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showInkAnnotation="0"/>
  <mc:AlternateContent xmlns:mc="http://schemas.openxmlformats.org/markup-compatibility/2006">
    <mc:Choice Requires="x15">
      <x15ac:absPath xmlns:x15ac="http://schemas.microsoft.com/office/spreadsheetml/2010/11/ac" url="C:\Inetpub\wwwroot\dirc\tools\dc\"/>
    </mc:Choice>
  </mc:AlternateContent>
  <bookViews>
    <workbookView xWindow="0" yWindow="0" windowWidth="16380" windowHeight="8190" tabRatio="633"/>
  </bookViews>
  <sheets>
    <sheet name="Title" sheetId="62" r:id="rId1"/>
    <sheet name="Champions" sheetId="67" r:id="rId2"/>
    <sheet name="Contenders" sheetId="68" r:id="rId3"/>
    <sheet name="Challengers" sheetId="69" r:id="rId4"/>
    <sheet name="All CCC" sheetId="4" r:id="rId5"/>
    <sheet name="Historical" sheetId="12" r:id="rId6"/>
    <sheet name="WatchList" sheetId="5" r:id="rId7"/>
    <sheet name="Changes" sheetId="6" r:id="rId8"/>
    <sheet name="Summary" sheetId="7" r:id="rId9"/>
    <sheet name="Revisions" sheetId="8" r:id="rId10"/>
    <sheet name="Notes" sheetId="9" r:id="rId11"/>
  </sheets>
  <definedNames>
    <definedName name="_xlnm._FilterDatabase" localSheetId="4" hidden="1">'All CCC'!$A$6:$BG$6</definedName>
    <definedName name="_xlnm._FilterDatabase" localSheetId="3" hidden="1">Challengers!$A$6:$BG$6</definedName>
    <definedName name="_xlnm._FilterDatabase" localSheetId="1" hidden="1">Champions!$A$6:$BG$6</definedName>
    <definedName name="_xlnm._FilterDatabase" localSheetId="7" hidden="1">Changes!$A$7:$I$7</definedName>
    <definedName name="_xlnm._FilterDatabase" localSheetId="2" hidden="1">Contenders!$A$6:$BG$6</definedName>
    <definedName name="_xlnm._FilterDatabase" localSheetId="5" hidden="1">Historical!$A$6:$AT$6</definedName>
    <definedName name="_xlnm._FilterDatabase" localSheetId="10" hidden="1">Notes!$A$185:$F$185</definedName>
    <definedName name="ChampsData" localSheetId="3">#REF!</definedName>
    <definedName name="ChampsData" localSheetId="1">#REF!</definedName>
    <definedName name="ChampsData" localSheetId="2">#REF!</definedName>
    <definedName name="ChampsData" localSheetId="6">WatchList!$A$6:$B$20</definedName>
    <definedName name="ChampsData">#REF!</definedName>
    <definedName name="ContendersData" localSheetId="3">#REF!</definedName>
    <definedName name="ContendersData" localSheetId="1">#REF!</definedName>
    <definedName name="ContendersData" localSheetId="2">#REF!</definedName>
    <definedName name="ContendersData">#REF!</definedName>
    <definedName name="CzallengersData" localSheetId="3">#REF!</definedName>
    <definedName name="CzallengersData" localSheetId="1">#REF!</definedName>
    <definedName name="CzallengersData" localSheetId="2">#REF!</definedName>
    <definedName name="CzallengersData">#REF!</definedName>
    <definedName name="DataAll" localSheetId="3">Challengers!$A$7:$BC$450</definedName>
    <definedName name="DataAll" localSheetId="1">Champions!$A$7:$BC$141</definedName>
    <definedName name="DataAll" localSheetId="2">Contenders!$A$7:$BC$232</definedName>
    <definedName name="DataAll" localSheetId="5">Historical!$A$7:$AT$815</definedName>
    <definedName name="DataAll">'All CCC'!$A$7:$BC$811</definedName>
    <definedName name="Deletions">Changes!$A$8:$I$601</definedName>
    <definedName name="FrozenAngels">Notes!$A$238:$J$273</definedName>
    <definedName name="NearChallengers">Notes!$A$186:$F$221</definedName>
    <definedName name="_xlnm.Print_Area" localSheetId="7">Changes!$A$1:$I$775</definedName>
    <definedName name="_xlnm.Print_Area" localSheetId="10">Notes!$A$1:$K$273</definedName>
    <definedName name="_xlnm.Print_Area" localSheetId="9">Revisions!$B$3:$K$248</definedName>
    <definedName name="_xlnm.Print_Area" localSheetId="8">Summary!$A$1:$AX$152</definedName>
    <definedName name="_xlnm.Print_Area" localSheetId="6">WatchList!#REF!</definedName>
    <definedName name="_xlnm.Print_Titles" localSheetId="4">('All CCC'!$A:$B,'All CCC'!$1:$6)</definedName>
    <definedName name="_xlnm.Print_Titles" localSheetId="3">(Challengers!$A:$B,Challengers!$1:$6)</definedName>
    <definedName name="_xlnm.Print_Titles" localSheetId="1">(Champions!$A:$B,Champions!$1:$6)</definedName>
    <definedName name="_xlnm.Print_Titles" localSheetId="2">(Contenders!$A:$B,Contenders!$1:$6)</definedName>
    <definedName name="_xlnm.Print_Titles" localSheetId="5">(Historical!$A:$B,Historical!$1:$6)</definedName>
    <definedName name="_xlnm.Print_Titles" localSheetId="9">Revisions!$1:$2</definedName>
    <definedName name="_xlnm.Print_Titles" localSheetId="8">Summary!$1:$3</definedName>
    <definedName name="_xlnm.Print_Titles" localSheetId="6">(WatchList!$A:$B,WatchList!$3:$5)</definedName>
    <definedName name="WatchList">WatchList!$A$6:$B$20</definedName>
  </definedNames>
  <calcPr calcId="152511" fullCalcOnLoad="1"/>
</workbook>
</file>

<file path=xl/calcChain.xml><?xml version="1.0" encoding="utf-8"?>
<calcChain xmlns="http://schemas.openxmlformats.org/spreadsheetml/2006/main">
  <c r="BG538" i="69" l="1"/>
  <c r="BE538" i="69"/>
  <c r="BC538" i="69"/>
  <c r="BB538" i="69"/>
  <c r="BA538" i="69"/>
  <c r="AZ538" i="69"/>
  <c r="AY538" i="69"/>
  <c r="AN538" i="69"/>
  <c r="AM538" i="69"/>
  <c r="AL538" i="69"/>
  <c r="AK538" i="69"/>
  <c r="AJ538" i="69"/>
  <c r="AI538" i="69"/>
  <c r="AH538" i="69"/>
  <c r="AG538" i="69"/>
  <c r="AF538" i="69"/>
  <c r="AE538" i="69"/>
  <c r="AD538" i="69"/>
  <c r="AC538" i="69"/>
  <c r="O538" i="69"/>
  <c r="K538" i="69"/>
  <c r="I538" i="69"/>
  <c r="E538" i="69"/>
  <c r="B538" i="69"/>
  <c r="BG537" i="69"/>
  <c r="BE537" i="69"/>
  <c r="BC537" i="69"/>
  <c r="BB537" i="69"/>
  <c r="BA537" i="69"/>
  <c r="AZ537" i="69"/>
  <c r="AY537" i="69"/>
  <c r="AN537" i="69"/>
  <c r="AM537" i="69"/>
  <c r="AL537" i="69"/>
  <c r="AK537" i="69"/>
  <c r="AJ537" i="69"/>
  <c r="AI537" i="69"/>
  <c r="AH537" i="69"/>
  <c r="AG537" i="69"/>
  <c r="AF537" i="69"/>
  <c r="AE537" i="69"/>
  <c r="AD537" i="69"/>
  <c r="AC537" i="69"/>
  <c r="O537" i="69"/>
  <c r="K537" i="69"/>
  <c r="I537" i="69"/>
  <c r="E537" i="69"/>
  <c r="B537" i="69"/>
  <c r="BG536" i="69"/>
  <c r="BE536" i="69"/>
  <c r="BC536" i="69"/>
  <c r="BB536" i="69"/>
  <c r="BA536" i="69"/>
  <c r="AZ536" i="69"/>
  <c r="AY536" i="69"/>
  <c r="AN536" i="69"/>
  <c r="AM536" i="69"/>
  <c r="AL536" i="69"/>
  <c r="AK536" i="69"/>
  <c r="AJ536" i="69"/>
  <c r="AI536" i="69"/>
  <c r="AH536" i="69"/>
  <c r="AG536" i="69"/>
  <c r="AF536" i="69"/>
  <c r="AE536" i="69"/>
  <c r="AD536" i="69"/>
  <c r="AC536" i="69"/>
  <c r="O536" i="69"/>
  <c r="K536" i="69"/>
  <c r="I536" i="69"/>
  <c r="E536" i="69"/>
  <c r="B536" i="69"/>
  <c r="BG535" i="69"/>
  <c r="BE535" i="69"/>
  <c r="BC535" i="69"/>
  <c r="BB535" i="69"/>
  <c r="BA535" i="69"/>
  <c r="AZ535" i="69"/>
  <c r="AY535" i="69"/>
  <c r="AN535" i="69"/>
  <c r="AM535" i="69"/>
  <c r="AL535" i="69"/>
  <c r="AK535" i="69"/>
  <c r="AJ535" i="69"/>
  <c r="AI535" i="69"/>
  <c r="AH535" i="69"/>
  <c r="AG535" i="69"/>
  <c r="AF535" i="69"/>
  <c r="AE535" i="69"/>
  <c r="AD535" i="69"/>
  <c r="AC535" i="69"/>
  <c r="O535" i="69"/>
  <c r="K535" i="69"/>
  <c r="I535" i="69"/>
  <c r="E535" i="69"/>
  <c r="B535" i="69"/>
  <c r="BG534" i="69"/>
  <c r="BE534" i="69"/>
  <c r="BC534" i="69"/>
  <c r="BB534" i="69"/>
  <c r="BA534" i="69"/>
  <c r="AZ534" i="69"/>
  <c r="AY534" i="69"/>
  <c r="AN534" i="69"/>
  <c r="AM534" i="69"/>
  <c r="AL534" i="69"/>
  <c r="AK534" i="69"/>
  <c r="AJ534" i="69"/>
  <c r="AI534" i="69"/>
  <c r="AH534" i="69"/>
  <c r="AG534" i="69"/>
  <c r="AF534" i="69"/>
  <c r="AE534" i="69"/>
  <c r="AD534" i="69"/>
  <c r="AC534" i="69"/>
  <c r="O534" i="69"/>
  <c r="K534" i="69"/>
  <c r="I534" i="69"/>
  <c r="E534" i="69"/>
  <c r="B534" i="69"/>
  <c r="BG533" i="69"/>
  <c r="BE533" i="69"/>
  <c r="BC533" i="69"/>
  <c r="BB533" i="69"/>
  <c r="BA533" i="69"/>
  <c r="AZ533" i="69"/>
  <c r="AY533" i="69"/>
  <c r="AN533" i="69"/>
  <c r="AM533" i="69"/>
  <c r="AL533" i="69"/>
  <c r="AK533" i="69"/>
  <c r="AJ533" i="69"/>
  <c r="AI533" i="69"/>
  <c r="AH533" i="69"/>
  <c r="AG533" i="69"/>
  <c r="AF533" i="69"/>
  <c r="AE533" i="69"/>
  <c r="AD533" i="69"/>
  <c r="AC533" i="69"/>
  <c r="O533" i="69"/>
  <c r="K533" i="69"/>
  <c r="I533" i="69"/>
  <c r="E533" i="69"/>
  <c r="B533" i="69"/>
  <c r="BG532" i="69"/>
  <c r="BE532" i="69"/>
  <c r="BC532" i="69"/>
  <c r="BB532" i="69"/>
  <c r="BA532" i="69"/>
  <c r="AZ532" i="69"/>
  <c r="AY532" i="69"/>
  <c r="AN532" i="69"/>
  <c r="AM532" i="69"/>
  <c r="AL532" i="69"/>
  <c r="AK532" i="69"/>
  <c r="AJ532" i="69"/>
  <c r="AI532" i="69"/>
  <c r="AH532" i="69"/>
  <c r="AG532" i="69"/>
  <c r="AF532" i="69"/>
  <c r="AE532" i="69"/>
  <c r="AD532" i="69"/>
  <c r="AC532" i="69"/>
  <c r="O532" i="69"/>
  <c r="K532" i="69"/>
  <c r="I532" i="69"/>
  <c r="E532" i="69"/>
  <c r="B532" i="69"/>
  <c r="BG531" i="69"/>
  <c r="BE531" i="69"/>
  <c r="BC531" i="69"/>
  <c r="BB531" i="69"/>
  <c r="BA531" i="69"/>
  <c r="AZ531" i="69"/>
  <c r="AY531" i="69"/>
  <c r="AN531" i="69"/>
  <c r="AM531" i="69"/>
  <c r="AL531" i="69"/>
  <c r="AK531" i="69"/>
  <c r="AJ531" i="69"/>
  <c r="AI531" i="69"/>
  <c r="AH531" i="69"/>
  <c r="AG531" i="69"/>
  <c r="AF531" i="69"/>
  <c r="AE531" i="69"/>
  <c r="AD531" i="69"/>
  <c r="AC531" i="69"/>
  <c r="O531" i="69"/>
  <c r="K531" i="69"/>
  <c r="I531" i="69"/>
  <c r="E531" i="69"/>
  <c r="B531" i="69"/>
  <c r="BG530" i="69"/>
  <c r="BE530" i="69"/>
  <c r="BC530" i="69"/>
  <c r="BB530" i="69"/>
  <c r="BA530" i="69"/>
  <c r="AZ530" i="69"/>
  <c r="AY530" i="69"/>
  <c r="AN530" i="69"/>
  <c r="AM530" i="69"/>
  <c r="AL530" i="69"/>
  <c r="AK530" i="69"/>
  <c r="AJ530" i="69"/>
  <c r="AI530" i="69"/>
  <c r="AH530" i="69"/>
  <c r="AG530" i="69"/>
  <c r="AF530" i="69"/>
  <c r="AE530" i="69"/>
  <c r="AD530" i="69"/>
  <c r="AC530" i="69"/>
  <c r="O530" i="69"/>
  <c r="K530" i="69"/>
  <c r="I530" i="69"/>
  <c r="E530" i="69"/>
  <c r="B530" i="69"/>
  <c r="BG529" i="69"/>
  <c r="BE529" i="69"/>
  <c r="BC529" i="69"/>
  <c r="BB529" i="69"/>
  <c r="BA529" i="69"/>
  <c r="AZ529" i="69"/>
  <c r="AY529" i="69"/>
  <c r="AN529" i="69"/>
  <c r="AM529" i="69"/>
  <c r="AL529" i="69"/>
  <c r="AK529" i="69"/>
  <c r="AJ529" i="69"/>
  <c r="AI529" i="69"/>
  <c r="AH529" i="69"/>
  <c r="AG529" i="69"/>
  <c r="AF529" i="69"/>
  <c r="AE529" i="69"/>
  <c r="AD529" i="69"/>
  <c r="AC529" i="69"/>
  <c r="O529" i="69"/>
  <c r="K529" i="69"/>
  <c r="I529" i="69"/>
  <c r="E529" i="69"/>
  <c r="B529" i="69"/>
  <c r="BG528" i="69"/>
  <c r="BE528" i="69"/>
  <c r="BC528" i="69"/>
  <c r="BB528" i="69"/>
  <c r="BA528" i="69"/>
  <c r="AZ528" i="69"/>
  <c r="AY528" i="69"/>
  <c r="AN528" i="69"/>
  <c r="AM528" i="69"/>
  <c r="AL528" i="69"/>
  <c r="AK528" i="69"/>
  <c r="AJ528" i="69"/>
  <c r="AI528" i="69"/>
  <c r="AH528" i="69"/>
  <c r="AG528" i="69"/>
  <c r="AF528" i="69"/>
  <c r="AE528" i="69"/>
  <c r="AD528" i="69"/>
  <c r="AC528" i="69"/>
  <c r="O528" i="69"/>
  <c r="K528" i="69"/>
  <c r="I528" i="69"/>
  <c r="E528" i="69"/>
  <c r="B528" i="69"/>
  <c r="BG525" i="69"/>
  <c r="BE525" i="69"/>
  <c r="BC525" i="69"/>
  <c r="BB525" i="69"/>
  <c r="BA525" i="69"/>
  <c r="AZ525" i="69"/>
  <c r="AY525" i="69"/>
  <c r="AN525" i="69"/>
  <c r="AM525" i="69"/>
  <c r="AL525" i="69"/>
  <c r="AK525" i="69"/>
  <c r="AJ525" i="69"/>
  <c r="AI525" i="69"/>
  <c r="AH525" i="69"/>
  <c r="AG525" i="69"/>
  <c r="AF525" i="69"/>
  <c r="AE525" i="69"/>
  <c r="AD525" i="69"/>
  <c r="AC525" i="69"/>
  <c r="O525" i="69"/>
  <c r="K525" i="69"/>
  <c r="I525" i="69"/>
  <c r="E525" i="69"/>
  <c r="B525" i="69"/>
  <c r="BF518" i="69"/>
  <c r="AR518" i="69"/>
  <c r="AS518" i="69"/>
  <c r="AT518" i="69" s="1"/>
  <c r="AU518" i="69" s="1"/>
  <c r="AV518" i="69" s="1"/>
  <c r="AQ518" i="69"/>
  <c r="AA518" i="69"/>
  <c r="V518" i="69"/>
  <c r="U518" i="69"/>
  <c r="T518" i="69"/>
  <c r="S518" i="69"/>
  <c r="R518" i="69"/>
  <c r="M518" i="69"/>
  <c r="Z518" i="69"/>
  <c r="BF507" i="69"/>
  <c r="AR507" i="69"/>
  <c r="AS507" i="69" s="1"/>
  <c r="AQ507" i="69"/>
  <c r="AA507" i="69"/>
  <c r="V507" i="69"/>
  <c r="U507" i="69"/>
  <c r="AP507" i="69"/>
  <c r="T507" i="69"/>
  <c r="S507" i="69"/>
  <c r="R507" i="69"/>
  <c r="M507" i="69"/>
  <c r="J507" i="69" s="1"/>
  <c r="BF500" i="69"/>
  <c r="AR500" i="69"/>
  <c r="AQ500" i="69"/>
  <c r="AA500" i="69"/>
  <c r="V500" i="69"/>
  <c r="U500" i="69"/>
  <c r="AP500" i="69" s="1"/>
  <c r="T500" i="69"/>
  <c r="S500" i="69"/>
  <c r="R500" i="69"/>
  <c r="M500" i="69"/>
  <c r="Z500" i="69"/>
  <c r="BF489" i="69"/>
  <c r="AR489" i="69"/>
  <c r="AQ489" i="69"/>
  <c r="AA489" i="69"/>
  <c r="V489" i="69"/>
  <c r="U489" i="69"/>
  <c r="T489" i="69"/>
  <c r="S489" i="69"/>
  <c r="R489" i="69"/>
  <c r="M489" i="69"/>
  <c r="Z489" i="69" s="1"/>
  <c r="BF478" i="69"/>
  <c r="AR478" i="69"/>
  <c r="AQ478" i="69"/>
  <c r="AA478" i="69"/>
  <c r="V478" i="69"/>
  <c r="U478" i="69"/>
  <c r="AP478" i="69"/>
  <c r="T478" i="69"/>
  <c r="S478" i="69"/>
  <c r="R478" i="69"/>
  <c r="M478" i="69"/>
  <c r="J478" i="69" s="1"/>
  <c r="BF471" i="69"/>
  <c r="AR471" i="69"/>
  <c r="AQ471" i="69"/>
  <c r="AA471" i="69"/>
  <c r="V471" i="69"/>
  <c r="U471" i="69"/>
  <c r="AO471" i="69" s="1"/>
  <c r="T471" i="69"/>
  <c r="S471" i="69"/>
  <c r="R471" i="69"/>
  <c r="M471" i="69"/>
  <c r="Z471" i="69"/>
  <c r="BF470" i="69"/>
  <c r="AR470" i="69"/>
  <c r="AQ470" i="69"/>
  <c r="AA470" i="69"/>
  <c r="V470" i="69"/>
  <c r="U470" i="69"/>
  <c r="AO470" i="69" s="1"/>
  <c r="T470" i="69"/>
  <c r="S470" i="69"/>
  <c r="R470" i="69"/>
  <c r="M470" i="69"/>
  <c r="Z470" i="69"/>
  <c r="J470" i="69"/>
  <c r="BF461" i="69"/>
  <c r="AR461" i="69"/>
  <c r="AQ461" i="69"/>
  <c r="AA461" i="69"/>
  <c r="V461" i="69"/>
  <c r="U461" i="69"/>
  <c r="T461" i="69"/>
  <c r="S461" i="69"/>
  <c r="R461" i="69"/>
  <c r="M461" i="69"/>
  <c r="Z461" i="69"/>
  <c r="BF458" i="69"/>
  <c r="AR458" i="69"/>
  <c r="AQ458" i="69"/>
  <c r="AA458" i="69"/>
  <c r="V458" i="69"/>
  <c r="U458" i="69"/>
  <c r="AP458" i="69" s="1"/>
  <c r="T458" i="69"/>
  <c r="S458" i="69"/>
  <c r="R458" i="69"/>
  <c r="M458" i="69"/>
  <c r="Z458" i="69"/>
  <c r="J458" i="69"/>
  <c r="BF457" i="69"/>
  <c r="AR457" i="69"/>
  <c r="AQ457" i="69"/>
  <c r="AA457" i="69"/>
  <c r="V457" i="69"/>
  <c r="U457" i="69"/>
  <c r="AO457" i="69"/>
  <c r="T457" i="69"/>
  <c r="S457" i="69"/>
  <c r="R457" i="69"/>
  <c r="M457" i="69"/>
  <c r="Z457" i="69" s="1"/>
  <c r="BF449" i="69"/>
  <c r="AR449" i="69"/>
  <c r="AQ449" i="69"/>
  <c r="AA449" i="69"/>
  <c r="X449" i="69"/>
  <c r="V449" i="69"/>
  <c r="W449" i="69"/>
  <c r="U449" i="69"/>
  <c r="AO449" i="69"/>
  <c r="T449" i="69"/>
  <c r="S449" i="69"/>
  <c r="R449" i="69"/>
  <c r="M449" i="69"/>
  <c r="J449" i="69" s="1"/>
  <c r="BF445" i="69"/>
  <c r="AR445" i="69"/>
  <c r="AQ445" i="69"/>
  <c r="AA445" i="69"/>
  <c r="Z445" i="69"/>
  <c r="V445" i="69"/>
  <c r="U445" i="69"/>
  <c r="AO445" i="69"/>
  <c r="T445" i="69"/>
  <c r="S445" i="69"/>
  <c r="R445" i="69"/>
  <c r="M445" i="69"/>
  <c r="J445" i="69" s="1"/>
  <c r="BF443" i="69"/>
  <c r="AR443" i="69"/>
  <c r="AQ443" i="69"/>
  <c r="AA443" i="69"/>
  <c r="V443" i="69"/>
  <c r="U443" i="69"/>
  <c r="AO443" i="69"/>
  <c r="T443" i="69"/>
  <c r="S443" i="69"/>
  <c r="R443" i="69"/>
  <c r="M443" i="69"/>
  <c r="Z443" i="69"/>
  <c r="BF441" i="69"/>
  <c r="AR441" i="69"/>
  <c r="AQ441" i="69"/>
  <c r="AA441" i="69"/>
  <c r="V441" i="69"/>
  <c r="U441" i="69"/>
  <c r="T441" i="69"/>
  <c r="S441" i="69"/>
  <c r="R441" i="69"/>
  <c r="M441" i="69"/>
  <c r="Z441" i="69"/>
  <c r="BF439" i="69"/>
  <c r="AR439" i="69"/>
  <c r="AQ439" i="69"/>
  <c r="AA439" i="69"/>
  <c r="V439" i="69"/>
  <c r="U439" i="69"/>
  <c r="AP439" i="69" s="1"/>
  <c r="T439" i="69"/>
  <c r="S439" i="69"/>
  <c r="R439" i="69"/>
  <c r="M439" i="69"/>
  <c r="Z439" i="69"/>
  <c r="BF428" i="69"/>
  <c r="AR428" i="69"/>
  <c r="AQ428" i="69"/>
  <c r="AA428" i="69"/>
  <c r="V428" i="69"/>
  <c r="U428" i="69"/>
  <c r="T428" i="69"/>
  <c r="S428" i="69"/>
  <c r="R428" i="69"/>
  <c r="M428" i="69"/>
  <c r="Z428" i="69" s="1"/>
  <c r="BF424" i="69"/>
  <c r="AR424" i="69"/>
  <c r="AQ424" i="69"/>
  <c r="AA424" i="69"/>
  <c r="V424" i="69"/>
  <c r="U424" i="69"/>
  <c r="X424" i="69"/>
  <c r="T424" i="69"/>
  <c r="S424" i="69"/>
  <c r="R424" i="69"/>
  <c r="M424" i="69"/>
  <c r="Z424" i="69" s="1"/>
  <c r="BF411" i="69"/>
  <c r="AR411" i="69"/>
  <c r="AQ411" i="69"/>
  <c r="AA411" i="69"/>
  <c r="V411" i="69"/>
  <c r="U411" i="69"/>
  <c r="AO411" i="69"/>
  <c r="T411" i="69"/>
  <c r="S411" i="69"/>
  <c r="R411" i="69"/>
  <c r="M411" i="69"/>
  <c r="Z411" i="69" s="1"/>
  <c r="BF409" i="69"/>
  <c r="AR409" i="69"/>
  <c r="AQ409" i="69"/>
  <c r="AA409" i="69"/>
  <c r="V409" i="69"/>
  <c r="U409" i="69"/>
  <c r="AO409" i="69"/>
  <c r="T409" i="69"/>
  <c r="S409" i="69"/>
  <c r="R409" i="69"/>
  <c r="M409" i="69"/>
  <c r="Z409" i="69" s="1"/>
  <c r="BF394" i="69"/>
  <c r="AR394" i="69"/>
  <c r="AQ394" i="69"/>
  <c r="AA394" i="69"/>
  <c r="V394" i="69"/>
  <c r="U394" i="69"/>
  <c r="AO394" i="69"/>
  <c r="T394" i="69"/>
  <c r="S394" i="69"/>
  <c r="R394" i="69"/>
  <c r="M394" i="69"/>
  <c r="J394" i="69" s="1"/>
  <c r="BF388" i="69"/>
  <c r="AR388" i="69"/>
  <c r="AQ388" i="69"/>
  <c r="AA388" i="69"/>
  <c r="V388" i="69"/>
  <c r="W388" i="69"/>
  <c r="U388" i="69"/>
  <c r="X388" i="69"/>
  <c r="T388" i="69"/>
  <c r="S388" i="69"/>
  <c r="R388" i="69"/>
  <c r="M388" i="69"/>
  <c r="Z388" i="69"/>
  <c r="J388" i="69"/>
  <c r="AP388" i="69" s="1"/>
  <c r="BF374" i="69"/>
  <c r="AR374" i="69"/>
  <c r="AQ374" i="69"/>
  <c r="AA374" i="69"/>
  <c r="V374" i="69"/>
  <c r="U374" i="69"/>
  <c r="X374" i="69" s="1"/>
  <c r="T374" i="69"/>
  <c r="S374" i="69"/>
  <c r="R374" i="69"/>
  <c r="M374" i="69"/>
  <c r="Z374" i="69"/>
  <c r="J374" i="69"/>
  <c r="BF370" i="69"/>
  <c r="AR370" i="69"/>
  <c r="AQ370" i="69"/>
  <c r="AA370" i="69"/>
  <c r="X370" i="69"/>
  <c r="V370" i="69"/>
  <c r="U370" i="69"/>
  <c r="AP370" i="69" s="1"/>
  <c r="T370" i="69"/>
  <c r="S370" i="69"/>
  <c r="R370" i="69"/>
  <c r="M370" i="69"/>
  <c r="Z370" i="69"/>
  <c r="J370" i="69"/>
  <c r="BF357" i="69"/>
  <c r="AR357" i="69"/>
  <c r="AQ357" i="69"/>
  <c r="AA357" i="69"/>
  <c r="V357" i="69"/>
  <c r="U357" i="69"/>
  <c r="AO357" i="69"/>
  <c r="T357" i="69"/>
  <c r="S357" i="69"/>
  <c r="R357" i="69"/>
  <c r="M357" i="69"/>
  <c r="Z357" i="69" s="1"/>
  <c r="BF353" i="69"/>
  <c r="AR353" i="69"/>
  <c r="AQ353" i="69"/>
  <c r="AA353" i="69"/>
  <c r="V353" i="69"/>
  <c r="U353" i="69"/>
  <c r="X353" i="69" s="1"/>
  <c r="T353" i="69"/>
  <c r="S353" i="69"/>
  <c r="R353" i="69"/>
  <c r="M353" i="69"/>
  <c r="Z353" i="69" s="1"/>
  <c r="BF345" i="69"/>
  <c r="AR345" i="69"/>
  <c r="AQ345" i="69"/>
  <c r="AA345" i="69"/>
  <c r="X345" i="69"/>
  <c r="V345" i="69"/>
  <c r="W345" i="69" s="1"/>
  <c r="U345" i="69"/>
  <c r="AO345" i="69"/>
  <c r="T345" i="69"/>
  <c r="S345" i="69"/>
  <c r="R345" i="69"/>
  <c r="M345" i="69"/>
  <c r="Z345" i="69"/>
  <c r="BF341" i="69"/>
  <c r="AR341" i="69"/>
  <c r="AQ341" i="69"/>
  <c r="AA341" i="69"/>
  <c r="V341" i="69"/>
  <c r="U341" i="69"/>
  <c r="X341" i="69" s="1"/>
  <c r="AO341" i="69"/>
  <c r="T341" i="69"/>
  <c r="S341" i="69"/>
  <c r="R341" i="69"/>
  <c r="M341" i="69"/>
  <c r="Z341" i="69" s="1"/>
  <c r="BF339" i="69"/>
  <c r="AR339" i="69"/>
  <c r="AQ339" i="69"/>
  <c r="AA339" i="69"/>
  <c r="V339" i="69"/>
  <c r="U339" i="69"/>
  <c r="AO339" i="69"/>
  <c r="T339" i="69"/>
  <c r="S339" i="69"/>
  <c r="R339" i="69"/>
  <c r="M339" i="69"/>
  <c r="Z339" i="69"/>
  <c r="BF334" i="69"/>
  <c r="AR334" i="69"/>
  <c r="AQ334" i="69"/>
  <c r="AA334" i="69"/>
  <c r="Z334" i="69"/>
  <c r="V334" i="69"/>
  <c r="U334" i="69"/>
  <c r="AO334" i="69"/>
  <c r="T334" i="69"/>
  <c r="S334" i="69"/>
  <c r="R334" i="69"/>
  <c r="M334" i="69"/>
  <c r="J334" i="69" s="1"/>
  <c r="BF330" i="69"/>
  <c r="AR330" i="69"/>
  <c r="AQ330" i="69"/>
  <c r="AA330" i="69"/>
  <c r="V330" i="69"/>
  <c r="U330" i="69"/>
  <c r="AO330" i="69"/>
  <c r="T330" i="69"/>
  <c r="S330" i="69"/>
  <c r="R330" i="69"/>
  <c r="M330" i="69"/>
  <c r="Z330" i="69" s="1"/>
  <c r="BF329" i="69"/>
  <c r="AR329" i="69"/>
  <c r="AQ329" i="69"/>
  <c r="AA329" i="69"/>
  <c r="V329" i="69"/>
  <c r="U329" i="69"/>
  <c r="X329" i="69" s="1"/>
  <c r="T329" i="69"/>
  <c r="S329" i="69"/>
  <c r="R329" i="69"/>
  <c r="M329" i="69"/>
  <c r="Z329" i="69" s="1"/>
  <c r="BF327" i="69"/>
  <c r="AR327" i="69"/>
  <c r="AQ327" i="69"/>
  <c r="AA327" i="69"/>
  <c r="V327" i="69"/>
  <c r="U327" i="69"/>
  <c r="X327" i="69" s="1"/>
  <c r="T327" i="69"/>
  <c r="S327" i="69"/>
  <c r="R327" i="69"/>
  <c r="M327" i="69"/>
  <c r="Z327" i="69" s="1"/>
  <c r="BF326" i="69"/>
  <c r="AR326" i="69"/>
  <c r="AQ326" i="69"/>
  <c r="AA326" i="69"/>
  <c r="V326" i="69"/>
  <c r="U326" i="69"/>
  <c r="X326" i="69" s="1"/>
  <c r="T326" i="69"/>
  <c r="S326" i="69"/>
  <c r="R326" i="69"/>
  <c r="M326" i="69"/>
  <c r="Z326" i="69" s="1"/>
  <c r="BF313" i="69"/>
  <c r="AR313" i="69"/>
  <c r="AQ313" i="69"/>
  <c r="AA313" i="69"/>
  <c r="V313" i="69"/>
  <c r="U313" i="69"/>
  <c r="X313" i="69" s="1"/>
  <c r="T313" i="69"/>
  <c r="S313" i="69"/>
  <c r="R313" i="69"/>
  <c r="M313" i="69"/>
  <c r="Z313" i="69" s="1"/>
  <c r="BF311" i="69"/>
  <c r="AR311" i="69"/>
  <c r="AQ311" i="69"/>
  <c r="AA311" i="69"/>
  <c r="V311" i="69"/>
  <c r="U311" i="69"/>
  <c r="X311" i="69" s="1"/>
  <c r="T311" i="69"/>
  <c r="S311" i="69"/>
  <c r="R311" i="69"/>
  <c r="M311" i="69"/>
  <c r="Z311" i="69" s="1"/>
  <c r="BF306" i="69"/>
  <c r="AR306" i="69"/>
  <c r="AQ306" i="69"/>
  <c r="AA306" i="69"/>
  <c r="V306" i="69"/>
  <c r="U306" i="69"/>
  <c r="AP306" i="69" s="1"/>
  <c r="T306" i="69"/>
  <c r="S306" i="69"/>
  <c r="R306" i="69"/>
  <c r="M306" i="69"/>
  <c r="Z306" i="69" s="1"/>
  <c r="BF302" i="69"/>
  <c r="AR302" i="69"/>
  <c r="AQ302" i="69"/>
  <c r="AA302" i="69"/>
  <c r="V302" i="69"/>
  <c r="U302" i="69"/>
  <c r="X302" i="69" s="1"/>
  <c r="T302" i="69"/>
  <c r="S302" i="69"/>
  <c r="R302" i="69"/>
  <c r="M302" i="69"/>
  <c r="Z302" i="69"/>
  <c r="BF289" i="69"/>
  <c r="AR289" i="69"/>
  <c r="AQ289" i="69"/>
  <c r="AA289" i="69"/>
  <c r="V289" i="69"/>
  <c r="U289" i="69"/>
  <c r="AO289" i="69" s="1"/>
  <c r="T289" i="69"/>
  <c r="S289" i="69"/>
  <c r="R289" i="69"/>
  <c r="M289" i="69"/>
  <c r="Z289" i="69"/>
  <c r="BF287" i="69"/>
  <c r="AR287" i="69"/>
  <c r="AQ287" i="69"/>
  <c r="AA287" i="69"/>
  <c r="V287" i="69"/>
  <c r="U287" i="69"/>
  <c r="X287" i="69" s="1"/>
  <c r="T287" i="69"/>
  <c r="S287" i="69"/>
  <c r="R287" i="69"/>
  <c r="M287" i="69"/>
  <c r="Z287" i="69"/>
  <c r="BF282" i="69"/>
  <c r="AR282" i="69"/>
  <c r="AQ282" i="69"/>
  <c r="AA282" i="69"/>
  <c r="V282" i="69"/>
  <c r="U282" i="69"/>
  <c r="X282" i="69" s="1"/>
  <c r="T282" i="69"/>
  <c r="S282" i="69"/>
  <c r="R282" i="69"/>
  <c r="M282" i="69"/>
  <c r="Z282" i="69"/>
  <c r="BF276" i="69"/>
  <c r="AR276" i="69"/>
  <c r="AQ276" i="69"/>
  <c r="AA276" i="69"/>
  <c r="V276" i="69"/>
  <c r="U276" i="69"/>
  <c r="X276" i="69" s="1"/>
  <c r="T276" i="69"/>
  <c r="S276" i="69"/>
  <c r="R276" i="69"/>
  <c r="M276" i="69"/>
  <c r="Z276" i="69"/>
  <c r="BF271" i="69"/>
  <c r="AR271" i="69"/>
  <c r="AQ271" i="69"/>
  <c r="AA271" i="69"/>
  <c r="Z271" i="69"/>
  <c r="X271" i="69"/>
  <c r="V271" i="69"/>
  <c r="U271" i="69"/>
  <c r="T271" i="69"/>
  <c r="S271" i="69"/>
  <c r="R271" i="69"/>
  <c r="M271" i="69"/>
  <c r="J271" i="69"/>
  <c r="AP271" i="69" s="1"/>
  <c r="BF250" i="69"/>
  <c r="AR250" i="69"/>
  <c r="AQ250" i="69"/>
  <c r="AA250" i="69"/>
  <c r="V250" i="69"/>
  <c r="U250" i="69"/>
  <c r="X250" i="69" s="1"/>
  <c r="T250" i="69"/>
  <c r="S250" i="69"/>
  <c r="R250" i="69"/>
  <c r="M250" i="69"/>
  <c r="Z250" i="69" s="1"/>
  <c r="BF248" i="69"/>
  <c r="AR248" i="69"/>
  <c r="AQ248" i="69"/>
  <c r="AA248" i="69"/>
  <c r="V248" i="69"/>
  <c r="U248" i="69"/>
  <c r="X248" i="69"/>
  <c r="T248" i="69"/>
  <c r="S248" i="69"/>
  <c r="R248" i="69"/>
  <c r="M248" i="69"/>
  <c r="Z248" i="69" s="1"/>
  <c r="BF247" i="69"/>
  <c r="AR247" i="69"/>
  <c r="AQ247" i="69"/>
  <c r="AA247" i="69"/>
  <c r="V247" i="69"/>
  <c r="U247" i="69"/>
  <c r="X247" i="69"/>
  <c r="T247" i="69"/>
  <c r="S247" i="69"/>
  <c r="R247" i="69"/>
  <c r="M247" i="69"/>
  <c r="Z247" i="69" s="1"/>
  <c r="BF221" i="69"/>
  <c r="AR221" i="69"/>
  <c r="AQ221" i="69"/>
  <c r="AA221" i="69"/>
  <c r="V221" i="69"/>
  <c r="U221" i="69"/>
  <c r="X221" i="69"/>
  <c r="T221" i="69"/>
  <c r="S221" i="69"/>
  <c r="R221" i="69"/>
  <c r="M221" i="69"/>
  <c r="Z221" i="69" s="1"/>
  <c r="BF219" i="69"/>
  <c r="AR219" i="69"/>
  <c r="AQ219" i="69"/>
  <c r="AA219" i="69"/>
  <c r="V219" i="69"/>
  <c r="U219" i="69"/>
  <c r="AO219" i="69"/>
  <c r="T219" i="69"/>
  <c r="S219" i="69"/>
  <c r="R219" i="69"/>
  <c r="M219" i="69"/>
  <c r="Z219" i="69" s="1"/>
  <c r="BF214" i="69"/>
  <c r="AR214" i="69"/>
  <c r="AQ214" i="69"/>
  <c r="AA214" i="69"/>
  <c r="V214" i="69"/>
  <c r="U214" i="69"/>
  <c r="X214" i="69"/>
  <c r="T214" i="69"/>
  <c r="S214" i="69"/>
  <c r="R214" i="69"/>
  <c r="M214" i="69"/>
  <c r="Z214" i="69" s="1"/>
  <c r="BF213" i="69"/>
  <c r="AR213" i="69"/>
  <c r="AQ213" i="69"/>
  <c r="AA213" i="69"/>
  <c r="V213" i="69"/>
  <c r="U213" i="69"/>
  <c r="X213" i="69"/>
  <c r="T213" i="69"/>
  <c r="S213" i="69"/>
  <c r="R213" i="69"/>
  <c r="M213" i="69"/>
  <c r="Z213" i="69" s="1"/>
  <c r="BF206" i="69"/>
  <c r="AR206" i="69"/>
  <c r="AQ206" i="69"/>
  <c r="AA206" i="69"/>
  <c r="V206" i="69"/>
  <c r="U206" i="69"/>
  <c r="X206" i="69"/>
  <c r="T206" i="69"/>
  <c r="S206" i="69"/>
  <c r="R206" i="69"/>
  <c r="M206" i="69"/>
  <c r="Z206" i="69" s="1"/>
  <c r="BF200" i="69"/>
  <c r="AR200" i="69"/>
  <c r="AQ200" i="69"/>
  <c r="AA200" i="69"/>
  <c r="V200" i="69"/>
  <c r="U200" i="69"/>
  <c r="AO200" i="69"/>
  <c r="T200" i="69"/>
  <c r="S200" i="69"/>
  <c r="R200" i="69"/>
  <c r="M200" i="69"/>
  <c r="Z200" i="69" s="1"/>
  <c r="BF198" i="69"/>
  <c r="AR198" i="69"/>
  <c r="AQ198" i="69"/>
  <c r="AA198" i="69"/>
  <c r="V198" i="69"/>
  <c r="U198" i="69"/>
  <c r="X198" i="69"/>
  <c r="T198" i="69"/>
  <c r="S198" i="69"/>
  <c r="R198" i="69"/>
  <c r="M198" i="69"/>
  <c r="Z198" i="69" s="1"/>
  <c r="BF193" i="69"/>
  <c r="AR193" i="69"/>
  <c r="AQ193" i="69"/>
  <c r="AA193" i="69"/>
  <c r="V193" i="69"/>
  <c r="U193" i="69"/>
  <c r="AO193" i="69"/>
  <c r="T193" i="69"/>
  <c r="S193" i="69"/>
  <c r="R193" i="69"/>
  <c r="M193" i="69"/>
  <c r="Z193" i="69" s="1"/>
  <c r="BF186" i="69"/>
  <c r="AR186" i="69"/>
  <c r="AQ186" i="69"/>
  <c r="AA186" i="69"/>
  <c r="V186" i="69"/>
  <c r="U186" i="69"/>
  <c r="X186" i="69"/>
  <c r="T186" i="69"/>
  <c r="S186" i="69"/>
  <c r="R186" i="69"/>
  <c r="M186" i="69"/>
  <c r="Z186" i="69" s="1"/>
  <c r="BF185" i="69"/>
  <c r="AR185" i="69"/>
  <c r="AQ185" i="69"/>
  <c r="AA185" i="69"/>
  <c r="V185" i="69"/>
  <c r="U185" i="69"/>
  <c r="X185" i="69"/>
  <c r="T185" i="69"/>
  <c r="S185" i="69"/>
  <c r="R185" i="69"/>
  <c r="M185" i="69"/>
  <c r="Z185" i="69" s="1"/>
  <c r="BF178" i="69"/>
  <c r="AR178" i="69"/>
  <c r="AS178" i="69"/>
  <c r="AT178" i="69" s="1"/>
  <c r="AU178" i="69" s="1"/>
  <c r="AV178" i="69" s="1"/>
  <c r="AQ178" i="69"/>
  <c r="AA178" i="69"/>
  <c r="V178" i="69"/>
  <c r="U178" i="69"/>
  <c r="X178" i="69" s="1"/>
  <c r="T178" i="69"/>
  <c r="S178" i="69"/>
  <c r="R178" i="69"/>
  <c r="M178" i="69"/>
  <c r="Z178" i="69" s="1"/>
  <c r="BF150" i="69"/>
  <c r="AR150" i="69"/>
  <c r="AQ150" i="69"/>
  <c r="AA150" i="69"/>
  <c r="Z150" i="69"/>
  <c r="V150" i="69"/>
  <c r="U150" i="69"/>
  <c r="X150" i="69"/>
  <c r="T150" i="69"/>
  <c r="S150" i="69"/>
  <c r="R150" i="69"/>
  <c r="M150" i="69"/>
  <c r="J150" i="69" s="1"/>
  <c r="BF147" i="69"/>
  <c r="AR147" i="69"/>
  <c r="AS147" i="69"/>
  <c r="AT147" i="69" s="1"/>
  <c r="AU147" i="69" s="1"/>
  <c r="AV147" i="69" s="1"/>
  <c r="AQ147" i="69"/>
  <c r="AA147" i="69"/>
  <c r="V147" i="69"/>
  <c r="U147" i="69"/>
  <c r="X147" i="69" s="1"/>
  <c r="T147" i="69"/>
  <c r="S147" i="69"/>
  <c r="R147" i="69"/>
  <c r="M147" i="69"/>
  <c r="Z147" i="69" s="1"/>
  <c r="BF135" i="69"/>
  <c r="AR135" i="69"/>
  <c r="AQ135" i="69"/>
  <c r="AA135" i="69"/>
  <c r="V135" i="69"/>
  <c r="U135" i="69"/>
  <c r="AP135" i="69" s="1"/>
  <c r="T135" i="69"/>
  <c r="S135" i="69"/>
  <c r="R135" i="69"/>
  <c r="M135" i="69"/>
  <c r="Z135" i="69" s="1"/>
  <c r="BF134" i="69"/>
  <c r="AR134" i="69"/>
  <c r="AS134" i="69" s="1"/>
  <c r="AT134" i="69" s="1"/>
  <c r="AU134" i="69" s="1"/>
  <c r="AV134" i="69" s="1"/>
  <c r="AQ134" i="69"/>
  <c r="AA134" i="69"/>
  <c r="V134" i="69"/>
  <c r="U134" i="69"/>
  <c r="X134" i="69" s="1"/>
  <c r="T134" i="69"/>
  <c r="S134" i="69"/>
  <c r="R134" i="69"/>
  <c r="M134" i="69"/>
  <c r="Z134" i="69" s="1"/>
  <c r="BF130" i="69"/>
  <c r="AR130" i="69"/>
  <c r="AQ130" i="69"/>
  <c r="AA130" i="69"/>
  <c r="V130" i="69"/>
  <c r="U130" i="69"/>
  <c r="T130" i="69"/>
  <c r="S130" i="69"/>
  <c r="R130" i="69"/>
  <c r="M130" i="69"/>
  <c r="Z130" i="69"/>
  <c r="BF129" i="69"/>
  <c r="AR129" i="69"/>
  <c r="AS129" i="69" s="1"/>
  <c r="AT129" i="69" s="1"/>
  <c r="AU129" i="69" s="1"/>
  <c r="AV129" i="69" s="1"/>
  <c r="AQ129" i="69"/>
  <c r="AA129" i="69"/>
  <c r="V129" i="69"/>
  <c r="U129" i="69"/>
  <c r="AP129" i="69" s="1"/>
  <c r="T129" i="69"/>
  <c r="S129" i="69"/>
  <c r="R129" i="69"/>
  <c r="M129" i="69"/>
  <c r="Z129" i="69"/>
  <c r="BF127" i="69"/>
  <c r="AR127" i="69"/>
  <c r="AQ127" i="69"/>
  <c r="AA127" i="69"/>
  <c r="V127" i="69"/>
  <c r="U127" i="69"/>
  <c r="AP127" i="69" s="1"/>
  <c r="T127" i="69"/>
  <c r="S127" i="69"/>
  <c r="R127" i="69"/>
  <c r="M127" i="69"/>
  <c r="Z127" i="69"/>
  <c r="BF113" i="69"/>
  <c r="AR113" i="69"/>
  <c r="AS113" i="69" s="1"/>
  <c r="AQ113" i="69"/>
  <c r="AA113" i="69"/>
  <c r="V113" i="69"/>
  <c r="U113" i="69"/>
  <c r="X113" i="69"/>
  <c r="T113" i="69"/>
  <c r="S113" i="69"/>
  <c r="R113" i="69"/>
  <c r="M113" i="69"/>
  <c r="Z113" i="69"/>
  <c r="BF99" i="69"/>
  <c r="AR99" i="69"/>
  <c r="AQ99" i="69"/>
  <c r="AA99" i="69"/>
  <c r="V99" i="69"/>
  <c r="U99" i="69"/>
  <c r="AP99" i="69"/>
  <c r="T99" i="69"/>
  <c r="S99" i="69"/>
  <c r="R99" i="69"/>
  <c r="M99" i="69"/>
  <c r="Z99" i="69"/>
  <c r="J99" i="69"/>
  <c r="BF94" i="69"/>
  <c r="AR94" i="69"/>
  <c r="AQ94" i="69"/>
  <c r="AA94" i="69"/>
  <c r="V94" i="69"/>
  <c r="U94" i="69"/>
  <c r="AO94" i="69"/>
  <c r="T94" i="69"/>
  <c r="S94" i="69"/>
  <c r="R94" i="69"/>
  <c r="M94" i="69"/>
  <c r="Z94" i="69" s="1"/>
  <c r="BF92" i="69"/>
  <c r="AR92" i="69"/>
  <c r="AQ92" i="69"/>
  <c r="AA92" i="69"/>
  <c r="V92" i="69"/>
  <c r="U92" i="69"/>
  <c r="AP92" i="69"/>
  <c r="T92" i="69"/>
  <c r="S92" i="69"/>
  <c r="R92" i="69"/>
  <c r="M92" i="69"/>
  <c r="Z92" i="69" s="1"/>
  <c r="BF84" i="69"/>
  <c r="AR84" i="69"/>
  <c r="AQ84" i="69"/>
  <c r="AA84" i="69"/>
  <c r="V84" i="69"/>
  <c r="U84" i="69"/>
  <c r="AO84" i="69"/>
  <c r="T84" i="69"/>
  <c r="S84" i="69"/>
  <c r="R84" i="69"/>
  <c r="M84" i="69"/>
  <c r="Z84" i="69" s="1"/>
  <c r="BF74" i="69"/>
  <c r="AR74" i="69"/>
  <c r="AQ74" i="69"/>
  <c r="AA74" i="69"/>
  <c r="V74" i="69"/>
  <c r="U74" i="69"/>
  <c r="AP74" i="69" s="1"/>
  <c r="T74" i="69"/>
  <c r="S74" i="69"/>
  <c r="R74" i="69"/>
  <c r="M74" i="69"/>
  <c r="Z74" i="69" s="1"/>
  <c r="BF71" i="69"/>
  <c r="AR71" i="69"/>
  <c r="AQ71" i="69"/>
  <c r="AA71" i="69"/>
  <c r="V71" i="69"/>
  <c r="U71" i="69"/>
  <c r="AP71" i="69" s="1"/>
  <c r="T71" i="69"/>
  <c r="S71" i="69"/>
  <c r="R71" i="69"/>
  <c r="M71" i="69"/>
  <c r="Z71" i="69" s="1"/>
  <c r="BF70" i="69"/>
  <c r="AR70" i="69"/>
  <c r="AQ70" i="69"/>
  <c r="AA70" i="69"/>
  <c r="V70" i="69"/>
  <c r="U70" i="69"/>
  <c r="T70" i="69"/>
  <c r="S70" i="69"/>
  <c r="R70" i="69"/>
  <c r="M70" i="69"/>
  <c r="Z70" i="69" s="1"/>
  <c r="BF67" i="69"/>
  <c r="AR67" i="69"/>
  <c r="AQ67" i="69"/>
  <c r="AA67" i="69"/>
  <c r="V67" i="69"/>
  <c r="U67" i="69"/>
  <c r="X67" i="69"/>
  <c r="T67" i="69"/>
  <c r="S67" i="69"/>
  <c r="R67" i="69"/>
  <c r="M67" i="69"/>
  <c r="Z67" i="69" s="1"/>
  <c r="BF66" i="69"/>
  <c r="AR66" i="69"/>
  <c r="AQ66" i="69"/>
  <c r="AA66" i="69"/>
  <c r="V66" i="69"/>
  <c r="U66" i="69"/>
  <c r="AO66" i="69"/>
  <c r="T66" i="69"/>
  <c r="S66" i="69"/>
  <c r="R66" i="69"/>
  <c r="M66" i="69"/>
  <c r="Z66" i="69" s="1"/>
  <c r="BF60" i="69"/>
  <c r="AR60" i="69"/>
  <c r="AQ60" i="69"/>
  <c r="AA60" i="69"/>
  <c r="V60" i="69"/>
  <c r="U60" i="69"/>
  <c r="X60" i="69"/>
  <c r="T60" i="69"/>
  <c r="S60" i="69"/>
  <c r="R60" i="69"/>
  <c r="M60" i="69"/>
  <c r="Z60" i="69" s="1"/>
  <c r="BF47" i="69"/>
  <c r="AR47" i="69"/>
  <c r="AQ47" i="69"/>
  <c r="AA47" i="69"/>
  <c r="V47" i="69"/>
  <c r="U47" i="69"/>
  <c r="AO47" i="69"/>
  <c r="T47" i="69"/>
  <c r="S47" i="69"/>
  <c r="R47" i="69"/>
  <c r="M47" i="69"/>
  <c r="Z47" i="69" s="1"/>
  <c r="BF33" i="69"/>
  <c r="AR33" i="69"/>
  <c r="AQ33" i="69"/>
  <c r="AA33" i="69"/>
  <c r="V33" i="69"/>
  <c r="U33" i="69"/>
  <c r="X33" i="69" s="1"/>
  <c r="T33" i="69"/>
  <c r="S33" i="69"/>
  <c r="R33" i="69"/>
  <c r="M33" i="69"/>
  <c r="Z33" i="69" s="1"/>
  <c r="BF28" i="69"/>
  <c r="AR28" i="69"/>
  <c r="AQ28" i="69"/>
  <c r="AA28" i="69"/>
  <c r="V28" i="69"/>
  <c r="U28" i="69"/>
  <c r="T28" i="69"/>
  <c r="S28" i="69"/>
  <c r="R28" i="69"/>
  <c r="M28" i="69"/>
  <c r="Z28" i="69" s="1"/>
  <c r="BF15" i="69"/>
  <c r="AR15" i="69"/>
  <c r="AQ15" i="69"/>
  <c r="AA15" i="69"/>
  <c r="V15" i="69"/>
  <c r="U15" i="69"/>
  <c r="X15" i="69"/>
  <c r="T15" i="69"/>
  <c r="S15" i="69"/>
  <c r="R15" i="69"/>
  <c r="M15" i="69"/>
  <c r="Z15" i="69" s="1"/>
  <c r="BF522" i="69"/>
  <c r="AR522" i="69"/>
  <c r="AQ522" i="69"/>
  <c r="AA522" i="69"/>
  <c r="V522" i="69"/>
  <c r="U522" i="69"/>
  <c r="T522" i="69"/>
  <c r="S522" i="69"/>
  <c r="R522" i="69"/>
  <c r="M522" i="69"/>
  <c r="Z522" i="69"/>
  <c r="BF517" i="69"/>
  <c r="AR517" i="69"/>
  <c r="AQ517" i="69"/>
  <c r="AA517" i="69"/>
  <c r="V517" i="69"/>
  <c r="U517" i="69"/>
  <c r="T517" i="69"/>
  <c r="S517" i="69"/>
  <c r="R517" i="69"/>
  <c r="M517" i="69"/>
  <c r="Z517" i="69"/>
  <c r="BF516" i="69"/>
  <c r="AR516" i="69"/>
  <c r="AQ516" i="69"/>
  <c r="AA516" i="69"/>
  <c r="V516" i="69"/>
  <c r="U516" i="69"/>
  <c r="T516" i="69"/>
  <c r="S516" i="69"/>
  <c r="R516" i="69"/>
  <c r="M516" i="69"/>
  <c r="Z516" i="69" s="1"/>
  <c r="BF513" i="69"/>
  <c r="AR513" i="69"/>
  <c r="AQ513" i="69"/>
  <c r="AA513" i="69"/>
  <c r="V513" i="69"/>
  <c r="U513" i="69"/>
  <c r="X513" i="69" s="1"/>
  <c r="T513" i="69"/>
  <c r="S513" i="69"/>
  <c r="R513" i="69"/>
  <c r="M513" i="69"/>
  <c r="Z513" i="69" s="1"/>
  <c r="BF512" i="69"/>
  <c r="AR512" i="69"/>
  <c r="AQ512" i="69"/>
  <c r="AA512" i="69"/>
  <c r="V512" i="69"/>
  <c r="U512" i="69"/>
  <c r="X512" i="69" s="1"/>
  <c r="T512" i="69"/>
  <c r="S512" i="69"/>
  <c r="R512" i="69"/>
  <c r="M512" i="69"/>
  <c r="Z512" i="69"/>
  <c r="BF504" i="69"/>
  <c r="AR504" i="69"/>
  <c r="AQ504" i="69"/>
  <c r="AA504" i="69"/>
  <c r="V504" i="69"/>
  <c r="U504" i="69"/>
  <c r="AO504" i="69" s="1"/>
  <c r="T504" i="69"/>
  <c r="S504" i="69"/>
  <c r="R504" i="69"/>
  <c r="M504" i="69"/>
  <c r="Z504" i="69"/>
  <c r="BF499" i="69"/>
  <c r="AR499" i="69"/>
  <c r="AQ499" i="69"/>
  <c r="AA499" i="69"/>
  <c r="Z499" i="69"/>
  <c r="V499" i="69"/>
  <c r="U499" i="69"/>
  <c r="T499" i="69"/>
  <c r="S499" i="69"/>
  <c r="R499" i="69"/>
  <c r="M499" i="69"/>
  <c r="J499" i="69"/>
  <c r="BF492" i="69"/>
  <c r="AR492" i="69"/>
  <c r="AQ492" i="69"/>
  <c r="AA492" i="69"/>
  <c r="V492" i="69"/>
  <c r="U492" i="69"/>
  <c r="X492" i="69" s="1"/>
  <c r="T492" i="69"/>
  <c r="S492" i="69"/>
  <c r="R492" i="69"/>
  <c r="M492" i="69"/>
  <c r="Z492" i="69"/>
  <c r="BF490" i="69"/>
  <c r="AR490" i="69"/>
  <c r="AQ490" i="69"/>
  <c r="AA490" i="69"/>
  <c r="V490" i="69"/>
  <c r="U490" i="69"/>
  <c r="AO490" i="69" s="1"/>
  <c r="T490" i="69"/>
  <c r="S490" i="69"/>
  <c r="R490" i="69"/>
  <c r="M490" i="69"/>
  <c r="Z490" i="69"/>
  <c r="BF480" i="69"/>
  <c r="AR480" i="69"/>
  <c r="AQ480" i="69"/>
  <c r="AA480" i="69"/>
  <c r="V480" i="69"/>
  <c r="U480" i="69"/>
  <c r="X480" i="69" s="1"/>
  <c r="T480" i="69"/>
  <c r="S480" i="69"/>
  <c r="R480" i="69"/>
  <c r="M480" i="69"/>
  <c r="Z480" i="69"/>
  <c r="BF477" i="69"/>
  <c r="AR477" i="69"/>
  <c r="AQ477" i="69"/>
  <c r="AA477" i="69"/>
  <c r="V477" i="69"/>
  <c r="U477" i="69"/>
  <c r="AO477" i="69" s="1"/>
  <c r="T477" i="69"/>
  <c r="S477" i="69"/>
  <c r="R477" i="69"/>
  <c r="M477" i="69"/>
  <c r="Z477" i="69"/>
  <c r="BF475" i="69"/>
  <c r="AR475" i="69"/>
  <c r="AQ475" i="69"/>
  <c r="AA475" i="69"/>
  <c r="V475" i="69"/>
  <c r="U475" i="69"/>
  <c r="T475" i="69"/>
  <c r="S475" i="69"/>
  <c r="R475" i="69"/>
  <c r="M475" i="69"/>
  <c r="Z475" i="69" s="1"/>
  <c r="BF455" i="69"/>
  <c r="AR455" i="69"/>
  <c r="AQ455" i="69"/>
  <c r="AA455" i="69"/>
  <c r="V455" i="69"/>
  <c r="U455" i="69"/>
  <c r="T455" i="69"/>
  <c r="S455" i="69"/>
  <c r="R455" i="69"/>
  <c r="M455" i="69"/>
  <c r="Z455" i="69" s="1"/>
  <c r="BF454" i="69"/>
  <c r="AR454" i="69"/>
  <c r="AQ454" i="69"/>
  <c r="AA454" i="69"/>
  <c r="V454" i="69"/>
  <c r="U454" i="69"/>
  <c r="T454" i="69"/>
  <c r="S454" i="69"/>
  <c r="R454" i="69"/>
  <c r="M454" i="69"/>
  <c r="Z454" i="69"/>
  <c r="BF444" i="69"/>
  <c r="AR444" i="69"/>
  <c r="AQ444" i="69"/>
  <c r="AA444" i="69"/>
  <c r="V444" i="69"/>
  <c r="U444" i="69"/>
  <c r="T444" i="69"/>
  <c r="S444" i="69"/>
  <c r="R444" i="69"/>
  <c r="M444" i="69"/>
  <c r="Z444" i="69"/>
  <c r="J444" i="69"/>
  <c r="AP444" i="69" s="1"/>
  <c r="BF435" i="69"/>
  <c r="AR435" i="69"/>
  <c r="AQ435" i="69"/>
  <c r="AA435" i="69"/>
  <c r="V435" i="69"/>
  <c r="U435" i="69"/>
  <c r="AP435" i="69"/>
  <c r="T435" i="69"/>
  <c r="S435" i="69"/>
  <c r="R435" i="69"/>
  <c r="M435" i="69"/>
  <c r="BF434" i="69"/>
  <c r="AR434" i="69"/>
  <c r="AQ434" i="69"/>
  <c r="AA434" i="69"/>
  <c r="V434" i="69"/>
  <c r="U434" i="69"/>
  <c r="T434" i="69"/>
  <c r="S434" i="69"/>
  <c r="R434" i="69"/>
  <c r="M434" i="69"/>
  <c r="BF426" i="69"/>
  <c r="AR426" i="69"/>
  <c r="AQ426" i="69"/>
  <c r="AA426" i="69"/>
  <c r="V426" i="69"/>
  <c r="U426" i="69"/>
  <c r="X426" i="69" s="1"/>
  <c r="T426" i="69"/>
  <c r="S426" i="69"/>
  <c r="R426" i="69"/>
  <c r="M426" i="69"/>
  <c r="BF421" i="69"/>
  <c r="AR421" i="69"/>
  <c r="AQ421" i="69"/>
  <c r="AA421" i="69"/>
  <c r="V421" i="69"/>
  <c r="U421" i="69"/>
  <c r="AO421" i="69"/>
  <c r="T421" i="69"/>
  <c r="S421" i="69"/>
  <c r="R421" i="69"/>
  <c r="M421" i="69"/>
  <c r="Z421" i="69" s="1"/>
  <c r="BF420" i="69"/>
  <c r="AR420" i="69"/>
  <c r="AQ420" i="69"/>
  <c r="AA420" i="69"/>
  <c r="V420" i="69"/>
  <c r="U420" i="69"/>
  <c r="X420" i="69"/>
  <c r="T420" i="69"/>
  <c r="S420" i="69"/>
  <c r="R420" i="69"/>
  <c r="M420" i="69"/>
  <c r="Z420" i="69" s="1"/>
  <c r="BF410" i="69"/>
  <c r="AR410" i="69"/>
  <c r="AQ410" i="69"/>
  <c r="AA410" i="69"/>
  <c r="Z410" i="69"/>
  <c r="V410" i="69"/>
  <c r="U410" i="69"/>
  <c r="T410" i="69"/>
  <c r="S410" i="69"/>
  <c r="R410" i="69"/>
  <c r="M410" i="69"/>
  <c r="J410" i="69" s="1"/>
  <c r="BF404" i="69"/>
  <c r="AR404" i="69"/>
  <c r="AQ404" i="69"/>
  <c r="AA404" i="69"/>
  <c r="V404" i="69"/>
  <c r="U404" i="69"/>
  <c r="AP404" i="69" s="1"/>
  <c r="T404" i="69"/>
  <c r="S404" i="69"/>
  <c r="R404" i="69"/>
  <c r="M404" i="69"/>
  <c r="Z404" i="69"/>
  <c r="BF401" i="69"/>
  <c r="AR401" i="69"/>
  <c r="AQ401" i="69"/>
  <c r="AA401" i="69"/>
  <c r="V401" i="69"/>
  <c r="U401" i="69"/>
  <c r="X401" i="69" s="1"/>
  <c r="T401" i="69"/>
  <c r="S401" i="69"/>
  <c r="R401" i="69"/>
  <c r="M401" i="69"/>
  <c r="Z401" i="69"/>
  <c r="J401" i="69"/>
  <c r="BF400" i="69"/>
  <c r="AR400" i="69"/>
  <c r="AQ400" i="69"/>
  <c r="AA400" i="69"/>
  <c r="V400" i="69"/>
  <c r="U400" i="69"/>
  <c r="T400" i="69"/>
  <c r="S400" i="69"/>
  <c r="R400" i="69"/>
  <c r="M400" i="69"/>
  <c r="Z400" i="69"/>
  <c r="BF399" i="69"/>
  <c r="AR399" i="69"/>
  <c r="AQ399" i="69"/>
  <c r="AA399" i="69"/>
  <c r="V399" i="69"/>
  <c r="U399" i="69"/>
  <c r="T399" i="69"/>
  <c r="S399" i="69"/>
  <c r="R399" i="69"/>
  <c r="M399" i="69"/>
  <c r="Z399" i="69" s="1"/>
  <c r="BF397" i="69"/>
  <c r="AR397" i="69"/>
  <c r="AQ397" i="69"/>
  <c r="AA397" i="69"/>
  <c r="V397" i="69"/>
  <c r="U397" i="69"/>
  <c r="T397" i="69"/>
  <c r="S397" i="69"/>
  <c r="R397" i="69"/>
  <c r="M397" i="69"/>
  <c r="Z397" i="69" s="1"/>
  <c r="BF395" i="69"/>
  <c r="AR395" i="69"/>
  <c r="AQ395" i="69"/>
  <c r="AA395" i="69"/>
  <c r="Z395" i="69"/>
  <c r="V395" i="69"/>
  <c r="U395" i="69"/>
  <c r="AO395" i="69" s="1"/>
  <c r="T395" i="69"/>
  <c r="S395" i="69"/>
  <c r="R395" i="69"/>
  <c r="M395" i="69"/>
  <c r="J395" i="69" s="1"/>
  <c r="BF392" i="69"/>
  <c r="AR392" i="69"/>
  <c r="AQ392" i="69"/>
  <c r="AA392" i="69"/>
  <c r="V392" i="69"/>
  <c r="U392" i="69"/>
  <c r="T392" i="69"/>
  <c r="S392" i="69"/>
  <c r="R392" i="69"/>
  <c r="M392" i="69"/>
  <c r="Z392" i="69" s="1"/>
  <c r="BF391" i="69"/>
  <c r="AR391" i="69"/>
  <c r="AQ391" i="69"/>
  <c r="AA391" i="69"/>
  <c r="Z391" i="69"/>
  <c r="V391" i="69"/>
  <c r="U391" i="69"/>
  <c r="AO391" i="69" s="1"/>
  <c r="T391" i="69"/>
  <c r="S391" i="69"/>
  <c r="R391" i="69"/>
  <c r="M391" i="69"/>
  <c r="J391" i="69" s="1"/>
  <c r="BF377" i="69"/>
  <c r="AR377" i="69"/>
  <c r="AQ377" i="69"/>
  <c r="AA377" i="69"/>
  <c r="V377" i="69"/>
  <c r="U377" i="69"/>
  <c r="T377" i="69"/>
  <c r="S377" i="69"/>
  <c r="R377" i="69"/>
  <c r="M377" i="69"/>
  <c r="Z377" i="69" s="1"/>
  <c r="BF376" i="69"/>
  <c r="AR376" i="69"/>
  <c r="AQ376" i="69"/>
  <c r="AA376" i="69"/>
  <c r="V376" i="69"/>
  <c r="U376" i="69"/>
  <c r="AO376" i="69" s="1"/>
  <c r="T376" i="69"/>
  <c r="S376" i="69"/>
  <c r="R376" i="69"/>
  <c r="M376" i="69"/>
  <c r="Z376" i="69" s="1"/>
  <c r="BF371" i="69"/>
  <c r="AR371" i="69"/>
  <c r="AQ371" i="69"/>
  <c r="AA371" i="69"/>
  <c r="V371" i="69"/>
  <c r="U371" i="69"/>
  <c r="AO371" i="69" s="1"/>
  <c r="T371" i="69"/>
  <c r="S371" i="69"/>
  <c r="R371" i="69"/>
  <c r="M371" i="69"/>
  <c r="Z371" i="69" s="1"/>
  <c r="BF365" i="69"/>
  <c r="AR365" i="69"/>
  <c r="AQ365" i="69"/>
  <c r="AA365" i="69"/>
  <c r="V365" i="69"/>
  <c r="U365" i="69"/>
  <c r="AO365" i="69" s="1"/>
  <c r="T365" i="69"/>
  <c r="S365" i="69"/>
  <c r="R365" i="69"/>
  <c r="M365" i="69"/>
  <c r="Z365" i="69" s="1"/>
  <c r="BF361" i="69"/>
  <c r="AR361" i="69"/>
  <c r="AQ361" i="69"/>
  <c r="AA361" i="69"/>
  <c r="V361" i="69"/>
  <c r="U361" i="69"/>
  <c r="AO361" i="69" s="1"/>
  <c r="T361" i="69"/>
  <c r="S361" i="69"/>
  <c r="R361" i="69"/>
  <c r="M361" i="69"/>
  <c r="Z361" i="69" s="1"/>
  <c r="BF360" i="69"/>
  <c r="AR360" i="69"/>
  <c r="AQ360" i="69"/>
  <c r="AA360" i="69"/>
  <c r="V360" i="69"/>
  <c r="U360" i="69"/>
  <c r="T360" i="69"/>
  <c r="S360" i="69"/>
  <c r="R360" i="69"/>
  <c r="M360" i="69"/>
  <c r="Z360" i="69" s="1"/>
  <c r="BF359" i="69"/>
  <c r="AR359" i="69"/>
  <c r="AQ359" i="69"/>
  <c r="AA359" i="69"/>
  <c r="V359" i="69"/>
  <c r="U359" i="69"/>
  <c r="T359" i="69"/>
  <c r="S359" i="69"/>
  <c r="R359" i="69"/>
  <c r="M359" i="69"/>
  <c r="J359" i="69" s="1"/>
  <c r="Z359" i="69"/>
  <c r="BF358" i="69"/>
  <c r="AR358" i="69"/>
  <c r="AQ358" i="69"/>
  <c r="AA358" i="69"/>
  <c r="V358" i="69"/>
  <c r="U358" i="69"/>
  <c r="T358" i="69"/>
  <c r="S358" i="69"/>
  <c r="R358" i="69"/>
  <c r="M358" i="69"/>
  <c r="Z358" i="69"/>
  <c r="BF355" i="69"/>
  <c r="AR355" i="69"/>
  <c r="AQ355" i="69"/>
  <c r="AA355" i="69"/>
  <c r="V355" i="69"/>
  <c r="U355" i="69"/>
  <c r="T355" i="69"/>
  <c r="S355" i="69"/>
  <c r="R355" i="69"/>
  <c r="M355" i="69"/>
  <c r="Z355" i="69"/>
  <c r="J355" i="69"/>
  <c r="AP355" i="69" s="1"/>
  <c r="BF354" i="69"/>
  <c r="AR354" i="69"/>
  <c r="AQ354" i="69"/>
  <c r="AA354" i="69"/>
  <c r="V354" i="69"/>
  <c r="U354" i="69"/>
  <c r="AO354" i="69"/>
  <c r="T354" i="69"/>
  <c r="S354" i="69"/>
  <c r="R354" i="69"/>
  <c r="M354" i="69"/>
  <c r="Z354" i="69" s="1"/>
  <c r="BF352" i="69"/>
  <c r="AR352" i="69"/>
  <c r="AQ352" i="69"/>
  <c r="AA352" i="69"/>
  <c r="V352" i="69"/>
  <c r="U352" i="69"/>
  <c r="AO352" i="69"/>
  <c r="T352" i="69"/>
  <c r="S352" i="69"/>
  <c r="R352" i="69"/>
  <c r="M352" i="69"/>
  <c r="Z352" i="69" s="1"/>
  <c r="BF348" i="69"/>
  <c r="AR348" i="69"/>
  <c r="AQ348" i="69"/>
  <c r="AA348" i="69"/>
  <c r="V348" i="69"/>
  <c r="U348" i="69"/>
  <c r="X348" i="69"/>
  <c r="T348" i="69"/>
  <c r="S348" i="69"/>
  <c r="R348" i="69"/>
  <c r="M348" i="69"/>
  <c r="Z348" i="69" s="1"/>
  <c r="BF346" i="69"/>
  <c r="AR346" i="69"/>
  <c r="AQ346" i="69"/>
  <c r="AA346" i="69"/>
  <c r="V346" i="69"/>
  <c r="U346" i="69"/>
  <c r="X346" i="69" s="1"/>
  <c r="T346" i="69"/>
  <c r="S346" i="69"/>
  <c r="R346" i="69"/>
  <c r="M346" i="69"/>
  <c r="Z346" i="69" s="1"/>
  <c r="BF343" i="69"/>
  <c r="AR343" i="69"/>
  <c r="AQ343" i="69"/>
  <c r="AA343" i="69"/>
  <c r="Z343" i="69"/>
  <c r="V343" i="69"/>
  <c r="U343" i="69"/>
  <c r="AO343" i="69" s="1"/>
  <c r="T343" i="69"/>
  <c r="S343" i="69"/>
  <c r="R343" i="69"/>
  <c r="M343" i="69"/>
  <c r="J343" i="69"/>
  <c r="AP343" i="69"/>
  <c r="BF338" i="69"/>
  <c r="AR338" i="69"/>
  <c r="AQ338" i="69"/>
  <c r="AA338" i="69"/>
  <c r="V338" i="69"/>
  <c r="U338" i="69"/>
  <c r="AO338" i="69"/>
  <c r="T338" i="69"/>
  <c r="S338" i="69"/>
  <c r="R338" i="69"/>
  <c r="M338" i="69"/>
  <c r="Z338" i="69"/>
  <c r="BF336" i="69"/>
  <c r="AR336" i="69"/>
  <c r="AQ336" i="69"/>
  <c r="AA336" i="69"/>
  <c r="V336" i="69"/>
  <c r="U336" i="69"/>
  <c r="T336" i="69"/>
  <c r="S336" i="69"/>
  <c r="R336" i="69"/>
  <c r="M336" i="69"/>
  <c r="Z336" i="69"/>
  <c r="BF335" i="69"/>
  <c r="AR335" i="69"/>
  <c r="AQ335" i="69"/>
  <c r="AA335" i="69"/>
  <c r="V335" i="69"/>
  <c r="U335" i="69"/>
  <c r="T335" i="69"/>
  <c r="S335" i="69"/>
  <c r="R335" i="69"/>
  <c r="M335" i="69"/>
  <c r="Z335" i="69" s="1"/>
  <c r="BF333" i="69"/>
  <c r="AR333" i="69"/>
  <c r="AQ333" i="69"/>
  <c r="AA333" i="69"/>
  <c r="V333" i="69"/>
  <c r="U333" i="69"/>
  <c r="T333" i="69"/>
  <c r="S333" i="69"/>
  <c r="R333" i="69"/>
  <c r="M333" i="69"/>
  <c r="BF323" i="69"/>
  <c r="AR323" i="69"/>
  <c r="AQ323" i="69"/>
  <c r="AA323" i="69"/>
  <c r="V323" i="69"/>
  <c r="U323" i="69"/>
  <c r="T323" i="69"/>
  <c r="S323" i="69"/>
  <c r="R323" i="69"/>
  <c r="M323" i="69"/>
  <c r="Z323" i="69" s="1"/>
  <c r="BF320" i="69"/>
  <c r="AR320" i="69"/>
  <c r="AQ320" i="69"/>
  <c r="AA320" i="69"/>
  <c r="Z320" i="69"/>
  <c r="V320" i="69"/>
  <c r="U320" i="69"/>
  <c r="AO320" i="69" s="1"/>
  <c r="T320" i="69"/>
  <c r="S320" i="69"/>
  <c r="R320" i="69"/>
  <c r="M320" i="69"/>
  <c r="J320" i="69" s="1"/>
  <c r="BF315" i="69"/>
  <c r="AR315" i="69"/>
  <c r="AQ315" i="69"/>
  <c r="AA315" i="69"/>
  <c r="Z315" i="69"/>
  <c r="V315" i="69"/>
  <c r="U315" i="69"/>
  <c r="AO315" i="69" s="1"/>
  <c r="T315" i="69"/>
  <c r="S315" i="69"/>
  <c r="R315" i="69"/>
  <c r="M315" i="69"/>
  <c r="J315" i="69"/>
  <c r="BF312" i="69"/>
  <c r="AR312" i="69"/>
  <c r="AQ312" i="69"/>
  <c r="AA312" i="69"/>
  <c r="V312" i="69"/>
  <c r="U312" i="69"/>
  <c r="T312" i="69"/>
  <c r="S312" i="69"/>
  <c r="R312" i="69"/>
  <c r="M312" i="69"/>
  <c r="Z312" i="69" s="1"/>
  <c r="J312" i="69"/>
  <c r="BF307" i="69"/>
  <c r="AR307" i="69"/>
  <c r="AQ307" i="69"/>
  <c r="AA307" i="69"/>
  <c r="V307" i="69"/>
  <c r="U307" i="69"/>
  <c r="T307" i="69"/>
  <c r="S307" i="69"/>
  <c r="R307" i="69"/>
  <c r="M307" i="69"/>
  <c r="Z307" i="69" s="1"/>
  <c r="BF305" i="69"/>
  <c r="AR305" i="69"/>
  <c r="AQ305" i="69"/>
  <c r="AA305" i="69"/>
  <c r="V305" i="69"/>
  <c r="U305" i="69"/>
  <c r="AO305" i="69" s="1"/>
  <c r="T305" i="69"/>
  <c r="S305" i="69"/>
  <c r="R305" i="69"/>
  <c r="M305" i="69"/>
  <c r="Z305" i="69" s="1"/>
  <c r="BF290" i="69"/>
  <c r="AR290" i="69"/>
  <c r="AQ290" i="69"/>
  <c r="AA290" i="69"/>
  <c r="V290" i="69"/>
  <c r="U290" i="69"/>
  <c r="X290" i="69" s="1"/>
  <c r="T290" i="69"/>
  <c r="S290" i="69"/>
  <c r="R290" i="69"/>
  <c r="M290" i="69"/>
  <c r="Z290" i="69" s="1"/>
  <c r="BF288" i="69"/>
  <c r="AR288" i="69"/>
  <c r="AQ288" i="69"/>
  <c r="AA288" i="69"/>
  <c r="Z288" i="69"/>
  <c r="V288" i="69"/>
  <c r="U288" i="69"/>
  <c r="AO288" i="69" s="1"/>
  <c r="T288" i="69"/>
  <c r="S288" i="69"/>
  <c r="R288" i="69"/>
  <c r="M288" i="69"/>
  <c r="J288" i="69"/>
  <c r="AP288" i="69" s="1"/>
  <c r="BF286" i="69"/>
  <c r="AR286" i="69"/>
  <c r="AQ286" i="69"/>
  <c r="AA286" i="69"/>
  <c r="V286" i="69"/>
  <c r="U286" i="69"/>
  <c r="X286" i="69"/>
  <c r="T286" i="69"/>
  <c r="S286" i="69"/>
  <c r="R286" i="69"/>
  <c r="M286" i="69"/>
  <c r="J286" i="69" s="1"/>
  <c r="BF275" i="69"/>
  <c r="AR275" i="69"/>
  <c r="AQ275" i="69"/>
  <c r="AA275" i="69"/>
  <c r="V275" i="69"/>
  <c r="U275" i="69"/>
  <c r="AO275" i="69"/>
  <c r="T275" i="69"/>
  <c r="S275" i="69"/>
  <c r="R275" i="69"/>
  <c r="M275" i="69"/>
  <c r="Z275" i="69" s="1"/>
  <c r="BF266" i="69"/>
  <c r="AR266" i="69"/>
  <c r="AQ266" i="69"/>
  <c r="AA266" i="69"/>
  <c r="V266" i="69"/>
  <c r="U266" i="69"/>
  <c r="X266" i="69" s="1"/>
  <c r="T266" i="69"/>
  <c r="S266" i="69"/>
  <c r="R266" i="69"/>
  <c r="M266" i="69"/>
  <c r="Z266" i="69" s="1"/>
  <c r="BF265" i="69"/>
  <c r="AR265" i="69"/>
  <c r="AQ265" i="69"/>
  <c r="AA265" i="69"/>
  <c r="V265" i="69"/>
  <c r="U265" i="69"/>
  <c r="X265" i="69"/>
  <c r="T265" i="69"/>
  <c r="S265" i="69"/>
  <c r="R265" i="69"/>
  <c r="M265" i="69"/>
  <c r="Z265" i="69" s="1"/>
  <c r="BF261" i="69"/>
  <c r="AR261" i="69"/>
  <c r="AQ261" i="69"/>
  <c r="AA261" i="69"/>
  <c r="V261" i="69"/>
  <c r="U261" i="69"/>
  <c r="X261" i="69" s="1"/>
  <c r="T261" i="69"/>
  <c r="S261" i="69"/>
  <c r="R261" i="69"/>
  <c r="M261" i="69"/>
  <c r="Z261" i="69" s="1"/>
  <c r="BF256" i="69"/>
  <c r="AR256" i="69"/>
  <c r="AQ256" i="69"/>
  <c r="AA256" i="69"/>
  <c r="V256" i="69"/>
  <c r="U256" i="69"/>
  <c r="AP256" i="69"/>
  <c r="T256" i="69"/>
  <c r="S256" i="69"/>
  <c r="R256" i="69"/>
  <c r="M256" i="69"/>
  <c r="Z256" i="69" s="1"/>
  <c r="BF244" i="69"/>
  <c r="AR244" i="69"/>
  <c r="AQ244" i="69"/>
  <c r="AA244" i="69"/>
  <c r="V244" i="69"/>
  <c r="U244" i="69"/>
  <c r="X244" i="69" s="1"/>
  <c r="T244" i="69"/>
  <c r="S244" i="69"/>
  <c r="R244" i="69"/>
  <c r="M244" i="69"/>
  <c r="Z244" i="69" s="1"/>
  <c r="BF242" i="69"/>
  <c r="AR242" i="69"/>
  <c r="AQ242" i="69"/>
  <c r="AA242" i="69"/>
  <c r="V242" i="69"/>
  <c r="U242" i="69"/>
  <c r="X242" i="69" s="1"/>
  <c r="T242" i="69"/>
  <c r="S242" i="69"/>
  <c r="R242" i="69"/>
  <c r="M242" i="69"/>
  <c r="Z242" i="69" s="1"/>
  <c r="BF239" i="69"/>
  <c r="AR239" i="69"/>
  <c r="AQ239" i="69"/>
  <c r="AA239" i="69"/>
  <c r="V239" i="69"/>
  <c r="U239" i="69"/>
  <c r="X239" i="69"/>
  <c r="T239" i="69"/>
  <c r="S239" i="69"/>
  <c r="R239" i="69"/>
  <c r="M239" i="69"/>
  <c r="Z239" i="69" s="1"/>
  <c r="BF238" i="69"/>
  <c r="AR238" i="69"/>
  <c r="AQ238" i="69"/>
  <c r="AA238" i="69"/>
  <c r="V238" i="69"/>
  <c r="U238" i="69"/>
  <c r="AP238" i="69" s="1"/>
  <c r="T238" i="69"/>
  <c r="S238" i="69"/>
  <c r="R238" i="69"/>
  <c r="M238" i="69"/>
  <c r="Z238" i="69" s="1"/>
  <c r="BF211" i="69"/>
  <c r="AR211" i="69"/>
  <c r="AQ211" i="69"/>
  <c r="AA211" i="69"/>
  <c r="V211" i="69"/>
  <c r="U211" i="69"/>
  <c r="AO211" i="69"/>
  <c r="T211" i="69"/>
  <c r="S211" i="69"/>
  <c r="R211" i="69"/>
  <c r="M211" i="69"/>
  <c r="BF209" i="69"/>
  <c r="AR209" i="69"/>
  <c r="AQ209" i="69"/>
  <c r="AA209" i="69"/>
  <c r="V209" i="69"/>
  <c r="W209" i="69"/>
  <c r="U209" i="69"/>
  <c r="X209" i="69" s="1"/>
  <c r="T209" i="69"/>
  <c r="S209" i="69"/>
  <c r="R209" i="69"/>
  <c r="M209" i="69"/>
  <c r="Z209" i="69"/>
  <c r="J209" i="69"/>
  <c r="BF207" i="69"/>
  <c r="AR207" i="69"/>
  <c r="AQ207" i="69"/>
  <c r="AA207" i="69"/>
  <c r="V207" i="69"/>
  <c r="U207" i="69"/>
  <c r="X207" i="69"/>
  <c r="T207" i="69"/>
  <c r="S207" i="69"/>
  <c r="R207" i="69"/>
  <c r="M207" i="69"/>
  <c r="J207" i="69" s="1"/>
  <c r="Z207" i="69"/>
  <c r="BF201" i="69"/>
  <c r="AR201" i="69"/>
  <c r="AQ201" i="69"/>
  <c r="AA201" i="69"/>
  <c r="Z201" i="69"/>
  <c r="V201" i="69"/>
  <c r="U201" i="69"/>
  <c r="X201" i="69" s="1"/>
  <c r="T201" i="69"/>
  <c r="S201" i="69"/>
  <c r="R201" i="69"/>
  <c r="M201" i="69"/>
  <c r="J201" i="69"/>
  <c r="AP201" i="69"/>
  <c r="BF199" i="69"/>
  <c r="AR199" i="69"/>
  <c r="AQ199" i="69"/>
  <c r="AA199" i="69"/>
  <c r="V199" i="69"/>
  <c r="U199" i="69"/>
  <c r="AO199" i="69" s="1"/>
  <c r="T199" i="69"/>
  <c r="S199" i="69"/>
  <c r="R199" i="69"/>
  <c r="M199" i="69"/>
  <c r="Z199" i="69"/>
  <c r="BF195" i="69"/>
  <c r="AR195" i="69"/>
  <c r="AQ195" i="69"/>
  <c r="AA195" i="69"/>
  <c r="X195" i="69"/>
  <c r="V195" i="69"/>
  <c r="U195" i="69"/>
  <c r="W195" i="69" s="1"/>
  <c r="AO195" i="69"/>
  <c r="T195" i="69"/>
  <c r="S195" i="69"/>
  <c r="R195" i="69"/>
  <c r="M195" i="69"/>
  <c r="J195" i="69" s="1"/>
  <c r="Z195" i="69"/>
  <c r="BF188" i="69"/>
  <c r="AR188" i="69"/>
  <c r="AQ188" i="69"/>
  <c r="AA188" i="69"/>
  <c r="Z188" i="69"/>
  <c r="V188" i="69"/>
  <c r="U188" i="69"/>
  <c r="AO188" i="69" s="1"/>
  <c r="T188" i="69"/>
  <c r="S188" i="69"/>
  <c r="R188" i="69"/>
  <c r="M188" i="69"/>
  <c r="J188" i="69"/>
  <c r="BF184" i="69"/>
  <c r="AR184" i="69"/>
  <c r="AQ184" i="69"/>
  <c r="AA184" i="69"/>
  <c r="V184" i="69"/>
  <c r="U184" i="69"/>
  <c r="X184" i="69" s="1"/>
  <c r="T184" i="69"/>
  <c r="S184" i="69"/>
  <c r="R184" i="69"/>
  <c r="M184" i="69"/>
  <c r="Z184" i="69"/>
  <c r="BF165" i="69"/>
  <c r="AR165" i="69"/>
  <c r="AQ165" i="69"/>
  <c r="AA165" i="69"/>
  <c r="V165" i="69"/>
  <c r="U165" i="69"/>
  <c r="X165" i="69" s="1"/>
  <c r="T165" i="69"/>
  <c r="S165" i="69"/>
  <c r="R165" i="69"/>
  <c r="M165" i="69"/>
  <c r="Z165" i="69"/>
  <c r="BF152" i="69"/>
  <c r="AR152" i="69"/>
  <c r="AQ152" i="69"/>
  <c r="AA152" i="69"/>
  <c r="V152" i="69"/>
  <c r="U152" i="69"/>
  <c r="X152" i="69" s="1"/>
  <c r="T152" i="69"/>
  <c r="S152" i="69"/>
  <c r="R152" i="69"/>
  <c r="M152" i="69"/>
  <c r="Z152" i="69"/>
  <c r="BF141" i="69"/>
  <c r="AR141" i="69"/>
  <c r="AS141" i="69" s="1"/>
  <c r="AT141" i="69"/>
  <c r="AU141" i="69" s="1"/>
  <c r="AV141" i="69" s="1"/>
  <c r="AQ141" i="69"/>
  <c r="AA141" i="69"/>
  <c r="V141" i="69"/>
  <c r="U141" i="69"/>
  <c r="T141" i="69"/>
  <c r="S141" i="69"/>
  <c r="R141" i="69"/>
  <c r="M141" i="69"/>
  <c r="J141" i="69" s="1"/>
  <c r="BF131" i="69"/>
  <c r="AR131" i="69"/>
  <c r="AS131" i="69" s="1"/>
  <c r="AT131" i="69" s="1"/>
  <c r="AU131" i="69" s="1"/>
  <c r="AV131" i="69" s="1"/>
  <c r="AQ131" i="69"/>
  <c r="AA131" i="69"/>
  <c r="V131" i="69"/>
  <c r="U131" i="69"/>
  <c r="T131" i="69"/>
  <c r="S131" i="69"/>
  <c r="R131" i="69"/>
  <c r="M131" i="69"/>
  <c r="Z131" i="69"/>
  <c r="BF123" i="69"/>
  <c r="AR123" i="69"/>
  <c r="AS123" i="69" s="1"/>
  <c r="AT123" i="69" s="1"/>
  <c r="AU123" i="69" s="1"/>
  <c r="AV123" i="69" s="1"/>
  <c r="AQ123" i="69"/>
  <c r="AA123" i="69"/>
  <c r="V123" i="69"/>
  <c r="U123" i="69"/>
  <c r="T123" i="69"/>
  <c r="S123" i="69"/>
  <c r="R123" i="69"/>
  <c r="M123" i="69"/>
  <c r="J123" i="69" s="1"/>
  <c r="BF122" i="69"/>
  <c r="AR122" i="69"/>
  <c r="AS122" i="69"/>
  <c r="AT122" i="69" s="1"/>
  <c r="AU122" i="69" s="1"/>
  <c r="AV122" i="69" s="1"/>
  <c r="AQ122" i="69"/>
  <c r="AA122" i="69"/>
  <c r="V122" i="69"/>
  <c r="U122" i="69"/>
  <c r="T122" i="69"/>
  <c r="S122" i="69"/>
  <c r="R122" i="69"/>
  <c r="M122" i="69"/>
  <c r="Z122" i="69"/>
  <c r="BF121" i="69"/>
  <c r="AR121" i="69"/>
  <c r="AS121" i="69" s="1"/>
  <c r="AT121" i="69" s="1"/>
  <c r="AU121" i="69" s="1"/>
  <c r="AV121" i="69" s="1"/>
  <c r="AQ121" i="69"/>
  <c r="AA121" i="69"/>
  <c r="V121" i="69"/>
  <c r="U121" i="69"/>
  <c r="AP121" i="69" s="1"/>
  <c r="T121" i="69"/>
  <c r="S121" i="69"/>
  <c r="R121" i="69"/>
  <c r="M121" i="69"/>
  <c r="J121" i="69"/>
  <c r="BF116" i="69"/>
  <c r="AR116" i="69"/>
  <c r="AS116" i="69" s="1"/>
  <c r="AT116" i="69" s="1"/>
  <c r="AU116" i="69" s="1"/>
  <c r="AV116" i="69" s="1"/>
  <c r="AQ116" i="69"/>
  <c r="AA116" i="69"/>
  <c r="V116" i="69"/>
  <c r="U116" i="69"/>
  <c r="AP116" i="69" s="1"/>
  <c r="T116" i="69"/>
  <c r="S116" i="69"/>
  <c r="R116" i="69"/>
  <c r="M116" i="69"/>
  <c r="Z116" i="69"/>
  <c r="BF107" i="69"/>
  <c r="AR107" i="69"/>
  <c r="AS107" i="69" s="1"/>
  <c r="AT107" i="69" s="1"/>
  <c r="AU107" i="69" s="1"/>
  <c r="AV107" i="69" s="1"/>
  <c r="AQ107" i="69"/>
  <c r="AA107" i="69"/>
  <c r="V107" i="69"/>
  <c r="U107" i="69"/>
  <c r="T107" i="69"/>
  <c r="S107" i="69"/>
  <c r="R107" i="69"/>
  <c r="M107" i="69"/>
  <c r="J107" i="69" s="1"/>
  <c r="BF97" i="69"/>
  <c r="AR97" i="69"/>
  <c r="AS97" i="69"/>
  <c r="AT97" i="69" s="1"/>
  <c r="AU97" i="69" s="1"/>
  <c r="AV97" i="69" s="1"/>
  <c r="AQ97" i="69"/>
  <c r="AA97" i="69"/>
  <c r="V97" i="69"/>
  <c r="U97" i="69"/>
  <c r="AP97" i="69"/>
  <c r="T97" i="69"/>
  <c r="S97" i="69"/>
  <c r="R97" i="69"/>
  <c r="M97" i="69"/>
  <c r="Z97" i="69" s="1"/>
  <c r="BF95" i="69"/>
  <c r="AR95" i="69"/>
  <c r="AS95" i="69"/>
  <c r="AT95" i="69" s="1"/>
  <c r="AU95" i="69" s="1"/>
  <c r="AV95" i="69" s="1"/>
  <c r="AQ95" i="69"/>
  <c r="AA95" i="69"/>
  <c r="V95" i="69"/>
  <c r="U95" i="69"/>
  <c r="T95" i="69"/>
  <c r="S95" i="69"/>
  <c r="R95" i="69"/>
  <c r="M95" i="69"/>
  <c r="J95" i="69"/>
  <c r="BF91" i="69"/>
  <c r="AR91" i="69"/>
  <c r="AS91" i="69"/>
  <c r="AT91" i="69"/>
  <c r="AU91" i="69" s="1"/>
  <c r="AV91" i="69" s="1"/>
  <c r="AQ91" i="69"/>
  <c r="AA91" i="69"/>
  <c r="V91" i="69"/>
  <c r="U91" i="69"/>
  <c r="AP91" i="69"/>
  <c r="T91" i="69"/>
  <c r="S91" i="69"/>
  <c r="R91" i="69"/>
  <c r="M91" i="69"/>
  <c r="Z91" i="69"/>
  <c r="BF88" i="69"/>
  <c r="AR88" i="69"/>
  <c r="AS88" i="69"/>
  <c r="AT88" i="69"/>
  <c r="AU88" i="69" s="1"/>
  <c r="AV88" i="69" s="1"/>
  <c r="AQ88" i="69"/>
  <c r="AA88" i="69"/>
  <c r="V88" i="69"/>
  <c r="U88" i="69"/>
  <c r="T88" i="69"/>
  <c r="S88" i="69"/>
  <c r="R88" i="69"/>
  <c r="M88" i="69"/>
  <c r="J88" i="69"/>
  <c r="BF85" i="69"/>
  <c r="AR85" i="69"/>
  <c r="AS85" i="69"/>
  <c r="AT85" i="69"/>
  <c r="AU85" i="69"/>
  <c r="AV85" i="69" s="1"/>
  <c r="AQ85" i="69"/>
  <c r="AA85" i="69"/>
  <c r="V85" i="69"/>
  <c r="U85" i="69"/>
  <c r="T85" i="69"/>
  <c r="S85" i="69"/>
  <c r="R85" i="69"/>
  <c r="M85" i="69"/>
  <c r="Z85" i="69"/>
  <c r="BF83" i="69"/>
  <c r="AR83" i="69"/>
  <c r="AS83" i="69" s="1"/>
  <c r="AT83" i="69" s="1"/>
  <c r="AU83" i="69" s="1"/>
  <c r="AV83" i="69" s="1"/>
  <c r="AQ83" i="69"/>
  <c r="AA83" i="69"/>
  <c r="V83" i="69"/>
  <c r="U83" i="69"/>
  <c r="T83" i="69"/>
  <c r="S83" i="69"/>
  <c r="R83" i="69"/>
  <c r="M83" i="69"/>
  <c r="J83" i="69" s="1"/>
  <c r="BF82" i="69"/>
  <c r="AR82" i="69"/>
  <c r="AS82" i="69"/>
  <c r="AT82" i="69" s="1"/>
  <c r="AU82" i="69" s="1"/>
  <c r="AV82" i="69" s="1"/>
  <c r="AQ82" i="69"/>
  <c r="AA82" i="69"/>
  <c r="V82" i="69"/>
  <c r="U82" i="69"/>
  <c r="T82" i="69"/>
  <c r="S82" i="69"/>
  <c r="R82" i="69"/>
  <c r="M82" i="69"/>
  <c r="Z82" i="69"/>
  <c r="BF79" i="69"/>
  <c r="AR79" i="69"/>
  <c r="AS79" i="69"/>
  <c r="AT79" i="69"/>
  <c r="AU79" i="69" s="1"/>
  <c r="AV79" i="69" s="1"/>
  <c r="AQ79" i="69"/>
  <c r="AA79" i="69"/>
  <c r="V79" i="69"/>
  <c r="U79" i="69"/>
  <c r="AP79" i="69"/>
  <c r="T79" i="69"/>
  <c r="S79" i="69"/>
  <c r="R79" i="69"/>
  <c r="M79" i="69"/>
  <c r="J79" i="69"/>
  <c r="BF77" i="69"/>
  <c r="AR77" i="69"/>
  <c r="AS77" i="69"/>
  <c r="AT77" i="69"/>
  <c r="AU77" i="69" s="1"/>
  <c r="AV77" i="69" s="1"/>
  <c r="AQ77" i="69"/>
  <c r="AA77" i="69"/>
  <c r="V77" i="69"/>
  <c r="U77" i="69"/>
  <c r="T77" i="69"/>
  <c r="S77" i="69"/>
  <c r="R77" i="69"/>
  <c r="M77" i="69"/>
  <c r="Z77" i="69"/>
  <c r="BF68" i="69"/>
  <c r="AR68" i="69"/>
  <c r="AS68" i="69"/>
  <c r="AT68" i="69"/>
  <c r="AU68" i="69"/>
  <c r="AV68" i="69" s="1"/>
  <c r="AQ68" i="69"/>
  <c r="AA68" i="69"/>
  <c r="V68" i="69"/>
  <c r="U68" i="69"/>
  <c r="T68" i="69"/>
  <c r="S68" i="69"/>
  <c r="R68" i="69"/>
  <c r="M68" i="69"/>
  <c r="J68" i="69"/>
  <c r="BF65" i="69"/>
  <c r="AR65" i="69"/>
  <c r="AS65" i="69" s="1"/>
  <c r="AT65" i="69" s="1"/>
  <c r="AU65" i="69" s="1"/>
  <c r="AV65" i="69" s="1"/>
  <c r="AQ65" i="69"/>
  <c r="AA65" i="69"/>
  <c r="V65" i="69"/>
  <c r="U65" i="69"/>
  <c r="T65" i="69"/>
  <c r="S65" i="69"/>
  <c r="R65" i="69"/>
  <c r="M65" i="69"/>
  <c r="Z65" i="69" s="1"/>
  <c r="BF53" i="69"/>
  <c r="AR53" i="69"/>
  <c r="AS53" i="69"/>
  <c r="AT53" i="69" s="1"/>
  <c r="AU53" i="69" s="1"/>
  <c r="AV53" i="69" s="1"/>
  <c r="AQ53" i="69"/>
  <c r="AA53" i="69"/>
  <c r="Z53" i="69"/>
  <c r="V53" i="69"/>
  <c r="U53" i="69"/>
  <c r="T53" i="69"/>
  <c r="S53" i="69"/>
  <c r="R53" i="69"/>
  <c r="M53" i="69"/>
  <c r="J53" i="69" s="1"/>
  <c r="BF31" i="69"/>
  <c r="AR31" i="69"/>
  <c r="AS31" i="69"/>
  <c r="AT31" i="69" s="1"/>
  <c r="AU31" i="69" s="1"/>
  <c r="AV31" i="69" s="1"/>
  <c r="AQ31" i="69"/>
  <c r="AA31" i="69"/>
  <c r="V31" i="69"/>
  <c r="U31" i="69"/>
  <c r="AP31" i="69"/>
  <c r="T31" i="69"/>
  <c r="S31" i="69"/>
  <c r="R31" i="69"/>
  <c r="M31" i="69"/>
  <c r="Z31" i="69" s="1"/>
  <c r="BF25" i="69"/>
  <c r="AR25" i="69"/>
  <c r="AS25" i="69"/>
  <c r="AT25" i="69" s="1"/>
  <c r="AU25" i="69" s="1"/>
  <c r="AV25" i="69" s="1"/>
  <c r="AQ25" i="69"/>
  <c r="AA25" i="69"/>
  <c r="V25" i="69"/>
  <c r="U25" i="69"/>
  <c r="T25" i="69"/>
  <c r="S25" i="69"/>
  <c r="R25" i="69"/>
  <c r="M25" i="69"/>
  <c r="J25" i="69"/>
  <c r="BF13" i="69"/>
  <c r="AR13" i="69"/>
  <c r="AS13" i="69"/>
  <c r="AT13" i="69"/>
  <c r="AU13" i="69" s="1"/>
  <c r="AV13" i="69" s="1"/>
  <c r="AQ13" i="69"/>
  <c r="AA13" i="69"/>
  <c r="V13" i="69"/>
  <c r="U13" i="69"/>
  <c r="T13" i="69"/>
  <c r="S13" i="69"/>
  <c r="R13" i="69"/>
  <c r="M13" i="69"/>
  <c r="Z13" i="69"/>
  <c r="BF12" i="69"/>
  <c r="AR12" i="69"/>
  <c r="AS12" i="69"/>
  <c r="AT12" i="69"/>
  <c r="AU12" i="69"/>
  <c r="AV12" i="69" s="1"/>
  <c r="AQ12" i="69"/>
  <c r="AA12" i="69"/>
  <c r="V12" i="69"/>
  <c r="U12" i="69"/>
  <c r="T12" i="69"/>
  <c r="S12" i="69"/>
  <c r="R12" i="69"/>
  <c r="M12" i="69"/>
  <c r="J12" i="69"/>
  <c r="BF523" i="69"/>
  <c r="AR523" i="69"/>
  <c r="AQ523" i="69"/>
  <c r="AA523" i="69"/>
  <c r="V523" i="69"/>
  <c r="U523" i="69"/>
  <c r="T523" i="69"/>
  <c r="S523" i="69"/>
  <c r="R523" i="69"/>
  <c r="M523" i="69"/>
  <c r="Z523" i="69" s="1"/>
  <c r="BF520" i="69"/>
  <c r="AR520" i="69"/>
  <c r="AS520" i="69"/>
  <c r="AT520" i="69" s="1"/>
  <c r="AU520" i="69" s="1"/>
  <c r="AV520" i="69" s="1"/>
  <c r="AQ520" i="69"/>
  <c r="AA520" i="69"/>
  <c r="Z520" i="69"/>
  <c r="V520" i="69"/>
  <c r="U520" i="69"/>
  <c r="T520" i="69"/>
  <c r="S520" i="69"/>
  <c r="R520" i="69"/>
  <c r="M520" i="69"/>
  <c r="J520" i="69" s="1"/>
  <c r="BF515" i="69"/>
  <c r="AR515" i="69"/>
  <c r="AS515" i="69"/>
  <c r="AT515" i="69" s="1"/>
  <c r="AU515" i="69" s="1"/>
  <c r="AV515" i="69" s="1"/>
  <c r="AQ515" i="69"/>
  <c r="AA515" i="69"/>
  <c r="Z515" i="69"/>
  <c r="V515" i="69"/>
  <c r="U515" i="69"/>
  <c r="T515" i="69"/>
  <c r="S515" i="69"/>
  <c r="R515" i="69"/>
  <c r="M515" i="69"/>
  <c r="J515" i="69" s="1"/>
  <c r="BF501" i="69"/>
  <c r="AR501" i="69"/>
  <c r="AS501" i="69"/>
  <c r="AT501" i="69" s="1"/>
  <c r="AU501" i="69" s="1"/>
  <c r="AV501" i="69" s="1"/>
  <c r="AQ501" i="69"/>
  <c r="AA501" i="69"/>
  <c r="V501" i="69"/>
  <c r="U501" i="69"/>
  <c r="T501" i="69"/>
  <c r="S501" i="69"/>
  <c r="R501" i="69"/>
  <c r="M501" i="69"/>
  <c r="J501" i="69"/>
  <c r="BF486" i="69"/>
  <c r="AR486" i="69"/>
  <c r="AS486" i="69"/>
  <c r="AT486" i="69"/>
  <c r="AU486" i="69" s="1"/>
  <c r="AV486" i="69" s="1"/>
  <c r="AQ486" i="69"/>
  <c r="AA486" i="69"/>
  <c r="V486" i="69"/>
  <c r="U486" i="69"/>
  <c r="T486" i="69"/>
  <c r="S486" i="69"/>
  <c r="R486" i="69"/>
  <c r="M486" i="69"/>
  <c r="Z486" i="69"/>
  <c r="BF484" i="69"/>
  <c r="AR484" i="69"/>
  <c r="AS484" i="69"/>
  <c r="AT484" i="69"/>
  <c r="AU484" i="69"/>
  <c r="AV484" i="69" s="1"/>
  <c r="AQ484" i="69"/>
  <c r="AA484" i="69"/>
  <c r="V484" i="69"/>
  <c r="U484" i="69"/>
  <c r="T484" i="69"/>
  <c r="S484" i="69"/>
  <c r="R484" i="69"/>
  <c r="M484" i="69"/>
  <c r="J484" i="69"/>
  <c r="BF481" i="69"/>
  <c r="AR481" i="69"/>
  <c r="AS481" i="69" s="1"/>
  <c r="AT481" i="69" s="1"/>
  <c r="AU481" i="69" s="1"/>
  <c r="AV481" i="69" s="1"/>
  <c r="AQ481" i="69"/>
  <c r="AA481" i="69"/>
  <c r="V481" i="69"/>
  <c r="U481" i="69"/>
  <c r="T481" i="69"/>
  <c r="S481" i="69"/>
  <c r="R481" i="69"/>
  <c r="M481" i="69"/>
  <c r="Z481" i="69" s="1"/>
  <c r="BF474" i="69"/>
  <c r="AR474" i="69"/>
  <c r="AS474" i="69"/>
  <c r="AT474" i="69" s="1"/>
  <c r="AU474" i="69" s="1"/>
  <c r="AV474" i="69" s="1"/>
  <c r="AQ474" i="69"/>
  <c r="AA474" i="69"/>
  <c r="V474" i="69"/>
  <c r="U474" i="69"/>
  <c r="T474" i="69"/>
  <c r="S474" i="69"/>
  <c r="R474" i="69"/>
  <c r="M474" i="69"/>
  <c r="J474" i="69"/>
  <c r="BF469" i="69"/>
  <c r="AR469" i="69"/>
  <c r="AQ469" i="69"/>
  <c r="AA469" i="69"/>
  <c r="V469" i="69"/>
  <c r="U469" i="69"/>
  <c r="T469" i="69"/>
  <c r="S469" i="69"/>
  <c r="R469" i="69"/>
  <c r="M469" i="69"/>
  <c r="Z469" i="69"/>
  <c r="BF467" i="69"/>
  <c r="AR467" i="69"/>
  <c r="AS467" i="69"/>
  <c r="AT467" i="69"/>
  <c r="AU467" i="69"/>
  <c r="AV467" i="69" s="1"/>
  <c r="AQ467" i="69"/>
  <c r="AA467" i="69"/>
  <c r="V467" i="69"/>
  <c r="U467" i="69"/>
  <c r="T467" i="69"/>
  <c r="S467" i="69"/>
  <c r="R467" i="69"/>
  <c r="M467" i="69"/>
  <c r="Z467" i="69"/>
  <c r="BF466" i="69"/>
  <c r="AR466" i="69"/>
  <c r="AQ466" i="69"/>
  <c r="AA466" i="69"/>
  <c r="Z466" i="69"/>
  <c r="V466" i="69"/>
  <c r="U466" i="69"/>
  <c r="T466" i="69"/>
  <c r="S466" i="69"/>
  <c r="R466" i="69"/>
  <c r="M466" i="69"/>
  <c r="J466" i="69"/>
  <c r="AP466" i="69"/>
  <c r="BF463" i="69"/>
  <c r="AR463" i="69"/>
  <c r="AQ463" i="69"/>
  <c r="AA463" i="69"/>
  <c r="V463" i="69"/>
  <c r="U463" i="69"/>
  <c r="X463" i="69"/>
  <c r="T463" i="69"/>
  <c r="S463" i="69"/>
  <c r="R463" i="69"/>
  <c r="M463" i="69"/>
  <c r="Z463" i="69"/>
  <c r="BF462" i="69"/>
  <c r="AR462" i="69"/>
  <c r="AQ462" i="69"/>
  <c r="AA462" i="69"/>
  <c r="V462" i="69"/>
  <c r="U462" i="69"/>
  <c r="X462" i="69" s="1"/>
  <c r="T462" i="69"/>
  <c r="S462" i="69"/>
  <c r="R462" i="69"/>
  <c r="M462" i="69"/>
  <c r="Z462" i="69"/>
  <c r="BF456" i="69"/>
  <c r="AR456" i="69"/>
  <c r="AQ456" i="69"/>
  <c r="AA456" i="69"/>
  <c r="V456" i="69"/>
  <c r="U456" i="69"/>
  <c r="X456" i="69" s="1"/>
  <c r="T456" i="69"/>
  <c r="S456" i="69"/>
  <c r="R456" i="69"/>
  <c r="M456" i="69"/>
  <c r="Z456" i="69"/>
  <c r="BF450" i="69"/>
  <c r="AR450" i="69"/>
  <c r="AQ450" i="69"/>
  <c r="AA450" i="69"/>
  <c r="V450" i="69"/>
  <c r="U450" i="69"/>
  <c r="T450" i="69"/>
  <c r="S450" i="69"/>
  <c r="R450" i="69"/>
  <c r="M450" i="69"/>
  <c r="Z450" i="69" s="1"/>
  <c r="BF437" i="69"/>
  <c r="AR437" i="69"/>
  <c r="AQ437" i="69"/>
  <c r="AA437" i="69"/>
  <c r="Z437" i="69"/>
  <c r="V437" i="69"/>
  <c r="U437" i="69"/>
  <c r="X437" i="69" s="1"/>
  <c r="T437" i="69"/>
  <c r="S437" i="69"/>
  <c r="R437" i="69"/>
  <c r="M437" i="69"/>
  <c r="J437" i="69"/>
  <c r="AP437" i="69"/>
  <c r="BF431" i="69"/>
  <c r="AR431" i="69"/>
  <c r="AQ431" i="69"/>
  <c r="AA431" i="69"/>
  <c r="V431" i="69"/>
  <c r="U431" i="69"/>
  <c r="T431" i="69"/>
  <c r="S431" i="69"/>
  <c r="R431" i="69"/>
  <c r="M431" i="69"/>
  <c r="Z431" i="69"/>
  <c r="BF425" i="69"/>
  <c r="AR425" i="69"/>
  <c r="AQ425" i="69"/>
  <c r="AA425" i="69"/>
  <c r="V425" i="69"/>
  <c r="U425" i="69"/>
  <c r="X425" i="69" s="1"/>
  <c r="T425" i="69"/>
  <c r="S425" i="69"/>
  <c r="R425" i="69"/>
  <c r="M425" i="69"/>
  <c r="Z425" i="69"/>
  <c r="J425" i="69"/>
  <c r="AP425" i="69" s="1"/>
  <c r="BF423" i="69"/>
  <c r="AR423" i="69"/>
  <c r="AQ423" i="69"/>
  <c r="AA423" i="69"/>
  <c r="V423" i="69"/>
  <c r="U423" i="69"/>
  <c r="T423" i="69"/>
  <c r="S423" i="69"/>
  <c r="R423" i="69"/>
  <c r="M423" i="69"/>
  <c r="Z423" i="69"/>
  <c r="BF419" i="69"/>
  <c r="AR419" i="69"/>
  <c r="AQ419" i="69"/>
  <c r="AA419" i="69"/>
  <c r="V419" i="69"/>
  <c r="U419" i="69"/>
  <c r="X419" i="69"/>
  <c r="T419" i="69"/>
  <c r="S419" i="69"/>
  <c r="R419" i="69"/>
  <c r="M419" i="69"/>
  <c r="Z419" i="69"/>
  <c r="BF413" i="69"/>
  <c r="AR413" i="69"/>
  <c r="AQ413" i="69"/>
  <c r="AA413" i="69"/>
  <c r="V413" i="69"/>
  <c r="U413" i="69"/>
  <c r="T413" i="69"/>
  <c r="S413" i="69"/>
  <c r="R413" i="69"/>
  <c r="M413" i="69"/>
  <c r="Z413" i="69"/>
  <c r="BF408" i="69"/>
  <c r="AR408" i="69"/>
  <c r="AS408" i="69" s="1"/>
  <c r="AT408" i="69" s="1"/>
  <c r="AU408" i="69" s="1"/>
  <c r="AV408" i="69" s="1"/>
  <c r="AQ408" i="69"/>
  <c r="AA408" i="69"/>
  <c r="V408" i="69"/>
  <c r="U408" i="69"/>
  <c r="X408" i="69" s="1"/>
  <c r="T408" i="69"/>
  <c r="S408" i="69"/>
  <c r="R408" i="69"/>
  <c r="M408" i="69"/>
  <c r="Z408" i="69"/>
  <c r="BF405" i="69"/>
  <c r="AR405" i="69"/>
  <c r="AQ405" i="69"/>
  <c r="AA405" i="69"/>
  <c r="V405" i="69"/>
  <c r="U405" i="69"/>
  <c r="T405" i="69"/>
  <c r="S405" i="69"/>
  <c r="R405" i="69"/>
  <c r="M405" i="69"/>
  <c r="Z405" i="69" s="1"/>
  <c r="BF403" i="69"/>
  <c r="AR403" i="69"/>
  <c r="AS403" i="69" s="1"/>
  <c r="AT403" i="69" s="1"/>
  <c r="AU403" i="69" s="1"/>
  <c r="AV403" i="69" s="1"/>
  <c r="AQ403" i="69"/>
  <c r="AA403" i="69"/>
  <c r="V403" i="69"/>
  <c r="U403" i="69"/>
  <c r="T403" i="69"/>
  <c r="S403" i="69"/>
  <c r="R403" i="69"/>
  <c r="M403" i="69"/>
  <c r="Z403" i="69" s="1"/>
  <c r="BF402" i="69"/>
  <c r="AR402" i="69"/>
  <c r="AQ402" i="69"/>
  <c r="AA402" i="69"/>
  <c r="V402" i="69"/>
  <c r="U402" i="69"/>
  <c r="T402" i="69"/>
  <c r="S402" i="69"/>
  <c r="R402" i="69"/>
  <c r="M402" i="69"/>
  <c r="Z402" i="69"/>
  <c r="BF390" i="69"/>
  <c r="AR390" i="69"/>
  <c r="AQ390" i="69"/>
  <c r="AA390" i="69"/>
  <c r="V390" i="69"/>
  <c r="U390" i="69"/>
  <c r="X390" i="69"/>
  <c r="T390" i="69"/>
  <c r="S390" i="69"/>
  <c r="R390" i="69"/>
  <c r="M390" i="69"/>
  <c r="Z390" i="69"/>
  <c r="BF389" i="69"/>
  <c r="AR389" i="69"/>
  <c r="AQ389" i="69"/>
  <c r="AA389" i="69"/>
  <c r="V389" i="69"/>
  <c r="U389" i="69"/>
  <c r="T389" i="69"/>
  <c r="S389" i="69"/>
  <c r="R389" i="69"/>
  <c r="M389" i="69"/>
  <c r="Z389" i="69"/>
  <c r="BF386" i="69"/>
  <c r="AR386" i="69"/>
  <c r="AS386" i="69" s="1"/>
  <c r="AQ386" i="69"/>
  <c r="AA386" i="69"/>
  <c r="V386" i="69"/>
  <c r="U386" i="69"/>
  <c r="X386" i="69"/>
  <c r="T386" i="69"/>
  <c r="S386" i="69"/>
  <c r="R386" i="69"/>
  <c r="M386" i="69"/>
  <c r="Z386" i="69"/>
  <c r="BF385" i="69"/>
  <c r="AR385" i="69"/>
  <c r="AQ385" i="69"/>
  <c r="AA385" i="69"/>
  <c r="Z385" i="69"/>
  <c r="V385" i="69"/>
  <c r="U385" i="69"/>
  <c r="T385" i="69"/>
  <c r="S385" i="69"/>
  <c r="R385" i="69"/>
  <c r="M385" i="69"/>
  <c r="J385" i="69"/>
  <c r="BF384" i="69"/>
  <c r="AR384" i="69"/>
  <c r="AS384" i="69"/>
  <c r="AT384" i="69"/>
  <c r="AU384" i="69" s="1"/>
  <c r="AV384" i="69" s="1"/>
  <c r="AQ384" i="69"/>
  <c r="AA384" i="69"/>
  <c r="Z384" i="69"/>
  <c r="V384" i="69"/>
  <c r="U384" i="69"/>
  <c r="AP384" i="69" s="1"/>
  <c r="X384" i="69"/>
  <c r="T384" i="69"/>
  <c r="S384" i="69"/>
  <c r="R384" i="69"/>
  <c r="M384" i="69"/>
  <c r="J384" i="69" s="1"/>
  <c r="BF383" i="69"/>
  <c r="AR383" i="69"/>
  <c r="AQ383" i="69"/>
  <c r="AA383" i="69"/>
  <c r="V383" i="69"/>
  <c r="U383" i="69"/>
  <c r="X383" i="69" s="1"/>
  <c r="T383" i="69"/>
  <c r="S383" i="69"/>
  <c r="R383" i="69"/>
  <c r="M383" i="69"/>
  <c r="J383" i="69" s="1"/>
  <c r="BF380" i="69"/>
  <c r="AR380" i="69"/>
  <c r="AQ380" i="69"/>
  <c r="AA380" i="69"/>
  <c r="V380" i="69"/>
  <c r="U380" i="69"/>
  <c r="X380" i="69" s="1"/>
  <c r="T380" i="69"/>
  <c r="S380" i="69"/>
  <c r="R380" i="69"/>
  <c r="M380" i="69"/>
  <c r="Z380" i="69" s="1"/>
  <c r="BF368" i="69"/>
  <c r="AR368" i="69"/>
  <c r="AQ368" i="69"/>
  <c r="AA368" i="69"/>
  <c r="V368" i="69"/>
  <c r="U368" i="69"/>
  <c r="W368" i="69" s="1"/>
  <c r="T368" i="69"/>
  <c r="S368" i="69"/>
  <c r="R368" i="69"/>
  <c r="M368" i="69"/>
  <c r="J368" i="69" s="1"/>
  <c r="BF351" i="69"/>
  <c r="AR351" i="69"/>
  <c r="AS351" i="69" s="1"/>
  <c r="AT351" i="69" s="1"/>
  <c r="AU351" i="69" s="1"/>
  <c r="AV351" i="69" s="1"/>
  <c r="AQ351" i="69"/>
  <c r="AA351" i="69"/>
  <c r="V351" i="69"/>
  <c r="U351" i="69"/>
  <c r="T351" i="69"/>
  <c r="S351" i="69"/>
  <c r="R351" i="69"/>
  <c r="M351" i="69"/>
  <c r="Z351" i="69" s="1"/>
  <c r="BF350" i="69"/>
  <c r="AR350" i="69"/>
  <c r="AS350" i="69" s="1"/>
  <c r="AT350" i="69" s="1"/>
  <c r="AU350" i="69" s="1"/>
  <c r="AV350" i="69"/>
  <c r="AQ350" i="69"/>
  <c r="AA350" i="69"/>
  <c r="V350" i="69"/>
  <c r="U350" i="69"/>
  <c r="T350" i="69"/>
  <c r="S350" i="69"/>
  <c r="R350" i="69"/>
  <c r="M350" i="69"/>
  <c r="J350" i="69" s="1"/>
  <c r="BF340" i="69"/>
  <c r="AR340" i="69"/>
  <c r="AS340" i="69"/>
  <c r="AT340" i="69" s="1"/>
  <c r="AU340" i="69" s="1"/>
  <c r="AV340" i="69" s="1"/>
  <c r="AQ340" i="69"/>
  <c r="AA340" i="69"/>
  <c r="V340" i="69"/>
  <c r="U340" i="69"/>
  <c r="T340" i="69"/>
  <c r="S340" i="69"/>
  <c r="R340" i="69"/>
  <c r="M340" i="69"/>
  <c r="Z340" i="69"/>
  <c r="BF325" i="69"/>
  <c r="AR325" i="69"/>
  <c r="AS325" i="69"/>
  <c r="AT325" i="69"/>
  <c r="AU325" i="69" s="1"/>
  <c r="AV325" i="69" s="1"/>
  <c r="AQ325" i="69"/>
  <c r="AA325" i="69"/>
  <c r="V325" i="69"/>
  <c r="W325" i="69" s="1"/>
  <c r="U325" i="69"/>
  <c r="T325" i="69"/>
  <c r="S325" i="69"/>
  <c r="R325" i="69"/>
  <c r="M325" i="69"/>
  <c r="J325" i="69"/>
  <c r="BF318" i="69"/>
  <c r="AR318" i="69"/>
  <c r="AS318" i="69"/>
  <c r="AT318" i="69"/>
  <c r="AU318" i="69" s="1"/>
  <c r="AV318" i="69" s="1"/>
  <c r="AQ318" i="69"/>
  <c r="AA318" i="69"/>
  <c r="V318" i="69"/>
  <c r="U318" i="69"/>
  <c r="T318" i="69"/>
  <c r="S318" i="69"/>
  <c r="R318" i="69"/>
  <c r="M318" i="69"/>
  <c r="Z318" i="69" s="1"/>
  <c r="BF310" i="69"/>
  <c r="AR310" i="69"/>
  <c r="AS310" i="69"/>
  <c r="AT310" i="69" s="1"/>
  <c r="AU310" i="69" s="1"/>
  <c r="AV310" i="69" s="1"/>
  <c r="AQ310" i="69"/>
  <c r="AA310" i="69"/>
  <c r="V310" i="69"/>
  <c r="W310" i="69" s="1"/>
  <c r="U310" i="69"/>
  <c r="T310" i="69"/>
  <c r="S310" i="69"/>
  <c r="R310" i="69"/>
  <c r="M310" i="69"/>
  <c r="J310" i="69" s="1"/>
  <c r="BF308" i="69"/>
  <c r="AR308" i="69"/>
  <c r="AS308" i="69"/>
  <c r="AT308" i="69" s="1"/>
  <c r="AU308" i="69" s="1"/>
  <c r="AV308" i="69" s="1"/>
  <c r="AQ308" i="69"/>
  <c r="AA308" i="69"/>
  <c r="V308" i="69"/>
  <c r="U308" i="69"/>
  <c r="T308" i="69"/>
  <c r="S308" i="69"/>
  <c r="R308" i="69"/>
  <c r="M308" i="69"/>
  <c r="Z308" i="69"/>
  <c r="BF303" i="69"/>
  <c r="AS303" i="69"/>
  <c r="AT303" i="69" s="1"/>
  <c r="AU303" i="69" s="1"/>
  <c r="AV303" i="69" s="1"/>
  <c r="AR303" i="69"/>
  <c r="AQ303" i="69"/>
  <c r="AA303" i="69"/>
  <c r="V303" i="69"/>
  <c r="U303" i="69"/>
  <c r="T303" i="69"/>
  <c r="S303" i="69"/>
  <c r="R303" i="69"/>
  <c r="M303" i="69"/>
  <c r="J303" i="69" s="1"/>
  <c r="BF295" i="69"/>
  <c r="AR295" i="69"/>
  <c r="AS295" i="69"/>
  <c r="AT295" i="69" s="1"/>
  <c r="AU295" i="69" s="1"/>
  <c r="AV295" i="69" s="1"/>
  <c r="AQ295" i="69"/>
  <c r="AA295" i="69"/>
  <c r="V295" i="69"/>
  <c r="U295" i="69"/>
  <c r="T295" i="69"/>
  <c r="S295" i="69"/>
  <c r="R295" i="69"/>
  <c r="M295" i="69"/>
  <c r="Z295" i="69"/>
  <c r="BF292" i="69"/>
  <c r="AR292" i="69"/>
  <c r="AS292" i="69" s="1"/>
  <c r="AT292" i="69"/>
  <c r="AU292" i="69" s="1"/>
  <c r="AV292" i="69" s="1"/>
  <c r="AQ292" i="69"/>
  <c r="AA292" i="69"/>
  <c r="V292" i="69"/>
  <c r="U292" i="69"/>
  <c r="T292" i="69"/>
  <c r="S292" i="69"/>
  <c r="R292" i="69"/>
  <c r="M292" i="69"/>
  <c r="J292" i="69" s="1"/>
  <c r="BF273" i="69"/>
  <c r="AR273" i="69"/>
  <c r="AS273" i="69"/>
  <c r="AT273" i="69" s="1"/>
  <c r="AU273" i="69"/>
  <c r="AV273" i="69" s="1"/>
  <c r="AQ273" i="69"/>
  <c r="AA273" i="69"/>
  <c r="V273" i="69"/>
  <c r="U273" i="69"/>
  <c r="T273" i="69"/>
  <c r="S273" i="69"/>
  <c r="R273" i="69"/>
  <c r="M273" i="69"/>
  <c r="Z273" i="69"/>
  <c r="BF263" i="69"/>
  <c r="AR263" i="69"/>
  <c r="AS263" i="69" s="1"/>
  <c r="AT263" i="69"/>
  <c r="AU263" i="69" s="1"/>
  <c r="AV263" i="69" s="1"/>
  <c r="AQ263" i="69"/>
  <c r="AA263" i="69"/>
  <c r="V263" i="69"/>
  <c r="U263" i="69"/>
  <c r="T263" i="69"/>
  <c r="S263" i="69"/>
  <c r="R263" i="69"/>
  <c r="M263" i="69"/>
  <c r="J263" i="69" s="1"/>
  <c r="BF258" i="69"/>
  <c r="AR258" i="69"/>
  <c r="AS258" i="69"/>
  <c r="AT258" i="69" s="1"/>
  <c r="AU258" i="69" s="1"/>
  <c r="AV258" i="69" s="1"/>
  <c r="AQ258" i="69"/>
  <c r="AA258" i="69"/>
  <c r="V258" i="69"/>
  <c r="U258" i="69"/>
  <c r="T258" i="69"/>
  <c r="S258" i="69"/>
  <c r="R258" i="69"/>
  <c r="M258" i="69"/>
  <c r="Z258" i="69"/>
  <c r="BF257" i="69"/>
  <c r="AR257" i="69"/>
  <c r="AS257" i="69" s="1"/>
  <c r="AT257" i="69" s="1"/>
  <c r="AU257" i="69" s="1"/>
  <c r="AV257" i="69" s="1"/>
  <c r="AQ257" i="69"/>
  <c r="AA257" i="69"/>
  <c r="V257" i="69"/>
  <c r="U257" i="69"/>
  <c r="T257" i="69"/>
  <c r="S257" i="69"/>
  <c r="R257" i="69"/>
  <c r="M257" i="69"/>
  <c r="J257" i="69" s="1"/>
  <c r="BF255" i="69"/>
  <c r="AR255" i="69"/>
  <c r="AS255" i="69"/>
  <c r="AT255" i="69" s="1"/>
  <c r="AU255" i="69" s="1"/>
  <c r="AV255" i="69" s="1"/>
  <c r="AQ255" i="69"/>
  <c r="AA255" i="69"/>
  <c r="V255" i="69"/>
  <c r="U255" i="69"/>
  <c r="T255" i="69"/>
  <c r="S255" i="69"/>
  <c r="R255" i="69"/>
  <c r="M255" i="69"/>
  <c r="Z255" i="69"/>
  <c r="BF252" i="69"/>
  <c r="AR252" i="69"/>
  <c r="AS252" i="69" s="1"/>
  <c r="AT252" i="69" s="1"/>
  <c r="AU252" i="69" s="1"/>
  <c r="AV252" i="69" s="1"/>
  <c r="AQ252" i="69"/>
  <c r="AA252" i="69"/>
  <c r="V252" i="69"/>
  <c r="U252" i="69"/>
  <c r="W252" i="69" s="1"/>
  <c r="T252" i="69"/>
  <c r="S252" i="69"/>
  <c r="R252" i="69"/>
  <c r="M252" i="69"/>
  <c r="J252" i="69"/>
  <c r="BF241" i="69"/>
  <c r="AR241" i="69"/>
  <c r="AS241" i="69" s="1"/>
  <c r="AT241" i="69"/>
  <c r="AU241" i="69" s="1"/>
  <c r="AV241" i="69"/>
  <c r="AQ241" i="69"/>
  <c r="AA241" i="69"/>
  <c r="V241" i="69"/>
  <c r="U241" i="69"/>
  <c r="T241" i="69"/>
  <c r="S241" i="69"/>
  <c r="R241" i="69"/>
  <c r="M241" i="69"/>
  <c r="Z241" i="69" s="1"/>
  <c r="BF240" i="69"/>
  <c r="AR240" i="69"/>
  <c r="AS240" i="69"/>
  <c r="AT240" i="69" s="1"/>
  <c r="AU240" i="69"/>
  <c r="AV240" i="69" s="1"/>
  <c r="AQ240" i="69"/>
  <c r="AA240" i="69"/>
  <c r="V240" i="69"/>
  <c r="U240" i="69"/>
  <c r="T240" i="69"/>
  <c r="S240" i="69"/>
  <c r="R240" i="69"/>
  <c r="M240" i="69"/>
  <c r="J240" i="69"/>
  <c r="BF237" i="69"/>
  <c r="AR237" i="69"/>
  <c r="AS237" i="69" s="1"/>
  <c r="AT237" i="69"/>
  <c r="AU237" i="69" s="1"/>
  <c r="AV237" i="69" s="1"/>
  <c r="AQ237" i="69"/>
  <c r="AA237" i="69"/>
  <c r="V237" i="69"/>
  <c r="U237" i="69"/>
  <c r="T237" i="69"/>
  <c r="S237" i="69"/>
  <c r="R237" i="69"/>
  <c r="M237" i="69"/>
  <c r="Z237" i="69" s="1"/>
  <c r="BF236" i="69"/>
  <c r="AR236" i="69"/>
  <c r="AS236" i="69"/>
  <c r="AT236" i="69" s="1"/>
  <c r="AU236" i="69" s="1"/>
  <c r="AV236" i="69" s="1"/>
  <c r="AQ236" i="69"/>
  <c r="AA236" i="69"/>
  <c r="V236" i="69"/>
  <c r="W236" i="69" s="1"/>
  <c r="U236" i="69"/>
  <c r="T236" i="69"/>
  <c r="S236" i="69"/>
  <c r="R236" i="69"/>
  <c r="M236" i="69"/>
  <c r="J236" i="69" s="1"/>
  <c r="BF233" i="69"/>
  <c r="AR233" i="69"/>
  <c r="AS233" i="69"/>
  <c r="AT233" i="69" s="1"/>
  <c r="AU233" i="69" s="1"/>
  <c r="AV233" i="69" s="1"/>
  <c r="AQ233" i="69"/>
  <c r="AA233" i="69"/>
  <c r="V233" i="69"/>
  <c r="U233" i="69"/>
  <c r="T233" i="69"/>
  <c r="S233" i="69"/>
  <c r="R233" i="69"/>
  <c r="M233" i="69"/>
  <c r="Z233" i="69"/>
  <c r="BF231" i="69"/>
  <c r="AR231" i="69"/>
  <c r="AS231" i="69" s="1"/>
  <c r="AT231" i="69" s="1"/>
  <c r="AU231" i="69" s="1"/>
  <c r="AV231" i="69" s="1"/>
  <c r="AQ231" i="69"/>
  <c r="AA231" i="69"/>
  <c r="V231" i="69"/>
  <c r="U231" i="69"/>
  <c r="T231" i="69"/>
  <c r="S231" i="69"/>
  <c r="R231" i="69"/>
  <c r="M231" i="69"/>
  <c r="J231" i="69" s="1"/>
  <c r="BF230" i="69"/>
  <c r="AR230" i="69"/>
  <c r="AS230" i="69"/>
  <c r="AT230" i="69" s="1"/>
  <c r="AU230" i="69"/>
  <c r="AV230" i="69" s="1"/>
  <c r="AQ230" i="69"/>
  <c r="AA230" i="69"/>
  <c r="V230" i="69"/>
  <c r="U230" i="69"/>
  <c r="T230" i="69"/>
  <c r="S230" i="69"/>
  <c r="R230" i="69"/>
  <c r="M230" i="69"/>
  <c r="Z230" i="69"/>
  <c r="BF225" i="69"/>
  <c r="AR225" i="69"/>
  <c r="AS225" i="69" s="1"/>
  <c r="AT225" i="69" s="1"/>
  <c r="AU225" i="69" s="1"/>
  <c r="AV225" i="69" s="1"/>
  <c r="AQ225" i="69"/>
  <c r="AA225" i="69"/>
  <c r="V225" i="69"/>
  <c r="U225" i="69"/>
  <c r="T225" i="69"/>
  <c r="S225" i="69"/>
  <c r="R225" i="69"/>
  <c r="M225" i="69"/>
  <c r="J225" i="69" s="1"/>
  <c r="BF218" i="69"/>
  <c r="AR218" i="69"/>
  <c r="AS218" i="69"/>
  <c r="AT218" i="69" s="1"/>
  <c r="AU218" i="69" s="1"/>
  <c r="AV218" i="69" s="1"/>
  <c r="AQ218" i="69"/>
  <c r="AA218" i="69"/>
  <c r="Z218" i="69"/>
  <c r="V218" i="69"/>
  <c r="U218" i="69"/>
  <c r="T218" i="69"/>
  <c r="S218" i="69"/>
  <c r="R218" i="69"/>
  <c r="M218" i="69"/>
  <c r="J218" i="69" s="1"/>
  <c r="BF217" i="69"/>
  <c r="AR217" i="69"/>
  <c r="AS217" i="69" s="1"/>
  <c r="AT217" i="69" s="1"/>
  <c r="AU217" i="69" s="1"/>
  <c r="AV217" i="69" s="1"/>
  <c r="AQ217" i="69"/>
  <c r="AA217" i="69"/>
  <c r="V217" i="69"/>
  <c r="U217" i="69"/>
  <c r="W217" i="69" s="1"/>
  <c r="T217" i="69"/>
  <c r="S217" i="69"/>
  <c r="R217" i="69"/>
  <c r="M217" i="69"/>
  <c r="J217" i="69" s="1"/>
  <c r="BF208" i="69"/>
  <c r="AS208" i="69"/>
  <c r="AT208" i="69"/>
  <c r="AU208" i="69" s="1"/>
  <c r="AV208" i="69" s="1"/>
  <c r="AR208" i="69"/>
  <c r="AQ208" i="69"/>
  <c r="AA208" i="69"/>
  <c r="V208" i="69"/>
  <c r="U208" i="69"/>
  <c r="T208" i="69"/>
  <c r="S208" i="69"/>
  <c r="R208" i="69"/>
  <c r="M208" i="69"/>
  <c r="Z208" i="69"/>
  <c r="BF192" i="69"/>
  <c r="AR192" i="69"/>
  <c r="AS192" i="69" s="1"/>
  <c r="AT192" i="69" s="1"/>
  <c r="AU192" i="69" s="1"/>
  <c r="AV192" i="69" s="1"/>
  <c r="AQ192" i="69"/>
  <c r="AA192" i="69"/>
  <c r="V192" i="69"/>
  <c r="U192" i="69"/>
  <c r="T192" i="69"/>
  <c r="S192" i="69"/>
  <c r="R192" i="69"/>
  <c r="M192" i="69"/>
  <c r="J192" i="69" s="1"/>
  <c r="BF190" i="69"/>
  <c r="AR190" i="69"/>
  <c r="AS190" i="69"/>
  <c r="AT190" i="69" s="1"/>
  <c r="AU190" i="69" s="1"/>
  <c r="AV190" i="69" s="1"/>
  <c r="AQ190" i="69"/>
  <c r="AA190" i="69"/>
  <c r="V190" i="69"/>
  <c r="U190" i="69"/>
  <c r="T190" i="69"/>
  <c r="S190" i="69"/>
  <c r="R190" i="69"/>
  <c r="M190" i="69"/>
  <c r="Z190" i="69"/>
  <c r="BF189" i="69"/>
  <c r="AR189" i="69"/>
  <c r="AS189" i="69" s="1"/>
  <c r="AT189" i="69" s="1"/>
  <c r="AU189" i="69" s="1"/>
  <c r="AV189" i="69" s="1"/>
  <c r="AQ189" i="69"/>
  <c r="AA189" i="69"/>
  <c r="V189" i="69"/>
  <c r="U189" i="69"/>
  <c r="AO189" i="69" s="1"/>
  <c r="T189" i="69"/>
  <c r="S189" i="69"/>
  <c r="R189" i="69"/>
  <c r="M189" i="69"/>
  <c r="J189" i="69" s="1"/>
  <c r="BF183" i="69"/>
  <c r="AR183" i="69"/>
  <c r="AS183" i="69" s="1"/>
  <c r="AT183" i="69" s="1"/>
  <c r="AU183" i="69" s="1"/>
  <c r="AV183" i="69" s="1"/>
  <c r="AQ183" i="69"/>
  <c r="AA183" i="69"/>
  <c r="V183" i="69"/>
  <c r="U183" i="69"/>
  <c r="T183" i="69"/>
  <c r="S183" i="69"/>
  <c r="R183" i="69"/>
  <c r="M183" i="69"/>
  <c r="Z183" i="69" s="1"/>
  <c r="BF182" i="69"/>
  <c r="AR182" i="69"/>
  <c r="AS182" i="69" s="1"/>
  <c r="AT182" i="69" s="1"/>
  <c r="AU182" i="69" s="1"/>
  <c r="AV182" i="69" s="1"/>
  <c r="AQ182" i="69"/>
  <c r="AA182" i="69"/>
  <c r="V182" i="69"/>
  <c r="U182" i="69"/>
  <c r="T182" i="69"/>
  <c r="S182" i="69"/>
  <c r="R182" i="69"/>
  <c r="M182" i="69"/>
  <c r="J182" i="69"/>
  <c r="BF180" i="69"/>
  <c r="AR180" i="69"/>
  <c r="AS180" i="69"/>
  <c r="AT180" i="69" s="1"/>
  <c r="AU180" i="69"/>
  <c r="AV180" i="69" s="1"/>
  <c r="AQ180" i="69"/>
  <c r="AA180" i="69"/>
  <c r="V180" i="69"/>
  <c r="U180" i="69"/>
  <c r="T180" i="69"/>
  <c r="S180" i="69"/>
  <c r="R180" i="69"/>
  <c r="M180" i="69"/>
  <c r="Z180" i="69" s="1"/>
  <c r="BF179" i="69"/>
  <c r="AR179" i="69"/>
  <c r="AS179" i="69" s="1"/>
  <c r="AT179" i="69" s="1"/>
  <c r="AU179" i="69" s="1"/>
  <c r="AV179" i="69" s="1"/>
  <c r="AQ179" i="69"/>
  <c r="AA179" i="69"/>
  <c r="V179" i="69"/>
  <c r="U179" i="69"/>
  <c r="T179" i="69"/>
  <c r="S179" i="69"/>
  <c r="R179" i="69"/>
  <c r="M179" i="69"/>
  <c r="J179" i="69"/>
  <c r="BF176" i="69"/>
  <c r="AR176" i="69"/>
  <c r="AS176" i="69"/>
  <c r="AT176" i="69"/>
  <c r="AU176" i="69" s="1"/>
  <c r="AV176" i="69" s="1"/>
  <c r="AQ176" i="69"/>
  <c r="AA176" i="69"/>
  <c r="Z176" i="69"/>
  <c r="V176" i="69"/>
  <c r="U176" i="69"/>
  <c r="T176" i="69"/>
  <c r="S176" i="69"/>
  <c r="R176" i="69"/>
  <c r="M176" i="69"/>
  <c r="J176" i="69"/>
  <c r="BF175" i="69"/>
  <c r="AR175" i="69"/>
  <c r="AS175" i="69"/>
  <c r="AT175" i="69"/>
  <c r="AU175" i="69"/>
  <c r="AV175" i="69" s="1"/>
  <c r="AQ175" i="69"/>
  <c r="AA175" i="69"/>
  <c r="V175" i="69"/>
  <c r="U175" i="69"/>
  <c r="T175" i="69"/>
  <c r="S175" i="69"/>
  <c r="R175" i="69"/>
  <c r="M175" i="69"/>
  <c r="J175" i="69"/>
  <c r="BF170" i="69"/>
  <c r="AR170" i="69"/>
  <c r="AS170" i="69" s="1"/>
  <c r="AT170" i="69"/>
  <c r="AU170" i="69" s="1"/>
  <c r="AV170" i="69" s="1"/>
  <c r="AQ170" i="69"/>
  <c r="AA170" i="69"/>
  <c r="V170" i="69"/>
  <c r="U170" i="69"/>
  <c r="T170" i="69"/>
  <c r="S170" i="69"/>
  <c r="R170" i="69"/>
  <c r="M170" i="69"/>
  <c r="Z170" i="69" s="1"/>
  <c r="BF162" i="69"/>
  <c r="AR162" i="69"/>
  <c r="AS162" i="69" s="1"/>
  <c r="AT162" i="69" s="1"/>
  <c r="AU162" i="69" s="1"/>
  <c r="AV162" i="69" s="1"/>
  <c r="AQ162" i="69"/>
  <c r="AA162" i="69"/>
  <c r="V162" i="69"/>
  <c r="U162" i="69"/>
  <c r="T162" i="69"/>
  <c r="S162" i="69"/>
  <c r="R162" i="69"/>
  <c r="M162" i="69"/>
  <c r="J162" i="69"/>
  <c r="BF160" i="69"/>
  <c r="AR160" i="69"/>
  <c r="AQ160" i="69"/>
  <c r="AA160" i="69"/>
  <c r="Z160" i="69"/>
  <c r="V160" i="69"/>
  <c r="U160" i="69"/>
  <c r="T160" i="69"/>
  <c r="S160" i="69"/>
  <c r="R160" i="69"/>
  <c r="M160" i="69"/>
  <c r="J160" i="69"/>
  <c r="BF159" i="69"/>
  <c r="AR159" i="69"/>
  <c r="AS159" i="69"/>
  <c r="AT159" i="69"/>
  <c r="AU159" i="69" s="1"/>
  <c r="AV159" i="69" s="1"/>
  <c r="AQ159" i="69"/>
  <c r="AA159" i="69"/>
  <c r="V159" i="69"/>
  <c r="U159" i="69"/>
  <c r="T159" i="69"/>
  <c r="S159" i="69"/>
  <c r="R159" i="69"/>
  <c r="M159" i="69"/>
  <c r="J159" i="69"/>
  <c r="BF158" i="69"/>
  <c r="AR158" i="69"/>
  <c r="AS158" i="69" s="1"/>
  <c r="AT158" i="69" s="1"/>
  <c r="AU158" i="69" s="1"/>
  <c r="AV158" i="69" s="1"/>
  <c r="AQ158" i="69"/>
  <c r="AA158" i="69"/>
  <c r="V158" i="69"/>
  <c r="U158" i="69"/>
  <c r="T158" i="69"/>
  <c r="S158" i="69"/>
  <c r="R158" i="69"/>
  <c r="M158" i="69"/>
  <c r="BF156" i="69"/>
  <c r="AR156" i="69"/>
  <c r="AS156" i="69"/>
  <c r="AT156" i="69" s="1"/>
  <c r="AU156" i="69" s="1"/>
  <c r="AV156" i="69" s="1"/>
  <c r="AQ156" i="69"/>
  <c r="AA156" i="69"/>
  <c r="Z156" i="69"/>
  <c r="V156" i="69"/>
  <c r="U156" i="69"/>
  <c r="T156" i="69"/>
  <c r="S156" i="69"/>
  <c r="R156" i="69"/>
  <c r="M156" i="69"/>
  <c r="J156" i="69" s="1"/>
  <c r="BF154" i="69"/>
  <c r="AR154" i="69"/>
  <c r="AS154" i="69"/>
  <c r="AT154" i="69" s="1"/>
  <c r="AU154" i="69" s="1"/>
  <c r="AV154" i="69" s="1"/>
  <c r="AQ154" i="69"/>
  <c r="AA154" i="69"/>
  <c r="V154" i="69"/>
  <c r="U154" i="69"/>
  <c r="T154" i="69"/>
  <c r="S154" i="69"/>
  <c r="R154" i="69"/>
  <c r="M154" i="69"/>
  <c r="J154" i="69"/>
  <c r="BF153" i="69"/>
  <c r="AR153" i="69"/>
  <c r="AS153" i="69"/>
  <c r="AT153" i="69"/>
  <c r="AU153" i="69" s="1"/>
  <c r="AV153" i="69" s="1"/>
  <c r="AQ153" i="69"/>
  <c r="AA153" i="69"/>
  <c r="AO153" i="69" s="1"/>
  <c r="V153" i="69"/>
  <c r="U153" i="69"/>
  <c r="W153" i="69"/>
  <c r="T153" i="69"/>
  <c r="S153" i="69"/>
  <c r="R153" i="69"/>
  <c r="M153" i="69"/>
  <c r="J153" i="69"/>
  <c r="BF140" i="69"/>
  <c r="AR140" i="69"/>
  <c r="AS140" i="69"/>
  <c r="AT140" i="69" s="1"/>
  <c r="AU140" i="69" s="1"/>
  <c r="AV140" i="69" s="1"/>
  <c r="AQ140" i="69"/>
  <c r="AA140" i="69"/>
  <c r="V140" i="69"/>
  <c r="U140" i="69"/>
  <c r="T140" i="69"/>
  <c r="S140" i="69"/>
  <c r="R140" i="69"/>
  <c r="M140" i="69"/>
  <c r="J140" i="69" s="1"/>
  <c r="BF138" i="69"/>
  <c r="AR138" i="69"/>
  <c r="AS138" i="69"/>
  <c r="AT138" i="69" s="1"/>
  <c r="AU138" i="69" s="1"/>
  <c r="AV138" i="69" s="1"/>
  <c r="AQ138" i="69"/>
  <c r="AA138" i="69"/>
  <c r="V138" i="69"/>
  <c r="U138" i="69"/>
  <c r="T138" i="69"/>
  <c r="S138" i="69"/>
  <c r="R138" i="69"/>
  <c r="M138" i="69"/>
  <c r="J138" i="69"/>
  <c r="BF133" i="69"/>
  <c r="AR133" i="69"/>
  <c r="AS133" i="69"/>
  <c r="AT133" i="69"/>
  <c r="AU133" i="69" s="1"/>
  <c r="AV133" i="69" s="1"/>
  <c r="AQ133" i="69"/>
  <c r="AA133" i="69"/>
  <c r="V133" i="69"/>
  <c r="U133" i="69"/>
  <c r="T133" i="69"/>
  <c r="S133" i="69"/>
  <c r="R133" i="69"/>
  <c r="M133" i="69"/>
  <c r="J133" i="69"/>
  <c r="BF119" i="69"/>
  <c r="AR119" i="69"/>
  <c r="AS119" i="69" s="1"/>
  <c r="AT119" i="69" s="1"/>
  <c r="AU119" i="69" s="1"/>
  <c r="AV119" i="69" s="1"/>
  <c r="AQ119" i="69"/>
  <c r="AA119" i="69"/>
  <c r="V119" i="69"/>
  <c r="U119" i="69"/>
  <c r="T119" i="69"/>
  <c r="S119" i="69"/>
  <c r="R119" i="69"/>
  <c r="M119" i="69"/>
  <c r="J119" i="69" s="1"/>
  <c r="BF115" i="69"/>
  <c r="AR115" i="69"/>
  <c r="AS115" i="69" s="1"/>
  <c r="AQ115" i="69"/>
  <c r="AA115" i="69"/>
  <c r="V115" i="69"/>
  <c r="U115" i="69"/>
  <c r="T115" i="69"/>
  <c r="S115" i="69"/>
  <c r="R115" i="69"/>
  <c r="M115" i="69"/>
  <c r="J115" i="69" s="1"/>
  <c r="BF114" i="69"/>
  <c r="AR114" i="69"/>
  <c r="AS114" i="69" s="1"/>
  <c r="AQ114" i="69"/>
  <c r="AA114" i="69"/>
  <c r="V114" i="69"/>
  <c r="U114" i="69"/>
  <c r="T114" i="69"/>
  <c r="S114" i="69"/>
  <c r="R114" i="69"/>
  <c r="M114" i="69"/>
  <c r="Z114" i="69" s="1"/>
  <c r="BF111" i="69"/>
  <c r="AR111" i="69"/>
  <c r="AQ111" i="69"/>
  <c r="AA111" i="69"/>
  <c r="V111" i="69"/>
  <c r="U111" i="69"/>
  <c r="T111" i="69"/>
  <c r="S111" i="69"/>
  <c r="R111" i="69"/>
  <c r="M111" i="69"/>
  <c r="J111" i="69" s="1"/>
  <c r="BF109" i="69"/>
  <c r="AR109" i="69"/>
  <c r="AS109" i="69"/>
  <c r="AT109" i="69" s="1"/>
  <c r="AU109" i="69" s="1"/>
  <c r="AV109" i="69" s="1"/>
  <c r="AQ109" i="69"/>
  <c r="AA109" i="69"/>
  <c r="V109" i="69"/>
  <c r="U109" i="69"/>
  <c r="T109" i="69"/>
  <c r="S109" i="69"/>
  <c r="R109" i="69"/>
  <c r="M109" i="69"/>
  <c r="J109" i="69"/>
  <c r="BF105" i="69"/>
  <c r="AR105" i="69"/>
  <c r="AS105" i="69"/>
  <c r="AT105" i="69"/>
  <c r="AU105" i="69" s="1"/>
  <c r="AV105" i="69" s="1"/>
  <c r="AQ105" i="69"/>
  <c r="AA105" i="69"/>
  <c r="Z105" i="69"/>
  <c r="V105" i="69"/>
  <c r="U105" i="69"/>
  <c r="T105" i="69"/>
  <c r="S105" i="69"/>
  <c r="R105" i="69"/>
  <c r="M105" i="69"/>
  <c r="J105" i="69"/>
  <c r="BF103" i="69"/>
  <c r="AR103" i="69"/>
  <c r="AS103" i="69"/>
  <c r="AQ103" i="69"/>
  <c r="AA103" i="69"/>
  <c r="Z103" i="69"/>
  <c r="V103" i="69"/>
  <c r="U103" i="69"/>
  <c r="AO103" i="69" s="1"/>
  <c r="T103" i="69"/>
  <c r="S103" i="69"/>
  <c r="R103" i="69"/>
  <c r="M103" i="69"/>
  <c r="J103" i="69" s="1"/>
  <c r="BF101" i="69"/>
  <c r="AR101" i="69"/>
  <c r="AS101" i="69" s="1"/>
  <c r="AT101" i="69" s="1"/>
  <c r="AU101" i="69" s="1"/>
  <c r="AV101" i="69" s="1"/>
  <c r="AQ101" i="69"/>
  <c r="AA101" i="69"/>
  <c r="V101" i="69"/>
  <c r="U101" i="69"/>
  <c r="T101" i="69"/>
  <c r="S101" i="69"/>
  <c r="R101" i="69"/>
  <c r="M101" i="69"/>
  <c r="J101" i="69" s="1"/>
  <c r="BF98" i="69"/>
  <c r="AR98" i="69"/>
  <c r="AS98" i="69"/>
  <c r="AT98" i="69" s="1"/>
  <c r="AU98" i="69" s="1"/>
  <c r="AV98" i="69" s="1"/>
  <c r="AQ98" i="69"/>
  <c r="AA98" i="69"/>
  <c r="V98" i="69"/>
  <c r="U98" i="69"/>
  <c r="W98" i="69" s="1"/>
  <c r="T98" i="69"/>
  <c r="S98" i="69"/>
  <c r="R98" i="69"/>
  <c r="M98" i="69"/>
  <c r="Z98" i="69" s="1"/>
  <c r="BF90" i="69"/>
  <c r="AR90" i="69"/>
  <c r="AS90" i="69"/>
  <c r="AT90" i="69" s="1"/>
  <c r="AU90" i="69" s="1"/>
  <c r="AV90" i="69" s="1"/>
  <c r="AQ90" i="69"/>
  <c r="AA90" i="69"/>
  <c r="V90" i="69"/>
  <c r="U90" i="69"/>
  <c r="T90" i="69"/>
  <c r="S90" i="69"/>
  <c r="R90" i="69"/>
  <c r="M90" i="69"/>
  <c r="J90" i="69"/>
  <c r="BF87" i="69"/>
  <c r="AR87" i="69"/>
  <c r="AS87" i="69"/>
  <c r="AT87" i="69"/>
  <c r="AU87" i="69" s="1"/>
  <c r="AV87" i="69" s="1"/>
  <c r="AQ87" i="69"/>
  <c r="AA87" i="69"/>
  <c r="V87" i="69"/>
  <c r="U87" i="69"/>
  <c r="T87" i="69"/>
  <c r="S87" i="69"/>
  <c r="R87" i="69"/>
  <c r="M87" i="69"/>
  <c r="Z87" i="69"/>
  <c r="BF86" i="69"/>
  <c r="AR86" i="69"/>
  <c r="AS86" i="69" s="1"/>
  <c r="AT86" i="69" s="1"/>
  <c r="AU86" i="69" s="1"/>
  <c r="AV86" i="69" s="1"/>
  <c r="AQ86" i="69"/>
  <c r="AA86" i="69"/>
  <c r="V86" i="69"/>
  <c r="U86" i="69"/>
  <c r="T86" i="69"/>
  <c r="S86" i="69"/>
  <c r="R86" i="69"/>
  <c r="M86" i="69"/>
  <c r="J86" i="69" s="1"/>
  <c r="BF81" i="69"/>
  <c r="AR81" i="69"/>
  <c r="AS81" i="69" s="1"/>
  <c r="AT81" i="69" s="1"/>
  <c r="AU81" i="69" s="1"/>
  <c r="AV81" i="69" s="1"/>
  <c r="AQ81" i="69"/>
  <c r="AA81" i="69"/>
  <c r="V81" i="69"/>
  <c r="U81" i="69"/>
  <c r="T81" i="69"/>
  <c r="S81" i="69"/>
  <c r="R81" i="69"/>
  <c r="M81" i="69"/>
  <c r="Z81" i="69" s="1"/>
  <c r="BF78" i="69"/>
  <c r="AR78" i="69"/>
  <c r="AS78" i="69"/>
  <c r="AT78" i="69" s="1"/>
  <c r="AU78" i="69" s="1"/>
  <c r="AV78" i="69" s="1"/>
  <c r="AQ78" i="69"/>
  <c r="AA78" i="69"/>
  <c r="V78" i="69"/>
  <c r="U78" i="69"/>
  <c r="T78" i="69"/>
  <c r="S78" i="69"/>
  <c r="R78" i="69"/>
  <c r="M78" i="69"/>
  <c r="J78" i="69"/>
  <c r="BF76" i="69"/>
  <c r="AR76" i="69"/>
  <c r="AS76" i="69"/>
  <c r="AT76" i="69"/>
  <c r="AU76" i="69" s="1"/>
  <c r="AV76" i="69" s="1"/>
  <c r="AQ76" i="69"/>
  <c r="AA76" i="69"/>
  <c r="Z76" i="69"/>
  <c r="V76" i="69"/>
  <c r="U76" i="69"/>
  <c r="T76" i="69"/>
  <c r="S76" i="69"/>
  <c r="R76" i="69"/>
  <c r="M76" i="69"/>
  <c r="J76" i="69"/>
  <c r="BF63" i="69"/>
  <c r="AR63" i="69"/>
  <c r="AS63" i="69"/>
  <c r="AT63" i="69"/>
  <c r="AU63" i="69" s="1"/>
  <c r="AV63" i="69" s="1"/>
  <c r="AQ63" i="69"/>
  <c r="AA63" i="69"/>
  <c r="V63" i="69"/>
  <c r="U63" i="69"/>
  <c r="T63" i="69"/>
  <c r="S63" i="69"/>
  <c r="R63" i="69"/>
  <c r="M63" i="69"/>
  <c r="J63" i="69"/>
  <c r="BF56" i="69"/>
  <c r="AR56" i="69"/>
  <c r="AS56" i="69" s="1"/>
  <c r="AT56" i="69" s="1"/>
  <c r="AU56" i="69" s="1"/>
  <c r="AV56" i="69" s="1"/>
  <c r="AQ56" i="69"/>
  <c r="AA56" i="69"/>
  <c r="V56" i="69"/>
  <c r="U56" i="69"/>
  <c r="W56" i="69" s="1"/>
  <c r="T56" i="69"/>
  <c r="S56" i="69"/>
  <c r="R56" i="69"/>
  <c r="M56" i="69"/>
  <c r="Z56" i="69"/>
  <c r="BF48" i="69"/>
  <c r="AR48" i="69"/>
  <c r="AS48" i="69" s="1"/>
  <c r="AT48" i="69" s="1"/>
  <c r="AU48" i="69" s="1"/>
  <c r="AV48" i="69" s="1"/>
  <c r="AQ48" i="69"/>
  <c r="AA48" i="69"/>
  <c r="V48" i="69"/>
  <c r="U48" i="69"/>
  <c r="T48" i="69"/>
  <c r="S48" i="69"/>
  <c r="R48" i="69"/>
  <c r="M48" i="69"/>
  <c r="J48" i="69" s="1"/>
  <c r="BF46" i="69"/>
  <c r="AR46" i="69"/>
  <c r="AS46" i="69" s="1"/>
  <c r="AT46" i="69" s="1"/>
  <c r="AU46" i="69" s="1"/>
  <c r="AV46" i="69" s="1"/>
  <c r="AQ46" i="69"/>
  <c r="AA46" i="69"/>
  <c r="V46" i="69"/>
  <c r="U46" i="69"/>
  <c r="T46" i="69"/>
  <c r="S46" i="69"/>
  <c r="R46" i="69"/>
  <c r="M46" i="69"/>
  <c r="Z46" i="69" s="1"/>
  <c r="BF41" i="69"/>
  <c r="AR41" i="69"/>
  <c r="AS41" i="69"/>
  <c r="AT41" i="69" s="1"/>
  <c r="AU41" i="69" s="1"/>
  <c r="AV41" i="69" s="1"/>
  <c r="AQ41" i="69"/>
  <c r="AA41" i="69"/>
  <c r="V41" i="69"/>
  <c r="U41" i="69"/>
  <c r="T41" i="69"/>
  <c r="S41" i="69"/>
  <c r="R41" i="69"/>
  <c r="M41" i="69"/>
  <c r="J41" i="69"/>
  <c r="BF35" i="69"/>
  <c r="AR35" i="69"/>
  <c r="AS35" i="69"/>
  <c r="AT35" i="69"/>
  <c r="AU35" i="69" s="1"/>
  <c r="AV35" i="69" s="1"/>
  <c r="AQ35" i="69"/>
  <c r="AA35" i="69"/>
  <c r="V35" i="69"/>
  <c r="U35" i="69"/>
  <c r="T35" i="69"/>
  <c r="S35" i="69"/>
  <c r="R35" i="69"/>
  <c r="M35" i="69"/>
  <c r="Z35" i="69"/>
  <c r="BF29" i="69"/>
  <c r="AR29" i="69"/>
  <c r="AS29" i="69" s="1"/>
  <c r="AT29" i="69" s="1"/>
  <c r="AU29" i="69" s="1"/>
  <c r="AV29" i="69" s="1"/>
  <c r="AQ29" i="69"/>
  <c r="AA29" i="69"/>
  <c r="V29" i="69"/>
  <c r="U29" i="69"/>
  <c r="T29" i="69"/>
  <c r="S29" i="69"/>
  <c r="R29" i="69"/>
  <c r="M29" i="69"/>
  <c r="J29" i="69" s="1"/>
  <c r="BF26" i="69"/>
  <c r="AR26" i="69"/>
  <c r="AS26" i="69" s="1"/>
  <c r="AT26" i="69" s="1"/>
  <c r="AU26" i="69" s="1"/>
  <c r="AV26" i="69" s="1"/>
  <c r="AQ26" i="69"/>
  <c r="AA26" i="69"/>
  <c r="V26" i="69"/>
  <c r="U26" i="69"/>
  <c r="W26" i="69" s="1"/>
  <c r="T26" i="69"/>
  <c r="S26" i="69"/>
  <c r="R26" i="69"/>
  <c r="M26" i="69"/>
  <c r="Z26" i="69" s="1"/>
  <c r="BF22" i="69"/>
  <c r="AR22" i="69"/>
  <c r="AS22" i="69" s="1"/>
  <c r="AT22" i="69" s="1"/>
  <c r="AU22" i="69" s="1"/>
  <c r="AV22" i="69" s="1"/>
  <c r="AQ22" i="69"/>
  <c r="AA22" i="69"/>
  <c r="V22" i="69"/>
  <c r="U22" i="69"/>
  <c r="T22" i="69"/>
  <c r="S22" i="69"/>
  <c r="R22" i="69"/>
  <c r="M22" i="69"/>
  <c r="J22" i="69" s="1"/>
  <c r="BF21" i="69"/>
  <c r="AR21" i="69"/>
  <c r="AS21" i="69"/>
  <c r="AT21" i="69" s="1"/>
  <c r="AU21" i="69" s="1"/>
  <c r="AV21" i="69" s="1"/>
  <c r="AQ21" i="69"/>
  <c r="AA21" i="69"/>
  <c r="V21" i="69"/>
  <c r="U21" i="69"/>
  <c r="T21" i="69"/>
  <c r="S21" i="69"/>
  <c r="R21" i="69"/>
  <c r="M21" i="69"/>
  <c r="Z21" i="69"/>
  <c r="BF18" i="69"/>
  <c r="AR18" i="69"/>
  <c r="AS18" i="69"/>
  <c r="AT18" i="69"/>
  <c r="AU18" i="69" s="1"/>
  <c r="AV18" i="69" s="1"/>
  <c r="AQ18" i="69"/>
  <c r="AA18" i="69"/>
  <c r="V18" i="69"/>
  <c r="U18" i="69"/>
  <c r="T18" i="69"/>
  <c r="S18" i="69"/>
  <c r="R18" i="69"/>
  <c r="M18" i="69"/>
  <c r="J18" i="69"/>
  <c r="BF14" i="69"/>
  <c r="AR14" i="69"/>
  <c r="AS14" i="69" s="1"/>
  <c r="AT14" i="69" s="1"/>
  <c r="AU14" i="69" s="1"/>
  <c r="AV14" i="69" s="1"/>
  <c r="AQ14" i="69"/>
  <c r="AA14" i="69"/>
  <c r="V14" i="69"/>
  <c r="U14" i="69"/>
  <c r="T14" i="69"/>
  <c r="S14" i="69"/>
  <c r="R14" i="69"/>
  <c r="M14" i="69"/>
  <c r="Z14" i="69" s="1"/>
  <c r="BF11" i="69"/>
  <c r="AR11" i="69"/>
  <c r="AS11" i="69" s="1"/>
  <c r="AT11" i="69" s="1"/>
  <c r="AU11" i="69" s="1"/>
  <c r="AV11" i="69" s="1"/>
  <c r="AQ11" i="69"/>
  <c r="AA11" i="69"/>
  <c r="V11" i="69"/>
  <c r="U11" i="69"/>
  <c r="T11" i="69"/>
  <c r="S11" i="69"/>
  <c r="R11" i="69"/>
  <c r="M11" i="69"/>
  <c r="J11" i="69" s="1"/>
  <c r="BF10" i="69"/>
  <c r="AR10" i="69"/>
  <c r="AS10" i="69"/>
  <c r="AT10" i="69" s="1"/>
  <c r="AU10" i="69" s="1"/>
  <c r="AV10" i="69" s="1"/>
  <c r="AQ10" i="69"/>
  <c r="AA10" i="69"/>
  <c r="V10" i="69"/>
  <c r="U10" i="69"/>
  <c r="T10" i="69"/>
  <c r="S10" i="69"/>
  <c r="R10" i="69"/>
  <c r="M10" i="69"/>
  <c r="Z10" i="69"/>
  <c r="BF8" i="69"/>
  <c r="AR8" i="69"/>
  <c r="AS8" i="69"/>
  <c r="AT8" i="69"/>
  <c r="AU8" i="69" s="1"/>
  <c r="AV8" i="69" s="1"/>
  <c r="AQ8" i="69"/>
  <c r="AA8" i="69"/>
  <c r="V8" i="69"/>
  <c r="U8" i="69"/>
  <c r="T8" i="69"/>
  <c r="S8" i="69"/>
  <c r="R8" i="69"/>
  <c r="M8" i="69"/>
  <c r="J8" i="69"/>
  <c r="BF519" i="69"/>
  <c r="AR519" i="69"/>
  <c r="AS519" i="69" s="1"/>
  <c r="AT519" i="69" s="1"/>
  <c r="AU519" i="69" s="1"/>
  <c r="AV519" i="69" s="1"/>
  <c r="AQ519" i="69"/>
  <c r="AA519" i="69"/>
  <c r="V519" i="69"/>
  <c r="U519" i="69"/>
  <c r="T519" i="69"/>
  <c r="S519" i="69"/>
  <c r="R519" i="69"/>
  <c r="M519" i="69"/>
  <c r="Z519" i="69" s="1"/>
  <c r="BF510" i="69"/>
  <c r="AR510" i="69"/>
  <c r="AS510" i="69" s="1"/>
  <c r="AT510" i="69" s="1"/>
  <c r="AU510" i="69" s="1"/>
  <c r="AV510" i="69" s="1"/>
  <c r="AQ510" i="69"/>
  <c r="AA510" i="69"/>
  <c r="V510" i="69"/>
  <c r="U510" i="69"/>
  <c r="T510" i="69"/>
  <c r="S510" i="69"/>
  <c r="R510" i="69"/>
  <c r="M510" i="69"/>
  <c r="J510" i="69" s="1"/>
  <c r="BF508" i="69"/>
  <c r="AR508" i="69"/>
  <c r="AS508" i="69"/>
  <c r="AT508" i="69" s="1"/>
  <c r="AU508" i="69" s="1"/>
  <c r="AV508" i="69" s="1"/>
  <c r="AQ508" i="69"/>
  <c r="AA508" i="69"/>
  <c r="V508" i="69"/>
  <c r="U508" i="69"/>
  <c r="T508" i="69"/>
  <c r="S508" i="69"/>
  <c r="R508" i="69"/>
  <c r="M508" i="69"/>
  <c r="Z508" i="69"/>
  <c r="BF506" i="69"/>
  <c r="AR506" i="69"/>
  <c r="AQ506" i="69"/>
  <c r="AA506" i="69"/>
  <c r="Z506" i="69"/>
  <c r="V506" i="69"/>
  <c r="U506" i="69"/>
  <c r="T506" i="69"/>
  <c r="S506" i="69"/>
  <c r="R506" i="69"/>
  <c r="M506" i="69"/>
  <c r="J506" i="69"/>
  <c r="BF505" i="69"/>
  <c r="AR505" i="69"/>
  <c r="AQ505" i="69"/>
  <c r="AA505" i="69"/>
  <c r="V505" i="69"/>
  <c r="U505" i="69"/>
  <c r="T505" i="69"/>
  <c r="S505" i="69"/>
  <c r="R505" i="69"/>
  <c r="M505" i="69"/>
  <c r="Z505" i="69"/>
  <c r="BF494" i="69"/>
  <c r="AR494" i="69"/>
  <c r="AS494" i="69" s="1"/>
  <c r="AQ494" i="69"/>
  <c r="AA494" i="69"/>
  <c r="V494" i="69"/>
  <c r="U494" i="69"/>
  <c r="T494" i="69"/>
  <c r="S494" i="69"/>
  <c r="R494" i="69"/>
  <c r="M494" i="69"/>
  <c r="Z494" i="69"/>
  <c r="BF487" i="69"/>
  <c r="AR487" i="69"/>
  <c r="AQ487" i="69"/>
  <c r="AA487" i="69"/>
  <c r="V487" i="69"/>
  <c r="U487" i="69"/>
  <c r="T487" i="69"/>
  <c r="S487" i="69"/>
  <c r="R487" i="69"/>
  <c r="M487" i="69"/>
  <c r="Z487" i="69" s="1"/>
  <c r="BF483" i="69"/>
  <c r="AR483" i="69"/>
  <c r="AQ483" i="69"/>
  <c r="AA483" i="69"/>
  <c r="V483" i="69"/>
  <c r="U483" i="69"/>
  <c r="T483" i="69"/>
  <c r="S483" i="69"/>
  <c r="R483" i="69"/>
  <c r="M483" i="69"/>
  <c r="Z483" i="69" s="1"/>
  <c r="BF476" i="69"/>
  <c r="AR476" i="69"/>
  <c r="AQ476" i="69"/>
  <c r="AA476" i="69"/>
  <c r="V476" i="69"/>
  <c r="U476" i="69"/>
  <c r="T476" i="69"/>
  <c r="S476" i="69"/>
  <c r="R476" i="69"/>
  <c r="M476" i="69"/>
  <c r="Z476" i="69" s="1"/>
  <c r="BF473" i="69"/>
  <c r="AR473" i="69"/>
  <c r="AQ473" i="69"/>
  <c r="AA473" i="69"/>
  <c r="Z473" i="69"/>
  <c r="V473" i="69"/>
  <c r="U473" i="69"/>
  <c r="T473" i="69"/>
  <c r="S473" i="69"/>
  <c r="R473" i="69"/>
  <c r="M473" i="69"/>
  <c r="J473" i="69" s="1"/>
  <c r="BF465" i="69"/>
  <c r="AR465" i="69"/>
  <c r="AQ465" i="69"/>
  <c r="AA465" i="69"/>
  <c r="V465" i="69"/>
  <c r="U465" i="69"/>
  <c r="T465" i="69"/>
  <c r="S465" i="69"/>
  <c r="R465" i="69"/>
  <c r="M465" i="69"/>
  <c r="Z465" i="69"/>
  <c r="BF451" i="69"/>
  <c r="AR451" i="69"/>
  <c r="AQ451" i="69"/>
  <c r="AA451" i="69"/>
  <c r="V451" i="69"/>
  <c r="U451" i="69"/>
  <c r="T451" i="69"/>
  <c r="S451" i="69"/>
  <c r="R451" i="69"/>
  <c r="M451" i="69"/>
  <c r="Z451" i="69"/>
  <c r="J451" i="69"/>
  <c r="BF448" i="69"/>
  <c r="AR448" i="69"/>
  <c r="AQ448" i="69"/>
  <c r="AA448" i="69"/>
  <c r="V448" i="69"/>
  <c r="U448" i="69"/>
  <c r="T448" i="69"/>
  <c r="S448" i="69"/>
  <c r="R448" i="69"/>
  <c r="M448" i="69"/>
  <c r="Z448" i="69"/>
  <c r="BF446" i="69"/>
  <c r="AR446" i="69"/>
  <c r="AQ446" i="69"/>
  <c r="AA446" i="69"/>
  <c r="V446" i="69"/>
  <c r="U446" i="69"/>
  <c r="T446" i="69"/>
  <c r="S446" i="69"/>
  <c r="R446" i="69"/>
  <c r="M446" i="69"/>
  <c r="Z446" i="69" s="1"/>
  <c r="BF440" i="69"/>
  <c r="AR440" i="69"/>
  <c r="AQ440" i="69"/>
  <c r="AA440" i="69"/>
  <c r="V440" i="69"/>
  <c r="U440" i="69"/>
  <c r="T440" i="69"/>
  <c r="S440" i="69"/>
  <c r="R440" i="69"/>
  <c r="M440" i="69"/>
  <c r="Z440" i="69" s="1"/>
  <c r="BF436" i="69"/>
  <c r="AR436" i="69"/>
  <c r="AQ436" i="69"/>
  <c r="AA436" i="69"/>
  <c r="Z436" i="69"/>
  <c r="V436" i="69"/>
  <c r="U436" i="69"/>
  <c r="T436" i="69"/>
  <c r="S436" i="69"/>
  <c r="R436" i="69"/>
  <c r="M436" i="69"/>
  <c r="J436" i="69" s="1"/>
  <c r="BF430" i="69"/>
  <c r="AR430" i="69"/>
  <c r="AQ430" i="69"/>
  <c r="AA430" i="69"/>
  <c r="V430" i="69"/>
  <c r="U430" i="69"/>
  <c r="T430" i="69"/>
  <c r="S430" i="69"/>
  <c r="R430" i="69"/>
  <c r="M430" i="69"/>
  <c r="Z430" i="69" s="1"/>
  <c r="BF427" i="69"/>
  <c r="AR427" i="69"/>
  <c r="AQ427" i="69"/>
  <c r="AA427" i="69"/>
  <c r="Z427" i="69"/>
  <c r="V427" i="69"/>
  <c r="U427" i="69"/>
  <c r="AO427" i="69" s="1"/>
  <c r="T427" i="69"/>
  <c r="S427" i="69"/>
  <c r="R427" i="69"/>
  <c r="M427" i="69"/>
  <c r="J427" i="69"/>
  <c r="AP427" i="69"/>
  <c r="BF422" i="69"/>
  <c r="AR422" i="69"/>
  <c r="AQ422" i="69"/>
  <c r="AA422" i="69"/>
  <c r="V422" i="69"/>
  <c r="U422" i="69"/>
  <c r="T422" i="69"/>
  <c r="S422" i="69"/>
  <c r="R422" i="69"/>
  <c r="M422" i="69"/>
  <c r="Z422" i="69"/>
  <c r="BF415" i="69"/>
  <c r="AR415" i="69"/>
  <c r="AQ415" i="69"/>
  <c r="AA415" i="69"/>
  <c r="V415" i="69"/>
  <c r="U415" i="69"/>
  <c r="T415" i="69"/>
  <c r="S415" i="69"/>
  <c r="R415" i="69"/>
  <c r="M415" i="69"/>
  <c r="Z415" i="69" s="1"/>
  <c r="BF414" i="69"/>
  <c r="AR414" i="69"/>
  <c r="AQ414" i="69"/>
  <c r="AA414" i="69"/>
  <c r="V414" i="69"/>
  <c r="U414" i="69"/>
  <c r="T414" i="69"/>
  <c r="S414" i="69"/>
  <c r="R414" i="69"/>
  <c r="M414" i="69"/>
  <c r="Z414" i="69" s="1"/>
  <c r="BF396" i="69"/>
  <c r="AR396" i="69"/>
  <c r="AQ396" i="69"/>
  <c r="AA396" i="69"/>
  <c r="V396" i="69"/>
  <c r="U396" i="69"/>
  <c r="X396" i="69"/>
  <c r="T396" i="69"/>
  <c r="S396" i="69"/>
  <c r="R396" i="69"/>
  <c r="M396" i="69"/>
  <c r="Z396" i="69" s="1"/>
  <c r="BF387" i="69"/>
  <c r="AR387" i="69"/>
  <c r="AQ387" i="69"/>
  <c r="AA387" i="69"/>
  <c r="V387" i="69"/>
  <c r="U387" i="69"/>
  <c r="X387" i="69"/>
  <c r="T387" i="69"/>
  <c r="S387" i="69"/>
  <c r="R387" i="69"/>
  <c r="M387" i="69"/>
  <c r="Z387" i="69" s="1"/>
  <c r="BF382" i="69"/>
  <c r="AR382" i="69"/>
  <c r="AQ382" i="69"/>
  <c r="AA382" i="69"/>
  <c r="V382" i="69"/>
  <c r="U382" i="69"/>
  <c r="X382" i="69" s="1"/>
  <c r="T382" i="69"/>
  <c r="S382" i="69"/>
  <c r="R382" i="69"/>
  <c r="M382" i="69"/>
  <c r="Z382" i="69" s="1"/>
  <c r="BF379" i="69"/>
  <c r="AR379" i="69"/>
  <c r="AQ379" i="69"/>
  <c r="AA379" i="69"/>
  <c r="V379" i="69"/>
  <c r="U379" i="69"/>
  <c r="X379" i="69" s="1"/>
  <c r="T379" i="69"/>
  <c r="S379" i="69"/>
  <c r="R379" i="69"/>
  <c r="M379" i="69"/>
  <c r="Z379" i="69" s="1"/>
  <c r="BF378" i="69"/>
  <c r="AR378" i="69"/>
  <c r="AQ378" i="69"/>
  <c r="AA378" i="69"/>
  <c r="V378" i="69"/>
  <c r="U378" i="69"/>
  <c r="X378" i="69" s="1"/>
  <c r="T378" i="69"/>
  <c r="S378" i="69"/>
  <c r="R378" i="69"/>
  <c r="M378" i="69"/>
  <c r="Z378" i="69" s="1"/>
  <c r="BF375" i="69"/>
  <c r="AR375" i="69"/>
  <c r="AQ375" i="69"/>
  <c r="AA375" i="69"/>
  <c r="V375" i="69"/>
  <c r="U375" i="69"/>
  <c r="X375" i="69" s="1"/>
  <c r="T375" i="69"/>
  <c r="S375" i="69"/>
  <c r="R375" i="69"/>
  <c r="M375" i="69"/>
  <c r="Z375" i="69"/>
  <c r="BF369" i="69"/>
  <c r="AR369" i="69"/>
  <c r="AQ369" i="69"/>
  <c r="AA369" i="69"/>
  <c r="V369" i="69"/>
  <c r="U369" i="69"/>
  <c r="X369" i="69" s="1"/>
  <c r="T369" i="69"/>
  <c r="S369" i="69"/>
  <c r="R369" i="69"/>
  <c r="M369" i="69"/>
  <c r="Z369" i="69"/>
  <c r="BF364" i="69"/>
  <c r="AR364" i="69"/>
  <c r="AQ364" i="69"/>
  <c r="AA364" i="69"/>
  <c r="V364" i="69"/>
  <c r="U364" i="69"/>
  <c r="X364" i="69" s="1"/>
  <c r="T364" i="69"/>
  <c r="S364" i="69"/>
  <c r="R364" i="69"/>
  <c r="M364" i="69"/>
  <c r="Z364" i="69"/>
  <c r="J364" i="69"/>
  <c r="BF356" i="69"/>
  <c r="AR356" i="69"/>
  <c r="AQ356" i="69"/>
  <c r="AA356" i="69"/>
  <c r="V356" i="69"/>
  <c r="U356" i="69"/>
  <c r="X356" i="69"/>
  <c r="T356" i="69"/>
  <c r="S356" i="69"/>
  <c r="R356" i="69"/>
  <c r="M356" i="69"/>
  <c r="Z356" i="69"/>
  <c r="BF349" i="69"/>
  <c r="AR349" i="69"/>
  <c r="AS349" i="69" s="1"/>
  <c r="AQ349" i="69"/>
  <c r="AA349" i="69"/>
  <c r="V349" i="69"/>
  <c r="U349" i="69"/>
  <c r="T349" i="69"/>
  <c r="S349" i="69"/>
  <c r="R349" i="69"/>
  <c r="M349" i="69"/>
  <c r="Z349" i="69" s="1"/>
  <c r="BF342" i="69"/>
  <c r="AR342" i="69"/>
  <c r="AS342" i="69" s="1"/>
  <c r="AT342" i="69" s="1"/>
  <c r="AU342" i="69" s="1"/>
  <c r="AV342" i="69" s="1"/>
  <c r="AQ342" i="69"/>
  <c r="AA342" i="69"/>
  <c r="Z342" i="69"/>
  <c r="V342" i="69"/>
  <c r="U342" i="69"/>
  <c r="T342" i="69"/>
  <c r="S342" i="69"/>
  <c r="R342" i="69"/>
  <c r="M342" i="69"/>
  <c r="J342" i="69" s="1"/>
  <c r="BF337" i="69"/>
  <c r="AR337" i="69"/>
  <c r="AS337" i="69"/>
  <c r="AQ337" i="69"/>
  <c r="AA337" i="69"/>
  <c r="V337" i="69"/>
  <c r="U337" i="69"/>
  <c r="T337" i="69"/>
  <c r="S337" i="69"/>
  <c r="R337" i="69"/>
  <c r="M337" i="69"/>
  <c r="Z337" i="69" s="1"/>
  <c r="BF328" i="69"/>
  <c r="AR328" i="69"/>
  <c r="AS328" i="69" s="1"/>
  <c r="AT328" i="69" s="1"/>
  <c r="AU328" i="69" s="1"/>
  <c r="AV328" i="69" s="1"/>
  <c r="AQ328" i="69"/>
  <c r="AA328" i="69"/>
  <c r="V328" i="69"/>
  <c r="U328" i="69"/>
  <c r="T328" i="69"/>
  <c r="S328" i="69"/>
  <c r="R328" i="69"/>
  <c r="M328" i="69"/>
  <c r="Z328" i="69"/>
  <c r="BF316" i="69"/>
  <c r="AR316" i="69"/>
  <c r="AS316" i="69"/>
  <c r="AQ316" i="69"/>
  <c r="AA316" i="69"/>
  <c r="V316" i="69"/>
  <c r="U316" i="69"/>
  <c r="T316" i="69"/>
  <c r="S316" i="69"/>
  <c r="R316" i="69"/>
  <c r="M316" i="69"/>
  <c r="Z316" i="69"/>
  <c r="BF304" i="69"/>
  <c r="AR304" i="69"/>
  <c r="AS304" i="69"/>
  <c r="AT304" i="69"/>
  <c r="AU304" i="69" s="1"/>
  <c r="AV304" i="69" s="1"/>
  <c r="AQ304" i="69"/>
  <c r="AA304" i="69"/>
  <c r="V304" i="69"/>
  <c r="U304" i="69"/>
  <c r="T304" i="69"/>
  <c r="S304" i="69"/>
  <c r="R304" i="69"/>
  <c r="M304" i="69"/>
  <c r="Z304" i="69"/>
  <c r="BF300" i="69"/>
  <c r="AR300" i="69"/>
  <c r="AS300" i="69" s="1"/>
  <c r="AQ300" i="69"/>
  <c r="AA300" i="69"/>
  <c r="V300" i="69"/>
  <c r="U300" i="69"/>
  <c r="T300" i="69"/>
  <c r="S300" i="69"/>
  <c r="R300" i="69"/>
  <c r="M300" i="69"/>
  <c r="Z300" i="69"/>
  <c r="BF296" i="69"/>
  <c r="AR296" i="69"/>
  <c r="AS296" i="69" s="1"/>
  <c r="AT296" i="69" s="1"/>
  <c r="AU296" i="69" s="1"/>
  <c r="AV296" i="69" s="1"/>
  <c r="AQ296" i="69"/>
  <c r="AA296" i="69"/>
  <c r="V296" i="69"/>
  <c r="U296" i="69"/>
  <c r="T296" i="69"/>
  <c r="S296" i="69"/>
  <c r="R296" i="69"/>
  <c r="M296" i="69"/>
  <c r="Z296" i="69" s="1"/>
  <c r="BF294" i="69"/>
  <c r="AR294" i="69"/>
  <c r="AS294" i="69" s="1"/>
  <c r="AQ294" i="69"/>
  <c r="AA294" i="69"/>
  <c r="V294" i="69"/>
  <c r="U294" i="69"/>
  <c r="T294" i="69"/>
  <c r="S294" i="69"/>
  <c r="R294" i="69"/>
  <c r="M294" i="69"/>
  <c r="Z294" i="69" s="1"/>
  <c r="BF293" i="69"/>
  <c r="AR293" i="69"/>
  <c r="AS293" i="69" s="1"/>
  <c r="AT293" i="69" s="1"/>
  <c r="AU293" i="69" s="1"/>
  <c r="AV293" i="69" s="1"/>
  <c r="AQ293" i="69"/>
  <c r="AA293" i="69"/>
  <c r="V293" i="69"/>
  <c r="U293" i="69"/>
  <c r="T293" i="69"/>
  <c r="S293" i="69"/>
  <c r="R293" i="69"/>
  <c r="M293" i="69"/>
  <c r="Z293" i="69" s="1"/>
  <c r="BF283" i="69"/>
  <c r="AR283" i="69"/>
  <c r="AS283" i="69"/>
  <c r="AQ283" i="69"/>
  <c r="AA283" i="69"/>
  <c r="Z283" i="69"/>
  <c r="V283" i="69"/>
  <c r="U283" i="69"/>
  <c r="T283" i="69"/>
  <c r="S283" i="69"/>
  <c r="R283" i="69"/>
  <c r="M283" i="69"/>
  <c r="J283" i="69" s="1"/>
  <c r="BF281" i="69"/>
  <c r="AR281" i="69"/>
  <c r="AS281" i="69" s="1"/>
  <c r="AT281" i="69" s="1"/>
  <c r="AU281" i="69" s="1"/>
  <c r="AV281" i="69" s="1"/>
  <c r="AQ281" i="69"/>
  <c r="AA281" i="69"/>
  <c r="V281" i="69"/>
  <c r="U281" i="69"/>
  <c r="T281" i="69"/>
  <c r="S281" i="69"/>
  <c r="R281" i="69"/>
  <c r="M281" i="69"/>
  <c r="Z281" i="69" s="1"/>
  <c r="BF269" i="69"/>
  <c r="AR269" i="69"/>
  <c r="AS269" i="69"/>
  <c r="AQ269" i="69"/>
  <c r="AA269" i="69"/>
  <c r="V269" i="69"/>
  <c r="U269" i="69"/>
  <c r="T269" i="69"/>
  <c r="S269" i="69"/>
  <c r="R269" i="69"/>
  <c r="M269" i="69"/>
  <c r="Z269" i="69" s="1"/>
  <c r="BF268" i="69"/>
  <c r="AR268" i="69"/>
  <c r="AS268" i="69"/>
  <c r="AT268" i="69" s="1"/>
  <c r="AU268" i="69" s="1"/>
  <c r="AV268" i="69" s="1"/>
  <c r="AQ268" i="69"/>
  <c r="AA268" i="69"/>
  <c r="V268" i="69"/>
  <c r="U268" i="69"/>
  <c r="T268" i="69"/>
  <c r="S268" i="69"/>
  <c r="R268" i="69"/>
  <c r="M268" i="69"/>
  <c r="Z268" i="69"/>
  <c r="BF267" i="69"/>
  <c r="AR267" i="69"/>
  <c r="AS267" i="69" s="1"/>
  <c r="AQ267" i="69"/>
  <c r="AA267" i="69"/>
  <c r="V267" i="69"/>
  <c r="U267" i="69"/>
  <c r="T267" i="69"/>
  <c r="S267" i="69"/>
  <c r="R267" i="69"/>
  <c r="M267" i="69"/>
  <c r="Z267" i="69"/>
  <c r="BF264" i="69"/>
  <c r="AR264" i="69"/>
  <c r="AS264" i="69"/>
  <c r="AT264" i="69"/>
  <c r="AU264" i="69" s="1"/>
  <c r="AV264" i="69" s="1"/>
  <c r="AQ264" i="69"/>
  <c r="AA264" i="69"/>
  <c r="V264" i="69"/>
  <c r="U264" i="69"/>
  <c r="T264" i="69"/>
  <c r="S264" i="69"/>
  <c r="R264" i="69"/>
  <c r="M264" i="69"/>
  <c r="Z264" i="69"/>
  <c r="BF262" i="69"/>
  <c r="AR262" i="69"/>
  <c r="AS262" i="69" s="1"/>
  <c r="AQ262" i="69"/>
  <c r="AA262" i="69"/>
  <c r="V262" i="69"/>
  <c r="U262" i="69"/>
  <c r="T262" i="69"/>
  <c r="S262" i="69"/>
  <c r="R262" i="69"/>
  <c r="M262" i="69"/>
  <c r="Z262" i="69"/>
  <c r="BF260" i="69"/>
  <c r="AR260" i="69"/>
  <c r="AQ260" i="69"/>
  <c r="AA260" i="69"/>
  <c r="V260" i="69"/>
  <c r="U260" i="69"/>
  <c r="T260" i="69"/>
  <c r="S260" i="69"/>
  <c r="R260" i="69"/>
  <c r="M260" i="69"/>
  <c r="Z260" i="69" s="1"/>
  <c r="BF253" i="69"/>
  <c r="AR253" i="69"/>
  <c r="AS253" i="69" s="1"/>
  <c r="AQ253" i="69"/>
  <c r="AA253" i="69"/>
  <c r="V253" i="69"/>
  <c r="U253" i="69"/>
  <c r="T253" i="69"/>
  <c r="S253" i="69"/>
  <c r="R253" i="69"/>
  <c r="M253" i="69"/>
  <c r="Z253" i="69" s="1"/>
  <c r="BF249" i="69"/>
  <c r="AR249" i="69"/>
  <c r="AQ249" i="69"/>
  <c r="AA249" i="69"/>
  <c r="V249" i="69"/>
  <c r="U249" i="69"/>
  <c r="T249" i="69"/>
  <c r="S249" i="69"/>
  <c r="R249" i="69"/>
  <c r="M249" i="69"/>
  <c r="Z249" i="69" s="1"/>
  <c r="BF246" i="69"/>
  <c r="AR246" i="69"/>
  <c r="AS246" i="69"/>
  <c r="AQ246" i="69"/>
  <c r="AA246" i="69"/>
  <c r="V246" i="69"/>
  <c r="U246" i="69"/>
  <c r="T246" i="69"/>
  <c r="S246" i="69"/>
  <c r="R246" i="69"/>
  <c r="M246" i="69"/>
  <c r="Z246" i="69" s="1"/>
  <c r="BF227" i="69"/>
  <c r="AR227" i="69"/>
  <c r="AQ227" i="69"/>
  <c r="AA227" i="69"/>
  <c r="V227" i="69"/>
  <c r="U227" i="69"/>
  <c r="T227" i="69"/>
  <c r="S227" i="69"/>
  <c r="R227" i="69"/>
  <c r="M227" i="69"/>
  <c r="Z227" i="69"/>
  <c r="BF224" i="69"/>
  <c r="AR224" i="69"/>
  <c r="AS224" i="69"/>
  <c r="AQ224" i="69"/>
  <c r="AA224" i="69"/>
  <c r="V224" i="69"/>
  <c r="U224" i="69"/>
  <c r="T224" i="69"/>
  <c r="S224" i="69"/>
  <c r="R224" i="69"/>
  <c r="M224" i="69"/>
  <c r="Z224" i="69"/>
  <c r="J224" i="69"/>
  <c r="BF220" i="69"/>
  <c r="AR220" i="69"/>
  <c r="AQ220" i="69"/>
  <c r="AA220" i="69"/>
  <c r="V220" i="69"/>
  <c r="U220" i="69"/>
  <c r="T220" i="69"/>
  <c r="S220" i="69"/>
  <c r="R220" i="69"/>
  <c r="M220" i="69"/>
  <c r="Z220" i="69"/>
  <c r="BF216" i="69"/>
  <c r="AR216" i="69"/>
  <c r="AQ216" i="69"/>
  <c r="AA216" i="69"/>
  <c r="V216" i="69"/>
  <c r="U216" i="69"/>
  <c r="T216" i="69"/>
  <c r="S216" i="69"/>
  <c r="R216" i="69"/>
  <c r="M216" i="69"/>
  <c r="Z216" i="69"/>
  <c r="BF212" i="69"/>
  <c r="AR212" i="69"/>
  <c r="AQ212" i="69"/>
  <c r="AA212" i="69"/>
  <c r="V212" i="69"/>
  <c r="U212" i="69"/>
  <c r="T212" i="69"/>
  <c r="S212" i="69"/>
  <c r="R212" i="69"/>
  <c r="M212" i="69"/>
  <c r="Z212" i="69" s="1"/>
  <c r="BF210" i="69"/>
  <c r="AR210" i="69"/>
  <c r="AQ210" i="69"/>
  <c r="AA210" i="69"/>
  <c r="V210" i="69"/>
  <c r="U210" i="69"/>
  <c r="T210" i="69"/>
  <c r="S210" i="69"/>
  <c r="R210" i="69"/>
  <c r="M210" i="69"/>
  <c r="Z210" i="69" s="1"/>
  <c r="BF196" i="69"/>
  <c r="AR196" i="69"/>
  <c r="AQ196" i="69"/>
  <c r="AA196" i="69"/>
  <c r="V196" i="69"/>
  <c r="U196" i="69"/>
  <c r="T196" i="69"/>
  <c r="S196" i="69"/>
  <c r="R196" i="69"/>
  <c r="M196" i="69"/>
  <c r="Z196" i="69"/>
  <c r="J196" i="69"/>
  <c r="BF194" i="69"/>
  <c r="AR194" i="69"/>
  <c r="AQ194" i="69"/>
  <c r="AA194" i="69"/>
  <c r="V194" i="69"/>
  <c r="U194" i="69"/>
  <c r="T194" i="69"/>
  <c r="S194" i="69"/>
  <c r="R194" i="69"/>
  <c r="M194" i="69"/>
  <c r="Z194" i="69"/>
  <c r="BF187" i="69"/>
  <c r="AR187" i="69"/>
  <c r="AQ187" i="69"/>
  <c r="AA187" i="69"/>
  <c r="V187" i="69"/>
  <c r="U187" i="69"/>
  <c r="T187" i="69"/>
  <c r="S187" i="69"/>
  <c r="R187" i="69"/>
  <c r="M187" i="69"/>
  <c r="Z187" i="69"/>
  <c r="BF181" i="69"/>
  <c r="AR181" i="69"/>
  <c r="AQ181" i="69"/>
  <c r="AA181" i="69"/>
  <c r="V181" i="69"/>
  <c r="U181" i="69"/>
  <c r="T181" i="69"/>
  <c r="S181" i="69"/>
  <c r="R181" i="69"/>
  <c r="M181" i="69"/>
  <c r="Z181" i="69" s="1"/>
  <c r="BF177" i="69"/>
  <c r="AR177" i="69"/>
  <c r="AQ177" i="69"/>
  <c r="AA177" i="69"/>
  <c r="V177" i="69"/>
  <c r="U177" i="69"/>
  <c r="T177" i="69"/>
  <c r="S177" i="69"/>
  <c r="R177" i="69"/>
  <c r="M177" i="69"/>
  <c r="Z177" i="69" s="1"/>
  <c r="BF174" i="69"/>
  <c r="AR174" i="69"/>
  <c r="AQ174" i="69"/>
  <c r="AA174" i="69"/>
  <c r="V174" i="69"/>
  <c r="U174" i="69"/>
  <c r="X174" i="69"/>
  <c r="T174" i="69"/>
  <c r="S174" i="69"/>
  <c r="R174" i="69"/>
  <c r="M174" i="69"/>
  <c r="Z174" i="69" s="1"/>
  <c r="BF173" i="69"/>
  <c r="AR173" i="69"/>
  <c r="AQ173" i="69"/>
  <c r="AA173" i="69"/>
  <c r="V173" i="69"/>
  <c r="U173" i="69"/>
  <c r="T173" i="69"/>
  <c r="S173" i="69"/>
  <c r="R173" i="69"/>
  <c r="M173" i="69"/>
  <c r="Z173" i="69"/>
  <c r="J173" i="69"/>
  <c r="BF167" i="69"/>
  <c r="AR167" i="69"/>
  <c r="AQ167" i="69"/>
  <c r="AA167" i="69"/>
  <c r="V167" i="69"/>
  <c r="U167" i="69"/>
  <c r="T167" i="69"/>
  <c r="S167" i="69"/>
  <c r="R167" i="69"/>
  <c r="M167" i="69"/>
  <c r="Z167" i="69"/>
  <c r="BF161" i="69"/>
  <c r="AR161" i="69"/>
  <c r="AQ161" i="69"/>
  <c r="AA161" i="69"/>
  <c r="V161" i="69"/>
  <c r="U161" i="69"/>
  <c r="T161" i="69"/>
  <c r="S161" i="69"/>
  <c r="R161" i="69"/>
  <c r="M161" i="69"/>
  <c r="Z161" i="69"/>
  <c r="BF151" i="69"/>
  <c r="AR151" i="69"/>
  <c r="AQ151" i="69"/>
  <c r="AA151" i="69"/>
  <c r="V151" i="69"/>
  <c r="U151" i="69"/>
  <c r="X151" i="69" s="1"/>
  <c r="T151" i="69"/>
  <c r="S151" i="69"/>
  <c r="R151" i="69"/>
  <c r="M151" i="69"/>
  <c r="Z151" i="69"/>
  <c r="BF148" i="69"/>
  <c r="AR148" i="69"/>
  <c r="AQ148" i="69"/>
  <c r="AA148" i="69"/>
  <c r="V148" i="69"/>
  <c r="U148" i="69"/>
  <c r="T148" i="69"/>
  <c r="S148" i="69"/>
  <c r="R148" i="69"/>
  <c r="M148" i="69"/>
  <c r="Z148" i="69"/>
  <c r="BF139" i="69"/>
  <c r="AR139" i="69"/>
  <c r="AQ139" i="69"/>
  <c r="AA139" i="69"/>
  <c r="V139" i="69"/>
  <c r="U139" i="69"/>
  <c r="X139" i="69" s="1"/>
  <c r="T139" i="69"/>
  <c r="S139" i="69"/>
  <c r="R139" i="69"/>
  <c r="M139" i="69"/>
  <c r="Z139" i="69"/>
  <c r="J139" i="69"/>
  <c r="BF137" i="69"/>
  <c r="AR137" i="69"/>
  <c r="AQ137" i="69"/>
  <c r="AA137" i="69"/>
  <c r="V137" i="69"/>
  <c r="U137" i="69"/>
  <c r="T137" i="69"/>
  <c r="S137" i="69"/>
  <c r="R137" i="69"/>
  <c r="M137" i="69"/>
  <c r="BF136" i="69"/>
  <c r="AR136" i="69"/>
  <c r="AQ136" i="69"/>
  <c r="AA136" i="69"/>
  <c r="V136" i="69"/>
  <c r="U136" i="69"/>
  <c r="X136" i="69" s="1"/>
  <c r="T136" i="69"/>
  <c r="S136" i="69"/>
  <c r="R136" i="69"/>
  <c r="M136" i="69"/>
  <c r="BF128" i="69"/>
  <c r="AR128" i="69"/>
  <c r="AQ128" i="69"/>
  <c r="AA128" i="69"/>
  <c r="V128" i="69"/>
  <c r="U128" i="69"/>
  <c r="T128" i="69"/>
  <c r="S128" i="69"/>
  <c r="R128" i="69"/>
  <c r="M128" i="69"/>
  <c r="Z128" i="69"/>
  <c r="BF126" i="69"/>
  <c r="AR126" i="69"/>
  <c r="AQ126" i="69"/>
  <c r="AA126" i="69"/>
  <c r="V126" i="69"/>
  <c r="U126" i="69"/>
  <c r="X126" i="69"/>
  <c r="T126" i="69"/>
  <c r="S126" i="69"/>
  <c r="R126" i="69"/>
  <c r="M126" i="69"/>
  <c r="Z126" i="69"/>
  <c r="J126" i="69"/>
  <c r="BF124" i="69"/>
  <c r="AR124" i="69"/>
  <c r="AQ124" i="69"/>
  <c r="AA124" i="69"/>
  <c r="V124" i="69"/>
  <c r="U124" i="69"/>
  <c r="T124" i="69"/>
  <c r="S124" i="69"/>
  <c r="R124" i="69"/>
  <c r="M124" i="69"/>
  <c r="Z124" i="69"/>
  <c r="BF118" i="69"/>
  <c r="AR118" i="69"/>
  <c r="AQ118" i="69"/>
  <c r="AA118" i="69"/>
  <c r="V118" i="69"/>
  <c r="U118" i="69"/>
  <c r="X118" i="69"/>
  <c r="T118" i="69"/>
  <c r="S118" i="69"/>
  <c r="R118" i="69"/>
  <c r="M118" i="69"/>
  <c r="Z118" i="69"/>
  <c r="BF108" i="69"/>
  <c r="AR108" i="69"/>
  <c r="AQ108" i="69"/>
  <c r="AA108" i="69"/>
  <c r="V108" i="69"/>
  <c r="U108" i="69"/>
  <c r="T108" i="69"/>
  <c r="S108" i="69"/>
  <c r="R108" i="69"/>
  <c r="M108" i="69"/>
  <c r="Z108" i="69"/>
  <c r="J108" i="69"/>
  <c r="BF102" i="69"/>
  <c r="AR102" i="69"/>
  <c r="AQ102" i="69"/>
  <c r="AA102" i="69"/>
  <c r="V102" i="69"/>
  <c r="U102" i="69"/>
  <c r="X102" i="69"/>
  <c r="T102" i="69"/>
  <c r="S102" i="69"/>
  <c r="R102" i="69"/>
  <c r="M102" i="69"/>
  <c r="Z102" i="69"/>
  <c r="BF100" i="69"/>
  <c r="AR100" i="69"/>
  <c r="AQ100" i="69"/>
  <c r="AA100" i="69"/>
  <c r="V100" i="69"/>
  <c r="U100" i="69"/>
  <c r="X100" i="69"/>
  <c r="T100" i="69"/>
  <c r="S100" i="69"/>
  <c r="R100" i="69"/>
  <c r="M100" i="69"/>
  <c r="Z100" i="69"/>
  <c r="J100" i="69"/>
  <c r="BF96" i="69"/>
  <c r="AR96" i="69"/>
  <c r="AQ96" i="69"/>
  <c r="AA96" i="69"/>
  <c r="V96" i="69"/>
  <c r="U96" i="69"/>
  <c r="X96" i="69"/>
  <c r="T96" i="69"/>
  <c r="S96" i="69"/>
  <c r="R96" i="69"/>
  <c r="M96" i="69"/>
  <c r="Z96" i="69" s="1"/>
  <c r="BF93" i="69"/>
  <c r="AR93" i="69"/>
  <c r="AQ93" i="69"/>
  <c r="AA93" i="69"/>
  <c r="V93" i="69"/>
  <c r="U93" i="69"/>
  <c r="X93" i="69"/>
  <c r="T93" i="69"/>
  <c r="S93" i="69"/>
  <c r="R93" i="69"/>
  <c r="M93" i="69"/>
  <c r="Z93" i="69" s="1"/>
  <c r="BF80" i="69"/>
  <c r="AR80" i="69"/>
  <c r="AQ80" i="69"/>
  <c r="AA80" i="69"/>
  <c r="V80" i="69"/>
  <c r="U80" i="69"/>
  <c r="X80" i="69"/>
  <c r="T80" i="69"/>
  <c r="S80" i="69"/>
  <c r="R80" i="69"/>
  <c r="M80" i="69"/>
  <c r="Z80" i="69" s="1"/>
  <c r="BF75" i="69"/>
  <c r="AR75" i="69"/>
  <c r="AQ75" i="69"/>
  <c r="AA75" i="69"/>
  <c r="V75" i="69"/>
  <c r="U75" i="69"/>
  <c r="X75" i="69"/>
  <c r="T75" i="69"/>
  <c r="S75" i="69"/>
  <c r="R75" i="69"/>
  <c r="M75" i="69"/>
  <c r="Z75" i="69" s="1"/>
  <c r="BF72" i="69"/>
  <c r="AR72" i="69"/>
  <c r="AQ72" i="69"/>
  <c r="AA72" i="69"/>
  <c r="V72" i="69"/>
  <c r="U72" i="69"/>
  <c r="X72" i="69"/>
  <c r="T72" i="69"/>
  <c r="S72" i="69"/>
  <c r="R72" i="69"/>
  <c r="M72" i="69"/>
  <c r="Z72" i="69" s="1"/>
  <c r="BF69" i="69"/>
  <c r="AR69" i="69"/>
  <c r="AQ69" i="69"/>
  <c r="AA69" i="69"/>
  <c r="V69" i="69"/>
  <c r="U69" i="69"/>
  <c r="X69" i="69"/>
  <c r="T69" i="69"/>
  <c r="S69" i="69"/>
  <c r="R69" i="69"/>
  <c r="M69" i="69"/>
  <c r="Z69" i="69" s="1"/>
  <c r="BF64" i="69"/>
  <c r="AR64" i="69"/>
  <c r="AQ64" i="69"/>
  <c r="AA64" i="69"/>
  <c r="V64" i="69"/>
  <c r="U64" i="69"/>
  <c r="X64" i="69"/>
  <c r="T64" i="69"/>
  <c r="S64" i="69"/>
  <c r="R64" i="69"/>
  <c r="M64" i="69"/>
  <c r="Z64" i="69"/>
  <c r="BF62" i="69"/>
  <c r="AR62" i="69"/>
  <c r="AQ62" i="69"/>
  <c r="AA62" i="69"/>
  <c r="V62" i="69"/>
  <c r="U62" i="69"/>
  <c r="X62" i="69"/>
  <c r="T62" i="69"/>
  <c r="S62" i="69"/>
  <c r="R62" i="69"/>
  <c r="M62" i="69"/>
  <c r="Z62" i="69"/>
  <c r="J62" i="69"/>
  <c r="AP62" i="69" s="1"/>
  <c r="BF61" i="69"/>
  <c r="AR61" i="69"/>
  <c r="AQ61" i="69"/>
  <c r="AA61" i="69"/>
  <c r="V61" i="69"/>
  <c r="U61" i="69"/>
  <c r="X61" i="69" s="1"/>
  <c r="T61" i="69"/>
  <c r="S61" i="69"/>
  <c r="R61" i="69"/>
  <c r="M61" i="69"/>
  <c r="Z61" i="69" s="1"/>
  <c r="BF59" i="69"/>
  <c r="AR59" i="69"/>
  <c r="AQ59" i="69"/>
  <c r="AA59" i="69"/>
  <c r="V59" i="69"/>
  <c r="U59" i="69"/>
  <c r="X59" i="69" s="1"/>
  <c r="T59" i="69"/>
  <c r="S59" i="69"/>
  <c r="R59" i="69"/>
  <c r="M59" i="69"/>
  <c r="Z59" i="69" s="1"/>
  <c r="BF58" i="69"/>
  <c r="AR58" i="69"/>
  <c r="AQ58" i="69"/>
  <c r="AA58" i="69"/>
  <c r="V58" i="69"/>
  <c r="U58" i="69"/>
  <c r="X58" i="69" s="1"/>
  <c r="T58" i="69"/>
  <c r="S58" i="69"/>
  <c r="R58" i="69"/>
  <c r="M58" i="69"/>
  <c r="Z58" i="69" s="1"/>
  <c r="BF57" i="69"/>
  <c r="AR57" i="69"/>
  <c r="AQ57" i="69"/>
  <c r="AA57" i="69"/>
  <c r="V57" i="69"/>
  <c r="U57" i="69"/>
  <c r="X57" i="69" s="1"/>
  <c r="T57" i="69"/>
  <c r="S57" i="69"/>
  <c r="R57" i="69"/>
  <c r="M57" i="69"/>
  <c r="Z57" i="69" s="1"/>
  <c r="BF51" i="69"/>
  <c r="AR51" i="69"/>
  <c r="AQ51" i="69"/>
  <c r="AA51" i="69"/>
  <c r="V51" i="69"/>
  <c r="U51" i="69"/>
  <c r="X51" i="69" s="1"/>
  <c r="T51" i="69"/>
  <c r="S51" i="69"/>
  <c r="R51" i="69"/>
  <c r="M51" i="69"/>
  <c r="Z51" i="69" s="1"/>
  <c r="BF43" i="69"/>
  <c r="AR43" i="69"/>
  <c r="AQ43" i="69"/>
  <c r="AA43" i="69"/>
  <c r="V43" i="69"/>
  <c r="U43" i="69"/>
  <c r="T43" i="69"/>
  <c r="S43" i="69"/>
  <c r="R43" i="69"/>
  <c r="M43" i="69"/>
  <c r="Z43" i="69"/>
  <c r="J43" i="69"/>
  <c r="BF42" i="69"/>
  <c r="AR42" i="69"/>
  <c r="AQ42" i="69"/>
  <c r="AA42" i="69"/>
  <c r="Z42" i="69"/>
  <c r="V42" i="69"/>
  <c r="U42" i="69"/>
  <c r="AP42" i="69" s="1"/>
  <c r="X42" i="69"/>
  <c r="T42" i="69"/>
  <c r="S42" i="69"/>
  <c r="R42" i="69"/>
  <c r="M42" i="69"/>
  <c r="J42" i="69" s="1"/>
  <c r="BF40" i="69"/>
  <c r="AR40" i="69"/>
  <c r="AQ40" i="69"/>
  <c r="AA40" i="69"/>
  <c r="V40" i="69"/>
  <c r="U40" i="69"/>
  <c r="X40" i="69" s="1"/>
  <c r="T40" i="69"/>
  <c r="S40" i="69"/>
  <c r="R40" i="69"/>
  <c r="M40" i="69"/>
  <c r="BF38" i="69"/>
  <c r="AR38" i="69"/>
  <c r="AQ38" i="69"/>
  <c r="AA38" i="69"/>
  <c r="V38" i="69"/>
  <c r="U38" i="69"/>
  <c r="X38" i="69"/>
  <c r="T38" i="69"/>
  <c r="S38" i="69"/>
  <c r="R38" i="69"/>
  <c r="M38" i="69"/>
  <c r="BF20" i="69"/>
  <c r="AR20" i="69"/>
  <c r="AQ20" i="69"/>
  <c r="AA20" i="69"/>
  <c r="V20" i="69"/>
  <c r="U20" i="69"/>
  <c r="T20" i="69"/>
  <c r="S20" i="69"/>
  <c r="R20" i="69"/>
  <c r="M20" i="69"/>
  <c r="BF19" i="69"/>
  <c r="AR19" i="69"/>
  <c r="AQ19" i="69"/>
  <c r="AA19" i="69"/>
  <c r="V19" i="69"/>
  <c r="U19" i="69"/>
  <c r="X19" i="69" s="1"/>
  <c r="T19" i="69"/>
  <c r="S19" i="69"/>
  <c r="R19" i="69"/>
  <c r="M19" i="69"/>
  <c r="Z19" i="69"/>
  <c r="BF17" i="69"/>
  <c r="AR17" i="69"/>
  <c r="AQ17" i="69"/>
  <c r="AA17" i="69"/>
  <c r="V17" i="69"/>
  <c r="U17" i="69"/>
  <c r="X17" i="69" s="1"/>
  <c r="T17" i="69"/>
  <c r="S17" i="69"/>
  <c r="R17" i="69"/>
  <c r="M17" i="69"/>
  <c r="Z17" i="69"/>
  <c r="BF9" i="69"/>
  <c r="AR9" i="69"/>
  <c r="AQ9" i="69"/>
  <c r="AA9" i="69"/>
  <c r="V9" i="69"/>
  <c r="U9" i="69"/>
  <c r="X9" i="69"/>
  <c r="T9" i="69"/>
  <c r="S9" i="69"/>
  <c r="R9" i="69"/>
  <c r="M9" i="69"/>
  <c r="Z9" i="69"/>
  <c r="BF7" i="69"/>
  <c r="AR7" i="69"/>
  <c r="AQ7" i="69"/>
  <c r="AA7" i="69"/>
  <c r="V7" i="69"/>
  <c r="U7" i="69"/>
  <c r="X7" i="69"/>
  <c r="T7" i="69"/>
  <c r="S7" i="69"/>
  <c r="R7" i="69"/>
  <c r="M7" i="69"/>
  <c r="Z7" i="69" s="1"/>
  <c r="BF521" i="69"/>
  <c r="AR521" i="69"/>
  <c r="AQ521" i="69"/>
  <c r="AA521" i="69"/>
  <c r="V521" i="69"/>
  <c r="U521" i="69"/>
  <c r="T521" i="69"/>
  <c r="S521" i="69"/>
  <c r="R521" i="69"/>
  <c r="M521" i="69"/>
  <c r="Z521" i="69"/>
  <c r="J521" i="69"/>
  <c r="BF514" i="69"/>
  <c r="AR514" i="69"/>
  <c r="AQ514" i="69"/>
  <c r="AA514" i="69"/>
  <c r="V514" i="69"/>
  <c r="U514" i="69"/>
  <c r="T514" i="69"/>
  <c r="S514" i="69"/>
  <c r="R514" i="69"/>
  <c r="M514" i="69"/>
  <c r="Z514" i="69"/>
  <c r="BF511" i="69"/>
  <c r="AR511" i="69"/>
  <c r="AQ511" i="69"/>
  <c r="AA511" i="69"/>
  <c r="V511" i="69"/>
  <c r="U511" i="69"/>
  <c r="T511" i="69"/>
  <c r="S511" i="69"/>
  <c r="R511" i="69"/>
  <c r="M511" i="69"/>
  <c r="Z511" i="69"/>
  <c r="BF509" i="69"/>
  <c r="AR509" i="69"/>
  <c r="AQ509" i="69"/>
  <c r="AA509" i="69"/>
  <c r="V509" i="69"/>
  <c r="U509" i="69"/>
  <c r="T509" i="69"/>
  <c r="S509" i="69"/>
  <c r="R509" i="69"/>
  <c r="M509" i="69"/>
  <c r="Z509" i="69"/>
  <c r="BF503" i="69"/>
  <c r="AR503" i="69"/>
  <c r="AQ503" i="69"/>
  <c r="AA503" i="69"/>
  <c r="V503" i="69"/>
  <c r="U503" i="69"/>
  <c r="X503" i="69"/>
  <c r="T503" i="69"/>
  <c r="S503" i="69"/>
  <c r="R503" i="69"/>
  <c r="M503" i="69"/>
  <c r="Z503" i="69"/>
  <c r="BF502" i="69"/>
  <c r="AR502" i="69"/>
  <c r="AQ502" i="69"/>
  <c r="AA502" i="69"/>
  <c r="V502" i="69"/>
  <c r="U502" i="69"/>
  <c r="T502" i="69"/>
  <c r="S502" i="69"/>
  <c r="R502" i="69"/>
  <c r="M502" i="69"/>
  <c r="Z502" i="69"/>
  <c r="BF498" i="69"/>
  <c r="AR498" i="69"/>
  <c r="AQ498" i="69"/>
  <c r="AA498" i="69"/>
  <c r="V498" i="69"/>
  <c r="U498" i="69"/>
  <c r="X498" i="69" s="1"/>
  <c r="T498" i="69"/>
  <c r="S498" i="69"/>
  <c r="R498" i="69"/>
  <c r="M498" i="69"/>
  <c r="Z498" i="69"/>
  <c r="BF497" i="69"/>
  <c r="AR497" i="69"/>
  <c r="AQ497" i="69"/>
  <c r="AA497" i="69"/>
  <c r="V497" i="69"/>
  <c r="U497" i="69"/>
  <c r="T497" i="69"/>
  <c r="S497" i="69"/>
  <c r="R497" i="69"/>
  <c r="M497" i="69"/>
  <c r="Z497" i="69" s="1"/>
  <c r="BF496" i="69"/>
  <c r="AR496" i="69"/>
  <c r="AQ496" i="69"/>
  <c r="AA496" i="69"/>
  <c r="V496" i="69"/>
  <c r="U496" i="69"/>
  <c r="X496" i="69" s="1"/>
  <c r="T496" i="69"/>
  <c r="S496" i="69"/>
  <c r="R496" i="69"/>
  <c r="M496" i="69"/>
  <c r="Z496" i="69" s="1"/>
  <c r="BF495" i="69"/>
  <c r="AR495" i="69"/>
  <c r="AQ495" i="69"/>
  <c r="AA495" i="69"/>
  <c r="V495" i="69"/>
  <c r="U495" i="69"/>
  <c r="T495" i="69"/>
  <c r="S495" i="69"/>
  <c r="R495" i="69"/>
  <c r="M495" i="69"/>
  <c r="Z495" i="69" s="1"/>
  <c r="BF493" i="69"/>
  <c r="AR493" i="69"/>
  <c r="AQ493" i="69"/>
  <c r="AA493" i="69"/>
  <c r="V493" i="69"/>
  <c r="U493" i="69"/>
  <c r="T493" i="69"/>
  <c r="S493" i="69"/>
  <c r="R493" i="69"/>
  <c r="M493" i="69"/>
  <c r="Z493" i="69"/>
  <c r="BF491" i="69"/>
  <c r="AR491" i="69"/>
  <c r="AQ491" i="69"/>
  <c r="AA491" i="69"/>
  <c r="V491" i="69"/>
  <c r="U491" i="69"/>
  <c r="T491" i="69"/>
  <c r="S491" i="69"/>
  <c r="R491" i="69"/>
  <c r="M491" i="69"/>
  <c r="Z491" i="69"/>
  <c r="BF488" i="69"/>
  <c r="AR488" i="69"/>
  <c r="AQ488" i="69"/>
  <c r="AA488" i="69"/>
  <c r="V488" i="69"/>
  <c r="U488" i="69"/>
  <c r="X488" i="69" s="1"/>
  <c r="T488" i="69"/>
  <c r="S488" i="69"/>
  <c r="R488" i="69"/>
  <c r="M488" i="69"/>
  <c r="Z488" i="69"/>
  <c r="BF485" i="69"/>
  <c r="AR485" i="69"/>
  <c r="AQ485" i="69"/>
  <c r="AA485" i="69"/>
  <c r="V485" i="69"/>
  <c r="U485" i="69"/>
  <c r="T485" i="69"/>
  <c r="S485" i="69"/>
  <c r="R485" i="69"/>
  <c r="M485" i="69"/>
  <c r="Z485" i="69" s="1"/>
  <c r="BF482" i="69"/>
  <c r="AR482" i="69"/>
  <c r="AQ482" i="69"/>
  <c r="AA482" i="69"/>
  <c r="V482" i="69"/>
  <c r="U482" i="69"/>
  <c r="X482" i="69" s="1"/>
  <c r="T482" i="69"/>
  <c r="S482" i="69"/>
  <c r="R482" i="69"/>
  <c r="M482" i="69"/>
  <c r="Z482" i="69" s="1"/>
  <c r="BF479" i="69"/>
  <c r="AR479" i="69"/>
  <c r="AQ479" i="69"/>
  <c r="AA479" i="69"/>
  <c r="V479" i="69"/>
  <c r="U479" i="69"/>
  <c r="T479" i="69"/>
  <c r="S479" i="69"/>
  <c r="R479" i="69"/>
  <c r="M479" i="69"/>
  <c r="Z479" i="69" s="1"/>
  <c r="BF472" i="69"/>
  <c r="AR472" i="69"/>
  <c r="AQ472" i="69"/>
  <c r="AA472" i="69"/>
  <c r="V472" i="69"/>
  <c r="U472" i="69"/>
  <c r="X472" i="69"/>
  <c r="T472" i="69"/>
  <c r="S472" i="69"/>
  <c r="R472" i="69"/>
  <c r="M472" i="69"/>
  <c r="Z472" i="69" s="1"/>
  <c r="BF468" i="69"/>
  <c r="AR468" i="69"/>
  <c r="AQ468" i="69"/>
  <c r="AA468" i="69"/>
  <c r="V468" i="69"/>
  <c r="U468" i="69"/>
  <c r="T468" i="69"/>
  <c r="S468" i="69"/>
  <c r="R468" i="69"/>
  <c r="M468" i="69"/>
  <c r="Z468" i="69"/>
  <c r="BF464" i="69"/>
  <c r="AR464" i="69"/>
  <c r="AQ464" i="69"/>
  <c r="AA464" i="69"/>
  <c r="V464" i="69"/>
  <c r="U464" i="69"/>
  <c r="X464" i="69"/>
  <c r="T464" i="69"/>
  <c r="S464" i="69"/>
  <c r="R464" i="69"/>
  <c r="M464" i="69"/>
  <c r="Z464" i="69"/>
  <c r="BF460" i="69"/>
  <c r="AR460" i="69"/>
  <c r="AQ460" i="69"/>
  <c r="AA460" i="69"/>
  <c r="V460" i="69"/>
  <c r="U460" i="69"/>
  <c r="T460" i="69"/>
  <c r="S460" i="69"/>
  <c r="R460" i="69"/>
  <c r="M460" i="69"/>
  <c r="Z460" i="69"/>
  <c r="BF459" i="69"/>
  <c r="AR459" i="69"/>
  <c r="AQ459" i="69"/>
  <c r="AA459" i="69"/>
  <c r="V459" i="69"/>
  <c r="U459" i="69"/>
  <c r="X459" i="69" s="1"/>
  <c r="T459" i="69"/>
  <c r="S459" i="69"/>
  <c r="R459" i="69"/>
  <c r="M459" i="69"/>
  <c r="Z459" i="69"/>
  <c r="J459" i="69"/>
  <c r="BF453" i="69"/>
  <c r="AR453" i="69"/>
  <c r="AQ453" i="69"/>
  <c r="AA453" i="69"/>
  <c r="V453" i="69"/>
  <c r="U453" i="69"/>
  <c r="T453" i="69"/>
  <c r="S453" i="69"/>
  <c r="R453" i="69"/>
  <c r="M453" i="69"/>
  <c r="Z453" i="69"/>
  <c r="BF452" i="69"/>
  <c r="AR452" i="69"/>
  <c r="AQ452" i="69"/>
  <c r="AA452" i="69"/>
  <c r="V452" i="69"/>
  <c r="U452" i="69"/>
  <c r="X452" i="69" s="1"/>
  <c r="T452" i="69"/>
  <c r="S452" i="69"/>
  <c r="R452" i="69"/>
  <c r="M452" i="69"/>
  <c r="Z452" i="69"/>
  <c r="BF447" i="69"/>
  <c r="AR447" i="69"/>
  <c r="AQ447" i="69"/>
  <c r="AA447" i="69"/>
  <c r="V447" i="69"/>
  <c r="U447" i="69"/>
  <c r="X447" i="69" s="1"/>
  <c r="T447" i="69"/>
  <c r="S447" i="69"/>
  <c r="R447" i="69"/>
  <c r="M447" i="69"/>
  <c r="Z447" i="69"/>
  <c r="BF442" i="69"/>
  <c r="AR442" i="69"/>
  <c r="AQ442" i="69"/>
  <c r="AA442" i="69"/>
  <c r="V442" i="69"/>
  <c r="U442" i="69"/>
  <c r="X442" i="69" s="1"/>
  <c r="T442" i="69"/>
  <c r="S442" i="69"/>
  <c r="R442" i="69"/>
  <c r="M442" i="69"/>
  <c r="Z442" i="69"/>
  <c r="BF438" i="69"/>
  <c r="AR438" i="69"/>
  <c r="AQ438" i="69"/>
  <c r="AA438" i="69"/>
  <c r="V438" i="69"/>
  <c r="U438" i="69"/>
  <c r="T438" i="69"/>
  <c r="S438" i="69"/>
  <c r="R438" i="69"/>
  <c r="M438" i="69"/>
  <c r="Z438" i="69"/>
  <c r="BF433" i="69"/>
  <c r="AR433" i="69"/>
  <c r="AQ433" i="69"/>
  <c r="AA433" i="69"/>
  <c r="V433" i="69"/>
  <c r="U433" i="69"/>
  <c r="T433" i="69"/>
  <c r="S433" i="69"/>
  <c r="R433" i="69"/>
  <c r="M433" i="69"/>
  <c r="Z433" i="69" s="1"/>
  <c r="BF432" i="69"/>
  <c r="AR432" i="69"/>
  <c r="AQ432" i="69"/>
  <c r="AA432" i="69"/>
  <c r="V432" i="69"/>
  <c r="U432" i="69"/>
  <c r="T432" i="69"/>
  <c r="S432" i="69"/>
  <c r="R432" i="69"/>
  <c r="M432" i="69"/>
  <c r="Z432" i="69" s="1"/>
  <c r="BF429" i="69"/>
  <c r="AR429" i="69"/>
  <c r="AQ429" i="69"/>
  <c r="AA429" i="69"/>
  <c r="V429" i="69"/>
  <c r="U429" i="69"/>
  <c r="T429" i="69"/>
  <c r="S429" i="69"/>
  <c r="R429" i="69"/>
  <c r="M429" i="69"/>
  <c r="Z429" i="69"/>
  <c r="BF418" i="69"/>
  <c r="AR418" i="69"/>
  <c r="AQ418" i="69"/>
  <c r="AA418" i="69"/>
  <c r="V418" i="69"/>
  <c r="U418" i="69"/>
  <c r="T418" i="69"/>
  <c r="S418" i="69"/>
  <c r="R418" i="69"/>
  <c r="M418" i="69"/>
  <c r="Z418" i="69"/>
  <c r="BF417" i="69"/>
  <c r="AR417" i="69"/>
  <c r="AQ417" i="69"/>
  <c r="AA417" i="69"/>
  <c r="V417" i="69"/>
  <c r="U417" i="69"/>
  <c r="X417" i="69" s="1"/>
  <c r="T417" i="69"/>
  <c r="S417" i="69"/>
  <c r="R417" i="69"/>
  <c r="M417" i="69"/>
  <c r="Z417" i="69"/>
  <c r="BF416" i="69"/>
  <c r="AR416" i="69"/>
  <c r="AQ416" i="69"/>
  <c r="AA416" i="69"/>
  <c r="V416" i="69"/>
  <c r="U416" i="69"/>
  <c r="T416" i="69"/>
  <c r="S416" i="69"/>
  <c r="R416" i="69"/>
  <c r="M416" i="69"/>
  <c r="Z416" i="69" s="1"/>
  <c r="BF412" i="69"/>
  <c r="AR412" i="69"/>
  <c r="AQ412" i="69"/>
  <c r="AA412" i="69"/>
  <c r="V412" i="69"/>
  <c r="U412" i="69"/>
  <c r="X412" i="69" s="1"/>
  <c r="T412" i="69"/>
  <c r="S412" i="69"/>
  <c r="R412" i="69"/>
  <c r="M412" i="69"/>
  <c r="Z412" i="69" s="1"/>
  <c r="BF407" i="69"/>
  <c r="AR407" i="69"/>
  <c r="AQ407" i="69"/>
  <c r="AA407" i="69"/>
  <c r="V407" i="69"/>
  <c r="U407" i="69"/>
  <c r="X407" i="69" s="1"/>
  <c r="T407" i="69"/>
  <c r="S407" i="69"/>
  <c r="R407" i="69"/>
  <c r="M407" i="69"/>
  <c r="Z407" i="69" s="1"/>
  <c r="BF406" i="69"/>
  <c r="AR406" i="69"/>
  <c r="AQ406" i="69"/>
  <c r="AA406" i="69"/>
  <c r="V406" i="69"/>
  <c r="U406" i="69"/>
  <c r="X406" i="69" s="1"/>
  <c r="T406" i="69"/>
  <c r="S406" i="69"/>
  <c r="R406" i="69"/>
  <c r="M406" i="69"/>
  <c r="Z406" i="69"/>
  <c r="BF398" i="69"/>
  <c r="AR398" i="69"/>
  <c r="AQ398" i="69"/>
  <c r="AA398" i="69"/>
  <c r="V398" i="69"/>
  <c r="U398" i="69"/>
  <c r="X398" i="69" s="1"/>
  <c r="T398" i="69"/>
  <c r="S398" i="69"/>
  <c r="R398" i="69"/>
  <c r="M398" i="69"/>
  <c r="Z398" i="69"/>
  <c r="J398" i="69"/>
  <c r="BF393" i="69"/>
  <c r="AR393" i="69"/>
  <c r="AQ393" i="69"/>
  <c r="AA393" i="69"/>
  <c r="Z393" i="69"/>
  <c r="V393" i="69"/>
  <c r="U393" i="69"/>
  <c r="T393" i="69"/>
  <c r="S393" i="69"/>
  <c r="R393" i="69"/>
  <c r="M393" i="69"/>
  <c r="J393" i="69" s="1"/>
  <c r="BF381" i="69"/>
  <c r="AR381" i="69"/>
  <c r="AQ381" i="69"/>
  <c r="AA381" i="69"/>
  <c r="V381" i="69"/>
  <c r="U381" i="69"/>
  <c r="X381" i="69" s="1"/>
  <c r="T381" i="69"/>
  <c r="S381" i="69"/>
  <c r="R381" i="69"/>
  <c r="M381" i="69"/>
  <c r="Z381" i="69"/>
  <c r="BF373" i="69"/>
  <c r="AR373" i="69"/>
  <c r="AQ373" i="69"/>
  <c r="AA373" i="69"/>
  <c r="V373" i="69"/>
  <c r="U373" i="69"/>
  <c r="X373" i="69" s="1"/>
  <c r="T373" i="69"/>
  <c r="S373" i="69"/>
  <c r="R373" i="69"/>
  <c r="M373" i="69"/>
  <c r="Z373" i="69"/>
  <c r="BF372" i="69"/>
  <c r="AR372" i="69"/>
  <c r="AQ372" i="69"/>
  <c r="AA372" i="69"/>
  <c r="V372" i="69"/>
  <c r="U372" i="69"/>
  <c r="X372" i="69" s="1"/>
  <c r="T372" i="69"/>
  <c r="S372" i="69"/>
  <c r="R372" i="69"/>
  <c r="M372" i="69"/>
  <c r="Z372" i="69"/>
  <c r="BF367" i="69"/>
  <c r="AR367" i="69"/>
  <c r="AS367" i="69" s="1"/>
  <c r="AT367" i="69" s="1"/>
  <c r="AU367" i="69" s="1"/>
  <c r="AV367" i="69" s="1"/>
  <c r="AQ367" i="69"/>
  <c r="AA367" i="69"/>
  <c r="V367" i="69"/>
  <c r="U367" i="69"/>
  <c r="X367" i="69" s="1"/>
  <c r="T367" i="69"/>
  <c r="S367" i="69"/>
  <c r="R367" i="69"/>
  <c r="M367" i="69"/>
  <c r="Z367" i="69"/>
  <c r="BF366" i="69"/>
  <c r="AS366" i="69"/>
  <c r="AR366" i="69"/>
  <c r="AQ366" i="69"/>
  <c r="AA366" i="69"/>
  <c r="V366" i="69"/>
  <c r="U366" i="69"/>
  <c r="T366" i="69"/>
  <c r="S366" i="69"/>
  <c r="R366" i="69"/>
  <c r="M366" i="69"/>
  <c r="Z366" i="69"/>
  <c r="BF363" i="69"/>
  <c r="AR363" i="69"/>
  <c r="AS363" i="69" s="1"/>
  <c r="AT363" i="69" s="1"/>
  <c r="AU363" i="69" s="1"/>
  <c r="AV363" i="69" s="1"/>
  <c r="AQ363" i="69"/>
  <c r="AA363" i="69"/>
  <c r="V363" i="69"/>
  <c r="U363" i="69"/>
  <c r="T363" i="69"/>
  <c r="S363" i="69"/>
  <c r="R363" i="69"/>
  <c r="M363" i="69"/>
  <c r="Z363" i="69" s="1"/>
  <c r="BF362" i="69"/>
  <c r="AR362" i="69"/>
  <c r="AS362" i="69" s="1"/>
  <c r="AQ362" i="69"/>
  <c r="AA362" i="69"/>
  <c r="V362" i="69"/>
  <c r="U362" i="69"/>
  <c r="T362" i="69"/>
  <c r="S362" i="69"/>
  <c r="R362" i="69"/>
  <c r="M362" i="69"/>
  <c r="Z362" i="69" s="1"/>
  <c r="BF347" i="69"/>
  <c r="AR347" i="69"/>
  <c r="AS347" i="69" s="1"/>
  <c r="AT347" i="69" s="1"/>
  <c r="AU347" i="69" s="1"/>
  <c r="AV347" i="69" s="1"/>
  <c r="AQ347" i="69"/>
  <c r="AA347" i="69"/>
  <c r="V347" i="69"/>
  <c r="U347" i="69"/>
  <c r="T347" i="69"/>
  <c r="S347" i="69"/>
  <c r="R347" i="69"/>
  <c r="M347" i="69"/>
  <c r="Z347" i="69" s="1"/>
  <c r="BF344" i="69"/>
  <c r="AR344" i="69"/>
  <c r="AS344" i="69"/>
  <c r="AQ344" i="69"/>
  <c r="AA344" i="69"/>
  <c r="V344" i="69"/>
  <c r="U344" i="69"/>
  <c r="T344" i="69"/>
  <c r="S344" i="69"/>
  <c r="R344" i="69"/>
  <c r="M344" i="69"/>
  <c r="Z344" i="69" s="1"/>
  <c r="BF332" i="69"/>
  <c r="AR332" i="69"/>
  <c r="AS332" i="69"/>
  <c r="AT332" i="69" s="1"/>
  <c r="AU332" i="69" s="1"/>
  <c r="AV332" i="69" s="1"/>
  <c r="AQ332" i="69"/>
  <c r="AA332" i="69"/>
  <c r="V332" i="69"/>
  <c r="U332" i="69"/>
  <c r="T332" i="69"/>
  <c r="S332" i="69"/>
  <c r="R332" i="69"/>
  <c r="M332" i="69"/>
  <c r="Z332" i="69"/>
  <c r="BF331" i="69"/>
  <c r="AR331" i="69"/>
  <c r="AS331" i="69"/>
  <c r="AQ331" i="69"/>
  <c r="AA331" i="69"/>
  <c r="V331" i="69"/>
  <c r="U331" i="69"/>
  <c r="T331" i="69"/>
  <c r="S331" i="69"/>
  <c r="R331" i="69"/>
  <c r="M331" i="69"/>
  <c r="Z331" i="69"/>
  <c r="BF324" i="69"/>
  <c r="AR324" i="69"/>
  <c r="AS324" i="69"/>
  <c r="AT324" i="69"/>
  <c r="AU324" i="69" s="1"/>
  <c r="AV324" i="69" s="1"/>
  <c r="AQ324" i="69"/>
  <c r="AA324" i="69"/>
  <c r="V324" i="69"/>
  <c r="W324" i="69" s="1"/>
  <c r="U324" i="69"/>
  <c r="T324" i="69"/>
  <c r="S324" i="69"/>
  <c r="S531" i="69" s="1"/>
  <c r="R324" i="69"/>
  <c r="M324" i="69"/>
  <c r="Z324" i="69"/>
  <c r="BF322" i="69"/>
  <c r="AR322" i="69"/>
  <c r="AQ322" i="69"/>
  <c r="AA322" i="69"/>
  <c r="V322" i="69"/>
  <c r="U322" i="69"/>
  <c r="T322" i="69"/>
  <c r="S322" i="69"/>
  <c r="R322" i="69"/>
  <c r="M322" i="69"/>
  <c r="Z322" i="69"/>
  <c r="BF321" i="69"/>
  <c r="AR321" i="69"/>
  <c r="AS321" i="69" s="1"/>
  <c r="AT321" i="69" s="1"/>
  <c r="AU321" i="69" s="1"/>
  <c r="AV321" i="69" s="1"/>
  <c r="AQ321" i="69"/>
  <c r="AA321" i="69"/>
  <c r="V321" i="69"/>
  <c r="U321" i="69"/>
  <c r="T321" i="69"/>
  <c r="S321" i="69"/>
  <c r="R321" i="69"/>
  <c r="M321" i="69"/>
  <c r="Z321" i="69" s="1"/>
  <c r="BF319" i="69"/>
  <c r="AR319" i="69"/>
  <c r="AS319" i="69" s="1"/>
  <c r="AQ319" i="69"/>
  <c r="AA319" i="69"/>
  <c r="V319" i="69"/>
  <c r="U319" i="69"/>
  <c r="T319" i="69"/>
  <c r="S319" i="69"/>
  <c r="R319" i="69"/>
  <c r="M319" i="69"/>
  <c r="Z319" i="69" s="1"/>
  <c r="BF317" i="69"/>
  <c r="AR317" i="69"/>
  <c r="AS317" i="69" s="1"/>
  <c r="AT317" i="69" s="1"/>
  <c r="AU317" i="69" s="1"/>
  <c r="AV317" i="69" s="1"/>
  <c r="AQ317" i="69"/>
  <c r="AA317" i="69"/>
  <c r="Z317" i="69"/>
  <c r="V317" i="69"/>
  <c r="W317" i="69" s="1"/>
  <c r="U317" i="69"/>
  <c r="AO317" i="69"/>
  <c r="T317" i="69"/>
  <c r="S317" i="69"/>
  <c r="R317" i="69"/>
  <c r="M317" i="69"/>
  <c r="J317" i="69"/>
  <c r="BF314" i="69"/>
  <c r="AR314" i="69"/>
  <c r="AQ314" i="69"/>
  <c r="AA314" i="69"/>
  <c r="V314" i="69"/>
  <c r="U314" i="69"/>
  <c r="T314" i="69"/>
  <c r="S314" i="69"/>
  <c r="R314" i="69"/>
  <c r="M314" i="69"/>
  <c r="Z314" i="69"/>
  <c r="BF309" i="69"/>
  <c r="AR309" i="69"/>
  <c r="AS309" i="69" s="1"/>
  <c r="AT309" i="69" s="1"/>
  <c r="AU309" i="69" s="1"/>
  <c r="AV309" i="69" s="1"/>
  <c r="AQ309" i="69"/>
  <c r="AA309" i="69"/>
  <c r="V309" i="69"/>
  <c r="U309" i="69"/>
  <c r="T309" i="69"/>
  <c r="S309" i="69"/>
  <c r="R309" i="69"/>
  <c r="M309" i="69"/>
  <c r="Z309" i="69" s="1"/>
  <c r="BF301" i="69"/>
  <c r="AR301" i="69"/>
  <c r="AQ301" i="69"/>
  <c r="AA301" i="69"/>
  <c r="V301" i="69"/>
  <c r="U301" i="69"/>
  <c r="T301" i="69"/>
  <c r="S301" i="69"/>
  <c r="R301" i="69"/>
  <c r="M301" i="69"/>
  <c r="Z301" i="69" s="1"/>
  <c r="BF299" i="69"/>
  <c r="AR299" i="69"/>
  <c r="AS299" i="69"/>
  <c r="AT299" i="69" s="1"/>
  <c r="AU299" i="69" s="1"/>
  <c r="AV299" i="69" s="1"/>
  <c r="AQ299" i="69"/>
  <c r="AA299" i="69"/>
  <c r="V299" i="69"/>
  <c r="U299" i="69"/>
  <c r="T299" i="69"/>
  <c r="S299" i="69"/>
  <c r="R299" i="69"/>
  <c r="M299" i="69"/>
  <c r="Z299" i="69"/>
  <c r="BF298" i="69"/>
  <c r="AR298" i="69"/>
  <c r="AQ298" i="69"/>
  <c r="AA298" i="69"/>
  <c r="V298" i="69"/>
  <c r="U298" i="69"/>
  <c r="T298" i="69"/>
  <c r="S298" i="69"/>
  <c r="R298" i="69"/>
  <c r="M298" i="69"/>
  <c r="Z298" i="69"/>
  <c r="BF297" i="69"/>
  <c r="AR297" i="69"/>
  <c r="AS297" i="69" s="1"/>
  <c r="AT297" i="69" s="1"/>
  <c r="AU297" i="69" s="1"/>
  <c r="AV297" i="69" s="1"/>
  <c r="AQ297" i="69"/>
  <c r="AA297" i="69"/>
  <c r="V297" i="69"/>
  <c r="U297" i="69"/>
  <c r="T297" i="69"/>
  <c r="S297" i="69"/>
  <c r="R297" i="69"/>
  <c r="M297" i="69"/>
  <c r="Z297" i="69" s="1"/>
  <c r="BF291" i="69"/>
  <c r="AR291" i="69"/>
  <c r="AQ291" i="69"/>
  <c r="AA291" i="69"/>
  <c r="V291" i="69"/>
  <c r="U291" i="69"/>
  <c r="T291" i="69"/>
  <c r="S291" i="69"/>
  <c r="R291" i="69"/>
  <c r="M291" i="69"/>
  <c r="Z291" i="69" s="1"/>
  <c r="BF285" i="69"/>
  <c r="AR285" i="69"/>
  <c r="AS285" i="69"/>
  <c r="AT285" i="69" s="1"/>
  <c r="AU285" i="69" s="1"/>
  <c r="AV285" i="69" s="1"/>
  <c r="AQ285" i="69"/>
  <c r="AA285" i="69"/>
  <c r="V285" i="69"/>
  <c r="U285" i="69"/>
  <c r="T285" i="69"/>
  <c r="S285" i="69"/>
  <c r="R285" i="69"/>
  <c r="M285" i="69"/>
  <c r="Z285" i="69"/>
  <c r="BF284" i="69"/>
  <c r="AR284" i="69"/>
  <c r="AQ284" i="69"/>
  <c r="AA284" i="69"/>
  <c r="V284" i="69"/>
  <c r="U284" i="69"/>
  <c r="T284" i="69"/>
  <c r="S284" i="69"/>
  <c r="R284" i="69"/>
  <c r="M284" i="69"/>
  <c r="Z284" i="69"/>
  <c r="BF280" i="69"/>
  <c r="AR280" i="69"/>
  <c r="AS280" i="69" s="1"/>
  <c r="AT280" i="69" s="1"/>
  <c r="AU280" i="69" s="1"/>
  <c r="AV280" i="69" s="1"/>
  <c r="AQ280" i="69"/>
  <c r="AA280" i="69"/>
  <c r="V280" i="69"/>
  <c r="U280" i="69"/>
  <c r="T280" i="69"/>
  <c r="S280" i="69"/>
  <c r="R280" i="69"/>
  <c r="M280" i="69"/>
  <c r="Z280" i="69" s="1"/>
  <c r="BF279" i="69"/>
  <c r="AR279" i="69"/>
  <c r="AQ279" i="69"/>
  <c r="AA279" i="69"/>
  <c r="V279" i="69"/>
  <c r="U279" i="69"/>
  <c r="T279" i="69"/>
  <c r="S279" i="69"/>
  <c r="R279" i="69"/>
  <c r="M279" i="69"/>
  <c r="Z279" i="69" s="1"/>
  <c r="BF278" i="69"/>
  <c r="AR278" i="69"/>
  <c r="AS278" i="69"/>
  <c r="AT278" i="69" s="1"/>
  <c r="AU278" i="69" s="1"/>
  <c r="AV278" i="69" s="1"/>
  <c r="AQ278" i="69"/>
  <c r="AA278" i="69"/>
  <c r="V278" i="69"/>
  <c r="U278" i="69"/>
  <c r="T278" i="69"/>
  <c r="S278" i="69"/>
  <c r="R278" i="69"/>
  <c r="M278" i="69"/>
  <c r="Z278" i="69"/>
  <c r="BF277" i="69"/>
  <c r="AR277" i="69"/>
  <c r="AQ277" i="69"/>
  <c r="AA277" i="69"/>
  <c r="V277" i="69"/>
  <c r="U277" i="69"/>
  <c r="T277" i="69"/>
  <c r="S277" i="69"/>
  <c r="R277" i="69"/>
  <c r="M277" i="69"/>
  <c r="Z277" i="69"/>
  <c r="BF274" i="69"/>
  <c r="AR274" i="69"/>
  <c r="AS274" i="69" s="1"/>
  <c r="AT274" i="69" s="1"/>
  <c r="AU274" i="69" s="1"/>
  <c r="AV274" i="69" s="1"/>
  <c r="AQ274" i="69"/>
  <c r="AA274" i="69"/>
  <c r="V274" i="69"/>
  <c r="U274" i="69"/>
  <c r="X274" i="69" s="1"/>
  <c r="T274" i="69"/>
  <c r="S274" i="69"/>
  <c r="R274" i="69"/>
  <c r="M274" i="69"/>
  <c r="Z274" i="69"/>
  <c r="BF272" i="69"/>
  <c r="AR272" i="69"/>
  <c r="AQ272" i="69"/>
  <c r="AA272" i="69"/>
  <c r="V272" i="69"/>
  <c r="U272" i="69"/>
  <c r="T272" i="69"/>
  <c r="S272" i="69"/>
  <c r="R272" i="69"/>
  <c r="M272" i="69"/>
  <c r="Z272" i="69" s="1"/>
  <c r="BF270" i="69"/>
  <c r="AR270" i="69"/>
  <c r="AS270" i="69" s="1"/>
  <c r="AT270" i="69" s="1"/>
  <c r="AU270" i="69" s="1"/>
  <c r="AV270" i="69" s="1"/>
  <c r="AQ270" i="69"/>
  <c r="AA270" i="69"/>
  <c r="V270" i="69"/>
  <c r="U270" i="69"/>
  <c r="T270" i="69"/>
  <c r="S270" i="69"/>
  <c r="R270" i="69"/>
  <c r="M270" i="69"/>
  <c r="Z270" i="69" s="1"/>
  <c r="BF259" i="69"/>
  <c r="AR259" i="69"/>
  <c r="AQ259" i="69"/>
  <c r="AA259" i="69"/>
  <c r="V259" i="69"/>
  <c r="U259" i="69"/>
  <c r="T259" i="69"/>
  <c r="S259" i="69"/>
  <c r="R259" i="69"/>
  <c r="M259" i="69"/>
  <c r="Z259" i="69" s="1"/>
  <c r="BF254" i="69"/>
  <c r="AR254" i="69"/>
  <c r="AS254" i="69"/>
  <c r="AT254" i="69" s="1"/>
  <c r="AU254" i="69" s="1"/>
  <c r="AV254" i="69" s="1"/>
  <c r="AQ254" i="69"/>
  <c r="AA254" i="69"/>
  <c r="V254" i="69"/>
  <c r="U254" i="69"/>
  <c r="T254" i="69"/>
  <c r="S254" i="69"/>
  <c r="R254" i="69"/>
  <c r="M254" i="69"/>
  <c r="Z254" i="69"/>
  <c r="BF251" i="69"/>
  <c r="AR251" i="69"/>
  <c r="AQ251" i="69"/>
  <c r="AA251" i="69"/>
  <c r="V251" i="69"/>
  <c r="U251" i="69"/>
  <c r="T251" i="69"/>
  <c r="S251" i="69"/>
  <c r="R251" i="69"/>
  <c r="M251" i="69"/>
  <c r="Z251" i="69"/>
  <c r="BF245" i="69"/>
  <c r="AR245" i="69"/>
  <c r="AS245" i="69" s="1"/>
  <c r="AT245" i="69" s="1"/>
  <c r="AU245" i="69" s="1"/>
  <c r="AV245" i="69" s="1"/>
  <c r="AQ245" i="69"/>
  <c r="AA245" i="69"/>
  <c r="V245" i="69"/>
  <c r="U245" i="69"/>
  <c r="T245" i="69"/>
  <c r="S245" i="69"/>
  <c r="R245" i="69"/>
  <c r="M245" i="69"/>
  <c r="Z245" i="69" s="1"/>
  <c r="BF243" i="69"/>
  <c r="AR243" i="69"/>
  <c r="AQ243" i="69"/>
  <c r="AA243" i="69"/>
  <c r="V243" i="69"/>
  <c r="U243" i="69"/>
  <c r="T243" i="69"/>
  <c r="S243" i="69"/>
  <c r="R243" i="69"/>
  <c r="M243" i="69"/>
  <c r="Z243" i="69" s="1"/>
  <c r="BF235" i="69"/>
  <c r="AR235" i="69"/>
  <c r="AS235" i="69"/>
  <c r="AT235" i="69" s="1"/>
  <c r="AU235" i="69" s="1"/>
  <c r="AV235" i="69" s="1"/>
  <c r="AQ235" i="69"/>
  <c r="AA235" i="69"/>
  <c r="V235" i="69"/>
  <c r="U235" i="69"/>
  <c r="X235" i="69"/>
  <c r="T235" i="69"/>
  <c r="S235" i="69"/>
  <c r="R235" i="69"/>
  <c r="M235" i="69"/>
  <c r="Z235" i="69" s="1"/>
  <c r="BF234" i="69"/>
  <c r="AR234" i="69"/>
  <c r="AQ234" i="69"/>
  <c r="AA234" i="69"/>
  <c r="V234" i="69"/>
  <c r="U234" i="69"/>
  <c r="T234" i="69"/>
  <c r="S234" i="69"/>
  <c r="R234" i="69"/>
  <c r="M234" i="69"/>
  <c r="Z234" i="69"/>
  <c r="BF232" i="69"/>
  <c r="AR232" i="69"/>
  <c r="AS232" i="69"/>
  <c r="AT232" i="69"/>
  <c r="AU232" i="69" s="1"/>
  <c r="AV232" i="69" s="1"/>
  <c r="AQ232" i="69"/>
  <c r="AA232" i="69"/>
  <c r="V232" i="69"/>
  <c r="U232" i="69"/>
  <c r="X232" i="69"/>
  <c r="T232" i="69"/>
  <c r="S232" i="69"/>
  <c r="R232" i="69"/>
  <c r="M232" i="69"/>
  <c r="Z232" i="69"/>
  <c r="BF229" i="69"/>
  <c r="AR229" i="69"/>
  <c r="AQ229" i="69"/>
  <c r="AA229" i="69"/>
  <c r="V229" i="69"/>
  <c r="U229" i="69"/>
  <c r="T229" i="69"/>
  <c r="S229" i="69"/>
  <c r="R229" i="69"/>
  <c r="M229" i="69"/>
  <c r="Z229" i="69"/>
  <c r="BF228" i="69"/>
  <c r="AR228" i="69"/>
  <c r="AS228" i="69" s="1"/>
  <c r="AT228" i="69" s="1"/>
  <c r="AU228" i="69" s="1"/>
  <c r="AV228" i="69" s="1"/>
  <c r="AQ228" i="69"/>
  <c r="AA228" i="69"/>
  <c r="V228" i="69"/>
  <c r="U228" i="69"/>
  <c r="X228" i="69" s="1"/>
  <c r="T228" i="69"/>
  <c r="S228" i="69"/>
  <c r="R228" i="69"/>
  <c r="M228" i="69"/>
  <c r="Z228" i="69"/>
  <c r="BF226" i="69"/>
  <c r="AR226" i="69"/>
  <c r="AQ226" i="69"/>
  <c r="AA226" i="69"/>
  <c r="V226" i="69"/>
  <c r="U226" i="69"/>
  <c r="T226" i="69"/>
  <c r="S226" i="69"/>
  <c r="R226" i="69"/>
  <c r="M226" i="69"/>
  <c r="Z226" i="69" s="1"/>
  <c r="BF223" i="69"/>
  <c r="AR223" i="69"/>
  <c r="AS223" i="69" s="1"/>
  <c r="AT223" i="69" s="1"/>
  <c r="AU223" i="69" s="1"/>
  <c r="AV223" i="69"/>
  <c r="AQ223" i="69"/>
  <c r="AA223" i="69"/>
  <c r="V223" i="69"/>
  <c r="U223" i="69"/>
  <c r="X223" i="69" s="1"/>
  <c r="T223" i="69"/>
  <c r="S223" i="69"/>
  <c r="R223" i="69"/>
  <c r="M223" i="69"/>
  <c r="Z223" i="69" s="1"/>
  <c r="BF222" i="69"/>
  <c r="AR222" i="69"/>
  <c r="AQ222" i="69"/>
  <c r="AA222" i="69"/>
  <c r="V222" i="69"/>
  <c r="U222" i="69"/>
  <c r="T222" i="69"/>
  <c r="S222" i="69"/>
  <c r="R222" i="69"/>
  <c r="M222" i="69"/>
  <c r="Z222" i="69" s="1"/>
  <c r="BF215" i="69"/>
  <c r="AR215" i="69"/>
  <c r="AS215" i="69"/>
  <c r="AT215" i="69" s="1"/>
  <c r="AU215" i="69" s="1"/>
  <c r="AV215" i="69" s="1"/>
  <c r="AQ215" i="69"/>
  <c r="AA215" i="69"/>
  <c r="V215" i="69"/>
  <c r="U215" i="69"/>
  <c r="X215" i="69"/>
  <c r="T215" i="69"/>
  <c r="S215" i="69"/>
  <c r="R215" i="69"/>
  <c r="M215" i="69"/>
  <c r="Z215" i="69" s="1"/>
  <c r="BF205" i="69"/>
  <c r="AR205" i="69"/>
  <c r="AQ205" i="69"/>
  <c r="AA205" i="69"/>
  <c r="V205" i="69"/>
  <c r="U205" i="69"/>
  <c r="T205" i="69"/>
  <c r="S205" i="69"/>
  <c r="R205" i="69"/>
  <c r="M205" i="69"/>
  <c r="Z205" i="69"/>
  <c r="BF204" i="69"/>
  <c r="AR204" i="69"/>
  <c r="AS204" i="69" s="1"/>
  <c r="AT204" i="69" s="1"/>
  <c r="AU204" i="69" s="1"/>
  <c r="AV204" i="69" s="1"/>
  <c r="AQ204" i="69"/>
  <c r="AA204" i="69"/>
  <c r="V204" i="69"/>
  <c r="U204" i="69"/>
  <c r="X204" i="69"/>
  <c r="T204" i="69"/>
  <c r="S204" i="69"/>
  <c r="R204" i="69"/>
  <c r="M204" i="69"/>
  <c r="Z204" i="69"/>
  <c r="BF203" i="69"/>
  <c r="AR203" i="69"/>
  <c r="AQ203" i="69"/>
  <c r="AA203" i="69"/>
  <c r="V203" i="69"/>
  <c r="U203" i="69"/>
  <c r="T203" i="69"/>
  <c r="S203" i="69"/>
  <c r="R203" i="69"/>
  <c r="M203" i="69"/>
  <c r="Z203" i="69"/>
  <c r="BF202" i="69"/>
  <c r="AR202" i="69"/>
  <c r="AS202" i="69" s="1"/>
  <c r="AT202" i="69" s="1"/>
  <c r="AU202" i="69"/>
  <c r="AV202" i="69" s="1"/>
  <c r="AQ202" i="69"/>
  <c r="AA202" i="69"/>
  <c r="V202" i="69"/>
  <c r="U202" i="69"/>
  <c r="X202" i="69" s="1"/>
  <c r="T202" i="69"/>
  <c r="S202" i="69"/>
  <c r="R202" i="69"/>
  <c r="M202" i="69"/>
  <c r="Z202" i="69"/>
  <c r="BF197" i="69"/>
  <c r="AR197" i="69"/>
  <c r="AQ197" i="69"/>
  <c r="AA197" i="69"/>
  <c r="V197" i="69"/>
  <c r="U197" i="69"/>
  <c r="T197" i="69"/>
  <c r="S197" i="69"/>
  <c r="R197" i="69"/>
  <c r="M197" i="69"/>
  <c r="Z197" i="69" s="1"/>
  <c r="BF191" i="69"/>
  <c r="AR191" i="69"/>
  <c r="AS191" i="69" s="1"/>
  <c r="AT191" i="69" s="1"/>
  <c r="AU191" i="69" s="1"/>
  <c r="AV191" i="69"/>
  <c r="AQ191" i="69"/>
  <c r="AA191" i="69"/>
  <c r="V191" i="69"/>
  <c r="V534" i="69" s="1"/>
  <c r="U191" i="69"/>
  <c r="X191" i="69" s="1"/>
  <c r="T191" i="69"/>
  <c r="T534" i="69" s="1"/>
  <c r="S191" i="69"/>
  <c r="R191" i="69"/>
  <c r="R534" i="69" s="1"/>
  <c r="M191" i="69"/>
  <c r="Z191" i="69" s="1"/>
  <c r="BF172" i="69"/>
  <c r="AR172" i="69"/>
  <c r="AQ172" i="69"/>
  <c r="AA172" i="69"/>
  <c r="V172" i="69"/>
  <c r="U172" i="69"/>
  <c r="T172" i="69"/>
  <c r="S172" i="69"/>
  <c r="R172" i="69"/>
  <c r="M172" i="69"/>
  <c r="Z172" i="69"/>
  <c r="BF171" i="69"/>
  <c r="AR171" i="69"/>
  <c r="AS171" i="69"/>
  <c r="AT171" i="69"/>
  <c r="AU171" i="69" s="1"/>
  <c r="AV171" i="69" s="1"/>
  <c r="AQ171" i="69"/>
  <c r="AA171" i="69"/>
  <c r="V171" i="69"/>
  <c r="U171" i="69"/>
  <c r="W171" i="69"/>
  <c r="T171" i="69"/>
  <c r="S171" i="69"/>
  <c r="R171" i="69"/>
  <c r="M171" i="69"/>
  <c r="Z171" i="69" s="1"/>
  <c r="BF169" i="69"/>
  <c r="AR169" i="69"/>
  <c r="AQ169" i="69"/>
  <c r="AA169" i="69"/>
  <c r="V169" i="69"/>
  <c r="U169" i="69"/>
  <c r="T169" i="69"/>
  <c r="S169" i="69"/>
  <c r="R169" i="69"/>
  <c r="M169" i="69"/>
  <c r="Z169" i="69"/>
  <c r="BF168" i="69"/>
  <c r="AR168" i="69"/>
  <c r="AS168" i="69" s="1"/>
  <c r="AT168" i="69" s="1"/>
  <c r="AU168" i="69" s="1"/>
  <c r="AV168" i="69" s="1"/>
  <c r="AQ168" i="69"/>
  <c r="AA168" i="69"/>
  <c r="V168" i="69"/>
  <c r="U168" i="69"/>
  <c r="X168" i="69"/>
  <c r="T168" i="69"/>
  <c r="S168" i="69"/>
  <c r="R168" i="69"/>
  <c r="M168" i="69"/>
  <c r="J168" i="69" s="1"/>
  <c r="Z168" i="69"/>
  <c r="BF166" i="69"/>
  <c r="AR166" i="69"/>
  <c r="AQ166" i="69"/>
  <c r="AA166" i="69"/>
  <c r="V166" i="69"/>
  <c r="U166" i="69"/>
  <c r="T166" i="69"/>
  <c r="S166" i="69"/>
  <c r="R166" i="69"/>
  <c r="M166" i="69"/>
  <c r="Z166" i="69" s="1"/>
  <c r="BF164" i="69"/>
  <c r="AR164" i="69"/>
  <c r="AS164" i="69"/>
  <c r="AT164" i="69" s="1"/>
  <c r="AU164" i="69" s="1"/>
  <c r="AV164" i="69" s="1"/>
  <c r="AQ164" i="69"/>
  <c r="AA164" i="69"/>
  <c r="V164" i="69"/>
  <c r="U164" i="69"/>
  <c r="X164" i="69"/>
  <c r="T164" i="69"/>
  <c r="S164" i="69"/>
  <c r="R164" i="69"/>
  <c r="M164" i="69"/>
  <c r="Z164" i="69" s="1"/>
  <c r="BF163" i="69"/>
  <c r="AR163" i="69"/>
  <c r="AQ163" i="69"/>
  <c r="AA163" i="69"/>
  <c r="V163" i="69"/>
  <c r="U163" i="69"/>
  <c r="T163" i="69"/>
  <c r="S163" i="69"/>
  <c r="R163" i="69"/>
  <c r="M163" i="69"/>
  <c r="Z163" i="69"/>
  <c r="BF157" i="69"/>
  <c r="AR157" i="69"/>
  <c r="AS157" i="69"/>
  <c r="AQ157" i="69"/>
  <c r="AA157" i="69"/>
  <c r="V157" i="69"/>
  <c r="U157" i="69"/>
  <c r="X157" i="69"/>
  <c r="T157" i="69"/>
  <c r="S157" i="69"/>
  <c r="R157" i="69"/>
  <c r="M157" i="69"/>
  <c r="Z157" i="69"/>
  <c r="BF155" i="69"/>
  <c r="AR155" i="69"/>
  <c r="AQ155" i="69"/>
  <c r="AA155" i="69"/>
  <c r="V155" i="69"/>
  <c r="U155" i="69"/>
  <c r="T155" i="69"/>
  <c r="S155" i="69"/>
  <c r="R155" i="69"/>
  <c r="M155" i="69"/>
  <c r="Z155" i="69"/>
  <c r="BF149" i="69"/>
  <c r="AR149" i="69"/>
  <c r="AS149" i="69"/>
  <c r="AQ149" i="69"/>
  <c r="AA149" i="69"/>
  <c r="V149" i="69"/>
  <c r="U149" i="69"/>
  <c r="X149" i="69"/>
  <c r="T149" i="69"/>
  <c r="S149" i="69"/>
  <c r="R149" i="69"/>
  <c r="M149" i="69"/>
  <c r="Z149" i="69"/>
  <c r="BF146" i="69"/>
  <c r="AR146" i="69"/>
  <c r="AQ146" i="69"/>
  <c r="AA146" i="69"/>
  <c r="V146" i="69"/>
  <c r="U146" i="69"/>
  <c r="T146" i="69"/>
  <c r="S146" i="69"/>
  <c r="R146" i="69"/>
  <c r="M146" i="69"/>
  <c r="Z146" i="69"/>
  <c r="BF145" i="69"/>
  <c r="AR145" i="69"/>
  <c r="AS145" i="69"/>
  <c r="AT145" i="69"/>
  <c r="AU145" i="69" s="1"/>
  <c r="AV145" i="69" s="1"/>
  <c r="AQ145" i="69"/>
  <c r="AA145" i="69"/>
  <c r="V145" i="69"/>
  <c r="U145" i="69"/>
  <c r="X145" i="69"/>
  <c r="T145" i="69"/>
  <c r="S145" i="69"/>
  <c r="R145" i="69"/>
  <c r="M145" i="69"/>
  <c r="Z145" i="69" s="1"/>
  <c r="BF144" i="69"/>
  <c r="AR144" i="69"/>
  <c r="AQ144" i="69"/>
  <c r="AA144" i="69"/>
  <c r="Z144" i="69"/>
  <c r="V144" i="69"/>
  <c r="U144" i="69"/>
  <c r="T144" i="69"/>
  <c r="S144" i="69"/>
  <c r="R144" i="69"/>
  <c r="M144" i="69"/>
  <c r="J144" i="69" s="1"/>
  <c r="BF143" i="69"/>
  <c r="AR143" i="69"/>
  <c r="AQ143" i="69"/>
  <c r="AA143" i="69"/>
  <c r="V143" i="69"/>
  <c r="U143" i="69"/>
  <c r="X143" i="69"/>
  <c r="T143" i="69"/>
  <c r="S143" i="69"/>
  <c r="R143" i="69"/>
  <c r="M143" i="69"/>
  <c r="Z143" i="69" s="1"/>
  <c r="BF142" i="69"/>
  <c r="AR142" i="69"/>
  <c r="AR530" i="69"/>
  <c r="AQ142" i="69"/>
  <c r="AA142" i="69"/>
  <c r="V142" i="69"/>
  <c r="V530" i="69" s="1"/>
  <c r="U142" i="69"/>
  <c r="T142" i="69"/>
  <c r="T530" i="69" s="1"/>
  <c r="S142" i="69"/>
  <c r="S530" i="69" s="1"/>
  <c r="R142" i="69"/>
  <c r="M142" i="69"/>
  <c r="Z142" i="69" s="1"/>
  <c r="BF132" i="69"/>
  <c r="AR132" i="69"/>
  <c r="AR528" i="69" s="1"/>
  <c r="AQ132" i="69"/>
  <c r="AQ528" i="69" s="1"/>
  <c r="AA132" i="69"/>
  <c r="V132" i="69"/>
  <c r="V528" i="69"/>
  <c r="U132" i="69"/>
  <c r="U528" i="69" s="1"/>
  <c r="T132" i="69"/>
  <c r="S132" i="69"/>
  <c r="S528" i="69"/>
  <c r="R132" i="69"/>
  <c r="M132" i="69"/>
  <c r="Z132" i="69"/>
  <c r="BF125" i="69"/>
  <c r="AR125" i="69"/>
  <c r="AQ125" i="69"/>
  <c r="AA125" i="69"/>
  <c r="V125" i="69"/>
  <c r="U125" i="69"/>
  <c r="T125" i="69"/>
  <c r="S125" i="69"/>
  <c r="R125" i="69"/>
  <c r="M125" i="69"/>
  <c r="Z125" i="69" s="1"/>
  <c r="BF120" i="69"/>
  <c r="AR120" i="69"/>
  <c r="AQ120" i="69"/>
  <c r="AA120" i="69"/>
  <c r="V120" i="69"/>
  <c r="U120" i="69"/>
  <c r="X120" i="69" s="1"/>
  <c r="T120" i="69"/>
  <c r="S120" i="69"/>
  <c r="R120" i="69"/>
  <c r="M120" i="69"/>
  <c r="Z120" i="69" s="1"/>
  <c r="BF117" i="69"/>
  <c r="AR117" i="69"/>
  <c r="AQ117" i="69"/>
  <c r="AA117" i="69"/>
  <c r="V117" i="69"/>
  <c r="U117" i="69"/>
  <c r="T117" i="69"/>
  <c r="S117" i="69"/>
  <c r="R117" i="69"/>
  <c r="M117" i="69"/>
  <c r="Z117" i="69"/>
  <c r="BF112" i="69"/>
  <c r="AR112" i="69"/>
  <c r="AQ112" i="69"/>
  <c r="AA112" i="69"/>
  <c r="V112" i="69"/>
  <c r="U112" i="69"/>
  <c r="X112" i="69"/>
  <c r="T112" i="69"/>
  <c r="S112" i="69"/>
  <c r="R112" i="69"/>
  <c r="M112" i="69"/>
  <c r="Z112" i="69"/>
  <c r="BF110" i="69"/>
  <c r="AR110" i="69"/>
  <c r="AQ110" i="69"/>
  <c r="AA110" i="69"/>
  <c r="V110" i="69"/>
  <c r="U110" i="69"/>
  <c r="T110" i="69"/>
  <c r="S110" i="69"/>
  <c r="R110" i="69"/>
  <c r="M110" i="69"/>
  <c r="Z110" i="69"/>
  <c r="BF106" i="69"/>
  <c r="AR106" i="69"/>
  <c r="AQ106" i="69"/>
  <c r="AA106" i="69"/>
  <c r="V106" i="69"/>
  <c r="U106" i="69"/>
  <c r="X106" i="69"/>
  <c r="T106" i="69"/>
  <c r="S106" i="69"/>
  <c r="R106" i="69"/>
  <c r="M106" i="69"/>
  <c r="Z106" i="69"/>
  <c r="BF104" i="69"/>
  <c r="AR104" i="69"/>
  <c r="AQ104" i="69"/>
  <c r="AA104" i="69"/>
  <c r="V104" i="69"/>
  <c r="U104" i="69"/>
  <c r="T104" i="69"/>
  <c r="S104" i="69"/>
  <c r="R104" i="69"/>
  <c r="M104" i="69"/>
  <c r="Z104" i="69"/>
  <c r="BF89" i="69"/>
  <c r="AR89" i="69"/>
  <c r="AQ89" i="69"/>
  <c r="AA89" i="69"/>
  <c r="Z89" i="69"/>
  <c r="V89" i="69"/>
  <c r="U89" i="69"/>
  <c r="X89" i="69"/>
  <c r="T89" i="69"/>
  <c r="S89" i="69"/>
  <c r="R89" i="69"/>
  <c r="M89" i="69"/>
  <c r="J89" i="69"/>
  <c r="AP89" i="69"/>
  <c r="BF73" i="69"/>
  <c r="AR73" i="69"/>
  <c r="AQ73" i="69"/>
  <c r="AA73" i="69"/>
  <c r="V73" i="69"/>
  <c r="U73" i="69"/>
  <c r="T73" i="69"/>
  <c r="S73" i="69"/>
  <c r="R73" i="69"/>
  <c r="M73" i="69"/>
  <c r="Z73" i="69"/>
  <c r="BF55" i="69"/>
  <c r="AR55" i="69"/>
  <c r="AQ55" i="69"/>
  <c r="AA55" i="69"/>
  <c r="V55" i="69"/>
  <c r="U55" i="69"/>
  <c r="X55" i="69"/>
  <c r="T55" i="69"/>
  <c r="S55" i="69"/>
  <c r="R55" i="69"/>
  <c r="M55" i="69"/>
  <c r="Z55" i="69"/>
  <c r="BF54" i="69"/>
  <c r="AR54" i="69"/>
  <c r="AQ54" i="69"/>
  <c r="AA54" i="69"/>
  <c r="V54" i="69"/>
  <c r="U54" i="69"/>
  <c r="X54" i="69"/>
  <c r="T54" i="69"/>
  <c r="S54" i="69"/>
  <c r="R54" i="69"/>
  <c r="M54" i="69"/>
  <c r="Z54" i="69"/>
  <c r="BF52" i="69"/>
  <c r="AR52" i="69"/>
  <c r="AQ52" i="69"/>
  <c r="AA52" i="69"/>
  <c r="V52" i="69"/>
  <c r="V535" i="69" s="1"/>
  <c r="U52" i="69"/>
  <c r="X52" i="69" s="1"/>
  <c r="T52" i="69"/>
  <c r="T535" i="69" s="1"/>
  <c r="S52" i="69"/>
  <c r="S535" i="69" s="1"/>
  <c r="R52" i="69"/>
  <c r="M52" i="69"/>
  <c r="Z52" i="69" s="1"/>
  <c r="BF50" i="69"/>
  <c r="AR50" i="69"/>
  <c r="AQ50" i="69"/>
  <c r="AA50" i="69"/>
  <c r="V50" i="69"/>
  <c r="U50" i="69"/>
  <c r="X50" i="69" s="1"/>
  <c r="T50" i="69"/>
  <c r="S50" i="69"/>
  <c r="S532" i="69" s="1"/>
  <c r="R50" i="69"/>
  <c r="M50" i="69"/>
  <c r="Z50" i="69" s="1"/>
  <c r="BF49" i="69"/>
  <c r="BF536" i="69" s="1"/>
  <c r="AR49" i="69"/>
  <c r="AR536" i="69"/>
  <c r="AQ49" i="69"/>
  <c r="AA49" i="69"/>
  <c r="AA536" i="69"/>
  <c r="V49" i="69"/>
  <c r="U49" i="69"/>
  <c r="X49" i="69"/>
  <c r="T49" i="69"/>
  <c r="S49" i="69"/>
  <c r="R49" i="69"/>
  <c r="M49" i="69"/>
  <c r="M536" i="69" s="1"/>
  <c r="Z49" i="69"/>
  <c r="BF45" i="69"/>
  <c r="AR45" i="69"/>
  <c r="AQ45" i="69"/>
  <c r="AA45" i="69"/>
  <c r="V45" i="69"/>
  <c r="U45" i="69"/>
  <c r="X45" i="69"/>
  <c r="T45" i="69"/>
  <c r="S45" i="69"/>
  <c r="R45" i="69"/>
  <c r="M45" i="69"/>
  <c r="Z45" i="69"/>
  <c r="BF44" i="69"/>
  <c r="AR44" i="69"/>
  <c r="AQ44" i="69"/>
  <c r="AA44" i="69"/>
  <c r="AA537" i="69"/>
  <c r="Z44" i="69"/>
  <c r="V44" i="69"/>
  <c r="U44" i="69"/>
  <c r="AP44" i="69" s="1"/>
  <c r="X44" i="69"/>
  <c r="T44" i="69"/>
  <c r="S44" i="69"/>
  <c r="R44" i="69"/>
  <c r="M44" i="69"/>
  <c r="J44" i="69" s="1"/>
  <c r="BF39" i="69"/>
  <c r="AR39" i="69"/>
  <c r="AQ39" i="69"/>
  <c r="AA39" i="69"/>
  <c r="AA533" i="69" s="1"/>
  <c r="V39" i="69"/>
  <c r="U39" i="69"/>
  <c r="X39" i="69" s="1"/>
  <c r="T39" i="69"/>
  <c r="S39" i="69"/>
  <c r="R39" i="69"/>
  <c r="M39" i="69"/>
  <c r="Z39" i="69"/>
  <c r="J39" i="69"/>
  <c r="BF37" i="69"/>
  <c r="AR37" i="69"/>
  <c r="AQ37" i="69"/>
  <c r="AA37" i="69"/>
  <c r="V37" i="69"/>
  <c r="U37" i="69"/>
  <c r="X37" i="69" s="1"/>
  <c r="T37" i="69"/>
  <c r="S37" i="69"/>
  <c r="R37" i="69"/>
  <c r="M37" i="69"/>
  <c r="Z37" i="69" s="1"/>
  <c r="BF36" i="69"/>
  <c r="AR36" i="69"/>
  <c r="AQ36" i="69"/>
  <c r="AA36" i="69"/>
  <c r="V36" i="69"/>
  <c r="U36" i="69"/>
  <c r="X36" i="69" s="1"/>
  <c r="T36" i="69"/>
  <c r="S36" i="69"/>
  <c r="R36" i="69"/>
  <c r="M36" i="69"/>
  <c r="Z36" i="69" s="1"/>
  <c r="BF34" i="69"/>
  <c r="AR34" i="69"/>
  <c r="AQ34" i="69"/>
  <c r="AQ533" i="69" s="1"/>
  <c r="AA34" i="69"/>
  <c r="V34" i="69"/>
  <c r="U34" i="69"/>
  <c r="X34" i="69" s="1"/>
  <c r="T34" i="69"/>
  <c r="S34" i="69"/>
  <c r="S533" i="69"/>
  <c r="R34" i="69"/>
  <c r="M34" i="69"/>
  <c r="Z34" i="69"/>
  <c r="J34" i="69"/>
  <c r="BF32" i="69"/>
  <c r="AR32" i="69"/>
  <c r="AQ32" i="69"/>
  <c r="AA32" i="69"/>
  <c r="AA529" i="69" s="1"/>
  <c r="V32" i="69"/>
  <c r="V529" i="69"/>
  <c r="U32" i="69"/>
  <c r="X32" i="69" s="1"/>
  <c r="T32" i="69"/>
  <c r="T529" i="69" s="1"/>
  <c r="S32" i="69"/>
  <c r="R32" i="69"/>
  <c r="R529" i="69" s="1"/>
  <c r="M32" i="69"/>
  <c r="Z32" i="69"/>
  <c r="BF30" i="69"/>
  <c r="AR30" i="69"/>
  <c r="AQ30" i="69"/>
  <c r="AA30" i="69"/>
  <c r="V30" i="69"/>
  <c r="U30" i="69"/>
  <c r="T30" i="69"/>
  <c r="S30" i="69"/>
  <c r="R30" i="69"/>
  <c r="M30" i="69"/>
  <c r="Z30" i="69" s="1"/>
  <c r="BF27" i="69"/>
  <c r="AR27" i="69"/>
  <c r="AQ27" i="69"/>
  <c r="AA27" i="69"/>
  <c r="V27" i="69"/>
  <c r="U27" i="69"/>
  <c r="X27" i="69" s="1"/>
  <c r="T27" i="69"/>
  <c r="S27" i="69"/>
  <c r="R27" i="69"/>
  <c r="M27" i="69"/>
  <c r="Z27" i="69" s="1"/>
  <c r="BF24" i="69"/>
  <c r="AR24" i="69"/>
  <c r="AR532" i="69"/>
  <c r="AQ24" i="69"/>
  <c r="AA24" i="69"/>
  <c r="V24" i="69"/>
  <c r="V532" i="69" s="1"/>
  <c r="U24" i="69"/>
  <c r="X24" i="69" s="1"/>
  <c r="T24" i="69"/>
  <c r="T532" i="69" s="1"/>
  <c r="S24" i="69"/>
  <c r="R24" i="69"/>
  <c r="M24" i="69"/>
  <c r="Z24" i="69"/>
  <c r="BF23" i="69"/>
  <c r="AR23" i="69"/>
  <c r="AR537" i="69" s="1"/>
  <c r="AQ23" i="69"/>
  <c r="AA23" i="69"/>
  <c r="V23" i="69"/>
  <c r="U23" i="69"/>
  <c r="X23" i="69" s="1"/>
  <c r="T23" i="69"/>
  <c r="T537" i="69" s="1"/>
  <c r="S23" i="69"/>
  <c r="R23" i="69"/>
  <c r="M23" i="69"/>
  <c r="Z23" i="69"/>
  <c r="J23" i="69"/>
  <c r="BF16" i="69"/>
  <c r="AR16" i="69"/>
  <c r="AQ16" i="69"/>
  <c r="AA16" i="69"/>
  <c r="V16" i="69"/>
  <c r="U16" i="69"/>
  <c r="T16" i="69"/>
  <c r="S16" i="69"/>
  <c r="R16" i="69"/>
  <c r="M16" i="69"/>
  <c r="J16" i="69" s="1"/>
  <c r="BF528" i="69"/>
  <c r="AA528" i="69"/>
  <c r="T528" i="69"/>
  <c r="R528" i="69"/>
  <c r="M528" i="69"/>
  <c r="BF531" i="69"/>
  <c r="AQ531" i="69"/>
  <c r="AA531" i="69"/>
  <c r="V531" i="69"/>
  <c r="T531" i="69"/>
  <c r="R531" i="69"/>
  <c r="M531" i="69"/>
  <c r="BF535" i="69"/>
  <c r="AQ535" i="69"/>
  <c r="AA535" i="69"/>
  <c r="R535" i="69"/>
  <c r="AQ536" i="69"/>
  <c r="V536" i="69"/>
  <c r="R536" i="69"/>
  <c r="BF537" i="69"/>
  <c r="AQ537" i="69"/>
  <c r="U537" i="69"/>
  <c r="M537" i="69"/>
  <c r="BF533" i="69"/>
  <c r="V533" i="69"/>
  <c r="R533" i="69"/>
  <c r="M533" i="69"/>
  <c r="R532" i="69"/>
  <c r="AA530" i="69"/>
  <c r="R530" i="69"/>
  <c r="BF529" i="69"/>
  <c r="AQ529" i="69"/>
  <c r="BF534" i="69"/>
  <c r="AQ534" i="69"/>
  <c r="AA534" i="69"/>
  <c r="M534" i="69"/>
  <c r="BG247" i="68"/>
  <c r="BE247" i="68"/>
  <c r="BC247" i="68"/>
  <c r="BB247" i="68"/>
  <c r="BA247" i="68"/>
  <c r="AZ247" i="68"/>
  <c r="AY247" i="68"/>
  <c r="AN247" i="68"/>
  <c r="AM247" i="68"/>
  <c r="AL247" i="68"/>
  <c r="AK247" i="68"/>
  <c r="AJ247" i="68"/>
  <c r="AI247" i="68"/>
  <c r="AH247" i="68"/>
  <c r="AG247" i="68"/>
  <c r="AF247" i="68"/>
  <c r="AE247" i="68"/>
  <c r="AD247" i="68"/>
  <c r="AC247" i="68"/>
  <c r="O247" i="68"/>
  <c r="K247" i="68"/>
  <c r="I247" i="68"/>
  <c r="E247" i="68"/>
  <c r="B247" i="68"/>
  <c r="BG246" i="68"/>
  <c r="BE246" i="68"/>
  <c r="BC246" i="68"/>
  <c r="BB246" i="68"/>
  <c r="BA246" i="68"/>
  <c r="AZ246" i="68"/>
  <c r="AY246" i="68"/>
  <c r="AN246" i="68"/>
  <c r="AM246" i="68"/>
  <c r="AL246" i="68"/>
  <c r="AK246" i="68"/>
  <c r="AJ246" i="68"/>
  <c r="AI246" i="68"/>
  <c r="AH246" i="68"/>
  <c r="AG246" i="68"/>
  <c r="AF246" i="68"/>
  <c r="AE246" i="68"/>
  <c r="AD246" i="68"/>
  <c r="AC246" i="68"/>
  <c r="O246" i="68"/>
  <c r="K246" i="68"/>
  <c r="I246" i="68"/>
  <c r="E246" i="68"/>
  <c r="B246" i="68"/>
  <c r="BG245" i="68"/>
  <c r="BE245" i="68"/>
  <c r="BC245" i="68"/>
  <c r="BB245" i="68"/>
  <c r="BA245" i="68"/>
  <c r="AZ245" i="68"/>
  <c r="AY245" i="68"/>
  <c r="AN245" i="68"/>
  <c r="AM245" i="68"/>
  <c r="AL245" i="68"/>
  <c r="AK245" i="68"/>
  <c r="AJ245" i="68"/>
  <c r="AI245" i="68"/>
  <c r="AH245" i="68"/>
  <c r="AG245" i="68"/>
  <c r="AF245" i="68"/>
  <c r="AE245" i="68"/>
  <c r="AD245" i="68"/>
  <c r="AC245" i="68"/>
  <c r="O245" i="68"/>
  <c r="K245" i="68"/>
  <c r="I245" i="68"/>
  <c r="E245" i="68"/>
  <c r="B245" i="68"/>
  <c r="BG244" i="68"/>
  <c r="BE244" i="68"/>
  <c r="BC244" i="68"/>
  <c r="BB244" i="68"/>
  <c r="BA244" i="68"/>
  <c r="AZ244" i="68"/>
  <c r="AY244" i="68"/>
  <c r="AN244" i="68"/>
  <c r="AM244" i="68"/>
  <c r="AL244" i="68"/>
  <c r="AK244" i="68"/>
  <c r="AJ244" i="68"/>
  <c r="AI244" i="68"/>
  <c r="AH244" i="68"/>
  <c r="AG244" i="68"/>
  <c r="AF244" i="68"/>
  <c r="AE244" i="68"/>
  <c r="AD244" i="68"/>
  <c r="AC244" i="68"/>
  <c r="O244" i="68"/>
  <c r="K244" i="68"/>
  <c r="I244" i="68"/>
  <c r="E244" i="68"/>
  <c r="B244" i="68"/>
  <c r="BG243" i="68"/>
  <c r="BE243" i="68"/>
  <c r="BC243" i="68"/>
  <c r="BB243" i="68"/>
  <c r="BA243" i="68"/>
  <c r="AZ243" i="68"/>
  <c r="AY243" i="68"/>
  <c r="AN243" i="68"/>
  <c r="AM243" i="68"/>
  <c r="AL243" i="68"/>
  <c r="AK243" i="68"/>
  <c r="AJ243" i="68"/>
  <c r="AI243" i="68"/>
  <c r="AH243" i="68"/>
  <c r="AG243" i="68"/>
  <c r="AF243" i="68"/>
  <c r="AE243" i="68"/>
  <c r="AD243" i="68"/>
  <c r="AC243" i="68"/>
  <c r="O243" i="68"/>
  <c r="K243" i="68"/>
  <c r="I243" i="68"/>
  <c r="E243" i="68"/>
  <c r="B243" i="68"/>
  <c r="BG242" i="68"/>
  <c r="BE242" i="68"/>
  <c r="BC242" i="68"/>
  <c r="BB242" i="68"/>
  <c r="BA242" i="68"/>
  <c r="AZ242" i="68"/>
  <c r="AY242" i="68"/>
  <c r="AN242" i="68"/>
  <c r="AM242" i="68"/>
  <c r="AL242" i="68"/>
  <c r="AK242" i="68"/>
  <c r="AJ242" i="68"/>
  <c r="AI242" i="68"/>
  <c r="AH242" i="68"/>
  <c r="AG242" i="68"/>
  <c r="AF242" i="68"/>
  <c r="AE242" i="68"/>
  <c r="AD242" i="68"/>
  <c r="AC242" i="68"/>
  <c r="O242" i="68"/>
  <c r="K242" i="68"/>
  <c r="I242" i="68"/>
  <c r="E242" i="68"/>
  <c r="B242" i="68"/>
  <c r="BG241" i="68"/>
  <c r="BE241" i="68"/>
  <c r="BC241" i="68"/>
  <c r="BB241" i="68"/>
  <c r="BA241" i="68"/>
  <c r="AZ241" i="68"/>
  <c r="AY241" i="68"/>
  <c r="AN241" i="68"/>
  <c r="AM241" i="68"/>
  <c r="AL241" i="68"/>
  <c r="AK241" i="68"/>
  <c r="AJ241" i="68"/>
  <c r="AI241" i="68"/>
  <c r="AH241" i="68"/>
  <c r="AG241" i="68"/>
  <c r="AF241" i="68"/>
  <c r="AE241" i="68"/>
  <c r="AD241" i="68"/>
  <c r="AC241" i="68"/>
  <c r="O241" i="68"/>
  <c r="K241" i="68"/>
  <c r="I241" i="68"/>
  <c r="E241" i="68"/>
  <c r="B241" i="68"/>
  <c r="BG240" i="68"/>
  <c r="BE240" i="68"/>
  <c r="BC240" i="68"/>
  <c r="BB240" i="68"/>
  <c r="BA240" i="68"/>
  <c r="AZ240" i="68"/>
  <c r="AY240" i="68"/>
  <c r="AN240" i="68"/>
  <c r="AM240" i="68"/>
  <c r="AL240" i="68"/>
  <c r="AK240" i="68"/>
  <c r="AJ240" i="68"/>
  <c r="AI240" i="68"/>
  <c r="AH240" i="68"/>
  <c r="AG240" i="68"/>
  <c r="AF240" i="68"/>
  <c r="AE240" i="68"/>
  <c r="AD240" i="68"/>
  <c r="AC240" i="68"/>
  <c r="O240" i="68"/>
  <c r="K240" i="68"/>
  <c r="I240" i="68"/>
  <c r="E240" i="68"/>
  <c r="B240" i="68"/>
  <c r="BG239" i="68"/>
  <c r="BE239" i="68"/>
  <c r="BC239" i="68"/>
  <c r="BB239" i="68"/>
  <c r="BA239" i="68"/>
  <c r="AZ239" i="68"/>
  <c r="AY239" i="68"/>
  <c r="AN239" i="68"/>
  <c r="AM239" i="68"/>
  <c r="AL239" i="68"/>
  <c r="AK239" i="68"/>
  <c r="AJ239" i="68"/>
  <c r="AI239" i="68"/>
  <c r="AH239" i="68"/>
  <c r="AG239" i="68"/>
  <c r="AF239" i="68"/>
  <c r="AE239" i="68"/>
  <c r="AD239" i="68"/>
  <c r="AC239" i="68"/>
  <c r="O239" i="68"/>
  <c r="K239" i="68"/>
  <c r="I239" i="68"/>
  <c r="E239" i="68"/>
  <c r="B239" i="68"/>
  <c r="BG238" i="68"/>
  <c r="BE238" i="68"/>
  <c r="BC238" i="68"/>
  <c r="BB238" i="68"/>
  <c r="BA238" i="68"/>
  <c r="AZ238" i="68"/>
  <c r="AY238" i="68"/>
  <c r="AN238" i="68"/>
  <c r="AM238" i="68"/>
  <c r="AL238" i="68"/>
  <c r="AK238" i="68"/>
  <c r="AJ238" i="68"/>
  <c r="AI238" i="68"/>
  <c r="AH238" i="68"/>
  <c r="AG238" i="68"/>
  <c r="AF238" i="68"/>
  <c r="AE238" i="68"/>
  <c r="AD238" i="68"/>
  <c r="AC238" i="68"/>
  <c r="O238" i="68"/>
  <c r="K238" i="68"/>
  <c r="I238" i="68"/>
  <c r="E238" i="68"/>
  <c r="B238" i="68"/>
  <c r="BG237" i="68"/>
  <c r="BE237" i="68"/>
  <c r="BC237" i="68"/>
  <c r="BB237" i="68"/>
  <c r="BA237" i="68"/>
  <c r="AZ237" i="68"/>
  <c r="AY237" i="68"/>
  <c r="AN237" i="68"/>
  <c r="AM237" i="68"/>
  <c r="AL237" i="68"/>
  <c r="AK237" i="68"/>
  <c r="AJ237" i="68"/>
  <c r="AI237" i="68"/>
  <c r="AH237" i="68"/>
  <c r="AG237" i="68"/>
  <c r="AF237" i="68"/>
  <c r="AE237" i="68"/>
  <c r="AD237" i="68"/>
  <c r="AC237" i="68"/>
  <c r="O237" i="68"/>
  <c r="K237" i="68"/>
  <c r="I237" i="68"/>
  <c r="E237" i="68"/>
  <c r="B237" i="68"/>
  <c r="BG234" i="68"/>
  <c r="BE234" i="68"/>
  <c r="BC234" i="68"/>
  <c r="BB234" i="68"/>
  <c r="BA234" i="68"/>
  <c r="AZ234" i="68"/>
  <c r="AY234" i="68"/>
  <c r="AN234" i="68"/>
  <c r="AM234" i="68"/>
  <c r="AL234" i="68"/>
  <c r="AK234" i="68"/>
  <c r="AJ234" i="68"/>
  <c r="AI234" i="68"/>
  <c r="AH234" i="68"/>
  <c r="AG234" i="68"/>
  <c r="AF234" i="68"/>
  <c r="AE234" i="68"/>
  <c r="AD234" i="68"/>
  <c r="AC234" i="68"/>
  <c r="O234" i="68"/>
  <c r="K234" i="68"/>
  <c r="I234" i="68"/>
  <c r="E234" i="68"/>
  <c r="B234" i="68"/>
  <c r="BF229" i="68"/>
  <c r="AR229" i="68"/>
  <c r="AS229" i="68" s="1"/>
  <c r="AT229" i="68" s="1"/>
  <c r="AU229" i="68" s="1"/>
  <c r="AV229" i="68" s="1"/>
  <c r="AQ229" i="68"/>
  <c r="AA229" i="68"/>
  <c r="V229" i="68"/>
  <c r="U229" i="68"/>
  <c r="W229" i="68" s="1"/>
  <c r="T229" i="68"/>
  <c r="S229" i="68"/>
  <c r="R229" i="68"/>
  <c r="M229" i="68"/>
  <c r="Z229" i="68"/>
  <c r="BF227" i="68"/>
  <c r="AR227" i="68"/>
  <c r="AQ227" i="68"/>
  <c r="AA227" i="68"/>
  <c r="V227" i="68"/>
  <c r="U227" i="68"/>
  <c r="T227" i="68"/>
  <c r="S227" i="68"/>
  <c r="R227" i="68"/>
  <c r="M227" i="68"/>
  <c r="Z227" i="68"/>
  <c r="BF222" i="68"/>
  <c r="AR222" i="68"/>
  <c r="AS222" i="68"/>
  <c r="AT222" i="68"/>
  <c r="AU222" i="68" s="1"/>
  <c r="AV222" i="68" s="1"/>
  <c r="AQ222" i="68"/>
  <c r="AA222" i="68"/>
  <c r="V222" i="68"/>
  <c r="U222" i="68"/>
  <c r="T222" i="68"/>
  <c r="S222" i="68"/>
  <c r="R222" i="68"/>
  <c r="M222" i="68"/>
  <c r="Z222" i="68"/>
  <c r="J222" i="68"/>
  <c r="BF220" i="68"/>
  <c r="AR220" i="68"/>
  <c r="AQ220" i="68"/>
  <c r="AA220" i="68"/>
  <c r="V220" i="68"/>
  <c r="U220" i="68"/>
  <c r="T220" i="68"/>
  <c r="S220" i="68"/>
  <c r="R220" i="68"/>
  <c r="M220" i="68"/>
  <c r="Z220" i="68"/>
  <c r="BF218" i="68"/>
  <c r="AR218" i="68"/>
  <c r="AS218" i="68" s="1"/>
  <c r="AT218" i="68" s="1"/>
  <c r="AU218" i="68" s="1"/>
  <c r="AV218" i="68" s="1"/>
  <c r="AQ218" i="68"/>
  <c r="AA218" i="68"/>
  <c r="V218" i="68"/>
  <c r="U218" i="68"/>
  <c r="X218" i="68" s="1"/>
  <c r="T218" i="68"/>
  <c r="S218" i="68"/>
  <c r="R218" i="68"/>
  <c r="M218" i="68"/>
  <c r="Z218" i="68"/>
  <c r="BF212" i="68"/>
  <c r="AR212" i="68"/>
  <c r="AQ212" i="68"/>
  <c r="AA212" i="68"/>
  <c r="V212" i="68"/>
  <c r="U212" i="68"/>
  <c r="T212" i="68"/>
  <c r="S212" i="68"/>
  <c r="R212" i="68"/>
  <c r="M212" i="68"/>
  <c r="Z212" i="68" s="1"/>
  <c r="BF210" i="68"/>
  <c r="AR210" i="68"/>
  <c r="AS210" i="68" s="1"/>
  <c r="AT210" i="68" s="1"/>
  <c r="AU210" i="68" s="1"/>
  <c r="AV210" i="68" s="1"/>
  <c r="AQ210" i="68"/>
  <c r="AA210" i="68"/>
  <c r="V210" i="68"/>
  <c r="U210" i="68"/>
  <c r="X210" i="68" s="1"/>
  <c r="T210" i="68"/>
  <c r="S210" i="68"/>
  <c r="R210" i="68"/>
  <c r="M210" i="68"/>
  <c r="Z210" i="68" s="1"/>
  <c r="BF208" i="68"/>
  <c r="AR208" i="68"/>
  <c r="AQ208" i="68"/>
  <c r="AA208" i="68"/>
  <c r="V208" i="68"/>
  <c r="U208" i="68"/>
  <c r="T208" i="68"/>
  <c r="S208" i="68"/>
  <c r="R208" i="68"/>
  <c r="M208" i="68"/>
  <c r="Z208" i="68" s="1"/>
  <c r="BF200" i="68"/>
  <c r="AR200" i="68"/>
  <c r="AS200" i="68"/>
  <c r="AQ200" i="68"/>
  <c r="AA200" i="68"/>
  <c r="V200" i="68"/>
  <c r="U200" i="68"/>
  <c r="X200" i="68" s="1"/>
  <c r="T200" i="68"/>
  <c r="S200" i="68"/>
  <c r="R200" i="68"/>
  <c r="M200" i="68"/>
  <c r="Z200" i="68" s="1"/>
  <c r="BF194" i="68"/>
  <c r="AR194" i="68"/>
  <c r="AQ194" i="68"/>
  <c r="AA194" i="68"/>
  <c r="V194" i="68"/>
  <c r="U194" i="68"/>
  <c r="T194" i="68"/>
  <c r="S194" i="68"/>
  <c r="R194" i="68"/>
  <c r="M194" i="68"/>
  <c r="Z194" i="68" s="1"/>
  <c r="BF192" i="68"/>
  <c r="AR192" i="68"/>
  <c r="AS192" i="68"/>
  <c r="AQ192" i="68"/>
  <c r="AA192" i="68"/>
  <c r="V192" i="68"/>
  <c r="U192" i="68"/>
  <c r="X192" i="68" s="1"/>
  <c r="T192" i="68"/>
  <c r="S192" i="68"/>
  <c r="R192" i="68"/>
  <c r="M192" i="68"/>
  <c r="Z192" i="68" s="1"/>
  <c r="BF184" i="68"/>
  <c r="AR184" i="68"/>
  <c r="AQ184" i="68"/>
  <c r="AA184" i="68"/>
  <c r="V184" i="68"/>
  <c r="U184" i="68"/>
  <c r="T184" i="68"/>
  <c r="S184" i="68"/>
  <c r="R184" i="68"/>
  <c r="M184" i="68"/>
  <c r="Z184" i="68" s="1"/>
  <c r="BF179" i="68"/>
  <c r="AR179" i="68"/>
  <c r="AS179" i="68"/>
  <c r="AT179" i="68" s="1"/>
  <c r="AU179" i="68" s="1"/>
  <c r="AV179" i="68" s="1"/>
  <c r="AQ179" i="68"/>
  <c r="AA179" i="68"/>
  <c r="V179" i="68"/>
  <c r="U179" i="68"/>
  <c r="X179" i="68"/>
  <c r="T179" i="68"/>
  <c r="S179" i="68"/>
  <c r="R179" i="68"/>
  <c r="M179" i="68"/>
  <c r="Z179" i="68" s="1"/>
  <c r="BF171" i="68"/>
  <c r="AR171" i="68"/>
  <c r="AQ171" i="68"/>
  <c r="AA171" i="68"/>
  <c r="V171" i="68"/>
  <c r="U171" i="68"/>
  <c r="T171" i="68"/>
  <c r="S171" i="68"/>
  <c r="R171" i="68"/>
  <c r="M171" i="68"/>
  <c r="Z171" i="68"/>
  <c r="BF167" i="68"/>
  <c r="AR167" i="68"/>
  <c r="AS167" i="68"/>
  <c r="AT167" i="68"/>
  <c r="AU167" i="68" s="1"/>
  <c r="AV167" i="68" s="1"/>
  <c r="AQ167" i="68"/>
  <c r="AA167" i="68"/>
  <c r="Z167" i="68"/>
  <c r="V167" i="68"/>
  <c r="U167" i="68"/>
  <c r="AP167" i="68" s="1"/>
  <c r="AO167" i="68"/>
  <c r="T167" i="68"/>
  <c r="S167" i="68"/>
  <c r="R167" i="68"/>
  <c r="M167" i="68"/>
  <c r="J167" i="68" s="1"/>
  <c r="BF165" i="68"/>
  <c r="AR165" i="68"/>
  <c r="AQ165" i="68"/>
  <c r="AA165" i="68"/>
  <c r="V165" i="68"/>
  <c r="U165" i="68"/>
  <c r="T165" i="68"/>
  <c r="S165" i="68"/>
  <c r="R165" i="68"/>
  <c r="M165" i="68"/>
  <c r="Z165" i="68" s="1"/>
  <c r="BF163" i="68"/>
  <c r="AR163" i="68"/>
  <c r="AS163" i="68"/>
  <c r="AT163" i="68" s="1"/>
  <c r="AU163" i="68" s="1"/>
  <c r="AV163" i="68" s="1"/>
  <c r="AQ163" i="68"/>
  <c r="AA163" i="68"/>
  <c r="V163" i="68"/>
  <c r="U163" i="68"/>
  <c r="X163" i="68"/>
  <c r="T163" i="68"/>
  <c r="S163" i="68"/>
  <c r="R163" i="68"/>
  <c r="M163" i="68"/>
  <c r="Z163" i="68" s="1"/>
  <c r="BF162" i="68"/>
  <c r="AR162" i="68"/>
  <c r="AQ162" i="68"/>
  <c r="AA162" i="68"/>
  <c r="V162" i="68"/>
  <c r="U162" i="68"/>
  <c r="T162" i="68"/>
  <c r="S162" i="68"/>
  <c r="R162" i="68"/>
  <c r="M162" i="68"/>
  <c r="Z162" i="68"/>
  <c r="BF157" i="68"/>
  <c r="AR157" i="68"/>
  <c r="AS157" i="68"/>
  <c r="AT157" i="68"/>
  <c r="AU157" i="68" s="1"/>
  <c r="AV157" i="68" s="1"/>
  <c r="AQ157" i="68"/>
  <c r="AA157" i="68"/>
  <c r="V157" i="68"/>
  <c r="U157" i="68"/>
  <c r="X157" i="68"/>
  <c r="T157" i="68"/>
  <c r="S157" i="68"/>
  <c r="R157" i="68"/>
  <c r="M157" i="68"/>
  <c r="Z157" i="68"/>
  <c r="BF150" i="68"/>
  <c r="AR150" i="68"/>
  <c r="AQ150" i="68"/>
  <c r="AA150" i="68"/>
  <c r="V150" i="68"/>
  <c r="U150" i="68"/>
  <c r="T150" i="68"/>
  <c r="S150" i="68"/>
  <c r="R150" i="68"/>
  <c r="M150" i="68"/>
  <c r="Z150" i="68"/>
  <c r="BF148" i="68"/>
  <c r="AR148" i="68"/>
  <c r="AS148" i="68" s="1"/>
  <c r="AT148" i="68" s="1"/>
  <c r="AU148" i="68" s="1"/>
  <c r="AV148" i="68" s="1"/>
  <c r="AQ148" i="68"/>
  <c r="AA148" i="68"/>
  <c r="V148" i="68"/>
  <c r="U148" i="68"/>
  <c r="X148" i="68" s="1"/>
  <c r="T148" i="68"/>
  <c r="S148" i="68"/>
  <c r="R148" i="68"/>
  <c r="M148" i="68"/>
  <c r="Z148" i="68"/>
  <c r="BF132" i="68"/>
  <c r="AR132" i="68"/>
  <c r="AQ132" i="68"/>
  <c r="AA132" i="68"/>
  <c r="V132" i="68"/>
  <c r="U132" i="68"/>
  <c r="T132" i="68"/>
  <c r="S132" i="68"/>
  <c r="R132" i="68"/>
  <c r="M132" i="68"/>
  <c r="Z132" i="68" s="1"/>
  <c r="BF118" i="68"/>
  <c r="AR118" i="68"/>
  <c r="AS118" i="68" s="1"/>
  <c r="AT118" i="68" s="1"/>
  <c r="AU118" i="68" s="1"/>
  <c r="AV118" i="68" s="1"/>
  <c r="AQ118" i="68"/>
  <c r="AA118" i="68"/>
  <c r="V118" i="68"/>
  <c r="U118" i="68"/>
  <c r="X118" i="68" s="1"/>
  <c r="T118" i="68"/>
  <c r="S118" i="68"/>
  <c r="R118" i="68"/>
  <c r="M118" i="68"/>
  <c r="Z118" i="68" s="1"/>
  <c r="BF112" i="68"/>
  <c r="AR112" i="68"/>
  <c r="AQ112" i="68"/>
  <c r="AA112" i="68"/>
  <c r="V112" i="68"/>
  <c r="U112" i="68"/>
  <c r="T112" i="68"/>
  <c r="S112" i="68"/>
  <c r="R112" i="68"/>
  <c r="M112" i="68"/>
  <c r="Z112" i="68" s="1"/>
  <c r="BF109" i="68"/>
  <c r="AR109" i="68"/>
  <c r="AS109" i="68"/>
  <c r="AT109" i="68" s="1"/>
  <c r="AU109" i="68" s="1"/>
  <c r="AV109" i="68" s="1"/>
  <c r="AQ109" i="68"/>
  <c r="AA109" i="68"/>
  <c r="V109" i="68"/>
  <c r="U109" i="68"/>
  <c r="X109" i="68"/>
  <c r="T109" i="68"/>
  <c r="S109" i="68"/>
  <c r="R109" i="68"/>
  <c r="M109" i="68"/>
  <c r="Z109" i="68" s="1"/>
  <c r="BF107" i="68"/>
  <c r="AR107" i="68"/>
  <c r="AQ107" i="68"/>
  <c r="AA107" i="68"/>
  <c r="V107" i="68"/>
  <c r="U107" i="68"/>
  <c r="T107" i="68"/>
  <c r="S107" i="68"/>
  <c r="R107" i="68"/>
  <c r="M107" i="68"/>
  <c r="Z107" i="68"/>
  <c r="BF101" i="68"/>
  <c r="AR101" i="68"/>
  <c r="AS101" i="68"/>
  <c r="AT101" i="68"/>
  <c r="AU101" i="68" s="1"/>
  <c r="AV101" i="68" s="1"/>
  <c r="AQ101" i="68"/>
  <c r="AA101" i="68"/>
  <c r="V101" i="68"/>
  <c r="U101" i="68"/>
  <c r="X101" i="68"/>
  <c r="T101" i="68"/>
  <c r="S101" i="68"/>
  <c r="R101" i="68"/>
  <c r="M101" i="68"/>
  <c r="Z101" i="68"/>
  <c r="BF95" i="68"/>
  <c r="AR95" i="68"/>
  <c r="AQ95" i="68"/>
  <c r="AA95" i="68"/>
  <c r="V95" i="68"/>
  <c r="U95" i="68"/>
  <c r="T95" i="68"/>
  <c r="S95" i="68"/>
  <c r="R95" i="68"/>
  <c r="M95" i="68"/>
  <c r="Z95" i="68"/>
  <c r="BF86" i="68"/>
  <c r="AR86" i="68"/>
  <c r="AS86" i="68" s="1"/>
  <c r="AT86" i="68" s="1"/>
  <c r="AU86" i="68" s="1"/>
  <c r="AV86" i="68" s="1"/>
  <c r="AQ86" i="68"/>
  <c r="AA86" i="68"/>
  <c r="V86" i="68"/>
  <c r="U86" i="68"/>
  <c r="X86" i="68" s="1"/>
  <c r="T86" i="68"/>
  <c r="S86" i="68"/>
  <c r="R86" i="68"/>
  <c r="M86" i="68"/>
  <c r="Z86" i="68"/>
  <c r="BF78" i="68"/>
  <c r="AR78" i="68"/>
  <c r="AQ78" i="68"/>
  <c r="AA78" i="68"/>
  <c r="V78" i="68"/>
  <c r="U78" i="68"/>
  <c r="T78" i="68"/>
  <c r="S78" i="68"/>
  <c r="R78" i="68"/>
  <c r="M78" i="68"/>
  <c r="Z78" i="68" s="1"/>
  <c r="BF67" i="68"/>
  <c r="AR67" i="68"/>
  <c r="AS67" i="68" s="1"/>
  <c r="AT67" i="68" s="1"/>
  <c r="AU67" i="68" s="1"/>
  <c r="AV67" i="68" s="1"/>
  <c r="AQ67" i="68"/>
  <c r="AA67" i="68"/>
  <c r="V67" i="68"/>
  <c r="U67" i="68"/>
  <c r="X67" i="68" s="1"/>
  <c r="T67" i="68"/>
  <c r="S67" i="68"/>
  <c r="R67" i="68"/>
  <c r="M67" i="68"/>
  <c r="Z67" i="68" s="1"/>
  <c r="BF58" i="68"/>
  <c r="AR58" i="68"/>
  <c r="AQ58" i="68"/>
  <c r="AA58" i="68"/>
  <c r="V58" i="68"/>
  <c r="U58" i="68"/>
  <c r="T58" i="68"/>
  <c r="S58" i="68"/>
  <c r="R58" i="68"/>
  <c r="M58" i="68"/>
  <c r="Z58" i="68" s="1"/>
  <c r="BF56" i="68"/>
  <c r="AR56" i="68"/>
  <c r="AS56" i="68"/>
  <c r="AT56" i="68" s="1"/>
  <c r="AU56" i="68" s="1"/>
  <c r="AV56" i="68" s="1"/>
  <c r="AQ56" i="68"/>
  <c r="AA56" i="68"/>
  <c r="V56" i="68"/>
  <c r="U56" i="68"/>
  <c r="X56" i="68"/>
  <c r="T56" i="68"/>
  <c r="S56" i="68"/>
  <c r="R56" i="68"/>
  <c r="M56" i="68"/>
  <c r="Z56" i="68" s="1"/>
  <c r="BF51" i="68"/>
  <c r="AR51" i="68"/>
  <c r="AQ51" i="68"/>
  <c r="AA51" i="68"/>
  <c r="V51" i="68"/>
  <c r="U51" i="68"/>
  <c r="T51" i="68"/>
  <c r="S51" i="68"/>
  <c r="R51" i="68"/>
  <c r="M51" i="68"/>
  <c r="Z51" i="68"/>
  <c r="BF49" i="68"/>
  <c r="AR49" i="68"/>
  <c r="AS49" i="68"/>
  <c r="AT49" i="68"/>
  <c r="AU49" i="68" s="1"/>
  <c r="AV49" i="68" s="1"/>
  <c r="AQ49" i="68"/>
  <c r="AA49" i="68"/>
  <c r="V49" i="68"/>
  <c r="U49" i="68"/>
  <c r="X49" i="68"/>
  <c r="T49" i="68"/>
  <c r="S49" i="68"/>
  <c r="R49" i="68"/>
  <c r="M49" i="68"/>
  <c r="Z49" i="68"/>
  <c r="BF48" i="68"/>
  <c r="AR48" i="68"/>
  <c r="AQ48" i="68"/>
  <c r="AA48" i="68"/>
  <c r="V48" i="68"/>
  <c r="U48" i="68"/>
  <c r="T48" i="68"/>
  <c r="S48" i="68"/>
  <c r="R48" i="68"/>
  <c r="M48" i="68"/>
  <c r="Z48" i="68"/>
  <c r="BF46" i="68"/>
  <c r="AR46" i="68"/>
  <c r="AQ46" i="68"/>
  <c r="AA46" i="68"/>
  <c r="V46" i="68"/>
  <c r="U46" i="68"/>
  <c r="X46" i="68" s="1"/>
  <c r="T46" i="68"/>
  <c r="S46" i="68"/>
  <c r="R46" i="68"/>
  <c r="M46" i="68"/>
  <c r="Z46" i="68"/>
  <c r="BF44" i="68"/>
  <c r="AR44" i="68"/>
  <c r="AQ44" i="68"/>
  <c r="AA44" i="68"/>
  <c r="V44" i="68"/>
  <c r="U44" i="68"/>
  <c r="T44" i="68"/>
  <c r="S44" i="68"/>
  <c r="R44" i="68"/>
  <c r="M44" i="68"/>
  <c r="Z44" i="68" s="1"/>
  <c r="BF35" i="68"/>
  <c r="AR35" i="68"/>
  <c r="AQ35" i="68"/>
  <c r="AA35" i="68"/>
  <c r="V35" i="68"/>
  <c r="U35" i="68"/>
  <c r="X35" i="68" s="1"/>
  <c r="T35" i="68"/>
  <c r="S35" i="68"/>
  <c r="R35" i="68"/>
  <c r="M35" i="68"/>
  <c r="Z35" i="68" s="1"/>
  <c r="BF33" i="68"/>
  <c r="AR33" i="68"/>
  <c r="AQ33" i="68"/>
  <c r="AA33" i="68"/>
  <c r="V33" i="68"/>
  <c r="U33" i="68"/>
  <c r="T33" i="68"/>
  <c r="S33" i="68"/>
  <c r="R33" i="68"/>
  <c r="M33" i="68"/>
  <c r="Z33" i="68" s="1"/>
  <c r="BF28" i="68"/>
  <c r="AR28" i="68"/>
  <c r="AQ28" i="68"/>
  <c r="AA28" i="68"/>
  <c r="V28" i="68"/>
  <c r="U28" i="68"/>
  <c r="X28" i="68"/>
  <c r="T28" i="68"/>
  <c r="S28" i="68"/>
  <c r="R28" i="68"/>
  <c r="M28" i="68"/>
  <c r="Z28" i="68" s="1"/>
  <c r="BF27" i="68"/>
  <c r="AR27" i="68"/>
  <c r="AQ27" i="68"/>
  <c r="AA27" i="68"/>
  <c r="V27" i="68"/>
  <c r="U27" i="68"/>
  <c r="X27" i="68"/>
  <c r="T27" i="68"/>
  <c r="S27" i="68"/>
  <c r="R27" i="68"/>
  <c r="M27" i="68"/>
  <c r="Z27" i="68" s="1"/>
  <c r="BF21" i="68"/>
  <c r="AR21" i="68"/>
  <c r="AQ21" i="68"/>
  <c r="AA21" i="68"/>
  <c r="V21" i="68"/>
  <c r="U21" i="68"/>
  <c r="X21" i="68"/>
  <c r="T21" i="68"/>
  <c r="S21" i="68"/>
  <c r="R21" i="68"/>
  <c r="M21" i="68"/>
  <c r="Z21" i="68" s="1"/>
  <c r="BF14" i="68"/>
  <c r="AR14" i="68"/>
  <c r="AQ14" i="68"/>
  <c r="AA14" i="68"/>
  <c r="V14" i="68"/>
  <c r="U14" i="68"/>
  <c r="X14" i="68"/>
  <c r="T14" i="68"/>
  <c r="S14" i="68"/>
  <c r="R14" i="68"/>
  <c r="M14" i="68"/>
  <c r="Z14" i="68" s="1"/>
  <c r="BF214" i="68"/>
  <c r="AR214" i="68"/>
  <c r="AQ214" i="68"/>
  <c r="AA214" i="68"/>
  <c r="V214" i="68"/>
  <c r="U214" i="68"/>
  <c r="X214" i="68"/>
  <c r="T214" i="68"/>
  <c r="S214" i="68"/>
  <c r="R214" i="68"/>
  <c r="M214" i="68"/>
  <c r="Z214" i="68" s="1"/>
  <c r="BF174" i="68"/>
  <c r="AR174" i="68"/>
  <c r="AQ174" i="68"/>
  <c r="AA174" i="68"/>
  <c r="Z174" i="68"/>
  <c r="V174" i="68"/>
  <c r="U174" i="68"/>
  <c r="T174" i="68"/>
  <c r="S174" i="68"/>
  <c r="R174" i="68"/>
  <c r="M174" i="68"/>
  <c r="J174" i="68" s="1"/>
  <c r="BF172" i="68"/>
  <c r="AR172" i="68"/>
  <c r="AQ172" i="68"/>
  <c r="AA172" i="68"/>
  <c r="V172" i="68"/>
  <c r="U172" i="68"/>
  <c r="X172" i="68"/>
  <c r="T172" i="68"/>
  <c r="S172" i="68"/>
  <c r="R172" i="68"/>
  <c r="M172" i="68"/>
  <c r="Z172" i="68" s="1"/>
  <c r="BF166" i="68"/>
  <c r="AR166" i="68"/>
  <c r="AQ166" i="68"/>
  <c r="AA166" i="68"/>
  <c r="V166" i="68"/>
  <c r="U166" i="68"/>
  <c r="T166" i="68"/>
  <c r="S166" i="68"/>
  <c r="R166" i="68"/>
  <c r="M166" i="68"/>
  <c r="Z166" i="68"/>
  <c r="BF158" i="68"/>
  <c r="AR158" i="68"/>
  <c r="AQ158" i="68"/>
  <c r="AA158" i="68"/>
  <c r="V158" i="68"/>
  <c r="U158" i="68"/>
  <c r="X158" i="68"/>
  <c r="T158" i="68"/>
  <c r="S158" i="68"/>
  <c r="R158" i="68"/>
  <c r="M158" i="68"/>
  <c r="J158" i="68" s="1"/>
  <c r="Z158" i="68"/>
  <c r="BF133" i="68"/>
  <c r="AR133" i="68"/>
  <c r="AQ133" i="68"/>
  <c r="AA133" i="68"/>
  <c r="V133" i="68"/>
  <c r="U133" i="68"/>
  <c r="T133" i="68"/>
  <c r="S133" i="68"/>
  <c r="R133" i="68"/>
  <c r="M133" i="68"/>
  <c r="Z133" i="68"/>
  <c r="BF131" i="68"/>
  <c r="AR131" i="68"/>
  <c r="AQ131" i="68"/>
  <c r="AA131" i="68"/>
  <c r="Z131" i="68"/>
  <c r="V131" i="68"/>
  <c r="U131" i="68"/>
  <c r="AP131" i="68" s="1"/>
  <c r="X131" i="68"/>
  <c r="T131" i="68"/>
  <c r="S131" i="68"/>
  <c r="R131" i="68"/>
  <c r="M131" i="68"/>
  <c r="J131" i="68" s="1"/>
  <c r="BF123" i="68"/>
  <c r="AR123" i="68"/>
  <c r="AQ123" i="68"/>
  <c r="AA123" i="68"/>
  <c r="V123" i="68"/>
  <c r="U123" i="68"/>
  <c r="X123" i="68" s="1"/>
  <c r="T123" i="68"/>
  <c r="S123" i="68"/>
  <c r="R123" i="68"/>
  <c r="M123" i="68"/>
  <c r="Z123" i="68" s="1"/>
  <c r="BF117" i="68"/>
  <c r="AR117" i="68"/>
  <c r="AQ117" i="68"/>
  <c r="AA117" i="68"/>
  <c r="V117" i="68"/>
  <c r="U117" i="68"/>
  <c r="X117" i="68" s="1"/>
  <c r="T117" i="68"/>
  <c r="S117" i="68"/>
  <c r="R117" i="68"/>
  <c r="M117" i="68"/>
  <c r="Z117" i="68" s="1"/>
  <c r="BF104" i="68"/>
  <c r="AR104" i="68"/>
  <c r="AQ104" i="68"/>
  <c r="AA104" i="68"/>
  <c r="V104" i="68"/>
  <c r="U104" i="68"/>
  <c r="X104" i="68" s="1"/>
  <c r="T104" i="68"/>
  <c r="S104" i="68"/>
  <c r="R104" i="68"/>
  <c r="M104" i="68"/>
  <c r="Z104" i="68" s="1"/>
  <c r="BF90" i="68"/>
  <c r="AR90" i="68"/>
  <c r="AQ90" i="68"/>
  <c r="AA90" i="68"/>
  <c r="V90" i="68"/>
  <c r="U90" i="68"/>
  <c r="X90" i="68" s="1"/>
  <c r="T90" i="68"/>
  <c r="S90" i="68"/>
  <c r="R90" i="68"/>
  <c r="M90" i="68"/>
  <c r="Z90" i="68" s="1"/>
  <c r="BF154" i="68"/>
  <c r="AR154" i="68"/>
  <c r="AQ154" i="68"/>
  <c r="AA154" i="68"/>
  <c r="V154" i="68"/>
  <c r="U154" i="68"/>
  <c r="X154" i="68" s="1"/>
  <c r="T154" i="68"/>
  <c r="S154" i="68"/>
  <c r="R154" i="68"/>
  <c r="M154" i="68"/>
  <c r="Z154" i="68" s="1"/>
  <c r="BF120" i="68"/>
  <c r="AR120" i="68"/>
  <c r="AQ120" i="68"/>
  <c r="AA120" i="68"/>
  <c r="V120" i="68"/>
  <c r="U120" i="68"/>
  <c r="X120" i="68" s="1"/>
  <c r="T120" i="68"/>
  <c r="S120" i="68"/>
  <c r="R120" i="68"/>
  <c r="M120" i="68"/>
  <c r="Z120" i="68" s="1"/>
  <c r="BF100" i="68"/>
  <c r="AR100" i="68"/>
  <c r="AQ100" i="68"/>
  <c r="AA100" i="68"/>
  <c r="V100" i="68"/>
  <c r="U100" i="68"/>
  <c r="X100" i="68" s="1"/>
  <c r="T100" i="68"/>
  <c r="S100" i="68"/>
  <c r="R100" i="68"/>
  <c r="M100" i="68"/>
  <c r="Z100" i="68" s="1"/>
  <c r="BF99" i="68"/>
  <c r="AR99" i="68"/>
  <c r="AQ99" i="68"/>
  <c r="AA99" i="68"/>
  <c r="V99" i="68"/>
  <c r="U99" i="68"/>
  <c r="X99" i="68" s="1"/>
  <c r="T99" i="68"/>
  <c r="S99" i="68"/>
  <c r="R99" i="68"/>
  <c r="M99" i="68"/>
  <c r="Z99" i="68" s="1"/>
  <c r="BF97" i="68"/>
  <c r="AR97" i="68"/>
  <c r="AQ97" i="68"/>
  <c r="AA97" i="68"/>
  <c r="V97" i="68"/>
  <c r="U97" i="68"/>
  <c r="X97" i="68" s="1"/>
  <c r="T97" i="68"/>
  <c r="S97" i="68"/>
  <c r="R97" i="68"/>
  <c r="M97" i="68"/>
  <c r="Z97" i="68" s="1"/>
  <c r="BF85" i="68"/>
  <c r="AR85" i="68"/>
  <c r="AQ85" i="68"/>
  <c r="AA85" i="68"/>
  <c r="Z85" i="68"/>
  <c r="V85" i="68"/>
  <c r="U85" i="68"/>
  <c r="X85" i="68" s="1"/>
  <c r="T85" i="68"/>
  <c r="S85" i="68"/>
  <c r="R85" i="68"/>
  <c r="M85" i="68"/>
  <c r="J85" i="68"/>
  <c r="AP85" i="68"/>
  <c r="BF74" i="68"/>
  <c r="AR74" i="68"/>
  <c r="AQ74" i="68"/>
  <c r="AA74" i="68"/>
  <c r="V74" i="68"/>
  <c r="U74" i="68"/>
  <c r="X74" i="68"/>
  <c r="T74" i="68"/>
  <c r="S74" i="68"/>
  <c r="R74" i="68"/>
  <c r="M74" i="68"/>
  <c r="Z74" i="68"/>
  <c r="BF50" i="68"/>
  <c r="AR50" i="68"/>
  <c r="AQ50" i="68"/>
  <c r="AA50" i="68"/>
  <c r="V50" i="68"/>
  <c r="V237" i="68" s="1"/>
  <c r="U50" i="68"/>
  <c r="X50" i="68"/>
  <c r="T50" i="68"/>
  <c r="S50" i="68"/>
  <c r="R50" i="68"/>
  <c r="M50" i="68"/>
  <c r="Z50" i="68" s="1"/>
  <c r="BF37" i="68"/>
  <c r="AR37" i="68"/>
  <c r="AQ37" i="68"/>
  <c r="AA37" i="68"/>
  <c r="V37" i="68"/>
  <c r="U37" i="68"/>
  <c r="X37" i="68"/>
  <c r="T37" i="68"/>
  <c r="S37" i="68"/>
  <c r="R37" i="68"/>
  <c r="M37" i="68"/>
  <c r="Z37" i="68" s="1"/>
  <c r="BF31" i="68"/>
  <c r="AR31" i="68"/>
  <c r="AQ31" i="68"/>
  <c r="AA31" i="68"/>
  <c r="V31" i="68"/>
  <c r="U31" i="68"/>
  <c r="X31" i="68"/>
  <c r="T31" i="68"/>
  <c r="S31" i="68"/>
  <c r="R31" i="68"/>
  <c r="M31" i="68"/>
  <c r="Z31" i="68" s="1"/>
  <c r="BF24" i="68"/>
  <c r="AR24" i="68"/>
  <c r="AQ24" i="68"/>
  <c r="AA24" i="68"/>
  <c r="V24" i="68"/>
  <c r="U24" i="68"/>
  <c r="X24" i="68"/>
  <c r="T24" i="68"/>
  <c r="S24" i="68"/>
  <c r="R24" i="68"/>
  <c r="M24" i="68"/>
  <c r="Z24" i="68" s="1"/>
  <c r="BF211" i="68"/>
  <c r="AR211" i="68"/>
  <c r="AQ211" i="68"/>
  <c r="AA211" i="68"/>
  <c r="V211" i="68"/>
  <c r="U211" i="68"/>
  <c r="X211" i="68"/>
  <c r="T211" i="68"/>
  <c r="S211" i="68"/>
  <c r="R211" i="68"/>
  <c r="M211" i="68"/>
  <c r="Z211" i="68" s="1"/>
  <c r="BF199" i="68"/>
  <c r="AR199" i="68"/>
  <c r="AQ199" i="68"/>
  <c r="AA199" i="68"/>
  <c r="V199" i="68"/>
  <c r="U199" i="68"/>
  <c r="X199" i="68"/>
  <c r="T199" i="68"/>
  <c r="S199" i="68"/>
  <c r="R199" i="68"/>
  <c r="M199" i="68"/>
  <c r="Z199" i="68" s="1"/>
  <c r="BF198" i="68"/>
  <c r="AR198" i="68"/>
  <c r="AQ198" i="68"/>
  <c r="AA198" i="68"/>
  <c r="V198" i="68"/>
  <c r="U198" i="68"/>
  <c r="X198" i="68"/>
  <c r="T198" i="68"/>
  <c r="S198" i="68"/>
  <c r="R198" i="68"/>
  <c r="M198" i="68"/>
  <c r="Z198" i="68" s="1"/>
  <c r="BF140" i="68"/>
  <c r="AR140" i="68"/>
  <c r="AQ140" i="68"/>
  <c r="AA140" i="68"/>
  <c r="V140" i="68"/>
  <c r="U140" i="68"/>
  <c r="X140" i="68"/>
  <c r="T140" i="68"/>
  <c r="S140" i="68"/>
  <c r="R140" i="68"/>
  <c r="M140" i="68"/>
  <c r="Z140" i="68" s="1"/>
  <c r="BF116" i="68"/>
  <c r="AR116" i="68"/>
  <c r="AQ116" i="68"/>
  <c r="AA116" i="68"/>
  <c r="V116" i="68"/>
  <c r="U116" i="68"/>
  <c r="X116" i="68"/>
  <c r="T116" i="68"/>
  <c r="S116" i="68"/>
  <c r="R116" i="68"/>
  <c r="M116" i="68"/>
  <c r="Z116" i="68" s="1"/>
  <c r="BF110" i="68"/>
  <c r="AR110" i="68"/>
  <c r="AQ110" i="68"/>
  <c r="AA110" i="68"/>
  <c r="Z110" i="68"/>
  <c r="V110" i="68"/>
  <c r="U110" i="68"/>
  <c r="T110" i="68"/>
  <c r="S110" i="68"/>
  <c r="R110" i="68"/>
  <c r="M110" i="68"/>
  <c r="J110" i="68" s="1"/>
  <c r="BF79" i="68"/>
  <c r="AR79" i="68"/>
  <c r="AQ79" i="68"/>
  <c r="AA79" i="68"/>
  <c r="V79" i="68"/>
  <c r="U79" i="68"/>
  <c r="X79" i="68" s="1"/>
  <c r="T79" i="68"/>
  <c r="S79" i="68"/>
  <c r="R79" i="68"/>
  <c r="M79" i="68"/>
  <c r="Z79" i="68" s="1"/>
  <c r="BF77" i="68"/>
  <c r="AR77" i="68"/>
  <c r="AQ77" i="68"/>
  <c r="AA77" i="68"/>
  <c r="V77" i="68"/>
  <c r="U77" i="68"/>
  <c r="X77" i="68" s="1"/>
  <c r="T77" i="68"/>
  <c r="S77" i="68"/>
  <c r="R77" i="68"/>
  <c r="M77" i="68"/>
  <c r="Z77" i="68" s="1"/>
  <c r="BF69" i="68"/>
  <c r="AR69" i="68"/>
  <c r="AQ69" i="68"/>
  <c r="AA69" i="68"/>
  <c r="V69" i="68"/>
  <c r="U69" i="68"/>
  <c r="X69" i="68" s="1"/>
  <c r="T69" i="68"/>
  <c r="S69" i="68"/>
  <c r="R69" i="68"/>
  <c r="M69" i="68"/>
  <c r="Z69" i="68" s="1"/>
  <c r="BF57" i="68"/>
  <c r="AR57" i="68"/>
  <c r="AQ57" i="68"/>
  <c r="AA57" i="68"/>
  <c r="V57" i="68"/>
  <c r="U57" i="68"/>
  <c r="X57" i="68" s="1"/>
  <c r="T57" i="68"/>
  <c r="S57" i="68"/>
  <c r="R57" i="68"/>
  <c r="M57" i="68"/>
  <c r="Z57" i="68"/>
  <c r="BF53" i="68"/>
  <c r="AR53" i="68"/>
  <c r="AQ53" i="68"/>
  <c r="AA53" i="68"/>
  <c r="V53" i="68"/>
  <c r="U53" i="68"/>
  <c r="X53" i="68" s="1"/>
  <c r="T53" i="68"/>
  <c r="S53" i="68"/>
  <c r="R53" i="68"/>
  <c r="M53" i="68"/>
  <c r="Z53" i="68"/>
  <c r="BF52" i="68"/>
  <c r="AR52" i="68"/>
  <c r="AQ52" i="68"/>
  <c r="AA52" i="68"/>
  <c r="V52" i="68"/>
  <c r="U52" i="68"/>
  <c r="X52" i="68" s="1"/>
  <c r="T52" i="68"/>
  <c r="S52" i="68"/>
  <c r="R52" i="68"/>
  <c r="M52" i="68"/>
  <c r="Z52" i="68"/>
  <c r="BF13" i="68"/>
  <c r="AR13" i="68"/>
  <c r="AQ13" i="68"/>
  <c r="AA13" i="68"/>
  <c r="V13" i="68"/>
  <c r="U13" i="68"/>
  <c r="X13" i="68" s="1"/>
  <c r="T13" i="68"/>
  <c r="S13" i="68"/>
  <c r="R13" i="68"/>
  <c r="M13" i="68"/>
  <c r="Z13" i="68"/>
  <c r="BF228" i="68"/>
  <c r="AR228" i="68"/>
  <c r="AQ228" i="68"/>
  <c r="AA228" i="68"/>
  <c r="V228" i="68"/>
  <c r="U228" i="68"/>
  <c r="X228" i="68" s="1"/>
  <c r="T228" i="68"/>
  <c r="S228" i="68"/>
  <c r="R228" i="68"/>
  <c r="M228" i="68"/>
  <c r="Z228" i="68"/>
  <c r="BF217" i="68"/>
  <c r="AR217" i="68"/>
  <c r="AQ217" i="68"/>
  <c r="AA217" i="68"/>
  <c r="V217" i="68"/>
  <c r="U217" i="68"/>
  <c r="X217" i="68" s="1"/>
  <c r="T217" i="68"/>
  <c r="S217" i="68"/>
  <c r="R217" i="68"/>
  <c r="M217" i="68"/>
  <c r="Z217" i="68"/>
  <c r="BF205" i="68"/>
  <c r="AR205" i="68"/>
  <c r="AQ205" i="68"/>
  <c r="AA205" i="68"/>
  <c r="V205" i="68"/>
  <c r="U205" i="68"/>
  <c r="X205" i="68" s="1"/>
  <c r="T205" i="68"/>
  <c r="S205" i="68"/>
  <c r="R205" i="68"/>
  <c r="M205" i="68"/>
  <c r="Z205" i="68"/>
  <c r="BF201" i="68"/>
  <c r="AR201" i="68"/>
  <c r="AQ201" i="68"/>
  <c r="AA201" i="68"/>
  <c r="V201" i="68"/>
  <c r="U201" i="68"/>
  <c r="X201" i="68" s="1"/>
  <c r="T201" i="68"/>
  <c r="S201" i="68"/>
  <c r="R201" i="68"/>
  <c r="M201" i="68"/>
  <c r="Z201" i="68"/>
  <c r="BF197" i="68"/>
  <c r="AR197" i="68"/>
  <c r="AQ197" i="68"/>
  <c r="AA197" i="68"/>
  <c r="V197" i="68"/>
  <c r="U197" i="68"/>
  <c r="X197" i="68" s="1"/>
  <c r="T197" i="68"/>
  <c r="S197" i="68"/>
  <c r="R197" i="68"/>
  <c r="M197" i="68"/>
  <c r="Z197" i="68"/>
  <c r="BF177" i="68"/>
  <c r="AR177" i="68"/>
  <c r="AQ177" i="68"/>
  <c r="AA177" i="68"/>
  <c r="V177" i="68"/>
  <c r="U177" i="68"/>
  <c r="X177" i="68" s="1"/>
  <c r="T177" i="68"/>
  <c r="S177" i="68"/>
  <c r="R177" i="68"/>
  <c r="M177" i="68"/>
  <c r="Z177" i="68"/>
  <c r="BF175" i="68"/>
  <c r="AR175" i="68"/>
  <c r="AQ175" i="68"/>
  <c r="AA175" i="68"/>
  <c r="V175" i="68"/>
  <c r="U175" i="68"/>
  <c r="X175" i="68" s="1"/>
  <c r="T175" i="68"/>
  <c r="S175" i="68"/>
  <c r="R175" i="68"/>
  <c r="M175" i="68"/>
  <c r="Z175" i="68"/>
  <c r="BF168" i="68"/>
  <c r="AR168" i="68"/>
  <c r="AQ168" i="68"/>
  <c r="AA168" i="68"/>
  <c r="V168" i="68"/>
  <c r="U168" i="68"/>
  <c r="X168" i="68" s="1"/>
  <c r="T168" i="68"/>
  <c r="S168" i="68"/>
  <c r="R168" i="68"/>
  <c r="M168" i="68"/>
  <c r="Z168" i="68"/>
  <c r="BF135" i="68"/>
  <c r="AR135" i="68"/>
  <c r="AQ135" i="68"/>
  <c r="AA135" i="68"/>
  <c r="V135" i="68"/>
  <c r="U135" i="68"/>
  <c r="X135" i="68" s="1"/>
  <c r="T135" i="68"/>
  <c r="S135" i="68"/>
  <c r="R135" i="68"/>
  <c r="M135" i="68"/>
  <c r="Z135" i="68"/>
  <c r="BF127" i="68"/>
  <c r="AR127" i="68"/>
  <c r="AQ127" i="68"/>
  <c r="AA127" i="68"/>
  <c r="V127" i="68"/>
  <c r="U127" i="68"/>
  <c r="X127" i="68" s="1"/>
  <c r="T127" i="68"/>
  <c r="S127" i="68"/>
  <c r="R127" i="68"/>
  <c r="M127" i="68"/>
  <c r="Z127" i="68"/>
  <c r="BF111" i="68"/>
  <c r="AR111" i="68"/>
  <c r="AQ111" i="68"/>
  <c r="AA111" i="68"/>
  <c r="V111" i="68"/>
  <c r="U111" i="68"/>
  <c r="X111" i="68" s="1"/>
  <c r="T111" i="68"/>
  <c r="S111" i="68"/>
  <c r="R111" i="68"/>
  <c r="M111" i="68"/>
  <c r="Z111" i="68"/>
  <c r="BF102" i="68"/>
  <c r="AR102" i="68"/>
  <c r="AQ102" i="68"/>
  <c r="AA102" i="68"/>
  <c r="Z102" i="68"/>
  <c r="V102" i="68"/>
  <c r="U102" i="68"/>
  <c r="X102" i="68"/>
  <c r="T102" i="68"/>
  <c r="S102" i="68"/>
  <c r="R102" i="68"/>
  <c r="M102" i="68"/>
  <c r="J102" i="68"/>
  <c r="AP102" i="68" s="1"/>
  <c r="BF80" i="68"/>
  <c r="AR80" i="68"/>
  <c r="AQ80" i="68"/>
  <c r="AA80" i="68"/>
  <c r="V80" i="68"/>
  <c r="U80" i="68"/>
  <c r="X80" i="68"/>
  <c r="T80" i="68"/>
  <c r="S80" i="68"/>
  <c r="R80" i="68"/>
  <c r="M80" i="68"/>
  <c r="Z80" i="68" s="1"/>
  <c r="BF68" i="68"/>
  <c r="AR68" i="68"/>
  <c r="AQ68" i="68"/>
  <c r="AA68" i="68"/>
  <c r="V68" i="68"/>
  <c r="U68" i="68"/>
  <c r="X68" i="68"/>
  <c r="T68" i="68"/>
  <c r="S68" i="68"/>
  <c r="R68" i="68"/>
  <c r="M68" i="68"/>
  <c r="Z68" i="68" s="1"/>
  <c r="BF55" i="68"/>
  <c r="AR55" i="68"/>
  <c r="AQ55" i="68"/>
  <c r="AA55" i="68"/>
  <c r="V55" i="68"/>
  <c r="U55" i="68"/>
  <c r="X55" i="68"/>
  <c r="T55" i="68"/>
  <c r="S55" i="68"/>
  <c r="R55" i="68"/>
  <c r="M55" i="68"/>
  <c r="Z55" i="68" s="1"/>
  <c r="BF36" i="68"/>
  <c r="AR36" i="68"/>
  <c r="AQ36" i="68"/>
  <c r="AA36" i="68"/>
  <c r="V36" i="68"/>
  <c r="U36" i="68"/>
  <c r="X36" i="68"/>
  <c r="T36" i="68"/>
  <c r="S36" i="68"/>
  <c r="R36" i="68"/>
  <c r="M36" i="68"/>
  <c r="Z36" i="68" s="1"/>
  <c r="BF19" i="68"/>
  <c r="AR19" i="68"/>
  <c r="AQ19" i="68"/>
  <c r="AA19" i="68"/>
  <c r="V19" i="68"/>
  <c r="U19" i="68"/>
  <c r="X19" i="68" s="1"/>
  <c r="T19" i="68"/>
  <c r="S19" i="68"/>
  <c r="R19" i="68"/>
  <c r="M19" i="68"/>
  <c r="Z19" i="68" s="1"/>
  <c r="BF16" i="68"/>
  <c r="AR16" i="68"/>
  <c r="AQ16" i="68"/>
  <c r="AA16" i="68"/>
  <c r="V16" i="68"/>
  <c r="U16" i="68"/>
  <c r="X16" i="68"/>
  <c r="T16" i="68"/>
  <c r="S16" i="68"/>
  <c r="R16" i="68"/>
  <c r="M16" i="68"/>
  <c r="Z16" i="68" s="1"/>
  <c r="BF9" i="68"/>
  <c r="AR9" i="68"/>
  <c r="AQ9" i="68"/>
  <c r="AA9" i="68"/>
  <c r="V9" i="68"/>
  <c r="U9" i="68"/>
  <c r="X9" i="68"/>
  <c r="T9" i="68"/>
  <c r="S9" i="68"/>
  <c r="R9" i="68"/>
  <c r="M9" i="68"/>
  <c r="Z9" i="68" s="1"/>
  <c r="BF8" i="68"/>
  <c r="AR8" i="68"/>
  <c r="AQ8" i="68"/>
  <c r="AA8" i="68"/>
  <c r="V8" i="68"/>
  <c r="U8" i="68"/>
  <c r="X8" i="68"/>
  <c r="T8" i="68"/>
  <c r="S8" i="68"/>
  <c r="R8" i="68"/>
  <c r="M8" i="68"/>
  <c r="Z8" i="68" s="1"/>
  <c r="BF223" i="68"/>
  <c r="AR223" i="68"/>
  <c r="AQ223" i="68"/>
  <c r="AA223" i="68"/>
  <c r="V223" i="68"/>
  <c r="U223" i="68"/>
  <c r="X223" i="68"/>
  <c r="T223" i="68"/>
  <c r="S223" i="68"/>
  <c r="R223" i="68"/>
  <c r="M223" i="68"/>
  <c r="Z223" i="68"/>
  <c r="BF216" i="68"/>
  <c r="AR216" i="68"/>
  <c r="AQ216" i="68"/>
  <c r="AA216" i="68"/>
  <c r="V216" i="68"/>
  <c r="U216" i="68"/>
  <c r="X216" i="68" s="1"/>
  <c r="T216" i="68"/>
  <c r="S216" i="68"/>
  <c r="R216" i="68"/>
  <c r="M216" i="68"/>
  <c r="Z216" i="68"/>
  <c r="BF209" i="68"/>
  <c r="AR209" i="68"/>
  <c r="AQ209" i="68"/>
  <c r="AA209" i="68"/>
  <c r="V209" i="68"/>
  <c r="U209" i="68"/>
  <c r="X209" i="68"/>
  <c r="T209" i="68"/>
  <c r="S209" i="68"/>
  <c r="R209" i="68"/>
  <c r="M209" i="68"/>
  <c r="Z209" i="68"/>
  <c r="BF207" i="68"/>
  <c r="AR207" i="68"/>
  <c r="AQ207" i="68"/>
  <c r="AA207" i="68"/>
  <c r="V207" i="68"/>
  <c r="U207" i="68"/>
  <c r="X207" i="68"/>
  <c r="T207" i="68"/>
  <c r="S207" i="68"/>
  <c r="R207" i="68"/>
  <c r="M207" i="68"/>
  <c r="Z207" i="68"/>
  <c r="BF206" i="68"/>
  <c r="AR206" i="68"/>
  <c r="AQ206" i="68"/>
  <c r="AA206" i="68"/>
  <c r="V206" i="68"/>
  <c r="U206" i="68"/>
  <c r="X206" i="68"/>
  <c r="T206" i="68"/>
  <c r="S206" i="68"/>
  <c r="R206" i="68"/>
  <c r="M206" i="68"/>
  <c r="Z206" i="68"/>
  <c r="BF187" i="68"/>
  <c r="AR187" i="68"/>
  <c r="AQ187" i="68"/>
  <c r="AA187" i="68"/>
  <c r="V187" i="68"/>
  <c r="U187" i="68"/>
  <c r="X187" i="68"/>
  <c r="T187" i="68"/>
  <c r="S187" i="68"/>
  <c r="R187" i="68"/>
  <c r="M187" i="68"/>
  <c r="Z187" i="68"/>
  <c r="BF159" i="68"/>
  <c r="AR159" i="68"/>
  <c r="AQ159" i="68"/>
  <c r="AA159" i="68"/>
  <c r="V159" i="68"/>
  <c r="U159" i="68"/>
  <c r="X159" i="68"/>
  <c r="T159" i="68"/>
  <c r="S159" i="68"/>
  <c r="R159" i="68"/>
  <c r="M159" i="68"/>
  <c r="Z159" i="68"/>
  <c r="BF151" i="68"/>
  <c r="AR151" i="68"/>
  <c r="AQ151" i="68"/>
  <c r="AA151" i="68"/>
  <c r="V151" i="68"/>
  <c r="U151" i="68"/>
  <c r="X151" i="68"/>
  <c r="T151" i="68"/>
  <c r="S151" i="68"/>
  <c r="R151" i="68"/>
  <c r="M151" i="68"/>
  <c r="Z151" i="68"/>
  <c r="BF147" i="68"/>
  <c r="AR147" i="68"/>
  <c r="AQ147" i="68"/>
  <c r="AA147" i="68"/>
  <c r="V147" i="68"/>
  <c r="U147" i="68"/>
  <c r="X147" i="68"/>
  <c r="T147" i="68"/>
  <c r="S147" i="68"/>
  <c r="R147" i="68"/>
  <c r="M147" i="68"/>
  <c r="Z147" i="68"/>
  <c r="BF141" i="68"/>
  <c r="AR141" i="68"/>
  <c r="AQ141" i="68"/>
  <c r="AA141" i="68"/>
  <c r="V141" i="68"/>
  <c r="U141" i="68"/>
  <c r="X141" i="68"/>
  <c r="T141" i="68"/>
  <c r="S141" i="68"/>
  <c r="R141" i="68"/>
  <c r="M141" i="68"/>
  <c r="Z141" i="68"/>
  <c r="BF115" i="68"/>
  <c r="AR115" i="68"/>
  <c r="AQ115" i="68"/>
  <c r="AA115" i="68"/>
  <c r="V115" i="68"/>
  <c r="U115" i="68"/>
  <c r="X115" i="68"/>
  <c r="T115" i="68"/>
  <c r="S115" i="68"/>
  <c r="R115" i="68"/>
  <c r="M115" i="68"/>
  <c r="Z115" i="68"/>
  <c r="BF114" i="68"/>
  <c r="AR114" i="68"/>
  <c r="AQ114" i="68"/>
  <c r="AA114" i="68"/>
  <c r="V114" i="68"/>
  <c r="U114" i="68"/>
  <c r="X114" i="68"/>
  <c r="T114" i="68"/>
  <c r="S114" i="68"/>
  <c r="R114" i="68"/>
  <c r="M114" i="68"/>
  <c r="Z114" i="68"/>
  <c r="BF105" i="68"/>
  <c r="AR105" i="68"/>
  <c r="AQ105" i="68"/>
  <c r="AA105" i="68"/>
  <c r="Z105" i="68"/>
  <c r="V105" i="68"/>
  <c r="U105" i="68"/>
  <c r="AP105" i="68" s="1"/>
  <c r="T105" i="68"/>
  <c r="S105" i="68"/>
  <c r="R105" i="68"/>
  <c r="M105" i="68"/>
  <c r="J105" i="68"/>
  <c r="BF98" i="68"/>
  <c r="AR98" i="68"/>
  <c r="AQ98" i="68"/>
  <c r="AA98" i="68"/>
  <c r="V98" i="68"/>
  <c r="U98" i="68"/>
  <c r="T98" i="68"/>
  <c r="S98" i="68"/>
  <c r="R98" i="68"/>
  <c r="M98" i="68"/>
  <c r="Z98" i="68"/>
  <c r="BF92" i="68"/>
  <c r="AR92" i="68"/>
  <c r="AQ92" i="68"/>
  <c r="AA92" i="68"/>
  <c r="V92" i="68"/>
  <c r="U92" i="68"/>
  <c r="X92" i="68"/>
  <c r="T92" i="68"/>
  <c r="S92" i="68"/>
  <c r="R92" i="68"/>
  <c r="M92" i="68"/>
  <c r="Z92" i="68"/>
  <c r="BF89" i="68"/>
  <c r="AR89" i="68"/>
  <c r="AS89" i="68"/>
  <c r="AT89" i="68"/>
  <c r="AU89" i="68" s="1"/>
  <c r="AV89" i="68" s="1"/>
  <c r="AQ89" i="68"/>
  <c r="AA89" i="68"/>
  <c r="V89" i="68"/>
  <c r="U89" i="68"/>
  <c r="X89" i="68"/>
  <c r="T89" i="68"/>
  <c r="S89" i="68"/>
  <c r="R89" i="68"/>
  <c r="M89" i="68"/>
  <c r="Z89" i="68"/>
  <c r="BF72" i="68"/>
  <c r="AR72" i="68"/>
  <c r="AQ72" i="68"/>
  <c r="AA72" i="68"/>
  <c r="V72" i="68"/>
  <c r="U72" i="68"/>
  <c r="X72" i="68"/>
  <c r="T72" i="68"/>
  <c r="S72" i="68"/>
  <c r="R72" i="68"/>
  <c r="M72" i="68"/>
  <c r="Z72" i="68"/>
  <c r="BF66" i="68"/>
  <c r="AR66" i="68"/>
  <c r="AS66" i="68"/>
  <c r="AT66" i="68"/>
  <c r="AU66" i="68" s="1"/>
  <c r="AV66" i="68" s="1"/>
  <c r="AQ66" i="68"/>
  <c r="AA66" i="68"/>
  <c r="V66" i="68"/>
  <c r="U66" i="68"/>
  <c r="T66" i="68"/>
  <c r="S66" i="68"/>
  <c r="R66" i="68"/>
  <c r="M66" i="68"/>
  <c r="Z66" i="68"/>
  <c r="BF61" i="68"/>
  <c r="AR61" i="68"/>
  <c r="AQ61" i="68"/>
  <c r="AA61" i="68"/>
  <c r="V61" i="68"/>
  <c r="U61" i="68"/>
  <c r="X61" i="68"/>
  <c r="T61" i="68"/>
  <c r="S61" i="68"/>
  <c r="R61" i="68"/>
  <c r="M61" i="68"/>
  <c r="Z61" i="68"/>
  <c r="BF60" i="68"/>
  <c r="AR60" i="68"/>
  <c r="AS60" i="68"/>
  <c r="AT60" i="68"/>
  <c r="AU60" i="68"/>
  <c r="AV60" i="68" s="1"/>
  <c r="AQ60" i="68"/>
  <c r="AA60" i="68"/>
  <c r="V60" i="68"/>
  <c r="U60" i="68"/>
  <c r="X60" i="68"/>
  <c r="T60" i="68"/>
  <c r="S60" i="68"/>
  <c r="R60" i="68"/>
  <c r="M60" i="68"/>
  <c r="Z60" i="68"/>
  <c r="BF34" i="68"/>
  <c r="AR34" i="68"/>
  <c r="AQ34" i="68"/>
  <c r="AA34" i="68"/>
  <c r="V34" i="68"/>
  <c r="U34" i="68"/>
  <c r="X34" i="68" s="1"/>
  <c r="T34" i="68"/>
  <c r="S34" i="68"/>
  <c r="R34" i="68"/>
  <c r="M34" i="68"/>
  <c r="Z34" i="68"/>
  <c r="BF17" i="68"/>
  <c r="AR17" i="68"/>
  <c r="AS17" i="68" s="1"/>
  <c r="AT17" i="68" s="1"/>
  <c r="AU17" i="68" s="1"/>
  <c r="AV17" i="68" s="1"/>
  <c r="AQ17" i="68"/>
  <c r="AA17" i="68"/>
  <c r="V17" i="68"/>
  <c r="U17" i="68"/>
  <c r="T17" i="68"/>
  <c r="S17" i="68"/>
  <c r="R17" i="68"/>
  <c r="M17" i="68"/>
  <c r="Z17" i="68" s="1"/>
  <c r="BF15" i="68"/>
  <c r="AR15" i="68"/>
  <c r="AQ15" i="68"/>
  <c r="AA15" i="68"/>
  <c r="V15" i="68"/>
  <c r="U15" i="68"/>
  <c r="X15" i="68" s="1"/>
  <c r="T15" i="68"/>
  <c r="S15" i="68"/>
  <c r="R15" i="68"/>
  <c r="M15" i="68"/>
  <c r="Z15" i="68" s="1"/>
  <c r="BF12" i="68"/>
  <c r="AR12" i="68"/>
  <c r="AS12" i="68" s="1"/>
  <c r="AT12" i="68" s="1"/>
  <c r="AU12" i="68" s="1"/>
  <c r="AV12" i="68" s="1"/>
  <c r="AQ12" i="68"/>
  <c r="AA12" i="68"/>
  <c r="V12" i="68"/>
  <c r="U12" i="68"/>
  <c r="X12" i="68" s="1"/>
  <c r="T12" i="68"/>
  <c r="S12" i="68"/>
  <c r="R12" i="68"/>
  <c r="M12" i="68"/>
  <c r="Z12" i="68" s="1"/>
  <c r="BF230" i="68"/>
  <c r="AR230" i="68"/>
  <c r="AQ230" i="68"/>
  <c r="AA230" i="68"/>
  <c r="V230" i="68"/>
  <c r="U230" i="68"/>
  <c r="X230" i="68" s="1"/>
  <c r="T230" i="68"/>
  <c r="S230" i="68"/>
  <c r="R230" i="68"/>
  <c r="M230" i="68"/>
  <c r="Z230" i="68"/>
  <c r="BF224" i="68"/>
  <c r="AR224" i="68"/>
  <c r="AS224" i="68" s="1"/>
  <c r="AT224" i="68" s="1"/>
  <c r="AU224" i="68" s="1"/>
  <c r="AV224" i="68" s="1"/>
  <c r="AQ224" i="68"/>
  <c r="AA224" i="68"/>
  <c r="V224" i="68"/>
  <c r="U224" i="68"/>
  <c r="T224" i="68"/>
  <c r="S224" i="68"/>
  <c r="R224" i="68"/>
  <c r="M224" i="68"/>
  <c r="Z224" i="68" s="1"/>
  <c r="BF219" i="68"/>
  <c r="AR219" i="68"/>
  <c r="AQ219" i="68"/>
  <c r="AA219" i="68"/>
  <c r="V219" i="68"/>
  <c r="U219" i="68"/>
  <c r="T219" i="68"/>
  <c r="S219" i="68"/>
  <c r="R219" i="68"/>
  <c r="M219" i="68"/>
  <c r="Z219" i="68"/>
  <c r="BF213" i="68"/>
  <c r="AR213" i="68"/>
  <c r="AS213" i="68"/>
  <c r="AQ213" i="68"/>
  <c r="AA213" i="68"/>
  <c r="V213" i="68"/>
  <c r="U213" i="68"/>
  <c r="X213" i="68"/>
  <c r="T213" i="68"/>
  <c r="S213" i="68"/>
  <c r="R213" i="68"/>
  <c r="M213" i="68"/>
  <c r="Z213" i="68" s="1"/>
  <c r="BF203" i="68"/>
  <c r="AR203" i="68"/>
  <c r="AQ203" i="68"/>
  <c r="AA203" i="68"/>
  <c r="V203" i="68"/>
  <c r="U203" i="68"/>
  <c r="T203" i="68"/>
  <c r="S203" i="68"/>
  <c r="R203" i="68"/>
  <c r="M203" i="68"/>
  <c r="Z203" i="68"/>
  <c r="BF196" i="68"/>
  <c r="AR196" i="68"/>
  <c r="AS196" i="68"/>
  <c r="AT196" i="68"/>
  <c r="AU196" i="68" s="1"/>
  <c r="AV196" i="68" s="1"/>
  <c r="AQ196" i="68"/>
  <c r="AA196" i="68"/>
  <c r="V196" i="68"/>
  <c r="U196" i="68"/>
  <c r="X196" i="68"/>
  <c r="T196" i="68"/>
  <c r="S196" i="68"/>
  <c r="R196" i="68"/>
  <c r="M196" i="68"/>
  <c r="J196" i="68" s="1"/>
  <c r="Z196" i="68"/>
  <c r="BF195" i="68"/>
  <c r="AR195" i="68"/>
  <c r="AQ195" i="68"/>
  <c r="AA195" i="68"/>
  <c r="V195" i="68"/>
  <c r="U195" i="68"/>
  <c r="T195" i="68"/>
  <c r="S195" i="68"/>
  <c r="R195" i="68"/>
  <c r="M195" i="68"/>
  <c r="Z195" i="68"/>
  <c r="BF191" i="68"/>
  <c r="AR191" i="68"/>
  <c r="AS191" i="68"/>
  <c r="AT191" i="68"/>
  <c r="AU191" i="68" s="1"/>
  <c r="AV191" i="68" s="1"/>
  <c r="AQ191" i="68"/>
  <c r="AA191" i="68"/>
  <c r="V191" i="68"/>
  <c r="U191" i="68"/>
  <c r="X191" i="68"/>
  <c r="T191" i="68"/>
  <c r="S191" i="68"/>
  <c r="R191" i="68"/>
  <c r="M191" i="68"/>
  <c r="Z191" i="68"/>
  <c r="BF186" i="68"/>
  <c r="AR186" i="68"/>
  <c r="AQ186" i="68"/>
  <c r="AA186" i="68"/>
  <c r="V186" i="68"/>
  <c r="U186" i="68"/>
  <c r="T186" i="68"/>
  <c r="S186" i="68"/>
  <c r="R186" i="68"/>
  <c r="M186" i="68"/>
  <c r="Z186" i="68"/>
  <c r="BF182" i="68"/>
  <c r="AR182" i="68"/>
  <c r="AS182" i="68"/>
  <c r="AT182" i="68"/>
  <c r="AU182" i="68"/>
  <c r="AV182" i="68" s="1"/>
  <c r="AQ182" i="68"/>
  <c r="AA182" i="68"/>
  <c r="V182" i="68"/>
  <c r="U182" i="68"/>
  <c r="X182" i="68" s="1"/>
  <c r="T182" i="68"/>
  <c r="S182" i="68"/>
  <c r="R182" i="68"/>
  <c r="M182" i="68"/>
  <c r="Z182" i="68"/>
  <c r="BF180" i="68"/>
  <c r="AR180" i="68"/>
  <c r="AQ180" i="68"/>
  <c r="AA180" i="68"/>
  <c r="V180" i="68"/>
  <c r="U180" i="68"/>
  <c r="T180" i="68"/>
  <c r="S180" i="68"/>
  <c r="R180" i="68"/>
  <c r="M180" i="68"/>
  <c r="Z180" i="68" s="1"/>
  <c r="BF173" i="68"/>
  <c r="AR173" i="68"/>
  <c r="AS173" i="68" s="1"/>
  <c r="AT173" i="68" s="1"/>
  <c r="AU173" i="68" s="1"/>
  <c r="AV173" i="68" s="1"/>
  <c r="AQ173" i="68"/>
  <c r="AA173" i="68"/>
  <c r="V173" i="68"/>
  <c r="U173" i="68"/>
  <c r="X173" i="68" s="1"/>
  <c r="T173" i="68"/>
  <c r="S173" i="68"/>
  <c r="R173" i="68"/>
  <c r="M173" i="68"/>
  <c r="Z173" i="68" s="1"/>
  <c r="BF155" i="68"/>
  <c r="AR155" i="68"/>
  <c r="AQ155" i="68"/>
  <c r="AA155" i="68"/>
  <c r="V155" i="68"/>
  <c r="U155" i="68"/>
  <c r="T155" i="68"/>
  <c r="S155" i="68"/>
  <c r="R155" i="68"/>
  <c r="M155" i="68"/>
  <c r="Z155" i="68" s="1"/>
  <c r="BF153" i="68"/>
  <c r="AR153" i="68"/>
  <c r="AS153" i="68"/>
  <c r="AT153" i="68" s="1"/>
  <c r="AU153" i="68" s="1"/>
  <c r="AV153" i="68" s="1"/>
  <c r="AQ153" i="68"/>
  <c r="AA153" i="68"/>
  <c r="V153" i="68"/>
  <c r="U153" i="68"/>
  <c r="X153" i="68" s="1"/>
  <c r="T153" i="68"/>
  <c r="S153" i="68"/>
  <c r="R153" i="68"/>
  <c r="M153" i="68"/>
  <c r="Z153" i="68" s="1"/>
  <c r="BF137" i="68"/>
  <c r="AR137" i="68"/>
  <c r="AQ137" i="68"/>
  <c r="AA137" i="68"/>
  <c r="V137" i="68"/>
  <c r="U137" i="68"/>
  <c r="T137" i="68"/>
  <c r="S137" i="68"/>
  <c r="R137" i="68"/>
  <c r="M137" i="68"/>
  <c r="Z137" i="68" s="1"/>
  <c r="BF126" i="68"/>
  <c r="AR126" i="68"/>
  <c r="AQ126" i="68"/>
  <c r="AA126" i="68"/>
  <c r="V126" i="68"/>
  <c r="U126" i="68"/>
  <c r="X126" i="68" s="1"/>
  <c r="T126" i="68"/>
  <c r="S126" i="68"/>
  <c r="R126" i="68"/>
  <c r="M126" i="68"/>
  <c r="Z126" i="68" s="1"/>
  <c r="BF125" i="68"/>
  <c r="AR125" i="68"/>
  <c r="AQ125" i="68"/>
  <c r="AA125" i="68"/>
  <c r="V125" i="68"/>
  <c r="U125" i="68"/>
  <c r="T125" i="68"/>
  <c r="S125" i="68"/>
  <c r="R125" i="68"/>
  <c r="M125" i="68"/>
  <c r="Z125" i="68" s="1"/>
  <c r="BF124" i="68"/>
  <c r="AR124" i="68"/>
  <c r="AQ124" i="68"/>
  <c r="AA124" i="68"/>
  <c r="V124" i="68"/>
  <c r="U124" i="68"/>
  <c r="X124" i="68"/>
  <c r="T124" i="68"/>
  <c r="S124" i="68"/>
  <c r="R124" i="68"/>
  <c r="M124" i="68"/>
  <c r="Z124" i="68" s="1"/>
  <c r="BF122" i="68"/>
  <c r="AR122" i="68"/>
  <c r="AQ122" i="68"/>
  <c r="AA122" i="68"/>
  <c r="V122" i="68"/>
  <c r="U122" i="68"/>
  <c r="T122" i="68"/>
  <c r="S122" i="68"/>
  <c r="R122" i="68"/>
  <c r="M122" i="68"/>
  <c r="Z122" i="68"/>
  <c r="BF113" i="68"/>
  <c r="AR113" i="68"/>
  <c r="AQ113" i="68"/>
  <c r="AA113" i="68"/>
  <c r="V113" i="68"/>
  <c r="U113" i="68"/>
  <c r="X113" i="68"/>
  <c r="T113" i="68"/>
  <c r="S113" i="68"/>
  <c r="R113" i="68"/>
  <c r="M113" i="68"/>
  <c r="Z113" i="68"/>
  <c r="BF108" i="68"/>
  <c r="AR108" i="68"/>
  <c r="AQ108" i="68"/>
  <c r="AA108" i="68"/>
  <c r="V108" i="68"/>
  <c r="U108" i="68"/>
  <c r="T108" i="68"/>
  <c r="S108" i="68"/>
  <c r="R108" i="68"/>
  <c r="M108" i="68"/>
  <c r="BF93" i="68"/>
  <c r="AR93" i="68"/>
  <c r="AQ93" i="68"/>
  <c r="AA93" i="68"/>
  <c r="V93" i="68"/>
  <c r="U93" i="68"/>
  <c r="X93" i="68" s="1"/>
  <c r="T93" i="68"/>
  <c r="S93" i="68"/>
  <c r="R93" i="68"/>
  <c r="M93" i="68"/>
  <c r="BF71" i="68"/>
  <c r="AR71" i="68"/>
  <c r="AQ71" i="68"/>
  <c r="AA71" i="68"/>
  <c r="Z71" i="68"/>
  <c r="V71" i="68"/>
  <c r="U71" i="68"/>
  <c r="T71" i="68"/>
  <c r="S71" i="68"/>
  <c r="R71" i="68"/>
  <c r="M71" i="68"/>
  <c r="J71" i="68" s="1"/>
  <c r="BF63" i="68"/>
  <c r="AR63" i="68"/>
  <c r="AQ63" i="68"/>
  <c r="AA63" i="68"/>
  <c r="V63" i="68"/>
  <c r="U63" i="68"/>
  <c r="X63" i="68" s="1"/>
  <c r="T63" i="68"/>
  <c r="S63" i="68"/>
  <c r="R63" i="68"/>
  <c r="M63" i="68"/>
  <c r="Z63" i="68"/>
  <c r="BF59" i="68"/>
  <c r="AR59" i="68"/>
  <c r="AQ59" i="68"/>
  <c r="AA59" i="68"/>
  <c r="V59" i="68"/>
  <c r="U59" i="68"/>
  <c r="X59" i="68" s="1"/>
  <c r="T59" i="68"/>
  <c r="S59" i="68"/>
  <c r="R59" i="68"/>
  <c r="M59" i="68"/>
  <c r="Z59" i="68"/>
  <c r="BF42" i="68"/>
  <c r="AR42" i="68"/>
  <c r="AQ42" i="68"/>
  <c r="AA42" i="68"/>
  <c r="V42" i="68"/>
  <c r="U42" i="68"/>
  <c r="X42" i="68" s="1"/>
  <c r="T42" i="68"/>
  <c r="S42" i="68"/>
  <c r="R42" i="68"/>
  <c r="M42" i="68"/>
  <c r="Z42" i="68"/>
  <c r="BF30" i="68"/>
  <c r="AR30" i="68"/>
  <c r="AQ30" i="68"/>
  <c r="AA30" i="68"/>
  <c r="V30" i="68"/>
  <c r="U30" i="68"/>
  <c r="X30" i="68" s="1"/>
  <c r="T30" i="68"/>
  <c r="S30" i="68"/>
  <c r="R30" i="68"/>
  <c r="M30" i="68"/>
  <c r="Z30" i="68"/>
  <c r="BF26" i="68"/>
  <c r="AR26" i="68"/>
  <c r="AQ26" i="68"/>
  <c r="AA26" i="68"/>
  <c r="V26" i="68"/>
  <c r="U26" i="68"/>
  <c r="X26" i="68" s="1"/>
  <c r="T26" i="68"/>
  <c r="S26" i="68"/>
  <c r="R26" i="68"/>
  <c r="M26" i="68"/>
  <c r="Z26" i="68"/>
  <c r="BF20" i="68"/>
  <c r="AR20" i="68"/>
  <c r="AQ20" i="68"/>
  <c r="AA20" i="68"/>
  <c r="V20" i="68"/>
  <c r="U20" i="68"/>
  <c r="X20" i="68" s="1"/>
  <c r="T20" i="68"/>
  <c r="S20" i="68"/>
  <c r="R20" i="68"/>
  <c r="M20" i="68"/>
  <c r="Z20" i="68"/>
  <c r="BF10" i="68"/>
  <c r="AR10" i="68"/>
  <c r="AQ10" i="68"/>
  <c r="AA10" i="68"/>
  <c r="V10" i="68"/>
  <c r="U10" i="68"/>
  <c r="X10" i="68" s="1"/>
  <c r="T10" i="68"/>
  <c r="S10" i="68"/>
  <c r="R10" i="68"/>
  <c r="M10" i="68"/>
  <c r="Z10" i="68"/>
  <c r="BF7" i="68"/>
  <c r="AR7" i="68"/>
  <c r="AQ7" i="68"/>
  <c r="AA7" i="68"/>
  <c r="V7" i="68"/>
  <c r="U7" i="68"/>
  <c r="X7" i="68" s="1"/>
  <c r="T7" i="68"/>
  <c r="S7" i="68"/>
  <c r="R7" i="68"/>
  <c r="M7" i="68"/>
  <c r="Z7" i="68"/>
  <c r="BF231" i="68"/>
  <c r="AR231" i="68"/>
  <c r="AQ231" i="68"/>
  <c r="AA231" i="68"/>
  <c r="V231" i="68"/>
  <c r="U231" i="68"/>
  <c r="X231" i="68" s="1"/>
  <c r="T231" i="68"/>
  <c r="S231" i="68"/>
  <c r="R231" i="68"/>
  <c r="M231" i="68"/>
  <c r="Z231" i="68"/>
  <c r="BF226" i="68"/>
  <c r="AR226" i="68"/>
  <c r="AQ226" i="68"/>
  <c r="AA226" i="68"/>
  <c r="V226" i="68"/>
  <c r="U226" i="68"/>
  <c r="T226" i="68"/>
  <c r="S226" i="68"/>
  <c r="R226" i="68"/>
  <c r="M226" i="68"/>
  <c r="BF221" i="68"/>
  <c r="AR221" i="68"/>
  <c r="AQ221" i="68"/>
  <c r="AA221" i="68"/>
  <c r="V221" i="68"/>
  <c r="U221" i="68"/>
  <c r="X221" i="68"/>
  <c r="T221" i="68"/>
  <c r="S221" i="68"/>
  <c r="R221" i="68"/>
  <c r="M221" i="68"/>
  <c r="Z221" i="68"/>
  <c r="BF202" i="68"/>
  <c r="AR202" i="68"/>
  <c r="AQ202" i="68"/>
  <c r="AA202" i="68"/>
  <c r="Z202" i="68"/>
  <c r="V202" i="68"/>
  <c r="U202" i="68"/>
  <c r="AP202" i="68" s="1"/>
  <c r="T202" i="68"/>
  <c r="S202" i="68"/>
  <c r="R202" i="68"/>
  <c r="M202" i="68"/>
  <c r="J202" i="68"/>
  <c r="BF185" i="68"/>
  <c r="AQ185" i="68"/>
  <c r="AA185" i="68"/>
  <c r="R185" i="68"/>
  <c r="M185" i="68"/>
  <c r="Z185" i="68" s="1"/>
  <c r="BF170" i="68"/>
  <c r="AR170" i="68"/>
  <c r="AQ170" i="68"/>
  <c r="AA170" i="68"/>
  <c r="V170" i="68"/>
  <c r="U170" i="68"/>
  <c r="T170" i="68"/>
  <c r="S170" i="68"/>
  <c r="R170" i="68"/>
  <c r="M170" i="68"/>
  <c r="Z170" i="68" s="1"/>
  <c r="BF156" i="68"/>
  <c r="AR156" i="68"/>
  <c r="AQ156" i="68"/>
  <c r="AA156" i="68"/>
  <c r="V156" i="68"/>
  <c r="U156" i="68"/>
  <c r="X156" i="68"/>
  <c r="T156" i="68"/>
  <c r="S156" i="68"/>
  <c r="R156" i="68"/>
  <c r="M156" i="68"/>
  <c r="Z156" i="68" s="1"/>
  <c r="BF145" i="68"/>
  <c r="AR145" i="68"/>
  <c r="AQ145" i="68"/>
  <c r="AA145" i="68"/>
  <c r="V145" i="68"/>
  <c r="U145" i="68"/>
  <c r="T145" i="68"/>
  <c r="S145" i="68"/>
  <c r="R145" i="68"/>
  <c r="M145" i="68"/>
  <c r="Z145" i="68"/>
  <c r="BF142" i="68"/>
  <c r="AR142" i="68"/>
  <c r="AQ142" i="68"/>
  <c r="AA142" i="68"/>
  <c r="V142" i="68"/>
  <c r="U142" i="68"/>
  <c r="X142" i="68"/>
  <c r="T142" i="68"/>
  <c r="S142" i="68"/>
  <c r="R142" i="68"/>
  <c r="M142" i="68"/>
  <c r="Z142" i="68"/>
  <c r="BF139" i="68"/>
  <c r="AR139" i="68"/>
  <c r="AQ139" i="68"/>
  <c r="AA139" i="68"/>
  <c r="Z139" i="68"/>
  <c r="V139" i="68"/>
  <c r="U139" i="68"/>
  <c r="AP139" i="68" s="1"/>
  <c r="T139" i="68"/>
  <c r="S139" i="68"/>
  <c r="R139" i="68"/>
  <c r="M139" i="68"/>
  <c r="J139" i="68"/>
  <c r="BF138" i="68"/>
  <c r="AR138" i="68"/>
  <c r="AQ138" i="68"/>
  <c r="AA138" i="68"/>
  <c r="V138" i="68"/>
  <c r="U138" i="68"/>
  <c r="X138" i="68"/>
  <c r="T138" i="68"/>
  <c r="S138" i="68"/>
  <c r="R138" i="68"/>
  <c r="M138" i="68"/>
  <c r="BF136" i="68"/>
  <c r="AR136" i="68"/>
  <c r="AQ136" i="68"/>
  <c r="AA136" i="68"/>
  <c r="V136" i="68"/>
  <c r="U136" i="68"/>
  <c r="X136" i="68"/>
  <c r="T136" i="68"/>
  <c r="S136" i="68"/>
  <c r="R136" i="68"/>
  <c r="M136" i="68"/>
  <c r="BF119" i="68"/>
  <c r="AR119" i="68"/>
  <c r="AQ119" i="68"/>
  <c r="AA119" i="68"/>
  <c r="V119" i="68"/>
  <c r="U119" i="68"/>
  <c r="X119" i="68"/>
  <c r="T119" i="68"/>
  <c r="S119" i="68"/>
  <c r="R119" i="68"/>
  <c r="M119" i="68"/>
  <c r="BF103" i="68"/>
  <c r="AR103" i="68"/>
  <c r="AQ103" i="68"/>
  <c r="AA103" i="68"/>
  <c r="V103" i="68"/>
  <c r="U103" i="68"/>
  <c r="X103" i="68" s="1"/>
  <c r="T103" i="68"/>
  <c r="S103" i="68"/>
  <c r="R103" i="68"/>
  <c r="M103" i="68"/>
  <c r="Z103" i="68"/>
  <c r="BF96" i="68"/>
  <c r="AR96" i="68"/>
  <c r="AQ96" i="68"/>
  <c r="AA96" i="68"/>
  <c r="V96" i="68"/>
  <c r="U96" i="68"/>
  <c r="X96" i="68" s="1"/>
  <c r="T96" i="68"/>
  <c r="S96" i="68"/>
  <c r="R96" i="68"/>
  <c r="M96" i="68"/>
  <c r="Z96" i="68"/>
  <c r="BF94" i="68"/>
  <c r="AR94" i="68"/>
  <c r="AQ94" i="68"/>
  <c r="AA94" i="68"/>
  <c r="V94" i="68"/>
  <c r="U94" i="68"/>
  <c r="X94" i="68" s="1"/>
  <c r="T94" i="68"/>
  <c r="S94" i="68"/>
  <c r="R94" i="68"/>
  <c r="M94" i="68"/>
  <c r="Z94" i="68"/>
  <c r="BF88" i="68"/>
  <c r="AR88" i="68"/>
  <c r="AQ88" i="68"/>
  <c r="AA88" i="68"/>
  <c r="V88" i="68"/>
  <c r="U88" i="68"/>
  <c r="X88" i="68" s="1"/>
  <c r="T88" i="68"/>
  <c r="S88" i="68"/>
  <c r="R88" i="68"/>
  <c r="M88" i="68"/>
  <c r="Z88" i="68"/>
  <c r="BF84" i="68"/>
  <c r="AR84" i="68"/>
  <c r="AQ84" i="68"/>
  <c r="AA84" i="68"/>
  <c r="V84" i="68"/>
  <c r="U84" i="68"/>
  <c r="X84" i="68" s="1"/>
  <c r="T84" i="68"/>
  <c r="S84" i="68"/>
  <c r="R84" i="68"/>
  <c r="M84" i="68"/>
  <c r="Z84" i="68"/>
  <c r="BF65" i="68"/>
  <c r="AR65" i="68"/>
  <c r="AQ65" i="68"/>
  <c r="AA65" i="68"/>
  <c r="Z65" i="68"/>
  <c r="V65" i="68"/>
  <c r="U65" i="68"/>
  <c r="X65" i="68"/>
  <c r="T65" i="68"/>
  <c r="S65" i="68"/>
  <c r="R65" i="68"/>
  <c r="M65" i="68"/>
  <c r="J65" i="68"/>
  <c r="AP65" i="68"/>
  <c r="BF64" i="68"/>
  <c r="AR64" i="68"/>
  <c r="AQ64" i="68"/>
  <c r="AA64" i="68"/>
  <c r="Z64" i="68"/>
  <c r="V64" i="68"/>
  <c r="U64" i="68"/>
  <c r="AP64" i="68" s="1"/>
  <c r="T64" i="68"/>
  <c r="S64" i="68"/>
  <c r="R64" i="68"/>
  <c r="M64" i="68"/>
  <c r="J64" i="68"/>
  <c r="BF39" i="68"/>
  <c r="AR39" i="68"/>
  <c r="AQ39" i="68"/>
  <c r="AA39" i="68"/>
  <c r="V39" i="68"/>
  <c r="U39" i="68"/>
  <c r="X39" i="68"/>
  <c r="T39" i="68"/>
  <c r="S39" i="68"/>
  <c r="R39" i="68"/>
  <c r="M39" i="68"/>
  <c r="Z39" i="68" s="1"/>
  <c r="BF25" i="68"/>
  <c r="AR25" i="68"/>
  <c r="AQ25" i="68"/>
  <c r="AA25" i="68"/>
  <c r="Z25" i="68"/>
  <c r="V25" i="68"/>
  <c r="U25" i="68"/>
  <c r="T25" i="68"/>
  <c r="S25" i="68"/>
  <c r="R25" i="68"/>
  <c r="M25" i="68"/>
  <c r="J25" i="68" s="1"/>
  <c r="BF23" i="68"/>
  <c r="AR23" i="68"/>
  <c r="AQ23" i="68"/>
  <c r="AA23" i="68"/>
  <c r="V23" i="68"/>
  <c r="U23" i="68"/>
  <c r="X23" i="68" s="1"/>
  <c r="T23" i="68"/>
  <c r="S23" i="68"/>
  <c r="R23" i="68"/>
  <c r="M23" i="68"/>
  <c r="Z23" i="68"/>
  <c r="BF18" i="68"/>
  <c r="AR18" i="68"/>
  <c r="AQ18" i="68"/>
  <c r="AA18" i="68"/>
  <c r="V18" i="68"/>
  <c r="U18" i="68"/>
  <c r="T18" i="68"/>
  <c r="S18" i="68"/>
  <c r="R18" i="68"/>
  <c r="M18" i="68"/>
  <c r="Z18" i="68" s="1"/>
  <c r="BF11" i="68"/>
  <c r="AR11" i="68"/>
  <c r="AR244" i="68" s="1"/>
  <c r="AQ11" i="68"/>
  <c r="AA11" i="68"/>
  <c r="V11" i="68"/>
  <c r="U11" i="68"/>
  <c r="X11" i="68"/>
  <c r="T11" i="68"/>
  <c r="S11" i="68"/>
  <c r="R11" i="68"/>
  <c r="M11" i="68"/>
  <c r="Z11" i="68" s="1"/>
  <c r="BF181" i="68"/>
  <c r="AR181" i="68"/>
  <c r="AQ181" i="68"/>
  <c r="AA181" i="68"/>
  <c r="Z181" i="68"/>
  <c r="V181" i="68"/>
  <c r="U181" i="68"/>
  <c r="T181" i="68"/>
  <c r="S181" i="68"/>
  <c r="R181" i="68"/>
  <c r="M181" i="68"/>
  <c r="J181" i="68" s="1"/>
  <c r="BF176" i="68"/>
  <c r="AR176" i="68"/>
  <c r="AQ176" i="68"/>
  <c r="AA176" i="68"/>
  <c r="V176" i="68"/>
  <c r="U176" i="68"/>
  <c r="X176" i="68" s="1"/>
  <c r="T176" i="68"/>
  <c r="S176" i="68"/>
  <c r="R176" i="68"/>
  <c r="M176" i="68"/>
  <c r="BF169" i="68"/>
  <c r="AR169" i="68"/>
  <c r="AQ169" i="68"/>
  <c r="AA169" i="68"/>
  <c r="V169" i="68"/>
  <c r="U169" i="68"/>
  <c r="X169" i="68"/>
  <c r="T169" i="68"/>
  <c r="S169" i="68"/>
  <c r="R169" i="68"/>
  <c r="M169" i="68"/>
  <c r="Z169" i="68" s="1"/>
  <c r="BF130" i="68"/>
  <c r="AR130" i="68"/>
  <c r="AQ130" i="68"/>
  <c r="AA130" i="68"/>
  <c r="V130" i="68"/>
  <c r="U130" i="68"/>
  <c r="X130" i="68"/>
  <c r="T130" i="68"/>
  <c r="S130" i="68"/>
  <c r="R130" i="68"/>
  <c r="M130" i="68"/>
  <c r="Z130" i="68"/>
  <c r="BF29" i="68"/>
  <c r="AR29" i="68"/>
  <c r="AQ29" i="68"/>
  <c r="AA29" i="68"/>
  <c r="V29" i="68"/>
  <c r="U29" i="68"/>
  <c r="X29" i="68"/>
  <c r="T29" i="68"/>
  <c r="S29" i="68"/>
  <c r="R29" i="68"/>
  <c r="M29" i="68"/>
  <c r="Z29" i="68"/>
  <c r="BF22" i="68"/>
  <c r="AR22" i="68"/>
  <c r="AQ22" i="68"/>
  <c r="AA22" i="68"/>
  <c r="V22" i="68"/>
  <c r="U22" i="68"/>
  <c r="X22" i="68"/>
  <c r="T22" i="68"/>
  <c r="S22" i="68"/>
  <c r="R22" i="68"/>
  <c r="M22" i="68"/>
  <c r="Z22" i="68"/>
  <c r="BF193" i="68"/>
  <c r="AR193" i="68"/>
  <c r="AQ193" i="68"/>
  <c r="AA193" i="68"/>
  <c r="V193" i="68"/>
  <c r="U193" i="68"/>
  <c r="X193" i="68"/>
  <c r="T193" i="68"/>
  <c r="S193" i="68"/>
  <c r="R193" i="68"/>
  <c r="M193" i="68"/>
  <c r="Z193" i="68"/>
  <c r="BF149" i="68"/>
  <c r="AR149" i="68"/>
  <c r="AQ149" i="68"/>
  <c r="AA149" i="68"/>
  <c r="V149" i="68"/>
  <c r="U149" i="68"/>
  <c r="W149" i="68" s="1"/>
  <c r="X149" i="68"/>
  <c r="T149" i="68"/>
  <c r="S149" i="68"/>
  <c r="R149" i="68"/>
  <c r="M149" i="68"/>
  <c r="Z149" i="68"/>
  <c r="BF146" i="68"/>
  <c r="AR146" i="68"/>
  <c r="AQ146" i="68"/>
  <c r="AA146" i="68"/>
  <c r="V146" i="68"/>
  <c r="U146" i="68"/>
  <c r="X146" i="68"/>
  <c r="T146" i="68"/>
  <c r="S146" i="68"/>
  <c r="R146" i="68"/>
  <c r="M146" i="68"/>
  <c r="Z146" i="68"/>
  <c r="BF134" i="68"/>
  <c r="AR134" i="68"/>
  <c r="AQ134" i="68"/>
  <c r="AA134" i="68"/>
  <c r="V134" i="68"/>
  <c r="U134" i="68"/>
  <c r="X134" i="68"/>
  <c r="T134" i="68"/>
  <c r="S134" i="68"/>
  <c r="R134" i="68"/>
  <c r="M134" i="68"/>
  <c r="J134" i="68" s="1"/>
  <c r="Z134" i="68"/>
  <c r="BF128" i="68"/>
  <c r="AR128" i="68"/>
  <c r="AQ128" i="68"/>
  <c r="AA128" i="68"/>
  <c r="Z128" i="68"/>
  <c r="V128" i="68"/>
  <c r="U128" i="68"/>
  <c r="T128" i="68"/>
  <c r="S128" i="68"/>
  <c r="R128" i="68"/>
  <c r="M128" i="68"/>
  <c r="J128" i="68" s="1"/>
  <c r="BF70" i="68"/>
  <c r="AR70" i="68"/>
  <c r="AQ70" i="68"/>
  <c r="AA70" i="68"/>
  <c r="V70" i="68"/>
  <c r="U70" i="68"/>
  <c r="X70" i="68" s="1"/>
  <c r="T70" i="68"/>
  <c r="S70" i="68"/>
  <c r="R70" i="68"/>
  <c r="M70" i="68"/>
  <c r="Z70" i="68"/>
  <c r="BF40" i="68"/>
  <c r="AR40" i="68"/>
  <c r="AQ40" i="68"/>
  <c r="AA40" i="68"/>
  <c r="V40" i="68"/>
  <c r="U40" i="68"/>
  <c r="T40" i="68"/>
  <c r="S40" i="68"/>
  <c r="R40" i="68"/>
  <c r="M40" i="68"/>
  <c r="Z40" i="68" s="1"/>
  <c r="BF32" i="68"/>
  <c r="AR32" i="68"/>
  <c r="AQ32" i="68"/>
  <c r="AA32" i="68"/>
  <c r="Z32" i="68"/>
  <c r="V32" i="68"/>
  <c r="U32" i="68"/>
  <c r="T32" i="68"/>
  <c r="S32" i="68"/>
  <c r="R32" i="68"/>
  <c r="M32" i="68"/>
  <c r="J32" i="68"/>
  <c r="BF215" i="68"/>
  <c r="AR215" i="68"/>
  <c r="AQ215" i="68"/>
  <c r="AA215" i="68"/>
  <c r="V215" i="68"/>
  <c r="U215" i="68"/>
  <c r="X215" i="68"/>
  <c r="T215" i="68"/>
  <c r="S215" i="68"/>
  <c r="R215" i="68"/>
  <c r="M215" i="68"/>
  <c r="Z215" i="68"/>
  <c r="BF189" i="68"/>
  <c r="AR189" i="68"/>
  <c r="AQ189" i="68"/>
  <c r="AA189" i="68"/>
  <c r="V189" i="68"/>
  <c r="U189" i="68"/>
  <c r="X189" i="68"/>
  <c r="T189" i="68"/>
  <c r="S189" i="68"/>
  <c r="R189" i="68"/>
  <c r="M189" i="68"/>
  <c r="Z189" i="68"/>
  <c r="BF161" i="68"/>
  <c r="AR161" i="68"/>
  <c r="AQ161" i="68"/>
  <c r="AA161" i="68"/>
  <c r="V161" i="68"/>
  <c r="U161" i="68"/>
  <c r="X161" i="68" s="1"/>
  <c r="T161" i="68"/>
  <c r="S161" i="68"/>
  <c r="R161" i="68"/>
  <c r="M161" i="68"/>
  <c r="Z161" i="68"/>
  <c r="J161" i="68"/>
  <c r="BF83" i="68"/>
  <c r="AR83" i="68"/>
  <c r="AQ83" i="68"/>
  <c r="AA83" i="68"/>
  <c r="V83" i="68"/>
  <c r="U83" i="68"/>
  <c r="X83" i="68"/>
  <c r="T83" i="68"/>
  <c r="S83" i="68"/>
  <c r="R83" i="68"/>
  <c r="M83" i="68"/>
  <c r="Z83" i="68"/>
  <c r="BF82" i="68"/>
  <c r="AR82" i="68"/>
  <c r="AQ82" i="68"/>
  <c r="AA82" i="68"/>
  <c r="V82" i="68"/>
  <c r="U82" i="68"/>
  <c r="X82" i="68"/>
  <c r="T82" i="68"/>
  <c r="S82" i="68"/>
  <c r="R82" i="68"/>
  <c r="M82" i="68"/>
  <c r="Z82" i="68"/>
  <c r="BF190" i="68"/>
  <c r="AR190" i="68"/>
  <c r="AQ190" i="68"/>
  <c r="AA190" i="68"/>
  <c r="V190" i="68"/>
  <c r="U190" i="68"/>
  <c r="X190" i="68"/>
  <c r="T190" i="68"/>
  <c r="S190" i="68"/>
  <c r="R190" i="68"/>
  <c r="M190" i="68"/>
  <c r="Z190" i="68"/>
  <c r="BF178" i="68"/>
  <c r="AR178" i="68"/>
  <c r="AQ178" i="68"/>
  <c r="AA178" i="68"/>
  <c r="V178" i="68"/>
  <c r="U178" i="68"/>
  <c r="X178" i="68"/>
  <c r="T178" i="68"/>
  <c r="S178" i="68"/>
  <c r="R178" i="68"/>
  <c r="M178" i="68"/>
  <c r="Z178" i="68"/>
  <c r="BF152" i="68"/>
  <c r="AR152" i="68"/>
  <c r="AQ152" i="68"/>
  <c r="AA152" i="68"/>
  <c r="V152" i="68"/>
  <c r="U152" i="68"/>
  <c r="X152" i="68"/>
  <c r="T152" i="68"/>
  <c r="S152" i="68"/>
  <c r="R152" i="68"/>
  <c r="M152" i="68"/>
  <c r="Z152" i="68"/>
  <c r="BF76" i="68"/>
  <c r="AR76" i="68"/>
  <c r="AQ76" i="68"/>
  <c r="AA76" i="68"/>
  <c r="V76" i="68"/>
  <c r="U76" i="68"/>
  <c r="X76" i="68"/>
  <c r="T76" i="68"/>
  <c r="S76" i="68"/>
  <c r="R76" i="68"/>
  <c r="M76" i="68"/>
  <c r="Z76" i="68"/>
  <c r="BF62" i="68"/>
  <c r="AR62" i="68"/>
  <c r="AQ62" i="68"/>
  <c r="AA62" i="68"/>
  <c r="Z62" i="68"/>
  <c r="V62" i="68"/>
  <c r="U62" i="68"/>
  <c r="X62" i="68"/>
  <c r="T62" i="68"/>
  <c r="S62" i="68"/>
  <c r="R62" i="68"/>
  <c r="M62" i="68"/>
  <c r="J62" i="68" s="1"/>
  <c r="BF47" i="68"/>
  <c r="AR47" i="68"/>
  <c r="AQ47" i="68"/>
  <c r="AA47" i="68"/>
  <c r="V47" i="68"/>
  <c r="U47" i="68"/>
  <c r="X47" i="68"/>
  <c r="T47" i="68"/>
  <c r="S47" i="68"/>
  <c r="R47" i="68"/>
  <c r="M47" i="68"/>
  <c r="Z47" i="68" s="1"/>
  <c r="BF43" i="68"/>
  <c r="AR43" i="68"/>
  <c r="AQ43" i="68"/>
  <c r="AA43" i="68"/>
  <c r="Z43" i="68"/>
  <c r="V43" i="68"/>
  <c r="W43" i="68"/>
  <c r="U43" i="68"/>
  <c r="X43" i="68" s="1"/>
  <c r="T43" i="68"/>
  <c r="S43" i="68"/>
  <c r="R43" i="68"/>
  <c r="M43" i="68"/>
  <c r="J43" i="68"/>
  <c r="AP43" i="68"/>
  <c r="BF41" i="68"/>
  <c r="AR41" i="68"/>
  <c r="AQ41" i="68"/>
  <c r="AA41" i="68"/>
  <c r="V41" i="68"/>
  <c r="U41" i="68"/>
  <c r="X41" i="68"/>
  <c r="T41" i="68"/>
  <c r="S41" i="68"/>
  <c r="R41" i="68"/>
  <c r="M41" i="68"/>
  <c r="Z41" i="68"/>
  <c r="BF232" i="68"/>
  <c r="AR232" i="68"/>
  <c r="AQ232" i="68"/>
  <c r="AA232" i="68"/>
  <c r="V232" i="68"/>
  <c r="U232" i="68"/>
  <c r="X232" i="68"/>
  <c r="T232" i="68"/>
  <c r="S232" i="68"/>
  <c r="R232" i="68"/>
  <c r="M232" i="68"/>
  <c r="J232" i="68" s="1"/>
  <c r="Z232" i="68"/>
  <c r="BF225" i="68"/>
  <c r="AR225" i="68"/>
  <c r="AQ225" i="68"/>
  <c r="AQ246" i="68" s="1"/>
  <c r="AA225" i="68"/>
  <c r="AA246" i="68" s="1"/>
  <c r="V225" i="68"/>
  <c r="U225" i="68"/>
  <c r="X225" i="68" s="1"/>
  <c r="T225" i="68"/>
  <c r="T246" i="68"/>
  <c r="S225" i="68"/>
  <c r="R225" i="68"/>
  <c r="M225" i="68"/>
  <c r="Z225" i="68"/>
  <c r="BF91" i="68"/>
  <c r="AR91" i="68"/>
  <c r="AQ91" i="68"/>
  <c r="AA91" i="68"/>
  <c r="V91" i="68"/>
  <c r="U91" i="68"/>
  <c r="X91" i="68" s="1"/>
  <c r="T91" i="68"/>
  <c r="S91" i="68"/>
  <c r="R91" i="68"/>
  <c r="M91" i="68"/>
  <c r="Z91" i="68"/>
  <c r="BF75" i="68"/>
  <c r="AR75" i="68"/>
  <c r="AQ75" i="68"/>
  <c r="AA75" i="68"/>
  <c r="V75" i="68"/>
  <c r="U75" i="68"/>
  <c r="T75" i="68"/>
  <c r="S75" i="68"/>
  <c r="R75" i="68"/>
  <c r="M75" i="68"/>
  <c r="Z75" i="68" s="1"/>
  <c r="BF204" i="68"/>
  <c r="AR204" i="68"/>
  <c r="AQ204" i="68"/>
  <c r="AA204" i="68"/>
  <c r="V204" i="68"/>
  <c r="U204" i="68"/>
  <c r="X204" i="68" s="1"/>
  <c r="T204" i="68"/>
  <c r="S204" i="68"/>
  <c r="R204" i="68"/>
  <c r="M204" i="68"/>
  <c r="Z204" i="68" s="1"/>
  <c r="BF160" i="68"/>
  <c r="AR160" i="68"/>
  <c r="AQ160" i="68"/>
  <c r="AA160" i="68"/>
  <c r="V160" i="68"/>
  <c r="U160" i="68"/>
  <c r="X160" i="68" s="1"/>
  <c r="T160" i="68"/>
  <c r="S160" i="68"/>
  <c r="R160" i="68"/>
  <c r="M160" i="68"/>
  <c r="Z160" i="68" s="1"/>
  <c r="BF144" i="68"/>
  <c r="AR144" i="68"/>
  <c r="AQ144" i="68"/>
  <c r="AA144" i="68"/>
  <c r="V144" i="68"/>
  <c r="U144" i="68"/>
  <c r="X144" i="68" s="1"/>
  <c r="T144" i="68"/>
  <c r="S144" i="68"/>
  <c r="R144" i="68"/>
  <c r="M144" i="68"/>
  <c r="Z144" i="68"/>
  <c r="BF106" i="68"/>
  <c r="BF244" i="68"/>
  <c r="AR106" i="68"/>
  <c r="AQ106" i="68"/>
  <c r="AQ244" i="68"/>
  <c r="AA106" i="68"/>
  <c r="AA244" i="68" s="1"/>
  <c r="V106" i="68"/>
  <c r="U106" i="68"/>
  <c r="X106" i="68"/>
  <c r="T106" i="68"/>
  <c r="S106" i="68"/>
  <c r="R106" i="68"/>
  <c r="R244" i="68"/>
  <c r="M106" i="68"/>
  <c r="Z106" i="68" s="1"/>
  <c r="BF87" i="68"/>
  <c r="AR87" i="68"/>
  <c r="AQ87" i="68"/>
  <c r="AA87" i="68"/>
  <c r="V87" i="68"/>
  <c r="U87" i="68"/>
  <c r="X87" i="68" s="1"/>
  <c r="T87" i="68"/>
  <c r="S87" i="68"/>
  <c r="R87" i="68"/>
  <c r="M87" i="68"/>
  <c r="Z87" i="68" s="1"/>
  <c r="BF73" i="68"/>
  <c r="BF240" i="68"/>
  <c r="AR73" i="68"/>
  <c r="AQ73" i="68"/>
  <c r="AQ240" i="68" s="1"/>
  <c r="AA73" i="68"/>
  <c r="V73" i="68"/>
  <c r="U73" i="68"/>
  <c r="T73" i="68"/>
  <c r="S73" i="68"/>
  <c r="R73" i="68"/>
  <c r="R240" i="68" s="1"/>
  <c r="M73" i="68"/>
  <c r="Z73" i="68"/>
  <c r="BF45" i="68"/>
  <c r="AR45" i="68"/>
  <c r="AQ45" i="68"/>
  <c r="AA45" i="68"/>
  <c r="V45" i="68"/>
  <c r="U45" i="68"/>
  <c r="T45" i="68"/>
  <c r="S45" i="68"/>
  <c r="R45" i="68"/>
  <c r="M45" i="68"/>
  <c r="Z45" i="68" s="1"/>
  <c r="BF38" i="68"/>
  <c r="BF242" i="68"/>
  <c r="AR38" i="68"/>
  <c r="AR242" i="68" s="1"/>
  <c r="AQ38" i="68"/>
  <c r="AQ242" i="68"/>
  <c r="AA38" i="68"/>
  <c r="AA242" i="68" s="1"/>
  <c r="Z38" i="68"/>
  <c r="V38" i="68"/>
  <c r="U38" i="68"/>
  <c r="U242" i="68" s="1"/>
  <c r="T38" i="68"/>
  <c r="S38" i="68"/>
  <c r="S242" i="68"/>
  <c r="R38" i="68"/>
  <c r="R242" i="68" s="1"/>
  <c r="M38" i="68"/>
  <c r="J38" i="68"/>
  <c r="BF188" i="68"/>
  <c r="AR188" i="68"/>
  <c r="AQ188" i="68"/>
  <c r="AA188" i="68"/>
  <c r="V188" i="68"/>
  <c r="U188" i="68"/>
  <c r="X188" i="68" s="1"/>
  <c r="T188" i="68"/>
  <c r="S188" i="68"/>
  <c r="R188" i="68"/>
  <c r="M188" i="68"/>
  <c r="Z188" i="68"/>
  <c r="BF183" i="68"/>
  <c r="AR183" i="68"/>
  <c r="AQ183" i="68"/>
  <c r="AA183" i="68"/>
  <c r="V183" i="68"/>
  <c r="U183" i="68"/>
  <c r="X183" i="68" s="1"/>
  <c r="T183" i="68"/>
  <c r="S183" i="68"/>
  <c r="R183" i="68"/>
  <c r="M183" i="68"/>
  <c r="Z183" i="68"/>
  <c r="BF164" i="68"/>
  <c r="AR164" i="68"/>
  <c r="AQ164" i="68"/>
  <c r="AA164" i="68"/>
  <c r="V164" i="68"/>
  <c r="U164" i="68"/>
  <c r="X164" i="68" s="1"/>
  <c r="T164" i="68"/>
  <c r="S164" i="68"/>
  <c r="S238" i="68" s="1"/>
  <c r="R164" i="68"/>
  <c r="M164" i="68"/>
  <c r="Z164" i="68"/>
  <c r="BF143" i="68"/>
  <c r="AR143" i="68"/>
  <c r="AQ143" i="68"/>
  <c r="AA143" i="68"/>
  <c r="Z143" i="68"/>
  <c r="V143" i="68"/>
  <c r="U143" i="68"/>
  <c r="T143" i="68"/>
  <c r="S143" i="68"/>
  <c r="R143" i="68"/>
  <c r="M143" i="68"/>
  <c r="J143" i="68"/>
  <c r="BF129" i="68"/>
  <c r="AR129" i="68"/>
  <c r="AS129" i="68" s="1"/>
  <c r="AT129" i="68"/>
  <c r="AU129" i="68"/>
  <c r="AV129" i="68" s="1"/>
  <c r="AQ129" i="68"/>
  <c r="AA129" i="68"/>
  <c r="V129" i="68"/>
  <c r="U129" i="68"/>
  <c r="X129" i="68" s="1"/>
  <c r="T129" i="68"/>
  <c r="S129" i="68"/>
  <c r="R129" i="68"/>
  <c r="M129" i="68"/>
  <c r="Z129" i="68"/>
  <c r="BF121" i="68"/>
  <c r="AR121" i="68"/>
  <c r="AQ121" i="68"/>
  <c r="AA121" i="68"/>
  <c r="V121" i="68"/>
  <c r="U121" i="68"/>
  <c r="X121" i="68" s="1"/>
  <c r="T121" i="68"/>
  <c r="S121" i="68"/>
  <c r="R121" i="68"/>
  <c r="M121" i="68"/>
  <c r="Z121" i="68"/>
  <c r="BF81" i="68"/>
  <c r="AR81" i="68"/>
  <c r="AQ81" i="68"/>
  <c r="AA81" i="68"/>
  <c r="V81" i="68"/>
  <c r="U81" i="68"/>
  <c r="X81" i="68" s="1"/>
  <c r="T81" i="68"/>
  <c r="S81" i="68"/>
  <c r="R81" i="68"/>
  <c r="M81" i="68"/>
  <c r="Z81" i="68"/>
  <c r="BF54" i="68"/>
  <c r="AR54" i="68"/>
  <c r="AQ54" i="68"/>
  <c r="AA54" i="68"/>
  <c r="V54" i="68"/>
  <c r="U54" i="68"/>
  <c r="X54" i="68" s="1"/>
  <c r="T54" i="68"/>
  <c r="S54" i="68"/>
  <c r="R54" i="68"/>
  <c r="M54" i="68"/>
  <c r="J54" i="68"/>
  <c r="BF237" i="68"/>
  <c r="AR237" i="68"/>
  <c r="AQ237" i="68"/>
  <c r="AA237" i="68"/>
  <c r="U237" i="68"/>
  <c r="S237" i="68"/>
  <c r="R237" i="68"/>
  <c r="M237" i="68"/>
  <c r="AR240" i="68"/>
  <c r="T244" i="68"/>
  <c r="AR245" i="68"/>
  <c r="AA245" i="68"/>
  <c r="V245" i="68"/>
  <c r="S245" i="68"/>
  <c r="R245" i="68"/>
  <c r="BF246" i="68"/>
  <c r="S246" i="68"/>
  <c r="R246" i="68"/>
  <c r="M246" i="68"/>
  <c r="AQ239" i="68"/>
  <c r="BF238" i="68"/>
  <c r="BG156" i="67"/>
  <c r="BE156" i="67"/>
  <c r="BC156" i="67"/>
  <c r="BB156" i="67"/>
  <c r="BA156" i="67"/>
  <c r="AZ156" i="67"/>
  <c r="AY156" i="67"/>
  <c r="AN156" i="67"/>
  <c r="AM156" i="67"/>
  <c r="AL156" i="67"/>
  <c r="AK156" i="67"/>
  <c r="AJ156" i="67"/>
  <c r="AI156" i="67"/>
  <c r="AH156" i="67"/>
  <c r="AG156" i="67"/>
  <c r="AF156" i="67"/>
  <c r="AE156" i="67"/>
  <c r="AD156" i="67"/>
  <c r="AC156" i="67"/>
  <c r="O156" i="67"/>
  <c r="K156" i="67"/>
  <c r="I156" i="67"/>
  <c r="E156" i="67"/>
  <c r="B156" i="67"/>
  <c r="BG155" i="67"/>
  <c r="BE155" i="67"/>
  <c r="BC155" i="67"/>
  <c r="BB155" i="67"/>
  <c r="BA155" i="67"/>
  <c r="AZ155" i="67"/>
  <c r="AY155" i="67"/>
  <c r="AN155" i="67"/>
  <c r="AM155" i="67"/>
  <c r="AL155" i="67"/>
  <c r="AK155" i="67"/>
  <c r="AJ155" i="67"/>
  <c r="AI155" i="67"/>
  <c r="AH155" i="67"/>
  <c r="AG155" i="67"/>
  <c r="AF155" i="67"/>
  <c r="AE155" i="67"/>
  <c r="AD155" i="67"/>
  <c r="AC155" i="67"/>
  <c r="O155" i="67"/>
  <c r="K155" i="67"/>
  <c r="I155" i="67"/>
  <c r="E155" i="67"/>
  <c r="B155" i="67"/>
  <c r="BG154" i="67"/>
  <c r="BE154" i="67"/>
  <c r="BC154" i="67"/>
  <c r="BB154" i="67"/>
  <c r="BA154" i="67"/>
  <c r="AZ154" i="67"/>
  <c r="AY154" i="67"/>
  <c r="AN154" i="67"/>
  <c r="AM154" i="67"/>
  <c r="AL154" i="67"/>
  <c r="AK154" i="67"/>
  <c r="AJ154" i="67"/>
  <c r="AI154" i="67"/>
  <c r="AH154" i="67"/>
  <c r="AG154" i="67"/>
  <c r="AF154" i="67"/>
  <c r="AE154" i="67"/>
  <c r="AD154" i="67"/>
  <c r="AC154" i="67"/>
  <c r="O154" i="67"/>
  <c r="K154" i="67"/>
  <c r="I154" i="67"/>
  <c r="E154" i="67"/>
  <c r="B154" i="67"/>
  <c r="BG153" i="67"/>
  <c r="BE153" i="67"/>
  <c r="BC153" i="67"/>
  <c r="BB153" i="67"/>
  <c r="BA153" i="67"/>
  <c r="AZ153" i="67"/>
  <c r="AY153" i="67"/>
  <c r="AN153" i="67"/>
  <c r="AM153" i="67"/>
  <c r="AL153" i="67"/>
  <c r="AK153" i="67"/>
  <c r="AJ153" i="67"/>
  <c r="AI153" i="67"/>
  <c r="AH153" i="67"/>
  <c r="AG153" i="67"/>
  <c r="AF153" i="67"/>
  <c r="AE153" i="67"/>
  <c r="AD153" i="67"/>
  <c r="AC153" i="67"/>
  <c r="O153" i="67"/>
  <c r="K153" i="67"/>
  <c r="I153" i="67"/>
  <c r="E153" i="67"/>
  <c r="B153" i="67"/>
  <c r="BG152" i="67"/>
  <c r="BE152" i="67"/>
  <c r="BC152" i="67"/>
  <c r="BB152" i="67"/>
  <c r="BA152" i="67"/>
  <c r="AZ152" i="67"/>
  <c r="AY152" i="67"/>
  <c r="AN152" i="67"/>
  <c r="AM152" i="67"/>
  <c r="AL152" i="67"/>
  <c r="AK152" i="67"/>
  <c r="AJ152" i="67"/>
  <c r="AI152" i="67"/>
  <c r="AH152" i="67"/>
  <c r="AG152" i="67"/>
  <c r="AF152" i="67"/>
  <c r="AE152" i="67"/>
  <c r="AD152" i="67"/>
  <c r="AC152" i="67"/>
  <c r="O152" i="67"/>
  <c r="K152" i="67"/>
  <c r="I152" i="67"/>
  <c r="E152" i="67"/>
  <c r="B152" i="67"/>
  <c r="BG151" i="67"/>
  <c r="BE151" i="67"/>
  <c r="BC151" i="67"/>
  <c r="BB151" i="67"/>
  <c r="BA151" i="67"/>
  <c r="AZ151" i="67"/>
  <c r="AY151" i="67"/>
  <c r="AN151" i="67"/>
  <c r="AM151" i="67"/>
  <c r="AL151" i="67"/>
  <c r="AK151" i="67"/>
  <c r="AJ151" i="67"/>
  <c r="AI151" i="67"/>
  <c r="AH151" i="67"/>
  <c r="AG151" i="67"/>
  <c r="AF151" i="67"/>
  <c r="AE151" i="67"/>
  <c r="AD151" i="67"/>
  <c r="AC151" i="67"/>
  <c r="O151" i="67"/>
  <c r="K151" i="67"/>
  <c r="I151" i="67"/>
  <c r="E151" i="67"/>
  <c r="B151" i="67"/>
  <c r="BG150" i="67"/>
  <c r="BE150" i="67"/>
  <c r="BC150" i="67"/>
  <c r="BB150" i="67"/>
  <c r="BA150" i="67"/>
  <c r="AZ150" i="67"/>
  <c r="AY150" i="67"/>
  <c r="AN150" i="67"/>
  <c r="AM150" i="67"/>
  <c r="AL150" i="67"/>
  <c r="AK150" i="67"/>
  <c r="AJ150" i="67"/>
  <c r="AI150" i="67"/>
  <c r="AH150" i="67"/>
  <c r="AG150" i="67"/>
  <c r="AF150" i="67"/>
  <c r="AE150" i="67"/>
  <c r="AD150" i="67"/>
  <c r="AC150" i="67"/>
  <c r="O150" i="67"/>
  <c r="K150" i="67"/>
  <c r="I150" i="67"/>
  <c r="E150" i="67"/>
  <c r="B150" i="67"/>
  <c r="BG149" i="67"/>
  <c r="BE149" i="67"/>
  <c r="BC149" i="67"/>
  <c r="BB149" i="67"/>
  <c r="BA149" i="67"/>
  <c r="AZ149" i="67"/>
  <c r="AY149" i="67"/>
  <c r="AN149" i="67"/>
  <c r="AM149" i="67"/>
  <c r="AL149" i="67"/>
  <c r="AK149" i="67"/>
  <c r="AJ149" i="67"/>
  <c r="AI149" i="67"/>
  <c r="AH149" i="67"/>
  <c r="AG149" i="67"/>
  <c r="AF149" i="67"/>
  <c r="AE149" i="67"/>
  <c r="AD149" i="67"/>
  <c r="AC149" i="67"/>
  <c r="O149" i="67"/>
  <c r="K149" i="67"/>
  <c r="I149" i="67"/>
  <c r="E149" i="67"/>
  <c r="B149" i="67"/>
  <c r="BG148" i="67"/>
  <c r="BE148" i="67"/>
  <c r="BC148" i="67"/>
  <c r="BB148" i="67"/>
  <c r="BA148" i="67"/>
  <c r="AZ148" i="67"/>
  <c r="AY148" i="67"/>
  <c r="AN148" i="67"/>
  <c r="AM148" i="67"/>
  <c r="AL148" i="67"/>
  <c r="AK148" i="67"/>
  <c r="AJ148" i="67"/>
  <c r="AI148" i="67"/>
  <c r="AH148" i="67"/>
  <c r="AG148" i="67"/>
  <c r="AF148" i="67"/>
  <c r="AE148" i="67"/>
  <c r="AD148" i="67"/>
  <c r="AC148" i="67"/>
  <c r="O148" i="67"/>
  <c r="K148" i="67"/>
  <c r="I148" i="67"/>
  <c r="E148" i="67"/>
  <c r="B148" i="67"/>
  <c r="BG147" i="67"/>
  <c r="BE147" i="67"/>
  <c r="BC147" i="67"/>
  <c r="BB147" i="67"/>
  <c r="BA147" i="67"/>
  <c r="AZ147" i="67"/>
  <c r="AY147" i="67"/>
  <c r="AN147" i="67"/>
  <c r="AM147" i="67"/>
  <c r="AL147" i="67"/>
  <c r="AK147" i="67"/>
  <c r="AJ147" i="67"/>
  <c r="AI147" i="67"/>
  <c r="AH147" i="67"/>
  <c r="AG147" i="67"/>
  <c r="AF147" i="67"/>
  <c r="AE147" i="67"/>
  <c r="AD147" i="67"/>
  <c r="AC147" i="67"/>
  <c r="O147" i="67"/>
  <c r="K147" i="67"/>
  <c r="I147" i="67"/>
  <c r="E147" i="67"/>
  <c r="B147" i="67"/>
  <c r="BG146" i="67"/>
  <c r="BE146" i="67"/>
  <c r="BC146" i="67"/>
  <c r="BB146" i="67"/>
  <c r="BA146" i="67"/>
  <c r="AZ146" i="67"/>
  <c r="AY146" i="67"/>
  <c r="AN146" i="67"/>
  <c r="AM146" i="67"/>
  <c r="AL146" i="67"/>
  <c r="AK146" i="67"/>
  <c r="AJ146" i="67"/>
  <c r="AI146" i="67"/>
  <c r="AH146" i="67"/>
  <c r="AG146" i="67"/>
  <c r="AF146" i="67"/>
  <c r="AE146" i="67"/>
  <c r="AD146" i="67"/>
  <c r="AC146" i="67"/>
  <c r="O146" i="67"/>
  <c r="K146" i="67"/>
  <c r="I146" i="67"/>
  <c r="E146" i="67"/>
  <c r="B146" i="67"/>
  <c r="BG143" i="67"/>
  <c r="BE143" i="67"/>
  <c r="BC143" i="67"/>
  <c r="BB143" i="67"/>
  <c r="BA143" i="67"/>
  <c r="AZ143" i="67"/>
  <c r="AY143" i="67"/>
  <c r="AN143" i="67"/>
  <c r="AM143" i="67"/>
  <c r="AL143" i="67"/>
  <c r="AK143" i="67"/>
  <c r="AJ143" i="67"/>
  <c r="AI143" i="67"/>
  <c r="AH143" i="67"/>
  <c r="AG143" i="67"/>
  <c r="AF143" i="67"/>
  <c r="AE143" i="67"/>
  <c r="AD143" i="67"/>
  <c r="AC143" i="67"/>
  <c r="O143" i="67"/>
  <c r="K143" i="67"/>
  <c r="I143" i="67"/>
  <c r="E143" i="67"/>
  <c r="B143" i="67"/>
  <c r="BF139" i="67"/>
  <c r="AR139" i="67"/>
  <c r="AS139" i="67"/>
  <c r="AT139" i="67"/>
  <c r="AU139" i="67" s="1"/>
  <c r="AV139" i="67" s="1"/>
  <c r="AQ139" i="67"/>
  <c r="AA139" i="67"/>
  <c r="V139" i="67"/>
  <c r="U139" i="67"/>
  <c r="T139" i="67"/>
  <c r="S139" i="67"/>
  <c r="R139" i="67"/>
  <c r="M139" i="67"/>
  <c r="Z139" i="67"/>
  <c r="BF132" i="67"/>
  <c r="AR132" i="67"/>
  <c r="AQ132" i="67"/>
  <c r="AA132" i="67"/>
  <c r="V132" i="67"/>
  <c r="U132" i="67"/>
  <c r="T132" i="67"/>
  <c r="S132" i="67"/>
  <c r="R132" i="67"/>
  <c r="M132" i="67"/>
  <c r="J132" i="67" s="1"/>
  <c r="BF127" i="67"/>
  <c r="AR127" i="67"/>
  <c r="AS127" i="67"/>
  <c r="AT127" i="67" s="1"/>
  <c r="AU127" i="67" s="1"/>
  <c r="AV127" i="67" s="1"/>
  <c r="AQ127" i="67"/>
  <c r="AA127" i="67"/>
  <c r="V127" i="67"/>
  <c r="U127" i="67"/>
  <c r="X127" i="67"/>
  <c r="T127" i="67"/>
  <c r="S127" i="67"/>
  <c r="R127" i="67"/>
  <c r="M127" i="67"/>
  <c r="Z127" i="67" s="1"/>
  <c r="BF104" i="67"/>
  <c r="AR104" i="67"/>
  <c r="AQ104" i="67"/>
  <c r="AA104" i="67"/>
  <c r="V104" i="67"/>
  <c r="U104" i="67"/>
  <c r="T104" i="67"/>
  <c r="S104" i="67"/>
  <c r="R104" i="67"/>
  <c r="M104" i="67"/>
  <c r="J104" i="67"/>
  <c r="BF88" i="67"/>
  <c r="AR88" i="67"/>
  <c r="AS88" i="67" s="1"/>
  <c r="AT88" i="67" s="1"/>
  <c r="AU88" i="67" s="1"/>
  <c r="AV88" i="67" s="1"/>
  <c r="AQ88" i="67"/>
  <c r="AA88" i="67"/>
  <c r="V88" i="67"/>
  <c r="U88" i="67"/>
  <c r="X88" i="67" s="1"/>
  <c r="T88" i="67"/>
  <c r="S88" i="67"/>
  <c r="R88" i="67"/>
  <c r="M88" i="67"/>
  <c r="Z88" i="67"/>
  <c r="BF67" i="67"/>
  <c r="AR67" i="67"/>
  <c r="AQ67" i="67"/>
  <c r="AA67" i="67"/>
  <c r="V67" i="67"/>
  <c r="U67" i="67"/>
  <c r="T67" i="67"/>
  <c r="S67" i="67"/>
  <c r="R67" i="67"/>
  <c r="M67" i="67"/>
  <c r="J67" i="67" s="1"/>
  <c r="BF52" i="67"/>
  <c r="AR52" i="67"/>
  <c r="AS52" i="67"/>
  <c r="AT52" i="67" s="1"/>
  <c r="AU52" i="67" s="1"/>
  <c r="AV52" i="67" s="1"/>
  <c r="AQ52" i="67"/>
  <c r="AA52" i="67"/>
  <c r="V52" i="67"/>
  <c r="U52" i="67"/>
  <c r="T52" i="67"/>
  <c r="S52" i="67"/>
  <c r="R52" i="67"/>
  <c r="M52" i="67"/>
  <c r="Z52" i="67"/>
  <c r="BF46" i="67"/>
  <c r="AR46" i="67"/>
  <c r="AQ46" i="67"/>
  <c r="AA46" i="67"/>
  <c r="V46" i="67"/>
  <c r="U46" i="67"/>
  <c r="T46" i="67"/>
  <c r="S46" i="67"/>
  <c r="R46" i="67"/>
  <c r="M46" i="67"/>
  <c r="J46" i="67" s="1"/>
  <c r="BF29" i="67"/>
  <c r="AR29" i="67"/>
  <c r="AS29" i="67"/>
  <c r="AT29" i="67" s="1"/>
  <c r="AU29" i="67" s="1"/>
  <c r="AV29" i="67" s="1"/>
  <c r="AQ29" i="67"/>
  <c r="AA29" i="67"/>
  <c r="V29" i="67"/>
  <c r="U29" i="67"/>
  <c r="T29" i="67"/>
  <c r="S29" i="67"/>
  <c r="R29" i="67"/>
  <c r="M29" i="67"/>
  <c r="Z29" i="67"/>
  <c r="BF28" i="67"/>
  <c r="AR28" i="67"/>
  <c r="AQ28" i="67"/>
  <c r="AA28" i="67"/>
  <c r="V28" i="67"/>
  <c r="U28" i="67"/>
  <c r="T28" i="67"/>
  <c r="S28" i="67"/>
  <c r="R28" i="67"/>
  <c r="M28" i="67"/>
  <c r="J28" i="67" s="1"/>
  <c r="BF27" i="67"/>
  <c r="AR27" i="67"/>
  <c r="AS27" i="67"/>
  <c r="AT27" i="67" s="1"/>
  <c r="AU27" i="67" s="1"/>
  <c r="AV27" i="67" s="1"/>
  <c r="AQ27" i="67"/>
  <c r="AA27" i="67"/>
  <c r="V27" i="67"/>
  <c r="U27" i="67"/>
  <c r="X27" i="67"/>
  <c r="T27" i="67"/>
  <c r="S27" i="67"/>
  <c r="R27" i="67"/>
  <c r="M27" i="67"/>
  <c r="Z27" i="67" s="1"/>
  <c r="BF19" i="67"/>
  <c r="AR19" i="67"/>
  <c r="AQ19" i="67"/>
  <c r="AA19" i="67"/>
  <c r="V19" i="67"/>
  <c r="U19" i="67"/>
  <c r="T19" i="67"/>
  <c r="S19" i="67"/>
  <c r="R19" i="67"/>
  <c r="M19" i="67"/>
  <c r="J19" i="67"/>
  <c r="BF14" i="67"/>
  <c r="AR14" i="67"/>
  <c r="AS14" i="67" s="1"/>
  <c r="AT14" i="67" s="1"/>
  <c r="AU14" i="67" s="1"/>
  <c r="AV14" i="67" s="1"/>
  <c r="AQ14" i="67"/>
  <c r="AA14" i="67"/>
  <c r="V14" i="67"/>
  <c r="U14" i="67"/>
  <c r="T14" i="67"/>
  <c r="S14" i="67"/>
  <c r="R14" i="67"/>
  <c r="M14" i="67"/>
  <c r="Z14" i="67" s="1"/>
  <c r="BF12" i="67"/>
  <c r="AR12" i="67"/>
  <c r="AQ12" i="67"/>
  <c r="AA12" i="67"/>
  <c r="V12" i="67"/>
  <c r="U12" i="67"/>
  <c r="T12" i="67"/>
  <c r="S12" i="67"/>
  <c r="R12" i="67"/>
  <c r="M12" i="67"/>
  <c r="J12" i="67"/>
  <c r="BF11" i="67"/>
  <c r="AR11" i="67"/>
  <c r="AS11" i="67" s="1"/>
  <c r="AT11" i="67" s="1"/>
  <c r="AU11" i="67" s="1"/>
  <c r="AV11" i="67" s="1"/>
  <c r="AQ11" i="67"/>
  <c r="AA11" i="67"/>
  <c r="V11" i="67"/>
  <c r="U11" i="67"/>
  <c r="T11" i="67"/>
  <c r="S11" i="67"/>
  <c r="R11" i="67"/>
  <c r="M11" i="67"/>
  <c r="Z11" i="67" s="1"/>
  <c r="BF140" i="67"/>
  <c r="AR140" i="67"/>
  <c r="AQ140" i="67"/>
  <c r="AA140" i="67"/>
  <c r="V140" i="67"/>
  <c r="U140" i="67"/>
  <c r="T140" i="67"/>
  <c r="S140" i="67"/>
  <c r="R140" i="67"/>
  <c r="M140" i="67"/>
  <c r="J140" i="67"/>
  <c r="BF124" i="67"/>
  <c r="AR124" i="67"/>
  <c r="AS124" i="67" s="1"/>
  <c r="AT124" i="67" s="1"/>
  <c r="AU124" i="67" s="1"/>
  <c r="AV124" i="67" s="1"/>
  <c r="AQ124" i="67"/>
  <c r="AA124" i="67"/>
  <c r="V124" i="67"/>
  <c r="U124" i="67"/>
  <c r="T124" i="67"/>
  <c r="S124" i="67"/>
  <c r="R124" i="67"/>
  <c r="M124" i="67"/>
  <c r="Z124" i="67" s="1"/>
  <c r="BF115" i="67"/>
  <c r="AR115" i="67"/>
  <c r="AQ115" i="67"/>
  <c r="AA115" i="67"/>
  <c r="V115" i="67"/>
  <c r="U115" i="67"/>
  <c r="T115" i="67"/>
  <c r="S115" i="67"/>
  <c r="R115" i="67"/>
  <c r="M115" i="67"/>
  <c r="J115" i="67"/>
  <c r="BF110" i="67"/>
  <c r="AR110" i="67"/>
  <c r="AS110" i="67" s="1"/>
  <c r="AT110" i="67" s="1"/>
  <c r="AU110" i="67" s="1"/>
  <c r="AV110" i="67" s="1"/>
  <c r="AQ110" i="67"/>
  <c r="AA110" i="67"/>
  <c r="V110" i="67"/>
  <c r="U110" i="67"/>
  <c r="X110" i="67" s="1"/>
  <c r="T110" i="67"/>
  <c r="S110" i="67"/>
  <c r="R110" i="67"/>
  <c r="M110" i="67"/>
  <c r="Z110" i="67"/>
  <c r="BF103" i="67"/>
  <c r="AR103" i="67"/>
  <c r="AQ103" i="67"/>
  <c r="AA103" i="67"/>
  <c r="V103" i="67"/>
  <c r="U103" i="67"/>
  <c r="T103" i="67"/>
  <c r="S103" i="67"/>
  <c r="R103" i="67"/>
  <c r="M103" i="67"/>
  <c r="Z103" i="67" s="1"/>
  <c r="BF101" i="67"/>
  <c r="AR101" i="67"/>
  <c r="AS101" i="67" s="1"/>
  <c r="AQ101" i="67"/>
  <c r="AA101" i="67"/>
  <c r="Z101" i="67"/>
  <c r="V101" i="67"/>
  <c r="U101" i="67"/>
  <c r="X101" i="67"/>
  <c r="T101" i="67"/>
  <c r="S101" i="67"/>
  <c r="R101" i="67"/>
  <c r="M101" i="67"/>
  <c r="J101" i="67"/>
  <c r="AP101" i="67" s="1"/>
  <c r="BF76" i="67"/>
  <c r="AR76" i="67"/>
  <c r="AQ76" i="67"/>
  <c r="AA76" i="67"/>
  <c r="Z76" i="67"/>
  <c r="V76" i="67"/>
  <c r="U76" i="67"/>
  <c r="T76" i="67"/>
  <c r="S76" i="67"/>
  <c r="R76" i="67"/>
  <c r="M76" i="67"/>
  <c r="J76" i="67" s="1"/>
  <c r="BF72" i="67"/>
  <c r="AR72" i="67"/>
  <c r="AS72" i="67"/>
  <c r="AT72" i="67" s="1"/>
  <c r="AU72" i="67" s="1"/>
  <c r="AV72" i="67" s="1"/>
  <c r="AQ72" i="67"/>
  <c r="AA72" i="67"/>
  <c r="V72" i="67"/>
  <c r="U72" i="67"/>
  <c r="X72" i="67"/>
  <c r="T72" i="67"/>
  <c r="S72" i="67"/>
  <c r="R72" i="67"/>
  <c r="M72" i="67"/>
  <c r="Z72" i="67" s="1"/>
  <c r="BF32" i="67"/>
  <c r="AR32" i="67"/>
  <c r="AQ32" i="67"/>
  <c r="AA32" i="67"/>
  <c r="V32" i="67"/>
  <c r="U32" i="67"/>
  <c r="X32" i="67"/>
  <c r="T32" i="67"/>
  <c r="S32" i="67"/>
  <c r="R32" i="67"/>
  <c r="M32" i="67"/>
  <c r="Z32" i="67" s="1"/>
  <c r="BF31" i="67"/>
  <c r="AR31" i="67"/>
  <c r="AS31" i="67"/>
  <c r="AT31" i="67" s="1"/>
  <c r="AU31" i="67" s="1"/>
  <c r="AV31" i="67" s="1"/>
  <c r="AQ31" i="67"/>
  <c r="AA31" i="67"/>
  <c r="V31" i="67"/>
  <c r="U31" i="67"/>
  <c r="X31" i="67"/>
  <c r="T31" i="67"/>
  <c r="S31" i="67"/>
  <c r="R31" i="67"/>
  <c r="M31" i="67"/>
  <c r="Z31" i="67" s="1"/>
  <c r="BF24" i="67"/>
  <c r="AR24" i="67"/>
  <c r="AQ24" i="67"/>
  <c r="AA24" i="67"/>
  <c r="V24" i="67"/>
  <c r="U24" i="67"/>
  <c r="T24" i="67"/>
  <c r="S24" i="67"/>
  <c r="R24" i="67"/>
  <c r="M24" i="67"/>
  <c r="Z24" i="67"/>
  <c r="BF17" i="67"/>
  <c r="AR17" i="67"/>
  <c r="AS17" i="67"/>
  <c r="AT17" i="67"/>
  <c r="AU17" i="67" s="1"/>
  <c r="AV17" i="67" s="1"/>
  <c r="AQ17" i="67"/>
  <c r="AA17" i="67"/>
  <c r="V17" i="67"/>
  <c r="U17" i="67"/>
  <c r="X17" i="67"/>
  <c r="T17" i="67"/>
  <c r="S17" i="67"/>
  <c r="R17" i="67"/>
  <c r="M17" i="67"/>
  <c r="Z17" i="67"/>
  <c r="BF131" i="67"/>
  <c r="AR131" i="67"/>
  <c r="AQ131" i="67"/>
  <c r="AA131" i="67"/>
  <c r="V131" i="67"/>
  <c r="U131" i="67"/>
  <c r="X131" i="67" s="1"/>
  <c r="T131" i="67"/>
  <c r="S131" i="67"/>
  <c r="R131" i="67"/>
  <c r="M131" i="67"/>
  <c r="Z131" i="67"/>
  <c r="BF95" i="67"/>
  <c r="AR95" i="67"/>
  <c r="AQ95" i="67"/>
  <c r="AA95" i="67"/>
  <c r="V95" i="67"/>
  <c r="U95" i="67"/>
  <c r="X95" i="67" s="1"/>
  <c r="T95" i="67"/>
  <c r="S95" i="67"/>
  <c r="R95" i="67"/>
  <c r="M95" i="67"/>
  <c r="Z95" i="67"/>
  <c r="BF93" i="67"/>
  <c r="AR93" i="67"/>
  <c r="AQ93" i="67"/>
  <c r="AA93" i="67"/>
  <c r="V93" i="67"/>
  <c r="U93" i="67"/>
  <c r="T93" i="67"/>
  <c r="S93" i="67"/>
  <c r="R93" i="67"/>
  <c r="M93" i="67"/>
  <c r="Z93" i="67" s="1"/>
  <c r="BF80" i="67"/>
  <c r="AR80" i="67"/>
  <c r="AS80" i="67" s="1"/>
  <c r="AT80" i="67" s="1"/>
  <c r="AU80" i="67" s="1"/>
  <c r="AV80" i="67" s="1"/>
  <c r="AQ80" i="67"/>
  <c r="AA80" i="67"/>
  <c r="V80" i="67"/>
  <c r="U80" i="67"/>
  <c r="T80" i="67"/>
  <c r="S80" i="67"/>
  <c r="R80" i="67"/>
  <c r="M80" i="67"/>
  <c r="Z80" i="67" s="1"/>
  <c r="BF54" i="67"/>
  <c r="AR54" i="67"/>
  <c r="AQ54" i="67"/>
  <c r="AA54" i="67"/>
  <c r="V54" i="67"/>
  <c r="U54" i="67"/>
  <c r="X54" i="67" s="1"/>
  <c r="T54" i="67"/>
  <c r="S54" i="67"/>
  <c r="R54" i="67"/>
  <c r="M54" i="67"/>
  <c r="Z54" i="67" s="1"/>
  <c r="BF47" i="67"/>
  <c r="AR47" i="67"/>
  <c r="AQ47" i="67"/>
  <c r="AA47" i="67"/>
  <c r="V47" i="67"/>
  <c r="U47" i="67"/>
  <c r="T47" i="67"/>
  <c r="S47" i="67"/>
  <c r="R47" i="67"/>
  <c r="M47" i="67"/>
  <c r="Z47" i="67" s="1"/>
  <c r="BF15" i="67"/>
  <c r="AR15" i="67"/>
  <c r="AQ15" i="67"/>
  <c r="AA15" i="67"/>
  <c r="V15" i="67"/>
  <c r="U15" i="67"/>
  <c r="T15" i="67"/>
  <c r="S15" i="67"/>
  <c r="R15" i="67"/>
  <c r="M15" i="67"/>
  <c r="Z15" i="67"/>
  <c r="BF135" i="67"/>
  <c r="AR135" i="67"/>
  <c r="AS135" i="67" s="1"/>
  <c r="AT135" i="67" s="1"/>
  <c r="AU135" i="67" s="1"/>
  <c r="AV135" i="67" s="1"/>
  <c r="AQ135" i="67"/>
  <c r="AA135" i="67"/>
  <c r="V135" i="67"/>
  <c r="U135" i="67"/>
  <c r="X135" i="67" s="1"/>
  <c r="T135" i="67"/>
  <c r="S135" i="67"/>
  <c r="R135" i="67"/>
  <c r="M135" i="67"/>
  <c r="Z135" i="67"/>
  <c r="BF107" i="67"/>
  <c r="AR107" i="67"/>
  <c r="AS107" i="67" s="1"/>
  <c r="AT107" i="67" s="1"/>
  <c r="AU107" i="67" s="1"/>
  <c r="AV107" i="67" s="1"/>
  <c r="AQ107" i="67"/>
  <c r="AA107" i="67"/>
  <c r="V107" i="67"/>
  <c r="U107" i="67"/>
  <c r="X107" i="67" s="1"/>
  <c r="T107" i="67"/>
  <c r="S107" i="67"/>
  <c r="R107" i="67"/>
  <c r="M107" i="67"/>
  <c r="Z107" i="67"/>
  <c r="BF78" i="67"/>
  <c r="AR78" i="67"/>
  <c r="AQ78" i="67"/>
  <c r="AA78" i="67"/>
  <c r="V78" i="67"/>
  <c r="U78" i="67"/>
  <c r="T78" i="67"/>
  <c r="S78" i="67"/>
  <c r="R78" i="67"/>
  <c r="M78" i="67"/>
  <c r="J78" i="67" s="1"/>
  <c r="BF58" i="67"/>
  <c r="AR58" i="67"/>
  <c r="AS58" i="67" s="1"/>
  <c r="AT58" i="67" s="1"/>
  <c r="AU58" i="67" s="1"/>
  <c r="AV58" i="67" s="1"/>
  <c r="AQ58" i="67"/>
  <c r="AA58" i="67"/>
  <c r="V58" i="67"/>
  <c r="U58" i="67"/>
  <c r="X58" i="67" s="1"/>
  <c r="T58" i="67"/>
  <c r="S58" i="67"/>
  <c r="R58" i="67"/>
  <c r="M58" i="67"/>
  <c r="Z58" i="67" s="1"/>
  <c r="BF36" i="67"/>
  <c r="AR36" i="67"/>
  <c r="AQ36" i="67"/>
  <c r="AA36" i="67"/>
  <c r="Z36" i="67"/>
  <c r="V36" i="67"/>
  <c r="U36" i="67"/>
  <c r="T36" i="67"/>
  <c r="S36" i="67"/>
  <c r="R36" i="67"/>
  <c r="M36" i="67"/>
  <c r="J36" i="67" s="1"/>
  <c r="BF126" i="67"/>
  <c r="AR126" i="67"/>
  <c r="AS126" i="67" s="1"/>
  <c r="AQ126" i="67"/>
  <c r="AA126" i="67"/>
  <c r="Z126" i="67"/>
  <c r="V126" i="67"/>
  <c r="U126" i="67"/>
  <c r="X126" i="67"/>
  <c r="T126" i="67"/>
  <c r="S126" i="67"/>
  <c r="R126" i="67"/>
  <c r="M126" i="67"/>
  <c r="J126" i="67" s="1"/>
  <c r="AP126" i="67" s="1"/>
  <c r="BF90" i="67"/>
  <c r="AR90" i="67"/>
  <c r="AQ90" i="67"/>
  <c r="AA90" i="67"/>
  <c r="V90" i="67"/>
  <c r="U90" i="67"/>
  <c r="T90" i="67"/>
  <c r="S90" i="67"/>
  <c r="R90" i="67"/>
  <c r="M90" i="67"/>
  <c r="J90" i="67" s="1"/>
  <c r="BF65" i="67"/>
  <c r="AR65" i="67"/>
  <c r="AS65" i="67"/>
  <c r="AT65" i="67" s="1"/>
  <c r="AU65" i="67" s="1"/>
  <c r="AV65" i="67" s="1"/>
  <c r="AQ65" i="67"/>
  <c r="AA65" i="67"/>
  <c r="V65" i="67"/>
  <c r="U65" i="67"/>
  <c r="X65" i="67"/>
  <c r="T65" i="67"/>
  <c r="S65" i="67"/>
  <c r="R65" i="67"/>
  <c r="M65" i="67"/>
  <c r="Z65" i="67"/>
  <c r="BF51" i="67"/>
  <c r="AR51" i="67"/>
  <c r="AQ51" i="67"/>
  <c r="AA51" i="67"/>
  <c r="V51" i="67"/>
  <c r="U51" i="67"/>
  <c r="T51" i="67"/>
  <c r="S51" i="67"/>
  <c r="R51" i="67"/>
  <c r="M51" i="67"/>
  <c r="J51" i="67"/>
  <c r="BF120" i="67"/>
  <c r="AR120" i="67"/>
  <c r="AS120" i="67" s="1"/>
  <c r="AQ120" i="67"/>
  <c r="AA120" i="67"/>
  <c r="V120" i="67"/>
  <c r="U120" i="67"/>
  <c r="X120" i="67"/>
  <c r="T120" i="67"/>
  <c r="S120" i="67"/>
  <c r="R120" i="67"/>
  <c r="M120" i="67"/>
  <c r="Z120" i="67"/>
  <c r="BF129" i="67"/>
  <c r="AR129" i="67"/>
  <c r="AQ129" i="67"/>
  <c r="AA129" i="67"/>
  <c r="V129" i="67"/>
  <c r="U129" i="67"/>
  <c r="T129" i="67"/>
  <c r="S129" i="67"/>
  <c r="R129" i="67"/>
  <c r="M129" i="67"/>
  <c r="J129" i="67"/>
  <c r="BF121" i="67"/>
  <c r="AR121" i="67"/>
  <c r="AS121" i="67" s="1"/>
  <c r="AQ121" i="67"/>
  <c r="AA121" i="67"/>
  <c r="V121" i="67"/>
  <c r="U121" i="67"/>
  <c r="X121" i="67"/>
  <c r="T121" i="67"/>
  <c r="S121" i="67"/>
  <c r="R121" i="67"/>
  <c r="M121" i="67"/>
  <c r="Z121" i="67"/>
  <c r="BF113" i="67"/>
  <c r="AR113" i="67"/>
  <c r="AQ113" i="67"/>
  <c r="AA113" i="67"/>
  <c r="V113" i="67"/>
  <c r="U113" i="67"/>
  <c r="T113" i="67"/>
  <c r="S113" i="67"/>
  <c r="R113" i="67"/>
  <c r="M113" i="67"/>
  <c r="J113" i="67"/>
  <c r="BF75" i="67"/>
  <c r="AR75" i="67"/>
  <c r="AS75" i="67" s="1"/>
  <c r="AQ75" i="67"/>
  <c r="AA75" i="67"/>
  <c r="Z75" i="67"/>
  <c r="V75" i="67"/>
  <c r="U75" i="67"/>
  <c r="X75" i="67"/>
  <c r="T75" i="67"/>
  <c r="S75" i="67"/>
  <c r="R75" i="67"/>
  <c r="M75" i="67"/>
  <c r="J75" i="67" s="1"/>
  <c r="BF49" i="67"/>
  <c r="AR49" i="67"/>
  <c r="AQ49" i="67"/>
  <c r="AA49" i="67"/>
  <c r="Z49" i="67"/>
  <c r="V49" i="67"/>
  <c r="U49" i="67"/>
  <c r="T49" i="67"/>
  <c r="S49" i="67"/>
  <c r="R49" i="67"/>
  <c r="M49" i="67"/>
  <c r="J49" i="67" s="1"/>
  <c r="BF44" i="67"/>
  <c r="AR44" i="67"/>
  <c r="AS44" i="67"/>
  <c r="AT44" i="67" s="1"/>
  <c r="AU44" i="67" s="1"/>
  <c r="AV44" i="67" s="1"/>
  <c r="AQ44" i="67"/>
  <c r="AA44" i="67"/>
  <c r="V44" i="67"/>
  <c r="U44" i="67"/>
  <c r="X44" i="67"/>
  <c r="T44" i="67"/>
  <c r="S44" i="67"/>
  <c r="R44" i="67"/>
  <c r="M44" i="67"/>
  <c r="Z44" i="67" s="1"/>
  <c r="BF42" i="67"/>
  <c r="AR42" i="67"/>
  <c r="AQ42" i="67"/>
  <c r="AA42" i="67"/>
  <c r="V42" i="67"/>
  <c r="U42" i="67"/>
  <c r="T42" i="67"/>
  <c r="S42" i="67"/>
  <c r="R42" i="67"/>
  <c r="M42" i="67"/>
  <c r="J42" i="67"/>
  <c r="BF130" i="67"/>
  <c r="AR130" i="67"/>
  <c r="AQ130" i="67"/>
  <c r="AA130" i="67"/>
  <c r="V130" i="67"/>
  <c r="U130" i="67"/>
  <c r="X130" i="67"/>
  <c r="T130" i="67"/>
  <c r="S130" i="67"/>
  <c r="R130" i="67"/>
  <c r="M130" i="67"/>
  <c r="Z130" i="67"/>
  <c r="BF125" i="67"/>
  <c r="AR125" i="67"/>
  <c r="AQ125" i="67"/>
  <c r="AA125" i="67"/>
  <c r="V125" i="67"/>
  <c r="U125" i="67"/>
  <c r="T125" i="67"/>
  <c r="S125" i="67"/>
  <c r="R125" i="67"/>
  <c r="M125" i="67"/>
  <c r="Z125" i="67"/>
  <c r="BF86" i="67"/>
  <c r="AR86" i="67"/>
  <c r="AQ86" i="67"/>
  <c r="AA86" i="67"/>
  <c r="V86" i="67"/>
  <c r="U86" i="67"/>
  <c r="X86" i="67" s="1"/>
  <c r="T86" i="67"/>
  <c r="S86" i="67"/>
  <c r="R86" i="67"/>
  <c r="M86" i="67"/>
  <c r="Z86" i="67"/>
  <c r="BF81" i="67"/>
  <c r="AR81" i="67"/>
  <c r="AQ81" i="67"/>
  <c r="AA81" i="67"/>
  <c r="V81" i="67"/>
  <c r="U81" i="67"/>
  <c r="T81" i="67"/>
  <c r="S81" i="67"/>
  <c r="R81" i="67"/>
  <c r="M81" i="67"/>
  <c r="Z81" i="67" s="1"/>
  <c r="BF26" i="67"/>
  <c r="AR26" i="67"/>
  <c r="AQ26" i="67"/>
  <c r="AA26" i="67"/>
  <c r="V26" i="67"/>
  <c r="U26" i="67"/>
  <c r="X26" i="67"/>
  <c r="T26" i="67"/>
  <c r="S26" i="67"/>
  <c r="R26" i="67"/>
  <c r="M26" i="67"/>
  <c r="Z26" i="67" s="1"/>
  <c r="BF117" i="67"/>
  <c r="AR117" i="67"/>
  <c r="AQ117" i="67"/>
  <c r="AA117" i="67"/>
  <c r="V117" i="67"/>
  <c r="U117" i="67"/>
  <c r="T117" i="67"/>
  <c r="S117" i="67"/>
  <c r="R117" i="67"/>
  <c r="M117" i="67"/>
  <c r="Z117" i="67" s="1"/>
  <c r="BF22" i="67"/>
  <c r="AR22" i="67"/>
  <c r="AQ22" i="67"/>
  <c r="AA22" i="67"/>
  <c r="V22" i="67"/>
  <c r="U22" i="67"/>
  <c r="X22" i="67"/>
  <c r="T22" i="67"/>
  <c r="S22" i="67"/>
  <c r="R22" i="67"/>
  <c r="M22" i="67"/>
  <c r="Z22" i="67" s="1"/>
  <c r="BF16" i="67"/>
  <c r="AR16" i="67"/>
  <c r="AQ16" i="67"/>
  <c r="AA16" i="67"/>
  <c r="V16" i="67"/>
  <c r="U16" i="67"/>
  <c r="X16" i="67"/>
  <c r="T16" i="67"/>
  <c r="S16" i="67"/>
  <c r="R16" i="67"/>
  <c r="M16" i="67"/>
  <c r="Z16" i="67"/>
  <c r="BF39" i="67"/>
  <c r="AR39" i="67"/>
  <c r="AQ39" i="67"/>
  <c r="AA39" i="67"/>
  <c r="V39" i="67"/>
  <c r="U39" i="67"/>
  <c r="X39" i="67"/>
  <c r="T39" i="67"/>
  <c r="S39" i="67"/>
  <c r="R39" i="67"/>
  <c r="M39" i="67"/>
  <c r="Z39" i="67"/>
  <c r="BF25" i="67"/>
  <c r="AR25" i="67"/>
  <c r="AQ25" i="67"/>
  <c r="AA25" i="67"/>
  <c r="V25" i="67"/>
  <c r="U25" i="67"/>
  <c r="X25" i="67"/>
  <c r="T25" i="67"/>
  <c r="S25" i="67"/>
  <c r="R25" i="67"/>
  <c r="M25" i="67"/>
  <c r="Z25" i="67"/>
  <c r="BF141" i="67"/>
  <c r="AR141" i="67"/>
  <c r="AQ141" i="67"/>
  <c r="AA141" i="67"/>
  <c r="V141" i="67"/>
  <c r="U141" i="67"/>
  <c r="X141" i="67"/>
  <c r="T141" i="67"/>
  <c r="S141" i="67"/>
  <c r="R141" i="67"/>
  <c r="M141" i="67"/>
  <c r="Z141" i="67"/>
  <c r="BF137" i="67"/>
  <c r="AR137" i="67"/>
  <c r="AQ137" i="67"/>
  <c r="AA137" i="67"/>
  <c r="V137" i="67"/>
  <c r="U137" i="67"/>
  <c r="T137" i="67"/>
  <c r="S137" i="67"/>
  <c r="R137" i="67"/>
  <c r="M137" i="67"/>
  <c r="Z137" i="67"/>
  <c r="BF111" i="67"/>
  <c r="AR111" i="67"/>
  <c r="AQ111" i="67"/>
  <c r="AA111" i="67"/>
  <c r="V111" i="67"/>
  <c r="U111" i="67"/>
  <c r="X111" i="67"/>
  <c r="T111" i="67"/>
  <c r="S111" i="67"/>
  <c r="R111" i="67"/>
  <c r="M111" i="67"/>
  <c r="Z111" i="67"/>
  <c r="BF13" i="67"/>
  <c r="AR13" i="67"/>
  <c r="AQ13" i="67"/>
  <c r="AA13" i="67"/>
  <c r="V13" i="67"/>
  <c r="U13" i="67"/>
  <c r="X13" i="67"/>
  <c r="T13" i="67"/>
  <c r="S13" i="67"/>
  <c r="R13" i="67"/>
  <c r="M13" i="67"/>
  <c r="Z13" i="67"/>
  <c r="BF10" i="67"/>
  <c r="AR10" i="67"/>
  <c r="AQ10" i="67"/>
  <c r="AA10" i="67"/>
  <c r="V10" i="67"/>
  <c r="U10" i="67"/>
  <c r="X10" i="67"/>
  <c r="T10" i="67"/>
  <c r="S10" i="67"/>
  <c r="R10" i="67"/>
  <c r="M10" i="67"/>
  <c r="Z10" i="67"/>
  <c r="BF94" i="67"/>
  <c r="AR94" i="67"/>
  <c r="AQ94" i="67"/>
  <c r="AA94" i="67"/>
  <c r="V94" i="67"/>
  <c r="U94" i="67"/>
  <c r="X94" i="67"/>
  <c r="T94" i="67"/>
  <c r="S94" i="67"/>
  <c r="R94" i="67"/>
  <c r="M94" i="67"/>
  <c r="Z94" i="67"/>
  <c r="BF53" i="67"/>
  <c r="AR53" i="67"/>
  <c r="AQ53" i="67"/>
  <c r="AA53" i="67"/>
  <c r="V53" i="67"/>
  <c r="U53" i="67"/>
  <c r="X53" i="67"/>
  <c r="T53" i="67"/>
  <c r="S53" i="67"/>
  <c r="R53" i="67"/>
  <c r="M53" i="67"/>
  <c r="Z53" i="67"/>
  <c r="BF40" i="67"/>
  <c r="AR40" i="67"/>
  <c r="AQ40" i="67"/>
  <c r="AA40" i="67"/>
  <c r="V40" i="67"/>
  <c r="U40" i="67"/>
  <c r="X40" i="67"/>
  <c r="T40" i="67"/>
  <c r="S40" i="67"/>
  <c r="R40" i="67"/>
  <c r="M40" i="67"/>
  <c r="Z40" i="67"/>
  <c r="BF21" i="67"/>
  <c r="AR21" i="67"/>
  <c r="AQ21" i="67"/>
  <c r="AA21" i="67"/>
  <c r="V21" i="67"/>
  <c r="U21" i="67"/>
  <c r="X21" i="67"/>
  <c r="T21" i="67"/>
  <c r="S21" i="67"/>
  <c r="R21" i="67"/>
  <c r="M21" i="67"/>
  <c r="Z21" i="67"/>
  <c r="BF108" i="67"/>
  <c r="AR108" i="67"/>
  <c r="AQ108" i="67"/>
  <c r="AA108" i="67"/>
  <c r="V108" i="67"/>
  <c r="U108" i="67"/>
  <c r="X108" i="67" s="1"/>
  <c r="T108" i="67"/>
  <c r="S108" i="67"/>
  <c r="R108" i="67"/>
  <c r="M108" i="67"/>
  <c r="Z108" i="67"/>
  <c r="BF77" i="67"/>
  <c r="AR77" i="67"/>
  <c r="AQ77" i="67"/>
  <c r="AA77" i="67"/>
  <c r="V77" i="67"/>
  <c r="U77" i="67"/>
  <c r="X77" i="67" s="1"/>
  <c r="T77" i="67"/>
  <c r="S77" i="67"/>
  <c r="R77" i="67"/>
  <c r="M77" i="67"/>
  <c r="Z77" i="67"/>
  <c r="BF35" i="67"/>
  <c r="AR35" i="67"/>
  <c r="AQ35" i="67"/>
  <c r="AA35" i="67"/>
  <c r="V35" i="67"/>
  <c r="U35" i="67"/>
  <c r="X35" i="67" s="1"/>
  <c r="T35" i="67"/>
  <c r="S35" i="67"/>
  <c r="R35" i="67"/>
  <c r="M35" i="67"/>
  <c r="Z35" i="67"/>
  <c r="BF37" i="67"/>
  <c r="AR37" i="67"/>
  <c r="AQ37" i="67"/>
  <c r="AA37" i="67"/>
  <c r="V37" i="67"/>
  <c r="U37" i="67"/>
  <c r="X37" i="67" s="1"/>
  <c r="T37" i="67"/>
  <c r="S37" i="67"/>
  <c r="R37" i="67"/>
  <c r="M37" i="67"/>
  <c r="Z37" i="67"/>
  <c r="BF136" i="67"/>
  <c r="AR136" i="67"/>
  <c r="AQ136" i="67"/>
  <c r="AA136" i="67"/>
  <c r="V136" i="67"/>
  <c r="U136" i="67"/>
  <c r="X136" i="67" s="1"/>
  <c r="T136" i="67"/>
  <c r="S136" i="67"/>
  <c r="R136" i="67"/>
  <c r="M136" i="67"/>
  <c r="Z136" i="67"/>
  <c r="BF102" i="67"/>
  <c r="AR102" i="67"/>
  <c r="AQ102" i="67"/>
  <c r="AA102" i="67"/>
  <c r="V102" i="67"/>
  <c r="U102" i="67"/>
  <c r="X102" i="67" s="1"/>
  <c r="T102" i="67"/>
  <c r="S102" i="67"/>
  <c r="R102" i="67"/>
  <c r="M102" i="67"/>
  <c r="Z102" i="67"/>
  <c r="BF99" i="67"/>
  <c r="AR99" i="67"/>
  <c r="AQ99" i="67"/>
  <c r="AA99" i="67"/>
  <c r="V99" i="67"/>
  <c r="U99" i="67"/>
  <c r="X99" i="67" s="1"/>
  <c r="T99" i="67"/>
  <c r="S99" i="67"/>
  <c r="R99" i="67"/>
  <c r="M99" i="67"/>
  <c r="Z99" i="67"/>
  <c r="BF79" i="67"/>
  <c r="AR79" i="67"/>
  <c r="AQ79" i="67"/>
  <c r="AA79" i="67"/>
  <c r="V79" i="67"/>
  <c r="U79" i="67"/>
  <c r="X79" i="67" s="1"/>
  <c r="T79" i="67"/>
  <c r="S79" i="67"/>
  <c r="R79" i="67"/>
  <c r="M79" i="67"/>
  <c r="Z79" i="67"/>
  <c r="BF74" i="67"/>
  <c r="AR74" i="67"/>
  <c r="AQ74" i="67"/>
  <c r="AA74" i="67"/>
  <c r="V74" i="67"/>
  <c r="U74" i="67"/>
  <c r="X74" i="67" s="1"/>
  <c r="T74" i="67"/>
  <c r="S74" i="67"/>
  <c r="R74" i="67"/>
  <c r="M74" i="67"/>
  <c r="Z74" i="67"/>
  <c r="BF128" i="67"/>
  <c r="AR128" i="67"/>
  <c r="AQ128" i="67"/>
  <c r="AA128" i="67"/>
  <c r="V128" i="67"/>
  <c r="U128" i="67"/>
  <c r="X128" i="67" s="1"/>
  <c r="T128" i="67"/>
  <c r="S128" i="67"/>
  <c r="R128" i="67"/>
  <c r="M128" i="67"/>
  <c r="Z128" i="67"/>
  <c r="BF64" i="67"/>
  <c r="AR64" i="67"/>
  <c r="AQ64" i="67"/>
  <c r="AA64" i="67"/>
  <c r="V64" i="67"/>
  <c r="U64" i="67"/>
  <c r="X64" i="67" s="1"/>
  <c r="T64" i="67"/>
  <c r="S64" i="67"/>
  <c r="R64" i="67"/>
  <c r="M64" i="67"/>
  <c r="Z64" i="67"/>
  <c r="BF9" i="67"/>
  <c r="AR9" i="67"/>
  <c r="AQ9" i="67"/>
  <c r="AA9" i="67"/>
  <c r="V9" i="67"/>
  <c r="U9" i="67"/>
  <c r="X9" i="67" s="1"/>
  <c r="T9" i="67"/>
  <c r="S9" i="67"/>
  <c r="R9" i="67"/>
  <c r="M9" i="67"/>
  <c r="Z9" i="67"/>
  <c r="BF8" i="67"/>
  <c r="AR8" i="67"/>
  <c r="AQ8" i="67"/>
  <c r="AA8" i="67"/>
  <c r="V8" i="67"/>
  <c r="U8" i="67"/>
  <c r="X8" i="67" s="1"/>
  <c r="T8" i="67"/>
  <c r="S8" i="67"/>
  <c r="R8" i="67"/>
  <c r="M8" i="67"/>
  <c r="Z8" i="67"/>
  <c r="BF118" i="67"/>
  <c r="BF146" i="67"/>
  <c r="AR118" i="67"/>
  <c r="AQ118" i="67"/>
  <c r="AQ146" i="67"/>
  <c r="AA118" i="67"/>
  <c r="V118" i="67"/>
  <c r="V146" i="67"/>
  <c r="U118" i="67"/>
  <c r="T118" i="67"/>
  <c r="S118" i="67"/>
  <c r="R118" i="67"/>
  <c r="R146" i="67"/>
  <c r="M118" i="67"/>
  <c r="M146" i="67" s="1"/>
  <c r="BF105" i="67"/>
  <c r="AR105" i="67"/>
  <c r="AQ105" i="67"/>
  <c r="AA105" i="67"/>
  <c r="V105" i="67"/>
  <c r="U105" i="67"/>
  <c r="X105" i="67" s="1"/>
  <c r="T105" i="67"/>
  <c r="S105" i="67"/>
  <c r="R105" i="67"/>
  <c r="M105" i="67"/>
  <c r="Z105" i="67" s="1"/>
  <c r="BF48" i="67"/>
  <c r="AR48" i="67"/>
  <c r="AQ48" i="67"/>
  <c r="AA48" i="67"/>
  <c r="V48" i="67"/>
  <c r="U48" i="67"/>
  <c r="X48" i="67" s="1"/>
  <c r="T48" i="67"/>
  <c r="S48" i="67"/>
  <c r="R48" i="67"/>
  <c r="M48" i="67"/>
  <c r="Z48" i="67" s="1"/>
  <c r="BF138" i="67"/>
  <c r="AR138" i="67"/>
  <c r="AQ138" i="67"/>
  <c r="AA138" i="67"/>
  <c r="V138" i="67"/>
  <c r="U138" i="67"/>
  <c r="T138" i="67"/>
  <c r="S138" i="67"/>
  <c r="R138" i="67"/>
  <c r="M138" i="67"/>
  <c r="BF134" i="67"/>
  <c r="AR134" i="67"/>
  <c r="AQ134" i="67"/>
  <c r="AA134" i="67"/>
  <c r="V134" i="67"/>
  <c r="U134" i="67"/>
  <c r="X134" i="67"/>
  <c r="T134" i="67"/>
  <c r="S134" i="67"/>
  <c r="R134" i="67"/>
  <c r="M134" i="67"/>
  <c r="BF112" i="67"/>
  <c r="AR112" i="67"/>
  <c r="AQ112" i="67"/>
  <c r="AA112" i="67"/>
  <c r="V112" i="67"/>
  <c r="U112" i="67"/>
  <c r="T112" i="67"/>
  <c r="S112" i="67"/>
  <c r="R112" i="67"/>
  <c r="M112" i="67"/>
  <c r="BF96" i="67"/>
  <c r="AR96" i="67"/>
  <c r="AQ96" i="67"/>
  <c r="AA96" i="67"/>
  <c r="V96" i="67"/>
  <c r="U96" i="67"/>
  <c r="X96" i="67"/>
  <c r="T96" i="67"/>
  <c r="S96" i="67"/>
  <c r="R96" i="67"/>
  <c r="M96" i="67"/>
  <c r="BF91" i="67"/>
  <c r="AR91" i="67"/>
  <c r="AQ91" i="67"/>
  <c r="AA91" i="67"/>
  <c r="V91" i="67"/>
  <c r="U91" i="67"/>
  <c r="T91" i="67"/>
  <c r="S91" i="67"/>
  <c r="R91" i="67"/>
  <c r="M91" i="67"/>
  <c r="BF85" i="67"/>
  <c r="AR85" i="67"/>
  <c r="AQ85" i="67"/>
  <c r="AA85" i="67"/>
  <c r="V85" i="67"/>
  <c r="U85" i="67"/>
  <c r="X85" i="67" s="1"/>
  <c r="T85" i="67"/>
  <c r="S85" i="67"/>
  <c r="R85" i="67"/>
  <c r="M85" i="67"/>
  <c r="BF62" i="67"/>
  <c r="BF149" i="67"/>
  <c r="AR62" i="67"/>
  <c r="AQ62" i="67"/>
  <c r="AA62" i="67"/>
  <c r="AA149" i="67"/>
  <c r="Z62" i="67"/>
  <c r="V62" i="67"/>
  <c r="U62" i="67"/>
  <c r="T62" i="67"/>
  <c r="T149" i="67"/>
  <c r="S62" i="67"/>
  <c r="R62" i="67"/>
  <c r="M62" i="67"/>
  <c r="J62" i="67" s="1"/>
  <c r="M149" i="67"/>
  <c r="BF60" i="67"/>
  <c r="AR60" i="67"/>
  <c r="AQ60" i="67"/>
  <c r="AA60" i="67"/>
  <c r="V60" i="67"/>
  <c r="U60" i="67"/>
  <c r="X60" i="67"/>
  <c r="T60" i="67"/>
  <c r="S60" i="67"/>
  <c r="R60" i="67"/>
  <c r="M60" i="67"/>
  <c r="Z60" i="67" s="1"/>
  <c r="BF133" i="67"/>
  <c r="AR133" i="67"/>
  <c r="AQ133" i="67"/>
  <c r="AA133" i="67"/>
  <c r="V133" i="67"/>
  <c r="U133" i="67"/>
  <c r="X133" i="67"/>
  <c r="T133" i="67"/>
  <c r="S133" i="67"/>
  <c r="R133" i="67"/>
  <c r="M133" i="67"/>
  <c r="Z133" i="67" s="1"/>
  <c r="BF122" i="67"/>
  <c r="AR122" i="67"/>
  <c r="AQ122" i="67"/>
  <c r="AA122" i="67"/>
  <c r="V122" i="67"/>
  <c r="U122" i="67"/>
  <c r="X122" i="67"/>
  <c r="T122" i="67"/>
  <c r="S122" i="67"/>
  <c r="R122" i="67"/>
  <c r="M122" i="67"/>
  <c r="Z122" i="67" s="1"/>
  <c r="BF100" i="67"/>
  <c r="AR100" i="67"/>
  <c r="AQ100" i="67"/>
  <c r="AA100" i="67"/>
  <c r="V100" i="67"/>
  <c r="U100" i="67"/>
  <c r="X100" i="67"/>
  <c r="T100" i="67"/>
  <c r="S100" i="67"/>
  <c r="R100" i="67"/>
  <c r="M100" i="67"/>
  <c r="Z100" i="67" s="1"/>
  <c r="BF84" i="67"/>
  <c r="AR84" i="67"/>
  <c r="AQ84" i="67"/>
  <c r="AA84" i="67"/>
  <c r="V84" i="67"/>
  <c r="U84" i="67"/>
  <c r="X84" i="67"/>
  <c r="T84" i="67"/>
  <c r="S84" i="67"/>
  <c r="R84" i="67"/>
  <c r="M84" i="67"/>
  <c r="Z84" i="67" s="1"/>
  <c r="BF71" i="67"/>
  <c r="AR71" i="67"/>
  <c r="AQ71" i="67"/>
  <c r="AA71" i="67"/>
  <c r="V71" i="67"/>
  <c r="U71" i="67"/>
  <c r="X71" i="67"/>
  <c r="T71" i="67"/>
  <c r="S71" i="67"/>
  <c r="R71" i="67"/>
  <c r="M71" i="67"/>
  <c r="Z71" i="67" s="1"/>
  <c r="BF68" i="67"/>
  <c r="AR68" i="67"/>
  <c r="AQ68" i="67"/>
  <c r="AA68" i="67"/>
  <c r="V68" i="67"/>
  <c r="U68" i="67"/>
  <c r="X68" i="67"/>
  <c r="T68" i="67"/>
  <c r="S68" i="67"/>
  <c r="R68" i="67"/>
  <c r="M68" i="67"/>
  <c r="Z68" i="67" s="1"/>
  <c r="BF38" i="67"/>
  <c r="BF153" i="67"/>
  <c r="AR38" i="67"/>
  <c r="AQ38" i="67"/>
  <c r="AQ153" i="67" s="1"/>
  <c r="AA38" i="67"/>
  <c r="V38" i="67"/>
  <c r="U38" i="67"/>
  <c r="T38" i="67"/>
  <c r="S38" i="67"/>
  <c r="R38" i="67"/>
  <c r="R153" i="67" s="1"/>
  <c r="M38" i="67"/>
  <c r="J38" i="67"/>
  <c r="BF20" i="67"/>
  <c r="AR20" i="67"/>
  <c r="AQ20" i="67"/>
  <c r="AA20" i="67"/>
  <c r="V20" i="67"/>
  <c r="U20" i="67"/>
  <c r="X20" i="67" s="1"/>
  <c r="T20" i="67"/>
  <c r="S20" i="67"/>
  <c r="R20" i="67"/>
  <c r="M20" i="67"/>
  <c r="Z20" i="67"/>
  <c r="BF89" i="67"/>
  <c r="AR89" i="67"/>
  <c r="AQ89" i="67"/>
  <c r="AA89" i="67"/>
  <c r="V89" i="67"/>
  <c r="U89" i="67"/>
  <c r="X89" i="67" s="1"/>
  <c r="T89" i="67"/>
  <c r="S89" i="67"/>
  <c r="R89" i="67"/>
  <c r="M89" i="67"/>
  <c r="Z89" i="67"/>
  <c r="BF61" i="67"/>
  <c r="AR61" i="67"/>
  <c r="AQ61" i="67"/>
  <c r="AA61" i="67"/>
  <c r="V61" i="67"/>
  <c r="U61" i="67"/>
  <c r="X61" i="67" s="1"/>
  <c r="T61" i="67"/>
  <c r="S61" i="67"/>
  <c r="R61" i="67"/>
  <c r="M61" i="67"/>
  <c r="Z61" i="67"/>
  <c r="BF23" i="67"/>
  <c r="AR23" i="67"/>
  <c r="AQ23" i="67"/>
  <c r="AA23" i="67"/>
  <c r="V23" i="67"/>
  <c r="U23" i="67"/>
  <c r="X23" i="67" s="1"/>
  <c r="T23" i="67"/>
  <c r="S23" i="67"/>
  <c r="R23" i="67"/>
  <c r="M23" i="67"/>
  <c r="Z23" i="67"/>
  <c r="BF116" i="67"/>
  <c r="AR116" i="67"/>
  <c r="AQ116" i="67"/>
  <c r="AA116" i="67"/>
  <c r="V116" i="67"/>
  <c r="U116" i="67"/>
  <c r="X116" i="67" s="1"/>
  <c r="T116" i="67"/>
  <c r="S116" i="67"/>
  <c r="R116" i="67"/>
  <c r="M116" i="67"/>
  <c r="Z116" i="67"/>
  <c r="BF83" i="67"/>
  <c r="AR83" i="67"/>
  <c r="AQ83" i="67"/>
  <c r="AA83" i="67"/>
  <c r="V83" i="67"/>
  <c r="U83" i="67"/>
  <c r="X83" i="67" s="1"/>
  <c r="T83" i="67"/>
  <c r="S83" i="67"/>
  <c r="R83" i="67"/>
  <c r="M83" i="67"/>
  <c r="Z83" i="67"/>
  <c r="BF41" i="67"/>
  <c r="AR41" i="67"/>
  <c r="AQ41" i="67"/>
  <c r="AA41" i="67"/>
  <c r="V41" i="67"/>
  <c r="U41" i="67"/>
  <c r="X41" i="67" s="1"/>
  <c r="T41" i="67"/>
  <c r="S41" i="67"/>
  <c r="R41" i="67"/>
  <c r="M41" i="67"/>
  <c r="Z41" i="67"/>
  <c r="BF57" i="67"/>
  <c r="AR57" i="67"/>
  <c r="AQ57" i="67"/>
  <c r="AA57" i="67"/>
  <c r="V57" i="67"/>
  <c r="U57" i="67"/>
  <c r="X57" i="67" s="1"/>
  <c r="T57" i="67"/>
  <c r="S57" i="67"/>
  <c r="R57" i="67"/>
  <c r="M57" i="67"/>
  <c r="Z57" i="67"/>
  <c r="BF119" i="67"/>
  <c r="AR119" i="67"/>
  <c r="AQ119" i="67"/>
  <c r="AA119" i="67"/>
  <c r="V119" i="67"/>
  <c r="U119" i="67"/>
  <c r="X119" i="67" s="1"/>
  <c r="T119" i="67"/>
  <c r="S119" i="67"/>
  <c r="R119" i="67"/>
  <c r="M119" i="67"/>
  <c r="Z119" i="67"/>
  <c r="BF114" i="67"/>
  <c r="AR114" i="67"/>
  <c r="AQ114" i="67"/>
  <c r="AA114" i="67"/>
  <c r="V114" i="67"/>
  <c r="U114" i="67"/>
  <c r="X114" i="67" s="1"/>
  <c r="T114" i="67"/>
  <c r="S114" i="67"/>
  <c r="R114" i="67"/>
  <c r="M114" i="67"/>
  <c r="Z114" i="67"/>
  <c r="BF106" i="67"/>
  <c r="AR106" i="67"/>
  <c r="AQ106" i="67"/>
  <c r="AA106" i="67"/>
  <c r="V106" i="67"/>
  <c r="U106" i="67"/>
  <c r="X106" i="67" s="1"/>
  <c r="T106" i="67"/>
  <c r="S106" i="67"/>
  <c r="R106" i="67"/>
  <c r="M106" i="67"/>
  <c r="J106" i="67"/>
  <c r="BF56" i="67"/>
  <c r="BF155" i="67"/>
  <c r="AR56" i="67"/>
  <c r="AR155" i="67"/>
  <c r="AQ56" i="67"/>
  <c r="AQ155" i="67" s="1"/>
  <c r="AA56" i="67"/>
  <c r="AA155" i="67"/>
  <c r="V56" i="67"/>
  <c r="U56" i="67"/>
  <c r="T56" i="67"/>
  <c r="T155" i="67"/>
  <c r="S56" i="67"/>
  <c r="R56" i="67"/>
  <c r="R155" i="67" s="1"/>
  <c r="M56" i="67"/>
  <c r="M155" i="67"/>
  <c r="BF30" i="67"/>
  <c r="AR30" i="67"/>
  <c r="AQ30" i="67"/>
  <c r="AA30" i="67"/>
  <c r="V30" i="67"/>
  <c r="U30" i="67"/>
  <c r="X30" i="67"/>
  <c r="T30" i="67"/>
  <c r="S30" i="67"/>
  <c r="R30" i="67"/>
  <c r="M30" i="67"/>
  <c r="Z30" i="67"/>
  <c r="BF123" i="67"/>
  <c r="AR123" i="67"/>
  <c r="AQ123" i="67"/>
  <c r="AA123" i="67"/>
  <c r="V123" i="67"/>
  <c r="U123" i="67"/>
  <c r="X123" i="67"/>
  <c r="T123" i="67"/>
  <c r="S123" i="67"/>
  <c r="R123" i="67"/>
  <c r="M123" i="67"/>
  <c r="Z123" i="67"/>
  <c r="BF109" i="67"/>
  <c r="AR109" i="67"/>
  <c r="AQ109" i="67"/>
  <c r="AA109" i="67"/>
  <c r="V109" i="67"/>
  <c r="U109" i="67"/>
  <c r="X109" i="67"/>
  <c r="T109" i="67"/>
  <c r="S109" i="67"/>
  <c r="R109" i="67"/>
  <c r="M109" i="67"/>
  <c r="Z109" i="67"/>
  <c r="BF43" i="67"/>
  <c r="AR43" i="67"/>
  <c r="AQ43" i="67"/>
  <c r="AA43" i="67"/>
  <c r="V43" i="67"/>
  <c r="U43" i="67"/>
  <c r="X43" i="67"/>
  <c r="T43" i="67"/>
  <c r="S43" i="67"/>
  <c r="R43" i="67"/>
  <c r="M43" i="67"/>
  <c r="Z43" i="67"/>
  <c r="BF7" i="67"/>
  <c r="AR7" i="67"/>
  <c r="AQ7" i="67"/>
  <c r="AA7" i="67"/>
  <c r="V7" i="67"/>
  <c r="U7" i="67"/>
  <c r="X7" i="67"/>
  <c r="T7" i="67"/>
  <c r="S7" i="67"/>
  <c r="R7" i="67"/>
  <c r="M7" i="67"/>
  <c r="Z7" i="67"/>
  <c r="BF63" i="67"/>
  <c r="AR63" i="67"/>
  <c r="AQ63" i="67"/>
  <c r="AA63" i="67"/>
  <c r="V63" i="67"/>
  <c r="U63" i="67"/>
  <c r="X63" i="67"/>
  <c r="T63" i="67"/>
  <c r="S63" i="67"/>
  <c r="R63" i="67"/>
  <c r="M63" i="67"/>
  <c r="Z63" i="67"/>
  <c r="BF87" i="67"/>
  <c r="AR87" i="67"/>
  <c r="AQ87" i="67"/>
  <c r="AA87" i="67"/>
  <c r="V87" i="67"/>
  <c r="U87" i="67"/>
  <c r="X87" i="67"/>
  <c r="T87" i="67"/>
  <c r="S87" i="67"/>
  <c r="R87" i="67"/>
  <c r="M87" i="67"/>
  <c r="Z87" i="67"/>
  <c r="BF73" i="67"/>
  <c r="AR73" i="67"/>
  <c r="AQ73" i="67"/>
  <c r="AA73" i="67"/>
  <c r="V73" i="67"/>
  <c r="U73" i="67"/>
  <c r="X73" i="67"/>
  <c r="T73" i="67"/>
  <c r="S73" i="67"/>
  <c r="R73" i="67"/>
  <c r="M73" i="67"/>
  <c r="Z73" i="67"/>
  <c r="BF70" i="67"/>
  <c r="AR70" i="67"/>
  <c r="AQ70" i="67"/>
  <c r="AA70" i="67"/>
  <c r="V70" i="67"/>
  <c r="U70" i="67"/>
  <c r="X70" i="67"/>
  <c r="T70" i="67"/>
  <c r="S70" i="67"/>
  <c r="R70" i="67"/>
  <c r="M70" i="67"/>
  <c r="Z70" i="67"/>
  <c r="BF55" i="67"/>
  <c r="AR55" i="67"/>
  <c r="AQ55" i="67"/>
  <c r="AA55" i="67"/>
  <c r="Z55" i="67"/>
  <c r="V55" i="67"/>
  <c r="U55" i="67"/>
  <c r="T55" i="67"/>
  <c r="S55" i="67"/>
  <c r="R55" i="67"/>
  <c r="M55" i="67"/>
  <c r="J55" i="67"/>
  <c r="AP55" i="67" s="1"/>
  <c r="BF34" i="67"/>
  <c r="AR34" i="67"/>
  <c r="AQ34" i="67"/>
  <c r="AA34" i="67"/>
  <c r="V34" i="67"/>
  <c r="U34" i="67"/>
  <c r="X34" i="67"/>
  <c r="T34" i="67"/>
  <c r="S34" i="67"/>
  <c r="R34" i="67"/>
  <c r="M34" i="67"/>
  <c r="BF69" i="67"/>
  <c r="AR69" i="67"/>
  <c r="AQ69" i="67"/>
  <c r="AA69" i="67"/>
  <c r="V69" i="67"/>
  <c r="U69" i="67"/>
  <c r="X69" i="67" s="1"/>
  <c r="T69" i="67"/>
  <c r="S69" i="67"/>
  <c r="R69" i="67"/>
  <c r="M69" i="67"/>
  <c r="BF66" i="67"/>
  <c r="BF151" i="67"/>
  <c r="AR66" i="67"/>
  <c r="AQ66" i="67"/>
  <c r="AQ151" i="67"/>
  <c r="AA66" i="67"/>
  <c r="V66" i="67"/>
  <c r="U66" i="67"/>
  <c r="T66" i="67"/>
  <c r="S66" i="67"/>
  <c r="S151" i="67"/>
  <c r="R66" i="67"/>
  <c r="R151" i="67"/>
  <c r="M66" i="67"/>
  <c r="BF33" i="67"/>
  <c r="AR33" i="67"/>
  <c r="AQ33" i="67"/>
  <c r="AA33" i="67"/>
  <c r="V33" i="67"/>
  <c r="U33" i="67"/>
  <c r="T33" i="67"/>
  <c r="S33" i="67"/>
  <c r="R33" i="67"/>
  <c r="M33" i="67"/>
  <c r="BF82" i="67"/>
  <c r="AR82" i="67"/>
  <c r="AQ82" i="67"/>
  <c r="AA82" i="67"/>
  <c r="V82" i="67"/>
  <c r="U82" i="67"/>
  <c r="X82" i="67"/>
  <c r="T82" i="67"/>
  <c r="S82" i="67"/>
  <c r="R82" i="67"/>
  <c r="M82" i="67"/>
  <c r="Z82" i="67" s="1"/>
  <c r="BF50" i="67"/>
  <c r="AR50" i="67"/>
  <c r="AQ50" i="67"/>
  <c r="AA50" i="67"/>
  <c r="V50" i="67"/>
  <c r="U50" i="67"/>
  <c r="X50" i="67"/>
  <c r="T50" i="67"/>
  <c r="T152" i="67" s="1"/>
  <c r="S50" i="67"/>
  <c r="R50" i="67"/>
  <c r="M50" i="67"/>
  <c r="BF98" i="67"/>
  <c r="AR98" i="67"/>
  <c r="AQ98" i="67"/>
  <c r="AA98" i="67"/>
  <c r="V98" i="67"/>
  <c r="V152" i="67" s="1"/>
  <c r="U98" i="67"/>
  <c r="X98" i="67"/>
  <c r="T98" i="67"/>
  <c r="S98" i="67"/>
  <c r="S152" i="67" s="1"/>
  <c r="R98" i="67"/>
  <c r="M98" i="67"/>
  <c r="BF97" i="67"/>
  <c r="AR97" i="67"/>
  <c r="AQ97" i="67"/>
  <c r="AA97" i="67"/>
  <c r="V97" i="67"/>
  <c r="U97" i="67"/>
  <c r="T97" i="67"/>
  <c r="S97" i="67"/>
  <c r="R97" i="67"/>
  <c r="M97" i="67"/>
  <c r="J97" i="67" s="1"/>
  <c r="BF92" i="67"/>
  <c r="AR92" i="67"/>
  <c r="AQ92" i="67"/>
  <c r="AA92" i="67"/>
  <c r="V92" i="67"/>
  <c r="U92" i="67"/>
  <c r="X92" i="67"/>
  <c r="T92" i="67"/>
  <c r="S92" i="67"/>
  <c r="R92" i="67"/>
  <c r="M92" i="67"/>
  <c r="BF59" i="67"/>
  <c r="BF147" i="67" s="1"/>
  <c r="AR59" i="67"/>
  <c r="AQ59" i="67"/>
  <c r="AA59" i="67"/>
  <c r="V59" i="67"/>
  <c r="U59" i="67"/>
  <c r="T59" i="67"/>
  <c r="S59" i="67"/>
  <c r="R59" i="67"/>
  <c r="R147" i="67" s="1"/>
  <c r="M59" i="67"/>
  <c r="BF45" i="67"/>
  <c r="AR45" i="67"/>
  <c r="AQ45" i="67"/>
  <c r="AA45" i="67"/>
  <c r="V45" i="67"/>
  <c r="U45" i="67"/>
  <c r="X45" i="67"/>
  <c r="T45" i="67"/>
  <c r="S45" i="67"/>
  <c r="R45" i="67"/>
  <c r="M45" i="67"/>
  <c r="J45" i="67" s="1"/>
  <c r="BF18" i="67"/>
  <c r="AR18" i="67"/>
  <c r="AQ18" i="67"/>
  <c r="AA18" i="67"/>
  <c r="V18" i="67"/>
  <c r="U18" i="67"/>
  <c r="X18" i="67"/>
  <c r="T18" i="67"/>
  <c r="S18" i="67"/>
  <c r="R18" i="67"/>
  <c r="M18" i="67"/>
  <c r="J18" i="67" s="1"/>
  <c r="J73" i="67"/>
  <c r="AO73" i="67" s="1"/>
  <c r="J141" i="67"/>
  <c r="AO141" i="67" s="1"/>
  <c r="J56" i="67"/>
  <c r="AP56" i="67"/>
  <c r="J107" i="67"/>
  <c r="AP107" i="67" s="1"/>
  <c r="J43" i="67"/>
  <c r="AP43" i="67" s="1"/>
  <c r="J100" i="67"/>
  <c r="AP100" i="67"/>
  <c r="J47" i="67"/>
  <c r="AO47" i="67" s="1"/>
  <c r="J23" i="67"/>
  <c r="AP23" i="67"/>
  <c r="J22" i="67"/>
  <c r="AP22" i="67" s="1"/>
  <c r="S155" i="67"/>
  <c r="S149" i="67"/>
  <c r="W14" i="67"/>
  <c r="W139" i="67"/>
  <c r="T239" i="68"/>
  <c r="V240" i="68"/>
  <c r="T241" i="68"/>
  <c r="V244" i="68"/>
  <c r="V246" i="68"/>
  <c r="AP134" i="68"/>
  <c r="AP196" i="68"/>
  <c r="W30" i="69"/>
  <c r="AR535" i="69"/>
  <c r="AP168" i="69"/>
  <c r="W280" i="69"/>
  <c r="W285" i="69"/>
  <c r="AP100" i="69"/>
  <c r="AP126" i="69"/>
  <c r="W46" i="69"/>
  <c r="V151" i="67"/>
  <c r="V153" i="67"/>
  <c r="U146" i="67"/>
  <c r="AR146" i="67"/>
  <c r="AP141" i="67"/>
  <c r="AP75" i="67"/>
  <c r="W47" i="67"/>
  <c r="T242" i="68"/>
  <c r="S240" i="68"/>
  <c r="S244" i="68"/>
  <c r="AP232" i="68"/>
  <c r="AP222" i="68"/>
  <c r="U533" i="69"/>
  <c r="AR533" i="69"/>
  <c r="U536" i="69"/>
  <c r="U531" i="69"/>
  <c r="AR531" i="69"/>
  <c r="AR529" i="69"/>
  <c r="AP459" i="69"/>
  <c r="AP43" i="69"/>
  <c r="AP139" i="69"/>
  <c r="W425" i="69"/>
  <c r="W25" i="69"/>
  <c r="AP209" i="69"/>
  <c r="AP359" i="69"/>
  <c r="W119" i="69"/>
  <c r="W138" i="69"/>
  <c r="W175" i="69"/>
  <c r="W189" i="69"/>
  <c r="W263" i="69"/>
  <c r="W83" i="69"/>
  <c r="W95" i="69"/>
  <c r="W107" i="69"/>
  <c r="AP207" i="69"/>
  <c r="AP286" i="69"/>
  <c r="AP401" i="69"/>
  <c r="AP38" i="68"/>
  <c r="AP73" i="67"/>
  <c r="V155" i="67"/>
  <c r="T153" i="67"/>
  <c r="S146" i="67"/>
  <c r="W39" i="67"/>
  <c r="X47" i="67"/>
  <c r="W31" i="67"/>
  <c r="W72" i="67"/>
  <c r="V242" i="68"/>
  <c r="U240" i="68"/>
  <c r="AR246" i="68"/>
  <c r="S239" i="68"/>
  <c r="AP161" i="68"/>
  <c r="AP158" i="68"/>
  <c r="S529" i="69"/>
  <c r="S537" i="69"/>
  <c r="W139" i="69"/>
  <c r="AP312" i="69"/>
  <c r="AP143" i="68"/>
  <c r="W22" i="68"/>
  <c r="W89" i="68"/>
  <c r="AP62" i="68"/>
  <c r="U241" i="68"/>
  <c r="M239" i="68"/>
  <c r="BF239" i="68"/>
  <c r="J149" i="68"/>
  <c r="W176" i="68"/>
  <c r="AO71" i="68"/>
  <c r="W196" i="68"/>
  <c r="W127" i="68"/>
  <c r="W168" i="68"/>
  <c r="W177" i="68"/>
  <c r="W201" i="68"/>
  <c r="W217" i="68"/>
  <c r="X167" i="68"/>
  <c r="J192" i="68"/>
  <c r="AP192" i="68"/>
  <c r="T238" i="68"/>
  <c r="W232" i="68"/>
  <c r="J178" i="68"/>
  <c r="AP178" i="68"/>
  <c r="W134" i="68"/>
  <c r="J22" i="68"/>
  <c r="AP22" i="68" s="1"/>
  <c r="W153" i="68"/>
  <c r="J182" i="68"/>
  <c r="AP182" i="68" s="1"/>
  <c r="J89" i="68"/>
  <c r="AO174" i="68"/>
  <c r="W192" i="68"/>
  <c r="X171" i="69"/>
  <c r="W215" i="69"/>
  <c r="W270" i="69"/>
  <c r="W278" i="69"/>
  <c r="J485" i="69"/>
  <c r="AP485" i="69" s="1"/>
  <c r="J498" i="69"/>
  <c r="AP498" i="69"/>
  <c r="J59" i="69"/>
  <c r="J93" i="69"/>
  <c r="AP93" i="69"/>
  <c r="J369" i="69"/>
  <c r="X394" i="69"/>
  <c r="M529" i="69"/>
  <c r="U529" i="69"/>
  <c r="W37" i="69"/>
  <c r="W89" i="69"/>
  <c r="J106" i="69"/>
  <c r="AP106" i="69"/>
  <c r="W145" i="69"/>
  <c r="J149" i="69"/>
  <c r="AP149" i="69" s="1"/>
  <c r="J171" i="69"/>
  <c r="AP171" i="69"/>
  <c r="J215" i="69"/>
  <c r="AP215" i="69" s="1"/>
  <c r="J422" i="69"/>
  <c r="AO422" i="69" s="1"/>
  <c r="W240" i="69"/>
  <c r="W350" i="69"/>
  <c r="J419" i="69"/>
  <c r="AP419" i="69" s="1"/>
  <c r="AO25" i="69"/>
  <c r="W68" i="69"/>
  <c r="AO410" i="69"/>
  <c r="J443" i="69"/>
  <c r="W14" i="69"/>
  <c r="W103" i="69"/>
  <c r="W192" i="69"/>
  <c r="AO263" i="69"/>
  <c r="W408" i="69"/>
  <c r="AO466" i="69"/>
  <c r="J361" i="69"/>
  <c r="X490" i="69"/>
  <c r="J522" i="69"/>
  <c r="AP522" i="69" s="1"/>
  <c r="W84" i="69"/>
  <c r="W134" i="69"/>
  <c r="J147" i="69"/>
  <c r="AP147" i="69"/>
  <c r="J221" i="69"/>
  <c r="M535" i="69"/>
  <c r="U535" i="69"/>
  <c r="J24" i="69"/>
  <c r="AP24" i="69" s="1"/>
  <c r="J32" i="69"/>
  <c r="J37" i="69"/>
  <c r="W120" i="69"/>
  <c r="W157" i="69"/>
  <c r="J164" i="69"/>
  <c r="AP164" i="69" s="1"/>
  <c r="W297" i="69"/>
  <c r="W299" i="69"/>
  <c r="J416" i="69"/>
  <c r="J472" i="69"/>
  <c r="AP472" i="69"/>
  <c r="J479" i="69"/>
  <c r="W38" i="69"/>
  <c r="J57" i="69"/>
  <c r="AP57" i="69"/>
  <c r="J75" i="69"/>
  <c r="AO75" i="69" s="1"/>
  <c r="AP75" i="69"/>
  <c r="W126" i="69"/>
  <c r="W35" i="69"/>
  <c r="W87" i="69"/>
  <c r="Z115" i="69"/>
  <c r="AO162" i="69"/>
  <c r="W162" i="69"/>
  <c r="W419" i="69"/>
  <c r="W53" i="69"/>
  <c r="W123" i="69"/>
  <c r="X211" i="69"/>
  <c r="X305" i="69"/>
  <c r="J336" i="69"/>
  <c r="J371" i="69"/>
  <c r="J421" i="69"/>
  <c r="J480" i="69"/>
  <c r="AP480" i="69" s="1"/>
  <c r="J490" i="69"/>
  <c r="J28" i="69"/>
  <c r="AP28" i="69" s="1"/>
  <c r="J71" i="69"/>
  <c r="X84" i="69"/>
  <c r="J129" i="69"/>
  <c r="J200" i="69"/>
  <c r="J27" i="69"/>
  <c r="AP27" i="69"/>
  <c r="J36" i="69"/>
  <c r="AO36" i="69" s="1"/>
  <c r="J110" i="69"/>
  <c r="W223" i="69"/>
  <c r="W254" i="69"/>
  <c r="J280" i="69"/>
  <c r="AP280" i="69" s="1"/>
  <c r="X280" i="69"/>
  <c r="J285" i="69"/>
  <c r="AP285" i="69" s="1"/>
  <c r="X285" i="69"/>
  <c r="J299" i="69"/>
  <c r="AP299" i="69" s="1"/>
  <c r="AO299" i="69"/>
  <c r="J406" i="69"/>
  <c r="AP406" i="69" s="1"/>
  <c r="J442" i="69"/>
  <c r="AP442" i="69"/>
  <c r="J447" i="69"/>
  <c r="AP447" i="69" s="1"/>
  <c r="J452" i="69"/>
  <c r="AP452" i="69" s="1"/>
  <c r="J453" i="69"/>
  <c r="AP453" i="69" s="1"/>
  <c r="J482" i="69"/>
  <c r="AP482" i="69"/>
  <c r="J502" i="69"/>
  <c r="J51" i="69"/>
  <c r="W58" i="69"/>
  <c r="J61" i="69"/>
  <c r="AP61" i="69" s="1"/>
  <c r="W64" i="69"/>
  <c r="J72" i="69"/>
  <c r="W80" i="69"/>
  <c r="J96" i="69"/>
  <c r="AP96" i="69"/>
  <c r="W102" i="69"/>
  <c r="J128" i="69"/>
  <c r="J212" i="69"/>
  <c r="AO393" i="69"/>
  <c r="J412" i="69"/>
  <c r="AP412" i="69" s="1"/>
  <c r="J460" i="69"/>
  <c r="J496" i="69"/>
  <c r="AP496" i="69" s="1"/>
  <c r="J497" i="69"/>
  <c r="AP497" i="69" s="1"/>
  <c r="W51" i="69"/>
  <c r="J58" i="69"/>
  <c r="AP58" i="69" s="1"/>
  <c r="W61" i="69"/>
  <c r="J64" i="69"/>
  <c r="AP64" i="69"/>
  <c r="W72" i="69"/>
  <c r="J80" i="69"/>
  <c r="AP80" i="69"/>
  <c r="W96" i="69"/>
  <c r="J102" i="69"/>
  <c r="AP102" i="69" s="1"/>
  <c r="J148" i="69"/>
  <c r="AP148" i="69" s="1"/>
  <c r="J167" i="69"/>
  <c r="AO167" i="69" s="1"/>
  <c r="AP167" i="69"/>
  <c r="J187" i="69"/>
  <c r="W24" i="69"/>
  <c r="W34" i="69"/>
  <c r="W44" i="69"/>
  <c r="W106" i="69"/>
  <c r="J120" i="69"/>
  <c r="AP120" i="69"/>
  <c r="J125" i="69"/>
  <c r="AO125" i="69" s="1"/>
  <c r="J145" i="69"/>
  <c r="AP145" i="69"/>
  <c r="W149" i="69"/>
  <c r="J157" i="69"/>
  <c r="W164" i="69"/>
  <c r="W168" i="69"/>
  <c r="W191" i="69"/>
  <c r="W245" i="69"/>
  <c r="W274" i="69"/>
  <c r="W309" i="69"/>
  <c r="W321" i="69"/>
  <c r="W367" i="69"/>
  <c r="J407" i="69"/>
  <c r="AP407" i="69" s="1"/>
  <c r="J415" i="69"/>
  <c r="AP415" i="69" s="1"/>
  <c r="W10" i="69"/>
  <c r="W76" i="69"/>
  <c r="W115" i="69"/>
  <c r="W156" i="69"/>
  <c r="AO225" i="69"/>
  <c r="W225" i="69"/>
  <c r="AO325" i="69"/>
  <c r="J403" i="69"/>
  <c r="AO403" i="69"/>
  <c r="J431" i="69"/>
  <c r="AP431" i="69" s="1"/>
  <c r="W12" i="69"/>
  <c r="AO107" i="69"/>
  <c r="J307" i="69"/>
  <c r="AP320" i="69"/>
  <c r="J323" i="69"/>
  <c r="AP323" i="69"/>
  <c r="J338" i="69"/>
  <c r="J352" i="69"/>
  <c r="J358" i="69"/>
  <c r="AP358" i="69"/>
  <c r="J377" i="69"/>
  <c r="AP377" i="69" s="1"/>
  <c r="J492" i="69"/>
  <c r="AP492" i="69" s="1"/>
  <c r="J504" i="69"/>
  <c r="J15" i="69"/>
  <c r="J60" i="69"/>
  <c r="AP60" i="69"/>
  <c r="J66" i="69"/>
  <c r="J67" i="69"/>
  <c r="AP67" i="69" s="1"/>
  <c r="J70" i="69"/>
  <c r="AO147" i="69"/>
  <c r="W186" i="69"/>
  <c r="J198" i="69"/>
  <c r="W271" i="69"/>
  <c r="X458" i="69"/>
  <c r="Z119" i="69"/>
  <c r="AO138" i="69"/>
  <c r="AO217" i="69"/>
  <c r="AO252" i="69"/>
  <c r="AP403" i="69"/>
  <c r="AP188" i="69"/>
  <c r="X410" i="69"/>
  <c r="W424" i="69"/>
  <c r="X439" i="69"/>
  <c r="AP443" i="69"/>
  <c r="J446" i="69"/>
  <c r="W21" i="69"/>
  <c r="W81" i="69"/>
  <c r="W105" i="69"/>
  <c r="W159" i="69"/>
  <c r="W179" i="69"/>
  <c r="W182" i="69"/>
  <c r="AO236" i="69"/>
  <c r="W257" i="69"/>
  <c r="W292" i="69"/>
  <c r="AO303" i="69"/>
  <c r="W303" i="69"/>
  <c r="W403" i="69"/>
  <c r="J450" i="69"/>
  <c r="AP450" i="69" s="1"/>
  <c r="J467" i="69"/>
  <c r="AP467" i="69" s="1"/>
  <c r="AO68" i="69"/>
  <c r="AO88" i="69"/>
  <c r="W88" i="69"/>
  <c r="AP195" i="69"/>
  <c r="J199" i="69"/>
  <c r="X256" i="69"/>
  <c r="J335" i="69"/>
  <c r="AP335" i="69"/>
  <c r="J346" i="69"/>
  <c r="AP346" i="69"/>
  <c r="J360" i="69"/>
  <c r="AO360" i="69" s="1"/>
  <c r="AP360" i="69"/>
  <c r="X365" i="69"/>
  <c r="J392" i="69"/>
  <c r="AP392" i="69"/>
  <c r="J399" i="69"/>
  <c r="AO399" i="69" s="1"/>
  <c r="J404" i="69"/>
  <c r="X421" i="69"/>
  <c r="J517" i="69"/>
  <c r="J33" i="69"/>
  <c r="W67" i="69"/>
  <c r="X71" i="69"/>
  <c r="AP84" i="69"/>
  <c r="J92" i="69"/>
  <c r="J113" i="69"/>
  <c r="AP113" i="69" s="1"/>
  <c r="X129" i="69"/>
  <c r="J185" i="69"/>
  <c r="J186" i="69"/>
  <c r="AP186" i="69" s="1"/>
  <c r="X200" i="69"/>
  <c r="J247" i="69"/>
  <c r="AP247" i="69" s="1"/>
  <c r="J248" i="69"/>
  <c r="AP248" i="69" s="1"/>
  <c r="J250" i="69"/>
  <c r="X306" i="69"/>
  <c r="X334" i="69"/>
  <c r="J341" i="69"/>
  <c r="J345" i="69"/>
  <c r="J357" i="69"/>
  <c r="X411" i="69"/>
  <c r="J439" i="69"/>
  <c r="W443" i="69"/>
  <c r="AP449" i="69"/>
  <c r="J457" i="69"/>
  <c r="AO119" i="69"/>
  <c r="AO53" i="69"/>
  <c r="AP315" i="69"/>
  <c r="X504" i="69"/>
  <c r="X66" i="69"/>
  <c r="J302" i="69"/>
  <c r="AP302" i="69"/>
  <c r="J306" i="69"/>
  <c r="AP345" i="69"/>
  <c r="J353" i="69"/>
  <c r="AP353" i="69"/>
  <c r="J411" i="69"/>
  <c r="J424" i="69"/>
  <c r="AP424" i="69"/>
  <c r="J428" i="69"/>
  <c r="AP428" i="69" s="1"/>
  <c r="X443" i="69"/>
  <c r="AT149" i="69"/>
  <c r="AU149" i="69"/>
  <c r="AV149" i="69"/>
  <c r="AT157" i="69"/>
  <c r="X16" i="69"/>
  <c r="W49" i="69"/>
  <c r="W52" i="69"/>
  <c r="W55" i="69"/>
  <c r="J112" i="69"/>
  <c r="AP112" i="69"/>
  <c r="J117" i="69"/>
  <c r="W132" i="69"/>
  <c r="J143" i="69"/>
  <c r="AP143" i="69" s="1"/>
  <c r="AO144" i="69"/>
  <c r="J191" i="69"/>
  <c r="AP191" i="69"/>
  <c r="W202" i="69"/>
  <c r="J223" i="69"/>
  <c r="AP223" i="69" s="1"/>
  <c r="W228" i="69"/>
  <c r="J274" i="69"/>
  <c r="AP274" i="69" s="1"/>
  <c r="J278" i="69"/>
  <c r="AO278" i="69"/>
  <c r="J297" i="69"/>
  <c r="AO297" i="69" s="1"/>
  <c r="X393" i="69"/>
  <c r="J429" i="69"/>
  <c r="AP429" i="69" s="1"/>
  <c r="J432" i="69"/>
  <c r="AP432" i="69"/>
  <c r="J433" i="69"/>
  <c r="AP433" i="69" s="1"/>
  <c r="J438" i="69"/>
  <c r="AO442" i="69"/>
  <c r="AO452" i="69"/>
  <c r="AO472" i="69"/>
  <c r="AP479" i="69"/>
  <c r="J493" i="69"/>
  <c r="J495" i="69"/>
  <c r="AP495" i="69"/>
  <c r="AO496" i="69"/>
  <c r="J511" i="69"/>
  <c r="AP511" i="69" s="1"/>
  <c r="Z38" i="69"/>
  <c r="J38" i="69"/>
  <c r="AO38" i="69" s="1"/>
  <c r="AP38" i="69"/>
  <c r="AO61" i="69"/>
  <c r="Z136" i="69"/>
  <c r="J136" i="69"/>
  <c r="AP136" i="69" s="1"/>
  <c r="AO24" i="69"/>
  <c r="AO34" i="69"/>
  <c r="AO106" i="69"/>
  <c r="AO117" i="69"/>
  <c r="J202" i="69"/>
  <c r="AP202" i="69" s="1"/>
  <c r="AW202" i="69"/>
  <c r="AX202" i="69"/>
  <c r="W204" i="69"/>
  <c r="J228" i="69"/>
  <c r="AP228" i="69"/>
  <c r="AW228" i="69"/>
  <c r="AX228" i="69"/>
  <c r="W232" i="69"/>
  <c r="W235" i="69"/>
  <c r="J254" i="69"/>
  <c r="AP254" i="69" s="1"/>
  <c r="AO254" i="69"/>
  <c r="J270" i="69"/>
  <c r="AO270" i="69"/>
  <c r="AP278" i="69"/>
  <c r="AP297" i="69"/>
  <c r="J372" i="69"/>
  <c r="AP372" i="69"/>
  <c r="J373" i="69"/>
  <c r="AP373" i="69"/>
  <c r="J381" i="69"/>
  <c r="AP381" i="69"/>
  <c r="J417" i="69"/>
  <c r="AP417" i="69"/>
  <c r="J418" i="69"/>
  <c r="AP418" i="69"/>
  <c r="AP438" i="69"/>
  <c r="J464" i="69"/>
  <c r="J488" i="69"/>
  <c r="AP488" i="69" s="1"/>
  <c r="J491" i="69"/>
  <c r="AP491" i="69" s="1"/>
  <c r="J503" i="69"/>
  <c r="AP503" i="69" s="1"/>
  <c r="J509" i="69"/>
  <c r="AO511" i="69"/>
  <c r="J7" i="69"/>
  <c r="AP7" i="69" s="1"/>
  <c r="J9" i="69"/>
  <c r="AP9" i="69"/>
  <c r="J17" i="69"/>
  <c r="AP17" i="69" s="1"/>
  <c r="J19" i="69"/>
  <c r="AP19" i="69"/>
  <c r="Z20" i="69"/>
  <c r="J20" i="69"/>
  <c r="AP20" i="69" s="1"/>
  <c r="AO126" i="69"/>
  <c r="AO23" i="69"/>
  <c r="AO39" i="69"/>
  <c r="AO44" i="69"/>
  <c r="J45" i="69"/>
  <c r="J49" i="69"/>
  <c r="AP49" i="69" s="1"/>
  <c r="AO49" i="69"/>
  <c r="J50" i="69"/>
  <c r="AP50" i="69"/>
  <c r="J52" i="69"/>
  <c r="AP52" i="69"/>
  <c r="J54" i="69"/>
  <c r="AP54" i="69"/>
  <c r="J55" i="69"/>
  <c r="AP55" i="69"/>
  <c r="J73" i="69"/>
  <c r="AO89" i="69"/>
  <c r="J104" i="69"/>
  <c r="AO110" i="69"/>
  <c r="W112" i="69"/>
  <c r="J132" i="69"/>
  <c r="AP132" i="69" s="1"/>
  <c r="W143" i="69"/>
  <c r="AW164" i="69"/>
  <c r="AX164" i="69"/>
  <c r="AW168" i="69"/>
  <c r="AX168" i="69"/>
  <c r="J204" i="69"/>
  <c r="AP204" i="69"/>
  <c r="AW204" i="69"/>
  <c r="AX204" i="69"/>
  <c r="J232" i="69"/>
  <c r="AP232" i="69"/>
  <c r="J235" i="69"/>
  <c r="AP235" i="69"/>
  <c r="J245" i="69"/>
  <c r="AO245" i="69"/>
  <c r="J309" i="69"/>
  <c r="AO417" i="69"/>
  <c r="AP509" i="69"/>
  <c r="AO42" i="69"/>
  <c r="Z137" i="69"/>
  <c r="J137" i="69"/>
  <c r="AP137" i="69" s="1"/>
  <c r="AT494" i="69"/>
  <c r="AU494" i="69"/>
  <c r="AV494" i="69" s="1"/>
  <c r="AO50" i="69"/>
  <c r="AO73" i="69"/>
  <c r="AO104" i="69"/>
  <c r="AO398" i="69"/>
  <c r="AO412" i="69"/>
  <c r="X429" i="69"/>
  <c r="X432" i="69"/>
  <c r="X433" i="69"/>
  <c r="AO459" i="69"/>
  <c r="AP460" i="69"/>
  <c r="AO482" i="69"/>
  <c r="X493" i="69"/>
  <c r="AO498" i="69"/>
  <c r="AP502" i="69"/>
  <c r="X511" i="69"/>
  <c r="AO521" i="69"/>
  <c r="W9" i="69"/>
  <c r="W19" i="69"/>
  <c r="X20" i="69"/>
  <c r="Z40" i="69"/>
  <c r="J40" i="69"/>
  <c r="AP40" i="69" s="1"/>
  <c r="W42" i="69"/>
  <c r="AO43" i="69"/>
  <c r="X43" i="69"/>
  <c r="J118" i="69"/>
  <c r="AP118" i="69" s="1"/>
  <c r="AO118" i="69"/>
  <c r="J124" i="69"/>
  <c r="AP124" i="69" s="1"/>
  <c r="AP128" i="69"/>
  <c r="W136" i="69"/>
  <c r="J151" i="69"/>
  <c r="AP151" i="69"/>
  <c r="J161" i="69"/>
  <c r="AP161" i="69" s="1"/>
  <c r="AP173" i="69"/>
  <c r="W174" i="69"/>
  <c r="J181" i="69"/>
  <c r="AO181" i="69"/>
  <c r="AP187" i="69"/>
  <c r="J210" i="69"/>
  <c r="AO210" i="69" s="1"/>
  <c r="AP212" i="69"/>
  <c r="AO224" i="69"/>
  <c r="J375" i="69"/>
  <c r="J378" i="69"/>
  <c r="AP378" i="69" s="1"/>
  <c r="J379" i="69"/>
  <c r="AP379" i="69"/>
  <c r="J382" i="69"/>
  <c r="AP382" i="69" s="1"/>
  <c r="J387" i="69"/>
  <c r="AP387" i="69"/>
  <c r="J396" i="69"/>
  <c r="J414" i="69"/>
  <c r="AP414" i="69" s="1"/>
  <c r="AO415" i="69"/>
  <c r="J430" i="69"/>
  <c r="AP430" i="69" s="1"/>
  <c r="J440" i="69"/>
  <c r="AP440" i="69" s="1"/>
  <c r="AP446" i="69"/>
  <c r="J114" i="69"/>
  <c r="AW119" i="69"/>
  <c r="AX119" i="69" s="1"/>
  <c r="Z133" i="69"/>
  <c r="AO175" i="69"/>
  <c r="AO179" i="69"/>
  <c r="AO80" i="69"/>
  <c r="AO96" i="69"/>
  <c r="AO139" i="69"/>
  <c r="W231" i="69"/>
  <c r="AO57" i="69"/>
  <c r="AO62" i="69"/>
  <c r="AO93" i="69"/>
  <c r="AO100" i="69"/>
  <c r="AP108" i="69"/>
  <c r="W118" i="69"/>
  <c r="W151" i="69"/>
  <c r="X167" i="69"/>
  <c r="J174" i="69"/>
  <c r="AP174" i="69" s="1"/>
  <c r="J194" i="69"/>
  <c r="AO194" i="69"/>
  <c r="AP196" i="69"/>
  <c r="J216" i="69"/>
  <c r="AO216" i="69"/>
  <c r="J253" i="69"/>
  <c r="AO253" i="69" s="1"/>
  <c r="AO283" i="69"/>
  <c r="X415" i="69"/>
  <c r="X422" i="69"/>
  <c r="X427" i="69"/>
  <c r="X436" i="69"/>
  <c r="J448" i="69"/>
  <c r="AP451" i="69"/>
  <c r="J476" i="69"/>
  <c r="AP476" i="69" s="1"/>
  <c r="J494" i="69"/>
  <c r="AO76" i="69"/>
  <c r="AS111" i="69"/>
  <c r="AT111" i="69"/>
  <c r="AU111" i="69" s="1"/>
  <c r="AV111" i="69" s="1"/>
  <c r="AW138" i="69"/>
  <c r="AX138" i="69"/>
  <c r="AO156" i="69"/>
  <c r="AO159" i="69"/>
  <c r="AP448" i="69"/>
  <c r="AP473" i="69"/>
  <c r="AP494" i="69"/>
  <c r="W114" i="69"/>
  <c r="AO384" i="69"/>
  <c r="X466" i="69"/>
  <c r="AO201" i="69"/>
  <c r="X238" i="69"/>
  <c r="AO256" i="69"/>
  <c r="X275" i="69"/>
  <c r="AP305" i="69"/>
  <c r="X343" i="69"/>
  <c r="AP354" i="69"/>
  <c r="AP376" i="69"/>
  <c r="Z434" i="69"/>
  <c r="J434" i="69"/>
  <c r="AP434" i="69" s="1"/>
  <c r="X434" i="69"/>
  <c r="AT507" i="69"/>
  <c r="AU507" i="69" s="1"/>
  <c r="AV507" i="69" s="1"/>
  <c r="AO192" i="69"/>
  <c r="AO240" i="69"/>
  <c r="AO292" i="69"/>
  <c r="AO350" i="69"/>
  <c r="W380" i="69"/>
  <c r="W384" i="69"/>
  <c r="W386" i="69"/>
  <c r="W390" i="69"/>
  <c r="X403" i="69"/>
  <c r="J456" i="69"/>
  <c r="J462" i="69"/>
  <c r="AP462" i="69"/>
  <c r="J463" i="69"/>
  <c r="AP463" i="69" s="1"/>
  <c r="AO12" i="69"/>
  <c r="W79" i="69"/>
  <c r="AO95" i="69"/>
  <c r="W121" i="69"/>
  <c r="J152" i="69"/>
  <c r="AP152" i="69"/>
  <c r="J165" i="69"/>
  <c r="AP165" i="69" s="1"/>
  <c r="J184" i="69"/>
  <c r="AO184" i="69"/>
  <c r="X188" i="69"/>
  <c r="X199" i="69"/>
  <c r="W201" i="69"/>
  <c r="AP211" i="69"/>
  <c r="J238" i="69"/>
  <c r="W242" i="69"/>
  <c r="W256" i="69"/>
  <c r="J261" i="69"/>
  <c r="AP261" i="69"/>
  <c r="J265" i="69"/>
  <c r="AP265" i="69" s="1"/>
  <c r="J266" i="69"/>
  <c r="AP266" i="69"/>
  <c r="J275" i="69"/>
  <c r="X288" i="69"/>
  <c r="AO312" i="69"/>
  <c r="X320" i="69"/>
  <c r="AO323" i="69"/>
  <c r="AP338" i="69"/>
  <c r="X352" i="69"/>
  <c r="AO355" i="69"/>
  <c r="AO358" i="69"/>
  <c r="AO359" i="69"/>
  <c r="AP361" i="69"/>
  <c r="J365" i="69"/>
  <c r="X371" i="69"/>
  <c r="AP395" i="69"/>
  <c r="J397" i="69"/>
  <c r="AP397" i="69" s="1"/>
  <c r="Z383" i="69"/>
  <c r="AO437" i="69"/>
  <c r="AP184" i="69"/>
  <c r="AO238" i="69"/>
  <c r="AO266" i="69"/>
  <c r="AP275" i="69"/>
  <c r="X354" i="69"/>
  <c r="AP365" i="69"/>
  <c r="X376" i="69"/>
  <c r="X391" i="69"/>
  <c r="X395" i="69"/>
  <c r="AO404" i="69"/>
  <c r="X404" i="69"/>
  <c r="Z426" i="69"/>
  <c r="J426" i="69"/>
  <c r="AP426" i="69" s="1"/>
  <c r="Z435" i="69"/>
  <c r="J435" i="69"/>
  <c r="AO435" i="69"/>
  <c r="X435" i="69"/>
  <c r="AO444" i="69"/>
  <c r="AO231" i="69"/>
  <c r="AO257" i="69"/>
  <c r="AO310" i="69"/>
  <c r="J380" i="69"/>
  <c r="AP380" i="69"/>
  <c r="J386" i="69"/>
  <c r="AO386" i="69" s="1"/>
  <c r="AT386" i="69"/>
  <c r="AU386" i="69"/>
  <c r="AV386" i="69"/>
  <c r="J390" i="69"/>
  <c r="AP390" i="69"/>
  <c r="J408" i="69"/>
  <c r="AO408" i="69"/>
  <c r="W437" i="69"/>
  <c r="AO79" i="69"/>
  <c r="AO83" i="69"/>
  <c r="AO121" i="69"/>
  <c r="AO123" i="69"/>
  <c r="AP199" i="69"/>
  <c r="W238" i="69"/>
  <c r="J239" i="69"/>
  <c r="AP239" i="69"/>
  <c r="J242" i="69"/>
  <c r="AP242" i="69"/>
  <c r="J244" i="69"/>
  <c r="AP244" i="69"/>
  <c r="J256" i="69"/>
  <c r="AO286" i="69"/>
  <c r="J290" i="69"/>
  <c r="AP290" i="69"/>
  <c r="J305" i="69"/>
  <c r="X307" i="69"/>
  <c r="X312" i="69"/>
  <c r="X315" i="69"/>
  <c r="X323" i="69"/>
  <c r="X333" i="69"/>
  <c r="X335" i="69"/>
  <c r="X336" i="69"/>
  <c r="X338" i="69"/>
  <c r="AO346" i="69"/>
  <c r="AP352" i="69"/>
  <c r="J354" i="69"/>
  <c r="X355" i="69"/>
  <c r="X358" i="69"/>
  <c r="X359" i="69"/>
  <c r="X360" i="69"/>
  <c r="X361" i="69"/>
  <c r="AP371" i="69"/>
  <c r="J376" i="69"/>
  <c r="J400" i="69"/>
  <c r="AP400" i="69"/>
  <c r="AT113" i="69"/>
  <c r="AU113" i="69"/>
  <c r="AV113" i="69" s="1"/>
  <c r="AP477" i="69"/>
  <c r="AO28" i="69"/>
  <c r="AP47" i="69"/>
  <c r="AO60" i="69"/>
  <c r="W94" i="69"/>
  <c r="AP94" i="69"/>
  <c r="AO198" i="69"/>
  <c r="W206" i="69"/>
  <c r="W214" i="69"/>
  <c r="AP221" i="69"/>
  <c r="W282" i="69"/>
  <c r="W289" i="69"/>
  <c r="AP289" i="69"/>
  <c r="W313" i="69"/>
  <c r="W327" i="69"/>
  <c r="W330" i="69"/>
  <c r="AP330" i="69"/>
  <c r="W339" i="69"/>
  <c r="AP339" i="69"/>
  <c r="AP357" i="69"/>
  <c r="W409" i="69"/>
  <c r="AP409" i="69"/>
  <c r="AP457" i="69"/>
  <c r="X470" i="69"/>
  <c r="AO480" i="69"/>
  <c r="AP490" i="69"/>
  <c r="W15" i="69"/>
  <c r="W33" i="69"/>
  <c r="AP66" i="69"/>
  <c r="AO71" i="69"/>
  <c r="X94" i="69"/>
  <c r="W113" i="69"/>
  <c r="AO129" i="69"/>
  <c r="AO186" i="69"/>
  <c r="X193" i="69"/>
  <c r="W198" i="69"/>
  <c r="AP198" i="69"/>
  <c r="X219" i="69"/>
  <c r="W221" i="69"/>
  <c r="X289" i="69"/>
  <c r="AO302" i="69"/>
  <c r="AO306" i="69"/>
  <c r="X330" i="69"/>
  <c r="X339" i="69"/>
  <c r="AP341" i="69"/>
  <c r="AP374" i="69"/>
  <c r="X409" i="69"/>
  <c r="AP411" i="69"/>
  <c r="AO424" i="69"/>
  <c r="AO439" i="69"/>
  <c r="AP445" i="69"/>
  <c r="AO458" i="69"/>
  <c r="X471" i="69"/>
  <c r="AP421" i="69"/>
  <c r="X444" i="69"/>
  <c r="X454" i="69"/>
  <c r="X455" i="69"/>
  <c r="X475" i="69"/>
  <c r="X477" i="69"/>
  <c r="AO492" i="69"/>
  <c r="AP499" i="69"/>
  <c r="AP504" i="69"/>
  <c r="J512" i="69"/>
  <c r="AP512" i="69"/>
  <c r="J513" i="69"/>
  <c r="AP513" i="69" s="1"/>
  <c r="J516" i="69"/>
  <c r="AP517" i="69"/>
  <c r="X28" i="69"/>
  <c r="X47" i="69"/>
  <c r="W60" i="69"/>
  <c r="AP70" i="69"/>
  <c r="W71" i="69"/>
  <c r="J74" i="69"/>
  <c r="J94" i="69"/>
  <c r="W129" i="69"/>
  <c r="J193" i="69"/>
  <c r="AP200" i="69"/>
  <c r="J206" i="69"/>
  <c r="AP206" i="69"/>
  <c r="J213" i="69"/>
  <c r="AP213" i="69" s="1"/>
  <c r="J214" i="69"/>
  <c r="AP214" i="69"/>
  <c r="J219" i="69"/>
  <c r="W248" i="69"/>
  <c r="AO271" i="69"/>
  <c r="J276" i="69"/>
  <c r="AP276" i="69"/>
  <c r="J282" i="69"/>
  <c r="AP282" i="69"/>
  <c r="J287" i="69"/>
  <c r="AO287" i="69" s="1"/>
  <c r="AP287" i="69"/>
  <c r="J289" i="69"/>
  <c r="W306" i="69"/>
  <c r="J311" i="69"/>
  <c r="AP311" i="69"/>
  <c r="J313" i="69"/>
  <c r="AP313" i="69"/>
  <c r="AO313" i="69"/>
  <c r="J326" i="69"/>
  <c r="AP326" i="69" s="1"/>
  <c r="J327" i="69"/>
  <c r="AP327" i="69" s="1"/>
  <c r="AO327" i="69"/>
  <c r="J329" i="69"/>
  <c r="AP329" i="69"/>
  <c r="J330" i="69"/>
  <c r="AP334" i="69"/>
  <c r="J339" i="69"/>
  <c r="X357" i="69"/>
  <c r="W370" i="69"/>
  <c r="AP394" i="69"/>
  <c r="J409" i="69"/>
  <c r="W439" i="69"/>
  <c r="J441" i="69"/>
  <c r="X445" i="69"/>
  <c r="X457" i="69"/>
  <c r="W458" i="69"/>
  <c r="J461" i="69"/>
  <c r="AP461" i="69" s="1"/>
  <c r="AP470" i="69"/>
  <c r="J471" i="69"/>
  <c r="J489" i="69"/>
  <c r="AP489" i="69"/>
  <c r="J454" i="69"/>
  <c r="AP454" i="69"/>
  <c r="J455" i="69"/>
  <c r="AP455" i="69"/>
  <c r="J475" i="69"/>
  <c r="AP475" i="69"/>
  <c r="J477" i="69"/>
  <c r="AP516" i="69"/>
  <c r="AP193" i="69"/>
  <c r="AP219" i="69"/>
  <c r="AO311" i="69"/>
  <c r="AP441" i="69"/>
  <c r="AP471" i="69"/>
  <c r="AR151" i="67"/>
  <c r="J109" i="67"/>
  <c r="AP109" i="67" s="1"/>
  <c r="J57" i="67"/>
  <c r="AP57" i="67"/>
  <c r="J20" i="67"/>
  <c r="AP20" i="67" s="1"/>
  <c r="J60" i="67"/>
  <c r="AP60" i="67" s="1"/>
  <c r="J65" i="67"/>
  <c r="AP65" i="67" s="1"/>
  <c r="W107" i="67"/>
  <c r="J29" i="67"/>
  <c r="AP29" i="67" s="1"/>
  <c r="J87" i="67"/>
  <c r="AP87" i="67" s="1"/>
  <c r="S153" i="67"/>
  <c r="AA153" i="67"/>
  <c r="J84" i="67"/>
  <c r="AP84" i="67" s="1"/>
  <c r="J16" i="67"/>
  <c r="AP16" i="67"/>
  <c r="W80" i="67"/>
  <c r="J120" i="67"/>
  <c r="AP120" i="67" s="1"/>
  <c r="J110" i="67"/>
  <c r="AP110" i="67"/>
  <c r="M242" i="68"/>
  <c r="AA243" i="68"/>
  <c r="J121" i="68"/>
  <c r="AP121" i="68"/>
  <c r="J225" i="68"/>
  <c r="AP225" i="68" s="1"/>
  <c r="J82" i="68"/>
  <c r="AP82" i="68" s="1"/>
  <c r="AO128" i="68"/>
  <c r="J193" i="68"/>
  <c r="AP193" i="68"/>
  <c r="J39" i="68"/>
  <c r="AP39" i="68"/>
  <c r="J96" i="68"/>
  <c r="AP96" i="68"/>
  <c r="AO202" i="68"/>
  <c r="W221" i="68"/>
  <c r="W231" i="68"/>
  <c r="W10" i="68"/>
  <c r="W26" i="68"/>
  <c r="W42" i="68"/>
  <c r="W63" i="68"/>
  <c r="W173" i="68"/>
  <c r="AO110" i="68"/>
  <c r="W182" i="68"/>
  <c r="AO105" i="68"/>
  <c r="W99" i="68"/>
  <c r="AQ241" i="68"/>
  <c r="U246" i="68"/>
  <c r="W121" i="68"/>
  <c r="U239" i="68"/>
  <c r="J41" i="68"/>
  <c r="AP41" i="68"/>
  <c r="J76" i="68"/>
  <c r="AP76" i="68"/>
  <c r="J215" i="68"/>
  <c r="AP215" i="68"/>
  <c r="J146" i="68"/>
  <c r="AP146" i="68"/>
  <c r="J29" i="68"/>
  <c r="AP29" i="68"/>
  <c r="W39" i="68"/>
  <c r="W191" i="68"/>
  <c r="AP89" i="68"/>
  <c r="J100" i="68"/>
  <c r="AP100" i="68" s="1"/>
  <c r="J117" i="68"/>
  <c r="J104" i="68"/>
  <c r="AP104" i="68" s="1"/>
  <c r="J166" i="68"/>
  <c r="AO166" i="68" s="1"/>
  <c r="J210" i="68"/>
  <c r="AP210" i="68" s="1"/>
  <c r="W222" i="68"/>
  <c r="J129" i="68"/>
  <c r="AP129" i="68"/>
  <c r="J183" i="68"/>
  <c r="AP183" i="68" s="1"/>
  <c r="AO38" i="68"/>
  <c r="J152" i="68"/>
  <c r="W190" i="68"/>
  <c r="J83" i="68"/>
  <c r="AP83" i="68"/>
  <c r="W189" i="68"/>
  <c r="W130" i="68"/>
  <c r="Z176" i="68"/>
  <c r="J176" i="68"/>
  <c r="J84" i="68"/>
  <c r="AP84" i="68"/>
  <c r="J103" i="68"/>
  <c r="Z136" i="68"/>
  <c r="J136" i="68"/>
  <c r="AP136" i="68"/>
  <c r="AO139" i="68"/>
  <c r="X139" i="68"/>
  <c r="J81" i="68"/>
  <c r="AO81" i="68" s="1"/>
  <c r="AP81" i="68"/>
  <c r="W129" i="68"/>
  <c r="S241" i="68"/>
  <c r="AQ238" i="68"/>
  <c r="W152" i="68"/>
  <c r="J190" i="68"/>
  <c r="AP190" i="68" s="1"/>
  <c r="W83" i="68"/>
  <c r="J189" i="68"/>
  <c r="AP189" i="68"/>
  <c r="W32" i="68"/>
  <c r="J130" i="68"/>
  <c r="AO130" i="68" s="1"/>
  <c r="AP130" i="68"/>
  <c r="AO181" i="68"/>
  <c r="X181" i="68"/>
  <c r="AO64" i="68"/>
  <c r="J94" i="68"/>
  <c r="AP94" i="68"/>
  <c r="BF241" i="68"/>
  <c r="T240" i="68"/>
  <c r="J88" i="68"/>
  <c r="AO88" i="68" s="1"/>
  <c r="AP88" i="68"/>
  <c r="Z119" i="68"/>
  <c r="J119" i="68"/>
  <c r="AP119" i="68"/>
  <c r="Z138" i="68"/>
  <c r="J138" i="68"/>
  <c r="AP138" i="68"/>
  <c r="J113" i="68"/>
  <c r="AO113" i="68" s="1"/>
  <c r="AP113" i="68"/>
  <c r="J122" i="68"/>
  <c r="AP122" i="68"/>
  <c r="J126" i="68"/>
  <c r="AP126" i="68"/>
  <c r="W224" i="68"/>
  <c r="J120" i="68"/>
  <c r="AP120" i="68"/>
  <c r="J35" i="68"/>
  <c r="AP35" i="68" s="1"/>
  <c r="J44" i="68"/>
  <c r="W60" i="68"/>
  <c r="W13" i="68"/>
  <c r="W53" i="68"/>
  <c r="W69" i="68"/>
  <c r="W79" i="68"/>
  <c r="AO25" i="68"/>
  <c r="W88" i="68"/>
  <c r="W96" i="68"/>
  <c r="W119" i="68"/>
  <c r="W138" i="68"/>
  <c r="J221" i="68"/>
  <c r="AP221" i="68"/>
  <c r="X71" i="68"/>
  <c r="W113" i="68"/>
  <c r="X224" i="68"/>
  <c r="J12" i="68"/>
  <c r="AO12" i="68" s="1"/>
  <c r="J15" i="68"/>
  <c r="J114" i="68"/>
  <c r="AP114" i="68"/>
  <c r="J115" i="68"/>
  <c r="AP115" i="68"/>
  <c r="J141" i="68"/>
  <c r="AP141" i="68"/>
  <c r="J147" i="68"/>
  <c r="AP147" i="68"/>
  <c r="J151" i="68"/>
  <c r="AP151" i="68"/>
  <c r="J159" i="68"/>
  <c r="AP159" i="68"/>
  <c r="J187" i="68"/>
  <c r="AP187" i="68"/>
  <c r="J206" i="68"/>
  <c r="AP206" i="68"/>
  <c r="J207" i="68"/>
  <c r="AP207" i="68"/>
  <c r="J209" i="68"/>
  <c r="AP209" i="68"/>
  <c r="J216" i="68"/>
  <c r="AP216" i="68"/>
  <c r="J223" i="68"/>
  <c r="AO223" i="68" s="1"/>
  <c r="AP223" i="68"/>
  <c r="J8" i="68"/>
  <c r="AP8" i="68"/>
  <c r="J9" i="68"/>
  <c r="AP9" i="68"/>
  <c r="J16" i="68"/>
  <c r="AP16" i="68"/>
  <c r="J19" i="68"/>
  <c r="AP19" i="68"/>
  <c r="J36" i="68"/>
  <c r="AP36" i="68"/>
  <c r="J55" i="68"/>
  <c r="AP55" i="68"/>
  <c r="J68" i="68"/>
  <c r="AP68" i="68"/>
  <c r="J80" i="68"/>
  <c r="AO80" i="68" s="1"/>
  <c r="AP80" i="68"/>
  <c r="X110" i="68"/>
  <c r="J99" i="68"/>
  <c r="AP99" i="68" s="1"/>
  <c r="W120" i="68"/>
  <c r="J90" i="68"/>
  <c r="AP90" i="68"/>
  <c r="J133" i="68"/>
  <c r="W35" i="68"/>
  <c r="W200" i="68"/>
  <c r="W210" i="68"/>
  <c r="X229" i="68"/>
  <c r="J231" i="68"/>
  <c r="J7" i="68"/>
  <c r="AP7" i="68" s="1"/>
  <c r="J10" i="68"/>
  <c r="AP10" i="68" s="1"/>
  <c r="J20" i="68"/>
  <c r="AO20" i="68" s="1"/>
  <c r="AP20" i="68"/>
  <c r="J26" i="68"/>
  <c r="AP26" i="68" s="1"/>
  <c r="J30" i="68"/>
  <c r="AP30" i="68"/>
  <c r="J42" i="68"/>
  <c r="J59" i="68"/>
  <c r="AO59" i="68" s="1"/>
  <c r="J63" i="68"/>
  <c r="AP63" i="68" s="1"/>
  <c r="AO126" i="68"/>
  <c r="J173" i="68"/>
  <c r="AP173" i="68" s="1"/>
  <c r="J191" i="68"/>
  <c r="AP191" i="68"/>
  <c r="J224" i="68"/>
  <c r="AP224" i="68" s="1"/>
  <c r="W12" i="68"/>
  <c r="J60" i="68"/>
  <c r="AP60" i="68" s="1"/>
  <c r="J111" i="68"/>
  <c r="AP111" i="68" s="1"/>
  <c r="J127" i="68"/>
  <c r="AO127" i="68" s="1"/>
  <c r="AP127" i="68"/>
  <c r="J135" i="68"/>
  <c r="AP135" i="68" s="1"/>
  <c r="J168" i="68"/>
  <c r="AP168" i="68"/>
  <c r="J175" i="68"/>
  <c r="J177" i="68"/>
  <c r="AO177" i="68" s="1"/>
  <c r="J197" i="68"/>
  <c r="AP197" i="68" s="1"/>
  <c r="J201" i="68"/>
  <c r="AP201" i="68" s="1"/>
  <c r="J205" i="68"/>
  <c r="AP205" i="68" s="1"/>
  <c r="J217" i="68"/>
  <c r="AO217" i="68" s="1"/>
  <c r="AP217" i="68"/>
  <c r="J228" i="68"/>
  <c r="AP228" i="68" s="1"/>
  <c r="J13" i="68"/>
  <c r="AP13" i="68"/>
  <c r="J52" i="68"/>
  <c r="J53" i="68"/>
  <c r="AO53" i="68" s="1"/>
  <c r="J57" i="68"/>
  <c r="AP57" i="68" s="1"/>
  <c r="J69" i="68"/>
  <c r="J77" i="68"/>
  <c r="AP77" i="68" s="1"/>
  <c r="J79" i="68"/>
  <c r="AP79" i="68"/>
  <c r="J97" i="68"/>
  <c r="AP97" i="68" s="1"/>
  <c r="J154" i="68"/>
  <c r="AP154" i="68"/>
  <c r="J123" i="68"/>
  <c r="X222" i="68"/>
  <c r="J229" i="68"/>
  <c r="AP229" i="68"/>
  <c r="AO232" i="68"/>
  <c r="R243" i="68"/>
  <c r="U238" i="68"/>
  <c r="M244" i="68"/>
  <c r="U244" i="68"/>
  <c r="W164" i="68"/>
  <c r="AO183" i="68"/>
  <c r="J188" i="68"/>
  <c r="AP188" i="68" s="1"/>
  <c r="X38" i="68"/>
  <c r="W45" i="68"/>
  <c r="W87" i="68"/>
  <c r="W144" i="68"/>
  <c r="W204" i="68"/>
  <c r="W91" i="68"/>
  <c r="AO225" i="68"/>
  <c r="AO41" i="68"/>
  <c r="AO43" i="68"/>
  <c r="J47" i="68"/>
  <c r="AP47" i="68"/>
  <c r="W70" i="68"/>
  <c r="AO146" i="68"/>
  <c r="AO193" i="68"/>
  <c r="AO29" i="68"/>
  <c r="J11" i="68"/>
  <c r="AP11" i="68" s="1"/>
  <c r="J18" i="68"/>
  <c r="AP18" i="68"/>
  <c r="J23" i="68"/>
  <c r="AP23" i="68" s="1"/>
  <c r="X64" i="68"/>
  <c r="W65" i="68"/>
  <c r="AO94" i="68"/>
  <c r="J142" i="68"/>
  <c r="AP142" i="68" s="1"/>
  <c r="J145" i="68"/>
  <c r="AP145" i="68" s="1"/>
  <c r="J156" i="68"/>
  <c r="AP156" i="68" s="1"/>
  <c r="J170" i="68"/>
  <c r="AP170" i="68" s="1"/>
  <c r="J185" i="68"/>
  <c r="Z93" i="68"/>
  <c r="J93" i="68"/>
  <c r="AP93" i="68"/>
  <c r="M241" i="68"/>
  <c r="AO121" i="68"/>
  <c r="X45" i="68"/>
  <c r="X73" i="68"/>
  <c r="X75" i="68"/>
  <c r="AO62" i="68"/>
  <c r="AO83" i="68"/>
  <c r="AO189" i="68"/>
  <c r="X40" i="68"/>
  <c r="X128" i="68"/>
  <c r="AO39" i="68"/>
  <c r="Z226" i="68"/>
  <c r="J226" i="68"/>
  <c r="AP226" i="68"/>
  <c r="AT200" i="68"/>
  <c r="AU200" i="68"/>
  <c r="AV200" i="68" s="1"/>
  <c r="M238" i="68"/>
  <c r="M240" i="68"/>
  <c r="J164" i="68"/>
  <c r="AP164" i="68" s="1"/>
  <c r="W188" i="68"/>
  <c r="J45" i="68"/>
  <c r="AP45" i="68"/>
  <c r="J73" i="68"/>
  <c r="AP73" i="68" s="1"/>
  <c r="J87" i="68"/>
  <c r="AP87" i="68"/>
  <c r="J106" i="68"/>
  <c r="AP106" i="68" s="1"/>
  <c r="J144" i="68"/>
  <c r="AP144" i="68"/>
  <c r="J160" i="68"/>
  <c r="AP160" i="68" s="1"/>
  <c r="J204" i="68"/>
  <c r="AP204" i="68"/>
  <c r="J75" i="68"/>
  <c r="AP75" i="68" s="1"/>
  <c r="J91" i="68"/>
  <c r="AP91" i="68"/>
  <c r="W62" i="68"/>
  <c r="AO76" i="68"/>
  <c r="AO178" i="68"/>
  <c r="AO82" i="68"/>
  <c r="AO161" i="68"/>
  <c r="AO215" i="68"/>
  <c r="AO32" i="68"/>
  <c r="J40" i="68"/>
  <c r="AP40" i="68" s="1"/>
  <c r="J70" i="68"/>
  <c r="AP70" i="68" s="1"/>
  <c r="W11" i="68"/>
  <c r="W23" i="68"/>
  <c r="W142" i="68"/>
  <c r="W156" i="68"/>
  <c r="Z108" i="68"/>
  <c r="J108" i="68"/>
  <c r="AP108" i="68" s="1"/>
  <c r="AO134" i="68"/>
  <c r="AO22" i="68"/>
  <c r="X18" i="68"/>
  <c r="X25" i="68"/>
  <c r="AO65" i="68"/>
  <c r="AO96" i="68"/>
  <c r="AO119" i="68"/>
  <c r="AO138" i="68"/>
  <c r="X145" i="68"/>
  <c r="X170" i="68"/>
  <c r="X202" i="68"/>
  <c r="AO10" i="68"/>
  <c r="AO26" i="68"/>
  <c r="AT213" i="68"/>
  <c r="AU213" i="68"/>
  <c r="AV213" i="68" s="1"/>
  <c r="W126" i="68"/>
  <c r="W213" i="68"/>
  <c r="X17" i="68"/>
  <c r="X66" i="68"/>
  <c r="X98" i="68"/>
  <c r="AO206" i="68"/>
  <c r="AO209" i="68"/>
  <c r="AO9" i="68"/>
  <c r="AO19" i="68"/>
  <c r="AO55" i="68"/>
  <c r="AO102" i="68"/>
  <c r="AO168" i="68"/>
  <c r="AO201" i="68"/>
  <c r="AO13" i="68"/>
  <c r="AO79" i="68"/>
  <c r="W90" i="68"/>
  <c r="W117" i="68"/>
  <c r="W131" i="68"/>
  <c r="AO133" i="68"/>
  <c r="W158" i="68"/>
  <c r="W163" i="68"/>
  <c r="W179" i="68"/>
  <c r="W218" i="68"/>
  <c r="W124" i="68"/>
  <c r="J213" i="68"/>
  <c r="AP213" i="68"/>
  <c r="J17" i="68"/>
  <c r="AP17" i="68" s="1"/>
  <c r="AO17" i="68"/>
  <c r="AO60" i="68"/>
  <c r="J61" i="68"/>
  <c r="J66" i="68"/>
  <c r="AP66" i="68"/>
  <c r="AO66" i="68"/>
  <c r="AO89" i="68"/>
  <c r="J98" i="68"/>
  <c r="AP98" i="68"/>
  <c r="X105" i="68"/>
  <c r="W114" i="68"/>
  <c r="W141" i="68"/>
  <c r="W151" i="68"/>
  <c r="W187" i="68"/>
  <c r="W207" i="68"/>
  <c r="W216" i="68"/>
  <c r="W8" i="68"/>
  <c r="W16" i="68"/>
  <c r="W36" i="68"/>
  <c r="W68" i="68"/>
  <c r="W102" i="68"/>
  <c r="AO111" i="68"/>
  <c r="AO205" i="68"/>
  <c r="AO77" i="68"/>
  <c r="J116" i="68"/>
  <c r="AP116" i="68" s="1"/>
  <c r="AO116" i="68"/>
  <c r="J140" i="68"/>
  <c r="J198" i="68"/>
  <c r="AP198" i="68"/>
  <c r="AO198" i="68"/>
  <c r="J199" i="68"/>
  <c r="AP199" i="68" s="1"/>
  <c r="J211" i="68"/>
  <c r="AP211" i="68"/>
  <c r="J24" i="68"/>
  <c r="AP24" i="68" s="1"/>
  <c r="J31" i="68"/>
  <c r="AP31" i="68"/>
  <c r="J37" i="68"/>
  <c r="AP37" i="68" s="1"/>
  <c r="J50" i="68"/>
  <c r="AP50" i="68"/>
  <c r="J74" i="68"/>
  <c r="AP74" i="68" s="1"/>
  <c r="J172" i="68"/>
  <c r="AP172" i="68"/>
  <c r="J214" i="68"/>
  <c r="AP214" i="68" s="1"/>
  <c r="J14" i="68"/>
  <c r="AP14" i="68"/>
  <c r="J21" i="68"/>
  <c r="AP21" i="68" s="1"/>
  <c r="J27" i="68"/>
  <c r="AO27" i="68" s="1"/>
  <c r="AP27" i="68"/>
  <c r="J28" i="68"/>
  <c r="AP28" i="68" s="1"/>
  <c r="J33" i="68"/>
  <c r="AO33" i="68"/>
  <c r="AO44" i="68"/>
  <c r="W46" i="68"/>
  <c r="J49" i="68"/>
  <c r="AP49" i="68"/>
  <c r="J56" i="68"/>
  <c r="AP56" i="68" s="1"/>
  <c r="J67" i="68"/>
  <c r="AP67" i="68"/>
  <c r="J86" i="68"/>
  <c r="AP86" i="68" s="1"/>
  <c r="J101" i="68"/>
  <c r="AP101" i="68"/>
  <c r="J109" i="68"/>
  <c r="AP109" i="68" s="1"/>
  <c r="J118" i="68"/>
  <c r="AP118" i="68"/>
  <c r="J148" i="68"/>
  <c r="AP148" i="68" s="1"/>
  <c r="J157" i="68"/>
  <c r="AP157" i="68"/>
  <c r="J163" i="68"/>
  <c r="AP163" i="68" s="1"/>
  <c r="W167" i="68"/>
  <c r="J179" i="68"/>
  <c r="AP179" i="68" s="1"/>
  <c r="J218" i="68"/>
  <c r="AP218" i="68"/>
  <c r="AO24" i="68"/>
  <c r="AO85" i="68"/>
  <c r="AO99" i="68"/>
  <c r="AO120" i="68"/>
  <c r="AO90" i="68"/>
  <c r="AO158" i="68"/>
  <c r="AO14" i="68"/>
  <c r="W93" i="68"/>
  <c r="J124" i="68"/>
  <c r="AP124" i="68"/>
  <c r="J125" i="68"/>
  <c r="AP125" i="68" s="1"/>
  <c r="W17" i="68"/>
  <c r="W66" i="68"/>
  <c r="W98" i="68"/>
  <c r="AO207" i="68"/>
  <c r="AO8" i="68"/>
  <c r="AO36" i="68"/>
  <c r="W116" i="68"/>
  <c r="W198" i="68"/>
  <c r="W211" i="68"/>
  <c r="W31" i="68"/>
  <c r="W50" i="68"/>
  <c r="W85" i="68"/>
  <c r="AO97" i="68"/>
  <c r="AO100" i="68"/>
  <c r="AO154" i="68"/>
  <c r="AO104" i="68"/>
  <c r="AO131" i="68"/>
  <c r="W172" i="68"/>
  <c r="W214" i="68"/>
  <c r="W21" i="68"/>
  <c r="W28" i="68"/>
  <c r="J46" i="68"/>
  <c r="AP46" i="68"/>
  <c r="AO46" i="68"/>
  <c r="W49" i="68"/>
  <c r="W56" i="68"/>
  <c r="W67" i="68"/>
  <c r="W86" i="68"/>
  <c r="W101" i="68"/>
  <c r="W109" i="68"/>
  <c r="W118" i="68"/>
  <c r="W148" i="68"/>
  <c r="W157" i="68"/>
  <c r="AT192" i="68"/>
  <c r="AU192" i="68"/>
  <c r="AV192" i="68"/>
  <c r="J200" i="68"/>
  <c r="AP200" i="68" s="1"/>
  <c r="Z98" i="67"/>
  <c r="J98" i="67"/>
  <c r="AP98" i="67" s="1"/>
  <c r="U151" i="67"/>
  <c r="X66" i="67"/>
  <c r="M147" i="67"/>
  <c r="J59" i="67"/>
  <c r="U147" i="67"/>
  <c r="X59" i="67"/>
  <c r="M148" i="67"/>
  <c r="Z50" i="67"/>
  <c r="J50" i="67"/>
  <c r="AP50" i="67" s="1"/>
  <c r="M150" i="67"/>
  <c r="J33" i="67"/>
  <c r="AP33" i="67" s="1"/>
  <c r="U150" i="67"/>
  <c r="X33" i="67"/>
  <c r="Z69" i="67"/>
  <c r="J69" i="67"/>
  <c r="AP69" i="67" s="1"/>
  <c r="AO55" i="67"/>
  <c r="X55" i="67"/>
  <c r="J63" i="67"/>
  <c r="AP63" i="67" s="1"/>
  <c r="J123" i="67"/>
  <c r="AO123" i="67" s="1"/>
  <c r="AP123" i="67"/>
  <c r="J114" i="67"/>
  <c r="AP114" i="67" s="1"/>
  <c r="J83" i="67"/>
  <c r="AP83" i="67"/>
  <c r="J89" i="67"/>
  <c r="AP89" i="67" s="1"/>
  <c r="J71" i="67"/>
  <c r="AO71" i="67" s="1"/>
  <c r="AP71" i="67"/>
  <c r="J133" i="67"/>
  <c r="AP133" i="67" s="1"/>
  <c r="T154" i="67"/>
  <c r="J41" i="67"/>
  <c r="J61" i="67"/>
  <c r="AP61" i="67"/>
  <c r="J68" i="67"/>
  <c r="J122" i="67"/>
  <c r="AP122" i="67"/>
  <c r="Z92" i="67"/>
  <c r="J92" i="67"/>
  <c r="AP92" i="67" s="1"/>
  <c r="Z34" i="67"/>
  <c r="J34" i="67"/>
  <c r="AP34" i="67" s="1"/>
  <c r="J82" i="67"/>
  <c r="AP82" i="67"/>
  <c r="M151" i="67"/>
  <c r="J66" i="67"/>
  <c r="AP66" i="67"/>
  <c r="AQ147" i="67"/>
  <c r="W92" i="67"/>
  <c r="AQ148" i="67"/>
  <c r="AQ150" i="67"/>
  <c r="J70" i="67"/>
  <c r="J7" i="67"/>
  <c r="AP7" i="67"/>
  <c r="J30" i="67"/>
  <c r="AP30" i="67" s="1"/>
  <c r="U155" i="67"/>
  <c r="X56" i="67"/>
  <c r="J119" i="67"/>
  <c r="AP119" i="67" s="1"/>
  <c r="J116" i="67"/>
  <c r="AP116" i="67"/>
  <c r="M153" i="67"/>
  <c r="U153" i="67"/>
  <c r="X38" i="67"/>
  <c r="U149" i="67"/>
  <c r="X62" i="67"/>
  <c r="J14" i="67"/>
  <c r="AP14" i="67" s="1"/>
  <c r="W29" i="67"/>
  <c r="J139" i="67"/>
  <c r="S150" i="67"/>
  <c r="BF150" i="67"/>
  <c r="W109" i="67"/>
  <c r="W106" i="67"/>
  <c r="W119" i="67"/>
  <c r="W41" i="67"/>
  <c r="W116" i="67"/>
  <c r="W61" i="67"/>
  <c r="W20" i="67"/>
  <c r="AR153" i="67"/>
  <c r="W68" i="67"/>
  <c r="W84" i="67"/>
  <c r="W122" i="67"/>
  <c r="W60" i="67"/>
  <c r="R149" i="67"/>
  <c r="V149" i="67"/>
  <c r="AQ149" i="67"/>
  <c r="W86" i="67"/>
  <c r="AO75" i="67"/>
  <c r="W121" i="67"/>
  <c r="AO126" i="67"/>
  <c r="W101" i="67"/>
  <c r="S147" i="67"/>
  <c r="BF148" i="67"/>
  <c r="W70" i="67"/>
  <c r="W87" i="67"/>
  <c r="W7" i="67"/>
  <c r="W30" i="67"/>
  <c r="AA152" i="67"/>
  <c r="T147" i="67"/>
  <c r="AA147" i="67"/>
  <c r="T148" i="67"/>
  <c r="AA148" i="67"/>
  <c r="T150" i="67"/>
  <c r="AA150" i="67"/>
  <c r="T151" i="67"/>
  <c r="AA151" i="67"/>
  <c r="S154" i="67"/>
  <c r="AR149" i="67"/>
  <c r="AA146" i="67"/>
  <c r="W141" i="67"/>
  <c r="J39" i="67"/>
  <c r="AP39" i="67" s="1"/>
  <c r="W22" i="67"/>
  <c r="J125" i="67"/>
  <c r="AP125" i="67"/>
  <c r="W75" i="67"/>
  <c r="W120" i="67"/>
  <c r="W65" i="67"/>
  <c r="W126" i="67"/>
  <c r="W58" i="67"/>
  <c r="J54" i="67"/>
  <c r="AP54" i="67"/>
  <c r="J124" i="67"/>
  <c r="X29" i="67"/>
  <c r="J88" i="67"/>
  <c r="AP88" i="67"/>
  <c r="T146" i="67"/>
  <c r="J25" i="67"/>
  <c r="AP25" i="67"/>
  <c r="J117" i="67"/>
  <c r="AP117" i="67" s="1"/>
  <c r="J86" i="67"/>
  <c r="AP86" i="67"/>
  <c r="J121" i="67"/>
  <c r="AP121" i="67" s="1"/>
  <c r="W124" i="67"/>
  <c r="X14" i="67"/>
  <c r="R152" i="67"/>
  <c r="AR152" i="67"/>
  <c r="V147" i="67"/>
  <c r="AR147" i="67"/>
  <c r="R148" i="67"/>
  <c r="V148" i="67"/>
  <c r="AR148" i="67"/>
  <c r="W82" i="67"/>
  <c r="R150" i="67"/>
  <c r="V150" i="67"/>
  <c r="AR150" i="67"/>
  <c r="W34" i="67"/>
  <c r="AO43" i="67"/>
  <c r="AO83" i="67"/>
  <c r="Z85" i="67"/>
  <c r="J85" i="67"/>
  <c r="AP85" i="67" s="1"/>
  <c r="Z96" i="67"/>
  <c r="J96" i="67"/>
  <c r="AP96" i="67" s="1"/>
  <c r="Z134" i="67"/>
  <c r="J134" i="67"/>
  <c r="AP134" i="67"/>
  <c r="AT121" i="67"/>
  <c r="AU121" i="67" s="1"/>
  <c r="AV121" i="67" s="1"/>
  <c r="AT120" i="67"/>
  <c r="AU120" i="67" s="1"/>
  <c r="AV120" i="67" s="1"/>
  <c r="AO92" i="67"/>
  <c r="Z91" i="67"/>
  <c r="J91" i="67"/>
  <c r="AP91" i="67"/>
  <c r="X91" i="67"/>
  <c r="Z112" i="67"/>
  <c r="J112" i="67"/>
  <c r="AP112" i="67"/>
  <c r="X112" i="67"/>
  <c r="Z138" i="67"/>
  <c r="J138" i="67"/>
  <c r="AP138" i="67"/>
  <c r="AO50" i="67"/>
  <c r="AO69" i="67"/>
  <c r="AO109" i="67"/>
  <c r="AO30" i="67"/>
  <c r="AO106" i="67"/>
  <c r="AO116" i="67"/>
  <c r="AO20" i="67"/>
  <c r="AT75" i="67"/>
  <c r="AU75" i="67"/>
  <c r="AV75" i="67" s="1"/>
  <c r="AT126" i="67"/>
  <c r="AU126" i="67" s="1"/>
  <c r="AV126" i="67"/>
  <c r="W85" i="67"/>
  <c r="W96" i="67"/>
  <c r="W134" i="67"/>
  <c r="W48" i="67"/>
  <c r="W9" i="67"/>
  <c r="W128" i="67"/>
  <c r="W79" i="67"/>
  <c r="W102" i="67"/>
  <c r="W37" i="67"/>
  <c r="W77" i="67"/>
  <c r="W21" i="67"/>
  <c r="W53" i="67"/>
  <c r="W10" i="67"/>
  <c r="W111" i="67"/>
  <c r="J26" i="67"/>
  <c r="AP26" i="67"/>
  <c r="J81" i="67"/>
  <c r="AP81" i="67" s="1"/>
  <c r="W130" i="67"/>
  <c r="J44" i="67"/>
  <c r="AP44" i="67"/>
  <c r="J58" i="67"/>
  <c r="AP58" i="67" s="1"/>
  <c r="X124" i="67"/>
  <c r="W11" i="67"/>
  <c r="AO14" i="67"/>
  <c r="W52" i="67"/>
  <c r="AO88" i="67"/>
  <c r="X139" i="67"/>
  <c r="AO60" i="67"/>
  <c r="X138" i="67"/>
  <c r="X118" i="67"/>
  <c r="AO22" i="67"/>
  <c r="AS47" i="67"/>
  <c r="AT47" i="67" s="1"/>
  <c r="AU47" i="67"/>
  <c r="AV47" i="67" s="1"/>
  <c r="X80" i="67"/>
  <c r="W95" i="67"/>
  <c r="W17" i="67"/>
  <c r="J31" i="67"/>
  <c r="J32" i="67"/>
  <c r="AP32" i="67" s="1"/>
  <c r="X103" i="67"/>
  <c r="AO110" i="67"/>
  <c r="J11" i="67"/>
  <c r="AP11" i="67" s="1"/>
  <c r="X11" i="67"/>
  <c r="J52" i="67"/>
  <c r="AP52" i="67" s="1"/>
  <c r="X52" i="67"/>
  <c r="W88" i="67"/>
  <c r="AO23" i="67"/>
  <c r="AO133" i="67"/>
  <c r="J48" i="67"/>
  <c r="AP48" i="67" s="1"/>
  <c r="J105" i="67"/>
  <c r="AP105" i="67" s="1"/>
  <c r="J118" i="67"/>
  <c r="J146" i="67"/>
  <c r="J8" i="67"/>
  <c r="AP8" i="67" s="1"/>
  <c r="J9" i="67"/>
  <c r="AP9" i="67"/>
  <c r="J64" i="67"/>
  <c r="AP64" i="67" s="1"/>
  <c r="J128" i="67"/>
  <c r="AP128" i="67"/>
  <c r="J74" i="67"/>
  <c r="AP74" i="67" s="1"/>
  <c r="J79" i="67"/>
  <c r="AP79" i="67" s="1"/>
  <c r="J99" i="67"/>
  <c r="AP99" i="67" s="1"/>
  <c r="J102" i="67"/>
  <c r="AP102" i="67"/>
  <c r="J136" i="67"/>
  <c r="AP136" i="67" s="1"/>
  <c r="J37" i="67"/>
  <c r="AP37" i="67"/>
  <c r="J35" i="67"/>
  <c r="AP35" i="67" s="1"/>
  <c r="J77" i="67"/>
  <c r="AP77" i="67"/>
  <c r="J108" i="67"/>
  <c r="AP108" i="67" s="1"/>
  <c r="J21" i="67"/>
  <c r="AP21" i="67" s="1"/>
  <c r="J40" i="67"/>
  <c r="AP40" i="67" s="1"/>
  <c r="J53" i="67"/>
  <c r="AP53" i="67"/>
  <c r="J94" i="67"/>
  <c r="AP94" i="67" s="1"/>
  <c r="J10" i="67"/>
  <c r="AP10" i="67"/>
  <c r="J13" i="67"/>
  <c r="AP13" i="67" s="1"/>
  <c r="J111" i="67"/>
  <c r="AP111" i="67"/>
  <c r="J137" i="67"/>
  <c r="AP137" i="67" s="1"/>
  <c r="AO25" i="67"/>
  <c r="AO16" i="67"/>
  <c r="W26" i="67"/>
  <c r="J130" i="67"/>
  <c r="AP130" i="67"/>
  <c r="W44" i="67"/>
  <c r="J80" i="67"/>
  <c r="AP80" i="67" s="1"/>
  <c r="J95" i="67"/>
  <c r="AO95" i="67"/>
  <c r="AS95" i="67"/>
  <c r="AT95" i="67" s="1"/>
  <c r="AU95" i="67"/>
  <c r="AV95" i="67"/>
  <c r="J131" i="67"/>
  <c r="AO131" i="67" s="1"/>
  <c r="J72" i="67"/>
  <c r="AP72" i="67"/>
  <c r="AO101" i="67"/>
  <c r="J103" i="67"/>
  <c r="AP103" i="67"/>
  <c r="W110" i="67"/>
  <c r="W27" i="67"/>
  <c r="AO29" i="67"/>
  <c r="W127" i="67"/>
  <c r="AO86" i="67"/>
  <c r="AW44" i="67"/>
  <c r="AX44" i="67"/>
  <c r="J17" i="67"/>
  <c r="AP17" i="67" s="1"/>
  <c r="J27" i="67"/>
  <c r="AP27" i="67"/>
  <c r="J127" i="67"/>
  <c r="AP127" i="67" s="1"/>
  <c r="M538" i="69"/>
  <c r="M525" i="69"/>
  <c r="U538" i="69"/>
  <c r="U525" i="69"/>
  <c r="AQ538" i="69"/>
  <c r="AQ525" i="69"/>
  <c r="BF538" i="69"/>
  <c r="BF525" i="69"/>
  <c r="S534" i="69"/>
  <c r="M530" i="69"/>
  <c r="U530" i="69"/>
  <c r="AQ530" i="69"/>
  <c r="BF530" i="69"/>
  <c r="M532" i="69"/>
  <c r="U532" i="69"/>
  <c r="AQ532" i="69"/>
  <c r="BF532" i="69"/>
  <c r="S536" i="69"/>
  <c r="R538" i="69"/>
  <c r="R525" i="69"/>
  <c r="V538" i="69"/>
  <c r="V525" i="69"/>
  <c r="AA538" i="69"/>
  <c r="AA525" i="69"/>
  <c r="T536" i="69"/>
  <c r="S538" i="69"/>
  <c r="S525" i="69"/>
  <c r="AR538" i="69"/>
  <c r="AR525" i="69"/>
  <c r="T538" i="69"/>
  <c r="T525" i="69"/>
  <c r="AW191" i="69"/>
  <c r="AX191" i="69"/>
  <c r="AW223" i="69"/>
  <c r="AX223" i="69" s="1"/>
  <c r="AP317" i="69"/>
  <c r="AW145" i="69"/>
  <c r="AX145" i="69"/>
  <c r="AW171" i="69"/>
  <c r="AX171" i="69"/>
  <c r="AW215" i="69"/>
  <c r="AX215" i="69"/>
  <c r="AW285" i="69"/>
  <c r="AX285" i="69"/>
  <c r="X73" i="69"/>
  <c r="AP73" i="69"/>
  <c r="X104" i="69"/>
  <c r="AP104" i="69"/>
  <c r="X110" i="69"/>
  <c r="AP110" i="69"/>
  <c r="X117" i="69"/>
  <c r="AP117" i="69"/>
  <c r="X125" i="69"/>
  <c r="AP125" i="69"/>
  <c r="J142" i="69"/>
  <c r="AP142" i="69"/>
  <c r="X142" i="69"/>
  <c r="X144" i="69"/>
  <c r="AP144" i="69"/>
  <c r="J146" i="69"/>
  <c r="X146" i="69"/>
  <c r="J155" i="69"/>
  <c r="X155" i="69"/>
  <c r="J163" i="69"/>
  <c r="AO163" i="69" s="1"/>
  <c r="X163" i="69"/>
  <c r="J166" i="69"/>
  <c r="X166" i="69"/>
  <c r="J169" i="69"/>
  <c r="AP169" i="69" s="1"/>
  <c r="X169" i="69"/>
  <c r="J172" i="69"/>
  <c r="AO172" i="69"/>
  <c r="X172" i="69"/>
  <c r="J197" i="69"/>
  <c r="AO197" i="69" s="1"/>
  <c r="X197" i="69"/>
  <c r="J203" i="69"/>
  <c r="AO203" i="69"/>
  <c r="X203" i="69"/>
  <c r="J205" i="69"/>
  <c r="AP205" i="69" s="1"/>
  <c r="X205" i="69"/>
  <c r="J222" i="69"/>
  <c r="AO222" i="69" s="1"/>
  <c r="X222" i="69"/>
  <c r="J226" i="69"/>
  <c r="AO226" i="69"/>
  <c r="X226" i="69"/>
  <c r="J229" i="69"/>
  <c r="AO229" i="69"/>
  <c r="X229" i="69"/>
  <c r="J234" i="69"/>
  <c r="AO234" i="69" s="1"/>
  <c r="X234" i="69"/>
  <c r="J243" i="69"/>
  <c r="AO243" i="69"/>
  <c r="X243" i="69"/>
  <c r="J251" i="69"/>
  <c r="AP251" i="69" s="1"/>
  <c r="X251" i="69"/>
  <c r="J259" i="69"/>
  <c r="X259" i="69"/>
  <c r="J272" i="69"/>
  <c r="AP272" i="69"/>
  <c r="X272" i="69"/>
  <c r="J277" i="69"/>
  <c r="AO277" i="69" s="1"/>
  <c r="X277" i="69"/>
  <c r="J279" i="69"/>
  <c r="AO279" i="69"/>
  <c r="X279" i="69"/>
  <c r="J284" i="69"/>
  <c r="AO284" i="69" s="1"/>
  <c r="X284" i="69"/>
  <c r="J291" i="69"/>
  <c r="AP291" i="69" s="1"/>
  <c r="X291" i="69"/>
  <c r="J298" i="69"/>
  <c r="AO298" i="69"/>
  <c r="X298" i="69"/>
  <c r="J301" i="69"/>
  <c r="AO301" i="69"/>
  <c r="X301" i="69"/>
  <c r="J314" i="69"/>
  <c r="AO314" i="69" s="1"/>
  <c r="X314" i="69"/>
  <c r="J319" i="69"/>
  <c r="AO319" i="69"/>
  <c r="X319" i="69"/>
  <c r="AT319" i="69"/>
  <c r="AU319" i="69" s="1"/>
  <c r="AV319" i="69" s="1"/>
  <c r="J322" i="69"/>
  <c r="AO322" i="69"/>
  <c r="X322" i="69"/>
  <c r="J331" i="69"/>
  <c r="AO331" i="69" s="1"/>
  <c r="X331" i="69"/>
  <c r="AT331" i="69"/>
  <c r="AU331" i="69" s="1"/>
  <c r="AV331" i="69" s="1"/>
  <c r="J344" i="69"/>
  <c r="AO344" i="69" s="1"/>
  <c r="X344" i="69"/>
  <c r="AT344" i="69"/>
  <c r="AU344" i="69"/>
  <c r="AV344" i="69" s="1"/>
  <c r="J362" i="69"/>
  <c r="AO362" i="69" s="1"/>
  <c r="X362" i="69"/>
  <c r="AT362" i="69"/>
  <c r="AU362" i="69" s="1"/>
  <c r="AV362" i="69" s="1"/>
  <c r="J366" i="69"/>
  <c r="AO366" i="69" s="1"/>
  <c r="X366" i="69"/>
  <c r="AT366" i="69"/>
  <c r="AU366" i="69"/>
  <c r="AV366" i="69" s="1"/>
  <c r="AS372" i="69"/>
  <c r="AT372" i="69" s="1"/>
  <c r="AU372" i="69" s="1"/>
  <c r="AV372" i="69" s="1"/>
  <c r="W16" i="69"/>
  <c r="AO16" i="69"/>
  <c r="AS16" i="69"/>
  <c r="AS24" i="69"/>
  <c r="AT24" i="69" s="1"/>
  <c r="AU24" i="69" s="1"/>
  <c r="AV24" i="69" s="1"/>
  <c r="AS30" i="69"/>
  <c r="AT30" i="69"/>
  <c r="AU30" i="69" s="1"/>
  <c r="AV30" i="69" s="1"/>
  <c r="AS34" i="69"/>
  <c r="AT34" i="69" s="1"/>
  <c r="AU34" i="69" s="1"/>
  <c r="AV34" i="69" s="1"/>
  <c r="AS37" i="69"/>
  <c r="AT37" i="69"/>
  <c r="AU37" i="69" s="1"/>
  <c r="AV37" i="69" s="1"/>
  <c r="AS44" i="69"/>
  <c r="AT44" i="69" s="1"/>
  <c r="AU44" i="69" s="1"/>
  <c r="AV44" i="69"/>
  <c r="AS49" i="69"/>
  <c r="AT49" i="69"/>
  <c r="AU49" i="69" s="1"/>
  <c r="AV49" i="69" s="1"/>
  <c r="AS52" i="69"/>
  <c r="AT52" i="69" s="1"/>
  <c r="AU52" i="69" s="1"/>
  <c r="AV52" i="69" s="1"/>
  <c r="AS55" i="69"/>
  <c r="AT55" i="69"/>
  <c r="AU55" i="69" s="1"/>
  <c r="AV55" i="69" s="1"/>
  <c r="AS89" i="69"/>
  <c r="AT89" i="69" s="1"/>
  <c r="AU89" i="69" s="1"/>
  <c r="AV89" i="69"/>
  <c r="AS106" i="69"/>
  <c r="AT106" i="69"/>
  <c r="AU106" i="69" s="1"/>
  <c r="AV106" i="69" s="1"/>
  <c r="AS112" i="69"/>
  <c r="AT112" i="69" s="1"/>
  <c r="AU112" i="69" s="1"/>
  <c r="AV112" i="69" s="1"/>
  <c r="AS120" i="69"/>
  <c r="AT120" i="69"/>
  <c r="AU120" i="69" s="1"/>
  <c r="AV120" i="69" s="1"/>
  <c r="AS132" i="69"/>
  <c r="AT132" i="69" s="1"/>
  <c r="AU132" i="69" s="1"/>
  <c r="AV132" i="69" s="1"/>
  <c r="AS143" i="69"/>
  <c r="AT143" i="69"/>
  <c r="AU143" i="69" s="1"/>
  <c r="AV143" i="69" s="1"/>
  <c r="AO145" i="69"/>
  <c r="AO149" i="69"/>
  <c r="AO164" i="69"/>
  <c r="AO168" i="69"/>
  <c r="AO171" i="69"/>
  <c r="AO191" i="69"/>
  <c r="AO202" i="69"/>
  <c r="AO204" i="69"/>
  <c r="AO215" i="69"/>
  <c r="AO223" i="69"/>
  <c r="AO228" i="69"/>
  <c r="AO232" i="69"/>
  <c r="AW232" i="69"/>
  <c r="AX232" i="69" s="1"/>
  <c r="AO235" i="69"/>
  <c r="AW235" i="69"/>
  <c r="AX235" i="69" s="1"/>
  <c r="AW245" i="69"/>
  <c r="AX245" i="69"/>
  <c r="AW254" i="69"/>
  <c r="AX254" i="69" s="1"/>
  <c r="AW270" i="69"/>
  <c r="AX270" i="69"/>
  <c r="AO274" i="69"/>
  <c r="AW274" i="69"/>
  <c r="AX274" i="69" s="1"/>
  <c r="AW278" i="69"/>
  <c r="AX278" i="69" s="1"/>
  <c r="AO280" i="69"/>
  <c r="AW280" i="69"/>
  <c r="AX280" i="69"/>
  <c r="AO285" i="69"/>
  <c r="AW297" i="69"/>
  <c r="AX297" i="69" s="1"/>
  <c r="AW299" i="69"/>
  <c r="AX299" i="69"/>
  <c r="AW309" i="69"/>
  <c r="AX309" i="69" s="1"/>
  <c r="AW317" i="69"/>
  <c r="AX317" i="69" s="1"/>
  <c r="AW321" i="69"/>
  <c r="AX321" i="69" s="1"/>
  <c r="AW324" i="69"/>
  <c r="AX324" i="69"/>
  <c r="W332" i="69"/>
  <c r="AW332" i="69"/>
  <c r="AX332" i="69"/>
  <c r="W347" i="69"/>
  <c r="AW347" i="69"/>
  <c r="AX347" i="69" s="1"/>
  <c r="W363" i="69"/>
  <c r="AW363" i="69"/>
  <c r="AX363" i="69"/>
  <c r="AP16" i="69"/>
  <c r="X245" i="69"/>
  <c r="X254" i="69"/>
  <c r="X270" i="69"/>
  <c r="X278" i="69"/>
  <c r="X297" i="69"/>
  <c r="X299" i="69"/>
  <c r="X309" i="69"/>
  <c r="X317" i="69"/>
  <c r="J321" i="69"/>
  <c r="AO321" i="69" s="1"/>
  <c r="X321" i="69"/>
  <c r="J324" i="69"/>
  <c r="AO324" i="69"/>
  <c r="X324" i="69"/>
  <c r="J332" i="69"/>
  <c r="AO332" i="69" s="1"/>
  <c r="X332" i="69"/>
  <c r="J347" i="69"/>
  <c r="AO347" i="69" s="1"/>
  <c r="X347" i="69"/>
  <c r="J363" i="69"/>
  <c r="AP363" i="69"/>
  <c r="X363" i="69"/>
  <c r="J367" i="69"/>
  <c r="AP367" i="69"/>
  <c r="AO372" i="69"/>
  <c r="AO373" i="69"/>
  <c r="AS381" i="69"/>
  <c r="AT381" i="69"/>
  <c r="AU381" i="69"/>
  <c r="AV381" i="69" s="1"/>
  <c r="Z16" i="69"/>
  <c r="W23" i="69"/>
  <c r="AS23" i="69"/>
  <c r="AT23" i="69" s="1"/>
  <c r="AU23" i="69" s="1"/>
  <c r="AV23" i="69" s="1"/>
  <c r="W27" i="69"/>
  <c r="AS27" i="69"/>
  <c r="AT27" i="69" s="1"/>
  <c r="AU27" i="69" s="1"/>
  <c r="AV27" i="69" s="1"/>
  <c r="W32" i="69"/>
  <c r="AS32" i="69"/>
  <c r="AT32" i="69"/>
  <c r="AU32" i="69"/>
  <c r="AV32" i="69" s="1"/>
  <c r="W36" i="69"/>
  <c r="AS36" i="69"/>
  <c r="AT36" i="69"/>
  <c r="AU36" i="69" s="1"/>
  <c r="AV36" i="69" s="1"/>
  <c r="W39" i="69"/>
  <c r="AS39" i="69"/>
  <c r="AT39" i="69"/>
  <c r="AU39" i="69" s="1"/>
  <c r="AV39" i="69" s="1"/>
  <c r="W45" i="69"/>
  <c r="AS45" i="69"/>
  <c r="AT45" i="69" s="1"/>
  <c r="AU45" i="69"/>
  <c r="AV45" i="69" s="1"/>
  <c r="W50" i="69"/>
  <c r="AS50" i="69"/>
  <c r="AT50" i="69"/>
  <c r="AU50" i="69" s="1"/>
  <c r="AV50" i="69" s="1"/>
  <c r="W54" i="69"/>
  <c r="AS54" i="69"/>
  <c r="AT54" i="69" s="1"/>
  <c r="AU54" i="69"/>
  <c r="AV54" i="69" s="1"/>
  <c r="W73" i="69"/>
  <c r="AS73" i="69"/>
  <c r="AT73" i="69" s="1"/>
  <c r="AU73" i="69" s="1"/>
  <c r="AV73" i="69"/>
  <c r="W104" i="69"/>
  <c r="AS104" i="69"/>
  <c r="AT104" i="69" s="1"/>
  <c r="AU104" i="69" s="1"/>
  <c r="AV104" i="69" s="1"/>
  <c r="W110" i="69"/>
  <c r="AS110" i="69"/>
  <c r="AT110" i="69"/>
  <c r="AU110" i="69"/>
  <c r="AV110" i="69" s="1"/>
  <c r="W117" i="69"/>
  <c r="AS117" i="69"/>
  <c r="AT117" i="69"/>
  <c r="AU117" i="69" s="1"/>
  <c r="AV117" i="69" s="1"/>
  <c r="W125" i="69"/>
  <c r="AS125" i="69"/>
  <c r="AT125" i="69"/>
  <c r="AU125" i="69" s="1"/>
  <c r="AV125" i="69" s="1"/>
  <c r="W142" i="69"/>
  <c r="AS142" i="69"/>
  <c r="AT142" i="69" s="1"/>
  <c r="AU142" i="69"/>
  <c r="AV142" i="69" s="1"/>
  <c r="W144" i="69"/>
  <c r="AS144" i="69"/>
  <c r="AT144" i="69"/>
  <c r="AU144" i="69" s="1"/>
  <c r="AV144" i="69" s="1"/>
  <c r="W146" i="69"/>
  <c r="AS146" i="69"/>
  <c r="AT146" i="69" s="1"/>
  <c r="AU146" i="69" s="1"/>
  <c r="AV146" i="69" s="1"/>
  <c r="W155" i="69"/>
  <c r="AS155" i="69"/>
  <c r="AT155" i="69" s="1"/>
  <c r="AU155" i="69" s="1"/>
  <c r="AV155" i="69" s="1"/>
  <c r="W163" i="69"/>
  <c r="AS163" i="69"/>
  <c r="AT163" i="69" s="1"/>
  <c r="AU163" i="69" s="1"/>
  <c r="AV163" i="69" s="1"/>
  <c r="W166" i="69"/>
  <c r="AS166" i="69"/>
  <c r="AT166" i="69"/>
  <c r="AU166" i="69"/>
  <c r="AV166" i="69" s="1"/>
  <c r="W169" i="69"/>
  <c r="AS169" i="69"/>
  <c r="AT169" i="69"/>
  <c r="AU169" i="69" s="1"/>
  <c r="AV169" i="69" s="1"/>
  <c r="W172" i="69"/>
  <c r="AS172" i="69"/>
  <c r="AT172" i="69"/>
  <c r="AU172" i="69" s="1"/>
  <c r="AV172" i="69"/>
  <c r="W197" i="69"/>
  <c r="AS197" i="69"/>
  <c r="AT197" i="69" s="1"/>
  <c r="AU197" i="69" s="1"/>
  <c r="AV197" i="69" s="1"/>
  <c r="W203" i="69"/>
  <c r="AS203" i="69"/>
  <c r="AT203" i="69"/>
  <c r="AU203" i="69" s="1"/>
  <c r="AV203" i="69" s="1"/>
  <c r="W205" i="69"/>
  <c r="AS205" i="69"/>
  <c r="AT205" i="69" s="1"/>
  <c r="AU205" i="69" s="1"/>
  <c r="AV205" i="69" s="1"/>
  <c r="W222" i="69"/>
  <c r="AS222" i="69"/>
  <c r="AT222" i="69"/>
  <c r="AU222" i="69" s="1"/>
  <c r="AV222" i="69"/>
  <c r="W226" i="69"/>
  <c r="AS226" i="69"/>
  <c r="AT226" i="69" s="1"/>
  <c r="AU226" i="69" s="1"/>
  <c r="AV226" i="69" s="1"/>
  <c r="W229" i="69"/>
  <c r="AS229" i="69"/>
  <c r="AT229" i="69"/>
  <c r="AU229" i="69" s="1"/>
  <c r="AV229" i="69" s="1"/>
  <c r="W234" i="69"/>
  <c r="AS234" i="69"/>
  <c r="AT234" i="69" s="1"/>
  <c r="AU234" i="69" s="1"/>
  <c r="AV234" i="69" s="1"/>
  <c r="W243" i="69"/>
  <c r="AS243" i="69"/>
  <c r="AT243" i="69"/>
  <c r="AU243" i="69" s="1"/>
  <c r="AV243" i="69"/>
  <c r="W251" i="69"/>
  <c r="AS251" i="69"/>
  <c r="AT251" i="69" s="1"/>
  <c r="AU251" i="69" s="1"/>
  <c r="AV251" i="69" s="1"/>
  <c r="W259" i="69"/>
  <c r="AS259" i="69"/>
  <c r="AT259" i="69"/>
  <c r="AU259" i="69" s="1"/>
  <c r="AV259" i="69" s="1"/>
  <c r="W272" i="69"/>
  <c r="AS272" i="69"/>
  <c r="AT272" i="69" s="1"/>
  <c r="AU272" i="69" s="1"/>
  <c r="AV272" i="69" s="1"/>
  <c r="W277" i="69"/>
  <c r="AS277" i="69"/>
  <c r="AT277" i="69"/>
  <c r="AU277" i="69" s="1"/>
  <c r="AV277" i="69"/>
  <c r="W279" i="69"/>
  <c r="AS279" i="69"/>
  <c r="AT279" i="69" s="1"/>
  <c r="AU279" i="69" s="1"/>
  <c r="AV279" i="69" s="1"/>
  <c r="W284" i="69"/>
  <c r="AS284" i="69"/>
  <c r="AT284" i="69"/>
  <c r="AU284" i="69" s="1"/>
  <c r="AV284" i="69" s="1"/>
  <c r="W291" i="69"/>
  <c r="AS291" i="69"/>
  <c r="AT291" i="69" s="1"/>
  <c r="AU291" i="69" s="1"/>
  <c r="AV291" i="69" s="1"/>
  <c r="W298" i="69"/>
  <c r="AS298" i="69"/>
  <c r="AT298" i="69"/>
  <c r="AU298" i="69" s="1"/>
  <c r="AV298" i="69" s="1"/>
  <c r="W301" i="69"/>
  <c r="AS301" i="69"/>
  <c r="AT301" i="69" s="1"/>
  <c r="AU301" i="69"/>
  <c r="AV301" i="69" s="1"/>
  <c r="W314" i="69"/>
  <c r="AS314" i="69"/>
  <c r="AT314" i="69"/>
  <c r="AU314" i="69" s="1"/>
  <c r="AV314" i="69"/>
  <c r="W319" i="69"/>
  <c r="W322" i="69"/>
  <c r="AS322" i="69"/>
  <c r="AT322" i="69"/>
  <c r="AU322" i="69" s="1"/>
  <c r="AV322" i="69" s="1"/>
  <c r="W331" i="69"/>
  <c r="W344" i="69"/>
  <c r="W362" i="69"/>
  <c r="W366" i="69"/>
  <c r="AW367" i="69"/>
  <c r="AX367" i="69"/>
  <c r="AS398" i="69"/>
  <c r="AT398" i="69"/>
  <c r="AU398" i="69" s="1"/>
  <c r="AV398" i="69" s="1"/>
  <c r="AO406" i="69"/>
  <c r="AP342" i="69"/>
  <c r="X521" i="69"/>
  <c r="AP521" i="69"/>
  <c r="X181" i="69"/>
  <c r="AP181" i="69"/>
  <c r="X194" i="69"/>
  <c r="AP194" i="69"/>
  <c r="X210" i="69"/>
  <c r="AP210" i="69"/>
  <c r="X216" i="69"/>
  <c r="AP216" i="69"/>
  <c r="X224" i="69"/>
  <c r="AP224" i="69"/>
  <c r="AT224" i="69"/>
  <c r="AU224" i="69"/>
  <c r="AV224" i="69" s="1"/>
  <c r="J246" i="69"/>
  <c r="X246" i="69"/>
  <c r="AT246" i="69"/>
  <c r="AU246" i="69" s="1"/>
  <c r="AV246" i="69" s="1"/>
  <c r="X253" i="69"/>
  <c r="AP253" i="69"/>
  <c r="AT253" i="69"/>
  <c r="AU253" i="69"/>
  <c r="AV253" i="69" s="1"/>
  <c r="J262" i="69"/>
  <c r="AP262" i="69" s="1"/>
  <c r="X262" i="69"/>
  <c r="AT262" i="69"/>
  <c r="AU262" i="69"/>
  <c r="AV262" i="69" s="1"/>
  <c r="J267" i="69"/>
  <c r="AP267" i="69" s="1"/>
  <c r="X267" i="69"/>
  <c r="AT267" i="69"/>
  <c r="AU267" i="69"/>
  <c r="AV267" i="69" s="1"/>
  <c r="J269" i="69"/>
  <c r="AP269" i="69" s="1"/>
  <c r="X269" i="69"/>
  <c r="AT269" i="69"/>
  <c r="AU269" i="69"/>
  <c r="AV269" i="69" s="1"/>
  <c r="X283" i="69"/>
  <c r="AP283" i="69"/>
  <c r="AT283" i="69"/>
  <c r="AU283" i="69" s="1"/>
  <c r="AV283" i="69" s="1"/>
  <c r="J294" i="69"/>
  <c r="AO294" i="69"/>
  <c r="X294" i="69"/>
  <c r="AT294" i="69"/>
  <c r="AU294" i="69" s="1"/>
  <c r="AV294" i="69"/>
  <c r="J300" i="69"/>
  <c r="AO300" i="69"/>
  <c r="X300" i="69"/>
  <c r="AT300" i="69"/>
  <c r="AU300" i="69" s="1"/>
  <c r="AV300" i="69"/>
  <c r="J316" i="69"/>
  <c r="AO316" i="69"/>
  <c r="X316" i="69"/>
  <c r="AT316" i="69"/>
  <c r="AU316" i="69" s="1"/>
  <c r="AV316" i="69" s="1"/>
  <c r="J337" i="69"/>
  <c r="AO337" i="69"/>
  <c r="X337" i="69"/>
  <c r="AT337" i="69"/>
  <c r="AU337" i="69" s="1"/>
  <c r="AV337" i="69" s="1"/>
  <c r="J349" i="69"/>
  <c r="AO349" i="69"/>
  <c r="X349" i="69"/>
  <c r="AT349" i="69"/>
  <c r="AU349" i="69" s="1"/>
  <c r="AV349" i="69"/>
  <c r="AS364" i="69"/>
  <c r="AT364" i="69"/>
  <c r="AU364" i="69" s="1"/>
  <c r="AV364" i="69" s="1"/>
  <c r="AP510" i="69"/>
  <c r="AP18" i="69"/>
  <c r="AP48" i="69"/>
  <c r="AP78" i="69"/>
  <c r="AP103" i="69"/>
  <c r="AW105" i="69"/>
  <c r="AX105" i="69" s="1"/>
  <c r="W372" i="69"/>
  <c r="W381" i="69"/>
  <c r="W398" i="69"/>
  <c r="W407" i="69"/>
  <c r="AS407" i="69"/>
  <c r="AT407" i="69" s="1"/>
  <c r="AU407" i="69" s="1"/>
  <c r="AV407" i="69" s="1"/>
  <c r="W416" i="69"/>
  <c r="AS416" i="69"/>
  <c r="AT416" i="69" s="1"/>
  <c r="AU416" i="69" s="1"/>
  <c r="AV416" i="69" s="1"/>
  <c r="W418" i="69"/>
  <c r="AO418" i="69"/>
  <c r="AS418" i="69"/>
  <c r="AT418" i="69" s="1"/>
  <c r="AU418" i="69" s="1"/>
  <c r="AV418" i="69" s="1"/>
  <c r="W432" i="69"/>
  <c r="AS432" i="69"/>
  <c r="AT432" i="69"/>
  <c r="AU432" i="69" s="1"/>
  <c r="AV432" i="69" s="1"/>
  <c r="W438" i="69"/>
  <c r="AO438" i="69"/>
  <c r="AS438" i="69"/>
  <c r="AT438" i="69"/>
  <c r="AU438" i="69" s="1"/>
  <c r="AV438" i="69" s="1"/>
  <c r="W447" i="69"/>
  <c r="AS447" i="69"/>
  <c r="AT447" i="69" s="1"/>
  <c r="AU447" i="69" s="1"/>
  <c r="AV447" i="69" s="1"/>
  <c r="W453" i="69"/>
  <c r="AO453" i="69"/>
  <c r="AS453" i="69"/>
  <c r="AT453" i="69" s="1"/>
  <c r="AU453" i="69" s="1"/>
  <c r="AV453" i="69" s="1"/>
  <c r="W460" i="69"/>
  <c r="AO460" i="69"/>
  <c r="AS460" i="69"/>
  <c r="AT460" i="69" s="1"/>
  <c r="AU460" i="69" s="1"/>
  <c r="AV460" i="69" s="1"/>
  <c r="W468" i="69"/>
  <c r="AS468" i="69"/>
  <c r="AT468" i="69"/>
  <c r="AU468" i="69" s="1"/>
  <c r="AV468" i="69" s="1"/>
  <c r="W479" i="69"/>
  <c r="AO479" i="69"/>
  <c r="AS479" i="69"/>
  <c r="AT479" i="69"/>
  <c r="AU479" i="69" s="1"/>
  <c r="AV479" i="69" s="1"/>
  <c r="W485" i="69"/>
  <c r="AO485" i="69"/>
  <c r="AS485" i="69"/>
  <c r="AT485" i="69"/>
  <c r="AU485" i="69" s="1"/>
  <c r="AV485" i="69" s="1"/>
  <c r="W491" i="69"/>
  <c r="AO491" i="69"/>
  <c r="AS491" i="69"/>
  <c r="AT491" i="69"/>
  <c r="AU491" i="69" s="1"/>
  <c r="AV491" i="69"/>
  <c r="W495" i="69"/>
  <c r="AO495" i="69"/>
  <c r="AS495" i="69"/>
  <c r="AT495" i="69"/>
  <c r="AU495" i="69" s="1"/>
  <c r="AV495" i="69" s="1"/>
  <c r="W497" i="69"/>
  <c r="AO497" i="69"/>
  <c r="AS497" i="69"/>
  <c r="AT497" i="69"/>
  <c r="AU497" i="69" s="1"/>
  <c r="AV497" i="69" s="1"/>
  <c r="W502" i="69"/>
  <c r="AO502" i="69"/>
  <c r="AS502" i="69"/>
  <c r="AT502" i="69"/>
  <c r="AU502" i="69" s="1"/>
  <c r="AV502" i="69" s="1"/>
  <c r="W509" i="69"/>
  <c r="AO509" i="69"/>
  <c r="AS509" i="69"/>
  <c r="AT509" i="69"/>
  <c r="AU509" i="69" s="1"/>
  <c r="AV509" i="69"/>
  <c r="W514" i="69"/>
  <c r="AS514" i="69"/>
  <c r="AT514" i="69" s="1"/>
  <c r="AU514" i="69" s="1"/>
  <c r="AV514" i="69" s="1"/>
  <c r="W7" i="69"/>
  <c r="AS7" i="69"/>
  <c r="AT7" i="69"/>
  <c r="AU7" i="69" s="1"/>
  <c r="AV7" i="69" s="1"/>
  <c r="W17" i="69"/>
  <c r="AS17" i="69"/>
  <c r="AT17" i="69" s="1"/>
  <c r="AU17" i="69" s="1"/>
  <c r="AV17" i="69" s="1"/>
  <c r="W20" i="69"/>
  <c r="AS20" i="69"/>
  <c r="AT20" i="69"/>
  <c r="AU20" i="69" s="1"/>
  <c r="AV20" i="69" s="1"/>
  <c r="W40" i="69"/>
  <c r="AS40" i="69"/>
  <c r="AT40" i="69" s="1"/>
  <c r="AU40" i="69" s="1"/>
  <c r="AV40" i="69" s="1"/>
  <c r="W43" i="69"/>
  <c r="AS43" i="69"/>
  <c r="AT43" i="69"/>
  <c r="AU43" i="69" s="1"/>
  <c r="AV43" i="69" s="1"/>
  <c r="W57" i="69"/>
  <c r="AS57" i="69"/>
  <c r="AT57" i="69" s="1"/>
  <c r="AU57" i="69"/>
  <c r="AV57" i="69" s="1"/>
  <c r="W59" i="69"/>
  <c r="AS59" i="69"/>
  <c r="AT59" i="69"/>
  <c r="AU59" i="69" s="1"/>
  <c r="AV59" i="69"/>
  <c r="W62" i="69"/>
  <c r="AS62" i="69"/>
  <c r="AT62" i="69" s="1"/>
  <c r="AU62" i="69" s="1"/>
  <c r="AV62" i="69" s="1"/>
  <c r="W69" i="69"/>
  <c r="AS69" i="69"/>
  <c r="AT69" i="69"/>
  <c r="AU69" i="69" s="1"/>
  <c r="AV69" i="69" s="1"/>
  <c r="W75" i="69"/>
  <c r="AS75" i="69"/>
  <c r="AT75" i="69" s="1"/>
  <c r="AU75" i="69" s="1"/>
  <c r="AV75" i="69" s="1"/>
  <c r="W93" i="69"/>
  <c r="AS93" i="69"/>
  <c r="AT93" i="69"/>
  <c r="AU93" i="69" s="1"/>
  <c r="AV93" i="69" s="1"/>
  <c r="W100" i="69"/>
  <c r="AS100" i="69"/>
  <c r="AT100" i="69" s="1"/>
  <c r="AU100" i="69" s="1"/>
  <c r="AV100" i="69" s="1"/>
  <c r="W108" i="69"/>
  <c r="AO108" i="69"/>
  <c r="AS108" i="69"/>
  <c r="AT108" i="69" s="1"/>
  <c r="AU108" i="69" s="1"/>
  <c r="AV108" i="69" s="1"/>
  <c r="W124" i="69"/>
  <c r="AO124" i="69"/>
  <c r="AS124" i="69"/>
  <c r="AT124" i="69" s="1"/>
  <c r="AU124" i="69" s="1"/>
  <c r="AV124" i="69" s="1"/>
  <c r="W128" i="69"/>
  <c r="AO128" i="69"/>
  <c r="AS128" i="69"/>
  <c r="AT128" i="69" s="1"/>
  <c r="AU128" i="69" s="1"/>
  <c r="AV128" i="69" s="1"/>
  <c r="W137" i="69"/>
  <c r="AO137" i="69"/>
  <c r="AS137" i="69"/>
  <c r="AT137" i="69" s="1"/>
  <c r="AU137" i="69" s="1"/>
  <c r="AV137" i="69" s="1"/>
  <c r="W148" i="69"/>
  <c r="AO148" i="69"/>
  <c r="AS148" i="69"/>
  <c r="AT148" i="69" s="1"/>
  <c r="AU148" i="69" s="1"/>
  <c r="AV148" i="69" s="1"/>
  <c r="W161" i="69"/>
  <c r="AO161" i="69"/>
  <c r="AS161" i="69"/>
  <c r="AT161" i="69" s="1"/>
  <c r="AU161" i="69" s="1"/>
  <c r="AV161" i="69" s="1"/>
  <c r="W173" i="69"/>
  <c r="AO173" i="69"/>
  <c r="AS173" i="69"/>
  <c r="AT173" i="69" s="1"/>
  <c r="AU173" i="69" s="1"/>
  <c r="AV173" i="69" s="1"/>
  <c r="W177" i="69"/>
  <c r="AS177" i="69"/>
  <c r="AT177" i="69"/>
  <c r="AU177" i="69" s="1"/>
  <c r="AV177" i="69" s="1"/>
  <c r="W187" i="69"/>
  <c r="AO187" i="69"/>
  <c r="AS187" i="69"/>
  <c r="AT187" i="69"/>
  <c r="AU187" i="69" s="1"/>
  <c r="AV187" i="69" s="1"/>
  <c r="W196" i="69"/>
  <c r="AO196" i="69"/>
  <c r="AS196" i="69"/>
  <c r="AT196" i="69"/>
  <c r="AU196" i="69" s="1"/>
  <c r="AV196" i="69" s="1"/>
  <c r="W212" i="69"/>
  <c r="AO212" i="69"/>
  <c r="AS212" i="69"/>
  <c r="AT212" i="69"/>
  <c r="AU212" i="69" s="1"/>
  <c r="AV212" i="69"/>
  <c r="W220" i="69"/>
  <c r="AS220" i="69"/>
  <c r="AT220" i="69" s="1"/>
  <c r="AU220" i="69" s="1"/>
  <c r="AV220" i="69" s="1"/>
  <c r="W227" i="69"/>
  <c r="AS227" i="69"/>
  <c r="AT227" i="69"/>
  <c r="AU227" i="69" s="1"/>
  <c r="AV227" i="69" s="1"/>
  <c r="W249" i="69"/>
  <c r="AS249" i="69"/>
  <c r="AT249" i="69" s="1"/>
  <c r="AU249" i="69" s="1"/>
  <c r="AV249" i="69" s="1"/>
  <c r="W260" i="69"/>
  <c r="AS260" i="69"/>
  <c r="AT260" i="69"/>
  <c r="AU260" i="69" s="1"/>
  <c r="AV260" i="69" s="1"/>
  <c r="W264" i="69"/>
  <c r="AW264" i="69"/>
  <c r="AX264" i="69" s="1"/>
  <c r="W268" i="69"/>
  <c r="AW268" i="69"/>
  <c r="AX268" i="69"/>
  <c r="W281" i="69"/>
  <c r="AW281" i="69"/>
  <c r="AX281" i="69" s="1"/>
  <c r="W293" i="69"/>
  <c r="AW293" i="69"/>
  <c r="AX293" i="69"/>
  <c r="W296" i="69"/>
  <c r="AW296" i="69"/>
  <c r="AX296" i="69" s="1"/>
  <c r="W304" i="69"/>
  <c r="AW304" i="69"/>
  <c r="AX304" i="69"/>
  <c r="W328" i="69"/>
  <c r="AW328" i="69"/>
  <c r="AX328" i="69" s="1"/>
  <c r="W342" i="69"/>
  <c r="AO342" i="69"/>
  <c r="AW342" i="69"/>
  <c r="AX342" i="69" s="1"/>
  <c r="W356" i="69"/>
  <c r="AP11" i="69"/>
  <c r="AP41" i="69"/>
  <c r="AP101" i="69"/>
  <c r="AT115" i="69"/>
  <c r="AU115" i="69" s="1"/>
  <c r="AV115" i="69"/>
  <c r="X416" i="69"/>
  <c r="X418" i="69"/>
  <c r="X438" i="69"/>
  <c r="X453" i="69"/>
  <c r="X460" i="69"/>
  <c r="J468" i="69"/>
  <c r="AO468" i="69" s="1"/>
  <c r="X468" i="69"/>
  <c r="X479" i="69"/>
  <c r="X485" i="69"/>
  <c r="X491" i="69"/>
  <c r="X495" i="69"/>
  <c r="X497" i="69"/>
  <c r="X502" i="69"/>
  <c r="X509" i="69"/>
  <c r="J514" i="69"/>
  <c r="AO514" i="69" s="1"/>
  <c r="X514" i="69"/>
  <c r="X108" i="69"/>
  <c r="X124" i="69"/>
  <c r="X128" i="69"/>
  <c r="X137" i="69"/>
  <c r="X148" i="69"/>
  <c r="X161" i="69"/>
  <c r="X173" i="69"/>
  <c r="J177" i="69"/>
  <c r="AO177" i="69" s="1"/>
  <c r="X177" i="69"/>
  <c r="X187" i="69"/>
  <c r="X196" i="69"/>
  <c r="X212" i="69"/>
  <c r="J220" i="69"/>
  <c r="AP220" i="69" s="1"/>
  <c r="X220" i="69"/>
  <c r="J227" i="69"/>
  <c r="AO227" i="69"/>
  <c r="X227" i="69"/>
  <c r="J249" i="69"/>
  <c r="AO249" i="69" s="1"/>
  <c r="X249" i="69"/>
  <c r="J260" i="69"/>
  <c r="AP260" i="69"/>
  <c r="X260" i="69"/>
  <c r="J264" i="69"/>
  <c r="AP264" i="69" s="1"/>
  <c r="X264" i="69"/>
  <c r="J268" i="69"/>
  <c r="AP268" i="69"/>
  <c r="X268" i="69"/>
  <c r="J281" i="69"/>
  <c r="AO281" i="69" s="1"/>
  <c r="X281" i="69"/>
  <c r="J293" i="69"/>
  <c r="AP293" i="69"/>
  <c r="X293" i="69"/>
  <c r="J296" i="69"/>
  <c r="AP296" i="69" s="1"/>
  <c r="X296" i="69"/>
  <c r="J304" i="69"/>
  <c r="AO304" i="69"/>
  <c r="X304" i="69"/>
  <c r="J328" i="69"/>
  <c r="AO328" i="69" s="1"/>
  <c r="X328" i="69"/>
  <c r="X342" i="69"/>
  <c r="J356" i="69"/>
  <c r="AP356" i="69" s="1"/>
  <c r="AO364" i="69"/>
  <c r="AS375" i="69"/>
  <c r="AT375" i="69"/>
  <c r="AU375" i="69" s="1"/>
  <c r="AV375" i="69" s="1"/>
  <c r="AO378" i="69"/>
  <c r="AP506" i="69"/>
  <c r="AP8" i="69"/>
  <c r="AP29" i="69"/>
  <c r="AP76" i="69"/>
  <c r="AP90" i="69"/>
  <c r="W373" i="69"/>
  <c r="AS373" i="69"/>
  <c r="AT373" i="69" s="1"/>
  <c r="AU373" i="69" s="1"/>
  <c r="AV373" i="69" s="1"/>
  <c r="W393" i="69"/>
  <c r="AS393" i="69"/>
  <c r="AT393" i="69"/>
  <c r="AU393" i="69" s="1"/>
  <c r="AV393" i="69" s="1"/>
  <c r="W406" i="69"/>
  <c r="AS406" i="69"/>
  <c r="AT406" i="69" s="1"/>
  <c r="AU406" i="69" s="1"/>
  <c r="AV406" i="69" s="1"/>
  <c r="W412" i="69"/>
  <c r="AS412" i="69"/>
  <c r="AT412" i="69"/>
  <c r="AU412" i="69" s="1"/>
  <c r="AV412" i="69" s="1"/>
  <c r="W417" i="69"/>
  <c r="AS417" i="69"/>
  <c r="AT417" i="69" s="1"/>
  <c r="AU417" i="69"/>
  <c r="AV417" i="69" s="1"/>
  <c r="W429" i="69"/>
  <c r="AS429" i="69"/>
  <c r="AT429" i="69"/>
  <c r="AU429" i="69" s="1"/>
  <c r="AV429" i="69"/>
  <c r="W433" i="69"/>
  <c r="AS433" i="69"/>
  <c r="AT433" i="69" s="1"/>
  <c r="AU433" i="69" s="1"/>
  <c r="AV433" i="69" s="1"/>
  <c r="W442" i="69"/>
  <c r="AS442" i="69"/>
  <c r="AT442" i="69"/>
  <c r="AU442" i="69" s="1"/>
  <c r="AV442" i="69" s="1"/>
  <c r="W452" i="69"/>
  <c r="AS452" i="69"/>
  <c r="AT452" i="69" s="1"/>
  <c r="AU452" i="69" s="1"/>
  <c r="AV452" i="69" s="1"/>
  <c r="W459" i="69"/>
  <c r="AS459" i="69"/>
  <c r="AT459" i="69"/>
  <c r="AU459" i="69" s="1"/>
  <c r="AV459" i="69" s="1"/>
  <c r="W464" i="69"/>
  <c r="AS464" i="69"/>
  <c r="AT464" i="69" s="1"/>
  <c r="AU464" i="69" s="1"/>
  <c r="AV464" i="69" s="1"/>
  <c r="W472" i="69"/>
  <c r="AS472" i="69"/>
  <c r="AT472" i="69"/>
  <c r="AU472" i="69" s="1"/>
  <c r="AV472" i="69" s="1"/>
  <c r="W482" i="69"/>
  <c r="AS482" i="69"/>
  <c r="AT482" i="69" s="1"/>
  <c r="AU482" i="69"/>
  <c r="AV482" i="69" s="1"/>
  <c r="W488" i="69"/>
  <c r="AS488" i="69"/>
  <c r="AT488" i="69"/>
  <c r="AU488" i="69" s="1"/>
  <c r="AV488" i="69"/>
  <c r="W493" i="69"/>
  <c r="AS493" i="69"/>
  <c r="AT493" i="69" s="1"/>
  <c r="AU493" i="69" s="1"/>
  <c r="AV493" i="69" s="1"/>
  <c r="W496" i="69"/>
  <c r="AS496" i="69"/>
  <c r="AT496" i="69"/>
  <c r="AU496" i="69" s="1"/>
  <c r="AV496" i="69" s="1"/>
  <c r="W498" i="69"/>
  <c r="AS498" i="69"/>
  <c r="AT498" i="69" s="1"/>
  <c r="AU498" i="69" s="1"/>
  <c r="AV498" i="69" s="1"/>
  <c r="W503" i="69"/>
  <c r="AS503" i="69"/>
  <c r="AT503" i="69"/>
  <c r="AU503" i="69" s="1"/>
  <c r="AV503" i="69" s="1"/>
  <c r="W511" i="69"/>
  <c r="AS511" i="69"/>
  <c r="AT511" i="69" s="1"/>
  <c r="AU511" i="69" s="1"/>
  <c r="AV511" i="69" s="1"/>
  <c r="W521" i="69"/>
  <c r="AS521" i="69"/>
  <c r="AT521" i="69"/>
  <c r="AU521" i="69" s="1"/>
  <c r="AV521" i="69" s="1"/>
  <c r="AS9" i="69"/>
  <c r="AT9" i="69"/>
  <c r="AU9" i="69" s="1"/>
  <c r="AV9" i="69"/>
  <c r="AS19" i="69"/>
  <c r="AT19" i="69"/>
  <c r="AU19" i="69" s="1"/>
  <c r="AV19" i="69" s="1"/>
  <c r="AS38" i="69"/>
  <c r="AT38" i="69"/>
  <c r="AU38" i="69" s="1"/>
  <c r="AV38" i="69" s="1"/>
  <c r="AS42" i="69"/>
  <c r="AT42" i="69"/>
  <c r="AU42" i="69" s="1"/>
  <c r="AV42" i="69" s="1"/>
  <c r="AS51" i="69"/>
  <c r="AT51" i="69"/>
  <c r="AU51" i="69" s="1"/>
  <c r="AV51" i="69"/>
  <c r="AS58" i="69"/>
  <c r="AT58" i="69"/>
  <c r="AU58" i="69" s="1"/>
  <c r="AV58" i="69" s="1"/>
  <c r="AS61" i="69"/>
  <c r="AT61" i="69"/>
  <c r="AU61" i="69" s="1"/>
  <c r="AV61" i="69" s="1"/>
  <c r="AS64" i="69"/>
  <c r="AT64" i="69"/>
  <c r="AU64" i="69" s="1"/>
  <c r="AV64" i="69" s="1"/>
  <c r="AS72" i="69"/>
  <c r="AT72" i="69"/>
  <c r="AU72" i="69" s="1"/>
  <c r="AV72" i="69"/>
  <c r="AS80" i="69"/>
  <c r="AT80" i="69"/>
  <c r="AU80" i="69" s="1"/>
  <c r="AV80" i="69" s="1"/>
  <c r="AS96" i="69"/>
  <c r="AT96" i="69"/>
  <c r="AU96" i="69" s="1"/>
  <c r="AV96" i="69" s="1"/>
  <c r="AS102" i="69"/>
  <c r="AT102" i="69"/>
  <c r="AU102" i="69" s="1"/>
  <c r="AV102" i="69" s="1"/>
  <c r="AS118" i="69"/>
  <c r="AT118" i="69"/>
  <c r="AU118" i="69" s="1"/>
  <c r="AV118" i="69"/>
  <c r="AS126" i="69"/>
  <c r="AT126" i="69"/>
  <c r="AU126" i="69" s="1"/>
  <c r="AV126" i="69" s="1"/>
  <c r="AS136" i="69"/>
  <c r="AT136" i="69"/>
  <c r="AU136" i="69" s="1"/>
  <c r="AV136" i="69" s="1"/>
  <c r="AS139" i="69"/>
  <c r="AT139" i="69"/>
  <c r="AU139" i="69" s="1"/>
  <c r="AV139" i="69" s="1"/>
  <c r="AS151" i="69"/>
  <c r="AT151" i="69"/>
  <c r="AU151" i="69" s="1"/>
  <c r="AV151" i="69"/>
  <c r="W167" i="69"/>
  <c r="AS167" i="69"/>
  <c r="AT167" i="69" s="1"/>
  <c r="AU167" i="69" s="1"/>
  <c r="AV167" i="69" s="1"/>
  <c r="AS174" i="69"/>
  <c r="AT174" i="69" s="1"/>
  <c r="AU174" i="69" s="1"/>
  <c r="AV174" i="69" s="1"/>
  <c r="W181" i="69"/>
  <c r="AS181" i="69"/>
  <c r="AT181" i="69"/>
  <c r="AU181" i="69" s="1"/>
  <c r="AV181" i="69" s="1"/>
  <c r="W194" i="69"/>
  <c r="AS194" i="69"/>
  <c r="AT194" i="69" s="1"/>
  <c r="AU194" i="69"/>
  <c r="AV194" i="69" s="1"/>
  <c r="W210" i="69"/>
  <c r="AS210" i="69"/>
  <c r="AT210" i="69"/>
  <c r="AU210" i="69" s="1"/>
  <c r="AV210" i="69"/>
  <c r="W216" i="69"/>
  <c r="AS216" i="69"/>
  <c r="AT216" i="69" s="1"/>
  <c r="AU216" i="69" s="1"/>
  <c r="AV216" i="69" s="1"/>
  <c r="W224" i="69"/>
  <c r="W246" i="69"/>
  <c r="W253" i="69"/>
  <c r="W262" i="69"/>
  <c r="W267" i="69"/>
  <c r="W269" i="69"/>
  <c r="W283" i="69"/>
  <c r="W294" i="69"/>
  <c r="W300" i="69"/>
  <c r="W316" i="69"/>
  <c r="W337" i="69"/>
  <c r="W349" i="69"/>
  <c r="AS356" i="69"/>
  <c r="AT356" i="69" s="1"/>
  <c r="AU356" i="69" s="1"/>
  <c r="AV356" i="69" s="1"/>
  <c r="AP22" i="69"/>
  <c r="AP63" i="69"/>
  <c r="AP86" i="69"/>
  <c r="AP109" i="69"/>
  <c r="W364" i="69"/>
  <c r="W375" i="69"/>
  <c r="W379" i="69"/>
  <c r="AS379" i="69"/>
  <c r="AT379" i="69"/>
  <c r="AU379" i="69" s="1"/>
  <c r="AV379" i="69" s="1"/>
  <c r="W387" i="69"/>
  <c r="AS387" i="69"/>
  <c r="AT387" i="69" s="1"/>
  <c r="AU387" i="69"/>
  <c r="AV387" i="69" s="1"/>
  <c r="W414" i="69"/>
  <c r="AO414" i="69"/>
  <c r="AS414" i="69"/>
  <c r="AT414" i="69" s="1"/>
  <c r="AU414" i="69"/>
  <c r="AV414" i="69" s="1"/>
  <c r="W422" i="69"/>
  <c r="AS422" i="69"/>
  <c r="AT422" i="69"/>
  <c r="AU422" i="69" s="1"/>
  <c r="AV422" i="69"/>
  <c r="W430" i="69"/>
  <c r="AO430" i="69"/>
  <c r="AS430" i="69"/>
  <c r="AT430" i="69"/>
  <c r="AU430" i="69" s="1"/>
  <c r="AV430" i="69" s="1"/>
  <c r="W440" i="69"/>
  <c r="AO440" i="69"/>
  <c r="AS440" i="69"/>
  <c r="AT440" i="69"/>
  <c r="AU440" i="69" s="1"/>
  <c r="AV440" i="69"/>
  <c r="W448" i="69"/>
  <c r="AO448" i="69"/>
  <c r="AS448" i="69"/>
  <c r="AT448" i="69"/>
  <c r="AU448" i="69" s="1"/>
  <c r="AV448" i="69" s="1"/>
  <c r="W465" i="69"/>
  <c r="AS465" i="69"/>
  <c r="AT465" i="69" s="1"/>
  <c r="AU465" i="69"/>
  <c r="AV465" i="69" s="1"/>
  <c r="W476" i="69"/>
  <c r="AO476" i="69"/>
  <c r="AS476" i="69"/>
  <c r="AT476" i="69" s="1"/>
  <c r="AU476" i="69"/>
  <c r="AV476" i="69" s="1"/>
  <c r="W487" i="69"/>
  <c r="AS487" i="69"/>
  <c r="AT487" i="69"/>
  <c r="AU487" i="69" s="1"/>
  <c r="AV487" i="69"/>
  <c r="W505" i="69"/>
  <c r="AS505" i="69"/>
  <c r="AT505" i="69" s="1"/>
  <c r="AU505" i="69" s="1"/>
  <c r="AV505" i="69" s="1"/>
  <c r="W508" i="69"/>
  <c r="AW508" i="69"/>
  <c r="AX508" i="69"/>
  <c r="Z510" i="69"/>
  <c r="W519" i="69"/>
  <c r="AW519" i="69"/>
  <c r="AX519" i="69"/>
  <c r="Z8" i="69"/>
  <c r="AW10" i="69"/>
  <c r="AX10" i="69" s="1"/>
  <c r="Z11" i="69"/>
  <c r="AW14" i="69"/>
  <c r="AX14" i="69"/>
  <c r="Z18" i="69"/>
  <c r="AW21" i="69"/>
  <c r="AX21" i="69" s="1"/>
  <c r="Z22" i="69"/>
  <c r="AW26" i="69"/>
  <c r="AX26" i="69"/>
  <c r="Z29" i="69"/>
  <c r="AW35" i="69"/>
  <c r="AX35" i="69" s="1"/>
  <c r="Z41" i="69"/>
  <c r="AW46" i="69"/>
  <c r="AX46" i="69"/>
  <c r="Z48" i="69"/>
  <c r="AW56" i="69"/>
  <c r="AX56" i="69" s="1"/>
  <c r="Z63" i="69"/>
  <c r="AW76" i="69"/>
  <c r="AX76" i="69"/>
  <c r="Z78" i="69"/>
  <c r="AW81" i="69"/>
  <c r="AX81" i="69" s="1"/>
  <c r="Z86" i="69"/>
  <c r="AW87" i="69"/>
  <c r="AX87" i="69"/>
  <c r="Z90" i="69"/>
  <c r="AW98" i="69"/>
  <c r="AX98" i="69" s="1"/>
  <c r="Z101" i="69"/>
  <c r="Z109" i="69"/>
  <c r="AP111" i="69"/>
  <c r="X111" i="69"/>
  <c r="AP154" i="69"/>
  <c r="X154" i="69"/>
  <c r="AO154" i="69"/>
  <c r="W154" i="69"/>
  <c r="Z158" i="69"/>
  <c r="J158" i="69"/>
  <c r="AP158" i="69"/>
  <c r="AP182" i="69"/>
  <c r="AP231" i="69"/>
  <c r="AP257" i="69"/>
  <c r="AP310" i="69"/>
  <c r="X414" i="69"/>
  <c r="X430" i="69"/>
  <c r="X440" i="69"/>
  <c r="X448" i="69"/>
  <c r="J465" i="69"/>
  <c r="AP465" i="69"/>
  <c r="X465" i="69"/>
  <c r="X476" i="69"/>
  <c r="J487" i="69"/>
  <c r="AP487" i="69"/>
  <c r="X487" i="69"/>
  <c r="J505" i="69"/>
  <c r="AP505" i="69" s="1"/>
  <c r="X505" i="69"/>
  <c r="J508" i="69"/>
  <c r="AP508" i="69"/>
  <c r="X508" i="69"/>
  <c r="J519" i="69"/>
  <c r="AP519" i="69" s="1"/>
  <c r="X519" i="69"/>
  <c r="J10" i="69"/>
  <c r="AO10" i="69"/>
  <c r="X10" i="69"/>
  <c r="J14" i="69"/>
  <c r="AO14" i="69" s="1"/>
  <c r="X14" i="69"/>
  <c r="J21" i="69"/>
  <c r="AO21" i="69"/>
  <c r="X21" i="69"/>
  <c r="J26" i="69"/>
  <c r="AO26" i="69" s="1"/>
  <c r="X26" i="69"/>
  <c r="J35" i="69"/>
  <c r="AO35" i="69"/>
  <c r="X35" i="69"/>
  <c r="J46" i="69"/>
  <c r="AO46" i="69" s="1"/>
  <c r="X46" i="69"/>
  <c r="J56" i="69"/>
  <c r="AO56" i="69"/>
  <c r="X56" i="69"/>
  <c r="X76" i="69"/>
  <c r="J81" i="69"/>
  <c r="AO81" i="69"/>
  <c r="X81" i="69"/>
  <c r="J87" i="69"/>
  <c r="AO87" i="69" s="1"/>
  <c r="X87" i="69"/>
  <c r="J98" i="69"/>
  <c r="AO98" i="69"/>
  <c r="X98" i="69"/>
  <c r="X103" i="69"/>
  <c r="AT103" i="69"/>
  <c r="AU103" i="69"/>
  <c r="AV103" i="69" s="1"/>
  <c r="AW109" i="69"/>
  <c r="AX109" i="69" s="1"/>
  <c r="AO111" i="69"/>
  <c r="X114" i="69"/>
  <c r="AT114" i="69"/>
  <c r="AU114" i="69" s="1"/>
  <c r="AV114" i="69" s="1"/>
  <c r="AP140" i="69"/>
  <c r="X140" i="69"/>
  <c r="AO140" i="69"/>
  <c r="W140" i="69"/>
  <c r="AP156" i="69"/>
  <c r="AP175" i="69"/>
  <c r="AP176" i="69"/>
  <c r="AP179" i="69"/>
  <c r="AP217" i="69"/>
  <c r="AP218" i="69"/>
  <c r="AP225" i="69"/>
  <c r="AP252" i="69"/>
  <c r="AP303" i="69"/>
  <c r="W369" i="69"/>
  <c r="AS369" i="69"/>
  <c r="AT369" i="69"/>
  <c r="AU369" i="69" s="1"/>
  <c r="AV369" i="69"/>
  <c r="W378" i="69"/>
  <c r="AS378" i="69"/>
  <c r="AT378" i="69" s="1"/>
  <c r="AU378" i="69" s="1"/>
  <c r="AV378" i="69" s="1"/>
  <c r="W382" i="69"/>
  <c r="AS382" i="69"/>
  <c r="AT382" i="69"/>
  <c r="AU382" i="69" s="1"/>
  <c r="AV382" i="69" s="1"/>
  <c r="W396" i="69"/>
  <c r="AS396" i="69"/>
  <c r="AT396" i="69" s="1"/>
  <c r="AU396" i="69"/>
  <c r="AV396" i="69" s="1"/>
  <c r="W415" i="69"/>
  <c r="AS415" i="69"/>
  <c r="AT415" i="69"/>
  <c r="AU415" i="69" s="1"/>
  <c r="AV415" i="69"/>
  <c r="W427" i="69"/>
  <c r="AS427" i="69"/>
  <c r="AT427" i="69" s="1"/>
  <c r="AU427" i="69" s="1"/>
  <c r="AV427" i="69" s="1"/>
  <c r="W436" i="69"/>
  <c r="AS436" i="69"/>
  <c r="AT436" i="69"/>
  <c r="AU436" i="69" s="1"/>
  <c r="AV436" i="69" s="1"/>
  <c r="W446" i="69"/>
  <c r="AO446" i="69"/>
  <c r="AS446" i="69"/>
  <c r="AT446" i="69"/>
  <c r="AU446" i="69" s="1"/>
  <c r="AV446" i="69"/>
  <c r="W451" i="69"/>
  <c r="AO451" i="69"/>
  <c r="AS451" i="69"/>
  <c r="AT451" i="69"/>
  <c r="AU451" i="69" s="1"/>
  <c r="AV451" i="69" s="1"/>
  <c r="W473" i="69"/>
  <c r="AO473" i="69"/>
  <c r="AS473" i="69"/>
  <c r="AT473" i="69"/>
  <c r="AU473" i="69" s="1"/>
  <c r="AV473" i="69"/>
  <c r="W483" i="69"/>
  <c r="AS483" i="69"/>
  <c r="AT483" i="69"/>
  <c r="AU483" i="69" s="1"/>
  <c r="AV483" i="69" s="1"/>
  <c r="W494" i="69"/>
  <c r="AO494" i="69"/>
  <c r="W506" i="69"/>
  <c r="AO506" i="69"/>
  <c r="AS506" i="69"/>
  <c r="AT506" i="69" s="1"/>
  <c r="AU506" i="69" s="1"/>
  <c r="AV506" i="69" s="1"/>
  <c r="W510" i="69"/>
  <c r="AO510" i="69"/>
  <c r="AW510" i="69"/>
  <c r="AX510" i="69"/>
  <c r="W8" i="69"/>
  <c r="AO8" i="69"/>
  <c r="AW8" i="69"/>
  <c r="AX8" i="69"/>
  <c r="W11" i="69"/>
  <c r="AO11" i="69"/>
  <c r="AW11" i="69"/>
  <c r="AX11" i="69"/>
  <c r="W18" i="69"/>
  <c r="AO18" i="69"/>
  <c r="AW18" i="69"/>
  <c r="AX18" i="69"/>
  <c r="W22" i="69"/>
  <c r="AO22" i="69"/>
  <c r="AW22" i="69"/>
  <c r="AX22" i="69"/>
  <c r="W29" i="69"/>
  <c r="AO29" i="69"/>
  <c r="AW29" i="69"/>
  <c r="AX29" i="69"/>
  <c r="W41" i="69"/>
  <c r="AO41" i="69"/>
  <c r="AW41" i="69"/>
  <c r="AX41" i="69"/>
  <c r="W48" i="69"/>
  <c r="AO48" i="69"/>
  <c r="AW48" i="69"/>
  <c r="AX48" i="69"/>
  <c r="W63" i="69"/>
  <c r="AO63" i="69"/>
  <c r="AW63" i="69"/>
  <c r="AX63" i="69"/>
  <c r="W78" i="69"/>
  <c r="AO78" i="69"/>
  <c r="AW78" i="69"/>
  <c r="AX78" i="69"/>
  <c r="W86" i="69"/>
  <c r="AO86" i="69"/>
  <c r="AW86" i="69"/>
  <c r="AX86" i="69"/>
  <c r="W90" i="69"/>
  <c r="AO90" i="69"/>
  <c r="AW90" i="69"/>
  <c r="AX90" i="69"/>
  <c r="W101" i="69"/>
  <c r="AO101" i="69"/>
  <c r="AW101" i="69"/>
  <c r="AX101" i="69"/>
  <c r="AP105" i="69"/>
  <c r="X105" i="69"/>
  <c r="W109" i="69"/>
  <c r="AO109" i="69"/>
  <c r="W111" i="69"/>
  <c r="AP115" i="69"/>
  <c r="X115" i="69"/>
  <c r="AP119" i="69"/>
  <c r="X119" i="69"/>
  <c r="AP133" i="69"/>
  <c r="X133" i="69"/>
  <c r="AO133" i="69"/>
  <c r="W133" i="69"/>
  <c r="AP153" i="69"/>
  <c r="AW153" i="69"/>
  <c r="AX153" i="69"/>
  <c r="Z154" i="69"/>
  <c r="AW156" i="69"/>
  <c r="AX156" i="69" s="1"/>
  <c r="AP162" i="69"/>
  <c r="AP192" i="69"/>
  <c r="AP240" i="69"/>
  <c r="AP292" i="69"/>
  <c r="AP350" i="69"/>
  <c r="X446" i="69"/>
  <c r="X451" i="69"/>
  <c r="X473" i="69"/>
  <c r="X483" i="69"/>
  <c r="X494" i="69"/>
  <c r="X506" i="69"/>
  <c r="X510" i="69"/>
  <c r="X8" i="69"/>
  <c r="X11" i="69"/>
  <c r="X18" i="69"/>
  <c r="X22" i="69"/>
  <c r="X29" i="69"/>
  <c r="X41" i="69"/>
  <c r="X48" i="69"/>
  <c r="X63" i="69"/>
  <c r="X78" i="69"/>
  <c r="X86" i="69"/>
  <c r="X90" i="69"/>
  <c r="X101" i="69"/>
  <c r="AO105" i="69"/>
  <c r="X109" i="69"/>
  <c r="Z111" i="69"/>
  <c r="AO115" i="69"/>
  <c r="AP138" i="69"/>
  <c r="AP159" i="69"/>
  <c r="AP160" i="69"/>
  <c r="AP189" i="69"/>
  <c r="AP236" i="69"/>
  <c r="AP263" i="69"/>
  <c r="AP325" i="69"/>
  <c r="AW133" i="69"/>
  <c r="AX133" i="69"/>
  <c r="Z138" i="69"/>
  <c r="AW140" i="69"/>
  <c r="AX140" i="69" s="1"/>
  <c r="Z153" i="69"/>
  <c r="AW154" i="69"/>
  <c r="AX154" i="69"/>
  <c r="W158" i="69"/>
  <c r="AW158" i="69"/>
  <c r="AX158" i="69" s="1"/>
  <c r="Z159" i="69"/>
  <c r="W160" i="69"/>
  <c r="AO160" i="69"/>
  <c r="AS160" i="69"/>
  <c r="AT160" i="69"/>
  <c r="AU160" i="69" s="1"/>
  <c r="AV160" i="69" s="1"/>
  <c r="Z162" i="69"/>
  <c r="W170" i="69"/>
  <c r="AW170" i="69"/>
  <c r="AX170" i="69" s="1"/>
  <c r="Z175" i="69"/>
  <c r="W176" i="69"/>
  <c r="AO176" i="69"/>
  <c r="AW176" i="69"/>
  <c r="AX176" i="69"/>
  <c r="Z179" i="69"/>
  <c r="W180" i="69"/>
  <c r="AW180" i="69"/>
  <c r="AX180" i="69"/>
  <c r="Z182" i="69"/>
  <c r="W183" i="69"/>
  <c r="AW183" i="69"/>
  <c r="AX183" i="69"/>
  <c r="Z189" i="69"/>
  <c r="W190" i="69"/>
  <c r="AW190" i="69"/>
  <c r="AX190" i="69"/>
  <c r="Z192" i="69"/>
  <c r="W208" i="69"/>
  <c r="AW208" i="69"/>
  <c r="AX208" i="69"/>
  <c r="Z217" i="69"/>
  <c r="W218" i="69"/>
  <c r="AO218" i="69"/>
  <c r="AW218" i="69"/>
  <c r="AX218" i="69" s="1"/>
  <c r="Z225" i="69"/>
  <c r="W230" i="69"/>
  <c r="AW230" i="69"/>
  <c r="AX230" i="69" s="1"/>
  <c r="Z231" i="69"/>
  <c r="W233" i="69"/>
  <c r="AW233" i="69"/>
  <c r="AX233" i="69" s="1"/>
  <c r="Z236" i="69"/>
  <c r="W237" i="69"/>
  <c r="AW237" i="69"/>
  <c r="AX237" i="69" s="1"/>
  <c r="Z240" i="69"/>
  <c r="W241" i="69"/>
  <c r="AW241" i="69"/>
  <c r="AX241" i="69" s="1"/>
  <c r="Z252" i="69"/>
  <c r="W255" i="69"/>
  <c r="AW255" i="69"/>
  <c r="AX255" i="69" s="1"/>
  <c r="Z257" i="69"/>
  <c r="W258" i="69"/>
  <c r="AW258" i="69"/>
  <c r="AX258" i="69" s="1"/>
  <c r="Z263" i="69"/>
  <c r="W273" i="69"/>
  <c r="AW273" i="69"/>
  <c r="AX273" i="69" s="1"/>
  <c r="Z292" i="69"/>
  <c r="W295" i="69"/>
  <c r="AW295" i="69"/>
  <c r="AX295" i="69" s="1"/>
  <c r="Z303" i="69"/>
  <c r="W308" i="69"/>
  <c r="AW308" i="69"/>
  <c r="AX308" i="69" s="1"/>
  <c r="Z310" i="69"/>
  <c r="W318" i="69"/>
  <c r="AW318" i="69"/>
  <c r="AX318" i="69" s="1"/>
  <c r="Z325" i="69"/>
  <c r="W340" i="69"/>
  <c r="AW340" i="69"/>
  <c r="AX340" i="69" s="1"/>
  <c r="Z350" i="69"/>
  <c r="W351" i="69"/>
  <c r="AW351" i="69"/>
  <c r="AX351" i="69" s="1"/>
  <c r="AO368" i="69"/>
  <c r="Z368" i="69"/>
  <c r="AS368" i="69"/>
  <c r="AT368" i="69" s="1"/>
  <c r="AU368" i="69" s="1"/>
  <c r="AV368" i="69" s="1"/>
  <c r="AS380" i="69"/>
  <c r="AT380" i="69" s="1"/>
  <c r="AU380" i="69" s="1"/>
  <c r="AV380" i="69" s="1"/>
  <c r="AP383" i="69"/>
  <c r="AS402" i="69"/>
  <c r="AT402" i="69"/>
  <c r="AU402" i="69" s="1"/>
  <c r="AV402" i="69" s="1"/>
  <c r="AP408" i="69"/>
  <c r="AO425" i="69"/>
  <c r="AS431" i="69"/>
  <c r="AT431" i="69"/>
  <c r="AU431" i="69" s="1"/>
  <c r="AV431" i="69" s="1"/>
  <c r="AP515" i="69"/>
  <c r="AP520" i="69"/>
  <c r="AP53" i="69"/>
  <c r="AP83" i="69"/>
  <c r="AP123" i="69"/>
  <c r="X158" i="69"/>
  <c r="X160" i="69"/>
  <c r="J170" i="69"/>
  <c r="AP170" i="69" s="1"/>
  <c r="X170" i="69"/>
  <c r="X176" i="69"/>
  <c r="J180" i="69"/>
  <c r="AO180" i="69" s="1"/>
  <c r="X180" i="69"/>
  <c r="J183" i="69"/>
  <c r="AP183" i="69"/>
  <c r="X183" i="69"/>
  <c r="J190" i="69"/>
  <c r="AP190" i="69" s="1"/>
  <c r="X190" i="69"/>
  <c r="J208" i="69"/>
  <c r="AP208" i="69"/>
  <c r="X208" i="69"/>
  <c r="X218" i="69"/>
  <c r="J230" i="69"/>
  <c r="AO230" i="69"/>
  <c r="X230" i="69"/>
  <c r="J233" i="69"/>
  <c r="AP233" i="69" s="1"/>
  <c r="X233" i="69"/>
  <c r="J237" i="69"/>
  <c r="AO237" i="69"/>
  <c r="X237" i="69"/>
  <c r="J241" i="69"/>
  <c r="AP241" i="69" s="1"/>
  <c r="X241" i="69"/>
  <c r="J255" i="69"/>
  <c r="AO255" i="69"/>
  <c r="X255" i="69"/>
  <c r="J258" i="69"/>
  <c r="AP258" i="69" s="1"/>
  <c r="X258" i="69"/>
  <c r="J273" i="69"/>
  <c r="AO273" i="69"/>
  <c r="X273" i="69"/>
  <c r="J295" i="69"/>
  <c r="AP295" i="69" s="1"/>
  <c r="X295" i="69"/>
  <c r="J308" i="69"/>
  <c r="AO308" i="69"/>
  <c r="X308" i="69"/>
  <c r="J318" i="69"/>
  <c r="AP318" i="69" s="1"/>
  <c r="X318" i="69"/>
  <c r="J340" i="69"/>
  <c r="AO340" i="69"/>
  <c r="X340" i="69"/>
  <c r="J351" i="69"/>
  <c r="AP351" i="69" s="1"/>
  <c r="X351" i="69"/>
  <c r="AO390" i="69"/>
  <c r="AS423" i="69"/>
  <c r="AT423" i="69" s="1"/>
  <c r="AU423" i="69" s="1"/>
  <c r="AV423" i="69" s="1"/>
  <c r="AP474" i="69"/>
  <c r="AP501" i="69"/>
  <c r="AP25" i="69"/>
  <c r="AP68" i="69"/>
  <c r="AP107" i="69"/>
  <c r="AW159" i="69"/>
  <c r="AX159" i="69"/>
  <c r="AW162" i="69"/>
  <c r="AX162" i="69"/>
  <c r="AW175" i="69"/>
  <c r="AX175" i="69"/>
  <c r="AW179" i="69"/>
  <c r="AX179" i="69"/>
  <c r="AW182" i="69"/>
  <c r="AX182" i="69"/>
  <c r="AW189" i="69"/>
  <c r="AX189" i="69"/>
  <c r="AW192" i="69"/>
  <c r="AX192" i="69"/>
  <c r="AW217" i="69"/>
  <c r="AX217" i="69"/>
  <c r="AW225" i="69"/>
  <c r="AX225" i="69"/>
  <c r="AW231" i="69"/>
  <c r="AX231" i="69"/>
  <c r="AW236" i="69"/>
  <c r="AX236" i="69"/>
  <c r="AW240" i="69"/>
  <c r="AX240" i="69"/>
  <c r="AW252" i="69"/>
  <c r="AX252" i="69"/>
  <c r="AW257" i="69"/>
  <c r="AX257" i="69"/>
  <c r="AW263" i="69"/>
  <c r="AX263" i="69"/>
  <c r="AW292" i="69"/>
  <c r="AX292" i="69"/>
  <c r="AW303" i="69"/>
  <c r="AX303" i="69"/>
  <c r="AW310" i="69"/>
  <c r="AX310" i="69"/>
  <c r="AW325" i="69"/>
  <c r="AX325" i="69"/>
  <c r="AW350" i="69"/>
  <c r="AX350" i="69"/>
  <c r="AS383" i="69"/>
  <c r="AT383" i="69"/>
  <c r="AU383" i="69" s="1"/>
  <c r="AV383" i="69"/>
  <c r="AW384" i="69"/>
  <c r="AX384" i="69"/>
  <c r="AP385" i="69"/>
  <c r="AS389" i="69"/>
  <c r="AT389" i="69" s="1"/>
  <c r="AU389" i="69" s="1"/>
  <c r="AV389" i="69" s="1"/>
  <c r="AO419" i="69"/>
  <c r="AP12" i="69"/>
  <c r="AP95" i="69"/>
  <c r="X138" i="69"/>
  <c r="X153" i="69"/>
  <c r="X156" i="69"/>
  <c r="X159" i="69"/>
  <c r="X162" i="69"/>
  <c r="X175" i="69"/>
  <c r="X179" i="69"/>
  <c r="X182" i="69"/>
  <c r="X189" i="69"/>
  <c r="X192" i="69"/>
  <c r="X217" i="69"/>
  <c r="X225" i="69"/>
  <c r="X231" i="69"/>
  <c r="X236" i="69"/>
  <c r="X240" i="69"/>
  <c r="X252" i="69"/>
  <c r="X257" i="69"/>
  <c r="X263" i="69"/>
  <c r="X292" i="69"/>
  <c r="X303" i="69"/>
  <c r="X310" i="69"/>
  <c r="X325" i="69"/>
  <c r="X350" i="69"/>
  <c r="X368" i="69"/>
  <c r="AO383" i="69"/>
  <c r="W383" i="69"/>
  <c r="AS385" i="69"/>
  <c r="AT385" i="69"/>
  <c r="AU385" i="69" s="1"/>
  <c r="AV385" i="69"/>
  <c r="AP386" i="69"/>
  <c r="AW403" i="69"/>
  <c r="AX403" i="69" s="1"/>
  <c r="AS405" i="69"/>
  <c r="AT405" i="69" s="1"/>
  <c r="AU405" i="69" s="1"/>
  <c r="AV405" i="69" s="1"/>
  <c r="AW408" i="69"/>
  <c r="AX408" i="69" s="1"/>
  <c r="AS413" i="69"/>
  <c r="AT413" i="69" s="1"/>
  <c r="AU413" i="69"/>
  <c r="AV413" i="69" s="1"/>
  <c r="AP484" i="69"/>
  <c r="AP88" i="69"/>
  <c r="AP141" i="69"/>
  <c r="W385" i="69"/>
  <c r="AO385" i="69"/>
  <c r="W389" i="69"/>
  <c r="W402" i="69"/>
  <c r="W405" i="69"/>
  <c r="W413" i="69"/>
  <c r="W423" i="69"/>
  <c r="W431" i="69"/>
  <c r="AO431" i="69"/>
  <c r="W450" i="69"/>
  <c r="AO450" i="69"/>
  <c r="AS450" i="69"/>
  <c r="AT450" i="69" s="1"/>
  <c r="AU450" i="69" s="1"/>
  <c r="AV450" i="69" s="1"/>
  <c r="W462" i="69"/>
  <c r="AS462" i="69"/>
  <c r="AT462" i="69"/>
  <c r="AU462" i="69" s="1"/>
  <c r="AV462" i="69"/>
  <c r="W466" i="69"/>
  <c r="AS466" i="69"/>
  <c r="AT466" i="69" s="1"/>
  <c r="AU466" i="69" s="1"/>
  <c r="W469" i="69"/>
  <c r="AS469" i="69"/>
  <c r="AT469" i="69"/>
  <c r="AU469" i="69" s="1"/>
  <c r="AV469" i="69" s="1"/>
  <c r="Z474" i="69"/>
  <c r="W481" i="69"/>
  <c r="AW481" i="69"/>
  <c r="AX481" i="69"/>
  <c r="Z484" i="69"/>
  <c r="W486" i="69"/>
  <c r="AW486" i="69"/>
  <c r="AX486" i="69"/>
  <c r="Z501" i="69"/>
  <c r="W515" i="69"/>
  <c r="AO515" i="69"/>
  <c r="AW515" i="69"/>
  <c r="AX515" i="69" s="1"/>
  <c r="W523" i="69"/>
  <c r="AS523" i="69"/>
  <c r="AT523" i="69"/>
  <c r="AU523" i="69" s="1"/>
  <c r="AV523" i="69" s="1"/>
  <c r="AW523" i="69" s="1"/>
  <c r="AX523" i="69" s="1"/>
  <c r="Z12" i="69"/>
  <c r="W13" i="69"/>
  <c r="AW13" i="69"/>
  <c r="AX13" i="69"/>
  <c r="Z25" i="69"/>
  <c r="W31" i="69"/>
  <c r="AO31" i="69"/>
  <c r="AW31" i="69"/>
  <c r="AX31" i="69" s="1"/>
  <c r="W65" i="69"/>
  <c r="AW65" i="69"/>
  <c r="AX65" i="69"/>
  <c r="Z68" i="69"/>
  <c r="W77" i="69"/>
  <c r="AW77" i="69"/>
  <c r="AX77" i="69"/>
  <c r="Z79" i="69"/>
  <c r="W82" i="69"/>
  <c r="AW82" i="69"/>
  <c r="AX82" i="69"/>
  <c r="Z83" i="69"/>
  <c r="W85" i="69"/>
  <c r="AW85" i="69"/>
  <c r="AX85" i="69"/>
  <c r="Z88" i="69"/>
  <c r="W91" i="69"/>
  <c r="AO91" i="69"/>
  <c r="AW91" i="69"/>
  <c r="AX91" i="69" s="1"/>
  <c r="Z95" i="69"/>
  <c r="W97" i="69"/>
  <c r="AO97" i="69"/>
  <c r="AW97" i="69"/>
  <c r="AX97" i="69"/>
  <c r="Z107" i="69"/>
  <c r="W116" i="69"/>
  <c r="AO116" i="69"/>
  <c r="AW116" i="69"/>
  <c r="AX116" i="69" s="1"/>
  <c r="Z121" i="69"/>
  <c r="W122" i="69"/>
  <c r="AW122" i="69"/>
  <c r="AX122" i="69" s="1"/>
  <c r="Z123" i="69"/>
  <c r="W131" i="69"/>
  <c r="AW131" i="69"/>
  <c r="AX131" i="69" s="1"/>
  <c r="Z141" i="69"/>
  <c r="AS188" i="69"/>
  <c r="AT188" i="69"/>
  <c r="AU188" i="69" s="1"/>
  <c r="AV188" i="69"/>
  <c r="AO207" i="69"/>
  <c r="X385" i="69"/>
  <c r="J389" i="69"/>
  <c r="AP389" i="69"/>
  <c r="X389" i="69"/>
  <c r="J402" i="69"/>
  <c r="AO402" i="69" s="1"/>
  <c r="X402" i="69"/>
  <c r="J405" i="69"/>
  <c r="AO405" i="69"/>
  <c r="X405" i="69"/>
  <c r="J413" i="69"/>
  <c r="AO413" i="69" s="1"/>
  <c r="X413" i="69"/>
  <c r="J423" i="69"/>
  <c r="AP423" i="69"/>
  <c r="X423" i="69"/>
  <c r="X431" i="69"/>
  <c r="X450" i="69"/>
  <c r="J469" i="69"/>
  <c r="AP469" i="69" s="1"/>
  <c r="X469" i="69"/>
  <c r="J481" i="69"/>
  <c r="AP481" i="69"/>
  <c r="X481" i="69"/>
  <c r="J486" i="69"/>
  <c r="AP486" i="69" s="1"/>
  <c r="X486" i="69"/>
  <c r="X515" i="69"/>
  <c r="J523" i="69"/>
  <c r="AO523" i="69" s="1"/>
  <c r="X523" i="69"/>
  <c r="J13" i="69"/>
  <c r="AP13" i="69"/>
  <c r="X13" i="69"/>
  <c r="J31" i="69"/>
  <c r="X31" i="69"/>
  <c r="J65" i="69"/>
  <c r="AP65" i="69" s="1"/>
  <c r="X65" i="69"/>
  <c r="J77" i="69"/>
  <c r="AP77" i="69"/>
  <c r="X77" i="69"/>
  <c r="J82" i="69"/>
  <c r="AP82" i="69" s="1"/>
  <c r="X82" i="69"/>
  <c r="J85" i="69"/>
  <c r="AP85" i="69"/>
  <c r="X85" i="69"/>
  <c r="J91" i="69"/>
  <c r="X91" i="69"/>
  <c r="J97" i="69"/>
  <c r="X97" i="69"/>
  <c r="J116" i="69"/>
  <c r="X116" i="69"/>
  <c r="J122" i="69"/>
  <c r="AP122" i="69" s="1"/>
  <c r="X122" i="69"/>
  <c r="J131" i="69"/>
  <c r="AP131" i="69"/>
  <c r="X131" i="69"/>
  <c r="AW141" i="69"/>
  <c r="AX141" i="69" s="1"/>
  <c r="AO152" i="69"/>
  <c r="AO165" i="69"/>
  <c r="AS195" i="69"/>
  <c r="AT195" i="69" s="1"/>
  <c r="AU195" i="69" s="1"/>
  <c r="AS199" i="69"/>
  <c r="AT199" i="69" s="1"/>
  <c r="AU199" i="69"/>
  <c r="AV199" i="69" s="1"/>
  <c r="AS211" i="69"/>
  <c r="AT211" i="69" s="1"/>
  <c r="AU211" i="69" s="1"/>
  <c r="AO242" i="69"/>
  <c r="AS390" i="69"/>
  <c r="AT390" i="69"/>
  <c r="AU390" i="69" s="1"/>
  <c r="AV390" i="69" s="1"/>
  <c r="AS419" i="69"/>
  <c r="AT419" i="69"/>
  <c r="AU419" i="69" s="1"/>
  <c r="AV419" i="69" s="1"/>
  <c r="AS425" i="69"/>
  <c r="AT425" i="69"/>
  <c r="AU425" i="69" s="1"/>
  <c r="AV425" i="69" s="1"/>
  <c r="AS437" i="69"/>
  <c r="AT437" i="69"/>
  <c r="AU437" i="69" s="1"/>
  <c r="AV437" i="69" s="1"/>
  <c r="W456" i="69"/>
  <c r="AS456" i="69"/>
  <c r="AT456" i="69" s="1"/>
  <c r="AU456" i="69" s="1"/>
  <c r="AV456" i="69" s="1"/>
  <c r="W463" i="69"/>
  <c r="AS463" i="69"/>
  <c r="AT463" i="69"/>
  <c r="AU463" i="69" s="1"/>
  <c r="AV463" i="69"/>
  <c r="W467" i="69"/>
  <c r="AW467" i="69"/>
  <c r="AX467" i="69"/>
  <c r="W474" i="69"/>
  <c r="AO474" i="69"/>
  <c r="AW474" i="69"/>
  <c r="AX474" i="69"/>
  <c r="W484" i="69"/>
  <c r="AO484" i="69"/>
  <c r="AW484" i="69"/>
  <c r="AX484" i="69"/>
  <c r="W501" i="69"/>
  <c r="AO501" i="69"/>
  <c r="AW501" i="69"/>
  <c r="AX501" i="69"/>
  <c r="W520" i="69"/>
  <c r="AO520" i="69"/>
  <c r="AW520" i="69"/>
  <c r="AX520" i="69"/>
  <c r="AW12" i="69"/>
  <c r="AX12" i="69"/>
  <c r="AW25" i="69"/>
  <c r="AX25" i="69"/>
  <c r="AW53" i="69"/>
  <c r="AX53" i="69"/>
  <c r="AW68" i="69"/>
  <c r="AX68" i="69"/>
  <c r="AW79" i="69"/>
  <c r="AX79" i="69"/>
  <c r="AW83" i="69"/>
  <c r="AX83" i="69"/>
  <c r="AW88" i="69"/>
  <c r="AX88" i="69"/>
  <c r="AW95" i="69"/>
  <c r="AX95" i="69"/>
  <c r="AW107" i="69"/>
  <c r="AX107" i="69"/>
  <c r="AW121" i="69"/>
  <c r="AX121" i="69"/>
  <c r="AW123" i="69"/>
  <c r="AX123" i="69"/>
  <c r="W141" i="69"/>
  <c r="AO141" i="69"/>
  <c r="AS201" i="69"/>
  <c r="AT201" i="69"/>
  <c r="AU201" i="69" s="1"/>
  <c r="AV201" i="69" s="1"/>
  <c r="AW201" i="69" s="1"/>
  <c r="AX201" i="69" s="1"/>
  <c r="AS207" i="69"/>
  <c r="AT207" i="69"/>
  <c r="AU207" i="69" s="1"/>
  <c r="AV207" i="69" s="1"/>
  <c r="AW207" i="69" s="1"/>
  <c r="AX207" i="69" s="1"/>
  <c r="AS239" i="69"/>
  <c r="AT239" i="69"/>
  <c r="AU239" i="69" s="1"/>
  <c r="AV239" i="69"/>
  <c r="X467" i="69"/>
  <c r="X474" i="69"/>
  <c r="X484" i="69"/>
  <c r="X501" i="69"/>
  <c r="X520" i="69"/>
  <c r="X12" i="69"/>
  <c r="X25" i="69"/>
  <c r="X53" i="69"/>
  <c r="X68" i="69"/>
  <c r="X79" i="69"/>
  <c r="X83" i="69"/>
  <c r="X88" i="69"/>
  <c r="X95" i="69"/>
  <c r="X107" i="69"/>
  <c r="X121" i="69"/>
  <c r="X123" i="69"/>
  <c r="X141" i="69"/>
  <c r="AS152" i="69"/>
  <c r="AT152" i="69" s="1"/>
  <c r="AU152" i="69"/>
  <c r="AV152" i="69" s="1"/>
  <c r="AS165" i="69"/>
  <c r="AT165" i="69" s="1"/>
  <c r="AU165" i="69" s="1"/>
  <c r="AS184" i="69"/>
  <c r="AT184" i="69" s="1"/>
  <c r="AU184" i="69"/>
  <c r="AV184" i="69" s="1"/>
  <c r="AO209" i="69"/>
  <c r="X399" i="69"/>
  <c r="AP399" i="69"/>
  <c r="AS410" i="69"/>
  <c r="AT410" i="69"/>
  <c r="AU410" i="69" s="1"/>
  <c r="AV410" i="69" s="1"/>
  <c r="AW410" i="69" s="1"/>
  <c r="AX410" i="69" s="1"/>
  <c r="AS420" i="69"/>
  <c r="AT420" i="69"/>
  <c r="AU420" i="69" s="1"/>
  <c r="AV420" i="69"/>
  <c r="AS421" i="69"/>
  <c r="AT421" i="69"/>
  <c r="AU421" i="69" s="1"/>
  <c r="AV421" i="69"/>
  <c r="W165" i="69"/>
  <c r="W188" i="69"/>
  <c r="W199" i="69"/>
  <c r="W207" i="69"/>
  <c r="W211" i="69"/>
  <c r="W239" i="69"/>
  <c r="W244" i="69"/>
  <c r="AS244" i="69"/>
  <c r="AT244" i="69" s="1"/>
  <c r="AU244" i="69" s="1"/>
  <c r="AV244" i="69" s="1"/>
  <c r="W261" i="69"/>
  <c r="AS261" i="69"/>
  <c r="AT261" i="69"/>
  <c r="AU261" i="69" s="1"/>
  <c r="AV261" i="69"/>
  <c r="W266" i="69"/>
  <c r="AS266" i="69"/>
  <c r="AT266" i="69" s="1"/>
  <c r="AU266" i="69" s="1"/>
  <c r="W286" i="69"/>
  <c r="AS286" i="69"/>
  <c r="AT286" i="69"/>
  <c r="AU286" i="69" s="1"/>
  <c r="AV286" i="69" s="1"/>
  <c r="W290" i="69"/>
  <c r="AS290" i="69"/>
  <c r="AT290" i="69" s="1"/>
  <c r="AU290" i="69" s="1"/>
  <c r="AV290" i="69" s="1"/>
  <c r="W307" i="69"/>
  <c r="AS307" i="69"/>
  <c r="AT307" i="69"/>
  <c r="AU307" i="69" s="1"/>
  <c r="AV307" i="69"/>
  <c r="W315" i="69"/>
  <c r="AS315" i="69"/>
  <c r="AT315" i="69" s="1"/>
  <c r="AU315" i="69" s="1"/>
  <c r="W323" i="69"/>
  <c r="AS323" i="69"/>
  <c r="AT323" i="69"/>
  <c r="AU323" i="69" s="1"/>
  <c r="AV323" i="69" s="1"/>
  <c r="W335" i="69"/>
  <c r="AS335" i="69"/>
  <c r="AT335" i="69" s="1"/>
  <c r="AU335" i="69" s="1"/>
  <c r="AV335" i="69" s="1"/>
  <c r="W338" i="69"/>
  <c r="AS338" i="69"/>
  <c r="AT338" i="69"/>
  <c r="AU338" i="69" s="1"/>
  <c r="AV338" i="69"/>
  <c r="W346" i="69"/>
  <c r="AS346" i="69"/>
  <c r="AT346" i="69" s="1"/>
  <c r="AU346" i="69" s="1"/>
  <c r="W352" i="69"/>
  <c r="AS352" i="69"/>
  <c r="AT352" i="69"/>
  <c r="AU352" i="69" s="1"/>
  <c r="AV352" i="69" s="1"/>
  <c r="W355" i="69"/>
  <c r="AS355" i="69"/>
  <c r="AT355" i="69" s="1"/>
  <c r="AU355" i="69" s="1"/>
  <c r="AV355" i="69" s="1"/>
  <c r="W359" i="69"/>
  <c r="AS359" i="69"/>
  <c r="AT359" i="69"/>
  <c r="AU359" i="69" s="1"/>
  <c r="AV359" i="69"/>
  <c r="W361" i="69"/>
  <c r="AS361" i="69"/>
  <c r="AT361" i="69" s="1"/>
  <c r="AU361" i="69" s="1"/>
  <c r="W371" i="69"/>
  <c r="AS371" i="69"/>
  <c r="AT371" i="69"/>
  <c r="AU371" i="69" s="1"/>
  <c r="AV371" i="69" s="1"/>
  <c r="W377" i="69"/>
  <c r="AO377" i="69"/>
  <c r="AS377" i="69"/>
  <c r="AT377" i="69"/>
  <c r="AU377" i="69" s="1"/>
  <c r="AV377" i="69" s="1"/>
  <c r="AW377" i="69" s="1"/>
  <c r="AX377" i="69" s="1"/>
  <c r="W392" i="69"/>
  <c r="AO392" i="69"/>
  <c r="AS392" i="69"/>
  <c r="AT392" i="69"/>
  <c r="AU392" i="69" s="1"/>
  <c r="AV392" i="69" s="1"/>
  <c r="W397" i="69"/>
  <c r="AO397" i="69"/>
  <c r="AS397" i="69"/>
  <c r="AT397" i="69"/>
  <c r="AU397" i="69" s="1"/>
  <c r="AV397" i="69"/>
  <c r="W400" i="69"/>
  <c r="AO400" i="69"/>
  <c r="AS400" i="69"/>
  <c r="AT400" i="69"/>
  <c r="AU400" i="69" s="1"/>
  <c r="AV400" i="69" s="1"/>
  <c r="AO401" i="69"/>
  <c r="X377" i="69"/>
  <c r="X392" i="69"/>
  <c r="X397" i="69"/>
  <c r="X400" i="69"/>
  <c r="AO426" i="69"/>
  <c r="W152" i="69"/>
  <c r="W184" i="69"/>
  <c r="AS209" i="69"/>
  <c r="AT209" i="69" s="1"/>
  <c r="AU209" i="69" s="1"/>
  <c r="AV209" i="69" s="1"/>
  <c r="AS238" i="69"/>
  <c r="AT238" i="69" s="1"/>
  <c r="AU238" i="69" s="1"/>
  <c r="AV238" i="69" s="1"/>
  <c r="AS242" i="69"/>
  <c r="AT242" i="69" s="1"/>
  <c r="AU242" i="69" s="1"/>
  <c r="AV242" i="69" s="1"/>
  <c r="AS256" i="69"/>
  <c r="AT256" i="69" s="1"/>
  <c r="AU256" i="69" s="1"/>
  <c r="AV256" i="69" s="1"/>
  <c r="W265" i="69"/>
  <c r="AS265" i="69"/>
  <c r="AT265" i="69"/>
  <c r="AU265" i="69" s="1"/>
  <c r="AV265" i="69" s="1"/>
  <c r="AW265" i="69" s="1"/>
  <c r="AX265" i="69" s="1"/>
  <c r="W275" i="69"/>
  <c r="AS275" i="69"/>
  <c r="AT275" i="69" s="1"/>
  <c r="AU275" i="69"/>
  <c r="AV275" i="69" s="1"/>
  <c r="W288" i="69"/>
  <c r="AS288" i="69"/>
  <c r="AT288" i="69"/>
  <c r="AU288" i="69" s="1"/>
  <c r="AV288" i="69" s="1"/>
  <c r="W305" i="69"/>
  <c r="AS305" i="69"/>
  <c r="AT305" i="69" s="1"/>
  <c r="AU305" i="69" s="1"/>
  <c r="AV305" i="69" s="1"/>
  <c r="W312" i="69"/>
  <c r="AS312" i="69"/>
  <c r="AT312" i="69"/>
  <c r="AU312" i="69" s="1"/>
  <c r="AV312" i="69"/>
  <c r="W320" i="69"/>
  <c r="AS320" i="69"/>
  <c r="AT320" i="69" s="1"/>
  <c r="AU320" i="69"/>
  <c r="AV320" i="69" s="1"/>
  <c r="W333" i="69"/>
  <c r="AS333" i="69"/>
  <c r="AT333" i="69"/>
  <c r="AU333" i="69" s="1"/>
  <c r="AV333" i="69" s="1"/>
  <c r="W336" i="69"/>
  <c r="AS336" i="69"/>
  <c r="AT336" i="69" s="1"/>
  <c r="AU336" i="69" s="1"/>
  <c r="AV336" i="69" s="1"/>
  <c r="W343" i="69"/>
  <c r="AS343" i="69"/>
  <c r="AT343" i="69"/>
  <c r="AU343" i="69" s="1"/>
  <c r="AV343" i="69"/>
  <c r="W348" i="69"/>
  <c r="AS348" i="69"/>
  <c r="AT348" i="69" s="1"/>
  <c r="AU348" i="69"/>
  <c r="AV348" i="69" s="1"/>
  <c r="W354" i="69"/>
  <c r="AS354" i="69"/>
  <c r="AT354" i="69"/>
  <c r="AU354" i="69" s="1"/>
  <c r="AV354" i="69" s="1"/>
  <c r="W358" i="69"/>
  <c r="AS358" i="69"/>
  <c r="AT358" i="69" s="1"/>
  <c r="AU358" i="69" s="1"/>
  <c r="AV358" i="69" s="1"/>
  <c r="W360" i="69"/>
  <c r="AS360" i="69"/>
  <c r="AT360" i="69"/>
  <c r="AU360" i="69" s="1"/>
  <c r="AV360" i="69"/>
  <c r="W365" i="69"/>
  <c r="AS365" i="69"/>
  <c r="AT365" i="69" s="1"/>
  <c r="AU365" i="69"/>
  <c r="AV365" i="69" s="1"/>
  <c r="W376" i="69"/>
  <c r="AS376" i="69"/>
  <c r="AT376" i="69"/>
  <c r="AU376" i="69" s="1"/>
  <c r="AV376" i="69" s="1"/>
  <c r="W391" i="69"/>
  <c r="AS391" i="69"/>
  <c r="AT391" i="69" s="1"/>
  <c r="AU391" i="69" s="1"/>
  <c r="AV391" i="69" s="1"/>
  <c r="W395" i="69"/>
  <c r="AS395" i="69"/>
  <c r="AT395" i="69"/>
  <c r="AU395" i="69" s="1"/>
  <c r="AV395" i="69"/>
  <c r="W399" i="69"/>
  <c r="AS399" i="69"/>
  <c r="AT399" i="69" s="1"/>
  <c r="AU399" i="69"/>
  <c r="AV399" i="69" s="1"/>
  <c r="AS401" i="69"/>
  <c r="AT401" i="69" s="1"/>
  <c r="AU401" i="69" s="1"/>
  <c r="AS404" i="69"/>
  <c r="AT404" i="69" s="1"/>
  <c r="AU404" i="69"/>
  <c r="AV404" i="69" s="1"/>
  <c r="W401" i="69"/>
  <c r="W410" i="69"/>
  <c r="W421" i="69"/>
  <c r="W434" i="69"/>
  <c r="AS434" i="69"/>
  <c r="AT434" i="69" s="1"/>
  <c r="AU434" i="69" s="1"/>
  <c r="W444" i="69"/>
  <c r="AS444" i="69"/>
  <c r="AT444" i="69"/>
  <c r="AU444" i="69" s="1"/>
  <c r="AV444" i="69" s="1"/>
  <c r="W455" i="69"/>
  <c r="AS455" i="69"/>
  <c r="AT455" i="69" s="1"/>
  <c r="AU455" i="69" s="1"/>
  <c r="AV455" i="69" s="1"/>
  <c r="W477" i="69"/>
  <c r="AS477" i="69"/>
  <c r="AT477" i="69"/>
  <c r="AU477" i="69" s="1"/>
  <c r="AV477" i="69"/>
  <c r="W490" i="69"/>
  <c r="AS490" i="69"/>
  <c r="AT490" i="69" s="1"/>
  <c r="AU490" i="69" s="1"/>
  <c r="W499" i="69"/>
  <c r="AO499" i="69"/>
  <c r="AS499" i="69"/>
  <c r="AT499" i="69" s="1"/>
  <c r="AU499" i="69" s="1"/>
  <c r="AV499" i="69" s="1"/>
  <c r="W512" i="69"/>
  <c r="AS512" i="69"/>
  <c r="AT512" i="69"/>
  <c r="AU512" i="69" s="1"/>
  <c r="AV512" i="69"/>
  <c r="W516" i="69"/>
  <c r="AO516" i="69"/>
  <c r="AS516" i="69"/>
  <c r="AT516" i="69"/>
  <c r="AU516" i="69" s="1"/>
  <c r="AV516" i="69" s="1"/>
  <c r="W522" i="69"/>
  <c r="AO522" i="69"/>
  <c r="AS522" i="69"/>
  <c r="AT522" i="69"/>
  <c r="AU522" i="69" s="1"/>
  <c r="AV522" i="69" s="1"/>
  <c r="AW522" i="69" s="1"/>
  <c r="AX522" i="69" s="1"/>
  <c r="W28" i="69"/>
  <c r="AS28" i="69"/>
  <c r="AT28" i="69" s="1"/>
  <c r="AU28" i="69"/>
  <c r="AV28" i="69" s="1"/>
  <c r="W47" i="69"/>
  <c r="AS47" i="69"/>
  <c r="AT47" i="69"/>
  <c r="AU47" i="69" s="1"/>
  <c r="AV47" i="69" s="1"/>
  <c r="W66" i="69"/>
  <c r="AS66" i="69"/>
  <c r="AT66" i="69" s="1"/>
  <c r="AU66" i="69" s="1"/>
  <c r="AV66" i="69" s="1"/>
  <c r="W70" i="69"/>
  <c r="AO70" i="69"/>
  <c r="AS70" i="69"/>
  <c r="AT70" i="69" s="1"/>
  <c r="AU70" i="69" s="1"/>
  <c r="W74" i="69"/>
  <c r="AO74" i="69"/>
  <c r="AS74" i="69"/>
  <c r="AT74" i="69" s="1"/>
  <c r="AU74" i="69" s="1"/>
  <c r="AV74" i="69" s="1"/>
  <c r="W92" i="69"/>
  <c r="AO92" i="69"/>
  <c r="AS92" i="69"/>
  <c r="AT92" i="69" s="1"/>
  <c r="AU92" i="69"/>
  <c r="AV92" i="69" s="1"/>
  <c r="W99" i="69"/>
  <c r="AO99" i="69"/>
  <c r="AS99" i="69"/>
  <c r="AT99" i="69" s="1"/>
  <c r="AU99" i="69" s="1"/>
  <c r="AV99" i="69" s="1"/>
  <c r="W127" i="69"/>
  <c r="AO127" i="69"/>
  <c r="AS127" i="69"/>
  <c r="AT127" i="69" s="1"/>
  <c r="AU127" i="69"/>
  <c r="AV127" i="69" s="1"/>
  <c r="W130" i="69"/>
  <c r="AS130" i="69"/>
  <c r="AT130" i="69"/>
  <c r="AU130" i="69" s="1"/>
  <c r="AV130" i="69" s="1"/>
  <c r="W135" i="69"/>
  <c r="AO135" i="69"/>
  <c r="AS135" i="69"/>
  <c r="AT135" i="69"/>
  <c r="AU135" i="69" s="1"/>
  <c r="AV135" i="69"/>
  <c r="AW178" i="69"/>
  <c r="AX178" i="69"/>
  <c r="AO185" i="69"/>
  <c r="W185" i="69"/>
  <c r="AO206" i="69"/>
  <c r="AO214" i="69"/>
  <c r="AO221" i="69"/>
  <c r="X499" i="69"/>
  <c r="X516" i="69"/>
  <c r="X522" i="69"/>
  <c r="X70" i="69"/>
  <c r="X74" i="69"/>
  <c r="X92" i="69"/>
  <c r="X99" i="69"/>
  <c r="J127" i="69"/>
  <c r="X127" i="69"/>
  <c r="J130" i="69"/>
  <c r="AO130" i="69"/>
  <c r="X130" i="69"/>
  <c r="J135" i="69"/>
  <c r="X135" i="69"/>
  <c r="AS150" i="69"/>
  <c r="AT150" i="69" s="1"/>
  <c r="AU150" i="69" s="1"/>
  <c r="AP185" i="69"/>
  <c r="AO248" i="69"/>
  <c r="W404" i="69"/>
  <c r="W420" i="69"/>
  <c r="W426" i="69"/>
  <c r="AS426" i="69"/>
  <c r="AT426" i="69" s="1"/>
  <c r="AU426" i="69" s="1"/>
  <c r="AV426" i="69" s="1"/>
  <c r="W435" i="69"/>
  <c r="AS435" i="69"/>
  <c r="AT435" i="69"/>
  <c r="AU435" i="69" s="1"/>
  <c r="AV435" i="69"/>
  <c r="W454" i="69"/>
  <c r="AS454" i="69"/>
  <c r="AT454" i="69" s="1"/>
  <c r="AU454" i="69"/>
  <c r="AV454" i="69" s="1"/>
  <c r="W475" i="69"/>
  <c r="AS475" i="69"/>
  <c r="AT475" i="69"/>
  <c r="AU475" i="69" s="1"/>
  <c r="AV475" i="69" s="1"/>
  <c r="W480" i="69"/>
  <c r="AS480" i="69"/>
  <c r="AT480" i="69" s="1"/>
  <c r="AU480" i="69" s="1"/>
  <c r="AV480" i="69" s="1"/>
  <c r="W492" i="69"/>
  <c r="AS492" i="69"/>
  <c r="AT492" i="69"/>
  <c r="AU492" i="69" s="1"/>
  <c r="AV492" i="69"/>
  <c r="W504" i="69"/>
  <c r="AS504" i="69"/>
  <c r="AT504" i="69" s="1"/>
  <c r="AU504" i="69"/>
  <c r="AV504" i="69" s="1"/>
  <c r="W513" i="69"/>
  <c r="AS513" i="69"/>
  <c r="AT513" i="69"/>
  <c r="AU513" i="69" s="1"/>
  <c r="AV513" i="69" s="1"/>
  <c r="W517" i="69"/>
  <c r="AO517" i="69"/>
  <c r="AS517" i="69"/>
  <c r="AT517" i="69"/>
  <c r="AU517" i="69" s="1"/>
  <c r="AV517" i="69"/>
  <c r="AS15" i="69"/>
  <c r="AT15" i="69"/>
  <c r="AU15" i="69" s="1"/>
  <c r="AV15" i="69"/>
  <c r="AS33" i="69"/>
  <c r="AT33" i="69"/>
  <c r="AU33" i="69" s="1"/>
  <c r="AV33" i="69" s="1"/>
  <c r="AW33" i="69" s="1"/>
  <c r="AX33" i="69" s="1"/>
  <c r="AS60" i="69"/>
  <c r="AT60" i="69"/>
  <c r="AU60" i="69" s="1"/>
  <c r="AV60" i="69"/>
  <c r="AS67" i="69"/>
  <c r="AT67" i="69"/>
  <c r="AU67" i="69" s="1"/>
  <c r="AV67" i="69"/>
  <c r="AS71" i="69"/>
  <c r="AT71" i="69"/>
  <c r="AU71" i="69" s="1"/>
  <c r="AV71" i="69"/>
  <c r="AS84" i="69"/>
  <c r="AT84" i="69"/>
  <c r="AU84" i="69" s="1"/>
  <c r="AV84" i="69" s="1"/>
  <c r="AW84" i="69" s="1"/>
  <c r="AX84" i="69" s="1"/>
  <c r="AS94" i="69"/>
  <c r="AT94" i="69"/>
  <c r="AU94" i="69" s="1"/>
  <c r="AV94" i="69"/>
  <c r="AO113" i="69"/>
  <c r="AW129" i="69"/>
  <c r="AX129" i="69" s="1"/>
  <c r="AW134" i="69"/>
  <c r="AX134" i="69"/>
  <c r="AW147" i="69"/>
  <c r="AX147" i="69"/>
  <c r="AO150" i="69"/>
  <c r="W150" i="69"/>
  <c r="AS186" i="69"/>
  <c r="AT186" i="69"/>
  <c r="AU186" i="69" s="1"/>
  <c r="AV186" i="69" s="1"/>
  <c r="AS193" i="69"/>
  <c r="AT193" i="69"/>
  <c r="AU193" i="69" s="1"/>
  <c r="AV193" i="69" s="1"/>
  <c r="AS247" i="69"/>
  <c r="AT247" i="69"/>
  <c r="AU247" i="69" s="1"/>
  <c r="AV247" i="69" s="1"/>
  <c r="AS250" i="69"/>
  <c r="AT250" i="69"/>
  <c r="AU250" i="69" s="1"/>
  <c r="AV250" i="69" s="1"/>
  <c r="X517" i="69"/>
  <c r="AP150" i="69"/>
  <c r="AS185" i="69"/>
  <c r="AT185" i="69"/>
  <c r="AU185" i="69" s="1"/>
  <c r="AV185" i="69" s="1"/>
  <c r="AW185" i="69" s="1"/>
  <c r="AX185" i="69" s="1"/>
  <c r="AS198" i="69"/>
  <c r="AT198" i="69"/>
  <c r="AU198" i="69" s="1"/>
  <c r="AV198" i="69" s="1"/>
  <c r="AW198" i="69" s="1"/>
  <c r="AX198" i="69" s="1"/>
  <c r="AS200" i="69"/>
  <c r="AT200" i="69"/>
  <c r="AU200" i="69" s="1"/>
  <c r="AV200" i="69"/>
  <c r="AS206" i="69"/>
  <c r="AT206" i="69"/>
  <c r="AU206" i="69" s="1"/>
  <c r="AV206" i="69"/>
  <c r="AS213" i="69"/>
  <c r="AT213" i="69"/>
  <c r="AU213" i="69" s="1"/>
  <c r="AV213" i="69" s="1"/>
  <c r="AW213" i="69" s="1"/>
  <c r="AX213" i="69" s="1"/>
  <c r="AS214" i="69"/>
  <c r="AT214" i="69"/>
  <c r="AU214" i="69" s="1"/>
  <c r="AV214" i="69" s="1"/>
  <c r="AW214" i="69" s="1"/>
  <c r="AX214" i="69" s="1"/>
  <c r="AS219" i="69"/>
  <c r="AT219" i="69"/>
  <c r="AU219" i="69" s="1"/>
  <c r="AV219" i="69"/>
  <c r="AS221" i="69"/>
  <c r="AT221" i="69"/>
  <c r="AU221" i="69" s="1"/>
  <c r="AV221" i="69"/>
  <c r="AS248" i="69"/>
  <c r="AT248" i="69"/>
  <c r="AU248" i="69" s="1"/>
  <c r="AV248" i="69" s="1"/>
  <c r="AW248" i="69" s="1"/>
  <c r="AX248" i="69" s="1"/>
  <c r="AS271" i="69"/>
  <c r="AT271" i="69"/>
  <c r="AU271" i="69" s="1"/>
  <c r="AV271" i="69" s="1"/>
  <c r="AW271" i="69" s="1"/>
  <c r="AX271" i="69" s="1"/>
  <c r="AS282" i="69"/>
  <c r="AT282" i="69"/>
  <c r="AU282" i="69" s="1"/>
  <c r="AV282" i="69"/>
  <c r="AS289" i="69"/>
  <c r="AT289" i="69"/>
  <c r="AU289" i="69" s="1"/>
  <c r="AV289" i="69"/>
  <c r="AS306" i="69"/>
  <c r="AT306" i="69"/>
  <c r="AU306" i="69" s="1"/>
  <c r="AV306" i="69" s="1"/>
  <c r="AW306" i="69" s="1"/>
  <c r="AX306" i="69" s="1"/>
  <c r="AS313" i="69"/>
  <c r="AT313" i="69"/>
  <c r="AU313" i="69" s="1"/>
  <c r="AV313" i="69" s="1"/>
  <c r="AW313" i="69" s="1"/>
  <c r="AX313" i="69" s="1"/>
  <c r="AS327" i="69"/>
  <c r="AT327" i="69"/>
  <c r="AU327" i="69" s="1"/>
  <c r="AV327" i="69"/>
  <c r="AS330" i="69"/>
  <c r="AT330" i="69"/>
  <c r="AU330" i="69" s="1"/>
  <c r="AV330" i="69"/>
  <c r="AS339" i="69"/>
  <c r="AT339" i="69"/>
  <c r="AU339" i="69" s="1"/>
  <c r="AV339" i="69" s="1"/>
  <c r="AW339" i="69" s="1"/>
  <c r="AX339" i="69" s="1"/>
  <c r="AS353" i="69"/>
  <c r="AT353" i="69"/>
  <c r="AU353" i="69" s="1"/>
  <c r="AV353" i="69" s="1"/>
  <c r="AW353" i="69" s="1"/>
  <c r="AX353" i="69" s="1"/>
  <c r="AS357" i="69"/>
  <c r="AT357" i="69"/>
  <c r="AU357" i="69" s="1"/>
  <c r="AV357" i="69" s="1"/>
  <c r="AW357" i="69" s="1"/>
  <c r="AX357" i="69" s="1"/>
  <c r="AS370" i="69"/>
  <c r="AT370" i="69"/>
  <c r="AU370" i="69" s="1"/>
  <c r="AV370" i="69"/>
  <c r="AS374" i="69"/>
  <c r="AT374" i="69"/>
  <c r="AU374" i="69" s="1"/>
  <c r="AV374" i="69" s="1"/>
  <c r="AW374" i="69" s="1"/>
  <c r="AX374" i="69" s="1"/>
  <c r="AO370" i="69"/>
  <c r="AO388" i="69"/>
  <c r="W193" i="69"/>
  <c r="W200" i="69"/>
  <c r="W213" i="69"/>
  <c r="W219" i="69"/>
  <c r="W247" i="69"/>
  <c r="W250" i="69"/>
  <c r="W276" i="69"/>
  <c r="AS276" i="69"/>
  <c r="AT276" i="69" s="1"/>
  <c r="AU276" i="69" s="1"/>
  <c r="W287" i="69"/>
  <c r="AS287" i="69"/>
  <c r="AT287" i="69"/>
  <c r="AU287" i="69" s="1"/>
  <c r="AV287" i="69" s="1"/>
  <c r="W302" i="69"/>
  <c r="AS302" i="69"/>
  <c r="AT302" i="69" s="1"/>
  <c r="AU302" i="69" s="1"/>
  <c r="AV302" i="69" s="1"/>
  <c r="W311" i="69"/>
  <c r="AS311" i="69"/>
  <c r="AT311" i="69"/>
  <c r="AU311" i="69" s="1"/>
  <c r="AV311" i="69"/>
  <c r="W326" i="69"/>
  <c r="AS326" i="69"/>
  <c r="AT326" i="69" s="1"/>
  <c r="AU326" i="69" s="1"/>
  <c r="W329" i="69"/>
  <c r="AS329" i="69"/>
  <c r="AT329" i="69"/>
  <c r="AU329" i="69" s="1"/>
  <c r="AV329" i="69" s="1"/>
  <c r="W334" i="69"/>
  <c r="AS334" i="69"/>
  <c r="AT334" i="69" s="1"/>
  <c r="AU334" i="69" s="1"/>
  <c r="AV334" i="69" s="1"/>
  <c r="W341" i="69"/>
  <c r="AS341" i="69"/>
  <c r="AT341" i="69"/>
  <c r="AU341" i="69" s="1"/>
  <c r="AV341" i="69"/>
  <c r="AO353" i="69"/>
  <c r="AS345" i="69"/>
  <c r="AT345" i="69" s="1"/>
  <c r="AU345" i="69" s="1"/>
  <c r="AS394" i="69"/>
  <c r="AT394" i="69" s="1"/>
  <c r="AU394" i="69"/>
  <c r="AV394" i="69" s="1"/>
  <c r="W353" i="69"/>
  <c r="AS388" i="69"/>
  <c r="AT388" i="69"/>
  <c r="AU388" i="69" s="1"/>
  <c r="AV388" i="69" s="1"/>
  <c r="AS409" i="69"/>
  <c r="AT409" i="69"/>
  <c r="AU409" i="69" s="1"/>
  <c r="AV409" i="69" s="1"/>
  <c r="AS424" i="69"/>
  <c r="AT424" i="69"/>
  <c r="AU424" i="69" s="1"/>
  <c r="AV424" i="69" s="1"/>
  <c r="AS439" i="69"/>
  <c r="AT439" i="69"/>
  <c r="AU439" i="69" s="1"/>
  <c r="AV439" i="69" s="1"/>
  <c r="AS443" i="69"/>
  <c r="AT443" i="69"/>
  <c r="AU443" i="69" s="1"/>
  <c r="AV443" i="69" s="1"/>
  <c r="AS449" i="69"/>
  <c r="AT449" i="69"/>
  <c r="AU449" i="69" s="1"/>
  <c r="AV449" i="69" s="1"/>
  <c r="AS458" i="69"/>
  <c r="AT458" i="69"/>
  <c r="AU458" i="69" s="1"/>
  <c r="AV458" i="69" s="1"/>
  <c r="W470" i="69"/>
  <c r="AS470" i="69"/>
  <c r="AT470" i="69" s="1"/>
  <c r="AU470" i="69" s="1"/>
  <c r="AV470" i="69" s="1"/>
  <c r="W478" i="69"/>
  <c r="AO478" i="69"/>
  <c r="AS478" i="69"/>
  <c r="AT478" i="69" s="1"/>
  <c r="AU478" i="69"/>
  <c r="AV478" i="69" s="1"/>
  <c r="W500" i="69"/>
  <c r="AO500" i="69"/>
  <c r="AS500" i="69"/>
  <c r="AT500" i="69" s="1"/>
  <c r="AU500" i="69" s="1"/>
  <c r="AV500" i="69" s="1"/>
  <c r="W518" i="69"/>
  <c r="AW518" i="69"/>
  <c r="AX518" i="69"/>
  <c r="X478" i="69"/>
  <c r="J500" i="69"/>
  <c r="X500" i="69"/>
  <c r="J518" i="69"/>
  <c r="AP518" i="69" s="1"/>
  <c r="X518" i="69"/>
  <c r="W357" i="69"/>
  <c r="W374" i="69"/>
  <c r="W394" i="69"/>
  <c r="W411" i="69"/>
  <c r="AS411" i="69"/>
  <c r="AT411" i="69"/>
  <c r="AU411" i="69" s="1"/>
  <c r="AV411" i="69"/>
  <c r="W428" i="69"/>
  <c r="AO428" i="69"/>
  <c r="AS428" i="69"/>
  <c r="AT428" i="69"/>
  <c r="AU428" i="69" s="1"/>
  <c r="AV428" i="69" s="1"/>
  <c r="W441" i="69"/>
  <c r="AO441" i="69"/>
  <c r="AS441" i="69"/>
  <c r="AT441" i="69"/>
  <c r="AU441" i="69" s="1"/>
  <c r="AV441" i="69"/>
  <c r="W445" i="69"/>
  <c r="AS445" i="69"/>
  <c r="AT445" i="69" s="1"/>
  <c r="AU445" i="69"/>
  <c r="AV445" i="69" s="1"/>
  <c r="W457" i="69"/>
  <c r="AS457" i="69"/>
  <c r="AT457" i="69"/>
  <c r="AU457" i="69" s="1"/>
  <c r="AV457" i="69" s="1"/>
  <c r="W461" i="69"/>
  <c r="AO461" i="69"/>
  <c r="AS461" i="69"/>
  <c r="AT461" i="69"/>
  <c r="AU461" i="69" s="1"/>
  <c r="AV461" i="69"/>
  <c r="W471" i="69"/>
  <c r="AS471" i="69"/>
  <c r="AT471" i="69" s="1"/>
  <c r="AU471" i="69" s="1"/>
  <c r="W489" i="69"/>
  <c r="AO489" i="69"/>
  <c r="AS489" i="69"/>
  <c r="AT489" i="69" s="1"/>
  <c r="AU489" i="69" s="1"/>
  <c r="AV489" i="69" s="1"/>
  <c r="W507" i="69"/>
  <c r="AO507" i="69"/>
  <c r="X428" i="69"/>
  <c r="X441" i="69"/>
  <c r="X461" i="69"/>
  <c r="X489" i="69"/>
  <c r="X507" i="69"/>
  <c r="AW129" i="68"/>
  <c r="AX129" i="68"/>
  <c r="M247" i="68"/>
  <c r="M234" i="68"/>
  <c r="U247" i="68"/>
  <c r="AQ247" i="68"/>
  <c r="AQ234" i="68"/>
  <c r="BF247" i="68"/>
  <c r="BF234" i="68"/>
  <c r="Z246" i="68"/>
  <c r="W54" i="68"/>
  <c r="AO54" i="68"/>
  <c r="AS54" i="68"/>
  <c r="AS121" i="68"/>
  <c r="AT121" i="68"/>
  <c r="AU121" i="68" s="1"/>
  <c r="AV121" i="68"/>
  <c r="AO143" i="68"/>
  <c r="W143" i="68"/>
  <c r="AO73" i="68"/>
  <c r="AO106" i="68"/>
  <c r="AO160" i="68"/>
  <c r="AS75" i="68"/>
  <c r="AT75" i="68" s="1"/>
  <c r="AU75" i="68"/>
  <c r="AV75" i="68" s="1"/>
  <c r="R247" i="68"/>
  <c r="R234" i="68"/>
  <c r="R238" i="68"/>
  <c r="R239" i="68"/>
  <c r="T245" i="68"/>
  <c r="T237" i="68"/>
  <c r="AP54" i="68"/>
  <c r="AO129" i="68"/>
  <c r="AS164" i="68"/>
  <c r="AT164" i="68"/>
  <c r="AU164" i="68" s="1"/>
  <c r="AV164" i="68" s="1"/>
  <c r="AS183" i="68"/>
  <c r="AT183" i="68"/>
  <c r="AU183" i="68" s="1"/>
  <c r="AV183" i="68" s="1"/>
  <c r="AS188" i="68"/>
  <c r="AT188" i="68"/>
  <c r="AU188" i="68" s="1"/>
  <c r="AV188" i="68" s="1"/>
  <c r="V247" i="68"/>
  <c r="AA247" i="68"/>
  <c r="AA234" i="68"/>
  <c r="AR247" i="68"/>
  <c r="V238" i="68"/>
  <c r="AA238" i="68"/>
  <c r="AR238" i="68"/>
  <c r="V239" i="68"/>
  <c r="AA239" i="68"/>
  <c r="AR239" i="68"/>
  <c r="R241" i="68"/>
  <c r="V241" i="68"/>
  <c r="AA241" i="68"/>
  <c r="AR241" i="68"/>
  <c r="S247" i="68"/>
  <c r="M243" i="68"/>
  <c r="AQ243" i="68"/>
  <c r="BF243" i="68"/>
  <c r="M245" i="68"/>
  <c r="U245" i="68"/>
  <c r="Z245" i="68"/>
  <c r="AQ245" i="68"/>
  <c r="BF245" i="68"/>
  <c r="Z54" i="68"/>
  <c r="W81" i="68"/>
  <c r="AS81" i="68"/>
  <c r="AT81" i="68" s="1"/>
  <c r="AU81" i="68" s="1"/>
  <c r="AV81" i="68" s="1"/>
  <c r="X143" i="68"/>
  <c r="AO164" i="68"/>
  <c r="AO188" i="68"/>
  <c r="AS38" i="68"/>
  <c r="AT38" i="68"/>
  <c r="AU38" i="68" s="1"/>
  <c r="AV38" i="68" s="1"/>
  <c r="AS45" i="68"/>
  <c r="AT45" i="68"/>
  <c r="AU45" i="68" s="1"/>
  <c r="AV45" i="68" s="1"/>
  <c r="AS73" i="68"/>
  <c r="AT73" i="68"/>
  <c r="AU73" i="68" s="1"/>
  <c r="AV73" i="68" s="1"/>
  <c r="AS87" i="68"/>
  <c r="AT87" i="68"/>
  <c r="AU87" i="68" s="1"/>
  <c r="AV87" i="68" s="1"/>
  <c r="AS106" i="68"/>
  <c r="AT106" i="68"/>
  <c r="AU106" i="68" s="1"/>
  <c r="AV106" i="68" s="1"/>
  <c r="AS144" i="68"/>
  <c r="AT144" i="68"/>
  <c r="AU144" i="68" s="1"/>
  <c r="AV144" i="68" s="1"/>
  <c r="AS160" i="68"/>
  <c r="AT160" i="68"/>
  <c r="AU160" i="68" s="1"/>
  <c r="AV160" i="68" s="1"/>
  <c r="AW153" i="68"/>
  <c r="AX153" i="68"/>
  <c r="AW173" i="68"/>
  <c r="AX173" i="68"/>
  <c r="AW182" i="68"/>
  <c r="AX182" i="68"/>
  <c r="AW191" i="68"/>
  <c r="AX191" i="68"/>
  <c r="T247" i="68"/>
  <c r="AS143" i="68"/>
  <c r="AT143" i="68"/>
  <c r="AU143" i="68" s="1"/>
  <c r="AV143" i="68" s="1"/>
  <c r="AW143" i="68" s="1"/>
  <c r="AX143" i="68" s="1"/>
  <c r="AO45" i="68"/>
  <c r="AO87" i="68"/>
  <c r="AO144" i="68"/>
  <c r="AO204" i="68"/>
  <c r="AO91" i="68"/>
  <c r="AW196" i="68"/>
  <c r="AX196" i="68" s="1"/>
  <c r="W183" i="68"/>
  <c r="W38" i="68"/>
  <c r="W73" i="68"/>
  <c r="W106" i="68"/>
  <c r="W160" i="68"/>
  <c r="W75" i="68"/>
  <c r="W225" i="68"/>
  <c r="AS225" i="68"/>
  <c r="AT225" i="68"/>
  <c r="AU225" i="68" s="1"/>
  <c r="AV225" i="68" s="1"/>
  <c r="W41" i="68"/>
  <c r="AS41" i="68"/>
  <c r="AT41" i="68" s="1"/>
  <c r="AU41" i="68" s="1"/>
  <c r="AV41" i="68" s="1"/>
  <c r="W47" i="68"/>
  <c r="AS47" i="68"/>
  <c r="AT47" i="68"/>
  <c r="AU47" i="68" s="1"/>
  <c r="AV47" i="68"/>
  <c r="W76" i="68"/>
  <c r="AS76" i="68"/>
  <c r="AT76" i="68" s="1"/>
  <c r="AU76" i="68" s="1"/>
  <c r="W178" i="68"/>
  <c r="AS178" i="68"/>
  <c r="AT178" i="68"/>
  <c r="AU178" i="68" s="1"/>
  <c r="AV178" i="68" s="1"/>
  <c r="W82" i="68"/>
  <c r="AS82" i="68"/>
  <c r="AT82" i="68" s="1"/>
  <c r="AU82" i="68" s="1"/>
  <c r="AV82" i="68" s="1"/>
  <c r="W161" i="68"/>
  <c r="AS161" i="68"/>
  <c r="AT161" i="68"/>
  <c r="AU161" i="68" s="1"/>
  <c r="AV161" i="68"/>
  <c r="W215" i="68"/>
  <c r="AS215" i="68"/>
  <c r="AT215" i="68" s="1"/>
  <c r="AU215" i="68" s="1"/>
  <c r="W40" i="68"/>
  <c r="AS40" i="68"/>
  <c r="AT40" i="68"/>
  <c r="AU40" i="68" s="1"/>
  <c r="AV40" i="68" s="1"/>
  <c r="W128" i="68"/>
  <c r="AS128" i="68"/>
  <c r="AT128" i="68" s="1"/>
  <c r="AU128" i="68" s="1"/>
  <c r="AV128" i="68" s="1"/>
  <c r="W146" i="68"/>
  <c r="AS146" i="68"/>
  <c r="AT146" i="68"/>
  <c r="AU146" i="68" s="1"/>
  <c r="AV146" i="68"/>
  <c r="W193" i="68"/>
  <c r="AS193" i="68"/>
  <c r="AT193" i="68" s="1"/>
  <c r="AU193" i="68" s="1"/>
  <c r="AV193" i="68" s="1"/>
  <c r="W29" i="68"/>
  <c r="AS29" i="68"/>
  <c r="AT29" i="68"/>
  <c r="AU29" i="68" s="1"/>
  <c r="AV29" i="68" s="1"/>
  <c r="W169" i="68"/>
  <c r="AS169" i="68"/>
  <c r="AT169" i="68" s="1"/>
  <c r="AU169" i="68" s="1"/>
  <c r="AV169" i="68" s="1"/>
  <c r="W181" i="68"/>
  <c r="AS181" i="68"/>
  <c r="AT181" i="68"/>
  <c r="AU181" i="68" s="1"/>
  <c r="AV181" i="68"/>
  <c r="W18" i="68"/>
  <c r="AS18" i="68"/>
  <c r="AT18" i="68" s="1"/>
  <c r="AU18" i="68" s="1"/>
  <c r="AV18" i="68" s="1"/>
  <c r="W25" i="68"/>
  <c r="AS25" i="68"/>
  <c r="AT25" i="68"/>
  <c r="AU25" i="68" s="1"/>
  <c r="AV25" i="68" s="1"/>
  <c r="W64" i="68"/>
  <c r="AS64" i="68"/>
  <c r="AT64" i="68" s="1"/>
  <c r="AU64" i="68" s="1"/>
  <c r="AV64" i="68" s="1"/>
  <c r="W84" i="68"/>
  <c r="AS84" i="68"/>
  <c r="AT84" i="68"/>
  <c r="AU84" i="68" s="1"/>
  <c r="AV84" i="68"/>
  <c r="W94" i="68"/>
  <c r="AS94" i="68"/>
  <c r="AT94" i="68" s="1"/>
  <c r="AU94" i="68" s="1"/>
  <c r="W103" i="68"/>
  <c r="AS103" i="68"/>
  <c r="AT103" i="68"/>
  <c r="AU103" i="68" s="1"/>
  <c r="AV103" i="68" s="1"/>
  <c r="W136" i="68"/>
  <c r="AS136" i="68"/>
  <c r="AT136" i="68" s="1"/>
  <c r="AU136" i="68" s="1"/>
  <c r="AV136" i="68" s="1"/>
  <c r="W139" i="68"/>
  <c r="AS139" i="68"/>
  <c r="AT139" i="68"/>
  <c r="AU139" i="68" s="1"/>
  <c r="AV139" i="68"/>
  <c r="W145" i="68"/>
  <c r="AS145" i="68"/>
  <c r="AT145" i="68" s="1"/>
  <c r="AU145" i="68" s="1"/>
  <c r="W170" i="68"/>
  <c r="AS170" i="68"/>
  <c r="AT170" i="68"/>
  <c r="AU170" i="68" s="1"/>
  <c r="AV170" i="68" s="1"/>
  <c r="AW170" i="68" s="1"/>
  <c r="W202" i="68"/>
  <c r="AS202" i="68"/>
  <c r="AT202" i="68" s="1"/>
  <c r="AU202" i="68"/>
  <c r="AV202" i="68" s="1"/>
  <c r="W226" i="68"/>
  <c r="AO226" i="68"/>
  <c r="AS226" i="68"/>
  <c r="AT226" i="68" s="1"/>
  <c r="AU226" i="68"/>
  <c r="AV226" i="68" s="1"/>
  <c r="W7" i="68"/>
  <c r="AS7" i="68"/>
  <c r="AT7" i="68"/>
  <c r="AU7" i="68" s="1"/>
  <c r="AV7" i="68"/>
  <c r="W20" i="68"/>
  <c r="AS20" i="68"/>
  <c r="AT20" i="68" s="1"/>
  <c r="AU20" i="68" s="1"/>
  <c r="W30" i="68"/>
  <c r="AS30" i="68"/>
  <c r="AT30" i="68"/>
  <c r="AU30" i="68" s="1"/>
  <c r="AV30" i="68" s="1"/>
  <c r="AW30" i="68" s="1"/>
  <c r="W59" i="68"/>
  <c r="AS59" i="68"/>
  <c r="AT59" i="68" s="1"/>
  <c r="AU59" i="68"/>
  <c r="AV59" i="68" s="1"/>
  <c r="W71" i="68"/>
  <c r="AS71" i="68"/>
  <c r="AT71" i="68"/>
  <c r="AU71" i="68" s="1"/>
  <c r="AV71" i="68"/>
  <c r="W108" i="68"/>
  <c r="AO108" i="68"/>
  <c r="AS108" i="68"/>
  <c r="AT108" i="68"/>
  <c r="AU108" i="68" s="1"/>
  <c r="AV108" i="68" s="1"/>
  <c r="W122" i="68"/>
  <c r="AO122" i="68"/>
  <c r="AS122" i="68"/>
  <c r="AT122" i="68"/>
  <c r="AU122" i="68" s="1"/>
  <c r="AV122" i="68"/>
  <c r="W125" i="68"/>
  <c r="AO125" i="68"/>
  <c r="AS125" i="68"/>
  <c r="AT125" i="68"/>
  <c r="AU125" i="68" s="1"/>
  <c r="AV125" i="68" s="1"/>
  <c r="W137" i="68"/>
  <c r="AS137" i="68"/>
  <c r="AT137" i="68" s="1"/>
  <c r="AU137" i="68"/>
  <c r="AV137" i="68" s="1"/>
  <c r="W155" i="68"/>
  <c r="AS155" i="68"/>
  <c r="AT155" i="68"/>
  <c r="AU155" i="68" s="1"/>
  <c r="AV155" i="68"/>
  <c r="W180" i="68"/>
  <c r="AS180" i="68"/>
  <c r="AT180" i="68" s="1"/>
  <c r="AU180" i="68" s="1"/>
  <c r="W186" i="68"/>
  <c r="AS186" i="68"/>
  <c r="AT186" i="68"/>
  <c r="AU186" i="68" s="1"/>
  <c r="AV186" i="68" s="1"/>
  <c r="AW186" i="68" s="1"/>
  <c r="AX186" i="68" s="1"/>
  <c r="W195" i="68"/>
  <c r="AS195" i="68"/>
  <c r="AT195" i="68" s="1"/>
  <c r="AU195" i="68"/>
  <c r="AV195" i="68" s="1"/>
  <c r="W203" i="68"/>
  <c r="AS203" i="68"/>
  <c r="AT203" i="68"/>
  <c r="AU203" i="68" s="1"/>
  <c r="AV203" i="68"/>
  <c r="W219" i="68"/>
  <c r="AS219" i="68"/>
  <c r="AT219" i="68" s="1"/>
  <c r="AU219" i="68" s="1"/>
  <c r="AW12" i="68"/>
  <c r="AX12" i="68" s="1"/>
  <c r="AO15" i="68"/>
  <c r="W15" i="68"/>
  <c r="AW60" i="68"/>
  <c r="AX60" i="68" s="1"/>
  <c r="AO61" i="68"/>
  <c r="W61" i="68"/>
  <c r="AW89" i="68"/>
  <c r="AX89" i="68" s="1"/>
  <c r="AO114" i="68"/>
  <c r="AO141" i="68"/>
  <c r="AO151" i="68"/>
  <c r="AW163" i="68"/>
  <c r="AX163" i="68"/>
  <c r="AW179" i="68"/>
  <c r="AX179" i="68"/>
  <c r="AW218" i="68"/>
  <c r="AX218" i="68"/>
  <c r="X226" i="68"/>
  <c r="X108" i="68"/>
  <c r="X122" i="68"/>
  <c r="X125" i="68"/>
  <c r="J137" i="68"/>
  <c r="X137" i="68"/>
  <c r="J155" i="68"/>
  <c r="AO155" i="68"/>
  <c r="X155" i="68"/>
  <c r="J180" i="68"/>
  <c r="AP180" i="68" s="1"/>
  <c r="X180" i="68"/>
  <c r="J186" i="68"/>
  <c r="AP186" i="68"/>
  <c r="X186" i="68"/>
  <c r="J195" i="68"/>
  <c r="AP195" i="68" s="1"/>
  <c r="X195" i="68"/>
  <c r="J203" i="68"/>
  <c r="AP203" i="68"/>
  <c r="X203" i="68"/>
  <c r="J219" i="68"/>
  <c r="AO219" i="68" s="1"/>
  <c r="X219" i="68"/>
  <c r="J230" i="68"/>
  <c r="AO230" i="68"/>
  <c r="AS230" i="68"/>
  <c r="AT230" i="68"/>
  <c r="AU230" i="68" s="1"/>
  <c r="AV230" i="68" s="1"/>
  <c r="AW230" i="68" s="1"/>
  <c r="AX230" i="68" s="1"/>
  <c r="AP15" i="68"/>
  <c r="J34" i="68"/>
  <c r="AP34" i="68" s="1"/>
  <c r="AS34" i="68"/>
  <c r="AT34" i="68" s="1"/>
  <c r="AU34" i="68" s="1"/>
  <c r="AP61" i="68"/>
  <c r="J72" i="68"/>
  <c r="AP72" i="68"/>
  <c r="AS72" i="68"/>
  <c r="AT72" i="68"/>
  <c r="AU72" i="68" s="1"/>
  <c r="AV72" i="68" s="1"/>
  <c r="AW72" i="68" s="1"/>
  <c r="AX72" i="68" s="1"/>
  <c r="AO115" i="68"/>
  <c r="AO147" i="68"/>
  <c r="AO159" i="68"/>
  <c r="AS204" i="68"/>
  <c r="AT204" i="68" s="1"/>
  <c r="AU204" i="68"/>
  <c r="AV204" i="68" s="1"/>
  <c r="AS91" i="68"/>
  <c r="AT91" i="68" s="1"/>
  <c r="AU91" i="68"/>
  <c r="AV91" i="68" s="1"/>
  <c r="AS232" i="68"/>
  <c r="AT232" i="68" s="1"/>
  <c r="AU232" i="68"/>
  <c r="AV232" i="68" s="1"/>
  <c r="AS43" i="68"/>
  <c r="AT43" i="68" s="1"/>
  <c r="AU43" i="68"/>
  <c r="AV43" i="68" s="1"/>
  <c r="AS62" i="68"/>
  <c r="AT62" i="68" s="1"/>
  <c r="AU62" i="68"/>
  <c r="AV62" i="68" s="1"/>
  <c r="AS152" i="68"/>
  <c r="AT152" i="68" s="1"/>
  <c r="AU152" i="68"/>
  <c r="AV152" i="68" s="1"/>
  <c r="AS190" i="68"/>
  <c r="AT190" i="68" s="1"/>
  <c r="AU190" i="68"/>
  <c r="AV190" i="68" s="1"/>
  <c r="AS83" i="68"/>
  <c r="AT83" i="68" s="1"/>
  <c r="AU83" i="68"/>
  <c r="AV83" i="68" s="1"/>
  <c r="AS189" i="68"/>
  <c r="AT189" i="68" s="1"/>
  <c r="AU189" i="68"/>
  <c r="AV189" i="68" s="1"/>
  <c r="AS32" i="68"/>
  <c r="AT32" i="68" s="1"/>
  <c r="AU32" i="68"/>
  <c r="AV32" i="68" s="1"/>
  <c r="AS70" i="68"/>
  <c r="AT70" i="68" s="1"/>
  <c r="AU70" i="68"/>
  <c r="AV70" i="68" s="1"/>
  <c r="AS134" i="68"/>
  <c r="AT134" i="68" s="1"/>
  <c r="AU134" i="68"/>
  <c r="AV134" i="68" s="1"/>
  <c r="AS149" i="68"/>
  <c r="AT149" i="68" s="1"/>
  <c r="AU149" i="68"/>
  <c r="AV149" i="68" s="1"/>
  <c r="AS22" i="68"/>
  <c r="AT22" i="68" s="1"/>
  <c r="AU22" i="68"/>
  <c r="AV22" i="68" s="1"/>
  <c r="AS130" i="68"/>
  <c r="AT130" i="68" s="1"/>
  <c r="AU130" i="68"/>
  <c r="AV130" i="68" s="1"/>
  <c r="AS176" i="68"/>
  <c r="AT176" i="68" s="1"/>
  <c r="AU176" i="68"/>
  <c r="AV176" i="68" s="1"/>
  <c r="AS11" i="68"/>
  <c r="AT11" i="68" s="1"/>
  <c r="AU11" i="68"/>
  <c r="AV11" i="68" s="1"/>
  <c r="AS23" i="68"/>
  <c r="AT23" i="68" s="1"/>
  <c r="AU23" i="68"/>
  <c r="AV23" i="68" s="1"/>
  <c r="AS39" i="68"/>
  <c r="AT39" i="68" s="1"/>
  <c r="AU39" i="68"/>
  <c r="AV39" i="68" s="1"/>
  <c r="AS65" i="68"/>
  <c r="AT65" i="68" s="1"/>
  <c r="AU65" i="68"/>
  <c r="AV65" i="68" s="1"/>
  <c r="AS88" i="68"/>
  <c r="AT88" i="68" s="1"/>
  <c r="AU88" i="68"/>
  <c r="AV88" i="68" s="1"/>
  <c r="AS96" i="68"/>
  <c r="AT96" i="68" s="1"/>
  <c r="AU96" i="68"/>
  <c r="AV96" i="68" s="1"/>
  <c r="AS119" i="68"/>
  <c r="AT119" i="68" s="1"/>
  <c r="AU119" i="68"/>
  <c r="AV119" i="68" s="1"/>
  <c r="AS138" i="68"/>
  <c r="AT138" i="68" s="1"/>
  <c r="AU138" i="68"/>
  <c r="AV138" i="68" s="1"/>
  <c r="AS142" i="68"/>
  <c r="AT142" i="68" s="1"/>
  <c r="AU142" i="68"/>
  <c r="AV142" i="68" s="1"/>
  <c r="AS156" i="68"/>
  <c r="AT156" i="68" s="1"/>
  <c r="AU156" i="68"/>
  <c r="AV156" i="68" s="1"/>
  <c r="AS221" i="68"/>
  <c r="AT221" i="68" s="1"/>
  <c r="AU221" i="68"/>
  <c r="AV221" i="68" s="1"/>
  <c r="AS231" i="68"/>
  <c r="AT231" i="68" s="1"/>
  <c r="AU231" i="68"/>
  <c r="AV231" i="68" s="1"/>
  <c r="AS10" i="68"/>
  <c r="AT10" i="68" s="1"/>
  <c r="AU10" i="68"/>
  <c r="AV10" i="68" s="1"/>
  <c r="AS26" i="68"/>
  <c r="AT26" i="68" s="1"/>
  <c r="AU26" i="68"/>
  <c r="AV26" i="68" s="1"/>
  <c r="AS42" i="68"/>
  <c r="AT42" i="68" s="1"/>
  <c r="AU42" i="68"/>
  <c r="AV42" i="68" s="1"/>
  <c r="AS63" i="68"/>
  <c r="AT63" i="68" s="1"/>
  <c r="AU63" i="68"/>
  <c r="AV63" i="68" s="1"/>
  <c r="AS93" i="68"/>
  <c r="AT93" i="68" s="1"/>
  <c r="AU93" i="68"/>
  <c r="AV93" i="68" s="1"/>
  <c r="AS113" i="68"/>
  <c r="AT113" i="68" s="1"/>
  <c r="AU113" i="68"/>
  <c r="AV113" i="68" s="1"/>
  <c r="AS124" i="68"/>
  <c r="AT124" i="68" s="1"/>
  <c r="AU124" i="68"/>
  <c r="AV124" i="68" s="1"/>
  <c r="AS126" i="68"/>
  <c r="AT126" i="68" s="1"/>
  <c r="AU126" i="68"/>
  <c r="AV126" i="68" s="1"/>
  <c r="AO173" i="68"/>
  <c r="AO182" i="68"/>
  <c r="AO191" i="68"/>
  <c r="AO196" i="68"/>
  <c r="AO213" i="68"/>
  <c r="AO224" i="68"/>
  <c r="AW224" i="68"/>
  <c r="AX224" i="68"/>
  <c r="W230" i="68"/>
  <c r="AW17" i="68"/>
  <c r="AX17" i="68" s="1"/>
  <c r="W34" i="68"/>
  <c r="AW66" i="68"/>
  <c r="AX66" i="68"/>
  <c r="W72" i="68"/>
  <c r="AS92" i="68"/>
  <c r="AT92" i="68" s="1"/>
  <c r="AU92" i="68" s="1"/>
  <c r="AS98" i="68"/>
  <c r="AT98" i="68" s="1"/>
  <c r="AU98" i="68" s="1"/>
  <c r="AS15" i="68"/>
  <c r="AT15" i="68" s="1"/>
  <c r="AU15" i="68" s="1"/>
  <c r="AS61" i="68"/>
  <c r="AT61" i="68" s="1"/>
  <c r="AU61" i="68" s="1"/>
  <c r="J92" i="68"/>
  <c r="AP92" i="68" s="1"/>
  <c r="AO98" i="68"/>
  <c r="AS105" i="68"/>
  <c r="AT105" i="68"/>
  <c r="AU105" i="68" s="1"/>
  <c r="AV105" i="68"/>
  <c r="AS114" i="68"/>
  <c r="AT114" i="68"/>
  <c r="AU114" i="68" s="1"/>
  <c r="AV114" i="68" s="1"/>
  <c r="AW114" i="68" s="1"/>
  <c r="AX114" i="68" s="1"/>
  <c r="AS115" i="68"/>
  <c r="AT115" i="68"/>
  <c r="AU115" i="68" s="1"/>
  <c r="AV115" i="68"/>
  <c r="AS141" i="68"/>
  <c r="AT141" i="68"/>
  <c r="AU141" i="68" s="1"/>
  <c r="AV141" i="68" s="1"/>
  <c r="AW141" i="68" s="1"/>
  <c r="AX141" i="68" s="1"/>
  <c r="AS147" i="68"/>
  <c r="AT147" i="68"/>
  <c r="AU147" i="68" s="1"/>
  <c r="AV147" i="68"/>
  <c r="AS151" i="68"/>
  <c r="AT151" i="68"/>
  <c r="AU151" i="68" s="1"/>
  <c r="AV151" i="68" s="1"/>
  <c r="AW151" i="68" s="1"/>
  <c r="AX151" i="68" s="1"/>
  <c r="AS159" i="68"/>
  <c r="AT159" i="68"/>
  <c r="AU159" i="68" s="1"/>
  <c r="AV159" i="68"/>
  <c r="AO187" i="68"/>
  <c r="AW49" i="68"/>
  <c r="AX49" i="68" s="1"/>
  <c r="AW56" i="68"/>
  <c r="AX56" i="68" s="1"/>
  <c r="AW67" i="68"/>
  <c r="AX67" i="68" s="1"/>
  <c r="AW86" i="68"/>
  <c r="AX86" i="68" s="1"/>
  <c r="AW101" i="68"/>
  <c r="AX101" i="68" s="1"/>
  <c r="AW109" i="68"/>
  <c r="AX109" i="68" s="1"/>
  <c r="AW118" i="68"/>
  <c r="AX118" i="68" s="1"/>
  <c r="AW148" i="68"/>
  <c r="AX148" i="68" s="1"/>
  <c r="AW157" i="68"/>
  <c r="AX157" i="68" s="1"/>
  <c r="AW167" i="68"/>
  <c r="AX167" i="68" s="1"/>
  <c r="AW210" i="68"/>
  <c r="AX210" i="68" s="1"/>
  <c r="X133" i="68"/>
  <c r="AP133" i="68"/>
  <c r="X166" i="68"/>
  <c r="AP166" i="68"/>
  <c r="X174" i="68"/>
  <c r="AP174" i="68"/>
  <c r="X33" i="68"/>
  <c r="AP33" i="68"/>
  <c r="X44" i="68"/>
  <c r="AP44" i="68"/>
  <c r="J48" i="68"/>
  <c r="AO48" i="68" s="1"/>
  <c r="X48" i="68"/>
  <c r="J51" i="68"/>
  <c r="AP51" i="68"/>
  <c r="X51" i="68"/>
  <c r="J58" i="68"/>
  <c r="AP58" i="68" s="1"/>
  <c r="X58" i="68"/>
  <c r="J78" i="68"/>
  <c r="AO78" i="68"/>
  <c r="X78" i="68"/>
  <c r="J95" i="68"/>
  <c r="AP95" i="68" s="1"/>
  <c r="X95" i="68"/>
  <c r="J107" i="68"/>
  <c r="AP107" i="68"/>
  <c r="X107" i="68"/>
  <c r="J112" i="68"/>
  <c r="AP112" i="68" s="1"/>
  <c r="X112" i="68"/>
  <c r="J132" i="68"/>
  <c r="AO132" i="68"/>
  <c r="X132" i="68"/>
  <c r="J150" i="68"/>
  <c r="AP150" i="68" s="1"/>
  <c r="X150" i="68"/>
  <c r="J162" i="68"/>
  <c r="AP162" i="68"/>
  <c r="X162" i="68"/>
  <c r="J165" i="68"/>
  <c r="AP165" i="68" s="1"/>
  <c r="X165" i="68"/>
  <c r="J171" i="68"/>
  <c r="AO171" i="68"/>
  <c r="X171" i="68"/>
  <c r="AP171" i="68"/>
  <c r="J184" i="68"/>
  <c r="AO184" i="68"/>
  <c r="X184" i="68"/>
  <c r="J194" i="68"/>
  <c r="AO194" i="68" s="1"/>
  <c r="X194" i="68"/>
  <c r="J208" i="68"/>
  <c r="AP208" i="68"/>
  <c r="X208" i="68"/>
  <c r="J212" i="68"/>
  <c r="AO212" i="68" s="1"/>
  <c r="X212" i="68"/>
  <c r="J220" i="68"/>
  <c r="AO220" i="68"/>
  <c r="X220" i="68"/>
  <c r="J227" i="68"/>
  <c r="AP227" i="68" s="1"/>
  <c r="X227" i="68"/>
  <c r="AS187" i="68"/>
  <c r="AT187" i="68"/>
  <c r="AU187" i="68" s="1"/>
  <c r="AV187" i="68" s="1"/>
  <c r="AS207" i="68"/>
  <c r="AT207" i="68"/>
  <c r="AU207" i="68" s="1"/>
  <c r="AV207" i="68"/>
  <c r="AS216" i="68"/>
  <c r="AT216" i="68"/>
  <c r="AU216" i="68" s="1"/>
  <c r="AV216" i="68" s="1"/>
  <c r="AW216" i="68" s="1"/>
  <c r="AS8" i="68"/>
  <c r="AT8" i="68"/>
  <c r="AU8" i="68" s="1"/>
  <c r="AV8" i="68"/>
  <c r="AS16" i="68"/>
  <c r="AT16" i="68"/>
  <c r="AU16" i="68" s="1"/>
  <c r="AV16" i="68" s="1"/>
  <c r="AS36" i="68"/>
  <c r="AT36" i="68"/>
  <c r="AU36" i="68" s="1"/>
  <c r="AV36" i="68"/>
  <c r="AS68" i="68"/>
  <c r="AT68" i="68"/>
  <c r="AU68" i="68" s="1"/>
  <c r="AV68" i="68" s="1"/>
  <c r="AW68" i="68" s="1"/>
  <c r="AS102" i="68"/>
  <c r="AT102" i="68"/>
  <c r="AU102" i="68" s="1"/>
  <c r="AV102" i="68"/>
  <c r="AS127" i="68"/>
  <c r="AT127" i="68"/>
  <c r="AU127" i="68" s="1"/>
  <c r="AV127" i="68" s="1"/>
  <c r="AW127" i="68" s="1"/>
  <c r="AX127" i="68" s="1"/>
  <c r="AS168" i="68"/>
  <c r="AT168" i="68"/>
  <c r="AU168" i="68" s="1"/>
  <c r="AV168" i="68"/>
  <c r="AS177" i="68"/>
  <c r="AT177" i="68"/>
  <c r="AU177" i="68" s="1"/>
  <c r="AV177" i="68" s="1"/>
  <c r="AS201" i="68"/>
  <c r="AT201" i="68"/>
  <c r="AU201" i="68" s="1"/>
  <c r="AV201" i="68"/>
  <c r="AS217" i="68"/>
  <c r="AT217" i="68"/>
  <c r="AU217" i="68" s="1"/>
  <c r="AV217" i="68" s="1"/>
  <c r="AW217" i="68" s="1"/>
  <c r="AX217" i="68" s="1"/>
  <c r="AS13" i="68"/>
  <c r="AT13" i="68"/>
  <c r="AU13" i="68" s="1"/>
  <c r="AV13" i="68"/>
  <c r="AS53" i="68"/>
  <c r="AT53" i="68"/>
  <c r="AU53" i="68" s="1"/>
  <c r="AV53" i="68" s="1"/>
  <c r="AS69" i="68"/>
  <c r="AT69" i="68"/>
  <c r="AU69" i="68" s="1"/>
  <c r="AV69" i="68"/>
  <c r="AS79" i="68"/>
  <c r="AT79" i="68"/>
  <c r="AU79" i="68" s="1"/>
  <c r="AV79" i="68" s="1"/>
  <c r="AW79" i="68" s="1"/>
  <c r="AX79" i="68" s="1"/>
  <c r="AS116" i="68"/>
  <c r="AT116" i="68"/>
  <c r="AU116" i="68" s="1"/>
  <c r="AV116" i="68"/>
  <c r="AS198" i="68"/>
  <c r="AT198" i="68"/>
  <c r="AU198" i="68" s="1"/>
  <c r="AV198" i="68" s="1"/>
  <c r="AW198" i="68" s="1"/>
  <c r="AS211" i="68"/>
  <c r="AT211" i="68" s="1"/>
  <c r="AU211" i="68" s="1"/>
  <c r="AV211" i="68" s="1"/>
  <c r="AS31" i="68"/>
  <c r="AT31" i="68"/>
  <c r="AU31" i="68" s="1"/>
  <c r="AV31" i="68" s="1"/>
  <c r="AS50" i="68"/>
  <c r="AT50" i="68" s="1"/>
  <c r="AS85" i="68"/>
  <c r="AT85" i="68"/>
  <c r="AU85" i="68" s="1"/>
  <c r="AV85" i="68" s="1"/>
  <c r="AS99" i="68"/>
  <c r="AT99" i="68" s="1"/>
  <c r="AU99" i="68" s="1"/>
  <c r="AV99" i="68" s="1"/>
  <c r="AS120" i="68"/>
  <c r="AT120" i="68"/>
  <c r="AU120" i="68" s="1"/>
  <c r="AV120" i="68" s="1"/>
  <c r="AW120" i="68" s="1"/>
  <c r="AS90" i="68"/>
  <c r="AT90" i="68" s="1"/>
  <c r="AS117" i="68"/>
  <c r="AT117" i="68"/>
  <c r="AU117" i="68" s="1"/>
  <c r="AV117" i="68" s="1"/>
  <c r="AS131" i="68"/>
  <c r="AT131" i="68" s="1"/>
  <c r="AU131" i="68" s="1"/>
  <c r="AV131" i="68" s="1"/>
  <c r="AS158" i="68"/>
  <c r="AT158" i="68"/>
  <c r="AU158" i="68" s="1"/>
  <c r="AV158" i="68" s="1"/>
  <c r="AW158" i="68" s="1"/>
  <c r="AS172" i="68"/>
  <c r="AT172" i="68" s="1"/>
  <c r="AS214" i="68"/>
  <c r="AT214" i="68"/>
  <c r="AU214" i="68" s="1"/>
  <c r="AV214" i="68" s="1"/>
  <c r="AS21" i="68"/>
  <c r="AT21" i="68" s="1"/>
  <c r="AU21" i="68" s="1"/>
  <c r="AV21" i="68" s="1"/>
  <c r="AS28" i="68"/>
  <c r="AT28" i="68"/>
  <c r="AU28" i="68" s="1"/>
  <c r="AV28" i="68" s="1"/>
  <c r="AW28" i="68" s="1"/>
  <c r="AX28" i="68" s="1"/>
  <c r="AS35" i="68"/>
  <c r="AT35" i="68" s="1"/>
  <c r="AS46" i="68"/>
  <c r="AT46" i="68"/>
  <c r="AU46" i="68" s="1"/>
  <c r="AV46" i="68" s="1"/>
  <c r="AO49" i="68"/>
  <c r="AO56" i="68"/>
  <c r="AO67" i="68"/>
  <c r="AO86" i="68"/>
  <c r="AO101" i="68"/>
  <c r="AO109" i="68"/>
  <c r="AO118" i="68"/>
  <c r="AO148" i="68"/>
  <c r="AO157" i="68"/>
  <c r="AO163" i="68"/>
  <c r="AO179" i="68"/>
  <c r="AO192" i="68"/>
  <c r="AO200" i="68"/>
  <c r="AO210" i="68"/>
  <c r="AO218" i="68"/>
  <c r="AO222" i="68"/>
  <c r="AW222" i="68"/>
  <c r="AX222" i="68" s="1"/>
  <c r="AO229" i="68"/>
  <c r="AW229" i="68"/>
  <c r="AX229" i="68"/>
  <c r="W92" i="68"/>
  <c r="W105" i="68"/>
  <c r="W115" i="68"/>
  <c r="W147" i="68"/>
  <c r="W159" i="68"/>
  <c r="W206" i="68"/>
  <c r="AS206" i="68"/>
  <c r="AT206" i="68"/>
  <c r="AU206" i="68" s="1"/>
  <c r="AV206" i="68" s="1"/>
  <c r="W209" i="68"/>
  <c r="AS209" i="68"/>
  <c r="AT209" i="68"/>
  <c r="AU209" i="68" s="1"/>
  <c r="AV209" i="68" s="1"/>
  <c r="AW209" i="68" s="1"/>
  <c r="W223" i="68"/>
  <c r="AS223" i="68"/>
  <c r="AT223" i="68" s="1"/>
  <c r="AU223" i="68"/>
  <c r="AV223" i="68" s="1"/>
  <c r="AW223" i="68" s="1"/>
  <c r="AX223" i="68" s="1"/>
  <c r="W9" i="68"/>
  <c r="AS9" i="68"/>
  <c r="AT9" i="68"/>
  <c r="AU9" i="68" s="1"/>
  <c r="AV9" i="68" s="1"/>
  <c r="W19" i="68"/>
  <c r="AS19" i="68"/>
  <c r="AT19" i="68" s="1"/>
  <c r="AU19" i="68" s="1"/>
  <c r="AV19" i="68" s="1"/>
  <c r="W55" i="68"/>
  <c r="AS55" i="68"/>
  <c r="AT55" i="68" s="1"/>
  <c r="W80" i="68"/>
  <c r="AS80" i="68"/>
  <c r="AT80" i="68" s="1"/>
  <c r="AU80" i="68" s="1"/>
  <c r="W111" i="68"/>
  <c r="AS111" i="68"/>
  <c r="AT111" i="68"/>
  <c r="AU111" i="68"/>
  <c r="AV111" i="68" s="1"/>
  <c r="W135" i="68"/>
  <c r="AS135" i="68"/>
  <c r="AT135" i="68"/>
  <c r="AU135" i="68" s="1"/>
  <c r="W175" i="68"/>
  <c r="AS175" i="68"/>
  <c r="AT175" i="68"/>
  <c r="AU175" i="68" s="1"/>
  <c r="AV175" i="68" s="1"/>
  <c r="AW175" i="68" s="1"/>
  <c r="AX175" i="68" s="1"/>
  <c r="W197" i="68"/>
  <c r="AS197" i="68"/>
  <c r="AT197" i="68" s="1"/>
  <c r="AU197" i="68"/>
  <c r="AV197" i="68" s="1"/>
  <c r="W205" i="68"/>
  <c r="AS205" i="68"/>
  <c r="AT205" i="68"/>
  <c r="AU205" i="68" s="1"/>
  <c r="AV205" i="68" s="1"/>
  <c r="W228" i="68"/>
  <c r="AS228" i="68"/>
  <c r="AT228" i="68" s="1"/>
  <c r="W52" i="68"/>
  <c r="AS52" i="68"/>
  <c r="AT52" i="68" s="1"/>
  <c r="W57" i="68"/>
  <c r="AS57" i="68"/>
  <c r="AT57" i="68" s="1"/>
  <c r="AU57" i="68" s="1"/>
  <c r="AV57" i="68" s="1"/>
  <c r="W77" i="68"/>
  <c r="AS77" i="68"/>
  <c r="AT77" i="68"/>
  <c r="AU77" i="68"/>
  <c r="AV77" i="68" s="1"/>
  <c r="W110" i="68"/>
  <c r="AS110" i="68"/>
  <c r="AT110" i="68"/>
  <c r="AU110" i="68" s="1"/>
  <c r="AV110" i="68" s="1"/>
  <c r="W140" i="68"/>
  <c r="AS140" i="68"/>
  <c r="AT140" i="68"/>
  <c r="AU140" i="68" s="1"/>
  <c r="AV140" i="68" s="1"/>
  <c r="AW140" i="68" s="1"/>
  <c r="AX140" i="68" s="1"/>
  <c r="W199" i="68"/>
  <c r="AS199" i="68"/>
  <c r="AT199" i="68" s="1"/>
  <c r="AU199" i="68"/>
  <c r="AV199" i="68" s="1"/>
  <c r="AW199" i="68" s="1"/>
  <c r="W24" i="68"/>
  <c r="AS24" i="68"/>
  <c r="AT24" i="68"/>
  <c r="AU24" i="68" s="1"/>
  <c r="AV24" i="68" s="1"/>
  <c r="W37" i="68"/>
  <c r="AS37" i="68"/>
  <c r="AT37" i="68" s="1"/>
  <c r="AU37" i="68" s="1"/>
  <c r="AV37" i="68" s="1"/>
  <c r="W74" i="68"/>
  <c r="AS74" i="68"/>
  <c r="AT74" i="68" s="1"/>
  <c r="W97" i="68"/>
  <c r="AS97" i="68"/>
  <c r="AT97" i="68" s="1"/>
  <c r="AU97" i="68" s="1"/>
  <c r="AV97" i="68" s="1"/>
  <c r="W100" i="68"/>
  <c r="AS100" i="68"/>
  <c r="AT100" i="68"/>
  <c r="AU100" i="68"/>
  <c r="AV100" i="68" s="1"/>
  <c r="AW100" i="68" s="1"/>
  <c r="W154" i="68"/>
  <c r="AS154" i="68"/>
  <c r="AT154" i="68"/>
  <c r="AU154" i="68" s="1"/>
  <c r="W104" i="68"/>
  <c r="AS104" i="68"/>
  <c r="AT104" i="68"/>
  <c r="AU104" i="68" s="1"/>
  <c r="AV104" i="68" s="1"/>
  <c r="W123" i="68"/>
  <c r="AS123" i="68"/>
  <c r="AT123" i="68" s="1"/>
  <c r="AU123" i="68"/>
  <c r="AV123" i="68" s="1"/>
  <c r="W133" i="68"/>
  <c r="AS133" i="68"/>
  <c r="AT133" i="68"/>
  <c r="AU133" i="68" s="1"/>
  <c r="AV133" i="68" s="1"/>
  <c r="W166" i="68"/>
  <c r="AS166" i="68"/>
  <c r="AT166" i="68" s="1"/>
  <c r="W174" i="68"/>
  <c r="AS174" i="68"/>
  <c r="AT174" i="68" s="1"/>
  <c r="AU174" i="68" s="1"/>
  <c r="AV174" i="68" s="1"/>
  <c r="W14" i="68"/>
  <c r="AS14" i="68"/>
  <c r="AT14" i="68" s="1"/>
  <c r="AU14" i="68" s="1"/>
  <c r="AV14" i="68" s="1"/>
  <c r="W27" i="68"/>
  <c r="AS27" i="68"/>
  <c r="AT27" i="68"/>
  <c r="AU27" i="68"/>
  <c r="AV27" i="68" s="1"/>
  <c r="AW27" i="68" s="1"/>
  <c r="AX27" i="68" s="1"/>
  <c r="W33" i="68"/>
  <c r="AS33" i="68"/>
  <c r="AT33" i="68"/>
  <c r="AU33" i="68" s="1"/>
  <c r="W44" i="68"/>
  <c r="AS44" i="68"/>
  <c r="AT44" i="68"/>
  <c r="AU44" i="68" s="1"/>
  <c r="AV44" i="68" s="1"/>
  <c r="W48" i="68"/>
  <c r="AS48" i="68"/>
  <c r="AT48" i="68" s="1"/>
  <c r="AU48" i="68"/>
  <c r="AV48" i="68" s="1"/>
  <c r="AW48" i="68" s="1"/>
  <c r="W51" i="68"/>
  <c r="AS51" i="68"/>
  <c r="AT51" i="68"/>
  <c r="AU51" i="68" s="1"/>
  <c r="AV51" i="68" s="1"/>
  <c r="W58" i="68"/>
  <c r="AS58" i="68"/>
  <c r="AT58" i="68" s="1"/>
  <c r="AU58" i="68" s="1"/>
  <c r="AV58" i="68" s="1"/>
  <c r="W78" i="68"/>
  <c r="AS78" i="68"/>
  <c r="AT78" i="68" s="1"/>
  <c r="W95" i="68"/>
  <c r="AS95" i="68"/>
  <c r="AT95" i="68" s="1"/>
  <c r="W107" i="68"/>
  <c r="AS107" i="68"/>
  <c r="AT107" i="68"/>
  <c r="AU107" i="68" s="1"/>
  <c r="AV107" i="68" s="1"/>
  <c r="W112" i="68"/>
  <c r="AS112" i="68"/>
  <c r="AT112" i="68" s="1"/>
  <c r="AU112" i="68" s="1"/>
  <c r="AV112" i="68" s="1"/>
  <c r="W132" i="68"/>
  <c r="AS132" i="68"/>
  <c r="AT132" i="68"/>
  <c r="AU132" i="68" s="1"/>
  <c r="W150" i="68"/>
  <c r="AS150" i="68"/>
  <c r="AT150" i="68" s="1"/>
  <c r="W162" i="68"/>
  <c r="AS162" i="68"/>
  <c r="AT162" i="68"/>
  <c r="AU162" i="68" s="1"/>
  <c r="AV162" i="68" s="1"/>
  <c r="W165" i="68"/>
  <c r="AS165" i="68"/>
  <c r="AT165" i="68" s="1"/>
  <c r="W171" i="68"/>
  <c r="AS171" i="68"/>
  <c r="AT171" i="68"/>
  <c r="AU171" i="68" s="1"/>
  <c r="AV171" i="68" s="1"/>
  <c r="W184" i="68"/>
  <c r="AS184" i="68"/>
  <c r="AT184" i="68" s="1"/>
  <c r="W194" i="68"/>
  <c r="AS194" i="68"/>
  <c r="AT194" i="68"/>
  <c r="AU194" i="68" s="1"/>
  <c r="W208" i="68"/>
  <c r="AS208" i="68"/>
  <c r="AT208" i="68" s="1"/>
  <c r="AU208" i="68" s="1"/>
  <c r="AV208" i="68" s="1"/>
  <c r="W212" i="68"/>
  <c r="AS212" i="68"/>
  <c r="AT212" i="68"/>
  <c r="AU212" i="68" s="1"/>
  <c r="W220" i="68"/>
  <c r="AS220" i="68"/>
  <c r="AT220" i="68" s="1"/>
  <c r="W227" i="68"/>
  <c r="AS227" i="68"/>
  <c r="AT227" i="68"/>
  <c r="AU227" i="68" s="1"/>
  <c r="AV227" i="68" s="1"/>
  <c r="Z240" i="68"/>
  <c r="AP42" i="67"/>
  <c r="AP49" i="67"/>
  <c r="AP90" i="67"/>
  <c r="AW65" i="67"/>
  <c r="AX65" i="67"/>
  <c r="AP78" i="67"/>
  <c r="AW58" i="67"/>
  <c r="AX58" i="67" s="1"/>
  <c r="AW135" i="67"/>
  <c r="AX135" i="67" s="1"/>
  <c r="AT101" i="67"/>
  <c r="AU101" i="67" s="1"/>
  <c r="AV101" i="67" s="1"/>
  <c r="AP113" i="67"/>
  <c r="AP129" i="67"/>
  <c r="AP51" i="67"/>
  <c r="AP36" i="67"/>
  <c r="AW107" i="67"/>
  <c r="AX107" i="67"/>
  <c r="AW80" i="67"/>
  <c r="AX80" i="67"/>
  <c r="AW31" i="67"/>
  <c r="AX31" i="67"/>
  <c r="W45" i="67"/>
  <c r="AO45" i="67"/>
  <c r="AS45" i="67"/>
  <c r="Z59" i="67"/>
  <c r="AS92" i="67"/>
  <c r="AT92" i="67"/>
  <c r="AU92" i="67" s="1"/>
  <c r="AV92" i="67" s="1"/>
  <c r="Z97" i="67"/>
  <c r="AS98" i="67"/>
  <c r="AT98" i="67" s="1"/>
  <c r="AU98" i="67" s="1"/>
  <c r="AV98" i="67" s="1"/>
  <c r="AS82" i="67"/>
  <c r="AT82" i="67" s="1"/>
  <c r="AU82" i="67" s="1"/>
  <c r="AV82" i="67" s="1"/>
  <c r="Z33" i="67"/>
  <c r="W66" i="67"/>
  <c r="AO66" i="67"/>
  <c r="AS66" i="67"/>
  <c r="AS34" i="67"/>
  <c r="AT34" i="67" s="1"/>
  <c r="AU34" i="67" s="1"/>
  <c r="AV34" i="67" s="1"/>
  <c r="AS70" i="67"/>
  <c r="AT70" i="67" s="1"/>
  <c r="AU70" i="67" s="1"/>
  <c r="AV70" i="67" s="1"/>
  <c r="AS87" i="67"/>
  <c r="AT87" i="67" s="1"/>
  <c r="AU87" i="67" s="1"/>
  <c r="AV87" i="67" s="1"/>
  <c r="AS7" i="67"/>
  <c r="AT7" i="67" s="1"/>
  <c r="AU7" i="67" s="1"/>
  <c r="AV7" i="67" s="1"/>
  <c r="AS109" i="67"/>
  <c r="AT109" i="67" s="1"/>
  <c r="AU109" i="67" s="1"/>
  <c r="AV109" i="67" s="1"/>
  <c r="AS30" i="67"/>
  <c r="AT30" i="67" s="1"/>
  <c r="AU30" i="67" s="1"/>
  <c r="AV30" i="67" s="1"/>
  <c r="Z56" i="67"/>
  <c r="AS106" i="67"/>
  <c r="AS119" i="67"/>
  <c r="AT119" i="67" s="1"/>
  <c r="AU119" i="67" s="1"/>
  <c r="AV119" i="67" s="1"/>
  <c r="AS41" i="67"/>
  <c r="AT41" i="67" s="1"/>
  <c r="AU41" i="67" s="1"/>
  <c r="AV41" i="67" s="1"/>
  <c r="AS116" i="67"/>
  <c r="AT116" i="67" s="1"/>
  <c r="AU116" i="67" s="1"/>
  <c r="AV116" i="67" s="1"/>
  <c r="AS61" i="67"/>
  <c r="AT61" i="67" s="1"/>
  <c r="AU61" i="67" s="1"/>
  <c r="AV61" i="67" s="1"/>
  <c r="AS20" i="67"/>
  <c r="AT20" i="67" s="1"/>
  <c r="AU20" i="67" s="1"/>
  <c r="AV20" i="67" s="1"/>
  <c r="Z38" i="67"/>
  <c r="AS68" i="67"/>
  <c r="AT68" i="67"/>
  <c r="AU68" i="67" s="1"/>
  <c r="AV68" i="67" s="1"/>
  <c r="AS84" i="67"/>
  <c r="AT84" i="67"/>
  <c r="AU84" i="67" s="1"/>
  <c r="AV84" i="67" s="1"/>
  <c r="AS122" i="67"/>
  <c r="AT122" i="67"/>
  <c r="AU122" i="67" s="1"/>
  <c r="AV122" i="67" s="1"/>
  <c r="AS60" i="67"/>
  <c r="AT60" i="67"/>
  <c r="AU60" i="67" s="1"/>
  <c r="AV60" i="67" s="1"/>
  <c r="AS85" i="67"/>
  <c r="AT85" i="67"/>
  <c r="AU85" i="67" s="1"/>
  <c r="AV85" i="67" s="1"/>
  <c r="AS96" i="67"/>
  <c r="AT96" i="67"/>
  <c r="AU96" i="67" s="1"/>
  <c r="AV96" i="67" s="1"/>
  <c r="AS134" i="67"/>
  <c r="AT134" i="67"/>
  <c r="AU134" i="67" s="1"/>
  <c r="AV134" i="67" s="1"/>
  <c r="AS48" i="67"/>
  <c r="AT48" i="67"/>
  <c r="AU48" i="67" s="1"/>
  <c r="AV48" i="67" s="1"/>
  <c r="W118" i="67"/>
  <c r="AO118" i="67"/>
  <c r="AS118" i="67"/>
  <c r="AS9" i="67"/>
  <c r="AT9" i="67" s="1"/>
  <c r="AU9" i="67" s="1"/>
  <c r="AV9" i="67" s="1"/>
  <c r="AS128" i="67"/>
  <c r="AT128" i="67" s="1"/>
  <c r="AU128" i="67" s="1"/>
  <c r="AV128" i="67" s="1"/>
  <c r="AS79" i="67"/>
  <c r="AT79" i="67" s="1"/>
  <c r="AU79" i="67" s="1"/>
  <c r="AV79" i="67" s="1"/>
  <c r="AS102" i="67"/>
  <c r="AT102" i="67" s="1"/>
  <c r="AU102" i="67" s="1"/>
  <c r="AV102" i="67" s="1"/>
  <c r="AS37" i="67"/>
  <c r="AT37" i="67" s="1"/>
  <c r="AU37" i="67" s="1"/>
  <c r="AV37" i="67" s="1"/>
  <c r="AS77" i="67"/>
  <c r="AT77" i="67" s="1"/>
  <c r="AU77" i="67" s="1"/>
  <c r="AV77" i="67" s="1"/>
  <c r="AS21" i="67"/>
  <c r="AT21" i="67" s="1"/>
  <c r="AU21" i="67" s="1"/>
  <c r="AV21" i="67" s="1"/>
  <c r="AS53" i="67"/>
  <c r="AT53" i="67" s="1"/>
  <c r="AU53" i="67" s="1"/>
  <c r="AV53" i="67" s="1"/>
  <c r="AS10" i="67"/>
  <c r="AT10" i="67" s="1"/>
  <c r="AU10" i="67" s="1"/>
  <c r="AV10" i="67" s="1"/>
  <c r="AS111" i="67"/>
  <c r="AT111" i="67" s="1"/>
  <c r="AU111" i="67" s="1"/>
  <c r="AV111" i="67" s="1"/>
  <c r="AS141" i="67"/>
  <c r="AT141" i="67" s="1"/>
  <c r="AU141" i="67" s="1"/>
  <c r="AV141" i="67" s="1"/>
  <c r="AS39" i="67"/>
  <c r="AT39" i="67" s="1"/>
  <c r="AU39" i="67" s="1"/>
  <c r="AV39" i="67" s="1"/>
  <c r="AS22" i="67"/>
  <c r="AT22" i="67" s="1"/>
  <c r="AU22" i="67" s="1"/>
  <c r="AV22" i="67" s="1"/>
  <c r="AS26" i="67"/>
  <c r="AT26" i="67" s="1"/>
  <c r="AU26" i="67" s="1"/>
  <c r="AV26" i="67" s="1"/>
  <c r="AS86" i="67"/>
  <c r="AT86" i="67" s="1"/>
  <c r="AU86" i="67" s="1"/>
  <c r="AV86" i="67" s="1"/>
  <c r="AS130" i="67"/>
  <c r="AT130" i="67" s="1"/>
  <c r="AU130" i="67" s="1"/>
  <c r="AV130" i="67" s="1"/>
  <c r="Z42" i="67"/>
  <c r="Z149" i="67" s="1"/>
  <c r="Z113" i="67"/>
  <c r="Z129" i="67"/>
  <c r="AO120" i="67"/>
  <c r="Z51" i="67"/>
  <c r="Z90" i="67"/>
  <c r="AO58" i="67"/>
  <c r="Z78" i="67"/>
  <c r="AO107" i="67"/>
  <c r="W15" i="67"/>
  <c r="W93" i="67"/>
  <c r="AP95" i="67"/>
  <c r="AW17" i="67"/>
  <c r="AX17" i="67"/>
  <c r="W24" i="67"/>
  <c r="AW72" i="67"/>
  <c r="AX72" i="67" s="1"/>
  <c r="AO76" i="67"/>
  <c r="W76" i="67"/>
  <c r="T156" i="67"/>
  <c r="T143" i="67"/>
  <c r="M156" i="67"/>
  <c r="M143" i="67"/>
  <c r="U156" i="67"/>
  <c r="U143" i="67"/>
  <c r="Z18" i="67"/>
  <c r="AQ156" i="67"/>
  <c r="AQ143" i="67"/>
  <c r="BF156" i="67"/>
  <c r="BF143" i="67"/>
  <c r="R156" i="67"/>
  <c r="R143" i="67"/>
  <c r="V156" i="67"/>
  <c r="V143" i="67"/>
  <c r="AA156" i="67"/>
  <c r="AA143" i="67"/>
  <c r="AR156" i="67"/>
  <c r="AR143" i="67"/>
  <c r="AP106" i="67"/>
  <c r="AS54" i="67"/>
  <c r="AT54" i="67" s="1"/>
  <c r="AS131" i="67"/>
  <c r="AT131" i="67" s="1"/>
  <c r="AU131" i="67" s="1"/>
  <c r="AV131" i="67" s="1"/>
  <c r="AS32" i="67"/>
  <c r="AT32" i="67" s="1"/>
  <c r="AU32" i="67" s="1"/>
  <c r="AV32" i="67" s="1"/>
  <c r="AP76" i="67"/>
  <c r="AO115" i="67"/>
  <c r="W115" i="67"/>
  <c r="AP115" i="67"/>
  <c r="X115" i="67"/>
  <c r="AO140" i="67"/>
  <c r="W140" i="67"/>
  <c r="AP140" i="67"/>
  <c r="X140" i="67"/>
  <c r="AO12" i="67"/>
  <c r="W12" i="67"/>
  <c r="AP12" i="67"/>
  <c r="X12" i="67"/>
  <c r="AO19" i="67"/>
  <c r="W19" i="67"/>
  <c r="AP19" i="67"/>
  <c r="X19" i="67"/>
  <c r="AO28" i="67"/>
  <c r="W28" i="67"/>
  <c r="AP28" i="67"/>
  <c r="X28" i="67"/>
  <c r="AO46" i="67"/>
  <c r="W46" i="67"/>
  <c r="AP46" i="67"/>
  <c r="X46" i="67"/>
  <c r="AO67" i="67"/>
  <c r="W67" i="67"/>
  <c r="AP67" i="67"/>
  <c r="X67" i="67"/>
  <c r="AO104" i="67"/>
  <c r="W104" i="67"/>
  <c r="AP104" i="67"/>
  <c r="X104" i="67"/>
  <c r="AO132" i="67"/>
  <c r="W132" i="67"/>
  <c r="AP132" i="67"/>
  <c r="X132" i="67"/>
  <c r="AP45" i="67"/>
  <c r="S156" i="67"/>
  <c r="S143" i="67"/>
  <c r="W18" i="67"/>
  <c r="AO18" i="67"/>
  <c r="AS18" i="67"/>
  <c r="M152" i="67"/>
  <c r="U152" i="67"/>
  <c r="Z45" i="67"/>
  <c r="AQ152" i="67"/>
  <c r="BF152" i="67"/>
  <c r="W59" i="67"/>
  <c r="AO59" i="67"/>
  <c r="AS59" i="67"/>
  <c r="S148" i="67"/>
  <c r="W97" i="67"/>
  <c r="AO97" i="67"/>
  <c r="AS97" i="67"/>
  <c r="W50" i="67"/>
  <c r="AS50" i="67"/>
  <c r="AT50" i="67" s="1"/>
  <c r="AU50" i="67" s="1"/>
  <c r="AV50" i="67" s="1"/>
  <c r="W33" i="67"/>
  <c r="AS33" i="67"/>
  <c r="Z66" i="67"/>
  <c r="W69" i="67"/>
  <c r="AS69" i="67"/>
  <c r="AT69" i="67" s="1"/>
  <c r="AU69" i="67" s="1"/>
  <c r="AV69" i="67" s="1"/>
  <c r="W55" i="67"/>
  <c r="AS55" i="67"/>
  <c r="AT55" i="67"/>
  <c r="AU55" i="67" s="1"/>
  <c r="AV55" i="67" s="1"/>
  <c r="W73" i="67"/>
  <c r="AS73" i="67"/>
  <c r="AT73" i="67" s="1"/>
  <c r="AU73" i="67" s="1"/>
  <c r="AV73" i="67" s="1"/>
  <c r="W63" i="67"/>
  <c r="AS63" i="67"/>
  <c r="AT63" i="67"/>
  <c r="AU63" i="67" s="1"/>
  <c r="AV63" i="67" s="1"/>
  <c r="W43" i="67"/>
  <c r="AS43" i="67"/>
  <c r="AT43" i="67" s="1"/>
  <c r="AU43" i="67" s="1"/>
  <c r="AV43" i="67" s="1"/>
  <c r="W123" i="67"/>
  <c r="AS123" i="67"/>
  <c r="AT123" i="67"/>
  <c r="AU123" i="67" s="1"/>
  <c r="AV123" i="67" s="1"/>
  <c r="W56" i="67"/>
  <c r="AS56" i="67"/>
  <c r="M154" i="67"/>
  <c r="U154" i="67"/>
  <c r="Z106" i="67"/>
  <c r="Z154" i="67"/>
  <c r="AQ154" i="67"/>
  <c r="BF154" i="67"/>
  <c r="W114" i="67"/>
  <c r="AS114" i="67"/>
  <c r="AT114" i="67" s="1"/>
  <c r="AU114" i="67" s="1"/>
  <c r="AV114" i="67" s="1"/>
  <c r="W57" i="67"/>
  <c r="AS57" i="67"/>
  <c r="AT57" i="67"/>
  <c r="AU57" i="67" s="1"/>
  <c r="AV57" i="67" s="1"/>
  <c r="W83" i="67"/>
  <c r="AS83" i="67"/>
  <c r="AT83" i="67" s="1"/>
  <c r="AU83" i="67" s="1"/>
  <c r="AV83" i="67" s="1"/>
  <c r="W23" i="67"/>
  <c r="AS23" i="67"/>
  <c r="AT23" i="67"/>
  <c r="AU23" i="67" s="1"/>
  <c r="AV23" i="67" s="1"/>
  <c r="W89" i="67"/>
  <c r="AS89" i="67"/>
  <c r="AT89" i="67" s="1"/>
  <c r="AU89" i="67" s="1"/>
  <c r="AV89" i="67" s="1"/>
  <c r="W38" i="67"/>
  <c r="AO38" i="67"/>
  <c r="AS38" i="67"/>
  <c r="W71" i="67"/>
  <c r="AS71" i="67"/>
  <c r="AT71" i="67" s="1"/>
  <c r="AU71" i="67" s="1"/>
  <c r="AV71" i="67" s="1"/>
  <c r="W100" i="67"/>
  <c r="AS100" i="67"/>
  <c r="AT100" i="67"/>
  <c r="AU100" i="67" s="1"/>
  <c r="AV100" i="67" s="1"/>
  <c r="W133" i="67"/>
  <c r="AS133" i="67"/>
  <c r="AT133" i="67" s="1"/>
  <c r="AU133" i="67" s="1"/>
  <c r="AV133" i="67" s="1"/>
  <c r="W62" i="67"/>
  <c r="AO62" i="67"/>
  <c r="AS62" i="67"/>
  <c r="W91" i="67"/>
  <c r="AS91" i="67"/>
  <c r="AT91" i="67" s="1"/>
  <c r="AU91" i="67" s="1"/>
  <c r="AV91" i="67" s="1"/>
  <c r="W112" i="67"/>
  <c r="AS112" i="67"/>
  <c r="AT112" i="67"/>
  <c r="AU112" i="67" s="1"/>
  <c r="AV112" i="67" s="1"/>
  <c r="W138" i="67"/>
  <c r="AS138" i="67"/>
  <c r="AT138" i="67" s="1"/>
  <c r="AU138" i="67" s="1"/>
  <c r="AV138" i="67" s="1"/>
  <c r="W105" i="67"/>
  <c r="AS105" i="67"/>
  <c r="AT105" i="67"/>
  <c r="AU105" i="67" s="1"/>
  <c r="AV105" i="67" s="1"/>
  <c r="Z118" i="67"/>
  <c r="W8" i="67"/>
  <c r="AS8" i="67"/>
  <c r="AT8" i="67"/>
  <c r="AU8" i="67" s="1"/>
  <c r="AV8" i="67" s="1"/>
  <c r="W64" i="67"/>
  <c r="AS64" i="67"/>
  <c r="AT64" i="67" s="1"/>
  <c r="AU64" i="67" s="1"/>
  <c r="AV64" i="67" s="1"/>
  <c r="W74" i="67"/>
  <c r="AS74" i="67"/>
  <c r="AT74" i="67"/>
  <c r="AU74" i="67" s="1"/>
  <c r="AV74" i="67" s="1"/>
  <c r="W99" i="67"/>
  <c r="AS99" i="67"/>
  <c r="AT99" i="67" s="1"/>
  <c r="AU99" i="67" s="1"/>
  <c r="AV99" i="67" s="1"/>
  <c r="W136" i="67"/>
  <c r="AS136" i="67"/>
  <c r="AT136" i="67"/>
  <c r="AU136" i="67" s="1"/>
  <c r="AV136" i="67" s="1"/>
  <c r="W35" i="67"/>
  <c r="AS35" i="67"/>
  <c r="AT35" i="67" s="1"/>
  <c r="AU35" i="67" s="1"/>
  <c r="AV35" i="67" s="1"/>
  <c r="W108" i="67"/>
  <c r="AS108" i="67"/>
  <c r="AT108" i="67"/>
  <c r="AU108" i="67" s="1"/>
  <c r="AV108" i="67" s="1"/>
  <c r="W40" i="67"/>
  <c r="AS40" i="67"/>
  <c r="AT40" i="67" s="1"/>
  <c r="AU40" i="67" s="1"/>
  <c r="AV40" i="67" s="1"/>
  <c r="W94" i="67"/>
  <c r="AS94" i="67"/>
  <c r="AT94" i="67"/>
  <c r="AU94" i="67" s="1"/>
  <c r="AV94" i="67" s="1"/>
  <c r="W13" i="67"/>
  <c r="AS13" i="67"/>
  <c r="AT13" i="67" s="1"/>
  <c r="AU13" i="67" s="1"/>
  <c r="AV13" i="67" s="1"/>
  <c r="W137" i="67"/>
  <c r="AO137" i="67"/>
  <c r="AS137" i="67"/>
  <c r="AT137" i="67" s="1"/>
  <c r="AU137" i="67" s="1"/>
  <c r="AV137" i="67" s="1"/>
  <c r="W25" i="67"/>
  <c r="AS25" i="67"/>
  <c r="AT25" i="67"/>
  <c r="AU25" i="67" s="1"/>
  <c r="AV25" i="67" s="1"/>
  <c r="W16" i="67"/>
  <c r="AS16" i="67"/>
  <c r="AT16" i="67" s="1"/>
  <c r="AU16" i="67" s="1"/>
  <c r="AV16" i="67" s="1"/>
  <c r="W117" i="67"/>
  <c r="AS117" i="67"/>
  <c r="AT117" i="67"/>
  <c r="AU117" i="67" s="1"/>
  <c r="AV117" i="67" s="1"/>
  <c r="W81" i="67"/>
  <c r="AO81" i="67"/>
  <c r="AS81" i="67"/>
  <c r="AT81" i="67"/>
  <c r="AU81" i="67" s="1"/>
  <c r="AV81" i="67" s="1"/>
  <c r="W125" i="67"/>
  <c r="AS125" i="67"/>
  <c r="AT125" i="67" s="1"/>
  <c r="AU125" i="67" s="1"/>
  <c r="AV125" i="67" s="1"/>
  <c r="W42" i="67"/>
  <c r="AO42" i="67"/>
  <c r="AS42" i="67"/>
  <c r="AT42" i="67" s="1"/>
  <c r="AU42" i="67" s="1"/>
  <c r="AV42" i="67" s="1"/>
  <c r="W49" i="67"/>
  <c r="AO49" i="67"/>
  <c r="AS49" i="67"/>
  <c r="AT49" i="67" s="1"/>
  <c r="AU49" i="67" s="1"/>
  <c r="AV49" i="67" s="1"/>
  <c r="W113" i="67"/>
  <c r="AO113" i="67"/>
  <c r="AS113" i="67"/>
  <c r="AT113" i="67" s="1"/>
  <c r="AU113" i="67" s="1"/>
  <c r="AV113" i="67" s="1"/>
  <c r="W129" i="67"/>
  <c r="AO129" i="67"/>
  <c r="AS129" i="67"/>
  <c r="AT129" i="67" s="1"/>
  <c r="AU129" i="67" s="1"/>
  <c r="AV129" i="67" s="1"/>
  <c r="W51" i="67"/>
  <c r="AO51" i="67"/>
  <c r="AS51" i="67"/>
  <c r="AT51" i="67" s="1"/>
  <c r="AU51" i="67" s="1"/>
  <c r="AV51" i="67" s="1"/>
  <c r="W90" i="67"/>
  <c r="AO90" i="67"/>
  <c r="AS90" i="67"/>
  <c r="AT90" i="67" s="1"/>
  <c r="AU90" i="67" s="1"/>
  <c r="AV90" i="67" s="1"/>
  <c r="W36" i="67"/>
  <c r="AO36" i="67"/>
  <c r="AS36" i="67"/>
  <c r="AT36" i="67" s="1"/>
  <c r="AU36" i="67" s="1"/>
  <c r="AV36" i="67" s="1"/>
  <c r="W78" i="67"/>
  <c r="AO78" i="67"/>
  <c r="AS78" i="67"/>
  <c r="AT78" i="67" s="1"/>
  <c r="AU78" i="67" s="1"/>
  <c r="AV78" i="67" s="1"/>
  <c r="W135" i="67"/>
  <c r="X15" i="67"/>
  <c r="W54" i="67"/>
  <c r="X93" i="67"/>
  <c r="W131" i="67"/>
  <c r="X24" i="67"/>
  <c r="X153" i="67"/>
  <c r="AO32" i="67"/>
  <c r="W32" i="67"/>
  <c r="X76" i="67"/>
  <c r="AP59" i="67"/>
  <c r="AP97" i="67"/>
  <c r="R154" i="67"/>
  <c r="V154" i="67"/>
  <c r="AA154" i="67"/>
  <c r="AR154" i="67"/>
  <c r="AP38" i="67"/>
  <c r="AP62" i="67"/>
  <c r="X137" i="67"/>
  <c r="X117" i="67"/>
  <c r="X81" i="67"/>
  <c r="X125" i="67"/>
  <c r="X42" i="67"/>
  <c r="X49" i="67"/>
  <c r="X113" i="67"/>
  <c r="X129" i="67"/>
  <c r="X51" i="67"/>
  <c r="X90" i="67"/>
  <c r="X36" i="67"/>
  <c r="X78" i="67"/>
  <c r="J135" i="67"/>
  <c r="AO135" i="67"/>
  <c r="J15" i="67"/>
  <c r="AP15" i="67"/>
  <c r="AS15" i="67"/>
  <c r="AT15" i="67"/>
  <c r="AU15" i="67" s="1"/>
  <c r="AV15" i="67" s="1"/>
  <c r="J93" i="67"/>
  <c r="AP93" i="67"/>
  <c r="AS93" i="67"/>
  <c r="AT93" i="67"/>
  <c r="AU93" i="67" s="1"/>
  <c r="AV93" i="67" s="1"/>
  <c r="J24" i="67"/>
  <c r="AO24" i="67"/>
  <c r="AS24" i="67"/>
  <c r="AT24" i="67"/>
  <c r="AU24" i="67" s="1"/>
  <c r="AV24" i="67" s="1"/>
  <c r="W103" i="67"/>
  <c r="AW110" i="67"/>
  <c r="AX110" i="67" s="1"/>
  <c r="Z115" i="67"/>
  <c r="AW124" i="67"/>
  <c r="AX124" i="67"/>
  <c r="Z140" i="67"/>
  <c r="AW11" i="67"/>
  <c r="AX11" i="67" s="1"/>
  <c r="Z12" i="67"/>
  <c r="AW14" i="67"/>
  <c r="AX14" i="67"/>
  <c r="Z19" i="67"/>
  <c r="AW27" i="67"/>
  <c r="AX27" i="67" s="1"/>
  <c r="Z28" i="67"/>
  <c r="AW29" i="67"/>
  <c r="AX29" i="67"/>
  <c r="Z46" i="67"/>
  <c r="AW52" i="67"/>
  <c r="AX52" i="67" s="1"/>
  <c r="Z67" i="67"/>
  <c r="AW88" i="67"/>
  <c r="AX88" i="67"/>
  <c r="Z104" i="67"/>
  <c r="AW127" i="67"/>
  <c r="AX127" i="67" s="1"/>
  <c r="Z132" i="67"/>
  <c r="AW139" i="67"/>
  <c r="AX139" i="67"/>
  <c r="AS76" i="67"/>
  <c r="AT76" i="67"/>
  <c r="AU76" i="67" s="1"/>
  <c r="AV76" i="67" s="1"/>
  <c r="AS103" i="67"/>
  <c r="AT103" i="67"/>
  <c r="AU103" i="67" s="1"/>
  <c r="AV103" i="67" s="1"/>
  <c r="AS115" i="67"/>
  <c r="AT115" i="67"/>
  <c r="AU115" i="67" s="1"/>
  <c r="AV115" i="67" s="1"/>
  <c r="AS140" i="67"/>
  <c r="AT140" i="67"/>
  <c r="AU140" i="67" s="1"/>
  <c r="AV140" i="67" s="1"/>
  <c r="AS12" i="67"/>
  <c r="AT12" i="67"/>
  <c r="AU12" i="67" s="1"/>
  <c r="AV12" i="67" s="1"/>
  <c r="AS19" i="67"/>
  <c r="AT19" i="67"/>
  <c r="AU19" i="67" s="1"/>
  <c r="AV19" i="67" s="1"/>
  <c r="AS28" i="67"/>
  <c r="AT28" i="67"/>
  <c r="AU28" i="67" s="1"/>
  <c r="AV28" i="67" s="1"/>
  <c r="AS46" i="67"/>
  <c r="AT46" i="67"/>
  <c r="AU46" i="67" s="1"/>
  <c r="AV46" i="67" s="1"/>
  <c r="AS67" i="67"/>
  <c r="AT67" i="67"/>
  <c r="AU67" i="67" s="1"/>
  <c r="AV67" i="67" s="1"/>
  <c r="AS104" i="67"/>
  <c r="AT104" i="67"/>
  <c r="AU104" i="67" s="1"/>
  <c r="AV104" i="67" s="1"/>
  <c r="AS132" i="67"/>
  <c r="AT132" i="67"/>
  <c r="AU132" i="67" s="1"/>
  <c r="AV132" i="67" s="1"/>
  <c r="BF222" i="4"/>
  <c r="BF452" i="4"/>
  <c r="BF597" i="4"/>
  <c r="BF764" i="4"/>
  <c r="BF657" i="4"/>
  <c r="AQ657" i="4"/>
  <c r="AR657" i="4"/>
  <c r="AS657" i="4" s="1"/>
  <c r="AT657" i="4" s="1"/>
  <c r="AU657" i="4" s="1"/>
  <c r="AV657" i="4" s="1"/>
  <c r="AQ222" i="4"/>
  <c r="AR222" i="4"/>
  <c r="AS222" i="4"/>
  <c r="AT222" i="4"/>
  <c r="AU222" i="4" s="1"/>
  <c r="AV222" i="4" s="1"/>
  <c r="AQ452" i="4"/>
  <c r="AR452" i="4"/>
  <c r="AS452" i="4" s="1"/>
  <c r="AT452" i="4" s="1"/>
  <c r="AU452" i="4" s="1"/>
  <c r="AV452" i="4" s="1"/>
  <c r="AQ597" i="4"/>
  <c r="AR597" i="4"/>
  <c r="AS597" i="4"/>
  <c r="AT597" i="4"/>
  <c r="AU597" i="4" s="1"/>
  <c r="AV597" i="4" s="1"/>
  <c r="AQ764" i="4"/>
  <c r="AR764" i="4"/>
  <c r="AS764" i="4" s="1"/>
  <c r="AT764" i="4" s="1"/>
  <c r="AU764" i="4" s="1"/>
  <c r="AV764" i="4" s="1"/>
  <c r="AA657" i="4"/>
  <c r="AA222" i="4"/>
  <c r="AA452" i="4"/>
  <c r="AA597" i="4"/>
  <c r="AA764" i="4"/>
  <c r="S657" i="4"/>
  <c r="T657" i="4"/>
  <c r="U657" i="4"/>
  <c r="AO657" i="4" s="1"/>
  <c r="V657" i="4"/>
  <c r="S222" i="4"/>
  <c r="T222" i="4"/>
  <c r="U222" i="4"/>
  <c r="V222" i="4"/>
  <c r="S452" i="4"/>
  <c r="T452" i="4"/>
  <c r="U452" i="4"/>
  <c r="X452" i="4"/>
  <c r="V452" i="4"/>
  <c r="S597" i="4"/>
  <c r="T597" i="4"/>
  <c r="U597" i="4"/>
  <c r="X597" i="4"/>
  <c r="V597" i="4"/>
  <c r="S764" i="4"/>
  <c r="T764" i="4"/>
  <c r="U764" i="4"/>
  <c r="X764" i="4"/>
  <c r="V764" i="4"/>
  <c r="Y658" i="12"/>
  <c r="Z658" i="12"/>
  <c r="AA658" i="12"/>
  <c r="AB658" i="12"/>
  <c r="AC658" i="12"/>
  <c r="AD658" i="12"/>
  <c r="AE658" i="12"/>
  <c r="AF658" i="12"/>
  <c r="AG658" i="12"/>
  <c r="AH658" i="12"/>
  <c r="AI658" i="12"/>
  <c r="AJ658" i="12"/>
  <c r="AK658" i="12"/>
  <c r="AL658" i="12"/>
  <c r="AM658" i="12"/>
  <c r="AN658" i="12"/>
  <c r="AO658" i="12"/>
  <c r="AP658" i="12"/>
  <c r="AQ658" i="12"/>
  <c r="AR658" i="12"/>
  <c r="Y222" i="12"/>
  <c r="Z222" i="12"/>
  <c r="AA222" i="12"/>
  <c r="AB222" i="12"/>
  <c r="AC222" i="12"/>
  <c r="AD222" i="12"/>
  <c r="AE222" i="12"/>
  <c r="AF222" i="12"/>
  <c r="AG222" i="12"/>
  <c r="AH222" i="12"/>
  <c r="AI222" i="12"/>
  <c r="AS222" i="12" s="1"/>
  <c r="AJ222" i="12"/>
  <c r="AK222" i="12"/>
  <c r="AL222" i="12"/>
  <c r="AM222" i="12"/>
  <c r="AN222" i="12"/>
  <c r="AO222" i="12"/>
  <c r="AP222" i="12"/>
  <c r="AQ222" i="12"/>
  <c r="AR222" i="12"/>
  <c r="Y452" i="12"/>
  <c r="Z452" i="12"/>
  <c r="AA452" i="12"/>
  <c r="AB452" i="12"/>
  <c r="AC452" i="12"/>
  <c r="AD452" i="12"/>
  <c r="AE452" i="12"/>
  <c r="AF452" i="12"/>
  <c r="AG452" i="12"/>
  <c r="AH452" i="12"/>
  <c r="AI452" i="12"/>
  <c r="AJ452" i="12"/>
  <c r="AK452" i="12"/>
  <c r="AL452" i="12"/>
  <c r="AM452" i="12"/>
  <c r="AN452" i="12"/>
  <c r="AO452" i="12"/>
  <c r="AP452" i="12"/>
  <c r="AQ452" i="12"/>
  <c r="AR452" i="12"/>
  <c r="Y598" i="12"/>
  <c r="Z598" i="12"/>
  <c r="AA598" i="12"/>
  <c r="AB598" i="12"/>
  <c r="AC598" i="12"/>
  <c r="AD598" i="12"/>
  <c r="AE598" i="12"/>
  <c r="AF598" i="12"/>
  <c r="AG598" i="12"/>
  <c r="AH598" i="12"/>
  <c r="AI598" i="12"/>
  <c r="AJ598" i="12"/>
  <c r="AK598" i="12"/>
  <c r="AL598" i="12"/>
  <c r="AM598" i="12"/>
  <c r="AN598" i="12"/>
  <c r="AO598" i="12"/>
  <c r="AP598" i="12"/>
  <c r="AQ598" i="12"/>
  <c r="AR598" i="12"/>
  <c r="Y766" i="12"/>
  <c r="Z766" i="12"/>
  <c r="AA766" i="12"/>
  <c r="AB766" i="12"/>
  <c r="AC766" i="12"/>
  <c r="AD766" i="12"/>
  <c r="AE766" i="12"/>
  <c r="AF766" i="12"/>
  <c r="AG766" i="12"/>
  <c r="AH766" i="12"/>
  <c r="AI766" i="12"/>
  <c r="AJ766" i="12"/>
  <c r="AK766" i="12"/>
  <c r="AL766" i="12"/>
  <c r="AM766" i="12"/>
  <c r="AN766" i="12"/>
  <c r="AO766" i="12"/>
  <c r="AP766" i="12"/>
  <c r="AQ766" i="12"/>
  <c r="AR766" i="12"/>
  <c r="R657" i="4"/>
  <c r="R222" i="4"/>
  <c r="R452" i="4"/>
  <c r="R597" i="4"/>
  <c r="R764" i="4"/>
  <c r="M764" i="4"/>
  <c r="J764" i="4"/>
  <c r="M597" i="4"/>
  <c r="J597" i="4" s="1"/>
  <c r="M452" i="4"/>
  <c r="J452" i="4"/>
  <c r="M222" i="4"/>
  <c r="J222" i="4" s="1"/>
  <c r="M657" i="4"/>
  <c r="J657" i="4"/>
  <c r="AO56" i="67"/>
  <c r="AO33" i="67"/>
  <c r="AO121" i="67"/>
  <c r="J147" i="67"/>
  <c r="AP131" i="67"/>
  <c r="AO54" i="67"/>
  <c r="AP118" i="67"/>
  <c r="AO44" i="67"/>
  <c r="AO130" i="67"/>
  <c r="AO21" i="67"/>
  <c r="AO39" i="67"/>
  <c r="AO119" i="67"/>
  <c r="AO7" i="67"/>
  <c r="X147" i="67"/>
  <c r="AP47" i="67"/>
  <c r="AO61" i="67"/>
  <c r="AO87" i="67"/>
  <c r="AO82" i="67"/>
  <c r="AO57" i="67"/>
  <c r="AO103" i="67"/>
  <c r="X149" i="67"/>
  <c r="AO65" i="67"/>
  <c r="AO34" i="67"/>
  <c r="AO117" i="67"/>
  <c r="X151" i="67"/>
  <c r="AO100" i="67"/>
  <c r="AO122" i="67"/>
  <c r="AO84" i="67"/>
  <c r="AO63" i="67"/>
  <c r="X146" i="67"/>
  <c r="AO125" i="67"/>
  <c r="Z148" i="67"/>
  <c r="AO89" i="67"/>
  <c r="AO40" i="67"/>
  <c r="AO64" i="67"/>
  <c r="AO8" i="67"/>
  <c r="AO136" i="67"/>
  <c r="AT658" i="12"/>
  <c r="AW106" i="68"/>
  <c r="AX106" i="68"/>
  <c r="AP12" i="68"/>
  <c r="AP184" i="68"/>
  <c r="AO216" i="68"/>
  <c r="AO170" i="68"/>
  <c r="AO72" i="68"/>
  <c r="AO68" i="68"/>
  <c r="AO145" i="68"/>
  <c r="AW492" i="69"/>
  <c r="AX492" i="69" s="1"/>
  <c r="AP243" i="69"/>
  <c r="AO335" i="69"/>
  <c r="AO120" i="69"/>
  <c r="AP270" i="69"/>
  <c r="AO55" i="69"/>
  <c r="AO27" i="69"/>
  <c r="AO447" i="69"/>
  <c r="AO112" i="69"/>
  <c r="AO463" i="69"/>
  <c r="AW507" i="69"/>
  <c r="AX507" i="69"/>
  <c r="AO379" i="69"/>
  <c r="AO19" i="69"/>
  <c r="AO381" i="69"/>
  <c r="AO429" i="69"/>
  <c r="AO64" i="69"/>
  <c r="AW457" i="69"/>
  <c r="AX457" i="69" s="1"/>
  <c r="AW454" i="69"/>
  <c r="AX454" i="69" s="1"/>
  <c r="AW513" i="69"/>
  <c r="AX513" i="69" s="1"/>
  <c r="AP21" i="69"/>
  <c r="AP197" i="69"/>
  <c r="AW322" i="69"/>
  <c r="AX322" i="69" s="1"/>
  <c r="AO102" i="69"/>
  <c r="AW489" i="69"/>
  <c r="AX489" i="69"/>
  <c r="AW60" i="69"/>
  <c r="AX60" i="69"/>
  <c r="AW385" i="69"/>
  <c r="AX385" i="69"/>
  <c r="AW423" i="69"/>
  <c r="AX423" i="69"/>
  <c r="AO487" i="69"/>
  <c r="AW364" i="69"/>
  <c r="AX364" i="69" s="1"/>
  <c r="AW497" i="69"/>
  <c r="AX497" i="69" s="1"/>
  <c r="AP298" i="69"/>
  <c r="X536" i="69"/>
  <c r="AP172" i="69"/>
  <c r="AO272" i="69"/>
  <c r="AO326" i="69"/>
  <c r="AO512" i="69"/>
  <c r="AO265" i="69"/>
  <c r="AO387" i="69"/>
  <c r="AP245" i="69"/>
  <c r="AO54" i="69"/>
  <c r="AW494" i="69"/>
  <c r="AX494" i="69" s="1"/>
  <c r="AO7" i="69"/>
  <c r="AO488" i="69"/>
  <c r="AO20" i="69"/>
  <c r="AO432" i="69"/>
  <c r="AW149" i="69"/>
  <c r="AX149" i="69"/>
  <c r="AW287" i="69"/>
  <c r="AX287" i="69" s="1"/>
  <c r="AW360" i="69"/>
  <c r="AX360" i="69"/>
  <c r="AP255" i="69"/>
  <c r="AW465" i="69"/>
  <c r="AX465" i="69"/>
  <c r="AW294" i="69"/>
  <c r="AX294" i="69" s="1"/>
  <c r="AO262" i="69"/>
  <c r="AP301" i="69"/>
  <c r="X533" i="69"/>
  <c r="X535" i="69"/>
  <c r="AW439" i="69"/>
  <c r="AX439" i="69"/>
  <c r="AO518" i="69"/>
  <c r="AW135" i="69"/>
  <c r="AX135" i="69" s="1"/>
  <c r="AW343" i="69"/>
  <c r="AX343" i="69"/>
  <c r="AO158" i="69"/>
  <c r="AP273" i="69"/>
  <c r="X538" i="69"/>
  <c r="AP177" i="69"/>
  <c r="X529" i="69"/>
  <c r="AW89" i="69"/>
  <c r="AX89" i="69"/>
  <c r="AO58" i="69"/>
  <c r="X534" i="69"/>
  <c r="X530" i="69"/>
  <c r="AP523" i="69"/>
  <c r="AW445" i="69"/>
  <c r="AX445" i="69"/>
  <c r="AW409" i="69"/>
  <c r="AX409" i="69"/>
  <c r="AW470" i="69"/>
  <c r="AX470" i="69"/>
  <c r="AW516" i="69"/>
  <c r="AX516" i="69"/>
  <c r="AW426" i="69"/>
  <c r="AX426" i="69"/>
  <c r="AW420" i="69"/>
  <c r="AX420" i="69"/>
  <c r="AW244" i="69"/>
  <c r="AX244" i="69"/>
  <c r="AO131" i="69"/>
  <c r="AO122" i="69"/>
  <c r="AO85" i="69"/>
  <c r="AO82" i="69"/>
  <c r="AO77" i="69"/>
  <c r="AO65" i="69"/>
  <c r="AW389" i="69"/>
  <c r="AX389" i="69"/>
  <c r="Z531" i="69"/>
  <c r="AO519" i="69"/>
  <c r="AO508" i="69"/>
  <c r="AO356" i="69"/>
  <c r="AP14" i="69"/>
  <c r="AW316" i="69"/>
  <c r="AX316" i="69" s="1"/>
  <c r="AW108" i="69"/>
  <c r="AX108" i="69"/>
  <c r="AW416" i="69"/>
  <c r="AX416" i="69" s="1"/>
  <c r="AW220" i="69"/>
  <c r="AX220" i="69"/>
  <c r="AW212" i="69"/>
  <c r="AX212" i="69" s="1"/>
  <c r="AO363" i="69"/>
  <c r="AW102" i="69"/>
  <c r="AX102" i="69"/>
  <c r="AW42" i="69"/>
  <c r="AX42" i="69"/>
  <c r="AP277" i="69"/>
  <c r="AP222" i="69"/>
  <c r="J537" i="69"/>
  <c r="AP332" i="69"/>
  <c r="AW197" i="69"/>
  <c r="AX197" i="69"/>
  <c r="AW27" i="69"/>
  <c r="AX27" i="69"/>
  <c r="AO205" i="69"/>
  <c r="AO513" i="69"/>
  <c r="AO475" i="69"/>
  <c r="AW113" i="69"/>
  <c r="AX113" i="69"/>
  <c r="AO244" i="69"/>
  <c r="AW111" i="69"/>
  <c r="AX111" i="69"/>
  <c r="AO132" i="69"/>
  <c r="AO9" i="69"/>
  <c r="AO433" i="69"/>
  <c r="AO143" i="69"/>
  <c r="AW380" i="69"/>
  <c r="AX380" i="69" s="1"/>
  <c r="AW19" i="69"/>
  <c r="AX19" i="69"/>
  <c r="AW511" i="69"/>
  <c r="AX511" i="69" s="1"/>
  <c r="X531" i="69"/>
  <c r="AW472" i="69"/>
  <c r="AX472" i="69"/>
  <c r="AW80" i="69"/>
  <c r="AX80" i="69"/>
  <c r="AP366" i="69"/>
  <c r="AP362" i="69"/>
  <c r="AP344" i="69"/>
  <c r="AP331" i="69"/>
  <c r="AP279" i="69"/>
  <c r="AP226" i="69"/>
  <c r="AP163" i="69"/>
  <c r="AO282" i="69"/>
  <c r="AO455" i="69"/>
  <c r="AO261" i="69"/>
  <c r="AW386" i="69"/>
  <c r="AX386" i="69"/>
  <c r="AO434" i="69"/>
  <c r="AO290" i="69"/>
  <c r="AO239" i="69"/>
  <c r="AW443" i="69"/>
  <c r="AX443" i="69" s="1"/>
  <c r="AW15" i="69"/>
  <c r="AX15" i="69" s="1"/>
  <c r="AW421" i="69"/>
  <c r="AX421" i="69" s="1"/>
  <c r="AW354" i="69"/>
  <c r="AX354" i="69" s="1"/>
  <c r="AW239" i="69"/>
  <c r="AX239" i="69" s="1"/>
  <c r="AW199" i="69"/>
  <c r="AX199" i="69" s="1"/>
  <c r="AW469" i="69"/>
  <c r="AX469" i="69" s="1"/>
  <c r="AP81" i="69"/>
  <c r="AW451" i="69"/>
  <c r="AX451" i="69"/>
  <c r="AW422" i="69"/>
  <c r="AX422" i="69"/>
  <c r="AO267" i="69"/>
  <c r="AW521" i="69"/>
  <c r="AX521" i="69" s="1"/>
  <c r="AW433" i="69"/>
  <c r="AX433" i="69" s="1"/>
  <c r="AW300" i="69"/>
  <c r="AX300" i="69" s="1"/>
  <c r="AW447" i="69"/>
  <c r="AX447" i="69" s="1"/>
  <c r="AW349" i="69"/>
  <c r="AX349" i="69" s="1"/>
  <c r="AW64" i="69"/>
  <c r="AX64" i="69" s="1"/>
  <c r="AW373" i="69"/>
  <c r="AX373" i="69" s="1"/>
  <c r="AO251" i="69"/>
  <c r="AW104" i="69"/>
  <c r="AX104" i="69" s="1"/>
  <c r="AO291" i="69"/>
  <c r="AO142" i="69"/>
  <c r="AW120" i="69"/>
  <c r="AX120" i="69" s="1"/>
  <c r="J538" i="69"/>
  <c r="AO329" i="69"/>
  <c r="AO276" i="69"/>
  <c r="AO454" i="69"/>
  <c r="AO380" i="69"/>
  <c r="AO462" i="69"/>
  <c r="AO174" i="69"/>
  <c r="AO382" i="69"/>
  <c r="AO151" i="69"/>
  <c r="AO40" i="69"/>
  <c r="AO17" i="69"/>
  <c r="AO52" i="69"/>
  <c r="AP130" i="69"/>
  <c r="AW477" i="69"/>
  <c r="AX477" i="69"/>
  <c r="AW460" i="69"/>
  <c r="AX460" i="69"/>
  <c r="AW216" i="69"/>
  <c r="AX216" i="69"/>
  <c r="AW58" i="69"/>
  <c r="AX58" i="69"/>
  <c r="X537" i="69"/>
  <c r="AW36" i="69"/>
  <c r="AX36" i="69" s="1"/>
  <c r="X150" i="67"/>
  <c r="AP135" i="67"/>
  <c r="AO99" i="67"/>
  <c r="AO96" i="67"/>
  <c r="AO79" i="67"/>
  <c r="AW64" i="68"/>
  <c r="AX64" i="68" s="1"/>
  <c r="AW73" i="68"/>
  <c r="AX73" i="68"/>
  <c r="AO28" i="68"/>
  <c r="AW213" i="68"/>
  <c r="AX213" i="68" s="1"/>
  <c r="AW200" i="68"/>
  <c r="AX200" i="68" s="1"/>
  <c r="AO136" i="68"/>
  <c r="AO47" i="68"/>
  <c r="AO95" i="68"/>
  <c r="AW160" i="68"/>
  <c r="AX160" i="68"/>
  <c r="AW192" i="68"/>
  <c r="AX192" i="68" s="1"/>
  <c r="AO228" i="68"/>
  <c r="AO135" i="68"/>
  <c r="AO7" i="68"/>
  <c r="AP78" i="68"/>
  <c r="AO34" i="68"/>
  <c r="AW38" i="68"/>
  <c r="AX38" i="68" s="1"/>
  <c r="AO16" i="68"/>
  <c r="AO74" i="68"/>
  <c r="AO50" i="68"/>
  <c r="AO221" i="68"/>
  <c r="AO35" i="68"/>
  <c r="AO75" i="68"/>
  <c r="AO142" i="68"/>
  <c r="AO23" i="68"/>
  <c r="AO186" i="68"/>
  <c r="AO37" i="68"/>
  <c r="AO21" i="68"/>
  <c r="AO172" i="68"/>
  <c r="AO57" i="68"/>
  <c r="AO197" i="68"/>
  <c r="AO30" i="68"/>
  <c r="AO18" i="68"/>
  <c r="AO156" i="68"/>
  <c r="AO84" i="68"/>
  <c r="X237" i="68"/>
  <c r="X240" i="68"/>
  <c r="X242" i="68"/>
  <c r="X239" i="68"/>
  <c r="AO150" i="68"/>
  <c r="X247" i="68"/>
  <c r="X245" i="68"/>
  <c r="X244" i="68"/>
  <c r="AP212" i="68"/>
  <c r="AP132" i="68"/>
  <c r="AO58" i="68"/>
  <c r="AO208" i="68"/>
  <c r="AP219" i="68"/>
  <c r="AW40" i="68"/>
  <c r="AX40" i="68"/>
  <c r="AW202" i="68"/>
  <c r="AX202" i="68" s="1"/>
  <c r="AW144" i="68"/>
  <c r="AX144" i="68"/>
  <c r="AW87" i="68"/>
  <c r="AX87" i="68" s="1"/>
  <c r="AW45" i="68"/>
  <c r="AX45" i="68"/>
  <c r="AW164" i="68"/>
  <c r="AX164" i="68" s="1"/>
  <c r="AO40" i="68"/>
  <c r="AP220" i="68"/>
  <c r="AP48" i="68"/>
  <c r="AO165" i="68"/>
  <c r="AW159" i="68"/>
  <c r="AX159" i="68" s="1"/>
  <c r="AW147" i="68"/>
  <c r="AX147" i="68" s="1"/>
  <c r="AW115" i="68"/>
  <c r="AX115" i="68" s="1"/>
  <c r="AW105" i="68"/>
  <c r="AX105" i="68" s="1"/>
  <c r="AP230" i="68"/>
  <c r="AO112" i="68"/>
  <c r="X238" i="68"/>
  <c r="X246" i="68"/>
  <c r="AW188" i="68"/>
  <c r="AX188" i="68"/>
  <c r="AO124" i="68"/>
  <c r="AO199" i="68"/>
  <c r="AO211" i="68"/>
  <c r="AO93" i="68"/>
  <c r="AO11" i="68"/>
  <c r="J244" i="68"/>
  <c r="J241" i="68"/>
  <c r="J238" i="68"/>
  <c r="J246" i="68"/>
  <c r="AO203" i="68"/>
  <c r="AW126" i="68"/>
  <c r="AX126" i="68" s="1"/>
  <c r="AO214" i="68"/>
  <c r="AO31" i="68"/>
  <c r="AO70" i="68"/>
  <c r="AO13" i="67"/>
  <c r="AO37" i="67"/>
  <c r="AO134" i="67"/>
  <c r="AW121" i="67"/>
  <c r="AX121" i="67" s="1"/>
  <c r="X156" i="67"/>
  <c r="AO35" i="67"/>
  <c r="AO10" i="67"/>
  <c r="AO9" i="67"/>
  <c r="AO153" i="67"/>
  <c r="AO85" i="67"/>
  <c r="AW120" i="67"/>
  <c r="AX120" i="67" s="1"/>
  <c r="AO94" i="67"/>
  <c r="AO111" i="67"/>
  <c r="AO77" i="67"/>
  <c r="AO128" i="67"/>
  <c r="AO48" i="67"/>
  <c r="AO31" i="67"/>
  <c r="AP31" i="67"/>
  <c r="AW47" i="67"/>
  <c r="AX47" i="67" s="1"/>
  <c r="AO80" i="67"/>
  <c r="AW75" i="67"/>
  <c r="AX75" i="67"/>
  <c r="AO138" i="67"/>
  <c r="AO112" i="67"/>
  <c r="AO91" i="67"/>
  <c r="AO105" i="67"/>
  <c r="AO17" i="67"/>
  <c r="AO108" i="67"/>
  <c r="AO74" i="67"/>
  <c r="AO72" i="67"/>
  <c r="AO53" i="67"/>
  <c r="AO102" i="67"/>
  <c r="AO127" i="67"/>
  <c r="AO27" i="67"/>
  <c r="AW95" i="67"/>
  <c r="AX95" i="67"/>
  <c r="AO26" i="67"/>
  <c r="AO11" i="67"/>
  <c r="AW126" i="67"/>
  <c r="AX126" i="67"/>
  <c r="X155" i="67"/>
  <c r="W154" i="67"/>
  <c r="X152" i="67"/>
  <c r="AO52" i="67"/>
  <c r="AW323" i="69"/>
  <c r="AX323" i="69"/>
  <c r="AW400" i="69"/>
  <c r="AX400" i="69" s="1"/>
  <c r="AW302" i="69"/>
  <c r="AX302" i="69" s="1"/>
  <c r="AW329" i="69"/>
  <c r="AX329" i="69"/>
  <c r="AW311" i="69"/>
  <c r="AX311" i="69" s="1"/>
  <c r="AW67" i="69"/>
  <c r="AX67" i="69" s="1"/>
  <c r="AW94" i="69"/>
  <c r="AX94" i="69"/>
  <c r="AW517" i="69"/>
  <c r="AX517" i="69" s="1"/>
  <c r="AW475" i="69"/>
  <c r="AX475" i="69" s="1"/>
  <c r="AW435" i="69"/>
  <c r="AX435" i="69"/>
  <c r="AW92" i="69"/>
  <c r="AX92" i="69" s="1"/>
  <c r="AW504" i="69"/>
  <c r="AX504" i="69"/>
  <c r="AW391" i="69"/>
  <c r="AX391" i="69" s="1"/>
  <c r="AW358" i="69"/>
  <c r="AX358" i="69"/>
  <c r="AW335" i="69"/>
  <c r="AX335" i="69" s="1"/>
  <c r="AW312" i="69"/>
  <c r="AX312" i="69"/>
  <c r="AW392" i="69"/>
  <c r="AX392" i="69" s="1"/>
  <c r="AW290" i="69"/>
  <c r="AX290" i="69"/>
  <c r="AW348" i="69"/>
  <c r="AX348" i="69" s="1"/>
  <c r="AW286" i="69"/>
  <c r="AX286" i="69"/>
  <c r="AW395" i="69"/>
  <c r="AX395" i="69" s="1"/>
  <c r="AW238" i="69"/>
  <c r="AX238" i="69" s="1"/>
  <c r="AO486" i="69"/>
  <c r="AO481" i="69"/>
  <c r="AO469" i="69"/>
  <c r="AW437" i="69"/>
  <c r="AX437" i="69" s="1"/>
  <c r="AP413" i="69"/>
  <c r="AP405" i="69"/>
  <c r="AW419" i="69"/>
  <c r="AX419" i="69" s="1"/>
  <c r="AW456" i="69"/>
  <c r="AX456" i="69" s="1"/>
  <c r="AP402" i="69"/>
  <c r="AP340" i="69"/>
  <c r="AP237" i="69"/>
  <c r="AP308" i="69"/>
  <c r="AP230" i="69"/>
  <c r="AP180" i="69"/>
  <c r="AP56" i="69"/>
  <c r="AW506" i="69"/>
  <c r="AX506" i="69"/>
  <c r="AW427" i="69"/>
  <c r="AX427" i="69" s="1"/>
  <c r="AW379" i="69"/>
  <c r="AX379" i="69"/>
  <c r="AW440" i="69"/>
  <c r="AX440" i="69" s="1"/>
  <c r="AW414" i="69"/>
  <c r="AX414" i="69"/>
  <c r="AW446" i="69"/>
  <c r="AX446" i="69" s="1"/>
  <c r="AO293" i="69"/>
  <c r="AO260" i="69"/>
  <c r="AW103" i="69"/>
  <c r="AX103" i="69" s="1"/>
  <c r="AP46" i="69"/>
  <c r="AW505" i="69"/>
  <c r="AX505" i="69" s="1"/>
  <c r="AW369" i="69"/>
  <c r="AX369" i="69" s="1"/>
  <c r="AP349" i="69"/>
  <c r="AP337" i="69"/>
  <c r="AP316" i="69"/>
  <c r="AP300" i="69"/>
  <c r="AP294" i="69"/>
  <c r="AW196" i="69"/>
  <c r="AX196" i="69" s="1"/>
  <c r="AW148" i="69"/>
  <c r="AX148" i="69"/>
  <c r="AW38" i="69"/>
  <c r="AX38" i="69" s="1"/>
  <c r="AW9" i="69"/>
  <c r="AX9" i="69"/>
  <c r="AW502" i="69"/>
  <c r="AX502" i="69" s="1"/>
  <c r="AW210" i="69"/>
  <c r="AX210" i="69"/>
  <c r="AW126" i="69"/>
  <c r="AX126" i="69" s="1"/>
  <c r="AW493" i="69"/>
  <c r="AX493" i="69"/>
  <c r="AW429" i="69"/>
  <c r="AX429" i="69" s="1"/>
  <c r="AW337" i="69"/>
  <c r="AX337" i="69"/>
  <c r="AW283" i="69"/>
  <c r="AX283" i="69" s="1"/>
  <c r="AW249" i="69"/>
  <c r="AX249" i="69"/>
  <c r="AW174" i="69"/>
  <c r="AX174" i="69" s="1"/>
  <c r="AW496" i="69"/>
  <c r="AX496" i="69"/>
  <c r="AP468" i="69"/>
  <c r="AW438" i="69"/>
  <c r="AX438" i="69" s="1"/>
  <c r="AW227" i="69"/>
  <c r="AX227" i="69" s="1"/>
  <c r="AW139" i="69"/>
  <c r="AX139" i="69" s="1"/>
  <c r="AW96" i="69"/>
  <c r="AX96" i="69" s="1"/>
  <c r="AW72" i="69"/>
  <c r="AX72" i="69" s="1"/>
  <c r="AW61" i="69"/>
  <c r="AX61" i="69" s="1"/>
  <c r="AW51" i="69"/>
  <c r="AX51" i="69" s="1"/>
  <c r="AP514" i="69"/>
  <c r="AW479" i="69"/>
  <c r="AX479" i="69" s="1"/>
  <c r="AW407" i="69"/>
  <c r="AX407" i="69"/>
  <c r="AW372" i="69"/>
  <c r="AX372" i="69" s="1"/>
  <c r="AP314" i="69"/>
  <c r="AP284" i="69"/>
  <c r="AP259" i="69"/>
  <c r="AP229" i="69"/>
  <c r="AP203" i="69"/>
  <c r="AP166" i="69"/>
  <c r="AW314" i="69"/>
  <c r="AX314" i="69" s="1"/>
  <c r="AO259" i="69"/>
  <c r="AW39" i="69"/>
  <c r="AX39" i="69" s="1"/>
  <c r="AW32" i="69"/>
  <c r="AX32" i="69" s="1"/>
  <c r="AW23" i="69"/>
  <c r="AX23" i="69" s="1"/>
  <c r="AP321" i="69"/>
  <c r="AW143" i="69"/>
  <c r="AX143" i="69"/>
  <c r="AW110" i="69"/>
  <c r="AX110" i="69" s="1"/>
  <c r="AP347" i="69"/>
  <c r="AO169" i="69"/>
  <c r="AO146" i="69"/>
  <c r="AW301" i="69"/>
  <c r="AX301" i="69" s="1"/>
  <c r="AW234" i="69"/>
  <c r="AX234" i="69" s="1"/>
  <c r="AW132" i="69"/>
  <c r="AX132" i="69" s="1"/>
  <c r="AW54" i="69"/>
  <c r="AX54" i="69" s="1"/>
  <c r="AW45" i="69"/>
  <c r="AX45" i="69" s="1"/>
  <c r="AS535" i="69"/>
  <c r="W530" i="69"/>
  <c r="W529" i="69"/>
  <c r="W538" i="69"/>
  <c r="W528" i="69"/>
  <c r="W536" i="69"/>
  <c r="AS533" i="69"/>
  <c r="AW424" i="69"/>
  <c r="AX424" i="69" s="1"/>
  <c r="AW305" i="69"/>
  <c r="AX305" i="69" s="1"/>
  <c r="AW338" i="69"/>
  <c r="AX338" i="69" s="1"/>
  <c r="AW441" i="69"/>
  <c r="AX441" i="69" s="1"/>
  <c r="AW394" i="69"/>
  <c r="AX394" i="69" s="1"/>
  <c r="AW428" i="69"/>
  <c r="AX428" i="69" s="1"/>
  <c r="AW449" i="69"/>
  <c r="AX449" i="69" s="1"/>
  <c r="AW478" i="69"/>
  <c r="AX478" i="69" s="1"/>
  <c r="AW388" i="69"/>
  <c r="AX388" i="69" s="1"/>
  <c r="AW370" i="69"/>
  <c r="AX370" i="69" s="1"/>
  <c r="AW221" i="69"/>
  <c r="AX221" i="69" s="1"/>
  <c r="AW206" i="69"/>
  <c r="AX206" i="69" s="1"/>
  <c r="AW289" i="69"/>
  <c r="AX289" i="69" s="1"/>
  <c r="AW247" i="69"/>
  <c r="AX247" i="69" s="1"/>
  <c r="AW186" i="69"/>
  <c r="AX186" i="69" s="1"/>
  <c r="AW327" i="69"/>
  <c r="AX327" i="69" s="1"/>
  <c r="AW130" i="69"/>
  <c r="AX130" i="69" s="1"/>
  <c r="AW66" i="69"/>
  <c r="AX66" i="69" s="1"/>
  <c r="AW480" i="69"/>
  <c r="AX480" i="69" s="1"/>
  <c r="AW127" i="69"/>
  <c r="AX127" i="69" s="1"/>
  <c r="AW28" i="69"/>
  <c r="AX28" i="69" s="1"/>
  <c r="AW455" i="69"/>
  <c r="AX455" i="69" s="1"/>
  <c r="AW71" i="69"/>
  <c r="AX71" i="69" s="1"/>
  <c r="AW376" i="69"/>
  <c r="AX376" i="69" s="1"/>
  <c r="AW355" i="69"/>
  <c r="AX355" i="69" s="1"/>
  <c r="AW333" i="69"/>
  <c r="AX333" i="69" s="1"/>
  <c r="AW307" i="69"/>
  <c r="AX307" i="69" s="1"/>
  <c r="AW184" i="69"/>
  <c r="AX184" i="69" s="1"/>
  <c r="AW152" i="69"/>
  <c r="AX152" i="69" s="1"/>
  <c r="AW288" i="69"/>
  <c r="AX288" i="69" s="1"/>
  <c r="AW209" i="69"/>
  <c r="AX209" i="69" s="1"/>
  <c r="AW275" i="69"/>
  <c r="AX275" i="69" s="1"/>
  <c r="AW261" i="69"/>
  <c r="AX261" i="69" s="1"/>
  <c r="AO13" i="69"/>
  <c r="AW425" i="69"/>
  <c r="AX425" i="69" s="1"/>
  <c r="AW450" i="69"/>
  <c r="AX450" i="69" s="1"/>
  <c r="AW390" i="69"/>
  <c r="AX390" i="69"/>
  <c r="AW368" i="69"/>
  <c r="AX368" i="69" s="1"/>
  <c r="AO351" i="69"/>
  <c r="AO318" i="69"/>
  <c r="AO295" i="69"/>
  <c r="AO258" i="69"/>
  <c r="AO241" i="69"/>
  <c r="AO233" i="69"/>
  <c r="AO208" i="69"/>
  <c r="AO190" i="69"/>
  <c r="AO183" i="69"/>
  <c r="AO170" i="69"/>
  <c r="AO505" i="69"/>
  <c r="AW483" i="69"/>
  <c r="AX483" i="69"/>
  <c r="AW396" i="69"/>
  <c r="AX396" i="69" s="1"/>
  <c r="AW378" i="69"/>
  <c r="AX378" i="69"/>
  <c r="AP26" i="69"/>
  <c r="AW430" i="69"/>
  <c r="AX430" i="69" s="1"/>
  <c r="AW115" i="69"/>
  <c r="AX115" i="69" s="1"/>
  <c r="AP98" i="69"/>
  <c r="AP10" i="69"/>
  <c r="AW473" i="69"/>
  <c r="AX473" i="69" s="1"/>
  <c r="AO296" i="69"/>
  <c r="AO264" i="69"/>
  <c r="AO220" i="69"/>
  <c r="AP304" i="69"/>
  <c r="AW260" i="69"/>
  <c r="AX260" i="69"/>
  <c r="AW177" i="69"/>
  <c r="AX177" i="69" s="1"/>
  <c r="AW118" i="69"/>
  <c r="AX118" i="69"/>
  <c r="AW20" i="69"/>
  <c r="AX20" i="69" s="1"/>
  <c r="AW7" i="69"/>
  <c r="AX7" i="69"/>
  <c r="AW488" i="69"/>
  <c r="AX488" i="69" s="1"/>
  <c r="AW417" i="69"/>
  <c r="AX417" i="69"/>
  <c r="AW398" i="69"/>
  <c r="AX398" i="69" s="1"/>
  <c r="AW269" i="69"/>
  <c r="AX269" i="69"/>
  <c r="AW224" i="69"/>
  <c r="AX224" i="69" s="1"/>
  <c r="AW181" i="69"/>
  <c r="AX181" i="69"/>
  <c r="AW124" i="69"/>
  <c r="AX124" i="69" s="1"/>
  <c r="AW491" i="69"/>
  <c r="AX491" i="69"/>
  <c r="AW418" i="69"/>
  <c r="AX418" i="69" s="1"/>
  <c r="AP328" i="69"/>
  <c r="AO269" i="69"/>
  <c r="AP249" i="69"/>
  <c r="AW173" i="69"/>
  <c r="AX173" i="69"/>
  <c r="AW495" i="69"/>
  <c r="AX495" i="69" s="1"/>
  <c r="AW452" i="69"/>
  <c r="AX452" i="69"/>
  <c r="AW393" i="69"/>
  <c r="AX393" i="69" s="1"/>
  <c r="AT16" i="69"/>
  <c r="AP281" i="69"/>
  <c r="AP227" i="69"/>
  <c r="AW137" i="69"/>
  <c r="AX137" i="69"/>
  <c r="AW93" i="69"/>
  <c r="AX93" i="69" s="1"/>
  <c r="AW69" i="69"/>
  <c r="AX69" i="69"/>
  <c r="AW59" i="69"/>
  <c r="AX59" i="69" s="1"/>
  <c r="AW43" i="69"/>
  <c r="AX43" i="69"/>
  <c r="AW498" i="69"/>
  <c r="AX498" i="69" s="1"/>
  <c r="AW459" i="69"/>
  <c r="AX459" i="69"/>
  <c r="AW406" i="69"/>
  <c r="AX406" i="69" s="1"/>
  <c r="AP322" i="69"/>
  <c r="AP319" i="69"/>
  <c r="AP234" i="69"/>
  <c r="AP146" i="69"/>
  <c r="AW344" i="69"/>
  <c r="AX344" i="69"/>
  <c r="AW251" i="69"/>
  <c r="AX251" i="69" s="1"/>
  <c r="AW106" i="69"/>
  <c r="AX106" i="69"/>
  <c r="AW37" i="69"/>
  <c r="AX37" i="69" s="1"/>
  <c r="AW30" i="69"/>
  <c r="AX30" i="69"/>
  <c r="AW291" i="69"/>
  <c r="AX291" i="69" s="1"/>
  <c r="AW272" i="69"/>
  <c r="AX272" i="69"/>
  <c r="AW172" i="69"/>
  <c r="AX172" i="69" s="1"/>
  <c r="AW142" i="69"/>
  <c r="AX142" i="69"/>
  <c r="AW331" i="69"/>
  <c r="AX331" i="69" s="1"/>
  <c r="AW284" i="69"/>
  <c r="AX284" i="69"/>
  <c r="AW205" i="69"/>
  <c r="AX205" i="69" s="1"/>
  <c r="AW166" i="69"/>
  <c r="AX166" i="69"/>
  <c r="AW155" i="69"/>
  <c r="AX155" i="69" s="1"/>
  <c r="AW144" i="69"/>
  <c r="AX144" i="69"/>
  <c r="AW203" i="69"/>
  <c r="AX203" i="69" s="1"/>
  <c r="AW125" i="69"/>
  <c r="AX125" i="69"/>
  <c r="AW52" i="69"/>
  <c r="AX52" i="69" s="1"/>
  <c r="AW44" i="69"/>
  <c r="AX44" i="69"/>
  <c r="AS531" i="69"/>
  <c r="AS532" i="69"/>
  <c r="J533" i="69"/>
  <c r="AS534" i="69"/>
  <c r="AW99" i="69"/>
  <c r="AX99" i="69" s="1"/>
  <c r="AW371" i="69"/>
  <c r="AX371" i="69"/>
  <c r="AW256" i="69"/>
  <c r="AX256" i="69" s="1"/>
  <c r="AO465" i="69"/>
  <c r="AW387" i="69"/>
  <c r="AX387" i="69" s="1"/>
  <c r="AP87" i="69"/>
  <c r="AO268" i="69"/>
  <c r="AW476" i="69"/>
  <c r="AX476" i="69" s="1"/>
  <c r="AW485" i="69"/>
  <c r="AX485" i="69"/>
  <c r="AW167" i="69"/>
  <c r="AX167" i="69" s="1"/>
  <c r="AW136" i="69"/>
  <c r="AX136" i="69"/>
  <c r="AW267" i="69"/>
  <c r="AX267" i="69" s="1"/>
  <c r="AW453" i="69"/>
  <c r="AX453" i="69"/>
  <c r="AO367" i="69"/>
  <c r="AO533" i="69" s="1"/>
  <c r="AO166" i="69"/>
  <c r="AP324" i="69"/>
  <c r="AP531" i="69"/>
  <c r="AW243" i="69"/>
  <c r="AX243" i="69" s="1"/>
  <c r="AW229" i="69"/>
  <c r="AX229" i="69"/>
  <c r="AW50" i="69"/>
  <c r="AX50" i="69" s="1"/>
  <c r="W535" i="69"/>
  <c r="AS537" i="69"/>
  <c r="AS530" i="69"/>
  <c r="AS529" i="69"/>
  <c r="AS538" i="69"/>
  <c r="AS525" i="69"/>
  <c r="J528" i="69"/>
  <c r="J534" i="69"/>
  <c r="AS528" i="69"/>
  <c r="AS536" i="69"/>
  <c r="W533" i="69"/>
  <c r="Z530" i="69"/>
  <c r="AW463" i="69"/>
  <c r="AX463" i="69" s="1"/>
  <c r="AW461" i="69"/>
  <c r="AX461" i="69"/>
  <c r="AW411" i="69"/>
  <c r="AX411" i="69" s="1"/>
  <c r="AW500" i="69"/>
  <c r="AX500" i="69" s="1"/>
  <c r="AW458" i="69"/>
  <c r="AX458" i="69"/>
  <c r="AW341" i="69"/>
  <c r="AX341" i="69" s="1"/>
  <c r="AW219" i="69"/>
  <c r="AX219" i="69"/>
  <c r="AW200" i="69"/>
  <c r="AX200" i="69"/>
  <c r="AW330" i="69"/>
  <c r="AX330" i="69"/>
  <c r="AW250" i="69"/>
  <c r="AX250" i="69" s="1"/>
  <c r="AW193" i="69"/>
  <c r="AX193" i="69"/>
  <c r="AW334" i="69"/>
  <c r="AX334" i="69" s="1"/>
  <c r="AW282" i="69"/>
  <c r="AX282" i="69" s="1"/>
  <c r="AW74" i="69"/>
  <c r="AX74" i="69"/>
  <c r="AW499" i="69"/>
  <c r="AX499" i="69" s="1"/>
  <c r="AW404" i="69"/>
  <c r="AX404" i="69"/>
  <c r="AW47" i="69"/>
  <c r="AX47" i="69" s="1"/>
  <c r="AW444" i="69"/>
  <c r="AX444" i="69"/>
  <c r="AW512" i="69"/>
  <c r="AX512" i="69" s="1"/>
  <c r="AW397" i="69"/>
  <c r="AX397" i="69"/>
  <c r="AW359" i="69"/>
  <c r="AX359" i="69" s="1"/>
  <c r="AW336" i="69"/>
  <c r="AX336" i="69"/>
  <c r="AW320" i="69"/>
  <c r="AX320" i="69" s="1"/>
  <c r="AW399" i="69"/>
  <c r="AX399" i="69" s="1"/>
  <c r="AW352" i="69"/>
  <c r="AX352" i="69"/>
  <c r="AW365" i="69"/>
  <c r="AX365" i="69"/>
  <c r="AW242" i="69"/>
  <c r="AX242" i="69" s="1"/>
  <c r="AW188" i="69"/>
  <c r="AX188" i="69"/>
  <c r="AO423" i="69"/>
  <c r="AO389" i="69"/>
  <c r="AO531" i="69"/>
  <c r="AW413" i="69"/>
  <c r="AX413" i="69" s="1"/>
  <c r="AW405" i="69"/>
  <c r="AX405" i="69"/>
  <c r="AW383" i="69"/>
  <c r="AX383" i="69" s="1"/>
  <c r="AW462" i="69"/>
  <c r="AX462" i="69"/>
  <c r="AW431" i="69"/>
  <c r="AX431" i="69" s="1"/>
  <c r="AW402" i="69"/>
  <c r="AX402" i="69"/>
  <c r="AW160" i="69"/>
  <c r="AX160" i="69" s="1"/>
  <c r="AW436" i="69"/>
  <c r="AX436" i="69"/>
  <c r="AW382" i="69"/>
  <c r="AX382" i="69" s="1"/>
  <c r="AW356" i="69"/>
  <c r="AX356" i="69"/>
  <c r="AW415" i="69"/>
  <c r="AX415" i="69" s="1"/>
  <c r="AW375" i="69"/>
  <c r="AX375" i="69"/>
  <c r="AW114" i="69"/>
  <c r="AX114" i="69" s="1"/>
  <c r="AP35" i="69"/>
  <c r="AW487" i="69"/>
  <c r="AX487" i="69"/>
  <c r="AW448" i="69"/>
  <c r="AX448" i="69" s="1"/>
  <c r="AW246" i="69"/>
  <c r="AX246" i="69"/>
  <c r="AW151" i="69"/>
  <c r="AX151" i="69" s="1"/>
  <c r="AW40" i="69"/>
  <c r="AX40" i="69"/>
  <c r="AW17" i="69"/>
  <c r="AX17" i="69" s="1"/>
  <c r="AW503" i="69"/>
  <c r="AX503" i="69"/>
  <c r="AW464" i="69"/>
  <c r="AX464" i="69" s="1"/>
  <c r="AW262" i="69"/>
  <c r="AX262" i="69"/>
  <c r="AW161" i="69"/>
  <c r="AX161" i="69" s="1"/>
  <c r="AW509" i="69"/>
  <c r="AX509" i="69"/>
  <c r="AW432" i="69"/>
  <c r="AX432" i="69" s="1"/>
  <c r="AW381" i="69"/>
  <c r="AX381" i="69"/>
  <c r="AW253" i="69"/>
  <c r="AX253" i="69" s="1"/>
  <c r="AW187" i="69"/>
  <c r="AX187" i="69"/>
  <c r="AW128" i="69"/>
  <c r="AX128" i="69" s="1"/>
  <c r="AW468" i="69"/>
  <c r="AX468" i="69"/>
  <c r="AW442" i="69"/>
  <c r="AX442" i="69" s="1"/>
  <c r="AW194" i="69"/>
  <c r="AX194" i="69"/>
  <c r="AW100" i="69"/>
  <c r="AX100" i="69" s="1"/>
  <c r="AW75" i="69"/>
  <c r="AX75" i="69"/>
  <c r="AW62" i="69"/>
  <c r="AX62" i="69" s="1"/>
  <c r="AW57" i="69"/>
  <c r="AX57" i="69"/>
  <c r="AW514" i="69"/>
  <c r="AX514" i="69" s="1"/>
  <c r="AW482" i="69"/>
  <c r="AX482" i="69"/>
  <c r="AW412" i="69"/>
  <c r="AX412" i="69" s="1"/>
  <c r="AW366" i="69"/>
  <c r="AX366" i="69"/>
  <c r="AW259" i="69"/>
  <c r="AX259" i="69" s="1"/>
  <c r="AW226" i="69"/>
  <c r="AX226" i="69"/>
  <c r="AW73" i="69"/>
  <c r="AX73" i="69" s="1"/>
  <c r="AW34" i="69"/>
  <c r="AX34" i="69"/>
  <c r="AW24" i="69"/>
  <c r="AX24" i="69" s="1"/>
  <c r="AW277" i="69"/>
  <c r="AX277" i="69"/>
  <c r="AW222" i="69"/>
  <c r="AX222" i="69" s="1"/>
  <c r="AW112" i="69"/>
  <c r="AX112" i="69"/>
  <c r="AW362" i="69"/>
  <c r="AX362" i="69" s="1"/>
  <c r="AW298" i="69"/>
  <c r="AX298" i="69"/>
  <c r="AW279" i="69"/>
  <c r="AX279" i="69" s="1"/>
  <c r="AW169" i="69"/>
  <c r="AX169" i="69"/>
  <c r="AW163" i="69"/>
  <c r="AX163" i="69" s="1"/>
  <c r="AW146" i="69"/>
  <c r="AX146" i="69"/>
  <c r="AW117" i="69"/>
  <c r="AX117" i="69" s="1"/>
  <c r="AW319" i="69"/>
  <c r="AX319" i="69"/>
  <c r="AW55" i="69"/>
  <c r="AX55" i="69" s="1"/>
  <c r="AW49" i="69"/>
  <c r="AX49" i="69"/>
  <c r="J531" i="69"/>
  <c r="Z528" i="69"/>
  <c r="W531" i="69"/>
  <c r="Z533" i="69"/>
  <c r="W534" i="69"/>
  <c r="Z538" i="69"/>
  <c r="AW227" i="68"/>
  <c r="AX227" i="68" s="1"/>
  <c r="AW133" i="68"/>
  <c r="AX133" i="68" s="1"/>
  <c r="AW99" i="68"/>
  <c r="AX99" i="68" s="1"/>
  <c r="AW162" i="68"/>
  <c r="AX162" i="68" s="1"/>
  <c r="AW107" i="68"/>
  <c r="AX107" i="68" s="1"/>
  <c r="AW51" i="68"/>
  <c r="AX51" i="68" s="1"/>
  <c r="AW214" i="68"/>
  <c r="AX214" i="68" s="1"/>
  <c r="AW24" i="68"/>
  <c r="AX24" i="68" s="1"/>
  <c r="AW208" i="68"/>
  <c r="AX208" i="68" s="1"/>
  <c r="AW53" i="68"/>
  <c r="AX53" i="68" s="1"/>
  <c r="AW177" i="68"/>
  <c r="AX177" i="68" s="1"/>
  <c r="AW131" i="68"/>
  <c r="AX131" i="68" s="1"/>
  <c r="AW36" i="68"/>
  <c r="AX36" i="68" s="1"/>
  <c r="AW8" i="68"/>
  <c r="AX8" i="68" s="1"/>
  <c r="AW207" i="68"/>
  <c r="AX207" i="68" s="1"/>
  <c r="AO195" i="68"/>
  <c r="AO137" i="68"/>
  <c r="AW70" i="68"/>
  <c r="AX70" i="68" s="1"/>
  <c r="J240" i="68"/>
  <c r="AW203" i="68"/>
  <c r="AX203" i="68" s="1"/>
  <c r="AW221" i="68"/>
  <c r="AX221" i="68"/>
  <c r="AW82" i="68"/>
  <c r="AX82" i="68"/>
  <c r="Z237" i="68"/>
  <c r="W240" i="68"/>
  <c r="AS244" i="68"/>
  <c r="AS241" i="68"/>
  <c r="W239" i="68"/>
  <c r="W238" i="68"/>
  <c r="J243" i="68"/>
  <c r="AW155" i="68"/>
  <c r="AX155" i="68" s="1"/>
  <c r="AW113" i="68"/>
  <c r="AX113" i="68" s="1"/>
  <c r="AW42" i="68"/>
  <c r="AX42" i="68" s="1"/>
  <c r="AW10" i="68"/>
  <c r="AX10" i="68" s="1"/>
  <c r="AW142" i="68"/>
  <c r="AX142" i="68" s="1"/>
  <c r="AW11" i="68"/>
  <c r="AX11" i="68" s="1"/>
  <c r="AW138" i="68"/>
  <c r="AX138" i="68" s="1"/>
  <c r="AW96" i="68"/>
  <c r="AX96" i="68" s="1"/>
  <c r="AW65" i="68"/>
  <c r="AX65" i="68" s="1"/>
  <c r="AW29" i="68"/>
  <c r="AX29" i="68" s="1"/>
  <c r="AW146" i="68"/>
  <c r="AX146" i="68" s="1"/>
  <c r="AW232" i="68"/>
  <c r="AX232" i="68" s="1"/>
  <c r="AS237" i="68"/>
  <c r="Z244" i="68"/>
  <c r="W242" i="68"/>
  <c r="Z239" i="68"/>
  <c r="AO237" i="68"/>
  <c r="AO227" i="68"/>
  <c r="AW123" i="68"/>
  <c r="AX123" i="68" s="1"/>
  <c r="AW97" i="68"/>
  <c r="AX97" i="68" s="1"/>
  <c r="AO162" i="68"/>
  <c r="AO107" i="68"/>
  <c r="AO51" i="68"/>
  <c r="AW174" i="68"/>
  <c r="AX174" i="68" s="1"/>
  <c r="AW211" i="68"/>
  <c r="AX211" i="68"/>
  <c r="AW116" i="68"/>
  <c r="AX116" i="68" s="1"/>
  <c r="AW77" i="68"/>
  <c r="AX77" i="68" s="1"/>
  <c r="AW205" i="68"/>
  <c r="AX205" i="68"/>
  <c r="AW111" i="68"/>
  <c r="AX111" i="68" s="1"/>
  <c r="AW19" i="68"/>
  <c r="AX19" i="68"/>
  <c r="AW206" i="68"/>
  <c r="AX206" i="68" s="1"/>
  <c r="AO92" i="68"/>
  <c r="AW189" i="68"/>
  <c r="AX189" i="68" s="1"/>
  <c r="AW190" i="68"/>
  <c r="AX190" i="68" s="1"/>
  <c r="AW62" i="68"/>
  <c r="AX62" i="68"/>
  <c r="W246" i="68"/>
  <c r="W247" i="68"/>
  <c r="J242" i="68"/>
  <c r="AP155" i="68"/>
  <c r="AW108" i="68"/>
  <c r="AX108" i="68" s="1"/>
  <c r="AX30" i="68"/>
  <c r="AW7" i="68"/>
  <c r="AX7" i="68" s="1"/>
  <c r="AX170" i="68"/>
  <c r="AW139" i="68"/>
  <c r="AX139" i="68" s="1"/>
  <c r="AW181" i="68"/>
  <c r="AX181" i="68"/>
  <c r="AW136" i="68"/>
  <c r="AX136" i="68" s="1"/>
  <c r="AW176" i="68"/>
  <c r="AX176" i="68" s="1"/>
  <c r="AW22" i="68"/>
  <c r="AX22" i="68"/>
  <c r="AW134" i="68"/>
  <c r="AX134" i="68" s="1"/>
  <c r="AW225" i="68"/>
  <c r="AX225" i="68"/>
  <c r="W245" i="68"/>
  <c r="Z241" i="68"/>
  <c r="Z247" i="68"/>
  <c r="Z234" i="68"/>
  <c r="AO246" i="68"/>
  <c r="AW117" i="68"/>
  <c r="AX117" i="68" s="1"/>
  <c r="AX120" i="68"/>
  <c r="AW85" i="68"/>
  <c r="AX85" i="68" s="1"/>
  <c r="AW171" i="68"/>
  <c r="AX171" i="68" s="1"/>
  <c r="AW112" i="68"/>
  <c r="AX112" i="68" s="1"/>
  <c r="AW58" i="68"/>
  <c r="AX58" i="68" s="1"/>
  <c r="AX48" i="68"/>
  <c r="AW21" i="68"/>
  <c r="AX21" i="68" s="1"/>
  <c r="AW37" i="68"/>
  <c r="AX37" i="68" s="1"/>
  <c r="AX199" i="68"/>
  <c r="AW110" i="68"/>
  <c r="AX110" i="68" s="1"/>
  <c r="AW69" i="68"/>
  <c r="AX69" i="68" s="1"/>
  <c r="AW13" i="68"/>
  <c r="AX13" i="68"/>
  <c r="AW201" i="68"/>
  <c r="AX201" i="68" s="1"/>
  <c r="AW168" i="68"/>
  <c r="AX168" i="68"/>
  <c r="AW102" i="68"/>
  <c r="AX102" i="68" s="1"/>
  <c r="AW46" i="68"/>
  <c r="AX46" i="68" s="1"/>
  <c r="AX68" i="68"/>
  <c r="AW16" i="68"/>
  <c r="AX16" i="68" s="1"/>
  <c r="AX216" i="68"/>
  <c r="AO180" i="68"/>
  <c r="AW125" i="68"/>
  <c r="AX125" i="68" s="1"/>
  <c r="AW32" i="68"/>
  <c r="AX32" i="68" s="1"/>
  <c r="AP240" i="68"/>
  <c r="AW93" i="68"/>
  <c r="AX93" i="68" s="1"/>
  <c r="AW39" i="68"/>
  <c r="AX39" i="68"/>
  <c r="AW161" i="68"/>
  <c r="AX161" i="68" s="1"/>
  <c r="AW178" i="68"/>
  <c r="AX178" i="68"/>
  <c r="AW91" i="68"/>
  <c r="AX91" i="68" s="1"/>
  <c r="AS240" i="68"/>
  <c r="W244" i="68"/>
  <c r="Z242" i="68"/>
  <c r="W241" i="68"/>
  <c r="AS239" i="68"/>
  <c r="AS238" i="68"/>
  <c r="AW195" i="68"/>
  <c r="AX195" i="68" s="1"/>
  <c r="AW137" i="68"/>
  <c r="AX137" i="68" s="1"/>
  <c r="AW63" i="68"/>
  <c r="AX63" i="68"/>
  <c r="AW26" i="68"/>
  <c r="AX26" i="68" s="1"/>
  <c r="AW231" i="68"/>
  <c r="AX231" i="68"/>
  <c r="AW156" i="68"/>
  <c r="AX156" i="68" s="1"/>
  <c r="AW23" i="68"/>
  <c r="AX23" i="68"/>
  <c r="AW47" i="68"/>
  <c r="AX47" i="68" s="1"/>
  <c r="J237" i="68"/>
  <c r="J245" i="68"/>
  <c r="AW124" i="68"/>
  <c r="AX124" i="68" s="1"/>
  <c r="AW119" i="68"/>
  <c r="AX119" i="68"/>
  <c r="AW88" i="68"/>
  <c r="AX88" i="68" s="1"/>
  <c r="AW169" i="68"/>
  <c r="AX169" i="68"/>
  <c r="AW193" i="68"/>
  <c r="AX193" i="68" s="1"/>
  <c r="AW128" i="68"/>
  <c r="AX128" i="68"/>
  <c r="W237" i="68"/>
  <c r="AS242" i="68"/>
  <c r="Z238" i="68"/>
  <c r="AW121" i="68"/>
  <c r="AX121" i="68" s="1"/>
  <c r="AP242" i="68"/>
  <c r="AP194" i="68"/>
  <c r="AX158" i="68"/>
  <c r="AW104" i="68"/>
  <c r="AX104" i="68"/>
  <c r="AX100" i="68"/>
  <c r="AW14" i="68"/>
  <c r="AX14" i="68"/>
  <c r="AW31" i="68"/>
  <c r="AX31" i="68" s="1"/>
  <c r="AX198" i="68"/>
  <c r="AW187" i="68"/>
  <c r="AX187" i="68" s="1"/>
  <c r="AW57" i="68"/>
  <c r="AX57" i="68"/>
  <c r="AW197" i="68"/>
  <c r="AX197" i="68"/>
  <c r="AW44" i="68"/>
  <c r="AX44" i="68" s="1"/>
  <c r="AW9" i="68"/>
  <c r="AX9" i="68" s="1"/>
  <c r="AX209" i="68"/>
  <c r="AW71" i="68"/>
  <c r="AX71" i="68"/>
  <c r="AW25" i="68"/>
  <c r="AX25" i="68"/>
  <c r="AW83" i="68"/>
  <c r="AX83" i="68"/>
  <c r="AW152" i="68"/>
  <c r="AX152" i="68"/>
  <c r="AW204" i="68"/>
  <c r="AX204" i="68"/>
  <c r="AO240" i="68"/>
  <c r="AS246" i="68"/>
  <c r="Z243" i="68"/>
  <c r="AS247" i="68"/>
  <c r="AP137" i="68"/>
  <c r="AW59" i="68"/>
  <c r="AX59" i="68"/>
  <c r="AW226" i="68"/>
  <c r="AX226" i="68"/>
  <c r="AW18" i="68"/>
  <c r="AX18" i="68" s="1"/>
  <c r="AW43" i="68"/>
  <c r="AX43" i="68"/>
  <c r="AW183" i="68"/>
  <c r="AX183" i="68" s="1"/>
  <c r="AP237" i="68"/>
  <c r="AW122" i="68"/>
  <c r="AX122" i="68" s="1"/>
  <c r="AW103" i="68"/>
  <c r="AX103" i="68"/>
  <c r="AW84" i="68"/>
  <c r="AX84" i="68" s="1"/>
  <c r="AW130" i="68"/>
  <c r="AX130" i="68"/>
  <c r="AW149" i="68"/>
  <c r="AX149" i="68" s="1"/>
  <c r="AW41" i="68"/>
  <c r="AX41" i="68"/>
  <c r="AW75" i="68"/>
  <c r="AX75" i="68" s="1"/>
  <c r="AT54" i="68"/>
  <c r="AS245" i="68"/>
  <c r="AO242" i="68"/>
  <c r="AW81" i="68"/>
  <c r="AX81" i="68" s="1"/>
  <c r="AW15" i="67"/>
  <c r="AX15" i="67"/>
  <c r="J153" i="67"/>
  <c r="AW132" i="67"/>
  <c r="AX132" i="67"/>
  <c r="AW28" i="67"/>
  <c r="AX28" i="67" s="1"/>
  <c r="AW115" i="67"/>
  <c r="AX115" i="67"/>
  <c r="AS149" i="67"/>
  <c r="AT62" i="67"/>
  <c r="W153" i="67"/>
  <c r="Z151" i="67"/>
  <c r="W150" i="67"/>
  <c r="AS148" i="67"/>
  <c r="AT97" i="67"/>
  <c r="W156" i="67"/>
  <c r="J151" i="67"/>
  <c r="AP146" i="67"/>
  <c r="AS146" i="67"/>
  <c r="AT118" i="67"/>
  <c r="Z153" i="67"/>
  <c r="AW51" i="67"/>
  <c r="AX51" i="67"/>
  <c r="AW113" i="67"/>
  <c r="AX113" i="67" s="1"/>
  <c r="AW70" i="67"/>
  <c r="AX70" i="67"/>
  <c r="AW13" i="67"/>
  <c r="AX13" i="67" s="1"/>
  <c r="AW40" i="67"/>
  <c r="AX40" i="67"/>
  <c r="AW35" i="67"/>
  <c r="AX35" i="67" s="1"/>
  <c r="AW99" i="67"/>
  <c r="AX99" i="67"/>
  <c r="AW64" i="67"/>
  <c r="AX64" i="67" s="1"/>
  <c r="AW48" i="67"/>
  <c r="AX48" i="67"/>
  <c r="AW96" i="67"/>
  <c r="AX96" i="67" s="1"/>
  <c r="AW114" i="67"/>
  <c r="AX114" i="67"/>
  <c r="AW82" i="67"/>
  <c r="AX82" i="67" s="1"/>
  <c r="AW39" i="67"/>
  <c r="AX39" i="67"/>
  <c r="AW60" i="67"/>
  <c r="AX60" i="67" s="1"/>
  <c r="AW84" i="67"/>
  <c r="AX84" i="67"/>
  <c r="AW89" i="67"/>
  <c r="AX89" i="67" s="1"/>
  <c r="AW83" i="67"/>
  <c r="AX83" i="67"/>
  <c r="AW123" i="67"/>
  <c r="AX123" i="67" s="1"/>
  <c r="AW55" i="67"/>
  <c r="AX55" i="67"/>
  <c r="AW26" i="67"/>
  <c r="AX26" i="67" s="1"/>
  <c r="AW24" i="67"/>
  <c r="AX24" i="67" s="1"/>
  <c r="AW93" i="67"/>
  <c r="AX93" i="67"/>
  <c r="J149" i="67"/>
  <c r="J148" i="67"/>
  <c r="AW104" i="67"/>
  <c r="AX104" i="67"/>
  <c r="AW19" i="67"/>
  <c r="AX19" i="67" s="1"/>
  <c r="AW103" i="67"/>
  <c r="AX103" i="67"/>
  <c r="AO149" i="67"/>
  <c r="AS155" i="67"/>
  <c r="AT56" i="67"/>
  <c r="AS147" i="67"/>
  <c r="AT59" i="67"/>
  <c r="AW131" i="67"/>
  <c r="AX131" i="67" s="1"/>
  <c r="J154" i="67"/>
  <c r="AO146" i="67"/>
  <c r="W151" i="67"/>
  <c r="AS152" i="67"/>
  <c r="AT45" i="67"/>
  <c r="AW63" i="67"/>
  <c r="AX63" i="67" s="1"/>
  <c r="AW101" i="67"/>
  <c r="AX101" i="67"/>
  <c r="AW130" i="67"/>
  <c r="AX130" i="67" s="1"/>
  <c r="AW10" i="67"/>
  <c r="AX10" i="67"/>
  <c r="AW21" i="67"/>
  <c r="AX21" i="67" s="1"/>
  <c r="AW37" i="67"/>
  <c r="AX37" i="67"/>
  <c r="AW79" i="67"/>
  <c r="AX79" i="67" s="1"/>
  <c r="AW9" i="67"/>
  <c r="AX9" i="67"/>
  <c r="AW138" i="67"/>
  <c r="AX138" i="67" s="1"/>
  <c r="AW91" i="67"/>
  <c r="AX91" i="67"/>
  <c r="AW98" i="67"/>
  <c r="AX98" i="67" s="1"/>
  <c r="AW49" i="67"/>
  <c r="AX49" i="67"/>
  <c r="AW25" i="67"/>
  <c r="AX25" i="67" s="1"/>
  <c r="AW133" i="67"/>
  <c r="AX133" i="67"/>
  <c r="AW71" i="67"/>
  <c r="AX71" i="67" s="1"/>
  <c r="AW61" i="67"/>
  <c r="AX61" i="67"/>
  <c r="AW41" i="67"/>
  <c r="AX41" i="67" s="1"/>
  <c r="AW109" i="67"/>
  <c r="AX109" i="67"/>
  <c r="AW92" i="67"/>
  <c r="AX92" i="67" s="1"/>
  <c r="AW117" i="67"/>
  <c r="AX117" i="67"/>
  <c r="AP155" i="67"/>
  <c r="J150" i="67"/>
  <c r="AW67" i="67"/>
  <c r="AX67" i="67"/>
  <c r="AW12" i="67"/>
  <c r="AX12" i="67" s="1"/>
  <c r="Z146" i="67"/>
  <c r="W149" i="67"/>
  <c r="AS153" i="67"/>
  <c r="AT38" i="67"/>
  <c r="AS150" i="67"/>
  <c r="AT33" i="67"/>
  <c r="W148" i="67"/>
  <c r="Z152" i="67"/>
  <c r="AS156" i="67"/>
  <c r="AS143" i="67"/>
  <c r="AT18" i="67"/>
  <c r="J143" i="67"/>
  <c r="AP147" i="67"/>
  <c r="AW32" i="67"/>
  <c r="AX32" i="67" s="1"/>
  <c r="Z156" i="67"/>
  <c r="Z143" i="67"/>
  <c r="AO15" i="67"/>
  <c r="W146" i="67"/>
  <c r="AS154" i="67"/>
  <c r="AT106" i="67"/>
  <c r="Z150" i="67"/>
  <c r="AW129" i="67"/>
  <c r="AX129" i="67"/>
  <c r="AW86" i="67"/>
  <c r="AX86" i="67"/>
  <c r="AW87" i="67"/>
  <c r="AX87" i="67"/>
  <c r="AW125" i="67"/>
  <c r="AX125" i="67"/>
  <c r="AW94" i="67"/>
  <c r="AX94" i="67"/>
  <c r="AW108" i="67"/>
  <c r="AX108" i="67"/>
  <c r="AW136" i="67"/>
  <c r="AX136" i="67"/>
  <c r="AW74" i="67"/>
  <c r="AX74" i="67"/>
  <c r="AW8" i="67"/>
  <c r="AX8" i="67"/>
  <c r="AW134" i="67"/>
  <c r="AX134" i="67"/>
  <c r="AW85" i="67"/>
  <c r="AX85" i="67"/>
  <c r="AW78" i="67"/>
  <c r="AX78" i="67"/>
  <c r="AW22" i="67"/>
  <c r="AX22" i="67"/>
  <c r="AW141" i="67"/>
  <c r="AX141" i="67"/>
  <c r="AW122" i="67"/>
  <c r="AX122" i="67"/>
  <c r="AW68" i="67"/>
  <c r="AX68" i="67"/>
  <c r="AW23" i="67"/>
  <c r="AX23" i="67"/>
  <c r="AW119" i="67"/>
  <c r="AX119" i="67"/>
  <c r="AW43" i="67"/>
  <c r="AX43" i="67"/>
  <c r="AW36" i="67"/>
  <c r="AX36" i="67"/>
  <c r="AW42" i="67"/>
  <c r="AX42" i="67"/>
  <c r="AW34" i="67"/>
  <c r="AX34" i="67"/>
  <c r="AW76" i="67"/>
  <c r="AX76" i="67"/>
  <c r="AP149" i="67"/>
  <c r="J155" i="67"/>
  <c r="AW46" i="67"/>
  <c r="AX46" i="67"/>
  <c r="AW140" i="67"/>
  <c r="AX140" i="67" s="1"/>
  <c r="W155" i="67"/>
  <c r="W147" i="67"/>
  <c r="J156" i="67"/>
  <c r="AP152" i="67"/>
  <c r="AP24" i="67"/>
  <c r="AP154" i="67"/>
  <c r="J152" i="67"/>
  <c r="AO93" i="67"/>
  <c r="Z155" i="67"/>
  <c r="AS151" i="67"/>
  <c r="AT66" i="67"/>
  <c r="Z147" i="67"/>
  <c r="AW81" i="67"/>
  <c r="AX81" i="67" s="1"/>
  <c r="AW73" i="67"/>
  <c r="AX73" i="67"/>
  <c r="AW111" i="67"/>
  <c r="AX111" i="67" s="1"/>
  <c r="AW53" i="67"/>
  <c r="AX53" i="67"/>
  <c r="AW77" i="67"/>
  <c r="AX77" i="67" s="1"/>
  <c r="AW102" i="67"/>
  <c r="AX102" i="67"/>
  <c r="AW128" i="67"/>
  <c r="AX128" i="67" s="1"/>
  <c r="AW105" i="67"/>
  <c r="AX105" i="67"/>
  <c r="AW112" i="67"/>
  <c r="AX112" i="67" s="1"/>
  <c r="AW57" i="67"/>
  <c r="AX57" i="67"/>
  <c r="AW69" i="67"/>
  <c r="AX69" i="67" s="1"/>
  <c r="AW16" i="67"/>
  <c r="AX16" i="67"/>
  <c r="AW137" i="67"/>
  <c r="AX137" i="67" s="1"/>
  <c r="AW100" i="67"/>
  <c r="AX100" i="67"/>
  <c r="AW20" i="67"/>
  <c r="AX20" i="67" s="1"/>
  <c r="AW116" i="67"/>
  <c r="AX116" i="67"/>
  <c r="AW30" i="67"/>
  <c r="AX30" i="67" s="1"/>
  <c r="AW7" i="67"/>
  <c r="AX7" i="67"/>
  <c r="AW90" i="67"/>
  <c r="AX90" i="67" s="1"/>
  <c r="AW50" i="67"/>
  <c r="AX50" i="67"/>
  <c r="W597" i="4"/>
  <c r="Z452" i="4"/>
  <c r="Z222" i="4"/>
  <c r="Z764" i="4"/>
  <c r="Z657" i="4"/>
  <c r="Z597" i="4"/>
  <c r="AT766" i="12"/>
  <c r="AT598" i="12"/>
  <c r="AT452" i="12"/>
  <c r="AS598" i="12"/>
  <c r="AS658" i="12"/>
  <c r="AS766" i="12"/>
  <c r="AS452" i="12"/>
  <c r="AT222" i="12"/>
  <c r="X657" i="4"/>
  <c r="W657" i="4"/>
  <c r="W452" i="4"/>
  <c r="AO452" i="4"/>
  <c r="W222" i="4"/>
  <c r="AP764" i="4"/>
  <c r="AP597" i="4"/>
  <c r="AP452" i="4"/>
  <c r="AP222" i="4"/>
  <c r="AP657" i="4"/>
  <c r="AO764" i="4"/>
  <c r="AO597" i="4"/>
  <c r="AO222" i="4"/>
  <c r="AW597" i="4"/>
  <c r="AX597" i="4"/>
  <c r="AW222" i="4"/>
  <c r="AX222" i="4"/>
  <c r="AW764" i="4"/>
  <c r="AX764" i="4"/>
  <c r="AW452" i="4"/>
  <c r="AX452" i="4"/>
  <c r="AW657" i="4"/>
  <c r="AX657" i="4"/>
  <c r="W764" i="4"/>
  <c r="X222" i="4"/>
  <c r="AO147" i="67"/>
  <c r="AP246" i="68"/>
  <c r="AO154" i="67"/>
  <c r="AT536" i="69"/>
  <c r="AT530" i="69"/>
  <c r="AT534" i="69"/>
  <c r="AT532" i="69"/>
  <c r="AT533" i="69"/>
  <c r="AT538" i="69"/>
  <c r="AT525" i="69"/>
  <c r="AT529" i="69"/>
  <c r="AT528" i="69"/>
  <c r="AT537" i="69"/>
  <c r="AT531" i="69"/>
  <c r="AU16" i="69"/>
  <c r="AT535" i="69"/>
  <c r="AU54" i="68"/>
  <c r="AT238" i="68"/>
  <c r="AT244" i="68"/>
  <c r="AT237" i="68"/>
  <c r="AT241" i="68"/>
  <c r="AT245" i="68"/>
  <c r="AT247" i="68"/>
  <c r="AT246" i="68"/>
  <c r="AT242" i="68"/>
  <c r="AT239" i="68"/>
  <c r="AT240" i="68"/>
  <c r="AT156" i="67"/>
  <c r="AT143" i="67"/>
  <c r="AU18" i="67"/>
  <c r="AP153" i="67"/>
  <c r="AT152" i="67"/>
  <c r="AU45" i="67"/>
  <c r="AT147" i="67"/>
  <c r="AU59" i="67"/>
  <c r="AO155" i="67"/>
  <c r="AT148" i="67"/>
  <c r="AU97" i="67"/>
  <c r="AT153" i="67"/>
  <c r="AU38" i="67"/>
  <c r="AT149" i="67"/>
  <c r="AU62" i="67"/>
  <c r="AU149" i="67" s="1"/>
  <c r="AT151" i="67"/>
  <c r="AU66" i="67"/>
  <c r="AT154" i="67"/>
  <c r="AU106" i="67"/>
  <c r="AU154" i="67" s="1"/>
  <c r="AT150" i="67"/>
  <c r="AU33" i="67"/>
  <c r="AT155" i="67"/>
  <c r="AU56" i="67"/>
  <c r="AT146" i="67"/>
  <c r="AU118" i="67"/>
  <c r="AV16" i="69"/>
  <c r="AU538" i="69"/>
  <c r="AU534" i="69"/>
  <c r="AU535" i="69"/>
  <c r="AV535" i="69"/>
  <c r="AU536" i="69"/>
  <c r="AU531" i="69"/>
  <c r="AU529" i="69"/>
  <c r="AU530" i="69"/>
  <c r="AU537" i="69"/>
  <c r="AW16" i="69"/>
  <c r="AU528" i="69"/>
  <c r="AU533" i="69"/>
  <c r="AU244" i="68"/>
  <c r="AV244" i="68"/>
  <c r="AV54" i="68"/>
  <c r="AU240" i="68"/>
  <c r="AU155" i="67"/>
  <c r="AV56" i="67"/>
  <c r="AV155" i="67" s="1"/>
  <c r="AU151" i="67"/>
  <c r="AV66" i="67"/>
  <c r="AV151" i="67"/>
  <c r="AU153" i="67"/>
  <c r="AV38" i="67"/>
  <c r="AV45" i="67"/>
  <c r="AU156" i="67"/>
  <c r="AV18" i="67"/>
  <c r="AU146" i="67"/>
  <c r="AV118" i="67"/>
  <c r="AV146" i="67" s="1"/>
  <c r="AU150" i="67"/>
  <c r="AV33" i="67"/>
  <c r="AW66" i="67"/>
  <c r="AW151" i="67" s="1"/>
  <c r="AV62" i="67"/>
  <c r="AU148" i="67"/>
  <c r="AV97" i="67"/>
  <c r="AW97" i="67" s="1"/>
  <c r="AU147" i="67"/>
  <c r="AV59" i="67"/>
  <c r="AC104" i="7"/>
  <c r="AC102" i="7"/>
  <c r="Y118" i="12"/>
  <c r="Z118" i="12"/>
  <c r="AA118" i="12"/>
  <c r="AB118" i="12"/>
  <c r="AC118" i="12"/>
  <c r="AD118" i="12"/>
  <c r="AE118" i="12"/>
  <c r="AF118" i="12"/>
  <c r="AG118" i="12"/>
  <c r="AH118" i="12"/>
  <c r="AI118" i="12"/>
  <c r="AJ118" i="12"/>
  <c r="AK118" i="12"/>
  <c r="AL118" i="12"/>
  <c r="AM118" i="12"/>
  <c r="AN118" i="12"/>
  <c r="AO118" i="12"/>
  <c r="AP118" i="12"/>
  <c r="AQ118" i="12"/>
  <c r="AR118" i="12"/>
  <c r="Y570" i="12"/>
  <c r="Z570" i="12"/>
  <c r="AA570" i="12"/>
  <c r="AS570" i="12" s="1"/>
  <c r="AB570" i="12"/>
  <c r="AC570" i="12"/>
  <c r="AD570" i="12"/>
  <c r="AE570" i="12"/>
  <c r="AF570" i="12"/>
  <c r="AG570" i="12"/>
  <c r="AH570" i="12"/>
  <c r="AI570" i="12"/>
  <c r="AJ570" i="12"/>
  <c r="AK570" i="12"/>
  <c r="AL570" i="12"/>
  <c r="AM570" i="12"/>
  <c r="AN570" i="12"/>
  <c r="AO570" i="12"/>
  <c r="AP570" i="12"/>
  <c r="AQ570" i="12"/>
  <c r="AR570" i="12"/>
  <c r="Y231" i="12"/>
  <c r="Z231" i="12"/>
  <c r="AA231" i="12"/>
  <c r="AB231" i="12"/>
  <c r="AS231" i="12" s="1"/>
  <c r="AC231" i="12"/>
  <c r="AD231" i="12"/>
  <c r="AE231" i="12"/>
  <c r="AF231" i="12"/>
  <c r="AG231" i="12"/>
  <c r="AH231" i="12"/>
  <c r="AI231" i="12"/>
  <c r="AJ231" i="12"/>
  <c r="AK231" i="12"/>
  <c r="AL231" i="12"/>
  <c r="AM231" i="12"/>
  <c r="AN231" i="12"/>
  <c r="AO231" i="12"/>
  <c r="AP231" i="12"/>
  <c r="AQ231" i="12"/>
  <c r="AR231" i="12"/>
  <c r="Y693" i="12"/>
  <c r="Z693" i="12"/>
  <c r="AA693" i="12"/>
  <c r="AT693" i="12" s="1"/>
  <c r="AB693" i="12"/>
  <c r="AS693" i="12" s="1"/>
  <c r="AC693" i="12"/>
  <c r="AD693" i="12"/>
  <c r="AE693" i="12"/>
  <c r="AF693" i="12"/>
  <c r="AG693" i="12"/>
  <c r="AH693" i="12"/>
  <c r="AI693" i="12"/>
  <c r="AJ693" i="12"/>
  <c r="AK693" i="12"/>
  <c r="AL693" i="12"/>
  <c r="AM693" i="12"/>
  <c r="AN693" i="12"/>
  <c r="AO693" i="12"/>
  <c r="AP693" i="12"/>
  <c r="AQ693" i="12"/>
  <c r="AR693" i="12"/>
  <c r="Y197" i="12"/>
  <c r="Z197" i="12"/>
  <c r="AA197" i="12"/>
  <c r="AT197" i="12" s="1"/>
  <c r="AB197" i="12"/>
  <c r="AC197" i="12"/>
  <c r="AD197" i="12"/>
  <c r="AE197" i="12"/>
  <c r="AF197" i="12"/>
  <c r="AG197" i="12"/>
  <c r="AH197" i="12"/>
  <c r="AI197" i="12"/>
  <c r="AJ197" i="12"/>
  <c r="AK197" i="12"/>
  <c r="AL197" i="12"/>
  <c r="AM197" i="12"/>
  <c r="AN197" i="12"/>
  <c r="AO197" i="12"/>
  <c r="AP197" i="12"/>
  <c r="AQ197" i="12"/>
  <c r="AR197" i="12"/>
  <c r="Y100" i="12"/>
  <c r="Z100" i="12"/>
  <c r="AA100" i="12"/>
  <c r="AB100" i="12"/>
  <c r="AC100" i="12"/>
  <c r="AD100" i="12"/>
  <c r="AE100" i="12"/>
  <c r="AF100" i="12"/>
  <c r="AG100" i="12"/>
  <c r="AH100" i="12"/>
  <c r="AI100" i="12"/>
  <c r="AJ100" i="12"/>
  <c r="AK100" i="12"/>
  <c r="AL100" i="12"/>
  <c r="AM100" i="12"/>
  <c r="AN100" i="12"/>
  <c r="AO100" i="12"/>
  <c r="AP100" i="12"/>
  <c r="AQ100" i="12"/>
  <c r="AR100" i="12"/>
  <c r="Y335" i="12"/>
  <c r="Z335" i="12"/>
  <c r="AA335" i="12"/>
  <c r="AB335" i="12"/>
  <c r="AC335" i="12"/>
  <c r="AD335" i="12"/>
  <c r="AE335" i="12"/>
  <c r="AF335" i="12"/>
  <c r="AG335" i="12"/>
  <c r="AH335" i="12"/>
  <c r="AI335" i="12"/>
  <c r="AJ335" i="12"/>
  <c r="AK335" i="12"/>
  <c r="AL335" i="12"/>
  <c r="AM335" i="12"/>
  <c r="AN335" i="12"/>
  <c r="AO335" i="12"/>
  <c r="AP335" i="12"/>
  <c r="AQ335" i="12"/>
  <c r="AR335" i="12"/>
  <c r="Y319" i="12"/>
  <c r="Z319" i="12"/>
  <c r="AA319" i="12"/>
  <c r="AT319" i="12" s="1"/>
  <c r="AB319" i="12"/>
  <c r="AC319" i="12"/>
  <c r="AD319" i="12"/>
  <c r="AE319" i="12"/>
  <c r="AF319" i="12"/>
  <c r="AG319" i="12"/>
  <c r="AH319" i="12"/>
  <c r="AI319" i="12"/>
  <c r="AJ319" i="12"/>
  <c r="AK319" i="12"/>
  <c r="AL319" i="12"/>
  <c r="AM319" i="12"/>
  <c r="AN319" i="12"/>
  <c r="AO319" i="12"/>
  <c r="AP319" i="12"/>
  <c r="AQ319" i="12"/>
  <c r="AR319" i="12"/>
  <c r="Y669" i="12"/>
  <c r="Z669" i="12"/>
  <c r="AA669" i="12"/>
  <c r="AS669" i="12" s="1"/>
  <c r="AB669" i="12"/>
  <c r="AC669" i="12"/>
  <c r="AD669" i="12"/>
  <c r="AE669" i="12"/>
  <c r="AF669" i="12"/>
  <c r="AG669" i="12"/>
  <c r="AH669" i="12"/>
  <c r="AI669" i="12"/>
  <c r="AJ669" i="12"/>
  <c r="AK669" i="12"/>
  <c r="AL669" i="12"/>
  <c r="AM669" i="12"/>
  <c r="AN669" i="12"/>
  <c r="AO669" i="12"/>
  <c r="AP669" i="12"/>
  <c r="AQ669" i="12"/>
  <c r="AR669" i="12"/>
  <c r="Y321" i="12"/>
  <c r="Z321" i="12"/>
  <c r="AA321" i="12"/>
  <c r="AS321" i="12" s="1"/>
  <c r="AB321" i="12"/>
  <c r="AC321" i="12"/>
  <c r="AD321" i="12"/>
  <c r="AE321" i="12"/>
  <c r="AF321" i="12"/>
  <c r="AG321" i="12"/>
  <c r="AH321" i="12"/>
  <c r="AI321" i="12"/>
  <c r="AJ321" i="12"/>
  <c r="AK321" i="12"/>
  <c r="AL321" i="12"/>
  <c r="AM321" i="12"/>
  <c r="AN321" i="12"/>
  <c r="AO321" i="12"/>
  <c r="AP321" i="12"/>
  <c r="AQ321" i="12"/>
  <c r="AR321" i="12"/>
  <c r="Y794" i="12"/>
  <c r="Z794" i="12"/>
  <c r="AA794" i="12"/>
  <c r="AS794" i="12" s="1"/>
  <c r="AB794" i="12"/>
  <c r="AC794" i="12"/>
  <c r="AD794" i="12"/>
  <c r="AE794" i="12"/>
  <c r="AF794" i="12"/>
  <c r="AG794" i="12"/>
  <c r="AH794" i="12"/>
  <c r="AI794" i="12"/>
  <c r="AJ794" i="12"/>
  <c r="AK794" i="12"/>
  <c r="AL794" i="12"/>
  <c r="AM794" i="12"/>
  <c r="AN794" i="12"/>
  <c r="AO794" i="12"/>
  <c r="AP794" i="12"/>
  <c r="AQ794" i="12"/>
  <c r="AR794" i="12"/>
  <c r="AW118" i="67"/>
  <c r="AW146" i="67" s="1"/>
  <c r="AW538" i="69"/>
  <c r="AV528" i="69"/>
  <c r="AV536" i="69"/>
  <c r="AV538" i="69"/>
  <c r="AX16" i="69"/>
  <c r="AX538" i="69" s="1"/>
  <c r="AV530" i="69"/>
  <c r="AW535" i="69"/>
  <c r="AX535" i="69"/>
  <c r="AW54" i="68"/>
  <c r="AW244" i="68"/>
  <c r="AV156" i="67"/>
  <c r="AV148" i="67"/>
  <c r="AX66" i="67"/>
  <c r="AV147" i="67"/>
  <c r="AW59" i="67"/>
  <c r="AV150" i="67"/>
  <c r="AW33" i="67"/>
  <c r="AW150" i="67" s="1"/>
  <c r="AV153" i="67"/>
  <c r="AW18" i="67"/>
  <c r="AV149" i="67"/>
  <c r="AW62" i="67"/>
  <c r="AX62" i="67" s="1"/>
  <c r="AX149" i="67" s="1"/>
  <c r="AW45" i="67"/>
  <c r="AS319" i="12"/>
  <c r="AS100" i="12"/>
  <c r="AT100" i="12"/>
  <c r="AS197" i="12"/>
  <c r="AT570" i="12"/>
  <c r="AS118" i="12"/>
  <c r="AT321" i="12"/>
  <c r="AT669" i="12"/>
  <c r="AT335" i="12"/>
  <c r="AS335" i="12"/>
  <c r="AT118" i="12"/>
  <c r="AW530" i="69"/>
  <c r="AX530" i="69"/>
  <c r="AW536" i="69"/>
  <c r="AX536" i="69"/>
  <c r="AW528" i="69"/>
  <c r="AX528" i="69"/>
  <c r="AX54" i="68"/>
  <c r="AW149" i="67"/>
  <c r="AW156" i="67"/>
  <c r="AX18" i="67"/>
  <c r="AX45" i="67"/>
  <c r="AW147" i="67"/>
  <c r="AX59" i="67"/>
  <c r="BF231" i="4"/>
  <c r="BF691" i="4"/>
  <c r="BF197" i="4"/>
  <c r="BF100" i="4"/>
  <c r="BF335" i="4"/>
  <c r="BF319" i="4"/>
  <c r="BF667" i="4"/>
  <c r="BF321" i="4"/>
  <c r="BF791" i="4"/>
  <c r="BF570" i="4"/>
  <c r="BF118" i="4"/>
  <c r="AQ118" i="4"/>
  <c r="AR118" i="4"/>
  <c r="AS118" i="4"/>
  <c r="AT118" i="4"/>
  <c r="AU118" i="4" s="1"/>
  <c r="AQ570" i="4"/>
  <c r="AR570" i="4"/>
  <c r="AS570" i="4" s="1"/>
  <c r="AQ231" i="4"/>
  <c r="AR231" i="4"/>
  <c r="AS231" i="4"/>
  <c r="AT231" i="4"/>
  <c r="AU231" i="4" s="1"/>
  <c r="AQ691" i="4"/>
  <c r="AR691" i="4"/>
  <c r="AS691" i="4" s="1"/>
  <c r="AQ197" i="4"/>
  <c r="AR197" i="4"/>
  <c r="AS197" i="4"/>
  <c r="AT197" i="4"/>
  <c r="AU197" i="4" s="1"/>
  <c r="AQ100" i="4"/>
  <c r="AR100" i="4"/>
  <c r="AS100" i="4" s="1"/>
  <c r="AQ335" i="4"/>
  <c r="AR335" i="4"/>
  <c r="AS335" i="4"/>
  <c r="AT335" i="4"/>
  <c r="AU335" i="4" s="1"/>
  <c r="AQ319" i="4"/>
  <c r="AR319" i="4"/>
  <c r="AS319" i="4" s="1"/>
  <c r="AQ667" i="4"/>
  <c r="AR667" i="4"/>
  <c r="AS667" i="4"/>
  <c r="AT667" i="4"/>
  <c r="AU667" i="4" s="1"/>
  <c r="AQ321" i="4"/>
  <c r="AR321" i="4"/>
  <c r="AS321" i="4" s="1"/>
  <c r="AQ791" i="4"/>
  <c r="AR791" i="4"/>
  <c r="AS791" i="4" s="1"/>
  <c r="AA791" i="4"/>
  <c r="AA118" i="4"/>
  <c r="AA570" i="4"/>
  <c r="AA231" i="4"/>
  <c r="AA691" i="4"/>
  <c r="AA197" i="4"/>
  <c r="AA100" i="4"/>
  <c r="AA335" i="4"/>
  <c r="AA319" i="4"/>
  <c r="AA667" i="4"/>
  <c r="AA321" i="4"/>
  <c r="R118" i="4"/>
  <c r="S118" i="4"/>
  <c r="T118" i="4"/>
  <c r="U118" i="4"/>
  <c r="AO118" i="4"/>
  <c r="V118" i="4"/>
  <c r="R570" i="4"/>
  <c r="S570" i="4"/>
  <c r="T570" i="4"/>
  <c r="U570" i="4"/>
  <c r="AO570" i="4"/>
  <c r="V570" i="4"/>
  <c r="R231" i="4"/>
  <c r="S231" i="4"/>
  <c r="T231" i="4"/>
  <c r="U231" i="4"/>
  <c r="X231" i="4"/>
  <c r="V231" i="4"/>
  <c r="R691" i="4"/>
  <c r="S691" i="4"/>
  <c r="T691" i="4"/>
  <c r="U691" i="4"/>
  <c r="V691" i="4"/>
  <c r="R197" i="4"/>
  <c r="S197" i="4"/>
  <c r="T197" i="4"/>
  <c r="U197" i="4"/>
  <c r="V197" i="4"/>
  <c r="R100" i="4"/>
  <c r="S100" i="4"/>
  <c r="T100" i="4"/>
  <c r="U100" i="4"/>
  <c r="AO100" i="4"/>
  <c r="V100" i="4"/>
  <c r="R335" i="4"/>
  <c r="S335" i="4"/>
  <c r="T335" i="4"/>
  <c r="U335" i="4"/>
  <c r="X335" i="4"/>
  <c r="V335" i="4"/>
  <c r="R319" i="4"/>
  <c r="S319" i="4"/>
  <c r="T319" i="4"/>
  <c r="U319" i="4"/>
  <c r="V319" i="4"/>
  <c r="W319" i="4" s="1"/>
  <c r="R667" i="4"/>
  <c r="S667" i="4"/>
  <c r="T667" i="4"/>
  <c r="U667" i="4"/>
  <c r="X667" i="4" s="1"/>
  <c r="V667" i="4"/>
  <c r="R321" i="4"/>
  <c r="S321" i="4"/>
  <c r="T321" i="4"/>
  <c r="U321" i="4"/>
  <c r="AO321" i="4" s="1"/>
  <c r="V321" i="4"/>
  <c r="R791" i="4"/>
  <c r="S791" i="4"/>
  <c r="T791" i="4"/>
  <c r="U791" i="4"/>
  <c r="AO791" i="4" s="1"/>
  <c r="V791" i="4"/>
  <c r="M118" i="4"/>
  <c r="Z118" i="4"/>
  <c r="M570" i="4"/>
  <c r="Z570" i="4"/>
  <c r="M231" i="4"/>
  <c r="Z231" i="4"/>
  <c r="M691" i="4"/>
  <c r="Z691" i="4"/>
  <c r="M197" i="4"/>
  <c r="Z197" i="4"/>
  <c r="M100" i="4"/>
  <c r="Z100" i="4"/>
  <c r="M335" i="4"/>
  <c r="J335" i="4" s="1"/>
  <c r="Z335" i="4"/>
  <c r="M319" i="4"/>
  <c r="Z319" i="4"/>
  <c r="M667" i="4"/>
  <c r="Z667" i="4"/>
  <c r="M321" i="4"/>
  <c r="Z321" i="4"/>
  <c r="M791" i="4"/>
  <c r="Z791" i="4"/>
  <c r="J691" i="4"/>
  <c r="X570" i="4"/>
  <c r="J319" i="4"/>
  <c r="J791" i="4"/>
  <c r="J231" i="4"/>
  <c r="AP231" i="4" s="1"/>
  <c r="J321" i="4"/>
  <c r="J100" i="4"/>
  <c r="J570" i="4"/>
  <c r="J667" i="4"/>
  <c r="J197" i="4"/>
  <c r="AO197" i="4" s="1"/>
  <c r="J118" i="4"/>
  <c r="X100" i="4"/>
  <c r="W100" i="4"/>
  <c r="X791" i="4"/>
  <c r="X197" i="4"/>
  <c r="W691" i="4"/>
  <c r="X118" i="4"/>
  <c r="W197" i="4"/>
  <c r="W118" i="4"/>
  <c r="AP791" i="4"/>
  <c r="AP319" i="4"/>
  <c r="AP335" i="4"/>
  <c r="AP100" i="4"/>
  <c r="AP691" i="4"/>
  <c r="AP570" i="4"/>
  <c r="AP118" i="4"/>
  <c r="W570" i="4"/>
  <c r="AO319" i="4"/>
  <c r="AO335" i="4"/>
  <c r="AO691" i="4"/>
  <c r="X319" i="4"/>
  <c r="W335" i="4"/>
  <c r="X691" i="4"/>
  <c r="W231" i="4"/>
  <c r="AO231" i="4"/>
  <c r="BF533" i="4"/>
  <c r="BF820" i="4"/>
  <c r="BF110" i="4"/>
  <c r="BF464" i="4"/>
  <c r="BF269" i="4"/>
  <c r="BF163" i="4"/>
  <c r="BF874" i="4"/>
  <c r="BF136" i="4"/>
  <c r="BF260" i="4"/>
  <c r="BF407" i="4"/>
  <c r="AQ407" i="4"/>
  <c r="AR407" i="4"/>
  <c r="AS407" i="4"/>
  <c r="AT407" i="4" s="1"/>
  <c r="AQ533" i="4"/>
  <c r="AR533" i="4"/>
  <c r="AS533" i="4"/>
  <c r="AT533" i="4" s="1"/>
  <c r="AQ820" i="4"/>
  <c r="AR820" i="4"/>
  <c r="AS820" i="4"/>
  <c r="AT820" i="4" s="1"/>
  <c r="AQ110" i="4"/>
  <c r="AR110" i="4"/>
  <c r="AS110" i="4"/>
  <c r="AT110" i="4" s="1"/>
  <c r="AQ464" i="4"/>
  <c r="AR464" i="4"/>
  <c r="AS464" i="4"/>
  <c r="AT464" i="4" s="1"/>
  <c r="AQ269" i="4"/>
  <c r="AR269" i="4"/>
  <c r="AS269" i="4"/>
  <c r="AT269" i="4" s="1"/>
  <c r="AQ163" i="4"/>
  <c r="AR163" i="4"/>
  <c r="AS163" i="4"/>
  <c r="AT163" i="4" s="1"/>
  <c r="AQ874" i="4"/>
  <c r="AR874" i="4"/>
  <c r="AS874" i="4"/>
  <c r="AT874" i="4" s="1"/>
  <c r="AQ136" i="4"/>
  <c r="AR136" i="4"/>
  <c r="AS136" i="4"/>
  <c r="AT136" i="4" s="1"/>
  <c r="AQ260" i="4"/>
  <c r="AR260" i="4"/>
  <c r="AS260" i="4"/>
  <c r="AT260" i="4" s="1"/>
  <c r="S407" i="4"/>
  <c r="T407" i="4"/>
  <c r="U407" i="4"/>
  <c r="X407" i="4" s="1"/>
  <c r="V407" i="4"/>
  <c r="S533" i="4"/>
  <c r="T533" i="4"/>
  <c r="U533" i="4"/>
  <c r="V533" i="4"/>
  <c r="S820" i="4"/>
  <c r="T820" i="4"/>
  <c r="U820" i="4"/>
  <c r="V820" i="4"/>
  <c r="W820" i="4" s="1"/>
  <c r="S110" i="4"/>
  <c r="T110" i="4"/>
  <c r="U110" i="4"/>
  <c r="X110" i="4"/>
  <c r="V110" i="4"/>
  <c r="S464" i="4"/>
  <c r="T464" i="4"/>
  <c r="U464" i="4"/>
  <c r="X464" i="4" s="1"/>
  <c r="V464" i="4"/>
  <c r="S269" i="4"/>
  <c r="T269" i="4"/>
  <c r="U269" i="4"/>
  <c r="AO269" i="4"/>
  <c r="V269" i="4"/>
  <c r="S163" i="4"/>
  <c r="T163" i="4"/>
  <c r="U163" i="4"/>
  <c r="AP163" i="4" s="1"/>
  <c r="V163" i="4"/>
  <c r="S874" i="4"/>
  <c r="T874" i="4"/>
  <c r="U874" i="4"/>
  <c r="AO874" i="4" s="1"/>
  <c r="V874" i="4"/>
  <c r="S136" i="4"/>
  <c r="T136" i="4"/>
  <c r="U136" i="4"/>
  <c r="AO136" i="4" s="1"/>
  <c r="V136" i="4"/>
  <c r="W136" i="4" s="1"/>
  <c r="S260" i="4"/>
  <c r="T260" i="4"/>
  <c r="U260" i="4"/>
  <c r="AO260" i="4"/>
  <c r="V260" i="4"/>
  <c r="W260" i="4" s="1"/>
  <c r="AA407" i="4"/>
  <c r="AO407" i="4" s="1"/>
  <c r="AA533" i="4"/>
  <c r="AA820" i="4"/>
  <c r="AO820" i="4" s="1"/>
  <c r="AA110" i="4"/>
  <c r="AA464" i="4"/>
  <c r="AA269" i="4"/>
  <c r="AA163" i="4"/>
  <c r="AA874" i="4"/>
  <c r="AA136" i="4"/>
  <c r="AA260" i="4"/>
  <c r="R407" i="4"/>
  <c r="R533" i="4"/>
  <c r="R820" i="4"/>
  <c r="R110" i="4"/>
  <c r="R464" i="4"/>
  <c r="R269" i="4"/>
  <c r="R163" i="4"/>
  <c r="R874" i="4"/>
  <c r="R136" i="4"/>
  <c r="R260" i="4"/>
  <c r="W874" i="4"/>
  <c r="W163" i="4"/>
  <c r="X260" i="4"/>
  <c r="X874" i="4"/>
  <c r="X136" i="4"/>
  <c r="X269" i="4"/>
  <c r="W464" i="4"/>
  <c r="W110" i="4"/>
  <c r="X820" i="4"/>
  <c r="W407" i="4"/>
  <c r="W269" i="4"/>
  <c r="X533" i="4"/>
  <c r="AP260" i="4"/>
  <c r="AP136" i="4"/>
  <c r="AP269" i="4"/>
  <c r="W533" i="4"/>
  <c r="AO163" i="4"/>
  <c r="M407" i="4"/>
  <c r="Z407" i="4" s="1"/>
  <c r="M533" i="4"/>
  <c r="Z533" i="4" s="1"/>
  <c r="M820" i="4"/>
  <c r="Z820" i="4" s="1"/>
  <c r="M110" i="4"/>
  <c r="M464" i="4"/>
  <c r="Z464" i="4" s="1"/>
  <c r="M269" i="4"/>
  <c r="M163" i="4"/>
  <c r="Z163" i="4" s="1"/>
  <c r="M874" i="4"/>
  <c r="M136" i="4"/>
  <c r="Z136" i="4" s="1"/>
  <c r="M260" i="4"/>
  <c r="Z260" i="4" s="1"/>
  <c r="J163" i="4"/>
  <c r="J820" i="4"/>
  <c r="J260" i="4"/>
  <c r="J269" i="4"/>
  <c r="Z269" i="4"/>
  <c r="J533" i="4"/>
  <c r="AO533" i="4" s="1"/>
  <c r="J136" i="4"/>
  <c r="J407" i="4"/>
  <c r="AP407" i="4" s="1"/>
  <c r="J874" i="4"/>
  <c r="Z874" i="4"/>
  <c r="J110" i="4"/>
  <c r="AO110" i="4" s="1"/>
  <c r="Z110" i="4"/>
  <c r="Y407" i="12"/>
  <c r="Z407" i="12"/>
  <c r="AA407" i="12"/>
  <c r="AB407" i="12"/>
  <c r="AC407" i="12"/>
  <c r="AD407" i="12"/>
  <c r="AE407" i="12"/>
  <c r="AF407" i="12"/>
  <c r="AG407" i="12"/>
  <c r="AH407" i="12"/>
  <c r="AI407" i="12"/>
  <c r="AJ407" i="12"/>
  <c r="AK407" i="12"/>
  <c r="AL407" i="12"/>
  <c r="AM407" i="12"/>
  <c r="AN407" i="12"/>
  <c r="AO407" i="12"/>
  <c r="AP407" i="12"/>
  <c r="AQ407" i="12"/>
  <c r="AR407" i="12"/>
  <c r="Y533" i="12"/>
  <c r="Z533" i="12"/>
  <c r="AS533" i="12" s="1"/>
  <c r="AA533" i="12"/>
  <c r="AB533" i="12"/>
  <c r="AC533" i="12"/>
  <c r="AD533" i="12"/>
  <c r="AE533" i="12"/>
  <c r="AF533" i="12"/>
  <c r="AG533" i="12"/>
  <c r="AH533" i="12"/>
  <c r="AI533" i="12"/>
  <c r="AJ533" i="12"/>
  <c r="AK533" i="12"/>
  <c r="AL533" i="12"/>
  <c r="AM533" i="12"/>
  <c r="AN533" i="12"/>
  <c r="AO533" i="12"/>
  <c r="AP533" i="12"/>
  <c r="AQ533" i="12"/>
  <c r="AR533" i="12"/>
  <c r="Y823" i="12"/>
  <c r="Z823" i="12"/>
  <c r="AS823" i="12" s="1"/>
  <c r="AA823" i="12"/>
  <c r="AT823" i="12" s="1"/>
  <c r="AB823" i="12"/>
  <c r="AC823" i="12"/>
  <c r="AD823" i="12"/>
  <c r="AE823" i="12"/>
  <c r="AF823" i="12"/>
  <c r="AG823" i="12"/>
  <c r="AH823" i="12"/>
  <c r="AI823" i="12"/>
  <c r="AJ823" i="12"/>
  <c r="AK823" i="12"/>
  <c r="AL823" i="12"/>
  <c r="AM823" i="12"/>
  <c r="AN823" i="12"/>
  <c r="AO823" i="12"/>
  <c r="AP823" i="12"/>
  <c r="AQ823" i="12"/>
  <c r="AR823" i="12"/>
  <c r="Y110" i="12"/>
  <c r="Z110" i="12"/>
  <c r="AS110" i="12" s="1"/>
  <c r="AA110" i="12"/>
  <c r="AB110" i="12"/>
  <c r="AC110" i="12"/>
  <c r="AT110" i="12" s="1"/>
  <c r="AD110" i="12"/>
  <c r="AE110" i="12"/>
  <c r="AF110" i="12"/>
  <c r="AG110" i="12"/>
  <c r="AH110" i="12"/>
  <c r="AI110" i="12"/>
  <c r="AJ110" i="12"/>
  <c r="AK110" i="12"/>
  <c r="AL110" i="12"/>
  <c r="AM110" i="12"/>
  <c r="AN110" i="12"/>
  <c r="AO110" i="12"/>
  <c r="AP110" i="12"/>
  <c r="AQ110" i="12"/>
  <c r="AR110" i="12"/>
  <c r="Y464" i="12"/>
  <c r="Z464" i="12"/>
  <c r="AT464" i="12" s="1"/>
  <c r="AA464" i="12"/>
  <c r="AB464" i="12"/>
  <c r="AC464" i="12"/>
  <c r="AS464" i="12" s="1"/>
  <c r="AD464" i="12"/>
  <c r="AE464" i="12"/>
  <c r="AF464" i="12"/>
  <c r="AG464" i="12"/>
  <c r="AH464" i="12"/>
  <c r="AI464" i="12"/>
  <c r="AJ464" i="12"/>
  <c r="AK464" i="12"/>
  <c r="AL464" i="12"/>
  <c r="AM464" i="12"/>
  <c r="AN464" i="12"/>
  <c r="AO464" i="12"/>
  <c r="AP464" i="12"/>
  <c r="AQ464" i="12"/>
  <c r="AR464" i="12"/>
  <c r="Y269" i="12"/>
  <c r="Z269" i="12"/>
  <c r="AA269" i="12"/>
  <c r="AB269" i="12"/>
  <c r="AC269" i="12"/>
  <c r="AS269" i="12" s="1"/>
  <c r="AD269" i="12"/>
  <c r="AE269" i="12"/>
  <c r="AF269" i="12"/>
  <c r="AG269" i="12"/>
  <c r="AH269" i="12"/>
  <c r="AI269" i="12"/>
  <c r="AJ269" i="12"/>
  <c r="AK269" i="12"/>
  <c r="AL269" i="12"/>
  <c r="AM269" i="12"/>
  <c r="AN269" i="12"/>
  <c r="AO269" i="12"/>
  <c r="AP269" i="12"/>
  <c r="AQ269" i="12"/>
  <c r="AR269" i="12"/>
  <c r="Y163" i="12"/>
  <c r="Z163" i="12"/>
  <c r="AA163" i="12"/>
  <c r="AS163" i="12" s="1"/>
  <c r="AB163" i="12"/>
  <c r="AC163" i="12"/>
  <c r="AT163" i="12" s="1"/>
  <c r="AD163" i="12"/>
  <c r="AE163" i="12"/>
  <c r="AF163" i="12"/>
  <c r="AG163" i="12"/>
  <c r="AH163" i="12"/>
  <c r="AI163" i="12"/>
  <c r="AJ163" i="12"/>
  <c r="AK163" i="12"/>
  <c r="AL163" i="12"/>
  <c r="AM163" i="12"/>
  <c r="AN163" i="12"/>
  <c r="AO163" i="12"/>
  <c r="AP163" i="12"/>
  <c r="AQ163" i="12"/>
  <c r="AR163" i="12"/>
  <c r="Y877" i="12"/>
  <c r="Z877" i="12"/>
  <c r="AA877" i="12"/>
  <c r="AT877" i="12" s="1"/>
  <c r="AB877" i="12"/>
  <c r="AC877" i="12"/>
  <c r="AD877" i="12"/>
  <c r="AE877" i="12"/>
  <c r="AF877" i="12"/>
  <c r="AG877" i="12"/>
  <c r="AH877" i="12"/>
  <c r="AI877" i="12"/>
  <c r="AJ877" i="12"/>
  <c r="AK877" i="12"/>
  <c r="AL877" i="12"/>
  <c r="AM877" i="12"/>
  <c r="AN877" i="12"/>
  <c r="AO877" i="12"/>
  <c r="AP877" i="12"/>
  <c r="AQ877" i="12"/>
  <c r="AR877" i="12"/>
  <c r="Y136" i="12"/>
  <c r="Z136" i="12"/>
  <c r="AA136" i="12"/>
  <c r="AS136" i="12" s="1"/>
  <c r="AB136" i="12"/>
  <c r="AC136" i="12"/>
  <c r="AD136" i="12"/>
  <c r="AE136" i="12"/>
  <c r="AF136" i="12"/>
  <c r="AG136" i="12"/>
  <c r="AH136" i="12"/>
  <c r="AI136" i="12"/>
  <c r="AJ136" i="12"/>
  <c r="AK136" i="12"/>
  <c r="AL136" i="12"/>
  <c r="AM136" i="12"/>
  <c r="AN136" i="12"/>
  <c r="AO136" i="12"/>
  <c r="AP136" i="12"/>
  <c r="AQ136" i="12"/>
  <c r="AR136" i="12"/>
  <c r="Y260" i="12"/>
  <c r="Z260" i="12"/>
  <c r="AA260" i="12"/>
  <c r="AB260" i="12"/>
  <c r="AC260" i="12"/>
  <c r="AD260" i="12"/>
  <c r="AE260" i="12"/>
  <c r="AF260" i="12"/>
  <c r="AG260" i="12"/>
  <c r="AH260" i="12"/>
  <c r="AI260" i="12"/>
  <c r="AJ260" i="12"/>
  <c r="AK260" i="12"/>
  <c r="AL260" i="12"/>
  <c r="AM260" i="12"/>
  <c r="AN260" i="12"/>
  <c r="AO260" i="12"/>
  <c r="AP260" i="12"/>
  <c r="AQ260" i="12"/>
  <c r="AR260" i="12"/>
  <c r="AT407" i="12"/>
  <c r="AT260" i="12"/>
  <c r="AT136" i="12"/>
  <c r="AS407" i="12"/>
  <c r="AS260" i="12"/>
  <c r="AP110" i="4"/>
  <c r="AP820" i="4"/>
  <c r="AP874" i="4"/>
  <c r="AP533" i="4"/>
  <c r="E629" i="6"/>
  <c r="C629" i="6" s="1"/>
  <c r="F629" i="6"/>
  <c r="G629" i="6"/>
  <c r="H629" i="6"/>
  <c r="K629" i="6"/>
  <c r="L629" i="6"/>
  <c r="M629" i="6"/>
  <c r="N629" i="6"/>
  <c r="BF42" i="4"/>
  <c r="BF156" i="4"/>
  <c r="BF689" i="4"/>
  <c r="AQ42" i="4"/>
  <c r="AR42" i="4"/>
  <c r="AS42" i="4"/>
  <c r="AT42" i="4" s="1"/>
  <c r="AQ156" i="4"/>
  <c r="AR156" i="4"/>
  <c r="AS156" i="4"/>
  <c r="AT156" i="4" s="1"/>
  <c r="AQ689" i="4"/>
  <c r="AR689" i="4"/>
  <c r="AS689" i="4"/>
  <c r="AT689" i="4" s="1"/>
  <c r="AA42" i="4"/>
  <c r="AA156" i="4"/>
  <c r="AA689" i="4"/>
  <c r="R42" i="4"/>
  <c r="S42" i="4"/>
  <c r="T42" i="4"/>
  <c r="U42" i="4"/>
  <c r="W42" i="4" s="1"/>
  <c r="V42" i="4"/>
  <c r="R156" i="4"/>
  <c r="S156" i="4"/>
  <c r="T156" i="4"/>
  <c r="U156" i="4"/>
  <c r="AO156" i="4" s="1"/>
  <c r="AP156" i="4"/>
  <c r="V156" i="4"/>
  <c r="R689" i="4"/>
  <c r="S689" i="4"/>
  <c r="T689" i="4"/>
  <c r="U689" i="4"/>
  <c r="V689" i="4"/>
  <c r="W689" i="4" s="1"/>
  <c r="M42" i="4"/>
  <c r="J42" i="4"/>
  <c r="M156" i="4"/>
  <c r="J156" i="4"/>
  <c r="M689" i="4"/>
  <c r="J689" i="4"/>
  <c r="Y42" i="12"/>
  <c r="Z42" i="12"/>
  <c r="AS42" i="12" s="1"/>
  <c r="AA42" i="12"/>
  <c r="AB42" i="12"/>
  <c r="AC42" i="12"/>
  <c r="AD42" i="12"/>
  <c r="AE42" i="12"/>
  <c r="AF42" i="12"/>
  <c r="AG42" i="12"/>
  <c r="AH42" i="12"/>
  <c r="AI42" i="12"/>
  <c r="AJ42" i="12"/>
  <c r="AK42" i="12"/>
  <c r="AL42" i="12"/>
  <c r="AM42" i="12"/>
  <c r="AN42" i="12"/>
  <c r="AO42" i="12"/>
  <c r="AP42" i="12"/>
  <c r="AQ42" i="12"/>
  <c r="AR42" i="12"/>
  <c r="Y156" i="12"/>
  <c r="Z156" i="12"/>
  <c r="AS156" i="12" s="1"/>
  <c r="AA156" i="12"/>
  <c r="AB156" i="12"/>
  <c r="AC156" i="12"/>
  <c r="AD156" i="12"/>
  <c r="AE156" i="12"/>
  <c r="AF156" i="12"/>
  <c r="AG156" i="12"/>
  <c r="AH156" i="12"/>
  <c r="AI156" i="12"/>
  <c r="AJ156" i="12"/>
  <c r="AK156" i="12"/>
  <c r="AL156" i="12"/>
  <c r="AM156" i="12"/>
  <c r="AN156" i="12"/>
  <c r="AO156" i="12"/>
  <c r="AP156" i="12"/>
  <c r="AQ156" i="12"/>
  <c r="AR156" i="12"/>
  <c r="Y691" i="12"/>
  <c r="Z691" i="12"/>
  <c r="AS691" i="12" s="1"/>
  <c r="AA691" i="12"/>
  <c r="AB691" i="12"/>
  <c r="AC691" i="12"/>
  <c r="AD691" i="12"/>
  <c r="AE691" i="12"/>
  <c r="AF691" i="12"/>
  <c r="AG691" i="12"/>
  <c r="AH691" i="12"/>
  <c r="AI691" i="12"/>
  <c r="AJ691" i="12"/>
  <c r="AK691" i="12"/>
  <c r="AL691" i="12"/>
  <c r="AM691" i="12"/>
  <c r="AN691" i="12"/>
  <c r="AO691" i="12"/>
  <c r="AP691" i="12"/>
  <c r="AQ691" i="12"/>
  <c r="AR691" i="12"/>
  <c r="Z156" i="4"/>
  <c r="Z689" i="4"/>
  <c r="Z42" i="4"/>
  <c r="X156" i="4"/>
  <c r="W156" i="4"/>
  <c r="AT156" i="12"/>
  <c r="AO689" i="4"/>
  <c r="X689" i="4"/>
  <c r="AP689" i="4"/>
  <c r="AT42" i="12"/>
  <c r="M618" i="6"/>
  <c r="M620" i="6"/>
  <c r="M621" i="6"/>
  <c r="M622" i="6"/>
  <c r="M623" i="6"/>
  <c r="M624" i="6"/>
  <c r="M625" i="6"/>
  <c r="M626" i="6"/>
  <c r="M627" i="6"/>
  <c r="M628" i="6"/>
  <c r="M619" i="6"/>
  <c r="L618" i="6"/>
  <c r="N618" i="6" s="1"/>
  <c r="L619" i="6"/>
  <c r="L620" i="6"/>
  <c r="L621" i="6"/>
  <c r="L622" i="6"/>
  <c r="N622" i="6" s="1"/>
  <c r="L623" i="6"/>
  <c r="L624" i="6"/>
  <c r="L625" i="6"/>
  <c r="L626" i="6"/>
  <c r="L627" i="6"/>
  <c r="L628" i="6"/>
  <c r="K618" i="6"/>
  <c r="K619" i="6"/>
  <c r="N619" i="6" s="1"/>
  <c r="K620" i="6"/>
  <c r="K621" i="6"/>
  <c r="N621" i="6" s="1"/>
  <c r="K622" i="6"/>
  <c r="K623" i="6"/>
  <c r="N623" i="6" s="1"/>
  <c r="K624" i="6"/>
  <c r="K625" i="6"/>
  <c r="K626" i="6"/>
  <c r="K627" i="6"/>
  <c r="N627" i="6" s="1"/>
  <c r="K628" i="6"/>
  <c r="N625" i="6"/>
  <c r="N624" i="6"/>
  <c r="N620" i="6"/>
  <c r="N626" i="6"/>
  <c r="N628" i="6"/>
  <c r="AR8" i="4"/>
  <c r="AR9" i="4"/>
  <c r="AR10" i="4"/>
  <c r="AR11" i="4"/>
  <c r="AR12" i="4"/>
  <c r="AR13" i="4"/>
  <c r="AR14" i="4"/>
  <c r="AR15" i="4"/>
  <c r="AR16" i="4"/>
  <c r="AR17" i="4"/>
  <c r="AR18" i="4"/>
  <c r="AR19" i="4"/>
  <c r="AR20" i="4"/>
  <c r="AR21" i="4"/>
  <c r="AR22" i="4"/>
  <c r="AR23" i="4"/>
  <c r="AR24" i="4"/>
  <c r="AR25" i="4"/>
  <c r="AR26" i="4"/>
  <c r="AR27" i="4"/>
  <c r="AR28" i="4"/>
  <c r="AR29" i="4"/>
  <c r="AR30" i="4"/>
  <c r="AR31" i="4"/>
  <c r="AR32" i="4"/>
  <c r="AR33" i="4"/>
  <c r="AR34" i="4"/>
  <c r="AR35" i="4"/>
  <c r="AR36" i="4"/>
  <c r="AR37" i="4"/>
  <c r="AR38" i="4"/>
  <c r="AR39" i="4"/>
  <c r="AR40" i="4"/>
  <c r="AR41" i="4"/>
  <c r="AR43" i="4"/>
  <c r="AR44" i="4"/>
  <c r="AR45" i="4"/>
  <c r="AR46" i="4"/>
  <c r="AR47" i="4"/>
  <c r="AR48" i="4"/>
  <c r="AR49" i="4"/>
  <c r="AR50" i="4"/>
  <c r="AR51" i="4"/>
  <c r="AR52" i="4"/>
  <c r="AR53" i="4"/>
  <c r="AR54" i="4"/>
  <c r="AR55" i="4"/>
  <c r="AR56" i="4"/>
  <c r="AR57" i="4"/>
  <c r="AR58" i="4"/>
  <c r="AR59" i="4"/>
  <c r="AR60" i="4"/>
  <c r="AR61" i="4"/>
  <c r="AR62" i="4"/>
  <c r="AR63" i="4"/>
  <c r="AR64" i="4"/>
  <c r="AR65" i="4"/>
  <c r="AR66" i="4"/>
  <c r="AR67" i="4"/>
  <c r="AR68" i="4"/>
  <c r="AR69" i="4"/>
  <c r="AR70" i="4"/>
  <c r="AR71" i="4"/>
  <c r="AR72" i="4"/>
  <c r="AR73" i="4"/>
  <c r="AR74" i="4"/>
  <c r="AR75" i="4"/>
  <c r="AR76" i="4"/>
  <c r="AR77" i="4"/>
  <c r="AR78" i="4"/>
  <c r="AR79" i="4"/>
  <c r="AR80" i="4"/>
  <c r="AR81" i="4"/>
  <c r="AR82" i="4"/>
  <c r="AR83" i="4"/>
  <c r="AR84" i="4"/>
  <c r="AR85" i="4"/>
  <c r="AR86" i="4"/>
  <c r="AR87" i="4"/>
  <c r="AR88" i="4"/>
  <c r="AR89" i="4"/>
  <c r="AR90" i="4"/>
  <c r="AR91" i="4"/>
  <c r="AR92" i="4"/>
  <c r="AR93" i="4"/>
  <c r="AR94" i="4"/>
  <c r="AR95" i="4"/>
  <c r="AR96" i="4"/>
  <c r="AR97" i="4"/>
  <c r="AR98" i="4"/>
  <c r="AR99" i="4"/>
  <c r="AR101" i="4"/>
  <c r="AR102" i="4"/>
  <c r="AR103" i="4"/>
  <c r="AR104" i="4"/>
  <c r="AR105" i="4"/>
  <c r="AR106" i="4"/>
  <c r="AR107" i="4"/>
  <c r="AR108" i="4"/>
  <c r="AR109" i="4"/>
  <c r="AR111" i="4"/>
  <c r="AR112" i="4"/>
  <c r="AR113" i="4"/>
  <c r="AR114" i="4"/>
  <c r="AR115" i="4"/>
  <c r="AR116" i="4"/>
  <c r="AR117" i="4"/>
  <c r="AR119" i="4"/>
  <c r="AR120" i="4"/>
  <c r="AR121" i="4"/>
  <c r="AR122" i="4"/>
  <c r="AR123" i="4"/>
  <c r="AR124" i="4"/>
  <c r="AR125" i="4"/>
  <c r="AR126" i="4"/>
  <c r="AR127" i="4"/>
  <c r="AR128" i="4"/>
  <c r="AR129" i="4"/>
  <c r="AR130" i="4"/>
  <c r="AR131" i="4"/>
  <c r="AR132" i="4"/>
  <c r="AR133" i="4"/>
  <c r="AR134" i="4"/>
  <c r="AR135" i="4"/>
  <c r="AR137" i="4"/>
  <c r="AR138" i="4"/>
  <c r="AR139" i="4"/>
  <c r="AR140" i="4"/>
  <c r="AR141" i="4"/>
  <c r="AR142" i="4"/>
  <c r="AR143" i="4"/>
  <c r="AR144" i="4"/>
  <c r="AR145" i="4"/>
  <c r="AR146" i="4"/>
  <c r="AR147" i="4"/>
  <c r="AR148" i="4"/>
  <c r="AR149" i="4"/>
  <c r="AR150" i="4"/>
  <c r="AR151" i="4"/>
  <c r="AR152" i="4"/>
  <c r="AR153" i="4"/>
  <c r="AR154" i="4"/>
  <c r="AR155" i="4"/>
  <c r="AR157" i="4"/>
  <c r="AR158" i="4"/>
  <c r="AR159" i="4"/>
  <c r="AR160" i="4"/>
  <c r="AR161" i="4"/>
  <c r="AR162" i="4"/>
  <c r="AR164" i="4"/>
  <c r="AR165" i="4"/>
  <c r="AR166" i="4"/>
  <c r="AR167" i="4"/>
  <c r="AR168" i="4"/>
  <c r="AR169" i="4"/>
  <c r="AR170" i="4"/>
  <c r="AR171" i="4"/>
  <c r="AR172" i="4"/>
  <c r="AR173" i="4"/>
  <c r="AR174" i="4"/>
  <c r="AR175" i="4"/>
  <c r="AR176" i="4"/>
  <c r="AR177" i="4"/>
  <c r="AR178" i="4"/>
  <c r="AR179" i="4"/>
  <c r="AR180" i="4"/>
  <c r="AR181" i="4"/>
  <c r="AR182" i="4"/>
  <c r="AR183" i="4"/>
  <c r="AR184" i="4"/>
  <c r="AR185" i="4"/>
  <c r="AR186" i="4"/>
  <c r="AR187" i="4"/>
  <c r="AR188" i="4"/>
  <c r="AR189" i="4"/>
  <c r="AR190" i="4"/>
  <c r="AR191" i="4"/>
  <c r="AR192" i="4"/>
  <c r="AR193" i="4"/>
  <c r="AR194" i="4"/>
  <c r="AR195" i="4"/>
  <c r="AR196" i="4"/>
  <c r="AR198" i="4"/>
  <c r="AR199" i="4"/>
  <c r="AR200" i="4"/>
  <c r="AR201" i="4"/>
  <c r="AR202" i="4"/>
  <c r="AR203" i="4"/>
  <c r="AR204" i="4"/>
  <c r="AR205" i="4"/>
  <c r="AR206" i="4"/>
  <c r="AR207" i="4"/>
  <c r="AR208" i="4"/>
  <c r="AR209" i="4"/>
  <c r="AR210" i="4"/>
  <c r="AR211" i="4"/>
  <c r="AR212" i="4"/>
  <c r="AR213" i="4"/>
  <c r="AR214" i="4"/>
  <c r="AR215" i="4"/>
  <c r="AR216" i="4"/>
  <c r="AR217" i="4"/>
  <c r="AR218" i="4"/>
  <c r="AR219" i="4"/>
  <c r="AR220" i="4"/>
  <c r="AR221" i="4"/>
  <c r="AR223" i="4"/>
  <c r="AR224" i="4"/>
  <c r="AR225" i="4"/>
  <c r="AR226" i="4"/>
  <c r="AR227" i="4"/>
  <c r="AR228" i="4"/>
  <c r="AR229" i="4"/>
  <c r="AR230" i="4"/>
  <c r="AR232" i="4"/>
  <c r="AR233" i="4"/>
  <c r="AR234" i="4"/>
  <c r="AR235" i="4"/>
  <c r="AR236" i="4"/>
  <c r="AR237" i="4"/>
  <c r="AR238" i="4"/>
  <c r="AR239" i="4"/>
  <c r="AR240" i="4"/>
  <c r="AR241" i="4"/>
  <c r="AR242" i="4"/>
  <c r="AR243" i="4"/>
  <c r="AR244" i="4"/>
  <c r="AR245" i="4"/>
  <c r="AR246" i="4"/>
  <c r="AR247" i="4"/>
  <c r="AR248" i="4"/>
  <c r="AR249" i="4"/>
  <c r="AR250" i="4"/>
  <c r="AR251" i="4"/>
  <c r="AR252" i="4"/>
  <c r="AR253" i="4"/>
  <c r="AR254" i="4"/>
  <c r="AR255" i="4"/>
  <c r="AR256" i="4"/>
  <c r="AR257" i="4"/>
  <c r="AR258" i="4"/>
  <c r="AR259" i="4"/>
  <c r="AR261" i="4"/>
  <c r="AR262" i="4"/>
  <c r="AR263" i="4"/>
  <c r="AR264" i="4"/>
  <c r="AR265" i="4"/>
  <c r="AR266" i="4"/>
  <c r="AR267" i="4"/>
  <c r="AR268" i="4"/>
  <c r="AR270" i="4"/>
  <c r="AR271" i="4"/>
  <c r="AR272" i="4"/>
  <c r="AR273" i="4"/>
  <c r="AR274" i="4"/>
  <c r="AR275" i="4"/>
  <c r="AR276" i="4"/>
  <c r="AR277" i="4"/>
  <c r="AR278" i="4"/>
  <c r="AR279" i="4"/>
  <c r="AR280" i="4"/>
  <c r="AR281" i="4"/>
  <c r="AR282" i="4"/>
  <c r="AR283" i="4"/>
  <c r="AR284" i="4"/>
  <c r="AR285" i="4"/>
  <c r="AR286" i="4"/>
  <c r="AR287" i="4"/>
  <c r="AR288" i="4"/>
  <c r="AR289" i="4"/>
  <c r="AR290" i="4"/>
  <c r="AR291" i="4"/>
  <c r="AR292" i="4"/>
  <c r="AR293" i="4"/>
  <c r="AR294" i="4"/>
  <c r="AR295" i="4"/>
  <c r="AR296" i="4"/>
  <c r="AR297" i="4"/>
  <c r="AR298" i="4"/>
  <c r="AR299" i="4"/>
  <c r="AR300" i="4"/>
  <c r="AR301" i="4"/>
  <c r="AR302" i="4"/>
  <c r="AR303" i="4"/>
  <c r="AR304" i="4"/>
  <c r="AR305" i="4"/>
  <c r="AR306" i="4"/>
  <c r="AR307" i="4"/>
  <c r="AR308" i="4"/>
  <c r="AR309" i="4"/>
  <c r="AR310" i="4"/>
  <c r="AR311" i="4"/>
  <c r="AR312" i="4"/>
  <c r="AR313" i="4"/>
  <c r="AR314" i="4"/>
  <c r="AR315" i="4"/>
  <c r="AR316" i="4"/>
  <c r="AR317" i="4"/>
  <c r="AR318" i="4"/>
  <c r="AR320" i="4"/>
  <c r="AR322" i="4"/>
  <c r="AR323" i="4"/>
  <c r="AR324" i="4"/>
  <c r="AR325" i="4"/>
  <c r="AR326" i="4"/>
  <c r="AR327" i="4"/>
  <c r="AR328" i="4"/>
  <c r="AR329" i="4"/>
  <c r="AR330" i="4"/>
  <c r="AR331" i="4"/>
  <c r="AR332" i="4"/>
  <c r="AR333" i="4"/>
  <c r="AR334" i="4"/>
  <c r="AR336" i="4"/>
  <c r="AR337" i="4"/>
  <c r="AR338" i="4"/>
  <c r="AR339" i="4"/>
  <c r="AR340" i="4"/>
  <c r="AR341" i="4"/>
  <c r="AR342" i="4"/>
  <c r="AR343" i="4"/>
  <c r="AR344" i="4"/>
  <c r="AR345" i="4"/>
  <c r="AR346" i="4"/>
  <c r="AR347" i="4"/>
  <c r="AR348" i="4"/>
  <c r="AR349" i="4"/>
  <c r="AR350" i="4"/>
  <c r="AR351" i="4"/>
  <c r="AR352" i="4"/>
  <c r="AR353" i="4"/>
  <c r="AR354" i="4"/>
  <c r="AR355" i="4"/>
  <c r="AR356" i="4"/>
  <c r="AR357" i="4"/>
  <c r="AR358" i="4"/>
  <c r="AR359" i="4"/>
  <c r="AR360" i="4"/>
  <c r="AR361" i="4"/>
  <c r="AR362" i="4"/>
  <c r="AR363" i="4"/>
  <c r="AR364" i="4"/>
  <c r="AR365" i="4"/>
  <c r="AR366" i="4"/>
  <c r="AR367" i="4"/>
  <c r="AR368" i="4"/>
  <c r="AR369" i="4"/>
  <c r="AR370" i="4"/>
  <c r="AR371" i="4"/>
  <c r="AR372" i="4"/>
  <c r="AR373" i="4"/>
  <c r="AR374" i="4"/>
  <c r="AR375" i="4"/>
  <c r="AR376" i="4"/>
  <c r="AR377" i="4"/>
  <c r="AR378" i="4"/>
  <c r="AR379" i="4"/>
  <c r="AR380" i="4"/>
  <c r="AR381" i="4"/>
  <c r="AR382" i="4"/>
  <c r="AR383" i="4"/>
  <c r="AR384" i="4"/>
  <c r="AR385" i="4"/>
  <c r="AR386" i="4"/>
  <c r="AR387" i="4"/>
  <c r="AR388" i="4"/>
  <c r="AR389" i="4"/>
  <c r="AR390" i="4"/>
  <c r="AR391" i="4"/>
  <c r="AR392" i="4"/>
  <c r="AR393" i="4"/>
  <c r="AR394" i="4"/>
  <c r="AR395" i="4"/>
  <c r="AR396" i="4"/>
  <c r="AR397" i="4"/>
  <c r="AR398" i="4"/>
  <c r="AR399" i="4"/>
  <c r="AR400" i="4"/>
  <c r="AR401" i="4"/>
  <c r="AR402" i="4"/>
  <c r="AR403" i="4"/>
  <c r="AR404" i="4"/>
  <c r="AR405" i="4"/>
  <c r="AR406" i="4"/>
  <c r="AR408" i="4"/>
  <c r="AR409" i="4"/>
  <c r="AR410" i="4"/>
  <c r="AR411" i="4"/>
  <c r="AR412" i="4"/>
  <c r="AR413" i="4"/>
  <c r="AR414" i="4"/>
  <c r="AR415" i="4"/>
  <c r="AR416" i="4"/>
  <c r="AR417" i="4"/>
  <c r="AR418" i="4"/>
  <c r="AR419" i="4"/>
  <c r="AR420" i="4"/>
  <c r="AR421" i="4"/>
  <c r="AR422" i="4"/>
  <c r="AR423" i="4"/>
  <c r="AR424" i="4"/>
  <c r="AR425" i="4"/>
  <c r="AR426" i="4"/>
  <c r="AR427" i="4"/>
  <c r="AR428" i="4"/>
  <c r="AR429" i="4"/>
  <c r="AR430" i="4"/>
  <c r="AR431" i="4"/>
  <c r="AR432" i="4"/>
  <c r="AR433" i="4"/>
  <c r="AR434" i="4"/>
  <c r="AR435" i="4"/>
  <c r="AR436" i="4"/>
  <c r="AR437" i="4"/>
  <c r="AR438" i="4"/>
  <c r="AR439" i="4"/>
  <c r="AR440" i="4"/>
  <c r="AR441" i="4"/>
  <c r="AR442" i="4"/>
  <c r="AR443" i="4"/>
  <c r="AR444" i="4"/>
  <c r="AR445" i="4"/>
  <c r="AR446" i="4"/>
  <c r="AR447" i="4"/>
  <c r="AR448" i="4"/>
  <c r="AR449" i="4"/>
  <c r="AR450" i="4"/>
  <c r="AR451" i="4"/>
  <c r="AR453" i="4"/>
  <c r="AR454" i="4"/>
  <c r="AR455" i="4"/>
  <c r="AR456" i="4"/>
  <c r="AR457" i="4"/>
  <c r="AR458" i="4"/>
  <c r="AR459" i="4"/>
  <c r="AR460" i="4"/>
  <c r="AR461" i="4"/>
  <c r="AR462" i="4"/>
  <c r="AR463" i="4"/>
  <c r="AR465" i="4"/>
  <c r="AR466" i="4"/>
  <c r="AR467" i="4"/>
  <c r="AR468" i="4"/>
  <c r="AR469" i="4"/>
  <c r="AR470" i="4"/>
  <c r="AR471" i="4"/>
  <c r="AR472" i="4"/>
  <c r="AR473" i="4"/>
  <c r="AR474" i="4"/>
  <c r="AR475" i="4"/>
  <c r="AR476" i="4"/>
  <c r="AR477" i="4"/>
  <c r="AR478" i="4"/>
  <c r="AR479" i="4"/>
  <c r="AR480" i="4"/>
  <c r="AR481" i="4"/>
  <c r="AR482" i="4"/>
  <c r="AR483" i="4"/>
  <c r="AR484" i="4"/>
  <c r="AR485" i="4"/>
  <c r="AR486" i="4"/>
  <c r="AR487" i="4"/>
  <c r="AR488" i="4"/>
  <c r="AR489" i="4"/>
  <c r="AR490" i="4"/>
  <c r="AR491" i="4"/>
  <c r="AR492" i="4"/>
  <c r="AR493" i="4"/>
  <c r="AR494" i="4"/>
  <c r="AR495" i="4"/>
  <c r="AR496" i="4"/>
  <c r="AR497" i="4"/>
  <c r="AR498" i="4"/>
  <c r="AR499" i="4"/>
  <c r="AR500" i="4"/>
  <c r="AR501" i="4"/>
  <c r="AR502" i="4"/>
  <c r="AR503" i="4"/>
  <c r="AR504" i="4"/>
  <c r="AR505" i="4"/>
  <c r="AR506" i="4"/>
  <c r="AR507" i="4"/>
  <c r="AR508" i="4"/>
  <c r="AR509" i="4"/>
  <c r="AR510" i="4"/>
  <c r="AR511" i="4"/>
  <c r="AR512" i="4"/>
  <c r="AR513" i="4"/>
  <c r="AR514" i="4"/>
  <c r="AR515" i="4"/>
  <c r="AR516" i="4"/>
  <c r="AR517" i="4"/>
  <c r="AR518" i="4"/>
  <c r="AR519" i="4"/>
  <c r="AR520" i="4"/>
  <c r="AR521" i="4"/>
  <c r="AR522" i="4"/>
  <c r="AR523" i="4"/>
  <c r="AR524" i="4"/>
  <c r="AR525" i="4"/>
  <c r="AR526" i="4"/>
  <c r="AR527" i="4"/>
  <c r="AR528" i="4"/>
  <c r="AR529" i="4"/>
  <c r="AR530" i="4"/>
  <c r="AR531" i="4"/>
  <c r="AR532" i="4"/>
  <c r="AR534" i="4"/>
  <c r="AR535" i="4"/>
  <c r="AR536" i="4"/>
  <c r="AR537" i="4"/>
  <c r="AR538" i="4"/>
  <c r="AR539" i="4"/>
  <c r="AR540" i="4"/>
  <c r="AR541" i="4"/>
  <c r="AR542" i="4"/>
  <c r="AR543" i="4"/>
  <c r="AR544" i="4"/>
  <c r="AR545" i="4"/>
  <c r="AR546" i="4"/>
  <c r="AR547" i="4"/>
  <c r="AR548" i="4"/>
  <c r="AR549" i="4"/>
  <c r="AR550" i="4"/>
  <c r="AR551" i="4"/>
  <c r="AR552" i="4"/>
  <c r="AR553" i="4"/>
  <c r="AR554" i="4"/>
  <c r="AR555" i="4"/>
  <c r="AR556" i="4"/>
  <c r="AR557" i="4"/>
  <c r="AR558" i="4"/>
  <c r="AR559" i="4"/>
  <c r="AR560" i="4"/>
  <c r="AR561" i="4"/>
  <c r="AR562" i="4"/>
  <c r="AR563" i="4"/>
  <c r="AR564" i="4"/>
  <c r="AR565" i="4"/>
  <c r="AR566" i="4"/>
  <c r="AR567" i="4"/>
  <c r="AR568" i="4"/>
  <c r="AR569" i="4"/>
  <c r="AR571" i="4"/>
  <c r="AR572" i="4"/>
  <c r="AR573" i="4"/>
  <c r="AR574" i="4"/>
  <c r="AR575" i="4"/>
  <c r="AR576" i="4"/>
  <c r="AR577" i="4"/>
  <c r="AR578" i="4"/>
  <c r="AR579" i="4"/>
  <c r="AR580" i="4"/>
  <c r="AR581" i="4"/>
  <c r="AR582" i="4"/>
  <c r="AR583" i="4"/>
  <c r="AR584" i="4"/>
  <c r="AR585" i="4"/>
  <c r="AR586" i="4"/>
  <c r="AR587" i="4"/>
  <c r="AR588" i="4"/>
  <c r="AR589" i="4"/>
  <c r="AR590" i="4"/>
  <c r="AR591" i="4"/>
  <c r="AR592" i="4"/>
  <c r="AR593" i="4"/>
  <c r="AR594" i="4"/>
  <c r="AR595" i="4"/>
  <c r="AR596" i="4"/>
  <c r="AR598" i="4"/>
  <c r="AR599" i="4"/>
  <c r="AR600" i="4"/>
  <c r="AR601" i="4"/>
  <c r="AR602" i="4"/>
  <c r="AR603" i="4"/>
  <c r="AR604" i="4"/>
  <c r="AR605" i="4"/>
  <c r="AR606" i="4"/>
  <c r="AR607" i="4"/>
  <c r="AR608" i="4"/>
  <c r="AR609" i="4"/>
  <c r="AR610" i="4"/>
  <c r="AR611" i="4"/>
  <c r="AR612" i="4"/>
  <c r="AR613" i="4"/>
  <c r="AR614" i="4"/>
  <c r="AR615" i="4"/>
  <c r="AR616" i="4"/>
  <c r="AR617" i="4"/>
  <c r="AR618" i="4"/>
  <c r="AR619" i="4"/>
  <c r="AR620" i="4"/>
  <c r="AR621" i="4"/>
  <c r="AR622" i="4"/>
  <c r="AR623" i="4"/>
  <c r="AR624" i="4"/>
  <c r="AR625" i="4"/>
  <c r="AR626" i="4"/>
  <c r="AR627" i="4"/>
  <c r="AR628" i="4"/>
  <c r="AR629" i="4"/>
  <c r="AR630" i="4"/>
  <c r="AR631" i="4"/>
  <c r="AR632" i="4"/>
  <c r="AR633" i="4"/>
  <c r="AR634" i="4"/>
  <c r="AR635" i="4"/>
  <c r="AR636" i="4"/>
  <c r="AR637" i="4"/>
  <c r="AR638" i="4"/>
  <c r="AR639" i="4"/>
  <c r="AR640" i="4"/>
  <c r="AR641" i="4"/>
  <c r="AR642" i="4"/>
  <c r="AR643" i="4"/>
  <c r="AR644" i="4"/>
  <c r="AR645" i="4"/>
  <c r="AR646" i="4"/>
  <c r="AR647" i="4"/>
  <c r="AR648" i="4"/>
  <c r="AR649" i="4"/>
  <c r="AR650" i="4"/>
  <c r="AR651" i="4"/>
  <c r="AR652" i="4"/>
  <c r="AR653" i="4"/>
  <c r="AR654" i="4"/>
  <c r="AR655" i="4"/>
  <c r="AR656" i="4"/>
  <c r="AR658" i="4"/>
  <c r="AR659" i="4"/>
  <c r="AR660" i="4"/>
  <c r="AR661" i="4"/>
  <c r="AR662" i="4"/>
  <c r="AR663" i="4"/>
  <c r="AR664" i="4"/>
  <c r="AR665" i="4"/>
  <c r="AR666" i="4"/>
  <c r="AR668" i="4"/>
  <c r="AR669" i="4"/>
  <c r="AR670" i="4"/>
  <c r="AR671" i="4"/>
  <c r="AR672" i="4"/>
  <c r="AR673" i="4"/>
  <c r="AR674" i="4"/>
  <c r="AR675" i="4"/>
  <c r="AR676" i="4"/>
  <c r="AR677" i="4"/>
  <c r="AR678" i="4"/>
  <c r="AR679" i="4"/>
  <c r="AR680" i="4"/>
  <c r="AR682" i="4"/>
  <c r="AR683" i="4"/>
  <c r="AR684" i="4"/>
  <c r="AR685" i="4"/>
  <c r="AR686" i="4"/>
  <c r="AR687" i="4"/>
  <c r="AR688" i="4"/>
  <c r="AR690" i="4"/>
  <c r="AR692" i="4"/>
  <c r="AR693" i="4"/>
  <c r="AR694" i="4"/>
  <c r="AR695" i="4"/>
  <c r="AR696" i="4"/>
  <c r="AR697" i="4"/>
  <c r="AR698" i="4"/>
  <c r="AR699" i="4"/>
  <c r="AR700" i="4"/>
  <c r="AR701" i="4"/>
  <c r="AR702" i="4"/>
  <c r="AR703" i="4"/>
  <c r="AR704" i="4"/>
  <c r="AR705" i="4"/>
  <c r="AR706" i="4"/>
  <c r="AR707" i="4"/>
  <c r="AR708" i="4"/>
  <c r="AR709" i="4"/>
  <c r="AR710" i="4"/>
  <c r="AR711" i="4"/>
  <c r="AR712" i="4"/>
  <c r="AR713" i="4"/>
  <c r="AR714" i="4"/>
  <c r="AR715" i="4"/>
  <c r="AR716" i="4"/>
  <c r="AR717" i="4"/>
  <c r="AR718" i="4"/>
  <c r="AR719" i="4"/>
  <c r="AR720" i="4"/>
  <c r="AR721" i="4"/>
  <c r="AR722" i="4"/>
  <c r="AR723" i="4"/>
  <c r="AR724" i="4"/>
  <c r="AR725" i="4"/>
  <c r="AR726" i="4"/>
  <c r="AR727" i="4"/>
  <c r="AR728" i="4"/>
  <c r="AR729" i="4"/>
  <c r="AR730" i="4"/>
  <c r="AR731" i="4"/>
  <c r="AR732" i="4"/>
  <c r="AR733" i="4"/>
  <c r="AR734" i="4"/>
  <c r="AR735" i="4"/>
  <c r="AR736" i="4"/>
  <c r="AR737" i="4"/>
  <c r="AR738" i="4"/>
  <c r="AR739" i="4"/>
  <c r="AR740" i="4"/>
  <c r="AR741" i="4"/>
  <c r="AR742" i="4"/>
  <c r="AR743" i="4"/>
  <c r="AR744" i="4"/>
  <c r="AR745" i="4"/>
  <c r="AR746" i="4"/>
  <c r="AR747" i="4"/>
  <c r="AR748" i="4"/>
  <c r="AR749" i="4"/>
  <c r="AR750" i="4"/>
  <c r="AR751" i="4"/>
  <c r="AR752" i="4"/>
  <c r="AR753" i="4"/>
  <c r="AR754" i="4"/>
  <c r="AR755" i="4"/>
  <c r="AR756" i="4"/>
  <c r="AR757" i="4"/>
  <c r="AR758" i="4"/>
  <c r="AR759" i="4"/>
  <c r="AR760" i="4"/>
  <c r="AR761" i="4"/>
  <c r="AR762" i="4"/>
  <c r="AR763" i="4"/>
  <c r="AR765" i="4"/>
  <c r="AR766" i="4"/>
  <c r="AR767" i="4"/>
  <c r="AR768" i="4"/>
  <c r="AR769" i="4"/>
  <c r="AR770" i="4"/>
  <c r="AR771" i="4"/>
  <c r="AR772" i="4"/>
  <c r="AR773" i="4"/>
  <c r="AR774" i="4"/>
  <c r="AR775" i="4"/>
  <c r="AR776" i="4"/>
  <c r="AR777" i="4"/>
  <c r="AR778" i="4"/>
  <c r="AR779" i="4"/>
  <c r="AR780" i="4"/>
  <c r="AR781" i="4"/>
  <c r="AR782" i="4"/>
  <c r="AR783" i="4"/>
  <c r="AR784" i="4"/>
  <c r="AR785" i="4"/>
  <c r="AR786" i="4"/>
  <c r="AR787" i="4"/>
  <c r="AR788" i="4"/>
  <c r="AR789" i="4"/>
  <c r="AR790" i="4"/>
  <c r="AR792" i="4"/>
  <c r="AR793" i="4"/>
  <c r="AR794" i="4"/>
  <c r="AR795" i="4"/>
  <c r="AR796" i="4"/>
  <c r="AR797" i="4"/>
  <c r="AR798" i="4"/>
  <c r="AR799" i="4"/>
  <c r="AR800" i="4"/>
  <c r="AR801" i="4"/>
  <c r="AR802" i="4"/>
  <c r="AR803" i="4"/>
  <c r="AR804" i="4"/>
  <c r="AR805" i="4"/>
  <c r="AR806" i="4"/>
  <c r="AR807" i="4"/>
  <c r="AR808" i="4"/>
  <c r="AR809" i="4"/>
  <c r="AR810" i="4"/>
  <c r="AR811" i="4"/>
  <c r="AR812" i="4"/>
  <c r="AR813" i="4"/>
  <c r="AR814" i="4"/>
  <c r="AR815" i="4"/>
  <c r="AR816" i="4"/>
  <c r="AR817" i="4"/>
  <c r="AR818" i="4"/>
  <c r="AR819" i="4"/>
  <c r="AR821" i="4"/>
  <c r="AR822" i="4"/>
  <c r="AR823" i="4"/>
  <c r="AR824" i="4"/>
  <c r="AR825" i="4"/>
  <c r="AR826" i="4"/>
  <c r="AR827" i="4"/>
  <c r="AR828" i="4"/>
  <c r="AR829" i="4"/>
  <c r="AR830" i="4"/>
  <c r="AR831" i="4"/>
  <c r="AR832" i="4"/>
  <c r="AR833" i="4"/>
  <c r="AR834" i="4"/>
  <c r="AR835" i="4"/>
  <c r="AR836" i="4"/>
  <c r="AR837" i="4"/>
  <c r="AR838" i="4"/>
  <c r="AR839" i="4"/>
  <c r="AR840" i="4"/>
  <c r="AR841" i="4"/>
  <c r="AR842" i="4"/>
  <c r="AR843" i="4"/>
  <c r="AR844" i="4"/>
  <c r="AR846" i="4"/>
  <c r="AR847" i="4"/>
  <c r="AR845" i="4"/>
  <c r="AR848" i="4"/>
  <c r="AR849" i="4"/>
  <c r="AR850" i="4"/>
  <c r="AR851" i="4"/>
  <c r="AR852" i="4"/>
  <c r="AR853" i="4"/>
  <c r="AR854" i="4"/>
  <c r="AR855" i="4"/>
  <c r="AR856" i="4"/>
  <c r="AR857" i="4"/>
  <c r="AR858" i="4"/>
  <c r="AR859" i="4"/>
  <c r="AR860" i="4"/>
  <c r="AR861" i="4"/>
  <c r="AR862" i="4"/>
  <c r="AR863" i="4"/>
  <c r="AR864" i="4"/>
  <c r="AR865" i="4"/>
  <c r="AR866" i="4"/>
  <c r="AR867" i="4"/>
  <c r="AR868" i="4"/>
  <c r="AR869" i="4"/>
  <c r="AR870" i="4"/>
  <c r="AR871" i="4"/>
  <c r="AR872" i="4"/>
  <c r="AR873" i="4"/>
  <c r="AR875" i="4"/>
  <c r="AR876" i="4"/>
  <c r="AR877" i="4"/>
  <c r="AR878" i="4"/>
  <c r="AR879" i="4"/>
  <c r="AR880" i="4"/>
  <c r="AR881" i="4"/>
  <c r="AR882" i="4"/>
  <c r="AR883" i="4"/>
  <c r="AR884" i="4"/>
  <c r="AR7" i="4"/>
  <c r="U7" i="4"/>
  <c r="T7" i="4"/>
  <c r="S7" i="4"/>
  <c r="S8" i="4"/>
  <c r="T8" i="4"/>
  <c r="U8" i="4"/>
  <c r="V8" i="4"/>
  <c r="S9" i="4"/>
  <c r="T9" i="4"/>
  <c r="U9" i="4"/>
  <c r="V9" i="4"/>
  <c r="S10" i="4"/>
  <c r="T10" i="4"/>
  <c r="U10" i="4"/>
  <c r="V10" i="4"/>
  <c r="S11" i="4"/>
  <c r="T11" i="4"/>
  <c r="U11" i="4"/>
  <c r="V11" i="4"/>
  <c r="S12" i="4"/>
  <c r="T12" i="4"/>
  <c r="U12" i="4"/>
  <c r="V12" i="4"/>
  <c r="S13" i="4"/>
  <c r="T13" i="4"/>
  <c r="U13" i="4"/>
  <c r="V13" i="4"/>
  <c r="S14" i="4"/>
  <c r="T14" i="4"/>
  <c r="U14" i="4"/>
  <c r="V14" i="4"/>
  <c r="S15" i="4"/>
  <c r="T15" i="4"/>
  <c r="U15" i="4"/>
  <c r="V15" i="4"/>
  <c r="S16" i="4"/>
  <c r="T16" i="4"/>
  <c r="U16" i="4"/>
  <c r="V16" i="4"/>
  <c r="S17" i="4"/>
  <c r="T17" i="4"/>
  <c r="U17" i="4"/>
  <c r="V17" i="4"/>
  <c r="S18" i="4"/>
  <c r="T18" i="4"/>
  <c r="U18" i="4"/>
  <c r="V18" i="4"/>
  <c r="S19" i="4"/>
  <c r="T19" i="4"/>
  <c r="U19" i="4"/>
  <c r="V19" i="4"/>
  <c r="S20" i="4"/>
  <c r="T20" i="4"/>
  <c r="U20" i="4"/>
  <c r="V20" i="4"/>
  <c r="S21" i="4"/>
  <c r="T21" i="4"/>
  <c r="U21" i="4"/>
  <c r="V21" i="4"/>
  <c r="S22" i="4"/>
  <c r="T22" i="4"/>
  <c r="U22" i="4"/>
  <c r="V22" i="4"/>
  <c r="S23" i="4"/>
  <c r="T23" i="4"/>
  <c r="U23" i="4"/>
  <c r="V23" i="4"/>
  <c r="S24" i="4"/>
  <c r="T24" i="4"/>
  <c r="U24" i="4"/>
  <c r="V24" i="4"/>
  <c r="S25" i="4"/>
  <c r="T25" i="4"/>
  <c r="U25" i="4"/>
  <c r="V25" i="4"/>
  <c r="S26" i="4"/>
  <c r="T26" i="4"/>
  <c r="U26" i="4"/>
  <c r="V26" i="4"/>
  <c r="S27" i="4"/>
  <c r="T27" i="4"/>
  <c r="U27" i="4"/>
  <c r="V27" i="4"/>
  <c r="S28" i="4"/>
  <c r="T28" i="4"/>
  <c r="U28" i="4"/>
  <c r="V28" i="4"/>
  <c r="S29" i="4"/>
  <c r="T29" i="4"/>
  <c r="U29" i="4"/>
  <c r="V29" i="4"/>
  <c r="S30" i="4"/>
  <c r="T30" i="4"/>
  <c r="U30" i="4"/>
  <c r="V30" i="4"/>
  <c r="S31" i="4"/>
  <c r="T31" i="4"/>
  <c r="U31" i="4"/>
  <c r="V31" i="4"/>
  <c r="S32" i="4"/>
  <c r="T32" i="4"/>
  <c r="U32" i="4"/>
  <c r="V32" i="4"/>
  <c r="S33" i="4"/>
  <c r="T33" i="4"/>
  <c r="U33" i="4"/>
  <c r="V33" i="4"/>
  <c r="S34" i="4"/>
  <c r="T34" i="4"/>
  <c r="U34" i="4"/>
  <c r="V34" i="4"/>
  <c r="S35" i="4"/>
  <c r="T35" i="4"/>
  <c r="U35" i="4"/>
  <c r="V35" i="4"/>
  <c r="S36" i="4"/>
  <c r="T36" i="4"/>
  <c r="U36" i="4"/>
  <c r="V36" i="4"/>
  <c r="S37" i="4"/>
  <c r="T37" i="4"/>
  <c r="U37" i="4"/>
  <c r="V37" i="4"/>
  <c r="S38" i="4"/>
  <c r="T38" i="4"/>
  <c r="U38" i="4"/>
  <c r="V38" i="4"/>
  <c r="S39" i="4"/>
  <c r="T39" i="4"/>
  <c r="U39" i="4"/>
  <c r="V39" i="4"/>
  <c r="S40" i="4"/>
  <c r="T40" i="4"/>
  <c r="U40" i="4"/>
  <c r="V40" i="4"/>
  <c r="S41" i="4"/>
  <c r="T41" i="4"/>
  <c r="U41" i="4"/>
  <c r="V41" i="4"/>
  <c r="S43" i="4"/>
  <c r="T43" i="4"/>
  <c r="U43" i="4"/>
  <c r="V43" i="4"/>
  <c r="S44" i="4"/>
  <c r="T44" i="4"/>
  <c r="U44" i="4"/>
  <c r="V44" i="4"/>
  <c r="S45" i="4"/>
  <c r="T45" i="4"/>
  <c r="U45" i="4"/>
  <c r="V45" i="4"/>
  <c r="S46" i="4"/>
  <c r="T46" i="4"/>
  <c r="U46" i="4"/>
  <c r="V46" i="4"/>
  <c r="S47" i="4"/>
  <c r="T47" i="4"/>
  <c r="U47" i="4"/>
  <c r="V47" i="4"/>
  <c r="S48" i="4"/>
  <c r="T48" i="4"/>
  <c r="U48" i="4"/>
  <c r="V48" i="4"/>
  <c r="S49" i="4"/>
  <c r="T49" i="4"/>
  <c r="U49" i="4"/>
  <c r="V49" i="4"/>
  <c r="S50" i="4"/>
  <c r="T50" i="4"/>
  <c r="U50" i="4"/>
  <c r="V50" i="4"/>
  <c r="S51" i="4"/>
  <c r="T51" i="4"/>
  <c r="U51" i="4"/>
  <c r="V51" i="4"/>
  <c r="S52" i="4"/>
  <c r="T52" i="4"/>
  <c r="U52" i="4"/>
  <c r="V52" i="4"/>
  <c r="S53" i="4"/>
  <c r="T53" i="4"/>
  <c r="U53" i="4"/>
  <c r="V53" i="4"/>
  <c r="S54" i="4"/>
  <c r="T54" i="4"/>
  <c r="U54" i="4"/>
  <c r="V54" i="4"/>
  <c r="S55" i="4"/>
  <c r="T55" i="4"/>
  <c r="U55" i="4"/>
  <c r="V55" i="4"/>
  <c r="S56" i="4"/>
  <c r="T56" i="4"/>
  <c r="U56" i="4"/>
  <c r="V56" i="4"/>
  <c r="S57" i="4"/>
  <c r="T57" i="4"/>
  <c r="U57" i="4"/>
  <c r="V57" i="4"/>
  <c r="S58" i="4"/>
  <c r="T58" i="4"/>
  <c r="U58" i="4"/>
  <c r="V58" i="4"/>
  <c r="S59" i="4"/>
  <c r="T59" i="4"/>
  <c r="U59" i="4"/>
  <c r="V59" i="4"/>
  <c r="S60" i="4"/>
  <c r="T60" i="4"/>
  <c r="U60" i="4"/>
  <c r="V60" i="4"/>
  <c r="S61" i="4"/>
  <c r="T61" i="4"/>
  <c r="U61" i="4"/>
  <c r="V61" i="4"/>
  <c r="S62" i="4"/>
  <c r="T62" i="4"/>
  <c r="U62" i="4"/>
  <c r="V62" i="4"/>
  <c r="S63" i="4"/>
  <c r="T63" i="4"/>
  <c r="U63" i="4"/>
  <c r="V63" i="4"/>
  <c r="S64" i="4"/>
  <c r="T64" i="4"/>
  <c r="U64" i="4"/>
  <c r="V64" i="4"/>
  <c r="S65" i="4"/>
  <c r="T65" i="4"/>
  <c r="U65" i="4"/>
  <c r="V65" i="4"/>
  <c r="S66" i="4"/>
  <c r="T66" i="4"/>
  <c r="U66" i="4"/>
  <c r="V66" i="4"/>
  <c r="S67" i="4"/>
  <c r="T67" i="4"/>
  <c r="U67" i="4"/>
  <c r="V67" i="4"/>
  <c r="S68" i="4"/>
  <c r="T68" i="4"/>
  <c r="U68" i="4"/>
  <c r="V68" i="4"/>
  <c r="S69" i="4"/>
  <c r="T69" i="4"/>
  <c r="U69" i="4"/>
  <c r="V69" i="4"/>
  <c r="S70" i="4"/>
  <c r="T70" i="4"/>
  <c r="U70" i="4"/>
  <c r="V70" i="4"/>
  <c r="S71" i="4"/>
  <c r="T71" i="4"/>
  <c r="U71" i="4"/>
  <c r="V71" i="4"/>
  <c r="S72" i="4"/>
  <c r="T72" i="4"/>
  <c r="U72" i="4"/>
  <c r="V72" i="4"/>
  <c r="S73" i="4"/>
  <c r="T73" i="4"/>
  <c r="U73" i="4"/>
  <c r="V73" i="4"/>
  <c r="S74" i="4"/>
  <c r="T74" i="4"/>
  <c r="U74" i="4"/>
  <c r="V74" i="4"/>
  <c r="S75" i="4"/>
  <c r="T75" i="4"/>
  <c r="U75" i="4"/>
  <c r="V75" i="4"/>
  <c r="S76" i="4"/>
  <c r="T76" i="4"/>
  <c r="U76" i="4"/>
  <c r="V76" i="4"/>
  <c r="S77" i="4"/>
  <c r="T77" i="4"/>
  <c r="U77" i="4"/>
  <c r="V77" i="4"/>
  <c r="S78" i="4"/>
  <c r="T78" i="4"/>
  <c r="U78" i="4"/>
  <c r="V78" i="4"/>
  <c r="S79" i="4"/>
  <c r="T79" i="4"/>
  <c r="U79" i="4"/>
  <c r="V79" i="4"/>
  <c r="S80" i="4"/>
  <c r="T80" i="4"/>
  <c r="U80" i="4"/>
  <c r="V80" i="4"/>
  <c r="S81" i="4"/>
  <c r="T81" i="4"/>
  <c r="U81" i="4"/>
  <c r="V81" i="4"/>
  <c r="S82" i="4"/>
  <c r="T82" i="4"/>
  <c r="U82" i="4"/>
  <c r="V82" i="4"/>
  <c r="S83" i="4"/>
  <c r="T83" i="4"/>
  <c r="U83" i="4"/>
  <c r="V83" i="4"/>
  <c r="S84" i="4"/>
  <c r="T84" i="4"/>
  <c r="U84" i="4"/>
  <c r="V84" i="4"/>
  <c r="S85" i="4"/>
  <c r="T85" i="4"/>
  <c r="U85" i="4"/>
  <c r="V85" i="4"/>
  <c r="S86" i="4"/>
  <c r="T86" i="4"/>
  <c r="U86" i="4"/>
  <c r="V86" i="4"/>
  <c r="S87" i="4"/>
  <c r="T87" i="4"/>
  <c r="U87" i="4"/>
  <c r="V87" i="4"/>
  <c r="S88" i="4"/>
  <c r="T88" i="4"/>
  <c r="U88" i="4"/>
  <c r="V88" i="4"/>
  <c r="S89" i="4"/>
  <c r="T89" i="4"/>
  <c r="U89" i="4"/>
  <c r="V89" i="4"/>
  <c r="S90" i="4"/>
  <c r="T90" i="4"/>
  <c r="U90" i="4"/>
  <c r="V90" i="4"/>
  <c r="S91" i="4"/>
  <c r="T91" i="4"/>
  <c r="U91" i="4"/>
  <c r="V91" i="4"/>
  <c r="S92" i="4"/>
  <c r="T92" i="4"/>
  <c r="U92" i="4"/>
  <c r="V92" i="4"/>
  <c r="S93" i="4"/>
  <c r="T93" i="4"/>
  <c r="U93" i="4"/>
  <c r="V93" i="4"/>
  <c r="S94" i="4"/>
  <c r="T94" i="4"/>
  <c r="U94" i="4"/>
  <c r="V94" i="4"/>
  <c r="S95" i="4"/>
  <c r="T95" i="4"/>
  <c r="U95" i="4"/>
  <c r="V95" i="4"/>
  <c r="S96" i="4"/>
  <c r="T96" i="4"/>
  <c r="U96" i="4"/>
  <c r="V96" i="4"/>
  <c r="S97" i="4"/>
  <c r="T97" i="4"/>
  <c r="U97" i="4"/>
  <c r="V97" i="4"/>
  <c r="S98" i="4"/>
  <c r="T98" i="4"/>
  <c r="U98" i="4"/>
  <c r="V98" i="4"/>
  <c r="S99" i="4"/>
  <c r="T99" i="4"/>
  <c r="U99" i="4"/>
  <c r="V99" i="4"/>
  <c r="S101" i="4"/>
  <c r="T101" i="4"/>
  <c r="U101" i="4"/>
  <c r="V101" i="4"/>
  <c r="S102" i="4"/>
  <c r="T102" i="4"/>
  <c r="U102" i="4"/>
  <c r="V102" i="4"/>
  <c r="S103" i="4"/>
  <c r="T103" i="4"/>
  <c r="U103" i="4"/>
  <c r="V103" i="4"/>
  <c r="S104" i="4"/>
  <c r="T104" i="4"/>
  <c r="U104" i="4"/>
  <c r="V104" i="4"/>
  <c r="S105" i="4"/>
  <c r="T105" i="4"/>
  <c r="U105" i="4"/>
  <c r="V105" i="4"/>
  <c r="S106" i="4"/>
  <c r="T106" i="4"/>
  <c r="U106" i="4"/>
  <c r="V106" i="4"/>
  <c r="S107" i="4"/>
  <c r="T107" i="4"/>
  <c r="U107" i="4"/>
  <c r="V107" i="4"/>
  <c r="S108" i="4"/>
  <c r="T108" i="4"/>
  <c r="U108" i="4"/>
  <c r="V108" i="4"/>
  <c r="S109" i="4"/>
  <c r="T109" i="4"/>
  <c r="U109" i="4"/>
  <c r="V109" i="4"/>
  <c r="S111" i="4"/>
  <c r="T111" i="4"/>
  <c r="U111" i="4"/>
  <c r="V111" i="4"/>
  <c r="S112" i="4"/>
  <c r="T112" i="4"/>
  <c r="U112" i="4"/>
  <c r="V112" i="4"/>
  <c r="S113" i="4"/>
  <c r="T113" i="4"/>
  <c r="U113" i="4"/>
  <c r="V113" i="4"/>
  <c r="S114" i="4"/>
  <c r="T114" i="4"/>
  <c r="U114" i="4"/>
  <c r="V114" i="4"/>
  <c r="S115" i="4"/>
  <c r="T115" i="4"/>
  <c r="U115" i="4"/>
  <c r="V115" i="4"/>
  <c r="S116" i="4"/>
  <c r="T116" i="4"/>
  <c r="U116" i="4"/>
  <c r="V116" i="4"/>
  <c r="S117" i="4"/>
  <c r="T117" i="4"/>
  <c r="U117" i="4"/>
  <c r="V117" i="4"/>
  <c r="S119" i="4"/>
  <c r="T119" i="4"/>
  <c r="U119" i="4"/>
  <c r="V119" i="4"/>
  <c r="S120" i="4"/>
  <c r="T120" i="4"/>
  <c r="U120" i="4"/>
  <c r="V120" i="4"/>
  <c r="S121" i="4"/>
  <c r="T121" i="4"/>
  <c r="U121" i="4"/>
  <c r="V121" i="4"/>
  <c r="S122" i="4"/>
  <c r="T122" i="4"/>
  <c r="U122" i="4"/>
  <c r="V122" i="4"/>
  <c r="S123" i="4"/>
  <c r="T123" i="4"/>
  <c r="U123" i="4"/>
  <c r="V123" i="4"/>
  <c r="S124" i="4"/>
  <c r="T124" i="4"/>
  <c r="U124" i="4"/>
  <c r="V124" i="4"/>
  <c r="S125" i="4"/>
  <c r="T125" i="4"/>
  <c r="U125" i="4"/>
  <c r="V125" i="4"/>
  <c r="S126" i="4"/>
  <c r="T126" i="4"/>
  <c r="U126" i="4"/>
  <c r="V126" i="4"/>
  <c r="S127" i="4"/>
  <c r="T127" i="4"/>
  <c r="U127" i="4"/>
  <c r="V127" i="4"/>
  <c r="S128" i="4"/>
  <c r="T128" i="4"/>
  <c r="U128" i="4"/>
  <c r="V128" i="4"/>
  <c r="S129" i="4"/>
  <c r="T129" i="4"/>
  <c r="U129" i="4"/>
  <c r="V129" i="4"/>
  <c r="S130" i="4"/>
  <c r="T130" i="4"/>
  <c r="U130" i="4"/>
  <c r="V130" i="4"/>
  <c r="S131" i="4"/>
  <c r="T131" i="4"/>
  <c r="U131" i="4"/>
  <c r="V131" i="4"/>
  <c r="S132" i="4"/>
  <c r="T132" i="4"/>
  <c r="U132" i="4"/>
  <c r="V132" i="4"/>
  <c r="S133" i="4"/>
  <c r="T133" i="4"/>
  <c r="U133" i="4"/>
  <c r="V133" i="4"/>
  <c r="S134" i="4"/>
  <c r="T134" i="4"/>
  <c r="U134" i="4"/>
  <c r="V134" i="4"/>
  <c r="S135" i="4"/>
  <c r="T135" i="4"/>
  <c r="U135" i="4"/>
  <c r="V135" i="4"/>
  <c r="S137" i="4"/>
  <c r="T137" i="4"/>
  <c r="U137" i="4"/>
  <c r="V137" i="4"/>
  <c r="S138" i="4"/>
  <c r="T138" i="4"/>
  <c r="U138" i="4"/>
  <c r="V138" i="4"/>
  <c r="S139" i="4"/>
  <c r="T139" i="4"/>
  <c r="U139" i="4"/>
  <c r="V139" i="4"/>
  <c r="S140" i="4"/>
  <c r="T140" i="4"/>
  <c r="U140" i="4"/>
  <c r="V140" i="4"/>
  <c r="S141" i="4"/>
  <c r="T141" i="4"/>
  <c r="U141" i="4"/>
  <c r="V141" i="4"/>
  <c r="S142" i="4"/>
  <c r="T142" i="4"/>
  <c r="U142" i="4"/>
  <c r="V142" i="4"/>
  <c r="S143" i="4"/>
  <c r="T143" i="4"/>
  <c r="U143" i="4"/>
  <c r="V143" i="4"/>
  <c r="S144" i="4"/>
  <c r="T144" i="4"/>
  <c r="U144" i="4"/>
  <c r="V144" i="4"/>
  <c r="S145" i="4"/>
  <c r="T145" i="4"/>
  <c r="U145" i="4"/>
  <c r="V145" i="4"/>
  <c r="S146" i="4"/>
  <c r="T146" i="4"/>
  <c r="U146" i="4"/>
  <c r="V146" i="4"/>
  <c r="S147" i="4"/>
  <c r="T147" i="4"/>
  <c r="U147" i="4"/>
  <c r="V147" i="4"/>
  <c r="S148" i="4"/>
  <c r="T148" i="4"/>
  <c r="U148" i="4"/>
  <c r="V148" i="4"/>
  <c r="S149" i="4"/>
  <c r="T149" i="4"/>
  <c r="U149" i="4"/>
  <c r="V149" i="4"/>
  <c r="S150" i="4"/>
  <c r="T150" i="4"/>
  <c r="U150" i="4"/>
  <c r="V150" i="4"/>
  <c r="S151" i="4"/>
  <c r="T151" i="4"/>
  <c r="U151" i="4"/>
  <c r="V151" i="4"/>
  <c r="S152" i="4"/>
  <c r="T152" i="4"/>
  <c r="U152" i="4"/>
  <c r="V152" i="4"/>
  <c r="S153" i="4"/>
  <c r="T153" i="4"/>
  <c r="U153" i="4"/>
  <c r="V153" i="4"/>
  <c r="S154" i="4"/>
  <c r="T154" i="4"/>
  <c r="U154" i="4"/>
  <c r="V154" i="4"/>
  <c r="S155" i="4"/>
  <c r="T155" i="4"/>
  <c r="U155" i="4"/>
  <c r="V155" i="4"/>
  <c r="S157" i="4"/>
  <c r="T157" i="4"/>
  <c r="U157" i="4"/>
  <c r="V157" i="4"/>
  <c r="S158" i="4"/>
  <c r="T158" i="4"/>
  <c r="U158" i="4"/>
  <c r="V158" i="4"/>
  <c r="S159" i="4"/>
  <c r="T159" i="4"/>
  <c r="U159" i="4"/>
  <c r="V159" i="4"/>
  <c r="S160" i="4"/>
  <c r="T160" i="4"/>
  <c r="U160" i="4"/>
  <c r="V160" i="4"/>
  <c r="S161" i="4"/>
  <c r="T161" i="4"/>
  <c r="U161" i="4"/>
  <c r="V161" i="4"/>
  <c r="S162" i="4"/>
  <c r="T162" i="4"/>
  <c r="U162" i="4"/>
  <c r="V162" i="4"/>
  <c r="S164" i="4"/>
  <c r="T164" i="4"/>
  <c r="U164" i="4"/>
  <c r="V164" i="4"/>
  <c r="S165" i="4"/>
  <c r="T165" i="4"/>
  <c r="U165" i="4"/>
  <c r="V165" i="4"/>
  <c r="S166" i="4"/>
  <c r="T166" i="4"/>
  <c r="U166" i="4"/>
  <c r="V166" i="4"/>
  <c r="S167" i="4"/>
  <c r="T167" i="4"/>
  <c r="U167" i="4"/>
  <c r="V167" i="4"/>
  <c r="S168" i="4"/>
  <c r="T168" i="4"/>
  <c r="U168" i="4"/>
  <c r="V168" i="4"/>
  <c r="S169" i="4"/>
  <c r="T169" i="4"/>
  <c r="U169" i="4"/>
  <c r="V169" i="4"/>
  <c r="S170" i="4"/>
  <c r="T170" i="4"/>
  <c r="U170" i="4"/>
  <c r="V170" i="4"/>
  <c r="S171" i="4"/>
  <c r="T171" i="4"/>
  <c r="U171" i="4"/>
  <c r="V171" i="4"/>
  <c r="S172" i="4"/>
  <c r="T172" i="4"/>
  <c r="U172" i="4"/>
  <c r="V172" i="4"/>
  <c r="S173" i="4"/>
  <c r="T173" i="4"/>
  <c r="U173" i="4"/>
  <c r="V173" i="4"/>
  <c r="S174" i="4"/>
  <c r="T174" i="4"/>
  <c r="U174" i="4"/>
  <c r="V174" i="4"/>
  <c r="S175" i="4"/>
  <c r="T175" i="4"/>
  <c r="U175" i="4"/>
  <c r="V175" i="4"/>
  <c r="S176" i="4"/>
  <c r="T176" i="4"/>
  <c r="U176" i="4"/>
  <c r="V176" i="4"/>
  <c r="S177" i="4"/>
  <c r="T177" i="4"/>
  <c r="U177" i="4"/>
  <c r="V177" i="4"/>
  <c r="S178" i="4"/>
  <c r="T178" i="4"/>
  <c r="U178" i="4"/>
  <c r="V178" i="4"/>
  <c r="S179" i="4"/>
  <c r="T179" i="4"/>
  <c r="U179" i="4"/>
  <c r="V179" i="4"/>
  <c r="S180" i="4"/>
  <c r="T180" i="4"/>
  <c r="U180" i="4"/>
  <c r="V180" i="4"/>
  <c r="S181" i="4"/>
  <c r="T181" i="4"/>
  <c r="U181" i="4"/>
  <c r="V181" i="4"/>
  <c r="S182" i="4"/>
  <c r="T182" i="4"/>
  <c r="U182" i="4"/>
  <c r="V182" i="4"/>
  <c r="S183" i="4"/>
  <c r="T183" i="4"/>
  <c r="U183" i="4"/>
  <c r="V183" i="4"/>
  <c r="S184" i="4"/>
  <c r="T184" i="4"/>
  <c r="U184" i="4"/>
  <c r="V184" i="4"/>
  <c r="S185" i="4"/>
  <c r="T185" i="4"/>
  <c r="U185" i="4"/>
  <c r="V185" i="4"/>
  <c r="S186" i="4"/>
  <c r="T186" i="4"/>
  <c r="U186" i="4"/>
  <c r="V186" i="4"/>
  <c r="S187" i="4"/>
  <c r="T187" i="4"/>
  <c r="U187" i="4"/>
  <c r="V187" i="4"/>
  <c r="S188" i="4"/>
  <c r="T188" i="4"/>
  <c r="U188" i="4"/>
  <c r="V188" i="4"/>
  <c r="S189" i="4"/>
  <c r="T189" i="4"/>
  <c r="U189" i="4"/>
  <c r="V189" i="4"/>
  <c r="S190" i="4"/>
  <c r="T190" i="4"/>
  <c r="U190" i="4"/>
  <c r="V190" i="4"/>
  <c r="S191" i="4"/>
  <c r="T191" i="4"/>
  <c r="U191" i="4"/>
  <c r="V191" i="4"/>
  <c r="S192" i="4"/>
  <c r="T192" i="4"/>
  <c r="U192" i="4"/>
  <c r="V192" i="4"/>
  <c r="S193" i="4"/>
  <c r="T193" i="4"/>
  <c r="U193" i="4"/>
  <c r="V193" i="4"/>
  <c r="S194" i="4"/>
  <c r="T194" i="4"/>
  <c r="U194" i="4"/>
  <c r="V194" i="4"/>
  <c r="S195" i="4"/>
  <c r="T195" i="4"/>
  <c r="U195" i="4"/>
  <c r="V195" i="4"/>
  <c r="S196" i="4"/>
  <c r="T196" i="4"/>
  <c r="U196" i="4"/>
  <c r="V196" i="4"/>
  <c r="S198" i="4"/>
  <c r="T198" i="4"/>
  <c r="U198" i="4"/>
  <c r="V198" i="4"/>
  <c r="S199" i="4"/>
  <c r="T199" i="4"/>
  <c r="U199" i="4"/>
  <c r="V199" i="4"/>
  <c r="S200" i="4"/>
  <c r="T200" i="4"/>
  <c r="U200" i="4"/>
  <c r="V200" i="4"/>
  <c r="S201" i="4"/>
  <c r="T201" i="4"/>
  <c r="U201" i="4"/>
  <c r="V201" i="4"/>
  <c r="S202" i="4"/>
  <c r="T202" i="4"/>
  <c r="U202" i="4"/>
  <c r="V202" i="4"/>
  <c r="S203" i="4"/>
  <c r="T203" i="4"/>
  <c r="U203" i="4"/>
  <c r="V203" i="4"/>
  <c r="S204" i="4"/>
  <c r="T204" i="4"/>
  <c r="U204" i="4"/>
  <c r="V204" i="4"/>
  <c r="S205" i="4"/>
  <c r="T205" i="4"/>
  <c r="U205" i="4"/>
  <c r="V205" i="4"/>
  <c r="S206" i="4"/>
  <c r="T206" i="4"/>
  <c r="U206" i="4"/>
  <c r="V206" i="4"/>
  <c r="S207" i="4"/>
  <c r="T207" i="4"/>
  <c r="U207" i="4"/>
  <c r="V207" i="4"/>
  <c r="S208" i="4"/>
  <c r="T208" i="4"/>
  <c r="U208" i="4"/>
  <c r="V208" i="4"/>
  <c r="S209" i="4"/>
  <c r="T209" i="4"/>
  <c r="U209" i="4"/>
  <c r="V209" i="4"/>
  <c r="S210" i="4"/>
  <c r="T210" i="4"/>
  <c r="U210" i="4"/>
  <c r="V210" i="4"/>
  <c r="S211" i="4"/>
  <c r="T211" i="4"/>
  <c r="U211" i="4"/>
  <c r="V211" i="4"/>
  <c r="S212" i="4"/>
  <c r="T212" i="4"/>
  <c r="U212" i="4"/>
  <c r="V212" i="4"/>
  <c r="S213" i="4"/>
  <c r="T213" i="4"/>
  <c r="U213" i="4"/>
  <c r="V213" i="4"/>
  <c r="S214" i="4"/>
  <c r="T214" i="4"/>
  <c r="U214" i="4"/>
  <c r="V214" i="4"/>
  <c r="S215" i="4"/>
  <c r="T215" i="4"/>
  <c r="U215" i="4"/>
  <c r="V215" i="4"/>
  <c r="S216" i="4"/>
  <c r="T216" i="4"/>
  <c r="U216" i="4"/>
  <c r="V216" i="4"/>
  <c r="S217" i="4"/>
  <c r="T217" i="4"/>
  <c r="U217" i="4"/>
  <c r="V217" i="4"/>
  <c r="S218" i="4"/>
  <c r="T218" i="4"/>
  <c r="U218" i="4"/>
  <c r="V218" i="4"/>
  <c r="S219" i="4"/>
  <c r="T219" i="4"/>
  <c r="U219" i="4"/>
  <c r="V219" i="4"/>
  <c r="S220" i="4"/>
  <c r="T220" i="4"/>
  <c r="U220" i="4"/>
  <c r="V220" i="4"/>
  <c r="S221" i="4"/>
  <c r="T221" i="4"/>
  <c r="U221" i="4"/>
  <c r="V221" i="4"/>
  <c r="S223" i="4"/>
  <c r="T223" i="4"/>
  <c r="U223" i="4"/>
  <c r="V223" i="4"/>
  <c r="S224" i="4"/>
  <c r="T224" i="4"/>
  <c r="U224" i="4"/>
  <c r="V224" i="4"/>
  <c r="S225" i="4"/>
  <c r="T225" i="4"/>
  <c r="U225" i="4"/>
  <c r="V225" i="4"/>
  <c r="S226" i="4"/>
  <c r="T226" i="4"/>
  <c r="U226" i="4"/>
  <c r="V226" i="4"/>
  <c r="S227" i="4"/>
  <c r="T227" i="4"/>
  <c r="U227" i="4"/>
  <c r="V227" i="4"/>
  <c r="S228" i="4"/>
  <c r="T228" i="4"/>
  <c r="U228" i="4"/>
  <c r="V228" i="4"/>
  <c r="S229" i="4"/>
  <c r="T229" i="4"/>
  <c r="U229" i="4"/>
  <c r="V229" i="4"/>
  <c r="S230" i="4"/>
  <c r="T230" i="4"/>
  <c r="U230" i="4"/>
  <c r="V230" i="4"/>
  <c r="S232" i="4"/>
  <c r="T232" i="4"/>
  <c r="U232" i="4"/>
  <c r="V232" i="4"/>
  <c r="S233" i="4"/>
  <c r="T233" i="4"/>
  <c r="U233" i="4"/>
  <c r="V233" i="4"/>
  <c r="S234" i="4"/>
  <c r="T234" i="4"/>
  <c r="U234" i="4"/>
  <c r="V234" i="4"/>
  <c r="S235" i="4"/>
  <c r="T235" i="4"/>
  <c r="U235" i="4"/>
  <c r="V235" i="4"/>
  <c r="S236" i="4"/>
  <c r="T236" i="4"/>
  <c r="U236" i="4"/>
  <c r="V236" i="4"/>
  <c r="S237" i="4"/>
  <c r="T237" i="4"/>
  <c r="U237" i="4"/>
  <c r="V237" i="4"/>
  <c r="S238" i="4"/>
  <c r="T238" i="4"/>
  <c r="U238" i="4"/>
  <c r="V238" i="4"/>
  <c r="S239" i="4"/>
  <c r="T239" i="4"/>
  <c r="U239" i="4"/>
  <c r="V239" i="4"/>
  <c r="S240" i="4"/>
  <c r="T240" i="4"/>
  <c r="U240" i="4"/>
  <c r="V240" i="4"/>
  <c r="S241" i="4"/>
  <c r="T241" i="4"/>
  <c r="U241" i="4"/>
  <c r="V241" i="4"/>
  <c r="S242" i="4"/>
  <c r="T242" i="4"/>
  <c r="U242" i="4"/>
  <c r="V242" i="4"/>
  <c r="S243" i="4"/>
  <c r="T243" i="4"/>
  <c r="U243" i="4"/>
  <c r="V243" i="4"/>
  <c r="S244" i="4"/>
  <c r="T244" i="4"/>
  <c r="U244" i="4"/>
  <c r="V244" i="4"/>
  <c r="S245" i="4"/>
  <c r="T245" i="4"/>
  <c r="U245" i="4"/>
  <c r="V245" i="4"/>
  <c r="S246" i="4"/>
  <c r="T246" i="4"/>
  <c r="U246" i="4"/>
  <c r="V246" i="4"/>
  <c r="S247" i="4"/>
  <c r="T247" i="4"/>
  <c r="U247" i="4"/>
  <c r="V247" i="4"/>
  <c r="S248" i="4"/>
  <c r="T248" i="4"/>
  <c r="U248" i="4"/>
  <c r="V248" i="4"/>
  <c r="S249" i="4"/>
  <c r="T249" i="4"/>
  <c r="U249" i="4"/>
  <c r="V249" i="4"/>
  <c r="S250" i="4"/>
  <c r="T250" i="4"/>
  <c r="U250" i="4"/>
  <c r="V250" i="4"/>
  <c r="S251" i="4"/>
  <c r="T251" i="4"/>
  <c r="U251" i="4"/>
  <c r="V251" i="4"/>
  <c r="S252" i="4"/>
  <c r="T252" i="4"/>
  <c r="U252" i="4"/>
  <c r="V252" i="4"/>
  <c r="S253" i="4"/>
  <c r="T253" i="4"/>
  <c r="U253" i="4"/>
  <c r="V253" i="4"/>
  <c r="S254" i="4"/>
  <c r="T254" i="4"/>
  <c r="U254" i="4"/>
  <c r="V254" i="4"/>
  <c r="S255" i="4"/>
  <c r="T255" i="4"/>
  <c r="U255" i="4"/>
  <c r="V255" i="4"/>
  <c r="S256" i="4"/>
  <c r="T256" i="4"/>
  <c r="U256" i="4"/>
  <c r="V256" i="4"/>
  <c r="S257" i="4"/>
  <c r="T257" i="4"/>
  <c r="U257" i="4"/>
  <c r="V257" i="4"/>
  <c r="S258" i="4"/>
  <c r="T258" i="4"/>
  <c r="U258" i="4"/>
  <c r="V258" i="4"/>
  <c r="S259" i="4"/>
  <c r="T259" i="4"/>
  <c r="U259" i="4"/>
  <c r="V259" i="4"/>
  <c r="S261" i="4"/>
  <c r="T261" i="4"/>
  <c r="U261" i="4"/>
  <c r="V261" i="4"/>
  <c r="S262" i="4"/>
  <c r="T262" i="4"/>
  <c r="U262" i="4"/>
  <c r="V262" i="4"/>
  <c r="S263" i="4"/>
  <c r="T263" i="4"/>
  <c r="U263" i="4"/>
  <c r="V263" i="4"/>
  <c r="S264" i="4"/>
  <c r="T264" i="4"/>
  <c r="U264" i="4"/>
  <c r="V264" i="4"/>
  <c r="S265" i="4"/>
  <c r="T265" i="4"/>
  <c r="U265" i="4"/>
  <c r="V265" i="4"/>
  <c r="S266" i="4"/>
  <c r="T266" i="4"/>
  <c r="U266" i="4"/>
  <c r="V266" i="4"/>
  <c r="S267" i="4"/>
  <c r="T267" i="4"/>
  <c r="U267" i="4"/>
  <c r="V267" i="4"/>
  <c r="S268" i="4"/>
  <c r="T268" i="4"/>
  <c r="U268" i="4"/>
  <c r="V268" i="4"/>
  <c r="S270" i="4"/>
  <c r="T270" i="4"/>
  <c r="U270" i="4"/>
  <c r="V270" i="4"/>
  <c r="S271" i="4"/>
  <c r="T271" i="4"/>
  <c r="U271" i="4"/>
  <c r="V271" i="4"/>
  <c r="S272" i="4"/>
  <c r="T272" i="4"/>
  <c r="U272" i="4"/>
  <c r="V272" i="4"/>
  <c r="S273" i="4"/>
  <c r="T273" i="4"/>
  <c r="U273" i="4"/>
  <c r="V273" i="4"/>
  <c r="S274" i="4"/>
  <c r="T274" i="4"/>
  <c r="U274" i="4"/>
  <c r="V274" i="4"/>
  <c r="S275" i="4"/>
  <c r="T275" i="4"/>
  <c r="U275" i="4"/>
  <c r="V275" i="4"/>
  <c r="S276" i="4"/>
  <c r="T276" i="4"/>
  <c r="U276" i="4"/>
  <c r="V276" i="4"/>
  <c r="S277" i="4"/>
  <c r="T277" i="4"/>
  <c r="U277" i="4"/>
  <c r="V277" i="4"/>
  <c r="S278" i="4"/>
  <c r="T278" i="4"/>
  <c r="U278" i="4"/>
  <c r="V278" i="4"/>
  <c r="S279" i="4"/>
  <c r="T279" i="4"/>
  <c r="U279" i="4"/>
  <c r="V279" i="4"/>
  <c r="S280" i="4"/>
  <c r="T280" i="4"/>
  <c r="U280" i="4"/>
  <c r="V280" i="4"/>
  <c r="S281" i="4"/>
  <c r="T281" i="4"/>
  <c r="U281" i="4"/>
  <c r="V281" i="4"/>
  <c r="S282" i="4"/>
  <c r="T282" i="4"/>
  <c r="U282" i="4"/>
  <c r="V282" i="4"/>
  <c r="S283" i="4"/>
  <c r="T283" i="4"/>
  <c r="U283" i="4"/>
  <c r="V283" i="4"/>
  <c r="S284" i="4"/>
  <c r="T284" i="4"/>
  <c r="U284" i="4"/>
  <c r="V284" i="4"/>
  <c r="S285" i="4"/>
  <c r="T285" i="4"/>
  <c r="U285" i="4"/>
  <c r="V285" i="4"/>
  <c r="S286" i="4"/>
  <c r="T286" i="4"/>
  <c r="U286" i="4"/>
  <c r="V286" i="4"/>
  <c r="S287" i="4"/>
  <c r="T287" i="4"/>
  <c r="U287" i="4"/>
  <c r="V287" i="4"/>
  <c r="S288" i="4"/>
  <c r="T288" i="4"/>
  <c r="U288" i="4"/>
  <c r="V288" i="4"/>
  <c r="S289" i="4"/>
  <c r="T289" i="4"/>
  <c r="U289" i="4"/>
  <c r="V289" i="4"/>
  <c r="S290" i="4"/>
  <c r="T290" i="4"/>
  <c r="U290" i="4"/>
  <c r="V290" i="4"/>
  <c r="S291" i="4"/>
  <c r="T291" i="4"/>
  <c r="U291" i="4"/>
  <c r="V291" i="4"/>
  <c r="S292" i="4"/>
  <c r="T292" i="4"/>
  <c r="U292" i="4"/>
  <c r="V292" i="4"/>
  <c r="S293" i="4"/>
  <c r="T293" i="4"/>
  <c r="U293" i="4"/>
  <c r="V293" i="4"/>
  <c r="S294" i="4"/>
  <c r="T294" i="4"/>
  <c r="U294" i="4"/>
  <c r="V294" i="4"/>
  <c r="S295" i="4"/>
  <c r="T295" i="4"/>
  <c r="U295" i="4"/>
  <c r="V295" i="4"/>
  <c r="S296" i="4"/>
  <c r="T296" i="4"/>
  <c r="U296" i="4"/>
  <c r="V296" i="4"/>
  <c r="S297" i="4"/>
  <c r="T297" i="4"/>
  <c r="U297" i="4"/>
  <c r="V297" i="4"/>
  <c r="S298" i="4"/>
  <c r="T298" i="4"/>
  <c r="U298" i="4"/>
  <c r="V298" i="4"/>
  <c r="S299" i="4"/>
  <c r="T299" i="4"/>
  <c r="U299" i="4"/>
  <c r="V299" i="4"/>
  <c r="S300" i="4"/>
  <c r="T300" i="4"/>
  <c r="U300" i="4"/>
  <c r="V300" i="4"/>
  <c r="S301" i="4"/>
  <c r="T301" i="4"/>
  <c r="U301" i="4"/>
  <c r="V301" i="4"/>
  <c r="S302" i="4"/>
  <c r="T302" i="4"/>
  <c r="U302" i="4"/>
  <c r="V302" i="4"/>
  <c r="S303" i="4"/>
  <c r="T303" i="4"/>
  <c r="U303" i="4"/>
  <c r="V303" i="4"/>
  <c r="S304" i="4"/>
  <c r="T304" i="4"/>
  <c r="U304" i="4"/>
  <c r="V304" i="4"/>
  <c r="S305" i="4"/>
  <c r="T305" i="4"/>
  <c r="U305" i="4"/>
  <c r="V305" i="4"/>
  <c r="S306" i="4"/>
  <c r="T306" i="4"/>
  <c r="U306" i="4"/>
  <c r="V306" i="4"/>
  <c r="S307" i="4"/>
  <c r="T307" i="4"/>
  <c r="U307" i="4"/>
  <c r="V307" i="4"/>
  <c r="S308" i="4"/>
  <c r="T308" i="4"/>
  <c r="U308" i="4"/>
  <c r="V308" i="4"/>
  <c r="S309" i="4"/>
  <c r="T309" i="4"/>
  <c r="U309" i="4"/>
  <c r="V309" i="4"/>
  <c r="S310" i="4"/>
  <c r="T310" i="4"/>
  <c r="U310" i="4"/>
  <c r="V310" i="4"/>
  <c r="S311" i="4"/>
  <c r="T311" i="4"/>
  <c r="U311" i="4"/>
  <c r="V311" i="4"/>
  <c r="S312" i="4"/>
  <c r="T312" i="4"/>
  <c r="U312" i="4"/>
  <c r="V312" i="4"/>
  <c r="S313" i="4"/>
  <c r="T313" i="4"/>
  <c r="U313" i="4"/>
  <c r="V313" i="4"/>
  <c r="S314" i="4"/>
  <c r="T314" i="4"/>
  <c r="U314" i="4"/>
  <c r="V314" i="4"/>
  <c r="S315" i="4"/>
  <c r="T315" i="4"/>
  <c r="U315" i="4"/>
  <c r="V315" i="4"/>
  <c r="S316" i="4"/>
  <c r="T316" i="4"/>
  <c r="U316" i="4"/>
  <c r="V316" i="4"/>
  <c r="S317" i="4"/>
  <c r="T317" i="4"/>
  <c r="U317" i="4"/>
  <c r="V317" i="4"/>
  <c r="S318" i="4"/>
  <c r="T318" i="4"/>
  <c r="U318" i="4"/>
  <c r="V318" i="4"/>
  <c r="S320" i="4"/>
  <c r="T320" i="4"/>
  <c r="U320" i="4"/>
  <c r="V320" i="4"/>
  <c r="S322" i="4"/>
  <c r="T322" i="4"/>
  <c r="U322" i="4"/>
  <c r="V322" i="4"/>
  <c r="S323" i="4"/>
  <c r="T323" i="4"/>
  <c r="U323" i="4"/>
  <c r="V323" i="4"/>
  <c r="S324" i="4"/>
  <c r="T324" i="4"/>
  <c r="U324" i="4"/>
  <c r="V324" i="4"/>
  <c r="S325" i="4"/>
  <c r="T325" i="4"/>
  <c r="U325" i="4"/>
  <c r="V325" i="4"/>
  <c r="S326" i="4"/>
  <c r="T326" i="4"/>
  <c r="U326" i="4"/>
  <c r="V326" i="4"/>
  <c r="S327" i="4"/>
  <c r="T327" i="4"/>
  <c r="U327" i="4"/>
  <c r="V327" i="4"/>
  <c r="S328" i="4"/>
  <c r="T328" i="4"/>
  <c r="U328" i="4"/>
  <c r="V328" i="4"/>
  <c r="S329" i="4"/>
  <c r="T329" i="4"/>
  <c r="U329" i="4"/>
  <c r="V329" i="4"/>
  <c r="S330" i="4"/>
  <c r="T330" i="4"/>
  <c r="U330" i="4"/>
  <c r="V330" i="4"/>
  <c r="S331" i="4"/>
  <c r="T331" i="4"/>
  <c r="U331" i="4"/>
  <c r="V331" i="4"/>
  <c r="S332" i="4"/>
  <c r="T332" i="4"/>
  <c r="U332" i="4"/>
  <c r="V332" i="4"/>
  <c r="S333" i="4"/>
  <c r="T333" i="4"/>
  <c r="U333" i="4"/>
  <c r="V333" i="4"/>
  <c r="S334" i="4"/>
  <c r="T334" i="4"/>
  <c r="U334" i="4"/>
  <c r="V334" i="4"/>
  <c r="S336" i="4"/>
  <c r="T336" i="4"/>
  <c r="U336" i="4"/>
  <c r="V336" i="4"/>
  <c r="S337" i="4"/>
  <c r="T337" i="4"/>
  <c r="U337" i="4"/>
  <c r="V337" i="4"/>
  <c r="S338" i="4"/>
  <c r="T338" i="4"/>
  <c r="U338" i="4"/>
  <c r="V338" i="4"/>
  <c r="S339" i="4"/>
  <c r="T339" i="4"/>
  <c r="U339" i="4"/>
  <c r="V339" i="4"/>
  <c r="S340" i="4"/>
  <c r="T340" i="4"/>
  <c r="U340" i="4"/>
  <c r="V340" i="4"/>
  <c r="S341" i="4"/>
  <c r="T341" i="4"/>
  <c r="U341" i="4"/>
  <c r="V341" i="4"/>
  <c r="S342" i="4"/>
  <c r="T342" i="4"/>
  <c r="U342" i="4"/>
  <c r="V342" i="4"/>
  <c r="S343" i="4"/>
  <c r="T343" i="4"/>
  <c r="U343" i="4"/>
  <c r="V343" i="4"/>
  <c r="S344" i="4"/>
  <c r="T344" i="4"/>
  <c r="U344" i="4"/>
  <c r="V344" i="4"/>
  <c r="S345" i="4"/>
  <c r="T345" i="4"/>
  <c r="U345" i="4"/>
  <c r="V345" i="4"/>
  <c r="S346" i="4"/>
  <c r="T346" i="4"/>
  <c r="U346" i="4"/>
  <c r="V346" i="4"/>
  <c r="S347" i="4"/>
  <c r="T347" i="4"/>
  <c r="U347" i="4"/>
  <c r="V347" i="4"/>
  <c r="S348" i="4"/>
  <c r="T348" i="4"/>
  <c r="U348" i="4"/>
  <c r="V348" i="4"/>
  <c r="S349" i="4"/>
  <c r="T349" i="4"/>
  <c r="U349" i="4"/>
  <c r="V349" i="4"/>
  <c r="S350" i="4"/>
  <c r="T350" i="4"/>
  <c r="U350" i="4"/>
  <c r="V350" i="4"/>
  <c r="S351" i="4"/>
  <c r="T351" i="4"/>
  <c r="U351" i="4"/>
  <c r="V351" i="4"/>
  <c r="S352" i="4"/>
  <c r="T352" i="4"/>
  <c r="U352" i="4"/>
  <c r="V352" i="4"/>
  <c r="S353" i="4"/>
  <c r="T353" i="4"/>
  <c r="U353" i="4"/>
  <c r="V353" i="4"/>
  <c r="S354" i="4"/>
  <c r="T354" i="4"/>
  <c r="U354" i="4"/>
  <c r="V354" i="4"/>
  <c r="S355" i="4"/>
  <c r="T355" i="4"/>
  <c r="U355" i="4"/>
  <c r="V355" i="4"/>
  <c r="S356" i="4"/>
  <c r="T356" i="4"/>
  <c r="U356" i="4"/>
  <c r="V356" i="4"/>
  <c r="S357" i="4"/>
  <c r="T357" i="4"/>
  <c r="U357" i="4"/>
  <c r="V357" i="4"/>
  <c r="S358" i="4"/>
  <c r="T358" i="4"/>
  <c r="U358" i="4"/>
  <c r="V358" i="4"/>
  <c r="S359" i="4"/>
  <c r="T359" i="4"/>
  <c r="U359" i="4"/>
  <c r="V359" i="4"/>
  <c r="S360" i="4"/>
  <c r="T360" i="4"/>
  <c r="U360" i="4"/>
  <c r="V360" i="4"/>
  <c r="S361" i="4"/>
  <c r="T361" i="4"/>
  <c r="U361" i="4"/>
  <c r="V361" i="4"/>
  <c r="S362" i="4"/>
  <c r="T362" i="4"/>
  <c r="U362" i="4"/>
  <c r="V362" i="4"/>
  <c r="S363" i="4"/>
  <c r="T363" i="4"/>
  <c r="U363" i="4"/>
  <c r="V363" i="4"/>
  <c r="S364" i="4"/>
  <c r="T364" i="4"/>
  <c r="U364" i="4"/>
  <c r="V364" i="4"/>
  <c r="S365" i="4"/>
  <c r="T365" i="4"/>
  <c r="U365" i="4"/>
  <c r="V365" i="4"/>
  <c r="S366" i="4"/>
  <c r="T366" i="4"/>
  <c r="U366" i="4"/>
  <c r="V366" i="4"/>
  <c r="S367" i="4"/>
  <c r="T367" i="4"/>
  <c r="U367" i="4"/>
  <c r="V367" i="4"/>
  <c r="S368" i="4"/>
  <c r="T368" i="4"/>
  <c r="U368" i="4"/>
  <c r="V368" i="4"/>
  <c r="S369" i="4"/>
  <c r="T369" i="4"/>
  <c r="U369" i="4"/>
  <c r="V369" i="4"/>
  <c r="S370" i="4"/>
  <c r="T370" i="4"/>
  <c r="U370" i="4"/>
  <c r="V370" i="4"/>
  <c r="S371" i="4"/>
  <c r="T371" i="4"/>
  <c r="U371" i="4"/>
  <c r="V371" i="4"/>
  <c r="S372" i="4"/>
  <c r="T372" i="4"/>
  <c r="U372" i="4"/>
  <c r="V372" i="4"/>
  <c r="S373" i="4"/>
  <c r="T373" i="4"/>
  <c r="U373" i="4"/>
  <c r="V373" i="4"/>
  <c r="S374" i="4"/>
  <c r="T374" i="4"/>
  <c r="U374" i="4"/>
  <c r="V374" i="4"/>
  <c r="S375" i="4"/>
  <c r="T375" i="4"/>
  <c r="U375" i="4"/>
  <c r="V375" i="4"/>
  <c r="S376" i="4"/>
  <c r="T376" i="4"/>
  <c r="U376" i="4"/>
  <c r="V376" i="4"/>
  <c r="S377" i="4"/>
  <c r="T377" i="4"/>
  <c r="U377" i="4"/>
  <c r="V377" i="4"/>
  <c r="S378" i="4"/>
  <c r="T378" i="4"/>
  <c r="U378" i="4"/>
  <c r="V378" i="4"/>
  <c r="S379" i="4"/>
  <c r="T379" i="4"/>
  <c r="U379" i="4"/>
  <c r="V379" i="4"/>
  <c r="S380" i="4"/>
  <c r="T380" i="4"/>
  <c r="U380" i="4"/>
  <c r="V380" i="4"/>
  <c r="S381" i="4"/>
  <c r="T381" i="4"/>
  <c r="U381" i="4"/>
  <c r="V381" i="4"/>
  <c r="S382" i="4"/>
  <c r="T382" i="4"/>
  <c r="U382" i="4"/>
  <c r="V382" i="4"/>
  <c r="S383" i="4"/>
  <c r="T383" i="4"/>
  <c r="U383" i="4"/>
  <c r="V383" i="4"/>
  <c r="S384" i="4"/>
  <c r="T384" i="4"/>
  <c r="U384" i="4"/>
  <c r="V384" i="4"/>
  <c r="S385" i="4"/>
  <c r="T385" i="4"/>
  <c r="U385" i="4"/>
  <c r="V385" i="4"/>
  <c r="S386" i="4"/>
  <c r="T386" i="4"/>
  <c r="U386" i="4"/>
  <c r="V386" i="4"/>
  <c r="S387" i="4"/>
  <c r="T387" i="4"/>
  <c r="U387" i="4"/>
  <c r="V387" i="4"/>
  <c r="S388" i="4"/>
  <c r="T388" i="4"/>
  <c r="U388" i="4"/>
  <c r="V388" i="4"/>
  <c r="S389" i="4"/>
  <c r="T389" i="4"/>
  <c r="U389" i="4"/>
  <c r="V389" i="4"/>
  <c r="S390" i="4"/>
  <c r="T390" i="4"/>
  <c r="U390" i="4"/>
  <c r="V390" i="4"/>
  <c r="S391" i="4"/>
  <c r="T391" i="4"/>
  <c r="U391" i="4"/>
  <c r="V391" i="4"/>
  <c r="S392" i="4"/>
  <c r="T392" i="4"/>
  <c r="U392" i="4"/>
  <c r="V392" i="4"/>
  <c r="S393" i="4"/>
  <c r="T393" i="4"/>
  <c r="U393" i="4"/>
  <c r="V393" i="4"/>
  <c r="S394" i="4"/>
  <c r="T394" i="4"/>
  <c r="U394" i="4"/>
  <c r="V394" i="4"/>
  <c r="S395" i="4"/>
  <c r="T395" i="4"/>
  <c r="U395" i="4"/>
  <c r="V395" i="4"/>
  <c r="S396" i="4"/>
  <c r="T396" i="4"/>
  <c r="U396" i="4"/>
  <c r="V396" i="4"/>
  <c r="S397" i="4"/>
  <c r="T397" i="4"/>
  <c r="U397" i="4"/>
  <c r="V397" i="4"/>
  <c r="S398" i="4"/>
  <c r="T398" i="4"/>
  <c r="U398" i="4"/>
  <c r="V398" i="4"/>
  <c r="S399" i="4"/>
  <c r="T399" i="4"/>
  <c r="U399" i="4"/>
  <c r="V399" i="4"/>
  <c r="S400" i="4"/>
  <c r="T400" i="4"/>
  <c r="U400" i="4"/>
  <c r="V400" i="4"/>
  <c r="S401" i="4"/>
  <c r="T401" i="4"/>
  <c r="U401" i="4"/>
  <c r="V401" i="4"/>
  <c r="S402" i="4"/>
  <c r="T402" i="4"/>
  <c r="U402" i="4"/>
  <c r="V402" i="4"/>
  <c r="S403" i="4"/>
  <c r="T403" i="4"/>
  <c r="U403" i="4"/>
  <c r="V403" i="4"/>
  <c r="S404" i="4"/>
  <c r="T404" i="4"/>
  <c r="U404" i="4"/>
  <c r="V404" i="4"/>
  <c r="S405" i="4"/>
  <c r="T405" i="4"/>
  <c r="U405" i="4"/>
  <c r="V405" i="4"/>
  <c r="S406" i="4"/>
  <c r="T406" i="4"/>
  <c r="U406" i="4"/>
  <c r="V406" i="4"/>
  <c r="S408" i="4"/>
  <c r="T408" i="4"/>
  <c r="U408" i="4"/>
  <c r="V408" i="4"/>
  <c r="S409" i="4"/>
  <c r="T409" i="4"/>
  <c r="U409" i="4"/>
  <c r="V409" i="4"/>
  <c r="S410" i="4"/>
  <c r="T410" i="4"/>
  <c r="U410" i="4"/>
  <c r="V410" i="4"/>
  <c r="S411" i="4"/>
  <c r="T411" i="4"/>
  <c r="U411" i="4"/>
  <c r="V411" i="4"/>
  <c r="S412" i="4"/>
  <c r="T412" i="4"/>
  <c r="U412" i="4"/>
  <c r="V412" i="4"/>
  <c r="S413" i="4"/>
  <c r="T413" i="4"/>
  <c r="U413" i="4"/>
  <c r="V413" i="4"/>
  <c r="S414" i="4"/>
  <c r="T414" i="4"/>
  <c r="U414" i="4"/>
  <c r="V414" i="4"/>
  <c r="S415" i="4"/>
  <c r="T415" i="4"/>
  <c r="U415" i="4"/>
  <c r="V415" i="4"/>
  <c r="S416" i="4"/>
  <c r="T416" i="4"/>
  <c r="U416" i="4"/>
  <c r="V416" i="4"/>
  <c r="S417" i="4"/>
  <c r="T417" i="4"/>
  <c r="U417" i="4"/>
  <c r="V417" i="4"/>
  <c r="S418" i="4"/>
  <c r="T418" i="4"/>
  <c r="U418" i="4"/>
  <c r="V418" i="4"/>
  <c r="S419" i="4"/>
  <c r="T419" i="4"/>
  <c r="U419" i="4"/>
  <c r="V419" i="4"/>
  <c r="S420" i="4"/>
  <c r="T420" i="4"/>
  <c r="U420" i="4"/>
  <c r="V420" i="4"/>
  <c r="S421" i="4"/>
  <c r="T421" i="4"/>
  <c r="U421" i="4"/>
  <c r="V421" i="4"/>
  <c r="S422" i="4"/>
  <c r="T422" i="4"/>
  <c r="U422" i="4"/>
  <c r="V422" i="4"/>
  <c r="S423" i="4"/>
  <c r="T423" i="4"/>
  <c r="U423" i="4"/>
  <c r="V423" i="4"/>
  <c r="S424" i="4"/>
  <c r="T424" i="4"/>
  <c r="U424" i="4"/>
  <c r="V424" i="4"/>
  <c r="S425" i="4"/>
  <c r="T425" i="4"/>
  <c r="U425" i="4"/>
  <c r="V425" i="4"/>
  <c r="S426" i="4"/>
  <c r="T426" i="4"/>
  <c r="U426" i="4"/>
  <c r="V426" i="4"/>
  <c r="S427" i="4"/>
  <c r="T427" i="4"/>
  <c r="U427" i="4"/>
  <c r="V427" i="4"/>
  <c r="S428" i="4"/>
  <c r="T428" i="4"/>
  <c r="U428" i="4"/>
  <c r="V428" i="4"/>
  <c r="S429" i="4"/>
  <c r="T429" i="4"/>
  <c r="U429" i="4"/>
  <c r="V429" i="4"/>
  <c r="S430" i="4"/>
  <c r="T430" i="4"/>
  <c r="U430" i="4"/>
  <c r="V430" i="4"/>
  <c r="S431" i="4"/>
  <c r="T431" i="4"/>
  <c r="U431" i="4"/>
  <c r="V431" i="4"/>
  <c r="S432" i="4"/>
  <c r="T432" i="4"/>
  <c r="U432" i="4"/>
  <c r="V432" i="4"/>
  <c r="S433" i="4"/>
  <c r="T433" i="4"/>
  <c r="U433" i="4"/>
  <c r="V433" i="4"/>
  <c r="S434" i="4"/>
  <c r="T434" i="4"/>
  <c r="U434" i="4"/>
  <c r="V434" i="4"/>
  <c r="S435" i="4"/>
  <c r="T435" i="4"/>
  <c r="U435" i="4"/>
  <c r="V435" i="4"/>
  <c r="S436" i="4"/>
  <c r="T436" i="4"/>
  <c r="U436" i="4"/>
  <c r="V436" i="4"/>
  <c r="S437" i="4"/>
  <c r="T437" i="4"/>
  <c r="U437" i="4"/>
  <c r="V437" i="4"/>
  <c r="S438" i="4"/>
  <c r="T438" i="4"/>
  <c r="U438" i="4"/>
  <c r="V438" i="4"/>
  <c r="S439" i="4"/>
  <c r="T439" i="4"/>
  <c r="U439" i="4"/>
  <c r="V439" i="4"/>
  <c r="S440" i="4"/>
  <c r="T440" i="4"/>
  <c r="U440" i="4"/>
  <c r="V440" i="4"/>
  <c r="S441" i="4"/>
  <c r="T441" i="4"/>
  <c r="U441" i="4"/>
  <c r="V441" i="4"/>
  <c r="S442" i="4"/>
  <c r="T442" i="4"/>
  <c r="U442" i="4"/>
  <c r="V442" i="4"/>
  <c r="S443" i="4"/>
  <c r="T443" i="4"/>
  <c r="U443" i="4"/>
  <c r="V443" i="4"/>
  <c r="S444" i="4"/>
  <c r="T444" i="4"/>
  <c r="U444" i="4"/>
  <c r="V444" i="4"/>
  <c r="S445" i="4"/>
  <c r="T445" i="4"/>
  <c r="U445" i="4"/>
  <c r="V445" i="4"/>
  <c r="S446" i="4"/>
  <c r="T446" i="4"/>
  <c r="U446" i="4"/>
  <c r="V446" i="4"/>
  <c r="S447" i="4"/>
  <c r="T447" i="4"/>
  <c r="U447" i="4"/>
  <c r="V447" i="4"/>
  <c r="S448" i="4"/>
  <c r="T448" i="4"/>
  <c r="U448" i="4"/>
  <c r="V448" i="4"/>
  <c r="S449" i="4"/>
  <c r="T449" i="4"/>
  <c r="U449" i="4"/>
  <c r="V449" i="4"/>
  <c r="S450" i="4"/>
  <c r="T450" i="4"/>
  <c r="U450" i="4"/>
  <c r="V450" i="4"/>
  <c r="S451" i="4"/>
  <c r="T451" i="4"/>
  <c r="U451" i="4"/>
  <c r="V451" i="4"/>
  <c r="S453" i="4"/>
  <c r="T453" i="4"/>
  <c r="U453" i="4"/>
  <c r="V453" i="4"/>
  <c r="S454" i="4"/>
  <c r="T454" i="4"/>
  <c r="U454" i="4"/>
  <c r="V454" i="4"/>
  <c r="S455" i="4"/>
  <c r="T455" i="4"/>
  <c r="U455" i="4"/>
  <c r="V455" i="4"/>
  <c r="S456" i="4"/>
  <c r="T456" i="4"/>
  <c r="U456" i="4"/>
  <c r="V456" i="4"/>
  <c r="S457" i="4"/>
  <c r="T457" i="4"/>
  <c r="U457" i="4"/>
  <c r="V457" i="4"/>
  <c r="S458" i="4"/>
  <c r="T458" i="4"/>
  <c r="U458" i="4"/>
  <c r="V458" i="4"/>
  <c r="S459" i="4"/>
  <c r="T459" i="4"/>
  <c r="U459" i="4"/>
  <c r="V459" i="4"/>
  <c r="S460" i="4"/>
  <c r="T460" i="4"/>
  <c r="U460" i="4"/>
  <c r="V460" i="4"/>
  <c r="S461" i="4"/>
  <c r="T461" i="4"/>
  <c r="U461" i="4"/>
  <c r="V461" i="4"/>
  <c r="S462" i="4"/>
  <c r="T462" i="4"/>
  <c r="U462" i="4"/>
  <c r="V462" i="4"/>
  <c r="S463" i="4"/>
  <c r="T463" i="4"/>
  <c r="U463" i="4"/>
  <c r="V463" i="4"/>
  <c r="S465" i="4"/>
  <c r="T465" i="4"/>
  <c r="U465" i="4"/>
  <c r="V465" i="4"/>
  <c r="S466" i="4"/>
  <c r="T466" i="4"/>
  <c r="U466" i="4"/>
  <c r="V466" i="4"/>
  <c r="S467" i="4"/>
  <c r="T467" i="4"/>
  <c r="U467" i="4"/>
  <c r="V467" i="4"/>
  <c r="S468" i="4"/>
  <c r="T468" i="4"/>
  <c r="U468" i="4"/>
  <c r="V468" i="4"/>
  <c r="S469" i="4"/>
  <c r="T469" i="4"/>
  <c r="U469" i="4"/>
  <c r="V469" i="4"/>
  <c r="S470" i="4"/>
  <c r="T470" i="4"/>
  <c r="U470" i="4"/>
  <c r="V470" i="4"/>
  <c r="S471" i="4"/>
  <c r="T471" i="4"/>
  <c r="U471" i="4"/>
  <c r="V471" i="4"/>
  <c r="S472" i="4"/>
  <c r="T472" i="4"/>
  <c r="U472" i="4"/>
  <c r="V472" i="4"/>
  <c r="S473" i="4"/>
  <c r="T473" i="4"/>
  <c r="U473" i="4"/>
  <c r="V473" i="4"/>
  <c r="S474" i="4"/>
  <c r="T474" i="4"/>
  <c r="U474" i="4"/>
  <c r="V474" i="4"/>
  <c r="S475" i="4"/>
  <c r="T475" i="4"/>
  <c r="U475" i="4"/>
  <c r="V475" i="4"/>
  <c r="S476" i="4"/>
  <c r="T476" i="4"/>
  <c r="U476" i="4"/>
  <c r="V476" i="4"/>
  <c r="S477" i="4"/>
  <c r="T477" i="4"/>
  <c r="U477" i="4"/>
  <c r="V477" i="4"/>
  <c r="S478" i="4"/>
  <c r="T478" i="4"/>
  <c r="U478" i="4"/>
  <c r="V478" i="4"/>
  <c r="S479" i="4"/>
  <c r="T479" i="4"/>
  <c r="U479" i="4"/>
  <c r="V479" i="4"/>
  <c r="S480" i="4"/>
  <c r="T480" i="4"/>
  <c r="U480" i="4"/>
  <c r="V480" i="4"/>
  <c r="S481" i="4"/>
  <c r="T481" i="4"/>
  <c r="U481" i="4"/>
  <c r="V481" i="4"/>
  <c r="S482" i="4"/>
  <c r="T482" i="4"/>
  <c r="U482" i="4"/>
  <c r="V482" i="4"/>
  <c r="S483" i="4"/>
  <c r="T483" i="4"/>
  <c r="U483" i="4"/>
  <c r="V483" i="4"/>
  <c r="S484" i="4"/>
  <c r="T484" i="4"/>
  <c r="U484" i="4"/>
  <c r="V484" i="4"/>
  <c r="S485" i="4"/>
  <c r="T485" i="4"/>
  <c r="U485" i="4"/>
  <c r="V485" i="4"/>
  <c r="S486" i="4"/>
  <c r="T486" i="4"/>
  <c r="U486" i="4"/>
  <c r="V486" i="4"/>
  <c r="S487" i="4"/>
  <c r="T487" i="4"/>
  <c r="U487" i="4"/>
  <c r="V487" i="4"/>
  <c r="S488" i="4"/>
  <c r="T488" i="4"/>
  <c r="U488" i="4"/>
  <c r="V488" i="4"/>
  <c r="S489" i="4"/>
  <c r="T489" i="4"/>
  <c r="U489" i="4"/>
  <c r="V489" i="4"/>
  <c r="S490" i="4"/>
  <c r="T490" i="4"/>
  <c r="U490" i="4"/>
  <c r="V490" i="4"/>
  <c r="S491" i="4"/>
  <c r="T491" i="4"/>
  <c r="U491" i="4"/>
  <c r="V491" i="4"/>
  <c r="S492" i="4"/>
  <c r="T492" i="4"/>
  <c r="U492" i="4"/>
  <c r="V492" i="4"/>
  <c r="S493" i="4"/>
  <c r="T493" i="4"/>
  <c r="U493" i="4"/>
  <c r="V493" i="4"/>
  <c r="S494" i="4"/>
  <c r="T494" i="4"/>
  <c r="U494" i="4"/>
  <c r="V494" i="4"/>
  <c r="S495" i="4"/>
  <c r="T495" i="4"/>
  <c r="U495" i="4"/>
  <c r="V495" i="4"/>
  <c r="S496" i="4"/>
  <c r="T496" i="4"/>
  <c r="U496" i="4"/>
  <c r="V496" i="4"/>
  <c r="S497" i="4"/>
  <c r="T497" i="4"/>
  <c r="U497" i="4"/>
  <c r="V497" i="4"/>
  <c r="S498" i="4"/>
  <c r="T498" i="4"/>
  <c r="U498" i="4"/>
  <c r="V498" i="4"/>
  <c r="S499" i="4"/>
  <c r="T499" i="4"/>
  <c r="U499" i="4"/>
  <c r="V499" i="4"/>
  <c r="S500" i="4"/>
  <c r="T500" i="4"/>
  <c r="U500" i="4"/>
  <c r="V500" i="4"/>
  <c r="S501" i="4"/>
  <c r="T501" i="4"/>
  <c r="U501" i="4"/>
  <c r="V501" i="4"/>
  <c r="S502" i="4"/>
  <c r="T502" i="4"/>
  <c r="U502" i="4"/>
  <c r="V502" i="4"/>
  <c r="S503" i="4"/>
  <c r="T503" i="4"/>
  <c r="U503" i="4"/>
  <c r="V503" i="4"/>
  <c r="S504" i="4"/>
  <c r="T504" i="4"/>
  <c r="U504" i="4"/>
  <c r="V504" i="4"/>
  <c r="S505" i="4"/>
  <c r="T505" i="4"/>
  <c r="U505" i="4"/>
  <c r="V505" i="4"/>
  <c r="S506" i="4"/>
  <c r="T506" i="4"/>
  <c r="U506" i="4"/>
  <c r="V506" i="4"/>
  <c r="S507" i="4"/>
  <c r="T507" i="4"/>
  <c r="U507" i="4"/>
  <c r="V507" i="4"/>
  <c r="S508" i="4"/>
  <c r="T508" i="4"/>
  <c r="U508" i="4"/>
  <c r="V508" i="4"/>
  <c r="S509" i="4"/>
  <c r="T509" i="4"/>
  <c r="U509" i="4"/>
  <c r="V509" i="4"/>
  <c r="S510" i="4"/>
  <c r="T510" i="4"/>
  <c r="U510" i="4"/>
  <c r="V510" i="4"/>
  <c r="S511" i="4"/>
  <c r="T511" i="4"/>
  <c r="U511" i="4"/>
  <c r="V511" i="4"/>
  <c r="S512" i="4"/>
  <c r="T512" i="4"/>
  <c r="U512" i="4"/>
  <c r="V512" i="4"/>
  <c r="S513" i="4"/>
  <c r="T513" i="4"/>
  <c r="U513" i="4"/>
  <c r="V513" i="4"/>
  <c r="S514" i="4"/>
  <c r="T514" i="4"/>
  <c r="U514" i="4"/>
  <c r="V514" i="4"/>
  <c r="S515" i="4"/>
  <c r="T515" i="4"/>
  <c r="U515" i="4"/>
  <c r="V515" i="4"/>
  <c r="S516" i="4"/>
  <c r="T516" i="4"/>
  <c r="U516" i="4"/>
  <c r="V516" i="4"/>
  <c r="S517" i="4"/>
  <c r="T517" i="4"/>
  <c r="U517" i="4"/>
  <c r="V517" i="4"/>
  <c r="S518" i="4"/>
  <c r="T518" i="4"/>
  <c r="U518" i="4"/>
  <c r="V518" i="4"/>
  <c r="S519" i="4"/>
  <c r="T519" i="4"/>
  <c r="U519" i="4"/>
  <c r="V519" i="4"/>
  <c r="S520" i="4"/>
  <c r="T520" i="4"/>
  <c r="U520" i="4"/>
  <c r="V520" i="4"/>
  <c r="S521" i="4"/>
  <c r="T521" i="4"/>
  <c r="U521" i="4"/>
  <c r="V521" i="4"/>
  <c r="S522" i="4"/>
  <c r="T522" i="4"/>
  <c r="U522" i="4"/>
  <c r="V522" i="4"/>
  <c r="S523" i="4"/>
  <c r="T523" i="4"/>
  <c r="U523" i="4"/>
  <c r="V523" i="4"/>
  <c r="S524" i="4"/>
  <c r="T524" i="4"/>
  <c r="U524" i="4"/>
  <c r="V524" i="4"/>
  <c r="S525" i="4"/>
  <c r="T525" i="4"/>
  <c r="U525" i="4"/>
  <c r="V525" i="4"/>
  <c r="S526" i="4"/>
  <c r="T526" i="4"/>
  <c r="U526" i="4"/>
  <c r="V526" i="4"/>
  <c r="S527" i="4"/>
  <c r="T527" i="4"/>
  <c r="U527" i="4"/>
  <c r="V527" i="4"/>
  <c r="S528" i="4"/>
  <c r="T528" i="4"/>
  <c r="U528" i="4"/>
  <c r="V528" i="4"/>
  <c r="S529" i="4"/>
  <c r="T529" i="4"/>
  <c r="U529" i="4"/>
  <c r="V529" i="4"/>
  <c r="S530" i="4"/>
  <c r="T530" i="4"/>
  <c r="U530" i="4"/>
  <c r="V530" i="4"/>
  <c r="S531" i="4"/>
  <c r="T531" i="4"/>
  <c r="U531" i="4"/>
  <c r="V531" i="4"/>
  <c r="S532" i="4"/>
  <c r="T532" i="4"/>
  <c r="U532" i="4"/>
  <c r="V532" i="4"/>
  <c r="S534" i="4"/>
  <c r="T534" i="4"/>
  <c r="U534" i="4"/>
  <c r="V534" i="4"/>
  <c r="S535" i="4"/>
  <c r="T535" i="4"/>
  <c r="U535" i="4"/>
  <c r="V535" i="4"/>
  <c r="S536" i="4"/>
  <c r="T536" i="4"/>
  <c r="U536" i="4"/>
  <c r="V536" i="4"/>
  <c r="S537" i="4"/>
  <c r="T537" i="4"/>
  <c r="U537" i="4"/>
  <c r="V537" i="4"/>
  <c r="S538" i="4"/>
  <c r="T538" i="4"/>
  <c r="U538" i="4"/>
  <c r="V538" i="4"/>
  <c r="S539" i="4"/>
  <c r="T539" i="4"/>
  <c r="U539" i="4"/>
  <c r="V539" i="4"/>
  <c r="S540" i="4"/>
  <c r="T540" i="4"/>
  <c r="U540" i="4"/>
  <c r="V540" i="4"/>
  <c r="S541" i="4"/>
  <c r="T541" i="4"/>
  <c r="U541" i="4"/>
  <c r="V541" i="4"/>
  <c r="S542" i="4"/>
  <c r="T542" i="4"/>
  <c r="U542" i="4"/>
  <c r="V542" i="4"/>
  <c r="S543" i="4"/>
  <c r="T543" i="4"/>
  <c r="U543" i="4"/>
  <c r="V543" i="4"/>
  <c r="S544" i="4"/>
  <c r="T544" i="4"/>
  <c r="U544" i="4"/>
  <c r="V544" i="4"/>
  <c r="S545" i="4"/>
  <c r="T545" i="4"/>
  <c r="U545" i="4"/>
  <c r="V545" i="4"/>
  <c r="S546" i="4"/>
  <c r="T546" i="4"/>
  <c r="U546" i="4"/>
  <c r="V546" i="4"/>
  <c r="S547" i="4"/>
  <c r="T547" i="4"/>
  <c r="U547" i="4"/>
  <c r="V547" i="4"/>
  <c r="S548" i="4"/>
  <c r="T548" i="4"/>
  <c r="U548" i="4"/>
  <c r="V548" i="4"/>
  <c r="S549" i="4"/>
  <c r="T549" i="4"/>
  <c r="U549" i="4"/>
  <c r="V549" i="4"/>
  <c r="S550" i="4"/>
  <c r="T550" i="4"/>
  <c r="U550" i="4"/>
  <c r="V550" i="4"/>
  <c r="S551" i="4"/>
  <c r="T551" i="4"/>
  <c r="U551" i="4"/>
  <c r="V551" i="4"/>
  <c r="S552" i="4"/>
  <c r="T552" i="4"/>
  <c r="U552" i="4"/>
  <c r="V552" i="4"/>
  <c r="S553" i="4"/>
  <c r="T553" i="4"/>
  <c r="U553" i="4"/>
  <c r="V553" i="4"/>
  <c r="S554" i="4"/>
  <c r="T554" i="4"/>
  <c r="U554" i="4"/>
  <c r="V554" i="4"/>
  <c r="S555" i="4"/>
  <c r="T555" i="4"/>
  <c r="U555" i="4"/>
  <c r="V555" i="4"/>
  <c r="S556" i="4"/>
  <c r="T556" i="4"/>
  <c r="U556" i="4"/>
  <c r="V556" i="4"/>
  <c r="S557" i="4"/>
  <c r="T557" i="4"/>
  <c r="U557" i="4"/>
  <c r="V557" i="4"/>
  <c r="S558" i="4"/>
  <c r="T558" i="4"/>
  <c r="U558" i="4"/>
  <c r="V558" i="4"/>
  <c r="S559" i="4"/>
  <c r="T559" i="4"/>
  <c r="U559" i="4"/>
  <c r="V559" i="4"/>
  <c r="S560" i="4"/>
  <c r="T560" i="4"/>
  <c r="U560" i="4"/>
  <c r="V560" i="4"/>
  <c r="S561" i="4"/>
  <c r="T561" i="4"/>
  <c r="U561" i="4"/>
  <c r="V561" i="4"/>
  <c r="S562" i="4"/>
  <c r="T562" i="4"/>
  <c r="U562" i="4"/>
  <c r="V562" i="4"/>
  <c r="S563" i="4"/>
  <c r="T563" i="4"/>
  <c r="U563" i="4"/>
  <c r="V563" i="4"/>
  <c r="S564" i="4"/>
  <c r="T564" i="4"/>
  <c r="U564" i="4"/>
  <c r="V564" i="4"/>
  <c r="S565" i="4"/>
  <c r="T565" i="4"/>
  <c r="U565" i="4"/>
  <c r="V565" i="4"/>
  <c r="S566" i="4"/>
  <c r="T566" i="4"/>
  <c r="U566" i="4"/>
  <c r="V566" i="4"/>
  <c r="S567" i="4"/>
  <c r="T567" i="4"/>
  <c r="U567" i="4"/>
  <c r="V567" i="4"/>
  <c r="S568" i="4"/>
  <c r="T568" i="4"/>
  <c r="U568" i="4"/>
  <c r="V568" i="4"/>
  <c r="S569" i="4"/>
  <c r="T569" i="4"/>
  <c r="U569" i="4"/>
  <c r="V569" i="4"/>
  <c r="S571" i="4"/>
  <c r="T571" i="4"/>
  <c r="U571" i="4"/>
  <c r="V571" i="4"/>
  <c r="S572" i="4"/>
  <c r="T572" i="4"/>
  <c r="U572" i="4"/>
  <c r="V572" i="4"/>
  <c r="S573" i="4"/>
  <c r="T573" i="4"/>
  <c r="U573" i="4"/>
  <c r="V573" i="4"/>
  <c r="S574" i="4"/>
  <c r="T574" i="4"/>
  <c r="U574" i="4"/>
  <c r="V574" i="4"/>
  <c r="S575" i="4"/>
  <c r="T575" i="4"/>
  <c r="U575" i="4"/>
  <c r="V575" i="4"/>
  <c r="S576" i="4"/>
  <c r="T576" i="4"/>
  <c r="U576" i="4"/>
  <c r="V576" i="4"/>
  <c r="S577" i="4"/>
  <c r="T577" i="4"/>
  <c r="U577" i="4"/>
  <c r="V577" i="4"/>
  <c r="S578" i="4"/>
  <c r="T578" i="4"/>
  <c r="U578" i="4"/>
  <c r="V578" i="4"/>
  <c r="S579" i="4"/>
  <c r="T579" i="4"/>
  <c r="U579" i="4"/>
  <c r="V579" i="4"/>
  <c r="S580" i="4"/>
  <c r="T580" i="4"/>
  <c r="U580" i="4"/>
  <c r="V580" i="4"/>
  <c r="S581" i="4"/>
  <c r="T581" i="4"/>
  <c r="U581" i="4"/>
  <c r="V581" i="4"/>
  <c r="S582" i="4"/>
  <c r="T582" i="4"/>
  <c r="U582" i="4"/>
  <c r="V582" i="4"/>
  <c r="S583" i="4"/>
  <c r="T583" i="4"/>
  <c r="U583" i="4"/>
  <c r="V583" i="4"/>
  <c r="S584" i="4"/>
  <c r="T584" i="4"/>
  <c r="U584" i="4"/>
  <c r="V584" i="4"/>
  <c r="S585" i="4"/>
  <c r="T585" i="4"/>
  <c r="U585" i="4"/>
  <c r="V585" i="4"/>
  <c r="S586" i="4"/>
  <c r="T586" i="4"/>
  <c r="U586" i="4"/>
  <c r="V586" i="4"/>
  <c r="S587" i="4"/>
  <c r="T587" i="4"/>
  <c r="U587" i="4"/>
  <c r="V587" i="4"/>
  <c r="S588" i="4"/>
  <c r="T588" i="4"/>
  <c r="U588" i="4"/>
  <c r="V588" i="4"/>
  <c r="S589" i="4"/>
  <c r="T589" i="4"/>
  <c r="U589" i="4"/>
  <c r="V589" i="4"/>
  <c r="S590" i="4"/>
  <c r="T590" i="4"/>
  <c r="U590" i="4"/>
  <c r="V590" i="4"/>
  <c r="S591" i="4"/>
  <c r="T591" i="4"/>
  <c r="U591" i="4"/>
  <c r="V591" i="4"/>
  <c r="S592" i="4"/>
  <c r="T592" i="4"/>
  <c r="U592" i="4"/>
  <c r="V592" i="4"/>
  <c r="S593" i="4"/>
  <c r="T593" i="4"/>
  <c r="U593" i="4"/>
  <c r="V593" i="4"/>
  <c r="S594" i="4"/>
  <c r="T594" i="4"/>
  <c r="U594" i="4"/>
  <c r="V594" i="4"/>
  <c r="S595" i="4"/>
  <c r="T595" i="4"/>
  <c r="U595" i="4"/>
  <c r="V595" i="4"/>
  <c r="S596" i="4"/>
  <c r="T596" i="4"/>
  <c r="U596" i="4"/>
  <c r="V596" i="4"/>
  <c r="S598" i="4"/>
  <c r="T598" i="4"/>
  <c r="U598" i="4"/>
  <c r="V598" i="4"/>
  <c r="S599" i="4"/>
  <c r="T599" i="4"/>
  <c r="U599" i="4"/>
  <c r="V599" i="4"/>
  <c r="S600" i="4"/>
  <c r="T600" i="4"/>
  <c r="U600" i="4"/>
  <c r="V600" i="4"/>
  <c r="S601" i="4"/>
  <c r="T601" i="4"/>
  <c r="U601" i="4"/>
  <c r="V601" i="4"/>
  <c r="S602" i="4"/>
  <c r="T602" i="4"/>
  <c r="U602" i="4"/>
  <c r="V602" i="4"/>
  <c r="S603" i="4"/>
  <c r="T603" i="4"/>
  <c r="U603" i="4"/>
  <c r="V603" i="4"/>
  <c r="S604" i="4"/>
  <c r="T604" i="4"/>
  <c r="U604" i="4"/>
  <c r="V604" i="4"/>
  <c r="S605" i="4"/>
  <c r="T605" i="4"/>
  <c r="U605" i="4"/>
  <c r="V605" i="4"/>
  <c r="S606" i="4"/>
  <c r="T606" i="4"/>
  <c r="U606" i="4"/>
  <c r="V606" i="4"/>
  <c r="S607" i="4"/>
  <c r="T607" i="4"/>
  <c r="U607" i="4"/>
  <c r="V607" i="4"/>
  <c r="S608" i="4"/>
  <c r="T608" i="4"/>
  <c r="U608" i="4"/>
  <c r="V608" i="4"/>
  <c r="S609" i="4"/>
  <c r="T609" i="4"/>
  <c r="U609" i="4"/>
  <c r="V609" i="4"/>
  <c r="S610" i="4"/>
  <c r="T610" i="4"/>
  <c r="U610" i="4"/>
  <c r="V610" i="4"/>
  <c r="S611" i="4"/>
  <c r="T611" i="4"/>
  <c r="U611" i="4"/>
  <c r="V611" i="4"/>
  <c r="S612" i="4"/>
  <c r="T612" i="4"/>
  <c r="U612" i="4"/>
  <c r="V612" i="4"/>
  <c r="S613" i="4"/>
  <c r="T613" i="4"/>
  <c r="U613" i="4"/>
  <c r="V613" i="4"/>
  <c r="S614" i="4"/>
  <c r="T614" i="4"/>
  <c r="U614" i="4"/>
  <c r="V614" i="4"/>
  <c r="S615" i="4"/>
  <c r="T615" i="4"/>
  <c r="U615" i="4"/>
  <c r="V615" i="4"/>
  <c r="S616" i="4"/>
  <c r="T616" i="4"/>
  <c r="U616" i="4"/>
  <c r="V616" i="4"/>
  <c r="S617" i="4"/>
  <c r="T617" i="4"/>
  <c r="U617" i="4"/>
  <c r="V617" i="4"/>
  <c r="S618" i="4"/>
  <c r="T618" i="4"/>
  <c r="U618" i="4"/>
  <c r="V618" i="4"/>
  <c r="S619" i="4"/>
  <c r="T619" i="4"/>
  <c r="U619" i="4"/>
  <c r="V619" i="4"/>
  <c r="S620" i="4"/>
  <c r="T620" i="4"/>
  <c r="U620" i="4"/>
  <c r="V620" i="4"/>
  <c r="S621" i="4"/>
  <c r="T621" i="4"/>
  <c r="U621" i="4"/>
  <c r="V621" i="4"/>
  <c r="S622" i="4"/>
  <c r="T622" i="4"/>
  <c r="U622" i="4"/>
  <c r="V622" i="4"/>
  <c r="S623" i="4"/>
  <c r="T623" i="4"/>
  <c r="U623" i="4"/>
  <c r="V623" i="4"/>
  <c r="S624" i="4"/>
  <c r="T624" i="4"/>
  <c r="U624" i="4"/>
  <c r="V624" i="4"/>
  <c r="S625" i="4"/>
  <c r="T625" i="4"/>
  <c r="U625" i="4"/>
  <c r="V625" i="4"/>
  <c r="S626" i="4"/>
  <c r="T626" i="4"/>
  <c r="U626" i="4"/>
  <c r="V626" i="4"/>
  <c r="S627" i="4"/>
  <c r="T627" i="4"/>
  <c r="U627" i="4"/>
  <c r="V627" i="4"/>
  <c r="S628" i="4"/>
  <c r="T628" i="4"/>
  <c r="U628" i="4"/>
  <c r="V628" i="4"/>
  <c r="S629" i="4"/>
  <c r="T629" i="4"/>
  <c r="U629" i="4"/>
  <c r="V629" i="4"/>
  <c r="S630" i="4"/>
  <c r="T630" i="4"/>
  <c r="U630" i="4"/>
  <c r="V630" i="4"/>
  <c r="S631" i="4"/>
  <c r="T631" i="4"/>
  <c r="U631" i="4"/>
  <c r="V631" i="4"/>
  <c r="S632" i="4"/>
  <c r="T632" i="4"/>
  <c r="U632" i="4"/>
  <c r="V632" i="4"/>
  <c r="S633" i="4"/>
  <c r="T633" i="4"/>
  <c r="U633" i="4"/>
  <c r="V633" i="4"/>
  <c r="S634" i="4"/>
  <c r="T634" i="4"/>
  <c r="U634" i="4"/>
  <c r="V634" i="4"/>
  <c r="S635" i="4"/>
  <c r="T635" i="4"/>
  <c r="U635" i="4"/>
  <c r="V635" i="4"/>
  <c r="S636" i="4"/>
  <c r="T636" i="4"/>
  <c r="U636" i="4"/>
  <c r="V636" i="4"/>
  <c r="S637" i="4"/>
  <c r="T637" i="4"/>
  <c r="U637" i="4"/>
  <c r="V637" i="4"/>
  <c r="S638" i="4"/>
  <c r="T638" i="4"/>
  <c r="U638" i="4"/>
  <c r="V638" i="4"/>
  <c r="S639" i="4"/>
  <c r="T639" i="4"/>
  <c r="U639" i="4"/>
  <c r="V639" i="4"/>
  <c r="S640" i="4"/>
  <c r="T640" i="4"/>
  <c r="U640" i="4"/>
  <c r="V640" i="4"/>
  <c r="S641" i="4"/>
  <c r="T641" i="4"/>
  <c r="U641" i="4"/>
  <c r="V641" i="4"/>
  <c r="S642" i="4"/>
  <c r="T642" i="4"/>
  <c r="U642" i="4"/>
  <c r="V642" i="4"/>
  <c r="S643" i="4"/>
  <c r="T643" i="4"/>
  <c r="U643" i="4"/>
  <c r="V643" i="4"/>
  <c r="S644" i="4"/>
  <c r="T644" i="4"/>
  <c r="U644" i="4"/>
  <c r="V644" i="4"/>
  <c r="S645" i="4"/>
  <c r="T645" i="4"/>
  <c r="U645" i="4"/>
  <c r="V645" i="4"/>
  <c r="S646" i="4"/>
  <c r="T646" i="4"/>
  <c r="U646" i="4"/>
  <c r="V646" i="4"/>
  <c r="S647" i="4"/>
  <c r="T647" i="4"/>
  <c r="U647" i="4"/>
  <c r="V647" i="4"/>
  <c r="S648" i="4"/>
  <c r="T648" i="4"/>
  <c r="U648" i="4"/>
  <c r="V648" i="4"/>
  <c r="S649" i="4"/>
  <c r="T649" i="4"/>
  <c r="U649" i="4"/>
  <c r="V649" i="4"/>
  <c r="S650" i="4"/>
  <c r="T650" i="4"/>
  <c r="U650" i="4"/>
  <c r="V650" i="4"/>
  <c r="S651" i="4"/>
  <c r="T651" i="4"/>
  <c r="U651" i="4"/>
  <c r="V651" i="4"/>
  <c r="S652" i="4"/>
  <c r="T652" i="4"/>
  <c r="U652" i="4"/>
  <c r="V652" i="4"/>
  <c r="S653" i="4"/>
  <c r="T653" i="4"/>
  <c r="U653" i="4"/>
  <c r="V653" i="4"/>
  <c r="S654" i="4"/>
  <c r="T654" i="4"/>
  <c r="U654" i="4"/>
  <c r="V654" i="4"/>
  <c r="S655" i="4"/>
  <c r="T655" i="4"/>
  <c r="U655" i="4"/>
  <c r="V655" i="4"/>
  <c r="S656" i="4"/>
  <c r="T656" i="4"/>
  <c r="U656" i="4"/>
  <c r="V656" i="4"/>
  <c r="S658" i="4"/>
  <c r="T658" i="4"/>
  <c r="U658" i="4"/>
  <c r="V658" i="4"/>
  <c r="S659" i="4"/>
  <c r="T659" i="4"/>
  <c r="U659" i="4"/>
  <c r="V659" i="4"/>
  <c r="S660" i="4"/>
  <c r="T660" i="4"/>
  <c r="U660" i="4"/>
  <c r="V660" i="4"/>
  <c r="S661" i="4"/>
  <c r="T661" i="4"/>
  <c r="U661" i="4"/>
  <c r="V661" i="4"/>
  <c r="S662" i="4"/>
  <c r="T662" i="4"/>
  <c r="U662" i="4"/>
  <c r="V662" i="4"/>
  <c r="S663" i="4"/>
  <c r="T663" i="4"/>
  <c r="U663" i="4"/>
  <c r="V663" i="4"/>
  <c r="S664" i="4"/>
  <c r="T664" i="4"/>
  <c r="U664" i="4"/>
  <c r="V664" i="4"/>
  <c r="S665" i="4"/>
  <c r="T665" i="4"/>
  <c r="U665" i="4"/>
  <c r="V665" i="4"/>
  <c r="S666" i="4"/>
  <c r="T666" i="4"/>
  <c r="U666" i="4"/>
  <c r="V666" i="4"/>
  <c r="S668" i="4"/>
  <c r="T668" i="4"/>
  <c r="U668" i="4"/>
  <c r="V668" i="4"/>
  <c r="S669" i="4"/>
  <c r="T669" i="4"/>
  <c r="U669" i="4"/>
  <c r="V669" i="4"/>
  <c r="S670" i="4"/>
  <c r="T670" i="4"/>
  <c r="U670" i="4"/>
  <c r="V670" i="4"/>
  <c r="S671" i="4"/>
  <c r="T671" i="4"/>
  <c r="U671" i="4"/>
  <c r="V671" i="4"/>
  <c r="S672" i="4"/>
  <c r="T672" i="4"/>
  <c r="U672" i="4"/>
  <c r="V672" i="4"/>
  <c r="S673" i="4"/>
  <c r="T673" i="4"/>
  <c r="U673" i="4"/>
  <c r="V673" i="4"/>
  <c r="S674" i="4"/>
  <c r="T674" i="4"/>
  <c r="U674" i="4"/>
  <c r="V674" i="4"/>
  <c r="S675" i="4"/>
  <c r="T675" i="4"/>
  <c r="U675" i="4"/>
  <c r="V675" i="4"/>
  <c r="S676" i="4"/>
  <c r="T676" i="4"/>
  <c r="U676" i="4"/>
  <c r="V676" i="4"/>
  <c r="S677" i="4"/>
  <c r="T677" i="4"/>
  <c r="U677" i="4"/>
  <c r="V677" i="4"/>
  <c r="S678" i="4"/>
  <c r="T678" i="4"/>
  <c r="U678" i="4"/>
  <c r="V678" i="4"/>
  <c r="S679" i="4"/>
  <c r="T679" i="4"/>
  <c r="U679" i="4"/>
  <c r="V679" i="4"/>
  <c r="S680" i="4"/>
  <c r="T680" i="4"/>
  <c r="U680" i="4"/>
  <c r="V680" i="4"/>
  <c r="S682" i="4"/>
  <c r="T682" i="4"/>
  <c r="U682" i="4"/>
  <c r="V682" i="4"/>
  <c r="S683" i="4"/>
  <c r="T683" i="4"/>
  <c r="U683" i="4"/>
  <c r="V683" i="4"/>
  <c r="S684" i="4"/>
  <c r="T684" i="4"/>
  <c r="U684" i="4"/>
  <c r="V684" i="4"/>
  <c r="S685" i="4"/>
  <c r="T685" i="4"/>
  <c r="U685" i="4"/>
  <c r="V685" i="4"/>
  <c r="S686" i="4"/>
  <c r="T686" i="4"/>
  <c r="U686" i="4"/>
  <c r="V686" i="4"/>
  <c r="S687" i="4"/>
  <c r="T687" i="4"/>
  <c r="U687" i="4"/>
  <c r="V687" i="4"/>
  <c r="S688" i="4"/>
  <c r="T688" i="4"/>
  <c r="U688" i="4"/>
  <c r="V688" i="4"/>
  <c r="S690" i="4"/>
  <c r="T690" i="4"/>
  <c r="U690" i="4"/>
  <c r="V690" i="4"/>
  <c r="S692" i="4"/>
  <c r="T692" i="4"/>
  <c r="U692" i="4"/>
  <c r="V692" i="4"/>
  <c r="S693" i="4"/>
  <c r="T693" i="4"/>
  <c r="U693" i="4"/>
  <c r="V693" i="4"/>
  <c r="S694" i="4"/>
  <c r="T694" i="4"/>
  <c r="U694" i="4"/>
  <c r="V694" i="4"/>
  <c r="S695" i="4"/>
  <c r="T695" i="4"/>
  <c r="U695" i="4"/>
  <c r="V695" i="4"/>
  <c r="S696" i="4"/>
  <c r="T696" i="4"/>
  <c r="U696" i="4"/>
  <c r="V696" i="4"/>
  <c r="S697" i="4"/>
  <c r="T697" i="4"/>
  <c r="U697" i="4"/>
  <c r="V697" i="4"/>
  <c r="S698" i="4"/>
  <c r="T698" i="4"/>
  <c r="U698" i="4"/>
  <c r="V698" i="4"/>
  <c r="S699" i="4"/>
  <c r="T699" i="4"/>
  <c r="U699" i="4"/>
  <c r="V699" i="4"/>
  <c r="S700" i="4"/>
  <c r="T700" i="4"/>
  <c r="U700" i="4"/>
  <c r="V700" i="4"/>
  <c r="S701" i="4"/>
  <c r="T701" i="4"/>
  <c r="U701" i="4"/>
  <c r="V701" i="4"/>
  <c r="S702" i="4"/>
  <c r="T702" i="4"/>
  <c r="U702" i="4"/>
  <c r="V702" i="4"/>
  <c r="S703" i="4"/>
  <c r="T703" i="4"/>
  <c r="U703" i="4"/>
  <c r="V703" i="4"/>
  <c r="S704" i="4"/>
  <c r="T704" i="4"/>
  <c r="U704" i="4"/>
  <c r="V704" i="4"/>
  <c r="S705" i="4"/>
  <c r="T705" i="4"/>
  <c r="U705" i="4"/>
  <c r="V705" i="4"/>
  <c r="S706" i="4"/>
  <c r="T706" i="4"/>
  <c r="U706" i="4"/>
  <c r="V706" i="4"/>
  <c r="S707" i="4"/>
  <c r="T707" i="4"/>
  <c r="U707" i="4"/>
  <c r="V707" i="4"/>
  <c r="S708" i="4"/>
  <c r="T708" i="4"/>
  <c r="U708" i="4"/>
  <c r="V708" i="4"/>
  <c r="S709" i="4"/>
  <c r="T709" i="4"/>
  <c r="U709" i="4"/>
  <c r="V709" i="4"/>
  <c r="S710" i="4"/>
  <c r="T710" i="4"/>
  <c r="U710" i="4"/>
  <c r="V710" i="4"/>
  <c r="S711" i="4"/>
  <c r="T711" i="4"/>
  <c r="U711" i="4"/>
  <c r="V711" i="4"/>
  <c r="S712" i="4"/>
  <c r="T712" i="4"/>
  <c r="U712" i="4"/>
  <c r="V712" i="4"/>
  <c r="S713" i="4"/>
  <c r="T713" i="4"/>
  <c r="U713" i="4"/>
  <c r="V713" i="4"/>
  <c r="S714" i="4"/>
  <c r="T714" i="4"/>
  <c r="U714" i="4"/>
  <c r="V714" i="4"/>
  <c r="S715" i="4"/>
  <c r="T715" i="4"/>
  <c r="U715" i="4"/>
  <c r="V715" i="4"/>
  <c r="S716" i="4"/>
  <c r="T716" i="4"/>
  <c r="U716" i="4"/>
  <c r="V716" i="4"/>
  <c r="S717" i="4"/>
  <c r="T717" i="4"/>
  <c r="U717" i="4"/>
  <c r="V717" i="4"/>
  <c r="S718" i="4"/>
  <c r="T718" i="4"/>
  <c r="U718" i="4"/>
  <c r="V718" i="4"/>
  <c r="S719" i="4"/>
  <c r="T719" i="4"/>
  <c r="U719" i="4"/>
  <c r="V719" i="4"/>
  <c r="S720" i="4"/>
  <c r="T720" i="4"/>
  <c r="U720" i="4"/>
  <c r="V720" i="4"/>
  <c r="S721" i="4"/>
  <c r="T721" i="4"/>
  <c r="U721" i="4"/>
  <c r="V721" i="4"/>
  <c r="S722" i="4"/>
  <c r="T722" i="4"/>
  <c r="U722" i="4"/>
  <c r="V722" i="4"/>
  <c r="S723" i="4"/>
  <c r="T723" i="4"/>
  <c r="U723" i="4"/>
  <c r="V723" i="4"/>
  <c r="S724" i="4"/>
  <c r="T724" i="4"/>
  <c r="U724" i="4"/>
  <c r="V724" i="4"/>
  <c r="S725" i="4"/>
  <c r="T725" i="4"/>
  <c r="U725" i="4"/>
  <c r="V725" i="4"/>
  <c r="S726" i="4"/>
  <c r="T726" i="4"/>
  <c r="U726" i="4"/>
  <c r="V726" i="4"/>
  <c r="S727" i="4"/>
  <c r="T727" i="4"/>
  <c r="U727" i="4"/>
  <c r="V727" i="4"/>
  <c r="S728" i="4"/>
  <c r="T728" i="4"/>
  <c r="U728" i="4"/>
  <c r="V728" i="4"/>
  <c r="S729" i="4"/>
  <c r="T729" i="4"/>
  <c r="U729" i="4"/>
  <c r="V729" i="4"/>
  <c r="S730" i="4"/>
  <c r="T730" i="4"/>
  <c r="U730" i="4"/>
  <c r="V730" i="4"/>
  <c r="S731" i="4"/>
  <c r="T731" i="4"/>
  <c r="U731" i="4"/>
  <c r="V731" i="4"/>
  <c r="S732" i="4"/>
  <c r="T732" i="4"/>
  <c r="U732" i="4"/>
  <c r="V732" i="4"/>
  <c r="S733" i="4"/>
  <c r="T733" i="4"/>
  <c r="U733" i="4"/>
  <c r="V733" i="4"/>
  <c r="S734" i="4"/>
  <c r="T734" i="4"/>
  <c r="U734" i="4"/>
  <c r="V734" i="4"/>
  <c r="S735" i="4"/>
  <c r="T735" i="4"/>
  <c r="U735" i="4"/>
  <c r="V735" i="4"/>
  <c r="S736" i="4"/>
  <c r="T736" i="4"/>
  <c r="U736" i="4"/>
  <c r="V736" i="4"/>
  <c r="S737" i="4"/>
  <c r="T737" i="4"/>
  <c r="U737" i="4"/>
  <c r="V737" i="4"/>
  <c r="S738" i="4"/>
  <c r="T738" i="4"/>
  <c r="U738" i="4"/>
  <c r="V738" i="4"/>
  <c r="S739" i="4"/>
  <c r="T739" i="4"/>
  <c r="U739" i="4"/>
  <c r="V739" i="4"/>
  <c r="S740" i="4"/>
  <c r="T740" i="4"/>
  <c r="U740" i="4"/>
  <c r="V740" i="4"/>
  <c r="S741" i="4"/>
  <c r="T741" i="4"/>
  <c r="U741" i="4"/>
  <c r="V741" i="4"/>
  <c r="S742" i="4"/>
  <c r="T742" i="4"/>
  <c r="U742" i="4"/>
  <c r="V742" i="4"/>
  <c r="S743" i="4"/>
  <c r="T743" i="4"/>
  <c r="U743" i="4"/>
  <c r="V743" i="4"/>
  <c r="S744" i="4"/>
  <c r="T744" i="4"/>
  <c r="U744" i="4"/>
  <c r="V744" i="4"/>
  <c r="S745" i="4"/>
  <c r="T745" i="4"/>
  <c r="U745" i="4"/>
  <c r="V745" i="4"/>
  <c r="S746" i="4"/>
  <c r="T746" i="4"/>
  <c r="U746" i="4"/>
  <c r="V746" i="4"/>
  <c r="S747" i="4"/>
  <c r="T747" i="4"/>
  <c r="U747" i="4"/>
  <c r="V747" i="4"/>
  <c r="S748" i="4"/>
  <c r="T748" i="4"/>
  <c r="U748" i="4"/>
  <c r="V748" i="4"/>
  <c r="S749" i="4"/>
  <c r="T749" i="4"/>
  <c r="U749" i="4"/>
  <c r="V749" i="4"/>
  <c r="S750" i="4"/>
  <c r="T750" i="4"/>
  <c r="U750" i="4"/>
  <c r="V750" i="4"/>
  <c r="S751" i="4"/>
  <c r="T751" i="4"/>
  <c r="U751" i="4"/>
  <c r="V751" i="4"/>
  <c r="S752" i="4"/>
  <c r="T752" i="4"/>
  <c r="U752" i="4"/>
  <c r="V752" i="4"/>
  <c r="S753" i="4"/>
  <c r="T753" i="4"/>
  <c r="U753" i="4"/>
  <c r="V753" i="4"/>
  <c r="S754" i="4"/>
  <c r="T754" i="4"/>
  <c r="U754" i="4"/>
  <c r="V754" i="4"/>
  <c r="S755" i="4"/>
  <c r="T755" i="4"/>
  <c r="U755" i="4"/>
  <c r="V755" i="4"/>
  <c r="S756" i="4"/>
  <c r="T756" i="4"/>
  <c r="U756" i="4"/>
  <c r="V756" i="4"/>
  <c r="S757" i="4"/>
  <c r="T757" i="4"/>
  <c r="U757" i="4"/>
  <c r="V757" i="4"/>
  <c r="S758" i="4"/>
  <c r="T758" i="4"/>
  <c r="U758" i="4"/>
  <c r="V758" i="4"/>
  <c r="S759" i="4"/>
  <c r="T759" i="4"/>
  <c r="U759" i="4"/>
  <c r="V759" i="4"/>
  <c r="S760" i="4"/>
  <c r="T760" i="4"/>
  <c r="U760" i="4"/>
  <c r="V760" i="4"/>
  <c r="S761" i="4"/>
  <c r="T761" i="4"/>
  <c r="U761" i="4"/>
  <c r="V761" i="4"/>
  <c r="S762" i="4"/>
  <c r="T762" i="4"/>
  <c r="U762" i="4"/>
  <c r="V762" i="4"/>
  <c r="S763" i="4"/>
  <c r="T763" i="4"/>
  <c r="U763" i="4"/>
  <c r="V763" i="4"/>
  <c r="S765" i="4"/>
  <c r="T765" i="4"/>
  <c r="U765" i="4"/>
  <c r="V765" i="4"/>
  <c r="S766" i="4"/>
  <c r="T766" i="4"/>
  <c r="U766" i="4"/>
  <c r="V766" i="4"/>
  <c r="S767" i="4"/>
  <c r="T767" i="4"/>
  <c r="U767" i="4"/>
  <c r="V767" i="4"/>
  <c r="S768" i="4"/>
  <c r="T768" i="4"/>
  <c r="U768" i="4"/>
  <c r="V768" i="4"/>
  <c r="S769" i="4"/>
  <c r="T769" i="4"/>
  <c r="U769" i="4"/>
  <c r="V769" i="4"/>
  <c r="S770" i="4"/>
  <c r="T770" i="4"/>
  <c r="U770" i="4"/>
  <c r="V770" i="4"/>
  <c r="S771" i="4"/>
  <c r="T771" i="4"/>
  <c r="U771" i="4"/>
  <c r="V771" i="4"/>
  <c r="S772" i="4"/>
  <c r="T772" i="4"/>
  <c r="U772" i="4"/>
  <c r="V772" i="4"/>
  <c r="S773" i="4"/>
  <c r="T773" i="4"/>
  <c r="U773" i="4"/>
  <c r="V773" i="4"/>
  <c r="S774" i="4"/>
  <c r="T774" i="4"/>
  <c r="U774" i="4"/>
  <c r="V774" i="4"/>
  <c r="S775" i="4"/>
  <c r="T775" i="4"/>
  <c r="U775" i="4"/>
  <c r="V775" i="4"/>
  <c r="S776" i="4"/>
  <c r="T776" i="4"/>
  <c r="U776" i="4"/>
  <c r="V776" i="4"/>
  <c r="S777" i="4"/>
  <c r="T777" i="4"/>
  <c r="U777" i="4"/>
  <c r="V777" i="4"/>
  <c r="S778" i="4"/>
  <c r="T778" i="4"/>
  <c r="U778" i="4"/>
  <c r="V778" i="4"/>
  <c r="S779" i="4"/>
  <c r="T779" i="4"/>
  <c r="U779" i="4"/>
  <c r="V779" i="4"/>
  <c r="S780" i="4"/>
  <c r="T780" i="4"/>
  <c r="U780" i="4"/>
  <c r="V780" i="4"/>
  <c r="S781" i="4"/>
  <c r="T781" i="4"/>
  <c r="U781" i="4"/>
  <c r="V781" i="4"/>
  <c r="S782" i="4"/>
  <c r="T782" i="4"/>
  <c r="U782" i="4"/>
  <c r="V782" i="4"/>
  <c r="S783" i="4"/>
  <c r="T783" i="4"/>
  <c r="U783" i="4"/>
  <c r="V783" i="4"/>
  <c r="S784" i="4"/>
  <c r="T784" i="4"/>
  <c r="U784" i="4"/>
  <c r="V784" i="4"/>
  <c r="S785" i="4"/>
  <c r="T785" i="4"/>
  <c r="U785" i="4"/>
  <c r="V785" i="4"/>
  <c r="S786" i="4"/>
  <c r="T786" i="4"/>
  <c r="U786" i="4"/>
  <c r="V786" i="4"/>
  <c r="S787" i="4"/>
  <c r="T787" i="4"/>
  <c r="U787" i="4"/>
  <c r="V787" i="4"/>
  <c r="S788" i="4"/>
  <c r="T788" i="4"/>
  <c r="U788" i="4"/>
  <c r="V788" i="4"/>
  <c r="S789" i="4"/>
  <c r="T789" i="4"/>
  <c r="U789" i="4"/>
  <c r="V789" i="4"/>
  <c r="S790" i="4"/>
  <c r="T790" i="4"/>
  <c r="U790" i="4"/>
  <c r="V790" i="4"/>
  <c r="S792" i="4"/>
  <c r="T792" i="4"/>
  <c r="U792" i="4"/>
  <c r="V792" i="4"/>
  <c r="S793" i="4"/>
  <c r="T793" i="4"/>
  <c r="U793" i="4"/>
  <c r="V793" i="4"/>
  <c r="S794" i="4"/>
  <c r="T794" i="4"/>
  <c r="U794" i="4"/>
  <c r="V794" i="4"/>
  <c r="S795" i="4"/>
  <c r="T795" i="4"/>
  <c r="U795" i="4"/>
  <c r="V795" i="4"/>
  <c r="S796" i="4"/>
  <c r="T796" i="4"/>
  <c r="U796" i="4"/>
  <c r="V796" i="4"/>
  <c r="S797" i="4"/>
  <c r="T797" i="4"/>
  <c r="U797" i="4"/>
  <c r="V797" i="4"/>
  <c r="S798" i="4"/>
  <c r="T798" i="4"/>
  <c r="U798" i="4"/>
  <c r="V798" i="4"/>
  <c r="S799" i="4"/>
  <c r="T799" i="4"/>
  <c r="U799" i="4"/>
  <c r="V799" i="4"/>
  <c r="S800" i="4"/>
  <c r="T800" i="4"/>
  <c r="U800" i="4"/>
  <c r="V800" i="4"/>
  <c r="S801" i="4"/>
  <c r="T801" i="4"/>
  <c r="U801" i="4"/>
  <c r="V801" i="4"/>
  <c r="S802" i="4"/>
  <c r="T802" i="4"/>
  <c r="U802" i="4"/>
  <c r="V802" i="4"/>
  <c r="S803" i="4"/>
  <c r="T803" i="4"/>
  <c r="U803" i="4"/>
  <c r="V803" i="4"/>
  <c r="S804" i="4"/>
  <c r="T804" i="4"/>
  <c r="U804" i="4"/>
  <c r="V804" i="4"/>
  <c r="S805" i="4"/>
  <c r="T805" i="4"/>
  <c r="U805" i="4"/>
  <c r="V805" i="4"/>
  <c r="S806" i="4"/>
  <c r="T806" i="4"/>
  <c r="U806" i="4"/>
  <c r="V806" i="4"/>
  <c r="S807" i="4"/>
  <c r="T807" i="4"/>
  <c r="U807" i="4"/>
  <c r="V807" i="4"/>
  <c r="S808" i="4"/>
  <c r="T808" i="4"/>
  <c r="U808" i="4"/>
  <c r="V808" i="4"/>
  <c r="S809" i="4"/>
  <c r="T809" i="4"/>
  <c r="U809" i="4"/>
  <c r="V809" i="4"/>
  <c r="S810" i="4"/>
  <c r="T810" i="4"/>
  <c r="U810" i="4"/>
  <c r="V810" i="4"/>
  <c r="S811" i="4"/>
  <c r="T811" i="4"/>
  <c r="U811" i="4"/>
  <c r="V811" i="4"/>
  <c r="S812" i="4"/>
  <c r="T812" i="4"/>
  <c r="U812" i="4"/>
  <c r="V812" i="4"/>
  <c r="S813" i="4"/>
  <c r="T813" i="4"/>
  <c r="U813" i="4"/>
  <c r="V813" i="4"/>
  <c r="S814" i="4"/>
  <c r="T814" i="4"/>
  <c r="U814" i="4"/>
  <c r="V814" i="4"/>
  <c r="S815" i="4"/>
  <c r="T815" i="4"/>
  <c r="U815" i="4"/>
  <c r="V815" i="4"/>
  <c r="S816" i="4"/>
  <c r="T816" i="4"/>
  <c r="U816" i="4"/>
  <c r="V816" i="4"/>
  <c r="S817" i="4"/>
  <c r="T817" i="4"/>
  <c r="U817" i="4"/>
  <c r="V817" i="4"/>
  <c r="S818" i="4"/>
  <c r="T818" i="4"/>
  <c r="U818" i="4"/>
  <c r="V818" i="4"/>
  <c r="S819" i="4"/>
  <c r="T819" i="4"/>
  <c r="U819" i="4"/>
  <c r="V819" i="4"/>
  <c r="S821" i="4"/>
  <c r="T821" i="4"/>
  <c r="U821" i="4"/>
  <c r="V821" i="4"/>
  <c r="S822" i="4"/>
  <c r="T822" i="4"/>
  <c r="U822" i="4"/>
  <c r="V822" i="4"/>
  <c r="S823" i="4"/>
  <c r="T823" i="4"/>
  <c r="U823" i="4"/>
  <c r="V823" i="4"/>
  <c r="S824" i="4"/>
  <c r="T824" i="4"/>
  <c r="U824" i="4"/>
  <c r="V824" i="4"/>
  <c r="S825" i="4"/>
  <c r="T825" i="4"/>
  <c r="U825" i="4"/>
  <c r="V825" i="4"/>
  <c r="S826" i="4"/>
  <c r="T826" i="4"/>
  <c r="U826" i="4"/>
  <c r="V826" i="4"/>
  <c r="S827" i="4"/>
  <c r="T827" i="4"/>
  <c r="U827" i="4"/>
  <c r="V827" i="4"/>
  <c r="S828" i="4"/>
  <c r="T828" i="4"/>
  <c r="U828" i="4"/>
  <c r="V828" i="4"/>
  <c r="S829" i="4"/>
  <c r="T829" i="4"/>
  <c r="U829" i="4"/>
  <c r="V829" i="4"/>
  <c r="S830" i="4"/>
  <c r="T830" i="4"/>
  <c r="U830" i="4"/>
  <c r="V830" i="4"/>
  <c r="S831" i="4"/>
  <c r="T831" i="4"/>
  <c r="U831" i="4"/>
  <c r="V831" i="4"/>
  <c r="S832" i="4"/>
  <c r="T832" i="4"/>
  <c r="U832" i="4"/>
  <c r="V832" i="4"/>
  <c r="S833" i="4"/>
  <c r="T833" i="4"/>
  <c r="U833" i="4"/>
  <c r="V833" i="4"/>
  <c r="S834" i="4"/>
  <c r="T834" i="4"/>
  <c r="U834" i="4"/>
  <c r="V834" i="4"/>
  <c r="S835" i="4"/>
  <c r="T835" i="4"/>
  <c r="U835" i="4"/>
  <c r="V835" i="4"/>
  <c r="S836" i="4"/>
  <c r="T836" i="4"/>
  <c r="U836" i="4"/>
  <c r="V836" i="4"/>
  <c r="S837" i="4"/>
  <c r="T837" i="4"/>
  <c r="U837" i="4"/>
  <c r="V837" i="4"/>
  <c r="S838" i="4"/>
  <c r="T838" i="4"/>
  <c r="U838" i="4"/>
  <c r="V838" i="4"/>
  <c r="S839" i="4"/>
  <c r="T839" i="4"/>
  <c r="U839" i="4"/>
  <c r="V839" i="4"/>
  <c r="S840" i="4"/>
  <c r="T840" i="4"/>
  <c r="U840" i="4"/>
  <c r="V840" i="4"/>
  <c r="S841" i="4"/>
  <c r="T841" i="4"/>
  <c r="U841" i="4"/>
  <c r="V841" i="4"/>
  <c r="S842" i="4"/>
  <c r="T842" i="4"/>
  <c r="U842" i="4"/>
  <c r="V842" i="4"/>
  <c r="S843" i="4"/>
  <c r="T843" i="4"/>
  <c r="U843" i="4"/>
  <c r="V843" i="4"/>
  <c r="S844" i="4"/>
  <c r="T844" i="4"/>
  <c r="U844" i="4"/>
  <c r="V844" i="4"/>
  <c r="S846" i="4"/>
  <c r="T846" i="4"/>
  <c r="U846" i="4"/>
  <c r="V846" i="4"/>
  <c r="S847" i="4"/>
  <c r="T847" i="4"/>
  <c r="U847" i="4"/>
  <c r="V847" i="4"/>
  <c r="S845" i="4"/>
  <c r="T845" i="4"/>
  <c r="U845" i="4"/>
  <c r="V845" i="4"/>
  <c r="S848" i="4"/>
  <c r="T848" i="4"/>
  <c r="U848" i="4"/>
  <c r="V848" i="4"/>
  <c r="S849" i="4"/>
  <c r="T849" i="4"/>
  <c r="U849" i="4"/>
  <c r="V849" i="4"/>
  <c r="S850" i="4"/>
  <c r="T850" i="4"/>
  <c r="U850" i="4"/>
  <c r="V850" i="4"/>
  <c r="S851" i="4"/>
  <c r="T851" i="4"/>
  <c r="U851" i="4"/>
  <c r="V851" i="4"/>
  <c r="S852" i="4"/>
  <c r="T852" i="4"/>
  <c r="U852" i="4"/>
  <c r="V852" i="4"/>
  <c r="S853" i="4"/>
  <c r="T853" i="4"/>
  <c r="U853" i="4"/>
  <c r="V853" i="4"/>
  <c r="S854" i="4"/>
  <c r="T854" i="4"/>
  <c r="U854" i="4"/>
  <c r="V854" i="4"/>
  <c r="S855" i="4"/>
  <c r="T855" i="4"/>
  <c r="U855" i="4"/>
  <c r="V855" i="4"/>
  <c r="S856" i="4"/>
  <c r="T856" i="4"/>
  <c r="U856" i="4"/>
  <c r="V856" i="4"/>
  <c r="S857" i="4"/>
  <c r="T857" i="4"/>
  <c r="U857" i="4"/>
  <c r="V857" i="4"/>
  <c r="S858" i="4"/>
  <c r="T858" i="4"/>
  <c r="U858" i="4"/>
  <c r="V858" i="4"/>
  <c r="S859" i="4"/>
  <c r="T859" i="4"/>
  <c r="U859" i="4"/>
  <c r="V859" i="4"/>
  <c r="S860" i="4"/>
  <c r="T860" i="4"/>
  <c r="U860" i="4"/>
  <c r="V860" i="4"/>
  <c r="S861" i="4"/>
  <c r="T861" i="4"/>
  <c r="U861" i="4"/>
  <c r="V861" i="4"/>
  <c r="S862" i="4"/>
  <c r="T862" i="4"/>
  <c r="U862" i="4"/>
  <c r="V862" i="4"/>
  <c r="S863" i="4"/>
  <c r="T863" i="4"/>
  <c r="U863" i="4"/>
  <c r="V863" i="4"/>
  <c r="S864" i="4"/>
  <c r="T864" i="4"/>
  <c r="U864" i="4"/>
  <c r="V864" i="4"/>
  <c r="S865" i="4"/>
  <c r="T865" i="4"/>
  <c r="U865" i="4"/>
  <c r="V865" i="4"/>
  <c r="S866" i="4"/>
  <c r="T866" i="4"/>
  <c r="U866" i="4"/>
  <c r="V866" i="4"/>
  <c r="S867" i="4"/>
  <c r="T867" i="4"/>
  <c r="U867" i="4"/>
  <c r="V867" i="4"/>
  <c r="S868" i="4"/>
  <c r="T868" i="4"/>
  <c r="U868" i="4"/>
  <c r="V868" i="4"/>
  <c r="S869" i="4"/>
  <c r="T869" i="4"/>
  <c r="U869" i="4"/>
  <c r="V869" i="4"/>
  <c r="S870" i="4"/>
  <c r="T870" i="4"/>
  <c r="U870" i="4"/>
  <c r="V870" i="4"/>
  <c r="S871" i="4"/>
  <c r="T871" i="4"/>
  <c r="U871" i="4"/>
  <c r="V871" i="4"/>
  <c r="S872" i="4"/>
  <c r="T872" i="4"/>
  <c r="U872" i="4"/>
  <c r="V872" i="4"/>
  <c r="S873" i="4"/>
  <c r="T873" i="4"/>
  <c r="U873" i="4"/>
  <c r="V873" i="4"/>
  <c r="S875" i="4"/>
  <c r="T875" i="4"/>
  <c r="U875" i="4"/>
  <c r="V875" i="4"/>
  <c r="S876" i="4"/>
  <c r="T876" i="4"/>
  <c r="U876" i="4"/>
  <c r="V876" i="4"/>
  <c r="S877" i="4"/>
  <c r="T877" i="4"/>
  <c r="U877" i="4"/>
  <c r="V877" i="4"/>
  <c r="S878" i="4"/>
  <c r="T878" i="4"/>
  <c r="U878" i="4"/>
  <c r="V878" i="4"/>
  <c r="S879" i="4"/>
  <c r="T879" i="4"/>
  <c r="U879" i="4"/>
  <c r="V879" i="4"/>
  <c r="S880" i="4"/>
  <c r="T880" i="4"/>
  <c r="U880" i="4"/>
  <c r="V880" i="4"/>
  <c r="S881" i="4"/>
  <c r="T881" i="4"/>
  <c r="U881" i="4"/>
  <c r="V881" i="4"/>
  <c r="S882" i="4"/>
  <c r="T882" i="4"/>
  <c r="U882" i="4"/>
  <c r="V882" i="4"/>
  <c r="S883" i="4"/>
  <c r="T883" i="4"/>
  <c r="U883" i="4"/>
  <c r="V883" i="4"/>
  <c r="S884" i="4"/>
  <c r="T884" i="4"/>
  <c r="U884" i="4"/>
  <c r="V884" i="4"/>
  <c r="V7" i="4"/>
  <c r="Z58" i="12"/>
  <c r="Z8" i="12"/>
  <c r="Z15" i="12"/>
  <c r="Z11" i="12"/>
  <c r="Z13" i="12"/>
  <c r="Z38" i="12"/>
  <c r="Z17" i="12"/>
  <c r="Z18" i="12"/>
  <c r="Z76" i="12"/>
  <c r="Z859" i="12"/>
  <c r="Z26" i="12"/>
  <c r="Z28" i="12"/>
  <c r="Z29" i="12"/>
  <c r="Z7" i="12"/>
  <c r="Z19" i="12"/>
  <c r="Z39" i="12"/>
  <c r="Z59" i="12"/>
  <c r="Z88" i="12"/>
  <c r="Z43" i="12"/>
  <c r="Z40" i="12"/>
  <c r="Z47" i="12"/>
  <c r="Z65" i="12"/>
  <c r="Z45" i="12"/>
  <c r="Z41" i="12"/>
  <c r="Z471" i="12"/>
  <c r="Z44" i="12"/>
  <c r="Z33" i="12"/>
  <c r="Z526" i="12"/>
  <c r="Z236" i="12"/>
  <c r="Z23" i="12"/>
  <c r="Z10" i="12"/>
  <c r="Z16" i="12"/>
  <c r="Z25" i="12"/>
  <c r="Z24" i="12"/>
  <c r="Z86" i="12"/>
  <c r="Z27" i="12"/>
  <c r="Z85" i="12"/>
  <c r="Z52" i="12"/>
  <c r="Z84" i="12"/>
  <c r="Z64" i="12"/>
  <c r="Z50" i="12"/>
  <c r="Z51" i="12"/>
  <c r="Z12" i="12"/>
  <c r="Z72" i="12"/>
  <c r="Z48" i="12"/>
  <c r="Z60" i="12"/>
  <c r="Z20" i="12"/>
  <c r="Z55" i="12"/>
  <c r="Z54" i="12"/>
  <c r="Z56" i="12"/>
  <c r="Z57" i="12"/>
  <c r="Z35" i="12"/>
  <c r="Z62" i="12"/>
  <c r="Z61" i="12"/>
  <c r="Z9" i="12"/>
  <c r="Z34" i="12"/>
  <c r="Z74" i="12"/>
  <c r="Z875" i="12"/>
  <c r="Z67" i="12"/>
  <c r="Z14" i="12"/>
  <c r="Z21" i="12"/>
  <c r="Z66" i="12"/>
  <c r="Z32" i="12"/>
  <c r="Z49" i="12"/>
  <c r="Z68" i="12"/>
  <c r="Z69" i="12"/>
  <c r="Z37" i="12"/>
  <c r="Z71" i="12"/>
  <c r="Z70" i="12"/>
  <c r="Z36" i="12"/>
  <c r="Z31" i="12"/>
  <c r="Z758" i="12"/>
  <c r="Z73" i="12"/>
  <c r="Z75" i="12"/>
  <c r="Z77" i="12"/>
  <c r="Z46" i="12"/>
  <c r="Z22" i="12"/>
  <c r="Z79" i="12"/>
  <c r="Z83" i="12"/>
  <c r="Z78" i="12"/>
  <c r="Z81" i="12"/>
  <c r="Z82" i="12"/>
  <c r="Z87" i="12"/>
  <c r="Z108" i="12"/>
  <c r="Z119" i="12"/>
  <c r="Z99" i="12"/>
  <c r="Z94" i="12"/>
  <c r="Z137" i="12"/>
  <c r="Z91" i="12"/>
  <c r="Z125" i="12"/>
  <c r="Z120" i="12"/>
  <c r="Z113" i="12"/>
  <c r="Z115" i="12"/>
  <c r="Z116" i="12"/>
  <c r="Z605" i="12"/>
  <c r="Z105" i="12"/>
  <c r="Z95" i="12"/>
  <c r="Z109" i="12"/>
  <c r="Z89" i="12"/>
  <c r="Z132" i="12"/>
  <c r="Z96" i="12"/>
  <c r="Z101" i="12"/>
  <c r="Z121" i="12"/>
  <c r="Z97" i="12"/>
  <c r="Z111" i="12"/>
  <c r="Z114" i="12"/>
  <c r="Z117" i="12"/>
  <c r="Z90" i="12"/>
  <c r="Z124" i="12"/>
  <c r="Z92" i="12"/>
  <c r="Z135" i="12"/>
  <c r="Z126" i="12"/>
  <c r="Z129" i="12"/>
  <c r="Z240" i="12"/>
  <c r="Z123" i="12"/>
  <c r="Z131" i="12"/>
  <c r="Z80" i="12"/>
  <c r="Z128" i="12"/>
  <c r="Z93" i="12"/>
  <c r="Z112" i="12"/>
  <c r="Z127" i="12"/>
  <c r="Z103" i="12"/>
  <c r="Z130" i="12"/>
  <c r="Z104" i="12"/>
  <c r="Z98" i="12"/>
  <c r="Z122" i="12"/>
  <c r="Z107" i="12"/>
  <c r="Z159" i="12"/>
  <c r="Z168" i="12"/>
  <c r="Z150" i="12"/>
  <c r="Z209" i="12"/>
  <c r="Z213" i="12"/>
  <c r="Z799" i="12"/>
  <c r="Z144" i="12"/>
  <c r="Z194" i="12"/>
  <c r="Z181" i="12"/>
  <c r="Z177" i="12"/>
  <c r="Z152" i="12"/>
  <c r="Z138" i="12"/>
  <c r="Z205" i="12"/>
  <c r="Z199" i="12"/>
  <c r="Z140" i="12"/>
  <c r="Z195" i="12"/>
  <c r="Z142" i="12"/>
  <c r="Z141" i="12"/>
  <c r="Z143" i="12"/>
  <c r="Z145" i="12"/>
  <c r="Z147" i="12"/>
  <c r="Z153" i="12"/>
  <c r="Z157" i="12"/>
  <c r="Z322" i="12"/>
  <c r="Z158" i="12"/>
  <c r="Z183" i="12"/>
  <c r="Z191" i="12"/>
  <c r="Z139" i="12"/>
  <c r="Z166" i="12"/>
  <c r="Z167" i="12"/>
  <c r="Z193" i="12"/>
  <c r="Z192" i="12"/>
  <c r="Z211" i="12"/>
  <c r="Z169" i="12"/>
  <c r="Z627" i="12"/>
  <c r="Z146" i="12"/>
  <c r="Z164" i="12"/>
  <c r="Z165" i="12"/>
  <c r="Z170" i="12"/>
  <c r="Z202" i="12"/>
  <c r="Z196" i="12"/>
  <c r="Z215" i="12"/>
  <c r="Z160" i="12"/>
  <c r="Z214" i="12"/>
  <c r="Z162" i="12"/>
  <c r="Z171" i="12"/>
  <c r="Z174" i="12"/>
  <c r="Z178" i="12"/>
  <c r="Z180" i="12"/>
  <c r="Z182" i="12"/>
  <c r="Z442" i="12"/>
  <c r="Z210" i="12"/>
  <c r="Z155" i="12"/>
  <c r="Z184" i="12"/>
  <c r="Z172" i="12"/>
  <c r="Z185" i="12"/>
  <c r="Z186" i="12"/>
  <c r="Z176" i="12"/>
  <c r="Z175" i="12"/>
  <c r="Z298" i="12"/>
  <c r="Z149" i="12"/>
  <c r="Z151" i="12"/>
  <c r="Z203" i="12"/>
  <c r="Z212" i="12"/>
  <c r="Z200" i="12"/>
  <c r="Z206" i="12"/>
  <c r="Z244" i="12"/>
  <c r="Z204" i="12"/>
  <c r="Z189" i="12"/>
  <c r="Z188" i="12"/>
  <c r="Z340" i="12"/>
  <c r="Z173" i="12"/>
  <c r="Z190" i="12"/>
  <c r="Z148" i="12"/>
  <c r="Z154" i="12"/>
  <c r="Z198" i="12"/>
  <c r="Z201" i="12"/>
  <c r="Z207" i="12"/>
  <c r="Z161" i="12"/>
  <c r="Z208" i="12"/>
  <c r="Z179" i="12"/>
  <c r="Z187" i="12"/>
  <c r="Z226" i="12"/>
  <c r="Z228" i="12"/>
  <c r="Z230" i="12"/>
  <c r="Z217" i="12"/>
  <c r="Z883" i="12"/>
  <c r="Z227" i="12"/>
  <c r="Z233" i="12"/>
  <c r="Z219" i="12"/>
  <c r="Z221" i="12"/>
  <c r="Z232" i="12"/>
  <c r="Z216" i="12"/>
  <c r="Z237" i="12"/>
  <c r="Z810" i="12"/>
  <c r="Z218" i="12"/>
  <c r="Z223" i="12"/>
  <c r="Z224" i="12"/>
  <c r="Z629" i="12"/>
  <c r="Z220" i="12"/>
  <c r="Z235" i="12"/>
  <c r="Z238" i="12"/>
  <c r="Z239" i="12"/>
  <c r="Z234" i="12"/>
  <c r="Z241" i="12"/>
  <c r="Z246" i="12"/>
  <c r="Z247" i="12"/>
  <c r="Z254" i="12"/>
  <c r="Z267" i="12"/>
  <c r="Z268" i="12"/>
  <c r="Z243" i="12"/>
  <c r="Z249" i="12"/>
  <c r="Z245" i="12"/>
  <c r="Z253" i="12"/>
  <c r="Z252" i="12"/>
  <c r="Z255" i="12"/>
  <c r="Z256" i="12"/>
  <c r="Z248" i="12"/>
  <c r="Z266" i="12"/>
  <c r="Z257" i="12"/>
  <c r="Z242" i="12"/>
  <c r="Z258" i="12"/>
  <c r="Z271" i="12"/>
  <c r="Z259" i="12"/>
  <c r="Z261" i="12"/>
  <c r="Z251" i="12"/>
  <c r="Z262" i="12"/>
  <c r="Z264" i="12"/>
  <c r="Z265" i="12"/>
  <c r="Z250" i="12"/>
  <c r="Z270" i="12"/>
  <c r="Z272" i="12"/>
  <c r="Z665" i="12"/>
  <c r="Z273" i="12"/>
  <c r="Z263" i="12"/>
  <c r="Z278" i="12"/>
  <c r="Z275" i="12"/>
  <c r="Z274" i="12"/>
  <c r="Z276" i="12"/>
  <c r="Z742" i="12"/>
  <c r="Z277" i="12"/>
  <c r="Z882" i="12"/>
  <c r="Z307" i="12"/>
  <c r="Z287" i="12"/>
  <c r="Z308" i="12"/>
  <c r="Z304" i="12"/>
  <c r="Z283" i="12"/>
  <c r="Z280" i="12"/>
  <c r="Z290" i="12"/>
  <c r="Z30" i="12"/>
  <c r="Z316" i="12"/>
  <c r="Z288" i="12"/>
  <c r="Z309" i="12"/>
  <c r="Z297" i="12"/>
  <c r="Z296" i="12"/>
  <c r="Z279" i="12"/>
  <c r="Z310" i="12"/>
  <c r="Z134" i="12"/>
  <c r="Z282" i="12"/>
  <c r="Z284" i="12"/>
  <c r="Z285" i="12"/>
  <c r="Z286" i="12"/>
  <c r="Z293" i="12"/>
  <c r="Z292" i="12"/>
  <c r="Z768" i="12"/>
  <c r="Z294" i="12"/>
  <c r="Z313" i="12"/>
  <c r="Z295" i="12"/>
  <c r="Z315" i="12"/>
  <c r="Z305" i="12"/>
  <c r="Z306" i="12"/>
  <c r="Z323" i="12"/>
  <c r="Z300" i="12"/>
  <c r="Z314" i="12"/>
  <c r="Z318" i="12"/>
  <c r="Z303" i="12"/>
  <c r="Z301" i="12"/>
  <c r="Z302" i="12"/>
  <c r="Z291" i="12"/>
  <c r="Z299" i="12"/>
  <c r="Z312" i="12"/>
  <c r="Z281" i="12"/>
  <c r="Z311" i="12"/>
  <c r="Z289" i="12"/>
  <c r="Z102" i="12"/>
  <c r="Z317" i="12"/>
  <c r="Z338" i="12"/>
  <c r="Z337" i="12"/>
  <c r="Z326" i="12"/>
  <c r="Z329" i="12"/>
  <c r="Z336" i="12"/>
  <c r="Z341" i="12"/>
  <c r="Z342" i="12"/>
  <c r="Z330" i="12"/>
  <c r="Z324" i="12"/>
  <c r="Z348" i="12"/>
  <c r="Z334" i="12"/>
  <c r="Z327" i="12"/>
  <c r="Z325" i="12"/>
  <c r="Z345" i="12"/>
  <c r="Z347" i="12"/>
  <c r="Z344" i="12"/>
  <c r="Z333" i="12"/>
  <c r="Z346" i="12"/>
  <c r="Z328" i="12"/>
  <c r="Z332" i="12"/>
  <c r="Z343" i="12"/>
  <c r="Z331" i="12"/>
  <c r="Z320" i="12"/>
  <c r="Z350" i="12"/>
  <c r="Z769" i="12"/>
  <c r="Z372" i="12"/>
  <c r="Z382" i="12"/>
  <c r="Z365" i="12"/>
  <c r="Z351" i="12"/>
  <c r="Z389" i="12"/>
  <c r="Z390" i="12"/>
  <c r="Z392" i="12"/>
  <c r="Z391" i="12"/>
  <c r="AS391" i="12" s="1"/>
  <c r="Z358" i="12"/>
  <c r="Z356" i="12"/>
  <c r="Z384" i="12"/>
  <c r="Z367" i="12"/>
  <c r="Z359" i="12"/>
  <c r="AS359" i="12" s="1"/>
  <c r="Z377" i="12"/>
  <c r="Z371" i="12"/>
  <c r="Z385" i="12"/>
  <c r="Z362" i="12"/>
  <c r="Z520" i="12"/>
  <c r="Z383" i="12"/>
  <c r="Z363" i="12"/>
  <c r="Z380" i="12"/>
  <c r="Z364" i="12"/>
  <c r="Z370" i="12"/>
  <c r="Z368" i="12"/>
  <c r="Z360" i="12"/>
  <c r="Z353" i="12"/>
  <c r="Z373" i="12"/>
  <c r="Z357" i="12"/>
  <c r="Z361" i="12"/>
  <c r="Z375" i="12"/>
  <c r="Z374" i="12"/>
  <c r="Z376" i="12"/>
  <c r="Z369" i="12"/>
  <c r="Z354" i="12"/>
  <c r="Z381" i="12"/>
  <c r="Z379" i="12"/>
  <c r="Z378" i="12"/>
  <c r="Z386" i="12"/>
  <c r="Z387" i="12"/>
  <c r="Z352" i="12"/>
  <c r="Z366" i="12"/>
  <c r="Z388" i="12"/>
  <c r="Z393" i="12"/>
  <c r="Z399" i="12"/>
  <c r="Z401" i="12"/>
  <c r="Z420" i="12"/>
  <c r="Z403" i="12"/>
  <c r="Z404" i="12"/>
  <c r="Z394" i="12"/>
  <c r="Z397" i="12"/>
  <c r="Z413" i="12"/>
  <c r="Z405" i="12"/>
  <c r="Z409" i="12"/>
  <c r="Z573" i="12"/>
  <c r="Z411" i="12"/>
  <c r="Z398" i="12"/>
  <c r="Z400" i="12"/>
  <c r="Z773" i="12"/>
  <c r="Z396" i="12"/>
  <c r="Z395" i="12"/>
  <c r="Z402" i="12"/>
  <c r="Z410" i="12"/>
  <c r="Z417" i="12"/>
  <c r="Z412" i="12"/>
  <c r="Z408" i="12"/>
  <c r="Z421" i="12"/>
  <c r="Z418" i="12"/>
  <c r="Z416" i="12"/>
  <c r="Z414" i="12"/>
  <c r="Z415" i="12"/>
  <c r="Z419" i="12"/>
  <c r="Z425" i="12"/>
  <c r="Z717" i="12"/>
  <c r="Z424" i="12"/>
  <c r="Z426" i="12"/>
  <c r="Z422" i="12"/>
  <c r="Z431" i="12"/>
  <c r="Z428" i="12"/>
  <c r="Z423" i="12"/>
  <c r="Z429" i="12"/>
  <c r="Z427" i="12"/>
  <c r="Z430" i="12"/>
  <c r="Z433" i="12"/>
  <c r="Z434" i="12"/>
  <c r="Z446" i="12"/>
  <c r="Z435" i="12"/>
  <c r="Z432" i="12"/>
  <c r="Z447" i="12"/>
  <c r="Z436" i="12"/>
  <c r="Z437" i="12"/>
  <c r="Z441" i="12"/>
  <c r="Z438" i="12"/>
  <c r="Z439" i="12"/>
  <c r="Z444" i="12"/>
  <c r="Z440" i="12"/>
  <c r="Z445" i="12"/>
  <c r="Z443" i="12"/>
  <c r="Z463" i="12"/>
  <c r="Z455" i="12"/>
  <c r="Z462" i="12"/>
  <c r="Z476" i="12"/>
  <c r="Z450" i="12"/>
  <c r="Z451" i="12"/>
  <c r="Z453" i="12"/>
  <c r="Z478" i="12"/>
  <c r="Z481" i="12"/>
  <c r="Z454" i="12"/>
  <c r="Z484" i="12"/>
  <c r="Z456" i="12"/>
  <c r="Z479" i="12"/>
  <c r="Z465" i="12"/>
  <c r="Z458" i="12"/>
  <c r="Z466" i="12"/>
  <c r="Z460" i="12"/>
  <c r="Z477" i="12"/>
  <c r="Z467" i="12"/>
  <c r="Z457" i="12"/>
  <c r="Z469" i="12"/>
  <c r="Z461" i="12"/>
  <c r="Z470" i="12"/>
  <c r="Z449" i="12"/>
  <c r="Z459" i="12"/>
  <c r="Z468" i="12"/>
  <c r="Z474" i="12"/>
  <c r="Z473" i="12"/>
  <c r="Z475" i="12"/>
  <c r="Z482" i="12"/>
  <c r="Z483" i="12"/>
  <c r="Z496" i="12"/>
  <c r="Z487" i="12"/>
  <c r="Z510" i="12"/>
  <c r="Z523" i="12"/>
  <c r="Z512" i="12"/>
  <c r="Z488" i="12"/>
  <c r="Z519" i="12"/>
  <c r="Z472" i="12"/>
  <c r="Z489" i="12"/>
  <c r="Z509" i="12"/>
  <c r="Z530" i="12"/>
  <c r="Z501" i="12"/>
  <c r="Z518" i="12"/>
  <c r="Z524" i="12"/>
  <c r="Z828" i="12"/>
  <c r="Z490" i="12"/>
  <c r="Z521" i="12"/>
  <c r="Z491" i="12"/>
  <c r="Z485" i="12"/>
  <c r="Z543" i="12"/>
  <c r="Z493" i="12"/>
  <c r="Z492" i="12"/>
  <c r="Z544" i="12"/>
  <c r="Z516" i="12"/>
  <c r="Z497" i="12"/>
  <c r="Z514" i="12"/>
  <c r="Z499" i="12"/>
  <c r="Z506" i="12"/>
  <c r="Z532" i="12"/>
  <c r="Z505" i="12"/>
  <c r="Z494" i="12"/>
  <c r="Z534" i="12"/>
  <c r="Z502" i="12"/>
  <c r="Z504" i="12"/>
  <c r="Z507" i="12"/>
  <c r="Z508" i="12"/>
  <c r="Z513" i="12"/>
  <c r="Z498" i="12"/>
  <c r="Z539" i="12"/>
  <c r="Z529" i="12"/>
  <c r="Z486" i="12"/>
  <c r="Z538" i="12"/>
  <c r="Z527" i="12"/>
  <c r="Z517" i="12"/>
  <c r="Z515" i="12"/>
  <c r="Z495" i="12"/>
  <c r="Z503" i="12"/>
  <c r="Z800" i="12"/>
  <c r="Z525" i="12"/>
  <c r="Z500" i="12"/>
  <c r="Z535" i="12"/>
  <c r="Z528" i="12"/>
  <c r="Z540" i="12"/>
  <c r="Z531" i="12"/>
  <c r="Z536" i="12"/>
  <c r="Z541" i="12"/>
  <c r="Z537" i="12"/>
  <c r="Z545" i="12"/>
  <c r="Z511" i="12"/>
  <c r="Z549" i="12"/>
  <c r="Z546" i="12"/>
  <c r="Z550" i="12"/>
  <c r="Z565" i="12"/>
  <c r="Z557" i="12"/>
  <c r="Z559" i="12"/>
  <c r="Z558" i="12"/>
  <c r="Z547" i="12"/>
  <c r="Z567" i="12"/>
  <c r="Z560" i="12"/>
  <c r="Z548" i="12"/>
  <c r="Z569" i="12"/>
  <c r="Z574" i="12"/>
  <c r="Z563" i="12"/>
  <c r="Z555" i="12"/>
  <c r="Z572" i="12"/>
  <c r="Z554" i="12"/>
  <c r="Z583" i="12"/>
  <c r="Z552" i="12"/>
  <c r="Z553" i="12"/>
  <c r="Z566" i="12"/>
  <c r="Z564" i="12"/>
  <c r="Z561" i="12"/>
  <c r="Z551" i="12"/>
  <c r="Z562" i="12"/>
  <c r="Z575" i="12"/>
  <c r="Z556" i="12"/>
  <c r="Z571" i="12"/>
  <c r="Z568" i="12"/>
  <c r="Z579" i="12"/>
  <c r="Z582" i="12"/>
  <c r="Z580" i="12"/>
  <c r="Z581" i="12"/>
  <c r="Z577" i="12"/>
  <c r="Z576" i="12"/>
  <c r="Z578" i="12"/>
  <c r="Z602" i="12"/>
  <c r="Z604" i="12"/>
  <c r="Z586" i="12"/>
  <c r="Z588" i="12"/>
  <c r="Z587" i="12"/>
  <c r="Z592" i="12"/>
  <c r="Z596" i="12"/>
  <c r="Z590" i="12"/>
  <c r="Z594" i="12"/>
  <c r="Z589" i="12"/>
  <c r="Z593" i="12"/>
  <c r="Z591" i="12"/>
  <c r="Z600" i="12"/>
  <c r="Z595" i="12"/>
  <c r="Z599" i="12"/>
  <c r="Z601" i="12"/>
  <c r="Z585" i="12"/>
  <c r="Z597" i="12"/>
  <c r="Z603" i="12"/>
  <c r="Z339" i="12"/>
  <c r="Z611" i="12"/>
  <c r="Z626" i="12"/>
  <c r="Z654" i="12"/>
  <c r="Z625" i="12"/>
  <c r="Z623" i="12"/>
  <c r="Z615" i="12"/>
  <c r="Z612" i="12"/>
  <c r="Z607" i="12"/>
  <c r="Z610" i="12"/>
  <c r="Z606" i="12"/>
  <c r="Z634" i="12"/>
  <c r="Z613" i="12"/>
  <c r="Z643" i="12"/>
  <c r="Z609" i="12"/>
  <c r="Z616" i="12"/>
  <c r="Z644" i="12"/>
  <c r="Z617" i="12"/>
  <c r="Z619" i="12"/>
  <c r="Z630" i="12"/>
  <c r="Z651" i="12"/>
  <c r="Z652" i="12"/>
  <c r="Z640" i="12"/>
  <c r="Z635" i="12"/>
  <c r="Z631" i="12"/>
  <c r="Z632" i="12"/>
  <c r="Z633" i="12"/>
  <c r="Z624" i="12"/>
  <c r="Z636" i="12"/>
  <c r="Z637" i="12"/>
  <c r="Z638" i="12"/>
  <c r="Z653" i="12"/>
  <c r="Z639" i="12"/>
  <c r="Z641" i="12"/>
  <c r="Z642" i="12"/>
  <c r="Z63" i="12"/>
  <c r="Z618" i="12"/>
  <c r="Z645" i="12"/>
  <c r="Z646" i="12"/>
  <c r="Z620" i="12"/>
  <c r="Z622" i="12"/>
  <c r="Z628" i="12"/>
  <c r="Z608" i="12"/>
  <c r="Z647" i="12"/>
  <c r="Z621" i="12"/>
  <c r="Z648" i="12"/>
  <c r="Z649" i="12"/>
  <c r="Z650" i="12"/>
  <c r="Z614" i="12"/>
  <c r="Z656" i="12"/>
  <c r="Z659" i="12"/>
  <c r="Z657" i="12"/>
  <c r="Z448" i="12"/>
  <c r="Z655" i="12"/>
  <c r="Z225" i="12"/>
  <c r="Z676" i="12"/>
  <c r="Z689" i="12"/>
  <c r="Z678" i="12"/>
  <c r="Z584" i="12"/>
  <c r="Z662" i="12"/>
  <c r="Z667" i="12"/>
  <c r="Z670" i="12"/>
  <c r="Z671" i="12"/>
  <c r="Z687" i="12"/>
  <c r="Z680" i="12"/>
  <c r="Z663" i="12"/>
  <c r="Z688" i="12"/>
  <c r="Z679" i="12"/>
  <c r="Z666" i="12"/>
  <c r="Z681" i="12"/>
  <c r="Z668" i="12"/>
  <c r="Z672" i="12"/>
  <c r="Z661" i="12"/>
  <c r="Z677" i="12"/>
  <c r="Z674" i="12"/>
  <c r="Z682" i="12"/>
  <c r="Z684" i="12"/>
  <c r="Z685" i="12"/>
  <c r="Z664" i="12"/>
  <c r="Z673" i="12"/>
  <c r="Z686" i="12"/>
  <c r="Z690" i="12"/>
  <c r="Z660" i="12"/>
  <c r="Z675" i="12"/>
  <c r="Z733" i="12"/>
  <c r="Z743" i="12"/>
  <c r="Z697" i="12"/>
  <c r="Z692" i="12"/>
  <c r="Z694" i="12"/>
  <c r="Z106" i="12"/>
  <c r="Z695" i="12"/>
  <c r="Z751" i="12"/>
  <c r="Z723" i="12"/>
  <c r="Z704" i="12"/>
  <c r="Z714" i="12"/>
  <c r="Z737" i="12"/>
  <c r="Z754" i="12"/>
  <c r="Z700" i="12"/>
  <c r="Z706" i="12"/>
  <c r="Z711" i="12"/>
  <c r="Z712" i="12"/>
  <c r="Z703" i="12"/>
  <c r="Z133" i="12"/>
  <c r="Z713" i="12"/>
  <c r="Z721" i="12"/>
  <c r="Z707" i="12"/>
  <c r="Z732" i="12"/>
  <c r="Z740" i="12"/>
  <c r="Z696" i="12"/>
  <c r="Z715" i="12"/>
  <c r="Z718" i="12"/>
  <c r="Z750" i="12"/>
  <c r="Z720" i="12"/>
  <c r="Z725" i="12"/>
  <c r="Z731" i="12"/>
  <c r="Z729" i="12"/>
  <c r="Z705" i="12"/>
  <c r="Z716" i="12"/>
  <c r="Z739" i="12"/>
  <c r="Z728" i="12"/>
  <c r="Z730" i="12"/>
  <c r="Z722" i="12"/>
  <c r="Z698" i="12"/>
  <c r="Z480" i="12"/>
  <c r="Z752" i="12"/>
  <c r="Z708" i="12"/>
  <c r="Z734" i="12"/>
  <c r="Z735" i="12"/>
  <c r="Z738" i="12"/>
  <c r="Z741" i="12"/>
  <c r="Z724" i="12"/>
  <c r="Z753" i="12"/>
  <c r="Z749" i="12"/>
  <c r="Z710" i="12"/>
  <c r="Z699" i="12"/>
  <c r="Z748" i="12"/>
  <c r="Z747" i="12"/>
  <c r="Z702" i="12"/>
  <c r="Z701" i="12"/>
  <c r="Z745" i="12"/>
  <c r="Z755" i="12"/>
  <c r="Z756" i="12"/>
  <c r="Z744" i="12"/>
  <c r="Z406" i="12"/>
  <c r="Z746" i="12"/>
  <c r="Z709" i="12"/>
  <c r="Z727" i="12"/>
  <c r="Z726" i="12"/>
  <c r="Z757" i="12"/>
  <c r="Z787" i="12"/>
  <c r="Z719" i="12"/>
  <c r="Z767" i="12"/>
  <c r="Z761" i="12"/>
  <c r="Z53" i="12"/>
  <c r="Z763" i="12"/>
  <c r="Z762" i="12"/>
  <c r="Z779" i="12"/>
  <c r="Z764" i="12"/>
  <c r="Z786" i="12"/>
  <c r="Z759" i="12"/>
  <c r="Z795" i="12"/>
  <c r="Z796" i="12"/>
  <c r="Z781" i="12"/>
  <c r="Z797" i="12"/>
  <c r="Z765" i="12"/>
  <c r="Z355" i="12"/>
  <c r="Z771" i="12"/>
  <c r="Z784" i="12"/>
  <c r="Z770" i="12"/>
  <c r="Z772" i="12"/>
  <c r="Z790" i="12"/>
  <c r="Z775" i="12"/>
  <c r="Z774" i="12"/>
  <c r="Z778" i="12"/>
  <c r="Z782" i="12"/>
  <c r="Z777" i="12"/>
  <c r="Z793" i="12"/>
  <c r="Z780" i="12"/>
  <c r="Z791" i="12"/>
  <c r="Z776" i="12"/>
  <c r="Z789" i="12"/>
  <c r="Z760" i="12"/>
  <c r="Z798" i="12"/>
  <c r="Z785" i="12"/>
  <c r="Z788" i="12"/>
  <c r="Z783" i="12"/>
  <c r="Z792" i="12"/>
  <c r="Z821" i="12"/>
  <c r="Z807" i="12"/>
  <c r="Z811" i="12"/>
  <c r="Z813" i="12"/>
  <c r="Z814" i="12"/>
  <c r="Z803" i="12"/>
  <c r="Z815" i="12"/>
  <c r="Z818" i="12"/>
  <c r="Z802" i="12"/>
  <c r="Z804" i="12"/>
  <c r="Z805" i="12"/>
  <c r="Z806" i="12"/>
  <c r="Z808" i="12"/>
  <c r="Z820" i="12"/>
  <c r="Z825" i="12"/>
  <c r="Z816" i="12"/>
  <c r="Z819" i="12"/>
  <c r="Z826" i="12"/>
  <c r="Z809" i="12"/>
  <c r="Z812" i="12"/>
  <c r="Z817" i="12"/>
  <c r="Z801" i="12"/>
  <c r="Z822" i="12"/>
  <c r="Z824" i="12"/>
  <c r="Z542" i="12"/>
  <c r="Z831" i="12"/>
  <c r="Z830" i="12"/>
  <c r="Z834" i="12"/>
  <c r="Z835" i="12"/>
  <c r="Z829" i="12"/>
  <c r="Z827" i="12"/>
  <c r="Z833" i="12"/>
  <c r="Z832" i="12"/>
  <c r="Z862" i="12"/>
  <c r="Z864" i="12"/>
  <c r="Z873" i="12"/>
  <c r="Z349" i="12"/>
  <c r="Z840" i="12"/>
  <c r="Z860" i="12"/>
  <c r="Z229" i="12"/>
  <c r="Z838" i="12"/>
  <c r="Z839" i="12"/>
  <c r="Z842" i="12"/>
  <c r="Z857" i="12"/>
  <c r="Z870" i="12"/>
  <c r="Z876" i="12"/>
  <c r="Z843" i="12"/>
  <c r="Z841" i="12"/>
  <c r="Z846" i="12"/>
  <c r="Z865" i="12"/>
  <c r="Z845" i="12"/>
  <c r="Z850" i="12"/>
  <c r="Z847" i="12"/>
  <c r="Z867" i="12"/>
  <c r="Z872" i="12"/>
  <c r="Z871" i="12"/>
  <c r="Z837" i="12"/>
  <c r="Z848" i="12"/>
  <c r="Z836" i="12"/>
  <c r="Z854" i="12"/>
  <c r="Z855" i="12"/>
  <c r="Z866" i="12"/>
  <c r="Z851" i="12"/>
  <c r="Z849" i="12"/>
  <c r="Z878" i="12"/>
  <c r="Z852" i="12"/>
  <c r="Z858" i="12"/>
  <c r="Z869" i="12"/>
  <c r="Z856" i="12"/>
  <c r="Z853" i="12"/>
  <c r="Z874" i="12"/>
  <c r="Z844" i="12"/>
  <c r="Z861" i="12"/>
  <c r="Z863" i="12"/>
  <c r="Z868" i="12"/>
  <c r="Z879" i="12"/>
  <c r="Z880" i="12"/>
  <c r="Z881" i="12"/>
  <c r="Z884" i="12"/>
  <c r="Z885" i="12"/>
  <c r="Z886" i="12"/>
  <c r="Z887" i="12"/>
  <c r="Z522" i="12"/>
  <c r="Z736" i="12"/>
  <c r="Y522" i="12"/>
  <c r="Y58" i="12"/>
  <c r="Y8" i="12"/>
  <c r="Y15" i="12"/>
  <c r="Y11" i="12"/>
  <c r="Y13" i="12"/>
  <c r="Y38" i="12"/>
  <c r="Y17" i="12"/>
  <c r="Y18" i="12"/>
  <c r="Y76" i="12"/>
  <c r="Y859" i="12"/>
  <c r="Y26" i="12"/>
  <c r="Y28" i="12"/>
  <c r="Y29" i="12"/>
  <c r="Y7" i="12"/>
  <c r="Y19" i="12"/>
  <c r="Y39" i="12"/>
  <c r="Y59" i="12"/>
  <c r="Y88" i="12"/>
  <c r="Y43" i="12"/>
  <c r="Y40" i="12"/>
  <c r="Y47" i="12"/>
  <c r="Y65" i="12"/>
  <c r="Y45" i="12"/>
  <c r="Y41" i="12"/>
  <c r="Y471" i="12"/>
  <c r="Y44" i="12"/>
  <c r="Y33" i="12"/>
  <c r="Y526" i="12"/>
  <c r="Y236" i="12"/>
  <c r="Y23" i="12"/>
  <c r="Y10" i="12"/>
  <c r="Y16" i="12"/>
  <c r="Y25" i="12"/>
  <c r="Y24" i="12"/>
  <c r="Y86" i="12"/>
  <c r="Y27" i="12"/>
  <c r="Y85" i="12"/>
  <c r="Y52" i="12"/>
  <c r="Y84" i="12"/>
  <c r="Y64" i="12"/>
  <c r="Y50" i="12"/>
  <c r="Y51" i="12"/>
  <c r="Y12" i="12"/>
  <c r="Y72" i="12"/>
  <c r="Y48" i="12"/>
  <c r="Y60" i="12"/>
  <c r="Y20" i="12"/>
  <c r="Y55" i="12"/>
  <c r="Y54" i="12"/>
  <c r="Y56" i="12"/>
  <c r="Y57" i="12"/>
  <c r="Y35" i="12"/>
  <c r="Y62" i="12"/>
  <c r="Y61" i="12"/>
  <c r="Y9" i="12"/>
  <c r="Y34" i="12"/>
  <c r="Y74" i="12"/>
  <c r="Y875" i="12"/>
  <c r="Y67" i="12"/>
  <c r="Y14" i="12"/>
  <c r="Y21" i="12"/>
  <c r="Y66" i="12"/>
  <c r="Y32" i="12"/>
  <c r="Y49" i="12"/>
  <c r="Y68" i="12"/>
  <c r="Y69" i="12"/>
  <c r="Y37" i="12"/>
  <c r="Y71" i="12"/>
  <c r="Y70" i="12"/>
  <c r="Y36" i="12"/>
  <c r="Y31" i="12"/>
  <c r="Y758" i="12"/>
  <c r="Y73" i="12"/>
  <c r="Y75" i="12"/>
  <c r="Y77" i="12"/>
  <c r="Y46" i="12"/>
  <c r="Y22" i="12"/>
  <c r="Y79" i="12"/>
  <c r="Y83" i="12"/>
  <c r="Y78" i="12"/>
  <c r="Y81" i="12"/>
  <c r="Y82" i="12"/>
  <c r="Y87" i="12"/>
  <c r="Y108" i="12"/>
  <c r="Y119" i="12"/>
  <c r="Y99" i="12"/>
  <c r="Y94" i="12"/>
  <c r="Y137" i="12"/>
  <c r="Y91" i="12"/>
  <c r="Y125" i="12"/>
  <c r="Y120" i="12"/>
  <c r="Y113" i="12"/>
  <c r="Y115" i="12"/>
  <c r="Y116" i="12"/>
  <c r="Y605" i="12"/>
  <c r="Y105" i="12"/>
  <c r="Y95" i="12"/>
  <c r="Y109" i="12"/>
  <c r="Y89" i="12"/>
  <c r="Y132" i="12"/>
  <c r="Y96" i="12"/>
  <c r="Y101" i="12"/>
  <c r="Y121" i="12"/>
  <c r="Y97" i="12"/>
  <c r="Y111" i="12"/>
  <c r="Y114" i="12"/>
  <c r="Y117" i="12"/>
  <c r="Y90" i="12"/>
  <c r="Y124" i="12"/>
  <c r="Y92" i="12"/>
  <c r="Y135" i="12"/>
  <c r="Y126" i="12"/>
  <c r="Y129" i="12"/>
  <c r="Y240" i="12"/>
  <c r="Y123" i="12"/>
  <c r="Y131" i="12"/>
  <c r="Y80" i="12"/>
  <c r="Y128" i="12"/>
  <c r="Y93" i="12"/>
  <c r="Y112" i="12"/>
  <c r="Y127" i="12"/>
  <c r="Y103" i="12"/>
  <c r="Y130" i="12"/>
  <c r="Y104" i="12"/>
  <c r="Y98" i="12"/>
  <c r="Y122" i="12"/>
  <c r="Y107" i="12"/>
  <c r="Y159" i="12"/>
  <c r="Y168" i="12"/>
  <c r="Y150" i="12"/>
  <c r="Y209" i="12"/>
  <c r="Y213" i="12"/>
  <c r="Y799" i="12"/>
  <c r="Y144" i="12"/>
  <c r="Y194" i="12"/>
  <c r="Y181" i="12"/>
  <c r="Y177" i="12"/>
  <c r="Y152" i="12"/>
  <c r="Y138" i="12"/>
  <c r="Y205" i="12"/>
  <c r="Y199" i="12"/>
  <c r="Y140" i="12"/>
  <c r="Y195" i="12"/>
  <c r="Y142" i="12"/>
  <c r="Y141" i="12"/>
  <c r="Y143" i="12"/>
  <c r="Y145" i="12"/>
  <c r="Y147" i="12"/>
  <c r="Y153" i="12"/>
  <c r="Y157" i="12"/>
  <c r="Y322" i="12"/>
  <c r="Y158" i="12"/>
  <c r="Y183" i="12"/>
  <c r="Y191" i="12"/>
  <c r="Y139" i="12"/>
  <c r="Y166" i="12"/>
  <c r="Y167" i="12"/>
  <c r="Y193" i="12"/>
  <c r="Y192" i="12"/>
  <c r="Y211" i="12"/>
  <c r="Y169" i="12"/>
  <c r="Y627" i="12"/>
  <c r="Y146" i="12"/>
  <c r="Y164" i="12"/>
  <c r="Y165" i="12"/>
  <c r="Y170" i="12"/>
  <c r="Y202" i="12"/>
  <c r="Y196" i="12"/>
  <c r="Y215" i="12"/>
  <c r="Y160" i="12"/>
  <c r="Y214" i="12"/>
  <c r="Y162" i="12"/>
  <c r="Y171" i="12"/>
  <c r="Y174" i="12"/>
  <c r="Y178" i="12"/>
  <c r="Y180" i="12"/>
  <c r="Y182" i="12"/>
  <c r="Y442" i="12"/>
  <c r="Y210" i="12"/>
  <c r="Y155" i="12"/>
  <c r="Y184" i="12"/>
  <c r="Y172" i="12"/>
  <c r="Y185" i="12"/>
  <c r="Y186" i="12"/>
  <c r="Y176" i="12"/>
  <c r="Y175" i="12"/>
  <c r="Y298" i="12"/>
  <c r="Y149" i="12"/>
  <c r="Y151" i="12"/>
  <c r="Y203" i="12"/>
  <c r="Y212" i="12"/>
  <c r="Y200" i="12"/>
  <c r="Y206" i="12"/>
  <c r="Y244" i="12"/>
  <c r="Y204" i="12"/>
  <c r="Y189" i="12"/>
  <c r="Y188" i="12"/>
  <c r="Y340" i="12"/>
  <c r="Y173" i="12"/>
  <c r="Y190" i="12"/>
  <c r="Y148" i="12"/>
  <c r="Y154" i="12"/>
  <c r="Y198" i="12"/>
  <c r="Y201" i="12"/>
  <c r="Y207" i="12"/>
  <c r="Y161" i="12"/>
  <c r="Y208" i="12"/>
  <c r="Y179" i="12"/>
  <c r="Y187" i="12"/>
  <c r="Y226" i="12"/>
  <c r="Y228" i="12"/>
  <c r="Y230" i="12"/>
  <c r="Y217" i="12"/>
  <c r="Y883" i="12"/>
  <c r="Y227" i="12"/>
  <c r="Y233" i="12"/>
  <c r="Y219" i="12"/>
  <c r="Y221" i="12"/>
  <c r="Y232" i="12"/>
  <c r="Y216" i="12"/>
  <c r="Y237" i="12"/>
  <c r="Y810" i="12"/>
  <c r="Y218" i="12"/>
  <c r="Y223" i="12"/>
  <c r="Y224" i="12"/>
  <c r="Y629" i="12"/>
  <c r="Y220" i="12"/>
  <c r="Y235" i="12"/>
  <c r="Y238" i="12"/>
  <c r="Y239" i="12"/>
  <c r="Y234" i="12"/>
  <c r="Y241" i="12"/>
  <c r="Y246" i="12"/>
  <c r="Y247" i="12"/>
  <c r="Y254" i="12"/>
  <c r="Y267" i="12"/>
  <c r="Y268" i="12"/>
  <c r="Y243" i="12"/>
  <c r="Y249" i="12"/>
  <c r="Y245" i="12"/>
  <c r="Y253" i="12"/>
  <c r="Y252" i="12"/>
  <c r="Y255" i="12"/>
  <c r="Y256" i="12"/>
  <c r="Y248" i="12"/>
  <c r="Y266" i="12"/>
  <c r="Y257" i="12"/>
  <c r="Y242" i="12"/>
  <c r="Y258" i="12"/>
  <c r="Y271" i="12"/>
  <c r="Y259" i="12"/>
  <c r="Y261" i="12"/>
  <c r="Y251" i="12"/>
  <c r="Y262" i="12"/>
  <c r="Y264" i="12"/>
  <c r="Y265" i="12"/>
  <c r="Y250" i="12"/>
  <c r="Y270" i="12"/>
  <c r="Y272" i="12"/>
  <c r="Y665" i="12"/>
  <c r="Y273" i="12"/>
  <c r="Y263" i="12"/>
  <c r="Y278" i="12"/>
  <c r="Y275" i="12"/>
  <c r="Y274" i="12"/>
  <c r="Y276" i="12"/>
  <c r="Y742" i="12"/>
  <c r="Y277" i="12"/>
  <c r="Y882" i="12"/>
  <c r="Y307" i="12"/>
  <c r="Y287" i="12"/>
  <c r="Y308" i="12"/>
  <c r="Y304" i="12"/>
  <c r="Y283" i="12"/>
  <c r="Y280" i="12"/>
  <c r="Y290" i="12"/>
  <c r="Y30" i="12"/>
  <c r="Y316" i="12"/>
  <c r="Y288" i="12"/>
  <c r="Y309" i="12"/>
  <c r="Y297" i="12"/>
  <c r="Y296" i="12"/>
  <c r="Y279" i="12"/>
  <c r="Y310" i="12"/>
  <c r="Y134" i="12"/>
  <c r="Y282" i="12"/>
  <c r="Y284" i="12"/>
  <c r="Y285" i="12"/>
  <c r="Y286" i="12"/>
  <c r="Y293" i="12"/>
  <c r="Y292" i="12"/>
  <c r="Y768" i="12"/>
  <c r="Y294" i="12"/>
  <c r="Y313" i="12"/>
  <c r="Y295" i="12"/>
  <c r="Y315" i="12"/>
  <c r="Y305" i="12"/>
  <c r="Y306" i="12"/>
  <c r="Y323" i="12"/>
  <c r="Y300" i="12"/>
  <c r="Y314" i="12"/>
  <c r="Y318" i="12"/>
  <c r="Y303" i="12"/>
  <c r="Y301" i="12"/>
  <c r="Y302" i="12"/>
  <c r="Y291" i="12"/>
  <c r="Y299" i="12"/>
  <c r="Y312" i="12"/>
  <c r="Y281" i="12"/>
  <c r="Y311" i="12"/>
  <c r="Y289" i="12"/>
  <c r="Y102" i="12"/>
  <c r="Y317" i="12"/>
  <c r="Y338" i="12"/>
  <c r="Y337" i="12"/>
  <c r="Y326" i="12"/>
  <c r="Y329" i="12"/>
  <c r="Y336" i="12"/>
  <c r="Y341" i="12"/>
  <c r="Y342" i="12"/>
  <c r="Y330" i="12"/>
  <c r="Y324" i="12"/>
  <c r="Y348" i="12"/>
  <c r="Y334" i="12"/>
  <c r="Y327" i="12"/>
  <c r="Y325" i="12"/>
  <c r="Y345" i="12"/>
  <c r="Y347" i="12"/>
  <c r="Y344" i="12"/>
  <c r="Y333" i="12"/>
  <c r="Y346" i="12"/>
  <c r="Y328" i="12"/>
  <c r="Y332" i="12"/>
  <c r="Y343" i="12"/>
  <c r="Y331" i="12"/>
  <c r="Y320" i="12"/>
  <c r="Y350" i="12"/>
  <c r="Y769" i="12"/>
  <c r="Y372" i="12"/>
  <c r="Y382" i="12"/>
  <c r="Y365" i="12"/>
  <c r="Y351" i="12"/>
  <c r="Y389" i="12"/>
  <c r="Y390" i="12"/>
  <c r="Y392" i="12"/>
  <c r="Y391" i="12"/>
  <c r="Y358" i="12"/>
  <c r="Y356" i="12"/>
  <c r="Y384" i="12"/>
  <c r="Y367" i="12"/>
  <c r="Y359" i="12"/>
  <c r="Y377" i="12"/>
  <c r="Y371" i="12"/>
  <c r="Y385" i="12"/>
  <c r="Y362" i="12"/>
  <c r="Y520" i="12"/>
  <c r="Y383" i="12"/>
  <c r="Y363" i="12"/>
  <c r="Y380" i="12"/>
  <c r="Y364" i="12"/>
  <c r="Y370" i="12"/>
  <c r="Y368" i="12"/>
  <c r="Y360" i="12"/>
  <c r="Y353" i="12"/>
  <c r="Y373" i="12"/>
  <c r="Y357" i="12"/>
  <c r="Y361" i="12"/>
  <c r="Y375" i="12"/>
  <c r="Y374" i="12"/>
  <c r="Y376" i="12"/>
  <c r="Y369" i="12"/>
  <c r="Y354" i="12"/>
  <c r="Y381" i="12"/>
  <c r="Y379" i="12"/>
  <c r="Y378" i="12"/>
  <c r="Y386" i="12"/>
  <c r="Y387" i="12"/>
  <c r="Y352" i="12"/>
  <c r="Y366" i="12"/>
  <c r="Y388" i="12"/>
  <c r="Y393" i="12"/>
  <c r="Y399" i="12"/>
  <c r="Y401" i="12"/>
  <c r="Y420" i="12"/>
  <c r="Y403" i="12"/>
  <c r="Y404" i="12"/>
  <c r="Y394" i="12"/>
  <c r="Y397" i="12"/>
  <c r="Y413" i="12"/>
  <c r="Y405" i="12"/>
  <c r="Y409" i="12"/>
  <c r="Y573" i="12"/>
  <c r="Y411" i="12"/>
  <c r="Y398" i="12"/>
  <c r="Y400" i="12"/>
  <c r="Y773" i="12"/>
  <c r="Y396" i="12"/>
  <c r="Y395" i="12"/>
  <c r="Y402" i="12"/>
  <c r="Y410" i="12"/>
  <c r="Y417" i="12"/>
  <c r="Y412" i="12"/>
  <c r="Y408" i="12"/>
  <c r="Y421" i="12"/>
  <c r="Y418" i="12"/>
  <c r="Y416" i="12"/>
  <c r="Y414" i="12"/>
  <c r="Y415" i="12"/>
  <c r="Y419" i="12"/>
  <c r="Y425" i="12"/>
  <c r="Y717" i="12"/>
  <c r="Y424" i="12"/>
  <c r="Y426" i="12"/>
  <c r="Y422" i="12"/>
  <c r="Y431" i="12"/>
  <c r="Y428" i="12"/>
  <c r="Y423" i="12"/>
  <c r="Y429" i="12"/>
  <c r="Y427" i="12"/>
  <c r="Y430" i="12"/>
  <c r="Y433" i="12"/>
  <c r="Y434" i="12"/>
  <c r="Y446" i="12"/>
  <c r="Y435" i="12"/>
  <c r="Y432" i="12"/>
  <c r="Y447" i="12"/>
  <c r="Y436" i="12"/>
  <c r="Y437" i="12"/>
  <c r="Y441" i="12"/>
  <c r="Y438" i="12"/>
  <c r="Y439" i="12"/>
  <c r="Y444" i="12"/>
  <c r="Y440" i="12"/>
  <c r="Y445" i="12"/>
  <c r="Y443" i="12"/>
  <c r="Y463" i="12"/>
  <c r="Y455" i="12"/>
  <c r="Y462" i="12"/>
  <c r="Y476" i="12"/>
  <c r="Y450" i="12"/>
  <c r="Y451" i="12"/>
  <c r="Y453" i="12"/>
  <c r="Y478" i="12"/>
  <c r="Y481" i="12"/>
  <c r="Y454" i="12"/>
  <c r="Y484" i="12"/>
  <c r="Y456" i="12"/>
  <c r="Y479" i="12"/>
  <c r="Y465" i="12"/>
  <c r="Y458" i="12"/>
  <c r="Y466" i="12"/>
  <c r="Y460" i="12"/>
  <c r="Y477" i="12"/>
  <c r="Y467" i="12"/>
  <c r="Y457" i="12"/>
  <c r="Y469" i="12"/>
  <c r="Y461" i="12"/>
  <c r="Y470" i="12"/>
  <c r="Y449" i="12"/>
  <c r="Y459" i="12"/>
  <c r="Y468" i="12"/>
  <c r="Y474" i="12"/>
  <c r="Y473" i="12"/>
  <c r="Y475" i="12"/>
  <c r="Y482" i="12"/>
  <c r="Y483" i="12"/>
  <c r="Y496" i="12"/>
  <c r="Y487" i="12"/>
  <c r="Y510" i="12"/>
  <c r="Y523" i="12"/>
  <c r="Y512" i="12"/>
  <c r="Y488" i="12"/>
  <c r="Y519" i="12"/>
  <c r="Y472" i="12"/>
  <c r="Y489" i="12"/>
  <c r="Y509" i="12"/>
  <c r="Y530" i="12"/>
  <c r="Y501" i="12"/>
  <c r="Y518" i="12"/>
  <c r="Y524" i="12"/>
  <c r="Y828" i="12"/>
  <c r="Y490" i="12"/>
  <c r="Y521" i="12"/>
  <c r="Y491" i="12"/>
  <c r="Y485" i="12"/>
  <c r="Y543" i="12"/>
  <c r="Y493" i="12"/>
  <c r="Y492" i="12"/>
  <c r="Y544" i="12"/>
  <c r="Y516" i="12"/>
  <c r="Y497" i="12"/>
  <c r="Y514" i="12"/>
  <c r="Y499" i="12"/>
  <c r="Y506" i="12"/>
  <c r="Y532" i="12"/>
  <c r="Y505" i="12"/>
  <c r="Y494" i="12"/>
  <c r="Y534" i="12"/>
  <c r="Y502" i="12"/>
  <c r="Y504" i="12"/>
  <c r="Y507" i="12"/>
  <c r="Y508" i="12"/>
  <c r="Y513" i="12"/>
  <c r="Y498" i="12"/>
  <c r="Y539" i="12"/>
  <c r="Y529" i="12"/>
  <c r="Y486" i="12"/>
  <c r="Y538" i="12"/>
  <c r="Y527" i="12"/>
  <c r="Y517" i="12"/>
  <c r="Y515" i="12"/>
  <c r="Y495" i="12"/>
  <c r="Y503" i="12"/>
  <c r="Y800" i="12"/>
  <c r="Y525" i="12"/>
  <c r="Y500" i="12"/>
  <c r="Y535" i="12"/>
  <c r="Y528" i="12"/>
  <c r="Y540" i="12"/>
  <c r="Y531" i="12"/>
  <c r="Y536" i="12"/>
  <c r="Y541" i="12"/>
  <c r="Y537" i="12"/>
  <c r="Y545" i="12"/>
  <c r="Y511" i="12"/>
  <c r="Y549" i="12"/>
  <c r="Y546" i="12"/>
  <c r="Y550" i="12"/>
  <c r="Y565" i="12"/>
  <c r="Y557" i="12"/>
  <c r="Y559" i="12"/>
  <c r="Y558" i="12"/>
  <c r="Y547" i="12"/>
  <c r="Y567" i="12"/>
  <c r="Y560" i="12"/>
  <c r="Y548" i="12"/>
  <c r="Y569" i="12"/>
  <c r="Y574" i="12"/>
  <c r="Y563" i="12"/>
  <c r="Y555" i="12"/>
  <c r="Y572" i="12"/>
  <c r="Y554" i="12"/>
  <c r="Y583" i="12"/>
  <c r="Y552" i="12"/>
  <c r="Y553" i="12"/>
  <c r="Y566" i="12"/>
  <c r="Y564" i="12"/>
  <c r="Y561" i="12"/>
  <c r="Y551" i="12"/>
  <c r="Y562" i="12"/>
  <c r="Y575" i="12"/>
  <c r="Y556" i="12"/>
  <c r="Y571" i="12"/>
  <c r="Y568" i="12"/>
  <c r="Y579" i="12"/>
  <c r="Y582" i="12"/>
  <c r="Y580" i="12"/>
  <c r="Y581" i="12"/>
  <c r="Y577" i="12"/>
  <c r="Y576" i="12"/>
  <c r="Y578" i="12"/>
  <c r="Y602" i="12"/>
  <c r="Y604" i="12"/>
  <c r="Y586" i="12"/>
  <c r="Y588" i="12"/>
  <c r="Y587" i="12"/>
  <c r="Y592" i="12"/>
  <c r="Y596" i="12"/>
  <c r="Y590" i="12"/>
  <c r="Y594" i="12"/>
  <c r="Y589" i="12"/>
  <c r="Y593" i="12"/>
  <c r="Y591" i="12"/>
  <c r="Y600" i="12"/>
  <c r="Y595" i="12"/>
  <c r="Y599" i="12"/>
  <c r="Y601" i="12"/>
  <c r="Y585" i="12"/>
  <c r="Y597" i="12"/>
  <c r="Y603" i="12"/>
  <c r="Y339" i="12"/>
  <c r="Y611" i="12"/>
  <c r="Y626" i="12"/>
  <c r="Y654" i="12"/>
  <c r="Y625" i="12"/>
  <c r="Y623" i="12"/>
  <c r="Y615" i="12"/>
  <c r="Y612" i="12"/>
  <c r="Y607" i="12"/>
  <c r="Y610" i="12"/>
  <c r="Y606" i="12"/>
  <c r="Y634" i="12"/>
  <c r="Y613" i="12"/>
  <c r="Y643" i="12"/>
  <c r="Y609" i="12"/>
  <c r="Y616" i="12"/>
  <c r="Y644" i="12"/>
  <c r="Y617" i="12"/>
  <c r="Y619" i="12"/>
  <c r="Y630" i="12"/>
  <c r="Y651" i="12"/>
  <c r="Y652" i="12"/>
  <c r="Y640" i="12"/>
  <c r="Y635" i="12"/>
  <c r="Y631" i="12"/>
  <c r="Y632" i="12"/>
  <c r="Y633" i="12"/>
  <c r="Y624" i="12"/>
  <c r="Y636" i="12"/>
  <c r="Y637" i="12"/>
  <c r="Y638" i="12"/>
  <c r="Y653" i="12"/>
  <c r="Y639" i="12"/>
  <c r="Y641" i="12"/>
  <c r="Y642" i="12"/>
  <c r="Y63" i="12"/>
  <c r="Y618" i="12"/>
  <c r="Y645" i="12"/>
  <c r="Y646" i="12"/>
  <c r="Y620" i="12"/>
  <c r="Y622" i="12"/>
  <c r="Y628" i="12"/>
  <c r="Y608" i="12"/>
  <c r="Y647" i="12"/>
  <c r="Y621" i="12"/>
  <c r="Y648" i="12"/>
  <c r="Y649" i="12"/>
  <c r="Y650" i="12"/>
  <c r="Y614" i="12"/>
  <c r="Y656" i="12"/>
  <c r="Y659" i="12"/>
  <c r="Y657" i="12"/>
  <c r="Y448" i="12"/>
  <c r="Y655" i="12"/>
  <c r="Y225" i="12"/>
  <c r="Y676" i="12"/>
  <c r="Y689" i="12"/>
  <c r="Y678" i="12"/>
  <c r="Y584" i="12"/>
  <c r="Y662" i="12"/>
  <c r="Y667" i="12"/>
  <c r="Y670" i="12"/>
  <c r="Y671" i="12"/>
  <c r="Y687" i="12"/>
  <c r="Y680" i="12"/>
  <c r="Y663" i="12"/>
  <c r="Y688" i="12"/>
  <c r="Y679" i="12"/>
  <c r="Y666" i="12"/>
  <c r="Y681" i="12"/>
  <c r="Y668" i="12"/>
  <c r="Y672" i="12"/>
  <c r="Y661" i="12"/>
  <c r="Y677" i="12"/>
  <c r="Y674" i="12"/>
  <c r="Y682" i="12"/>
  <c r="Y684" i="12"/>
  <c r="Y685" i="12"/>
  <c r="Y664" i="12"/>
  <c r="Y673" i="12"/>
  <c r="Y686" i="12"/>
  <c r="Y690" i="12"/>
  <c r="Y660" i="12"/>
  <c r="Y675" i="12"/>
  <c r="Y733" i="12"/>
  <c r="Y743" i="12"/>
  <c r="Y697" i="12"/>
  <c r="Y692" i="12"/>
  <c r="Y694" i="12"/>
  <c r="Y106" i="12"/>
  <c r="Y695" i="12"/>
  <c r="Y751" i="12"/>
  <c r="Y723" i="12"/>
  <c r="Y704" i="12"/>
  <c r="Y714" i="12"/>
  <c r="Y737" i="12"/>
  <c r="Y754" i="12"/>
  <c r="Y700" i="12"/>
  <c r="Y706" i="12"/>
  <c r="Y711" i="12"/>
  <c r="Y712" i="12"/>
  <c r="Y703" i="12"/>
  <c r="Y133" i="12"/>
  <c r="Y713" i="12"/>
  <c r="Y721" i="12"/>
  <c r="Y707" i="12"/>
  <c r="Y732" i="12"/>
  <c r="Y740" i="12"/>
  <c r="Y696" i="12"/>
  <c r="Y715" i="12"/>
  <c r="Y718" i="12"/>
  <c r="Y750" i="12"/>
  <c r="Y720" i="12"/>
  <c r="Y725" i="12"/>
  <c r="Y731" i="12"/>
  <c r="Y729" i="12"/>
  <c r="Y705" i="12"/>
  <c r="Y716" i="12"/>
  <c r="Y739" i="12"/>
  <c r="Y728" i="12"/>
  <c r="Y730" i="12"/>
  <c r="Y722" i="12"/>
  <c r="Y698" i="12"/>
  <c r="Y480" i="12"/>
  <c r="Y752" i="12"/>
  <c r="Y708" i="12"/>
  <c r="Y734" i="12"/>
  <c r="Y735" i="12"/>
  <c r="Y738" i="12"/>
  <c r="Y741" i="12"/>
  <c r="Y724" i="12"/>
  <c r="Y753" i="12"/>
  <c r="Y749" i="12"/>
  <c r="Y710" i="12"/>
  <c r="Y699" i="12"/>
  <c r="Y748" i="12"/>
  <c r="Y747" i="12"/>
  <c r="Y702" i="12"/>
  <c r="Y701" i="12"/>
  <c r="Y745" i="12"/>
  <c r="Y755" i="12"/>
  <c r="Y756" i="12"/>
  <c r="Y744" i="12"/>
  <c r="Y406" i="12"/>
  <c r="Y746" i="12"/>
  <c r="Y709" i="12"/>
  <c r="Y727" i="12"/>
  <c r="Y726" i="12"/>
  <c r="Y757" i="12"/>
  <c r="Y787" i="12"/>
  <c r="Y719" i="12"/>
  <c r="Y767" i="12"/>
  <c r="Y761" i="12"/>
  <c r="Y53" i="12"/>
  <c r="Y763" i="12"/>
  <c r="Y762" i="12"/>
  <c r="Y779" i="12"/>
  <c r="Y764" i="12"/>
  <c r="Y786" i="12"/>
  <c r="Y759" i="12"/>
  <c r="Y795" i="12"/>
  <c r="Y796" i="12"/>
  <c r="Y781" i="12"/>
  <c r="Y797" i="12"/>
  <c r="Y765" i="12"/>
  <c r="Y355" i="12"/>
  <c r="Y771" i="12"/>
  <c r="Y784" i="12"/>
  <c r="Y770" i="12"/>
  <c r="Y772" i="12"/>
  <c r="Y790" i="12"/>
  <c r="Y775" i="12"/>
  <c r="Y774" i="12"/>
  <c r="Y778" i="12"/>
  <c r="Y782" i="12"/>
  <c r="Y777" i="12"/>
  <c r="Y793" i="12"/>
  <c r="Y780" i="12"/>
  <c r="Y791" i="12"/>
  <c r="Y776" i="12"/>
  <c r="Y789" i="12"/>
  <c r="Y760" i="12"/>
  <c r="Y798" i="12"/>
  <c r="Y785" i="12"/>
  <c r="Y788" i="12"/>
  <c r="Y783" i="12"/>
  <c r="Y792" i="12"/>
  <c r="Y821" i="12"/>
  <c r="Y807" i="12"/>
  <c r="Y811" i="12"/>
  <c r="Y813" i="12"/>
  <c r="Y814" i="12"/>
  <c r="Y803" i="12"/>
  <c r="Y815" i="12"/>
  <c r="Y818" i="12"/>
  <c r="Y802" i="12"/>
  <c r="Y804" i="12"/>
  <c r="Y805" i="12"/>
  <c r="Y806" i="12"/>
  <c r="Y808" i="12"/>
  <c r="Y820" i="12"/>
  <c r="Y825" i="12"/>
  <c r="Y816" i="12"/>
  <c r="Y819" i="12"/>
  <c r="Y826" i="12"/>
  <c r="Y809" i="12"/>
  <c r="Y812" i="12"/>
  <c r="Y817" i="12"/>
  <c r="Y801" i="12"/>
  <c r="Y822" i="12"/>
  <c r="Y824" i="12"/>
  <c r="Y542" i="12"/>
  <c r="Y831" i="12"/>
  <c r="Y830" i="12"/>
  <c r="Y834" i="12"/>
  <c r="Y835" i="12"/>
  <c r="Y829" i="12"/>
  <c r="Y827" i="12"/>
  <c r="Y833" i="12"/>
  <c r="Y832" i="12"/>
  <c r="Y862" i="12"/>
  <c r="Y864" i="12"/>
  <c r="Y873" i="12"/>
  <c r="Y349" i="12"/>
  <c r="Y840" i="12"/>
  <c r="Y860" i="12"/>
  <c r="Y229" i="12"/>
  <c r="Y838" i="12"/>
  <c r="Y839" i="12"/>
  <c r="Y842" i="12"/>
  <c r="Y857" i="12"/>
  <c r="Y870" i="12"/>
  <c r="Y876" i="12"/>
  <c r="Y843" i="12"/>
  <c r="Y841" i="12"/>
  <c r="Y846" i="12"/>
  <c r="Y865" i="12"/>
  <c r="Y845" i="12"/>
  <c r="Y850" i="12"/>
  <c r="Y847" i="12"/>
  <c r="Y867" i="12"/>
  <c r="Y872" i="12"/>
  <c r="Y871" i="12"/>
  <c r="Y837" i="12"/>
  <c r="Y848" i="12"/>
  <c r="Y836" i="12"/>
  <c r="Y854" i="12"/>
  <c r="Y855" i="12"/>
  <c r="Y866" i="12"/>
  <c r="Y851" i="12"/>
  <c r="Y849" i="12"/>
  <c r="Y878" i="12"/>
  <c r="Y852" i="12"/>
  <c r="Y858" i="12"/>
  <c r="Y869" i="12"/>
  <c r="Y856" i="12"/>
  <c r="Y853" i="12"/>
  <c r="Y874" i="12"/>
  <c r="Y844" i="12"/>
  <c r="Y861" i="12"/>
  <c r="Y863" i="12"/>
  <c r="Y868" i="12"/>
  <c r="Y879" i="12"/>
  <c r="Y880" i="12"/>
  <c r="Y881" i="12"/>
  <c r="Y884" i="12"/>
  <c r="Y885" i="12"/>
  <c r="Y886" i="12"/>
  <c r="Y887" i="12"/>
  <c r="Y736" i="12"/>
  <c r="AT359" i="12"/>
  <c r="AT391" i="12"/>
  <c r="C683" i="12"/>
  <c r="U681" i="4"/>
  <c r="V681" i="4"/>
  <c r="S681" i="4"/>
  <c r="AR681" i="4"/>
  <c r="T681" i="4"/>
  <c r="Z683" i="12"/>
  <c r="Y683" i="12"/>
  <c r="BE886" i="4"/>
  <c r="BG886" i="4"/>
  <c r="BE887" i="4"/>
  <c r="BG887" i="4"/>
  <c r="BE888" i="4"/>
  <c r="BG888" i="4"/>
  <c r="BE889" i="4"/>
  <c r="BG889" i="4"/>
  <c r="BE892" i="4"/>
  <c r="BG892" i="4"/>
  <c r="BE893" i="4"/>
  <c r="BG893" i="4"/>
  <c r="BE894" i="4"/>
  <c r="BG894" i="4"/>
  <c r="BE895" i="4"/>
  <c r="BG895" i="4"/>
  <c r="BE896" i="4"/>
  <c r="BG896" i="4"/>
  <c r="BE897" i="4"/>
  <c r="BG897" i="4"/>
  <c r="BE898" i="4"/>
  <c r="BG898" i="4"/>
  <c r="BE899" i="4"/>
  <c r="BG899" i="4"/>
  <c r="BE900" i="4"/>
  <c r="BG900" i="4"/>
  <c r="BE901" i="4"/>
  <c r="BG901" i="4"/>
  <c r="BE902" i="4"/>
  <c r="BG902" i="4"/>
  <c r="AY887" i="4"/>
  <c r="AZ887" i="4"/>
  <c r="BA887" i="4"/>
  <c r="BB887" i="4"/>
  <c r="BC887" i="4"/>
  <c r="AY888" i="4"/>
  <c r="AZ888" i="4"/>
  <c r="BA888" i="4"/>
  <c r="BB888" i="4"/>
  <c r="BC888" i="4"/>
  <c r="AY889" i="4"/>
  <c r="AZ889" i="4"/>
  <c r="BA889" i="4"/>
  <c r="BB889" i="4"/>
  <c r="BC889" i="4"/>
  <c r="AY892" i="4"/>
  <c r="AZ892" i="4"/>
  <c r="BA892" i="4"/>
  <c r="BB892" i="4"/>
  <c r="BC892" i="4"/>
  <c r="AY893" i="4"/>
  <c r="AZ893" i="4"/>
  <c r="BA893" i="4"/>
  <c r="BB893" i="4"/>
  <c r="BC893" i="4"/>
  <c r="AY894" i="4"/>
  <c r="AZ894" i="4"/>
  <c r="BA894" i="4"/>
  <c r="BB894" i="4"/>
  <c r="BC894" i="4"/>
  <c r="AY895" i="4"/>
  <c r="AZ895" i="4"/>
  <c r="BA895" i="4"/>
  <c r="BB895" i="4"/>
  <c r="BC895" i="4"/>
  <c r="AY896" i="4"/>
  <c r="AZ896" i="4"/>
  <c r="BA896" i="4"/>
  <c r="BB896" i="4"/>
  <c r="BC896" i="4"/>
  <c r="AY897" i="4"/>
  <c r="AZ897" i="4"/>
  <c r="BA897" i="4"/>
  <c r="BB897" i="4"/>
  <c r="BC897" i="4"/>
  <c r="AY898" i="4"/>
  <c r="AZ898" i="4"/>
  <c r="BA898" i="4"/>
  <c r="BB898" i="4"/>
  <c r="BC898" i="4"/>
  <c r="AY899" i="4"/>
  <c r="AZ899" i="4"/>
  <c r="BA899" i="4"/>
  <c r="BB899" i="4"/>
  <c r="BC899" i="4"/>
  <c r="AY900" i="4"/>
  <c r="AZ900" i="4"/>
  <c r="BA900" i="4"/>
  <c r="BB900" i="4"/>
  <c r="BC900" i="4"/>
  <c r="AY901" i="4"/>
  <c r="AZ901" i="4"/>
  <c r="BA901" i="4"/>
  <c r="BB901" i="4"/>
  <c r="BC901" i="4"/>
  <c r="AY902" i="4"/>
  <c r="AZ902" i="4"/>
  <c r="BA902" i="4"/>
  <c r="BB902" i="4"/>
  <c r="BC902" i="4"/>
  <c r="AC887" i="4"/>
  <c r="AD887" i="4"/>
  <c r="AE887" i="4"/>
  <c r="AF887" i="4"/>
  <c r="AG887" i="4"/>
  <c r="AH887" i="4"/>
  <c r="AI887" i="4"/>
  <c r="AJ887" i="4"/>
  <c r="AK887" i="4"/>
  <c r="AL887" i="4"/>
  <c r="AM887" i="4"/>
  <c r="AN887" i="4"/>
  <c r="AC888" i="4"/>
  <c r="AD888" i="4"/>
  <c r="AE888" i="4"/>
  <c r="AF888" i="4"/>
  <c r="AG888" i="4"/>
  <c r="AH888" i="4"/>
  <c r="AI888" i="4"/>
  <c r="AJ888" i="4"/>
  <c r="AK888" i="4"/>
  <c r="AL888" i="4"/>
  <c r="AM888" i="4"/>
  <c r="AN888" i="4"/>
  <c r="AC889" i="4"/>
  <c r="AD889" i="4"/>
  <c r="AE889" i="4"/>
  <c r="AF889" i="4"/>
  <c r="AG889" i="4"/>
  <c r="AH889" i="4"/>
  <c r="AI889" i="4"/>
  <c r="AJ889" i="4"/>
  <c r="AK889" i="4"/>
  <c r="AL889" i="4"/>
  <c r="AM889" i="4"/>
  <c r="AN889" i="4"/>
  <c r="AC892" i="4"/>
  <c r="AD892" i="4"/>
  <c r="AE892" i="4"/>
  <c r="AF892" i="4"/>
  <c r="AG892" i="4"/>
  <c r="AH892" i="4"/>
  <c r="AI892" i="4"/>
  <c r="AJ892" i="4"/>
  <c r="AK892" i="4"/>
  <c r="AL892" i="4"/>
  <c r="AM892" i="4"/>
  <c r="AN892" i="4"/>
  <c r="AC893" i="4"/>
  <c r="AD893" i="4"/>
  <c r="AE893" i="4"/>
  <c r="AF893" i="4"/>
  <c r="AG893" i="4"/>
  <c r="AH893" i="4"/>
  <c r="AI893" i="4"/>
  <c r="AJ893" i="4"/>
  <c r="AK893" i="4"/>
  <c r="AL893" i="4"/>
  <c r="AM893" i="4"/>
  <c r="AN893" i="4"/>
  <c r="AC894" i="4"/>
  <c r="AD894" i="4"/>
  <c r="AE894" i="4"/>
  <c r="AF894" i="4"/>
  <c r="AG894" i="4"/>
  <c r="AH894" i="4"/>
  <c r="AI894" i="4"/>
  <c r="AJ894" i="4"/>
  <c r="AK894" i="4"/>
  <c r="AL894" i="4"/>
  <c r="AM894" i="4"/>
  <c r="AN894" i="4"/>
  <c r="AC895" i="4"/>
  <c r="AD895" i="4"/>
  <c r="AE895" i="4"/>
  <c r="AF895" i="4"/>
  <c r="AG895" i="4"/>
  <c r="AH895" i="4"/>
  <c r="AI895" i="4"/>
  <c r="AJ895" i="4"/>
  <c r="AK895" i="4"/>
  <c r="AL895" i="4"/>
  <c r="AM895" i="4"/>
  <c r="AN895" i="4"/>
  <c r="AC896" i="4"/>
  <c r="AD896" i="4"/>
  <c r="AE896" i="4"/>
  <c r="AF896" i="4"/>
  <c r="AG896" i="4"/>
  <c r="AH896" i="4"/>
  <c r="AI896" i="4"/>
  <c r="AJ896" i="4"/>
  <c r="AK896" i="4"/>
  <c r="AL896" i="4"/>
  <c r="AM896" i="4"/>
  <c r="AN896" i="4"/>
  <c r="AC897" i="4"/>
  <c r="AD897" i="4"/>
  <c r="AE897" i="4"/>
  <c r="AF897" i="4"/>
  <c r="AG897" i="4"/>
  <c r="AH897" i="4"/>
  <c r="AI897" i="4"/>
  <c r="AJ897" i="4"/>
  <c r="AK897" i="4"/>
  <c r="AL897" i="4"/>
  <c r="AM897" i="4"/>
  <c r="AN897" i="4"/>
  <c r="AC898" i="4"/>
  <c r="AD898" i="4"/>
  <c r="AE898" i="4"/>
  <c r="AF898" i="4"/>
  <c r="AG898" i="4"/>
  <c r="AH898" i="4"/>
  <c r="AI898" i="4"/>
  <c r="AJ898" i="4"/>
  <c r="AK898" i="4"/>
  <c r="AL898" i="4"/>
  <c r="AM898" i="4"/>
  <c r="AN898" i="4"/>
  <c r="AC899" i="4"/>
  <c r="AD899" i="4"/>
  <c r="AE899" i="4"/>
  <c r="AF899" i="4"/>
  <c r="AG899" i="4"/>
  <c r="AH899" i="4"/>
  <c r="AI899" i="4"/>
  <c r="AJ899" i="4"/>
  <c r="AK899" i="4"/>
  <c r="AL899" i="4"/>
  <c r="AM899" i="4"/>
  <c r="AN899" i="4"/>
  <c r="AC900" i="4"/>
  <c r="AD900" i="4"/>
  <c r="AE900" i="4"/>
  <c r="AF900" i="4"/>
  <c r="AG900" i="4"/>
  <c r="AH900" i="4"/>
  <c r="AI900" i="4"/>
  <c r="AJ900" i="4"/>
  <c r="AK900" i="4"/>
  <c r="AL900" i="4"/>
  <c r="AM900" i="4"/>
  <c r="AN900" i="4"/>
  <c r="AC901" i="4"/>
  <c r="AD901" i="4"/>
  <c r="AE901" i="4"/>
  <c r="AF901" i="4"/>
  <c r="AG901" i="4"/>
  <c r="AH901" i="4"/>
  <c r="AI901" i="4"/>
  <c r="AJ901" i="4"/>
  <c r="AK901" i="4"/>
  <c r="AL901" i="4"/>
  <c r="AM901" i="4"/>
  <c r="AN901" i="4"/>
  <c r="AC902" i="4"/>
  <c r="AD902" i="4"/>
  <c r="AE902" i="4"/>
  <c r="AF902" i="4"/>
  <c r="AG902" i="4"/>
  <c r="AH902" i="4"/>
  <c r="AI902" i="4"/>
  <c r="AJ902" i="4"/>
  <c r="AK902" i="4"/>
  <c r="AL902" i="4"/>
  <c r="AM902" i="4"/>
  <c r="AN902" i="4"/>
  <c r="K892" i="4"/>
  <c r="O892" i="4"/>
  <c r="K893" i="4"/>
  <c r="O893" i="4"/>
  <c r="K894" i="4"/>
  <c r="O894" i="4"/>
  <c r="K895" i="4"/>
  <c r="O895" i="4"/>
  <c r="K896" i="4"/>
  <c r="O896" i="4"/>
  <c r="K897" i="4"/>
  <c r="O897" i="4"/>
  <c r="K898" i="4"/>
  <c r="O898" i="4"/>
  <c r="K899" i="4"/>
  <c r="O899" i="4"/>
  <c r="K900" i="4"/>
  <c r="O900" i="4"/>
  <c r="K901" i="4"/>
  <c r="O901" i="4"/>
  <c r="K902" i="4"/>
  <c r="O902" i="4"/>
  <c r="I893" i="4"/>
  <c r="I894" i="4"/>
  <c r="I895" i="4"/>
  <c r="I896" i="4"/>
  <c r="I897" i="4"/>
  <c r="I898" i="4"/>
  <c r="I899" i="4"/>
  <c r="I900" i="4"/>
  <c r="I901" i="4"/>
  <c r="I902" i="4"/>
  <c r="I892" i="4"/>
  <c r="B893" i="4"/>
  <c r="B894" i="4"/>
  <c r="B895" i="4"/>
  <c r="B896" i="4"/>
  <c r="B897" i="4"/>
  <c r="B898" i="4"/>
  <c r="B899" i="4"/>
  <c r="B900" i="4"/>
  <c r="B901" i="4"/>
  <c r="B902" i="4"/>
  <c r="B892" i="4"/>
  <c r="E893" i="4"/>
  <c r="E894" i="4"/>
  <c r="E895" i="4"/>
  <c r="E896" i="4"/>
  <c r="E897" i="4"/>
  <c r="E898" i="4"/>
  <c r="E899" i="4"/>
  <c r="E900" i="4"/>
  <c r="E901" i="4"/>
  <c r="E902" i="4"/>
  <c r="E892" i="4"/>
  <c r="AA226" i="12"/>
  <c r="AB226" i="12"/>
  <c r="AC226" i="12"/>
  <c r="AD226" i="12"/>
  <c r="AE226" i="12"/>
  <c r="AF226" i="12"/>
  <c r="AG226" i="12"/>
  <c r="AH226" i="12"/>
  <c r="AI226" i="12"/>
  <c r="AJ226" i="12"/>
  <c r="AK226" i="12"/>
  <c r="AL226" i="12"/>
  <c r="AM226" i="12"/>
  <c r="AN226" i="12"/>
  <c r="AO226" i="12"/>
  <c r="AP226" i="12"/>
  <c r="AQ226" i="12"/>
  <c r="AR226" i="12"/>
  <c r="AA400" i="12"/>
  <c r="AB400" i="12"/>
  <c r="AC400" i="12"/>
  <c r="AD400" i="12"/>
  <c r="AE400" i="12"/>
  <c r="AF400" i="12"/>
  <c r="AG400" i="12"/>
  <c r="AH400" i="12"/>
  <c r="AI400" i="12"/>
  <c r="AJ400" i="12"/>
  <c r="AK400" i="12"/>
  <c r="AL400" i="12"/>
  <c r="AM400" i="12"/>
  <c r="AN400" i="12"/>
  <c r="AO400" i="12"/>
  <c r="AP400" i="12"/>
  <c r="AQ400" i="12"/>
  <c r="AR400" i="12"/>
  <c r="BG6" i="5"/>
  <c r="BG7" i="5"/>
  <c r="BG8" i="5"/>
  <c r="BG9" i="5"/>
  <c r="BG10" i="5"/>
  <c r="BG11" i="5"/>
  <c r="BG12" i="5"/>
  <c r="BG13" i="5"/>
  <c r="BG14" i="5"/>
  <c r="BG15" i="5"/>
  <c r="BG16" i="5"/>
  <c r="BG17" i="5"/>
  <c r="BG18" i="5"/>
  <c r="BG19" i="5"/>
  <c r="BG20" i="5"/>
  <c r="BG21" i="5"/>
  <c r="BG22" i="5"/>
  <c r="BG23" i="5"/>
  <c r="BG24" i="5"/>
  <c r="BG25" i="5"/>
  <c r="BG26" i="5"/>
  <c r="BG27" i="5"/>
  <c r="BG28" i="5"/>
  <c r="BG29" i="5"/>
  <c r="BG30" i="5"/>
  <c r="BG31" i="5"/>
  <c r="BG32" i="5"/>
  <c r="BG33" i="5"/>
  <c r="BG34" i="5"/>
  <c r="BG35" i="5"/>
  <c r="BG36" i="5"/>
  <c r="BG37" i="5"/>
  <c r="BG38" i="5"/>
  <c r="BG39" i="5"/>
  <c r="BG40" i="5"/>
  <c r="BG41" i="5"/>
  <c r="BG42" i="5"/>
  <c r="BG43" i="5"/>
  <c r="BG44" i="5"/>
  <c r="BG45" i="5"/>
  <c r="BG46" i="5"/>
  <c r="BG47" i="5"/>
  <c r="BG48" i="5"/>
  <c r="BG49" i="5"/>
  <c r="BG50" i="5"/>
  <c r="BG51" i="5"/>
  <c r="BG52" i="5"/>
  <c r="BG53" i="5"/>
  <c r="BG54" i="5"/>
  <c r="BG55" i="5"/>
  <c r="AS400" i="12"/>
  <c r="BF226" i="4"/>
  <c r="BF400" i="4"/>
  <c r="AQ226" i="4"/>
  <c r="AS226" i="4"/>
  <c r="AT226" i="4"/>
  <c r="AQ400" i="4"/>
  <c r="AA226" i="4"/>
  <c r="AA400" i="4"/>
  <c r="AO400" i="4" s="1"/>
  <c r="R400" i="4"/>
  <c r="M400" i="4"/>
  <c r="Z400" i="4"/>
  <c r="R226" i="4"/>
  <c r="M226" i="4"/>
  <c r="J226" i="4" s="1"/>
  <c r="AP226" i="4"/>
  <c r="Z226" i="4"/>
  <c r="J400" i="4"/>
  <c r="AP400" i="4" s="1"/>
  <c r="W400" i="4"/>
  <c r="W226" i="4"/>
  <c r="X226" i="4"/>
  <c r="AO226" i="4"/>
  <c r="X400" i="4"/>
  <c r="AS400" i="4"/>
  <c r="AT400" i="4" s="1"/>
  <c r="AU400" i="4" s="1"/>
  <c r="AV400" i="4"/>
  <c r="AW400" i="4"/>
  <c r="AX400" i="4" s="1"/>
  <c r="I4" i="5"/>
  <c r="AA67" i="12"/>
  <c r="AB67" i="12"/>
  <c r="AC67" i="12"/>
  <c r="AD67" i="12"/>
  <c r="AE67" i="12"/>
  <c r="AF67" i="12"/>
  <c r="AG67" i="12"/>
  <c r="AH67" i="12"/>
  <c r="AI67" i="12"/>
  <c r="AJ67" i="12"/>
  <c r="AK67" i="12"/>
  <c r="AL67" i="12"/>
  <c r="AM67" i="12"/>
  <c r="AN67" i="12"/>
  <c r="AO67" i="12"/>
  <c r="AP67" i="12"/>
  <c r="AQ67" i="12"/>
  <c r="AR67" i="12"/>
  <c r="AA511" i="12"/>
  <c r="AS511" i="12" s="1"/>
  <c r="AB511" i="12"/>
  <c r="AC511" i="12"/>
  <c r="AD511" i="12"/>
  <c r="AE511" i="12"/>
  <c r="AF511" i="12"/>
  <c r="AG511" i="12"/>
  <c r="AH511" i="12"/>
  <c r="AI511" i="12"/>
  <c r="AJ511" i="12"/>
  <c r="AK511" i="12"/>
  <c r="AL511" i="12"/>
  <c r="AM511" i="12"/>
  <c r="AN511" i="12"/>
  <c r="AO511" i="12"/>
  <c r="AP511" i="12"/>
  <c r="AQ511" i="12"/>
  <c r="AR511" i="12"/>
  <c r="AA555" i="12"/>
  <c r="AB555" i="12"/>
  <c r="AC555" i="12"/>
  <c r="AD555" i="12"/>
  <c r="AE555" i="12"/>
  <c r="AF555" i="12"/>
  <c r="AG555" i="12"/>
  <c r="AH555" i="12"/>
  <c r="AI555" i="12"/>
  <c r="AJ555" i="12"/>
  <c r="AK555" i="12"/>
  <c r="AL555" i="12"/>
  <c r="AM555" i="12"/>
  <c r="AN555" i="12"/>
  <c r="AO555" i="12"/>
  <c r="AP555" i="12"/>
  <c r="AQ555" i="12"/>
  <c r="AR555" i="12"/>
  <c r="AA227" i="12"/>
  <c r="AB227" i="12"/>
  <c r="AC227" i="12"/>
  <c r="AD227" i="12"/>
  <c r="AE227" i="12"/>
  <c r="AF227" i="12"/>
  <c r="AG227" i="12"/>
  <c r="AH227" i="12"/>
  <c r="AI227" i="12"/>
  <c r="AJ227" i="12"/>
  <c r="AK227" i="12"/>
  <c r="AL227" i="12"/>
  <c r="AM227" i="12"/>
  <c r="AN227" i="12"/>
  <c r="AO227" i="12"/>
  <c r="AP227" i="12"/>
  <c r="AQ227" i="12"/>
  <c r="AR227" i="12"/>
  <c r="AA338" i="12"/>
  <c r="AB338" i="12"/>
  <c r="AC338" i="12"/>
  <c r="AD338" i="12"/>
  <c r="AE338" i="12"/>
  <c r="AF338" i="12"/>
  <c r="AG338" i="12"/>
  <c r="AH338" i="12"/>
  <c r="AI338" i="12"/>
  <c r="AJ338" i="12"/>
  <c r="AK338" i="12"/>
  <c r="AL338" i="12"/>
  <c r="AM338" i="12"/>
  <c r="AN338" i="12"/>
  <c r="AO338" i="12"/>
  <c r="AP338" i="12"/>
  <c r="AQ338" i="12"/>
  <c r="AR338" i="12"/>
  <c r="BF67" i="4"/>
  <c r="BF511" i="4"/>
  <c r="BF555" i="4"/>
  <c r="BF227" i="4"/>
  <c r="BF338" i="4"/>
  <c r="AQ67" i="4"/>
  <c r="AS67" i="4"/>
  <c r="AT67" i="4"/>
  <c r="AQ511" i="4"/>
  <c r="AS511" i="4"/>
  <c r="AQ555" i="4"/>
  <c r="AS555" i="4"/>
  <c r="AT555" i="4" s="1"/>
  <c r="AQ227" i="4"/>
  <c r="AS227" i="4"/>
  <c r="AT227" i="4" s="1"/>
  <c r="AU227" i="4"/>
  <c r="AV227" i="4" s="1"/>
  <c r="AQ338" i="4"/>
  <c r="AS338" i="4"/>
  <c r="AT338" i="4"/>
  <c r="AA67" i="4"/>
  <c r="AA511" i="4"/>
  <c r="AA555" i="4"/>
  <c r="AA227" i="4"/>
  <c r="AA338" i="4"/>
  <c r="M67" i="4"/>
  <c r="J67" i="4" s="1"/>
  <c r="R67" i="4"/>
  <c r="AO67" i="4"/>
  <c r="M511" i="4"/>
  <c r="R511" i="4"/>
  <c r="M555" i="4"/>
  <c r="J555" i="4"/>
  <c r="R555" i="4"/>
  <c r="M227" i="4"/>
  <c r="J227" i="4" s="1"/>
  <c r="R227" i="4"/>
  <c r="M338" i="4"/>
  <c r="J338" i="4" s="1"/>
  <c r="R338" i="4"/>
  <c r="AS227" i="12"/>
  <c r="AS338" i="12"/>
  <c r="Z555" i="4"/>
  <c r="Z67" i="4"/>
  <c r="Z227" i="4"/>
  <c r="W338" i="4"/>
  <c r="W555" i="4"/>
  <c r="X67" i="4"/>
  <c r="AO338" i="4"/>
  <c r="W67" i="4"/>
  <c r="AP67" i="4"/>
  <c r="AP338" i="4"/>
  <c r="W227" i="4"/>
  <c r="AO555" i="4"/>
  <c r="AP555" i="4"/>
  <c r="X511" i="4"/>
  <c r="W511" i="4"/>
  <c r="X227" i="4"/>
  <c r="X338" i="4"/>
  <c r="X555" i="4"/>
  <c r="E886" i="4"/>
  <c r="E627" i="6"/>
  <c r="F627" i="6"/>
  <c r="G627" i="6"/>
  <c r="H627" i="6"/>
  <c r="H628" i="6"/>
  <c r="G628" i="6"/>
  <c r="F628" i="6"/>
  <c r="E628" i="6"/>
  <c r="T51" i="7"/>
  <c r="AA232" i="12"/>
  <c r="AB232" i="12"/>
  <c r="AC232" i="12"/>
  <c r="AS232" i="12" s="1"/>
  <c r="AD232" i="12"/>
  <c r="AE232" i="12"/>
  <c r="AF232" i="12"/>
  <c r="AG232" i="12"/>
  <c r="AH232" i="12"/>
  <c r="AI232" i="12"/>
  <c r="AJ232" i="12"/>
  <c r="AK232" i="12"/>
  <c r="AL232" i="12"/>
  <c r="AM232" i="12"/>
  <c r="AN232" i="12"/>
  <c r="AO232" i="12"/>
  <c r="AP232" i="12"/>
  <c r="AQ232" i="12"/>
  <c r="AR232" i="12"/>
  <c r="AA586" i="12"/>
  <c r="AB586" i="12"/>
  <c r="AC586" i="12"/>
  <c r="AD586" i="12"/>
  <c r="AE586" i="12"/>
  <c r="AF586" i="12"/>
  <c r="AG586" i="12"/>
  <c r="AH586" i="12"/>
  <c r="AI586" i="12"/>
  <c r="AJ586" i="12"/>
  <c r="AK586" i="12"/>
  <c r="AL586" i="12"/>
  <c r="AM586" i="12"/>
  <c r="AN586" i="12"/>
  <c r="AO586" i="12"/>
  <c r="AP586" i="12"/>
  <c r="AQ586" i="12"/>
  <c r="AR586" i="12"/>
  <c r="AA714" i="12"/>
  <c r="AB714" i="12"/>
  <c r="AC714" i="12"/>
  <c r="AD714" i="12"/>
  <c r="AE714" i="12"/>
  <c r="AF714" i="12"/>
  <c r="AG714" i="12"/>
  <c r="AH714" i="12"/>
  <c r="AI714" i="12"/>
  <c r="AJ714" i="12"/>
  <c r="AK714" i="12"/>
  <c r="AL714" i="12"/>
  <c r="AM714" i="12"/>
  <c r="AN714" i="12"/>
  <c r="AO714" i="12"/>
  <c r="AP714" i="12"/>
  <c r="AQ714" i="12"/>
  <c r="AR714" i="12"/>
  <c r="AA23" i="12"/>
  <c r="AB23" i="12"/>
  <c r="AC23" i="12"/>
  <c r="AD23" i="12"/>
  <c r="AE23" i="12"/>
  <c r="AF23" i="12"/>
  <c r="AG23" i="12"/>
  <c r="AH23" i="12"/>
  <c r="AI23" i="12"/>
  <c r="AJ23" i="12"/>
  <c r="AK23" i="12"/>
  <c r="AL23" i="12"/>
  <c r="AM23" i="12"/>
  <c r="AN23" i="12"/>
  <c r="AO23" i="12"/>
  <c r="AP23" i="12"/>
  <c r="AQ23" i="12"/>
  <c r="AR23" i="12"/>
  <c r="AA154" i="12"/>
  <c r="AB154" i="12"/>
  <c r="AC154" i="12"/>
  <c r="AD154" i="12"/>
  <c r="AE154" i="12"/>
  <c r="AF154" i="12"/>
  <c r="AG154" i="12"/>
  <c r="AH154" i="12"/>
  <c r="AI154" i="12"/>
  <c r="AJ154" i="12"/>
  <c r="AK154" i="12"/>
  <c r="AL154" i="12"/>
  <c r="AM154" i="12"/>
  <c r="AN154" i="12"/>
  <c r="AO154" i="12"/>
  <c r="AP154" i="12"/>
  <c r="AQ154" i="12"/>
  <c r="AR154" i="12"/>
  <c r="O889" i="4"/>
  <c r="K889" i="4"/>
  <c r="I889" i="4"/>
  <c r="E889" i="4"/>
  <c r="B889" i="4"/>
  <c r="N140" i="7" s="1"/>
  <c r="O888" i="4"/>
  <c r="K888" i="4"/>
  <c r="I888" i="4"/>
  <c r="E888" i="4"/>
  <c r="B888" i="4"/>
  <c r="O887" i="4"/>
  <c r="K887" i="4"/>
  <c r="I887" i="4"/>
  <c r="D140" i="7" s="1"/>
  <c r="E887" i="4"/>
  <c r="C140" i="7" s="1"/>
  <c r="B887" i="4"/>
  <c r="AY886" i="4"/>
  <c r="AZ886" i="4"/>
  <c r="BA886" i="4"/>
  <c r="BB886" i="4"/>
  <c r="BC886" i="4"/>
  <c r="AN886" i="4"/>
  <c r="AE886" i="4"/>
  <c r="AF886" i="4"/>
  <c r="AG886" i="4"/>
  <c r="AH886" i="4"/>
  <c r="AI886" i="4"/>
  <c r="AJ886" i="4"/>
  <c r="AK886" i="4"/>
  <c r="AL886" i="4"/>
  <c r="AM886" i="4"/>
  <c r="AD886" i="4"/>
  <c r="AC886" i="4"/>
  <c r="O886" i="4"/>
  <c r="K886" i="4"/>
  <c r="I886" i="4"/>
  <c r="B886" i="4"/>
  <c r="BF154" i="4"/>
  <c r="BF232" i="4"/>
  <c r="BF586" i="4"/>
  <c r="BF712" i="4"/>
  <c r="BF23" i="4"/>
  <c r="BF902" i="4" s="1"/>
  <c r="AQ23" i="4"/>
  <c r="AS23" i="4"/>
  <c r="AT23" i="4" s="1"/>
  <c r="AU23" i="4"/>
  <c r="AV23" i="4" s="1"/>
  <c r="AQ154" i="4"/>
  <c r="AS154" i="4"/>
  <c r="AT154" i="4"/>
  <c r="AU154" i="4" s="1"/>
  <c r="AQ232" i="4"/>
  <c r="AS232" i="4"/>
  <c r="AT232" i="4"/>
  <c r="AU232" i="4" s="1"/>
  <c r="AV232" i="4" s="1"/>
  <c r="AQ586" i="4"/>
  <c r="AS586" i="4"/>
  <c r="AQ712" i="4"/>
  <c r="AS712" i="4"/>
  <c r="AT712" i="4" s="1"/>
  <c r="AA23" i="4"/>
  <c r="AA154" i="4"/>
  <c r="AA232" i="4"/>
  <c r="AA586" i="4"/>
  <c r="AA712" i="4"/>
  <c r="AO232" i="4"/>
  <c r="R23" i="4"/>
  <c r="R154" i="4"/>
  <c r="R232" i="4"/>
  <c r="R586" i="4"/>
  <c r="R712" i="4"/>
  <c r="M23" i="4"/>
  <c r="J23" i="4" s="1"/>
  <c r="AO23" i="4" s="1"/>
  <c r="M154" i="4"/>
  <c r="J154" i="4"/>
  <c r="M232" i="4"/>
  <c r="J232" i="4" s="1"/>
  <c r="M586" i="4"/>
  <c r="J586" i="4"/>
  <c r="AP586" i="4" s="1"/>
  <c r="M712" i="4"/>
  <c r="AS154" i="12"/>
  <c r="AS714" i="12"/>
  <c r="Z586" i="4"/>
  <c r="Z154" i="4"/>
  <c r="Z232" i="4"/>
  <c r="Z23" i="4"/>
  <c r="W23" i="4"/>
  <c r="X23" i="4"/>
  <c r="W712" i="4"/>
  <c r="W586" i="4"/>
  <c r="W154" i="4"/>
  <c r="X232" i="4"/>
  <c r="AP232" i="4"/>
  <c r="AP154" i="4"/>
  <c r="AP23" i="4"/>
  <c r="W232" i="4"/>
  <c r="AO154" i="4"/>
  <c r="X712" i="4"/>
  <c r="X586" i="4"/>
  <c r="X154" i="4"/>
  <c r="A8" i="5"/>
  <c r="C8" i="5"/>
  <c r="D8" i="5"/>
  <c r="E8" i="5"/>
  <c r="F8" i="5"/>
  <c r="G8" i="5"/>
  <c r="H8" i="5"/>
  <c r="I8" i="5"/>
  <c r="J8" i="5"/>
  <c r="K8" i="5"/>
  <c r="L8" i="5"/>
  <c r="M8" i="5"/>
  <c r="N8" i="5"/>
  <c r="O8" i="5"/>
  <c r="P8" i="5"/>
  <c r="Q8" i="5"/>
  <c r="R8" i="5"/>
  <c r="S8" i="5"/>
  <c r="T8" i="5"/>
  <c r="U8" i="5"/>
  <c r="V8" i="5"/>
  <c r="W8" i="5"/>
  <c r="X8" i="5"/>
  <c r="Y8" i="5"/>
  <c r="Z8" i="5"/>
  <c r="AA8" i="5"/>
  <c r="AB8" i="5"/>
  <c r="AC8" i="5"/>
  <c r="AD8" i="5"/>
  <c r="AE8" i="5"/>
  <c r="AF8" i="5"/>
  <c r="AG8" i="5"/>
  <c r="AH8" i="5"/>
  <c r="AI8" i="5"/>
  <c r="AJ8" i="5"/>
  <c r="AK8" i="5"/>
  <c r="AL8" i="5"/>
  <c r="AM8" i="5"/>
  <c r="AN8" i="5"/>
  <c r="AO8" i="5"/>
  <c r="AP8" i="5"/>
  <c r="AQ8" i="5"/>
  <c r="AR8" i="5"/>
  <c r="AS8" i="5"/>
  <c r="AT8" i="5"/>
  <c r="AU8" i="5"/>
  <c r="AV8" i="5"/>
  <c r="AW8" i="5"/>
  <c r="AX8" i="5"/>
  <c r="AY8" i="5"/>
  <c r="AZ8" i="5"/>
  <c r="BA8" i="5"/>
  <c r="BB8" i="5"/>
  <c r="BC8" i="5"/>
  <c r="BD8" i="5"/>
  <c r="BE8" i="5"/>
  <c r="BF8" i="5"/>
  <c r="BC7" i="5"/>
  <c r="BD7" i="5"/>
  <c r="BE7" i="5"/>
  <c r="BF7" i="5"/>
  <c r="BC9" i="5"/>
  <c r="BD9" i="5"/>
  <c r="BE9" i="5"/>
  <c r="BF9" i="5"/>
  <c r="BC10" i="5"/>
  <c r="BD10" i="5"/>
  <c r="BE10" i="5"/>
  <c r="BF10" i="5"/>
  <c r="BC11" i="5"/>
  <c r="BD11" i="5"/>
  <c r="BE11" i="5"/>
  <c r="BF11" i="5"/>
  <c r="BC12" i="5"/>
  <c r="BD12" i="5"/>
  <c r="BE12" i="5"/>
  <c r="BF12" i="5"/>
  <c r="BC13" i="5"/>
  <c r="BD13" i="5"/>
  <c r="BE13" i="5"/>
  <c r="BF13" i="5"/>
  <c r="BC14" i="5"/>
  <c r="BD14" i="5"/>
  <c r="BE14" i="5"/>
  <c r="BF14" i="5"/>
  <c r="BC15" i="5"/>
  <c r="BD15" i="5"/>
  <c r="BE15" i="5"/>
  <c r="BF15" i="5"/>
  <c r="BC16" i="5"/>
  <c r="BD16" i="5"/>
  <c r="BE16" i="5"/>
  <c r="BF16" i="5"/>
  <c r="BC17" i="5"/>
  <c r="BD17" i="5"/>
  <c r="BE17" i="5"/>
  <c r="BF17" i="5"/>
  <c r="BC18" i="5"/>
  <c r="BD18" i="5"/>
  <c r="BE18" i="5"/>
  <c r="BF18" i="5"/>
  <c r="BC19" i="5"/>
  <c r="BD19" i="5"/>
  <c r="BE19" i="5"/>
  <c r="BF19" i="5"/>
  <c r="BC20" i="5"/>
  <c r="BD20" i="5"/>
  <c r="BE20" i="5"/>
  <c r="BF20" i="5"/>
  <c r="BC21" i="5"/>
  <c r="BD21" i="5"/>
  <c r="BE21" i="5"/>
  <c r="BF21" i="5"/>
  <c r="BC22" i="5"/>
  <c r="BD22" i="5"/>
  <c r="BE22" i="5"/>
  <c r="BF22" i="5"/>
  <c r="BC23" i="5"/>
  <c r="BD23" i="5"/>
  <c r="BE23" i="5"/>
  <c r="BF23" i="5"/>
  <c r="BC24" i="5"/>
  <c r="BD24" i="5"/>
  <c r="BE24" i="5"/>
  <c r="BF24" i="5"/>
  <c r="BC25" i="5"/>
  <c r="BD25" i="5"/>
  <c r="BE25" i="5"/>
  <c r="BF25" i="5"/>
  <c r="BC26" i="5"/>
  <c r="BD26" i="5"/>
  <c r="BE26" i="5"/>
  <c r="BF26" i="5"/>
  <c r="BC27" i="5"/>
  <c r="BD27" i="5"/>
  <c r="BE27" i="5"/>
  <c r="BF27" i="5"/>
  <c r="BC28" i="5"/>
  <c r="BD28" i="5"/>
  <c r="BE28" i="5"/>
  <c r="BF28" i="5"/>
  <c r="BC29" i="5"/>
  <c r="BD29" i="5"/>
  <c r="BE29" i="5"/>
  <c r="BF29" i="5"/>
  <c r="BC30" i="5"/>
  <c r="BD30" i="5"/>
  <c r="BE30" i="5"/>
  <c r="BF30" i="5"/>
  <c r="BC31" i="5"/>
  <c r="BD31" i="5"/>
  <c r="BE31" i="5"/>
  <c r="BF31" i="5"/>
  <c r="BC32" i="5"/>
  <c r="BD32" i="5"/>
  <c r="BE32" i="5"/>
  <c r="BF32" i="5"/>
  <c r="BC33" i="5"/>
  <c r="BD33" i="5"/>
  <c r="BE33" i="5"/>
  <c r="BF33" i="5"/>
  <c r="BC34" i="5"/>
  <c r="BD34" i="5"/>
  <c r="BE34" i="5"/>
  <c r="BF34" i="5"/>
  <c r="BC35" i="5"/>
  <c r="BD35" i="5"/>
  <c r="BE35" i="5"/>
  <c r="BF35" i="5"/>
  <c r="BC36" i="5"/>
  <c r="BD36" i="5"/>
  <c r="BE36" i="5"/>
  <c r="BF36" i="5"/>
  <c r="BC37" i="5"/>
  <c r="BD37" i="5"/>
  <c r="BE37" i="5"/>
  <c r="BF37" i="5"/>
  <c r="BC38" i="5"/>
  <c r="BD38" i="5"/>
  <c r="BE38" i="5"/>
  <c r="BF38" i="5"/>
  <c r="BC39" i="5"/>
  <c r="BD39" i="5"/>
  <c r="BE39" i="5"/>
  <c r="BF39" i="5"/>
  <c r="BC40" i="5"/>
  <c r="BD40" i="5"/>
  <c r="BE40" i="5"/>
  <c r="BF40" i="5"/>
  <c r="BC41" i="5"/>
  <c r="BD41" i="5"/>
  <c r="BE41" i="5"/>
  <c r="BF41" i="5"/>
  <c r="BC42" i="5"/>
  <c r="BD42" i="5"/>
  <c r="BE42" i="5"/>
  <c r="BF42" i="5"/>
  <c r="BC43" i="5"/>
  <c r="BD43" i="5"/>
  <c r="BE43" i="5"/>
  <c r="BF43" i="5"/>
  <c r="BC44" i="5"/>
  <c r="BD44" i="5"/>
  <c r="BE44" i="5"/>
  <c r="BF44" i="5"/>
  <c r="BC45" i="5"/>
  <c r="BD45" i="5"/>
  <c r="BE45" i="5"/>
  <c r="BF45" i="5"/>
  <c r="BC46" i="5"/>
  <c r="BD46" i="5"/>
  <c r="BE46" i="5"/>
  <c r="BF46" i="5"/>
  <c r="BC47" i="5"/>
  <c r="BD47" i="5"/>
  <c r="BE47" i="5"/>
  <c r="BF47" i="5"/>
  <c r="BC48" i="5"/>
  <c r="BD48" i="5"/>
  <c r="BE48" i="5"/>
  <c r="BF48" i="5"/>
  <c r="BC49" i="5"/>
  <c r="BD49" i="5"/>
  <c r="BE49" i="5"/>
  <c r="BF49" i="5"/>
  <c r="BC50" i="5"/>
  <c r="BD50" i="5"/>
  <c r="BE50" i="5"/>
  <c r="BF50" i="5"/>
  <c r="BC51" i="5"/>
  <c r="BD51" i="5"/>
  <c r="BE51" i="5"/>
  <c r="BF51" i="5"/>
  <c r="BC52" i="5"/>
  <c r="BD52" i="5"/>
  <c r="BE52" i="5"/>
  <c r="BF52" i="5"/>
  <c r="BC53" i="5"/>
  <c r="BD53" i="5"/>
  <c r="BE53" i="5"/>
  <c r="BF53" i="5"/>
  <c r="BC54" i="5"/>
  <c r="BD54" i="5"/>
  <c r="BE54" i="5"/>
  <c r="BF54" i="5"/>
  <c r="BC55" i="5"/>
  <c r="BD55" i="5"/>
  <c r="BE55" i="5"/>
  <c r="BF55" i="5"/>
  <c r="BD6" i="5"/>
  <c r="J140" i="7"/>
  <c r="P140" i="7"/>
  <c r="O140" i="7"/>
  <c r="I140" i="7"/>
  <c r="H140" i="7"/>
  <c r="B140" i="7"/>
  <c r="BF16" i="4"/>
  <c r="BF17" i="4"/>
  <c r="BF18" i="4"/>
  <c r="BF19" i="4"/>
  <c r="BF20" i="4"/>
  <c r="BF21" i="4"/>
  <c r="BF22" i="4"/>
  <c r="BF24" i="4"/>
  <c r="BF25" i="4"/>
  <c r="BF26" i="4"/>
  <c r="BF27" i="4"/>
  <c r="BF28" i="4"/>
  <c r="BF29" i="4"/>
  <c r="BF30" i="4"/>
  <c r="BF31" i="4"/>
  <c r="BF32" i="4"/>
  <c r="BF33" i="4"/>
  <c r="BF34" i="4"/>
  <c r="BF35" i="4"/>
  <c r="BF36" i="4"/>
  <c r="BF37" i="4"/>
  <c r="BF38" i="4"/>
  <c r="BF39" i="4"/>
  <c r="BF40" i="4"/>
  <c r="BF41" i="4"/>
  <c r="BF43" i="4"/>
  <c r="BF44" i="4"/>
  <c r="BF45" i="4"/>
  <c r="BF46" i="4"/>
  <c r="BF47" i="4"/>
  <c r="BF48" i="4"/>
  <c r="BF49" i="4"/>
  <c r="BF50" i="4"/>
  <c r="BF51" i="4"/>
  <c r="BF52" i="4"/>
  <c r="BF53" i="4"/>
  <c r="BF54" i="4"/>
  <c r="BF55" i="4"/>
  <c r="BF56" i="4"/>
  <c r="BF57" i="4"/>
  <c r="BF58" i="4"/>
  <c r="BF59" i="4"/>
  <c r="BF60" i="4"/>
  <c r="BF61" i="4"/>
  <c r="BF62" i="4"/>
  <c r="BF63" i="4"/>
  <c r="BF64" i="4"/>
  <c r="BF65" i="4"/>
  <c r="BF66" i="4"/>
  <c r="BF68" i="4"/>
  <c r="BF69" i="4"/>
  <c r="BF70" i="4"/>
  <c r="BF71" i="4"/>
  <c r="BF72" i="4"/>
  <c r="BF73" i="4"/>
  <c r="BF74" i="4"/>
  <c r="BF75" i="4"/>
  <c r="BF76" i="4"/>
  <c r="BF77" i="4"/>
  <c r="BF78" i="4"/>
  <c r="BF79" i="4"/>
  <c r="BF80" i="4"/>
  <c r="BF81" i="4"/>
  <c r="BF82" i="4"/>
  <c r="BF83" i="4"/>
  <c r="BF84" i="4"/>
  <c r="BF85" i="4"/>
  <c r="BF86" i="4"/>
  <c r="BF87" i="4"/>
  <c r="BF88" i="4"/>
  <c r="BF89" i="4"/>
  <c r="BF90" i="4"/>
  <c r="BF91" i="4"/>
  <c r="BF92" i="4"/>
  <c r="BF93" i="4"/>
  <c r="BF94" i="4"/>
  <c r="BF95" i="4"/>
  <c r="BF96" i="4"/>
  <c r="BF97" i="4"/>
  <c r="BF98" i="4"/>
  <c r="BF99" i="4"/>
  <c r="BF101" i="4"/>
  <c r="BF102" i="4"/>
  <c r="BF103" i="4"/>
  <c r="BF104" i="4"/>
  <c r="BF105" i="4"/>
  <c r="BF106" i="4"/>
  <c r="BF107" i="4"/>
  <c r="BF108" i="4"/>
  <c r="BF109" i="4"/>
  <c r="BF111" i="4"/>
  <c r="BF112" i="4"/>
  <c r="BF113" i="4"/>
  <c r="BF114" i="4"/>
  <c r="BF115" i="4"/>
  <c r="BF116" i="4"/>
  <c r="BF117" i="4"/>
  <c r="BF119" i="4"/>
  <c r="BF120" i="4"/>
  <c r="BF121" i="4"/>
  <c r="BF122" i="4"/>
  <c r="BF123" i="4"/>
  <c r="BF124" i="4"/>
  <c r="BF125" i="4"/>
  <c r="BF126" i="4"/>
  <c r="BF127" i="4"/>
  <c r="BF128" i="4"/>
  <c r="BF129" i="4"/>
  <c r="BF130" i="4"/>
  <c r="BF131" i="4"/>
  <c r="BF132" i="4"/>
  <c r="BF133" i="4"/>
  <c r="BF134" i="4"/>
  <c r="BF135" i="4"/>
  <c r="BF137" i="4"/>
  <c r="BF138" i="4"/>
  <c r="BF139" i="4"/>
  <c r="BF140" i="4"/>
  <c r="BF141" i="4"/>
  <c r="BF142" i="4"/>
  <c r="BF143" i="4"/>
  <c r="BF144" i="4"/>
  <c r="BF145" i="4"/>
  <c r="BF146" i="4"/>
  <c r="BF147" i="4"/>
  <c r="BF148" i="4"/>
  <c r="BF149" i="4"/>
  <c r="BF150" i="4"/>
  <c r="BF151" i="4"/>
  <c r="BF152" i="4"/>
  <c r="BF153" i="4"/>
  <c r="BF155" i="4"/>
  <c r="BF157" i="4"/>
  <c r="BF158" i="4"/>
  <c r="BF159" i="4"/>
  <c r="BF160" i="4"/>
  <c r="BF161" i="4"/>
  <c r="BF162" i="4"/>
  <c r="BF164" i="4"/>
  <c r="BF165" i="4"/>
  <c r="BF166" i="4"/>
  <c r="BF167" i="4"/>
  <c r="BF168" i="4"/>
  <c r="BF169" i="4"/>
  <c r="BF170" i="4"/>
  <c r="BF171" i="4"/>
  <c r="BF172" i="4"/>
  <c r="BF173" i="4"/>
  <c r="BF174" i="4"/>
  <c r="BF175" i="4"/>
  <c r="BF176" i="4"/>
  <c r="BF177" i="4"/>
  <c r="BF178" i="4"/>
  <c r="BF179" i="4"/>
  <c r="BF180" i="4"/>
  <c r="BF181" i="4"/>
  <c r="BF182" i="4"/>
  <c r="BF183" i="4"/>
  <c r="BF184" i="4"/>
  <c r="BF185" i="4"/>
  <c r="BF186" i="4"/>
  <c r="BF187" i="4"/>
  <c r="BF188" i="4"/>
  <c r="BF189" i="4"/>
  <c r="BF190" i="4"/>
  <c r="BF191" i="4"/>
  <c r="BF192" i="4"/>
  <c r="BF193" i="4"/>
  <c r="BF194" i="4"/>
  <c r="BF195" i="4"/>
  <c r="BF196" i="4"/>
  <c r="BF198" i="4"/>
  <c r="BF199" i="4"/>
  <c r="BF200" i="4"/>
  <c r="BF201" i="4"/>
  <c r="BF202" i="4"/>
  <c r="BF203" i="4"/>
  <c r="BF204" i="4"/>
  <c r="BF205" i="4"/>
  <c r="BF206" i="4"/>
  <c r="BF207" i="4"/>
  <c r="BF208" i="4"/>
  <c r="BF209" i="4"/>
  <c r="BF210" i="4"/>
  <c r="BF211" i="4"/>
  <c r="BF212" i="4"/>
  <c r="BF213" i="4"/>
  <c r="BF214" i="4"/>
  <c r="BF215" i="4"/>
  <c r="BF216" i="4"/>
  <c r="BF217" i="4"/>
  <c r="BF218" i="4"/>
  <c r="BF219" i="4"/>
  <c r="BF220" i="4"/>
  <c r="BF221" i="4"/>
  <c r="BF223" i="4"/>
  <c r="BF224" i="4"/>
  <c r="BF225" i="4"/>
  <c r="BF228" i="4"/>
  <c r="BF229" i="4"/>
  <c r="BF230" i="4"/>
  <c r="BF233" i="4"/>
  <c r="BF234" i="4"/>
  <c r="BF235" i="4"/>
  <c r="BF236" i="4"/>
  <c r="BF237" i="4"/>
  <c r="BF238" i="4"/>
  <c r="BF239" i="4"/>
  <c r="BF240" i="4"/>
  <c r="BF241" i="4"/>
  <c r="BF242" i="4"/>
  <c r="BF243" i="4"/>
  <c r="BF244" i="4"/>
  <c r="BF245" i="4"/>
  <c r="BF246" i="4"/>
  <c r="BF247" i="4"/>
  <c r="BF248" i="4"/>
  <c r="BF249" i="4"/>
  <c r="BF250" i="4"/>
  <c r="BF251" i="4"/>
  <c r="BF252" i="4"/>
  <c r="BF253" i="4"/>
  <c r="BF254" i="4"/>
  <c r="BF255" i="4"/>
  <c r="BF256" i="4"/>
  <c r="BF257" i="4"/>
  <c r="BF258" i="4"/>
  <c r="BF259" i="4"/>
  <c r="BF261" i="4"/>
  <c r="BF262" i="4"/>
  <c r="BF263" i="4"/>
  <c r="BF264" i="4"/>
  <c r="BF265" i="4"/>
  <c r="BF266" i="4"/>
  <c r="BF267" i="4"/>
  <c r="BF268" i="4"/>
  <c r="BF270" i="4"/>
  <c r="BF271" i="4"/>
  <c r="BF272" i="4"/>
  <c r="BF273" i="4"/>
  <c r="BF274" i="4"/>
  <c r="BF275" i="4"/>
  <c r="BF276" i="4"/>
  <c r="BF277" i="4"/>
  <c r="BF278" i="4"/>
  <c r="BF279" i="4"/>
  <c r="BF280" i="4"/>
  <c r="BF281" i="4"/>
  <c r="BF282" i="4"/>
  <c r="BF283" i="4"/>
  <c r="BF284" i="4"/>
  <c r="BF285" i="4"/>
  <c r="BF286" i="4"/>
  <c r="BF287" i="4"/>
  <c r="BF288" i="4"/>
  <c r="BF289" i="4"/>
  <c r="BF290" i="4"/>
  <c r="BF291" i="4"/>
  <c r="BF292" i="4"/>
  <c r="BF293" i="4"/>
  <c r="BF294" i="4"/>
  <c r="BF295" i="4"/>
  <c r="BF296" i="4"/>
  <c r="BF297" i="4"/>
  <c r="BF298" i="4"/>
  <c r="BF299" i="4"/>
  <c r="BF300" i="4"/>
  <c r="BF301" i="4"/>
  <c r="BF302" i="4"/>
  <c r="BF303" i="4"/>
  <c r="BF304" i="4"/>
  <c r="BF305" i="4"/>
  <c r="BF306" i="4"/>
  <c r="BF307" i="4"/>
  <c r="BF308" i="4"/>
  <c r="BF309" i="4"/>
  <c r="BF310" i="4"/>
  <c r="BF311" i="4"/>
  <c r="BF312" i="4"/>
  <c r="BF313" i="4"/>
  <c r="BF314" i="4"/>
  <c r="BF315" i="4"/>
  <c r="BF316" i="4"/>
  <c r="BF317" i="4"/>
  <c r="BF318" i="4"/>
  <c r="BF320" i="4"/>
  <c r="BF322" i="4"/>
  <c r="BF323" i="4"/>
  <c r="BF324" i="4"/>
  <c r="BF325" i="4"/>
  <c r="BF326" i="4"/>
  <c r="BF327" i="4"/>
  <c r="BF328" i="4"/>
  <c r="BF329" i="4"/>
  <c r="BF330" i="4"/>
  <c r="BF331" i="4"/>
  <c r="BF332" i="4"/>
  <c r="BF333" i="4"/>
  <c r="BF334" i="4"/>
  <c r="BF336" i="4"/>
  <c r="BF337" i="4"/>
  <c r="BF339" i="4"/>
  <c r="BF340" i="4"/>
  <c r="BF341" i="4"/>
  <c r="BF342" i="4"/>
  <c r="BF343" i="4"/>
  <c r="BF344" i="4"/>
  <c r="BF345" i="4"/>
  <c r="BF346" i="4"/>
  <c r="BF347" i="4"/>
  <c r="BF348" i="4"/>
  <c r="BF349" i="4"/>
  <c r="BF350" i="4"/>
  <c r="BF351" i="4"/>
  <c r="BF352" i="4"/>
  <c r="BF353" i="4"/>
  <c r="BF354" i="4"/>
  <c r="BF355" i="4"/>
  <c r="BF356" i="4"/>
  <c r="BF357" i="4"/>
  <c r="BF358" i="4"/>
  <c r="BF359" i="4"/>
  <c r="BF360" i="4"/>
  <c r="BF361" i="4"/>
  <c r="BF362" i="4"/>
  <c r="BF363" i="4"/>
  <c r="BF364" i="4"/>
  <c r="BF365" i="4"/>
  <c r="BF366" i="4"/>
  <c r="BF367" i="4"/>
  <c r="BF368" i="4"/>
  <c r="BF369" i="4"/>
  <c r="BF370" i="4"/>
  <c r="BF371" i="4"/>
  <c r="BF372" i="4"/>
  <c r="BF373" i="4"/>
  <c r="BF374" i="4"/>
  <c r="BF375" i="4"/>
  <c r="BF376" i="4"/>
  <c r="BF377" i="4"/>
  <c r="BF378" i="4"/>
  <c r="BF379" i="4"/>
  <c r="BF380" i="4"/>
  <c r="BF381" i="4"/>
  <c r="BF382" i="4"/>
  <c r="BF383" i="4"/>
  <c r="BF384" i="4"/>
  <c r="BF385" i="4"/>
  <c r="BF386" i="4"/>
  <c r="BF387" i="4"/>
  <c r="BF388" i="4"/>
  <c r="BF389" i="4"/>
  <c r="BF390" i="4"/>
  <c r="BF391" i="4"/>
  <c r="BF392" i="4"/>
  <c r="BF393" i="4"/>
  <c r="BF394" i="4"/>
  <c r="BF395" i="4"/>
  <c r="BF396" i="4"/>
  <c r="BF397" i="4"/>
  <c r="BF398" i="4"/>
  <c r="BF399" i="4"/>
  <c r="BF401" i="4"/>
  <c r="BF402" i="4"/>
  <c r="BF403" i="4"/>
  <c r="BF404" i="4"/>
  <c r="BF405" i="4"/>
  <c r="BF406" i="4"/>
  <c r="BF408" i="4"/>
  <c r="BF409" i="4"/>
  <c r="BF410" i="4"/>
  <c r="BF411" i="4"/>
  <c r="BF412" i="4"/>
  <c r="BF413" i="4"/>
  <c r="BF414" i="4"/>
  <c r="BF415" i="4"/>
  <c r="BF416" i="4"/>
  <c r="BF417" i="4"/>
  <c r="BF418" i="4"/>
  <c r="BF419" i="4"/>
  <c r="BF420" i="4"/>
  <c r="BF421" i="4"/>
  <c r="BF422" i="4"/>
  <c r="BF423" i="4"/>
  <c r="BF424" i="4"/>
  <c r="BF425" i="4"/>
  <c r="BF426" i="4"/>
  <c r="BF427" i="4"/>
  <c r="BF428" i="4"/>
  <c r="BF429" i="4"/>
  <c r="BF430" i="4"/>
  <c r="BF431" i="4"/>
  <c r="BF432" i="4"/>
  <c r="BF433" i="4"/>
  <c r="BF434" i="4"/>
  <c r="BF435" i="4"/>
  <c r="BF436" i="4"/>
  <c r="BF437" i="4"/>
  <c r="BF438" i="4"/>
  <c r="BF439" i="4"/>
  <c r="BF440" i="4"/>
  <c r="BF441" i="4"/>
  <c r="BF442" i="4"/>
  <c r="BF443" i="4"/>
  <c r="BF444" i="4"/>
  <c r="BF445" i="4"/>
  <c r="BF446" i="4"/>
  <c r="BF447" i="4"/>
  <c r="BF448" i="4"/>
  <c r="BF449" i="4"/>
  <c r="BF450" i="4"/>
  <c r="BF451" i="4"/>
  <c r="BF453" i="4"/>
  <c r="BF454" i="4"/>
  <c r="BF455" i="4"/>
  <c r="BF456" i="4"/>
  <c r="BF457" i="4"/>
  <c r="BF458" i="4"/>
  <c r="BF459" i="4"/>
  <c r="BF460" i="4"/>
  <c r="BF462" i="4"/>
  <c r="BF463" i="4"/>
  <c r="BF465" i="4"/>
  <c r="BF466" i="4"/>
  <c r="BF467" i="4"/>
  <c r="BF468" i="4"/>
  <c r="BF469" i="4"/>
  <c r="BF470" i="4"/>
  <c r="BF471" i="4"/>
  <c r="BF472" i="4"/>
  <c r="BF473" i="4"/>
  <c r="BF474" i="4"/>
  <c r="BF475" i="4"/>
  <c r="BF476" i="4"/>
  <c r="BF477" i="4"/>
  <c r="BF478" i="4"/>
  <c r="BF479" i="4"/>
  <c r="BF480" i="4"/>
  <c r="BF481" i="4"/>
  <c r="BF482" i="4"/>
  <c r="BF483" i="4"/>
  <c r="BF484" i="4"/>
  <c r="BF485" i="4"/>
  <c r="BF486" i="4"/>
  <c r="BF487" i="4"/>
  <c r="BF488" i="4"/>
  <c r="BF489" i="4"/>
  <c r="BF490" i="4"/>
  <c r="BF491" i="4"/>
  <c r="BF492" i="4"/>
  <c r="BF493" i="4"/>
  <c r="BF494" i="4"/>
  <c r="BF495" i="4"/>
  <c r="BF496" i="4"/>
  <c r="BF497" i="4"/>
  <c r="BF498" i="4"/>
  <c r="BF499" i="4"/>
  <c r="BF500" i="4"/>
  <c r="BF501" i="4"/>
  <c r="BF502" i="4"/>
  <c r="BF503" i="4"/>
  <c r="BF504" i="4"/>
  <c r="BF505" i="4"/>
  <c r="BF506" i="4"/>
  <c r="BF507" i="4"/>
  <c r="BF508" i="4"/>
  <c r="BF509" i="4"/>
  <c r="BF510" i="4"/>
  <c r="BF512" i="4"/>
  <c r="BF513" i="4"/>
  <c r="BF514" i="4"/>
  <c r="BF515" i="4"/>
  <c r="BF516" i="4"/>
  <c r="BF517" i="4"/>
  <c r="BF518" i="4"/>
  <c r="BF519" i="4"/>
  <c r="BF520" i="4"/>
  <c r="BF521" i="4"/>
  <c r="BF523" i="4"/>
  <c r="BF524" i="4"/>
  <c r="BF525" i="4"/>
  <c r="BF526" i="4"/>
  <c r="BF527" i="4"/>
  <c r="BF528" i="4"/>
  <c r="BF529" i="4"/>
  <c r="BF530" i="4"/>
  <c r="BF531" i="4"/>
  <c r="BF532" i="4"/>
  <c r="BF534" i="4"/>
  <c r="BF535" i="4"/>
  <c r="BF536" i="4"/>
  <c r="BF537" i="4"/>
  <c r="BF538" i="4"/>
  <c r="BF539" i="4"/>
  <c r="BF540" i="4"/>
  <c r="BF541" i="4"/>
  <c r="BF542" i="4"/>
  <c r="BF543" i="4"/>
  <c r="BF544" i="4"/>
  <c r="BF545" i="4"/>
  <c r="BF546" i="4"/>
  <c r="BF547" i="4"/>
  <c r="BF548" i="4"/>
  <c r="BF549" i="4"/>
  <c r="BF550" i="4"/>
  <c r="BF551" i="4"/>
  <c r="BF552" i="4"/>
  <c r="BF553" i="4"/>
  <c r="BF554" i="4"/>
  <c r="BF556" i="4"/>
  <c r="BF557" i="4"/>
  <c r="BF558" i="4"/>
  <c r="BF559" i="4"/>
  <c r="BF560" i="4"/>
  <c r="BF561" i="4"/>
  <c r="BF562" i="4"/>
  <c r="BF563" i="4"/>
  <c r="BF564" i="4"/>
  <c r="BF565" i="4"/>
  <c r="BF566" i="4"/>
  <c r="BF567" i="4"/>
  <c r="BF568" i="4"/>
  <c r="BF569" i="4"/>
  <c r="BF571" i="4"/>
  <c r="BF572" i="4"/>
  <c r="BF573" i="4"/>
  <c r="BF574" i="4"/>
  <c r="BF575" i="4"/>
  <c r="BF576" i="4"/>
  <c r="BF577" i="4"/>
  <c r="BF578" i="4"/>
  <c r="BF579" i="4"/>
  <c r="BF580" i="4"/>
  <c r="BF581" i="4"/>
  <c r="BF582" i="4"/>
  <c r="BF583" i="4"/>
  <c r="BF584" i="4"/>
  <c r="BF585" i="4"/>
  <c r="BF587" i="4"/>
  <c r="BF588" i="4"/>
  <c r="BF589" i="4"/>
  <c r="BF590" i="4"/>
  <c r="BF591" i="4"/>
  <c r="BF592" i="4"/>
  <c r="BF593" i="4"/>
  <c r="BF594" i="4"/>
  <c r="BF595" i="4"/>
  <c r="BF596" i="4"/>
  <c r="BF598" i="4"/>
  <c r="BF599" i="4"/>
  <c r="BF600" i="4"/>
  <c r="BF601" i="4"/>
  <c r="BF602" i="4"/>
  <c r="BF603" i="4"/>
  <c r="BF604" i="4"/>
  <c r="BF605" i="4"/>
  <c r="BF606" i="4"/>
  <c r="BF607" i="4"/>
  <c r="BF608" i="4"/>
  <c r="BF609" i="4"/>
  <c r="BF610" i="4"/>
  <c r="BF611" i="4"/>
  <c r="BF612" i="4"/>
  <c r="BF613" i="4"/>
  <c r="BF614" i="4"/>
  <c r="BF615" i="4"/>
  <c r="BF616" i="4"/>
  <c r="BF617" i="4"/>
  <c r="BF618" i="4"/>
  <c r="BF619" i="4"/>
  <c r="BF620" i="4"/>
  <c r="BF621" i="4"/>
  <c r="BF622" i="4"/>
  <c r="BF623" i="4"/>
  <c r="BF624" i="4"/>
  <c r="BF625" i="4"/>
  <c r="BF626" i="4"/>
  <c r="BF627" i="4"/>
  <c r="BF628" i="4"/>
  <c r="BF629" i="4"/>
  <c r="BF630" i="4"/>
  <c r="BF631" i="4"/>
  <c r="BF632" i="4"/>
  <c r="BF633" i="4"/>
  <c r="BF634" i="4"/>
  <c r="BF635" i="4"/>
  <c r="BF636" i="4"/>
  <c r="BF637" i="4"/>
  <c r="BF638" i="4"/>
  <c r="BF639" i="4"/>
  <c r="BF640" i="4"/>
  <c r="BF641" i="4"/>
  <c r="BF642" i="4"/>
  <c r="BF643" i="4"/>
  <c r="BF644" i="4"/>
  <c r="BF645" i="4"/>
  <c r="BF646" i="4"/>
  <c r="BF647" i="4"/>
  <c r="BF648" i="4"/>
  <c r="BF649" i="4"/>
  <c r="BF650" i="4"/>
  <c r="BF651" i="4"/>
  <c r="BF652" i="4"/>
  <c r="BF461" i="4"/>
  <c r="BF653" i="4"/>
  <c r="BF654" i="4"/>
  <c r="BF655" i="4"/>
  <c r="BF656" i="4"/>
  <c r="BF658" i="4"/>
  <c r="BF659" i="4"/>
  <c r="BF660" i="4"/>
  <c r="BF661" i="4"/>
  <c r="BF662" i="4"/>
  <c r="BF663" i="4"/>
  <c r="BF664" i="4"/>
  <c r="BF665" i="4"/>
  <c r="BF666" i="4"/>
  <c r="BF668" i="4"/>
  <c r="BF669" i="4"/>
  <c r="BF670" i="4"/>
  <c r="BF671" i="4"/>
  <c r="BF672" i="4"/>
  <c r="BF673" i="4"/>
  <c r="BF674" i="4"/>
  <c r="BF675" i="4"/>
  <c r="BF676" i="4"/>
  <c r="BF677" i="4"/>
  <c r="BF678" i="4"/>
  <c r="BF679" i="4"/>
  <c r="BF680" i="4"/>
  <c r="BF681" i="4"/>
  <c r="BF682" i="4"/>
  <c r="BF683" i="4"/>
  <c r="BF684" i="4"/>
  <c r="BF685" i="4"/>
  <c r="BF686" i="4"/>
  <c r="BF687" i="4"/>
  <c r="BF688" i="4"/>
  <c r="BF690" i="4"/>
  <c r="BF692" i="4"/>
  <c r="BF693" i="4"/>
  <c r="BF694" i="4"/>
  <c r="BF695" i="4"/>
  <c r="BF696" i="4"/>
  <c r="BF697" i="4"/>
  <c r="BF698" i="4"/>
  <c r="BF699" i="4"/>
  <c r="BF700" i="4"/>
  <c r="BF701" i="4"/>
  <c r="BF702" i="4"/>
  <c r="BF703" i="4"/>
  <c r="BF704" i="4"/>
  <c r="BF705" i="4"/>
  <c r="BF706" i="4"/>
  <c r="BF707" i="4"/>
  <c r="BF708" i="4"/>
  <c r="BF709" i="4"/>
  <c r="BF710" i="4"/>
  <c r="BF711" i="4"/>
  <c r="BF713" i="4"/>
  <c r="BF714" i="4"/>
  <c r="BF715" i="4"/>
  <c r="BF716" i="4"/>
  <c r="BF717" i="4"/>
  <c r="BF718" i="4"/>
  <c r="BF719" i="4"/>
  <c r="BF720" i="4"/>
  <c r="BF721" i="4"/>
  <c r="BF722" i="4"/>
  <c r="BF723" i="4"/>
  <c r="BF724" i="4"/>
  <c r="BF725" i="4"/>
  <c r="BF726" i="4"/>
  <c r="BF727" i="4"/>
  <c r="BF728" i="4"/>
  <c r="BF729" i="4"/>
  <c r="BF730" i="4"/>
  <c r="BF731" i="4"/>
  <c r="BF732" i="4"/>
  <c r="BF733" i="4"/>
  <c r="BF734" i="4"/>
  <c r="BF735" i="4"/>
  <c r="BF736" i="4"/>
  <c r="BF737" i="4"/>
  <c r="BF738" i="4"/>
  <c r="BF739" i="4"/>
  <c r="BF740" i="4"/>
  <c r="BF741" i="4"/>
  <c r="BF742" i="4"/>
  <c r="BF743" i="4"/>
  <c r="BF744" i="4"/>
  <c r="BF745" i="4"/>
  <c r="BF746" i="4"/>
  <c r="BF747" i="4"/>
  <c r="BF748" i="4"/>
  <c r="BF749" i="4"/>
  <c r="BF750" i="4"/>
  <c r="BF751" i="4"/>
  <c r="BF752" i="4"/>
  <c r="BF753" i="4"/>
  <c r="BF754" i="4"/>
  <c r="BF755" i="4"/>
  <c r="BF756" i="4"/>
  <c r="BF757" i="4"/>
  <c r="BF758" i="4"/>
  <c r="BF759" i="4"/>
  <c r="BF760" i="4"/>
  <c r="BF761" i="4"/>
  <c r="BF762" i="4"/>
  <c r="BF763" i="4"/>
  <c r="BF765" i="4"/>
  <c r="BF766" i="4"/>
  <c r="BF767" i="4"/>
  <c r="BF768" i="4"/>
  <c r="BF769" i="4"/>
  <c r="BF770" i="4"/>
  <c r="BF771" i="4"/>
  <c r="BF772" i="4"/>
  <c r="BF773" i="4"/>
  <c r="BF774" i="4"/>
  <c r="BF775" i="4"/>
  <c r="BF776" i="4"/>
  <c r="BF777" i="4"/>
  <c r="BF778" i="4"/>
  <c r="BF779" i="4"/>
  <c r="BF780" i="4"/>
  <c r="BF781" i="4"/>
  <c r="BF782" i="4"/>
  <c r="BF783" i="4"/>
  <c r="BF784" i="4"/>
  <c r="BF785" i="4"/>
  <c r="BF786" i="4"/>
  <c r="BF787" i="4"/>
  <c r="BF788" i="4"/>
  <c r="BF789" i="4"/>
  <c r="BF790" i="4"/>
  <c r="BF792" i="4"/>
  <c r="BF793" i="4"/>
  <c r="BF794" i="4"/>
  <c r="BF795" i="4"/>
  <c r="BF796" i="4"/>
  <c r="BF797" i="4"/>
  <c r="BF798" i="4"/>
  <c r="BF799" i="4"/>
  <c r="BF800" i="4"/>
  <c r="BF801" i="4"/>
  <c r="BF802" i="4"/>
  <c r="BF803" i="4"/>
  <c r="BF804" i="4"/>
  <c r="BF805" i="4"/>
  <c r="BF806" i="4"/>
  <c r="BF807" i="4"/>
  <c r="BF808" i="4"/>
  <c r="BF809" i="4"/>
  <c r="BF810" i="4"/>
  <c r="BF811" i="4"/>
  <c r="BF812" i="4"/>
  <c r="BF813" i="4"/>
  <c r="BF814" i="4"/>
  <c r="BF815" i="4"/>
  <c r="BF816" i="4"/>
  <c r="BF817" i="4"/>
  <c r="BF818" i="4"/>
  <c r="BF819" i="4"/>
  <c r="BF821" i="4"/>
  <c r="BF822" i="4"/>
  <c r="BF823" i="4"/>
  <c r="BF824" i="4"/>
  <c r="BF825" i="4"/>
  <c r="BF826" i="4"/>
  <c r="BF827" i="4"/>
  <c r="BF828" i="4"/>
  <c r="BF829" i="4"/>
  <c r="BF830" i="4"/>
  <c r="BF831" i="4"/>
  <c r="BF832" i="4"/>
  <c r="BF833" i="4"/>
  <c r="BF834" i="4"/>
  <c r="BF835" i="4"/>
  <c r="BF836" i="4"/>
  <c r="BF837" i="4"/>
  <c r="BF838" i="4"/>
  <c r="BF839" i="4"/>
  <c r="BF840" i="4"/>
  <c r="BF841" i="4"/>
  <c r="BF842" i="4"/>
  <c r="BF843" i="4"/>
  <c r="BF844" i="4"/>
  <c r="BF846" i="4"/>
  <c r="BF847" i="4"/>
  <c r="BF845" i="4"/>
  <c r="BF848" i="4"/>
  <c r="BF849" i="4"/>
  <c r="BF850" i="4"/>
  <c r="BF851" i="4"/>
  <c r="BF852" i="4"/>
  <c r="BF853" i="4"/>
  <c r="BF854" i="4"/>
  <c r="BF855" i="4"/>
  <c r="BF856" i="4"/>
  <c r="BF857" i="4"/>
  <c r="BF858" i="4"/>
  <c r="BF859" i="4"/>
  <c r="BF860" i="4"/>
  <c r="BF861" i="4"/>
  <c r="BF862" i="4"/>
  <c r="BF863" i="4"/>
  <c r="BF864" i="4"/>
  <c r="BF865" i="4"/>
  <c r="BF866" i="4"/>
  <c r="BF867" i="4"/>
  <c r="BF868" i="4"/>
  <c r="BF869" i="4"/>
  <c r="BF870" i="4"/>
  <c r="BF871" i="4"/>
  <c r="BF872" i="4"/>
  <c r="BF873" i="4"/>
  <c r="BF875" i="4"/>
  <c r="BF876" i="4"/>
  <c r="BF877" i="4"/>
  <c r="BF878" i="4"/>
  <c r="BF879" i="4"/>
  <c r="BF880" i="4"/>
  <c r="BF881" i="4"/>
  <c r="BF882" i="4"/>
  <c r="BF883" i="4"/>
  <c r="BF884" i="4"/>
  <c r="BF8" i="4"/>
  <c r="BF893" i="4" s="1"/>
  <c r="BF9" i="4"/>
  <c r="BF10" i="4"/>
  <c r="BF11" i="4"/>
  <c r="BF12" i="4"/>
  <c r="BF13" i="4"/>
  <c r="BF14" i="4"/>
  <c r="BF15" i="4"/>
  <c r="BF7" i="4"/>
  <c r="AA273" i="12"/>
  <c r="AB273" i="12"/>
  <c r="AC273" i="12"/>
  <c r="AD273" i="12"/>
  <c r="AE273" i="12"/>
  <c r="AF273" i="12"/>
  <c r="AG273" i="12"/>
  <c r="AH273" i="12"/>
  <c r="AI273" i="12"/>
  <c r="AJ273" i="12"/>
  <c r="AK273" i="12"/>
  <c r="AL273" i="12"/>
  <c r="AM273" i="12"/>
  <c r="AN273" i="12"/>
  <c r="AO273" i="12"/>
  <c r="AP273" i="12"/>
  <c r="AQ273" i="12"/>
  <c r="AR273" i="12"/>
  <c r="AQ273" i="4"/>
  <c r="AA273" i="4"/>
  <c r="R273" i="4"/>
  <c r="M273" i="4"/>
  <c r="J273" i="4"/>
  <c r="AP273" i="4" s="1"/>
  <c r="BF896" i="4"/>
  <c r="BF897" i="4"/>
  <c r="BF888" i="4"/>
  <c r="BF894" i="4"/>
  <c r="BF892" i="4"/>
  <c r="BF900" i="4"/>
  <c r="BF895" i="4"/>
  <c r="BF901" i="4"/>
  <c r="BF899" i="4"/>
  <c r="BF522" i="4"/>
  <c r="BF6" i="5" s="1"/>
  <c r="BE6" i="5"/>
  <c r="Z273" i="4"/>
  <c r="W273" i="4"/>
  <c r="AO273" i="4"/>
  <c r="AS273" i="4"/>
  <c r="X273" i="4"/>
  <c r="BF898" i="4"/>
  <c r="BF887" i="4"/>
  <c r="AA649" i="12"/>
  <c r="AB649" i="12"/>
  <c r="AC649" i="12"/>
  <c r="AD649" i="12"/>
  <c r="AE649" i="12"/>
  <c r="AF649" i="12"/>
  <c r="AG649" i="12"/>
  <c r="AH649" i="12"/>
  <c r="AI649" i="12"/>
  <c r="AJ649" i="12"/>
  <c r="AK649" i="12"/>
  <c r="AL649" i="12"/>
  <c r="AM649" i="12"/>
  <c r="AN649" i="12"/>
  <c r="AO649" i="12"/>
  <c r="AP649" i="12"/>
  <c r="AQ649" i="12"/>
  <c r="AR649" i="12"/>
  <c r="AA491" i="12"/>
  <c r="AB491" i="12"/>
  <c r="AC491" i="12"/>
  <c r="AD491" i="12"/>
  <c r="AE491" i="12"/>
  <c r="AF491" i="12"/>
  <c r="AG491" i="12"/>
  <c r="AH491" i="12"/>
  <c r="AI491" i="12"/>
  <c r="AJ491" i="12"/>
  <c r="AK491" i="12"/>
  <c r="AL491" i="12"/>
  <c r="AM491" i="12"/>
  <c r="AN491" i="12"/>
  <c r="AO491" i="12"/>
  <c r="AP491" i="12"/>
  <c r="AQ491" i="12"/>
  <c r="AR491" i="12"/>
  <c r="AA473" i="12"/>
  <c r="AB473" i="12"/>
  <c r="AT473" i="12" s="1"/>
  <c r="AC473" i="12"/>
  <c r="AD473" i="12"/>
  <c r="AE473" i="12"/>
  <c r="AF473" i="12"/>
  <c r="AG473" i="12"/>
  <c r="AH473" i="12"/>
  <c r="AI473" i="12"/>
  <c r="AJ473" i="12"/>
  <c r="AK473" i="12"/>
  <c r="AL473" i="12"/>
  <c r="AM473" i="12"/>
  <c r="AN473" i="12"/>
  <c r="AO473" i="12"/>
  <c r="AP473" i="12"/>
  <c r="AQ473" i="12"/>
  <c r="AR473" i="12"/>
  <c r="AQ648" i="4"/>
  <c r="AA648" i="4"/>
  <c r="AO648" i="4" s="1"/>
  <c r="R648" i="4"/>
  <c r="M648" i="4"/>
  <c r="Z648" i="4"/>
  <c r="AQ884" i="4"/>
  <c r="AA884" i="4"/>
  <c r="R884" i="4"/>
  <c r="M884" i="4"/>
  <c r="J884" i="4" s="1"/>
  <c r="Z884" i="4"/>
  <c r="AS883" i="4"/>
  <c r="AT883" i="4" s="1"/>
  <c r="AU883" i="4" s="1"/>
  <c r="AV883" i="4" s="1"/>
  <c r="AQ883" i="4"/>
  <c r="AA883" i="4"/>
  <c r="R883" i="4"/>
  <c r="M883" i="4"/>
  <c r="Z883" i="4" s="1"/>
  <c r="AP884" i="4"/>
  <c r="J883" i="4"/>
  <c r="J648" i="4"/>
  <c r="AP648" i="4"/>
  <c r="W648" i="4"/>
  <c r="AS648" i="4"/>
  <c r="AT648" i="4" s="1"/>
  <c r="AU648" i="4" s="1"/>
  <c r="X648" i="4"/>
  <c r="W883" i="4"/>
  <c r="X883" i="4"/>
  <c r="W884" i="4"/>
  <c r="AS884" i="4"/>
  <c r="X884" i="4"/>
  <c r="AO884" i="4"/>
  <c r="R7" i="5"/>
  <c r="S7" i="5"/>
  <c r="T7" i="5"/>
  <c r="U7" i="5"/>
  <c r="V7" i="5"/>
  <c r="W7" i="5"/>
  <c r="X7" i="5"/>
  <c r="Y7" i="5"/>
  <c r="Z7" i="5"/>
  <c r="AA7" i="5"/>
  <c r="AB7" i="5"/>
  <c r="AC7" i="5"/>
  <c r="AD7" i="5"/>
  <c r="AE7" i="5"/>
  <c r="AF7" i="5"/>
  <c r="AG7" i="5"/>
  <c r="AH7" i="5"/>
  <c r="AI7" i="5"/>
  <c r="AJ7" i="5"/>
  <c r="AK7" i="5"/>
  <c r="AL7" i="5"/>
  <c r="AM7" i="5"/>
  <c r="AN7" i="5"/>
  <c r="AO7" i="5"/>
  <c r="AP7" i="5"/>
  <c r="AQ7" i="5"/>
  <c r="AR7" i="5"/>
  <c r="AS7" i="5"/>
  <c r="AT7" i="5"/>
  <c r="AU7" i="5"/>
  <c r="AV7" i="5"/>
  <c r="AW7" i="5"/>
  <c r="AX7" i="5"/>
  <c r="AY7" i="5"/>
  <c r="AZ7" i="5"/>
  <c r="BA7" i="5"/>
  <c r="BB7" i="5"/>
  <c r="R9" i="5"/>
  <c r="S9" i="5"/>
  <c r="T9" i="5"/>
  <c r="U9" i="5"/>
  <c r="V9" i="5"/>
  <c r="W9" i="5"/>
  <c r="X9" i="5"/>
  <c r="Y9" i="5"/>
  <c r="Z9" i="5"/>
  <c r="AA9" i="5"/>
  <c r="AB9" i="5"/>
  <c r="AC9" i="5"/>
  <c r="AD9" i="5"/>
  <c r="AE9" i="5"/>
  <c r="AF9" i="5"/>
  <c r="AG9" i="5"/>
  <c r="AH9" i="5"/>
  <c r="AI9" i="5"/>
  <c r="AJ9" i="5"/>
  <c r="AK9" i="5"/>
  <c r="AL9" i="5"/>
  <c r="AM9" i="5"/>
  <c r="AN9" i="5"/>
  <c r="AO9" i="5"/>
  <c r="AP9" i="5"/>
  <c r="AQ9" i="5"/>
  <c r="AR9" i="5"/>
  <c r="AS9" i="5"/>
  <c r="AT9" i="5"/>
  <c r="AU9" i="5"/>
  <c r="AV9" i="5"/>
  <c r="AW9" i="5"/>
  <c r="AX9" i="5"/>
  <c r="AY9" i="5"/>
  <c r="AZ9" i="5"/>
  <c r="BA9" i="5"/>
  <c r="BB9" i="5"/>
  <c r="R10" i="5"/>
  <c r="S10" i="5"/>
  <c r="T10" i="5"/>
  <c r="U10" i="5"/>
  <c r="V10" i="5"/>
  <c r="W10" i="5"/>
  <c r="X10" i="5"/>
  <c r="Y10" i="5"/>
  <c r="Z10" i="5"/>
  <c r="AA10" i="5"/>
  <c r="AB10" i="5"/>
  <c r="AC10" i="5"/>
  <c r="AD10" i="5"/>
  <c r="AE10" i="5"/>
  <c r="AF10" i="5"/>
  <c r="AG10" i="5"/>
  <c r="AH10" i="5"/>
  <c r="AI10" i="5"/>
  <c r="AJ10" i="5"/>
  <c r="AK10" i="5"/>
  <c r="AL10" i="5"/>
  <c r="AM10" i="5"/>
  <c r="AN10" i="5"/>
  <c r="AO10" i="5"/>
  <c r="AP10" i="5"/>
  <c r="AQ10" i="5"/>
  <c r="AR10" i="5"/>
  <c r="AS10" i="5"/>
  <c r="AT10" i="5"/>
  <c r="AU10" i="5"/>
  <c r="AV10" i="5"/>
  <c r="AW10" i="5"/>
  <c r="AX10" i="5"/>
  <c r="AY10" i="5"/>
  <c r="AZ10" i="5"/>
  <c r="BA10" i="5"/>
  <c r="BB10" i="5"/>
  <c r="R11" i="5"/>
  <c r="S11" i="5"/>
  <c r="T11" i="5"/>
  <c r="U11" i="5"/>
  <c r="V11" i="5"/>
  <c r="W11" i="5"/>
  <c r="X11" i="5"/>
  <c r="Y11" i="5"/>
  <c r="Z11" i="5"/>
  <c r="AA11" i="5"/>
  <c r="AB11" i="5"/>
  <c r="AC11" i="5"/>
  <c r="AD11" i="5"/>
  <c r="AE11" i="5"/>
  <c r="AF11" i="5"/>
  <c r="AG11" i="5"/>
  <c r="AH11" i="5"/>
  <c r="AI11" i="5"/>
  <c r="AJ11" i="5"/>
  <c r="AK11" i="5"/>
  <c r="AL11" i="5"/>
  <c r="AM11" i="5"/>
  <c r="AN11" i="5"/>
  <c r="AO11" i="5"/>
  <c r="AP11" i="5"/>
  <c r="AQ11" i="5"/>
  <c r="AR11" i="5"/>
  <c r="AS11" i="5"/>
  <c r="AT11" i="5"/>
  <c r="AU11" i="5"/>
  <c r="AV11" i="5"/>
  <c r="AW11" i="5"/>
  <c r="AX11" i="5"/>
  <c r="AY11" i="5"/>
  <c r="AZ11" i="5"/>
  <c r="BA11" i="5"/>
  <c r="BB11" i="5"/>
  <c r="R12" i="5"/>
  <c r="S12" i="5"/>
  <c r="T12" i="5"/>
  <c r="U12" i="5"/>
  <c r="V12" i="5"/>
  <c r="W12" i="5"/>
  <c r="X12" i="5"/>
  <c r="Y12" i="5"/>
  <c r="Z12" i="5"/>
  <c r="AA12" i="5"/>
  <c r="AB12" i="5"/>
  <c r="AC12" i="5"/>
  <c r="AD12" i="5"/>
  <c r="AE12" i="5"/>
  <c r="AF12" i="5"/>
  <c r="AG12" i="5"/>
  <c r="AH12" i="5"/>
  <c r="AI12" i="5"/>
  <c r="AJ12" i="5"/>
  <c r="AK12" i="5"/>
  <c r="AL12" i="5"/>
  <c r="AM12" i="5"/>
  <c r="AN12" i="5"/>
  <c r="AO12" i="5"/>
  <c r="AP12" i="5"/>
  <c r="AQ12" i="5"/>
  <c r="AR12" i="5"/>
  <c r="AS12" i="5"/>
  <c r="AT12" i="5"/>
  <c r="AU12" i="5"/>
  <c r="AV12" i="5"/>
  <c r="AW12" i="5"/>
  <c r="AX12" i="5"/>
  <c r="AY12" i="5"/>
  <c r="AZ12" i="5"/>
  <c r="BA12" i="5"/>
  <c r="BB12" i="5"/>
  <c r="R13" i="5"/>
  <c r="S13" i="5"/>
  <c r="T13" i="5"/>
  <c r="U13" i="5"/>
  <c r="V13" i="5"/>
  <c r="W13" i="5"/>
  <c r="X13" i="5"/>
  <c r="Y13" i="5"/>
  <c r="Z13" i="5"/>
  <c r="AA13" i="5"/>
  <c r="AB13" i="5"/>
  <c r="AC13" i="5"/>
  <c r="AD13" i="5"/>
  <c r="AE13" i="5"/>
  <c r="AF13" i="5"/>
  <c r="AG13" i="5"/>
  <c r="AH13" i="5"/>
  <c r="AI13" i="5"/>
  <c r="AJ13" i="5"/>
  <c r="AK13" i="5"/>
  <c r="AL13" i="5"/>
  <c r="AM13" i="5"/>
  <c r="AN13" i="5"/>
  <c r="AO13" i="5"/>
  <c r="AP13" i="5"/>
  <c r="AQ13" i="5"/>
  <c r="AR13" i="5"/>
  <c r="AS13" i="5"/>
  <c r="AT13" i="5"/>
  <c r="AU13" i="5"/>
  <c r="AV13" i="5"/>
  <c r="AW13" i="5"/>
  <c r="AX13" i="5"/>
  <c r="AY13" i="5"/>
  <c r="AZ13" i="5"/>
  <c r="BA13" i="5"/>
  <c r="BB13" i="5"/>
  <c r="R14" i="5"/>
  <c r="S14" i="5"/>
  <c r="T14" i="5"/>
  <c r="U14" i="5"/>
  <c r="V14" i="5"/>
  <c r="W14" i="5"/>
  <c r="X14" i="5"/>
  <c r="Y14" i="5"/>
  <c r="Z14" i="5"/>
  <c r="AA14" i="5"/>
  <c r="AB14" i="5"/>
  <c r="AC14" i="5"/>
  <c r="AD14" i="5"/>
  <c r="AE14" i="5"/>
  <c r="AF14" i="5"/>
  <c r="AG14" i="5"/>
  <c r="AH14" i="5"/>
  <c r="AI14" i="5"/>
  <c r="AJ14" i="5"/>
  <c r="AK14" i="5"/>
  <c r="AL14" i="5"/>
  <c r="AM14" i="5"/>
  <c r="AN14" i="5"/>
  <c r="AO14" i="5"/>
  <c r="AP14" i="5"/>
  <c r="AQ14" i="5"/>
  <c r="AR14" i="5"/>
  <c r="AS14" i="5"/>
  <c r="AT14" i="5"/>
  <c r="AU14" i="5"/>
  <c r="AV14" i="5"/>
  <c r="AW14" i="5"/>
  <c r="AX14" i="5"/>
  <c r="AY14" i="5"/>
  <c r="AZ14" i="5"/>
  <c r="BA14" i="5"/>
  <c r="BB14" i="5"/>
  <c r="R15" i="5"/>
  <c r="S15" i="5"/>
  <c r="T15" i="5"/>
  <c r="U15" i="5"/>
  <c r="V15" i="5"/>
  <c r="W15" i="5"/>
  <c r="X15" i="5"/>
  <c r="Y15" i="5"/>
  <c r="Z15" i="5"/>
  <c r="AA15" i="5"/>
  <c r="AB15" i="5"/>
  <c r="AC15" i="5"/>
  <c r="AD15" i="5"/>
  <c r="AE15" i="5"/>
  <c r="AF15" i="5"/>
  <c r="AG15" i="5"/>
  <c r="AH15" i="5"/>
  <c r="AI15" i="5"/>
  <c r="AJ15" i="5"/>
  <c r="AK15" i="5"/>
  <c r="AL15" i="5"/>
  <c r="AM15" i="5"/>
  <c r="AN15" i="5"/>
  <c r="AO15" i="5"/>
  <c r="AP15" i="5"/>
  <c r="AQ15" i="5"/>
  <c r="AR15" i="5"/>
  <c r="AS15" i="5"/>
  <c r="AT15" i="5"/>
  <c r="AU15" i="5"/>
  <c r="AV15" i="5"/>
  <c r="AW15" i="5"/>
  <c r="AX15" i="5"/>
  <c r="AY15" i="5"/>
  <c r="AZ15" i="5"/>
  <c r="BA15" i="5"/>
  <c r="BB15" i="5"/>
  <c r="R16" i="5"/>
  <c r="S16" i="5"/>
  <c r="T16" i="5"/>
  <c r="U16" i="5"/>
  <c r="V16" i="5"/>
  <c r="W16" i="5"/>
  <c r="X16" i="5"/>
  <c r="Y16" i="5"/>
  <c r="Z16" i="5"/>
  <c r="AA16" i="5"/>
  <c r="AB16" i="5"/>
  <c r="AC16" i="5"/>
  <c r="AD16" i="5"/>
  <c r="AE16" i="5"/>
  <c r="AF16" i="5"/>
  <c r="AG16" i="5"/>
  <c r="AH16" i="5"/>
  <c r="AI16" i="5"/>
  <c r="AJ16" i="5"/>
  <c r="AK16" i="5"/>
  <c r="AL16" i="5"/>
  <c r="AM16" i="5"/>
  <c r="AN16" i="5"/>
  <c r="AO16" i="5"/>
  <c r="AP16" i="5"/>
  <c r="AQ16" i="5"/>
  <c r="AR16" i="5"/>
  <c r="AS16" i="5"/>
  <c r="AT16" i="5"/>
  <c r="AU16" i="5"/>
  <c r="AV16" i="5"/>
  <c r="AW16" i="5"/>
  <c r="AX16" i="5"/>
  <c r="AY16" i="5"/>
  <c r="AZ16" i="5"/>
  <c r="BA16" i="5"/>
  <c r="BB16" i="5"/>
  <c r="R17" i="5"/>
  <c r="S17" i="5"/>
  <c r="T17" i="5"/>
  <c r="U17" i="5"/>
  <c r="V17" i="5"/>
  <c r="W17" i="5"/>
  <c r="X17" i="5"/>
  <c r="Y17" i="5"/>
  <c r="Z17" i="5"/>
  <c r="AA17" i="5"/>
  <c r="AB17" i="5"/>
  <c r="AC17" i="5"/>
  <c r="AD17" i="5"/>
  <c r="AE17" i="5"/>
  <c r="AF17" i="5"/>
  <c r="AG17" i="5"/>
  <c r="AH17" i="5"/>
  <c r="AI17" i="5"/>
  <c r="AJ17" i="5"/>
  <c r="AK17" i="5"/>
  <c r="AL17" i="5"/>
  <c r="AM17" i="5"/>
  <c r="AN17" i="5"/>
  <c r="AO17" i="5"/>
  <c r="AP17" i="5"/>
  <c r="AQ17" i="5"/>
  <c r="AR17" i="5"/>
  <c r="AS17" i="5"/>
  <c r="AT17" i="5"/>
  <c r="AU17" i="5"/>
  <c r="AV17" i="5"/>
  <c r="AW17" i="5"/>
  <c r="AX17" i="5"/>
  <c r="AY17" i="5"/>
  <c r="AZ17" i="5"/>
  <c r="BA17" i="5"/>
  <c r="BB17" i="5"/>
  <c r="R18" i="5"/>
  <c r="S18" i="5"/>
  <c r="T18" i="5"/>
  <c r="U18" i="5"/>
  <c r="V18" i="5"/>
  <c r="W18" i="5"/>
  <c r="X18" i="5"/>
  <c r="Y18" i="5"/>
  <c r="Z18" i="5"/>
  <c r="AA18" i="5"/>
  <c r="AB18" i="5"/>
  <c r="AC18" i="5"/>
  <c r="AD18" i="5"/>
  <c r="AE18" i="5"/>
  <c r="AF18" i="5"/>
  <c r="AG18" i="5"/>
  <c r="AH18" i="5"/>
  <c r="AI18" i="5"/>
  <c r="AJ18" i="5"/>
  <c r="AK18" i="5"/>
  <c r="AL18" i="5"/>
  <c r="AM18" i="5"/>
  <c r="AN18" i="5"/>
  <c r="AO18" i="5"/>
  <c r="AP18" i="5"/>
  <c r="AQ18" i="5"/>
  <c r="AR18" i="5"/>
  <c r="AS18" i="5"/>
  <c r="AT18" i="5"/>
  <c r="AU18" i="5"/>
  <c r="AV18" i="5"/>
  <c r="AW18" i="5"/>
  <c r="AX18" i="5"/>
  <c r="AY18" i="5"/>
  <c r="AZ18" i="5"/>
  <c r="BA18" i="5"/>
  <c r="BB18" i="5"/>
  <c r="R19" i="5"/>
  <c r="S19" i="5"/>
  <c r="T19" i="5"/>
  <c r="U19" i="5"/>
  <c r="V19" i="5"/>
  <c r="W19" i="5"/>
  <c r="X19" i="5"/>
  <c r="Y19" i="5"/>
  <c r="Z19" i="5"/>
  <c r="AA19" i="5"/>
  <c r="AB19" i="5"/>
  <c r="AC19" i="5"/>
  <c r="AD19" i="5"/>
  <c r="AE19" i="5"/>
  <c r="AF19" i="5"/>
  <c r="AG19" i="5"/>
  <c r="AH19" i="5"/>
  <c r="AI19" i="5"/>
  <c r="AJ19" i="5"/>
  <c r="AK19" i="5"/>
  <c r="AL19" i="5"/>
  <c r="AM19" i="5"/>
  <c r="AN19" i="5"/>
  <c r="AO19" i="5"/>
  <c r="AP19" i="5"/>
  <c r="AQ19" i="5"/>
  <c r="AR19" i="5"/>
  <c r="AS19" i="5"/>
  <c r="AT19" i="5"/>
  <c r="AU19" i="5"/>
  <c r="AV19" i="5"/>
  <c r="AW19" i="5"/>
  <c r="AX19" i="5"/>
  <c r="AY19" i="5"/>
  <c r="AZ19" i="5"/>
  <c r="BA19" i="5"/>
  <c r="BB19" i="5"/>
  <c r="R20" i="5"/>
  <c r="S20" i="5"/>
  <c r="T20" i="5"/>
  <c r="U20" i="5"/>
  <c r="V20" i="5"/>
  <c r="W20" i="5"/>
  <c r="X20" i="5"/>
  <c r="Y20" i="5"/>
  <c r="Z20" i="5"/>
  <c r="AA20" i="5"/>
  <c r="AB20" i="5"/>
  <c r="AC20" i="5"/>
  <c r="AD20" i="5"/>
  <c r="AE20" i="5"/>
  <c r="AF20" i="5"/>
  <c r="AG20" i="5"/>
  <c r="AH20" i="5"/>
  <c r="AI20" i="5"/>
  <c r="AJ20" i="5"/>
  <c r="AK20" i="5"/>
  <c r="AL20" i="5"/>
  <c r="AM20" i="5"/>
  <c r="AN20" i="5"/>
  <c r="AO20" i="5"/>
  <c r="AP20" i="5"/>
  <c r="AQ20" i="5"/>
  <c r="AR20" i="5"/>
  <c r="AS20" i="5"/>
  <c r="AT20" i="5"/>
  <c r="AU20" i="5"/>
  <c r="AV20" i="5"/>
  <c r="AW20" i="5"/>
  <c r="AX20" i="5"/>
  <c r="AY20" i="5"/>
  <c r="AZ20" i="5"/>
  <c r="BA20" i="5"/>
  <c r="BB20" i="5"/>
  <c r="R21" i="5"/>
  <c r="S21" i="5"/>
  <c r="T21" i="5"/>
  <c r="U21" i="5"/>
  <c r="V21" i="5"/>
  <c r="W21" i="5"/>
  <c r="X21" i="5"/>
  <c r="Y21" i="5"/>
  <c r="Z21" i="5"/>
  <c r="AA21" i="5"/>
  <c r="AB21" i="5"/>
  <c r="AC21" i="5"/>
  <c r="AD21" i="5"/>
  <c r="AE21" i="5"/>
  <c r="AF21" i="5"/>
  <c r="AG21" i="5"/>
  <c r="AH21" i="5"/>
  <c r="AI21" i="5"/>
  <c r="AJ21" i="5"/>
  <c r="AK21" i="5"/>
  <c r="AL21" i="5"/>
  <c r="AM21" i="5"/>
  <c r="AN21" i="5"/>
  <c r="AO21" i="5"/>
  <c r="AP21" i="5"/>
  <c r="AQ21" i="5"/>
  <c r="AR21" i="5"/>
  <c r="AS21" i="5"/>
  <c r="AT21" i="5"/>
  <c r="AU21" i="5"/>
  <c r="AV21" i="5"/>
  <c r="AW21" i="5"/>
  <c r="AX21" i="5"/>
  <c r="AY21" i="5"/>
  <c r="AZ21" i="5"/>
  <c r="BA21" i="5"/>
  <c r="BB21" i="5"/>
  <c r="R22" i="5"/>
  <c r="S22" i="5"/>
  <c r="T22" i="5"/>
  <c r="U22" i="5"/>
  <c r="V22" i="5"/>
  <c r="W22" i="5"/>
  <c r="X22" i="5"/>
  <c r="Y22" i="5"/>
  <c r="Z22" i="5"/>
  <c r="AA22" i="5"/>
  <c r="AB22" i="5"/>
  <c r="AC22" i="5"/>
  <c r="AD22" i="5"/>
  <c r="AE22" i="5"/>
  <c r="AF22" i="5"/>
  <c r="AG22" i="5"/>
  <c r="AH22" i="5"/>
  <c r="AI22" i="5"/>
  <c r="AJ22" i="5"/>
  <c r="AK22" i="5"/>
  <c r="AL22" i="5"/>
  <c r="AM22" i="5"/>
  <c r="AN22" i="5"/>
  <c r="AO22" i="5"/>
  <c r="AP22" i="5"/>
  <c r="AQ22" i="5"/>
  <c r="AR22" i="5"/>
  <c r="AS22" i="5"/>
  <c r="AT22" i="5"/>
  <c r="AU22" i="5"/>
  <c r="AV22" i="5"/>
  <c r="AW22" i="5"/>
  <c r="AX22" i="5"/>
  <c r="AY22" i="5"/>
  <c r="AZ22" i="5"/>
  <c r="BA22" i="5"/>
  <c r="BB22" i="5"/>
  <c r="R23" i="5"/>
  <c r="S23" i="5"/>
  <c r="T23" i="5"/>
  <c r="U23" i="5"/>
  <c r="V23" i="5"/>
  <c r="W23" i="5"/>
  <c r="X23" i="5"/>
  <c r="Y23" i="5"/>
  <c r="Z23" i="5"/>
  <c r="AA23" i="5"/>
  <c r="AB23" i="5"/>
  <c r="AC23" i="5"/>
  <c r="AD23" i="5"/>
  <c r="AE23" i="5"/>
  <c r="AF23" i="5"/>
  <c r="AG23" i="5"/>
  <c r="AH23" i="5"/>
  <c r="AI23" i="5"/>
  <c r="AJ23" i="5"/>
  <c r="AK23" i="5"/>
  <c r="AL23" i="5"/>
  <c r="AM23" i="5"/>
  <c r="AN23" i="5"/>
  <c r="AO23" i="5"/>
  <c r="AP23" i="5"/>
  <c r="AQ23" i="5"/>
  <c r="AR23" i="5"/>
  <c r="AS23" i="5"/>
  <c r="AT23" i="5"/>
  <c r="AU23" i="5"/>
  <c r="AV23" i="5"/>
  <c r="AW23" i="5"/>
  <c r="AX23" i="5"/>
  <c r="AY23" i="5"/>
  <c r="AZ23" i="5"/>
  <c r="BA23" i="5"/>
  <c r="BB23" i="5"/>
  <c r="R24" i="5"/>
  <c r="S24" i="5"/>
  <c r="T24" i="5"/>
  <c r="U24" i="5"/>
  <c r="V24" i="5"/>
  <c r="W24" i="5"/>
  <c r="X24" i="5"/>
  <c r="Y24" i="5"/>
  <c r="Z24" i="5"/>
  <c r="AA24" i="5"/>
  <c r="AB24" i="5"/>
  <c r="AC24" i="5"/>
  <c r="AD24" i="5"/>
  <c r="AE24" i="5"/>
  <c r="AF24" i="5"/>
  <c r="AG24" i="5"/>
  <c r="AH24" i="5"/>
  <c r="AI24" i="5"/>
  <c r="AJ24" i="5"/>
  <c r="AK24" i="5"/>
  <c r="AL24" i="5"/>
  <c r="AM24" i="5"/>
  <c r="AN24" i="5"/>
  <c r="AO24" i="5"/>
  <c r="AP24" i="5"/>
  <c r="AQ24" i="5"/>
  <c r="AR24" i="5"/>
  <c r="AS24" i="5"/>
  <c r="AT24" i="5"/>
  <c r="AU24" i="5"/>
  <c r="AV24" i="5"/>
  <c r="AW24" i="5"/>
  <c r="AX24" i="5"/>
  <c r="AY24" i="5"/>
  <c r="AZ24" i="5"/>
  <c r="BA24" i="5"/>
  <c r="BB24" i="5"/>
  <c r="R25" i="5"/>
  <c r="S25" i="5"/>
  <c r="T25" i="5"/>
  <c r="U25" i="5"/>
  <c r="V25" i="5"/>
  <c r="W25" i="5"/>
  <c r="X25" i="5"/>
  <c r="Y25" i="5"/>
  <c r="Z25" i="5"/>
  <c r="AA25" i="5"/>
  <c r="AB25" i="5"/>
  <c r="AC25" i="5"/>
  <c r="AD25" i="5"/>
  <c r="AE25" i="5"/>
  <c r="AF25" i="5"/>
  <c r="AG25" i="5"/>
  <c r="AH25" i="5"/>
  <c r="AI25" i="5"/>
  <c r="AJ25" i="5"/>
  <c r="AK25" i="5"/>
  <c r="AL25" i="5"/>
  <c r="AM25" i="5"/>
  <c r="AN25" i="5"/>
  <c r="AO25" i="5"/>
  <c r="AP25" i="5"/>
  <c r="AQ25" i="5"/>
  <c r="AR25" i="5"/>
  <c r="AS25" i="5"/>
  <c r="AT25" i="5"/>
  <c r="AU25" i="5"/>
  <c r="AV25" i="5"/>
  <c r="AW25" i="5"/>
  <c r="AX25" i="5"/>
  <c r="AY25" i="5"/>
  <c r="AZ25" i="5"/>
  <c r="BA25" i="5"/>
  <c r="BB25" i="5"/>
  <c r="R26" i="5"/>
  <c r="S26" i="5"/>
  <c r="T26" i="5"/>
  <c r="U26" i="5"/>
  <c r="V26" i="5"/>
  <c r="W26" i="5"/>
  <c r="X26" i="5"/>
  <c r="Y26" i="5"/>
  <c r="Z26" i="5"/>
  <c r="AA26" i="5"/>
  <c r="AB26" i="5"/>
  <c r="AC26" i="5"/>
  <c r="AD26" i="5"/>
  <c r="AE26" i="5"/>
  <c r="AF26" i="5"/>
  <c r="AG26" i="5"/>
  <c r="AH26" i="5"/>
  <c r="AI26" i="5"/>
  <c r="AJ26" i="5"/>
  <c r="AK26" i="5"/>
  <c r="AL26" i="5"/>
  <c r="AM26" i="5"/>
  <c r="AN26" i="5"/>
  <c r="AO26" i="5"/>
  <c r="AP26" i="5"/>
  <c r="AQ26" i="5"/>
  <c r="AR26" i="5"/>
  <c r="AS26" i="5"/>
  <c r="AT26" i="5"/>
  <c r="AU26" i="5"/>
  <c r="AV26" i="5"/>
  <c r="AW26" i="5"/>
  <c r="AX26" i="5"/>
  <c r="AY26" i="5"/>
  <c r="AZ26" i="5"/>
  <c r="BA26" i="5"/>
  <c r="BB26" i="5"/>
  <c r="R27" i="5"/>
  <c r="S27" i="5"/>
  <c r="T27" i="5"/>
  <c r="U27" i="5"/>
  <c r="V27" i="5"/>
  <c r="W27" i="5"/>
  <c r="X27" i="5"/>
  <c r="Y27" i="5"/>
  <c r="Z27" i="5"/>
  <c r="AA27" i="5"/>
  <c r="AB27" i="5"/>
  <c r="AC27" i="5"/>
  <c r="AD27" i="5"/>
  <c r="AE27" i="5"/>
  <c r="AF27" i="5"/>
  <c r="AG27" i="5"/>
  <c r="AH27" i="5"/>
  <c r="AI27" i="5"/>
  <c r="AJ27" i="5"/>
  <c r="AK27" i="5"/>
  <c r="AL27" i="5"/>
  <c r="AM27" i="5"/>
  <c r="AN27" i="5"/>
  <c r="AO27" i="5"/>
  <c r="AP27" i="5"/>
  <c r="AQ27" i="5"/>
  <c r="AR27" i="5"/>
  <c r="AS27" i="5"/>
  <c r="AT27" i="5"/>
  <c r="AU27" i="5"/>
  <c r="AV27" i="5"/>
  <c r="AW27" i="5"/>
  <c r="AX27" i="5"/>
  <c r="AY27" i="5"/>
  <c r="AZ27" i="5"/>
  <c r="BA27" i="5"/>
  <c r="BB27" i="5"/>
  <c r="R28" i="5"/>
  <c r="S28" i="5"/>
  <c r="T28" i="5"/>
  <c r="U28" i="5"/>
  <c r="V28" i="5"/>
  <c r="W28" i="5"/>
  <c r="X28" i="5"/>
  <c r="Y28" i="5"/>
  <c r="Z28" i="5"/>
  <c r="AA28" i="5"/>
  <c r="AB28" i="5"/>
  <c r="AC28" i="5"/>
  <c r="AD28" i="5"/>
  <c r="AE28" i="5"/>
  <c r="AF28" i="5"/>
  <c r="AG28" i="5"/>
  <c r="AH28" i="5"/>
  <c r="AI28" i="5"/>
  <c r="AJ28" i="5"/>
  <c r="AK28" i="5"/>
  <c r="AL28" i="5"/>
  <c r="AM28" i="5"/>
  <c r="AN28" i="5"/>
  <c r="AO28" i="5"/>
  <c r="AP28" i="5"/>
  <c r="AQ28" i="5"/>
  <c r="AR28" i="5"/>
  <c r="AS28" i="5"/>
  <c r="AT28" i="5"/>
  <c r="AU28" i="5"/>
  <c r="AV28" i="5"/>
  <c r="AW28" i="5"/>
  <c r="AX28" i="5"/>
  <c r="AY28" i="5"/>
  <c r="AZ28" i="5"/>
  <c r="BA28" i="5"/>
  <c r="BB28" i="5"/>
  <c r="R29" i="5"/>
  <c r="S29" i="5"/>
  <c r="T29" i="5"/>
  <c r="U29" i="5"/>
  <c r="V29" i="5"/>
  <c r="W29" i="5"/>
  <c r="X29" i="5"/>
  <c r="Y29" i="5"/>
  <c r="Z29" i="5"/>
  <c r="AA29" i="5"/>
  <c r="AB29" i="5"/>
  <c r="AC29" i="5"/>
  <c r="AD29" i="5"/>
  <c r="AE29" i="5"/>
  <c r="AF29" i="5"/>
  <c r="AG29" i="5"/>
  <c r="AH29" i="5"/>
  <c r="AI29" i="5"/>
  <c r="AJ29" i="5"/>
  <c r="AK29" i="5"/>
  <c r="AL29" i="5"/>
  <c r="AM29" i="5"/>
  <c r="AN29" i="5"/>
  <c r="AO29" i="5"/>
  <c r="AP29" i="5"/>
  <c r="AQ29" i="5"/>
  <c r="AR29" i="5"/>
  <c r="AS29" i="5"/>
  <c r="AT29" i="5"/>
  <c r="AU29" i="5"/>
  <c r="AV29" i="5"/>
  <c r="AW29" i="5"/>
  <c r="AX29" i="5"/>
  <c r="AY29" i="5"/>
  <c r="AZ29" i="5"/>
  <c r="BA29" i="5"/>
  <c r="BB29" i="5"/>
  <c r="R30" i="5"/>
  <c r="S30" i="5"/>
  <c r="T30" i="5"/>
  <c r="U30" i="5"/>
  <c r="V30" i="5"/>
  <c r="W30" i="5"/>
  <c r="X30" i="5"/>
  <c r="Y30" i="5"/>
  <c r="Z30" i="5"/>
  <c r="AA30" i="5"/>
  <c r="AB30" i="5"/>
  <c r="AC30" i="5"/>
  <c r="AD30" i="5"/>
  <c r="AE30" i="5"/>
  <c r="AF30" i="5"/>
  <c r="AG30" i="5"/>
  <c r="AH30" i="5"/>
  <c r="AI30" i="5"/>
  <c r="AJ30" i="5"/>
  <c r="AK30" i="5"/>
  <c r="AL30" i="5"/>
  <c r="AM30" i="5"/>
  <c r="AN30" i="5"/>
  <c r="AO30" i="5"/>
  <c r="AP30" i="5"/>
  <c r="AQ30" i="5"/>
  <c r="AR30" i="5"/>
  <c r="AS30" i="5"/>
  <c r="AT30" i="5"/>
  <c r="AU30" i="5"/>
  <c r="AV30" i="5"/>
  <c r="AW30" i="5"/>
  <c r="AX30" i="5"/>
  <c r="AY30" i="5"/>
  <c r="AZ30" i="5"/>
  <c r="BA30" i="5"/>
  <c r="BB30" i="5"/>
  <c r="R31" i="5"/>
  <c r="S31" i="5"/>
  <c r="T31" i="5"/>
  <c r="U31" i="5"/>
  <c r="V31" i="5"/>
  <c r="W31" i="5"/>
  <c r="X31" i="5"/>
  <c r="Y31" i="5"/>
  <c r="Z31" i="5"/>
  <c r="AA31" i="5"/>
  <c r="AB31" i="5"/>
  <c r="AC31" i="5"/>
  <c r="AD31" i="5"/>
  <c r="AE31" i="5"/>
  <c r="AF31" i="5"/>
  <c r="AG31" i="5"/>
  <c r="AH31" i="5"/>
  <c r="AI31" i="5"/>
  <c r="AJ31" i="5"/>
  <c r="AK31" i="5"/>
  <c r="AL31" i="5"/>
  <c r="AM31" i="5"/>
  <c r="AN31" i="5"/>
  <c r="AO31" i="5"/>
  <c r="AP31" i="5"/>
  <c r="AQ31" i="5"/>
  <c r="AR31" i="5"/>
  <c r="AS31" i="5"/>
  <c r="AT31" i="5"/>
  <c r="AU31" i="5"/>
  <c r="AV31" i="5"/>
  <c r="AW31" i="5"/>
  <c r="AX31" i="5"/>
  <c r="AY31" i="5"/>
  <c r="AZ31" i="5"/>
  <c r="BA31" i="5"/>
  <c r="BB31" i="5"/>
  <c r="R32" i="5"/>
  <c r="S32" i="5"/>
  <c r="T32" i="5"/>
  <c r="U32" i="5"/>
  <c r="V32" i="5"/>
  <c r="W32" i="5"/>
  <c r="X32" i="5"/>
  <c r="Y32" i="5"/>
  <c r="Z32" i="5"/>
  <c r="AA32" i="5"/>
  <c r="AB32" i="5"/>
  <c r="AC32" i="5"/>
  <c r="AD32" i="5"/>
  <c r="AE32" i="5"/>
  <c r="AF32" i="5"/>
  <c r="AG32" i="5"/>
  <c r="AH32" i="5"/>
  <c r="AI32" i="5"/>
  <c r="AJ32" i="5"/>
  <c r="AK32" i="5"/>
  <c r="AL32" i="5"/>
  <c r="AM32" i="5"/>
  <c r="AN32" i="5"/>
  <c r="AO32" i="5"/>
  <c r="AP32" i="5"/>
  <c r="AQ32" i="5"/>
  <c r="AR32" i="5"/>
  <c r="AS32" i="5"/>
  <c r="AT32" i="5"/>
  <c r="AU32" i="5"/>
  <c r="AV32" i="5"/>
  <c r="AW32" i="5"/>
  <c r="AX32" i="5"/>
  <c r="AY32" i="5"/>
  <c r="AZ32" i="5"/>
  <c r="BA32" i="5"/>
  <c r="BB32" i="5"/>
  <c r="R33" i="5"/>
  <c r="S33" i="5"/>
  <c r="T33" i="5"/>
  <c r="U33" i="5"/>
  <c r="V33" i="5"/>
  <c r="W33" i="5"/>
  <c r="X33" i="5"/>
  <c r="Y33" i="5"/>
  <c r="Z33" i="5"/>
  <c r="AA33" i="5"/>
  <c r="AB33" i="5"/>
  <c r="AC33" i="5"/>
  <c r="AD33" i="5"/>
  <c r="AE33" i="5"/>
  <c r="AF33" i="5"/>
  <c r="AG33" i="5"/>
  <c r="AH33" i="5"/>
  <c r="AI33" i="5"/>
  <c r="AJ33" i="5"/>
  <c r="AK33" i="5"/>
  <c r="AL33" i="5"/>
  <c r="AM33" i="5"/>
  <c r="AN33" i="5"/>
  <c r="AO33" i="5"/>
  <c r="AP33" i="5"/>
  <c r="AQ33" i="5"/>
  <c r="AR33" i="5"/>
  <c r="AS33" i="5"/>
  <c r="AT33" i="5"/>
  <c r="AU33" i="5"/>
  <c r="AV33" i="5"/>
  <c r="AW33" i="5"/>
  <c r="AX33" i="5"/>
  <c r="AY33" i="5"/>
  <c r="AZ33" i="5"/>
  <c r="BA33" i="5"/>
  <c r="BB33" i="5"/>
  <c r="R34" i="5"/>
  <c r="S34" i="5"/>
  <c r="T34" i="5"/>
  <c r="U34" i="5"/>
  <c r="V34" i="5"/>
  <c r="W34" i="5"/>
  <c r="X34" i="5"/>
  <c r="Y34" i="5"/>
  <c r="Z34" i="5"/>
  <c r="AA34" i="5"/>
  <c r="AB34" i="5"/>
  <c r="AC34" i="5"/>
  <c r="AD34" i="5"/>
  <c r="AE34" i="5"/>
  <c r="AF34" i="5"/>
  <c r="AG34" i="5"/>
  <c r="AH34" i="5"/>
  <c r="AI34" i="5"/>
  <c r="AJ34" i="5"/>
  <c r="AK34" i="5"/>
  <c r="AL34" i="5"/>
  <c r="AM34" i="5"/>
  <c r="AN34" i="5"/>
  <c r="AO34" i="5"/>
  <c r="AP34" i="5"/>
  <c r="AQ34" i="5"/>
  <c r="AR34" i="5"/>
  <c r="AS34" i="5"/>
  <c r="AT34" i="5"/>
  <c r="AU34" i="5"/>
  <c r="AV34" i="5"/>
  <c r="AW34" i="5"/>
  <c r="AX34" i="5"/>
  <c r="AY34" i="5"/>
  <c r="AZ34" i="5"/>
  <c r="BA34" i="5"/>
  <c r="BB34" i="5"/>
  <c r="R35" i="5"/>
  <c r="S35" i="5"/>
  <c r="T35" i="5"/>
  <c r="U35" i="5"/>
  <c r="V35" i="5"/>
  <c r="W35" i="5"/>
  <c r="X35" i="5"/>
  <c r="Y35" i="5"/>
  <c r="Z35" i="5"/>
  <c r="AA35" i="5"/>
  <c r="AB35" i="5"/>
  <c r="AC35" i="5"/>
  <c r="AD35" i="5"/>
  <c r="AE35" i="5"/>
  <c r="AF35" i="5"/>
  <c r="AG35" i="5"/>
  <c r="AH35" i="5"/>
  <c r="AI35" i="5"/>
  <c r="AJ35" i="5"/>
  <c r="AK35" i="5"/>
  <c r="AL35" i="5"/>
  <c r="AM35" i="5"/>
  <c r="AN35" i="5"/>
  <c r="AO35" i="5"/>
  <c r="AP35" i="5"/>
  <c r="AQ35" i="5"/>
  <c r="AR35" i="5"/>
  <c r="AS35" i="5"/>
  <c r="AT35" i="5"/>
  <c r="AU35" i="5"/>
  <c r="AV35" i="5"/>
  <c r="AW35" i="5"/>
  <c r="AX35" i="5"/>
  <c r="AY35" i="5"/>
  <c r="AZ35" i="5"/>
  <c r="BA35" i="5"/>
  <c r="BB35" i="5"/>
  <c r="R36" i="5"/>
  <c r="S36" i="5"/>
  <c r="T36" i="5"/>
  <c r="U36" i="5"/>
  <c r="V36" i="5"/>
  <c r="W36" i="5"/>
  <c r="X36" i="5"/>
  <c r="Y36" i="5"/>
  <c r="Z36" i="5"/>
  <c r="AA36" i="5"/>
  <c r="AB36" i="5"/>
  <c r="AC36" i="5"/>
  <c r="AD36" i="5"/>
  <c r="AE36" i="5"/>
  <c r="AF36" i="5"/>
  <c r="AG36" i="5"/>
  <c r="AH36" i="5"/>
  <c r="AI36" i="5"/>
  <c r="AJ36" i="5"/>
  <c r="AK36" i="5"/>
  <c r="AL36" i="5"/>
  <c r="AM36" i="5"/>
  <c r="AN36" i="5"/>
  <c r="AO36" i="5"/>
  <c r="AP36" i="5"/>
  <c r="AQ36" i="5"/>
  <c r="AR36" i="5"/>
  <c r="AS36" i="5"/>
  <c r="AT36" i="5"/>
  <c r="AU36" i="5"/>
  <c r="AV36" i="5"/>
  <c r="AW36" i="5"/>
  <c r="AX36" i="5"/>
  <c r="AY36" i="5"/>
  <c r="AZ36" i="5"/>
  <c r="BA36" i="5"/>
  <c r="BB36" i="5"/>
  <c r="R37" i="5"/>
  <c r="S37" i="5"/>
  <c r="T37" i="5"/>
  <c r="U37" i="5"/>
  <c r="V37" i="5"/>
  <c r="W37" i="5"/>
  <c r="X37" i="5"/>
  <c r="Y37" i="5"/>
  <c r="Z37" i="5"/>
  <c r="AA37" i="5"/>
  <c r="AB37" i="5"/>
  <c r="AC37" i="5"/>
  <c r="AD37" i="5"/>
  <c r="AE37" i="5"/>
  <c r="AF37" i="5"/>
  <c r="AG37" i="5"/>
  <c r="AH37" i="5"/>
  <c r="AI37" i="5"/>
  <c r="AJ37" i="5"/>
  <c r="AK37" i="5"/>
  <c r="AL37" i="5"/>
  <c r="AM37" i="5"/>
  <c r="AN37" i="5"/>
  <c r="AO37" i="5"/>
  <c r="AP37" i="5"/>
  <c r="AQ37" i="5"/>
  <c r="AR37" i="5"/>
  <c r="AS37" i="5"/>
  <c r="AT37" i="5"/>
  <c r="AU37" i="5"/>
  <c r="AV37" i="5"/>
  <c r="AW37" i="5"/>
  <c r="AX37" i="5"/>
  <c r="AY37" i="5"/>
  <c r="AZ37" i="5"/>
  <c r="BA37" i="5"/>
  <c r="BB37" i="5"/>
  <c r="R38" i="5"/>
  <c r="S38" i="5"/>
  <c r="T38" i="5"/>
  <c r="U38" i="5"/>
  <c r="V38" i="5"/>
  <c r="W38" i="5"/>
  <c r="X38" i="5"/>
  <c r="Y38" i="5"/>
  <c r="Z38" i="5"/>
  <c r="AA38" i="5"/>
  <c r="AB38" i="5"/>
  <c r="AC38" i="5"/>
  <c r="AD38" i="5"/>
  <c r="AE38" i="5"/>
  <c r="AF38" i="5"/>
  <c r="AG38" i="5"/>
  <c r="AH38" i="5"/>
  <c r="AI38" i="5"/>
  <c r="AJ38" i="5"/>
  <c r="AK38" i="5"/>
  <c r="AL38" i="5"/>
  <c r="AM38" i="5"/>
  <c r="AN38" i="5"/>
  <c r="AO38" i="5"/>
  <c r="AP38" i="5"/>
  <c r="AQ38" i="5"/>
  <c r="AR38" i="5"/>
  <c r="AS38" i="5"/>
  <c r="AT38" i="5"/>
  <c r="AU38" i="5"/>
  <c r="AV38" i="5"/>
  <c r="AW38" i="5"/>
  <c r="AX38" i="5"/>
  <c r="AY38" i="5"/>
  <c r="AZ38" i="5"/>
  <c r="BA38" i="5"/>
  <c r="BB38" i="5"/>
  <c r="R39" i="5"/>
  <c r="S39" i="5"/>
  <c r="T39" i="5"/>
  <c r="U39" i="5"/>
  <c r="V39" i="5"/>
  <c r="W39" i="5"/>
  <c r="X39" i="5"/>
  <c r="Y39" i="5"/>
  <c r="Z39" i="5"/>
  <c r="AA39" i="5"/>
  <c r="AB39" i="5"/>
  <c r="AC39" i="5"/>
  <c r="AD39" i="5"/>
  <c r="AE39" i="5"/>
  <c r="AF39" i="5"/>
  <c r="AG39" i="5"/>
  <c r="AH39" i="5"/>
  <c r="AI39" i="5"/>
  <c r="AJ39" i="5"/>
  <c r="AK39" i="5"/>
  <c r="AL39" i="5"/>
  <c r="AM39" i="5"/>
  <c r="AN39" i="5"/>
  <c r="AO39" i="5"/>
  <c r="AP39" i="5"/>
  <c r="AQ39" i="5"/>
  <c r="AR39" i="5"/>
  <c r="AS39" i="5"/>
  <c r="AT39" i="5"/>
  <c r="AU39" i="5"/>
  <c r="AV39" i="5"/>
  <c r="AW39" i="5"/>
  <c r="AX39" i="5"/>
  <c r="AY39" i="5"/>
  <c r="AZ39" i="5"/>
  <c r="BA39" i="5"/>
  <c r="BB39" i="5"/>
  <c r="R40" i="5"/>
  <c r="S40" i="5"/>
  <c r="T40" i="5"/>
  <c r="U40" i="5"/>
  <c r="V40" i="5"/>
  <c r="W40" i="5"/>
  <c r="X40" i="5"/>
  <c r="Y40" i="5"/>
  <c r="Z40" i="5"/>
  <c r="AA40" i="5"/>
  <c r="AB40" i="5"/>
  <c r="AC40" i="5"/>
  <c r="AD40" i="5"/>
  <c r="AE40" i="5"/>
  <c r="AF40" i="5"/>
  <c r="AG40" i="5"/>
  <c r="AH40" i="5"/>
  <c r="AI40" i="5"/>
  <c r="AJ40" i="5"/>
  <c r="AK40" i="5"/>
  <c r="AL40" i="5"/>
  <c r="AM40" i="5"/>
  <c r="AN40" i="5"/>
  <c r="AO40" i="5"/>
  <c r="AP40" i="5"/>
  <c r="AQ40" i="5"/>
  <c r="AR40" i="5"/>
  <c r="AS40" i="5"/>
  <c r="AT40" i="5"/>
  <c r="AU40" i="5"/>
  <c r="AV40" i="5"/>
  <c r="AW40" i="5"/>
  <c r="AX40" i="5"/>
  <c r="AY40" i="5"/>
  <c r="AZ40" i="5"/>
  <c r="BA40" i="5"/>
  <c r="BB40" i="5"/>
  <c r="R41" i="5"/>
  <c r="S41" i="5"/>
  <c r="T41" i="5"/>
  <c r="U41" i="5"/>
  <c r="V41" i="5"/>
  <c r="W41" i="5"/>
  <c r="X41" i="5"/>
  <c r="Y41" i="5"/>
  <c r="Z41" i="5"/>
  <c r="AA41" i="5"/>
  <c r="AB41" i="5"/>
  <c r="AC41" i="5"/>
  <c r="AD41" i="5"/>
  <c r="AE41" i="5"/>
  <c r="AF41" i="5"/>
  <c r="AG41" i="5"/>
  <c r="AH41" i="5"/>
  <c r="AI41" i="5"/>
  <c r="AJ41" i="5"/>
  <c r="AK41" i="5"/>
  <c r="AL41" i="5"/>
  <c r="AM41" i="5"/>
  <c r="AN41" i="5"/>
  <c r="AO41" i="5"/>
  <c r="AP41" i="5"/>
  <c r="AQ41" i="5"/>
  <c r="AR41" i="5"/>
  <c r="AS41" i="5"/>
  <c r="AT41" i="5"/>
  <c r="AU41" i="5"/>
  <c r="AV41" i="5"/>
  <c r="AW41" i="5"/>
  <c r="AX41" i="5"/>
  <c r="AY41" i="5"/>
  <c r="AZ41" i="5"/>
  <c r="BA41" i="5"/>
  <c r="BB41" i="5"/>
  <c r="R42" i="5"/>
  <c r="S42" i="5"/>
  <c r="T42" i="5"/>
  <c r="U42" i="5"/>
  <c r="V42" i="5"/>
  <c r="W42" i="5"/>
  <c r="X42" i="5"/>
  <c r="Y42" i="5"/>
  <c r="Z42" i="5"/>
  <c r="AA42" i="5"/>
  <c r="AB42" i="5"/>
  <c r="AC42" i="5"/>
  <c r="AD42" i="5"/>
  <c r="AE42" i="5"/>
  <c r="AF42" i="5"/>
  <c r="AG42" i="5"/>
  <c r="AH42" i="5"/>
  <c r="AI42" i="5"/>
  <c r="AJ42" i="5"/>
  <c r="AK42" i="5"/>
  <c r="AL42" i="5"/>
  <c r="AM42" i="5"/>
  <c r="AN42" i="5"/>
  <c r="AO42" i="5"/>
  <c r="AP42" i="5"/>
  <c r="AQ42" i="5"/>
  <c r="AR42" i="5"/>
  <c r="AS42" i="5"/>
  <c r="AT42" i="5"/>
  <c r="AU42" i="5"/>
  <c r="AV42" i="5"/>
  <c r="AW42" i="5"/>
  <c r="AX42" i="5"/>
  <c r="AY42" i="5"/>
  <c r="AZ42" i="5"/>
  <c r="BA42" i="5"/>
  <c r="BB42" i="5"/>
  <c r="R43" i="5"/>
  <c r="S43" i="5"/>
  <c r="T43" i="5"/>
  <c r="U43" i="5"/>
  <c r="V43" i="5"/>
  <c r="W43" i="5"/>
  <c r="X43" i="5"/>
  <c r="Y43" i="5"/>
  <c r="Z43" i="5"/>
  <c r="AA43" i="5"/>
  <c r="AB43" i="5"/>
  <c r="AC43" i="5"/>
  <c r="AD43" i="5"/>
  <c r="AE43" i="5"/>
  <c r="AF43" i="5"/>
  <c r="AG43" i="5"/>
  <c r="AH43" i="5"/>
  <c r="AI43" i="5"/>
  <c r="AJ43" i="5"/>
  <c r="AK43" i="5"/>
  <c r="AL43" i="5"/>
  <c r="AM43" i="5"/>
  <c r="AN43" i="5"/>
  <c r="AO43" i="5"/>
  <c r="AP43" i="5"/>
  <c r="AQ43" i="5"/>
  <c r="AR43" i="5"/>
  <c r="AS43" i="5"/>
  <c r="AT43" i="5"/>
  <c r="AU43" i="5"/>
  <c r="AV43" i="5"/>
  <c r="AW43" i="5"/>
  <c r="AX43" i="5"/>
  <c r="AY43" i="5"/>
  <c r="AZ43" i="5"/>
  <c r="BA43" i="5"/>
  <c r="BB43" i="5"/>
  <c r="R44" i="5"/>
  <c r="S44" i="5"/>
  <c r="T44" i="5"/>
  <c r="U44" i="5"/>
  <c r="V44" i="5"/>
  <c r="W44" i="5"/>
  <c r="X44" i="5"/>
  <c r="Y44" i="5"/>
  <c r="Z44" i="5"/>
  <c r="AA44" i="5"/>
  <c r="AB44" i="5"/>
  <c r="AC44" i="5"/>
  <c r="AD44" i="5"/>
  <c r="AE44" i="5"/>
  <c r="AF44" i="5"/>
  <c r="AG44" i="5"/>
  <c r="AH44" i="5"/>
  <c r="AI44" i="5"/>
  <c r="AJ44" i="5"/>
  <c r="AK44" i="5"/>
  <c r="AL44" i="5"/>
  <c r="AM44" i="5"/>
  <c r="AN44" i="5"/>
  <c r="AO44" i="5"/>
  <c r="AP44" i="5"/>
  <c r="AQ44" i="5"/>
  <c r="AR44" i="5"/>
  <c r="AS44" i="5"/>
  <c r="AT44" i="5"/>
  <c r="AU44" i="5"/>
  <c r="AV44" i="5"/>
  <c r="AW44" i="5"/>
  <c r="AX44" i="5"/>
  <c r="AY44" i="5"/>
  <c r="AZ44" i="5"/>
  <c r="BA44" i="5"/>
  <c r="BB44" i="5"/>
  <c r="R45" i="5"/>
  <c r="S45" i="5"/>
  <c r="T45" i="5"/>
  <c r="U45" i="5"/>
  <c r="V45" i="5"/>
  <c r="W45" i="5"/>
  <c r="X45" i="5"/>
  <c r="Y45" i="5"/>
  <c r="Z45" i="5"/>
  <c r="AA45" i="5"/>
  <c r="AB45" i="5"/>
  <c r="AC45" i="5"/>
  <c r="AD45" i="5"/>
  <c r="AE45" i="5"/>
  <c r="AF45" i="5"/>
  <c r="AG45" i="5"/>
  <c r="AH45" i="5"/>
  <c r="AI45" i="5"/>
  <c r="AJ45" i="5"/>
  <c r="AK45" i="5"/>
  <c r="AL45" i="5"/>
  <c r="AM45" i="5"/>
  <c r="AN45" i="5"/>
  <c r="AO45" i="5"/>
  <c r="AP45" i="5"/>
  <c r="AQ45" i="5"/>
  <c r="AR45" i="5"/>
  <c r="AS45" i="5"/>
  <c r="AT45" i="5"/>
  <c r="AU45" i="5"/>
  <c r="AV45" i="5"/>
  <c r="AW45" i="5"/>
  <c r="AX45" i="5"/>
  <c r="AY45" i="5"/>
  <c r="AZ45" i="5"/>
  <c r="BA45" i="5"/>
  <c r="BB45" i="5"/>
  <c r="R46" i="5"/>
  <c r="S46" i="5"/>
  <c r="T46" i="5"/>
  <c r="U46" i="5"/>
  <c r="V46" i="5"/>
  <c r="W46" i="5"/>
  <c r="X46" i="5"/>
  <c r="Y46" i="5"/>
  <c r="Z46" i="5"/>
  <c r="AA46" i="5"/>
  <c r="AB46" i="5"/>
  <c r="AC46" i="5"/>
  <c r="AD46" i="5"/>
  <c r="AE46" i="5"/>
  <c r="AF46" i="5"/>
  <c r="AG46" i="5"/>
  <c r="AH46" i="5"/>
  <c r="AI46" i="5"/>
  <c r="AJ46" i="5"/>
  <c r="AK46" i="5"/>
  <c r="AL46" i="5"/>
  <c r="AM46" i="5"/>
  <c r="AN46" i="5"/>
  <c r="AO46" i="5"/>
  <c r="AP46" i="5"/>
  <c r="AQ46" i="5"/>
  <c r="AR46" i="5"/>
  <c r="AS46" i="5"/>
  <c r="AT46" i="5"/>
  <c r="AU46" i="5"/>
  <c r="AV46" i="5"/>
  <c r="AW46" i="5"/>
  <c r="AX46" i="5"/>
  <c r="AY46" i="5"/>
  <c r="AZ46" i="5"/>
  <c r="BA46" i="5"/>
  <c r="BB46" i="5"/>
  <c r="R47" i="5"/>
  <c r="S47" i="5"/>
  <c r="T47" i="5"/>
  <c r="U47" i="5"/>
  <c r="V47" i="5"/>
  <c r="W47" i="5"/>
  <c r="X47" i="5"/>
  <c r="Y47" i="5"/>
  <c r="Z47" i="5"/>
  <c r="AA47" i="5"/>
  <c r="AB47" i="5"/>
  <c r="AC47" i="5"/>
  <c r="AD47" i="5"/>
  <c r="AE47" i="5"/>
  <c r="AF47" i="5"/>
  <c r="AG47" i="5"/>
  <c r="AH47" i="5"/>
  <c r="AI47" i="5"/>
  <c r="AJ47" i="5"/>
  <c r="AK47" i="5"/>
  <c r="AL47" i="5"/>
  <c r="AM47" i="5"/>
  <c r="AN47" i="5"/>
  <c r="AO47" i="5"/>
  <c r="AP47" i="5"/>
  <c r="AQ47" i="5"/>
  <c r="AR47" i="5"/>
  <c r="AS47" i="5"/>
  <c r="AT47" i="5"/>
  <c r="AU47" i="5"/>
  <c r="AV47" i="5"/>
  <c r="AW47" i="5"/>
  <c r="AX47" i="5"/>
  <c r="AY47" i="5"/>
  <c r="AZ47" i="5"/>
  <c r="BA47" i="5"/>
  <c r="BB47" i="5"/>
  <c r="R48" i="5"/>
  <c r="S48" i="5"/>
  <c r="T48" i="5"/>
  <c r="U48" i="5"/>
  <c r="V48" i="5"/>
  <c r="W48" i="5"/>
  <c r="X48" i="5"/>
  <c r="Y48" i="5"/>
  <c r="Z48" i="5"/>
  <c r="AA48" i="5"/>
  <c r="AB48" i="5"/>
  <c r="AC48" i="5"/>
  <c r="AD48" i="5"/>
  <c r="AE48" i="5"/>
  <c r="AF48" i="5"/>
  <c r="AG48" i="5"/>
  <c r="AH48" i="5"/>
  <c r="AI48" i="5"/>
  <c r="AJ48" i="5"/>
  <c r="AK48" i="5"/>
  <c r="AL48" i="5"/>
  <c r="AM48" i="5"/>
  <c r="AN48" i="5"/>
  <c r="AO48" i="5"/>
  <c r="AP48" i="5"/>
  <c r="AQ48" i="5"/>
  <c r="AR48" i="5"/>
  <c r="AS48" i="5"/>
  <c r="AT48" i="5"/>
  <c r="AU48" i="5"/>
  <c r="AV48" i="5"/>
  <c r="AW48" i="5"/>
  <c r="AX48" i="5"/>
  <c r="AY48" i="5"/>
  <c r="AZ48" i="5"/>
  <c r="BA48" i="5"/>
  <c r="BB48" i="5"/>
  <c r="R49" i="5"/>
  <c r="S49" i="5"/>
  <c r="T49" i="5"/>
  <c r="U49" i="5"/>
  <c r="V49" i="5"/>
  <c r="W49" i="5"/>
  <c r="X49" i="5"/>
  <c r="Y49" i="5"/>
  <c r="Z49" i="5"/>
  <c r="AA49" i="5"/>
  <c r="AB49" i="5"/>
  <c r="AC49" i="5"/>
  <c r="AD49" i="5"/>
  <c r="AE49" i="5"/>
  <c r="AF49" i="5"/>
  <c r="AG49" i="5"/>
  <c r="AH49" i="5"/>
  <c r="AI49" i="5"/>
  <c r="AJ49" i="5"/>
  <c r="AK49" i="5"/>
  <c r="AL49" i="5"/>
  <c r="AM49" i="5"/>
  <c r="AN49" i="5"/>
  <c r="AO49" i="5"/>
  <c r="AP49" i="5"/>
  <c r="AQ49" i="5"/>
  <c r="AR49" i="5"/>
  <c r="AS49" i="5"/>
  <c r="AT49" i="5"/>
  <c r="AU49" i="5"/>
  <c r="AV49" i="5"/>
  <c r="AW49" i="5"/>
  <c r="AX49" i="5"/>
  <c r="AY49" i="5"/>
  <c r="AZ49" i="5"/>
  <c r="BA49" i="5"/>
  <c r="BB49" i="5"/>
  <c r="R50" i="5"/>
  <c r="S50" i="5"/>
  <c r="T50" i="5"/>
  <c r="U50" i="5"/>
  <c r="V50" i="5"/>
  <c r="W50" i="5"/>
  <c r="X50" i="5"/>
  <c r="Y50" i="5"/>
  <c r="Z50" i="5"/>
  <c r="AA50" i="5"/>
  <c r="AB50" i="5"/>
  <c r="AC50" i="5"/>
  <c r="AD50" i="5"/>
  <c r="AE50" i="5"/>
  <c r="AF50" i="5"/>
  <c r="AG50" i="5"/>
  <c r="AH50" i="5"/>
  <c r="AI50" i="5"/>
  <c r="AJ50" i="5"/>
  <c r="AK50" i="5"/>
  <c r="AL50" i="5"/>
  <c r="AM50" i="5"/>
  <c r="AN50" i="5"/>
  <c r="AO50" i="5"/>
  <c r="AP50" i="5"/>
  <c r="AQ50" i="5"/>
  <c r="AR50" i="5"/>
  <c r="AS50" i="5"/>
  <c r="AT50" i="5"/>
  <c r="AU50" i="5"/>
  <c r="AV50" i="5"/>
  <c r="AW50" i="5"/>
  <c r="AX50" i="5"/>
  <c r="AY50" i="5"/>
  <c r="AZ50" i="5"/>
  <c r="BA50" i="5"/>
  <c r="BB50" i="5"/>
  <c r="R51" i="5"/>
  <c r="S51" i="5"/>
  <c r="T51" i="5"/>
  <c r="U51" i="5"/>
  <c r="V51" i="5"/>
  <c r="W51" i="5"/>
  <c r="X51" i="5"/>
  <c r="Y51" i="5"/>
  <c r="Z51" i="5"/>
  <c r="AA51" i="5"/>
  <c r="AB51" i="5"/>
  <c r="AC51" i="5"/>
  <c r="AD51" i="5"/>
  <c r="AE51" i="5"/>
  <c r="AF51" i="5"/>
  <c r="AG51" i="5"/>
  <c r="AH51" i="5"/>
  <c r="AI51" i="5"/>
  <c r="AJ51" i="5"/>
  <c r="AK51" i="5"/>
  <c r="AL51" i="5"/>
  <c r="AM51" i="5"/>
  <c r="AN51" i="5"/>
  <c r="AO51" i="5"/>
  <c r="AP51" i="5"/>
  <c r="AQ51" i="5"/>
  <c r="AR51" i="5"/>
  <c r="AS51" i="5"/>
  <c r="AT51" i="5"/>
  <c r="AU51" i="5"/>
  <c r="AV51" i="5"/>
  <c r="AW51" i="5"/>
  <c r="AX51" i="5"/>
  <c r="AY51" i="5"/>
  <c r="AZ51" i="5"/>
  <c r="BA51" i="5"/>
  <c r="BB51" i="5"/>
  <c r="R52" i="5"/>
  <c r="S52" i="5"/>
  <c r="T52" i="5"/>
  <c r="U52" i="5"/>
  <c r="V52" i="5"/>
  <c r="W52" i="5"/>
  <c r="X52" i="5"/>
  <c r="Y52" i="5"/>
  <c r="Z52" i="5"/>
  <c r="AA52" i="5"/>
  <c r="AB52" i="5"/>
  <c r="AC52" i="5"/>
  <c r="AD52" i="5"/>
  <c r="AE52" i="5"/>
  <c r="AF52" i="5"/>
  <c r="AG52" i="5"/>
  <c r="AH52" i="5"/>
  <c r="AI52" i="5"/>
  <c r="AJ52" i="5"/>
  <c r="AK52" i="5"/>
  <c r="AL52" i="5"/>
  <c r="AM52" i="5"/>
  <c r="AN52" i="5"/>
  <c r="AO52" i="5"/>
  <c r="AP52" i="5"/>
  <c r="AQ52" i="5"/>
  <c r="AR52" i="5"/>
  <c r="AS52" i="5"/>
  <c r="AT52" i="5"/>
  <c r="AU52" i="5"/>
  <c r="AV52" i="5"/>
  <c r="AW52" i="5"/>
  <c r="AX52" i="5"/>
  <c r="AY52" i="5"/>
  <c r="AZ52" i="5"/>
  <c r="BA52" i="5"/>
  <c r="BB52" i="5"/>
  <c r="R53" i="5"/>
  <c r="S53" i="5"/>
  <c r="T53" i="5"/>
  <c r="U53" i="5"/>
  <c r="V53" i="5"/>
  <c r="W53" i="5"/>
  <c r="X53" i="5"/>
  <c r="Y53" i="5"/>
  <c r="Z53" i="5"/>
  <c r="AA53" i="5"/>
  <c r="AB53" i="5"/>
  <c r="AC53" i="5"/>
  <c r="AD53" i="5"/>
  <c r="AE53" i="5"/>
  <c r="AF53" i="5"/>
  <c r="AG53" i="5"/>
  <c r="AH53" i="5"/>
  <c r="AI53" i="5"/>
  <c r="AJ53" i="5"/>
  <c r="AK53" i="5"/>
  <c r="AL53" i="5"/>
  <c r="AM53" i="5"/>
  <c r="AN53" i="5"/>
  <c r="AO53" i="5"/>
  <c r="AP53" i="5"/>
  <c r="AQ53" i="5"/>
  <c r="AR53" i="5"/>
  <c r="AS53" i="5"/>
  <c r="AT53" i="5"/>
  <c r="AU53" i="5"/>
  <c r="AV53" i="5"/>
  <c r="AW53" i="5"/>
  <c r="AX53" i="5"/>
  <c r="AY53" i="5"/>
  <c r="AZ53" i="5"/>
  <c r="BA53" i="5"/>
  <c r="BB53" i="5"/>
  <c r="R54" i="5"/>
  <c r="S54" i="5"/>
  <c r="T54" i="5"/>
  <c r="U54" i="5"/>
  <c r="V54" i="5"/>
  <c r="W54" i="5"/>
  <c r="X54" i="5"/>
  <c r="Y54" i="5"/>
  <c r="Z54" i="5"/>
  <c r="AA54" i="5"/>
  <c r="AB54" i="5"/>
  <c r="AC54" i="5"/>
  <c r="AD54" i="5"/>
  <c r="AE54" i="5"/>
  <c r="AF54" i="5"/>
  <c r="AG54" i="5"/>
  <c r="AH54" i="5"/>
  <c r="AI54" i="5"/>
  <c r="AJ54" i="5"/>
  <c r="AK54" i="5"/>
  <c r="AL54" i="5"/>
  <c r="AM54" i="5"/>
  <c r="AN54" i="5"/>
  <c r="AO54" i="5"/>
  <c r="AP54" i="5"/>
  <c r="AQ54" i="5"/>
  <c r="AR54" i="5"/>
  <c r="AS54" i="5"/>
  <c r="AT54" i="5"/>
  <c r="AU54" i="5"/>
  <c r="AV54" i="5"/>
  <c r="AW54" i="5"/>
  <c r="AX54" i="5"/>
  <c r="AY54" i="5"/>
  <c r="AZ54" i="5"/>
  <c r="BA54" i="5"/>
  <c r="BB54" i="5"/>
  <c r="R55" i="5"/>
  <c r="S55" i="5"/>
  <c r="T55" i="5"/>
  <c r="U55" i="5"/>
  <c r="V55" i="5"/>
  <c r="W55" i="5"/>
  <c r="X55" i="5"/>
  <c r="Y55" i="5"/>
  <c r="Z55" i="5"/>
  <c r="AA55" i="5"/>
  <c r="AB55" i="5"/>
  <c r="AC55" i="5"/>
  <c r="AD55" i="5"/>
  <c r="AE55" i="5"/>
  <c r="AF55" i="5"/>
  <c r="AG55" i="5"/>
  <c r="AH55" i="5"/>
  <c r="AI55" i="5"/>
  <c r="AJ55" i="5"/>
  <c r="AK55" i="5"/>
  <c r="AL55" i="5"/>
  <c r="AM55" i="5"/>
  <c r="AN55" i="5"/>
  <c r="AO55" i="5"/>
  <c r="AP55" i="5"/>
  <c r="AQ55" i="5"/>
  <c r="AR55" i="5"/>
  <c r="AS55" i="5"/>
  <c r="AT55" i="5"/>
  <c r="AU55" i="5"/>
  <c r="AV55" i="5"/>
  <c r="AW55" i="5"/>
  <c r="AX55" i="5"/>
  <c r="AY55" i="5"/>
  <c r="AZ55" i="5"/>
  <c r="BA55" i="5"/>
  <c r="BB55" i="5"/>
  <c r="Y6" i="5"/>
  <c r="AB6" i="5"/>
  <c r="AC6" i="5"/>
  <c r="AD6" i="5"/>
  <c r="AE6" i="5"/>
  <c r="AF6" i="5"/>
  <c r="AG6" i="5"/>
  <c r="AH6" i="5"/>
  <c r="AI6" i="5"/>
  <c r="AJ6" i="5"/>
  <c r="AK6" i="5"/>
  <c r="AL6" i="5"/>
  <c r="AM6" i="5"/>
  <c r="AN6" i="5"/>
  <c r="AY6" i="5"/>
  <c r="AZ6" i="5"/>
  <c r="BA6" i="5"/>
  <c r="BB6" i="5"/>
  <c r="BC6" i="5"/>
  <c r="AO152" i="4"/>
  <c r="X537" i="4"/>
  <c r="S894" i="4"/>
  <c r="T894" i="4"/>
  <c r="U894" i="4"/>
  <c r="V894" i="4"/>
  <c r="S899" i="4"/>
  <c r="T899" i="4"/>
  <c r="V899" i="4"/>
  <c r="S892" i="4"/>
  <c r="T892" i="4"/>
  <c r="U892" i="4"/>
  <c r="V892" i="4"/>
  <c r="AS152" i="4"/>
  <c r="AW152" i="4" s="1"/>
  <c r="AX152" i="4" s="1"/>
  <c r="AT152" i="4"/>
  <c r="AU152" i="4" s="1"/>
  <c r="AV152" i="4" s="1"/>
  <c r="AS537" i="4"/>
  <c r="AT537" i="4" s="1"/>
  <c r="AS140" i="4"/>
  <c r="AT140" i="4"/>
  <c r="AU140" i="4" s="1"/>
  <c r="AV140" i="4" s="1"/>
  <c r="AS707" i="4"/>
  <c r="AT707" i="4" s="1"/>
  <c r="AU707" i="4" s="1"/>
  <c r="AV707" i="4" s="1"/>
  <c r="AA152" i="12"/>
  <c r="AB152" i="12"/>
  <c r="AS152" i="12" s="1"/>
  <c r="AC152" i="12"/>
  <c r="AD152" i="12"/>
  <c r="AE152" i="12"/>
  <c r="AF152" i="12"/>
  <c r="AG152" i="12"/>
  <c r="AH152" i="12"/>
  <c r="AI152" i="12"/>
  <c r="AJ152" i="12"/>
  <c r="AK152" i="12"/>
  <c r="AL152" i="12"/>
  <c r="AM152" i="12"/>
  <c r="AN152" i="12"/>
  <c r="AO152" i="12"/>
  <c r="AP152" i="12"/>
  <c r="AQ152" i="12"/>
  <c r="AR152" i="12"/>
  <c r="AA537" i="12"/>
  <c r="AB537" i="12"/>
  <c r="AC537" i="12"/>
  <c r="AD537" i="12"/>
  <c r="AT537" i="12" s="1"/>
  <c r="AE537" i="12"/>
  <c r="AF537" i="12"/>
  <c r="AG537" i="12"/>
  <c r="AH537" i="12"/>
  <c r="AI537" i="12"/>
  <c r="AJ537" i="12"/>
  <c r="AK537" i="12"/>
  <c r="AL537" i="12"/>
  <c r="AM537" i="12"/>
  <c r="AN537" i="12"/>
  <c r="AO537" i="12"/>
  <c r="AP537" i="12"/>
  <c r="AQ537" i="12"/>
  <c r="AR537" i="12"/>
  <c r="AA765" i="12"/>
  <c r="AB765" i="12"/>
  <c r="AC765" i="12"/>
  <c r="AD765" i="12"/>
  <c r="AE765" i="12"/>
  <c r="AF765" i="12"/>
  <c r="AG765" i="12"/>
  <c r="AH765" i="12"/>
  <c r="AI765" i="12"/>
  <c r="AJ765" i="12"/>
  <c r="AK765" i="12"/>
  <c r="AL765" i="12"/>
  <c r="AM765" i="12"/>
  <c r="AN765" i="12"/>
  <c r="AO765" i="12"/>
  <c r="AP765" i="12"/>
  <c r="AQ765" i="12"/>
  <c r="AR765" i="12"/>
  <c r="AA140" i="12"/>
  <c r="AB140" i="12"/>
  <c r="AC140" i="12"/>
  <c r="AD140" i="12"/>
  <c r="AE140" i="12"/>
  <c r="AF140" i="12"/>
  <c r="AG140" i="12"/>
  <c r="AH140" i="12"/>
  <c r="AI140" i="12"/>
  <c r="AJ140" i="12"/>
  <c r="AK140" i="12"/>
  <c r="AL140" i="12"/>
  <c r="AM140" i="12"/>
  <c r="AN140" i="12"/>
  <c r="AO140" i="12"/>
  <c r="AP140" i="12"/>
  <c r="AQ140" i="12"/>
  <c r="AR140" i="12"/>
  <c r="AA709" i="12"/>
  <c r="AB709" i="12"/>
  <c r="AT709" i="12" s="1"/>
  <c r="AC709" i="12"/>
  <c r="AD709" i="12"/>
  <c r="AE709" i="12"/>
  <c r="AF709" i="12"/>
  <c r="AG709" i="12"/>
  <c r="AH709" i="12"/>
  <c r="AI709" i="12"/>
  <c r="AJ709" i="12"/>
  <c r="AK709" i="12"/>
  <c r="AL709" i="12"/>
  <c r="AM709" i="12"/>
  <c r="AN709" i="12"/>
  <c r="AO709" i="12"/>
  <c r="AP709" i="12"/>
  <c r="AQ709" i="12"/>
  <c r="AR709" i="12"/>
  <c r="AQ152" i="4"/>
  <c r="AQ537" i="4"/>
  <c r="AQ763" i="4"/>
  <c r="AQ140" i="4"/>
  <c r="AQ707" i="4"/>
  <c r="AA152" i="4"/>
  <c r="AA537" i="4"/>
  <c r="AA763" i="4"/>
  <c r="AA140" i="4"/>
  <c r="AA707" i="4"/>
  <c r="R152" i="4"/>
  <c r="R537" i="4"/>
  <c r="R763" i="4"/>
  <c r="R140" i="4"/>
  <c r="R707" i="4"/>
  <c r="M152" i="4"/>
  <c r="M537" i="4"/>
  <c r="J537" i="4"/>
  <c r="M763" i="4"/>
  <c r="Z763" i="4" s="1"/>
  <c r="M140" i="4"/>
  <c r="Z140" i="4"/>
  <c r="M707" i="4"/>
  <c r="J707" i="4" s="1"/>
  <c r="AT140" i="12"/>
  <c r="U899" i="4"/>
  <c r="V893" i="4"/>
  <c r="V896" i="4"/>
  <c r="AR901" i="4"/>
  <c r="U893" i="4"/>
  <c r="U896" i="4"/>
  <c r="T893" i="4"/>
  <c r="AR888" i="4"/>
  <c r="AR893" i="4"/>
  <c r="AR894" i="4"/>
  <c r="AR896" i="4"/>
  <c r="S900" i="4"/>
  <c r="S902" i="4"/>
  <c r="S901" i="4"/>
  <c r="AR6" i="5"/>
  <c r="AR898" i="4"/>
  <c r="AR887" i="4"/>
  <c r="AR895" i="4"/>
  <c r="AR902" i="4"/>
  <c r="S896" i="4"/>
  <c r="V900" i="4"/>
  <c r="V902" i="4"/>
  <c r="V901" i="4"/>
  <c r="V897" i="4"/>
  <c r="V6" i="5"/>
  <c r="V898" i="4"/>
  <c r="V895" i="4"/>
  <c r="S897" i="4"/>
  <c r="S893" i="4"/>
  <c r="S6" i="5"/>
  <c r="S898" i="4"/>
  <c r="AR899" i="4"/>
  <c r="AR889" i="4"/>
  <c r="AR897" i="4"/>
  <c r="T896" i="4"/>
  <c r="U900" i="4"/>
  <c r="U902" i="4"/>
  <c r="U901" i="4"/>
  <c r="U897" i="4"/>
  <c r="U6" i="5"/>
  <c r="U898" i="4"/>
  <c r="U895" i="4"/>
  <c r="AR900" i="4"/>
  <c r="AR892" i="4"/>
  <c r="T900" i="4"/>
  <c r="T902" i="4"/>
  <c r="T901" i="4"/>
  <c r="T897" i="4"/>
  <c r="T6" i="5"/>
  <c r="T898" i="4"/>
  <c r="T895" i="4"/>
  <c r="S895" i="4"/>
  <c r="S886" i="4"/>
  <c r="AR886" i="4"/>
  <c r="S889" i="4"/>
  <c r="S888" i="4"/>
  <c r="S887" i="4"/>
  <c r="V889" i="4"/>
  <c r="V888" i="4"/>
  <c r="T887" i="4"/>
  <c r="T886" i="4"/>
  <c r="U889" i="4"/>
  <c r="U888" i="4"/>
  <c r="U887" i="4"/>
  <c r="U886" i="4"/>
  <c r="T889" i="4"/>
  <c r="T888" i="4"/>
  <c r="V887" i="4"/>
  <c r="V886" i="4"/>
  <c r="AP707" i="4"/>
  <c r="AP152" i="4"/>
  <c r="AP537" i="4"/>
  <c r="J140" i="4"/>
  <c r="W140" i="4"/>
  <c r="W152" i="4"/>
  <c r="X140" i="4"/>
  <c r="AO707" i="4"/>
  <c r="Z537" i="4"/>
  <c r="AO537" i="4"/>
  <c r="J763" i="4"/>
  <c r="Z707" i="4"/>
  <c r="W763" i="4"/>
  <c r="W707" i="4"/>
  <c r="W537" i="4"/>
  <c r="AO763" i="4"/>
  <c r="X707" i="4"/>
  <c r="X763" i="4"/>
  <c r="X152" i="4"/>
  <c r="AP763" i="4"/>
  <c r="AS763" i="4"/>
  <c r="AT763" i="4"/>
  <c r="AU763" i="4"/>
  <c r="AV763" i="4" s="1"/>
  <c r="AW707" i="4"/>
  <c r="AX707" i="4" s="1"/>
  <c r="X54" i="7"/>
  <c r="X53" i="7"/>
  <c r="X52" i="7"/>
  <c r="R7" i="4"/>
  <c r="X8" i="4"/>
  <c r="X15" i="4"/>
  <c r="X19" i="4"/>
  <c r="X24" i="4"/>
  <c r="X31" i="4"/>
  <c r="X38" i="4"/>
  <c r="X43" i="4"/>
  <c r="X47" i="4"/>
  <c r="X58" i="4"/>
  <c r="X62" i="4"/>
  <c r="X70" i="4"/>
  <c r="X74" i="4"/>
  <c r="X78" i="4"/>
  <c r="X86" i="4"/>
  <c r="X89" i="4"/>
  <c r="X93" i="4"/>
  <c r="X102" i="4"/>
  <c r="X109" i="4"/>
  <c r="X119" i="4"/>
  <c r="X123" i="4"/>
  <c r="X143" i="4"/>
  <c r="X150" i="4"/>
  <c r="X160" i="4"/>
  <c r="X169" i="4"/>
  <c r="X173" i="4"/>
  <c r="X174" i="4"/>
  <c r="X175" i="4"/>
  <c r="X176" i="4"/>
  <c r="X178" i="4"/>
  <c r="X179" i="4"/>
  <c r="X181" i="4"/>
  <c r="X182" i="4"/>
  <c r="X183" i="4"/>
  <c r="X185" i="4"/>
  <c r="X186" i="4"/>
  <c r="X188" i="4"/>
  <c r="X189" i="4"/>
  <c r="X190" i="4"/>
  <c r="X192" i="4"/>
  <c r="X193" i="4"/>
  <c r="X195" i="4"/>
  <c r="X196" i="4"/>
  <c r="X199" i="4"/>
  <c r="X200" i="4"/>
  <c r="X201" i="4"/>
  <c r="X203" i="4"/>
  <c r="X204" i="4"/>
  <c r="X205" i="4"/>
  <c r="X207" i="4"/>
  <c r="X208" i="4"/>
  <c r="X210" i="4"/>
  <c r="X211" i="4"/>
  <c r="X213" i="4"/>
  <c r="X214" i="4"/>
  <c r="X215" i="4"/>
  <c r="X217" i="4"/>
  <c r="X218" i="4"/>
  <c r="X219" i="4"/>
  <c r="X221" i="4"/>
  <c r="X223" i="4"/>
  <c r="X224" i="4"/>
  <c r="X228" i="4"/>
  <c r="X229" i="4"/>
  <c r="X230" i="4"/>
  <c r="X234" i="4"/>
  <c r="X235" i="4"/>
  <c r="X237" i="4"/>
  <c r="X238" i="4"/>
  <c r="X239" i="4"/>
  <c r="X241" i="4"/>
  <c r="X242" i="4"/>
  <c r="X243" i="4"/>
  <c r="X245" i="4"/>
  <c r="X246" i="4"/>
  <c r="X247" i="4"/>
  <c r="X248" i="4"/>
  <c r="X249" i="4"/>
  <c r="X251" i="4"/>
  <c r="X252" i="4"/>
  <c r="X253" i="4"/>
  <c r="X255" i="4"/>
  <c r="X256" i="4"/>
  <c r="X257" i="4"/>
  <c r="X259" i="4"/>
  <c r="X261" i="4"/>
  <c r="X262" i="4"/>
  <c r="X264" i="4"/>
  <c r="X265" i="4"/>
  <c r="X266" i="4"/>
  <c r="X267" i="4"/>
  <c r="X268" i="4"/>
  <c r="X271" i="4"/>
  <c r="X272" i="4"/>
  <c r="X274" i="4"/>
  <c r="X276" i="4"/>
  <c r="X277" i="4"/>
  <c r="X278" i="4"/>
  <c r="X280" i="4"/>
  <c r="X281" i="4"/>
  <c r="X282" i="4"/>
  <c r="X283" i="4"/>
  <c r="X284" i="4"/>
  <c r="X285" i="4"/>
  <c r="X287" i="4"/>
  <c r="X288" i="4"/>
  <c r="X289" i="4"/>
  <c r="X291" i="4"/>
  <c r="X292" i="4"/>
  <c r="X293" i="4"/>
  <c r="X294" i="4"/>
  <c r="X297" i="4"/>
  <c r="X298" i="4"/>
  <c r="X299" i="4"/>
  <c r="X301" i="4"/>
  <c r="X304" i="4"/>
  <c r="X306" i="4"/>
  <c r="X308" i="4"/>
  <c r="X309" i="4"/>
  <c r="X310" i="4"/>
  <c r="X311" i="4"/>
  <c r="X312" i="4"/>
  <c r="X313" i="4"/>
  <c r="X314" i="4"/>
  <c r="X316" i="4"/>
  <c r="X317" i="4"/>
  <c r="X318" i="4"/>
  <c r="X322" i="4"/>
  <c r="X323" i="4"/>
  <c r="X324" i="4"/>
  <c r="X326" i="4"/>
  <c r="X327" i="4"/>
  <c r="X329" i="4"/>
  <c r="X330" i="4"/>
  <c r="X331" i="4"/>
  <c r="X333" i="4"/>
  <c r="X336" i="4"/>
  <c r="X339" i="4"/>
  <c r="X342" i="4"/>
  <c r="X344" i="4"/>
  <c r="X346" i="4"/>
  <c r="X348" i="4"/>
  <c r="X350" i="4"/>
  <c r="X353" i="4"/>
  <c r="X354" i="4"/>
  <c r="X356" i="4"/>
  <c r="W357" i="4"/>
  <c r="X358" i="4"/>
  <c r="X360" i="4"/>
  <c r="W361" i="4"/>
  <c r="X362" i="4"/>
  <c r="X364" i="4"/>
  <c r="W365" i="4"/>
  <c r="X366" i="4"/>
  <c r="X368" i="4"/>
  <c r="X370" i="4"/>
  <c r="X372" i="4"/>
  <c r="X374" i="4"/>
  <c r="X376" i="4"/>
  <c r="X378" i="4"/>
  <c r="X380" i="4"/>
  <c r="X382" i="4"/>
  <c r="X384" i="4"/>
  <c r="W385" i="4"/>
  <c r="X386" i="4"/>
  <c r="X388" i="4"/>
  <c r="W389" i="4"/>
  <c r="X390" i="4"/>
  <c r="X392" i="4"/>
  <c r="W393" i="4"/>
  <c r="X394" i="4"/>
  <c r="X396" i="4"/>
  <c r="W397" i="4"/>
  <c r="X398" i="4"/>
  <c r="X401" i="4"/>
  <c r="X403" i="4"/>
  <c r="X405" i="4"/>
  <c r="X408" i="4"/>
  <c r="X410" i="4"/>
  <c r="X413" i="4"/>
  <c r="X415" i="4"/>
  <c r="X417" i="4"/>
  <c r="X419" i="4"/>
  <c r="X421" i="4"/>
  <c r="X423" i="4"/>
  <c r="X425" i="4"/>
  <c r="X427" i="4"/>
  <c r="X429" i="4"/>
  <c r="X431" i="4"/>
  <c r="X433" i="4"/>
  <c r="X435" i="4"/>
  <c r="X437" i="4"/>
  <c r="X438" i="4"/>
  <c r="X440" i="4"/>
  <c r="X442" i="4"/>
  <c r="X444" i="4"/>
  <c r="X446" i="4"/>
  <c r="X448" i="4"/>
  <c r="X450" i="4"/>
  <c r="X453" i="4"/>
  <c r="X455" i="4"/>
  <c r="X457" i="4"/>
  <c r="X459" i="4"/>
  <c r="X460" i="4"/>
  <c r="X462" i="4"/>
  <c r="X463" i="4"/>
  <c r="X465" i="4"/>
  <c r="X466" i="4"/>
  <c r="X467" i="4"/>
  <c r="X468" i="4"/>
  <c r="X469" i="4"/>
  <c r="X470" i="4"/>
  <c r="X471" i="4"/>
  <c r="X472" i="4"/>
  <c r="X474" i="4"/>
  <c r="X475" i="4"/>
  <c r="X476" i="4"/>
  <c r="X477" i="4"/>
  <c r="X478" i="4"/>
  <c r="X479" i="4"/>
  <c r="X480" i="4"/>
  <c r="X481" i="4"/>
  <c r="X483" i="4"/>
  <c r="X484" i="4"/>
  <c r="X485" i="4"/>
  <c r="X486" i="4"/>
  <c r="X487" i="4"/>
  <c r="X488" i="4"/>
  <c r="X490" i="4"/>
  <c r="X492" i="4"/>
  <c r="X493" i="4"/>
  <c r="X494" i="4"/>
  <c r="X496" i="4"/>
  <c r="X497" i="4"/>
  <c r="X498" i="4"/>
  <c r="X500" i="4"/>
  <c r="X502" i="4"/>
  <c r="X503" i="4"/>
  <c r="X504" i="4"/>
  <c r="X506" i="4"/>
  <c r="X508" i="4"/>
  <c r="X509" i="4"/>
  <c r="X510" i="4"/>
  <c r="X513" i="4"/>
  <c r="W514" i="4"/>
  <c r="X516" i="4"/>
  <c r="X517" i="4"/>
  <c r="X518" i="4"/>
  <c r="X519" i="4"/>
  <c r="X520" i="4"/>
  <c r="X521" i="4"/>
  <c r="X523" i="4"/>
  <c r="X895" i="4" s="1"/>
  <c r="X524" i="4"/>
  <c r="X525" i="4"/>
  <c r="W526" i="4"/>
  <c r="X527" i="4"/>
  <c r="W528" i="4"/>
  <c r="X529" i="4"/>
  <c r="W530" i="4"/>
  <c r="X531" i="4"/>
  <c r="X534" i="4"/>
  <c r="X535" i="4"/>
  <c r="X536" i="4"/>
  <c r="W538" i="4"/>
  <c r="X539" i="4"/>
  <c r="W540" i="4"/>
  <c r="X541" i="4"/>
  <c r="X543" i="4"/>
  <c r="X544" i="4"/>
  <c r="X545" i="4"/>
  <c r="W546" i="4"/>
  <c r="X547" i="4"/>
  <c r="W548" i="4"/>
  <c r="X549" i="4"/>
  <c r="X551" i="4"/>
  <c r="X552" i="4"/>
  <c r="X553" i="4"/>
  <c r="X556" i="4"/>
  <c r="X559" i="4"/>
  <c r="X560" i="4"/>
  <c r="X561" i="4"/>
  <c r="X563" i="4"/>
  <c r="X565" i="4"/>
  <c r="X567" i="4"/>
  <c r="X568" i="4"/>
  <c r="X569" i="4"/>
  <c r="X572" i="4"/>
  <c r="W573" i="4"/>
  <c r="X574" i="4"/>
  <c r="X576" i="4"/>
  <c r="X577" i="4"/>
  <c r="X578" i="4"/>
  <c r="X580" i="4"/>
  <c r="X581" i="4"/>
  <c r="X582" i="4"/>
  <c r="X584" i="4"/>
  <c r="X585" i="4"/>
  <c r="X588" i="4"/>
  <c r="X590" i="4"/>
  <c r="X592" i="4"/>
  <c r="X593" i="4"/>
  <c r="X594" i="4"/>
  <c r="X596" i="4"/>
  <c r="X598" i="4"/>
  <c r="X599" i="4"/>
  <c r="X600" i="4"/>
  <c r="X602" i="4"/>
  <c r="X604" i="4"/>
  <c r="X606" i="4"/>
  <c r="X607" i="4"/>
  <c r="X608" i="4"/>
  <c r="X610" i="4"/>
  <c r="X611" i="4"/>
  <c r="X613" i="4"/>
  <c r="X614" i="4"/>
  <c r="X615" i="4"/>
  <c r="X618" i="4"/>
  <c r="X620" i="4"/>
  <c r="X621" i="4"/>
  <c r="X622" i="4"/>
  <c r="X624" i="4"/>
  <c r="X626" i="4"/>
  <c r="X628" i="4"/>
  <c r="X630" i="4"/>
  <c r="X632" i="4"/>
  <c r="X634" i="4"/>
  <c r="X636" i="4"/>
  <c r="X638" i="4"/>
  <c r="X640" i="4"/>
  <c r="X641" i="4"/>
  <c r="X642" i="4"/>
  <c r="X644" i="4"/>
  <c r="X646" i="4"/>
  <c r="X650" i="4"/>
  <c r="X652" i="4"/>
  <c r="X653" i="4"/>
  <c r="X655" i="4"/>
  <c r="X658" i="4"/>
  <c r="X660" i="4"/>
  <c r="X662" i="4"/>
  <c r="X664" i="4"/>
  <c r="X666" i="4"/>
  <c r="X668" i="4"/>
  <c r="X670" i="4"/>
  <c r="X672" i="4"/>
  <c r="X673" i="4"/>
  <c r="X674" i="4"/>
  <c r="X676" i="4"/>
  <c r="X678" i="4"/>
  <c r="X680" i="4"/>
  <c r="X682" i="4"/>
  <c r="X684" i="4"/>
  <c r="X685" i="4"/>
  <c r="X687" i="4"/>
  <c r="X690" i="4"/>
  <c r="X693" i="4"/>
  <c r="X695" i="4"/>
  <c r="X697" i="4"/>
  <c r="X699" i="4"/>
  <c r="X701" i="4"/>
  <c r="X704" i="4"/>
  <c r="X706" i="4"/>
  <c r="X709" i="4"/>
  <c r="X710" i="4"/>
  <c r="X714" i="4"/>
  <c r="X716" i="4"/>
  <c r="X717" i="4"/>
  <c r="X718" i="4"/>
  <c r="X720" i="4"/>
  <c r="X722" i="4"/>
  <c r="X724" i="4"/>
  <c r="X725" i="4"/>
  <c r="X726" i="4"/>
  <c r="X728" i="4"/>
  <c r="X731" i="4"/>
  <c r="X733" i="4"/>
  <c r="X736" i="4"/>
  <c r="X738" i="4"/>
  <c r="X740" i="4"/>
  <c r="X742" i="4"/>
  <c r="X744" i="4"/>
  <c r="X746" i="4"/>
  <c r="X748" i="4"/>
  <c r="X749" i="4"/>
  <c r="X750" i="4"/>
  <c r="X751" i="4"/>
  <c r="X752" i="4"/>
  <c r="X753" i="4"/>
  <c r="X754" i="4"/>
  <c r="X758" i="4"/>
  <c r="X759" i="4"/>
  <c r="X760" i="4"/>
  <c r="X761" i="4"/>
  <c r="X767" i="4"/>
  <c r="X768" i="4"/>
  <c r="X769" i="4"/>
  <c r="X770" i="4"/>
  <c r="X771" i="4"/>
  <c r="X774" i="4"/>
  <c r="X775" i="4"/>
  <c r="X776" i="4"/>
  <c r="X777" i="4"/>
  <c r="X778" i="4"/>
  <c r="X782" i="4"/>
  <c r="X783" i="4"/>
  <c r="X784" i="4"/>
  <c r="X785" i="4"/>
  <c r="X786" i="4"/>
  <c r="W788" i="4"/>
  <c r="X790" i="4"/>
  <c r="X792" i="4"/>
  <c r="X793" i="4"/>
  <c r="X794" i="4"/>
  <c r="X795" i="4"/>
  <c r="W797" i="4"/>
  <c r="X799" i="4"/>
  <c r="X800" i="4"/>
  <c r="X801" i="4"/>
  <c r="X802" i="4"/>
  <c r="X804" i="4"/>
  <c r="X806" i="4"/>
  <c r="X807" i="4"/>
  <c r="X808" i="4"/>
  <c r="X809" i="4"/>
  <c r="X810" i="4"/>
  <c r="X814" i="4"/>
  <c r="X815" i="4"/>
  <c r="X816" i="4"/>
  <c r="X817" i="4"/>
  <c r="X818" i="4"/>
  <c r="X819" i="4"/>
  <c r="X821" i="4"/>
  <c r="X822" i="4"/>
  <c r="X823" i="4"/>
  <c r="X824" i="4"/>
  <c r="X825" i="4"/>
  <c r="X826" i="4"/>
  <c r="X827" i="4"/>
  <c r="X828" i="4"/>
  <c r="X829" i="4"/>
  <c r="X830" i="4"/>
  <c r="X831" i="4"/>
  <c r="X832" i="4"/>
  <c r="X833" i="4"/>
  <c r="X834" i="4"/>
  <c r="X835" i="4"/>
  <c r="X836" i="4"/>
  <c r="X837" i="4"/>
  <c r="X838" i="4"/>
  <c r="X839" i="4"/>
  <c r="X840" i="4"/>
  <c r="X841" i="4"/>
  <c r="X842" i="4"/>
  <c r="X843" i="4"/>
  <c r="X844" i="4"/>
  <c r="X846" i="4"/>
  <c r="X847" i="4"/>
  <c r="X845" i="4"/>
  <c r="X848" i="4"/>
  <c r="X849" i="4"/>
  <c r="X850" i="4"/>
  <c r="X851" i="4"/>
  <c r="X852" i="4"/>
  <c r="X853" i="4"/>
  <c r="X854" i="4"/>
  <c r="X855" i="4"/>
  <c r="X856" i="4"/>
  <c r="X857" i="4"/>
  <c r="X858" i="4"/>
  <c r="X859" i="4"/>
  <c r="X860" i="4"/>
  <c r="X861" i="4"/>
  <c r="X862" i="4"/>
  <c r="X863" i="4"/>
  <c r="X864" i="4"/>
  <c r="X865" i="4"/>
  <c r="X866" i="4"/>
  <c r="X867" i="4"/>
  <c r="X868" i="4"/>
  <c r="X869" i="4"/>
  <c r="X870" i="4"/>
  <c r="X871" i="4"/>
  <c r="X872" i="4"/>
  <c r="X873" i="4"/>
  <c r="X875" i="4"/>
  <c r="X876" i="4"/>
  <c r="X877" i="4"/>
  <c r="X878" i="4"/>
  <c r="X879" i="4"/>
  <c r="X880" i="4"/>
  <c r="X881" i="4"/>
  <c r="X882" i="4"/>
  <c r="X491" i="4"/>
  <c r="X473" i="4"/>
  <c r="W305" i="4"/>
  <c r="W302" i="4"/>
  <c r="W233" i="4"/>
  <c r="W220" i="4"/>
  <c r="W198" i="4"/>
  <c r="W155" i="4"/>
  <c r="W147" i="4"/>
  <c r="W138" i="4"/>
  <c r="W130" i="4"/>
  <c r="W106" i="4"/>
  <c r="W104" i="4"/>
  <c r="W103" i="4"/>
  <c r="W97" i="4"/>
  <c r="W95" i="4"/>
  <c r="W94" i="4"/>
  <c r="W65" i="4"/>
  <c r="W64" i="4"/>
  <c r="W63" i="4"/>
  <c r="X734" i="4"/>
  <c r="W282" i="4"/>
  <c r="W15" i="4"/>
  <c r="W34" i="4"/>
  <c r="W28" i="4"/>
  <c r="W26" i="4"/>
  <c r="W25" i="4"/>
  <c r="W735" i="4"/>
  <c r="W729" i="4"/>
  <c r="W727" i="4"/>
  <c r="W698" i="4"/>
  <c r="W696" i="4"/>
  <c r="W666" i="4"/>
  <c r="W590" i="4"/>
  <c r="W169" i="4"/>
  <c r="W549" i="4"/>
  <c r="X548" i="4"/>
  <c r="W119" i="4"/>
  <c r="W109" i="4"/>
  <c r="X106" i="4"/>
  <c r="W774" i="4"/>
  <c r="W329" i="4"/>
  <c r="W291" i="4"/>
  <c r="W289" i="4"/>
  <c r="W283" i="4"/>
  <c r="W78" i="4"/>
  <c r="W47" i="4"/>
  <c r="W881" i="4"/>
  <c r="W334" i="4"/>
  <c r="W332" i="4"/>
  <c r="W322" i="4"/>
  <c r="W210" i="4"/>
  <c r="W812" i="4"/>
  <c r="W743" i="4"/>
  <c r="W741" i="4"/>
  <c r="W739" i="4"/>
  <c r="W737" i="4"/>
  <c r="W736" i="4"/>
  <c r="W716" i="4"/>
  <c r="W688" i="4"/>
  <c r="W686" i="4"/>
  <c r="W683" i="4"/>
  <c r="W682" i="4"/>
  <c r="W203" i="4"/>
  <c r="W790" i="4"/>
  <c r="W782" i="4"/>
  <c r="W650" i="4"/>
  <c r="W634" i="4"/>
  <c r="W571" i="4"/>
  <c r="W557" i="4"/>
  <c r="W554" i="4"/>
  <c r="W160" i="4"/>
  <c r="X155" i="4"/>
  <c r="W758" i="4"/>
  <c r="W692" i="4"/>
  <c r="W690" i="4"/>
  <c r="X688" i="4"/>
  <c r="W618" i="4"/>
  <c r="W604" i="4"/>
  <c r="W531" i="4"/>
  <c r="W8" i="4"/>
  <c r="W814" i="4"/>
  <c r="W806" i="4"/>
  <c r="W765" i="4"/>
  <c r="W756" i="4"/>
  <c r="W750" i="4"/>
  <c r="W724" i="4"/>
  <c r="W705" i="4"/>
  <c r="W703" i="4"/>
  <c r="W700" i="4"/>
  <c r="W699" i="4"/>
  <c r="W681" i="4"/>
  <c r="W679" i="4"/>
  <c r="W677" i="4"/>
  <c r="W675" i="4"/>
  <c r="W674" i="4"/>
  <c r="W656" i="4"/>
  <c r="W654" i="4"/>
  <c r="W461" i="4"/>
  <c r="W651" i="4"/>
  <c r="W649" i="4"/>
  <c r="W647" i="4"/>
  <c r="W645" i="4"/>
  <c r="W643" i="4"/>
  <c r="W642" i="4"/>
  <c r="W625" i="4"/>
  <c r="W623" i="4"/>
  <c r="W617" i="4"/>
  <c r="W616" i="4"/>
  <c r="W595" i="4"/>
  <c r="W589" i="4"/>
  <c r="W587" i="4"/>
  <c r="W582" i="4"/>
  <c r="W564" i="4"/>
  <c r="W562" i="4"/>
  <c r="W342" i="4"/>
  <c r="W308" i="4"/>
  <c r="W306" i="4"/>
  <c r="W228" i="4"/>
  <c r="W217" i="4"/>
  <c r="W176" i="4"/>
  <c r="W102" i="4"/>
  <c r="W93" i="4"/>
  <c r="W62" i="4"/>
  <c r="W31" i="4"/>
  <c r="W24" i="4"/>
  <c r="W804" i="4"/>
  <c r="W799" i="4"/>
  <c r="W780" i="4"/>
  <c r="W773" i="4"/>
  <c r="W767" i="4"/>
  <c r="X765" i="4"/>
  <c r="W749" i="4"/>
  <c r="W747" i="4"/>
  <c r="W744" i="4"/>
  <c r="W721" i="4"/>
  <c r="W719" i="4"/>
  <c r="W713" i="4"/>
  <c r="W711" i="4"/>
  <c r="W708" i="4"/>
  <c r="W706" i="4"/>
  <c r="X705" i="4"/>
  <c r="W673" i="4"/>
  <c r="W671" i="4"/>
  <c r="W669" i="4"/>
  <c r="W665" i="4"/>
  <c r="W663" i="4"/>
  <c r="W661" i="4"/>
  <c r="W659" i="4"/>
  <c r="W658" i="4"/>
  <c r="X656" i="4"/>
  <c r="W641" i="4"/>
  <c r="W639" i="4"/>
  <c r="W637" i="4"/>
  <c r="W635" i="4"/>
  <c r="W633" i="4"/>
  <c r="W631" i="4"/>
  <c r="W629" i="4"/>
  <c r="W626" i="4"/>
  <c r="X625" i="4"/>
  <c r="W611" i="4"/>
  <c r="W609" i="4"/>
  <c r="W603" i="4"/>
  <c r="W601" i="4"/>
  <c r="W596" i="4"/>
  <c r="X595" i="4"/>
  <c r="W581" i="4"/>
  <c r="W579" i="4"/>
  <c r="W574" i="4"/>
  <c r="W565" i="4"/>
  <c r="X564" i="4"/>
  <c r="W541" i="4"/>
  <c r="W437" i="4"/>
  <c r="W431" i="4"/>
  <c r="W295" i="4"/>
  <c r="W212" i="4"/>
  <c r="W206" i="4"/>
  <c r="W173" i="4"/>
  <c r="W165" i="4"/>
  <c r="W123" i="4"/>
  <c r="W121" i="4"/>
  <c r="W120" i="4"/>
  <c r="W849" i="4"/>
  <c r="W842" i="4"/>
  <c r="X788" i="4"/>
  <c r="X735" i="4"/>
  <c r="X530" i="4"/>
  <c r="W405" i="4"/>
  <c r="W372" i="4"/>
  <c r="W366" i="4"/>
  <c r="W325" i="4"/>
  <c r="W315" i="4"/>
  <c r="W313" i="4"/>
  <c r="W312" i="4"/>
  <c r="W240" i="4"/>
  <c r="W237" i="4"/>
  <c r="W150" i="4"/>
  <c r="W143" i="4"/>
  <c r="X138" i="4"/>
  <c r="W114" i="4"/>
  <c r="W112" i="4"/>
  <c r="W111" i="4"/>
  <c r="W82" i="4"/>
  <c r="W80" i="4"/>
  <c r="W79" i="4"/>
  <c r="W51" i="4"/>
  <c r="W49" i="4"/>
  <c r="W48" i="4"/>
  <c r="W19" i="4"/>
  <c r="W17" i="4"/>
  <c r="W16" i="4"/>
  <c r="W11" i="4"/>
  <c r="W10" i="4"/>
  <c r="W9" i="4"/>
  <c r="X773" i="4"/>
  <c r="X756" i="4"/>
  <c r="X743" i="4"/>
  <c r="X698" i="4"/>
  <c r="X681" i="4"/>
  <c r="X665" i="4"/>
  <c r="X649" i="4"/>
  <c r="X633" i="4"/>
  <c r="X617" i="4"/>
  <c r="X603" i="4"/>
  <c r="X589" i="4"/>
  <c r="X573" i="4"/>
  <c r="X557" i="4"/>
  <c r="X540" i="4"/>
  <c r="W517" i="4"/>
  <c r="W470" i="4"/>
  <c r="W462" i="4"/>
  <c r="W398" i="4"/>
  <c r="W336" i="4"/>
  <c r="W318" i="4"/>
  <c r="X305" i="4"/>
  <c r="X165" i="4"/>
  <c r="X147" i="4"/>
  <c r="X130" i="4"/>
  <c r="X114" i="4"/>
  <c r="X97" i="4"/>
  <c r="W89" i="4"/>
  <c r="W88" i="4"/>
  <c r="W87" i="4"/>
  <c r="W86" i="4"/>
  <c r="X82" i="4"/>
  <c r="W74" i="4"/>
  <c r="W72" i="4"/>
  <c r="W71" i="4"/>
  <c r="W70" i="4"/>
  <c r="X65" i="4"/>
  <c r="W58" i="4"/>
  <c r="W56" i="4"/>
  <c r="W55" i="4"/>
  <c r="X51" i="4"/>
  <c r="W43" i="4"/>
  <c r="W40" i="4"/>
  <c r="W39" i="4"/>
  <c r="W38" i="4"/>
  <c r="X34" i="4"/>
  <c r="W836" i="4"/>
  <c r="W732" i="4"/>
  <c r="W730" i="4"/>
  <c r="W726" i="4"/>
  <c r="W714" i="4"/>
  <c r="W710" i="4"/>
  <c r="W695" i="4"/>
  <c r="W628" i="4"/>
  <c r="W613" i="4"/>
  <c r="W598" i="4"/>
  <c r="W567" i="4"/>
  <c r="W498" i="4"/>
  <c r="W444" i="4"/>
  <c r="W438" i="4"/>
  <c r="W380" i="4"/>
  <c r="W374" i="4"/>
  <c r="W301" i="4"/>
  <c r="W299" i="4"/>
  <c r="W285" i="4"/>
  <c r="W276" i="4"/>
  <c r="W274" i="4"/>
  <c r="W271" i="4"/>
  <c r="W268" i="4"/>
  <c r="W259" i="4"/>
  <c r="W257" i="4"/>
  <c r="W255" i="4"/>
  <c r="X28" i="4"/>
  <c r="X11" i="4"/>
  <c r="W876" i="4"/>
  <c r="X812" i="4"/>
  <c r="X797" i="4"/>
  <c r="X780" i="4"/>
  <c r="W32" i="4"/>
  <c r="W873" i="4"/>
  <c r="W867" i="4"/>
  <c r="W733" i="4"/>
  <c r="X732" i="4"/>
  <c r="W722" i="4"/>
  <c r="W685" i="4"/>
  <c r="W620" i="4"/>
  <c r="W606" i="4"/>
  <c r="W592" i="4"/>
  <c r="W576" i="4"/>
  <c r="W521" i="4"/>
  <c r="W471" i="4"/>
  <c r="W413" i="4"/>
  <c r="W408" i="4"/>
  <c r="W350" i="4"/>
  <c r="W344" i="4"/>
  <c r="W297" i="4"/>
  <c r="W280" i="4"/>
  <c r="W278" i="4"/>
  <c r="W267" i="4"/>
  <c r="W266" i="4"/>
  <c r="W264" i="4"/>
  <c r="W262" i="4"/>
  <c r="W251" i="4"/>
  <c r="W865" i="4"/>
  <c r="W859" i="4"/>
  <c r="W829" i="4"/>
  <c r="W828" i="4"/>
  <c r="W748" i="4"/>
  <c r="W740" i="4"/>
  <c r="X739" i="4"/>
  <c r="W731" i="4"/>
  <c r="W725" i="4"/>
  <c r="W723" i="4"/>
  <c r="X721" i="4"/>
  <c r="W702" i="4"/>
  <c r="X702" i="4"/>
  <c r="W857" i="4"/>
  <c r="W851" i="4"/>
  <c r="W822" i="4"/>
  <c r="W819" i="4"/>
  <c r="W738" i="4"/>
  <c r="X729" i="4"/>
  <c r="W718" i="4"/>
  <c r="W694" i="4"/>
  <c r="X694" i="4"/>
  <c r="W834" i="4"/>
  <c r="W808" i="4"/>
  <c r="W800" i="4"/>
  <c r="W793" i="4"/>
  <c r="W784" i="4"/>
  <c r="W776" i="4"/>
  <c r="W769" i="4"/>
  <c r="W760" i="4"/>
  <c r="W752" i="4"/>
  <c r="W746" i="4"/>
  <c r="W745" i="4"/>
  <c r="W717" i="4"/>
  <c r="W715" i="4"/>
  <c r="X713" i="4"/>
  <c r="W742" i="4"/>
  <c r="W734" i="4"/>
  <c r="W728" i="4"/>
  <c r="W720" i="4"/>
  <c r="W704" i="4"/>
  <c r="W697" i="4"/>
  <c r="W687" i="4"/>
  <c r="W680" i="4"/>
  <c r="W672" i="4"/>
  <c r="W664" i="4"/>
  <c r="W655" i="4"/>
  <c r="W640" i="4"/>
  <c r="W632" i="4"/>
  <c r="W624" i="4"/>
  <c r="W610" i="4"/>
  <c r="W602" i="4"/>
  <c r="W588" i="4"/>
  <c r="W580" i="4"/>
  <c r="W572" i="4"/>
  <c r="W563" i="4"/>
  <c r="W529" i="4"/>
  <c r="X528" i="4"/>
  <c r="W509" i="4"/>
  <c r="W497" i="4"/>
  <c r="W493" i="4"/>
  <c r="W485" i="4"/>
  <c r="W460" i="4"/>
  <c r="W455" i="4"/>
  <c r="W429" i="4"/>
  <c r="W423" i="4"/>
  <c r="W406" i="4"/>
  <c r="W402" i="4"/>
  <c r="W396" i="4"/>
  <c r="W390" i="4"/>
  <c r="W373" i="4"/>
  <c r="W369" i="4"/>
  <c r="W364" i="4"/>
  <c r="W358" i="4"/>
  <c r="W343" i="4"/>
  <c r="W340" i="4"/>
  <c r="W328" i="4"/>
  <c r="W320" i="4"/>
  <c r="W307" i="4"/>
  <c r="W298" i="4"/>
  <c r="X295" i="4"/>
  <c r="W287" i="4"/>
  <c r="W678" i="4"/>
  <c r="X677" i="4"/>
  <c r="W670" i="4"/>
  <c r="X669" i="4"/>
  <c r="W662" i="4"/>
  <c r="X661" i="4"/>
  <c r="W653" i="4"/>
  <c r="X461" i="4"/>
  <c r="W646" i="4"/>
  <c r="X645" i="4"/>
  <c r="W638" i="4"/>
  <c r="X637" i="4"/>
  <c r="W630" i="4"/>
  <c r="X629" i="4"/>
  <c r="W622" i="4"/>
  <c r="W615" i="4"/>
  <c r="W608" i="4"/>
  <c r="W600" i="4"/>
  <c r="W594" i="4"/>
  <c r="W585" i="4"/>
  <c r="W578" i="4"/>
  <c r="W569" i="4"/>
  <c r="W561" i="4"/>
  <c r="W553" i="4"/>
  <c r="W545" i="4"/>
  <c r="W536" i="4"/>
  <c r="W524" i="4"/>
  <c r="W523" i="4"/>
  <c r="W508" i="4"/>
  <c r="W506" i="4"/>
  <c r="W503" i="4"/>
  <c r="W479" i="4"/>
  <c r="W453" i="4"/>
  <c r="W446" i="4"/>
  <c r="W421" i="4"/>
  <c r="W415" i="4"/>
  <c r="W388" i="4"/>
  <c r="W382" i="4"/>
  <c r="W356" i="4"/>
  <c r="W331" i="4"/>
  <c r="W324" i="4"/>
  <c r="W304" i="4"/>
  <c r="X302" i="4"/>
  <c r="W294" i="4"/>
  <c r="W293" i="4"/>
  <c r="W709" i="4"/>
  <c r="W701" i="4"/>
  <c r="W693" i="4"/>
  <c r="W684" i="4"/>
  <c r="W676" i="4"/>
  <c r="W668" i="4"/>
  <c r="W660" i="4"/>
  <c r="W652" i="4"/>
  <c r="W644" i="4"/>
  <c r="W636" i="4"/>
  <c r="W627" i="4"/>
  <c r="W621" i="4"/>
  <c r="W619" i="4"/>
  <c r="W614" i="4"/>
  <c r="W612" i="4"/>
  <c r="W607" i="4"/>
  <c r="W605" i="4"/>
  <c r="W599" i="4"/>
  <c r="W593" i="4"/>
  <c r="W591" i="4"/>
  <c r="W584" i="4"/>
  <c r="W583" i="4"/>
  <c r="W577" i="4"/>
  <c r="W575" i="4"/>
  <c r="W568" i="4"/>
  <c r="W566" i="4"/>
  <c r="W560" i="4"/>
  <c r="W558" i="4"/>
  <c r="W552" i="4"/>
  <c r="W550" i="4"/>
  <c r="W544" i="4"/>
  <c r="W542" i="4"/>
  <c r="W535" i="4"/>
  <c r="W532" i="4"/>
  <c r="W381" i="4"/>
  <c r="W377" i="4"/>
  <c r="W351" i="4"/>
  <c r="W347" i="4"/>
  <c r="W300" i="4"/>
  <c r="W292" i="4"/>
  <c r="W247" i="4"/>
  <c r="W241" i="4"/>
  <c r="W221" i="4"/>
  <c r="W213" i="4"/>
  <c r="W207" i="4"/>
  <c r="W199" i="4"/>
  <c r="W286" i="4"/>
  <c r="W279" i="4"/>
  <c r="W270" i="4"/>
  <c r="W263" i="4"/>
  <c r="W254" i="4"/>
  <c r="W190" i="4"/>
  <c r="W183" i="4"/>
  <c r="W303" i="4"/>
  <c r="W296" i="4"/>
  <c r="W290" i="4"/>
  <c r="W275" i="4"/>
  <c r="W258" i="4"/>
  <c r="W250" i="4"/>
  <c r="W244" i="4"/>
  <c r="W236" i="4"/>
  <c r="W225" i="4"/>
  <c r="W216" i="4"/>
  <c r="W209" i="4"/>
  <c r="W202" i="4"/>
  <c r="W194" i="4"/>
  <c r="W186" i="4"/>
  <c r="W125" i="4"/>
  <c r="W116" i="4"/>
  <c r="W115" i="4"/>
  <c r="W107" i="4"/>
  <c r="W99" i="4"/>
  <c r="W98" i="4"/>
  <c r="W91" i="4"/>
  <c r="W90" i="4"/>
  <c r="W84" i="4"/>
  <c r="W83" i="4"/>
  <c r="W76" i="4"/>
  <c r="W75" i="4"/>
  <c r="W68" i="4"/>
  <c r="W66" i="4"/>
  <c r="W60" i="4"/>
  <c r="W59" i="4"/>
  <c r="W53" i="4"/>
  <c r="W52" i="4"/>
  <c r="W45" i="4"/>
  <c r="W44" i="4"/>
  <c r="W36" i="4"/>
  <c r="W35" i="4"/>
  <c r="W29" i="4"/>
  <c r="W21" i="4"/>
  <c r="W20" i="4"/>
  <c r="W13" i="4"/>
  <c r="W12" i="4"/>
  <c r="W879" i="4"/>
  <c r="W863" i="4"/>
  <c r="W855" i="4"/>
  <c r="W845" i="4"/>
  <c r="W473" i="4"/>
  <c r="W869" i="4"/>
  <c r="W861" i="4"/>
  <c r="W853" i="4"/>
  <c r="W847" i="4"/>
  <c r="W840" i="4"/>
  <c r="W832" i="4"/>
  <c r="W826" i="4"/>
  <c r="W817" i="4"/>
  <c r="W813" i="4"/>
  <c r="W809" i="4"/>
  <c r="W805" i="4"/>
  <c r="W801" i="4"/>
  <c r="W798" i="4"/>
  <c r="W794" i="4"/>
  <c r="W789" i="4"/>
  <c r="W785" i="4"/>
  <c r="W781" i="4"/>
  <c r="W777" i="4"/>
  <c r="W770" i="4"/>
  <c r="W766" i="4"/>
  <c r="W761" i="4"/>
  <c r="W757" i="4"/>
  <c r="W753" i="4"/>
  <c r="W534" i="4"/>
  <c r="X532" i="4"/>
  <c r="X526" i="4"/>
  <c r="X514" i="4"/>
  <c r="X501" i="4"/>
  <c r="W501" i="4"/>
  <c r="W838" i="4"/>
  <c r="W831" i="4"/>
  <c r="W824" i="4"/>
  <c r="X747" i="4"/>
  <c r="X745" i="4"/>
  <c r="X741" i="4"/>
  <c r="X737" i="4"/>
  <c r="X730" i="4"/>
  <c r="X727" i="4"/>
  <c r="X723" i="4"/>
  <c r="X719" i="4"/>
  <c r="X715" i="4"/>
  <c r="X711" i="4"/>
  <c r="X708" i="4"/>
  <c r="X703" i="4"/>
  <c r="X700" i="4"/>
  <c r="X696" i="4"/>
  <c r="X692" i="4"/>
  <c r="X686" i="4"/>
  <c r="X683" i="4"/>
  <c r="X679" i="4"/>
  <c r="X675" i="4"/>
  <c r="X671" i="4"/>
  <c r="X663" i="4"/>
  <c r="X659" i="4"/>
  <c r="X654" i="4"/>
  <c r="X651" i="4"/>
  <c r="X647" i="4"/>
  <c r="X643" i="4"/>
  <c r="X639" i="4"/>
  <c r="X635" i="4"/>
  <c r="X631" i="4"/>
  <c r="X627" i="4"/>
  <c r="X623" i="4"/>
  <c r="X619" i="4"/>
  <c r="X616" i="4"/>
  <c r="X612" i="4"/>
  <c r="X609" i="4"/>
  <c r="X605" i="4"/>
  <c r="X601" i="4"/>
  <c r="X591" i="4"/>
  <c r="X587" i="4"/>
  <c r="X583" i="4"/>
  <c r="X579" i="4"/>
  <c r="X575" i="4"/>
  <c r="X571" i="4"/>
  <c r="X566" i="4"/>
  <c r="X562" i="4"/>
  <c r="W559" i="4"/>
  <c r="X558" i="4"/>
  <c r="W556" i="4"/>
  <c r="X554" i="4"/>
  <c r="W551" i="4"/>
  <c r="X550" i="4"/>
  <c r="W547" i="4"/>
  <c r="X546" i="4"/>
  <c r="W543" i="4"/>
  <c r="X542" i="4"/>
  <c r="W539" i="4"/>
  <c r="X538" i="4"/>
  <c r="W519" i="4"/>
  <c r="X495" i="4"/>
  <c r="W495" i="4"/>
  <c r="W810" i="4"/>
  <c r="W802" i="4"/>
  <c r="W795" i="4"/>
  <c r="W786" i="4"/>
  <c r="W778" i="4"/>
  <c r="W771" i="4"/>
  <c r="W754" i="4"/>
  <c r="X512" i="4"/>
  <c r="W512" i="4"/>
  <c r="X489" i="4"/>
  <c r="W489" i="4"/>
  <c r="W871" i="4"/>
  <c r="W505" i="4"/>
  <c r="X505" i="4"/>
  <c r="X482" i="4"/>
  <c r="W482" i="4"/>
  <c r="W476" i="4"/>
  <c r="W467" i="4"/>
  <c r="W459" i="4"/>
  <c r="W450" i="4"/>
  <c r="W442" i="4"/>
  <c r="W435" i="4"/>
  <c r="W427" i="4"/>
  <c r="W419" i="4"/>
  <c r="W403" i="4"/>
  <c r="W394" i="4"/>
  <c r="W386" i="4"/>
  <c r="W378" i="4"/>
  <c r="W370" i="4"/>
  <c r="W362" i="4"/>
  <c r="W354" i="4"/>
  <c r="W348" i="4"/>
  <c r="X328" i="4"/>
  <c r="X320" i="4"/>
  <c r="X307" i="4"/>
  <c r="X303" i="4"/>
  <c r="X300" i="4"/>
  <c r="X296" i="4"/>
  <c r="X290" i="4"/>
  <c r="W288" i="4"/>
  <c r="X286" i="4"/>
  <c r="W284" i="4"/>
  <c r="W281" i="4"/>
  <c r="X279" i="4"/>
  <c r="W277" i="4"/>
  <c r="X275" i="4"/>
  <c r="W272" i="4"/>
  <c r="X270" i="4"/>
  <c r="W265" i="4"/>
  <c r="X263" i="4"/>
  <c r="W261" i="4"/>
  <c r="X258" i="4"/>
  <c r="W256" i="4"/>
  <c r="X254" i="4"/>
  <c r="W252" i="4"/>
  <c r="X250" i="4"/>
  <c r="W248" i="4"/>
  <c r="W245" i="4"/>
  <c r="X244" i="4"/>
  <c r="W242" i="4"/>
  <c r="X240" i="4"/>
  <c r="W238" i="4"/>
  <c r="X236" i="4"/>
  <c r="W234" i="4"/>
  <c r="X233" i="4"/>
  <c r="W229" i="4"/>
  <c r="X225" i="4"/>
  <c r="W223" i="4"/>
  <c r="X220" i="4"/>
  <c r="W218" i="4"/>
  <c r="X216" i="4"/>
  <c r="W214" i="4"/>
  <c r="X212" i="4"/>
  <c r="X209" i="4"/>
  <c r="W208" i="4"/>
  <c r="X206" i="4"/>
  <c r="W204" i="4"/>
  <c r="X202" i="4"/>
  <c r="W200" i="4"/>
  <c r="X198" i="4"/>
  <c r="W195" i="4"/>
  <c r="X194" i="4"/>
  <c r="W522" i="4"/>
  <c r="W516" i="4"/>
  <c r="W507" i="4"/>
  <c r="W500" i="4"/>
  <c r="W488" i="4"/>
  <c r="W475" i="4"/>
  <c r="W466" i="4"/>
  <c r="W457" i="4"/>
  <c r="W448" i="4"/>
  <c r="W440" i="4"/>
  <c r="W433" i="4"/>
  <c r="W425" i="4"/>
  <c r="W417" i="4"/>
  <c r="W410" i="4"/>
  <c r="W404" i="4"/>
  <c r="W401" i="4"/>
  <c r="W395" i="4"/>
  <c r="W392" i="4"/>
  <c r="W387" i="4"/>
  <c r="W384" i="4"/>
  <c r="W379" i="4"/>
  <c r="W376" i="4"/>
  <c r="W371" i="4"/>
  <c r="W368" i="4"/>
  <c r="W895" i="4" s="1"/>
  <c r="W363" i="4"/>
  <c r="W360" i="4"/>
  <c r="W355" i="4"/>
  <c r="W353" i="4"/>
  <c r="W349" i="4"/>
  <c r="W346" i="4"/>
  <c r="W341" i="4"/>
  <c r="W339" i="4"/>
  <c r="W333" i="4"/>
  <c r="W326" i="4"/>
  <c r="W316" i="4"/>
  <c r="W310" i="4"/>
  <c r="W191" i="4"/>
  <c r="X191" i="4"/>
  <c r="W184" i="4"/>
  <c r="X184" i="4"/>
  <c r="W177" i="4"/>
  <c r="X177" i="4"/>
  <c r="W171" i="4"/>
  <c r="X171" i="4"/>
  <c r="W162" i="4"/>
  <c r="X162" i="4"/>
  <c r="W145" i="4"/>
  <c r="X145" i="4"/>
  <c r="W135" i="4"/>
  <c r="X135" i="4"/>
  <c r="W128" i="4"/>
  <c r="X128" i="4"/>
  <c r="W253" i="4"/>
  <c r="W249" i="4"/>
  <c r="W246" i="4"/>
  <c r="W243" i="4"/>
  <c r="W239" i="4"/>
  <c r="W235" i="4"/>
  <c r="W230" i="4"/>
  <c r="W224" i="4"/>
  <c r="W219" i="4"/>
  <c r="W215" i="4"/>
  <c r="W211" i="4"/>
  <c r="W205" i="4"/>
  <c r="W201" i="4"/>
  <c r="W196" i="4"/>
  <c r="W174" i="4"/>
  <c r="W515" i="4"/>
  <c r="W499" i="4"/>
  <c r="W399" i="4"/>
  <c r="W391" i="4"/>
  <c r="W383" i="4"/>
  <c r="W375" i="4"/>
  <c r="W367" i="4"/>
  <c r="W359" i="4"/>
  <c r="W352" i="4"/>
  <c r="W345" i="4"/>
  <c r="W337" i="4"/>
  <c r="W309" i="4"/>
  <c r="W187" i="4"/>
  <c r="X187" i="4"/>
  <c r="W180" i="4"/>
  <c r="X180" i="4"/>
  <c r="W167" i="4"/>
  <c r="X167" i="4"/>
  <c r="W158" i="4"/>
  <c r="X158" i="4"/>
  <c r="W141" i="4"/>
  <c r="X141" i="4"/>
  <c r="W132" i="4"/>
  <c r="X132" i="4"/>
  <c r="X125" i="4"/>
  <c r="X121" i="4"/>
  <c r="X116" i="4"/>
  <c r="X112" i="4"/>
  <c r="X104" i="4"/>
  <c r="X99" i="4"/>
  <c r="X95" i="4"/>
  <c r="X91" i="4"/>
  <c r="X88" i="4"/>
  <c r="X84" i="4"/>
  <c r="X80" i="4"/>
  <c r="X76" i="4"/>
  <c r="X72" i="4"/>
  <c r="X68" i="4"/>
  <c r="X64" i="4"/>
  <c r="X60" i="4"/>
  <c r="X56" i="4"/>
  <c r="X53" i="4"/>
  <c r="X49" i="4"/>
  <c r="X45" i="4"/>
  <c r="X40" i="4"/>
  <c r="X36" i="4"/>
  <c r="X29" i="4"/>
  <c r="X26" i="4"/>
  <c r="X21" i="4"/>
  <c r="X17" i="4"/>
  <c r="X13" i="4"/>
  <c r="X10" i="4"/>
  <c r="W193" i="4"/>
  <c r="W192" i="4"/>
  <c r="W189" i="4"/>
  <c r="W188" i="4"/>
  <c r="W185" i="4"/>
  <c r="W182" i="4"/>
  <c r="W181" i="4"/>
  <c r="W179" i="4"/>
  <c r="W178" i="4"/>
  <c r="W117" i="4"/>
  <c r="W113" i="4"/>
  <c r="W108" i="4"/>
  <c r="W105" i="4"/>
  <c r="W101" i="4"/>
  <c r="W96" i="4"/>
  <c r="W92" i="4"/>
  <c r="W85" i="4"/>
  <c r="W81" i="4"/>
  <c r="W77" i="4"/>
  <c r="W73" i="4"/>
  <c r="W69" i="4"/>
  <c r="W61" i="4"/>
  <c r="W57" i="4"/>
  <c r="W54" i="4"/>
  <c r="W50" i="4"/>
  <c r="W46" i="4"/>
  <c r="W41" i="4"/>
  <c r="W37" i="4"/>
  <c r="W33" i="4"/>
  <c r="W30" i="4"/>
  <c r="W27" i="4"/>
  <c r="W22" i="4"/>
  <c r="W18" i="4"/>
  <c r="W14" i="4"/>
  <c r="W491" i="4"/>
  <c r="W864" i="4"/>
  <c r="W862" i="4"/>
  <c r="W860" i="4"/>
  <c r="W858" i="4"/>
  <c r="W856" i="4"/>
  <c r="W852" i="4"/>
  <c r="W850" i="4"/>
  <c r="W848" i="4"/>
  <c r="W846" i="4"/>
  <c r="W844" i="4"/>
  <c r="W843" i="4"/>
  <c r="W841" i="4"/>
  <c r="W839" i="4"/>
  <c r="W837" i="4"/>
  <c r="W835" i="4"/>
  <c r="W833" i="4"/>
  <c r="W830" i="4"/>
  <c r="W827" i="4"/>
  <c r="W825" i="4"/>
  <c r="W823" i="4"/>
  <c r="W821" i="4"/>
  <c r="W818" i="4"/>
  <c r="W816" i="4"/>
  <c r="X813" i="4"/>
  <c r="X805" i="4"/>
  <c r="X798" i="4"/>
  <c r="X789" i="4"/>
  <c r="X781" i="4"/>
  <c r="X766" i="4"/>
  <c r="X757" i="4"/>
  <c r="W882" i="4"/>
  <c r="W880" i="4"/>
  <c r="W878" i="4"/>
  <c r="W877" i="4"/>
  <c r="W875" i="4"/>
  <c r="W872" i="4"/>
  <c r="W870" i="4"/>
  <c r="W868" i="4"/>
  <c r="W866" i="4"/>
  <c r="W854" i="4"/>
  <c r="W811" i="4"/>
  <c r="W803" i="4"/>
  <c r="W796" i="4"/>
  <c r="W787" i="4"/>
  <c r="W779" i="4"/>
  <c r="W772" i="4"/>
  <c r="W762" i="4"/>
  <c r="W755" i="4"/>
  <c r="W815" i="4"/>
  <c r="X811" i="4"/>
  <c r="W807" i="4"/>
  <c r="X803" i="4"/>
  <c r="X796" i="4"/>
  <c r="W792" i="4"/>
  <c r="X787" i="4"/>
  <c r="W783" i="4"/>
  <c r="X779" i="4"/>
  <c r="W775" i="4"/>
  <c r="X772" i="4"/>
  <c r="W768" i="4"/>
  <c r="X762" i="4"/>
  <c r="W759" i="4"/>
  <c r="X755" i="4"/>
  <c r="W751" i="4"/>
  <c r="W525" i="4"/>
  <c r="X522" i="4"/>
  <c r="X6" i="5" s="1"/>
  <c r="W518" i="4"/>
  <c r="X515" i="4"/>
  <c r="W510" i="4"/>
  <c r="X507" i="4"/>
  <c r="W502" i="4"/>
  <c r="X499" i="4"/>
  <c r="W494" i="4"/>
  <c r="W492" i="4"/>
  <c r="W487" i="4"/>
  <c r="W484" i="4"/>
  <c r="W481" i="4"/>
  <c r="W478" i="4"/>
  <c r="W474" i="4"/>
  <c r="W469" i="4"/>
  <c r="W465" i="4"/>
  <c r="W454" i="4"/>
  <c r="X454" i="4"/>
  <c r="W445" i="4"/>
  <c r="X445" i="4"/>
  <c r="W430" i="4"/>
  <c r="X430" i="4"/>
  <c r="W422" i="4"/>
  <c r="X422" i="4"/>
  <c r="W414" i="4"/>
  <c r="X414" i="4"/>
  <c r="W527" i="4"/>
  <c r="W520" i="4"/>
  <c r="W513" i="4"/>
  <c r="W504" i="4"/>
  <c r="W496" i="4"/>
  <c r="W490" i="4"/>
  <c r="W486" i="4"/>
  <c r="W483" i="4"/>
  <c r="W480" i="4"/>
  <c r="W477" i="4"/>
  <c r="W472" i="4"/>
  <c r="W468" i="4"/>
  <c r="W463" i="4"/>
  <c r="W451" i="4"/>
  <c r="X451" i="4"/>
  <c r="W443" i="4"/>
  <c r="X443" i="4"/>
  <c r="W436" i="4"/>
  <c r="X436" i="4"/>
  <c r="W428" i="4"/>
  <c r="X428" i="4"/>
  <c r="W420" i="4"/>
  <c r="X420" i="4"/>
  <c r="W412" i="4"/>
  <c r="X412" i="4"/>
  <c r="W458" i="4"/>
  <c r="X458" i="4"/>
  <c r="W449" i="4"/>
  <c r="X449" i="4"/>
  <c r="W441" i="4"/>
  <c r="X441" i="4"/>
  <c r="W434" i="4"/>
  <c r="X434" i="4"/>
  <c r="W426" i="4"/>
  <c r="X426" i="4"/>
  <c r="W418" i="4"/>
  <c r="X418" i="4"/>
  <c r="W411" i="4"/>
  <c r="X411" i="4"/>
  <c r="W456" i="4"/>
  <c r="X456" i="4"/>
  <c r="W447" i="4"/>
  <c r="X447" i="4"/>
  <c r="W439" i="4"/>
  <c r="X439" i="4"/>
  <c r="W432" i="4"/>
  <c r="X432" i="4"/>
  <c r="W424" i="4"/>
  <c r="X424" i="4"/>
  <c r="W416" i="4"/>
  <c r="X416" i="4"/>
  <c r="W409" i="4"/>
  <c r="X409" i="4"/>
  <c r="X406" i="4"/>
  <c r="X404" i="4"/>
  <c r="X402" i="4"/>
  <c r="X399" i="4"/>
  <c r="X397" i="4"/>
  <c r="X395" i="4"/>
  <c r="X393" i="4"/>
  <c r="X391" i="4"/>
  <c r="X389" i="4"/>
  <c r="X387" i="4"/>
  <c r="X385" i="4"/>
  <c r="X383" i="4"/>
  <c r="X381" i="4"/>
  <c r="X379" i="4"/>
  <c r="X377" i="4"/>
  <c r="X375" i="4"/>
  <c r="X373" i="4"/>
  <c r="X371" i="4"/>
  <c r="X369" i="4"/>
  <c r="X367" i="4"/>
  <c r="X365" i="4"/>
  <c r="X363" i="4"/>
  <c r="X361" i="4"/>
  <c r="X359" i="4"/>
  <c r="X357" i="4"/>
  <c r="X355" i="4"/>
  <c r="X352" i="4"/>
  <c r="X351" i="4"/>
  <c r="X349" i="4"/>
  <c r="X347" i="4"/>
  <c r="X345" i="4"/>
  <c r="X343" i="4"/>
  <c r="X341" i="4"/>
  <c r="X340" i="4"/>
  <c r="X337" i="4"/>
  <c r="X334" i="4"/>
  <c r="W327" i="4"/>
  <c r="W317" i="4"/>
  <c r="W311" i="4"/>
  <c r="X332" i="4"/>
  <c r="X325" i="4"/>
  <c r="X315" i="4"/>
  <c r="W330" i="4"/>
  <c r="W323" i="4"/>
  <c r="W314" i="4"/>
  <c r="W175" i="4"/>
  <c r="W172" i="4"/>
  <c r="X172" i="4"/>
  <c r="W168" i="4"/>
  <c r="X168" i="4"/>
  <c r="W164" i="4"/>
  <c r="X164" i="4"/>
  <c r="W159" i="4"/>
  <c r="X159" i="4"/>
  <c r="W153" i="4"/>
  <c r="X153" i="4"/>
  <c r="W149" i="4"/>
  <c r="X149" i="4"/>
  <c r="W146" i="4"/>
  <c r="X146" i="4"/>
  <c r="W142" i="4"/>
  <c r="X142" i="4"/>
  <c r="W137" i="4"/>
  <c r="X137" i="4"/>
  <c r="W133" i="4"/>
  <c r="X133" i="4"/>
  <c r="W129" i="4"/>
  <c r="X129" i="4"/>
  <c r="W126" i="4"/>
  <c r="X126" i="4"/>
  <c r="W122" i="4"/>
  <c r="X122" i="4"/>
  <c r="W170" i="4"/>
  <c r="X170" i="4"/>
  <c r="W166" i="4"/>
  <c r="X166" i="4"/>
  <c r="W161" i="4"/>
  <c r="X161" i="4"/>
  <c r="W157" i="4"/>
  <c r="X157" i="4"/>
  <c r="W151" i="4"/>
  <c r="X151" i="4"/>
  <c r="W148" i="4"/>
  <c r="X148" i="4"/>
  <c r="W144" i="4"/>
  <c r="X144" i="4"/>
  <c r="W139" i="4"/>
  <c r="X139" i="4"/>
  <c r="W134" i="4"/>
  <c r="X134" i="4"/>
  <c r="W131" i="4"/>
  <c r="X131" i="4"/>
  <c r="W127" i="4"/>
  <c r="X127" i="4"/>
  <c r="W124" i="4"/>
  <c r="X124" i="4"/>
  <c r="X120" i="4"/>
  <c r="X117" i="4"/>
  <c r="X115" i="4"/>
  <c r="X113" i="4"/>
  <c r="X111" i="4"/>
  <c r="X108" i="4"/>
  <c r="X107" i="4"/>
  <c r="X105" i="4"/>
  <c r="X103" i="4"/>
  <c r="X101" i="4"/>
  <c r="X98" i="4"/>
  <c r="X96" i="4"/>
  <c r="X94" i="4"/>
  <c r="X92" i="4"/>
  <c r="X90" i="4"/>
  <c r="X87" i="4"/>
  <c r="X85" i="4"/>
  <c r="X83" i="4"/>
  <c r="X81" i="4"/>
  <c r="X79" i="4"/>
  <c r="X77" i="4"/>
  <c r="X75" i="4"/>
  <c r="X73" i="4"/>
  <c r="X71" i="4"/>
  <c r="X69" i="4"/>
  <c r="X66" i="4"/>
  <c r="X63" i="4"/>
  <c r="X61" i="4"/>
  <c r="X59" i="4"/>
  <c r="X57" i="4"/>
  <c r="X55" i="4"/>
  <c r="X54" i="4"/>
  <c r="X52" i="4"/>
  <c r="X50" i="4"/>
  <c r="X48" i="4"/>
  <c r="X46" i="4"/>
  <c r="X44" i="4"/>
  <c r="X41" i="4"/>
  <c r="X39" i="4"/>
  <c r="X37" i="4"/>
  <c r="X35" i="4"/>
  <c r="X33" i="4"/>
  <c r="X32" i="4"/>
  <c r="X30" i="4"/>
  <c r="X27" i="4"/>
  <c r="X25" i="4"/>
  <c r="X22" i="4"/>
  <c r="X20" i="4"/>
  <c r="X18" i="4"/>
  <c r="X16" i="4"/>
  <c r="X14" i="4"/>
  <c r="X12" i="4"/>
  <c r="X9" i="4"/>
  <c r="AS738" i="4"/>
  <c r="AS310" i="4"/>
  <c r="AT310" i="4"/>
  <c r="AU310" i="4" s="1"/>
  <c r="AV310" i="4" s="1"/>
  <c r="AS361" i="4"/>
  <c r="AT361" i="4"/>
  <c r="AU361" i="4" s="1"/>
  <c r="AV361" i="4"/>
  <c r="AS535" i="4"/>
  <c r="AS748" i="4"/>
  <c r="AS91" i="4"/>
  <c r="AT91" i="4"/>
  <c r="AU91" i="4" s="1"/>
  <c r="AV91" i="4" s="1"/>
  <c r="AS355" i="4"/>
  <c r="AT355" i="4"/>
  <c r="AU355" i="4" s="1"/>
  <c r="AV355" i="4"/>
  <c r="AW355" i="4" s="1"/>
  <c r="AX355" i="4" s="1"/>
  <c r="AA91" i="12"/>
  <c r="AB91" i="12"/>
  <c r="AC91" i="12"/>
  <c r="AD91" i="12"/>
  <c r="AE91" i="12"/>
  <c r="AF91" i="12"/>
  <c r="AG91" i="12"/>
  <c r="AH91" i="12"/>
  <c r="AI91" i="12"/>
  <c r="AJ91" i="12"/>
  <c r="AK91" i="12"/>
  <c r="AL91" i="12"/>
  <c r="AM91" i="12"/>
  <c r="AN91" i="12"/>
  <c r="AO91" i="12"/>
  <c r="AP91" i="12"/>
  <c r="AQ91" i="12"/>
  <c r="AR91" i="12"/>
  <c r="AA535" i="12"/>
  <c r="AB535" i="12"/>
  <c r="AC535" i="12"/>
  <c r="AD535" i="12"/>
  <c r="AE535" i="12"/>
  <c r="AF535" i="12"/>
  <c r="AG535" i="12"/>
  <c r="AH535" i="12"/>
  <c r="AI535" i="12"/>
  <c r="AJ535" i="12"/>
  <c r="AK535" i="12"/>
  <c r="AL535" i="12"/>
  <c r="AM535" i="12"/>
  <c r="AN535" i="12"/>
  <c r="AO535" i="12"/>
  <c r="AP535" i="12"/>
  <c r="AQ535" i="12"/>
  <c r="AR535" i="12"/>
  <c r="AA740" i="12"/>
  <c r="AB740" i="12"/>
  <c r="AC740" i="12"/>
  <c r="AD740" i="12"/>
  <c r="AE740" i="12"/>
  <c r="AF740" i="12"/>
  <c r="AG740" i="12"/>
  <c r="AH740" i="12"/>
  <c r="AI740" i="12"/>
  <c r="AJ740" i="12"/>
  <c r="AK740" i="12"/>
  <c r="AL740" i="12"/>
  <c r="AM740" i="12"/>
  <c r="AN740" i="12"/>
  <c r="AO740" i="12"/>
  <c r="AP740" i="12"/>
  <c r="AQ740" i="12"/>
  <c r="AR740" i="12"/>
  <c r="AA750" i="12"/>
  <c r="AB750" i="12"/>
  <c r="AC750" i="12"/>
  <c r="AD750" i="12"/>
  <c r="AE750" i="12"/>
  <c r="AF750" i="12"/>
  <c r="AG750" i="12"/>
  <c r="AH750" i="12"/>
  <c r="AI750" i="12"/>
  <c r="AJ750" i="12"/>
  <c r="AK750" i="12"/>
  <c r="AL750" i="12"/>
  <c r="AM750" i="12"/>
  <c r="AN750" i="12"/>
  <c r="AO750" i="12"/>
  <c r="AP750" i="12"/>
  <c r="AQ750" i="12"/>
  <c r="AR750" i="12"/>
  <c r="AA355" i="12"/>
  <c r="AB355" i="12"/>
  <c r="AC355" i="12"/>
  <c r="AD355" i="12"/>
  <c r="AE355" i="12"/>
  <c r="AF355" i="12"/>
  <c r="AG355" i="12"/>
  <c r="AH355" i="12"/>
  <c r="AI355" i="12"/>
  <c r="AJ355" i="12"/>
  <c r="AK355" i="12"/>
  <c r="AL355" i="12"/>
  <c r="AM355" i="12"/>
  <c r="AN355" i="12"/>
  <c r="AO355" i="12"/>
  <c r="AP355" i="12"/>
  <c r="AQ355" i="12"/>
  <c r="AR355" i="12"/>
  <c r="AA310" i="12"/>
  <c r="AB310" i="12"/>
  <c r="AC310" i="12"/>
  <c r="AD310" i="12"/>
  <c r="AE310" i="12"/>
  <c r="AF310" i="12"/>
  <c r="AG310" i="12"/>
  <c r="AH310" i="12"/>
  <c r="AI310" i="12"/>
  <c r="AJ310" i="12"/>
  <c r="AK310" i="12"/>
  <c r="AL310" i="12"/>
  <c r="AM310" i="12"/>
  <c r="AN310" i="12"/>
  <c r="AO310" i="12"/>
  <c r="AP310" i="12"/>
  <c r="AQ310" i="12"/>
  <c r="AR310" i="12"/>
  <c r="AA361" i="12"/>
  <c r="AB361" i="12"/>
  <c r="AC361" i="12"/>
  <c r="AD361" i="12"/>
  <c r="AS361" i="12" s="1"/>
  <c r="AE361" i="12"/>
  <c r="AF361" i="12"/>
  <c r="AG361" i="12"/>
  <c r="AH361" i="12"/>
  <c r="AI361" i="12"/>
  <c r="AJ361" i="12"/>
  <c r="AK361" i="12"/>
  <c r="AL361" i="12"/>
  <c r="AM361" i="12"/>
  <c r="AN361" i="12"/>
  <c r="AO361" i="12"/>
  <c r="AP361" i="12"/>
  <c r="AQ361" i="12"/>
  <c r="AR361" i="12"/>
  <c r="AQ91" i="4"/>
  <c r="AA91" i="4"/>
  <c r="AO91" i="4" s="1"/>
  <c r="AQ535" i="4"/>
  <c r="AA535" i="4"/>
  <c r="AQ738" i="4"/>
  <c r="AA738" i="4"/>
  <c r="AO738" i="4" s="1"/>
  <c r="AQ748" i="4"/>
  <c r="AA748" i="4"/>
  <c r="AO748" i="4"/>
  <c r="AQ355" i="4"/>
  <c r="AA355" i="4"/>
  <c r="AQ310" i="4"/>
  <c r="AA310" i="4"/>
  <c r="AQ361" i="4"/>
  <c r="AA361" i="4"/>
  <c r="AO361" i="4" s="1"/>
  <c r="R91" i="4"/>
  <c r="R535" i="4"/>
  <c r="R738" i="4"/>
  <c r="R748" i="4"/>
  <c r="R355" i="4"/>
  <c r="R310" i="4"/>
  <c r="R361" i="4"/>
  <c r="M91" i="4"/>
  <c r="J91" i="4" s="1"/>
  <c r="AP91" i="4" s="1"/>
  <c r="M535" i="4"/>
  <c r="Z535" i="4" s="1"/>
  <c r="J535" i="4"/>
  <c r="M738" i="4"/>
  <c r="J738" i="4"/>
  <c r="AP738" i="4"/>
  <c r="M748" i="4"/>
  <c r="AP748" i="4"/>
  <c r="M355" i="4"/>
  <c r="J355" i="4"/>
  <c r="AP355" i="4" s="1"/>
  <c r="M310" i="4"/>
  <c r="J310" i="4" s="1"/>
  <c r="AP310" i="4" s="1"/>
  <c r="M361" i="4"/>
  <c r="J361" i="4"/>
  <c r="AP361" i="4" s="1"/>
  <c r="AS91" i="12"/>
  <c r="W6" i="5"/>
  <c r="Z361" i="4"/>
  <c r="Z738" i="4"/>
  <c r="AO310" i="4"/>
  <c r="Z355" i="4"/>
  <c r="Z91" i="4"/>
  <c r="Z310" i="4"/>
  <c r="A20" i="5"/>
  <c r="C20" i="5"/>
  <c r="D20" i="5"/>
  <c r="E20" i="5"/>
  <c r="F20" i="5"/>
  <c r="G20" i="5"/>
  <c r="H20" i="5"/>
  <c r="I20" i="5"/>
  <c r="J20" i="5"/>
  <c r="O20" i="5"/>
  <c r="K20" i="5"/>
  <c r="P20" i="5"/>
  <c r="Q20" i="5"/>
  <c r="L20" i="5"/>
  <c r="N20" i="5"/>
  <c r="M20" i="5"/>
  <c r="A21" i="5"/>
  <c r="C21" i="5"/>
  <c r="D21" i="5"/>
  <c r="E21" i="5"/>
  <c r="F21" i="5"/>
  <c r="G21" i="5"/>
  <c r="H21" i="5"/>
  <c r="I21" i="5"/>
  <c r="J21" i="5"/>
  <c r="O21" i="5"/>
  <c r="K21" i="5"/>
  <c r="P21" i="5"/>
  <c r="Q21" i="5"/>
  <c r="L21" i="5"/>
  <c r="N21" i="5"/>
  <c r="M21" i="5"/>
  <c r="A22" i="5"/>
  <c r="C22" i="5"/>
  <c r="D22" i="5"/>
  <c r="E22" i="5"/>
  <c r="F22" i="5"/>
  <c r="G22" i="5"/>
  <c r="H22" i="5"/>
  <c r="I22" i="5"/>
  <c r="J22" i="5"/>
  <c r="O22" i="5"/>
  <c r="K22" i="5"/>
  <c r="P22" i="5"/>
  <c r="Q22" i="5"/>
  <c r="L22" i="5"/>
  <c r="N22" i="5"/>
  <c r="M22" i="5"/>
  <c r="A23" i="5"/>
  <c r="C23" i="5"/>
  <c r="D23" i="5"/>
  <c r="E23" i="5"/>
  <c r="F23" i="5"/>
  <c r="G23" i="5"/>
  <c r="H23" i="5"/>
  <c r="I23" i="5"/>
  <c r="J23" i="5"/>
  <c r="O23" i="5"/>
  <c r="K23" i="5"/>
  <c r="P23" i="5"/>
  <c r="Q23" i="5"/>
  <c r="L23" i="5"/>
  <c r="N23" i="5"/>
  <c r="M23" i="5"/>
  <c r="A24" i="5"/>
  <c r="C24" i="5"/>
  <c r="D24" i="5"/>
  <c r="E24" i="5"/>
  <c r="F24" i="5"/>
  <c r="G24" i="5"/>
  <c r="H24" i="5"/>
  <c r="I24" i="5"/>
  <c r="J24" i="5"/>
  <c r="O24" i="5"/>
  <c r="K24" i="5"/>
  <c r="P24" i="5"/>
  <c r="Q24" i="5"/>
  <c r="L24" i="5"/>
  <c r="N24" i="5"/>
  <c r="M24" i="5"/>
  <c r="A25" i="5"/>
  <c r="C25" i="5"/>
  <c r="D25" i="5"/>
  <c r="E25" i="5"/>
  <c r="F25" i="5"/>
  <c r="G25" i="5"/>
  <c r="H25" i="5"/>
  <c r="I25" i="5"/>
  <c r="J25" i="5"/>
  <c r="O25" i="5"/>
  <c r="K25" i="5"/>
  <c r="P25" i="5"/>
  <c r="Q25" i="5"/>
  <c r="L25" i="5"/>
  <c r="N25" i="5"/>
  <c r="M25" i="5"/>
  <c r="A26" i="5"/>
  <c r="C26" i="5"/>
  <c r="D26" i="5"/>
  <c r="E26" i="5"/>
  <c r="F26" i="5"/>
  <c r="G26" i="5"/>
  <c r="H26" i="5"/>
  <c r="I26" i="5"/>
  <c r="J26" i="5"/>
  <c r="O26" i="5"/>
  <c r="K26" i="5"/>
  <c r="P26" i="5"/>
  <c r="Q26" i="5"/>
  <c r="L26" i="5"/>
  <c r="N26" i="5"/>
  <c r="M26" i="5"/>
  <c r="A27" i="5"/>
  <c r="C27" i="5"/>
  <c r="D27" i="5"/>
  <c r="E27" i="5"/>
  <c r="F27" i="5"/>
  <c r="G27" i="5"/>
  <c r="H27" i="5"/>
  <c r="I27" i="5"/>
  <c r="J27" i="5"/>
  <c r="O27" i="5"/>
  <c r="K27" i="5"/>
  <c r="P27" i="5"/>
  <c r="Q27" i="5"/>
  <c r="L27" i="5"/>
  <c r="N27" i="5"/>
  <c r="M27" i="5"/>
  <c r="A28" i="5"/>
  <c r="C28" i="5"/>
  <c r="D28" i="5"/>
  <c r="E28" i="5"/>
  <c r="F28" i="5"/>
  <c r="G28" i="5"/>
  <c r="H28" i="5"/>
  <c r="I28" i="5"/>
  <c r="J28" i="5"/>
  <c r="O28" i="5"/>
  <c r="K28" i="5"/>
  <c r="P28" i="5"/>
  <c r="Q28" i="5"/>
  <c r="L28" i="5"/>
  <c r="N28" i="5"/>
  <c r="M28" i="5"/>
  <c r="A29" i="5"/>
  <c r="C29" i="5"/>
  <c r="D29" i="5"/>
  <c r="E29" i="5"/>
  <c r="F29" i="5"/>
  <c r="G29" i="5"/>
  <c r="H29" i="5"/>
  <c r="I29" i="5"/>
  <c r="J29" i="5"/>
  <c r="O29" i="5"/>
  <c r="K29" i="5"/>
  <c r="P29" i="5"/>
  <c r="Q29" i="5"/>
  <c r="L29" i="5"/>
  <c r="N29" i="5"/>
  <c r="M29" i="5"/>
  <c r="A30" i="5"/>
  <c r="C30" i="5"/>
  <c r="D30" i="5"/>
  <c r="E30" i="5"/>
  <c r="F30" i="5"/>
  <c r="G30" i="5"/>
  <c r="H30" i="5"/>
  <c r="I30" i="5"/>
  <c r="J30" i="5"/>
  <c r="O30" i="5"/>
  <c r="K30" i="5"/>
  <c r="P30" i="5"/>
  <c r="Q30" i="5"/>
  <c r="L30" i="5"/>
  <c r="N30" i="5"/>
  <c r="M30" i="5"/>
  <c r="A31" i="5"/>
  <c r="C31" i="5"/>
  <c r="D31" i="5"/>
  <c r="E31" i="5"/>
  <c r="F31" i="5"/>
  <c r="G31" i="5"/>
  <c r="H31" i="5"/>
  <c r="I31" i="5"/>
  <c r="J31" i="5"/>
  <c r="O31" i="5"/>
  <c r="K31" i="5"/>
  <c r="P31" i="5"/>
  <c r="Q31" i="5"/>
  <c r="L31" i="5"/>
  <c r="N31" i="5"/>
  <c r="M31" i="5"/>
  <c r="A32" i="5"/>
  <c r="C32" i="5"/>
  <c r="D32" i="5"/>
  <c r="E32" i="5"/>
  <c r="F32" i="5"/>
  <c r="G32" i="5"/>
  <c r="H32" i="5"/>
  <c r="I32" i="5"/>
  <c r="J32" i="5"/>
  <c r="O32" i="5"/>
  <c r="K32" i="5"/>
  <c r="P32" i="5"/>
  <c r="Q32" i="5"/>
  <c r="L32" i="5"/>
  <c r="N32" i="5"/>
  <c r="M32" i="5"/>
  <c r="A33" i="5"/>
  <c r="C33" i="5"/>
  <c r="D33" i="5"/>
  <c r="E33" i="5"/>
  <c r="F33" i="5"/>
  <c r="G33" i="5"/>
  <c r="H33" i="5"/>
  <c r="I33" i="5"/>
  <c r="J33" i="5"/>
  <c r="O33" i="5"/>
  <c r="K33" i="5"/>
  <c r="P33" i="5"/>
  <c r="Q33" i="5"/>
  <c r="L33" i="5"/>
  <c r="N33" i="5"/>
  <c r="M33" i="5"/>
  <c r="A34" i="5"/>
  <c r="C34" i="5"/>
  <c r="D34" i="5"/>
  <c r="E34" i="5"/>
  <c r="F34" i="5"/>
  <c r="G34" i="5"/>
  <c r="H34" i="5"/>
  <c r="I34" i="5"/>
  <c r="J34" i="5"/>
  <c r="O34" i="5"/>
  <c r="K34" i="5"/>
  <c r="P34" i="5"/>
  <c r="Q34" i="5"/>
  <c r="L34" i="5"/>
  <c r="N34" i="5"/>
  <c r="M34" i="5"/>
  <c r="A35" i="5"/>
  <c r="C35" i="5"/>
  <c r="D35" i="5"/>
  <c r="E35" i="5"/>
  <c r="F35" i="5"/>
  <c r="G35" i="5"/>
  <c r="H35" i="5"/>
  <c r="I35" i="5"/>
  <c r="J35" i="5"/>
  <c r="O35" i="5"/>
  <c r="K35" i="5"/>
  <c r="P35" i="5"/>
  <c r="Q35" i="5"/>
  <c r="L35" i="5"/>
  <c r="N35" i="5"/>
  <c r="M35" i="5"/>
  <c r="A36" i="5"/>
  <c r="C36" i="5"/>
  <c r="D36" i="5"/>
  <c r="E36" i="5"/>
  <c r="F36" i="5"/>
  <c r="G36" i="5"/>
  <c r="H36" i="5"/>
  <c r="I36" i="5"/>
  <c r="J36" i="5"/>
  <c r="O36" i="5"/>
  <c r="K36" i="5"/>
  <c r="P36" i="5"/>
  <c r="Q36" i="5"/>
  <c r="L36" i="5"/>
  <c r="N36" i="5"/>
  <c r="M36" i="5"/>
  <c r="A37" i="5"/>
  <c r="C37" i="5"/>
  <c r="D37" i="5"/>
  <c r="E37" i="5"/>
  <c r="F37" i="5"/>
  <c r="G37" i="5"/>
  <c r="H37" i="5"/>
  <c r="I37" i="5"/>
  <c r="J37" i="5"/>
  <c r="O37" i="5"/>
  <c r="K37" i="5"/>
  <c r="P37" i="5"/>
  <c r="Q37" i="5"/>
  <c r="L37" i="5"/>
  <c r="N37" i="5"/>
  <c r="M37" i="5"/>
  <c r="A38" i="5"/>
  <c r="C38" i="5"/>
  <c r="D38" i="5"/>
  <c r="E38" i="5"/>
  <c r="F38" i="5"/>
  <c r="G38" i="5"/>
  <c r="H38" i="5"/>
  <c r="I38" i="5"/>
  <c r="J38" i="5"/>
  <c r="O38" i="5"/>
  <c r="K38" i="5"/>
  <c r="P38" i="5"/>
  <c r="Q38" i="5"/>
  <c r="L38" i="5"/>
  <c r="N38" i="5"/>
  <c r="M38" i="5"/>
  <c r="A39" i="5"/>
  <c r="C39" i="5"/>
  <c r="D39" i="5"/>
  <c r="E39" i="5"/>
  <c r="F39" i="5"/>
  <c r="G39" i="5"/>
  <c r="H39" i="5"/>
  <c r="I39" i="5"/>
  <c r="J39" i="5"/>
  <c r="O39" i="5"/>
  <c r="K39" i="5"/>
  <c r="P39" i="5"/>
  <c r="Q39" i="5"/>
  <c r="L39" i="5"/>
  <c r="N39" i="5"/>
  <c r="M39" i="5"/>
  <c r="A40" i="5"/>
  <c r="C40" i="5"/>
  <c r="D40" i="5"/>
  <c r="E40" i="5"/>
  <c r="F40" i="5"/>
  <c r="G40" i="5"/>
  <c r="H40" i="5"/>
  <c r="I40" i="5"/>
  <c r="J40" i="5"/>
  <c r="O40" i="5"/>
  <c r="K40" i="5"/>
  <c r="P40" i="5"/>
  <c r="Q40" i="5"/>
  <c r="L40" i="5"/>
  <c r="N40" i="5"/>
  <c r="M40" i="5"/>
  <c r="A41" i="5"/>
  <c r="C41" i="5"/>
  <c r="D41" i="5"/>
  <c r="E41" i="5"/>
  <c r="F41" i="5"/>
  <c r="G41" i="5"/>
  <c r="H41" i="5"/>
  <c r="I41" i="5"/>
  <c r="J41" i="5"/>
  <c r="O41" i="5"/>
  <c r="K41" i="5"/>
  <c r="P41" i="5"/>
  <c r="Q41" i="5"/>
  <c r="L41" i="5"/>
  <c r="N41" i="5"/>
  <c r="M41" i="5"/>
  <c r="A42" i="5"/>
  <c r="C42" i="5"/>
  <c r="D42" i="5"/>
  <c r="E42" i="5"/>
  <c r="F42" i="5"/>
  <c r="G42" i="5"/>
  <c r="H42" i="5"/>
  <c r="I42" i="5"/>
  <c r="J42" i="5"/>
  <c r="O42" i="5"/>
  <c r="K42" i="5"/>
  <c r="P42" i="5"/>
  <c r="Q42" i="5"/>
  <c r="L42" i="5"/>
  <c r="N42" i="5"/>
  <c r="M42" i="5"/>
  <c r="A43" i="5"/>
  <c r="C43" i="5"/>
  <c r="D43" i="5"/>
  <c r="E43" i="5"/>
  <c r="F43" i="5"/>
  <c r="G43" i="5"/>
  <c r="H43" i="5"/>
  <c r="I43" i="5"/>
  <c r="J43" i="5"/>
  <c r="O43" i="5"/>
  <c r="K43" i="5"/>
  <c r="P43" i="5"/>
  <c r="Q43" i="5"/>
  <c r="L43" i="5"/>
  <c r="N43" i="5"/>
  <c r="M43" i="5"/>
  <c r="A44" i="5"/>
  <c r="C44" i="5"/>
  <c r="D44" i="5"/>
  <c r="E44" i="5"/>
  <c r="F44" i="5"/>
  <c r="G44" i="5"/>
  <c r="H44" i="5"/>
  <c r="I44" i="5"/>
  <c r="J44" i="5"/>
  <c r="O44" i="5"/>
  <c r="K44" i="5"/>
  <c r="P44" i="5"/>
  <c r="Q44" i="5"/>
  <c r="L44" i="5"/>
  <c r="N44" i="5"/>
  <c r="M44" i="5"/>
  <c r="A45" i="5"/>
  <c r="C45" i="5"/>
  <c r="D45" i="5"/>
  <c r="E45" i="5"/>
  <c r="F45" i="5"/>
  <c r="G45" i="5"/>
  <c r="H45" i="5"/>
  <c r="I45" i="5"/>
  <c r="J45" i="5"/>
  <c r="O45" i="5"/>
  <c r="K45" i="5"/>
  <c r="P45" i="5"/>
  <c r="Q45" i="5"/>
  <c r="L45" i="5"/>
  <c r="N45" i="5"/>
  <c r="M45" i="5"/>
  <c r="A46" i="5"/>
  <c r="C46" i="5"/>
  <c r="D46" i="5"/>
  <c r="E46" i="5"/>
  <c r="F46" i="5"/>
  <c r="G46" i="5"/>
  <c r="H46" i="5"/>
  <c r="I46" i="5"/>
  <c r="J46" i="5"/>
  <c r="O46" i="5"/>
  <c r="K46" i="5"/>
  <c r="P46" i="5"/>
  <c r="Q46" i="5"/>
  <c r="L46" i="5"/>
  <c r="N46" i="5"/>
  <c r="M46" i="5"/>
  <c r="A47" i="5"/>
  <c r="C47" i="5"/>
  <c r="D47" i="5"/>
  <c r="E47" i="5"/>
  <c r="F47" i="5"/>
  <c r="G47" i="5"/>
  <c r="H47" i="5"/>
  <c r="I47" i="5"/>
  <c r="J47" i="5"/>
  <c r="O47" i="5"/>
  <c r="K47" i="5"/>
  <c r="P47" i="5"/>
  <c r="Q47" i="5"/>
  <c r="L47" i="5"/>
  <c r="N47" i="5"/>
  <c r="M47" i="5"/>
  <c r="A48" i="5"/>
  <c r="C48" i="5"/>
  <c r="D48" i="5"/>
  <c r="E48" i="5"/>
  <c r="F48" i="5"/>
  <c r="G48" i="5"/>
  <c r="H48" i="5"/>
  <c r="I48" i="5"/>
  <c r="J48" i="5"/>
  <c r="O48" i="5"/>
  <c r="K48" i="5"/>
  <c r="P48" i="5"/>
  <c r="Q48" i="5"/>
  <c r="L48" i="5"/>
  <c r="N48" i="5"/>
  <c r="M48" i="5"/>
  <c r="A49" i="5"/>
  <c r="C49" i="5"/>
  <c r="D49" i="5"/>
  <c r="E49" i="5"/>
  <c r="F49" i="5"/>
  <c r="G49" i="5"/>
  <c r="H49" i="5"/>
  <c r="I49" i="5"/>
  <c r="J49" i="5"/>
  <c r="O49" i="5"/>
  <c r="K49" i="5"/>
  <c r="P49" i="5"/>
  <c r="Q49" i="5"/>
  <c r="L49" i="5"/>
  <c r="N49" i="5"/>
  <c r="M49" i="5"/>
  <c r="A50" i="5"/>
  <c r="C50" i="5"/>
  <c r="D50" i="5"/>
  <c r="E50" i="5"/>
  <c r="F50" i="5"/>
  <c r="G50" i="5"/>
  <c r="H50" i="5"/>
  <c r="I50" i="5"/>
  <c r="J50" i="5"/>
  <c r="O50" i="5"/>
  <c r="K50" i="5"/>
  <c r="P50" i="5"/>
  <c r="Q50" i="5"/>
  <c r="L50" i="5"/>
  <c r="N50" i="5"/>
  <c r="M50" i="5"/>
  <c r="A51" i="5"/>
  <c r="C51" i="5"/>
  <c r="D51" i="5"/>
  <c r="E51" i="5"/>
  <c r="F51" i="5"/>
  <c r="G51" i="5"/>
  <c r="H51" i="5"/>
  <c r="I51" i="5"/>
  <c r="J51" i="5"/>
  <c r="O51" i="5"/>
  <c r="K51" i="5"/>
  <c r="P51" i="5"/>
  <c r="Q51" i="5"/>
  <c r="L51" i="5"/>
  <c r="N51" i="5"/>
  <c r="M51" i="5"/>
  <c r="A52" i="5"/>
  <c r="C52" i="5"/>
  <c r="D52" i="5"/>
  <c r="E52" i="5"/>
  <c r="F52" i="5"/>
  <c r="G52" i="5"/>
  <c r="H52" i="5"/>
  <c r="I52" i="5"/>
  <c r="J52" i="5"/>
  <c r="O52" i="5"/>
  <c r="K52" i="5"/>
  <c r="P52" i="5"/>
  <c r="Q52" i="5"/>
  <c r="L52" i="5"/>
  <c r="N52" i="5"/>
  <c r="M52" i="5"/>
  <c r="A53" i="5"/>
  <c r="C53" i="5"/>
  <c r="D53" i="5"/>
  <c r="E53" i="5"/>
  <c r="F53" i="5"/>
  <c r="G53" i="5"/>
  <c r="H53" i="5"/>
  <c r="I53" i="5"/>
  <c r="J53" i="5"/>
  <c r="O53" i="5"/>
  <c r="K53" i="5"/>
  <c r="P53" i="5"/>
  <c r="Q53" i="5"/>
  <c r="L53" i="5"/>
  <c r="N53" i="5"/>
  <c r="M53" i="5"/>
  <c r="A54" i="5"/>
  <c r="C54" i="5"/>
  <c r="D54" i="5"/>
  <c r="E54" i="5"/>
  <c r="F54" i="5"/>
  <c r="G54" i="5"/>
  <c r="H54" i="5"/>
  <c r="I54" i="5"/>
  <c r="J54" i="5"/>
  <c r="O54" i="5"/>
  <c r="K54" i="5"/>
  <c r="P54" i="5"/>
  <c r="Q54" i="5"/>
  <c r="L54" i="5"/>
  <c r="N54" i="5"/>
  <c r="M54" i="5"/>
  <c r="A55" i="5"/>
  <c r="C55" i="5"/>
  <c r="D55" i="5"/>
  <c r="E55" i="5"/>
  <c r="F55" i="5"/>
  <c r="G55" i="5"/>
  <c r="H55" i="5"/>
  <c r="I55" i="5"/>
  <c r="J55" i="5"/>
  <c r="O55" i="5"/>
  <c r="K55" i="5"/>
  <c r="P55" i="5"/>
  <c r="Q55" i="5"/>
  <c r="L55" i="5"/>
  <c r="N55" i="5"/>
  <c r="M55" i="5"/>
  <c r="AS12" i="4"/>
  <c r="AT12" i="4"/>
  <c r="AU12" i="4"/>
  <c r="AV12" i="4"/>
  <c r="AS30" i="4"/>
  <c r="AT30" i="4"/>
  <c r="AU30" i="4"/>
  <c r="AV30" i="4"/>
  <c r="AW30" i="4" s="1"/>
  <c r="AS38" i="4"/>
  <c r="AS83" i="4"/>
  <c r="AT83" i="4"/>
  <c r="AU83" i="4"/>
  <c r="AS109" i="4"/>
  <c r="AT109" i="4" s="1"/>
  <c r="AU109" i="4" s="1"/>
  <c r="AV109" i="4" s="1"/>
  <c r="AS143" i="4"/>
  <c r="AS284" i="4"/>
  <c r="AT284" i="4"/>
  <c r="AU284" i="4" s="1"/>
  <c r="AV284" i="4" s="1"/>
  <c r="AS293" i="4"/>
  <c r="AT293" i="4"/>
  <c r="AW293" i="4" s="1"/>
  <c r="AX293" i="4" s="1"/>
  <c r="AU293" i="4"/>
  <c r="AV293" i="4" s="1"/>
  <c r="AS306" i="4"/>
  <c r="AT306" i="4" s="1"/>
  <c r="AU306" i="4" s="1"/>
  <c r="AV306" i="4" s="1"/>
  <c r="AS309" i="4"/>
  <c r="AS320" i="4"/>
  <c r="AW320" i="4" s="1"/>
  <c r="AX320" i="4" s="1"/>
  <c r="AT320" i="4"/>
  <c r="AU320" i="4" s="1"/>
  <c r="AV320" i="4" s="1"/>
  <c r="AS325" i="4"/>
  <c r="AT325" i="4"/>
  <c r="AU325" i="4"/>
  <c r="AV325" i="4" s="1"/>
  <c r="AS336" i="4"/>
  <c r="AT336" i="4" s="1"/>
  <c r="AS354" i="4"/>
  <c r="AT354" i="4" s="1"/>
  <c r="AU354" i="4" s="1"/>
  <c r="AV354" i="4" s="1"/>
  <c r="AS368" i="4"/>
  <c r="AT368" i="4"/>
  <c r="AU368" i="4" s="1"/>
  <c r="AV368" i="4" s="1"/>
  <c r="AS372" i="4"/>
  <c r="AT372" i="4"/>
  <c r="AW372" i="4" s="1"/>
  <c r="AX372" i="4" s="1"/>
  <c r="AU372" i="4"/>
  <c r="AV372" i="4" s="1"/>
  <c r="AS384" i="4"/>
  <c r="AT384" i="4" s="1"/>
  <c r="AU384" i="4" s="1"/>
  <c r="AV384" i="4" s="1"/>
  <c r="AS388" i="4"/>
  <c r="AS399" i="4"/>
  <c r="AT399" i="4"/>
  <c r="AS409" i="4"/>
  <c r="AT409" i="4"/>
  <c r="AU409" i="4"/>
  <c r="AV409" i="4" s="1"/>
  <c r="AS416" i="4"/>
  <c r="AT416" i="4" s="1"/>
  <c r="AS421" i="4"/>
  <c r="AT421" i="4" s="1"/>
  <c r="AU421" i="4" s="1"/>
  <c r="AV421" i="4" s="1"/>
  <c r="AS437" i="4"/>
  <c r="AT437" i="4"/>
  <c r="AU437" i="4" s="1"/>
  <c r="AV437" i="4" s="1"/>
  <c r="AS447" i="4"/>
  <c r="AT447" i="4"/>
  <c r="AU447" i="4"/>
  <c r="AS458" i="4"/>
  <c r="AT458" i="4" s="1"/>
  <c r="AU458" i="4" s="1"/>
  <c r="AV458" i="4" s="1"/>
  <c r="AS466" i="4"/>
  <c r="AT466" i="4" s="1"/>
  <c r="AU466" i="4" s="1"/>
  <c r="AV466" i="4" s="1"/>
  <c r="AT38" i="4"/>
  <c r="X7" i="4"/>
  <c r="W7" i="4"/>
  <c r="AS7" i="4"/>
  <c r="AS879" i="4"/>
  <c r="AT879" i="4"/>
  <c r="AU879" i="4" s="1"/>
  <c r="AV879" i="4" s="1"/>
  <c r="AS876" i="4"/>
  <c r="AT876" i="4"/>
  <c r="AU876" i="4" s="1"/>
  <c r="AV876" i="4"/>
  <c r="AW876" i="4" s="1"/>
  <c r="AX876" i="4" s="1"/>
  <c r="AS871" i="4"/>
  <c r="AT871" i="4" s="1"/>
  <c r="AU871" i="4" s="1"/>
  <c r="AV871" i="4" s="1"/>
  <c r="AS867" i="4"/>
  <c r="AS863" i="4"/>
  <c r="AT863" i="4"/>
  <c r="AU863" i="4" s="1"/>
  <c r="AV863" i="4" s="1"/>
  <c r="AS859" i="4"/>
  <c r="AT859" i="4"/>
  <c r="AU859" i="4" s="1"/>
  <c r="AV859" i="4"/>
  <c r="AS855" i="4"/>
  <c r="AT855" i="4" s="1"/>
  <c r="AU855" i="4" s="1"/>
  <c r="AV855" i="4" s="1"/>
  <c r="AS851" i="4"/>
  <c r="AS845" i="4"/>
  <c r="AW845" i="4" s="1"/>
  <c r="AT845" i="4"/>
  <c r="AU845" i="4" s="1"/>
  <c r="AV845" i="4" s="1"/>
  <c r="AS842" i="4"/>
  <c r="AT842" i="4"/>
  <c r="AU842" i="4" s="1"/>
  <c r="AV842" i="4"/>
  <c r="AS838" i="4"/>
  <c r="AT838" i="4" s="1"/>
  <c r="AU838" i="4" s="1"/>
  <c r="AV838" i="4" s="1"/>
  <c r="AS834" i="4"/>
  <c r="AT834" i="4" s="1"/>
  <c r="AU834" i="4" s="1"/>
  <c r="AV834" i="4" s="1"/>
  <c r="AS831" i="4"/>
  <c r="AT831" i="4"/>
  <c r="AU831" i="4" s="1"/>
  <c r="AV831" i="4" s="1"/>
  <c r="AS828" i="4"/>
  <c r="AT828" i="4"/>
  <c r="AU828" i="4" s="1"/>
  <c r="AV828" i="4"/>
  <c r="AS824" i="4"/>
  <c r="AT824" i="4" s="1"/>
  <c r="AU824" i="4" s="1"/>
  <c r="AV824" i="4" s="1"/>
  <c r="AS819" i="4"/>
  <c r="AT819" i="4" s="1"/>
  <c r="AU819" i="4" s="1"/>
  <c r="AV819" i="4" s="1"/>
  <c r="AS815" i="4"/>
  <c r="AW815" i="4" s="1"/>
  <c r="AX815" i="4" s="1"/>
  <c r="AT815" i="4"/>
  <c r="AU815" i="4" s="1"/>
  <c r="AV815" i="4" s="1"/>
  <c r="AS811" i="4"/>
  <c r="AT811" i="4"/>
  <c r="AU811" i="4" s="1"/>
  <c r="AV811" i="4"/>
  <c r="AS807" i="4"/>
  <c r="AT807" i="4" s="1"/>
  <c r="AU807" i="4" s="1"/>
  <c r="AV807" i="4" s="1"/>
  <c r="AS803" i="4"/>
  <c r="AS796" i="4"/>
  <c r="AT796" i="4"/>
  <c r="AU796" i="4" s="1"/>
  <c r="AV796" i="4" s="1"/>
  <c r="AS792" i="4"/>
  <c r="AT792" i="4"/>
  <c r="AU792" i="4" s="1"/>
  <c r="AV792" i="4"/>
  <c r="AS787" i="4"/>
  <c r="AT787" i="4" s="1"/>
  <c r="AU787" i="4" s="1"/>
  <c r="AV787" i="4" s="1"/>
  <c r="AS783" i="4"/>
  <c r="AT783" i="4" s="1"/>
  <c r="AU783" i="4" s="1"/>
  <c r="AV783" i="4" s="1"/>
  <c r="AS779" i="4"/>
  <c r="AW779" i="4" s="1"/>
  <c r="AX779" i="4" s="1"/>
  <c r="AT779" i="4"/>
  <c r="AU779" i="4" s="1"/>
  <c r="AV779" i="4" s="1"/>
  <c r="AS775" i="4"/>
  <c r="AT775" i="4"/>
  <c r="AU775" i="4" s="1"/>
  <c r="AV775" i="4"/>
  <c r="AS772" i="4"/>
  <c r="AT772" i="4" s="1"/>
  <c r="AU772" i="4" s="1"/>
  <c r="AV772" i="4" s="1"/>
  <c r="AS768" i="4"/>
  <c r="AT768" i="4" s="1"/>
  <c r="AU768" i="4" s="1"/>
  <c r="AV768" i="4" s="1"/>
  <c r="AS762" i="4"/>
  <c r="AT762" i="4"/>
  <c r="AU762" i="4" s="1"/>
  <c r="AV762" i="4" s="1"/>
  <c r="AS759" i="4"/>
  <c r="AT759" i="4"/>
  <c r="AU759" i="4" s="1"/>
  <c r="AV759" i="4"/>
  <c r="AS755" i="4"/>
  <c r="AT755" i="4" s="1"/>
  <c r="AU755" i="4" s="1"/>
  <c r="AV755" i="4" s="1"/>
  <c r="AS751" i="4"/>
  <c r="AT751" i="4" s="1"/>
  <c r="AU751" i="4" s="1"/>
  <c r="AV751" i="4" s="1"/>
  <c r="AS744" i="4"/>
  <c r="AW744" i="4" s="1"/>
  <c r="AX744" i="4" s="1"/>
  <c r="AT744" i="4"/>
  <c r="AU744" i="4" s="1"/>
  <c r="AV744" i="4" s="1"/>
  <c r="AS740" i="4"/>
  <c r="AT740" i="4"/>
  <c r="AU740" i="4" s="1"/>
  <c r="AV740" i="4"/>
  <c r="AS735" i="4"/>
  <c r="AT735" i="4" s="1"/>
  <c r="AU735" i="4" s="1"/>
  <c r="AV735" i="4" s="1"/>
  <c r="AS732" i="4"/>
  <c r="AT732" i="4" s="1"/>
  <c r="AU732" i="4" s="1"/>
  <c r="AV732" i="4" s="1"/>
  <c r="AS729" i="4"/>
  <c r="AT729" i="4"/>
  <c r="AU729" i="4" s="1"/>
  <c r="AV729" i="4" s="1"/>
  <c r="AS725" i="4"/>
  <c r="AT725" i="4"/>
  <c r="AU725" i="4" s="1"/>
  <c r="AV725" i="4"/>
  <c r="AS721" i="4"/>
  <c r="AT721" i="4" s="1"/>
  <c r="AU721" i="4" s="1"/>
  <c r="AV721" i="4" s="1"/>
  <c r="AS717" i="4"/>
  <c r="AT717" i="4" s="1"/>
  <c r="AU717" i="4" s="1"/>
  <c r="AV717" i="4" s="1"/>
  <c r="AS713" i="4"/>
  <c r="AW713" i="4" s="1"/>
  <c r="AT713" i="4"/>
  <c r="AU713" i="4" s="1"/>
  <c r="AV713" i="4" s="1"/>
  <c r="AS705" i="4"/>
  <c r="AT705" i="4"/>
  <c r="AU705" i="4" s="1"/>
  <c r="AV705" i="4"/>
  <c r="AS702" i="4"/>
  <c r="AT702" i="4" s="1"/>
  <c r="AU702" i="4" s="1"/>
  <c r="AV702" i="4" s="1"/>
  <c r="AS698" i="4"/>
  <c r="AS694" i="4"/>
  <c r="AT694" i="4"/>
  <c r="AU694" i="4" s="1"/>
  <c r="AV694" i="4" s="1"/>
  <c r="AS688" i="4"/>
  <c r="AT688" i="4"/>
  <c r="AU688" i="4" s="1"/>
  <c r="AV688" i="4"/>
  <c r="AS681" i="4"/>
  <c r="AT681" i="4" s="1"/>
  <c r="AU681" i="4" s="1"/>
  <c r="AV681" i="4" s="1"/>
  <c r="AS677" i="4"/>
  <c r="AT677" i="4" s="1"/>
  <c r="AU677" i="4" s="1"/>
  <c r="AV677" i="4" s="1"/>
  <c r="AS673" i="4"/>
  <c r="AT673" i="4"/>
  <c r="AU673" i="4" s="1"/>
  <c r="AV673" i="4" s="1"/>
  <c r="AS669" i="4"/>
  <c r="AT669" i="4"/>
  <c r="AU669" i="4" s="1"/>
  <c r="AV669" i="4"/>
  <c r="AS665" i="4"/>
  <c r="AT665" i="4" s="1"/>
  <c r="AU665" i="4" s="1"/>
  <c r="AV665" i="4" s="1"/>
  <c r="AS661" i="4"/>
  <c r="AS656" i="4"/>
  <c r="AT656" i="4"/>
  <c r="AU656" i="4" s="1"/>
  <c r="AV656" i="4" s="1"/>
  <c r="AS461" i="4"/>
  <c r="AT461" i="4"/>
  <c r="AU461" i="4" s="1"/>
  <c r="AV461" i="4"/>
  <c r="AW461" i="4" s="1"/>
  <c r="AX461" i="4" s="1"/>
  <c r="AS649" i="4"/>
  <c r="AT649" i="4"/>
  <c r="AS645" i="4"/>
  <c r="AT645" i="4"/>
  <c r="AS641" i="4"/>
  <c r="AT641" i="4"/>
  <c r="AU641" i="4" s="1"/>
  <c r="AV641" i="4" s="1"/>
  <c r="AS637" i="4"/>
  <c r="AT637" i="4"/>
  <c r="AU637" i="4" s="1"/>
  <c r="AV637" i="4" s="1"/>
  <c r="AS633" i="4"/>
  <c r="AT633" i="4"/>
  <c r="AS629" i="4"/>
  <c r="AT629" i="4"/>
  <c r="AS625" i="4"/>
  <c r="AT625" i="4"/>
  <c r="AU625" i="4" s="1"/>
  <c r="AV625" i="4" s="1"/>
  <c r="AS621" i="4"/>
  <c r="AT621" i="4"/>
  <c r="AU621" i="4" s="1"/>
  <c r="AV621" i="4" s="1"/>
  <c r="AS617" i="4"/>
  <c r="AT617" i="4"/>
  <c r="AS614" i="4"/>
  <c r="AT614" i="4"/>
  <c r="AS611" i="4"/>
  <c r="AT611" i="4"/>
  <c r="AU611" i="4" s="1"/>
  <c r="AV611" i="4" s="1"/>
  <c r="AS607" i="4"/>
  <c r="AT607" i="4"/>
  <c r="AU607" i="4" s="1"/>
  <c r="AV607" i="4" s="1"/>
  <c r="AS603" i="4"/>
  <c r="AT603" i="4"/>
  <c r="AS599" i="4"/>
  <c r="AT599" i="4"/>
  <c r="AS595" i="4"/>
  <c r="AT595" i="4"/>
  <c r="AU595" i="4" s="1"/>
  <c r="AV595" i="4" s="1"/>
  <c r="AS593" i="4"/>
  <c r="AT593" i="4"/>
  <c r="AU593" i="4" s="1"/>
  <c r="AV593" i="4" s="1"/>
  <c r="AS589" i="4"/>
  <c r="AT589" i="4"/>
  <c r="AS584" i="4"/>
  <c r="AT584" i="4"/>
  <c r="AS581" i="4"/>
  <c r="AT581" i="4"/>
  <c r="AU581" i="4" s="1"/>
  <c r="AV581" i="4" s="1"/>
  <c r="AS577" i="4"/>
  <c r="AT577" i="4"/>
  <c r="AU577" i="4" s="1"/>
  <c r="AV577" i="4" s="1"/>
  <c r="AS573" i="4"/>
  <c r="AT573" i="4"/>
  <c r="AS568" i="4"/>
  <c r="AT568" i="4"/>
  <c r="AS564" i="4"/>
  <c r="AT564" i="4"/>
  <c r="AU564" i="4" s="1"/>
  <c r="AV564" i="4" s="1"/>
  <c r="AS560" i="4"/>
  <c r="AT560" i="4"/>
  <c r="AU560" i="4" s="1"/>
  <c r="AV560" i="4" s="1"/>
  <c r="AS557" i="4"/>
  <c r="AT557" i="4"/>
  <c r="AS552" i="4"/>
  <c r="AT552" i="4"/>
  <c r="AS548" i="4"/>
  <c r="AT548" i="4"/>
  <c r="AU548" i="4" s="1"/>
  <c r="AV548" i="4" s="1"/>
  <c r="AS544" i="4"/>
  <c r="AT544" i="4"/>
  <c r="AU544" i="4" s="1"/>
  <c r="AV544" i="4" s="1"/>
  <c r="AS540" i="4"/>
  <c r="AT540" i="4"/>
  <c r="AS534" i="4"/>
  <c r="AT534" i="4"/>
  <c r="AS529" i="4"/>
  <c r="AT529" i="4"/>
  <c r="AU529" i="4" s="1"/>
  <c r="AV529" i="4" s="1"/>
  <c r="AS525" i="4"/>
  <c r="AT525" i="4"/>
  <c r="AU525" i="4" s="1"/>
  <c r="AV525" i="4" s="1"/>
  <c r="AS521" i="4"/>
  <c r="AT521" i="4"/>
  <c r="AS518" i="4"/>
  <c r="AT518" i="4"/>
  <c r="AS510" i="4"/>
  <c r="AT510" i="4"/>
  <c r="AU510" i="4" s="1"/>
  <c r="AV510" i="4" s="1"/>
  <c r="AS506" i="4"/>
  <c r="AT506" i="4"/>
  <c r="AU506" i="4" s="1"/>
  <c r="AV506" i="4" s="1"/>
  <c r="AS502" i="4"/>
  <c r="AT502" i="4"/>
  <c r="AS498" i="4"/>
  <c r="AT498" i="4"/>
  <c r="AS494" i="4"/>
  <c r="AT494" i="4"/>
  <c r="AU494" i="4" s="1"/>
  <c r="AV494" i="4" s="1"/>
  <c r="AS490" i="4"/>
  <c r="AT490" i="4"/>
  <c r="AU490" i="4" s="1"/>
  <c r="AV490" i="4" s="1"/>
  <c r="AS486" i="4"/>
  <c r="AT486" i="4"/>
  <c r="AS483" i="4"/>
  <c r="AT483" i="4"/>
  <c r="AS480" i="4"/>
  <c r="AT480" i="4"/>
  <c r="AU480" i="4" s="1"/>
  <c r="AV480" i="4" s="1"/>
  <c r="AS477" i="4"/>
  <c r="AT477" i="4"/>
  <c r="AU477" i="4" s="1"/>
  <c r="AV477" i="4" s="1"/>
  <c r="AS8" i="4"/>
  <c r="AS882" i="4"/>
  <c r="AS878" i="4"/>
  <c r="AW878" i="4" s="1"/>
  <c r="AT878" i="4"/>
  <c r="AU878" i="4" s="1"/>
  <c r="AV878" i="4" s="1"/>
  <c r="AS875" i="4"/>
  <c r="AT875" i="4"/>
  <c r="AU875" i="4"/>
  <c r="AV875" i="4" s="1"/>
  <c r="AS870" i="4"/>
  <c r="AT870" i="4" s="1"/>
  <c r="AU870" i="4" s="1"/>
  <c r="AV870" i="4" s="1"/>
  <c r="AS866" i="4"/>
  <c r="AS862" i="4"/>
  <c r="AW862" i="4" s="1"/>
  <c r="AT862" i="4"/>
  <c r="AU862" i="4" s="1"/>
  <c r="AV862" i="4" s="1"/>
  <c r="AS858" i="4"/>
  <c r="AT858" i="4"/>
  <c r="AU858" i="4"/>
  <c r="AV858" i="4" s="1"/>
  <c r="AS854" i="4"/>
  <c r="AT854" i="4" s="1"/>
  <c r="AU854" i="4" s="1"/>
  <c r="AV854" i="4" s="1"/>
  <c r="AS850" i="4"/>
  <c r="AS844" i="4"/>
  <c r="AT844" i="4"/>
  <c r="AU844" i="4" s="1"/>
  <c r="AV844" i="4" s="1"/>
  <c r="AS841" i="4"/>
  <c r="AT841" i="4"/>
  <c r="AU841" i="4"/>
  <c r="AV841" i="4" s="1"/>
  <c r="AS837" i="4"/>
  <c r="AT837" i="4" s="1"/>
  <c r="AU837" i="4" s="1"/>
  <c r="AV837" i="4" s="1"/>
  <c r="AS833" i="4"/>
  <c r="AT833" i="4" s="1"/>
  <c r="AU833" i="4" s="1"/>
  <c r="AV833" i="4" s="1"/>
  <c r="AS830" i="4"/>
  <c r="AT830" i="4"/>
  <c r="AU830" i="4" s="1"/>
  <c r="AV830" i="4" s="1"/>
  <c r="AS827" i="4"/>
  <c r="AT827" i="4"/>
  <c r="AW827" i="4" s="1"/>
  <c r="AU827" i="4"/>
  <c r="AV827" i="4" s="1"/>
  <c r="AS823" i="4"/>
  <c r="AT823" i="4" s="1"/>
  <c r="AU823" i="4" s="1"/>
  <c r="AV823" i="4" s="1"/>
  <c r="AS818" i="4"/>
  <c r="AT818" i="4" s="1"/>
  <c r="AU818" i="4" s="1"/>
  <c r="AV818" i="4" s="1"/>
  <c r="AS814" i="4"/>
  <c r="AT814" i="4"/>
  <c r="AU814" i="4" s="1"/>
  <c r="AV814" i="4" s="1"/>
  <c r="AS810" i="4"/>
  <c r="AT810" i="4"/>
  <c r="AW810" i="4" s="1"/>
  <c r="AU810" i="4"/>
  <c r="AV810" i="4" s="1"/>
  <c r="AS806" i="4"/>
  <c r="AT806" i="4" s="1"/>
  <c r="AU806" i="4" s="1"/>
  <c r="AV806" i="4" s="1"/>
  <c r="AS802" i="4"/>
  <c r="AT802" i="4" s="1"/>
  <c r="AU802" i="4" s="1"/>
  <c r="AV802" i="4" s="1"/>
  <c r="AS799" i="4"/>
  <c r="AT799" i="4"/>
  <c r="AU799" i="4" s="1"/>
  <c r="AV799" i="4" s="1"/>
  <c r="AS795" i="4"/>
  <c r="AT795" i="4"/>
  <c r="AW795" i="4" s="1"/>
  <c r="AX795" i="4" s="1"/>
  <c r="AU795" i="4"/>
  <c r="AV795" i="4" s="1"/>
  <c r="AS790" i="4"/>
  <c r="AT790" i="4" s="1"/>
  <c r="AU790" i="4" s="1"/>
  <c r="AV790" i="4" s="1"/>
  <c r="AS786" i="4"/>
  <c r="AT786" i="4" s="1"/>
  <c r="AU786" i="4" s="1"/>
  <c r="AV786" i="4" s="1"/>
  <c r="AS782" i="4"/>
  <c r="AT782" i="4"/>
  <c r="AU782" i="4" s="1"/>
  <c r="AV782" i="4" s="1"/>
  <c r="AS778" i="4"/>
  <c r="AT778" i="4"/>
  <c r="AU778" i="4"/>
  <c r="AV778" i="4" s="1"/>
  <c r="AS774" i="4"/>
  <c r="AT774" i="4" s="1"/>
  <c r="AU774" i="4" s="1"/>
  <c r="AV774" i="4" s="1"/>
  <c r="AS771" i="4"/>
  <c r="AT771" i="4" s="1"/>
  <c r="AU771" i="4" s="1"/>
  <c r="AV771" i="4" s="1"/>
  <c r="AS767" i="4"/>
  <c r="AT767" i="4"/>
  <c r="AU767" i="4" s="1"/>
  <c r="AV767" i="4" s="1"/>
  <c r="AS758" i="4"/>
  <c r="AT758" i="4"/>
  <c r="AW758" i="4" s="1"/>
  <c r="AU758" i="4"/>
  <c r="AV758" i="4" s="1"/>
  <c r="AS754" i="4"/>
  <c r="AT754" i="4" s="1"/>
  <c r="AU754" i="4" s="1"/>
  <c r="AV754" i="4" s="1"/>
  <c r="AS750" i="4"/>
  <c r="AT750" i="4" s="1"/>
  <c r="AU750" i="4" s="1"/>
  <c r="AV750" i="4" s="1"/>
  <c r="AS746" i="4"/>
  <c r="AT746" i="4"/>
  <c r="AU746" i="4" s="1"/>
  <c r="AV746" i="4" s="1"/>
  <c r="AS743" i="4"/>
  <c r="AT743" i="4"/>
  <c r="AW743" i="4" s="1"/>
  <c r="AU743" i="4"/>
  <c r="AV743" i="4" s="1"/>
  <c r="AS739" i="4"/>
  <c r="AT739" i="4" s="1"/>
  <c r="AU739" i="4" s="1"/>
  <c r="AV739" i="4" s="1"/>
  <c r="AS734" i="4"/>
  <c r="AT734" i="4" s="1"/>
  <c r="AU734" i="4" s="1"/>
  <c r="AV734" i="4" s="1"/>
  <c r="AS731" i="4"/>
  <c r="AT731" i="4" s="1"/>
  <c r="AU731" i="4" s="1"/>
  <c r="AV731" i="4" s="1"/>
  <c r="AS728" i="4"/>
  <c r="AT728" i="4" s="1"/>
  <c r="AU728" i="4" s="1"/>
  <c r="AV728" i="4" s="1"/>
  <c r="AS724" i="4"/>
  <c r="AT724" i="4"/>
  <c r="AU724" i="4" s="1"/>
  <c r="AV724" i="4" s="1"/>
  <c r="AS720" i="4"/>
  <c r="AT720" i="4"/>
  <c r="AU720" i="4" s="1"/>
  <c r="AV720" i="4"/>
  <c r="AS716" i="4"/>
  <c r="AT716" i="4" s="1"/>
  <c r="AU716" i="4" s="1"/>
  <c r="AV716" i="4" s="1"/>
  <c r="AS709" i="4"/>
  <c r="AS704" i="4"/>
  <c r="AT704" i="4"/>
  <c r="AU704" i="4" s="1"/>
  <c r="AV704" i="4" s="1"/>
  <c r="AS701" i="4"/>
  <c r="AT701" i="4"/>
  <c r="AU701" i="4" s="1"/>
  <c r="AV701" i="4"/>
  <c r="AS697" i="4"/>
  <c r="AT697" i="4" s="1"/>
  <c r="AU697" i="4" s="1"/>
  <c r="AV697" i="4" s="1"/>
  <c r="AS693" i="4"/>
  <c r="AT693" i="4" s="1"/>
  <c r="AU693" i="4" s="1"/>
  <c r="AV693" i="4" s="1"/>
  <c r="AS687" i="4"/>
  <c r="AT687" i="4"/>
  <c r="AU687" i="4" s="1"/>
  <c r="AV687" i="4" s="1"/>
  <c r="AS684" i="4"/>
  <c r="AT684" i="4"/>
  <c r="AU684" i="4" s="1"/>
  <c r="AV684" i="4"/>
  <c r="AS680" i="4"/>
  <c r="AT680" i="4" s="1"/>
  <c r="AU680" i="4" s="1"/>
  <c r="AV680" i="4" s="1"/>
  <c r="AS676" i="4"/>
  <c r="AT676" i="4" s="1"/>
  <c r="AU676" i="4" s="1"/>
  <c r="AV676" i="4" s="1"/>
  <c r="AS672" i="4"/>
  <c r="AT672" i="4"/>
  <c r="AU672" i="4" s="1"/>
  <c r="AV672" i="4" s="1"/>
  <c r="AS668" i="4"/>
  <c r="AT668" i="4"/>
  <c r="AU668" i="4" s="1"/>
  <c r="AV668" i="4"/>
  <c r="AS664" i="4"/>
  <c r="AT664" i="4" s="1"/>
  <c r="AU664" i="4" s="1"/>
  <c r="AV664" i="4" s="1"/>
  <c r="AS660" i="4"/>
  <c r="AT660" i="4" s="1"/>
  <c r="AU660" i="4" s="1"/>
  <c r="AV660" i="4" s="1"/>
  <c r="AS655" i="4"/>
  <c r="AT655" i="4"/>
  <c r="AU655" i="4" s="1"/>
  <c r="AV655" i="4" s="1"/>
  <c r="AS652" i="4"/>
  <c r="AT652" i="4"/>
  <c r="AU652" i="4" s="1"/>
  <c r="AV652" i="4"/>
  <c r="AS644" i="4"/>
  <c r="AT644" i="4" s="1"/>
  <c r="AU644" i="4" s="1"/>
  <c r="AV644" i="4" s="1"/>
  <c r="AS640" i="4"/>
  <c r="AS636" i="4"/>
  <c r="AW636" i="4" s="1"/>
  <c r="AT636" i="4"/>
  <c r="AU636" i="4" s="1"/>
  <c r="AV636" i="4" s="1"/>
  <c r="AS632" i="4"/>
  <c r="AT632" i="4"/>
  <c r="AU632" i="4" s="1"/>
  <c r="AV632" i="4"/>
  <c r="AS628" i="4"/>
  <c r="AT628" i="4" s="1"/>
  <c r="AU628" i="4" s="1"/>
  <c r="AV628" i="4" s="1"/>
  <c r="AS624" i="4"/>
  <c r="AS620" i="4"/>
  <c r="AW620" i="4" s="1"/>
  <c r="AT620" i="4"/>
  <c r="AU620" i="4" s="1"/>
  <c r="AV620" i="4" s="1"/>
  <c r="AS613" i="4"/>
  <c r="AT613" i="4"/>
  <c r="AU613" i="4" s="1"/>
  <c r="AV613" i="4"/>
  <c r="AS610" i="4"/>
  <c r="AT610" i="4" s="1"/>
  <c r="AU610" i="4" s="1"/>
  <c r="AV610" i="4" s="1"/>
  <c r="AS606" i="4"/>
  <c r="AS602" i="4"/>
  <c r="AW602" i="4" s="1"/>
  <c r="AT602" i="4"/>
  <c r="AU602" i="4" s="1"/>
  <c r="AV602" i="4" s="1"/>
  <c r="AS598" i="4"/>
  <c r="AT598" i="4"/>
  <c r="AU598" i="4" s="1"/>
  <c r="AV598" i="4"/>
  <c r="AW598" i="4" s="1"/>
  <c r="AX598" i="4" s="1"/>
  <c r="AS592" i="4"/>
  <c r="AT592" i="4" s="1"/>
  <c r="AU592" i="4" s="1"/>
  <c r="AV592" i="4" s="1"/>
  <c r="AS588" i="4"/>
  <c r="AT588" i="4" s="1"/>
  <c r="AU588" i="4" s="1"/>
  <c r="AV588" i="4" s="1"/>
  <c r="AS580" i="4"/>
  <c r="AT580" i="4"/>
  <c r="AU580" i="4" s="1"/>
  <c r="AV580" i="4" s="1"/>
  <c r="AS576" i="4"/>
  <c r="AT576" i="4"/>
  <c r="AU576" i="4" s="1"/>
  <c r="AV576" i="4"/>
  <c r="AS572" i="4"/>
  <c r="AT572" i="4" s="1"/>
  <c r="AU572" i="4" s="1"/>
  <c r="AV572" i="4" s="1"/>
  <c r="AS567" i="4"/>
  <c r="AS563" i="4"/>
  <c r="AW563" i="4" s="1"/>
  <c r="AT563" i="4"/>
  <c r="AU563" i="4" s="1"/>
  <c r="AV563" i="4" s="1"/>
  <c r="AS559" i="4"/>
  <c r="AT559" i="4"/>
  <c r="AU559" i="4" s="1"/>
  <c r="AV559" i="4"/>
  <c r="AS556" i="4"/>
  <c r="AT556" i="4" s="1"/>
  <c r="AU556" i="4" s="1"/>
  <c r="AV556" i="4" s="1"/>
  <c r="AS551" i="4"/>
  <c r="AS547" i="4"/>
  <c r="AW547" i="4" s="1"/>
  <c r="AT547" i="4"/>
  <c r="AU547" i="4" s="1"/>
  <c r="AV547" i="4" s="1"/>
  <c r="AS543" i="4"/>
  <c r="AT543" i="4"/>
  <c r="AU543" i="4" s="1"/>
  <c r="AV543" i="4"/>
  <c r="AS539" i="4"/>
  <c r="AT539" i="4" s="1"/>
  <c r="AU539" i="4" s="1"/>
  <c r="AV539" i="4" s="1"/>
  <c r="AS532" i="4"/>
  <c r="AS528" i="4"/>
  <c r="AW528" i="4" s="1"/>
  <c r="AT528" i="4"/>
  <c r="AU528" i="4" s="1"/>
  <c r="AV528" i="4" s="1"/>
  <c r="AS524" i="4"/>
  <c r="AT524" i="4"/>
  <c r="AU524" i="4" s="1"/>
  <c r="AV524" i="4"/>
  <c r="AW524" i="4" s="1"/>
  <c r="AX524" i="4" s="1"/>
  <c r="AS517" i="4"/>
  <c r="AT517" i="4" s="1"/>
  <c r="AU517" i="4" s="1"/>
  <c r="AV517" i="4" s="1"/>
  <c r="AS514" i="4"/>
  <c r="AT514" i="4" s="1"/>
  <c r="AU514" i="4" s="1"/>
  <c r="AV514" i="4" s="1"/>
  <c r="AS509" i="4"/>
  <c r="AT509" i="4"/>
  <c r="AU509" i="4" s="1"/>
  <c r="AV509" i="4" s="1"/>
  <c r="AS505" i="4"/>
  <c r="AT505" i="4"/>
  <c r="AU505" i="4" s="1"/>
  <c r="AV505" i="4"/>
  <c r="AS501" i="4"/>
  <c r="AT501" i="4" s="1"/>
  <c r="AU501" i="4" s="1"/>
  <c r="AV501" i="4" s="1"/>
  <c r="AS497" i="4"/>
  <c r="AT497" i="4" s="1"/>
  <c r="AU497" i="4" s="1"/>
  <c r="AV497" i="4" s="1"/>
  <c r="AS489" i="4"/>
  <c r="AW489" i="4" s="1"/>
  <c r="AT489" i="4"/>
  <c r="AU489" i="4" s="1"/>
  <c r="AV489" i="4" s="1"/>
  <c r="AS485" i="4"/>
  <c r="AT485" i="4"/>
  <c r="AU485" i="4" s="1"/>
  <c r="AV485" i="4"/>
  <c r="AS482" i="4"/>
  <c r="AT482" i="4" s="1"/>
  <c r="AU482" i="4" s="1"/>
  <c r="AV482" i="4" s="1"/>
  <c r="AS479" i="4"/>
  <c r="AS476" i="4"/>
  <c r="AW476" i="4" s="1"/>
  <c r="AT476" i="4"/>
  <c r="AU476" i="4" s="1"/>
  <c r="AV476" i="4" s="1"/>
  <c r="AS471" i="4"/>
  <c r="AT471" i="4"/>
  <c r="AU471" i="4" s="1"/>
  <c r="AV471" i="4"/>
  <c r="AS467" i="4"/>
  <c r="AT467" i="4" s="1"/>
  <c r="AU467" i="4" s="1"/>
  <c r="AV467" i="4" s="1"/>
  <c r="AS462" i="4"/>
  <c r="AS457" i="4"/>
  <c r="AW457" i="4" s="1"/>
  <c r="AT457" i="4"/>
  <c r="AU457" i="4" s="1"/>
  <c r="AV457" i="4" s="1"/>
  <c r="AS473" i="4"/>
  <c r="AT473" i="4"/>
  <c r="AU473" i="4" s="1"/>
  <c r="AV473" i="4"/>
  <c r="AW473" i="4" s="1"/>
  <c r="AX473" i="4" s="1"/>
  <c r="AS881" i="4"/>
  <c r="AT881" i="4" s="1"/>
  <c r="AU881" i="4" s="1"/>
  <c r="AV881" i="4" s="1"/>
  <c r="AS873" i="4"/>
  <c r="AS869" i="4"/>
  <c r="AT869" i="4"/>
  <c r="AU869" i="4" s="1"/>
  <c r="AV869" i="4" s="1"/>
  <c r="AS865" i="4"/>
  <c r="AT865" i="4"/>
  <c r="AU865" i="4" s="1"/>
  <c r="AV865" i="4"/>
  <c r="AS861" i="4"/>
  <c r="AT861" i="4" s="1"/>
  <c r="AU861" i="4" s="1"/>
  <c r="AV861" i="4" s="1"/>
  <c r="AS857" i="4"/>
  <c r="AS853" i="4"/>
  <c r="AW853" i="4" s="1"/>
  <c r="AT853" i="4"/>
  <c r="AU853" i="4" s="1"/>
  <c r="AV853" i="4" s="1"/>
  <c r="AS849" i="4"/>
  <c r="AT849" i="4"/>
  <c r="AU849" i="4" s="1"/>
  <c r="AV849" i="4"/>
  <c r="AS847" i="4"/>
  <c r="AT847" i="4" s="1"/>
  <c r="AU847" i="4" s="1"/>
  <c r="AV847" i="4" s="1"/>
  <c r="AS840" i="4"/>
  <c r="AS836" i="4"/>
  <c r="AW836" i="4" s="1"/>
  <c r="AT836" i="4"/>
  <c r="AU836" i="4" s="1"/>
  <c r="AV836" i="4" s="1"/>
  <c r="AS832" i="4"/>
  <c r="AT832" i="4"/>
  <c r="AU832" i="4" s="1"/>
  <c r="AV832" i="4"/>
  <c r="AS829" i="4"/>
  <c r="AT829" i="4" s="1"/>
  <c r="AU829" i="4" s="1"/>
  <c r="AV829" i="4" s="1"/>
  <c r="AS826" i="4"/>
  <c r="AS822" i="4"/>
  <c r="AW822" i="4" s="1"/>
  <c r="AT822" i="4"/>
  <c r="AU822" i="4" s="1"/>
  <c r="AV822" i="4" s="1"/>
  <c r="AS817" i="4"/>
  <c r="AT817" i="4"/>
  <c r="AU817" i="4" s="1"/>
  <c r="AV817" i="4"/>
  <c r="AW817" i="4" s="1"/>
  <c r="AX817" i="4" s="1"/>
  <c r="AS813" i="4"/>
  <c r="AT813" i="4" s="1"/>
  <c r="AU813" i="4" s="1"/>
  <c r="AV813" i="4" s="1"/>
  <c r="AS809" i="4"/>
  <c r="AS805" i="4"/>
  <c r="AT805" i="4"/>
  <c r="AU805" i="4" s="1"/>
  <c r="AV805" i="4" s="1"/>
  <c r="AS801" i="4"/>
  <c r="AT801" i="4"/>
  <c r="AU801" i="4" s="1"/>
  <c r="AV801" i="4"/>
  <c r="AS798" i="4"/>
  <c r="AT798" i="4" s="1"/>
  <c r="AU798" i="4" s="1"/>
  <c r="AV798" i="4" s="1"/>
  <c r="AS794" i="4"/>
  <c r="AS789" i="4"/>
  <c r="AW789" i="4" s="1"/>
  <c r="AT789" i="4"/>
  <c r="AU789" i="4" s="1"/>
  <c r="AV789" i="4" s="1"/>
  <c r="AS785" i="4"/>
  <c r="AT785" i="4"/>
  <c r="AU785" i="4" s="1"/>
  <c r="AV785" i="4"/>
  <c r="AS781" i="4"/>
  <c r="AT781" i="4" s="1"/>
  <c r="AU781" i="4" s="1"/>
  <c r="AV781" i="4" s="1"/>
  <c r="AS777" i="4"/>
  <c r="AS770" i="4"/>
  <c r="AT770" i="4"/>
  <c r="AU770" i="4" s="1"/>
  <c r="AV770" i="4" s="1"/>
  <c r="AS766" i="4"/>
  <c r="AT766" i="4"/>
  <c r="AU766" i="4" s="1"/>
  <c r="AV766" i="4"/>
  <c r="AS761" i="4"/>
  <c r="AT761" i="4" s="1"/>
  <c r="AU761" i="4" s="1"/>
  <c r="AV761" i="4" s="1"/>
  <c r="AS757" i="4"/>
  <c r="AT757" i="4" s="1"/>
  <c r="AU757" i="4" s="1"/>
  <c r="AV757" i="4" s="1"/>
  <c r="AS753" i="4"/>
  <c r="AT753" i="4"/>
  <c r="AU753" i="4" s="1"/>
  <c r="AV753" i="4" s="1"/>
  <c r="AS749" i="4"/>
  <c r="AT749" i="4"/>
  <c r="AU749" i="4" s="1"/>
  <c r="AV749" i="4"/>
  <c r="AS742" i="4"/>
  <c r="AT742" i="4" s="1"/>
  <c r="AU742" i="4" s="1"/>
  <c r="AV742" i="4" s="1"/>
  <c r="AS737" i="4"/>
  <c r="AS730" i="4"/>
  <c r="AT730" i="4"/>
  <c r="AU730" i="4" s="1"/>
  <c r="AV730" i="4" s="1"/>
  <c r="AS727" i="4"/>
  <c r="AT727" i="4"/>
  <c r="AU727" i="4" s="1"/>
  <c r="AV727" i="4"/>
  <c r="AS723" i="4"/>
  <c r="AT723" i="4" s="1"/>
  <c r="AU723" i="4" s="1"/>
  <c r="AV723" i="4" s="1"/>
  <c r="AS719" i="4"/>
  <c r="AT719" i="4" s="1"/>
  <c r="AU719" i="4" s="1"/>
  <c r="AV719" i="4" s="1"/>
  <c r="AS715" i="4"/>
  <c r="AT715" i="4"/>
  <c r="AU715" i="4" s="1"/>
  <c r="AV715" i="4" s="1"/>
  <c r="AS711" i="4"/>
  <c r="AT711" i="4"/>
  <c r="AU711" i="4" s="1"/>
  <c r="AV711" i="4"/>
  <c r="AS708" i="4"/>
  <c r="AT708" i="4" s="1"/>
  <c r="AU708" i="4" s="1"/>
  <c r="AV708" i="4" s="1"/>
  <c r="AS703" i="4"/>
  <c r="AT703" i="4" s="1"/>
  <c r="AU703" i="4" s="1"/>
  <c r="AV703" i="4" s="1"/>
  <c r="AS700" i="4"/>
  <c r="AT700" i="4"/>
  <c r="AU700" i="4" s="1"/>
  <c r="AV700" i="4" s="1"/>
  <c r="AS696" i="4"/>
  <c r="AT696" i="4"/>
  <c r="AU696" i="4" s="1"/>
  <c r="AV696" i="4"/>
  <c r="AS692" i="4"/>
  <c r="AT692" i="4" s="1"/>
  <c r="AU692" i="4" s="1"/>
  <c r="AV692" i="4" s="1"/>
  <c r="AS686" i="4"/>
  <c r="AT686" i="4" s="1"/>
  <c r="AU686" i="4" s="1"/>
  <c r="AV686" i="4" s="1"/>
  <c r="AS683" i="4"/>
  <c r="AT683" i="4"/>
  <c r="AU683" i="4" s="1"/>
  <c r="AV683" i="4" s="1"/>
  <c r="AS679" i="4"/>
  <c r="AT679" i="4"/>
  <c r="AU679" i="4" s="1"/>
  <c r="AV679" i="4"/>
  <c r="AS675" i="4"/>
  <c r="AT675" i="4" s="1"/>
  <c r="AU675" i="4" s="1"/>
  <c r="AV675" i="4" s="1"/>
  <c r="AS671" i="4"/>
  <c r="AT671" i="4" s="1"/>
  <c r="AU671" i="4" s="1"/>
  <c r="AV671" i="4" s="1"/>
  <c r="AS663" i="4"/>
  <c r="AT663" i="4"/>
  <c r="AU663" i="4" s="1"/>
  <c r="AV663" i="4" s="1"/>
  <c r="AS659" i="4"/>
  <c r="AT659" i="4"/>
  <c r="AU659" i="4" s="1"/>
  <c r="AV659" i="4"/>
  <c r="AS654" i="4"/>
  <c r="AT654" i="4" s="1"/>
  <c r="AU654" i="4" s="1"/>
  <c r="AV654" i="4" s="1"/>
  <c r="AS651" i="4"/>
  <c r="AS647" i="4"/>
  <c r="AW647" i="4" s="1"/>
  <c r="AT647" i="4"/>
  <c r="AU647" i="4" s="1"/>
  <c r="AV647" i="4" s="1"/>
  <c r="AS643" i="4"/>
  <c r="AT643" i="4"/>
  <c r="AU643" i="4" s="1"/>
  <c r="AV643" i="4"/>
  <c r="AS639" i="4"/>
  <c r="AT639" i="4" s="1"/>
  <c r="AU639" i="4" s="1"/>
  <c r="AV639" i="4" s="1"/>
  <c r="AS635" i="4"/>
  <c r="AS631" i="4"/>
  <c r="AW631" i="4" s="1"/>
  <c r="AT631" i="4"/>
  <c r="AU631" i="4" s="1"/>
  <c r="AV631" i="4" s="1"/>
  <c r="AS627" i="4"/>
  <c r="AT627" i="4"/>
  <c r="AU627" i="4" s="1"/>
  <c r="AV627" i="4"/>
  <c r="AS623" i="4"/>
  <c r="AT623" i="4" s="1"/>
  <c r="AU623" i="4" s="1"/>
  <c r="AV623" i="4" s="1"/>
  <c r="AS619" i="4"/>
  <c r="AS616" i="4"/>
  <c r="AW616" i="4" s="1"/>
  <c r="AT616" i="4"/>
  <c r="AU616" i="4" s="1"/>
  <c r="AV616" i="4" s="1"/>
  <c r="AS612" i="4"/>
  <c r="AT612" i="4"/>
  <c r="AU612" i="4" s="1"/>
  <c r="AV612" i="4"/>
  <c r="AW612" i="4" s="1"/>
  <c r="AX612" i="4" s="1"/>
  <c r="AS609" i="4"/>
  <c r="AT609" i="4" s="1"/>
  <c r="AU609" i="4" s="1"/>
  <c r="AV609" i="4" s="1"/>
  <c r="AS605" i="4"/>
  <c r="AS601" i="4"/>
  <c r="AT601" i="4"/>
  <c r="AU601" i="4" s="1"/>
  <c r="AV601" i="4" s="1"/>
  <c r="AS591" i="4"/>
  <c r="AT591" i="4"/>
  <c r="AU591" i="4" s="1"/>
  <c r="AV591" i="4"/>
  <c r="AS587" i="4"/>
  <c r="AT587" i="4" s="1"/>
  <c r="AU587" i="4" s="1"/>
  <c r="AV587" i="4" s="1"/>
  <c r="AS583" i="4"/>
  <c r="AS579" i="4"/>
  <c r="AW579" i="4" s="1"/>
  <c r="AT579" i="4"/>
  <c r="AU579" i="4" s="1"/>
  <c r="AV579" i="4" s="1"/>
  <c r="AS575" i="4"/>
  <c r="AT575" i="4"/>
  <c r="AU575" i="4" s="1"/>
  <c r="AV575" i="4"/>
  <c r="AS571" i="4"/>
  <c r="AT571" i="4" s="1"/>
  <c r="AU571" i="4" s="1"/>
  <c r="AV571" i="4" s="1"/>
  <c r="AS566" i="4"/>
  <c r="AS562" i="4"/>
  <c r="AW562" i="4" s="1"/>
  <c r="AT562" i="4"/>
  <c r="AU562" i="4" s="1"/>
  <c r="AV562" i="4" s="1"/>
  <c r="AS558" i="4"/>
  <c r="AT558" i="4"/>
  <c r="AU558" i="4" s="1"/>
  <c r="AV558" i="4"/>
  <c r="AS554" i="4"/>
  <c r="AT554" i="4" s="1"/>
  <c r="AU554" i="4" s="1"/>
  <c r="AV554" i="4" s="1"/>
  <c r="AS550" i="4"/>
  <c r="AS546" i="4"/>
  <c r="AW546" i="4" s="1"/>
  <c r="AT546" i="4"/>
  <c r="AU546" i="4" s="1"/>
  <c r="AV546" i="4" s="1"/>
  <c r="AS542" i="4"/>
  <c r="AT542" i="4"/>
  <c r="AU542" i="4" s="1"/>
  <c r="AV542" i="4"/>
  <c r="AW542" i="4" s="1"/>
  <c r="AX542" i="4" s="1"/>
  <c r="AS538" i="4"/>
  <c r="AT538" i="4" s="1"/>
  <c r="AU538" i="4" s="1"/>
  <c r="AV538" i="4" s="1"/>
  <c r="AS531" i="4"/>
  <c r="AS527" i="4"/>
  <c r="AT527" i="4"/>
  <c r="AU527" i="4" s="1"/>
  <c r="AV527" i="4" s="1"/>
  <c r="AS523" i="4"/>
  <c r="AT523" i="4"/>
  <c r="AU523" i="4" s="1"/>
  <c r="AV523" i="4"/>
  <c r="AS520" i="4"/>
  <c r="AT520" i="4" s="1"/>
  <c r="AU520" i="4" s="1"/>
  <c r="AV520" i="4" s="1"/>
  <c r="AS516" i="4"/>
  <c r="AT516" i="4" s="1"/>
  <c r="AU516" i="4" s="1"/>
  <c r="AV516" i="4" s="1"/>
  <c r="AS513" i="4"/>
  <c r="AW513" i="4" s="1"/>
  <c r="AT513" i="4"/>
  <c r="AU513" i="4" s="1"/>
  <c r="AV513" i="4" s="1"/>
  <c r="AS508" i="4"/>
  <c r="AT508" i="4"/>
  <c r="AU508" i="4" s="1"/>
  <c r="AV508" i="4"/>
  <c r="AS504" i="4"/>
  <c r="AT504" i="4" s="1"/>
  <c r="AU504" i="4" s="1"/>
  <c r="AV504" i="4" s="1"/>
  <c r="AS500" i="4"/>
  <c r="AT500" i="4" s="1"/>
  <c r="AU500" i="4" s="1"/>
  <c r="AV500" i="4" s="1"/>
  <c r="AS496" i="4"/>
  <c r="AW496" i="4" s="1"/>
  <c r="AT496" i="4"/>
  <c r="AU496" i="4" s="1"/>
  <c r="AV496" i="4" s="1"/>
  <c r="AS493" i="4"/>
  <c r="AT493" i="4"/>
  <c r="AU493" i="4" s="1"/>
  <c r="AV493" i="4"/>
  <c r="AS488" i="4"/>
  <c r="AT488" i="4" s="1"/>
  <c r="AU488" i="4" s="1"/>
  <c r="AV488" i="4" s="1"/>
  <c r="AS491" i="4"/>
  <c r="AS880" i="4"/>
  <c r="AT880" i="4"/>
  <c r="AU880" i="4" s="1"/>
  <c r="AV880" i="4" s="1"/>
  <c r="AS877" i="4"/>
  <c r="AT877" i="4"/>
  <c r="AU877" i="4" s="1"/>
  <c r="AV877" i="4"/>
  <c r="AW877" i="4" s="1"/>
  <c r="AX877" i="4" s="1"/>
  <c r="AS872" i="4"/>
  <c r="AT872" i="4" s="1"/>
  <c r="AU872" i="4" s="1"/>
  <c r="AV872" i="4" s="1"/>
  <c r="AS868" i="4"/>
  <c r="AS864" i="4"/>
  <c r="AT864" i="4"/>
  <c r="AU864" i="4" s="1"/>
  <c r="AV864" i="4" s="1"/>
  <c r="AS860" i="4"/>
  <c r="AT860" i="4"/>
  <c r="AU860" i="4" s="1"/>
  <c r="AV860" i="4"/>
  <c r="AS856" i="4"/>
  <c r="AT856" i="4" s="1"/>
  <c r="AU856" i="4" s="1"/>
  <c r="AV856" i="4" s="1"/>
  <c r="AS852" i="4"/>
  <c r="AS848" i="4"/>
  <c r="AT848" i="4"/>
  <c r="AU848" i="4" s="1"/>
  <c r="AV848" i="4" s="1"/>
  <c r="AS846" i="4"/>
  <c r="AT846" i="4"/>
  <c r="AU846" i="4" s="1"/>
  <c r="AV846" i="4"/>
  <c r="AS843" i="4"/>
  <c r="AT843" i="4" s="1"/>
  <c r="AU843" i="4" s="1"/>
  <c r="AV843" i="4" s="1"/>
  <c r="AS839" i="4"/>
  <c r="AS835" i="4"/>
  <c r="AT835" i="4"/>
  <c r="AU835" i="4" s="1"/>
  <c r="AV835" i="4" s="1"/>
  <c r="AS825" i="4"/>
  <c r="AT825" i="4"/>
  <c r="AU825" i="4" s="1"/>
  <c r="AV825" i="4"/>
  <c r="AS821" i="4"/>
  <c r="AT821" i="4" s="1"/>
  <c r="AU821" i="4" s="1"/>
  <c r="AV821" i="4" s="1"/>
  <c r="AS816" i="4"/>
  <c r="AT816" i="4" s="1"/>
  <c r="AU816" i="4" s="1"/>
  <c r="AV816" i="4" s="1"/>
  <c r="AS812" i="4"/>
  <c r="AT812" i="4"/>
  <c r="AU812" i="4" s="1"/>
  <c r="AV812" i="4" s="1"/>
  <c r="AS808" i="4"/>
  <c r="AT808" i="4"/>
  <c r="AU808" i="4" s="1"/>
  <c r="AV808" i="4"/>
  <c r="AS804" i="4"/>
  <c r="AT804" i="4" s="1"/>
  <c r="AU804" i="4" s="1"/>
  <c r="AV804" i="4" s="1"/>
  <c r="AS800" i="4"/>
  <c r="AT800" i="4" s="1"/>
  <c r="AU800" i="4" s="1"/>
  <c r="AV800" i="4" s="1"/>
  <c r="AS797" i="4"/>
  <c r="AT797" i="4"/>
  <c r="AU797" i="4" s="1"/>
  <c r="AV797" i="4" s="1"/>
  <c r="AS793" i="4"/>
  <c r="AT793" i="4"/>
  <c r="AU793" i="4" s="1"/>
  <c r="AV793" i="4"/>
  <c r="AS788" i="4"/>
  <c r="AT788" i="4" s="1"/>
  <c r="AU788" i="4" s="1"/>
  <c r="AV788" i="4" s="1"/>
  <c r="AS784" i="4"/>
  <c r="AT784" i="4" s="1"/>
  <c r="AU784" i="4" s="1"/>
  <c r="AV784" i="4" s="1"/>
  <c r="AS780" i="4"/>
  <c r="AT780" i="4"/>
  <c r="AU780" i="4" s="1"/>
  <c r="AV780" i="4" s="1"/>
  <c r="AS776" i="4"/>
  <c r="AT776" i="4"/>
  <c r="AU776" i="4" s="1"/>
  <c r="AV776" i="4"/>
  <c r="AS773" i="4"/>
  <c r="AT773" i="4" s="1"/>
  <c r="AU773" i="4" s="1"/>
  <c r="AV773" i="4" s="1"/>
  <c r="AS769" i="4"/>
  <c r="AT769" i="4" s="1"/>
  <c r="AU769" i="4" s="1"/>
  <c r="AV769" i="4" s="1"/>
  <c r="AS765" i="4"/>
  <c r="AT765" i="4"/>
  <c r="AU765" i="4" s="1"/>
  <c r="AV765" i="4" s="1"/>
  <c r="AS760" i="4"/>
  <c r="AT760" i="4"/>
  <c r="AU760" i="4" s="1"/>
  <c r="AV760" i="4"/>
  <c r="AS756" i="4"/>
  <c r="AT756" i="4" s="1"/>
  <c r="AU756" i="4" s="1"/>
  <c r="AV756" i="4" s="1"/>
  <c r="AS752" i="4"/>
  <c r="AT752" i="4" s="1"/>
  <c r="AU752" i="4" s="1"/>
  <c r="AV752" i="4" s="1"/>
  <c r="AS747" i="4"/>
  <c r="AT747" i="4"/>
  <c r="AU747" i="4" s="1"/>
  <c r="AV747" i="4" s="1"/>
  <c r="AS745" i="4"/>
  <c r="AT745" i="4"/>
  <c r="AU745" i="4" s="1"/>
  <c r="AV745" i="4"/>
  <c r="AS741" i="4"/>
  <c r="AT741" i="4" s="1"/>
  <c r="AU741" i="4" s="1"/>
  <c r="AV741" i="4" s="1"/>
  <c r="AS736" i="4"/>
  <c r="AT736" i="4" s="1"/>
  <c r="AU736" i="4" s="1"/>
  <c r="AV736" i="4" s="1"/>
  <c r="AS733" i="4"/>
  <c r="AT733" i="4"/>
  <c r="AU733" i="4" s="1"/>
  <c r="AV733" i="4" s="1"/>
  <c r="AS726" i="4"/>
  <c r="AT726" i="4"/>
  <c r="AU726" i="4" s="1"/>
  <c r="AV726" i="4"/>
  <c r="AS722" i="4"/>
  <c r="AT722" i="4" s="1"/>
  <c r="AU722" i="4" s="1"/>
  <c r="AV722" i="4" s="1"/>
  <c r="AS718" i="4"/>
  <c r="AT718" i="4" s="1"/>
  <c r="AU718" i="4" s="1"/>
  <c r="AV718" i="4" s="1"/>
  <c r="AS714" i="4"/>
  <c r="AT714" i="4"/>
  <c r="AU714" i="4" s="1"/>
  <c r="AV714" i="4" s="1"/>
  <c r="AS710" i="4"/>
  <c r="AT710" i="4"/>
  <c r="AU710" i="4" s="1"/>
  <c r="AV710" i="4"/>
  <c r="AS706" i="4"/>
  <c r="AT706" i="4" s="1"/>
  <c r="AU706" i="4" s="1"/>
  <c r="AV706" i="4" s="1"/>
  <c r="AS699" i="4"/>
  <c r="AT699" i="4" s="1"/>
  <c r="AU699" i="4" s="1"/>
  <c r="AV699" i="4" s="1"/>
  <c r="AS695" i="4"/>
  <c r="AT695" i="4"/>
  <c r="AU695" i="4" s="1"/>
  <c r="AV695" i="4" s="1"/>
  <c r="AS690" i="4"/>
  <c r="AT690" i="4"/>
  <c r="AU690" i="4" s="1"/>
  <c r="AV690" i="4"/>
  <c r="AS685" i="4"/>
  <c r="AT685" i="4" s="1"/>
  <c r="AU685" i="4" s="1"/>
  <c r="AV685" i="4" s="1"/>
  <c r="AS682" i="4"/>
  <c r="AT682" i="4" s="1"/>
  <c r="AU682" i="4" s="1"/>
  <c r="AV682" i="4" s="1"/>
  <c r="AS678" i="4"/>
  <c r="AT678" i="4"/>
  <c r="AU678" i="4" s="1"/>
  <c r="AV678" i="4" s="1"/>
  <c r="AS674" i="4"/>
  <c r="AT674" i="4"/>
  <c r="AU674" i="4" s="1"/>
  <c r="AV674" i="4"/>
  <c r="AS670" i="4"/>
  <c r="AT670" i="4" s="1"/>
  <c r="AU670" i="4" s="1"/>
  <c r="AV670" i="4" s="1"/>
  <c r="AS666" i="4"/>
  <c r="AT666" i="4" s="1"/>
  <c r="AU666" i="4" s="1"/>
  <c r="AV666" i="4" s="1"/>
  <c r="AS662" i="4"/>
  <c r="AT662" i="4"/>
  <c r="AU662" i="4" s="1"/>
  <c r="AV662" i="4" s="1"/>
  <c r="AS658" i="4"/>
  <c r="AT658" i="4"/>
  <c r="AU658" i="4" s="1"/>
  <c r="AV658" i="4"/>
  <c r="AS653" i="4"/>
  <c r="AT653" i="4" s="1"/>
  <c r="AU653" i="4" s="1"/>
  <c r="AV653" i="4" s="1"/>
  <c r="AS650" i="4"/>
  <c r="AT650" i="4" s="1"/>
  <c r="AU650" i="4" s="1"/>
  <c r="AV650" i="4" s="1"/>
  <c r="AS646" i="4"/>
  <c r="AT646" i="4"/>
  <c r="AU646" i="4" s="1"/>
  <c r="AV646" i="4" s="1"/>
  <c r="AS642" i="4"/>
  <c r="AT642" i="4"/>
  <c r="AU642" i="4" s="1"/>
  <c r="AV642" i="4"/>
  <c r="AS638" i="4"/>
  <c r="AT638" i="4" s="1"/>
  <c r="AU638" i="4" s="1"/>
  <c r="AV638" i="4" s="1"/>
  <c r="AS634" i="4"/>
  <c r="AT634" i="4" s="1"/>
  <c r="AU634" i="4" s="1"/>
  <c r="AV634" i="4" s="1"/>
  <c r="AS630" i="4"/>
  <c r="AT630" i="4"/>
  <c r="AU630" i="4" s="1"/>
  <c r="AV630" i="4" s="1"/>
  <c r="AS626" i="4"/>
  <c r="AT626" i="4"/>
  <c r="AU626" i="4" s="1"/>
  <c r="AV626" i="4"/>
  <c r="AS622" i="4"/>
  <c r="AT622" i="4" s="1"/>
  <c r="AU622" i="4" s="1"/>
  <c r="AV622" i="4" s="1"/>
  <c r="AS618" i="4"/>
  <c r="AT618" i="4" s="1"/>
  <c r="AU618" i="4" s="1"/>
  <c r="AV618" i="4" s="1"/>
  <c r="AS615" i="4"/>
  <c r="AT615" i="4"/>
  <c r="AU615" i="4" s="1"/>
  <c r="AV615" i="4" s="1"/>
  <c r="AS608" i="4"/>
  <c r="AT608" i="4"/>
  <c r="AU608" i="4" s="1"/>
  <c r="AV608" i="4"/>
  <c r="AS604" i="4"/>
  <c r="AT604" i="4" s="1"/>
  <c r="AU604" i="4" s="1"/>
  <c r="AV604" i="4" s="1"/>
  <c r="AS600" i="4"/>
  <c r="AT600" i="4" s="1"/>
  <c r="AU600" i="4" s="1"/>
  <c r="AV600" i="4" s="1"/>
  <c r="AS596" i="4"/>
  <c r="AT596" i="4"/>
  <c r="AU596" i="4" s="1"/>
  <c r="AV596" i="4" s="1"/>
  <c r="AS594" i="4"/>
  <c r="AT594" i="4"/>
  <c r="AU594" i="4" s="1"/>
  <c r="AV594" i="4"/>
  <c r="AS590" i="4"/>
  <c r="AT590" i="4" s="1"/>
  <c r="AU590" i="4" s="1"/>
  <c r="AV590" i="4" s="1"/>
  <c r="AS585" i="4"/>
  <c r="AT585" i="4" s="1"/>
  <c r="AU585" i="4" s="1"/>
  <c r="AV585" i="4" s="1"/>
  <c r="AS582" i="4"/>
  <c r="AT582" i="4"/>
  <c r="AU582" i="4" s="1"/>
  <c r="AV582" i="4" s="1"/>
  <c r="AS578" i="4"/>
  <c r="AT578" i="4"/>
  <c r="AU578" i="4" s="1"/>
  <c r="AV578" i="4"/>
  <c r="AS574" i="4"/>
  <c r="AT574" i="4" s="1"/>
  <c r="AU574" i="4" s="1"/>
  <c r="AV574" i="4" s="1"/>
  <c r="AS569" i="4"/>
  <c r="AT569" i="4" s="1"/>
  <c r="AU569" i="4" s="1"/>
  <c r="AV569" i="4" s="1"/>
  <c r="AS565" i="4"/>
  <c r="AT565" i="4"/>
  <c r="AU565" i="4" s="1"/>
  <c r="AV565" i="4" s="1"/>
  <c r="AS561" i="4"/>
  <c r="AT561" i="4"/>
  <c r="AU561" i="4" s="1"/>
  <c r="AV561" i="4"/>
  <c r="AS553" i="4"/>
  <c r="AT553" i="4" s="1"/>
  <c r="AU553" i="4" s="1"/>
  <c r="AV553" i="4" s="1"/>
  <c r="AS549" i="4"/>
  <c r="AS545" i="4"/>
  <c r="AW545" i="4" s="1"/>
  <c r="AX545" i="4" s="1"/>
  <c r="AT545" i="4"/>
  <c r="AU545" i="4" s="1"/>
  <c r="AV545" i="4" s="1"/>
  <c r="AS541" i="4"/>
  <c r="AT541" i="4"/>
  <c r="AU541" i="4" s="1"/>
  <c r="AV541" i="4"/>
  <c r="AW541" i="4" s="1"/>
  <c r="AX541" i="4" s="1"/>
  <c r="AS536" i="4"/>
  <c r="AT536" i="4" s="1"/>
  <c r="AU536" i="4" s="1"/>
  <c r="AV536" i="4" s="1"/>
  <c r="AS530" i="4"/>
  <c r="AS526" i="4"/>
  <c r="AS522" i="4"/>
  <c r="AT522" i="4" s="1"/>
  <c r="AU522" i="4" s="1"/>
  <c r="AS519" i="4"/>
  <c r="AT519" i="4"/>
  <c r="AU519" i="4"/>
  <c r="AV519" i="4"/>
  <c r="AS515" i="4"/>
  <c r="AT515" i="4"/>
  <c r="AU515" i="4"/>
  <c r="AV515" i="4"/>
  <c r="AW515" i="4" s="1"/>
  <c r="AX515" i="4" s="1"/>
  <c r="AS512" i="4"/>
  <c r="AT512" i="4"/>
  <c r="AU512" i="4"/>
  <c r="AV512" i="4"/>
  <c r="AS507" i="4"/>
  <c r="AT507" i="4"/>
  <c r="AU507" i="4"/>
  <c r="AV507" i="4"/>
  <c r="AS503" i="4"/>
  <c r="AT503" i="4"/>
  <c r="AU503" i="4"/>
  <c r="AV503" i="4"/>
  <c r="AS499" i="4"/>
  <c r="AT499" i="4"/>
  <c r="AU499" i="4"/>
  <c r="AV499" i="4"/>
  <c r="AW499" i="4" s="1"/>
  <c r="AX499" i="4" s="1"/>
  <c r="AS495" i="4"/>
  <c r="AT495" i="4"/>
  <c r="AU495" i="4"/>
  <c r="AV495" i="4"/>
  <c r="AW495" i="4" s="1"/>
  <c r="AX495" i="4" s="1"/>
  <c r="AS492" i="4"/>
  <c r="AT492" i="4"/>
  <c r="AU492" i="4"/>
  <c r="AV492" i="4"/>
  <c r="AS487" i="4"/>
  <c r="AT487" i="4"/>
  <c r="AU487" i="4"/>
  <c r="AV487" i="4"/>
  <c r="AS484" i="4"/>
  <c r="AT484" i="4"/>
  <c r="AU484" i="4"/>
  <c r="AV484" i="4"/>
  <c r="AS481" i="4"/>
  <c r="AT481" i="4"/>
  <c r="AU481" i="4"/>
  <c r="AV481" i="4"/>
  <c r="AW481" i="4" s="1"/>
  <c r="AX481" i="4" s="1"/>
  <c r="AS478" i="4"/>
  <c r="AT478" i="4"/>
  <c r="AU478" i="4"/>
  <c r="AV478" i="4"/>
  <c r="AS474" i="4"/>
  <c r="AT474" i="4"/>
  <c r="AU474" i="4"/>
  <c r="AV474" i="4"/>
  <c r="AS465" i="4"/>
  <c r="AT465" i="4"/>
  <c r="AU465" i="4"/>
  <c r="AV465" i="4"/>
  <c r="AW465" i="4" s="1"/>
  <c r="AX465" i="4" s="1"/>
  <c r="AS459" i="4"/>
  <c r="AT459" i="4"/>
  <c r="AU459" i="4"/>
  <c r="AV459" i="4"/>
  <c r="AW459" i="4" s="1"/>
  <c r="AX459" i="4" s="1"/>
  <c r="AS455" i="4"/>
  <c r="AT455" i="4"/>
  <c r="AU455" i="4"/>
  <c r="AV455" i="4"/>
  <c r="AS446" i="4"/>
  <c r="AT446" i="4"/>
  <c r="AU446" i="4"/>
  <c r="AV446" i="4"/>
  <c r="AS442" i="4"/>
  <c r="AT442" i="4"/>
  <c r="AU442" i="4"/>
  <c r="AV442" i="4"/>
  <c r="AW442" i="4" s="1"/>
  <c r="AX442" i="4" s="1"/>
  <c r="AS438" i="4"/>
  <c r="AT438" i="4"/>
  <c r="AU438" i="4"/>
  <c r="AV438" i="4"/>
  <c r="AW438" i="4" s="1"/>
  <c r="AX438" i="4" s="1"/>
  <c r="AS431" i="4"/>
  <c r="AT431" i="4"/>
  <c r="AU431" i="4"/>
  <c r="AV431" i="4"/>
  <c r="AS427" i="4"/>
  <c r="AT427" i="4"/>
  <c r="AU427" i="4"/>
  <c r="AV427" i="4"/>
  <c r="AS423" i="4"/>
  <c r="AT423" i="4"/>
  <c r="AU423" i="4"/>
  <c r="AV423" i="4"/>
  <c r="AS415" i="4"/>
  <c r="AT415" i="4"/>
  <c r="AU415" i="4"/>
  <c r="AV415" i="4"/>
  <c r="AS408" i="4"/>
  <c r="AT408" i="4"/>
  <c r="AU408" i="4"/>
  <c r="AV408" i="4"/>
  <c r="AW408" i="4" s="1"/>
  <c r="AX408" i="4" s="1"/>
  <c r="AS398" i="4"/>
  <c r="AT398" i="4"/>
  <c r="AU398" i="4"/>
  <c r="AV398" i="4"/>
  <c r="AS390" i="4"/>
  <c r="AT390" i="4"/>
  <c r="AU390" i="4"/>
  <c r="AV390" i="4"/>
  <c r="AS386" i="4"/>
  <c r="AT386" i="4"/>
  <c r="AU386" i="4"/>
  <c r="AV386" i="4"/>
  <c r="AS382" i="4"/>
  <c r="AT382" i="4"/>
  <c r="AU382" i="4"/>
  <c r="AV382" i="4"/>
  <c r="AS378" i="4"/>
  <c r="AT378" i="4"/>
  <c r="AU378" i="4"/>
  <c r="AV378" i="4"/>
  <c r="AW378" i="4" s="1"/>
  <c r="AX378" i="4" s="1"/>
  <c r="AS374" i="4"/>
  <c r="AT374" i="4"/>
  <c r="AU374" i="4"/>
  <c r="AV374" i="4"/>
  <c r="AW374" i="4" s="1"/>
  <c r="AX374" i="4" s="1"/>
  <c r="AS370" i="4"/>
  <c r="AT370" i="4"/>
  <c r="AU370" i="4"/>
  <c r="AV370" i="4"/>
  <c r="AS366" i="4"/>
  <c r="AT366" i="4"/>
  <c r="AU366" i="4"/>
  <c r="AV366" i="4"/>
  <c r="AS362" i="4"/>
  <c r="AT362" i="4"/>
  <c r="AU362" i="4"/>
  <c r="AV362" i="4"/>
  <c r="AW362" i="4" s="1"/>
  <c r="AX362" i="4" s="1"/>
  <c r="AS357" i="4"/>
  <c r="AT357" i="4"/>
  <c r="AU357" i="4"/>
  <c r="AV357" i="4"/>
  <c r="AW357" i="4" s="1"/>
  <c r="AX357" i="4" s="1"/>
  <c r="AS353" i="4"/>
  <c r="AT353" i="4"/>
  <c r="AU353" i="4"/>
  <c r="AV353" i="4"/>
  <c r="AS350" i="4"/>
  <c r="AT350" i="4"/>
  <c r="AU350" i="4"/>
  <c r="AV350" i="4"/>
  <c r="AS346" i="4"/>
  <c r="AT346" i="4"/>
  <c r="AU346" i="4"/>
  <c r="AV346" i="4"/>
  <c r="AW346" i="4" s="1"/>
  <c r="AX346" i="4" s="1"/>
  <c r="AS342" i="4"/>
  <c r="AT342" i="4"/>
  <c r="AU342" i="4"/>
  <c r="AV342" i="4"/>
  <c r="AW342" i="4" s="1"/>
  <c r="AX342" i="4" s="1"/>
  <c r="AS339" i="4"/>
  <c r="AT339" i="4"/>
  <c r="AU339" i="4"/>
  <c r="AV339" i="4"/>
  <c r="AS330" i="4"/>
  <c r="AT330" i="4"/>
  <c r="AU330" i="4"/>
  <c r="AV330" i="4"/>
  <c r="AS327" i="4"/>
  <c r="AT327" i="4"/>
  <c r="AU327" i="4"/>
  <c r="AV327" i="4"/>
  <c r="AS323" i="4"/>
  <c r="AT323" i="4"/>
  <c r="AU323" i="4"/>
  <c r="AV323" i="4"/>
  <c r="AS317" i="4"/>
  <c r="AT317" i="4"/>
  <c r="AU317" i="4"/>
  <c r="AV317" i="4"/>
  <c r="AS314" i="4"/>
  <c r="AT314" i="4"/>
  <c r="AU314" i="4"/>
  <c r="AV314" i="4"/>
  <c r="AW314" i="4" s="1"/>
  <c r="AX314" i="4" s="1"/>
  <c r="AS311" i="4"/>
  <c r="AT311" i="4"/>
  <c r="AU311" i="4"/>
  <c r="AV311" i="4"/>
  <c r="AS308" i="4"/>
  <c r="AT308" i="4"/>
  <c r="AU308" i="4"/>
  <c r="AV308" i="4"/>
  <c r="AS304" i="4"/>
  <c r="AT304" i="4"/>
  <c r="AU304" i="4"/>
  <c r="AV304" i="4"/>
  <c r="AW304" i="4" s="1"/>
  <c r="AX304" i="4" s="1"/>
  <c r="AS301" i="4"/>
  <c r="AT301" i="4"/>
  <c r="AU301" i="4"/>
  <c r="AV301" i="4"/>
  <c r="AW301" i="4" s="1"/>
  <c r="AX301" i="4" s="1"/>
  <c r="AS297" i="4"/>
  <c r="AT297" i="4"/>
  <c r="AU297" i="4"/>
  <c r="AV297" i="4"/>
  <c r="AS294" i="4"/>
  <c r="AT294" i="4"/>
  <c r="AU294" i="4"/>
  <c r="AV294" i="4"/>
  <c r="AS291" i="4"/>
  <c r="AT291" i="4"/>
  <c r="AU291" i="4"/>
  <c r="AV291" i="4"/>
  <c r="AW291" i="4" s="1"/>
  <c r="AX291" i="4" s="1"/>
  <c r="AS287" i="4"/>
  <c r="AT287" i="4"/>
  <c r="AU287" i="4"/>
  <c r="AV287" i="4"/>
  <c r="AW287" i="4" s="1"/>
  <c r="AX287" i="4" s="1"/>
  <c r="AS283" i="4"/>
  <c r="AT283" i="4"/>
  <c r="AU283" i="4"/>
  <c r="AV283" i="4"/>
  <c r="AS280" i="4"/>
  <c r="AT280" i="4"/>
  <c r="AU280" i="4"/>
  <c r="AV280" i="4"/>
  <c r="AW280" i="4" s="1"/>
  <c r="AX280" i="4" s="1"/>
  <c r="AS276" i="4"/>
  <c r="AT276" i="4"/>
  <c r="AU276" i="4"/>
  <c r="AV276" i="4"/>
  <c r="AS271" i="4"/>
  <c r="AT271" i="4"/>
  <c r="AU271" i="4"/>
  <c r="AV271" i="4"/>
  <c r="AS267" i="4"/>
  <c r="AT267" i="4"/>
  <c r="AU267" i="4"/>
  <c r="AV267" i="4"/>
  <c r="AS264" i="4"/>
  <c r="AT264" i="4"/>
  <c r="AU264" i="4"/>
  <c r="AV264" i="4"/>
  <c r="AW264" i="4" s="1"/>
  <c r="AX264" i="4" s="1"/>
  <c r="AS255" i="4"/>
  <c r="AT255" i="4"/>
  <c r="AU255" i="4"/>
  <c r="AV255" i="4"/>
  <c r="AW255" i="4" s="1"/>
  <c r="AX255" i="4" s="1"/>
  <c r="AS251" i="4"/>
  <c r="AT251" i="4"/>
  <c r="AU251" i="4"/>
  <c r="AV251" i="4"/>
  <c r="AW251" i="4" s="1"/>
  <c r="AX251" i="4" s="1"/>
  <c r="AS247" i="4"/>
  <c r="AT247" i="4"/>
  <c r="AU247" i="4"/>
  <c r="AV247" i="4"/>
  <c r="AS241" i="4"/>
  <c r="AT241" i="4"/>
  <c r="AU241" i="4"/>
  <c r="AV241" i="4"/>
  <c r="AS237" i="4"/>
  <c r="AT237" i="4"/>
  <c r="AU237" i="4"/>
  <c r="AV237" i="4"/>
  <c r="AS234" i="4"/>
  <c r="AT234" i="4"/>
  <c r="AU234" i="4"/>
  <c r="AV234" i="4"/>
  <c r="AS229" i="4"/>
  <c r="AT229" i="4"/>
  <c r="AU229" i="4"/>
  <c r="AV229" i="4"/>
  <c r="AW229" i="4" s="1"/>
  <c r="AX229" i="4" s="1"/>
  <c r="AS223" i="4"/>
  <c r="AT223" i="4"/>
  <c r="AU223" i="4"/>
  <c r="AV223" i="4"/>
  <c r="AW223" i="4" s="1"/>
  <c r="AX223" i="4" s="1"/>
  <c r="AS218" i="4"/>
  <c r="AT218" i="4"/>
  <c r="AU218" i="4"/>
  <c r="AV218" i="4"/>
  <c r="AS214" i="4"/>
  <c r="AT214" i="4"/>
  <c r="AU214" i="4"/>
  <c r="AV214" i="4"/>
  <c r="AS208" i="4"/>
  <c r="AT208" i="4"/>
  <c r="AU208" i="4"/>
  <c r="AV208" i="4"/>
  <c r="AW208" i="4" s="1"/>
  <c r="AX208" i="4" s="1"/>
  <c r="AS204" i="4"/>
  <c r="AT204" i="4"/>
  <c r="AU204" i="4"/>
  <c r="AV204" i="4"/>
  <c r="AW204" i="4" s="1"/>
  <c r="AX204" i="4" s="1"/>
  <c r="AS200" i="4"/>
  <c r="AT200" i="4"/>
  <c r="AU200" i="4"/>
  <c r="AV200" i="4"/>
  <c r="AS193" i="4"/>
  <c r="AT193" i="4"/>
  <c r="AU193" i="4"/>
  <c r="AV193" i="4"/>
  <c r="AW193" i="4" s="1"/>
  <c r="AX193" i="4" s="1"/>
  <c r="AS189" i="4"/>
  <c r="AT189" i="4"/>
  <c r="AU189" i="4"/>
  <c r="AV189" i="4"/>
  <c r="AS185" i="4"/>
  <c r="AT185" i="4"/>
  <c r="AU185" i="4"/>
  <c r="AV185" i="4"/>
  <c r="AS182" i="4"/>
  <c r="AT182" i="4"/>
  <c r="AU182" i="4"/>
  <c r="AV182" i="4"/>
  <c r="AS179" i="4"/>
  <c r="AT179" i="4"/>
  <c r="AU179" i="4"/>
  <c r="AV179" i="4"/>
  <c r="AS175" i="4"/>
  <c r="AT175" i="4"/>
  <c r="AU175" i="4"/>
  <c r="AV175" i="4"/>
  <c r="AS172" i="4"/>
  <c r="AT172" i="4"/>
  <c r="AU172" i="4"/>
  <c r="AV172" i="4"/>
  <c r="AS164" i="4"/>
  <c r="AT164" i="4"/>
  <c r="AU164" i="4"/>
  <c r="AV164" i="4"/>
  <c r="AS159" i="4"/>
  <c r="AT159" i="4"/>
  <c r="AU159" i="4"/>
  <c r="AV159" i="4"/>
  <c r="AW159" i="4" s="1"/>
  <c r="AX159" i="4" s="1"/>
  <c r="AS153" i="4"/>
  <c r="AT153" i="4"/>
  <c r="AU153" i="4"/>
  <c r="AV153" i="4"/>
  <c r="AS149" i="4"/>
  <c r="AT149" i="4"/>
  <c r="AU149" i="4"/>
  <c r="AV149" i="4"/>
  <c r="AS146" i="4"/>
  <c r="AT146" i="4"/>
  <c r="AU146" i="4"/>
  <c r="AV146" i="4"/>
  <c r="AW146" i="4" s="1"/>
  <c r="AX146" i="4" s="1"/>
  <c r="AS142" i="4"/>
  <c r="AT142" i="4"/>
  <c r="AU142" i="4"/>
  <c r="AV142" i="4"/>
  <c r="AS137" i="4"/>
  <c r="AT137" i="4"/>
  <c r="AU137" i="4"/>
  <c r="AV137" i="4"/>
  <c r="AS133" i="4"/>
  <c r="AT133" i="4"/>
  <c r="AU133" i="4"/>
  <c r="AV133" i="4"/>
  <c r="AS129" i="4"/>
  <c r="AT129" i="4"/>
  <c r="AU129" i="4"/>
  <c r="AV129" i="4"/>
  <c r="AW129" i="4" s="1"/>
  <c r="AX129" i="4" s="1"/>
  <c r="AS126" i="4"/>
  <c r="AT126" i="4"/>
  <c r="AU126" i="4"/>
  <c r="AV126" i="4"/>
  <c r="AW126" i="4" s="1"/>
  <c r="AX126" i="4" s="1"/>
  <c r="AS122" i="4"/>
  <c r="AT122" i="4"/>
  <c r="AU122" i="4"/>
  <c r="AV122" i="4"/>
  <c r="AS117" i="4"/>
  <c r="AT117" i="4"/>
  <c r="AU117" i="4"/>
  <c r="AV117" i="4"/>
  <c r="AS113" i="4"/>
  <c r="AT113" i="4"/>
  <c r="AU113" i="4"/>
  <c r="AV113" i="4"/>
  <c r="AW113" i="4" s="1"/>
  <c r="AX113" i="4" s="1"/>
  <c r="AS108" i="4"/>
  <c r="AT108" i="4"/>
  <c r="AU108" i="4"/>
  <c r="AV108" i="4"/>
  <c r="AW108" i="4" s="1"/>
  <c r="AX108" i="4" s="1"/>
  <c r="AS105" i="4"/>
  <c r="AT105" i="4"/>
  <c r="AU105" i="4"/>
  <c r="AV105" i="4"/>
  <c r="AS101" i="4"/>
  <c r="AT101" i="4"/>
  <c r="AU101" i="4"/>
  <c r="AV101" i="4"/>
  <c r="AS96" i="4"/>
  <c r="AT96" i="4"/>
  <c r="AU96" i="4"/>
  <c r="AV96" i="4"/>
  <c r="AS92" i="4"/>
  <c r="AT92" i="4"/>
  <c r="AU92" i="4"/>
  <c r="AV92" i="4"/>
  <c r="AW92" i="4" s="1"/>
  <c r="AX92" i="4" s="1"/>
  <c r="AS88" i="4"/>
  <c r="AT88" i="4"/>
  <c r="AU88" i="4"/>
  <c r="AV88" i="4"/>
  <c r="AS84" i="4"/>
  <c r="AT84" i="4"/>
  <c r="AU84" i="4"/>
  <c r="AV84" i="4"/>
  <c r="AS80" i="4"/>
  <c r="AT80" i="4"/>
  <c r="AU80" i="4"/>
  <c r="AV80" i="4"/>
  <c r="AW80" i="4" s="1"/>
  <c r="AX80" i="4" s="1"/>
  <c r="AS76" i="4"/>
  <c r="AS72" i="4"/>
  <c r="AT72" i="4"/>
  <c r="AU72" i="4"/>
  <c r="AV72" i="4" s="1"/>
  <c r="AS68" i="4"/>
  <c r="AT68" i="4" s="1"/>
  <c r="AU68" i="4" s="1"/>
  <c r="AV68" i="4" s="1"/>
  <c r="AS64" i="4"/>
  <c r="AT64" i="4" s="1"/>
  <c r="AU64" i="4" s="1"/>
  <c r="AV64" i="4" s="1"/>
  <c r="AS60" i="4"/>
  <c r="AT60" i="4"/>
  <c r="AU60" i="4" s="1"/>
  <c r="AV60" i="4" s="1"/>
  <c r="AS53" i="4"/>
  <c r="AT53" i="4"/>
  <c r="AU53" i="4"/>
  <c r="AV53" i="4" s="1"/>
  <c r="AS49" i="4"/>
  <c r="AT49" i="4" s="1"/>
  <c r="AU49" i="4" s="1"/>
  <c r="AV49" i="4" s="1"/>
  <c r="AS45" i="4"/>
  <c r="AS40" i="4"/>
  <c r="AT40" i="4"/>
  <c r="AS36" i="4"/>
  <c r="AT36" i="4"/>
  <c r="AU36" i="4"/>
  <c r="AV36" i="4" s="1"/>
  <c r="AS29" i="4"/>
  <c r="AT29" i="4" s="1"/>
  <c r="AU29" i="4" s="1"/>
  <c r="AV29" i="4" s="1"/>
  <c r="AS26" i="4"/>
  <c r="AT26" i="4" s="1"/>
  <c r="AS17" i="4"/>
  <c r="AT17" i="4" s="1"/>
  <c r="AU17" i="4" s="1"/>
  <c r="AS13" i="4"/>
  <c r="AT13" i="4" s="1"/>
  <c r="AU13" i="4"/>
  <c r="AV13" i="4"/>
  <c r="AW13" i="4" s="1"/>
  <c r="AS10" i="4"/>
  <c r="AT10" i="4" s="1"/>
  <c r="AU10" i="4" s="1"/>
  <c r="AV10" i="4" s="1"/>
  <c r="AS469" i="4"/>
  <c r="AT469" i="4" s="1"/>
  <c r="AU469" i="4" s="1"/>
  <c r="AV469" i="4" s="1"/>
  <c r="AS472" i="4"/>
  <c r="AT472" i="4" s="1"/>
  <c r="AU472" i="4"/>
  <c r="AV472" i="4" s="1"/>
  <c r="AS468" i="4"/>
  <c r="AT468" i="4" s="1"/>
  <c r="AU468" i="4"/>
  <c r="AW468" i="4" s="1"/>
  <c r="AV468" i="4"/>
  <c r="AS463" i="4"/>
  <c r="AT463" i="4" s="1"/>
  <c r="AU463" i="4" s="1"/>
  <c r="AV463" i="4" s="1"/>
  <c r="AW458" i="4"/>
  <c r="AX458" i="4" s="1"/>
  <c r="AS454" i="4"/>
  <c r="AT454" i="4" s="1"/>
  <c r="AU454" i="4" s="1"/>
  <c r="AV454" i="4" s="1"/>
  <c r="AS449" i="4"/>
  <c r="AS445" i="4"/>
  <c r="AW445" i="4" s="1"/>
  <c r="AX445" i="4" s="1"/>
  <c r="AT445" i="4"/>
  <c r="AU445" i="4" s="1"/>
  <c r="AV445" i="4" s="1"/>
  <c r="AS434" i="4"/>
  <c r="AT434" i="4"/>
  <c r="AU434" i="4"/>
  <c r="AV434" i="4" s="1"/>
  <c r="AS430" i="4"/>
  <c r="AT430" i="4" s="1"/>
  <c r="AU430" i="4" s="1"/>
  <c r="AV430" i="4" s="1"/>
  <c r="AS422" i="4"/>
  <c r="AS418" i="4"/>
  <c r="AT418" i="4" s="1"/>
  <c r="AU418" i="4" s="1"/>
  <c r="AV418" i="4" s="1"/>
  <c r="AS414" i="4"/>
  <c r="AT414" i="4" s="1"/>
  <c r="AU414" i="4" s="1"/>
  <c r="AV414" i="4" s="1"/>
  <c r="AS411" i="4"/>
  <c r="AT411" i="4" s="1"/>
  <c r="AU411" i="4"/>
  <c r="AV411" i="4" s="1"/>
  <c r="AS406" i="4"/>
  <c r="AT406" i="4" s="1"/>
  <c r="AU406" i="4"/>
  <c r="AW406" i="4" s="1"/>
  <c r="AV406" i="4"/>
  <c r="AS402" i="4"/>
  <c r="AT402" i="4" s="1"/>
  <c r="AU402" i="4" s="1"/>
  <c r="AV402" i="4" s="1"/>
  <c r="AS397" i="4"/>
  <c r="AT397" i="4" s="1"/>
  <c r="AU397" i="4" s="1"/>
  <c r="AV397" i="4" s="1"/>
  <c r="AS393" i="4"/>
  <c r="AT393" i="4" s="1"/>
  <c r="AU393" i="4"/>
  <c r="AV393" i="4" s="1"/>
  <c r="AS389" i="4"/>
  <c r="AT389" i="4" s="1"/>
  <c r="AU389" i="4"/>
  <c r="AW389" i="4" s="1"/>
  <c r="AV389" i="4"/>
  <c r="AS385" i="4"/>
  <c r="AT385" i="4" s="1"/>
  <c r="AU385" i="4" s="1"/>
  <c r="AV385" i="4" s="1"/>
  <c r="AS381" i="4"/>
  <c r="AT381" i="4" s="1"/>
  <c r="AU381" i="4" s="1"/>
  <c r="AV381" i="4" s="1"/>
  <c r="AS377" i="4"/>
  <c r="AT377" i="4" s="1"/>
  <c r="AU377" i="4"/>
  <c r="AV377" i="4" s="1"/>
  <c r="AS373" i="4"/>
  <c r="AT373" i="4" s="1"/>
  <c r="AU373" i="4"/>
  <c r="AV373" i="4"/>
  <c r="AS369" i="4"/>
  <c r="AT369" i="4" s="1"/>
  <c r="AU369" i="4" s="1"/>
  <c r="AV369" i="4" s="1"/>
  <c r="AS365" i="4"/>
  <c r="AT365" i="4" s="1"/>
  <c r="AU365" i="4" s="1"/>
  <c r="AV365" i="4" s="1"/>
  <c r="AS360" i="4"/>
  <c r="AT360" i="4" s="1"/>
  <c r="AU360" i="4"/>
  <c r="AV360" i="4" s="1"/>
  <c r="AS356" i="4"/>
  <c r="AT356" i="4" s="1"/>
  <c r="AU356" i="4"/>
  <c r="AW356" i="4" s="1"/>
  <c r="AV356" i="4"/>
  <c r="AS352" i="4"/>
  <c r="AT352" i="4" s="1"/>
  <c r="AU352" i="4" s="1"/>
  <c r="AV352" i="4" s="1"/>
  <c r="AS349" i="4"/>
  <c r="AT349" i="4" s="1"/>
  <c r="AU349" i="4" s="1"/>
  <c r="AV349" i="4" s="1"/>
  <c r="AS345" i="4"/>
  <c r="AT345" i="4" s="1"/>
  <c r="AU345" i="4"/>
  <c r="AV345" i="4" s="1"/>
  <c r="AS341" i="4"/>
  <c r="AT341" i="4" s="1"/>
  <c r="AU341" i="4"/>
  <c r="AW341" i="4" s="1"/>
  <c r="AV341" i="4"/>
  <c r="AS337" i="4"/>
  <c r="AT337" i="4" s="1"/>
  <c r="AU337" i="4" s="1"/>
  <c r="AV337" i="4" s="1"/>
  <c r="AS333" i="4"/>
  <c r="AT333" i="4" s="1"/>
  <c r="AU333" i="4" s="1"/>
  <c r="AV333" i="4" s="1"/>
  <c r="AS329" i="4"/>
  <c r="AT329" i="4" s="1"/>
  <c r="AU329" i="4"/>
  <c r="AV329" i="4" s="1"/>
  <c r="AS326" i="4"/>
  <c r="AT326" i="4" s="1"/>
  <c r="AU326" i="4"/>
  <c r="AW326" i="4" s="1"/>
  <c r="AV326" i="4"/>
  <c r="AS322" i="4"/>
  <c r="AT322" i="4" s="1"/>
  <c r="AU322" i="4" s="1"/>
  <c r="AV322" i="4" s="1"/>
  <c r="AS316" i="4"/>
  <c r="AT316" i="4" s="1"/>
  <c r="AU316" i="4" s="1"/>
  <c r="AV316" i="4" s="1"/>
  <c r="AS313" i="4"/>
  <c r="AT313" i="4" s="1"/>
  <c r="AU313" i="4"/>
  <c r="AV313" i="4" s="1"/>
  <c r="AS307" i="4"/>
  <c r="AT307" i="4" s="1"/>
  <c r="AU307" i="4"/>
  <c r="AV307" i="4"/>
  <c r="AW307" i="4" s="1"/>
  <c r="AX307" i="4" s="1"/>
  <c r="AS303" i="4"/>
  <c r="AT303" i="4" s="1"/>
  <c r="AU303" i="4" s="1"/>
  <c r="AV303" i="4" s="1"/>
  <c r="AS300" i="4"/>
  <c r="AS296" i="4"/>
  <c r="AT296" i="4" s="1"/>
  <c r="AU296" i="4"/>
  <c r="AV296" i="4" s="1"/>
  <c r="AS290" i="4"/>
  <c r="AT290" i="4" s="1"/>
  <c r="AU290" i="4"/>
  <c r="AW290" i="4" s="1"/>
  <c r="AV290" i="4"/>
  <c r="AS286" i="4"/>
  <c r="AT286" i="4" s="1"/>
  <c r="AU286" i="4" s="1"/>
  <c r="AV286" i="4" s="1"/>
  <c r="AS279" i="4"/>
  <c r="AS275" i="4"/>
  <c r="AT275" i="4" s="1"/>
  <c r="AU275" i="4"/>
  <c r="AV275" i="4" s="1"/>
  <c r="AS263" i="4"/>
  <c r="AT263" i="4" s="1"/>
  <c r="AU263" i="4"/>
  <c r="AW263" i="4" s="1"/>
  <c r="AV263" i="4"/>
  <c r="AS258" i="4"/>
  <c r="AT258" i="4" s="1"/>
  <c r="AU258" i="4" s="1"/>
  <c r="AV258" i="4" s="1"/>
  <c r="AS254" i="4"/>
  <c r="AT254" i="4" s="1"/>
  <c r="AU254" i="4" s="1"/>
  <c r="AV254" i="4" s="1"/>
  <c r="AS250" i="4"/>
  <c r="AT250" i="4" s="1"/>
  <c r="AU250" i="4"/>
  <c r="AV250" i="4" s="1"/>
  <c r="AS244" i="4"/>
  <c r="AT244" i="4" s="1"/>
  <c r="AU244" i="4"/>
  <c r="AW244" i="4" s="1"/>
  <c r="AX244" i="4" s="1"/>
  <c r="AV244" i="4"/>
  <c r="AS240" i="4"/>
  <c r="AT240" i="4" s="1"/>
  <c r="AU240" i="4" s="1"/>
  <c r="AV240" i="4" s="1"/>
  <c r="AS228" i="4"/>
  <c r="AT228" i="4" s="1"/>
  <c r="AU228" i="4" s="1"/>
  <c r="AV228" i="4" s="1"/>
  <c r="AS221" i="4"/>
  <c r="AT221" i="4" s="1"/>
  <c r="AU221" i="4"/>
  <c r="AV221" i="4" s="1"/>
  <c r="AS217" i="4"/>
  <c r="AT217" i="4" s="1"/>
  <c r="AU217" i="4"/>
  <c r="AV217" i="4"/>
  <c r="AS213" i="4"/>
  <c r="AT213" i="4" s="1"/>
  <c r="AU213" i="4" s="1"/>
  <c r="AV213" i="4" s="1"/>
  <c r="AS210" i="4"/>
  <c r="AT210" i="4" s="1"/>
  <c r="AU210" i="4" s="1"/>
  <c r="AV210" i="4" s="1"/>
  <c r="AS203" i="4"/>
  <c r="AT203" i="4" s="1"/>
  <c r="AU203" i="4"/>
  <c r="AV203" i="4" s="1"/>
  <c r="AS199" i="4"/>
  <c r="AT199" i="4" s="1"/>
  <c r="AU199" i="4"/>
  <c r="AW199" i="4" s="1"/>
  <c r="AV199" i="4"/>
  <c r="AS192" i="4"/>
  <c r="AT192" i="4" s="1"/>
  <c r="AU192" i="4" s="1"/>
  <c r="AV192" i="4" s="1"/>
  <c r="AS188" i="4"/>
  <c r="AT188" i="4" s="1"/>
  <c r="AU188" i="4" s="1"/>
  <c r="AV188" i="4" s="1"/>
  <c r="AS181" i="4"/>
  <c r="AT181" i="4" s="1"/>
  <c r="AU181" i="4"/>
  <c r="AV181" i="4" s="1"/>
  <c r="AS174" i="4"/>
  <c r="AT174" i="4" s="1"/>
  <c r="AU174" i="4"/>
  <c r="AW174" i="4" s="1"/>
  <c r="AV174" i="4"/>
  <c r="AS171" i="4"/>
  <c r="AT171" i="4" s="1"/>
  <c r="AU171" i="4" s="1"/>
  <c r="AV171" i="4" s="1"/>
  <c r="AS167" i="4"/>
  <c r="AT167" i="4" s="1"/>
  <c r="AU167" i="4" s="1"/>
  <c r="AV167" i="4" s="1"/>
  <c r="AS162" i="4"/>
  <c r="AT162" i="4" s="1"/>
  <c r="AU162" i="4"/>
  <c r="AV162" i="4" s="1"/>
  <c r="AS158" i="4"/>
  <c r="AT158" i="4" s="1"/>
  <c r="AU158" i="4"/>
  <c r="AW158" i="4" s="1"/>
  <c r="AV158" i="4"/>
  <c r="AS145" i="4"/>
  <c r="AT145" i="4" s="1"/>
  <c r="AU145" i="4" s="1"/>
  <c r="AV145" i="4" s="1"/>
  <c r="AS141" i="4"/>
  <c r="AT141" i="4" s="1"/>
  <c r="AU141" i="4"/>
  <c r="AV141" i="4" s="1"/>
  <c r="AS135" i="4"/>
  <c r="AT135" i="4" s="1"/>
  <c r="AU135" i="4"/>
  <c r="AV135" i="4" s="1"/>
  <c r="AW135" i="4" s="1"/>
  <c r="AX135" i="4" s="1"/>
  <c r="AS132" i="4"/>
  <c r="AT132" i="4" s="1"/>
  <c r="AU132" i="4"/>
  <c r="AV132" i="4"/>
  <c r="AS128" i="4"/>
  <c r="AS125" i="4"/>
  <c r="AT125" i="4" s="1"/>
  <c r="AU125" i="4" s="1"/>
  <c r="AV125" i="4" s="1"/>
  <c r="AS121" i="4"/>
  <c r="AT121" i="4" s="1"/>
  <c r="AU121" i="4"/>
  <c r="AV121" i="4"/>
  <c r="AW121" i="4" s="1"/>
  <c r="AX121" i="4" s="1"/>
  <c r="AS116" i="4"/>
  <c r="AT116" i="4" s="1"/>
  <c r="AU116" i="4"/>
  <c r="AW116" i="4" s="1"/>
  <c r="AV116" i="4"/>
  <c r="AS112" i="4"/>
  <c r="AS104" i="4"/>
  <c r="AT104" i="4" s="1"/>
  <c r="AU104" i="4" s="1"/>
  <c r="AS99" i="4"/>
  <c r="AT99" i="4" s="1"/>
  <c r="AU99" i="4"/>
  <c r="AV99" i="4" s="1"/>
  <c r="AW99" i="4" s="1"/>
  <c r="AX99" i="4" s="1"/>
  <c r="AS95" i="4"/>
  <c r="AT95" i="4" s="1"/>
  <c r="AU95" i="4"/>
  <c r="AV95" i="4"/>
  <c r="AS90" i="4"/>
  <c r="AS87" i="4"/>
  <c r="AT87" i="4" s="1"/>
  <c r="AU87" i="4" s="1"/>
  <c r="AS79" i="4"/>
  <c r="AT79" i="4" s="1"/>
  <c r="AU79" i="4" s="1"/>
  <c r="AV79" i="4" s="1"/>
  <c r="AS75" i="4"/>
  <c r="AT75" i="4"/>
  <c r="AU75" i="4"/>
  <c r="AV75" i="4" s="1"/>
  <c r="AS71" i="4"/>
  <c r="AT71" i="4"/>
  <c r="AW71" i="4" s="1"/>
  <c r="AU71" i="4"/>
  <c r="AV71" i="4" s="1"/>
  <c r="AS66" i="4"/>
  <c r="AT66" i="4" s="1"/>
  <c r="AU66" i="4" s="1"/>
  <c r="AV66" i="4" s="1"/>
  <c r="AS63" i="4"/>
  <c r="AT63" i="4" s="1"/>
  <c r="AS59" i="4"/>
  <c r="AS55" i="4"/>
  <c r="AS895" i="4" s="1"/>
  <c r="AS52" i="4"/>
  <c r="AS48" i="4"/>
  <c r="AS44" i="4"/>
  <c r="AT44" i="4" s="1"/>
  <c r="AU44" i="4"/>
  <c r="AV44" i="4" s="1"/>
  <c r="AW44" i="4" s="1"/>
  <c r="AX44" i="4" s="1"/>
  <c r="AS39" i="4"/>
  <c r="AT39" i="4" s="1"/>
  <c r="AU39" i="4"/>
  <c r="AV39" i="4"/>
  <c r="AS35" i="4"/>
  <c r="AS32" i="4"/>
  <c r="AS25" i="4"/>
  <c r="AT25" i="4" s="1"/>
  <c r="AU25" i="4"/>
  <c r="AV25" i="4" s="1"/>
  <c r="AW25" i="4" s="1"/>
  <c r="AX25" i="4" s="1"/>
  <c r="AS20" i="4"/>
  <c r="AT20" i="4" s="1"/>
  <c r="AU20" i="4"/>
  <c r="AV20" i="4"/>
  <c r="AS16" i="4"/>
  <c r="AW12" i="4"/>
  <c r="AX12" i="4" s="1"/>
  <c r="AS9" i="4"/>
  <c r="AS419" i="4"/>
  <c r="AT419" i="4" s="1"/>
  <c r="AS270" i="4"/>
  <c r="AT270" i="4"/>
  <c r="AU270" i="4"/>
  <c r="AV270" i="4" s="1"/>
  <c r="AS178" i="4"/>
  <c r="AT178" i="4"/>
  <c r="AW178" i="4" s="1"/>
  <c r="AU178" i="4"/>
  <c r="AV178" i="4" s="1"/>
  <c r="AS448" i="4"/>
  <c r="AS444" i="4"/>
  <c r="AT444" i="4"/>
  <c r="AU444" i="4" s="1"/>
  <c r="AV444" i="4" s="1"/>
  <c r="AS440" i="4"/>
  <c r="AT440" i="4"/>
  <c r="AU440" i="4" s="1"/>
  <c r="AS433" i="4"/>
  <c r="AT433" i="4" s="1"/>
  <c r="AU433" i="4" s="1"/>
  <c r="AV433" i="4" s="1"/>
  <c r="AS429" i="4"/>
  <c r="AT429" i="4" s="1"/>
  <c r="AU429" i="4"/>
  <c r="AV429" i="4"/>
  <c r="AS425" i="4"/>
  <c r="AT425" i="4" s="1"/>
  <c r="AU425" i="4"/>
  <c r="AW425" i="4" s="1"/>
  <c r="AV425" i="4"/>
  <c r="AW421" i="4"/>
  <c r="AX421" i="4" s="1"/>
  <c r="AS417" i="4"/>
  <c r="AT417" i="4"/>
  <c r="AW417" i="4" s="1"/>
  <c r="AU417" i="4"/>
  <c r="AV417" i="4" s="1"/>
  <c r="AS413" i="4"/>
  <c r="AS410" i="4"/>
  <c r="AT410" i="4"/>
  <c r="AU410" i="4" s="1"/>
  <c r="AV410" i="4" s="1"/>
  <c r="AS405" i="4"/>
  <c r="AT405" i="4"/>
  <c r="AU405" i="4" s="1"/>
  <c r="AV405" i="4" s="1"/>
  <c r="AS401" i="4"/>
  <c r="AT401" i="4"/>
  <c r="AU401" i="4"/>
  <c r="AV401" i="4" s="1"/>
  <c r="AS396" i="4"/>
  <c r="AS392" i="4"/>
  <c r="AT392" i="4" s="1"/>
  <c r="AW354" i="4"/>
  <c r="AX354" i="4" s="1"/>
  <c r="AW325" i="4"/>
  <c r="AX325" i="4" s="1"/>
  <c r="AW306" i="4"/>
  <c r="AX306" i="4" s="1"/>
  <c r="AS285" i="4"/>
  <c r="AT285" i="4" s="1"/>
  <c r="AU285" i="4" s="1"/>
  <c r="AV285" i="4" s="1"/>
  <c r="AS282" i="4"/>
  <c r="AT282" i="4" s="1"/>
  <c r="AS278" i="4"/>
  <c r="AS274" i="4"/>
  <c r="AT274" i="4" s="1"/>
  <c r="AU274" i="4" s="1"/>
  <c r="AV274" i="4" s="1"/>
  <c r="AS268" i="4"/>
  <c r="AT268" i="4" s="1"/>
  <c r="AS266" i="4"/>
  <c r="AT266" i="4" s="1"/>
  <c r="AS262" i="4"/>
  <c r="AS257" i="4"/>
  <c r="AT257" i="4" s="1"/>
  <c r="AU257" i="4" s="1"/>
  <c r="AV257" i="4" s="1"/>
  <c r="AS253" i="4"/>
  <c r="AT253" i="4" s="1"/>
  <c r="AU253" i="4" s="1"/>
  <c r="AV253" i="4" s="1"/>
  <c r="AS249" i="4"/>
  <c r="AT249" i="4" s="1"/>
  <c r="AS246" i="4"/>
  <c r="AS243" i="4"/>
  <c r="AT243" i="4" s="1"/>
  <c r="AU243" i="4" s="1"/>
  <c r="AV243" i="4" s="1"/>
  <c r="AS239" i="4"/>
  <c r="AT239" i="4" s="1"/>
  <c r="AU239" i="4" s="1"/>
  <c r="AV239" i="4" s="1"/>
  <c r="AS236" i="4"/>
  <c r="AT236" i="4" s="1"/>
  <c r="AS233" i="4"/>
  <c r="AS225" i="4"/>
  <c r="AT225" i="4" s="1"/>
  <c r="AU225" i="4" s="1"/>
  <c r="AV225" i="4" s="1"/>
  <c r="AS220" i="4"/>
  <c r="AT220" i="4" s="1"/>
  <c r="AU220" i="4" s="1"/>
  <c r="AV220" i="4" s="1"/>
  <c r="AS216" i="4"/>
  <c r="AT216" i="4" s="1"/>
  <c r="AS212" i="4"/>
  <c r="AS209" i="4"/>
  <c r="AT209" i="4" s="1"/>
  <c r="AU209" i="4" s="1"/>
  <c r="AV209" i="4" s="1"/>
  <c r="AS206" i="4"/>
  <c r="AT206" i="4" s="1"/>
  <c r="AS202" i="4"/>
  <c r="AT202" i="4" s="1"/>
  <c r="AS198" i="4"/>
  <c r="AS194" i="4"/>
  <c r="AT194" i="4" s="1"/>
  <c r="AU194" i="4" s="1"/>
  <c r="AV194" i="4" s="1"/>
  <c r="AS191" i="4"/>
  <c r="AT191" i="4" s="1"/>
  <c r="AU191" i="4" s="1"/>
  <c r="AV191" i="4" s="1"/>
  <c r="AS187" i="4"/>
  <c r="AT187" i="4" s="1"/>
  <c r="AS184" i="4"/>
  <c r="AS180" i="4"/>
  <c r="AT180" i="4" s="1"/>
  <c r="AU180" i="4" s="1"/>
  <c r="AV180" i="4" s="1"/>
  <c r="AS177" i="4"/>
  <c r="AT177" i="4" s="1"/>
  <c r="AU177" i="4" s="1"/>
  <c r="AV177" i="4" s="1"/>
  <c r="AS170" i="4"/>
  <c r="AT170" i="4" s="1"/>
  <c r="AU170" i="4" s="1"/>
  <c r="AV170" i="4" s="1"/>
  <c r="AS166" i="4"/>
  <c r="AT166" i="4" s="1"/>
  <c r="AU166" i="4" s="1"/>
  <c r="AV166" i="4" s="1"/>
  <c r="AS161" i="4"/>
  <c r="AT161" i="4" s="1"/>
  <c r="AS157" i="4"/>
  <c r="AS151" i="4"/>
  <c r="AT151" i="4" s="1"/>
  <c r="AU151" i="4" s="1"/>
  <c r="AV151" i="4" s="1"/>
  <c r="AS148" i="4"/>
  <c r="AT148" i="4" s="1"/>
  <c r="AU148" i="4" s="1"/>
  <c r="AV148" i="4" s="1"/>
  <c r="AS144" i="4"/>
  <c r="AT144" i="4" s="1"/>
  <c r="AS139" i="4"/>
  <c r="AS134" i="4"/>
  <c r="AT134" i="4" s="1"/>
  <c r="AU134" i="4" s="1"/>
  <c r="AV134" i="4" s="1"/>
  <c r="AS131" i="4"/>
  <c r="AT131" i="4" s="1"/>
  <c r="AS127" i="4"/>
  <c r="AT127" i="4" s="1"/>
  <c r="AS124" i="4"/>
  <c r="AS120" i="4"/>
  <c r="AT120" i="4" s="1"/>
  <c r="AU120" i="4" s="1"/>
  <c r="AV120" i="4" s="1"/>
  <c r="AS115" i="4"/>
  <c r="AT115" i="4" s="1"/>
  <c r="AU115" i="4" s="1"/>
  <c r="AV115" i="4" s="1"/>
  <c r="AS111" i="4"/>
  <c r="AT111" i="4" s="1"/>
  <c r="AS107" i="4"/>
  <c r="AS103" i="4"/>
  <c r="AT103" i="4" s="1"/>
  <c r="AU103" i="4" s="1"/>
  <c r="AV103" i="4" s="1"/>
  <c r="AS98" i="4"/>
  <c r="AS94" i="4"/>
  <c r="AT94" i="4" s="1"/>
  <c r="AS89" i="4"/>
  <c r="AS86" i="4"/>
  <c r="AT86" i="4" s="1"/>
  <c r="AU86" i="4" s="1"/>
  <c r="AV86" i="4" s="1"/>
  <c r="AS82" i="4"/>
  <c r="AT82" i="4" s="1"/>
  <c r="AU82" i="4" s="1"/>
  <c r="AV82" i="4" s="1"/>
  <c r="AS78" i="4"/>
  <c r="AT78" i="4" s="1"/>
  <c r="AS74" i="4"/>
  <c r="AS70" i="4"/>
  <c r="AT70" i="4" s="1"/>
  <c r="AU70" i="4" s="1"/>
  <c r="AV70" i="4" s="1"/>
  <c r="AS65" i="4"/>
  <c r="AT65" i="4" s="1"/>
  <c r="AS62" i="4"/>
  <c r="AT62" i="4" s="1"/>
  <c r="AS58" i="4"/>
  <c r="AS51" i="4"/>
  <c r="AT51" i="4" s="1"/>
  <c r="AS47" i="4"/>
  <c r="AS43" i="4"/>
  <c r="AT43" i="4" s="1"/>
  <c r="AU43" i="4" s="1"/>
  <c r="AV43" i="4" s="1"/>
  <c r="AS34" i="4"/>
  <c r="AT34" i="4" s="1"/>
  <c r="AU34" i="4" s="1"/>
  <c r="AV34" i="4" s="1"/>
  <c r="AS31" i="4"/>
  <c r="AT31" i="4" s="1"/>
  <c r="AU31" i="4" s="1"/>
  <c r="AV31" i="4" s="1"/>
  <c r="AS28" i="4"/>
  <c r="AS24" i="4"/>
  <c r="AT24" i="4" s="1"/>
  <c r="AS19" i="4"/>
  <c r="AT19" i="4" s="1"/>
  <c r="AS15" i="4"/>
  <c r="AS11" i="4"/>
  <c r="AS453" i="4"/>
  <c r="AS435" i="4"/>
  <c r="AS426" i="4"/>
  <c r="AT426" i="4" s="1"/>
  <c r="AU426" i="4" s="1"/>
  <c r="AV426" i="4"/>
  <c r="AS394" i="4"/>
  <c r="AS380" i="4"/>
  <c r="AS364" i="4"/>
  <c r="AT364" i="4" s="1"/>
  <c r="AU364" i="4" s="1"/>
  <c r="AV364" i="4"/>
  <c r="AW364" i="4" s="1"/>
  <c r="AX364" i="4" s="1"/>
  <c r="AS348" i="4"/>
  <c r="AS332" i="4"/>
  <c r="AT332" i="4" s="1"/>
  <c r="AU332" i="4" s="1"/>
  <c r="AV332" i="4"/>
  <c r="AW332" i="4" s="1"/>
  <c r="AX332" i="4" s="1"/>
  <c r="AS315" i="4"/>
  <c r="AS299" i="4"/>
  <c r="AT299" i="4" s="1"/>
  <c r="AU299" i="4" s="1"/>
  <c r="AV299" i="4"/>
  <c r="AS207" i="4"/>
  <c r="AT207" i="4" s="1"/>
  <c r="AU207" i="4" s="1"/>
  <c r="AV207" i="4"/>
  <c r="AS168" i="4"/>
  <c r="AS475" i="4"/>
  <c r="AS470" i="4"/>
  <c r="AT470" i="4" s="1"/>
  <c r="AU470" i="4" s="1"/>
  <c r="AV470" i="4"/>
  <c r="AW470" i="4" s="1"/>
  <c r="AX470" i="4" s="1"/>
  <c r="AW466" i="4"/>
  <c r="AX466" i="4" s="1"/>
  <c r="AS460" i="4"/>
  <c r="AT460" i="4"/>
  <c r="AU460" i="4"/>
  <c r="AV460" i="4" s="1"/>
  <c r="AS456" i="4"/>
  <c r="AT456" i="4"/>
  <c r="AU456" i="4" s="1"/>
  <c r="AS451" i="4"/>
  <c r="AT451" i="4"/>
  <c r="AU451" i="4"/>
  <c r="AV451" i="4" s="1"/>
  <c r="AS443" i="4"/>
  <c r="AT443" i="4" s="1"/>
  <c r="AU443" i="4" s="1"/>
  <c r="AV443" i="4" s="1"/>
  <c r="AS439" i="4"/>
  <c r="AS436" i="4"/>
  <c r="AS428" i="4"/>
  <c r="AT428" i="4" s="1"/>
  <c r="AU428" i="4" s="1"/>
  <c r="AV428" i="4" s="1"/>
  <c r="AW428" i="4" s="1"/>
  <c r="AX428" i="4" s="1"/>
  <c r="AS424" i="4"/>
  <c r="AT424" i="4"/>
  <c r="AU424" i="4" s="1"/>
  <c r="AV424" i="4" s="1"/>
  <c r="AS420" i="4"/>
  <c r="AT420" i="4"/>
  <c r="AU420" i="4"/>
  <c r="AV420" i="4" s="1"/>
  <c r="AS412" i="4"/>
  <c r="AW409" i="4"/>
  <c r="AX409" i="4" s="1"/>
  <c r="AS404" i="4"/>
  <c r="AT404" i="4"/>
  <c r="AU404" i="4" s="1"/>
  <c r="AV404" i="4" s="1"/>
  <c r="AS395" i="4"/>
  <c r="AT395" i="4" s="1"/>
  <c r="AU395" i="4" s="1"/>
  <c r="AV395" i="4"/>
  <c r="AW395" i="4" s="1"/>
  <c r="AX395" i="4" s="1"/>
  <c r="AS387" i="4"/>
  <c r="AS383" i="4"/>
  <c r="AT383" i="4" s="1"/>
  <c r="AU383" i="4" s="1"/>
  <c r="AV383" i="4"/>
  <c r="AW383" i="4" s="1"/>
  <c r="AX383" i="4" s="1"/>
  <c r="AS379" i="4"/>
  <c r="AT379" i="4" s="1"/>
  <c r="AU379" i="4" s="1"/>
  <c r="AV379" i="4"/>
  <c r="AS375" i="4"/>
  <c r="AS371" i="4"/>
  <c r="AS367" i="4"/>
  <c r="AT367" i="4" s="1"/>
  <c r="AU367" i="4" s="1"/>
  <c r="AV367" i="4"/>
  <c r="AW367" i="4" s="1"/>
  <c r="AX367" i="4" s="1"/>
  <c r="AS363" i="4"/>
  <c r="AT363" i="4" s="1"/>
  <c r="AU363" i="4" s="1"/>
  <c r="AV363" i="4"/>
  <c r="AS358" i="4"/>
  <c r="AS351" i="4"/>
  <c r="AT351" i="4" s="1"/>
  <c r="AU351" i="4" s="1"/>
  <c r="AV351" i="4"/>
  <c r="AS347" i="4"/>
  <c r="AS343" i="4"/>
  <c r="AS340" i="4"/>
  <c r="AT340" i="4" s="1"/>
  <c r="AU340" i="4" s="1"/>
  <c r="AV340" i="4"/>
  <c r="AW340" i="4" s="1"/>
  <c r="AX340" i="4" s="1"/>
  <c r="AS334" i="4"/>
  <c r="AT334" i="4" s="1"/>
  <c r="AU334" i="4" s="1"/>
  <c r="AV334" i="4"/>
  <c r="AS331" i="4"/>
  <c r="AS324" i="4"/>
  <c r="AT324" i="4" s="1"/>
  <c r="AU324" i="4" s="1"/>
  <c r="AV324" i="4"/>
  <c r="AS318" i="4"/>
  <c r="AS312" i="4"/>
  <c r="AT312" i="4" s="1"/>
  <c r="AU312" i="4" s="1"/>
  <c r="AV312" i="4"/>
  <c r="AS305" i="4"/>
  <c r="AS302" i="4"/>
  <c r="AS298" i="4"/>
  <c r="AT298" i="4" s="1"/>
  <c r="AU298" i="4" s="1"/>
  <c r="AV298" i="4"/>
  <c r="AW298" i="4" s="1"/>
  <c r="AX298" i="4" s="1"/>
  <c r="AS295" i="4"/>
  <c r="AT295" i="4" s="1"/>
  <c r="AU295" i="4" s="1"/>
  <c r="AV295" i="4"/>
  <c r="AS292" i="4"/>
  <c r="AS288" i="4"/>
  <c r="AW284" i="4"/>
  <c r="AX284" i="4" s="1"/>
  <c r="AS281" i="4"/>
  <c r="AW281" i="4" s="1"/>
  <c r="AX281" i="4" s="1"/>
  <c r="AT281" i="4"/>
  <c r="AU281" i="4"/>
  <c r="AV281" i="4" s="1"/>
  <c r="AS277" i="4"/>
  <c r="AT277" i="4"/>
  <c r="AU277" i="4" s="1"/>
  <c r="AV277" i="4" s="1"/>
  <c r="AS272" i="4"/>
  <c r="AT272" i="4"/>
  <c r="AU272" i="4"/>
  <c r="AV272" i="4" s="1"/>
  <c r="AS265" i="4"/>
  <c r="AT265" i="4"/>
  <c r="AU265" i="4" s="1"/>
  <c r="AV265" i="4" s="1"/>
  <c r="AS261" i="4"/>
  <c r="AT261" i="4"/>
  <c r="AU261" i="4"/>
  <c r="AV261" i="4" s="1"/>
  <c r="AS256" i="4"/>
  <c r="AT256" i="4"/>
  <c r="AU256" i="4" s="1"/>
  <c r="AV256" i="4" s="1"/>
  <c r="AS252" i="4"/>
  <c r="AT252" i="4"/>
  <c r="AU252" i="4"/>
  <c r="AV252" i="4" s="1"/>
  <c r="AS248" i="4"/>
  <c r="AT248" i="4"/>
  <c r="AU248" i="4" s="1"/>
  <c r="AV248" i="4" s="1"/>
  <c r="AS245" i="4"/>
  <c r="AT245" i="4"/>
  <c r="AU245" i="4"/>
  <c r="AV245" i="4" s="1"/>
  <c r="AS242" i="4"/>
  <c r="AT242" i="4"/>
  <c r="AU242" i="4" s="1"/>
  <c r="AV242" i="4" s="1"/>
  <c r="AS238" i="4"/>
  <c r="AT238" i="4"/>
  <c r="AU238" i="4"/>
  <c r="AV238" i="4" s="1"/>
  <c r="AS235" i="4"/>
  <c r="AT235" i="4"/>
  <c r="AU235" i="4" s="1"/>
  <c r="AV235" i="4" s="1"/>
  <c r="AS230" i="4"/>
  <c r="AT230" i="4"/>
  <c r="AU230" i="4"/>
  <c r="AV230" i="4" s="1"/>
  <c r="AS224" i="4"/>
  <c r="AT224" i="4"/>
  <c r="AU224" i="4" s="1"/>
  <c r="AV224" i="4" s="1"/>
  <c r="AS219" i="4"/>
  <c r="AT219" i="4"/>
  <c r="AU219" i="4"/>
  <c r="AV219" i="4" s="1"/>
  <c r="AS215" i="4"/>
  <c r="AT215" i="4"/>
  <c r="AU215" i="4" s="1"/>
  <c r="AV215" i="4" s="1"/>
  <c r="AS211" i="4"/>
  <c r="AT211" i="4"/>
  <c r="AU211" i="4"/>
  <c r="AV211" i="4" s="1"/>
  <c r="AS205" i="4"/>
  <c r="AT205" i="4"/>
  <c r="AU205" i="4" s="1"/>
  <c r="AV205" i="4" s="1"/>
  <c r="AS201" i="4"/>
  <c r="AT201" i="4"/>
  <c r="AU201" i="4"/>
  <c r="AV201" i="4" s="1"/>
  <c r="AS196" i="4"/>
  <c r="AT196" i="4"/>
  <c r="AU196" i="4" s="1"/>
  <c r="AS190" i="4"/>
  <c r="AW190" i="4" s="1"/>
  <c r="AX190" i="4" s="1"/>
  <c r="AT190" i="4"/>
  <c r="AU190" i="4"/>
  <c r="AV190" i="4" s="1"/>
  <c r="AS186" i="4"/>
  <c r="AT186" i="4"/>
  <c r="AU186" i="4" s="1"/>
  <c r="AV186" i="4" s="1"/>
  <c r="AS183" i="4"/>
  <c r="AT183" i="4"/>
  <c r="AU183" i="4"/>
  <c r="AV183" i="4" s="1"/>
  <c r="AS176" i="4"/>
  <c r="AT176" i="4"/>
  <c r="AU176" i="4" s="1"/>
  <c r="AV176" i="4" s="1"/>
  <c r="AS173" i="4"/>
  <c r="AT173" i="4"/>
  <c r="AU173" i="4"/>
  <c r="AV173" i="4" s="1"/>
  <c r="AS169" i="4"/>
  <c r="AT169" i="4"/>
  <c r="AU169" i="4" s="1"/>
  <c r="AV169" i="4" s="1"/>
  <c r="AS165" i="4"/>
  <c r="AT165" i="4"/>
  <c r="AU165" i="4"/>
  <c r="AV165" i="4" s="1"/>
  <c r="AS160" i="4"/>
  <c r="AT160" i="4"/>
  <c r="AU160" i="4" s="1"/>
  <c r="AV160" i="4" s="1"/>
  <c r="AS155" i="4"/>
  <c r="AT155" i="4"/>
  <c r="AU155" i="4"/>
  <c r="AV155" i="4" s="1"/>
  <c r="AS150" i="4"/>
  <c r="AT150" i="4"/>
  <c r="AU150" i="4" s="1"/>
  <c r="AV150" i="4" s="1"/>
  <c r="AS147" i="4"/>
  <c r="AT147" i="4"/>
  <c r="AU147" i="4"/>
  <c r="AV147" i="4" s="1"/>
  <c r="AS138" i="4"/>
  <c r="AS130" i="4"/>
  <c r="AT130" i="4" s="1"/>
  <c r="AU130" i="4" s="1"/>
  <c r="AV130" i="4" s="1"/>
  <c r="AS123" i="4"/>
  <c r="AS119" i="4"/>
  <c r="AT119" i="4" s="1"/>
  <c r="AU119" i="4" s="1"/>
  <c r="AV119" i="4" s="1"/>
  <c r="AS114" i="4"/>
  <c r="AT114" i="4" s="1"/>
  <c r="AU114" i="4" s="1"/>
  <c r="AV114" i="4" s="1"/>
  <c r="AW114" i="4" s="1"/>
  <c r="AX114" i="4" s="1"/>
  <c r="AW109" i="4"/>
  <c r="AX109" i="4" s="1"/>
  <c r="AS106" i="4"/>
  <c r="AT106" i="4"/>
  <c r="AU106" i="4" s="1"/>
  <c r="AS102" i="4"/>
  <c r="AT102" i="4"/>
  <c r="AU102" i="4"/>
  <c r="AV102" i="4" s="1"/>
  <c r="AS97" i="4"/>
  <c r="AT97" i="4"/>
  <c r="AU97" i="4" s="1"/>
  <c r="AV97" i="4" s="1"/>
  <c r="AS85" i="4"/>
  <c r="AT85" i="4"/>
  <c r="AU85" i="4"/>
  <c r="AV85" i="4" s="1"/>
  <c r="AS81" i="4"/>
  <c r="AT81" i="4"/>
  <c r="AU81" i="4" s="1"/>
  <c r="AV81" i="4" s="1"/>
  <c r="AS77" i="4"/>
  <c r="AT77" i="4"/>
  <c r="AU77" i="4"/>
  <c r="AV77" i="4" s="1"/>
  <c r="AS73" i="4"/>
  <c r="AT73" i="4"/>
  <c r="AU73" i="4" s="1"/>
  <c r="AS69" i="4"/>
  <c r="AT69" i="4"/>
  <c r="AU69" i="4"/>
  <c r="AV69" i="4" s="1"/>
  <c r="AS61" i="4"/>
  <c r="AT61" i="4"/>
  <c r="AU61" i="4" s="1"/>
  <c r="AS57" i="4"/>
  <c r="AW57" i="4" s="1"/>
  <c r="AX57" i="4" s="1"/>
  <c r="AT57" i="4"/>
  <c r="AU57" i="4"/>
  <c r="AV57" i="4" s="1"/>
  <c r="AS54" i="4"/>
  <c r="AT54" i="4"/>
  <c r="AU54" i="4" s="1"/>
  <c r="AV54" i="4" s="1"/>
  <c r="AS50" i="4"/>
  <c r="AT50" i="4"/>
  <c r="AU50" i="4"/>
  <c r="AV50" i="4" s="1"/>
  <c r="AS46" i="4"/>
  <c r="AT46" i="4"/>
  <c r="AU46" i="4" s="1"/>
  <c r="AS41" i="4"/>
  <c r="AW41" i="4" s="1"/>
  <c r="AT41" i="4"/>
  <c r="AU41" i="4"/>
  <c r="AV41" i="4" s="1"/>
  <c r="AS37" i="4"/>
  <c r="AT37" i="4"/>
  <c r="AU37" i="4" s="1"/>
  <c r="AV37" i="4" s="1"/>
  <c r="AS33" i="4"/>
  <c r="AT33" i="4"/>
  <c r="AU33" i="4"/>
  <c r="AV33" i="4" s="1"/>
  <c r="AX30" i="4"/>
  <c r="AS27" i="4"/>
  <c r="AS22" i="4"/>
  <c r="AT22" i="4" s="1"/>
  <c r="AU22" i="4" s="1"/>
  <c r="AV22" i="4" s="1"/>
  <c r="AS18" i="4"/>
  <c r="AS14" i="4"/>
  <c r="AS450" i="4"/>
  <c r="AT450" i="4" s="1"/>
  <c r="AU450" i="4" s="1"/>
  <c r="AV450" i="4" s="1"/>
  <c r="AW450" i="4" s="1"/>
  <c r="AX450" i="4" s="1"/>
  <c r="AS441" i="4"/>
  <c r="AS432" i="4"/>
  <c r="AT432" i="4" s="1"/>
  <c r="AU432" i="4" s="1"/>
  <c r="AV432" i="4" s="1"/>
  <c r="AW432" i="4" s="1"/>
  <c r="AX432" i="4" s="1"/>
  <c r="AS403" i="4"/>
  <c r="AS391" i="4"/>
  <c r="AT391" i="4" s="1"/>
  <c r="AU391" i="4" s="1"/>
  <c r="AV391" i="4" s="1"/>
  <c r="AW391" i="4" s="1"/>
  <c r="AX391" i="4" s="1"/>
  <c r="AS376" i="4"/>
  <c r="AT376" i="4" s="1"/>
  <c r="AU376" i="4" s="1"/>
  <c r="AV376" i="4" s="1"/>
  <c r="AS359" i="4"/>
  <c r="AS344" i="4"/>
  <c r="AS328" i="4"/>
  <c r="AT328" i="4" s="1"/>
  <c r="AU328" i="4" s="1"/>
  <c r="AV328" i="4" s="1"/>
  <c r="AW328" i="4" s="1"/>
  <c r="AX328" i="4" s="1"/>
  <c r="AS289" i="4"/>
  <c r="AT289" i="4" s="1"/>
  <c r="AU289" i="4" s="1"/>
  <c r="AV289" i="4" s="1"/>
  <c r="AW289" i="4" s="1"/>
  <c r="AX289" i="4" s="1"/>
  <c r="AS259" i="4"/>
  <c r="AT259" i="4" s="1"/>
  <c r="AU259" i="4" s="1"/>
  <c r="AV259" i="4" s="1"/>
  <c r="AW259" i="4" s="1"/>
  <c r="AX259" i="4" s="1"/>
  <c r="AS195" i="4"/>
  <c r="AS93" i="4"/>
  <c r="AS56" i="4"/>
  <c r="AS21" i="4"/>
  <c r="AS894" i="4" s="1"/>
  <c r="AW361" i="4"/>
  <c r="AX361" i="4" s="1"/>
  <c r="AW91" i="4"/>
  <c r="AX91" i="4" s="1"/>
  <c r="AQ391" i="4"/>
  <c r="AA391" i="4"/>
  <c r="M391" i="4"/>
  <c r="R391" i="4"/>
  <c r="AT15" i="4"/>
  <c r="AT59" i="4"/>
  <c r="AU59" i="4" s="1"/>
  <c r="AV59" i="4" s="1"/>
  <c r="AT76" i="4"/>
  <c r="AS896" i="4"/>
  <c r="AT526" i="4"/>
  <c r="AU526" i="4" s="1"/>
  <c r="AT8" i="4"/>
  <c r="AU38" i="4"/>
  <c r="AS6" i="5"/>
  <c r="AW402" i="4"/>
  <c r="AX402" i="4" s="1"/>
  <c r="AW53" i="4"/>
  <c r="AX53" i="4" s="1"/>
  <c r="AW420" i="4"/>
  <c r="AX420" i="4" s="1"/>
  <c r="AW717" i="4"/>
  <c r="AX717" i="4" s="1"/>
  <c r="AW451" i="4"/>
  <c r="AX451" i="4" s="1"/>
  <c r="AW369" i="4"/>
  <c r="AX369" i="4" s="1"/>
  <c r="AW431" i="4"/>
  <c r="AX431" i="4" s="1"/>
  <c r="AW385" i="4"/>
  <c r="AX385" i="4" s="1"/>
  <c r="AW423" i="4"/>
  <c r="AX423" i="4" s="1"/>
  <c r="AW162" i="4"/>
  <c r="AX162" i="4" s="1"/>
  <c r="AW179" i="4"/>
  <c r="AX179" i="4" s="1"/>
  <c r="AW330" i="4"/>
  <c r="AX330" i="4" s="1"/>
  <c r="AW427" i="4"/>
  <c r="AX427" i="4" s="1"/>
  <c r="AW732" i="4"/>
  <c r="AX732" i="4"/>
  <c r="AX425" i="4"/>
  <c r="AX116" i="4"/>
  <c r="AX158" i="4"/>
  <c r="AX174" i="4"/>
  <c r="AW377" i="4"/>
  <c r="AX377" i="4" s="1"/>
  <c r="AW317" i="4"/>
  <c r="AX317" i="4" s="1"/>
  <c r="AW390" i="4"/>
  <c r="AX390" i="4" s="1"/>
  <c r="AW871" i="4"/>
  <c r="AX871" i="4"/>
  <c r="AW762" i="4"/>
  <c r="AX762" i="4" s="1"/>
  <c r="AW102" i="4"/>
  <c r="AX102" i="4" s="1"/>
  <c r="AW295" i="4"/>
  <c r="AX295" i="4"/>
  <c r="AW324" i="4"/>
  <c r="AX324" i="4" s="1"/>
  <c r="AW363" i="4"/>
  <c r="AX363" i="4" s="1"/>
  <c r="AW379" i="4"/>
  <c r="AX379" i="4"/>
  <c r="AX178" i="4"/>
  <c r="AW207" i="4"/>
  <c r="AX207" i="4"/>
  <c r="AW221" i="4"/>
  <c r="AX221" i="4" s="1"/>
  <c r="AW270" i="4"/>
  <c r="AX270" i="4"/>
  <c r="AW322" i="4"/>
  <c r="AX322" i="4" s="1"/>
  <c r="AW337" i="4"/>
  <c r="AX337" i="4"/>
  <c r="AW36" i="4"/>
  <c r="AX36" i="4" s="1"/>
  <c r="AW694" i="4"/>
  <c r="AX694" i="4"/>
  <c r="AW755" i="4"/>
  <c r="AX755" i="4" s="1"/>
  <c r="AW819" i="4"/>
  <c r="AX819" i="4"/>
  <c r="AX845" i="4"/>
  <c r="AW879" i="4"/>
  <c r="AX879" i="4" s="1"/>
  <c r="AW312" i="4"/>
  <c r="AX312" i="4" s="1"/>
  <c r="AW334" i="4"/>
  <c r="AX334" i="4"/>
  <c r="AW351" i="4"/>
  <c r="AX351" i="4" s="1"/>
  <c r="AW210" i="4"/>
  <c r="AX210" i="4" s="1"/>
  <c r="AW228" i="4"/>
  <c r="AX228" i="4"/>
  <c r="AW275" i="4"/>
  <c r="AX275" i="4" s="1"/>
  <c r="AX290" i="4"/>
  <c r="AW316" i="4"/>
  <c r="AX316" i="4" s="1"/>
  <c r="AX326" i="4"/>
  <c r="AX341" i="4"/>
  <c r="AW349" i="4"/>
  <c r="AX349" i="4" s="1"/>
  <c r="AX356" i="4"/>
  <c r="AW365" i="4"/>
  <c r="AX365" i="4"/>
  <c r="AW381" i="4"/>
  <c r="AX381" i="4" s="1"/>
  <c r="AX389" i="4"/>
  <c r="AX406" i="4"/>
  <c r="AW414" i="4"/>
  <c r="AX414" i="4" s="1"/>
  <c r="AW182" i="4"/>
  <c r="AX182" i="4" s="1"/>
  <c r="AW677" i="4"/>
  <c r="AX677" i="4"/>
  <c r="AW772" i="4"/>
  <c r="AX772" i="4" s="1"/>
  <c r="AW77" i="4"/>
  <c r="AX77" i="4"/>
  <c r="AW211" i="4"/>
  <c r="AX211" i="4"/>
  <c r="AW230" i="4"/>
  <c r="AX230" i="4" s="1"/>
  <c r="AW245" i="4"/>
  <c r="AX245" i="4"/>
  <c r="AW261" i="4"/>
  <c r="AX261" i="4" s="1"/>
  <c r="AW410" i="4"/>
  <c r="AX410" i="4" s="1"/>
  <c r="AX417" i="4"/>
  <c r="AW39" i="4"/>
  <c r="AX39" i="4"/>
  <c r="AX71" i="4"/>
  <c r="AW188" i="4"/>
  <c r="AX188" i="4" s="1"/>
  <c r="AX263" i="4"/>
  <c r="AW430" i="4"/>
  <c r="AX430" i="4" s="1"/>
  <c r="AX468" i="4"/>
  <c r="AW64" i="4"/>
  <c r="AX64" i="4" s="1"/>
  <c r="AW96" i="4"/>
  <c r="AX96" i="4" s="1"/>
  <c r="AW164" i="4"/>
  <c r="AX164" i="4" s="1"/>
  <c r="AW415" i="4"/>
  <c r="AX415" i="4" s="1"/>
  <c r="AW512" i="4"/>
  <c r="AX512" i="4" s="1"/>
  <c r="AW536" i="4"/>
  <c r="AX536" i="4"/>
  <c r="AW553" i="4"/>
  <c r="AX553" i="4" s="1"/>
  <c r="AW585" i="4"/>
  <c r="AX585" i="4" s="1"/>
  <c r="AW600" i="4"/>
  <c r="AX600" i="4"/>
  <c r="AW615" i="4"/>
  <c r="AX615" i="4" s="1"/>
  <c r="AW630" i="4"/>
  <c r="AX630" i="4"/>
  <c r="AW646" i="4"/>
  <c r="AX646" i="4" s="1"/>
  <c r="AW678" i="4"/>
  <c r="AX678" i="4" s="1"/>
  <c r="AW695" i="4"/>
  <c r="AX695" i="4"/>
  <c r="AW718" i="4"/>
  <c r="AX718" i="4" s="1"/>
  <c r="AW747" i="4"/>
  <c r="AX747" i="4" s="1"/>
  <c r="AW765" i="4"/>
  <c r="AX765" i="4"/>
  <c r="AW780" i="4"/>
  <c r="AX780" i="4" s="1"/>
  <c r="AW812" i="4"/>
  <c r="AX812" i="4" s="1"/>
  <c r="AW835" i="4"/>
  <c r="AX835" i="4"/>
  <c r="AW848" i="4"/>
  <c r="AX848" i="4" s="1"/>
  <c r="AW880" i="4"/>
  <c r="AX880" i="4" s="1"/>
  <c r="AW516" i="4"/>
  <c r="AX516" i="4" s="1"/>
  <c r="AW558" i="4"/>
  <c r="AX558" i="4" s="1"/>
  <c r="AW575" i="4"/>
  <c r="AX575" i="4"/>
  <c r="AW591" i="4"/>
  <c r="AX591" i="4" s="1"/>
  <c r="AW627" i="4"/>
  <c r="AX627" i="4" s="1"/>
  <c r="AW643" i="4"/>
  <c r="AX643" i="4"/>
  <c r="AW659" i="4"/>
  <c r="AX659" i="4" s="1"/>
  <c r="AW683" i="4"/>
  <c r="AX683" i="4"/>
  <c r="AW700" i="4"/>
  <c r="AX700" i="4" s="1"/>
  <c r="AW715" i="4"/>
  <c r="AX715" i="4"/>
  <c r="AW730" i="4"/>
  <c r="AX730" i="4" s="1"/>
  <c r="AW753" i="4"/>
  <c r="AX753" i="4"/>
  <c r="AW770" i="4"/>
  <c r="AX770" i="4" s="1"/>
  <c r="AW785" i="4"/>
  <c r="AX785" i="4"/>
  <c r="AW801" i="4"/>
  <c r="AX801" i="4" s="1"/>
  <c r="AW832" i="4"/>
  <c r="AX832" i="4" s="1"/>
  <c r="AW847" i="4"/>
  <c r="AX847" i="4"/>
  <c r="AX853" i="4"/>
  <c r="AW861" i="4"/>
  <c r="AX861" i="4" s="1"/>
  <c r="AW471" i="4"/>
  <c r="AX471" i="4" s="1"/>
  <c r="AW485" i="4"/>
  <c r="AX485" i="4"/>
  <c r="AW509" i="4"/>
  <c r="AX509" i="4" s="1"/>
  <c r="AW543" i="4"/>
  <c r="AX543" i="4" s="1"/>
  <c r="AW559" i="4"/>
  <c r="AX559" i="4"/>
  <c r="AW576" i="4"/>
  <c r="AX576" i="4" s="1"/>
  <c r="AW613" i="4"/>
  <c r="AX613" i="4" s="1"/>
  <c r="AX620" i="4"/>
  <c r="AW628" i="4"/>
  <c r="AX628" i="4"/>
  <c r="AX636" i="4"/>
  <c r="AW644" i="4"/>
  <c r="AX644" i="4" s="1"/>
  <c r="AW660" i="4"/>
  <c r="AX660" i="4"/>
  <c r="AW676" i="4"/>
  <c r="AX676" i="4" s="1"/>
  <c r="AW701" i="4"/>
  <c r="AX701" i="4"/>
  <c r="AW716" i="4"/>
  <c r="AX716" i="4" s="1"/>
  <c r="AW731" i="4"/>
  <c r="AX731" i="4"/>
  <c r="AW746" i="4"/>
  <c r="AX746" i="4" s="1"/>
  <c r="AW771" i="4"/>
  <c r="AX771" i="4"/>
  <c r="AW786" i="4"/>
  <c r="AX786" i="4" s="1"/>
  <c r="AX810" i="4"/>
  <c r="AW818" i="4"/>
  <c r="AX818" i="4" s="1"/>
  <c r="AX827" i="4"/>
  <c r="AW833" i="4"/>
  <c r="AX833" i="4"/>
  <c r="AW854" i="4"/>
  <c r="AX854" i="4" s="1"/>
  <c r="AX862" i="4"/>
  <c r="AW870" i="4"/>
  <c r="AX870" i="4"/>
  <c r="AX878" i="4"/>
  <c r="AW480" i="4"/>
  <c r="AX480" i="4" s="1"/>
  <c r="AW494" i="4"/>
  <c r="AX494" i="4"/>
  <c r="AW510" i="4"/>
  <c r="AX510" i="4" s="1"/>
  <c r="AW525" i="4"/>
  <c r="AX525" i="4"/>
  <c r="AW544" i="4"/>
  <c r="AX544" i="4" s="1"/>
  <c r="AW560" i="4"/>
  <c r="AX560" i="4"/>
  <c r="AW577" i="4"/>
  <c r="AX577" i="4" s="1"/>
  <c r="AW593" i="4"/>
  <c r="AX593" i="4"/>
  <c r="AW607" i="4"/>
  <c r="AX607" i="4" s="1"/>
  <c r="AW621" i="4"/>
  <c r="AX621" i="4"/>
  <c r="AW637" i="4"/>
  <c r="AX637" i="4" s="1"/>
  <c r="AX41" i="4"/>
  <c r="AW155" i="4"/>
  <c r="AX155" i="4" s="1"/>
  <c r="AW173" i="4"/>
  <c r="AX173" i="4"/>
  <c r="AW201" i="4"/>
  <c r="AX201" i="4" s="1"/>
  <c r="AW272" i="4"/>
  <c r="AX272" i="4" s="1"/>
  <c r="AW20" i="4"/>
  <c r="AX20" i="4" s="1"/>
  <c r="AX199" i="4"/>
  <c r="AW250" i="4"/>
  <c r="AX250" i="4" s="1"/>
  <c r="AW426" i="4"/>
  <c r="AX426" i="4"/>
  <c r="AW10" i="4"/>
  <c r="AX10" i="4"/>
  <c r="AW68" i="4"/>
  <c r="AX68" i="4" s="1"/>
  <c r="AW142" i="4"/>
  <c r="AX142" i="4" s="1"/>
  <c r="AW241" i="4"/>
  <c r="AX241" i="4" s="1"/>
  <c r="AW469" i="4"/>
  <c r="AX469" i="4"/>
  <c r="AW484" i="4"/>
  <c r="AX484" i="4" s="1"/>
  <c r="AW565" i="4"/>
  <c r="AX565" i="4" s="1"/>
  <c r="AW582" i="4"/>
  <c r="AX582" i="4"/>
  <c r="AW618" i="4"/>
  <c r="AX618" i="4"/>
  <c r="AW634" i="4"/>
  <c r="AX634" i="4" s="1"/>
  <c r="AW650" i="4"/>
  <c r="AX650" i="4"/>
  <c r="AW666" i="4"/>
  <c r="AX666" i="4" s="1"/>
  <c r="AW682" i="4"/>
  <c r="AX682" i="4"/>
  <c r="AW699" i="4"/>
  <c r="AX699" i="4" s="1"/>
  <c r="AW714" i="4"/>
  <c r="AX714" i="4"/>
  <c r="AW736" i="4"/>
  <c r="AX736" i="4" s="1"/>
  <c r="AW752" i="4"/>
  <c r="AX752" i="4"/>
  <c r="AW769" i="4"/>
  <c r="AX769" i="4" s="1"/>
  <c r="AW784" i="4"/>
  <c r="AX784" i="4"/>
  <c r="AW800" i="4"/>
  <c r="AX800" i="4" s="1"/>
  <c r="AW816" i="4"/>
  <c r="AX816" i="4"/>
  <c r="AW846" i="4"/>
  <c r="AX846" i="4" s="1"/>
  <c r="AW860" i="4"/>
  <c r="AX860" i="4"/>
  <c r="AW488" i="4"/>
  <c r="AX488" i="4"/>
  <c r="AX496" i="4"/>
  <c r="AW504" i="4"/>
  <c r="AX504" i="4" s="1"/>
  <c r="AX513" i="4"/>
  <c r="AW538" i="4"/>
  <c r="AX538" i="4" s="1"/>
  <c r="AX546" i="4"/>
  <c r="AW554" i="4"/>
  <c r="AX554" i="4"/>
  <c r="AX562" i="4"/>
  <c r="AW571" i="4"/>
  <c r="AX571" i="4" s="1"/>
  <c r="AX579" i="4"/>
  <c r="AW609" i="4"/>
  <c r="AX609" i="4" s="1"/>
  <c r="AX616" i="4"/>
  <c r="AW623" i="4"/>
  <c r="AX623" i="4"/>
  <c r="AX631" i="4"/>
  <c r="AW639" i="4"/>
  <c r="AX639" i="4" s="1"/>
  <c r="AX647" i="4"/>
  <c r="AW671" i="4"/>
  <c r="AX671" i="4" s="1"/>
  <c r="AW686" i="4"/>
  <c r="AX686" i="4"/>
  <c r="AW703" i="4"/>
  <c r="AX703" i="4" s="1"/>
  <c r="AW719" i="4"/>
  <c r="AX719" i="4"/>
  <c r="AW742" i="4"/>
  <c r="AX742" i="4" s="1"/>
  <c r="AW757" i="4"/>
  <c r="AX757" i="4"/>
  <c r="AW781" i="4"/>
  <c r="AX781" i="4" s="1"/>
  <c r="AX789" i="4"/>
  <c r="AW813" i="4"/>
  <c r="AX813" i="4" s="1"/>
  <c r="AX822" i="4"/>
  <c r="AW829" i="4"/>
  <c r="AX829" i="4"/>
  <c r="AX836" i="4"/>
  <c r="AW849" i="4"/>
  <c r="AX849" i="4" s="1"/>
  <c r="AW865" i="4"/>
  <c r="AX865" i="4"/>
  <c r="AW881" i="4"/>
  <c r="AX881" i="4" s="1"/>
  <c r="AX457" i="4"/>
  <c r="AW467" i="4"/>
  <c r="AX467" i="4"/>
  <c r="AX476" i="4"/>
  <c r="AW482" i="4"/>
  <c r="AX482" i="4" s="1"/>
  <c r="AX489" i="4"/>
  <c r="AW497" i="4"/>
  <c r="AX497" i="4"/>
  <c r="AW514" i="4"/>
  <c r="AX514" i="4" s="1"/>
  <c r="AX528" i="4"/>
  <c r="AW539" i="4"/>
  <c r="AX539" i="4"/>
  <c r="AX547" i="4"/>
  <c r="AW556" i="4"/>
  <c r="AX556" i="4" s="1"/>
  <c r="AX563" i="4"/>
  <c r="AW588" i="4"/>
  <c r="AX588" i="4" s="1"/>
  <c r="AX602" i="4"/>
  <c r="AW610" i="4"/>
  <c r="AX610" i="4"/>
  <c r="AW632" i="4"/>
  <c r="AX632" i="4" s="1"/>
  <c r="AW672" i="4"/>
  <c r="AX672" i="4" s="1"/>
  <c r="AW687" i="4"/>
  <c r="AX687" i="4"/>
  <c r="AW704" i="4"/>
  <c r="AX704" i="4" s="1"/>
  <c r="AW728" i="4"/>
  <c r="AX728" i="4"/>
  <c r="AX743" i="4"/>
  <c r="AW750" i="4"/>
  <c r="AX750" i="4" s="1"/>
  <c r="AX758" i="4"/>
  <c r="AW782" i="4"/>
  <c r="AX782" i="4" s="1"/>
  <c r="AW799" i="4"/>
  <c r="AX799" i="4"/>
  <c r="AW814" i="4"/>
  <c r="AX814" i="4" s="1"/>
  <c r="AW844" i="4"/>
  <c r="AX844" i="4" s="1"/>
  <c r="AW858" i="4"/>
  <c r="AX858" i="4"/>
  <c r="AW875" i="4"/>
  <c r="AX875" i="4" s="1"/>
  <c r="AW477" i="4"/>
  <c r="AX477" i="4"/>
  <c r="AW490" i="4"/>
  <c r="AX490" i="4" s="1"/>
  <c r="AW506" i="4"/>
  <c r="AX506" i="4"/>
  <c r="AW529" i="4"/>
  <c r="AX529" i="4" s="1"/>
  <c r="AW548" i="4"/>
  <c r="AX548" i="4"/>
  <c r="AW564" i="4"/>
  <c r="AX564" i="4" s="1"/>
  <c r="AW581" i="4"/>
  <c r="AX581" i="4"/>
  <c r="AW595" i="4"/>
  <c r="AX595" i="4" s="1"/>
  <c r="AW611" i="4"/>
  <c r="AX611" i="4"/>
  <c r="AW625" i="4"/>
  <c r="AX625" i="4" s="1"/>
  <c r="AW641" i="4"/>
  <c r="AX641" i="4"/>
  <c r="AW673" i="4"/>
  <c r="AX673" i="4"/>
  <c r="AW688" i="4"/>
  <c r="AX688" i="4" s="1"/>
  <c r="AW705" i="4"/>
  <c r="AX705" i="4"/>
  <c r="AX713" i="4"/>
  <c r="AW735" i="4"/>
  <c r="AX735" i="4"/>
  <c r="AW751" i="4"/>
  <c r="AX751" i="4" s="1"/>
  <c r="AW783" i="4"/>
  <c r="AX783" i="4" s="1"/>
  <c r="AW807" i="4"/>
  <c r="AX807" i="4"/>
  <c r="AW824" i="4"/>
  <c r="AX824" i="4" s="1"/>
  <c r="AW838" i="4"/>
  <c r="AX838" i="4"/>
  <c r="AW859" i="4"/>
  <c r="AX859" i="4" s="1"/>
  <c r="AW299" i="4"/>
  <c r="AX299" i="4" s="1"/>
  <c r="AQ359" i="4"/>
  <c r="AA359" i="4"/>
  <c r="AO359" i="4" s="1"/>
  <c r="M734" i="4"/>
  <c r="M522" i="4"/>
  <c r="M58" i="4"/>
  <c r="M8" i="4"/>
  <c r="Z8" i="4" s="1"/>
  <c r="M15" i="4"/>
  <c r="M11" i="4"/>
  <c r="M13" i="4"/>
  <c r="M38" i="4"/>
  <c r="Z38" i="4" s="1"/>
  <c r="M17" i="4"/>
  <c r="M18" i="4"/>
  <c r="M76" i="4"/>
  <c r="M856" i="4"/>
  <c r="M26" i="4"/>
  <c r="M28" i="4"/>
  <c r="M29" i="4"/>
  <c r="M7" i="4"/>
  <c r="M19" i="4"/>
  <c r="M39" i="4"/>
  <c r="M59" i="4"/>
  <c r="M88" i="4"/>
  <c r="M43" i="4"/>
  <c r="M40" i="4"/>
  <c r="M47" i="4"/>
  <c r="M65" i="4"/>
  <c r="J65" i="4" s="1"/>
  <c r="AP65" i="4" s="1"/>
  <c r="M45" i="4"/>
  <c r="M41" i="4"/>
  <c r="M471" i="4"/>
  <c r="M44" i="4"/>
  <c r="M33" i="4"/>
  <c r="M526" i="4"/>
  <c r="M236" i="4"/>
  <c r="M10" i="4"/>
  <c r="M901" i="4" s="1"/>
  <c r="M16" i="4"/>
  <c r="M25" i="4"/>
  <c r="M24" i="4"/>
  <c r="M86" i="4"/>
  <c r="J86" i="4" s="1"/>
  <c r="AP86" i="4" s="1"/>
  <c r="M27" i="4"/>
  <c r="M85" i="4"/>
  <c r="M52" i="4"/>
  <c r="M84" i="4"/>
  <c r="M64" i="4"/>
  <c r="M50" i="4"/>
  <c r="M51" i="4"/>
  <c r="M12" i="4"/>
  <c r="M72" i="4"/>
  <c r="M48" i="4"/>
  <c r="M60" i="4"/>
  <c r="M20" i="4"/>
  <c r="M55" i="4"/>
  <c r="M54" i="4"/>
  <c r="M56" i="4"/>
  <c r="M57" i="4"/>
  <c r="J57" i="4" s="1"/>
  <c r="AP57" i="4" s="1"/>
  <c r="M35" i="4"/>
  <c r="M62" i="4"/>
  <c r="M61" i="4"/>
  <c r="M9" i="4"/>
  <c r="M34" i="4"/>
  <c r="M74" i="4"/>
  <c r="M872" i="4"/>
  <c r="M14" i="4"/>
  <c r="M896" i="4" s="1"/>
  <c r="M21" i="4"/>
  <c r="M66" i="4"/>
  <c r="M32" i="4"/>
  <c r="M49" i="4"/>
  <c r="M894" i="4" s="1"/>
  <c r="M68" i="4"/>
  <c r="M69" i="4"/>
  <c r="M37" i="4"/>
  <c r="M71" i="4"/>
  <c r="M900" i="4" s="1"/>
  <c r="M70" i="4"/>
  <c r="M36" i="4"/>
  <c r="M31" i="4"/>
  <c r="M756" i="4"/>
  <c r="M73" i="4"/>
  <c r="M75" i="4"/>
  <c r="M77" i="4"/>
  <c r="M46" i="4"/>
  <c r="M22" i="4"/>
  <c r="M79" i="4"/>
  <c r="M83" i="4"/>
  <c r="M78" i="4"/>
  <c r="M902" i="4" s="1"/>
  <c r="M81" i="4"/>
  <c r="M82" i="4"/>
  <c r="M87" i="4"/>
  <c r="M108" i="4"/>
  <c r="Z108" i="4" s="1"/>
  <c r="M119" i="4"/>
  <c r="M99" i="4"/>
  <c r="M94" i="4"/>
  <c r="M137" i="4"/>
  <c r="M125" i="4"/>
  <c r="M120" i="4"/>
  <c r="M113" i="4"/>
  <c r="M115" i="4"/>
  <c r="M604" i="4"/>
  <c r="M116" i="4"/>
  <c r="M105" i="4"/>
  <c r="M95" i="4"/>
  <c r="M109" i="4"/>
  <c r="M89" i="4"/>
  <c r="M132" i="4"/>
  <c r="M96" i="4"/>
  <c r="J96" i="4" s="1"/>
  <c r="AP96" i="4" s="1"/>
  <c r="M101" i="4"/>
  <c r="M121" i="4"/>
  <c r="M97" i="4"/>
  <c r="M111" i="4"/>
  <c r="M114" i="4"/>
  <c r="M117" i="4"/>
  <c r="M90" i="4"/>
  <c r="M124" i="4"/>
  <c r="J124" i="4" s="1"/>
  <c r="AP124" i="4" s="1"/>
  <c r="M92" i="4"/>
  <c r="M135" i="4"/>
  <c r="M126" i="4"/>
  <c r="M129" i="4"/>
  <c r="M887" i="4" s="1"/>
  <c r="M240" i="4"/>
  <c r="M123" i="4"/>
  <c r="M131" i="4"/>
  <c r="M80" i="4"/>
  <c r="J80" i="4" s="1"/>
  <c r="AP80" i="4" s="1"/>
  <c r="M128" i="4"/>
  <c r="M93" i="4"/>
  <c r="M112" i="4"/>
  <c r="M127" i="4"/>
  <c r="Z127" i="4" s="1"/>
  <c r="M103" i="4"/>
  <c r="M130" i="4"/>
  <c r="M104" i="4"/>
  <c r="M98" i="4"/>
  <c r="J98" i="4" s="1"/>
  <c r="AP98" i="4" s="1"/>
  <c r="M122" i="4"/>
  <c r="M107" i="4"/>
  <c r="M159" i="4"/>
  <c r="M168" i="4"/>
  <c r="J168" i="4" s="1"/>
  <c r="AP168" i="4" s="1"/>
  <c r="M150" i="4"/>
  <c r="M209" i="4"/>
  <c r="M213" i="4"/>
  <c r="M796" i="4"/>
  <c r="M144" i="4"/>
  <c r="M194" i="4"/>
  <c r="M181" i="4"/>
  <c r="M177" i="4"/>
  <c r="J177" i="4" s="1"/>
  <c r="AP177" i="4" s="1"/>
  <c r="M138" i="4"/>
  <c r="M205" i="4"/>
  <c r="M199" i="4"/>
  <c r="M195" i="4"/>
  <c r="M142" i="4"/>
  <c r="M141" i="4"/>
  <c r="M143" i="4"/>
  <c r="M145" i="4"/>
  <c r="M147" i="4"/>
  <c r="M153" i="4"/>
  <c r="M157" i="4"/>
  <c r="M322" i="4"/>
  <c r="M158" i="4"/>
  <c r="M183" i="4"/>
  <c r="M191" i="4"/>
  <c r="M139" i="4"/>
  <c r="M166" i="4"/>
  <c r="M167" i="4"/>
  <c r="M193" i="4"/>
  <c r="M192" i="4"/>
  <c r="M211" i="4"/>
  <c r="M169" i="4"/>
  <c r="M626" i="4"/>
  <c r="M146" i="4"/>
  <c r="J146" i="4" s="1"/>
  <c r="AP146" i="4" s="1"/>
  <c r="M164" i="4"/>
  <c r="M165" i="4"/>
  <c r="M170" i="4"/>
  <c r="M202" i="4"/>
  <c r="M196" i="4"/>
  <c r="M215" i="4"/>
  <c r="M160" i="4"/>
  <c r="M214" i="4"/>
  <c r="M162" i="4"/>
  <c r="M171" i="4"/>
  <c r="M174" i="4"/>
  <c r="M178" i="4"/>
  <c r="J178" i="4" s="1"/>
  <c r="AP178" i="4" s="1"/>
  <c r="M180" i="4"/>
  <c r="M182" i="4"/>
  <c r="M442" i="4"/>
  <c r="M210" i="4"/>
  <c r="M155" i="4"/>
  <c r="M184" i="4"/>
  <c r="M172" i="4"/>
  <c r="M185" i="4"/>
  <c r="M186" i="4"/>
  <c r="M176" i="4"/>
  <c r="M175" i="4"/>
  <c r="M298" i="4"/>
  <c r="J298" i="4" s="1"/>
  <c r="AP298" i="4" s="1"/>
  <c r="M149" i="4"/>
  <c r="M151" i="4"/>
  <c r="M203" i="4"/>
  <c r="M212" i="4"/>
  <c r="M200" i="4"/>
  <c r="M206" i="4"/>
  <c r="M244" i="4"/>
  <c r="M204" i="4"/>
  <c r="M189" i="4"/>
  <c r="M188" i="4"/>
  <c r="M340" i="4"/>
  <c r="M173" i="4"/>
  <c r="M190" i="4"/>
  <c r="M148" i="4"/>
  <c r="M198" i="4"/>
  <c r="M201" i="4"/>
  <c r="M207" i="4"/>
  <c r="M161" i="4"/>
  <c r="M208" i="4"/>
  <c r="M179" i="4"/>
  <c r="M187" i="4"/>
  <c r="M228" i="4"/>
  <c r="M230" i="4"/>
  <c r="M217" i="4"/>
  <c r="Z217" i="4" s="1"/>
  <c r="M880" i="4"/>
  <c r="M233" i="4"/>
  <c r="M219" i="4"/>
  <c r="M221" i="4"/>
  <c r="M216" i="4"/>
  <c r="M237" i="4"/>
  <c r="M807" i="4"/>
  <c r="M218" i="4"/>
  <c r="M223" i="4"/>
  <c r="M224" i="4"/>
  <c r="M628" i="4"/>
  <c r="M220" i="4"/>
  <c r="M235" i="4"/>
  <c r="M238" i="4"/>
  <c r="M239" i="4"/>
  <c r="M234" i="4"/>
  <c r="Z234" i="4" s="1"/>
  <c r="M241" i="4"/>
  <c r="M246" i="4"/>
  <c r="M247" i="4"/>
  <c r="M254" i="4"/>
  <c r="J254" i="4" s="1"/>
  <c r="AP254" i="4" s="1"/>
  <c r="M267" i="4"/>
  <c r="M268" i="4"/>
  <c r="M243" i="4"/>
  <c r="M249" i="4"/>
  <c r="M245" i="4"/>
  <c r="M253" i="4"/>
  <c r="M252" i="4"/>
  <c r="M255" i="4"/>
  <c r="Z255" i="4" s="1"/>
  <c r="M256" i="4"/>
  <c r="M248" i="4"/>
  <c r="M266" i="4"/>
  <c r="M257" i="4"/>
  <c r="M242" i="4"/>
  <c r="M258" i="4"/>
  <c r="M271" i="4"/>
  <c r="M259" i="4"/>
  <c r="M261" i="4"/>
  <c r="M251" i="4"/>
  <c r="M262" i="4"/>
  <c r="M264" i="4"/>
  <c r="M265" i="4"/>
  <c r="M250" i="4"/>
  <c r="M270" i="4"/>
  <c r="M272" i="4"/>
  <c r="J272" i="4" s="1"/>
  <c r="AP272" i="4" s="1"/>
  <c r="M664" i="4"/>
  <c r="M263" i="4"/>
  <c r="M278" i="4"/>
  <c r="M275" i="4"/>
  <c r="M274" i="4"/>
  <c r="M276" i="4"/>
  <c r="M740" i="4"/>
  <c r="M277" i="4"/>
  <c r="Z277" i="4" s="1"/>
  <c r="M879" i="4"/>
  <c r="M307" i="4"/>
  <c r="M287" i="4"/>
  <c r="M308" i="4"/>
  <c r="M304" i="4"/>
  <c r="M283" i="4"/>
  <c r="M280" i="4"/>
  <c r="M290" i="4"/>
  <c r="M30" i="4"/>
  <c r="M316" i="4"/>
  <c r="M288" i="4"/>
  <c r="M309" i="4"/>
  <c r="Z309" i="4" s="1"/>
  <c r="M297" i="4"/>
  <c r="M296" i="4"/>
  <c r="M279" i="4"/>
  <c r="M134" i="4"/>
  <c r="J134" i="4" s="1"/>
  <c r="AP134" i="4" s="1"/>
  <c r="M282" i="4"/>
  <c r="M284" i="4"/>
  <c r="M285" i="4"/>
  <c r="M286" i="4"/>
  <c r="J286" i="4" s="1"/>
  <c r="M293" i="4"/>
  <c r="M292" i="4"/>
  <c r="M766" i="4"/>
  <c r="M294" i="4"/>
  <c r="Z294" i="4" s="1"/>
  <c r="M313" i="4"/>
  <c r="M295" i="4"/>
  <c r="M315" i="4"/>
  <c r="M305" i="4"/>
  <c r="Z305" i="4" s="1"/>
  <c r="M306" i="4"/>
  <c r="M323" i="4"/>
  <c r="M300" i="4"/>
  <c r="M314" i="4"/>
  <c r="M318" i="4"/>
  <c r="M303" i="4"/>
  <c r="M301" i="4"/>
  <c r="M302" i="4"/>
  <c r="M291" i="4"/>
  <c r="M299" i="4"/>
  <c r="M312" i="4"/>
  <c r="M281" i="4"/>
  <c r="M311" i="4"/>
  <c r="M289" i="4"/>
  <c r="M102" i="4"/>
  <c r="M317" i="4"/>
  <c r="Z317" i="4" s="1"/>
  <c r="M337" i="4"/>
  <c r="M326" i="4"/>
  <c r="M329" i="4"/>
  <c r="M336" i="4"/>
  <c r="M341" i="4"/>
  <c r="M342" i="4"/>
  <c r="M330" i="4"/>
  <c r="M324" i="4"/>
  <c r="M348" i="4"/>
  <c r="M334" i="4"/>
  <c r="M327" i="4"/>
  <c r="M325" i="4"/>
  <c r="M345" i="4"/>
  <c r="M347" i="4"/>
  <c r="M344" i="4"/>
  <c r="M333" i="4"/>
  <c r="M346" i="4"/>
  <c r="M328" i="4"/>
  <c r="M332" i="4"/>
  <c r="M343" i="4"/>
  <c r="M331" i="4"/>
  <c r="M320" i="4"/>
  <c r="M350" i="4"/>
  <c r="M767" i="4"/>
  <c r="M372" i="4"/>
  <c r="M382" i="4"/>
  <c r="M365" i="4"/>
  <c r="M351" i="4"/>
  <c r="J351" i="4" s="1"/>
  <c r="AP351" i="4" s="1"/>
  <c r="M389" i="4"/>
  <c r="M390" i="4"/>
  <c r="J390" i="4" s="1"/>
  <c r="M392" i="4"/>
  <c r="M358" i="4"/>
  <c r="M356" i="4"/>
  <c r="M384" i="4"/>
  <c r="M367" i="4"/>
  <c r="M377" i="4"/>
  <c r="M371" i="4"/>
  <c r="M385" i="4"/>
  <c r="M362" i="4"/>
  <c r="M520" i="4"/>
  <c r="M383" i="4"/>
  <c r="M363" i="4"/>
  <c r="M380" i="4"/>
  <c r="M364" i="4"/>
  <c r="M370" i="4"/>
  <c r="M368" i="4"/>
  <c r="M360" i="4"/>
  <c r="Z360" i="4" s="1"/>
  <c r="M353" i="4"/>
  <c r="M373" i="4"/>
  <c r="M357" i="4"/>
  <c r="M375" i="4"/>
  <c r="M374" i="4"/>
  <c r="M376" i="4"/>
  <c r="M369" i="4"/>
  <c r="M354" i="4"/>
  <c r="M381" i="4"/>
  <c r="M379" i="4"/>
  <c r="M378" i="4"/>
  <c r="M386" i="4"/>
  <c r="Z386" i="4" s="1"/>
  <c r="M387" i="4"/>
  <c r="M352" i="4"/>
  <c r="M366" i="4"/>
  <c r="M388" i="4"/>
  <c r="Z388" i="4" s="1"/>
  <c r="M393" i="4"/>
  <c r="M399" i="4"/>
  <c r="M401" i="4"/>
  <c r="M420" i="4"/>
  <c r="Z420" i="4" s="1"/>
  <c r="M403" i="4"/>
  <c r="M404" i="4"/>
  <c r="M394" i="4"/>
  <c r="M397" i="4"/>
  <c r="J397" i="4" s="1"/>
  <c r="AP397" i="4" s="1"/>
  <c r="M413" i="4"/>
  <c r="M405" i="4"/>
  <c r="M409" i="4"/>
  <c r="M573" i="4"/>
  <c r="Z573" i="4" s="1"/>
  <c r="M411" i="4"/>
  <c r="M398" i="4"/>
  <c r="M771" i="4"/>
  <c r="M396" i="4"/>
  <c r="M395" i="4"/>
  <c r="M402" i="4"/>
  <c r="M410" i="4"/>
  <c r="M417" i="4"/>
  <c r="M412" i="4"/>
  <c r="M408" i="4"/>
  <c r="M421" i="4"/>
  <c r="M418" i="4"/>
  <c r="M416" i="4"/>
  <c r="M414" i="4"/>
  <c r="M415" i="4"/>
  <c r="M419" i="4"/>
  <c r="M425" i="4"/>
  <c r="M715" i="4"/>
  <c r="M424" i="4"/>
  <c r="M426" i="4"/>
  <c r="J426" i="4" s="1"/>
  <c r="AP426" i="4" s="1"/>
  <c r="M422" i="4"/>
  <c r="M431" i="4"/>
  <c r="M428" i="4"/>
  <c r="M423" i="4"/>
  <c r="Z423" i="4" s="1"/>
  <c r="M429" i="4"/>
  <c r="M427" i="4"/>
  <c r="M430" i="4"/>
  <c r="M433" i="4"/>
  <c r="J433" i="4" s="1"/>
  <c r="AP433" i="4" s="1"/>
  <c r="M434" i="4"/>
  <c r="M446" i="4"/>
  <c r="M435" i="4"/>
  <c r="M432" i="4"/>
  <c r="M447" i="4"/>
  <c r="M436" i="4"/>
  <c r="M437" i="4"/>
  <c r="M441" i="4"/>
  <c r="J441" i="4" s="1"/>
  <c r="AP441" i="4" s="1"/>
  <c r="M438" i="4"/>
  <c r="M439" i="4"/>
  <c r="M444" i="4"/>
  <c r="M440" i="4"/>
  <c r="J440" i="4" s="1"/>
  <c r="AP440" i="4" s="1"/>
  <c r="M445" i="4"/>
  <c r="M443" i="4"/>
  <c r="M463" i="4"/>
  <c r="M455" i="4"/>
  <c r="Z455" i="4" s="1"/>
  <c r="M462" i="4"/>
  <c r="M476" i="4"/>
  <c r="M450" i="4"/>
  <c r="M451" i="4"/>
  <c r="M453" i="4"/>
  <c r="M478" i="4"/>
  <c r="M481" i="4"/>
  <c r="M454" i="4"/>
  <c r="M484" i="4"/>
  <c r="M456" i="4"/>
  <c r="M479" i="4"/>
  <c r="M465" i="4"/>
  <c r="M458" i="4"/>
  <c r="M466" i="4"/>
  <c r="M460" i="4"/>
  <c r="M477" i="4"/>
  <c r="Z477" i="4" s="1"/>
  <c r="M467" i="4"/>
  <c r="M457" i="4"/>
  <c r="M469" i="4"/>
  <c r="M470" i="4"/>
  <c r="M449" i="4"/>
  <c r="M459" i="4"/>
  <c r="M468" i="4"/>
  <c r="M474" i="4"/>
  <c r="M475" i="4"/>
  <c r="M482" i="4"/>
  <c r="M483" i="4"/>
  <c r="M496" i="4"/>
  <c r="J496" i="4" s="1"/>
  <c r="M487" i="4"/>
  <c r="M510" i="4"/>
  <c r="M523" i="4"/>
  <c r="M512" i="4"/>
  <c r="J512" i="4" s="1"/>
  <c r="M488" i="4"/>
  <c r="M519" i="4"/>
  <c r="M472" i="4"/>
  <c r="M489" i="4"/>
  <c r="M509" i="4"/>
  <c r="M530" i="4"/>
  <c r="M501" i="4"/>
  <c r="M518" i="4"/>
  <c r="M524" i="4"/>
  <c r="M825" i="4"/>
  <c r="M490" i="4"/>
  <c r="M521" i="4"/>
  <c r="M485" i="4"/>
  <c r="M543" i="4"/>
  <c r="M493" i="4"/>
  <c r="M492" i="4"/>
  <c r="M544" i="4"/>
  <c r="M516" i="4"/>
  <c r="M497" i="4"/>
  <c r="M514" i="4"/>
  <c r="Z514" i="4" s="1"/>
  <c r="M499" i="4"/>
  <c r="M506" i="4"/>
  <c r="M532" i="4"/>
  <c r="M505" i="4"/>
  <c r="M494" i="4"/>
  <c r="M534" i="4"/>
  <c r="M502" i="4"/>
  <c r="M504" i="4"/>
  <c r="J504" i="4" s="1"/>
  <c r="AP504" i="4" s="1"/>
  <c r="M507" i="4"/>
  <c r="M508" i="4"/>
  <c r="M513" i="4"/>
  <c r="M498" i="4"/>
  <c r="M539" i="4"/>
  <c r="M529" i="4"/>
  <c r="M486" i="4"/>
  <c r="M538" i="4"/>
  <c r="J538" i="4" s="1"/>
  <c r="AP538" i="4" s="1"/>
  <c r="M527" i="4"/>
  <c r="M517" i="4"/>
  <c r="M515" i="4"/>
  <c r="M495" i="4"/>
  <c r="M503" i="4"/>
  <c r="M797" i="4"/>
  <c r="M525" i="4"/>
  <c r="M500" i="4"/>
  <c r="Z500" i="4" s="1"/>
  <c r="M528" i="4"/>
  <c r="M540" i="4"/>
  <c r="M531" i="4"/>
  <c r="M536" i="4"/>
  <c r="J536" i="4" s="1"/>
  <c r="AP536" i="4" s="1"/>
  <c r="M541" i="4"/>
  <c r="M545" i="4"/>
  <c r="M549" i="4"/>
  <c r="M546" i="4"/>
  <c r="M550" i="4"/>
  <c r="M565" i="4"/>
  <c r="M557" i="4"/>
  <c r="M559" i="4"/>
  <c r="M558" i="4"/>
  <c r="M547" i="4"/>
  <c r="M567" i="4"/>
  <c r="M560" i="4"/>
  <c r="M548" i="4"/>
  <c r="M569" i="4"/>
  <c r="M574" i="4"/>
  <c r="M563" i="4"/>
  <c r="J563" i="4" s="1"/>
  <c r="AP563" i="4" s="1"/>
  <c r="M572" i="4"/>
  <c r="M554" i="4"/>
  <c r="M583" i="4"/>
  <c r="M552" i="4"/>
  <c r="M553" i="4"/>
  <c r="M566" i="4"/>
  <c r="M564" i="4"/>
  <c r="M561" i="4"/>
  <c r="M551" i="4"/>
  <c r="M562" i="4"/>
  <c r="M575" i="4"/>
  <c r="M556" i="4"/>
  <c r="M571" i="4"/>
  <c r="M568" i="4"/>
  <c r="M579" i="4"/>
  <c r="M582" i="4"/>
  <c r="M580" i="4"/>
  <c r="M581" i="4"/>
  <c r="M577" i="4"/>
  <c r="M576" i="4"/>
  <c r="M578" i="4"/>
  <c r="M601" i="4"/>
  <c r="M603" i="4"/>
  <c r="M588" i="4"/>
  <c r="J588" i="4" s="1"/>
  <c r="M587" i="4"/>
  <c r="M592" i="4"/>
  <c r="M596" i="4"/>
  <c r="M590" i="4"/>
  <c r="Z590" i="4" s="1"/>
  <c r="M594" i="4"/>
  <c r="M589" i="4"/>
  <c r="M593" i="4"/>
  <c r="M591" i="4"/>
  <c r="J591" i="4" s="1"/>
  <c r="AP591" i="4" s="1"/>
  <c r="M599" i="4"/>
  <c r="M595" i="4"/>
  <c r="M598" i="4"/>
  <c r="M600" i="4"/>
  <c r="M585" i="4"/>
  <c r="M602" i="4"/>
  <c r="M339" i="4"/>
  <c r="M610" i="4"/>
  <c r="Z610" i="4" s="1"/>
  <c r="M625" i="4"/>
  <c r="M653" i="4"/>
  <c r="M624" i="4"/>
  <c r="M622" i="4"/>
  <c r="Z622" i="4" s="1"/>
  <c r="M614" i="4"/>
  <c r="M611" i="4"/>
  <c r="M606" i="4"/>
  <c r="M609" i="4"/>
  <c r="M605" i="4"/>
  <c r="M633" i="4"/>
  <c r="M612" i="4"/>
  <c r="M642" i="4"/>
  <c r="M608" i="4"/>
  <c r="M615" i="4"/>
  <c r="M643" i="4"/>
  <c r="M616" i="4"/>
  <c r="M618" i="4"/>
  <c r="M629" i="4"/>
  <c r="M650" i="4"/>
  <c r="M651" i="4"/>
  <c r="M639" i="4"/>
  <c r="M634" i="4"/>
  <c r="M630" i="4"/>
  <c r="M631" i="4"/>
  <c r="M632" i="4"/>
  <c r="M623" i="4"/>
  <c r="M635" i="4"/>
  <c r="M636" i="4"/>
  <c r="M637" i="4"/>
  <c r="M652" i="4"/>
  <c r="M638" i="4"/>
  <c r="M640" i="4"/>
  <c r="M641" i="4"/>
  <c r="M461" i="4"/>
  <c r="M63" i="4"/>
  <c r="M617" i="4"/>
  <c r="J617" i="4" s="1"/>
  <c r="M644" i="4"/>
  <c r="M645" i="4"/>
  <c r="M619" i="4"/>
  <c r="M621" i="4"/>
  <c r="Z621" i="4" s="1"/>
  <c r="M627" i="4"/>
  <c r="M607" i="4"/>
  <c r="M646" i="4"/>
  <c r="M620" i="4"/>
  <c r="J620" i="4" s="1"/>
  <c r="AP620" i="4" s="1"/>
  <c r="M647" i="4"/>
  <c r="M649" i="4"/>
  <c r="M613" i="4"/>
  <c r="M655" i="4"/>
  <c r="M658" i="4"/>
  <c r="M656" i="4"/>
  <c r="M448" i="4"/>
  <c r="M654" i="4"/>
  <c r="M225" i="4"/>
  <c r="M674" i="4"/>
  <c r="M687" i="4"/>
  <c r="M676" i="4"/>
  <c r="M584" i="4"/>
  <c r="M661" i="4"/>
  <c r="M666" i="4"/>
  <c r="M668" i="4"/>
  <c r="M669" i="4"/>
  <c r="M685" i="4"/>
  <c r="M678" i="4"/>
  <c r="M662" i="4"/>
  <c r="Z662" i="4" s="1"/>
  <c r="M686" i="4"/>
  <c r="M677" i="4"/>
  <c r="M665" i="4"/>
  <c r="M679" i="4"/>
  <c r="Z679" i="4" s="1"/>
  <c r="M670" i="4"/>
  <c r="M660" i="4"/>
  <c r="M675" i="4"/>
  <c r="M672" i="4"/>
  <c r="M680" i="4"/>
  <c r="M681" i="4"/>
  <c r="M682" i="4"/>
  <c r="M683" i="4"/>
  <c r="J683" i="4" s="1"/>
  <c r="AP683" i="4" s="1"/>
  <c r="M663" i="4"/>
  <c r="M671" i="4"/>
  <c r="M684" i="4"/>
  <c r="M688" i="4"/>
  <c r="M659" i="4"/>
  <c r="M673" i="4"/>
  <c r="M731" i="4"/>
  <c r="M741" i="4"/>
  <c r="M695" i="4"/>
  <c r="M690" i="4"/>
  <c r="M692" i="4"/>
  <c r="M106" i="4"/>
  <c r="Z106" i="4" s="1"/>
  <c r="M693" i="4"/>
  <c r="M749" i="4"/>
  <c r="M721" i="4"/>
  <c r="M702" i="4"/>
  <c r="Z702" i="4" s="1"/>
  <c r="M735" i="4"/>
  <c r="M752" i="4"/>
  <c r="M698" i="4"/>
  <c r="M704" i="4"/>
  <c r="Z704" i="4" s="1"/>
  <c r="M709" i="4"/>
  <c r="M710" i="4"/>
  <c r="M701" i="4"/>
  <c r="M133" i="4"/>
  <c r="M711" i="4"/>
  <c r="M719" i="4"/>
  <c r="M705" i="4"/>
  <c r="M730" i="4"/>
  <c r="M694" i="4"/>
  <c r="M713" i="4"/>
  <c r="M716" i="4"/>
  <c r="M718" i="4"/>
  <c r="Z718" i="4" s="1"/>
  <c r="M723" i="4"/>
  <c r="M729" i="4"/>
  <c r="M727" i="4"/>
  <c r="M703" i="4"/>
  <c r="J703" i="4" s="1"/>
  <c r="AP703" i="4" s="1"/>
  <c r="M714" i="4"/>
  <c r="M737" i="4"/>
  <c r="M726" i="4"/>
  <c r="M728" i="4"/>
  <c r="M720" i="4"/>
  <c r="M696" i="4"/>
  <c r="M480" i="4"/>
  <c r="M750" i="4"/>
  <c r="M706" i="4"/>
  <c r="M732" i="4"/>
  <c r="M733" i="4"/>
  <c r="M736" i="4"/>
  <c r="M739" i="4"/>
  <c r="M722" i="4"/>
  <c r="M751" i="4"/>
  <c r="M747" i="4"/>
  <c r="M708" i="4"/>
  <c r="M697" i="4"/>
  <c r="M746" i="4"/>
  <c r="M745" i="4"/>
  <c r="J745" i="4" s="1"/>
  <c r="AP745" i="4" s="1"/>
  <c r="M700" i="4"/>
  <c r="M699" i="4"/>
  <c r="M743" i="4"/>
  <c r="M753" i="4"/>
  <c r="Z753" i="4" s="1"/>
  <c r="M754" i="4"/>
  <c r="M742" i="4"/>
  <c r="M406" i="4"/>
  <c r="M744" i="4"/>
  <c r="J744" i="4" s="1"/>
  <c r="AP744" i="4" s="1"/>
  <c r="M725" i="4"/>
  <c r="M724" i="4"/>
  <c r="M755" i="4"/>
  <c r="M784" i="4"/>
  <c r="M717" i="4"/>
  <c r="M765" i="4"/>
  <c r="M759" i="4"/>
  <c r="M53" i="4"/>
  <c r="M761" i="4"/>
  <c r="M760" i="4"/>
  <c r="M776" i="4"/>
  <c r="M762" i="4"/>
  <c r="M783" i="4"/>
  <c r="M757" i="4"/>
  <c r="M792" i="4"/>
  <c r="M793" i="4"/>
  <c r="M778" i="4"/>
  <c r="M794" i="4"/>
  <c r="M769" i="4"/>
  <c r="M781" i="4"/>
  <c r="M768" i="4"/>
  <c r="M770" i="4"/>
  <c r="M787" i="4"/>
  <c r="M773" i="4"/>
  <c r="M772" i="4"/>
  <c r="M775" i="4"/>
  <c r="M779" i="4"/>
  <c r="M774" i="4"/>
  <c r="M790" i="4"/>
  <c r="M777" i="4"/>
  <c r="M788" i="4"/>
  <c r="M786" i="4"/>
  <c r="J786" i="4" s="1"/>
  <c r="AP786" i="4" s="1"/>
  <c r="M758" i="4"/>
  <c r="M795" i="4"/>
  <c r="M782" i="4"/>
  <c r="M785" i="4"/>
  <c r="M780" i="4"/>
  <c r="M789" i="4"/>
  <c r="M818" i="4"/>
  <c r="M804" i="4"/>
  <c r="M808" i="4"/>
  <c r="M810" i="4"/>
  <c r="M811" i="4"/>
  <c r="M800" i="4"/>
  <c r="M812" i="4"/>
  <c r="M815" i="4"/>
  <c r="M799" i="4"/>
  <c r="M801" i="4"/>
  <c r="M802" i="4"/>
  <c r="M803" i="4"/>
  <c r="M805" i="4"/>
  <c r="M817" i="4"/>
  <c r="M822" i="4"/>
  <c r="M813" i="4"/>
  <c r="M816" i="4"/>
  <c r="M823" i="4"/>
  <c r="M806" i="4"/>
  <c r="M809" i="4"/>
  <c r="M814" i="4"/>
  <c r="M798" i="4"/>
  <c r="M819" i="4"/>
  <c r="M821" i="4"/>
  <c r="M542" i="4"/>
  <c r="M828" i="4"/>
  <c r="Z828" i="4" s="1"/>
  <c r="M827" i="4"/>
  <c r="M831" i="4"/>
  <c r="M832" i="4"/>
  <c r="M826" i="4"/>
  <c r="M824" i="4"/>
  <c r="M830" i="4"/>
  <c r="M829" i="4"/>
  <c r="M859" i="4"/>
  <c r="J859" i="4" s="1"/>
  <c r="AP859" i="4" s="1"/>
  <c r="M861" i="4"/>
  <c r="M870" i="4"/>
  <c r="M349" i="4"/>
  <c r="M837" i="4"/>
  <c r="J837" i="4" s="1"/>
  <c r="M857" i="4"/>
  <c r="M229" i="4"/>
  <c r="M835" i="4"/>
  <c r="M836" i="4"/>
  <c r="M839" i="4"/>
  <c r="M854" i="4"/>
  <c r="M867" i="4"/>
  <c r="M873" i="4"/>
  <c r="J873" i="4" s="1"/>
  <c r="M840" i="4"/>
  <c r="M838" i="4"/>
  <c r="M843" i="4"/>
  <c r="M862" i="4"/>
  <c r="M842" i="4"/>
  <c r="M847" i="4"/>
  <c r="M844" i="4"/>
  <c r="M864" i="4"/>
  <c r="J864" i="4" s="1"/>
  <c r="AP864" i="4" s="1"/>
  <c r="M869" i="4"/>
  <c r="M868" i="4"/>
  <c r="M834" i="4"/>
  <c r="M845" i="4"/>
  <c r="M833" i="4"/>
  <c r="M851" i="4"/>
  <c r="M852" i="4"/>
  <c r="M863" i="4"/>
  <c r="M848" i="4"/>
  <c r="M846" i="4"/>
  <c r="M875" i="4"/>
  <c r="M849" i="4"/>
  <c r="J849" i="4" s="1"/>
  <c r="AP849" i="4" s="1"/>
  <c r="M855" i="4"/>
  <c r="M866" i="4"/>
  <c r="M853" i="4"/>
  <c r="M850" i="4"/>
  <c r="M871" i="4"/>
  <c r="M841" i="4"/>
  <c r="M858" i="4"/>
  <c r="M860" i="4"/>
  <c r="J860" i="4" s="1"/>
  <c r="M865" i="4"/>
  <c r="M876" i="4"/>
  <c r="M877" i="4"/>
  <c r="M878" i="4"/>
  <c r="M881" i="4"/>
  <c r="M882" i="4"/>
  <c r="M491" i="4"/>
  <c r="M473" i="4"/>
  <c r="Z473" i="4" s="1"/>
  <c r="M359" i="4"/>
  <c r="J359" i="4"/>
  <c r="AP359" i="4" s="1"/>
  <c r="R359" i="4"/>
  <c r="AU76" i="4"/>
  <c r="M897" i="4"/>
  <c r="AV38" i="4"/>
  <c r="AU8" i="4"/>
  <c r="AV8" i="4" s="1"/>
  <c r="AU15" i="4"/>
  <c r="M888" i="4"/>
  <c r="AT6" i="5"/>
  <c r="Z359" i="4"/>
  <c r="R876" i="4"/>
  <c r="A7" i="5"/>
  <c r="C7" i="5"/>
  <c r="D7" i="5"/>
  <c r="E7" i="5"/>
  <c r="F7" i="5"/>
  <c r="G7" i="5"/>
  <c r="H7" i="5"/>
  <c r="I7" i="5"/>
  <c r="J7" i="5"/>
  <c r="O7" i="5"/>
  <c r="K7" i="5"/>
  <c r="P7" i="5"/>
  <c r="Q7" i="5"/>
  <c r="L7" i="5"/>
  <c r="N7" i="5"/>
  <c r="M7" i="5"/>
  <c r="A9" i="5"/>
  <c r="C9" i="5"/>
  <c r="D9" i="5"/>
  <c r="E9" i="5"/>
  <c r="F9" i="5"/>
  <c r="G9" i="5"/>
  <c r="H9" i="5"/>
  <c r="I9" i="5"/>
  <c r="J9" i="5"/>
  <c r="O9" i="5"/>
  <c r="K9" i="5"/>
  <c r="P9" i="5"/>
  <c r="Q9" i="5"/>
  <c r="L9" i="5"/>
  <c r="N9" i="5"/>
  <c r="M9" i="5"/>
  <c r="A10" i="5"/>
  <c r="C10" i="5"/>
  <c r="D10" i="5"/>
  <c r="E10" i="5"/>
  <c r="F10" i="5"/>
  <c r="G10" i="5"/>
  <c r="H10" i="5"/>
  <c r="I10" i="5"/>
  <c r="J10" i="5"/>
  <c r="O10" i="5"/>
  <c r="K10" i="5"/>
  <c r="P10" i="5"/>
  <c r="Q10" i="5"/>
  <c r="L10" i="5"/>
  <c r="N10" i="5"/>
  <c r="M10" i="5"/>
  <c r="A11" i="5"/>
  <c r="C11" i="5"/>
  <c r="D11" i="5"/>
  <c r="E11" i="5"/>
  <c r="F11" i="5"/>
  <c r="G11" i="5"/>
  <c r="H11" i="5"/>
  <c r="I11" i="5"/>
  <c r="J11" i="5"/>
  <c r="O11" i="5"/>
  <c r="K11" i="5"/>
  <c r="P11" i="5"/>
  <c r="Q11" i="5"/>
  <c r="L11" i="5"/>
  <c r="N11" i="5"/>
  <c r="M11" i="5"/>
  <c r="A12" i="5"/>
  <c r="C12" i="5"/>
  <c r="D12" i="5"/>
  <c r="E12" i="5"/>
  <c r="F12" i="5"/>
  <c r="G12" i="5"/>
  <c r="H12" i="5"/>
  <c r="I12" i="5"/>
  <c r="J12" i="5"/>
  <c r="O12" i="5"/>
  <c r="K12" i="5"/>
  <c r="P12" i="5"/>
  <c r="Q12" i="5"/>
  <c r="L12" i="5"/>
  <c r="N12" i="5"/>
  <c r="M12" i="5"/>
  <c r="A13" i="5"/>
  <c r="C13" i="5"/>
  <c r="D13" i="5"/>
  <c r="E13" i="5"/>
  <c r="F13" i="5"/>
  <c r="G13" i="5"/>
  <c r="H13" i="5"/>
  <c r="I13" i="5"/>
  <c r="J13" i="5"/>
  <c r="O13" i="5"/>
  <c r="K13" i="5"/>
  <c r="P13" i="5"/>
  <c r="Q13" i="5"/>
  <c r="L13" i="5"/>
  <c r="N13" i="5"/>
  <c r="M13" i="5"/>
  <c r="A14" i="5"/>
  <c r="C14" i="5"/>
  <c r="D14" i="5"/>
  <c r="E14" i="5"/>
  <c r="F14" i="5"/>
  <c r="G14" i="5"/>
  <c r="H14" i="5"/>
  <c r="I14" i="5"/>
  <c r="J14" i="5"/>
  <c r="O14" i="5"/>
  <c r="K14" i="5"/>
  <c r="P14" i="5"/>
  <c r="Q14" i="5"/>
  <c r="L14" i="5"/>
  <c r="N14" i="5"/>
  <c r="M14" i="5"/>
  <c r="A15" i="5"/>
  <c r="C15" i="5"/>
  <c r="D15" i="5"/>
  <c r="E15" i="5"/>
  <c r="F15" i="5"/>
  <c r="G15" i="5"/>
  <c r="H15" i="5"/>
  <c r="I15" i="5"/>
  <c r="J15" i="5"/>
  <c r="O15" i="5"/>
  <c r="K15" i="5"/>
  <c r="P15" i="5"/>
  <c r="Q15" i="5"/>
  <c r="L15" i="5"/>
  <c r="N15" i="5"/>
  <c r="M15" i="5"/>
  <c r="A16" i="5"/>
  <c r="C16" i="5"/>
  <c r="D16" i="5"/>
  <c r="E16" i="5"/>
  <c r="F16" i="5"/>
  <c r="G16" i="5"/>
  <c r="H16" i="5"/>
  <c r="I16" i="5"/>
  <c r="J16" i="5"/>
  <c r="O16" i="5"/>
  <c r="K16" i="5"/>
  <c r="P16" i="5"/>
  <c r="Q16" i="5"/>
  <c r="L16" i="5"/>
  <c r="N16" i="5"/>
  <c r="M16" i="5"/>
  <c r="A17" i="5"/>
  <c r="C17" i="5"/>
  <c r="D17" i="5"/>
  <c r="E17" i="5"/>
  <c r="F17" i="5"/>
  <c r="G17" i="5"/>
  <c r="H17" i="5"/>
  <c r="I17" i="5"/>
  <c r="J17" i="5"/>
  <c r="O17" i="5"/>
  <c r="K17" i="5"/>
  <c r="P17" i="5"/>
  <c r="Q17" i="5"/>
  <c r="L17" i="5"/>
  <c r="N17" i="5"/>
  <c r="M17" i="5"/>
  <c r="A18" i="5"/>
  <c r="C18" i="5"/>
  <c r="D18" i="5"/>
  <c r="E18" i="5"/>
  <c r="F18" i="5"/>
  <c r="G18" i="5"/>
  <c r="H18" i="5"/>
  <c r="I18" i="5"/>
  <c r="J18" i="5"/>
  <c r="O18" i="5"/>
  <c r="K18" i="5"/>
  <c r="P18" i="5"/>
  <c r="Q18" i="5"/>
  <c r="L18" i="5"/>
  <c r="N18" i="5"/>
  <c r="M18" i="5"/>
  <c r="A19" i="5"/>
  <c r="C19" i="5"/>
  <c r="D19" i="5"/>
  <c r="E19" i="5"/>
  <c r="F19" i="5"/>
  <c r="G19" i="5"/>
  <c r="H19" i="5"/>
  <c r="I19" i="5"/>
  <c r="J19" i="5"/>
  <c r="O19" i="5"/>
  <c r="K19" i="5"/>
  <c r="P19" i="5"/>
  <c r="Q19" i="5"/>
  <c r="L19" i="5"/>
  <c r="N19" i="5"/>
  <c r="M19" i="5"/>
  <c r="D6" i="5"/>
  <c r="E6" i="5"/>
  <c r="F6" i="5"/>
  <c r="G6" i="5"/>
  <c r="H6" i="5"/>
  <c r="I6" i="5"/>
  <c r="O6" i="5"/>
  <c r="K6" i="5"/>
  <c r="P6" i="5"/>
  <c r="Q6" i="5"/>
  <c r="L6" i="5"/>
  <c r="N6" i="5"/>
  <c r="C6" i="5"/>
  <c r="A6" i="5"/>
  <c r="AA204" i="12"/>
  <c r="AB204" i="12"/>
  <c r="AC204" i="12"/>
  <c r="AD204" i="12"/>
  <c r="AE204" i="12"/>
  <c r="AF204" i="12"/>
  <c r="AG204" i="12"/>
  <c r="AH204" i="12"/>
  <c r="AI204" i="12"/>
  <c r="AJ204" i="12"/>
  <c r="AK204" i="12"/>
  <c r="AL204" i="12"/>
  <c r="AM204" i="12"/>
  <c r="AN204" i="12"/>
  <c r="AO204" i="12"/>
  <c r="AP204" i="12"/>
  <c r="AQ204" i="12"/>
  <c r="AR204" i="12"/>
  <c r="AA296" i="12"/>
  <c r="AT296" i="12" s="1"/>
  <c r="AB296" i="12"/>
  <c r="AC296" i="12"/>
  <c r="AD296" i="12"/>
  <c r="AE296" i="12"/>
  <c r="AF296" i="12"/>
  <c r="AG296" i="12"/>
  <c r="AH296" i="12"/>
  <c r="AI296" i="12"/>
  <c r="AJ296" i="12"/>
  <c r="AK296" i="12"/>
  <c r="AL296" i="12"/>
  <c r="AM296" i="12"/>
  <c r="AN296" i="12"/>
  <c r="AO296" i="12"/>
  <c r="AP296" i="12"/>
  <c r="AQ296" i="12"/>
  <c r="AR296" i="12"/>
  <c r="AA297" i="12"/>
  <c r="AB297" i="12"/>
  <c r="AC297" i="12"/>
  <c r="AS297" i="12" s="1"/>
  <c r="AD297" i="12"/>
  <c r="AE297" i="12"/>
  <c r="AF297" i="12"/>
  <c r="AG297" i="12"/>
  <c r="AH297" i="12"/>
  <c r="AI297" i="12"/>
  <c r="AJ297" i="12"/>
  <c r="AK297" i="12"/>
  <c r="AL297" i="12"/>
  <c r="AM297" i="12"/>
  <c r="AN297" i="12"/>
  <c r="AO297" i="12"/>
  <c r="AP297" i="12"/>
  <c r="AQ297" i="12"/>
  <c r="AR297" i="12"/>
  <c r="AA493" i="12"/>
  <c r="AB493" i="12"/>
  <c r="AC493" i="12"/>
  <c r="AD493" i="12"/>
  <c r="AE493" i="12"/>
  <c r="AF493" i="12"/>
  <c r="AG493" i="12"/>
  <c r="AH493" i="12"/>
  <c r="AI493" i="12"/>
  <c r="AJ493" i="12"/>
  <c r="AK493" i="12"/>
  <c r="AL493" i="12"/>
  <c r="AM493" i="12"/>
  <c r="AN493" i="12"/>
  <c r="AO493" i="12"/>
  <c r="AP493" i="12"/>
  <c r="AQ493" i="12"/>
  <c r="AR493" i="12"/>
  <c r="AA503" i="12"/>
  <c r="AB503" i="12"/>
  <c r="AC503" i="12"/>
  <c r="AD503" i="12"/>
  <c r="AE503" i="12"/>
  <c r="AF503" i="12"/>
  <c r="AG503" i="12"/>
  <c r="AH503" i="12"/>
  <c r="AI503" i="12"/>
  <c r="AJ503" i="12"/>
  <c r="AK503" i="12"/>
  <c r="AL503" i="12"/>
  <c r="AM503" i="12"/>
  <c r="AN503" i="12"/>
  <c r="AO503" i="12"/>
  <c r="AP503" i="12"/>
  <c r="AQ503" i="12"/>
  <c r="AR503" i="12"/>
  <c r="AA509" i="12"/>
  <c r="AS509" i="12" s="1"/>
  <c r="AB509" i="12"/>
  <c r="AC509" i="12"/>
  <c r="AD509" i="12"/>
  <c r="AE509" i="12"/>
  <c r="AF509" i="12"/>
  <c r="AG509" i="12"/>
  <c r="AH509" i="12"/>
  <c r="AI509" i="12"/>
  <c r="AJ509" i="12"/>
  <c r="AK509" i="12"/>
  <c r="AL509" i="12"/>
  <c r="AM509" i="12"/>
  <c r="AN509" i="12"/>
  <c r="AO509" i="12"/>
  <c r="AP509" i="12"/>
  <c r="AQ509" i="12"/>
  <c r="AR509" i="12"/>
  <c r="AA592" i="12"/>
  <c r="AB592" i="12"/>
  <c r="AC592" i="12"/>
  <c r="AT592" i="12" s="1"/>
  <c r="AD592" i="12"/>
  <c r="AE592" i="12"/>
  <c r="AF592" i="12"/>
  <c r="AG592" i="12"/>
  <c r="AH592" i="12"/>
  <c r="AI592" i="12"/>
  <c r="AJ592" i="12"/>
  <c r="AK592" i="12"/>
  <c r="AL592" i="12"/>
  <c r="AM592" i="12"/>
  <c r="AN592" i="12"/>
  <c r="AO592" i="12"/>
  <c r="AP592" i="12"/>
  <c r="AQ592" i="12"/>
  <c r="AR592" i="12"/>
  <c r="AA646" i="12"/>
  <c r="AB646" i="12"/>
  <c r="AC646" i="12"/>
  <c r="AD646" i="12"/>
  <c r="AE646" i="12"/>
  <c r="AF646" i="12"/>
  <c r="AG646" i="12"/>
  <c r="AH646" i="12"/>
  <c r="AI646" i="12"/>
  <c r="AJ646" i="12"/>
  <c r="AK646" i="12"/>
  <c r="AL646" i="12"/>
  <c r="AM646" i="12"/>
  <c r="AN646" i="12"/>
  <c r="AO646" i="12"/>
  <c r="AP646" i="12"/>
  <c r="AQ646" i="12"/>
  <c r="AR646" i="12"/>
  <c r="AA668" i="12"/>
  <c r="AB668" i="12"/>
  <c r="AC668" i="12"/>
  <c r="AD668" i="12"/>
  <c r="AE668" i="12"/>
  <c r="AF668" i="12"/>
  <c r="AG668" i="12"/>
  <c r="AH668" i="12"/>
  <c r="AI668" i="12"/>
  <c r="AJ668" i="12"/>
  <c r="AK668" i="12"/>
  <c r="AL668" i="12"/>
  <c r="AM668" i="12"/>
  <c r="AN668" i="12"/>
  <c r="AO668" i="12"/>
  <c r="AP668" i="12"/>
  <c r="AQ668" i="12"/>
  <c r="AR668" i="12"/>
  <c r="AA775" i="12"/>
  <c r="AS775" i="12" s="1"/>
  <c r="AB775" i="12"/>
  <c r="AC775" i="12"/>
  <c r="AD775" i="12"/>
  <c r="AE775" i="12"/>
  <c r="AF775" i="12"/>
  <c r="AG775" i="12"/>
  <c r="AH775" i="12"/>
  <c r="AI775" i="12"/>
  <c r="AJ775" i="12"/>
  <c r="AK775" i="12"/>
  <c r="AL775" i="12"/>
  <c r="AM775" i="12"/>
  <c r="AN775" i="12"/>
  <c r="AO775" i="12"/>
  <c r="AP775" i="12"/>
  <c r="AQ775" i="12"/>
  <c r="AR775" i="12"/>
  <c r="AA795" i="12"/>
  <c r="AB795" i="12"/>
  <c r="AC795" i="12"/>
  <c r="AS795" i="12" s="1"/>
  <c r="AD795" i="12"/>
  <c r="AE795" i="12"/>
  <c r="AF795" i="12"/>
  <c r="AG795" i="12"/>
  <c r="AH795" i="12"/>
  <c r="AI795" i="12"/>
  <c r="AJ795" i="12"/>
  <c r="AK795" i="12"/>
  <c r="AL795" i="12"/>
  <c r="AM795" i="12"/>
  <c r="AN795" i="12"/>
  <c r="AO795" i="12"/>
  <c r="AP795" i="12"/>
  <c r="AQ795" i="12"/>
  <c r="AR795" i="12"/>
  <c r="AA845" i="12"/>
  <c r="AB845" i="12"/>
  <c r="AC845" i="12"/>
  <c r="AD845" i="12"/>
  <c r="AE845" i="12"/>
  <c r="AF845" i="12"/>
  <c r="AG845" i="12"/>
  <c r="AH845" i="12"/>
  <c r="AI845" i="12"/>
  <c r="AJ845" i="12"/>
  <c r="AK845" i="12"/>
  <c r="AL845" i="12"/>
  <c r="AM845" i="12"/>
  <c r="AN845" i="12"/>
  <c r="AO845" i="12"/>
  <c r="AP845" i="12"/>
  <c r="AQ845" i="12"/>
  <c r="AR845" i="12"/>
  <c r="AA859" i="12"/>
  <c r="AB859" i="12"/>
  <c r="AC859" i="12"/>
  <c r="AD859" i="12"/>
  <c r="AE859" i="12"/>
  <c r="AF859" i="12"/>
  <c r="AG859" i="12"/>
  <c r="AH859" i="12"/>
  <c r="AI859" i="12"/>
  <c r="AJ859" i="12"/>
  <c r="AK859" i="12"/>
  <c r="AL859" i="12"/>
  <c r="AM859" i="12"/>
  <c r="AN859" i="12"/>
  <c r="AO859" i="12"/>
  <c r="AP859" i="12"/>
  <c r="AQ859" i="12"/>
  <c r="AR859" i="12"/>
  <c r="AA403" i="12"/>
  <c r="AS403" i="12" s="1"/>
  <c r="AB403" i="12"/>
  <c r="AC403" i="12"/>
  <c r="AD403" i="12"/>
  <c r="AE403" i="12"/>
  <c r="AF403" i="12"/>
  <c r="AG403" i="12"/>
  <c r="AH403" i="12"/>
  <c r="AI403" i="12"/>
  <c r="AJ403" i="12"/>
  <c r="AK403" i="12"/>
  <c r="AL403" i="12"/>
  <c r="AM403" i="12"/>
  <c r="AN403" i="12"/>
  <c r="AO403" i="12"/>
  <c r="AP403" i="12"/>
  <c r="AQ403" i="12"/>
  <c r="AR403" i="12"/>
  <c r="AA409" i="12"/>
  <c r="AB409" i="12"/>
  <c r="AC409" i="12"/>
  <c r="AT409" i="12" s="1"/>
  <c r="AD409" i="12"/>
  <c r="AE409" i="12"/>
  <c r="AF409" i="12"/>
  <c r="AG409" i="12"/>
  <c r="AH409" i="12"/>
  <c r="AI409" i="12"/>
  <c r="AJ409" i="12"/>
  <c r="AK409" i="12"/>
  <c r="AL409" i="12"/>
  <c r="AM409" i="12"/>
  <c r="AN409" i="12"/>
  <c r="AO409" i="12"/>
  <c r="AP409" i="12"/>
  <c r="AQ409" i="12"/>
  <c r="AR409" i="12"/>
  <c r="AA205" i="12"/>
  <c r="AB205" i="12"/>
  <c r="AC205" i="12"/>
  <c r="AD205" i="12"/>
  <c r="AE205" i="12"/>
  <c r="AF205" i="12"/>
  <c r="AG205" i="12"/>
  <c r="AH205" i="12"/>
  <c r="AI205" i="12"/>
  <c r="AJ205" i="12"/>
  <c r="AK205" i="12"/>
  <c r="AL205" i="12"/>
  <c r="AM205" i="12"/>
  <c r="AN205" i="12"/>
  <c r="AO205" i="12"/>
  <c r="AP205" i="12"/>
  <c r="AQ205" i="12"/>
  <c r="AR205" i="12"/>
  <c r="AA15" i="12"/>
  <c r="AB15" i="12"/>
  <c r="AC15" i="12"/>
  <c r="AD15" i="12"/>
  <c r="AE15" i="12"/>
  <c r="AF15" i="12"/>
  <c r="AG15" i="12"/>
  <c r="AH15" i="12"/>
  <c r="AI15" i="12"/>
  <c r="AJ15" i="12"/>
  <c r="AK15" i="12"/>
  <c r="AL15" i="12"/>
  <c r="AM15" i="12"/>
  <c r="AN15" i="12"/>
  <c r="AO15" i="12"/>
  <c r="AP15" i="12"/>
  <c r="AQ15" i="12"/>
  <c r="AR15" i="12"/>
  <c r="AA11" i="12"/>
  <c r="AS11" i="12" s="1"/>
  <c r="AB11" i="12"/>
  <c r="AC11" i="12"/>
  <c r="AD11" i="12"/>
  <c r="AE11" i="12"/>
  <c r="AF11" i="12"/>
  <c r="AG11" i="12"/>
  <c r="AH11" i="12"/>
  <c r="AI11" i="12"/>
  <c r="AJ11" i="12"/>
  <c r="AK11" i="12"/>
  <c r="AL11" i="12"/>
  <c r="AM11" i="12"/>
  <c r="AN11" i="12"/>
  <c r="AO11" i="12"/>
  <c r="AP11" i="12"/>
  <c r="AQ11" i="12"/>
  <c r="AR11" i="12"/>
  <c r="AA13" i="12"/>
  <c r="AB13" i="12"/>
  <c r="AC13" i="12"/>
  <c r="AS13" i="12" s="1"/>
  <c r="AD13" i="12"/>
  <c r="AE13" i="12"/>
  <c r="AF13" i="12"/>
  <c r="AG13" i="12"/>
  <c r="AH13" i="12"/>
  <c r="AI13" i="12"/>
  <c r="AJ13" i="12"/>
  <c r="AK13" i="12"/>
  <c r="AL13" i="12"/>
  <c r="AM13" i="12"/>
  <c r="AN13" i="12"/>
  <c r="AO13" i="12"/>
  <c r="AP13" i="12"/>
  <c r="AQ13" i="12"/>
  <c r="AR13" i="12"/>
  <c r="AA38" i="12"/>
  <c r="AB38" i="12"/>
  <c r="AC38" i="12"/>
  <c r="AD38" i="12"/>
  <c r="AE38" i="12"/>
  <c r="AF38" i="12"/>
  <c r="AG38" i="12"/>
  <c r="AH38" i="12"/>
  <c r="AI38" i="12"/>
  <c r="AJ38" i="12"/>
  <c r="AK38" i="12"/>
  <c r="AL38" i="12"/>
  <c r="AM38" i="12"/>
  <c r="AN38" i="12"/>
  <c r="AO38" i="12"/>
  <c r="AP38" i="12"/>
  <c r="AQ38" i="12"/>
  <c r="AR38" i="12"/>
  <c r="AA17" i="12"/>
  <c r="AB17" i="12"/>
  <c r="AC17" i="12"/>
  <c r="AD17" i="12"/>
  <c r="AE17" i="12"/>
  <c r="AF17" i="12"/>
  <c r="AG17" i="12"/>
  <c r="AH17" i="12"/>
  <c r="AI17" i="12"/>
  <c r="AJ17" i="12"/>
  <c r="AK17" i="12"/>
  <c r="AL17" i="12"/>
  <c r="AM17" i="12"/>
  <c r="AN17" i="12"/>
  <c r="AO17" i="12"/>
  <c r="AP17" i="12"/>
  <c r="AQ17" i="12"/>
  <c r="AR17" i="12"/>
  <c r="AA18" i="12"/>
  <c r="AT18" i="12" s="1"/>
  <c r="AB18" i="12"/>
  <c r="AC18" i="12"/>
  <c r="AD18" i="12"/>
  <c r="AE18" i="12"/>
  <c r="AF18" i="12"/>
  <c r="AG18" i="12"/>
  <c r="AH18" i="12"/>
  <c r="AI18" i="12"/>
  <c r="AJ18" i="12"/>
  <c r="AK18" i="12"/>
  <c r="AL18" i="12"/>
  <c r="AM18" i="12"/>
  <c r="AN18" i="12"/>
  <c r="AO18" i="12"/>
  <c r="AP18" i="12"/>
  <c r="AQ18" i="12"/>
  <c r="AR18" i="12"/>
  <c r="AA76" i="12"/>
  <c r="AB76" i="12"/>
  <c r="AC76" i="12"/>
  <c r="AS76" i="12" s="1"/>
  <c r="AD76" i="12"/>
  <c r="AE76" i="12"/>
  <c r="AF76" i="12"/>
  <c r="AG76" i="12"/>
  <c r="AH76" i="12"/>
  <c r="AI76" i="12"/>
  <c r="AJ76" i="12"/>
  <c r="AK76" i="12"/>
  <c r="AL76" i="12"/>
  <c r="AM76" i="12"/>
  <c r="AN76" i="12"/>
  <c r="AO76" i="12"/>
  <c r="AP76" i="12"/>
  <c r="AQ76" i="12"/>
  <c r="AR76" i="12"/>
  <c r="AA26" i="12"/>
  <c r="AB26" i="12"/>
  <c r="AC26" i="12"/>
  <c r="AD26" i="12"/>
  <c r="AE26" i="12"/>
  <c r="AF26" i="12"/>
  <c r="AG26" i="12"/>
  <c r="AH26" i="12"/>
  <c r="AI26" i="12"/>
  <c r="AJ26" i="12"/>
  <c r="AK26" i="12"/>
  <c r="AL26" i="12"/>
  <c r="AM26" i="12"/>
  <c r="AN26" i="12"/>
  <c r="AO26" i="12"/>
  <c r="AP26" i="12"/>
  <c r="AQ26" i="12"/>
  <c r="AR26" i="12"/>
  <c r="AA28" i="12"/>
  <c r="AB28" i="12"/>
  <c r="AC28" i="12"/>
  <c r="AD28" i="12"/>
  <c r="AE28" i="12"/>
  <c r="AF28" i="12"/>
  <c r="AG28" i="12"/>
  <c r="AH28" i="12"/>
  <c r="AI28" i="12"/>
  <c r="AJ28" i="12"/>
  <c r="AK28" i="12"/>
  <c r="AL28" i="12"/>
  <c r="AM28" i="12"/>
  <c r="AN28" i="12"/>
  <c r="AO28" i="12"/>
  <c r="AP28" i="12"/>
  <c r="AQ28" i="12"/>
  <c r="AR28" i="12"/>
  <c r="AA29" i="12"/>
  <c r="AT29" i="12" s="1"/>
  <c r="AB29" i="12"/>
  <c r="AC29" i="12"/>
  <c r="AD29" i="12"/>
  <c r="AE29" i="12"/>
  <c r="AF29" i="12"/>
  <c r="AG29" i="12"/>
  <c r="AH29" i="12"/>
  <c r="AI29" i="12"/>
  <c r="AJ29" i="12"/>
  <c r="AK29" i="12"/>
  <c r="AL29" i="12"/>
  <c r="AM29" i="12"/>
  <c r="AN29" i="12"/>
  <c r="AO29" i="12"/>
  <c r="AP29" i="12"/>
  <c r="AQ29" i="12"/>
  <c r="AR29" i="12"/>
  <c r="AA7" i="12"/>
  <c r="AB7" i="12"/>
  <c r="AC7" i="12"/>
  <c r="AS7" i="12" s="1"/>
  <c r="AD7" i="12"/>
  <c r="AE7" i="12"/>
  <c r="AF7" i="12"/>
  <c r="AG7" i="12"/>
  <c r="AH7" i="12"/>
  <c r="AI7" i="12"/>
  <c r="AJ7" i="12"/>
  <c r="AK7" i="12"/>
  <c r="AL7" i="12"/>
  <c r="AM7" i="12"/>
  <c r="AN7" i="12"/>
  <c r="AO7" i="12"/>
  <c r="AP7" i="12"/>
  <c r="AQ7" i="12"/>
  <c r="AR7" i="12"/>
  <c r="AA19" i="12"/>
  <c r="AB19" i="12"/>
  <c r="AC19" i="12"/>
  <c r="AD19" i="12"/>
  <c r="AE19" i="12"/>
  <c r="AF19" i="12"/>
  <c r="AG19" i="12"/>
  <c r="AH19" i="12"/>
  <c r="AI19" i="12"/>
  <c r="AJ19" i="12"/>
  <c r="AK19" i="12"/>
  <c r="AL19" i="12"/>
  <c r="AM19" i="12"/>
  <c r="AN19" i="12"/>
  <c r="AO19" i="12"/>
  <c r="AP19" i="12"/>
  <c r="AQ19" i="12"/>
  <c r="AR19" i="12"/>
  <c r="AA39" i="12"/>
  <c r="AB39" i="12"/>
  <c r="AC39" i="12"/>
  <c r="AD39" i="12"/>
  <c r="AE39" i="12"/>
  <c r="AF39" i="12"/>
  <c r="AG39" i="12"/>
  <c r="AH39" i="12"/>
  <c r="AI39" i="12"/>
  <c r="AJ39" i="12"/>
  <c r="AK39" i="12"/>
  <c r="AL39" i="12"/>
  <c r="AM39" i="12"/>
  <c r="AN39" i="12"/>
  <c r="AO39" i="12"/>
  <c r="AP39" i="12"/>
  <c r="AQ39" i="12"/>
  <c r="AR39" i="12"/>
  <c r="AA59" i="12"/>
  <c r="AT59" i="12" s="1"/>
  <c r="AB59" i="12"/>
  <c r="AC59" i="12"/>
  <c r="AD59" i="12"/>
  <c r="AE59" i="12"/>
  <c r="AF59" i="12"/>
  <c r="AG59" i="12"/>
  <c r="AH59" i="12"/>
  <c r="AI59" i="12"/>
  <c r="AJ59" i="12"/>
  <c r="AK59" i="12"/>
  <c r="AL59" i="12"/>
  <c r="AM59" i="12"/>
  <c r="AN59" i="12"/>
  <c r="AO59" i="12"/>
  <c r="AP59" i="12"/>
  <c r="AQ59" i="12"/>
  <c r="AR59" i="12"/>
  <c r="AA88" i="12"/>
  <c r="AB88" i="12"/>
  <c r="AC88" i="12"/>
  <c r="AT88" i="12" s="1"/>
  <c r="AD88" i="12"/>
  <c r="AE88" i="12"/>
  <c r="AF88" i="12"/>
  <c r="AG88" i="12"/>
  <c r="AH88" i="12"/>
  <c r="AI88" i="12"/>
  <c r="AJ88" i="12"/>
  <c r="AK88" i="12"/>
  <c r="AL88" i="12"/>
  <c r="AM88" i="12"/>
  <c r="AN88" i="12"/>
  <c r="AO88" i="12"/>
  <c r="AP88" i="12"/>
  <c r="AQ88" i="12"/>
  <c r="AR88" i="12"/>
  <c r="AA43" i="12"/>
  <c r="AB43" i="12"/>
  <c r="AC43" i="12"/>
  <c r="AD43" i="12"/>
  <c r="AE43" i="12"/>
  <c r="AF43" i="12"/>
  <c r="AG43" i="12"/>
  <c r="AH43" i="12"/>
  <c r="AI43" i="12"/>
  <c r="AJ43" i="12"/>
  <c r="AK43" i="12"/>
  <c r="AL43" i="12"/>
  <c r="AM43" i="12"/>
  <c r="AN43" i="12"/>
  <c r="AO43" i="12"/>
  <c r="AP43" i="12"/>
  <c r="AQ43" i="12"/>
  <c r="AR43" i="12"/>
  <c r="AA40" i="12"/>
  <c r="AB40" i="12"/>
  <c r="AC40" i="12"/>
  <c r="AD40" i="12"/>
  <c r="AE40" i="12"/>
  <c r="AF40" i="12"/>
  <c r="AG40" i="12"/>
  <c r="AH40" i="12"/>
  <c r="AI40" i="12"/>
  <c r="AJ40" i="12"/>
  <c r="AK40" i="12"/>
  <c r="AL40" i="12"/>
  <c r="AM40" i="12"/>
  <c r="AN40" i="12"/>
  <c r="AO40" i="12"/>
  <c r="AP40" i="12"/>
  <c r="AQ40" i="12"/>
  <c r="AR40" i="12"/>
  <c r="AA47" i="12"/>
  <c r="AS47" i="12" s="1"/>
  <c r="AB47" i="12"/>
  <c r="AC47" i="12"/>
  <c r="AD47" i="12"/>
  <c r="AE47" i="12"/>
  <c r="AF47" i="12"/>
  <c r="AG47" i="12"/>
  <c r="AH47" i="12"/>
  <c r="AI47" i="12"/>
  <c r="AJ47" i="12"/>
  <c r="AK47" i="12"/>
  <c r="AL47" i="12"/>
  <c r="AM47" i="12"/>
  <c r="AN47" i="12"/>
  <c r="AO47" i="12"/>
  <c r="AP47" i="12"/>
  <c r="AQ47" i="12"/>
  <c r="AR47" i="12"/>
  <c r="AA65" i="12"/>
  <c r="AB65" i="12"/>
  <c r="AC65" i="12"/>
  <c r="AT65" i="12" s="1"/>
  <c r="AD65" i="12"/>
  <c r="AE65" i="12"/>
  <c r="AF65" i="12"/>
  <c r="AG65" i="12"/>
  <c r="AH65" i="12"/>
  <c r="AI65" i="12"/>
  <c r="AJ65" i="12"/>
  <c r="AK65" i="12"/>
  <c r="AL65" i="12"/>
  <c r="AM65" i="12"/>
  <c r="AN65" i="12"/>
  <c r="AO65" i="12"/>
  <c r="AP65" i="12"/>
  <c r="AQ65" i="12"/>
  <c r="AR65" i="12"/>
  <c r="AA45" i="12"/>
  <c r="AB45" i="12"/>
  <c r="AC45" i="12"/>
  <c r="AD45" i="12"/>
  <c r="AE45" i="12"/>
  <c r="AF45" i="12"/>
  <c r="AG45" i="12"/>
  <c r="AH45" i="12"/>
  <c r="AI45" i="12"/>
  <c r="AJ45" i="12"/>
  <c r="AK45" i="12"/>
  <c r="AL45" i="12"/>
  <c r="AM45" i="12"/>
  <c r="AN45" i="12"/>
  <c r="AO45" i="12"/>
  <c r="AP45" i="12"/>
  <c r="AQ45" i="12"/>
  <c r="AR45" i="12"/>
  <c r="AA41" i="12"/>
  <c r="AB41" i="12"/>
  <c r="AC41" i="12"/>
  <c r="AD41" i="12"/>
  <c r="AE41" i="12"/>
  <c r="AF41" i="12"/>
  <c r="AG41" i="12"/>
  <c r="AH41" i="12"/>
  <c r="AI41" i="12"/>
  <c r="AJ41" i="12"/>
  <c r="AK41" i="12"/>
  <c r="AL41" i="12"/>
  <c r="AM41" i="12"/>
  <c r="AN41" i="12"/>
  <c r="AO41" i="12"/>
  <c r="AP41" i="12"/>
  <c r="AQ41" i="12"/>
  <c r="AR41" i="12"/>
  <c r="AA471" i="12"/>
  <c r="AT471" i="12" s="1"/>
  <c r="AB471" i="12"/>
  <c r="AC471" i="12"/>
  <c r="AD471" i="12"/>
  <c r="AE471" i="12"/>
  <c r="AF471" i="12"/>
  <c r="AG471" i="12"/>
  <c r="AH471" i="12"/>
  <c r="AI471" i="12"/>
  <c r="AJ471" i="12"/>
  <c r="AK471" i="12"/>
  <c r="AL471" i="12"/>
  <c r="AM471" i="12"/>
  <c r="AN471" i="12"/>
  <c r="AO471" i="12"/>
  <c r="AP471" i="12"/>
  <c r="AQ471" i="12"/>
  <c r="AR471" i="12"/>
  <c r="AA44" i="12"/>
  <c r="AB44" i="12"/>
  <c r="AC44" i="12"/>
  <c r="AT44" i="12" s="1"/>
  <c r="AD44" i="12"/>
  <c r="AE44" i="12"/>
  <c r="AF44" i="12"/>
  <c r="AG44" i="12"/>
  <c r="AH44" i="12"/>
  <c r="AI44" i="12"/>
  <c r="AJ44" i="12"/>
  <c r="AK44" i="12"/>
  <c r="AL44" i="12"/>
  <c r="AM44" i="12"/>
  <c r="AN44" i="12"/>
  <c r="AO44" i="12"/>
  <c r="AP44" i="12"/>
  <c r="AQ44" i="12"/>
  <c r="AR44" i="12"/>
  <c r="AA33" i="12"/>
  <c r="AB33" i="12"/>
  <c r="AC33" i="12"/>
  <c r="AD33" i="12"/>
  <c r="AE33" i="12"/>
  <c r="AF33" i="12"/>
  <c r="AG33" i="12"/>
  <c r="AH33" i="12"/>
  <c r="AI33" i="12"/>
  <c r="AJ33" i="12"/>
  <c r="AK33" i="12"/>
  <c r="AL33" i="12"/>
  <c r="AM33" i="12"/>
  <c r="AN33" i="12"/>
  <c r="AO33" i="12"/>
  <c r="AP33" i="12"/>
  <c r="AQ33" i="12"/>
  <c r="AR33" i="12"/>
  <c r="AA526" i="12"/>
  <c r="AB526" i="12"/>
  <c r="AC526" i="12"/>
  <c r="AD526" i="12"/>
  <c r="AE526" i="12"/>
  <c r="AF526" i="12"/>
  <c r="AG526" i="12"/>
  <c r="AH526" i="12"/>
  <c r="AI526" i="12"/>
  <c r="AJ526" i="12"/>
  <c r="AK526" i="12"/>
  <c r="AL526" i="12"/>
  <c r="AM526" i="12"/>
  <c r="AN526" i="12"/>
  <c r="AO526" i="12"/>
  <c r="AP526" i="12"/>
  <c r="AQ526" i="12"/>
  <c r="AR526" i="12"/>
  <c r="AA236" i="12"/>
  <c r="AT236" i="12" s="1"/>
  <c r="AB236" i="12"/>
  <c r="AC236" i="12"/>
  <c r="AD236" i="12"/>
  <c r="AE236" i="12"/>
  <c r="AF236" i="12"/>
  <c r="AG236" i="12"/>
  <c r="AH236" i="12"/>
  <c r="AI236" i="12"/>
  <c r="AJ236" i="12"/>
  <c r="AK236" i="12"/>
  <c r="AL236" i="12"/>
  <c r="AM236" i="12"/>
  <c r="AN236" i="12"/>
  <c r="AO236" i="12"/>
  <c r="AP236" i="12"/>
  <c r="AQ236" i="12"/>
  <c r="AR236" i="12"/>
  <c r="AA10" i="12"/>
  <c r="AB10" i="12"/>
  <c r="AC10" i="12"/>
  <c r="AT10" i="12" s="1"/>
  <c r="AD10" i="12"/>
  <c r="AE10" i="12"/>
  <c r="AF10" i="12"/>
  <c r="AG10" i="12"/>
  <c r="AH10" i="12"/>
  <c r="AI10" i="12"/>
  <c r="AJ10" i="12"/>
  <c r="AK10" i="12"/>
  <c r="AL10" i="12"/>
  <c r="AM10" i="12"/>
  <c r="AN10" i="12"/>
  <c r="AO10" i="12"/>
  <c r="AP10" i="12"/>
  <c r="AQ10" i="12"/>
  <c r="AR10" i="12"/>
  <c r="AA16" i="12"/>
  <c r="AB16" i="12"/>
  <c r="AC16" i="12"/>
  <c r="AD16" i="12"/>
  <c r="AE16" i="12"/>
  <c r="AF16" i="12"/>
  <c r="AG16" i="12"/>
  <c r="AH16" i="12"/>
  <c r="AI16" i="12"/>
  <c r="AJ16" i="12"/>
  <c r="AK16" i="12"/>
  <c r="AL16" i="12"/>
  <c r="AM16" i="12"/>
  <c r="AN16" i="12"/>
  <c r="AO16" i="12"/>
  <c r="AP16" i="12"/>
  <c r="AQ16" i="12"/>
  <c r="AR16" i="12"/>
  <c r="AA25" i="12"/>
  <c r="AB25" i="12"/>
  <c r="AC25" i="12"/>
  <c r="AD25" i="12"/>
  <c r="AE25" i="12"/>
  <c r="AF25" i="12"/>
  <c r="AG25" i="12"/>
  <c r="AH25" i="12"/>
  <c r="AI25" i="12"/>
  <c r="AJ25" i="12"/>
  <c r="AK25" i="12"/>
  <c r="AL25" i="12"/>
  <c r="AM25" i="12"/>
  <c r="AN25" i="12"/>
  <c r="AO25" i="12"/>
  <c r="AP25" i="12"/>
  <c r="AQ25" i="12"/>
  <c r="AR25" i="12"/>
  <c r="AA24" i="12"/>
  <c r="AT24" i="12" s="1"/>
  <c r="AB24" i="12"/>
  <c r="AC24" i="12"/>
  <c r="AD24" i="12"/>
  <c r="AE24" i="12"/>
  <c r="AF24" i="12"/>
  <c r="AG24" i="12"/>
  <c r="AH24" i="12"/>
  <c r="AI24" i="12"/>
  <c r="AJ24" i="12"/>
  <c r="AK24" i="12"/>
  <c r="AL24" i="12"/>
  <c r="AM24" i="12"/>
  <c r="AN24" i="12"/>
  <c r="AO24" i="12"/>
  <c r="AP24" i="12"/>
  <c r="AQ24" i="12"/>
  <c r="AR24" i="12"/>
  <c r="AA86" i="12"/>
  <c r="AB86" i="12"/>
  <c r="AC86" i="12"/>
  <c r="AS86" i="12" s="1"/>
  <c r="AD86" i="12"/>
  <c r="AE86" i="12"/>
  <c r="AF86" i="12"/>
  <c r="AG86" i="12"/>
  <c r="AH86" i="12"/>
  <c r="AI86" i="12"/>
  <c r="AJ86" i="12"/>
  <c r="AK86" i="12"/>
  <c r="AL86" i="12"/>
  <c r="AM86" i="12"/>
  <c r="AN86" i="12"/>
  <c r="AO86" i="12"/>
  <c r="AP86" i="12"/>
  <c r="AQ86" i="12"/>
  <c r="AR86" i="12"/>
  <c r="AA27" i="12"/>
  <c r="AB27" i="12"/>
  <c r="AC27" i="12"/>
  <c r="AD27" i="12"/>
  <c r="AE27" i="12"/>
  <c r="AF27" i="12"/>
  <c r="AG27" i="12"/>
  <c r="AH27" i="12"/>
  <c r="AI27" i="12"/>
  <c r="AJ27" i="12"/>
  <c r="AK27" i="12"/>
  <c r="AL27" i="12"/>
  <c r="AM27" i="12"/>
  <c r="AN27" i="12"/>
  <c r="AO27" i="12"/>
  <c r="AP27" i="12"/>
  <c r="AQ27" i="12"/>
  <c r="AR27" i="12"/>
  <c r="AA85" i="12"/>
  <c r="AB85" i="12"/>
  <c r="AC85" i="12"/>
  <c r="AD85" i="12"/>
  <c r="AE85" i="12"/>
  <c r="AF85" i="12"/>
  <c r="AG85" i="12"/>
  <c r="AH85" i="12"/>
  <c r="AI85" i="12"/>
  <c r="AJ85" i="12"/>
  <c r="AK85" i="12"/>
  <c r="AL85" i="12"/>
  <c r="AM85" i="12"/>
  <c r="AN85" i="12"/>
  <c r="AO85" i="12"/>
  <c r="AP85" i="12"/>
  <c r="AQ85" i="12"/>
  <c r="AR85" i="12"/>
  <c r="AA52" i="12"/>
  <c r="AS52" i="12" s="1"/>
  <c r="AB52" i="12"/>
  <c r="AC52" i="12"/>
  <c r="AD52" i="12"/>
  <c r="AE52" i="12"/>
  <c r="AF52" i="12"/>
  <c r="AG52" i="12"/>
  <c r="AH52" i="12"/>
  <c r="AI52" i="12"/>
  <c r="AJ52" i="12"/>
  <c r="AK52" i="12"/>
  <c r="AL52" i="12"/>
  <c r="AM52" i="12"/>
  <c r="AN52" i="12"/>
  <c r="AO52" i="12"/>
  <c r="AP52" i="12"/>
  <c r="AQ52" i="12"/>
  <c r="AR52" i="12"/>
  <c r="AA84" i="12"/>
  <c r="AB84" i="12"/>
  <c r="AC84" i="12"/>
  <c r="AT84" i="12" s="1"/>
  <c r="AD84" i="12"/>
  <c r="AE84" i="12"/>
  <c r="AF84" i="12"/>
  <c r="AG84" i="12"/>
  <c r="AH84" i="12"/>
  <c r="AI84" i="12"/>
  <c r="AJ84" i="12"/>
  <c r="AK84" i="12"/>
  <c r="AL84" i="12"/>
  <c r="AM84" i="12"/>
  <c r="AN84" i="12"/>
  <c r="AO84" i="12"/>
  <c r="AP84" i="12"/>
  <c r="AQ84" i="12"/>
  <c r="AR84" i="12"/>
  <c r="AA64" i="12"/>
  <c r="AB64" i="12"/>
  <c r="AC64" i="12"/>
  <c r="AD64" i="12"/>
  <c r="AE64" i="12"/>
  <c r="AF64" i="12"/>
  <c r="AG64" i="12"/>
  <c r="AH64" i="12"/>
  <c r="AI64" i="12"/>
  <c r="AJ64" i="12"/>
  <c r="AK64" i="12"/>
  <c r="AL64" i="12"/>
  <c r="AM64" i="12"/>
  <c r="AN64" i="12"/>
  <c r="AO64" i="12"/>
  <c r="AP64" i="12"/>
  <c r="AQ64" i="12"/>
  <c r="AR64" i="12"/>
  <c r="AA50" i="12"/>
  <c r="AB50" i="12"/>
  <c r="AC50" i="12"/>
  <c r="AD50" i="12"/>
  <c r="AE50" i="12"/>
  <c r="AF50" i="12"/>
  <c r="AG50" i="12"/>
  <c r="AH50" i="12"/>
  <c r="AI50" i="12"/>
  <c r="AJ50" i="12"/>
  <c r="AK50" i="12"/>
  <c r="AL50" i="12"/>
  <c r="AM50" i="12"/>
  <c r="AN50" i="12"/>
  <c r="AO50" i="12"/>
  <c r="AP50" i="12"/>
  <c r="AQ50" i="12"/>
  <c r="AR50" i="12"/>
  <c r="AA51" i="12"/>
  <c r="AS51" i="12" s="1"/>
  <c r="AB51" i="12"/>
  <c r="AC51" i="12"/>
  <c r="AD51" i="12"/>
  <c r="AE51" i="12"/>
  <c r="AF51" i="12"/>
  <c r="AG51" i="12"/>
  <c r="AH51" i="12"/>
  <c r="AI51" i="12"/>
  <c r="AJ51" i="12"/>
  <c r="AK51" i="12"/>
  <c r="AL51" i="12"/>
  <c r="AM51" i="12"/>
  <c r="AN51" i="12"/>
  <c r="AO51" i="12"/>
  <c r="AP51" i="12"/>
  <c r="AQ51" i="12"/>
  <c r="AR51" i="12"/>
  <c r="AA12" i="12"/>
  <c r="AB12" i="12"/>
  <c r="AC12" i="12"/>
  <c r="AT12" i="12" s="1"/>
  <c r="AD12" i="12"/>
  <c r="AE12" i="12"/>
  <c r="AF12" i="12"/>
  <c r="AG12" i="12"/>
  <c r="AH12" i="12"/>
  <c r="AI12" i="12"/>
  <c r="AJ12" i="12"/>
  <c r="AK12" i="12"/>
  <c r="AL12" i="12"/>
  <c r="AM12" i="12"/>
  <c r="AN12" i="12"/>
  <c r="AO12" i="12"/>
  <c r="AP12" i="12"/>
  <c r="AQ12" i="12"/>
  <c r="AR12" i="12"/>
  <c r="AA72" i="12"/>
  <c r="AB72" i="12"/>
  <c r="AC72" i="12"/>
  <c r="AD72" i="12"/>
  <c r="AE72" i="12"/>
  <c r="AF72" i="12"/>
  <c r="AG72" i="12"/>
  <c r="AH72" i="12"/>
  <c r="AI72" i="12"/>
  <c r="AJ72" i="12"/>
  <c r="AK72" i="12"/>
  <c r="AL72" i="12"/>
  <c r="AM72" i="12"/>
  <c r="AN72" i="12"/>
  <c r="AO72" i="12"/>
  <c r="AP72" i="12"/>
  <c r="AQ72" i="12"/>
  <c r="AR72" i="12"/>
  <c r="AA48" i="12"/>
  <c r="AB48" i="12"/>
  <c r="AC48" i="12"/>
  <c r="AD48" i="12"/>
  <c r="AE48" i="12"/>
  <c r="AF48" i="12"/>
  <c r="AG48" i="12"/>
  <c r="AH48" i="12"/>
  <c r="AI48" i="12"/>
  <c r="AJ48" i="12"/>
  <c r="AK48" i="12"/>
  <c r="AL48" i="12"/>
  <c r="AM48" i="12"/>
  <c r="AN48" i="12"/>
  <c r="AO48" i="12"/>
  <c r="AP48" i="12"/>
  <c r="AQ48" i="12"/>
  <c r="AR48" i="12"/>
  <c r="AA60" i="12"/>
  <c r="AS60" i="12" s="1"/>
  <c r="AB60" i="12"/>
  <c r="AC60" i="12"/>
  <c r="AD60" i="12"/>
  <c r="AE60" i="12"/>
  <c r="AF60" i="12"/>
  <c r="AG60" i="12"/>
  <c r="AH60" i="12"/>
  <c r="AI60" i="12"/>
  <c r="AJ60" i="12"/>
  <c r="AK60" i="12"/>
  <c r="AL60" i="12"/>
  <c r="AM60" i="12"/>
  <c r="AN60" i="12"/>
  <c r="AO60" i="12"/>
  <c r="AP60" i="12"/>
  <c r="AQ60" i="12"/>
  <c r="AR60" i="12"/>
  <c r="AA20" i="12"/>
  <c r="AB20" i="12"/>
  <c r="AC20" i="12"/>
  <c r="AT20" i="12" s="1"/>
  <c r="AD20" i="12"/>
  <c r="AE20" i="12"/>
  <c r="AF20" i="12"/>
  <c r="AG20" i="12"/>
  <c r="AH20" i="12"/>
  <c r="AI20" i="12"/>
  <c r="AJ20" i="12"/>
  <c r="AK20" i="12"/>
  <c r="AL20" i="12"/>
  <c r="AM20" i="12"/>
  <c r="AN20" i="12"/>
  <c r="AO20" i="12"/>
  <c r="AP20" i="12"/>
  <c r="AQ20" i="12"/>
  <c r="AR20" i="12"/>
  <c r="AA55" i="12"/>
  <c r="AB55" i="12"/>
  <c r="AC55" i="12"/>
  <c r="AD55" i="12"/>
  <c r="AE55" i="12"/>
  <c r="AF55" i="12"/>
  <c r="AG55" i="12"/>
  <c r="AH55" i="12"/>
  <c r="AI55" i="12"/>
  <c r="AJ55" i="12"/>
  <c r="AK55" i="12"/>
  <c r="AL55" i="12"/>
  <c r="AM55" i="12"/>
  <c r="AN55" i="12"/>
  <c r="AO55" i="12"/>
  <c r="AP55" i="12"/>
  <c r="AQ55" i="12"/>
  <c r="AR55" i="12"/>
  <c r="AA54" i="12"/>
  <c r="AB54" i="12"/>
  <c r="AC54" i="12"/>
  <c r="AD54" i="12"/>
  <c r="AE54" i="12"/>
  <c r="AF54" i="12"/>
  <c r="AG54" i="12"/>
  <c r="AH54" i="12"/>
  <c r="AI54" i="12"/>
  <c r="AJ54" i="12"/>
  <c r="AK54" i="12"/>
  <c r="AL54" i="12"/>
  <c r="AM54" i="12"/>
  <c r="AN54" i="12"/>
  <c r="AO54" i="12"/>
  <c r="AP54" i="12"/>
  <c r="AQ54" i="12"/>
  <c r="AR54" i="12"/>
  <c r="AA56" i="12"/>
  <c r="AT56" i="12" s="1"/>
  <c r="AB56" i="12"/>
  <c r="AC56" i="12"/>
  <c r="AD56" i="12"/>
  <c r="AE56" i="12"/>
  <c r="AF56" i="12"/>
  <c r="AG56" i="12"/>
  <c r="AH56" i="12"/>
  <c r="AI56" i="12"/>
  <c r="AJ56" i="12"/>
  <c r="AK56" i="12"/>
  <c r="AL56" i="12"/>
  <c r="AM56" i="12"/>
  <c r="AN56" i="12"/>
  <c r="AO56" i="12"/>
  <c r="AP56" i="12"/>
  <c r="AQ56" i="12"/>
  <c r="AR56" i="12"/>
  <c r="AA57" i="12"/>
  <c r="AB57" i="12"/>
  <c r="AC57" i="12"/>
  <c r="AS57" i="12" s="1"/>
  <c r="AD57" i="12"/>
  <c r="AE57" i="12"/>
  <c r="AF57" i="12"/>
  <c r="AG57" i="12"/>
  <c r="AH57" i="12"/>
  <c r="AI57" i="12"/>
  <c r="AJ57" i="12"/>
  <c r="AK57" i="12"/>
  <c r="AL57" i="12"/>
  <c r="AM57" i="12"/>
  <c r="AN57" i="12"/>
  <c r="AO57" i="12"/>
  <c r="AP57" i="12"/>
  <c r="AQ57" i="12"/>
  <c r="AR57" i="12"/>
  <c r="AA35" i="12"/>
  <c r="AB35" i="12"/>
  <c r="AC35" i="12"/>
  <c r="AD35" i="12"/>
  <c r="AE35" i="12"/>
  <c r="AF35" i="12"/>
  <c r="AG35" i="12"/>
  <c r="AH35" i="12"/>
  <c r="AI35" i="12"/>
  <c r="AJ35" i="12"/>
  <c r="AK35" i="12"/>
  <c r="AL35" i="12"/>
  <c r="AM35" i="12"/>
  <c r="AN35" i="12"/>
  <c r="AO35" i="12"/>
  <c r="AP35" i="12"/>
  <c r="AQ35" i="12"/>
  <c r="AR35" i="12"/>
  <c r="AA62" i="12"/>
  <c r="AB62" i="12"/>
  <c r="AC62" i="12"/>
  <c r="AD62" i="12"/>
  <c r="AE62" i="12"/>
  <c r="AF62" i="12"/>
  <c r="AG62" i="12"/>
  <c r="AH62" i="12"/>
  <c r="AI62" i="12"/>
  <c r="AJ62" i="12"/>
  <c r="AK62" i="12"/>
  <c r="AL62" i="12"/>
  <c r="AM62" i="12"/>
  <c r="AN62" i="12"/>
  <c r="AO62" i="12"/>
  <c r="AP62" i="12"/>
  <c r="AQ62" i="12"/>
  <c r="AR62" i="12"/>
  <c r="AA61" i="12"/>
  <c r="AT61" i="12" s="1"/>
  <c r="AB61" i="12"/>
  <c r="AC61" i="12"/>
  <c r="AD61" i="12"/>
  <c r="AE61" i="12"/>
  <c r="AF61" i="12"/>
  <c r="AG61" i="12"/>
  <c r="AH61" i="12"/>
  <c r="AI61" i="12"/>
  <c r="AJ61" i="12"/>
  <c r="AK61" i="12"/>
  <c r="AL61" i="12"/>
  <c r="AM61" i="12"/>
  <c r="AN61" i="12"/>
  <c r="AO61" i="12"/>
  <c r="AP61" i="12"/>
  <c r="AQ61" i="12"/>
  <c r="AR61" i="12"/>
  <c r="AA9" i="12"/>
  <c r="AB9" i="12"/>
  <c r="AC9" i="12"/>
  <c r="AT9" i="12" s="1"/>
  <c r="AD9" i="12"/>
  <c r="AE9" i="12"/>
  <c r="AF9" i="12"/>
  <c r="AG9" i="12"/>
  <c r="AH9" i="12"/>
  <c r="AI9" i="12"/>
  <c r="AJ9" i="12"/>
  <c r="AK9" i="12"/>
  <c r="AL9" i="12"/>
  <c r="AM9" i="12"/>
  <c r="AN9" i="12"/>
  <c r="AO9" i="12"/>
  <c r="AP9" i="12"/>
  <c r="AQ9" i="12"/>
  <c r="AR9" i="12"/>
  <c r="AA34" i="12"/>
  <c r="AB34" i="12"/>
  <c r="AC34" i="12"/>
  <c r="AD34" i="12"/>
  <c r="AE34" i="12"/>
  <c r="AF34" i="12"/>
  <c r="AG34" i="12"/>
  <c r="AH34" i="12"/>
  <c r="AI34" i="12"/>
  <c r="AJ34" i="12"/>
  <c r="AK34" i="12"/>
  <c r="AL34" i="12"/>
  <c r="AM34" i="12"/>
  <c r="AN34" i="12"/>
  <c r="AO34" i="12"/>
  <c r="AP34" i="12"/>
  <c r="AQ34" i="12"/>
  <c r="AR34" i="12"/>
  <c r="AA74" i="12"/>
  <c r="AB74" i="12"/>
  <c r="AC74" i="12"/>
  <c r="AD74" i="12"/>
  <c r="AE74" i="12"/>
  <c r="AF74" i="12"/>
  <c r="AG74" i="12"/>
  <c r="AH74" i="12"/>
  <c r="AI74" i="12"/>
  <c r="AJ74" i="12"/>
  <c r="AK74" i="12"/>
  <c r="AL74" i="12"/>
  <c r="AM74" i="12"/>
  <c r="AN74" i="12"/>
  <c r="AO74" i="12"/>
  <c r="AP74" i="12"/>
  <c r="AQ74" i="12"/>
  <c r="AR74" i="12"/>
  <c r="AA875" i="12"/>
  <c r="AS875" i="12" s="1"/>
  <c r="AB875" i="12"/>
  <c r="AC875" i="12"/>
  <c r="AD875" i="12"/>
  <c r="AE875" i="12"/>
  <c r="AF875" i="12"/>
  <c r="AG875" i="12"/>
  <c r="AH875" i="12"/>
  <c r="AI875" i="12"/>
  <c r="AJ875" i="12"/>
  <c r="AK875" i="12"/>
  <c r="AL875" i="12"/>
  <c r="AM875" i="12"/>
  <c r="AN875" i="12"/>
  <c r="AO875" i="12"/>
  <c r="AP875" i="12"/>
  <c r="AQ875" i="12"/>
  <c r="AR875" i="12"/>
  <c r="AA14" i="12"/>
  <c r="AB14" i="12"/>
  <c r="AC14" i="12"/>
  <c r="AS14" i="12" s="1"/>
  <c r="AD14" i="12"/>
  <c r="AE14" i="12"/>
  <c r="AF14" i="12"/>
  <c r="AG14" i="12"/>
  <c r="AH14" i="12"/>
  <c r="AI14" i="12"/>
  <c r="AJ14" i="12"/>
  <c r="AK14" i="12"/>
  <c r="AL14" i="12"/>
  <c r="AM14" i="12"/>
  <c r="AN14" i="12"/>
  <c r="AO14" i="12"/>
  <c r="AP14" i="12"/>
  <c r="AQ14" i="12"/>
  <c r="AR14" i="12"/>
  <c r="AA21" i="12"/>
  <c r="AB21" i="12"/>
  <c r="AC21" i="12"/>
  <c r="AD21" i="12"/>
  <c r="AE21" i="12"/>
  <c r="AF21" i="12"/>
  <c r="AG21" i="12"/>
  <c r="AH21" i="12"/>
  <c r="AI21" i="12"/>
  <c r="AJ21" i="12"/>
  <c r="AK21" i="12"/>
  <c r="AL21" i="12"/>
  <c r="AM21" i="12"/>
  <c r="AN21" i="12"/>
  <c r="AO21" i="12"/>
  <c r="AP21" i="12"/>
  <c r="AQ21" i="12"/>
  <c r="AR21" i="12"/>
  <c r="AA66" i="12"/>
  <c r="AB66" i="12"/>
  <c r="AC66" i="12"/>
  <c r="AD66" i="12"/>
  <c r="AE66" i="12"/>
  <c r="AF66" i="12"/>
  <c r="AG66" i="12"/>
  <c r="AH66" i="12"/>
  <c r="AI66" i="12"/>
  <c r="AJ66" i="12"/>
  <c r="AK66" i="12"/>
  <c r="AL66" i="12"/>
  <c r="AM66" i="12"/>
  <c r="AN66" i="12"/>
  <c r="AO66" i="12"/>
  <c r="AP66" i="12"/>
  <c r="AQ66" i="12"/>
  <c r="AR66" i="12"/>
  <c r="AA32" i="12"/>
  <c r="AT32" i="12" s="1"/>
  <c r="AB32" i="12"/>
  <c r="AC32" i="12"/>
  <c r="AD32" i="12"/>
  <c r="AE32" i="12"/>
  <c r="AF32" i="12"/>
  <c r="AG32" i="12"/>
  <c r="AH32" i="12"/>
  <c r="AI32" i="12"/>
  <c r="AJ32" i="12"/>
  <c r="AK32" i="12"/>
  <c r="AL32" i="12"/>
  <c r="AM32" i="12"/>
  <c r="AN32" i="12"/>
  <c r="AO32" i="12"/>
  <c r="AP32" i="12"/>
  <c r="AQ32" i="12"/>
  <c r="AR32" i="12"/>
  <c r="AA49" i="12"/>
  <c r="AB49" i="12"/>
  <c r="AC49" i="12"/>
  <c r="AS49" i="12" s="1"/>
  <c r="AD49" i="12"/>
  <c r="AE49" i="12"/>
  <c r="AF49" i="12"/>
  <c r="AG49" i="12"/>
  <c r="AH49" i="12"/>
  <c r="AI49" i="12"/>
  <c r="AJ49" i="12"/>
  <c r="AK49" i="12"/>
  <c r="AL49" i="12"/>
  <c r="AM49" i="12"/>
  <c r="AN49" i="12"/>
  <c r="AO49" i="12"/>
  <c r="AP49" i="12"/>
  <c r="AQ49" i="12"/>
  <c r="AR49" i="12"/>
  <c r="AA68" i="12"/>
  <c r="AB68" i="12"/>
  <c r="AC68" i="12"/>
  <c r="AD68" i="12"/>
  <c r="AE68" i="12"/>
  <c r="AF68" i="12"/>
  <c r="AG68" i="12"/>
  <c r="AH68" i="12"/>
  <c r="AI68" i="12"/>
  <c r="AJ68" i="12"/>
  <c r="AK68" i="12"/>
  <c r="AL68" i="12"/>
  <c r="AM68" i="12"/>
  <c r="AN68" i="12"/>
  <c r="AO68" i="12"/>
  <c r="AP68" i="12"/>
  <c r="AQ68" i="12"/>
  <c r="AR68" i="12"/>
  <c r="AA69" i="12"/>
  <c r="AB69" i="12"/>
  <c r="AC69" i="12"/>
  <c r="AD69" i="12"/>
  <c r="AE69" i="12"/>
  <c r="AF69" i="12"/>
  <c r="AG69" i="12"/>
  <c r="AH69" i="12"/>
  <c r="AI69" i="12"/>
  <c r="AJ69" i="12"/>
  <c r="AK69" i="12"/>
  <c r="AL69" i="12"/>
  <c r="AM69" i="12"/>
  <c r="AN69" i="12"/>
  <c r="AO69" i="12"/>
  <c r="AP69" i="12"/>
  <c r="AQ69" i="12"/>
  <c r="AR69" i="12"/>
  <c r="AA37" i="12"/>
  <c r="AS37" i="12" s="1"/>
  <c r="AB37" i="12"/>
  <c r="AC37" i="12"/>
  <c r="AD37" i="12"/>
  <c r="AE37" i="12"/>
  <c r="AF37" i="12"/>
  <c r="AG37" i="12"/>
  <c r="AH37" i="12"/>
  <c r="AI37" i="12"/>
  <c r="AJ37" i="12"/>
  <c r="AK37" i="12"/>
  <c r="AL37" i="12"/>
  <c r="AM37" i="12"/>
  <c r="AN37" i="12"/>
  <c r="AO37" i="12"/>
  <c r="AP37" i="12"/>
  <c r="AQ37" i="12"/>
  <c r="AR37" i="12"/>
  <c r="AA71" i="12"/>
  <c r="AB71" i="12"/>
  <c r="AC71" i="12"/>
  <c r="AS71" i="12" s="1"/>
  <c r="AD71" i="12"/>
  <c r="AE71" i="12"/>
  <c r="AF71" i="12"/>
  <c r="AG71" i="12"/>
  <c r="AH71" i="12"/>
  <c r="AI71" i="12"/>
  <c r="AJ71" i="12"/>
  <c r="AK71" i="12"/>
  <c r="AL71" i="12"/>
  <c r="AM71" i="12"/>
  <c r="AN71" i="12"/>
  <c r="AO71" i="12"/>
  <c r="AP71" i="12"/>
  <c r="AQ71" i="12"/>
  <c r="AR71" i="12"/>
  <c r="AA70" i="12"/>
  <c r="AB70" i="12"/>
  <c r="AC70" i="12"/>
  <c r="AD70" i="12"/>
  <c r="AE70" i="12"/>
  <c r="AF70" i="12"/>
  <c r="AG70" i="12"/>
  <c r="AH70" i="12"/>
  <c r="AI70" i="12"/>
  <c r="AJ70" i="12"/>
  <c r="AK70" i="12"/>
  <c r="AL70" i="12"/>
  <c r="AM70" i="12"/>
  <c r="AN70" i="12"/>
  <c r="AO70" i="12"/>
  <c r="AP70" i="12"/>
  <c r="AQ70" i="12"/>
  <c r="AR70" i="12"/>
  <c r="AA36" i="12"/>
  <c r="AB36" i="12"/>
  <c r="AC36" i="12"/>
  <c r="AD36" i="12"/>
  <c r="AE36" i="12"/>
  <c r="AF36" i="12"/>
  <c r="AG36" i="12"/>
  <c r="AH36" i="12"/>
  <c r="AI36" i="12"/>
  <c r="AJ36" i="12"/>
  <c r="AK36" i="12"/>
  <c r="AL36" i="12"/>
  <c r="AM36" i="12"/>
  <c r="AN36" i="12"/>
  <c r="AO36" i="12"/>
  <c r="AP36" i="12"/>
  <c r="AQ36" i="12"/>
  <c r="AR36" i="12"/>
  <c r="AA31" i="12"/>
  <c r="AT31" i="12" s="1"/>
  <c r="AB31" i="12"/>
  <c r="AC31" i="12"/>
  <c r="AD31" i="12"/>
  <c r="AE31" i="12"/>
  <c r="AF31" i="12"/>
  <c r="AG31" i="12"/>
  <c r="AH31" i="12"/>
  <c r="AI31" i="12"/>
  <c r="AJ31" i="12"/>
  <c r="AK31" i="12"/>
  <c r="AL31" i="12"/>
  <c r="AM31" i="12"/>
  <c r="AN31" i="12"/>
  <c r="AO31" i="12"/>
  <c r="AP31" i="12"/>
  <c r="AQ31" i="12"/>
  <c r="AR31" i="12"/>
  <c r="AA758" i="12"/>
  <c r="AB758" i="12"/>
  <c r="AC758" i="12"/>
  <c r="AT758" i="12" s="1"/>
  <c r="AD758" i="12"/>
  <c r="AE758" i="12"/>
  <c r="AF758" i="12"/>
  <c r="AG758" i="12"/>
  <c r="AH758" i="12"/>
  <c r="AI758" i="12"/>
  <c r="AJ758" i="12"/>
  <c r="AK758" i="12"/>
  <c r="AL758" i="12"/>
  <c r="AM758" i="12"/>
  <c r="AN758" i="12"/>
  <c r="AO758" i="12"/>
  <c r="AP758" i="12"/>
  <c r="AQ758" i="12"/>
  <c r="AR758" i="12"/>
  <c r="AA73" i="12"/>
  <c r="AB73" i="12"/>
  <c r="AC73" i="12"/>
  <c r="AD73" i="12"/>
  <c r="AE73" i="12"/>
  <c r="AF73" i="12"/>
  <c r="AG73" i="12"/>
  <c r="AH73" i="12"/>
  <c r="AI73" i="12"/>
  <c r="AJ73" i="12"/>
  <c r="AK73" i="12"/>
  <c r="AL73" i="12"/>
  <c r="AM73" i="12"/>
  <c r="AN73" i="12"/>
  <c r="AO73" i="12"/>
  <c r="AP73" i="12"/>
  <c r="AQ73" i="12"/>
  <c r="AR73" i="12"/>
  <c r="AA75" i="12"/>
  <c r="AB75" i="12"/>
  <c r="AC75" i="12"/>
  <c r="AD75" i="12"/>
  <c r="AE75" i="12"/>
  <c r="AF75" i="12"/>
  <c r="AG75" i="12"/>
  <c r="AH75" i="12"/>
  <c r="AI75" i="12"/>
  <c r="AJ75" i="12"/>
  <c r="AK75" i="12"/>
  <c r="AL75" i="12"/>
  <c r="AM75" i="12"/>
  <c r="AN75" i="12"/>
  <c r="AO75" i="12"/>
  <c r="AP75" i="12"/>
  <c r="AQ75" i="12"/>
  <c r="AR75" i="12"/>
  <c r="AA77" i="12"/>
  <c r="AT77" i="12" s="1"/>
  <c r="AB77" i="12"/>
  <c r="AC77" i="12"/>
  <c r="AD77" i="12"/>
  <c r="AE77" i="12"/>
  <c r="AF77" i="12"/>
  <c r="AG77" i="12"/>
  <c r="AH77" i="12"/>
  <c r="AI77" i="12"/>
  <c r="AJ77" i="12"/>
  <c r="AK77" i="12"/>
  <c r="AL77" i="12"/>
  <c r="AM77" i="12"/>
  <c r="AN77" i="12"/>
  <c r="AO77" i="12"/>
  <c r="AP77" i="12"/>
  <c r="AQ77" i="12"/>
  <c r="AR77" i="12"/>
  <c r="AA46" i="12"/>
  <c r="AB46" i="12"/>
  <c r="AC46" i="12"/>
  <c r="AS46" i="12" s="1"/>
  <c r="AD46" i="12"/>
  <c r="AE46" i="12"/>
  <c r="AF46" i="12"/>
  <c r="AG46" i="12"/>
  <c r="AH46" i="12"/>
  <c r="AI46" i="12"/>
  <c r="AJ46" i="12"/>
  <c r="AK46" i="12"/>
  <c r="AL46" i="12"/>
  <c r="AM46" i="12"/>
  <c r="AN46" i="12"/>
  <c r="AO46" i="12"/>
  <c r="AP46" i="12"/>
  <c r="AQ46" i="12"/>
  <c r="AR46" i="12"/>
  <c r="AA22" i="12"/>
  <c r="AB22" i="12"/>
  <c r="AC22" i="12"/>
  <c r="AD22" i="12"/>
  <c r="AE22" i="12"/>
  <c r="AF22" i="12"/>
  <c r="AG22" i="12"/>
  <c r="AH22" i="12"/>
  <c r="AI22" i="12"/>
  <c r="AJ22" i="12"/>
  <c r="AK22" i="12"/>
  <c r="AL22" i="12"/>
  <c r="AM22" i="12"/>
  <c r="AN22" i="12"/>
  <c r="AO22" i="12"/>
  <c r="AP22" i="12"/>
  <c r="AQ22" i="12"/>
  <c r="AR22" i="12"/>
  <c r="AA79" i="12"/>
  <c r="AB79" i="12"/>
  <c r="AC79" i="12"/>
  <c r="AD79" i="12"/>
  <c r="AE79" i="12"/>
  <c r="AF79" i="12"/>
  <c r="AG79" i="12"/>
  <c r="AH79" i="12"/>
  <c r="AI79" i="12"/>
  <c r="AJ79" i="12"/>
  <c r="AK79" i="12"/>
  <c r="AL79" i="12"/>
  <c r="AM79" i="12"/>
  <c r="AN79" i="12"/>
  <c r="AO79" i="12"/>
  <c r="AP79" i="12"/>
  <c r="AQ79" i="12"/>
  <c r="AR79" i="12"/>
  <c r="AA83" i="12"/>
  <c r="AT83" i="12" s="1"/>
  <c r="AB83" i="12"/>
  <c r="AC83" i="12"/>
  <c r="AD83" i="12"/>
  <c r="AE83" i="12"/>
  <c r="AF83" i="12"/>
  <c r="AG83" i="12"/>
  <c r="AH83" i="12"/>
  <c r="AI83" i="12"/>
  <c r="AJ83" i="12"/>
  <c r="AK83" i="12"/>
  <c r="AL83" i="12"/>
  <c r="AM83" i="12"/>
  <c r="AN83" i="12"/>
  <c r="AO83" i="12"/>
  <c r="AP83" i="12"/>
  <c r="AQ83" i="12"/>
  <c r="AR83" i="12"/>
  <c r="AA78" i="12"/>
  <c r="AB78" i="12"/>
  <c r="AC78" i="12"/>
  <c r="AS78" i="12" s="1"/>
  <c r="AD78" i="12"/>
  <c r="AE78" i="12"/>
  <c r="AF78" i="12"/>
  <c r="AG78" i="12"/>
  <c r="AH78" i="12"/>
  <c r="AI78" i="12"/>
  <c r="AJ78" i="12"/>
  <c r="AK78" i="12"/>
  <c r="AL78" i="12"/>
  <c r="AM78" i="12"/>
  <c r="AN78" i="12"/>
  <c r="AO78" i="12"/>
  <c r="AP78" i="12"/>
  <c r="AQ78" i="12"/>
  <c r="AR78" i="12"/>
  <c r="AA81" i="12"/>
  <c r="AB81" i="12"/>
  <c r="AC81" i="12"/>
  <c r="AD81" i="12"/>
  <c r="AE81" i="12"/>
  <c r="AF81" i="12"/>
  <c r="AG81" i="12"/>
  <c r="AH81" i="12"/>
  <c r="AI81" i="12"/>
  <c r="AJ81" i="12"/>
  <c r="AK81" i="12"/>
  <c r="AL81" i="12"/>
  <c r="AM81" i="12"/>
  <c r="AN81" i="12"/>
  <c r="AO81" i="12"/>
  <c r="AP81" i="12"/>
  <c r="AQ81" i="12"/>
  <c r="AR81" i="12"/>
  <c r="AA82" i="12"/>
  <c r="AB82" i="12"/>
  <c r="AC82" i="12"/>
  <c r="AD82" i="12"/>
  <c r="AE82" i="12"/>
  <c r="AF82" i="12"/>
  <c r="AG82" i="12"/>
  <c r="AH82" i="12"/>
  <c r="AI82" i="12"/>
  <c r="AJ82" i="12"/>
  <c r="AK82" i="12"/>
  <c r="AL82" i="12"/>
  <c r="AM82" i="12"/>
  <c r="AN82" i="12"/>
  <c r="AO82" i="12"/>
  <c r="AP82" i="12"/>
  <c r="AQ82" i="12"/>
  <c r="AR82" i="12"/>
  <c r="AA87" i="12"/>
  <c r="AS87" i="12" s="1"/>
  <c r="AB87" i="12"/>
  <c r="AC87" i="12"/>
  <c r="AD87" i="12"/>
  <c r="AE87" i="12"/>
  <c r="AF87" i="12"/>
  <c r="AG87" i="12"/>
  <c r="AH87" i="12"/>
  <c r="AI87" i="12"/>
  <c r="AJ87" i="12"/>
  <c r="AK87" i="12"/>
  <c r="AL87" i="12"/>
  <c r="AM87" i="12"/>
  <c r="AN87" i="12"/>
  <c r="AO87" i="12"/>
  <c r="AP87" i="12"/>
  <c r="AQ87" i="12"/>
  <c r="AR87" i="12"/>
  <c r="AA108" i="12"/>
  <c r="AB108" i="12"/>
  <c r="AC108" i="12"/>
  <c r="AT108" i="12" s="1"/>
  <c r="AD108" i="12"/>
  <c r="AE108" i="12"/>
  <c r="AF108" i="12"/>
  <c r="AG108" i="12"/>
  <c r="AH108" i="12"/>
  <c r="AI108" i="12"/>
  <c r="AJ108" i="12"/>
  <c r="AK108" i="12"/>
  <c r="AL108" i="12"/>
  <c r="AM108" i="12"/>
  <c r="AN108" i="12"/>
  <c r="AO108" i="12"/>
  <c r="AP108" i="12"/>
  <c r="AQ108" i="12"/>
  <c r="AR108" i="12"/>
  <c r="AA119" i="12"/>
  <c r="AB119" i="12"/>
  <c r="AC119" i="12"/>
  <c r="AD119" i="12"/>
  <c r="AE119" i="12"/>
  <c r="AF119" i="12"/>
  <c r="AG119" i="12"/>
  <c r="AH119" i="12"/>
  <c r="AI119" i="12"/>
  <c r="AJ119" i="12"/>
  <c r="AK119" i="12"/>
  <c r="AL119" i="12"/>
  <c r="AM119" i="12"/>
  <c r="AN119" i="12"/>
  <c r="AO119" i="12"/>
  <c r="AP119" i="12"/>
  <c r="AQ119" i="12"/>
  <c r="AR119" i="12"/>
  <c r="AA99" i="12"/>
  <c r="AB99" i="12"/>
  <c r="AC99" i="12"/>
  <c r="AD99" i="12"/>
  <c r="AE99" i="12"/>
  <c r="AF99" i="12"/>
  <c r="AG99" i="12"/>
  <c r="AH99" i="12"/>
  <c r="AI99" i="12"/>
  <c r="AJ99" i="12"/>
  <c r="AK99" i="12"/>
  <c r="AL99" i="12"/>
  <c r="AM99" i="12"/>
  <c r="AN99" i="12"/>
  <c r="AO99" i="12"/>
  <c r="AP99" i="12"/>
  <c r="AQ99" i="12"/>
  <c r="AR99" i="12"/>
  <c r="AA94" i="12"/>
  <c r="AT94" i="12" s="1"/>
  <c r="AB94" i="12"/>
  <c r="AC94" i="12"/>
  <c r="AD94" i="12"/>
  <c r="AE94" i="12"/>
  <c r="AF94" i="12"/>
  <c r="AG94" i="12"/>
  <c r="AH94" i="12"/>
  <c r="AI94" i="12"/>
  <c r="AJ94" i="12"/>
  <c r="AK94" i="12"/>
  <c r="AL94" i="12"/>
  <c r="AM94" i="12"/>
  <c r="AN94" i="12"/>
  <c r="AO94" i="12"/>
  <c r="AP94" i="12"/>
  <c r="AQ94" i="12"/>
  <c r="AR94" i="12"/>
  <c r="AA137" i="12"/>
  <c r="AB137" i="12"/>
  <c r="AC137" i="12"/>
  <c r="AT137" i="12" s="1"/>
  <c r="AD137" i="12"/>
  <c r="AE137" i="12"/>
  <c r="AF137" i="12"/>
  <c r="AG137" i="12"/>
  <c r="AH137" i="12"/>
  <c r="AI137" i="12"/>
  <c r="AJ137" i="12"/>
  <c r="AK137" i="12"/>
  <c r="AL137" i="12"/>
  <c r="AM137" i="12"/>
  <c r="AN137" i="12"/>
  <c r="AO137" i="12"/>
  <c r="AP137" i="12"/>
  <c r="AQ137" i="12"/>
  <c r="AR137" i="12"/>
  <c r="AA125" i="12"/>
  <c r="AB125" i="12"/>
  <c r="AC125" i="12"/>
  <c r="AD125" i="12"/>
  <c r="AE125" i="12"/>
  <c r="AF125" i="12"/>
  <c r="AG125" i="12"/>
  <c r="AH125" i="12"/>
  <c r="AI125" i="12"/>
  <c r="AJ125" i="12"/>
  <c r="AK125" i="12"/>
  <c r="AL125" i="12"/>
  <c r="AM125" i="12"/>
  <c r="AN125" i="12"/>
  <c r="AO125" i="12"/>
  <c r="AP125" i="12"/>
  <c r="AQ125" i="12"/>
  <c r="AR125" i="12"/>
  <c r="AA120" i="12"/>
  <c r="AB120" i="12"/>
  <c r="AC120" i="12"/>
  <c r="AD120" i="12"/>
  <c r="AE120" i="12"/>
  <c r="AF120" i="12"/>
  <c r="AG120" i="12"/>
  <c r="AH120" i="12"/>
  <c r="AI120" i="12"/>
  <c r="AJ120" i="12"/>
  <c r="AK120" i="12"/>
  <c r="AL120" i="12"/>
  <c r="AM120" i="12"/>
  <c r="AN120" i="12"/>
  <c r="AO120" i="12"/>
  <c r="AP120" i="12"/>
  <c r="AQ120" i="12"/>
  <c r="AR120" i="12"/>
  <c r="AA113" i="12"/>
  <c r="AS113" i="12" s="1"/>
  <c r="AB113" i="12"/>
  <c r="AC113" i="12"/>
  <c r="AD113" i="12"/>
  <c r="AE113" i="12"/>
  <c r="AF113" i="12"/>
  <c r="AG113" i="12"/>
  <c r="AH113" i="12"/>
  <c r="AI113" i="12"/>
  <c r="AJ113" i="12"/>
  <c r="AK113" i="12"/>
  <c r="AL113" i="12"/>
  <c r="AM113" i="12"/>
  <c r="AN113" i="12"/>
  <c r="AO113" i="12"/>
  <c r="AP113" i="12"/>
  <c r="AQ113" i="12"/>
  <c r="AR113" i="12"/>
  <c r="AA115" i="12"/>
  <c r="AB115" i="12"/>
  <c r="AC115" i="12"/>
  <c r="AT115" i="12" s="1"/>
  <c r="AD115" i="12"/>
  <c r="AE115" i="12"/>
  <c r="AF115" i="12"/>
  <c r="AG115" i="12"/>
  <c r="AH115" i="12"/>
  <c r="AI115" i="12"/>
  <c r="AJ115" i="12"/>
  <c r="AK115" i="12"/>
  <c r="AL115" i="12"/>
  <c r="AM115" i="12"/>
  <c r="AN115" i="12"/>
  <c r="AO115" i="12"/>
  <c r="AP115" i="12"/>
  <c r="AQ115" i="12"/>
  <c r="AR115" i="12"/>
  <c r="AA605" i="12"/>
  <c r="AB605" i="12"/>
  <c r="AC605" i="12"/>
  <c r="AD605" i="12"/>
  <c r="AE605" i="12"/>
  <c r="AF605" i="12"/>
  <c r="AG605" i="12"/>
  <c r="AH605" i="12"/>
  <c r="AI605" i="12"/>
  <c r="AJ605" i="12"/>
  <c r="AK605" i="12"/>
  <c r="AL605" i="12"/>
  <c r="AM605" i="12"/>
  <c r="AN605" i="12"/>
  <c r="AO605" i="12"/>
  <c r="AP605" i="12"/>
  <c r="AQ605" i="12"/>
  <c r="AR605" i="12"/>
  <c r="AA116" i="12"/>
  <c r="AB116" i="12"/>
  <c r="AC116" i="12"/>
  <c r="AD116" i="12"/>
  <c r="AE116" i="12"/>
  <c r="AF116" i="12"/>
  <c r="AG116" i="12"/>
  <c r="AH116" i="12"/>
  <c r="AI116" i="12"/>
  <c r="AJ116" i="12"/>
  <c r="AK116" i="12"/>
  <c r="AL116" i="12"/>
  <c r="AM116" i="12"/>
  <c r="AN116" i="12"/>
  <c r="AO116" i="12"/>
  <c r="AP116" i="12"/>
  <c r="AQ116" i="12"/>
  <c r="AR116" i="12"/>
  <c r="AA105" i="12"/>
  <c r="AS105" i="12" s="1"/>
  <c r="AB105" i="12"/>
  <c r="AC105" i="12"/>
  <c r="AD105" i="12"/>
  <c r="AE105" i="12"/>
  <c r="AF105" i="12"/>
  <c r="AG105" i="12"/>
  <c r="AH105" i="12"/>
  <c r="AI105" i="12"/>
  <c r="AJ105" i="12"/>
  <c r="AK105" i="12"/>
  <c r="AL105" i="12"/>
  <c r="AM105" i="12"/>
  <c r="AN105" i="12"/>
  <c r="AO105" i="12"/>
  <c r="AP105" i="12"/>
  <c r="AQ105" i="12"/>
  <c r="AR105" i="12"/>
  <c r="AA95" i="12"/>
  <c r="AB95" i="12"/>
  <c r="AC95" i="12"/>
  <c r="AS95" i="12" s="1"/>
  <c r="AD95" i="12"/>
  <c r="AE95" i="12"/>
  <c r="AF95" i="12"/>
  <c r="AG95" i="12"/>
  <c r="AH95" i="12"/>
  <c r="AI95" i="12"/>
  <c r="AJ95" i="12"/>
  <c r="AK95" i="12"/>
  <c r="AL95" i="12"/>
  <c r="AM95" i="12"/>
  <c r="AN95" i="12"/>
  <c r="AO95" i="12"/>
  <c r="AP95" i="12"/>
  <c r="AQ95" i="12"/>
  <c r="AR95" i="12"/>
  <c r="AA109" i="12"/>
  <c r="AB109" i="12"/>
  <c r="AC109" i="12"/>
  <c r="AD109" i="12"/>
  <c r="AE109" i="12"/>
  <c r="AF109" i="12"/>
  <c r="AG109" i="12"/>
  <c r="AH109" i="12"/>
  <c r="AI109" i="12"/>
  <c r="AJ109" i="12"/>
  <c r="AK109" i="12"/>
  <c r="AL109" i="12"/>
  <c r="AM109" i="12"/>
  <c r="AN109" i="12"/>
  <c r="AO109" i="12"/>
  <c r="AP109" i="12"/>
  <c r="AQ109" i="12"/>
  <c r="AR109" i="12"/>
  <c r="AA89" i="12"/>
  <c r="AB89" i="12"/>
  <c r="AC89" i="12"/>
  <c r="AD89" i="12"/>
  <c r="AE89" i="12"/>
  <c r="AF89" i="12"/>
  <c r="AG89" i="12"/>
  <c r="AH89" i="12"/>
  <c r="AI89" i="12"/>
  <c r="AJ89" i="12"/>
  <c r="AK89" i="12"/>
  <c r="AL89" i="12"/>
  <c r="AM89" i="12"/>
  <c r="AN89" i="12"/>
  <c r="AO89" i="12"/>
  <c r="AP89" i="12"/>
  <c r="AQ89" i="12"/>
  <c r="AR89" i="12"/>
  <c r="AA132" i="12"/>
  <c r="AS132" i="12" s="1"/>
  <c r="AB132" i="12"/>
  <c r="AC132" i="12"/>
  <c r="AD132" i="12"/>
  <c r="AE132" i="12"/>
  <c r="AF132" i="12"/>
  <c r="AG132" i="12"/>
  <c r="AH132" i="12"/>
  <c r="AI132" i="12"/>
  <c r="AJ132" i="12"/>
  <c r="AK132" i="12"/>
  <c r="AL132" i="12"/>
  <c r="AM132" i="12"/>
  <c r="AN132" i="12"/>
  <c r="AO132" i="12"/>
  <c r="AP132" i="12"/>
  <c r="AQ132" i="12"/>
  <c r="AR132" i="12"/>
  <c r="AA96" i="12"/>
  <c r="AB96" i="12"/>
  <c r="AC96" i="12"/>
  <c r="AT96" i="12" s="1"/>
  <c r="AD96" i="12"/>
  <c r="AE96" i="12"/>
  <c r="AF96" i="12"/>
  <c r="AG96" i="12"/>
  <c r="AH96" i="12"/>
  <c r="AI96" i="12"/>
  <c r="AJ96" i="12"/>
  <c r="AK96" i="12"/>
  <c r="AL96" i="12"/>
  <c r="AM96" i="12"/>
  <c r="AN96" i="12"/>
  <c r="AO96" i="12"/>
  <c r="AP96" i="12"/>
  <c r="AQ96" i="12"/>
  <c r="AR96" i="12"/>
  <c r="AA101" i="12"/>
  <c r="AB101" i="12"/>
  <c r="AC101" i="12"/>
  <c r="AD101" i="12"/>
  <c r="AE101" i="12"/>
  <c r="AF101" i="12"/>
  <c r="AG101" i="12"/>
  <c r="AH101" i="12"/>
  <c r="AI101" i="12"/>
  <c r="AJ101" i="12"/>
  <c r="AK101" i="12"/>
  <c r="AL101" i="12"/>
  <c r="AM101" i="12"/>
  <c r="AN101" i="12"/>
  <c r="AO101" i="12"/>
  <c r="AP101" i="12"/>
  <c r="AQ101" i="12"/>
  <c r="AR101" i="12"/>
  <c r="AA121" i="12"/>
  <c r="AB121" i="12"/>
  <c r="AC121" i="12"/>
  <c r="AD121" i="12"/>
  <c r="AE121" i="12"/>
  <c r="AF121" i="12"/>
  <c r="AG121" i="12"/>
  <c r="AH121" i="12"/>
  <c r="AI121" i="12"/>
  <c r="AJ121" i="12"/>
  <c r="AK121" i="12"/>
  <c r="AL121" i="12"/>
  <c r="AM121" i="12"/>
  <c r="AN121" i="12"/>
  <c r="AO121" i="12"/>
  <c r="AP121" i="12"/>
  <c r="AQ121" i="12"/>
  <c r="AR121" i="12"/>
  <c r="AA97" i="12"/>
  <c r="AS97" i="12" s="1"/>
  <c r="AB97" i="12"/>
  <c r="AC97" i="12"/>
  <c r="AD97" i="12"/>
  <c r="AE97" i="12"/>
  <c r="AF97" i="12"/>
  <c r="AG97" i="12"/>
  <c r="AH97" i="12"/>
  <c r="AI97" i="12"/>
  <c r="AJ97" i="12"/>
  <c r="AK97" i="12"/>
  <c r="AL97" i="12"/>
  <c r="AM97" i="12"/>
  <c r="AN97" i="12"/>
  <c r="AO97" i="12"/>
  <c r="AP97" i="12"/>
  <c r="AQ97" i="12"/>
  <c r="AR97" i="12"/>
  <c r="AA111" i="12"/>
  <c r="AB111" i="12"/>
  <c r="AC111" i="12"/>
  <c r="AS111" i="12" s="1"/>
  <c r="AD111" i="12"/>
  <c r="AE111" i="12"/>
  <c r="AF111" i="12"/>
  <c r="AG111" i="12"/>
  <c r="AH111" i="12"/>
  <c r="AI111" i="12"/>
  <c r="AJ111" i="12"/>
  <c r="AK111" i="12"/>
  <c r="AL111" i="12"/>
  <c r="AM111" i="12"/>
  <c r="AN111" i="12"/>
  <c r="AO111" i="12"/>
  <c r="AP111" i="12"/>
  <c r="AQ111" i="12"/>
  <c r="AR111" i="12"/>
  <c r="AA114" i="12"/>
  <c r="AB114" i="12"/>
  <c r="AC114" i="12"/>
  <c r="AD114" i="12"/>
  <c r="AE114" i="12"/>
  <c r="AF114" i="12"/>
  <c r="AG114" i="12"/>
  <c r="AH114" i="12"/>
  <c r="AI114" i="12"/>
  <c r="AJ114" i="12"/>
  <c r="AK114" i="12"/>
  <c r="AL114" i="12"/>
  <c r="AM114" i="12"/>
  <c r="AN114" i="12"/>
  <c r="AO114" i="12"/>
  <c r="AP114" i="12"/>
  <c r="AQ114" i="12"/>
  <c r="AR114" i="12"/>
  <c r="AA117" i="12"/>
  <c r="AB117" i="12"/>
  <c r="AC117" i="12"/>
  <c r="AD117" i="12"/>
  <c r="AE117" i="12"/>
  <c r="AF117" i="12"/>
  <c r="AG117" i="12"/>
  <c r="AH117" i="12"/>
  <c r="AI117" i="12"/>
  <c r="AJ117" i="12"/>
  <c r="AK117" i="12"/>
  <c r="AL117" i="12"/>
  <c r="AM117" i="12"/>
  <c r="AN117" i="12"/>
  <c r="AO117" i="12"/>
  <c r="AP117" i="12"/>
  <c r="AQ117" i="12"/>
  <c r="AR117" i="12"/>
  <c r="AA90" i="12"/>
  <c r="AS90" i="12" s="1"/>
  <c r="AB90" i="12"/>
  <c r="AC90" i="12"/>
  <c r="AD90" i="12"/>
  <c r="AE90" i="12"/>
  <c r="AF90" i="12"/>
  <c r="AG90" i="12"/>
  <c r="AH90" i="12"/>
  <c r="AI90" i="12"/>
  <c r="AJ90" i="12"/>
  <c r="AK90" i="12"/>
  <c r="AL90" i="12"/>
  <c r="AM90" i="12"/>
  <c r="AN90" i="12"/>
  <c r="AO90" i="12"/>
  <c r="AP90" i="12"/>
  <c r="AQ90" i="12"/>
  <c r="AR90" i="12"/>
  <c r="AA124" i="12"/>
  <c r="AB124" i="12"/>
  <c r="AC124" i="12"/>
  <c r="AT124" i="12" s="1"/>
  <c r="AD124" i="12"/>
  <c r="AE124" i="12"/>
  <c r="AF124" i="12"/>
  <c r="AG124" i="12"/>
  <c r="AH124" i="12"/>
  <c r="AI124" i="12"/>
  <c r="AJ124" i="12"/>
  <c r="AK124" i="12"/>
  <c r="AL124" i="12"/>
  <c r="AM124" i="12"/>
  <c r="AN124" i="12"/>
  <c r="AO124" i="12"/>
  <c r="AP124" i="12"/>
  <c r="AQ124" i="12"/>
  <c r="AR124" i="12"/>
  <c r="AA92" i="12"/>
  <c r="AB92" i="12"/>
  <c r="AC92" i="12"/>
  <c r="AD92" i="12"/>
  <c r="AE92" i="12"/>
  <c r="AF92" i="12"/>
  <c r="AG92" i="12"/>
  <c r="AH92" i="12"/>
  <c r="AI92" i="12"/>
  <c r="AJ92" i="12"/>
  <c r="AK92" i="12"/>
  <c r="AL92" i="12"/>
  <c r="AM92" i="12"/>
  <c r="AN92" i="12"/>
  <c r="AO92" i="12"/>
  <c r="AP92" i="12"/>
  <c r="AQ92" i="12"/>
  <c r="AR92" i="12"/>
  <c r="AA135" i="12"/>
  <c r="AB135" i="12"/>
  <c r="AC135" i="12"/>
  <c r="AD135" i="12"/>
  <c r="AE135" i="12"/>
  <c r="AF135" i="12"/>
  <c r="AG135" i="12"/>
  <c r="AH135" i="12"/>
  <c r="AI135" i="12"/>
  <c r="AJ135" i="12"/>
  <c r="AK135" i="12"/>
  <c r="AL135" i="12"/>
  <c r="AM135" i="12"/>
  <c r="AN135" i="12"/>
  <c r="AO135" i="12"/>
  <c r="AP135" i="12"/>
  <c r="AQ135" i="12"/>
  <c r="AR135" i="12"/>
  <c r="AA126" i="12"/>
  <c r="AT126" i="12" s="1"/>
  <c r="AB126" i="12"/>
  <c r="AC126" i="12"/>
  <c r="AD126" i="12"/>
  <c r="AE126" i="12"/>
  <c r="AF126" i="12"/>
  <c r="AG126" i="12"/>
  <c r="AH126" i="12"/>
  <c r="AI126" i="12"/>
  <c r="AJ126" i="12"/>
  <c r="AK126" i="12"/>
  <c r="AL126" i="12"/>
  <c r="AM126" i="12"/>
  <c r="AN126" i="12"/>
  <c r="AO126" i="12"/>
  <c r="AP126" i="12"/>
  <c r="AQ126" i="12"/>
  <c r="AR126" i="12"/>
  <c r="AA129" i="12"/>
  <c r="AB129" i="12"/>
  <c r="AC129" i="12"/>
  <c r="AS129" i="12" s="1"/>
  <c r="AD129" i="12"/>
  <c r="AE129" i="12"/>
  <c r="AF129" i="12"/>
  <c r="AG129" i="12"/>
  <c r="AH129" i="12"/>
  <c r="AI129" i="12"/>
  <c r="AJ129" i="12"/>
  <c r="AK129" i="12"/>
  <c r="AL129" i="12"/>
  <c r="AM129" i="12"/>
  <c r="AN129" i="12"/>
  <c r="AO129" i="12"/>
  <c r="AP129" i="12"/>
  <c r="AQ129" i="12"/>
  <c r="AR129" i="12"/>
  <c r="AA240" i="12"/>
  <c r="AB240" i="12"/>
  <c r="AC240" i="12"/>
  <c r="AD240" i="12"/>
  <c r="AE240" i="12"/>
  <c r="AF240" i="12"/>
  <c r="AG240" i="12"/>
  <c r="AH240" i="12"/>
  <c r="AI240" i="12"/>
  <c r="AJ240" i="12"/>
  <c r="AK240" i="12"/>
  <c r="AL240" i="12"/>
  <c r="AM240" i="12"/>
  <c r="AN240" i="12"/>
  <c r="AO240" i="12"/>
  <c r="AP240" i="12"/>
  <c r="AQ240" i="12"/>
  <c r="AR240" i="12"/>
  <c r="AA123" i="12"/>
  <c r="AB123" i="12"/>
  <c r="AC123" i="12"/>
  <c r="AD123" i="12"/>
  <c r="AE123" i="12"/>
  <c r="AF123" i="12"/>
  <c r="AG123" i="12"/>
  <c r="AH123" i="12"/>
  <c r="AI123" i="12"/>
  <c r="AJ123" i="12"/>
  <c r="AK123" i="12"/>
  <c r="AL123" i="12"/>
  <c r="AM123" i="12"/>
  <c r="AN123" i="12"/>
  <c r="AO123" i="12"/>
  <c r="AP123" i="12"/>
  <c r="AQ123" i="12"/>
  <c r="AR123" i="12"/>
  <c r="AA131" i="12"/>
  <c r="AS131" i="12" s="1"/>
  <c r="AB131" i="12"/>
  <c r="AC131" i="12"/>
  <c r="AD131" i="12"/>
  <c r="AE131" i="12"/>
  <c r="AF131" i="12"/>
  <c r="AG131" i="12"/>
  <c r="AH131" i="12"/>
  <c r="AI131" i="12"/>
  <c r="AJ131" i="12"/>
  <c r="AK131" i="12"/>
  <c r="AL131" i="12"/>
  <c r="AM131" i="12"/>
  <c r="AN131" i="12"/>
  <c r="AO131" i="12"/>
  <c r="AP131" i="12"/>
  <c r="AQ131" i="12"/>
  <c r="AR131" i="12"/>
  <c r="AA80" i="12"/>
  <c r="AB80" i="12"/>
  <c r="AC80" i="12"/>
  <c r="AT80" i="12" s="1"/>
  <c r="AD80" i="12"/>
  <c r="AE80" i="12"/>
  <c r="AF80" i="12"/>
  <c r="AG80" i="12"/>
  <c r="AH80" i="12"/>
  <c r="AI80" i="12"/>
  <c r="AJ80" i="12"/>
  <c r="AK80" i="12"/>
  <c r="AL80" i="12"/>
  <c r="AM80" i="12"/>
  <c r="AN80" i="12"/>
  <c r="AO80" i="12"/>
  <c r="AP80" i="12"/>
  <c r="AQ80" i="12"/>
  <c r="AR80" i="12"/>
  <c r="AA128" i="12"/>
  <c r="AB128" i="12"/>
  <c r="AC128" i="12"/>
  <c r="AD128" i="12"/>
  <c r="AE128" i="12"/>
  <c r="AF128" i="12"/>
  <c r="AG128" i="12"/>
  <c r="AH128" i="12"/>
  <c r="AI128" i="12"/>
  <c r="AJ128" i="12"/>
  <c r="AK128" i="12"/>
  <c r="AL128" i="12"/>
  <c r="AM128" i="12"/>
  <c r="AN128" i="12"/>
  <c r="AO128" i="12"/>
  <c r="AP128" i="12"/>
  <c r="AQ128" i="12"/>
  <c r="AR128" i="12"/>
  <c r="AA93" i="12"/>
  <c r="AB93" i="12"/>
  <c r="AC93" i="12"/>
  <c r="AD93" i="12"/>
  <c r="AE93" i="12"/>
  <c r="AF93" i="12"/>
  <c r="AG93" i="12"/>
  <c r="AH93" i="12"/>
  <c r="AI93" i="12"/>
  <c r="AJ93" i="12"/>
  <c r="AK93" i="12"/>
  <c r="AL93" i="12"/>
  <c r="AM93" i="12"/>
  <c r="AN93" i="12"/>
  <c r="AO93" i="12"/>
  <c r="AP93" i="12"/>
  <c r="AQ93" i="12"/>
  <c r="AR93" i="12"/>
  <c r="AA112" i="12"/>
  <c r="AS112" i="12" s="1"/>
  <c r="AB112" i="12"/>
  <c r="AC112" i="12"/>
  <c r="AD112" i="12"/>
  <c r="AE112" i="12"/>
  <c r="AF112" i="12"/>
  <c r="AG112" i="12"/>
  <c r="AH112" i="12"/>
  <c r="AI112" i="12"/>
  <c r="AJ112" i="12"/>
  <c r="AK112" i="12"/>
  <c r="AL112" i="12"/>
  <c r="AM112" i="12"/>
  <c r="AN112" i="12"/>
  <c r="AO112" i="12"/>
  <c r="AP112" i="12"/>
  <c r="AQ112" i="12"/>
  <c r="AR112" i="12"/>
  <c r="AA127" i="12"/>
  <c r="AB127" i="12"/>
  <c r="AC127" i="12"/>
  <c r="AT127" i="12" s="1"/>
  <c r="AD127" i="12"/>
  <c r="AE127" i="12"/>
  <c r="AF127" i="12"/>
  <c r="AG127" i="12"/>
  <c r="AH127" i="12"/>
  <c r="AI127" i="12"/>
  <c r="AJ127" i="12"/>
  <c r="AK127" i="12"/>
  <c r="AL127" i="12"/>
  <c r="AM127" i="12"/>
  <c r="AN127" i="12"/>
  <c r="AO127" i="12"/>
  <c r="AP127" i="12"/>
  <c r="AQ127" i="12"/>
  <c r="AR127" i="12"/>
  <c r="AA103" i="12"/>
  <c r="AB103" i="12"/>
  <c r="AC103" i="12"/>
  <c r="AD103" i="12"/>
  <c r="AE103" i="12"/>
  <c r="AF103" i="12"/>
  <c r="AG103" i="12"/>
  <c r="AH103" i="12"/>
  <c r="AI103" i="12"/>
  <c r="AJ103" i="12"/>
  <c r="AK103" i="12"/>
  <c r="AL103" i="12"/>
  <c r="AM103" i="12"/>
  <c r="AN103" i="12"/>
  <c r="AO103" i="12"/>
  <c r="AP103" i="12"/>
  <c r="AQ103" i="12"/>
  <c r="AR103" i="12"/>
  <c r="AA130" i="12"/>
  <c r="AB130" i="12"/>
  <c r="AC130" i="12"/>
  <c r="AD130" i="12"/>
  <c r="AE130" i="12"/>
  <c r="AF130" i="12"/>
  <c r="AG130" i="12"/>
  <c r="AH130" i="12"/>
  <c r="AI130" i="12"/>
  <c r="AJ130" i="12"/>
  <c r="AK130" i="12"/>
  <c r="AL130" i="12"/>
  <c r="AM130" i="12"/>
  <c r="AN130" i="12"/>
  <c r="AO130" i="12"/>
  <c r="AP130" i="12"/>
  <c r="AQ130" i="12"/>
  <c r="AR130" i="12"/>
  <c r="AA104" i="12"/>
  <c r="AS104" i="12" s="1"/>
  <c r="AB104" i="12"/>
  <c r="AC104" i="12"/>
  <c r="AD104" i="12"/>
  <c r="AE104" i="12"/>
  <c r="AF104" i="12"/>
  <c r="AG104" i="12"/>
  <c r="AH104" i="12"/>
  <c r="AI104" i="12"/>
  <c r="AJ104" i="12"/>
  <c r="AK104" i="12"/>
  <c r="AL104" i="12"/>
  <c r="AM104" i="12"/>
  <c r="AN104" i="12"/>
  <c r="AO104" i="12"/>
  <c r="AP104" i="12"/>
  <c r="AQ104" i="12"/>
  <c r="AR104" i="12"/>
  <c r="AA98" i="12"/>
  <c r="AB98" i="12"/>
  <c r="AC98" i="12"/>
  <c r="AS98" i="12" s="1"/>
  <c r="AD98" i="12"/>
  <c r="AE98" i="12"/>
  <c r="AF98" i="12"/>
  <c r="AG98" i="12"/>
  <c r="AH98" i="12"/>
  <c r="AI98" i="12"/>
  <c r="AJ98" i="12"/>
  <c r="AK98" i="12"/>
  <c r="AL98" i="12"/>
  <c r="AM98" i="12"/>
  <c r="AN98" i="12"/>
  <c r="AO98" i="12"/>
  <c r="AP98" i="12"/>
  <c r="AQ98" i="12"/>
  <c r="AR98" i="12"/>
  <c r="AA122" i="12"/>
  <c r="AB122" i="12"/>
  <c r="AC122" i="12"/>
  <c r="AD122" i="12"/>
  <c r="AE122" i="12"/>
  <c r="AF122" i="12"/>
  <c r="AG122" i="12"/>
  <c r="AH122" i="12"/>
  <c r="AI122" i="12"/>
  <c r="AJ122" i="12"/>
  <c r="AK122" i="12"/>
  <c r="AL122" i="12"/>
  <c r="AM122" i="12"/>
  <c r="AN122" i="12"/>
  <c r="AO122" i="12"/>
  <c r="AP122" i="12"/>
  <c r="AQ122" i="12"/>
  <c r="AR122" i="12"/>
  <c r="AA107" i="12"/>
  <c r="AB107" i="12"/>
  <c r="AC107" i="12"/>
  <c r="AD107" i="12"/>
  <c r="AE107" i="12"/>
  <c r="AF107" i="12"/>
  <c r="AG107" i="12"/>
  <c r="AH107" i="12"/>
  <c r="AI107" i="12"/>
  <c r="AJ107" i="12"/>
  <c r="AK107" i="12"/>
  <c r="AL107" i="12"/>
  <c r="AM107" i="12"/>
  <c r="AN107" i="12"/>
  <c r="AO107" i="12"/>
  <c r="AP107" i="12"/>
  <c r="AQ107" i="12"/>
  <c r="AR107" i="12"/>
  <c r="AA159" i="12"/>
  <c r="AS159" i="12" s="1"/>
  <c r="AB159" i="12"/>
  <c r="AC159" i="12"/>
  <c r="AD159" i="12"/>
  <c r="AE159" i="12"/>
  <c r="AF159" i="12"/>
  <c r="AG159" i="12"/>
  <c r="AH159" i="12"/>
  <c r="AI159" i="12"/>
  <c r="AJ159" i="12"/>
  <c r="AK159" i="12"/>
  <c r="AL159" i="12"/>
  <c r="AM159" i="12"/>
  <c r="AN159" i="12"/>
  <c r="AO159" i="12"/>
  <c r="AP159" i="12"/>
  <c r="AQ159" i="12"/>
  <c r="AR159" i="12"/>
  <c r="AA168" i="12"/>
  <c r="AB168" i="12"/>
  <c r="AC168" i="12"/>
  <c r="AT168" i="12" s="1"/>
  <c r="AD168" i="12"/>
  <c r="AE168" i="12"/>
  <c r="AF168" i="12"/>
  <c r="AG168" i="12"/>
  <c r="AH168" i="12"/>
  <c r="AI168" i="12"/>
  <c r="AJ168" i="12"/>
  <c r="AK168" i="12"/>
  <c r="AL168" i="12"/>
  <c r="AM168" i="12"/>
  <c r="AN168" i="12"/>
  <c r="AO168" i="12"/>
  <c r="AP168" i="12"/>
  <c r="AQ168" i="12"/>
  <c r="AR168" i="12"/>
  <c r="AA150" i="12"/>
  <c r="AB150" i="12"/>
  <c r="AC150" i="12"/>
  <c r="AD150" i="12"/>
  <c r="AE150" i="12"/>
  <c r="AF150" i="12"/>
  <c r="AG150" i="12"/>
  <c r="AH150" i="12"/>
  <c r="AI150" i="12"/>
  <c r="AJ150" i="12"/>
  <c r="AK150" i="12"/>
  <c r="AL150" i="12"/>
  <c r="AM150" i="12"/>
  <c r="AN150" i="12"/>
  <c r="AO150" i="12"/>
  <c r="AP150" i="12"/>
  <c r="AQ150" i="12"/>
  <c r="AR150" i="12"/>
  <c r="AA209" i="12"/>
  <c r="AB209" i="12"/>
  <c r="AC209" i="12"/>
  <c r="AD209" i="12"/>
  <c r="AE209" i="12"/>
  <c r="AF209" i="12"/>
  <c r="AG209" i="12"/>
  <c r="AH209" i="12"/>
  <c r="AI209" i="12"/>
  <c r="AJ209" i="12"/>
  <c r="AK209" i="12"/>
  <c r="AL209" i="12"/>
  <c r="AM209" i="12"/>
  <c r="AN209" i="12"/>
  <c r="AO209" i="12"/>
  <c r="AP209" i="12"/>
  <c r="AQ209" i="12"/>
  <c r="AR209" i="12"/>
  <c r="AA213" i="12"/>
  <c r="AS213" i="12" s="1"/>
  <c r="AB213" i="12"/>
  <c r="AC213" i="12"/>
  <c r="AD213" i="12"/>
  <c r="AE213" i="12"/>
  <c r="AF213" i="12"/>
  <c r="AG213" i="12"/>
  <c r="AH213" i="12"/>
  <c r="AI213" i="12"/>
  <c r="AJ213" i="12"/>
  <c r="AK213" i="12"/>
  <c r="AL213" i="12"/>
  <c r="AM213" i="12"/>
  <c r="AN213" i="12"/>
  <c r="AO213" i="12"/>
  <c r="AP213" i="12"/>
  <c r="AQ213" i="12"/>
  <c r="AR213" i="12"/>
  <c r="AA799" i="12"/>
  <c r="AB799" i="12"/>
  <c r="AC799" i="12"/>
  <c r="AT799" i="12" s="1"/>
  <c r="AD799" i="12"/>
  <c r="AE799" i="12"/>
  <c r="AF799" i="12"/>
  <c r="AG799" i="12"/>
  <c r="AH799" i="12"/>
  <c r="AI799" i="12"/>
  <c r="AJ799" i="12"/>
  <c r="AK799" i="12"/>
  <c r="AL799" i="12"/>
  <c r="AM799" i="12"/>
  <c r="AN799" i="12"/>
  <c r="AO799" i="12"/>
  <c r="AP799" i="12"/>
  <c r="AQ799" i="12"/>
  <c r="AR799" i="12"/>
  <c r="AA144" i="12"/>
  <c r="AB144" i="12"/>
  <c r="AC144" i="12"/>
  <c r="AD144" i="12"/>
  <c r="AE144" i="12"/>
  <c r="AF144" i="12"/>
  <c r="AG144" i="12"/>
  <c r="AH144" i="12"/>
  <c r="AI144" i="12"/>
  <c r="AJ144" i="12"/>
  <c r="AK144" i="12"/>
  <c r="AL144" i="12"/>
  <c r="AM144" i="12"/>
  <c r="AN144" i="12"/>
  <c r="AO144" i="12"/>
  <c r="AP144" i="12"/>
  <c r="AQ144" i="12"/>
  <c r="AR144" i="12"/>
  <c r="AA194" i="12"/>
  <c r="AB194" i="12"/>
  <c r="AC194" i="12"/>
  <c r="AD194" i="12"/>
  <c r="AE194" i="12"/>
  <c r="AF194" i="12"/>
  <c r="AG194" i="12"/>
  <c r="AH194" i="12"/>
  <c r="AI194" i="12"/>
  <c r="AJ194" i="12"/>
  <c r="AK194" i="12"/>
  <c r="AL194" i="12"/>
  <c r="AM194" i="12"/>
  <c r="AN194" i="12"/>
  <c r="AO194" i="12"/>
  <c r="AP194" i="12"/>
  <c r="AQ194" i="12"/>
  <c r="AR194" i="12"/>
  <c r="AA181" i="12"/>
  <c r="AS181" i="12" s="1"/>
  <c r="AB181" i="12"/>
  <c r="AC181" i="12"/>
  <c r="AD181" i="12"/>
  <c r="AE181" i="12"/>
  <c r="AF181" i="12"/>
  <c r="AG181" i="12"/>
  <c r="AH181" i="12"/>
  <c r="AI181" i="12"/>
  <c r="AJ181" i="12"/>
  <c r="AK181" i="12"/>
  <c r="AL181" i="12"/>
  <c r="AM181" i="12"/>
  <c r="AN181" i="12"/>
  <c r="AO181" i="12"/>
  <c r="AP181" i="12"/>
  <c r="AQ181" i="12"/>
  <c r="AR181" i="12"/>
  <c r="AA177" i="12"/>
  <c r="AB177" i="12"/>
  <c r="AC177" i="12"/>
  <c r="AT177" i="12" s="1"/>
  <c r="AD177" i="12"/>
  <c r="AE177" i="12"/>
  <c r="AF177" i="12"/>
  <c r="AG177" i="12"/>
  <c r="AH177" i="12"/>
  <c r="AI177" i="12"/>
  <c r="AJ177" i="12"/>
  <c r="AK177" i="12"/>
  <c r="AL177" i="12"/>
  <c r="AM177" i="12"/>
  <c r="AN177" i="12"/>
  <c r="AO177" i="12"/>
  <c r="AP177" i="12"/>
  <c r="AQ177" i="12"/>
  <c r="AR177" i="12"/>
  <c r="AA138" i="12"/>
  <c r="AB138" i="12"/>
  <c r="AC138" i="12"/>
  <c r="AD138" i="12"/>
  <c r="AE138" i="12"/>
  <c r="AF138" i="12"/>
  <c r="AG138" i="12"/>
  <c r="AH138" i="12"/>
  <c r="AI138" i="12"/>
  <c r="AJ138" i="12"/>
  <c r="AK138" i="12"/>
  <c r="AL138" i="12"/>
  <c r="AM138" i="12"/>
  <c r="AN138" i="12"/>
  <c r="AO138" i="12"/>
  <c r="AP138" i="12"/>
  <c r="AQ138" i="12"/>
  <c r="AR138" i="12"/>
  <c r="AA199" i="12"/>
  <c r="AB199" i="12"/>
  <c r="AC199" i="12"/>
  <c r="AD199" i="12"/>
  <c r="AE199" i="12"/>
  <c r="AF199" i="12"/>
  <c r="AG199" i="12"/>
  <c r="AH199" i="12"/>
  <c r="AI199" i="12"/>
  <c r="AJ199" i="12"/>
  <c r="AK199" i="12"/>
  <c r="AL199" i="12"/>
  <c r="AM199" i="12"/>
  <c r="AN199" i="12"/>
  <c r="AO199" i="12"/>
  <c r="AP199" i="12"/>
  <c r="AQ199" i="12"/>
  <c r="AR199" i="12"/>
  <c r="AA195" i="12"/>
  <c r="AT195" i="12" s="1"/>
  <c r="AB195" i="12"/>
  <c r="AC195" i="12"/>
  <c r="AD195" i="12"/>
  <c r="AE195" i="12"/>
  <c r="AF195" i="12"/>
  <c r="AG195" i="12"/>
  <c r="AH195" i="12"/>
  <c r="AI195" i="12"/>
  <c r="AJ195" i="12"/>
  <c r="AK195" i="12"/>
  <c r="AL195" i="12"/>
  <c r="AM195" i="12"/>
  <c r="AN195" i="12"/>
  <c r="AO195" i="12"/>
  <c r="AP195" i="12"/>
  <c r="AQ195" i="12"/>
  <c r="AR195" i="12"/>
  <c r="AA142" i="12"/>
  <c r="AB142" i="12"/>
  <c r="AC142" i="12"/>
  <c r="AT142" i="12" s="1"/>
  <c r="AD142" i="12"/>
  <c r="AE142" i="12"/>
  <c r="AF142" i="12"/>
  <c r="AG142" i="12"/>
  <c r="AH142" i="12"/>
  <c r="AI142" i="12"/>
  <c r="AJ142" i="12"/>
  <c r="AK142" i="12"/>
  <c r="AL142" i="12"/>
  <c r="AM142" i="12"/>
  <c r="AN142" i="12"/>
  <c r="AO142" i="12"/>
  <c r="AP142" i="12"/>
  <c r="AQ142" i="12"/>
  <c r="AR142" i="12"/>
  <c r="AA141" i="12"/>
  <c r="AB141" i="12"/>
  <c r="AC141" i="12"/>
  <c r="AD141" i="12"/>
  <c r="AE141" i="12"/>
  <c r="AF141" i="12"/>
  <c r="AG141" i="12"/>
  <c r="AH141" i="12"/>
  <c r="AI141" i="12"/>
  <c r="AJ141" i="12"/>
  <c r="AK141" i="12"/>
  <c r="AL141" i="12"/>
  <c r="AM141" i="12"/>
  <c r="AN141" i="12"/>
  <c r="AO141" i="12"/>
  <c r="AP141" i="12"/>
  <c r="AQ141" i="12"/>
  <c r="AR141" i="12"/>
  <c r="AA143" i="12"/>
  <c r="AB143" i="12"/>
  <c r="AC143" i="12"/>
  <c r="AD143" i="12"/>
  <c r="AE143" i="12"/>
  <c r="AF143" i="12"/>
  <c r="AG143" i="12"/>
  <c r="AH143" i="12"/>
  <c r="AI143" i="12"/>
  <c r="AJ143" i="12"/>
  <c r="AK143" i="12"/>
  <c r="AL143" i="12"/>
  <c r="AM143" i="12"/>
  <c r="AN143" i="12"/>
  <c r="AO143" i="12"/>
  <c r="AP143" i="12"/>
  <c r="AQ143" i="12"/>
  <c r="AR143" i="12"/>
  <c r="AA145" i="12"/>
  <c r="AS145" i="12" s="1"/>
  <c r="AB145" i="12"/>
  <c r="AC145" i="12"/>
  <c r="AD145" i="12"/>
  <c r="AE145" i="12"/>
  <c r="AF145" i="12"/>
  <c r="AG145" i="12"/>
  <c r="AH145" i="12"/>
  <c r="AI145" i="12"/>
  <c r="AJ145" i="12"/>
  <c r="AK145" i="12"/>
  <c r="AL145" i="12"/>
  <c r="AM145" i="12"/>
  <c r="AN145" i="12"/>
  <c r="AO145" i="12"/>
  <c r="AP145" i="12"/>
  <c r="AQ145" i="12"/>
  <c r="AR145" i="12"/>
  <c r="AA147" i="12"/>
  <c r="AB147" i="12"/>
  <c r="AC147" i="12"/>
  <c r="AS147" i="12" s="1"/>
  <c r="AD147" i="12"/>
  <c r="AE147" i="12"/>
  <c r="AF147" i="12"/>
  <c r="AG147" i="12"/>
  <c r="AH147" i="12"/>
  <c r="AI147" i="12"/>
  <c r="AJ147" i="12"/>
  <c r="AK147" i="12"/>
  <c r="AL147" i="12"/>
  <c r="AM147" i="12"/>
  <c r="AN147" i="12"/>
  <c r="AO147" i="12"/>
  <c r="AP147" i="12"/>
  <c r="AQ147" i="12"/>
  <c r="AR147" i="12"/>
  <c r="AA153" i="12"/>
  <c r="AB153" i="12"/>
  <c r="AC153" i="12"/>
  <c r="AD153" i="12"/>
  <c r="AE153" i="12"/>
  <c r="AF153" i="12"/>
  <c r="AG153" i="12"/>
  <c r="AH153" i="12"/>
  <c r="AI153" i="12"/>
  <c r="AJ153" i="12"/>
  <c r="AK153" i="12"/>
  <c r="AL153" i="12"/>
  <c r="AM153" i="12"/>
  <c r="AN153" i="12"/>
  <c r="AO153" i="12"/>
  <c r="AP153" i="12"/>
  <c r="AQ153" i="12"/>
  <c r="AR153" i="12"/>
  <c r="AA157" i="12"/>
  <c r="AB157" i="12"/>
  <c r="AC157" i="12"/>
  <c r="AD157" i="12"/>
  <c r="AE157" i="12"/>
  <c r="AF157" i="12"/>
  <c r="AG157" i="12"/>
  <c r="AH157" i="12"/>
  <c r="AI157" i="12"/>
  <c r="AJ157" i="12"/>
  <c r="AK157" i="12"/>
  <c r="AL157" i="12"/>
  <c r="AM157" i="12"/>
  <c r="AN157" i="12"/>
  <c r="AO157" i="12"/>
  <c r="AP157" i="12"/>
  <c r="AQ157" i="12"/>
  <c r="AR157" i="12"/>
  <c r="AA322" i="12"/>
  <c r="AS322" i="12" s="1"/>
  <c r="AB322" i="12"/>
  <c r="AC322" i="12"/>
  <c r="AD322" i="12"/>
  <c r="AE322" i="12"/>
  <c r="AF322" i="12"/>
  <c r="AG322" i="12"/>
  <c r="AH322" i="12"/>
  <c r="AI322" i="12"/>
  <c r="AJ322" i="12"/>
  <c r="AK322" i="12"/>
  <c r="AL322" i="12"/>
  <c r="AM322" i="12"/>
  <c r="AN322" i="12"/>
  <c r="AO322" i="12"/>
  <c r="AP322" i="12"/>
  <c r="AQ322" i="12"/>
  <c r="AR322" i="12"/>
  <c r="AA158" i="12"/>
  <c r="AB158" i="12"/>
  <c r="AC158" i="12"/>
  <c r="AT158" i="12" s="1"/>
  <c r="AD158" i="12"/>
  <c r="AE158" i="12"/>
  <c r="AF158" i="12"/>
  <c r="AG158" i="12"/>
  <c r="AH158" i="12"/>
  <c r="AI158" i="12"/>
  <c r="AJ158" i="12"/>
  <c r="AK158" i="12"/>
  <c r="AL158" i="12"/>
  <c r="AM158" i="12"/>
  <c r="AN158" i="12"/>
  <c r="AO158" i="12"/>
  <c r="AP158" i="12"/>
  <c r="AQ158" i="12"/>
  <c r="AR158" i="12"/>
  <c r="AA183" i="12"/>
  <c r="AB183" i="12"/>
  <c r="AC183" i="12"/>
  <c r="AD183" i="12"/>
  <c r="AE183" i="12"/>
  <c r="AF183" i="12"/>
  <c r="AG183" i="12"/>
  <c r="AH183" i="12"/>
  <c r="AI183" i="12"/>
  <c r="AJ183" i="12"/>
  <c r="AK183" i="12"/>
  <c r="AL183" i="12"/>
  <c r="AM183" i="12"/>
  <c r="AN183" i="12"/>
  <c r="AO183" i="12"/>
  <c r="AP183" i="12"/>
  <c r="AQ183" i="12"/>
  <c r="AR183" i="12"/>
  <c r="AA191" i="12"/>
  <c r="AB191" i="12"/>
  <c r="AC191" i="12"/>
  <c r="AD191" i="12"/>
  <c r="AE191" i="12"/>
  <c r="AF191" i="12"/>
  <c r="AG191" i="12"/>
  <c r="AH191" i="12"/>
  <c r="AI191" i="12"/>
  <c r="AJ191" i="12"/>
  <c r="AK191" i="12"/>
  <c r="AL191" i="12"/>
  <c r="AM191" i="12"/>
  <c r="AN191" i="12"/>
  <c r="AO191" i="12"/>
  <c r="AP191" i="12"/>
  <c r="AQ191" i="12"/>
  <c r="AR191" i="12"/>
  <c r="AA139" i="12"/>
  <c r="AS139" i="12" s="1"/>
  <c r="AB139" i="12"/>
  <c r="AC139" i="12"/>
  <c r="AD139" i="12"/>
  <c r="AE139" i="12"/>
  <c r="AF139" i="12"/>
  <c r="AG139" i="12"/>
  <c r="AH139" i="12"/>
  <c r="AI139" i="12"/>
  <c r="AJ139" i="12"/>
  <c r="AK139" i="12"/>
  <c r="AL139" i="12"/>
  <c r="AM139" i="12"/>
  <c r="AN139" i="12"/>
  <c r="AO139" i="12"/>
  <c r="AP139" i="12"/>
  <c r="AQ139" i="12"/>
  <c r="AR139" i="12"/>
  <c r="AA166" i="12"/>
  <c r="AB166" i="12"/>
  <c r="AC166" i="12"/>
  <c r="AT166" i="12" s="1"/>
  <c r="AD166" i="12"/>
  <c r="AE166" i="12"/>
  <c r="AF166" i="12"/>
  <c r="AG166" i="12"/>
  <c r="AH166" i="12"/>
  <c r="AI166" i="12"/>
  <c r="AJ166" i="12"/>
  <c r="AK166" i="12"/>
  <c r="AL166" i="12"/>
  <c r="AM166" i="12"/>
  <c r="AN166" i="12"/>
  <c r="AO166" i="12"/>
  <c r="AP166" i="12"/>
  <c r="AQ166" i="12"/>
  <c r="AR166" i="12"/>
  <c r="AA167" i="12"/>
  <c r="AB167" i="12"/>
  <c r="AC167" i="12"/>
  <c r="AD167" i="12"/>
  <c r="AE167" i="12"/>
  <c r="AF167" i="12"/>
  <c r="AG167" i="12"/>
  <c r="AH167" i="12"/>
  <c r="AI167" i="12"/>
  <c r="AJ167" i="12"/>
  <c r="AK167" i="12"/>
  <c r="AL167" i="12"/>
  <c r="AM167" i="12"/>
  <c r="AN167" i="12"/>
  <c r="AO167" i="12"/>
  <c r="AP167" i="12"/>
  <c r="AQ167" i="12"/>
  <c r="AR167" i="12"/>
  <c r="AA193" i="12"/>
  <c r="AB193" i="12"/>
  <c r="AC193" i="12"/>
  <c r="AD193" i="12"/>
  <c r="AE193" i="12"/>
  <c r="AF193" i="12"/>
  <c r="AG193" i="12"/>
  <c r="AH193" i="12"/>
  <c r="AI193" i="12"/>
  <c r="AJ193" i="12"/>
  <c r="AK193" i="12"/>
  <c r="AL193" i="12"/>
  <c r="AM193" i="12"/>
  <c r="AN193" i="12"/>
  <c r="AO193" i="12"/>
  <c r="AP193" i="12"/>
  <c r="AQ193" i="12"/>
  <c r="AR193" i="12"/>
  <c r="AA192" i="12"/>
  <c r="AT192" i="12" s="1"/>
  <c r="AB192" i="12"/>
  <c r="AC192" i="12"/>
  <c r="AD192" i="12"/>
  <c r="AE192" i="12"/>
  <c r="AF192" i="12"/>
  <c r="AG192" i="12"/>
  <c r="AH192" i="12"/>
  <c r="AI192" i="12"/>
  <c r="AJ192" i="12"/>
  <c r="AK192" i="12"/>
  <c r="AL192" i="12"/>
  <c r="AM192" i="12"/>
  <c r="AN192" i="12"/>
  <c r="AO192" i="12"/>
  <c r="AP192" i="12"/>
  <c r="AQ192" i="12"/>
  <c r="AR192" i="12"/>
  <c r="AA211" i="12"/>
  <c r="AB211" i="12"/>
  <c r="AC211" i="12"/>
  <c r="AT211" i="12" s="1"/>
  <c r="AD211" i="12"/>
  <c r="AE211" i="12"/>
  <c r="AF211" i="12"/>
  <c r="AG211" i="12"/>
  <c r="AH211" i="12"/>
  <c r="AI211" i="12"/>
  <c r="AJ211" i="12"/>
  <c r="AK211" i="12"/>
  <c r="AL211" i="12"/>
  <c r="AM211" i="12"/>
  <c r="AN211" i="12"/>
  <c r="AO211" i="12"/>
  <c r="AP211" i="12"/>
  <c r="AQ211" i="12"/>
  <c r="AR211" i="12"/>
  <c r="AA169" i="12"/>
  <c r="AB169" i="12"/>
  <c r="AC169" i="12"/>
  <c r="AD169" i="12"/>
  <c r="AE169" i="12"/>
  <c r="AF169" i="12"/>
  <c r="AG169" i="12"/>
  <c r="AH169" i="12"/>
  <c r="AI169" i="12"/>
  <c r="AJ169" i="12"/>
  <c r="AK169" i="12"/>
  <c r="AL169" i="12"/>
  <c r="AM169" i="12"/>
  <c r="AN169" i="12"/>
  <c r="AO169" i="12"/>
  <c r="AP169" i="12"/>
  <c r="AQ169" i="12"/>
  <c r="AR169" i="12"/>
  <c r="AA627" i="12"/>
  <c r="AB627" i="12"/>
  <c r="AC627" i="12"/>
  <c r="AD627" i="12"/>
  <c r="AE627" i="12"/>
  <c r="AF627" i="12"/>
  <c r="AG627" i="12"/>
  <c r="AH627" i="12"/>
  <c r="AI627" i="12"/>
  <c r="AJ627" i="12"/>
  <c r="AK627" i="12"/>
  <c r="AL627" i="12"/>
  <c r="AM627" i="12"/>
  <c r="AN627" i="12"/>
  <c r="AO627" i="12"/>
  <c r="AP627" i="12"/>
  <c r="AQ627" i="12"/>
  <c r="AR627" i="12"/>
  <c r="AA146" i="12"/>
  <c r="AS146" i="12" s="1"/>
  <c r="AB146" i="12"/>
  <c r="AC146" i="12"/>
  <c r="AD146" i="12"/>
  <c r="AE146" i="12"/>
  <c r="AF146" i="12"/>
  <c r="AG146" i="12"/>
  <c r="AH146" i="12"/>
  <c r="AI146" i="12"/>
  <c r="AJ146" i="12"/>
  <c r="AK146" i="12"/>
  <c r="AL146" i="12"/>
  <c r="AM146" i="12"/>
  <c r="AN146" i="12"/>
  <c r="AO146" i="12"/>
  <c r="AP146" i="12"/>
  <c r="AQ146" i="12"/>
  <c r="AR146" i="12"/>
  <c r="AA164" i="12"/>
  <c r="AB164" i="12"/>
  <c r="AC164" i="12"/>
  <c r="AT164" i="12" s="1"/>
  <c r="AD164" i="12"/>
  <c r="AE164" i="12"/>
  <c r="AF164" i="12"/>
  <c r="AG164" i="12"/>
  <c r="AH164" i="12"/>
  <c r="AI164" i="12"/>
  <c r="AJ164" i="12"/>
  <c r="AK164" i="12"/>
  <c r="AL164" i="12"/>
  <c r="AM164" i="12"/>
  <c r="AN164" i="12"/>
  <c r="AO164" i="12"/>
  <c r="AP164" i="12"/>
  <c r="AQ164" i="12"/>
  <c r="AR164" i="12"/>
  <c r="AA165" i="12"/>
  <c r="AB165" i="12"/>
  <c r="AC165" i="12"/>
  <c r="AD165" i="12"/>
  <c r="AE165" i="12"/>
  <c r="AF165" i="12"/>
  <c r="AG165" i="12"/>
  <c r="AH165" i="12"/>
  <c r="AI165" i="12"/>
  <c r="AJ165" i="12"/>
  <c r="AK165" i="12"/>
  <c r="AL165" i="12"/>
  <c r="AM165" i="12"/>
  <c r="AN165" i="12"/>
  <c r="AO165" i="12"/>
  <c r="AP165" i="12"/>
  <c r="AQ165" i="12"/>
  <c r="AR165" i="12"/>
  <c r="AA170" i="12"/>
  <c r="AB170" i="12"/>
  <c r="AC170" i="12"/>
  <c r="AD170" i="12"/>
  <c r="AE170" i="12"/>
  <c r="AF170" i="12"/>
  <c r="AG170" i="12"/>
  <c r="AH170" i="12"/>
  <c r="AI170" i="12"/>
  <c r="AJ170" i="12"/>
  <c r="AK170" i="12"/>
  <c r="AL170" i="12"/>
  <c r="AM170" i="12"/>
  <c r="AN170" i="12"/>
  <c r="AO170" i="12"/>
  <c r="AP170" i="12"/>
  <c r="AQ170" i="12"/>
  <c r="AR170" i="12"/>
  <c r="AA202" i="12"/>
  <c r="AT202" i="12" s="1"/>
  <c r="AB202" i="12"/>
  <c r="AC202" i="12"/>
  <c r="AD202" i="12"/>
  <c r="AE202" i="12"/>
  <c r="AF202" i="12"/>
  <c r="AG202" i="12"/>
  <c r="AH202" i="12"/>
  <c r="AI202" i="12"/>
  <c r="AJ202" i="12"/>
  <c r="AK202" i="12"/>
  <c r="AL202" i="12"/>
  <c r="AM202" i="12"/>
  <c r="AN202" i="12"/>
  <c r="AO202" i="12"/>
  <c r="AP202" i="12"/>
  <c r="AQ202" i="12"/>
  <c r="AR202" i="12"/>
  <c r="AA196" i="12"/>
  <c r="AB196" i="12"/>
  <c r="AC196" i="12"/>
  <c r="AT196" i="12" s="1"/>
  <c r="AD196" i="12"/>
  <c r="AE196" i="12"/>
  <c r="AF196" i="12"/>
  <c r="AG196" i="12"/>
  <c r="AH196" i="12"/>
  <c r="AI196" i="12"/>
  <c r="AJ196" i="12"/>
  <c r="AK196" i="12"/>
  <c r="AL196" i="12"/>
  <c r="AM196" i="12"/>
  <c r="AN196" i="12"/>
  <c r="AO196" i="12"/>
  <c r="AP196" i="12"/>
  <c r="AQ196" i="12"/>
  <c r="AR196" i="12"/>
  <c r="AA215" i="12"/>
  <c r="AB215" i="12"/>
  <c r="AC215" i="12"/>
  <c r="AD215" i="12"/>
  <c r="AE215" i="12"/>
  <c r="AF215" i="12"/>
  <c r="AG215" i="12"/>
  <c r="AH215" i="12"/>
  <c r="AI215" i="12"/>
  <c r="AJ215" i="12"/>
  <c r="AK215" i="12"/>
  <c r="AL215" i="12"/>
  <c r="AM215" i="12"/>
  <c r="AN215" i="12"/>
  <c r="AO215" i="12"/>
  <c r="AP215" i="12"/>
  <c r="AQ215" i="12"/>
  <c r="AR215" i="12"/>
  <c r="AA160" i="12"/>
  <c r="AB160" i="12"/>
  <c r="AC160" i="12"/>
  <c r="AD160" i="12"/>
  <c r="AE160" i="12"/>
  <c r="AF160" i="12"/>
  <c r="AG160" i="12"/>
  <c r="AH160" i="12"/>
  <c r="AI160" i="12"/>
  <c r="AJ160" i="12"/>
  <c r="AK160" i="12"/>
  <c r="AL160" i="12"/>
  <c r="AM160" i="12"/>
  <c r="AN160" i="12"/>
  <c r="AO160" i="12"/>
  <c r="AP160" i="12"/>
  <c r="AQ160" i="12"/>
  <c r="AR160" i="12"/>
  <c r="AA214" i="12"/>
  <c r="AS214" i="12" s="1"/>
  <c r="AB214" i="12"/>
  <c r="AC214" i="12"/>
  <c r="AD214" i="12"/>
  <c r="AE214" i="12"/>
  <c r="AF214" i="12"/>
  <c r="AG214" i="12"/>
  <c r="AH214" i="12"/>
  <c r="AI214" i="12"/>
  <c r="AJ214" i="12"/>
  <c r="AK214" i="12"/>
  <c r="AL214" i="12"/>
  <c r="AM214" i="12"/>
  <c r="AN214" i="12"/>
  <c r="AO214" i="12"/>
  <c r="AP214" i="12"/>
  <c r="AQ214" i="12"/>
  <c r="AR214" i="12"/>
  <c r="AA162" i="12"/>
  <c r="AB162" i="12"/>
  <c r="AC162" i="12"/>
  <c r="AT162" i="12" s="1"/>
  <c r="AD162" i="12"/>
  <c r="AE162" i="12"/>
  <c r="AF162" i="12"/>
  <c r="AG162" i="12"/>
  <c r="AH162" i="12"/>
  <c r="AI162" i="12"/>
  <c r="AJ162" i="12"/>
  <c r="AK162" i="12"/>
  <c r="AL162" i="12"/>
  <c r="AM162" i="12"/>
  <c r="AN162" i="12"/>
  <c r="AO162" i="12"/>
  <c r="AP162" i="12"/>
  <c r="AQ162" i="12"/>
  <c r="AR162" i="12"/>
  <c r="AA171" i="12"/>
  <c r="AB171" i="12"/>
  <c r="AC171" i="12"/>
  <c r="AD171" i="12"/>
  <c r="AE171" i="12"/>
  <c r="AF171" i="12"/>
  <c r="AG171" i="12"/>
  <c r="AH171" i="12"/>
  <c r="AI171" i="12"/>
  <c r="AJ171" i="12"/>
  <c r="AK171" i="12"/>
  <c r="AL171" i="12"/>
  <c r="AM171" i="12"/>
  <c r="AN171" i="12"/>
  <c r="AO171" i="12"/>
  <c r="AP171" i="12"/>
  <c r="AQ171" i="12"/>
  <c r="AR171" i="12"/>
  <c r="AA174" i="12"/>
  <c r="AB174" i="12"/>
  <c r="AC174" i="12"/>
  <c r="AD174" i="12"/>
  <c r="AE174" i="12"/>
  <c r="AF174" i="12"/>
  <c r="AG174" i="12"/>
  <c r="AH174" i="12"/>
  <c r="AI174" i="12"/>
  <c r="AJ174" i="12"/>
  <c r="AK174" i="12"/>
  <c r="AL174" i="12"/>
  <c r="AM174" i="12"/>
  <c r="AN174" i="12"/>
  <c r="AO174" i="12"/>
  <c r="AP174" i="12"/>
  <c r="AQ174" i="12"/>
  <c r="AR174" i="12"/>
  <c r="AA178" i="12"/>
  <c r="AS178" i="12" s="1"/>
  <c r="AB178" i="12"/>
  <c r="AC178" i="12"/>
  <c r="AD178" i="12"/>
  <c r="AE178" i="12"/>
  <c r="AF178" i="12"/>
  <c r="AG178" i="12"/>
  <c r="AH178" i="12"/>
  <c r="AI178" i="12"/>
  <c r="AJ178" i="12"/>
  <c r="AK178" i="12"/>
  <c r="AL178" i="12"/>
  <c r="AM178" i="12"/>
  <c r="AN178" i="12"/>
  <c r="AO178" i="12"/>
  <c r="AP178" i="12"/>
  <c r="AQ178" i="12"/>
  <c r="AR178" i="12"/>
  <c r="AA180" i="12"/>
  <c r="AB180" i="12"/>
  <c r="AC180" i="12"/>
  <c r="AS180" i="12" s="1"/>
  <c r="AD180" i="12"/>
  <c r="AE180" i="12"/>
  <c r="AF180" i="12"/>
  <c r="AG180" i="12"/>
  <c r="AH180" i="12"/>
  <c r="AI180" i="12"/>
  <c r="AJ180" i="12"/>
  <c r="AK180" i="12"/>
  <c r="AL180" i="12"/>
  <c r="AM180" i="12"/>
  <c r="AN180" i="12"/>
  <c r="AO180" i="12"/>
  <c r="AP180" i="12"/>
  <c r="AQ180" i="12"/>
  <c r="AR180" i="12"/>
  <c r="AA182" i="12"/>
  <c r="AB182" i="12"/>
  <c r="AC182" i="12"/>
  <c r="AD182" i="12"/>
  <c r="AE182" i="12"/>
  <c r="AF182" i="12"/>
  <c r="AG182" i="12"/>
  <c r="AH182" i="12"/>
  <c r="AI182" i="12"/>
  <c r="AJ182" i="12"/>
  <c r="AK182" i="12"/>
  <c r="AL182" i="12"/>
  <c r="AM182" i="12"/>
  <c r="AN182" i="12"/>
  <c r="AO182" i="12"/>
  <c r="AP182" i="12"/>
  <c r="AQ182" i="12"/>
  <c r="AR182" i="12"/>
  <c r="AA442" i="12"/>
  <c r="AB442" i="12"/>
  <c r="AC442" i="12"/>
  <c r="AD442" i="12"/>
  <c r="AE442" i="12"/>
  <c r="AF442" i="12"/>
  <c r="AG442" i="12"/>
  <c r="AH442" i="12"/>
  <c r="AI442" i="12"/>
  <c r="AJ442" i="12"/>
  <c r="AK442" i="12"/>
  <c r="AL442" i="12"/>
  <c r="AM442" i="12"/>
  <c r="AN442" i="12"/>
  <c r="AO442" i="12"/>
  <c r="AP442" i="12"/>
  <c r="AQ442" i="12"/>
  <c r="AR442" i="12"/>
  <c r="AA210" i="12"/>
  <c r="AS210" i="12" s="1"/>
  <c r="AB210" i="12"/>
  <c r="AC210" i="12"/>
  <c r="AD210" i="12"/>
  <c r="AE210" i="12"/>
  <c r="AF210" i="12"/>
  <c r="AG210" i="12"/>
  <c r="AH210" i="12"/>
  <c r="AI210" i="12"/>
  <c r="AJ210" i="12"/>
  <c r="AK210" i="12"/>
  <c r="AL210" i="12"/>
  <c r="AM210" i="12"/>
  <c r="AN210" i="12"/>
  <c r="AO210" i="12"/>
  <c r="AP210" i="12"/>
  <c r="AQ210" i="12"/>
  <c r="AR210" i="12"/>
  <c r="AA155" i="12"/>
  <c r="AB155" i="12"/>
  <c r="AC155" i="12"/>
  <c r="AS155" i="12" s="1"/>
  <c r="AD155" i="12"/>
  <c r="AE155" i="12"/>
  <c r="AF155" i="12"/>
  <c r="AG155" i="12"/>
  <c r="AH155" i="12"/>
  <c r="AI155" i="12"/>
  <c r="AJ155" i="12"/>
  <c r="AK155" i="12"/>
  <c r="AL155" i="12"/>
  <c r="AM155" i="12"/>
  <c r="AN155" i="12"/>
  <c r="AO155" i="12"/>
  <c r="AP155" i="12"/>
  <c r="AQ155" i="12"/>
  <c r="AR155" i="12"/>
  <c r="AA184" i="12"/>
  <c r="AB184" i="12"/>
  <c r="AC184" i="12"/>
  <c r="AD184" i="12"/>
  <c r="AE184" i="12"/>
  <c r="AF184" i="12"/>
  <c r="AG184" i="12"/>
  <c r="AH184" i="12"/>
  <c r="AI184" i="12"/>
  <c r="AJ184" i="12"/>
  <c r="AK184" i="12"/>
  <c r="AL184" i="12"/>
  <c r="AM184" i="12"/>
  <c r="AN184" i="12"/>
  <c r="AO184" i="12"/>
  <c r="AP184" i="12"/>
  <c r="AQ184" i="12"/>
  <c r="AR184" i="12"/>
  <c r="AA172" i="12"/>
  <c r="AB172" i="12"/>
  <c r="AC172" i="12"/>
  <c r="AD172" i="12"/>
  <c r="AE172" i="12"/>
  <c r="AF172" i="12"/>
  <c r="AG172" i="12"/>
  <c r="AH172" i="12"/>
  <c r="AI172" i="12"/>
  <c r="AJ172" i="12"/>
  <c r="AK172" i="12"/>
  <c r="AL172" i="12"/>
  <c r="AM172" i="12"/>
  <c r="AN172" i="12"/>
  <c r="AO172" i="12"/>
  <c r="AP172" i="12"/>
  <c r="AQ172" i="12"/>
  <c r="AR172" i="12"/>
  <c r="AA185" i="12"/>
  <c r="AT185" i="12" s="1"/>
  <c r="AB185" i="12"/>
  <c r="AC185" i="12"/>
  <c r="AD185" i="12"/>
  <c r="AE185" i="12"/>
  <c r="AF185" i="12"/>
  <c r="AG185" i="12"/>
  <c r="AH185" i="12"/>
  <c r="AI185" i="12"/>
  <c r="AJ185" i="12"/>
  <c r="AK185" i="12"/>
  <c r="AL185" i="12"/>
  <c r="AM185" i="12"/>
  <c r="AN185" i="12"/>
  <c r="AO185" i="12"/>
  <c r="AP185" i="12"/>
  <c r="AQ185" i="12"/>
  <c r="AR185" i="12"/>
  <c r="AA186" i="12"/>
  <c r="AB186" i="12"/>
  <c r="AC186" i="12"/>
  <c r="AS186" i="12" s="1"/>
  <c r="AD186" i="12"/>
  <c r="AE186" i="12"/>
  <c r="AF186" i="12"/>
  <c r="AG186" i="12"/>
  <c r="AH186" i="12"/>
  <c r="AI186" i="12"/>
  <c r="AJ186" i="12"/>
  <c r="AK186" i="12"/>
  <c r="AL186" i="12"/>
  <c r="AM186" i="12"/>
  <c r="AN186" i="12"/>
  <c r="AO186" i="12"/>
  <c r="AP186" i="12"/>
  <c r="AQ186" i="12"/>
  <c r="AR186" i="12"/>
  <c r="AA176" i="12"/>
  <c r="AB176" i="12"/>
  <c r="AC176" i="12"/>
  <c r="AD176" i="12"/>
  <c r="AE176" i="12"/>
  <c r="AF176" i="12"/>
  <c r="AG176" i="12"/>
  <c r="AH176" i="12"/>
  <c r="AI176" i="12"/>
  <c r="AJ176" i="12"/>
  <c r="AK176" i="12"/>
  <c r="AL176" i="12"/>
  <c r="AM176" i="12"/>
  <c r="AN176" i="12"/>
  <c r="AO176" i="12"/>
  <c r="AP176" i="12"/>
  <c r="AQ176" i="12"/>
  <c r="AR176" i="12"/>
  <c r="AA175" i="12"/>
  <c r="AB175" i="12"/>
  <c r="AC175" i="12"/>
  <c r="AD175" i="12"/>
  <c r="AE175" i="12"/>
  <c r="AF175" i="12"/>
  <c r="AG175" i="12"/>
  <c r="AH175" i="12"/>
  <c r="AI175" i="12"/>
  <c r="AJ175" i="12"/>
  <c r="AK175" i="12"/>
  <c r="AL175" i="12"/>
  <c r="AM175" i="12"/>
  <c r="AN175" i="12"/>
  <c r="AO175" i="12"/>
  <c r="AP175" i="12"/>
  <c r="AQ175" i="12"/>
  <c r="AR175" i="12"/>
  <c r="AA298" i="12"/>
  <c r="AS298" i="12" s="1"/>
  <c r="AB298" i="12"/>
  <c r="AC298" i="12"/>
  <c r="AD298" i="12"/>
  <c r="AE298" i="12"/>
  <c r="AF298" i="12"/>
  <c r="AG298" i="12"/>
  <c r="AH298" i="12"/>
  <c r="AI298" i="12"/>
  <c r="AJ298" i="12"/>
  <c r="AK298" i="12"/>
  <c r="AL298" i="12"/>
  <c r="AM298" i="12"/>
  <c r="AN298" i="12"/>
  <c r="AO298" i="12"/>
  <c r="AP298" i="12"/>
  <c r="AQ298" i="12"/>
  <c r="AR298" i="12"/>
  <c r="AA149" i="12"/>
  <c r="AB149" i="12"/>
  <c r="AC149" i="12"/>
  <c r="AT149" i="12" s="1"/>
  <c r="AD149" i="12"/>
  <c r="AE149" i="12"/>
  <c r="AF149" i="12"/>
  <c r="AG149" i="12"/>
  <c r="AH149" i="12"/>
  <c r="AI149" i="12"/>
  <c r="AJ149" i="12"/>
  <c r="AK149" i="12"/>
  <c r="AL149" i="12"/>
  <c r="AM149" i="12"/>
  <c r="AN149" i="12"/>
  <c r="AO149" i="12"/>
  <c r="AP149" i="12"/>
  <c r="AQ149" i="12"/>
  <c r="AR149" i="12"/>
  <c r="AA151" i="12"/>
  <c r="AB151" i="12"/>
  <c r="AC151" i="12"/>
  <c r="AD151" i="12"/>
  <c r="AE151" i="12"/>
  <c r="AF151" i="12"/>
  <c r="AG151" i="12"/>
  <c r="AH151" i="12"/>
  <c r="AI151" i="12"/>
  <c r="AJ151" i="12"/>
  <c r="AK151" i="12"/>
  <c r="AL151" i="12"/>
  <c r="AM151" i="12"/>
  <c r="AN151" i="12"/>
  <c r="AO151" i="12"/>
  <c r="AP151" i="12"/>
  <c r="AQ151" i="12"/>
  <c r="AR151" i="12"/>
  <c r="AA203" i="12"/>
  <c r="AB203" i="12"/>
  <c r="AC203" i="12"/>
  <c r="AD203" i="12"/>
  <c r="AE203" i="12"/>
  <c r="AF203" i="12"/>
  <c r="AG203" i="12"/>
  <c r="AH203" i="12"/>
  <c r="AI203" i="12"/>
  <c r="AJ203" i="12"/>
  <c r="AK203" i="12"/>
  <c r="AL203" i="12"/>
  <c r="AM203" i="12"/>
  <c r="AN203" i="12"/>
  <c r="AO203" i="12"/>
  <c r="AP203" i="12"/>
  <c r="AQ203" i="12"/>
  <c r="AR203" i="12"/>
  <c r="AA212" i="12"/>
  <c r="AS212" i="12" s="1"/>
  <c r="AB212" i="12"/>
  <c r="AC212" i="12"/>
  <c r="AD212" i="12"/>
  <c r="AE212" i="12"/>
  <c r="AF212" i="12"/>
  <c r="AG212" i="12"/>
  <c r="AH212" i="12"/>
  <c r="AI212" i="12"/>
  <c r="AJ212" i="12"/>
  <c r="AK212" i="12"/>
  <c r="AL212" i="12"/>
  <c r="AM212" i="12"/>
  <c r="AN212" i="12"/>
  <c r="AO212" i="12"/>
  <c r="AP212" i="12"/>
  <c r="AQ212" i="12"/>
  <c r="AR212" i="12"/>
  <c r="AA200" i="12"/>
  <c r="AB200" i="12"/>
  <c r="AC200" i="12"/>
  <c r="AS200" i="12" s="1"/>
  <c r="AD200" i="12"/>
  <c r="AE200" i="12"/>
  <c r="AF200" i="12"/>
  <c r="AG200" i="12"/>
  <c r="AH200" i="12"/>
  <c r="AI200" i="12"/>
  <c r="AJ200" i="12"/>
  <c r="AK200" i="12"/>
  <c r="AL200" i="12"/>
  <c r="AM200" i="12"/>
  <c r="AN200" i="12"/>
  <c r="AO200" i="12"/>
  <c r="AP200" i="12"/>
  <c r="AQ200" i="12"/>
  <c r="AR200" i="12"/>
  <c r="AA206" i="12"/>
  <c r="AB206" i="12"/>
  <c r="AC206" i="12"/>
  <c r="AD206" i="12"/>
  <c r="AE206" i="12"/>
  <c r="AF206" i="12"/>
  <c r="AG206" i="12"/>
  <c r="AH206" i="12"/>
  <c r="AI206" i="12"/>
  <c r="AJ206" i="12"/>
  <c r="AK206" i="12"/>
  <c r="AL206" i="12"/>
  <c r="AM206" i="12"/>
  <c r="AN206" i="12"/>
  <c r="AO206" i="12"/>
  <c r="AP206" i="12"/>
  <c r="AQ206" i="12"/>
  <c r="AR206" i="12"/>
  <c r="AA244" i="12"/>
  <c r="AB244" i="12"/>
  <c r="AC244" i="12"/>
  <c r="AD244" i="12"/>
  <c r="AE244" i="12"/>
  <c r="AF244" i="12"/>
  <c r="AG244" i="12"/>
  <c r="AH244" i="12"/>
  <c r="AI244" i="12"/>
  <c r="AJ244" i="12"/>
  <c r="AK244" i="12"/>
  <c r="AL244" i="12"/>
  <c r="AM244" i="12"/>
  <c r="AN244" i="12"/>
  <c r="AO244" i="12"/>
  <c r="AP244" i="12"/>
  <c r="AQ244" i="12"/>
  <c r="AR244" i="12"/>
  <c r="AA189" i="12"/>
  <c r="AT189" i="12" s="1"/>
  <c r="AB189" i="12"/>
  <c r="AC189" i="12"/>
  <c r="AD189" i="12"/>
  <c r="AE189" i="12"/>
  <c r="AF189" i="12"/>
  <c r="AG189" i="12"/>
  <c r="AH189" i="12"/>
  <c r="AI189" i="12"/>
  <c r="AJ189" i="12"/>
  <c r="AK189" i="12"/>
  <c r="AL189" i="12"/>
  <c r="AM189" i="12"/>
  <c r="AN189" i="12"/>
  <c r="AO189" i="12"/>
  <c r="AP189" i="12"/>
  <c r="AQ189" i="12"/>
  <c r="AR189" i="12"/>
  <c r="AA188" i="12"/>
  <c r="AB188" i="12"/>
  <c r="AC188" i="12"/>
  <c r="AT188" i="12" s="1"/>
  <c r="AD188" i="12"/>
  <c r="AE188" i="12"/>
  <c r="AF188" i="12"/>
  <c r="AG188" i="12"/>
  <c r="AH188" i="12"/>
  <c r="AI188" i="12"/>
  <c r="AJ188" i="12"/>
  <c r="AK188" i="12"/>
  <c r="AL188" i="12"/>
  <c r="AM188" i="12"/>
  <c r="AN188" i="12"/>
  <c r="AO188" i="12"/>
  <c r="AP188" i="12"/>
  <c r="AQ188" i="12"/>
  <c r="AR188" i="12"/>
  <c r="AA340" i="12"/>
  <c r="AB340" i="12"/>
  <c r="AC340" i="12"/>
  <c r="AD340" i="12"/>
  <c r="AE340" i="12"/>
  <c r="AF340" i="12"/>
  <c r="AG340" i="12"/>
  <c r="AH340" i="12"/>
  <c r="AI340" i="12"/>
  <c r="AJ340" i="12"/>
  <c r="AK340" i="12"/>
  <c r="AL340" i="12"/>
  <c r="AM340" i="12"/>
  <c r="AN340" i="12"/>
  <c r="AO340" i="12"/>
  <c r="AP340" i="12"/>
  <c r="AQ340" i="12"/>
  <c r="AR340" i="12"/>
  <c r="AA173" i="12"/>
  <c r="AB173" i="12"/>
  <c r="AC173" i="12"/>
  <c r="AD173" i="12"/>
  <c r="AE173" i="12"/>
  <c r="AF173" i="12"/>
  <c r="AG173" i="12"/>
  <c r="AH173" i="12"/>
  <c r="AI173" i="12"/>
  <c r="AJ173" i="12"/>
  <c r="AK173" i="12"/>
  <c r="AL173" i="12"/>
  <c r="AM173" i="12"/>
  <c r="AN173" i="12"/>
  <c r="AO173" i="12"/>
  <c r="AP173" i="12"/>
  <c r="AQ173" i="12"/>
  <c r="AR173" i="12"/>
  <c r="AA190" i="12"/>
  <c r="AT190" i="12" s="1"/>
  <c r="AB190" i="12"/>
  <c r="AC190" i="12"/>
  <c r="AD190" i="12"/>
  <c r="AE190" i="12"/>
  <c r="AF190" i="12"/>
  <c r="AG190" i="12"/>
  <c r="AH190" i="12"/>
  <c r="AI190" i="12"/>
  <c r="AJ190" i="12"/>
  <c r="AK190" i="12"/>
  <c r="AL190" i="12"/>
  <c r="AM190" i="12"/>
  <c r="AN190" i="12"/>
  <c r="AO190" i="12"/>
  <c r="AP190" i="12"/>
  <c r="AQ190" i="12"/>
  <c r="AR190" i="12"/>
  <c r="AA148" i="12"/>
  <c r="AB148" i="12"/>
  <c r="AC148" i="12"/>
  <c r="AS148" i="12" s="1"/>
  <c r="AD148" i="12"/>
  <c r="AE148" i="12"/>
  <c r="AF148" i="12"/>
  <c r="AG148" i="12"/>
  <c r="AH148" i="12"/>
  <c r="AI148" i="12"/>
  <c r="AJ148" i="12"/>
  <c r="AK148" i="12"/>
  <c r="AL148" i="12"/>
  <c r="AM148" i="12"/>
  <c r="AN148" i="12"/>
  <c r="AO148" i="12"/>
  <c r="AP148" i="12"/>
  <c r="AQ148" i="12"/>
  <c r="AR148" i="12"/>
  <c r="AA198" i="12"/>
  <c r="AB198" i="12"/>
  <c r="AC198" i="12"/>
  <c r="AD198" i="12"/>
  <c r="AE198" i="12"/>
  <c r="AF198" i="12"/>
  <c r="AG198" i="12"/>
  <c r="AH198" i="12"/>
  <c r="AI198" i="12"/>
  <c r="AJ198" i="12"/>
  <c r="AK198" i="12"/>
  <c r="AL198" i="12"/>
  <c r="AM198" i="12"/>
  <c r="AN198" i="12"/>
  <c r="AO198" i="12"/>
  <c r="AP198" i="12"/>
  <c r="AQ198" i="12"/>
  <c r="AR198" i="12"/>
  <c r="AA201" i="12"/>
  <c r="AB201" i="12"/>
  <c r="AC201" i="12"/>
  <c r="AD201" i="12"/>
  <c r="AE201" i="12"/>
  <c r="AF201" i="12"/>
  <c r="AG201" i="12"/>
  <c r="AH201" i="12"/>
  <c r="AI201" i="12"/>
  <c r="AJ201" i="12"/>
  <c r="AK201" i="12"/>
  <c r="AL201" i="12"/>
  <c r="AM201" i="12"/>
  <c r="AN201" i="12"/>
  <c r="AO201" i="12"/>
  <c r="AP201" i="12"/>
  <c r="AQ201" i="12"/>
  <c r="AR201" i="12"/>
  <c r="AA207" i="12"/>
  <c r="AT207" i="12" s="1"/>
  <c r="AB207" i="12"/>
  <c r="AC207" i="12"/>
  <c r="AD207" i="12"/>
  <c r="AE207" i="12"/>
  <c r="AF207" i="12"/>
  <c r="AG207" i="12"/>
  <c r="AH207" i="12"/>
  <c r="AI207" i="12"/>
  <c r="AJ207" i="12"/>
  <c r="AK207" i="12"/>
  <c r="AL207" i="12"/>
  <c r="AM207" i="12"/>
  <c r="AN207" i="12"/>
  <c r="AO207" i="12"/>
  <c r="AP207" i="12"/>
  <c r="AQ207" i="12"/>
  <c r="AR207" i="12"/>
  <c r="AA161" i="12"/>
  <c r="AB161" i="12"/>
  <c r="AC161" i="12"/>
  <c r="AT161" i="12" s="1"/>
  <c r="AD161" i="12"/>
  <c r="AE161" i="12"/>
  <c r="AF161" i="12"/>
  <c r="AG161" i="12"/>
  <c r="AH161" i="12"/>
  <c r="AI161" i="12"/>
  <c r="AJ161" i="12"/>
  <c r="AK161" i="12"/>
  <c r="AL161" i="12"/>
  <c r="AM161" i="12"/>
  <c r="AN161" i="12"/>
  <c r="AO161" i="12"/>
  <c r="AP161" i="12"/>
  <c r="AQ161" i="12"/>
  <c r="AR161" i="12"/>
  <c r="AA208" i="12"/>
  <c r="AB208" i="12"/>
  <c r="AC208" i="12"/>
  <c r="AD208" i="12"/>
  <c r="AE208" i="12"/>
  <c r="AF208" i="12"/>
  <c r="AG208" i="12"/>
  <c r="AH208" i="12"/>
  <c r="AI208" i="12"/>
  <c r="AJ208" i="12"/>
  <c r="AK208" i="12"/>
  <c r="AL208" i="12"/>
  <c r="AM208" i="12"/>
  <c r="AN208" i="12"/>
  <c r="AO208" i="12"/>
  <c r="AP208" i="12"/>
  <c r="AQ208" i="12"/>
  <c r="AR208" i="12"/>
  <c r="AA179" i="12"/>
  <c r="AB179" i="12"/>
  <c r="AC179" i="12"/>
  <c r="AD179" i="12"/>
  <c r="AE179" i="12"/>
  <c r="AF179" i="12"/>
  <c r="AG179" i="12"/>
  <c r="AH179" i="12"/>
  <c r="AI179" i="12"/>
  <c r="AJ179" i="12"/>
  <c r="AK179" i="12"/>
  <c r="AL179" i="12"/>
  <c r="AM179" i="12"/>
  <c r="AN179" i="12"/>
  <c r="AO179" i="12"/>
  <c r="AP179" i="12"/>
  <c r="AQ179" i="12"/>
  <c r="AR179" i="12"/>
  <c r="AA187" i="12"/>
  <c r="AS187" i="12" s="1"/>
  <c r="AB187" i="12"/>
  <c r="AC187" i="12"/>
  <c r="AD187" i="12"/>
  <c r="AE187" i="12"/>
  <c r="AF187" i="12"/>
  <c r="AG187" i="12"/>
  <c r="AH187" i="12"/>
  <c r="AI187" i="12"/>
  <c r="AJ187" i="12"/>
  <c r="AK187" i="12"/>
  <c r="AL187" i="12"/>
  <c r="AM187" i="12"/>
  <c r="AN187" i="12"/>
  <c r="AO187" i="12"/>
  <c r="AP187" i="12"/>
  <c r="AQ187" i="12"/>
  <c r="AR187" i="12"/>
  <c r="AA228" i="12"/>
  <c r="AB228" i="12"/>
  <c r="AC228" i="12"/>
  <c r="AS228" i="12" s="1"/>
  <c r="AD228" i="12"/>
  <c r="AE228" i="12"/>
  <c r="AF228" i="12"/>
  <c r="AG228" i="12"/>
  <c r="AH228" i="12"/>
  <c r="AI228" i="12"/>
  <c r="AJ228" i="12"/>
  <c r="AK228" i="12"/>
  <c r="AL228" i="12"/>
  <c r="AM228" i="12"/>
  <c r="AN228" i="12"/>
  <c r="AO228" i="12"/>
  <c r="AP228" i="12"/>
  <c r="AQ228" i="12"/>
  <c r="AR228" i="12"/>
  <c r="AA230" i="12"/>
  <c r="AB230" i="12"/>
  <c r="AC230" i="12"/>
  <c r="AD230" i="12"/>
  <c r="AE230" i="12"/>
  <c r="AF230" i="12"/>
  <c r="AG230" i="12"/>
  <c r="AH230" i="12"/>
  <c r="AI230" i="12"/>
  <c r="AJ230" i="12"/>
  <c r="AK230" i="12"/>
  <c r="AL230" i="12"/>
  <c r="AM230" i="12"/>
  <c r="AN230" i="12"/>
  <c r="AO230" i="12"/>
  <c r="AP230" i="12"/>
  <c r="AQ230" i="12"/>
  <c r="AR230" i="12"/>
  <c r="AA217" i="12"/>
  <c r="AB217" i="12"/>
  <c r="AC217" i="12"/>
  <c r="AD217" i="12"/>
  <c r="AE217" i="12"/>
  <c r="AF217" i="12"/>
  <c r="AG217" i="12"/>
  <c r="AH217" i="12"/>
  <c r="AI217" i="12"/>
  <c r="AJ217" i="12"/>
  <c r="AK217" i="12"/>
  <c r="AL217" i="12"/>
  <c r="AM217" i="12"/>
  <c r="AN217" i="12"/>
  <c r="AO217" i="12"/>
  <c r="AP217" i="12"/>
  <c r="AQ217" i="12"/>
  <c r="AR217" i="12"/>
  <c r="AA883" i="12"/>
  <c r="AT883" i="12" s="1"/>
  <c r="AB883" i="12"/>
  <c r="AC883" i="12"/>
  <c r="AD883" i="12"/>
  <c r="AE883" i="12"/>
  <c r="AF883" i="12"/>
  <c r="AG883" i="12"/>
  <c r="AH883" i="12"/>
  <c r="AI883" i="12"/>
  <c r="AJ883" i="12"/>
  <c r="AK883" i="12"/>
  <c r="AL883" i="12"/>
  <c r="AM883" i="12"/>
  <c r="AN883" i="12"/>
  <c r="AO883" i="12"/>
  <c r="AP883" i="12"/>
  <c r="AQ883" i="12"/>
  <c r="AR883" i="12"/>
  <c r="AA233" i="12"/>
  <c r="AB233" i="12"/>
  <c r="AC233" i="12"/>
  <c r="AS233" i="12" s="1"/>
  <c r="AD233" i="12"/>
  <c r="AE233" i="12"/>
  <c r="AF233" i="12"/>
  <c r="AG233" i="12"/>
  <c r="AH233" i="12"/>
  <c r="AI233" i="12"/>
  <c r="AJ233" i="12"/>
  <c r="AK233" i="12"/>
  <c r="AL233" i="12"/>
  <c r="AM233" i="12"/>
  <c r="AN233" i="12"/>
  <c r="AO233" i="12"/>
  <c r="AP233" i="12"/>
  <c r="AQ233" i="12"/>
  <c r="AR233" i="12"/>
  <c r="AA219" i="12"/>
  <c r="AB219" i="12"/>
  <c r="AC219" i="12"/>
  <c r="AD219" i="12"/>
  <c r="AE219" i="12"/>
  <c r="AF219" i="12"/>
  <c r="AG219" i="12"/>
  <c r="AH219" i="12"/>
  <c r="AI219" i="12"/>
  <c r="AJ219" i="12"/>
  <c r="AK219" i="12"/>
  <c r="AL219" i="12"/>
  <c r="AM219" i="12"/>
  <c r="AN219" i="12"/>
  <c r="AO219" i="12"/>
  <c r="AP219" i="12"/>
  <c r="AQ219" i="12"/>
  <c r="AR219" i="12"/>
  <c r="AA221" i="12"/>
  <c r="AB221" i="12"/>
  <c r="AC221" i="12"/>
  <c r="AD221" i="12"/>
  <c r="AE221" i="12"/>
  <c r="AF221" i="12"/>
  <c r="AG221" i="12"/>
  <c r="AH221" i="12"/>
  <c r="AI221" i="12"/>
  <c r="AJ221" i="12"/>
  <c r="AK221" i="12"/>
  <c r="AL221" i="12"/>
  <c r="AM221" i="12"/>
  <c r="AN221" i="12"/>
  <c r="AO221" i="12"/>
  <c r="AP221" i="12"/>
  <c r="AQ221" i="12"/>
  <c r="AR221" i="12"/>
  <c r="AA216" i="12"/>
  <c r="AT216" i="12" s="1"/>
  <c r="AB216" i="12"/>
  <c r="AC216" i="12"/>
  <c r="AD216" i="12"/>
  <c r="AE216" i="12"/>
  <c r="AF216" i="12"/>
  <c r="AG216" i="12"/>
  <c r="AH216" i="12"/>
  <c r="AI216" i="12"/>
  <c r="AJ216" i="12"/>
  <c r="AK216" i="12"/>
  <c r="AL216" i="12"/>
  <c r="AM216" i="12"/>
  <c r="AN216" i="12"/>
  <c r="AO216" i="12"/>
  <c r="AP216" i="12"/>
  <c r="AQ216" i="12"/>
  <c r="AR216" i="12"/>
  <c r="AA237" i="12"/>
  <c r="AB237" i="12"/>
  <c r="AC237" i="12"/>
  <c r="AS237" i="12" s="1"/>
  <c r="AD237" i="12"/>
  <c r="AE237" i="12"/>
  <c r="AF237" i="12"/>
  <c r="AG237" i="12"/>
  <c r="AH237" i="12"/>
  <c r="AI237" i="12"/>
  <c r="AJ237" i="12"/>
  <c r="AK237" i="12"/>
  <c r="AL237" i="12"/>
  <c r="AM237" i="12"/>
  <c r="AN237" i="12"/>
  <c r="AO237" i="12"/>
  <c r="AP237" i="12"/>
  <c r="AQ237" i="12"/>
  <c r="AR237" i="12"/>
  <c r="AA810" i="12"/>
  <c r="AB810" i="12"/>
  <c r="AC810" i="12"/>
  <c r="AD810" i="12"/>
  <c r="AE810" i="12"/>
  <c r="AF810" i="12"/>
  <c r="AG810" i="12"/>
  <c r="AH810" i="12"/>
  <c r="AI810" i="12"/>
  <c r="AJ810" i="12"/>
  <c r="AK810" i="12"/>
  <c r="AL810" i="12"/>
  <c r="AM810" i="12"/>
  <c r="AN810" i="12"/>
  <c r="AO810" i="12"/>
  <c r="AP810" i="12"/>
  <c r="AQ810" i="12"/>
  <c r="AR810" i="12"/>
  <c r="AA218" i="12"/>
  <c r="AB218" i="12"/>
  <c r="AC218" i="12"/>
  <c r="AD218" i="12"/>
  <c r="AE218" i="12"/>
  <c r="AF218" i="12"/>
  <c r="AG218" i="12"/>
  <c r="AH218" i="12"/>
  <c r="AI218" i="12"/>
  <c r="AJ218" i="12"/>
  <c r="AK218" i="12"/>
  <c r="AL218" i="12"/>
  <c r="AM218" i="12"/>
  <c r="AN218" i="12"/>
  <c r="AO218" i="12"/>
  <c r="AP218" i="12"/>
  <c r="AQ218" i="12"/>
  <c r="AR218" i="12"/>
  <c r="AA223" i="12"/>
  <c r="AT223" i="12" s="1"/>
  <c r="AB223" i="12"/>
  <c r="AC223" i="12"/>
  <c r="AD223" i="12"/>
  <c r="AE223" i="12"/>
  <c r="AF223" i="12"/>
  <c r="AG223" i="12"/>
  <c r="AH223" i="12"/>
  <c r="AI223" i="12"/>
  <c r="AJ223" i="12"/>
  <c r="AK223" i="12"/>
  <c r="AL223" i="12"/>
  <c r="AM223" i="12"/>
  <c r="AN223" i="12"/>
  <c r="AO223" i="12"/>
  <c r="AP223" i="12"/>
  <c r="AQ223" i="12"/>
  <c r="AR223" i="12"/>
  <c r="AA224" i="12"/>
  <c r="AB224" i="12"/>
  <c r="AC224" i="12"/>
  <c r="AT224" i="12" s="1"/>
  <c r="AD224" i="12"/>
  <c r="AE224" i="12"/>
  <c r="AF224" i="12"/>
  <c r="AG224" i="12"/>
  <c r="AH224" i="12"/>
  <c r="AI224" i="12"/>
  <c r="AJ224" i="12"/>
  <c r="AK224" i="12"/>
  <c r="AL224" i="12"/>
  <c r="AM224" i="12"/>
  <c r="AN224" i="12"/>
  <c r="AO224" i="12"/>
  <c r="AP224" i="12"/>
  <c r="AQ224" i="12"/>
  <c r="AR224" i="12"/>
  <c r="AA629" i="12"/>
  <c r="AB629" i="12"/>
  <c r="AC629" i="12"/>
  <c r="AD629" i="12"/>
  <c r="AE629" i="12"/>
  <c r="AF629" i="12"/>
  <c r="AG629" i="12"/>
  <c r="AH629" i="12"/>
  <c r="AI629" i="12"/>
  <c r="AJ629" i="12"/>
  <c r="AK629" i="12"/>
  <c r="AL629" i="12"/>
  <c r="AM629" i="12"/>
  <c r="AN629" i="12"/>
  <c r="AO629" i="12"/>
  <c r="AP629" i="12"/>
  <c r="AQ629" i="12"/>
  <c r="AR629" i="12"/>
  <c r="AA220" i="12"/>
  <c r="AB220" i="12"/>
  <c r="AC220" i="12"/>
  <c r="AD220" i="12"/>
  <c r="AE220" i="12"/>
  <c r="AF220" i="12"/>
  <c r="AG220" i="12"/>
  <c r="AH220" i="12"/>
  <c r="AI220" i="12"/>
  <c r="AJ220" i="12"/>
  <c r="AK220" i="12"/>
  <c r="AL220" i="12"/>
  <c r="AM220" i="12"/>
  <c r="AN220" i="12"/>
  <c r="AO220" i="12"/>
  <c r="AP220" i="12"/>
  <c r="AQ220" i="12"/>
  <c r="AR220" i="12"/>
  <c r="AA235" i="12"/>
  <c r="AT235" i="12" s="1"/>
  <c r="AB235" i="12"/>
  <c r="AC235" i="12"/>
  <c r="AD235" i="12"/>
  <c r="AE235" i="12"/>
  <c r="AF235" i="12"/>
  <c r="AG235" i="12"/>
  <c r="AH235" i="12"/>
  <c r="AI235" i="12"/>
  <c r="AJ235" i="12"/>
  <c r="AK235" i="12"/>
  <c r="AL235" i="12"/>
  <c r="AM235" i="12"/>
  <c r="AN235" i="12"/>
  <c r="AO235" i="12"/>
  <c r="AP235" i="12"/>
  <c r="AQ235" i="12"/>
  <c r="AR235" i="12"/>
  <c r="AA238" i="12"/>
  <c r="AB238" i="12"/>
  <c r="AC238" i="12"/>
  <c r="AT238" i="12" s="1"/>
  <c r="AD238" i="12"/>
  <c r="AE238" i="12"/>
  <c r="AF238" i="12"/>
  <c r="AG238" i="12"/>
  <c r="AH238" i="12"/>
  <c r="AI238" i="12"/>
  <c r="AJ238" i="12"/>
  <c r="AK238" i="12"/>
  <c r="AL238" i="12"/>
  <c r="AM238" i="12"/>
  <c r="AN238" i="12"/>
  <c r="AO238" i="12"/>
  <c r="AP238" i="12"/>
  <c r="AQ238" i="12"/>
  <c r="AR238" i="12"/>
  <c r="AA239" i="12"/>
  <c r="AB239" i="12"/>
  <c r="AC239" i="12"/>
  <c r="AD239" i="12"/>
  <c r="AE239" i="12"/>
  <c r="AF239" i="12"/>
  <c r="AG239" i="12"/>
  <c r="AH239" i="12"/>
  <c r="AI239" i="12"/>
  <c r="AJ239" i="12"/>
  <c r="AK239" i="12"/>
  <c r="AL239" i="12"/>
  <c r="AM239" i="12"/>
  <c r="AN239" i="12"/>
  <c r="AO239" i="12"/>
  <c r="AP239" i="12"/>
  <c r="AQ239" i="12"/>
  <c r="AR239" i="12"/>
  <c r="AA234" i="12"/>
  <c r="AB234" i="12"/>
  <c r="AC234" i="12"/>
  <c r="AS234" i="12" s="1"/>
  <c r="AD234" i="12"/>
  <c r="AE234" i="12"/>
  <c r="AF234" i="12"/>
  <c r="AG234" i="12"/>
  <c r="AH234" i="12"/>
  <c r="AI234" i="12"/>
  <c r="AJ234" i="12"/>
  <c r="AK234" i="12"/>
  <c r="AL234" i="12"/>
  <c r="AM234" i="12"/>
  <c r="AN234" i="12"/>
  <c r="AO234" i="12"/>
  <c r="AP234" i="12"/>
  <c r="AQ234" i="12"/>
  <c r="AR234" i="12"/>
  <c r="AA241" i="12"/>
  <c r="AB241" i="12"/>
  <c r="AC241" i="12"/>
  <c r="AD241" i="12"/>
  <c r="AE241" i="12"/>
  <c r="AF241" i="12"/>
  <c r="AG241" i="12"/>
  <c r="AH241" i="12"/>
  <c r="AI241" i="12"/>
  <c r="AJ241" i="12"/>
  <c r="AK241" i="12"/>
  <c r="AL241" i="12"/>
  <c r="AM241" i="12"/>
  <c r="AN241" i="12"/>
  <c r="AO241" i="12"/>
  <c r="AP241" i="12"/>
  <c r="AQ241" i="12"/>
  <c r="AR241" i="12"/>
  <c r="AA246" i="12"/>
  <c r="AB246" i="12"/>
  <c r="AC246" i="12"/>
  <c r="AD246" i="12"/>
  <c r="AE246" i="12"/>
  <c r="AF246" i="12"/>
  <c r="AG246" i="12"/>
  <c r="AH246" i="12"/>
  <c r="AI246" i="12"/>
  <c r="AJ246" i="12"/>
  <c r="AK246" i="12"/>
  <c r="AL246" i="12"/>
  <c r="AM246" i="12"/>
  <c r="AN246" i="12"/>
  <c r="AO246" i="12"/>
  <c r="AP246" i="12"/>
  <c r="AQ246" i="12"/>
  <c r="AR246" i="12"/>
  <c r="AA247" i="12"/>
  <c r="AS247" i="12" s="1"/>
  <c r="AB247" i="12"/>
  <c r="AC247" i="12"/>
  <c r="AD247" i="12"/>
  <c r="AE247" i="12"/>
  <c r="AF247" i="12"/>
  <c r="AG247" i="12"/>
  <c r="AH247" i="12"/>
  <c r="AI247" i="12"/>
  <c r="AJ247" i="12"/>
  <c r="AK247" i="12"/>
  <c r="AL247" i="12"/>
  <c r="AM247" i="12"/>
  <c r="AN247" i="12"/>
  <c r="AO247" i="12"/>
  <c r="AP247" i="12"/>
  <c r="AQ247" i="12"/>
  <c r="AR247" i="12"/>
  <c r="AA254" i="12"/>
  <c r="AB254" i="12"/>
  <c r="AC254" i="12"/>
  <c r="AT254" i="12" s="1"/>
  <c r="AD254" i="12"/>
  <c r="AE254" i="12"/>
  <c r="AF254" i="12"/>
  <c r="AG254" i="12"/>
  <c r="AH254" i="12"/>
  <c r="AI254" i="12"/>
  <c r="AJ254" i="12"/>
  <c r="AK254" i="12"/>
  <c r="AL254" i="12"/>
  <c r="AM254" i="12"/>
  <c r="AN254" i="12"/>
  <c r="AO254" i="12"/>
  <c r="AP254" i="12"/>
  <c r="AQ254" i="12"/>
  <c r="AR254" i="12"/>
  <c r="AA267" i="12"/>
  <c r="AB267" i="12"/>
  <c r="AC267" i="12"/>
  <c r="AD267" i="12"/>
  <c r="AE267" i="12"/>
  <c r="AF267" i="12"/>
  <c r="AG267" i="12"/>
  <c r="AH267" i="12"/>
  <c r="AI267" i="12"/>
  <c r="AJ267" i="12"/>
  <c r="AK267" i="12"/>
  <c r="AL267" i="12"/>
  <c r="AM267" i="12"/>
  <c r="AN267" i="12"/>
  <c r="AO267" i="12"/>
  <c r="AP267" i="12"/>
  <c r="AQ267" i="12"/>
  <c r="AR267" i="12"/>
  <c r="AA268" i="12"/>
  <c r="AB268" i="12"/>
  <c r="AC268" i="12"/>
  <c r="AD268" i="12"/>
  <c r="AE268" i="12"/>
  <c r="AF268" i="12"/>
  <c r="AG268" i="12"/>
  <c r="AH268" i="12"/>
  <c r="AI268" i="12"/>
  <c r="AJ268" i="12"/>
  <c r="AK268" i="12"/>
  <c r="AL268" i="12"/>
  <c r="AM268" i="12"/>
  <c r="AN268" i="12"/>
  <c r="AO268" i="12"/>
  <c r="AP268" i="12"/>
  <c r="AQ268" i="12"/>
  <c r="AR268" i="12"/>
  <c r="AA243" i="12"/>
  <c r="AS243" i="12" s="1"/>
  <c r="AB243" i="12"/>
  <c r="AC243" i="12"/>
  <c r="AD243" i="12"/>
  <c r="AE243" i="12"/>
  <c r="AF243" i="12"/>
  <c r="AG243" i="12"/>
  <c r="AH243" i="12"/>
  <c r="AI243" i="12"/>
  <c r="AJ243" i="12"/>
  <c r="AK243" i="12"/>
  <c r="AL243" i="12"/>
  <c r="AM243" i="12"/>
  <c r="AN243" i="12"/>
  <c r="AO243" i="12"/>
  <c r="AP243" i="12"/>
  <c r="AQ243" i="12"/>
  <c r="AR243" i="12"/>
  <c r="AA249" i="12"/>
  <c r="AB249" i="12"/>
  <c r="AC249" i="12"/>
  <c r="AS249" i="12" s="1"/>
  <c r="AD249" i="12"/>
  <c r="AE249" i="12"/>
  <c r="AF249" i="12"/>
  <c r="AG249" i="12"/>
  <c r="AH249" i="12"/>
  <c r="AI249" i="12"/>
  <c r="AJ249" i="12"/>
  <c r="AK249" i="12"/>
  <c r="AL249" i="12"/>
  <c r="AM249" i="12"/>
  <c r="AN249" i="12"/>
  <c r="AO249" i="12"/>
  <c r="AP249" i="12"/>
  <c r="AQ249" i="12"/>
  <c r="AR249" i="12"/>
  <c r="AA245" i="12"/>
  <c r="AB245" i="12"/>
  <c r="AC245" i="12"/>
  <c r="AD245" i="12"/>
  <c r="AE245" i="12"/>
  <c r="AF245" i="12"/>
  <c r="AG245" i="12"/>
  <c r="AH245" i="12"/>
  <c r="AI245" i="12"/>
  <c r="AJ245" i="12"/>
  <c r="AK245" i="12"/>
  <c r="AL245" i="12"/>
  <c r="AM245" i="12"/>
  <c r="AN245" i="12"/>
  <c r="AO245" i="12"/>
  <c r="AP245" i="12"/>
  <c r="AQ245" i="12"/>
  <c r="AR245" i="12"/>
  <c r="AA253" i="12"/>
  <c r="AB253" i="12"/>
  <c r="AC253" i="12"/>
  <c r="AD253" i="12"/>
  <c r="AE253" i="12"/>
  <c r="AF253" i="12"/>
  <c r="AG253" i="12"/>
  <c r="AH253" i="12"/>
  <c r="AI253" i="12"/>
  <c r="AJ253" i="12"/>
  <c r="AK253" i="12"/>
  <c r="AL253" i="12"/>
  <c r="AM253" i="12"/>
  <c r="AN253" i="12"/>
  <c r="AO253" i="12"/>
  <c r="AP253" i="12"/>
  <c r="AQ253" i="12"/>
  <c r="AR253" i="12"/>
  <c r="AA252" i="12"/>
  <c r="AS252" i="12" s="1"/>
  <c r="AB252" i="12"/>
  <c r="AC252" i="12"/>
  <c r="AD252" i="12"/>
  <c r="AE252" i="12"/>
  <c r="AF252" i="12"/>
  <c r="AG252" i="12"/>
  <c r="AH252" i="12"/>
  <c r="AI252" i="12"/>
  <c r="AJ252" i="12"/>
  <c r="AK252" i="12"/>
  <c r="AL252" i="12"/>
  <c r="AM252" i="12"/>
  <c r="AN252" i="12"/>
  <c r="AO252" i="12"/>
  <c r="AP252" i="12"/>
  <c r="AQ252" i="12"/>
  <c r="AR252" i="12"/>
  <c r="AA255" i="12"/>
  <c r="AB255" i="12"/>
  <c r="AC255" i="12"/>
  <c r="AT255" i="12" s="1"/>
  <c r="AD255" i="12"/>
  <c r="AE255" i="12"/>
  <c r="AF255" i="12"/>
  <c r="AG255" i="12"/>
  <c r="AH255" i="12"/>
  <c r="AI255" i="12"/>
  <c r="AJ255" i="12"/>
  <c r="AK255" i="12"/>
  <c r="AL255" i="12"/>
  <c r="AM255" i="12"/>
  <c r="AN255" i="12"/>
  <c r="AO255" i="12"/>
  <c r="AP255" i="12"/>
  <c r="AQ255" i="12"/>
  <c r="AR255" i="12"/>
  <c r="AA256" i="12"/>
  <c r="AB256" i="12"/>
  <c r="AC256" i="12"/>
  <c r="AD256" i="12"/>
  <c r="AE256" i="12"/>
  <c r="AF256" i="12"/>
  <c r="AG256" i="12"/>
  <c r="AH256" i="12"/>
  <c r="AI256" i="12"/>
  <c r="AJ256" i="12"/>
  <c r="AK256" i="12"/>
  <c r="AL256" i="12"/>
  <c r="AM256" i="12"/>
  <c r="AN256" i="12"/>
  <c r="AO256" i="12"/>
  <c r="AP256" i="12"/>
  <c r="AQ256" i="12"/>
  <c r="AR256" i="12"/>
  <c r="AA248" i="12"/>
  <c r="AB248" i="12"/>
  <c r="AC248" i="12"/>
  <c r="AD248" i="12"/>
  <c r="AE248" i="12"/>
  <c r="AF248" i="12"/>
  <c r="AG248" i="12"/>
  <c r="AH248" i="12"/>
  <c r="AI248" i="12"/>
  <c r="AJ248" i="12"/>
  <c r="AK248" i="12"/>
  <c r="AL248" i="12"/>
  <c r="AM248" i="12"/>
  <c r="AN248" i="12"/>
  <c r="AO248" i="12"/>
  <c r="AP248" i="12"/>
  <c r="AQ248" i="12"/>
  <c r="AR248" i="12"/>
  <c r="AA266" i="12"/>
  <c r="AS266" i="12" s="1"/>
  <c r="AB266" i="12"/>
  <c r="AC266" i="12"/>
  <c r="AD266" i="12"/>
  <c r="AE266" i="12"/>
  <c r="AF266" i="12"/>
  <c r="AG266" i="12"/>
  <c r="AH266" i="12"/>
  <c r="AI266" i="12"/>
  <c r="AJ266" i="12"/>
  <c r="AK266" i="12"/>
  <c r="AL266" i="12"/>
  <c r="AM266" i="12"/>
  <c r="AN266" i="12"/>
  <c r="AO266" i="12"/>
  <c r="AP266" i="12"/>
  <c r="AQ266" i="12"/>
  <c r="AR266" i="12"/>
  <c r="AA257" i="12"/>
  <c r="AB257" i="12"/>
  <c r="AC257" i="12"/>
  <c r="AT257" i="12" s="1"/>
  <c r="AD257" i="12"/>
  <c r="AE257" i="12"/>
  <c r="AF257" i="12"/>
  <c r="AG257" i="12"/>
  <c r="AH257" i="12"/>
  <c r="AI257" i="12"/>
  <c r="AJ257" i="12"/>
  <c r="AK257" i="12"/>
  <c r="AL257" i="12"/>
  <c r="AM257" i="12"/>
  <c r="AN257" i="12"/>
  <c r="AO257" i="12"/>
  <c r="AP257" i="12"/>
  <c r="AQ257" i="12"/>
  <c r="AR257" i="12"/>
  <c r="AA242" i="12"/>
  <c r="AB242" i="12"/>
  <c r="AC242" i="12"/>
  <c r="AD242" i="12"/>
  <c r="AE242" i="12"/>
  <c r="AF242" i="12"/>
  <c r="AG242" i="12"/>
  <c r="AH242" i="12"/>
  <c r="AI242" i="12"/>
  <c r="AJ242" i="12"/>
  <c r="AK242" i="12"/>
  <c r="AL242" i="12"/>
  <c r="AM242" i="12"/>
  <c r="AN242" i="12"/>
  <c r="AO242" i="12"/>
  <c r="AP242" i="12"/>
  <c r="AQ242" i="12"/>
  <c r="AR242" i="12"/>
  <c r="AA258" i="12"/>
  <c r="AB258" i="12"/>
  <c r="AC258" i="12"/>
  <c r="AD258" i="12"/>
  <c r="AE258" i="12"/>
  <c r="AF258" i="12"/>
  <c r="AG258" i="12"/>
  <c r="AH258" i="12"/>
  <c r="AI258" i="12"/>
  <c r="AJ258" i="12"/>
  <c r="AK258" i="12"/>
  <c r="AL258" i="12"/>
  <c r="AM258" i="12"/>
  <c r="AN258" i="12"/>
  <c r="AO258" i="12"/>
  <c r="AP258" i="12"/>
  <c r="AQ258" i="12"/>
  <c r="AR258" i="12"/>
  <c r="AA271" i="12"/>
  <c r="AS271" i="12" s="1"/>
  <c r="AB271" i="12"/>
  <c r="AC271" i="12"/>
  <c r="AD271" i="12"/>
  <c r="AE271" i="12"/>
  <c r="AF271" i="12"/>
  <c r="AG271" i="12"/>
  <c r="AH271" i="12"/>
  <c r="AI271" i="12"/>
  <c r="AJ271" i="12"/>
  <c r="AK271" i="12"/>
  <c r="AL271" i="12"/>
  <c r="AM271" i="12"/>
  <c r="AN271" i="12"/>
  <c r="AO271" i="12"/>
  <c r="AP271" i="12"/>
  <c r="AQ271" i="12"/>
  <c r="AR271" i="12"/>
  <c r="AA259" i="12"/>
  <c r="AB259" i="12"/>
  <c r="AC259" i="12"/>
  <c r="AS259" i="12" s="1"/>
  <c r="AD259" i="12"/>
  <c r="AE259" i="12"/>
  <c r="AF259" i="12"/>
  <c r="AG259" i="12"/>
  <c r="AH259" i="12"/>
  <c r="AI259" i="12"/>
  <c r="AJ259" i="12"/>
  <c r="AK259" i="12"/>
  <c r="AL259" i="12"/>
  <c r="AM259" i="12"/>
  <c r="AN259" i="12"/>
  <c r="AO259" i="12"/>
  <c r="AP259" i="12"/>
  <c r="AQ259" i="12"/>
  <c r="AR259" i="12"/>
  <c r="AA261" i="12"/>
  <c r="AB261" i="12"/>
  <c r="AC261" i="12"/>
  <c r="AD261" i="12"/>
  <c r="AE261" i="12"/>
  <c r="AF261" i="12"/>
  <c r="AG261" i="12"/>
  <c r="AH261" i="12"/>
  <c r="AI261" i="12"/>
  <c r="AJ261" i="12"/>
  <c r="AK261" i="12"/>
  <c r="AL261" i="12"/>
  <c r="AM261" i="12"/>
  <c r="AN261" i="12"/>
  <c r="AO261" i="12"/>
  <c r="AP261" i="12"/>
  <c r="AQ261" i="12"/>
  <c r="AR261" i="12"/>
  <c r="AA251" i="12"/>
  <c r="AB251" i="12"/>
  <c r="AC251" i="12"/>
  <c r="AD251" i="12"/>
  <c r="AE251" i="12"/>
  <c r="AF251" i="12"/>
  <c r="AG251" i="12"/>
  <c r="AH251" i="12"/>
  <c r="AI251" i="12"/>
  <c r="AJ251" i="12"/>
  <c r="AK251" i="12"/>
  <c r="AL251" i="12"/>
  <c r="AM251" i="12"/>
  <c r="AN251" i="12"/>
  <c r="AO251" i="12"/>
  <c r="AP251" i="12"/>
  <c r="AQ251" i="12"/>
  <c r="AR251" i="12"/>
  <c r="AA262" i="12"/>
  <c r="AT262" i="12" s="1"/>
  <c r="AB262" i="12"/>
  <c r="AC262" i="12"/>
  <c r="AD262" i="12"/>
  <c r="AE262" i="12"/>
  <c r="AF262" i="12"/>
  <c r="AG262" i="12"/>
  <c r="AH262" i="12"/>
  <c r="AI262" i="12"/>
  <c r="AJ262" i="12"/>
  <c r="AK262" i="12"/>
  <c r="AL262" i="12"/>
  <c r="AM262" i="12"/>
  <c r="AN262" i="12"/>
  <c r="AO262" i="12"/>
  <c r="AP262" i="12"/>
  <c r="AQ262" i="12"/>
  <c r="AR262" i="12"/>
  <c r="AA264" i="12"/>
  <c r="AB264" i="12"/>
  <c r="AC264" i="12"/>
  <c r="AT264" i="12" s="1"/>
  <c r="AD264" i="12"/>
  <c r="AE264" i="12"/>
  <c r="AF264" i="12"/>
  <c r="AG264" i="12"/>
  <c r="AH264" i="12"/>
  <c r="AI264" i="12"/>
  <c r="AJ264" i="12"/>
  <c r="AK264" i="12"/>
  <c r="AL264" i="12"/>
  <c r="AM264" i="12"/>
  <c r="AN264" i="12"/>
  <c r="AO264" i="12"/>
  <c r="AP264" i="12"/>
  <c r="AQ264" i="12"/>
  <c r="AR264" i="12"/>
  <c r="AA265" i="12"/>
  <c r="AB265" i="12"/>
  <c r="AC265" i="12"/>
  <c r="AD265" i="12"/>
  <c r="AE265" i="12"/>
  <c r="AF265" i="12"/>
  <c r="AG265" i="12"/>
  <c r="AH265" i="12"/>
  <c r="AI265" i="12"/>
  <c r="AJ265" i="12"/>
  <c r="AK265" i="12"/>
  <c r="AL265" i="12"/>
  <c r="AM265" i="12"/>
  <c r="AN265" i="12"/>
  <c r="AO265" i="12"/>
  <c r="AP265" i="12"/>
  <c r="AQ265" i="12"/>
  <c r="AR265" i="12"/>
  <c r="AA250" i="12"/>
  <c r="AB250" i="12"/>
  <c r="AC250" i="12"/>
  <c r="AD250" i="12"/>
  <c r="AE250" i="12"/>
  <c r="AF250" i="12"/>
  <c r="AG250" i="12"/>
  <c r="AH250" i="12"/>
  <c r="AI250" i="12"/>
  <c r="AJ250" i="12"/>
  <c r="AK250" i="12"/>
  <c r="AL250" i="12"/>
  <c r="AM250" i="12"/>
  <c r="AN250" i="12"/>
  <c r="AO250" i="12"/>
  <c r="AP250" i="12"/>
  <c r="AQ250" i="12"/>
  <c r="AR250" i="12"/>
  <c r="AA270" i="12"/>
  <c r="AS270" i="12" s="1"/>
  <c r="AB270" i="12"/>
  <c r="AC270" i="12"/>
  <c r="AD270" i="12"/>
  <c r="AE270" i="12"/>
  <c r="AF270" i="12"/>
  <c r="AG270" i="12"/>
  <c r="AH270" i="12"/>
  <c r="AI270" i="12"/>
  <c r="AJ270" i="12"/>
  <c r="AK270" i="12"/>
  <c r="AL270" i="12"/>
  <c r="AM270" i="12"/>
  <c r="AN270" i="12"/>
  <c r="AO270" i="12"/>
  <c r="AP270" i="12"/>
  <c r="AQ270" i="12"/>
  <c r="AR270" i="12"/>
  <c r="AA272" i="12"/>
  <c r="AB272" i="12"/>
  <c r="AC272" i="12"/>
  <c r="AT272" i="12" s="1"/>
  <c r="AD272" i="12"/>
  <c r="AE272" i="12"/>
  <c r="AF272" i="12"/>
  <c r="AG272" i="12"/>
  <c r="AH272" i="12"/>
  <c r="AI272" i="12"/>
  <c r="AJ272" i="12"/>
  <c r="AK272" i="12"/>
  <c r="AL272" i="12"/>
  <c r="AM272" i="12"/>
  <c r="AN272" i="12"/>
  <c r="AO272" i="12"/>
  <c r="AP272" i="12"/>
  <c r="AQ272" i="12"/>
  <c r="AR272" i="12"/>
  <c r="AA665" i="12"/>
  <c r="AB665" i="12"/>
  <c r="AC665" i="12"/>
  <c r="AD665" i="12"/>
  <c r="AE665" i="12"/>
  <c r="AF665" i="12"/>
  <c r="AG665" i="12"/>
  <c r="AH665" i="12"/>
  <c r="AI665" i="12"/>
  <c r="AJ665" i="12"/>
  <c r="AK665" i="12"/>
  <c r="AL665" i="12"/>
  <c r="AM665" i="12"/>
  <c r="AN665" i="12"/>
  <c r="AO665" i="12"/>
  <c r="AP665" i="12"/>
  <c r="AQ665" i="12"/>
  <c r="AR665" i="12"/>
  <c r="AA263" i="12"/>
  <c r="AB263" i="12"/>
  <c r="AC263" i="12"/>
  <c r="AD263" i="12"/>
  <c r="AE263" i="12"/>
  <c r="AF263" i="12"/>
  <c r="AG263" i="12"/>
  <c r="AH263" i="12"/>
  <c r="AI263" i="12"/>
  <c r="AJ263" i="12"/>
  <c r="AK263" i="12"/>
  <c r="AL263" i="12"/>
  <c r="AM263" i="12"/>
  <c r="AN263" i="12"/>
  <c r="AO263" i="12"/>
  <c r="AP263" i="12"/>
  <c r="AQ263" i="12"/>
  <c r="AR263" i="12"/>
  <c r="AA278" i="12"/>
  <c r="AS278" i="12" s="1"/>
  <c r="AB278" i="12"/>
  <c r="AC278" i="12"/>
  <c r="AD278" i="12"/>
  <c r="AE278" i="12"/>
  <c r="AF278" i="12"/>
  <c r="AG278" i="12"/>
  <c r="AH278" i="12"/>
  <c r="AI278" i="12"/>
  <c r="AJ278" i="12"/>
  <c r="AK278" i="12"/>
  <c r="AL278" i="12"/>
  <c r="AM278" i="12"/>
  <c r="AN278" i="12"/>
  <c r="AO278" i="12"/>
  <c r="AP278" i="12"/>
  <c r="AQ278" i="12"/>
  <c r="AR278" i="12"/>
  <c r="AA275" i="12"/>
  <c r="AB275" i="12"/>
  <c r="AC275" i="12"/>
  <c r="AT275" i="12" s="1"/>
  <c r="AD275" i="12"/>
  <c r="AE275" i="12"/>
  <c r="AF275" i="12"/>
  <c r="AG275" i="12"/>
  <c r="AH275" i="12"/>
  <c r="AI275" i="12"/>
  <c r="AJ275" i="12"/>
  <c r="AK275" i="12"/>
  <c r="AL275" i="12"/>
  <c r="AM275" i="12"/>
  <c r="AN275" i="12"/>
  <c r="AO275" i="12"/>
  <c r="AP275" i="12"/>
  <c r="AQ275" i="12"/>
  <c r="AR275" i="12"/>
  <c r="AA274" i="12"/>
  <c r="AB274" i="12"/>
  <c r="AC274" i="12"/>
  <c r="AD274" i="12"/>
  <c r="AE274" i="12"/>
  <c r="AF274" i="12"/>
  <c r="AG274" i="12"/>
  <c r="AH274" i="12"/>
  <c r="AI274" i="12"/>
  <c r="AJ274" i="12"/>
  <c r="AK274" i="12"/>
  <c r="AL274" i="12"/>
  <c r="AM274" i="12"/>
  <c r="AN274" i="12"/>
  <c r="AO274" i="12"/>
  <c r="AP274" i="12"/>
  <c r="AQ274" i="12"/>
  <c r="AR274" i="12"/>
  <c r="AA276" i="12"/>
  <c r="AB276" i="12"/>
  <c r="AC276" i="12"/>
  <c r="AD276" i="12"/>
  <c r="AE276" i="12"/>
  <c r="AF276" i="12"/>
  <c r="AG276" i="12"/>
  <c r="AH276" i="12"/>
  <c r="AI276" i="12"/>
  <c r="AJ276" i="12"/>
  <c r="AK276" i="12"/>
  <c r="AL276" i="12"/>
  <c r="AM276" i="12"/>
  <c r="AN276" i="12"/>
  <c r="AO276" i="12"/>
  <c r="AP276" i="12"/>
  <c r="AQ276" i="12"/>
  <c r="AR276" i="12"/>
  <c r="AA742" i="12"/>
  <c r="AT742" i="12" s="1"/>
  <c r="AB742" i="12"/>
  <c r="AC742" i="12"/>
  <c r="AD742" i="12"/>
  <c r="AE742" i="12"/>
  <c r="AF742" i="12"/>
  <c r="AG742" i="12"/>
  <c r="AH742" i="12"/>
  <c r="AI742" i="12"/>
  <c r="AJ742" i="12"/>
  <c r="AK742" i="12"/>
  <c r="AL742" i="12"/>
  <c r="AM742" i="12"/>
  <c r="AN742" i="12"/>
  <c r="AO742" i="12"/>
  <c r="AP742" i="12"/>
  <c r="AQ742" i="12"/>
  <c r="AR742" i="12"/>
  <c r="AA277" i="12"/>
  <c r="AB277" i="12"/>
  <c r="AC277" i="12"/>
  <c r="AT277" i="12" s="1"/>
  <c r="AD277" i="12"/>
  <c r="AE277" i="12"/>
  <c r="AF277" i="12"/>
  <c r="AG277" i="12"/>
  <c r="AH277" i="12"/>
  <c r="AI277" i="12"/>
  <c r="AJ277" i="12"/>
  <c r="AK277" i="12"/>
  <c r="AL277" i="12"/>
  <c r="AM277" i="12"/>
  <c r="AN277" i="12"/>
  <c r="AO277" i="12"/>
  <c r="AP277" i="12"/>
  <c r="AQ277" i="12"/>
  <c r="AR277" i="12"/>
  <c r="AA882" i="12"/>
  <c r="AB882" i="12"/>
  <c r="AC882" i="12"/>
  <c r="AD882" i="12"/>
  <c r="AE882" i="12"/>
  <c r="AF882" i="12"/>
  <c r="AG882" i="12"/>
  <c r="AH882" i="12"/>
  <c r="AI882" i="12"/>
  <c r="AJ882" i="12"/>
  <c r="AK882" i="12"/>
  <c r="AL882" i="12"/>
  <c r="AM882" i="12"/>
  <c r="AT882" i="12" s="1"/>
  <c r="AN882" i="12"/>
  <c r="AO882" i="12"/>
  <c r="AP882" i="12"/>
  <c r="AQ882" i="12"/>
  <c r="AR882" i="12"/>
  <c r="AA307" i="12"/>
  <c r="AB307" i="12"/>
  <c r="AC307" i="12"/>
  <c r="AS307" i="12" s="1"/>
  <c r="AD307" i="12"/>
  <c r="AE307" i="12"/>
  <c r="AF307" i="12"/>
  <c r="AG307" i="12"/>
  <c r="AH307" i="12"/>
  <c r="AI307" i="12"/>
  <c r="AJ307" i="12"/>
  <c r="AK307" i="12"/>
  <c r="AL307" i="12"/>
  <c r="AM307" i="12"/>
  <c r="AN307" i="12"/>
  <c r="AO307" i="12"/>
  <c r="AP307" i="12"/>
  <c r="AQ307" i="12"/>
  <c r="AR307" i="12"/>
  <c r="AA287" i="12"/>
  <c r="AB287" i="12"/>
  <c r="AC287" i="12"/>
  <c r="AD287" i="12"/>
  <c r="AE287" i="12"/>
  <c r="AF287" i="12"/>
  <c r="AG287" i="12"/>
  <c r="AH287" i="12"/>
  <c r="AI287" i="12"/>
  <c r="AJ287" i="12"/>
  <c r="AK287" i="12"/>
  <c r="AL287" i="12"/>
  <c r="AM287" i="12"/>
  <c r="AN287" i="12"/>
  <c r="AO287" i="12"/>
  <c r="AP287" i="12"/>
  <c r="AQ287" i="12"/>
  <c r="AR287" i="12"/>
  <c r="AA308" i="12"/>
  <c r="AB308" i="12"/>
  <c r="AC308" i="12"/>
  <c r="AD308" i="12"/>
  <c r="AE308" i="12"/>
  <c r="AF308" i="12"/>
  <c r="AG308" i="12"/>
  <c r="AH308" i="12"/>
  <c r="AI308" i="12"/>
  <c r="AJ308" i="12"/>
  <c r="AK308" i="12"/>
  <c r="AL308" i="12"/>
  <c r="AM308" i="12"/>
  <c r="AN308" i="12"/>
  <c r="AO308" i="12"/>
  <c r="AP308" i="12"/>
  <c r="AQ308" i="12"/>
  <c r="AR308" i="12"/>
  <c r="AA304" i="12"/>
  <c r="AT304" i="12" s="1"/>
  <c r="AB304" i="12"/>
  <c r="AC304" i="12"/>
  <c r="AD304" i="12"/>
  <c r="AE304" i="12"/>
  <c r="AF304" i="12"/>
  <c r="AG304" i="12"/>
  <c r="AH304" i="12"/>
  <c r="AI304" i="12"/>
  <c r="AJ304" i="12"/>
  <c r="AK304" i="12"/>
  <c r="AL304" i="12"/>
  <c r="AM304" i="12"/>
  <c r="AN304" i="12"/>
  <c r="AO304" i="12"/>
  <c r="AP304" i="12"/>
  <c r="AQ304" i="12"/>
  <c r="AR304" i="12"/>
  <c r="AA283" i="12"/>
  <c r="AB283" i="12"/>
  <c r="AC283" i="12"/>
  <c r="AS283" i="12" s="1"/>
  <c r="AD283" i="12"/>
  <c r="AE283" i="12"/>
  <c r="AF283" i="12"/>
  <c r="AG283" i="12"/>
  <c r="AH283" i="12"/>
  <c r="AI283" i="12"/>
  <c r="AJ283" i="12"/>
  <c r="AK283" i="12"/>
  <c r="AL283" i="12"/>
  <c r="AM283" i="12"/>
  <c r="AN283" i="12"/>
  <c r="AO283" i="12"/>
  <c r="AP283" i="12"/>
  <c r="AQ283" i="12"/>
  <c r="AR283" i="12"/>
  <c r="AA280" i="12"/>
  <c r="AB280" i="12"/>
  <c r="AC280" i="12"/>
  <c r="AD280" i="12"/>
  <c r="AE280" i="12"/>
  <c r="AF280" i="12"/>
  <c r="AG280" i="12"/>
  <c r="AH280" i="12"/>
  <c r="AI280" i="12"/>
  <c r="AJ280" i="12"/>
  <c r="AK280" i="12"/>
  <c r="AL280" i="12"/>
  <c r="AM280" i="12"/>
  <c r="AN280" i="12"/>
  <c r="AO280" i="12"/>
  <c r="AP280" i="12"/>
  <c r="AQ280" i="12"/>
  <c r="AR280" i="12"/>
  <c r="AA290" i="12"/>
  <c r="AB290" i="12"/>
  <c r="AC290" i="12"/>
  <c r="AD290" i="12"/>
  <c r="AE290" i="12"/>
  <c r="AF290" i="12"/>
  <c r="AG290" i="12"/>
  <c r="AH290" i="12"/>
  <c r="AI290" i="12"/>
  <c r="AJ290" i="12"/>
  <c r="AK290" i="12"/>
  <c r="AL290" i="12"/>
  <c r="AM290" i="12"/>
  <c r="AN290" i="12"/>
  <c r="AO290" i="12"/>
  <c r="AP290" i="12"/>
  <c r="AQ290" i="12"/>
  <c r="AR290" i="12"/>
  <c r="AA30" i="12"/>
  <c r="AT30" i="12" s="1"/>
  <c r="AB30" i="12"/>
  <c r="AC30" i="12"/>
  <c r="AD30" i="12"/>
  <c r="AE30" i="12"/>
  <c r="AF30" i="12"/>
  <c r="AG30" i="12"/>
  <c r="AH30" i="12"/>
  <c r="AI30" i="12"/>
  <c r="AJ30" i="12"/>
  <c r="AK30" i="12"/>
  <c r="AL30" i="12"/>
  <c r="AM30" i="12"/>
  <c r="AN30" i="12"/>
  <c r="AO30" i="12"/>
  <c r="AP30" i="12"/>
  <c r="AQ30" i="12"/>
  <c r="AR30" i="12"/>
  <c r="AA316" i="12"/>
  <c r="AB316" i="12"/>
  <c r="AC316" i="12"/>
  <c r="AS316" i="12" s="1"/>
  <c r="AD316" i="12"/>
  <c r="AE316" i="12"/>
  <c r="AF316" i="12"/>
  <c r="AG316" i="12"/>
  <c r="AH316" i="12"/>
  <c r="AI316" i="12"/>
  <c r="AJ316" i="12"/>
  <c r="AK316" i="12"/>
  <c r="AL316" i="12"/>
  <c r="AM316" i="12"/>
  <c r="AN316" i="12"/>
  <c r="AO316" i="12"/>
  <c r="AP316" i="12"/>
  <c r="AQ316" i="12"/>
  <c r="AR316" i="12"/>
  <c r="AA288" i="12"/>
  <c r="AB288" i="12"/>
  <c r="AC288" i="12"/>
  <c r="AD288" i="12"/>
  <c r="AE288" i="12"/>
  <c r="AF288" i="12"/>
  <c r="AG288" i="12"/>
  <c r="AH288" i="12"/>
  <c r="AI288" i="12"/>
  <c r="AJ288" i="12"/>
  <c r="AK288" i="12"/>
  <c r="AL288" i="12"/>
  <c r="AM288" i="12"/>
  <c r="AN288" i="12"/>
  <c r="AO288" i="12"/>
  <c r="AP288" i="12"/>
  <c r="AQ288" i="12"/>
  <c r="AR288" i="12"/>
  <c r="AA309" i="12"/>
  <c r="AB309" i="12"/>
  <c r="AC309" i="12"/>
  <c r="AD309" i="12"/>
  <c r="AE309" i="12"/>
  <c r="AF309" i="12"/>
  <c r="AG309" i="12"/>
  <c r="AH309" i="12"/>
  <c r="AI309" i="12"/>
  <c r="AJ309" i="12"/>
  <c r="AK309" i="12"/>
  <c r="AL309" i="12"/>
  <c r="AM309" i="12"/>
  <c r="AN309" i="12"/>
  <c r="AO309" i="12"/>
  <c r="AP309" i="12"/>
  <c r="AQ309" i="12"/>
  <c r="AR309" i="12"/>
  <c r="AA279" i="12"/>
  <c r="AT279" i="12" s="1"/>
  <c r="AB279" i="12"/>
  <c r="AC279" i="12"/>
  <c r="AD279" i="12"/>
  <c r="AE279" i="12"/>
  <c r="AF279" i="12"/>
  <c r="AG279" i="12"/>
  <c r="AH279" i="12"/>
  <c r="AI279" i="12"/>
  <c r="AJ279" i="12"/>
  <c r="AK279" i="12"/>
  <c r="AL279" i="12"/>
  <c r="AM279" i="12"/>
  <c r="AN279" i="12"/>
  <c r="AO279" i="12"/>
  <c r="AP279" i="12"/>
  <c r="AQ279" i="12"/>
  <c r="AR279" i="12"/>
  <c r="AA134" i="12"/>
  <c r="AB134" i="12"/>
  <c r="AC134" i="12"/>
  <c r="AS134" i="12" s="1"/>
  <c r="AD134" i="12"/>
  <c r="AE134" i="12"/>
  <c r="AF134" i="12"/>
  <c r="AG134" i="12"/>
  <c r="AH134" i="12"/>
  <c r="AI134" i="12"/>
  <c r="AJ134" i="12"/>
  <c r="AK134" i="12"/>
  <c r="AL134" i="12"/>
  <c r="AM134" i="12"/>
  <c r="AN134" i="12"/>
  <c r="AO134" i="12"/>
  <c r="AP134" i="12"/>
  <c r="AQ134" i="12"/>
  <c r="AR134" i="12"/>
  <c r="AA282" i="12"/>
  <c r="AB282" i="12"/>
  <c r="AC282" i="12"/>
  <c r="AD282" i="12"/>
  <c r="AE282" i="12"/>
  <c r="AF282" i="12"/>
  <c r="AG282" i="12"/>
  <c r="AH282" i="12"/>
  <c r="AI282" i="12"/>
  <c r="AJ282" i="12"/>
  <c r="AK282" i="12"/>
  <c r="AL282" i="12"/>
  <c r="AM282" i="12"/>
  <c r="AN282" i="12"/>
  <c r="AO282" i="12"/>
  <c r="AP282" i="12"/>
  <c r="AQ282" i="12"/>
  <c r="AR282" i="12"/>
  <c r="AA284" i="12"/>
  <c r="AB284" i="12"/>
  <c r="AC284" i="12"/>
  <c r="AD284" i="12"/>
  <c r="AE284" i="12"/>
  <c r="AF284" i="12"/>
  <c r="AG284" i="12"/>
  <c r="AH284" i="12"/>
  <c r="AI284" i="12"/>
  <c r="AJ284" i="12"/>
  <c r="AK284" i="12"/>
  <c r="AL284" i="12"/>
  <c r="AM284" i="12"/>
  <c r="AN284" i="12"/>
  <c r="AO284" i="12"/>
  <c r="AP284" i="12"/>
  <c r="AQ284" i="12"/>
  <c r="AR284" i="12"/>
  <c r="AA285" i="12"/>
  <c r="AT285" i="12" s="1"/>
  <c r="AB285" i="12"/>
  <c r="AC285" i="12"/>
  <c r="AD285" i="12"/>
  <c r="AE285" i="12"/>
  <c r="AF285" i="12"/>
  <c r="AG285" i="12"/>
  <c r="AH285" i="12"/>
  <c r="AI285" i="12"/>
  <c r="AJ285" i="12"/>
  <c r="AK285" i="12"/>
  <c r="AL285" i="12"/>
  <c r="AM285" i="12"/>
  <c r="AN285" i="12"/>
  <c r="AO285" i="12"/>
  <c r="AP285" i="12"/>
  <c r="AQ285" i="12"/>
  <c r="AR285" i="12"/>
  <c r="AA286" i="12"/>
  <c r="AB286" i="12"/>
  <c r="AC286" i="12"/>
  <c r="AS286" i="12" s="1"/>
  <c r="AD286" i="12"/>
  <c r="AE286" i="12"/>
  <c r="AF286" i="12"/>
  <c r="AG286" i="12"/>
  <c r="AH286" i="12"/>
  <c r="AI286" i="12"/>
  <c r="AJ286" i="12"/>
  <c r="AK286" i="12"/>
  <c r="AL286" i="12"/>
  <c r="AM286" i="12"/>
  <c r="AN286" i="12"/>
  <c r="AO286" i="12"/>
  <c r="AP286" i="12"/>
  <c r="AQ286" i="12"/>
  <c r="AR286" i="12"/>
  <c r="AA293" i="12"/>
  <c r="AB293" i="12"/>
  <c r="AC293" i="12"/>
  <c r="AD293" i="12"/>
  <c r="AE293" i="12"/>
  <c r="AF293" i="12"/>
  <c r="AG293" i="12"/>
  <c r="AH293" i="12"/>
  <c r="AI293" i="12"/>
  <c r="AJ293" i="12"/>
  <c r="AK293" i="12"/>
  <c r="AL293" i="12"/>
  <c r="AM293" i="12"/>
  <c r="AN293" i="12"/>
  <c r="AO293" i="12"/>
  <c r="AP293" i="12"/>
  <c r="AQ293" i="12"/>
  <c r="AR293" i="12"/>
  <c r="AA292" i="12"/>
  <c r="AB292" i="12"/>
  <c r="AC292" i="12"/>
  <c r="AD292" i="12"/>
  <c r="AE292" i="12"/>
  <c r="AF292" i="12"/>
  <c r="AG292" i="12"/>
  <c r="AH292" i="12"/>
  <c r="AI292" i="12"/>
  <c r="AJ292" i="12"/>
  <c r="AK292" i="12"/>
  <c r="AL292" i="12"/>
  <c r="AM292" i="12"/>
  <c r="AN292" i="12"/>
  <c r="AO292" i="12"/>
  <c r="AP292" i="12"/>
  <c r="AQ292" i="12"/>
  <c r="AR292" i="12"/>
  <c r="AA768" i="12"/>
  <c r="AS768" i="12" s="1"/>
  <c r="AB768" i="12"/>
  <c r="AC768" i="12"/>
  <c r="AD768" i="12"/>
  <c r="AE768" i="12"/>
  <c r="AF768" i="12"/>
  <c r="AG768" i="12"/>
  <c r="AH768" i="12"/>
  <c r="AI768" i="12"/>
  <c r="AJ768" i="12"/>
  <c r="AK768" i="12"/>
  <c r="AL768" i="12"/>
  <c r="AM768" i="12"/>
  <c r="AN768" i="12"/>
  <c r="AO768" i="12"/>
  <c r="AP768" i="12"/>
  <c r="AQ768" i="12"/>
  <c r="AR768" i="12"/>
  <c r="AA294" i="12"/>
  <c r="AB294" i="12"/>
  <c r="AC294" i="12"/>
  <c r="AT294" i="12" s="1"/>
  <c r="AD294" i="12"/>
  <c r="AE294" i="12"/>
  <c r="AF294" i="12"/>
  <c r="AG294" i="12"/>
  <c r="AH294" i="12"/>
  <c r="AI294" i="12"/>
  <c r="AJ294" i="12"/>
  <c r="AK294" i="12"/>
  <c r="AL294" i="12"/>
  <c r="AM294" i="12"/>
  <c r="AN294" i="12"/>
  <c r="AO294" i="12"/>
  <c r="AP294" i="12"/>
  <c r="AQ294" i="12"/>
  <c r="AR294" i="12"/>
  <c r="AA313" i="12"/>
  <c r="AB313" i="12"/>
  <c r="AC313" i="12"/>
  <c r="AD313" i="12"/>
  <c r="AE313" i="12"/>
  <c r="AF313" i="12"/>
  <c r="AG313" i="12"/>
  <c r="AH313" i="12"/>
  <c r="AI313" i="12"/>
  <c r="AJ313" i="12"/>
  <c r="AK313" i="12"/>
  <c r="AL313" i="12"/>
  <c r="AM313" i="12"/>
  <c r="AN313" i="12"/>
  <c r="AO313" i="12"/>
  <c r="AP313" i="12"/>
  <c r="AQ313" i="12"/>
  <c r="AR313" i="12"/>
  <c r="AA295" i="12"/>
  <c r="AB295" i="12"/>
  <c r="AC295" i="12"/>
  <c r="AD295" i="12"/>
  <c r="AE295" i="12"/>
  <c r="AF295" i="12"/>
  <c r="AG295" i="12"/>
  <c r="AH295" i="12"/>
  <c r="AI295" i="12"/>
  <c r="AJ295" i="12"/>
  <c r="AK295" i="12"/>
  <c r="AL295" i="12"/>
  <c r="AM295" i="12"/>
  <c r="AN295" i="12"/>
  <c r="AO295" i="12"/>
  <c r="AP295" i="12"/>
  <c r="AQ295" i="12"/>
  <c r="AR295" i="12"/>
  <c r="AA315" i="12"/>
  <c r="AT315" i="12" s="1"/>
  <c r="AB315" i="12"/>
  <c r="AC315" i="12"/>
  <c r="AD315" i="12"/>
  <c r="AE315" i="12"/>
  <c r="AF315" i="12"/>
  <c r="AG315" i="12"/>
  <c r="AH315" i="12"/>
  <c r="AI315" i="12"/>
  <c r="AJ315" i="12"/>
  <c r="AK315" i="12"/>
  <c r="AL315" i="12"/>
  <c r="AM315" i="12"/>
  <c r="AN315" i="12"/>
  <c r="AO315" i="12"/>
  <c r="AP315" i="12"/>
  <c r="AQ315" i="12"/>
  <c r="AR315" i="12"/>
  <c r="AA305" i="12"/>
  <c r="AB305" i="12"/>
  <c r="AC305" i="12"/>
  <c r="AT305" i="12" s="1"/>
  <c r="AD305" i="12"/>
  <c r="AE305" i="12"/>
  <c r="AF305" i="12"/>
  <c r="AG305" i="12"/>
  <c r="AH305" i="12"/>
  <c r="AI305" i="12"/>
  <c r="AJ305" i="12"/>
  <c r="AK305" i="12"/>
  <c r="AL305" i="12"/>
  <c r="AM305" i="12"/>
  <c r="AN305" i="12"/>
  <c r="AO305" i="12"/>
  <c r="AP305" i="12"/>
  <c r="AQ305" i="12"/>
  <c r="AR305" i="12"/>
  <c r="AA306" i="12"/>
  <c r="AB306" i="12"/>
  <c r="AC306" i="12"/>
  <c r="AD306" i="12"/>
  <c r="AE306" i="12"/>
  <c r="AF306" i="12"/>
  <c r="AG306" i="12"/>
  <c r="AH306" i="12"/>
  <c r="AI306" i="12"/>
  <c r="AJ306" i="12"/>
  <c r="AK306" i="12"/>
  <c r="AL306" i="12"/>
  <c r="AM306" i="12"/>
  <c r="AN306" i="12"/>
  <c r="AO306" i="12"/>
  <c r="AP306" i="12"/>
  <c r="AQ306" i="12"/>
  <c r="AR306" i="12"/>
  <c r="AA323" i="12"/>
  <c r="AB323" i="12"/>
  <c r="AC323" i="12"/>
  <c r="AD323" i="12"/>
  <c r="AE323" i="12"/>
  <c r="AF323" i="12"/>
  <c r="AG323" i="12"/>
  <c r="AH323" i="12"/>
  <c r="AI323" i="12"/>
  <c r="AJ323" i="12"/>
  <c r="AK323" i="12"/>
  <c r="AL323" i="12"/>
  <c r="AM323" i="12"/>
  <c r="AN323" i="12"/>
  <c r="AO323" i="12"/>
  <c r="AP323" i="12"/>
  <c r="AQ323" i="12"/>
  <c r="AR323" i="12"/>
  <c r="AA300" i="12"/>
  <c r="AT300" i="12" s="1"/>
  <c r="AB300" i="12"/>
  <c r="AC300" i="12"/>
  <c r="AD300" i="12"/>
  <c r="AE300" i="12"/>
  <c r="AF300" i="12"/>
  <c r="AG300" i="12"/>
  <c r="AH300" i="12"/>
  <c r="AI300" i="12"/>
  <c r="AJ300" i="12"/>
  <c r="AK300" i="12"/>
  <c r="AL300" i="12"/>
  <c r="AM300" i="12"/>
  <c r="AN300" i="12"/>
  <c r="AO300" i="12"/>
  <c r="AP300" i="12"/>
  <c r="AQ300" i="12"/>
  <c r="AR300" i="12"/>
  <c r="AA314" i="12"/>
  <c r="AB314" i="12"/>
  <c r="AC314" i="12"/>
  <c r="AS314" i="12" s="1"/>
  <c r="AD314" i="12"/>
  <c r="AE314" i="12"/>
  <c r="AF314" i="12"/>
  <c r="AG314" i="12"/>
  <c r="AH314" i="12"/>
  <c r="AI314" i="12"/>
  <c r="AJ314" i="12"/>
  <c r="AK314" i="12"/>
  <c r="AL314" i="12"/>
  <c r="AM314" i="12"/>
  <c r="AN314" i="12"/>
  <c r="AO314" i="12"/>
  <c r="AP314" i="12"/>
  <c r="AQ314" i="12"/>
  <c r="AR314" i="12"/>
  <c r="AA318" i="12"/>
  <c r="AB318" i="12"/>
  <c r="AC318" i="12"/>
  <c r="AD318" i="12"/>
  <c r="AE318" i="12"/>
  <c r="AF318" i="12"/>
  <c r="AG318" i="12"/>
  <c r="AH318" i="12"/>
  <c r="AI318" i="12"/>
  <c r="AJ318" i="12"/>
  <c r="AK318" i="12"/>
  <c r="AL318" i="12"/>
  <c r="AM318" i="12"/>
  <c r="AN318" i="12"/>
  <c r="AO318" i="12"/>
  <c r="AP318" i="12"/>
  <c r="AQ318" i="12"/>
  <c r="AR318" i="12"/>
  <c r="AA303" i="12"/>
  <c r="AB303" i="12"/>
  <c r="AC303" i="12"/>
  <c r="AD303" i="12"/>
  <c r="AE303" i="12"/>
  <c r="AF303" i="12"/>
  <c r="AG303" i="12"/>
  <c r="AH303" i="12"/>
  <c r="AI303" i="12"/>
  <c r="AJ303" i="12"/>
  <c r="AK303" i="12"/>
  <c r="AL303" i="12"/>
  <c r="AM303" i="12"/>
  <c r="AN303" i="12"/>
  <c r="AO303" i="12"/>
  <c r="AP303" i="12"/>
  <c r="AQ303" i="12"/>
  <c r="AR303" i="12"/>
  <c r="AA301" i="12"/>
  <c r="AT301" i="12" s="1"/>
  <c r="AB301" i="12"/>
  <c r="AC301" i="12"/>
  <c r="AD301" i="12"/>
  <c r="AE301" i="12"/>
  <c r="AF301" i="12"/>
  <c r="AG301" i="12"/>
  <c r="AH301" i="12"/>
  <c r="AI301" i="12"/>
  <c r="AJ301" i="12"/>
  <c r="AK301" i="12"/>
  <c r="AL301" i="12"/>
  <c r="AM301" i="12"/>
  <c r="AN301" i="12"/>
  <c r="AO301" i="12"/>
  <c r="AP301" i="12"/>
  <c r="AQ301" i="12"/>
  <c r="AR301" i="12"/>
  <c r="AA302" i="12"/>
  <c r="AB302" i="12"/>
  <c r="AC302" i="12"/>
  <c r="AT302" i="12" s="1"/>
  <c r="AD302" i="12"/>
  <c r="AE302" i="12"/>
  <c r="AF302" i="12"/>
  <c r="AG302" i="12"/>
  <c r="AH302" i="12"/>
  <c r="AI302" i="12"/>
  <c r="AJ302" i="12"/>
  <c r="AK302" i="12"/>
  <c r="AL302" i="12"/>
  <c r="AM302" i="12"/>
  <c r="AN302" i="12"/>
  <c r="AO302" i="12"/>
  <c r="AP302" i="12"/>
  <c r="AQ302" i="12"/>
  <c r="AR302" i="12"/>
  <c r="AA291" i="12"/>
  <c r="AB291" i="12"/>
  <c r="AC291" i="12"/>
  <c r="AD291" i="12"/>
  <c r="AE291" i="12"/>
  <c r="AF291" i="12"/>
  <c r="AG291" i="12"/>
  <c r="AH291" i="12"/>
  <c r="AI291" i="12"/>
  <c r="AJ291" i="12"/>
  <c r="AK291" i="12"/>
  <c r="AL291" i="12"/>
  <c r="AM291" i="12"/>
  <c r="AN291" i="12"/>
  <c r="AO291" i="12"/>
  <c r="AP291" i="12"/>
  <c r="AQ291" i="12"/>
  <c r="AR291" i="12"/>
  <c r="AA299" i="12"/>
  <c r="AB299" i="12"/>
  <c r="AC299" i="12"/>
  <c r="AD299" i="12"/>
  <c r="AE299" i="12"/>
  <c r="AF299" i="12"/>
  <c r="AG299" i="12"/>
  <c r="AH299" i="12"/>
  <c r="AI299" i="12"/>
  <c r="AJ299" i="12"/>
  <c r="AK299" i="12"/>
  <c r="AL299" i="12"/>
  <c r="AM299" i="12"/>
  <c r="AN299" i="12"/>
  <c r="AO299" i="12"/>
  <c r="AP299" i="12"/>
  <c r="AQ299" i="12"/>
  <c r="AR299" i="12"/>
  <c r="AA312" i="12"/>
  <c r="AS312" i="12" s="1"/>
  <c r="AB312" i="12"/>
  <c r="AC312" i="12"/>
  <c r="AD312" i="12"/>
  <c r="AE312" i="12"/>
  <c r="AF312" i="12"/>
  <c r="AG312" i="12"/>
  <c r="AH312" i="12"/>
  <c r="AI312" i="12"/>
  <c r="AJ312" i="12"/>
  <c r="AK312" i="12"/>
  <c r="AL312" i="12"/>
  <c r="AM312" i="12"/>
  <c r="AN312" i="12"/>
  <c r="AO312" i="12"/>
  <c r="AP312" i="12"/>
  <c r="AQ312" i="12"/>
  <c r="AR312" i="12"/>
  <c r="AA281" i="12"/>
  <c r="AB281" i="12"/>
  <c r="AC281" i="12"/>
  <c r="AT281" i="12" s="1"/>
  <c r="AD281" i="12"/>
  <c r="AE281" i="12"/>
  <c r="AF281" i="12"/>
  <c r="AG281" i="12"/>
  <c r="AH281" i="12"/>
  <c r="AI281" i="12"/>
  <c r="AJ281" i="12"/>
  <c r="AK281" i="12"/>
  <c r="AL281" i="12"/>
  <c r="AM281" i="12"/>
  <c r="AN281" i="12"/>
  <c r="AO281" i="12"/>
  <c r="AP281" i="12"/>
  <c r="AQ281" i="12"/>
  <c r="AR281" i="12"/>
  <c r="AA311" i="12"/>
  <c r="AB311" i="12"/>
  <c r="AC311" i="12"/>
  <c r="AD311" i="12"/>
  <c r="AE311" i="12"/>
  <c r="AF311" i="12"/>
  <c r="AG311" i="12"/>
  <c r="AH311" i="12"/>
  <c r="AI311" i="12"/>
  <c r="AJ311" i="12"/>
  <c r="AK311" i="12"/>
  <c r="AL311" i="12"/>
  <c r="AM311" i="12"/>
  <c r="AN311" i="12"/>
  <c r="AO311" i="12"/>
  <c r="AP311" i="12"/>
  <c r="AQ311" i="12"/>
  <c r="AR311" i="12"/>
  <c r="AA289" i="12"/>
  <c r="AB289" i="12"/>
  <c r="AC289" i="12"/>
  <c r="AD289" i="12"/>
  <c r="AE289" i="12"/>
  <c r="AF289" i="12"/>
  <c r="AG289" i="12"/>
  <c r="AH289" i="12"/>
  <c r="AI289" i="12"/>
  <c r="AJ289" i="12"/>
  <c r="AK289" i="12"/>
  <c r="AL289" i="12"/>
  <c r="AM289" i="12"/>
  <c r="AN289" i="12"/>
  <c r="AO289" i="12"/>
  <c r="AP289" i="12"/>
  <c r="AQ289" i="12"/>
  <c r="AR289" i="12"/>
  <c r="AA102" i="12"/>
  <c r="AT102" i="12" s="1"/>
  <c r="AB102" i="12"/>
  <c r="AC102" i="12"/>
  <c r="AD102" i="12"/>
  <c r="AE102" i="12"/>
  <c r="AF102" i="12"/>
  <c r="AG102" i="12"/>
  <c r="AH102" i="12"/>
  <c r="AI102" i="12"/>
  <c r="AJ102" i="12"/>
  <c r="AK102" i="12"/>
  <c r="AL102" i="12"/>
  <c r="AM102" i="12"/>
  <c r="AN102" i="12"/>
  <c r="AO102" i="12"/>
  <c r="AP102" i="12"/>
  <c r="AQ102" i="12"/>
  <c r="AR102" i="12"/>
  <c r="AA317" i="12"/>
  <c r="AB317" i="12"/>
  <c r="AC317" i="12"/>
  <c r="AS317" i="12" s="1"/>
  <c r="AD317" i="12"/>
  <c r="AE317" i="12"/>
  <c r="AF317" i="12"/>
  <c r="AG317" i="12"/>
  <c r="AH317" i="12"/>
  <c r="AI317" i="12"/>
  <c r="AJ317" i="12"/>
  <c r="AK317" i="12"/>
  <c r="AL317" i="12"/>
  <c r="AM317" i="12"/>
  <c r="AN317" i="12"/>
  <c r="AO317" i="12"/>
  <c r="AP317" i="12"/>
  <c r="AQ317" i="12"/>
  <c r="AR317" i="12"/>
  <c r="AA337" i="12"/>
  <c r="AB337" i="12"/>
  <c r="AC337" i="12"/>
  <c r="AD337" i="12"/>
  <c r="AE337" i="12"/>
  <c r="AF337" i="12"/>
  <c r="AG337" i="12"/>
  <c r="AH337" i="12"/>
  <c r="AI337" i="12"/>
  <c r="AJ337" i="12"/>
  <c r="AK337" i="12"/>
  <c r="AL337" i="12"/>
  <c r="AM337" i="12"/>
  <c r="AN337" i="12"/>
  <c r="AO337" i="12"/>
  <c r="AP337" i="12"/>
  <c r="AQ337" i="12"/>
  <c r="AR337" i="12"/>
  <c r="AA326" i="12"/>
  <c r="AB326" i="12"/>
  <c r="AC326" i="12"/>
  <c r="AD326" i="12"/>
  <c r="AE326" i="12"/>
  <c r="AF326" i="12"/>
  <c r="AG326" i="12"/>
  <c r="AH326" i="12"/>
  <c r="AI326" i="12"/>
  <c r="AJ326" i="12"/>
  <c r="AK326" i="12"/>
  <c r="AL326" i="12"/>
  <c r="AM326" i="12"/>
  <c r="AN326" i="12"/>
  <c r="AO326" i="12"/>
  <c r="AP326" i="12"/>
  <c r="AQ326" i="12"/>
  <c r="AR326" i="12"/>
  <c r="AA329" i="12"/>
  <c r="AT329" i="12" s="1"/>
  <c r="AB329" i="12"/>
  <c r="AC329" i="12"/>
  <c r="AD329" i="12"/>
  <c r="AE329" i="12"/>
  <c r="AF329" i="12"/>
  <c r="AG329" i="12"/>
  <c r="AH329" i="12"/>
  <c r="AI329" i="12"/>
  <c r="AJ329" i="12"/>
  <c r="AK329" i="12"/>
  <c r="AL329" i="12"/>
  <c r="AM329" i="12"/>
  <c r="AN329" i="12"/>
  <c r="AO329" i="12"/>
  <c r="AP329" i="12"/>
  <c r="AQ329" i="12"/>
  <c r="AR329" i="12"/>
  <c r="AA336" i="12"/>
  <c r="AB336" i="12"/>
  <c r="AC336" i="12"/>
  <c r="AT336" i="12" s="1"/>
  <c r="AD336" i="12"/>
  <c r="AE336" i="12"/>
  <c r="AF336" i="12"/>
  <c r="AG336" i="12"/>
  <c r="AH336" i="12"/>
  <c r="AI336" i="12"/>
  <c r="AJ336" i="12"/>
  <c r="AK336" i="12"/>
  <c r="AL336" i="12"/>
  <c r="AM336" i="12"/>
  <c r="AN336" i="12"/>
  <c r="AO336" i="12"/>
  <c r="AP336" i="12"/>
  <c r="AQ336" i="12"/>
  <c r="AR336" i="12"/>
  <c r="AA341" i="12"/>
  <c r="AB341" i="12"/>
  <c r="AC341" i="12"/>
  <c r="AD341" i="12"/>
  <c r="AE341" i="12"/>
  <c r="AF341" i="12"/>
  <c r="AG341" i="12"/>
  <c r="AH341" i="12"/>
  <c r="AI341" i="12"/>
  <c r="AJ341" i="12"/>
  <c r="AK341" i="12"/>
  <c r="AL341" i="12"/>
  <c r="AM341" i="12"/>
  <c r="AN341" i="12"/>
  <c r="AO341" i="12"/>
  <c r="AP341" i="12"/>
  <c r="AQ341" i="12"/>
  <c r="AR341" i="12"/>
  <c r="AA342" i="12"/>
  <c r="AB342" i="12"/>
  <c r="AC342" i="12"/>
  <c r="AD342" i="12"/>
  <c r="AE342" i="12"/>
  <c r="AF342" i="12"/>
  <c r="AG342" i="12"/>
  <c r="AH342" i="12"/>
  <c r="AI342" i="12"/>
  <c r="AJ342" i="12"/>
  <c r="AK342" i="12"/>
  <c r="AL342" i="12"/>
  <c r="AM342" i="12"/>
  <c r="AN342" i="12"/>
  <c r="AO342" i="12"/>
  <c r="AP342" i="12"/>
  <c r="AQ342" i="12"/>
  <c r="AR342" i="12"/>
  <c r="AA330" i="12"/>
  <c r="AS330" i="12" s="1"/>
  <c r="AB330" i="12"/>
  <c r="AC330" i="12"/>
  <c r="AD330" i="12"/>
  <c r="AE330" i="12"/>
  <c r="AF330" i="12"/>
  <c r="AG330" i="12"/>
  <c r="AH330" i="12"/>
  <c r="AI330" i="12"/>
  <c r="AJ330" i="12"/>
  <c r="AK330" i="12"/>
  <c r="AL330" i="12"/>
  <c r="AM330" i="12"/>
  <c r="AN330" i="12"/>
  <c r="AO330" i="12"/>
  <c r="AP330" i="12"/>
  <c r="AQ330" i="12"/>
  <c r="AR330" i="12"/>
  <c r="AA324" i="12"/>
  <c r="AB324" i="12"/>
  <c r="AC324" i="12"/>
  <c r="AS324" i="12" s="1"/>
  <c r="AD324" i="12"/>
  <c r="AE324" i="12"/>
  <c r="AF324" i="12"/>
  <c r="AG324" i="12"/>
  <c r="AH324" i="12"/>
  <c r="AI324" i="12"/>
  <c r="AJ324" i="12"/>
  <c r="AK324" i="12"/>
  <c r="AL324" i="12"/>
  <c r="AM324" i="12"/>
  <c r="AN324" i="12"/>
  <c r="AO324" i="12"/>
  <c r="AP324" i="12"/>
  <c r="AQ324" i="12"/>
  <c r="AR324" i="12"/>
  <c r="AA348" i="12"/>
  <c r="AB348" i="12"/>
  <c r="AC348" i="12"/>
  <c r="AD348" i="12"/>
  <c r="AE348" i="12"/>
  <c r="AF348" i="12"/>
  <c r="AG348" i="12"/>
  <c r="AH348" i="12"/>
  <c r="AI348" i="12"/>
  <c r="AJ348" i="12"/>
  <c r="AK348" i="12"/>
  <c r="AL348" i="12"/>
  <c r="AM348" i="12"/>
  <c r="AN348" i="12"/>
  <c r="AO348" i="12"/>
  <c r="AP348" i="12"/>
  <c r="AQ348" i="12"/>
  <c r="AR348" i="12"/>
  <c r="AA334" i="12"/>
  <c r="AB334" i="12"/>
  <c r="AC334" i="12"/>
  <c r="AD334" i="12"/>
  <c r="AE334" i="12"/>
  <c r="AF334" i="12"/>
  <c r="AG334" i="12"/>
  <c r="AH334" i="12"/>
  <c r="AI334" i="12"/>
  <c r="AJ334" i="12"/>
  <c r="AK334" i="12"/>
  <c r="AL334" i="12"/>
  <c r="AM334" i="12"/>
  <c r="AN334" i="12"/>
  <c r="AO334" i="12"/>
  <c r="AP334" i="12"/>
  <c r="AQ334" i="12"/>
  <c r="AR334" i="12"/>
  <c r="AA327" i="12"/>
  <c r="AS327" i="12" s="1"/>
  <c r="AB327" i="12"/>
  <c r="AC327" i="12"/>
  <c r="AD327" i="12"/>
  <c r="AE327" i="12"/>
  <c r="AF327" i="12"/>
  <c r="AG327" i="12"/>
  <c r="AH327" i="12"/>
  <c r="AI327" i="12"/>
  <c r="AJ327" i="12"/>
  <c r="AK327" i="12"/>
  <c r="AL327" i="12"/>
  <c r="AM327" i="12"/>
  <c r="AN327" i="12"/>
  <c r="AO327" i="12"/>
  <c r="AP327" i="12"/>
  <c r="AQ327" i="12"/>
  <c r="AR327" i="12"/>
  <c r="AA325" i="12"/>
  <c r="AB325" i="12"/>
  <c r="AC325" i="12"/>
  <c r="AS325" i="12" s="1"/>
  <c r="AD325" i="12"/>
  <c r="AE325" i="12"/>
  <c r="AF325" i="12"/>
  <c r="AG325" i="12"/>
  <c r="AH325" i="12"/>
  <c r="AI325" i="12"/>
  <c r="AJ325" i="12"/>
  <c r="AK325" i="12"/>
  <c r="AL325" i="12"/>
  <c r="AM325" i="12"/>
  <c r="AN325" i="12"/>
  <c r="AO325" i="12"/>
  <c r="AP325" i="12"/>
  <c r="AQ325" i="12"/>
  <c r="AR325" i="12"/>
  <c r="AA345" i="12"/>
  <c r="AB345" i="12"/>
  <c r="AC345" i="12"/>
  <c r="AD345" i="12"/>
  <c r="AE345" i="12"/>
  <c r="AF345" i="12"/>
  <c r="AG345" i="12"/>
  <c r="AH345" i="12"/>
  <c r="AI345" i="12"/>
  <c r="AJ345" i="12"/>
  <c r="AK345" i="12"/>
  <c r="AL345" i="12"/>
  <c r="AM345" i="12"/>
  <c r="AN345" i="12"/>
  <c r="AO345" i="12"/>
  <c r="AP345" i="12"/>
  <c r="AQ345" i="12"/>
  <c r="AR345" i="12"/>
  <c r="AA347" i="12"/>
  <c r="AB347" i="12"/>
  <c r="AC347" i="12"/>
  <c r="AD347" i="12"/>
  <c r="AE347" i="12"/>
  <c r="AF347" i="12"/>
  <c r="AG347" i="12"/>
  <c r="AH347" i="12"/>
  <c r="AI347" i="12"/>
  <c r="AJ347" i="12"/>
  <c r="AK347" i="12"/>
  <c r="AL347" i="12"/>
  <c r="AM347" i="12"/>
  <c r="AN347" i="12"/>
  <c r="AO347" i="12"/>
  <c r="AP347" i="12"/>
  <c r="AQ347" i="12"/>
  <c r="AR347" i="12"/>
  <c r="AA344" i="12"/>
  <c r="AT344" i="12" s="1"/>
  <c r="AB344" i="12"/>
  <c r="AC344" i="12"/>
  <c r="AD344" i="12"/>
  <c r="AE344" i="12"/>
  <c r="AF344" i="12"/>
  <c r="AG344" i="12"/>
  <c r="AH344" i="12"/>
  <c r="AI344" i="12"/>
  <c r="AJ344" i="12"/>
  <c r="AK344" i="12"/>
  <c r="AL344" i="12"/>
  <c r="AM344" i="12"/>
  <c r="AN344" i="12"/>
  <c r="AO344" i="12"/>
  <c r="AP344" i="12"/>
  <c r="AQ344" i="12"/>
  <c r="AR344" i="12"/>
  <c r="AA333" i="12"/>
  <c r="AB333" i="12"/>
  <c r="AC333" i="12"/>
  <c r="AS333" i="12" s="1"/>
  <c r="AD333" i="12"/>
  <c r="AE333" i="12"/>
  <c r="AF333" i="12"/>
  <c r="AG333" i="12"/>
  <c r="AH333" i="12"/>
  <c r="AI333" i="12"/>
  <c r="AJ333" i="12"/>
  <c r="AK333" i="12"/>
  <c r="AL333" i="12"/>
  <c r="AM333" i="12"/>
  <c r="AN333" i="12"/>
  <c r="AO333" i="12"/>
  <c r="AP333" i="12"/>
  <c r="AQ333" i="12"/>
  <c r="AR333" i="12"/>
  <c r="AA346" i="12"/>
  <c r="AT346" i="12" s="1"/>
  <c r="AB346" i="12"/>
  <c r="AC346" i="12"/>
  <c r="AD346" i="12"/>
  <c r="AE346" i="12"/>
  <c r="AF346" i="12"/>
  <c r="AG346" i="12"/>
  <c r="AH346" i="12"/>
  <c r="AI346" i="12"/>
  <c r="AJ346" i="12"/>
  <c r="AK346" i="12"/>
  <c r="AL346" i="12"/>
  <c r="AM346" i="12"/>
  <c r="AN346" i="12"/>
  <c r="AO346" i="12"/>
  <c r="AP346" i="12"/>
  <c r="AQ346" i="12"/>
  <c r="AR346" i="12"/>
  <c r="AA328" i="12"/>
  <c r="AB328" i="12"/>
  <c r="AC328" i="12"/>
  <c r="AD328" i="12"/>
  <c r="AE328" i="12"/>
  <c r="AF328" i="12"/>
  <c r="AG328" i="12"/>
  <c r="AH328" i="12"/>
  <c r="AI328" i="12"/>
  <c r="AJ328" i="12"/>
  <c r="AK328" i="12"/>
  <c r="AL328" i="12"/>
  <c r="AM328" i="12"/>
  <c r="AN328" i="12"/>
  <c r="AO328" i="12"/>
  <c r="AP328" i="12"/>
  <c r="AQ328" i="12"/>
  <c r="AR328" i="12"/>
  <c r="AA332" i="12"/>
  <c r="AT332" i="12" s="1"/>
  <c r="AB332" i="12"/>
  <c r="AC332" i="12"/>
  <c r="AD332" i="12"/>
  <c r="AE332" i="12"/>
  <c r="AF332" i="12"/>
  <c r="AG332" i="12"/>
  <c r="AH332" i="12"/>
  <c r="AI332" i="12"/>
  <c r="AJ332" i="12"/>
  <c r="AK332" i="12"/>
  <c r="AL332" i="12"/>
  <c r="AM332" i="12"/>
  <c r="AN332" i="12"/>
  <c r="AO332" i="12"/>
  <c r="AP332" i="12"/>
  <c r="AQ332" i="12"/>
  <c r="AR332" i="12"/>
  <c r="AA343" i="12"/>
  <c r="AB343" i="12"/>
  <c r="AC343" i="12"/>
  <c r="AT343" i="12" s="1"/>
  <c r="AD343" i="12"/>
  <c r="AE343" i="12"/>
  <c r="AF343" i="12"/>
  <c r="AG343" i="12"/>
  <c r="AH343" i="12"/>
  <c r="AI343" i="12"/>
  <c r="AJ343" i="12"/>
  <c r="AK343" i="12"/>
  <c r="AL343" i="12"/>
  <c r="AM343" i="12"/>
  <c r="AN343" i="12"/>
  <c r="AO343" i="12"/>
  <c r="AP343" i="12"/>
  <c r="AQ343" i="12"/>
  <c r="AR343" i="12"/>
  <c r="AA331" i="12"/>
  <c r="AB331" i="12"/>
  <c r="AC331" i="12"/>
  <c r="AD331" i="12"/>
  <c r="AE331" i="12"/>
  <c r="AF331" i="12"/>
  <c r="AG331" i="12"/>
  <c r="AH331" i="12"/>
  <c r="AI331" i="12"/>
  <c r="AJ331" i="12"/>
  <c r="AK331" i="12"/>
  <c r="AL331" i="12"/>
  <c r="AM331" i="12"/>
  <c r="AN331" i="12"/>
  <c r="AO331" i="12"/>
  <c r="AP331" i="12"/>
  <c r="AQ331" i="12"/>
  <c r="AR331" i="12"/>
  <c r="AA320" i="12"/>
  <c r="AB320" i="12"/>
  <c r="AC320" i="12"/>
  <c r="AT320" i="12" s="1"/>
  <c r="AD320" i="12"/>
  <c r="AE320" i="12"/>
  <c r="AF320" i="12"/>
  <c r="AG320" i="12"/>
  <c r="AH320" i="12"/>
  <c r="AI320" i="12"/>
  <c r="AJ320" i="12"/>
  <c r="AK320" i="12"/>
  <c r="AL320" i="12"/>
  <c r="AM320" i="12"/>
  <c r="AN320" i="12"/>
  <c r="AO320" i="12"/>
  <c r="AP320" i="12"/>
  <c r="AQ320" i="12"/>
  <c r="AR320" i="12"/>
  <c r="AA350" i="12"/>
  <c r="AS350" i="12" s="1"/>
  <c r="AB350" i="12"/>
  <c r="AC350" i="12"/>
  <c r="AD350" i="12"/>
  <c r="AE350" i="12"/>
  <c r="AF350" i="12"/>
  <c r="AG350" i="12"/>
  <c r="AH350" i="12"/>
  <c r="AI350" i="12"/>
  <c r="AJ350" i="12"/>
  <c r="AK350" i="12"/>
  <c r="AL350" i="12"/>
  <c r="AM350" i="12"/>
  <c r="AN350" i="12"/>
  <c r="AO350" i="12"/>
  <c r="AP350" i="12"/>
  <c r="AQ350" i="12"/>
  <c r="AR350" i="12"/>
  <c r="AA769" i="12"/>
  <c r="AB769" i="12"/>
  <c r="AC769" i="12"/>
  <c r="AT769" i="12" s="1"/>
  <c r="AD769" i="12"/>
  <c r="AE769" i="12"/>
  <c r="AF769" i="12"/>
  <c r="AG769" i="12"/>
  <c r="AH769" i="12"/>
  <c r="AI769" i="12"/>
  <c r="AJ769" i="12"/>
  <c r="AK769" i="12"/>
  <c r="AL769" i="12"/>
  <c r="AM769" i="12"/>
  <c r="AN769" i="12"/>
  <c r="AO769" i="12"/>
  <c r="AP769" i="12"/>
  <c r="AQ769" i="12"/>
  <c r="AR769" i="12"/>
  <c r="AA372" i="12"/>
  <c r="AT372" i="12" s="1"/>
  <c r="AB372" i="12"/>
  <c r="AC372" i="12"/>
  <c r="AD372" i="12"/>
  <c r="AE372" i="12"/>
  <c r="AF372" i="12"/>
  <c r="AG372" i="12"/>
  <c r="AH372" i="12"/>
  <c r="AI372" i="12"/>
  <c r="AJ372" i="12"/>
  <c r="AK372" i="12"/>
  <c r="AL372" i="12"/>
  <c r="AM372" i="12"/>
  <c r="AN372" i="12"/>
  <c r="AO372" i="12"/>
  <c r="AP372" i="12"/>
  <c r="AQ372" i="12"/>
  <c r="AR372" i="12"/>
  <c r="AA382" i="12"/>
  <c r="AB382" i="12"/>
  <c r="AC382" i="12"/>
  <c r="AS382" i="12" s="1"/>
  <c r="AD382" i="12"/>
  <c r="AE382" i="12"/>
  <c r="AF382" i="12"/>
  <c r="AG382" i="12"/>
  <c r="AH382" i="12"/>
  <c r="AI382" i="12"/>
  <c r="AJ382" i="12"/>
  <c r="AK382" i="12"/>
  <c r="AL382" i="12"/>
  <c r="AM382" i="12"/>
  <c r="AN382" i="12"/>
  <c r="AO382" i="12"/>
  <c r="AP382" i="12"/>
  <c r="AQ382" i="12"/>
  <c r="AR382" i="12"/>
  <c r="AA365" i="12"/>
  <c r="AS365" i="12" s="1"/>
  <c r="AB365" i="12"/>
  <c r="AC365" i="12"/>
  <c r="AD365" i="12"/>
  <c r="AE365" i="12"/>
  <c r="AF365" i="12"/>
  <c r="AG365" i="12"/>
  <c r="AH365" i="12"/>
  <c r="AI365" i="12"/>
  <c r="AJ365" i="12"/>
  <c r="AK365" i="12"/>
  <c r="AL365" i="12"/>
  <c r="AM365" i="12"/>
  <c r="AN365" i="12"/>
  <c r="AO365" i="12"/>
  <c r="AP365" i="12"/>
  <c r="AQ365" i="12"/>
  <c r="AR365" i="12"/>
  <c r="AA351" i="12"/>
  <c r="AB351" i="12"/>
  <c r="AC351" i="12"/>
  <c r="AT351" i="12" s="1"/>
  <c r="AD351" i="12"/>
  <c r="AE351" i="12"/>
  <c r="AF351" i="12"/>
  <c r="AG351" i="12"/>
  <c r="AH351" i="12"/>
  <c r="AI351" i="12"/>
  <c r="AJ351" i="12"/>
  <c r="AK351" i="12"/>
  <c r="AL351" i="12"/>
  <c r="AM351" i="12"/>
  <c r="AN351" i="12"/>
  <c r="AO351" i="12"/>
  <c r="AP351" i="12"/>
  <c r="AQ351" i="12"/>
  <c r="AR351" i="12"/>
  <c r="AA389" i="12"/>
  <c r="AB389" i="12"/>
  <c r="AC389" i="12"/>
  <c r="AD389" i="12"/>
  <c r="AE389" i="12"/>
  <c r="AF389" i="12"/>
  <c r="AG389" i="12"/>
  <c r="AH389" i="12"/>
  <c r="AI389" i="12"/>
  <c r="AJ389" i="12"/>
  <c r="AK389" i="12"/>
  <c r="AL389" i="12"/>
  <c r="AM389" i="12"/>
  <c r="AN389" i="12"/>
  <c r="AO389" i="12"/>
  <c r="AP389" i="12"/>
  <c r="AQ389" i="12"/>
  <c r="AR389" i="12"/>
  <c r="AA390" i="12"/>
  <c r="AB390" i="12"/>
  <c r="AC390" i="12"/>
  <c r="AD390" i="12"/>
  <c r="AE390" i="12"/>
  <c r="AF390" i="12"/>
  <c r="AG390" i="12"/>
  <c r="AH390" i="12"/>
  <c r="AI390" i="12"/>
  <c r="AJ390" i="12"/>
  <c r="AK390" i="12"/>
  <c r="AL390" i="12"/>
  <c r="AM390" i="12"/>
  <c r="AN390" i="12"/>
  <c r="AO390" i="12"/>
  <c r="AP390" i="12"/>
  <c r="AQ390" i="12"/>
  <c r="AR390" i="12"/>
  <c r="AA392" i="12"/>
  <c r="AT392" i="12" s="1"/>
  <c r="AB392" i="12"/>
  <c r="AC392" i="12"/>
  <c r="AD392" i="12"/>
  <c r="AE392" i="12"/>
  <c r="AF392" i="12"/>
  <c r="AG392" i="12"/>
  <c r="AH392" i="12"/>
  <c r="AI392" i="12"/>
  <c r="AJ392" i="12"/>
  <c r="AK392" i="12"/>
  <c r="AL392" i="12"/>
  <c r="AM392" i="12"/>
  <c r="AN392" i="12"/>
  <c r="AO392" i="12"/>
  <c r="AP392" i="12"/>
  <c r="AQ392" i="12"/>
  <c r="AR392" i="12"/>
  <c r="AA358" i="12"/>
  <c r="AB358" i="12"/>
  <c r="AC358" i="12"/>
  <c r="AT358" i="12" s="1"/>
  <c r="AD358" i="12"/>
  <c r="AE358" i="12"/>
  <c r="AF358" i="12"/>
  <c r="AG358" i="12"/>
  <c r="AH358" i="12"/>
  <c r="AI358" i="12"/>
  <c r="AJ358" i="12"/>
  <c r="AK358" i="12"/>
  <c r="AL358" i="12"/>
  <c r="AM358" i="12"/>
  <c r="AN358" i="12"/>
  <c r="AO358" i="12"/>
  <c r="AP358" i="12"/>
  <c r="AQ358" i="12"/>
  <c r="AR358" i="12"/>
  <c r="AA356" i="12"/>
  <c r="AB356" i="12"/>
  <c r="AC356" i="12"/>
  <c r="AD356" i="12"/>
  <c r="AE356" i="12"/>
  <c r="AF356" i="12"/>
  <c r="AG356" i="12"/>
  <c r="AH356" i="12"/>
  <c r="AI356" i="12"/>
  <c r="AJ356" i="12"/>
  <c r="AK356" i="12"/>
  <c r="AL356" i="12"/>
  <c r="AM356" i="12"/>
  <c r="AN356" i="12"/>
  <c r="AO356" i="12"/>
  <c r="AP356" i="12"/>
  <c r="AQ356" i="12"/>
  <c r="AR356" i="12"/>
  <c r="AA384" i="12"/>
  <c r="AB384" i="12"/>
  <c r="AC384" i="12"/>
  <c r="AD384" i="12"/>
  <c r="AE384" i="12"/>
  <c r="AF384" i="12"/>
  <c r="AG384" i="12"/>
  <c r="AH384" i="12"/>
  <c r="AI384" i="12"/>
  <c r="AJ384" i="12"/>
  <c r="AK384" i="12"/>
  <c r="AL384" i="12"/>
  <c r="AM384" i="12"/>
  <c r="AN384" i="12"/>
  <c r="AO384" i="12"/>
  <c r="AP384" i="12"/>
  <c r="AQ384" i="12"/>
  <c r="AR384" i="12"/>
  <c r="AA367" i="12"/>
  <c r="AS367" i="12" s="1"/>
  <c r="AB367" i="12"/>
  <c r="AC367" i="12"/>
  <c r="AD367" i="12"/>
  <c r="AE367" i="12"/>
  <c r="AF367" i="12"/>
  <c r="AG367" i="12"/>
  <c r="AH367" i="12"/>
  <c r="AI367" i="12"/>
  <c r="AJ367" i="12"/>
  <c r="AK367" i="12"/>
  <c r="AL367" i="12"/>
  <c r="AM367" i="12"/>
  <c r="AN367" i="12"/>
  <c r="AO367" i="12"/>
  <c r="AP367" i="12"/>
  <c r="AQ367" i="12"/>
  <c r="AR367" i="12"/>
  <c r="AA377" i="12"/>
  <c r="AB377" i="12"/>
  <c r="AC377" i="12"/>
  <c r="AS377" i="12" s="1"/>
  <c r="AD377" i="12"/>
  <c r="AE377" i="12"/>
  <c r="AF377" i="12"/>
  <c r="AG377" i="12"/>
  <c r="AH377" i="12"/>
  <c r="AI377" i="12"/>
  <c r="AJ377" i="12"/>
  <c r="AK377" i="12"/>
  <c r="AL377" i="12"/>
  <c r="AM377" i="12"/>
  <c r="AN377" i="12"/>
  <c r="AO377" i="12"/>
  <c r="AP377" i="12"/>
  <c r="AQ377" i="12"/>
  <c r="AR377" i="12"/>
  <c r="AA371" i="12"/>
  <c r="AT371" i="12" s="1"/>
  <c r="AB371" i="12"/>
  <c r="AC371" i="12"/>
  <c r="AD371" i="12"/>
  <c r="AE371" i="12"/>
  <c r="AF371" i="12"/>
  <c r="AG371" i="12"/>
  <c r="AH371" i="12"/>
  <c r="AI371" i="12"/>
  <c r="AJ371" i="12"/>
  <c r="AK371" i="12"/>
  <c r="AL371" i="12"/>
  <c r="AM371" i="12"/>
  <c r="AN371" i="12"/>
  <c r="AO371" i="12"/>
  <c r="AP371" i="12"/>
  <c r="AQ371" i="12"/>
  <c r="AR371" i="12"/>
  <c r="AA385" i="12"/>
  <c r="AB385" i="12"/>
  <c r="AC385" i="12"/>
  <c r="AD385" i="12"/>
  <c r="AE385" i="12"/>
  <c r="AF385" i="12"/>
  <c r="AG385" i="12"/>
  <c r="AH385" i="12"/>
  <c r="AI385" i="12"/>
  <c r="AJ385" i="12"/>
  <c r="AK385" i="12"/>
  <c r="AL385" i="12"/>
  <c r="AM385" i="12"/>
  <c r="AN385" i="12"/>
  <c r="AO385" i="12"/>
  <c r="AP385" i="12"/>
  <c r="AQ385" i="12"/>
  <c r="AR385" i="12"/>
  <c r="AA362" i="12"/>
  <c r="AT362" i="12" s="1"/>
  <c r="AB362" i="12"/>
  <c r="AC362" i="12"/>
  <c r="AD362" i="12"/>
  <c r="AE362" i="12"/>
  <c r="AF362" i="12"/>
  <c r="AG362" i="12"/>
  <c r="AH362" i="12"/>
  <c r="AI362" i="12"/>
  <c r="AJ362" i="12"/>
  <c r="AK362" i="12"/>
  <c r="AL362" i="12"/>
  <c r="AM362" i="12"/>
  <c r="AN362" i="12"/>
  <c r="AO362" i="12"/>
  <c r="AP362" i="12"/>
  <c r="AQ362" i="12"/>
  <c r="AR362" i="12"/>
  <c r="AA520" i="12"/>
  <c r="AB520" i="12"/>
  <c r="AC520" i="12"/>
  <c r="AT520" i="12" s="1"/>
  <c r="AD520" i="12"/>
  <c r="AE520" i="12"/>
  <c r="AF520" i="12"/>
  <c r="AG520" i="12"/>
  <c r="AH520" i="12"/>
  <c r="AI520" i="12"/>
  <c r="AJ520" i="12"/>
  <c r="AK520" i="12"/>
  <c r="AL520" i="12"/>
  <c r="AM520" i="12"/>
  <c r="AN520" i="12"/>
  <c r="AO520" i="12"/>
  <c r="AP520" i="12"/>
  <c r="AQ520" i="12"/>
  <c r="AR520" i="12"/>
  <c r="AA383" i="12"/>
  <c r="AB383" i="12"/>
  <c r="AC383" i="12"/>
  <c r="AD383" i="12"/>
  <c r="AE383" i="12"/>
  <c r="AF383" i="12"/>
  <c r="AG383" i="12"/>
  <c r="AH383" i="12"/>
  <c r="AI383" i="12"/>
  <c r="AJ383" i="12"/>
  <c r="AK383" i="12"/>
  <c r="AL383" i="12"/>
  <c r="AM383" i="12"/>
  <c r="AN383" i="12"/>
  <c r="AO383" i="12"/>
  <c r="AP383" i="12"/>
  <c r="AQ383" i="12"/>
  <c r="AR383" i="12"/>
  <c r="AA363" i="12"/>
  <c r="AB363" i="12"/>
  <c r="AC363" i="12"/>
  <c r="AD363" i="12"/>
  <c r="AE363" i="12"/>
  <c r="AF363" i="12"/>
  <c r="AG363" i="12"/>
  <c r="AH363" i="12"/>
  <c r="AI363" i="12"/>
  <c r="AJ363" i="12"/>
  <c r="AK363" i="12"/>
  <c r="AL363" i="12"/>
  <c r="AM363" i="12"/>
  <c r="AN363" i="12"/>
  <c r="AO363" i="12"/>
  <c r="AP363" i="12"/>
  <c r="AQ363" i="12"/>
  <c r="AR363" i="12"/>
  <c r="AA380" i="12"/>
  <c r="AT380" i="12" s="1"/>
  <c r="AB380" i="12"/>
  <c r="AC380" i="12"/>
  <c r="AD380" i="12"/>
  <c r="AE380" i="12"/>
  <c r="AF380" i="12"/>
  <c r="AG380" i="12"/>
  <c r="AH380" i="12"/>
  <c r="AI380" i="12"/>
  <c r="AJ380" i="12"/>
  <c r="AK380" i="12"/>
  <c r="AL380" i="12"/>
  <c r="AM380" i="12"/>
  <c r="AN380" i="12"/>
  <c r="AO380" i="12"/>
  <c r="AP380" i="12"/>
  <c r="AQ380" i="12"/>
  <c r="AR380" i="12"/>
  <c r="AA364" i="12"/>
  <c r="AB364" i="12"/>
  <c r="AC364" i="12"/>
  <c r="AS364" i="12" s="1"/>
  <c r="AD364" i="12"/>
  <c r="AE364" i="12"/>
  <c r="AF364" i="12"/>
  <c r="AG364" i="12"/>
  <c r="AH364" i="12"/>
  <c r="AI364" i="12"/>
  <c r="AJ364" i="12"/>
  <c r="AK364" i="12"/>
  <c r="AL364" i="12"/>
  <c r="AM364" i="12"/>
  <c r="AN364" i="12"/>
  <c r="AO364" i="12"/>
  <c r="AP364" i="12"/>
  <c r="AQ364" i="12"/>
  <c r="AR364" i="12"/>
  <c r="AA370" i="12"/>
  <c r="AB370" i="12"/>
  <c r="AC370" i="12"/>
  <c r="AD370" i="12"/>
  <c r="AE370" i="12"/>
  <c r="AF370" i="12"/>
  <c r="AG370" i="12"/>
  <c r="AH370" i="12"/>
  <c r="AI370" i="12"/>
  <c r="AJ370" i="12"/>
  <c r="AK370" i="12"/>
  <c r="AL370" i="12"/>
  <c r="AM370" i="12"/>
  <c r="AN370" i="12"/>
  <c r="AO370" i="12"/>
  <c r="AP370" i="12"/>
  <c r="AQ370" i="12"/>
  <c r="AR370" i="12"/>
  <c r="AA368" i="12"/>
  <c r="AB368" i="12"/>
  <c r="AC368" i="12"/>
  <c r="AD368" i="12"/>
  <c r="AE368" i="12"/>
  <c r="AF368" i="12"/>
  <c r="AG368" i="12"/>
  <c r="AH368" i="12"/>
  <c r="AI368" i="12"/>
  <c r="AJ368" i="12"/>
  <c r="AK368" i="12"/>
  <c r="AL368" i="12"/>
  <c r="AM368" i="12"/>
  <c r="AN368" i="12"/>
  <c r="AO368" i="12"/>
  <c r="AP368" i="12"/>
  <c r="AQ368" i="12"/>
  <c r="AR368" i="12"/>
  <c r="AA360" i="12"/>
  <c r="AS360" i="12" s="1"/>
  <c r="AB360" i="12"/>
  <c r="AC360" i="12"/>
  <c r="AD360" i="12"/>
  <c r="AE360" i="12"/>
  <c r="AF360" i="12"/>
  <c r="AG360" i="12"/>
  <c r="AH360" i="12"/>
  <c r="AI360" i="12"/>
  <c r="AJ360" i="12"/>
  <c r="AK360" i="12"/>
  <c r="AL360" i="12"/>
  <c r="AM360" i="12"/>
  <c r="AN360" i="12"/>
  <c r="AO360" i="12"/>
  <c r="AP360" i="12"/>
  <c r="AQ360" i="12"/>
  <c r="AR360" i="12"/>
  <c r="AA353" i="12"/>
  <c r="AB353" i="12"/>
  <c r="AC353" i="12"/>
  <c r="AT353" i="12" s="1"/>
  <c r="AD353" i="12"/>
  <c r="AE353" i="12"/>
  <c r="AF353" i="12"/>
  <c r="AG353" i="12"/>
  <c r="AH353" i="12"/>
  <c r="AI353" i="12"/>
  <c r="AJ353" i="12"/>
  <c r="AK353" i="12"/>
  <c r="AL353" i="12"/>
  <c r="AM353" i="12"/>
  <c r="AN353" i="12"/>
  <c r="AO353" i="12"/>
  <c r="AP353" i="12"/>
  <c r="AQ353" i="12"/>
  <c r="AR353" i="12"/>
  <c r="AA373" i="12"/>
  <c r="AT373" i="12" s="1"/>
  <c r="AB373" i="12"/>
  <c r="AC373" i="12"/>
  <c r="AD373" i="12"/>
  <c r="AE373" i="12"/>
  <c r="AF373" i="12"/>
  <c r="AG373" i="12"/>
  <c r="AH373" i="12"/>
  <c r="AI373" i="12"/>
  <c r="AJ373" i="12"/>
  <c r="AK373" i="12"/>
  <c r="AL373" i="12"/>
  <c r="AM373" i="12"/>
  <c r="AN373" i="12"/>
  <c r="AO373" i="12"/>
  <c r="AP373" i="12"/>
  <c r="AQ373" i="12"/>
  <c r="AR373" i="12"/>
  <c r="AA357" i="12"/>
  <c r="AB357" i="12"/>
  <c r="AC357" i="12"/>
  <c r="AD357" i="12"/>
  <c r="AE357" i="12"/>
  <c r="AF357" i="12"/>
  <c r="AG357" i="12"/>
  <c r="AH357" i="12"/>
  <c r="AI357" i="12"/>
  <c r="AJ357" i="12"/>
  <c r="AK357" i="12"/>
  <c r="AL357" i="12"/>
  <c r="AM357" i="12"/>
  <c r="AN357" i="12"/>
  <c r="AO357" i="12"/>
  <c r="AP357" i="12"/>
  <c r="AQ357" i="12"/>
  <c r="AR357" i="12"/>
  <c r="AA375" i="12"/>
  <c r="AS375" i="12" s="1"/>
  <c r="AB375" i="12"/>
  <c r="AC375" i="12"/>
  <c r="AD375" i="12"/>
  <c r="AE375" i="12"/>
  <c r="AF375" i="12"/>
  <c r="AG375" i="12"/>
  <c r="AH375" i="12"/>
  <c r="AI375" i="12"/>
  <c r="AJ375" i="12"/>
  <c r="AK375" i="12"/>
  <c r="AL375" i="12"/>
  <c r="AM375" i="12"/>
  <c r="AN375" i="12"/>
  <c r="AO375" i="12"/>
  <c r="AP375" i="12"/>
  <c r="AQ375" i="12"/>
  <c r="AR375" i="12"/>
  <c r="AA374" i="12"/>
  <c r="AB374" i="12"/>
  <c r="AC374" i="12"/>
  <c r="AS374" i="12" s="1"/>
  <c r="AD374" i="12"/>
  <c r="AE374" i="12"/>
  <c r="AF374" i="12"/>
  <c r="AG374" i="12"/>
  <c r="AH374" i="12"/>
  <c r="AI374" i="12"/>
  <c r="AJ374" i="12"/>
  <c r="AK374" i="12"/>
  <c r="AL374" i="12"/>
  <c r="AM374" i="12"/>
  <c r="AN374" i="12"/>
  <c r="AO374" i="12"/>
  <c r="AP374" i="12"/>
  <c r="AQ374" i="12"/>
  <c r="AR374" i="12"/>
  <c r="AA376" i="12"/>
  <c r="AT376" i="12" s="1"/>
  <c r="AB376" i="12"/>
  <c r="AC376" i="12"/>
  <c r="AD376" i="12"/>
  <c r="AE376" i="12"/>
  <c r="AF376" i="12"/>
  <c r="AG376" i="12"/>
  <c r="AH376" i="12"/>
  <c r="AI376" i="12"/>
  <c r="AJ376" i="12"/>
  <c r="AK376" i="12"/>
  <c r="AL376" i="12"/>
  <c r="AM376" i="12"/>
  <c r="AN376" i="12"/>
  <c r="AO376" i="12"/>
  <c r="AP376" i="12"/>
  <c r="AQ376" i="12"/>
  <c r="AR376" i="12"/>
  <c r="AA369" i="12"/>
  <c r="AB369" i="12"/>
  <c r="AC369" i="12"/>
  <c r="AD369" i="12"/>
  <c r="AE369" i="12"/>
  <c r="AF369" i="12"/>
  <c r="AG369" i="12"/>
  <c r="AH369" i="12"/>
  <c r="AI369" i="12"/>
  <c r="AJ369" i="12"/>
  <c r="AK369" i="12"/>
  <c r="AL369" i="12"/>
  <c r="AM369" i="12"/>
  <c r="AN369" i="12"/>
  <c r="AO369" i="12"/>
  <c r="AP369" i="12"/>
  <c r="AQ369" i="12"/>
  <c r="AR369" i="12"/>
  <c r="AA354" i="12"/>
  <c r="AT354" i="12" s="1"/>
  <c r="AB354" i="12"/>
  <c r="AC354" i="12"/>
  <c r="AD354" i="12"/>
  <c r="AE354" i="12"/>
  <c r="AF354" i="12"/>
  <c r="AG354" i="12"/>
  <c r="AH354" i="12"/>
  <c r="AI354" i="12"/>
  <c r="AJ354" i="12"/>
  <c r="AK354" i="12"/>
  <c r="AL354" i="12"/>
  <c r="AM354" i="12"/>
  <c r="AN354" i="12"/>
  <c r="AO354" i="12"/>
  <c r="AP354" i="12"/>
  <c r="AQ354" i="12"/>
  <c r="AR354" i="12"/>
  <c r="AA381" i="12"/>
  <c r="AB381" i="12"/>
  <c r="AC381" i="12"/>
  <c r="AS381" i="12" s="1"/>
  <c r="AD381" i="12"/>
  <c r="AE381" i="12"/>
  <c r="AF381" i="12"/>
  <c r="AG381" i="12"/>
  <c r="AH381" i="12"/>
  <c r="AI381" i="12"/>
  <c r="AJ381" i="12"/>
  <c r="AK381" i="12"/>
  <c r="AL381" i="12"/>
  <c r="AM381" i="12"/>
  <c r="AN381" i="12"/>
  <c r="AO381" i="12"/>
  <c r="AP381" i="12"/>
  <c r="AQ381" i="12"/>
  <c r="AR381" i="12"/>
  <c r="AA379" i="12"/>
  <c r="AS379" i="12" s="1"/>
  <c r="AB379" i="12"/>
  <c r="AC379" i="12"/>
  <c r="AD379" i="12"/>
  <c r="AE379" i="12"/>
  <c r="AF379" i="12"/>
  <c r="AG379" i="12"/>
  <c r="AH379" i="12"/>
  <c r="AI379" i="12"/>
  <c r="AJ379" i="12"/>
  <c r="AK379" i="12"/>
  <c r="AL379" i="12"/>
  <c r="AM379" i="12"/>
  <c r="AN379" i="12"/>
  <c r="AO379" i="12"/>
  <c r="AP379" i="12"/>
  <c r="AQ379" i="12"/>
  <c r="AR379" i="12"/>
  <c r="AA378" i="12"/>
  <c r="AB378" i="12"/>
  <c r="AC378" i="12"/>
  <c r="AS378" i="12" s="1"/>
  <c r="AD378" i="12"/>
  <c r="AE378" i="12"/>
  <c r="AF378" i="12"/>
  <c r="AG378" i="12"/>
  <c r="AH378" i="12"/>
  <c r="AI378" i="12"/>
  <c r="AJ378" i="12"/>
  <c r="AK378" i="12"/>
  <c r="AL378" i="12"/>
  <c r="AM378" i="12"/>
  <c r="AN378" i="12"/>
  <c r="AO378" i="12"/>
  <c r="AP378" i="12"/>
  <c r="AQ378" i="12"/>
  <c r="AR378" i="12"/>
  <c r="AA386" i="12"/>
  <c r="AT386" i="12" s="1"/>
  <c r="AB386" i="12"/>
  <c r="AC386" i="12"/>
  <c r="AD386" i="12"/>
  <c r="AE386" i="12"/>
  <c r="AF386" i="12"/>
  <c r="AG386" i="12"/>
  <c r="AH386" i="12"/>
  <c r="AI386" i="12"/>
  <c r="AJ386" i="12"/>
  <c r="AK386" i="12"/>
  <c r="AL386" i="12"/>
  <c r="AM386" i="12"/>
  <c r="AN386" i="12"/>
  <c r="AO386" i="12"/>
  <c r="AP386" i="12"/>
  <c r="AQ386" i="12"/>
  <c r="AR386" i="12"/>
  <c r="AA387" i="12"/>
  <c r="AB387" i="12"/>
  <c r="AC387" i="12"/>
  <c r="AT387" i="12" s="1"/>
  <c r="AD387" i="12"/>
  <c r="AE387" i="12"/>
  <c r="AF387" i="12"/>
  <c r="AG387" i="12"/>
  <c r="AH387" i="12"/>
  <c r="AI387" i="12"/>
  <c r="AJ387" i="12"/>
  <c r="AK387" i="12"/>
  <c r="AL387" i="12"/>
  <c r="AM387" i="12"/>
  <c r="AN387" i="12"/>
  <c r="AO387" i="12"/>
  <c r="AP387" i="12"/>
  <c r="AQ387" i="12"/>
  <c r="AR387" i="12"/>
  <c r="AA352" i="12"/>
  <c r="AB352" i="12"/>
  <c r="AC352" i="12"/>
  <c r="AD352" i="12"/>
  <c r="AE352" i="12"/>
  <c r="AF352" i="12"/>
  <c r="AG352" i="12"/>
  <c r="AH352" i="12"/>
  <c r="AI352" i="12"/>
  <c r="AJ352" i="12"/>
  <c r="AK352" i="12"/>
  <c r="AL352" i="12"/>
  <c r="AM352" i="12"/>
  <c r="AN352" i="12"/>
  <c r="AO352" i="12"/>
  <c r="AP352" i="12"/>
  <c r="AQ352" i="12"/>
  <c r="AR352" i="12"/>
  <c r="AA366" i="12"/>
  <c r="AB366" i="12"/>
  <c r="AC366" i="12"/>
  <c r="AT366" i="12" s="1"/>
  <c r="AD366" i="12"/>
  <c r="AE366" i="12"/>
  <c r="AF366" i="12"/>
  <c r="AG366" i="12"/>
  <c r="AH366" i="12"/>
  <c r="AI366" i="12"/>
  <c r="AJ366" i="12"/>
  <c r="AK366" i="12"/>
  <c r="AL366" i="12"/>
  <c r="AM366" i="12"/>
  <c r="AN366" i="12"/>
  <c r="AO366" i="12"/>
  <c r="AP366" i="12"/>
  <c r="AQ366" i="12"/>
  <c r="AR366" i="12"/>
  <c r="AA388" i="12"/>
  <c r="AT388" i="12" s="1"/>
  <c r="AB388" i="12"/>
  <c r="AC388" i="12"/>
  <c r="AD388" i="12"/>
  <c r="AE388" i="12"/>
  <c r="AF388" i="12"/>
  <c r="AG388" i="12"/>
  <c r="AH388" i="12"/>
  <c r="AI388" i="12"/>
  <c r="AJ388" i="12"/>
  <c r="AK388" i="12"/>
  <c r="AL388" i="12"/>
  <c r="AM388" i="12"/>
  <c r="AN388" i="12"/>
  <c r="AO388" i="12"/>
  <c r="AP388" i="12"/>
  <c r="AQ388" i="12"/>
  <c r="AR388" i="12"/>
  <c r="AA393" i="12"/>
  <c r="AB393" i="12"/>
  <c r="AC393" i="12"/>
  <c r="AT393" i="12" s="1"/>
  <c r="AD393" i="12"/>
  <c r="AE393" i="12"/>
  <c r="AF393" i="12"/>
  <c r="AG393" i="12"/>
  <c r="AH393" i="12"/>
  <c r="AI393" i="12"/>
  <c r="AJ393" i="12"/>
  <c r="AK393" i="12"/>
  <c r="AL393" i="12"/>
  <c r="AM393" i="12"/>
  <c r="AN393" i="12"/>
  <c r="AO393" i="12"/>
  <c r="AP393" i="12"/>
  <c r="AQ393" i="12"/>
  <c r="AR393" i="12"/>
  <c r="AA399" i="12"/>
  <c r="AS399" i="12" s="1"/>
  <c r="AB399" i="12"/>
  <c r="AC399" i="12"/>
  <c r="AD399" i="12"/>
  <c r="AE399" i="12"/>
  <c r="AF399" i="12"/>
  <c r="AG399" i="12"/>
  <c r="AH399" i="12"/>
  <c r="AI399" i="12"/>
  <c r="AJ399" i="12"/>
  <c r="AK399" i="12"/>
  <c r="AL399" i="12"/>
  <c r="AM399" i="12"/>
  <c r="AN399" i="12"/>
  <c r="AO399" i="12"/>
  <c r="AP399" i="12"/>
  <c r="AQ399" i="12"/>
  <c r="AR399" i="12"/>
  <c r="AA401" i="12"/>
  <c r="AB401" i="12"/>
  <c r="AC401" i="12"/>
  <c r="AD401" i="12"/>
  <c r="AE401" i="12"/>
  <c r="AF401" i="12"/>
  <c r="AG401" i="12"/>
  <c r="AH401" i="12"/>
  <c r="AI401" i="12"/>
  <c r="AJ401" i="12"/>
  <c r="AK401" i="12"/>
  <c r="AL401" i="12"/>
  <c r="AM401" i="12"/>
  <c r="AN401" i="12"/>
  <c r="AO401" i="12"/>
  <c r="AP401" i="12"/>
  <c r="AQ401" i="12"/>
  <c r="AR401" i="12"/>
  <c r="AA420" i="12"/>
  <c r="AT420" i="12" s="1"/>
  <c r="AB420" i="12"/>
  <c r="AC420" i="12"/>
  <c r="AD420" i="12"/>
  <c r="AE420" i="12"/>
  <c r="AF420" i="12"/>
  <c r="AG420" i="12"/>
  <c r="AH420" i="12"/>
  <c r="AI420" i="12"/>
  <c r="AJ420" i="12"/>
  <c r="AK420" i="12"/>
  <c r="AL420" i="12"/>
  <c r="AM420" i="12"/>
  <c r="AN420" i="12"/>
  <c r="AO420" i="12"/>
  <c r="AP420" i="12"/>
  <c r="AQ420" i="12"/>
  <c r="AR420" i="12"/>
  <c r="AA404" i="12"/>
  <c r="AB404" i="12"/>
  <c r="AC404" i="12"/>
  <c r="AT404" i="12" s="1"/>
  <c r="AD404" i="12"/>
  <c r="AE404" i="12"/>
  <c r="AF404" i="12"/>
  <c r="AG404" i="12"/>
  <c r="AH404" i="12"/>
  <c r="AI404" i="12"/>
  <c r="AJ404" i="12"/>
  <c r="AK404" i="12"/>
  <c r="AL404" i="12"/>
  <c r="AM404" i="12"/>
  <c r="AN404" i="12"/>
  <c r="AO404" i="12"/>
  <c r="AP404" i="12"/>
  <c r="AQ404" i="12"/>
  <c r="AR404" i="12"/>
  <c r="AA394" i="12"/>
  <c r="AS394" i="12" s="1"/>
  <c r="AB394" i="12"/>
  <c r="AC394" i="12"/>
  <c r="AD394" i="12"/>
  <c r="AE394" i="12"/>
  <c r="AF394" i="12"/>
  <c r="AG394" i="12"/>
  <c r="AH394" i="12"/>
  <c r="AI394" i="12"/>
  <c r="AJ394" i="12"/>
  <c r="AK394" i="12"/>
  <c r="AL394" i="12"/>
  <c r="AM394" i="12"/>
  <c r="AN394" i="12"/>
  <c r="AO394" i="12"/>
  <c r="AP394" i="12"/>
  <c r="AQ394" i="12"/>
  <c r="AR394" i="12"/>
  <c r="AA397" i="12"/>
  <c r="AB397" i="12"/>
  <c r="AC397" i="12"/>
  <c r="AD397" i="12"/>
  <c r="AE397" i="12"/>
  <c r="AF397" i="12"/>
  <c r="AG397" i="12"/>
  <c r="AH397" i="12"/>
  <c r="AI397" i="12"/>
  <c r="AJ397" i="12"/>
  <c r="AK397" i="12"/>
  <c r="AL397" i="12"/>
  <c r="AM397" i="12"/>
  <c r="AN397" i="12"/>
  <c r="AO397" i="12"/>
  <c r="AP397" i="12"/>
  <c r="AQ397" i="12"/>
  <c r="AR397" i="12"/>
  <c r="AA413" i="12"/>
  <c r="AS413" i="12" s="1"/>
  <c r="AB413" i="12"/>
  <c r="AC413" i="12"/>
  <c r="AD413" i="12"/>
  <c r="AE413" i="12"/>
  <c r="AF413" i="12"/>
  <c r="AG413" i="12"/>
  <c r="AH413" i="12"/>
  <c r="AI413" i="12"/>
  <c r="AJ413" i="12"/>
  <c r="AK413" i="12"/>
  <c r="AL413" i="12"/>
  <c r="AM413" i="12"/>
  <c r="AN413" i="12"/>
  <c r="AO413" i="12"/>
  <c r="AP413" i="12"/>
  <c r="AQ413" i="12"/>
  <c r="AR413" i="12"/>
  <c r="AA405" i="12"/>
  <c r="AB405" i="12"/>
  <c r="AC405" i="12"/>
  <c r="AS405" i="12" s="1"/>
  <c r="AD405" i="12"/>
  <c r="AE405" i="12"/>
  <c r="AF405" i="12"/>
  <c r="AG405" i="12"/>
  <c r="AH405" i="12"/>
  <c r="AI405" i="12"/>
  <c r="AJ405" i="12"/>
  <c r="AK405" i="12"/>
  <c r="AL405" i="12"/>
  <c r="AM405" i="12"/>
  <c r="AN405" i="12"/>
  <c r="AO405" i="12"/>
  <c r="AP405" i="12"/>
  <c r="AQ405" i="12"/>
  <c r="AR405" i="12"/>
  <c r="AA573" i="12"/>
  <c r="AB573" i="12"/>
  <c r="AC573" i="12"/>
  <c r="AD573" i="12"/>
  <c r="AE573" i="12"/>
  <c r="AF573" i="12"/>
  <c r="AG573" i="12"/>
  <c r="AH573" i="12"/>
  <c r="AI573" i="12"/>
  <c r="AJ573" i="12"/>
  <c r="AK573" i="12"/>
  <c r="AL573" i="12"/>
  <c r="AM573" i="12"/>
  <c r="AN573" i="12"/>
  <c r="AO573" i="12"/>
  <c r="AP573" i="12"/>
  <c r="AQ573" i="12"/>
  <c r="AR573" i="12"/>
  <c r="AA411" i="12"/>
  <c r="AB411" i="12"/>
  <c r="AC411" i="12"/>
  <c r="AD411" i="12"/>
  <c r="AE411" i="12"/>
  <c r="AF411" i="12"/>
  <c r="AG411" i="12"/>
  <c r="AH411" i="12"/>
  <c r="AI411" i="12"/>
  <c r="AJ411" i="12"/>
  <c r="AK411" i="12"/>
  <c r="AL411" i="12"/>
  <c r="AM411" i="12"/>
  <c r="AN411" i="12"/>
  <c r="AO411" i="12"/>
  <c r="AP411" i="12"/>
  <c r="AQ411" i="12"/>
  <c r="AR411" i="12"/>
  <c r="AA398" i="12"/>
  <c r="AT398" i="12" s="1"/>
  <c r="AB398" i="12"/>
  <c r="AC398" i="12"/>
  <c r="AD398" i="12"/>
  <c r="AE398" i="12"/>
  <c r="AF398" i="12"/>
  <c r="AG398" i="12"/>
  <c r="AH398" i="12"/>
  <c r="AI398" i="12"/>
  <c r="AJ398" i="12"/>
  <c r="AK398" i="12"/>
  <c r="AL398" i="12"/>
  <c r="AM398" i="12"/>
  <c r="AN398" i="12"/>
  <c r="AO398" i="12"/>
  <c r="AP398" i="12"/>
  <c r="AQ398" i="12"/>
  <c r="AR398" i="12"/>
  <c r="AA773" i="12"/>
  <c r="AB773" i="12"/>
  <c r="AC773" i="12"/>
  <c r="AT773" i="12" s="1"/>
  <c r="AD773" i="12"/>
  <c r="AE773" i="12"/>
  <c r="AF773" i="12"/>
  <c r="AG773" i="12"/>
  <c r="AH773" i="12"/>
  <c r="AI773" i="12"/>
  <c r="AJ773" i="12"/>
  <c r="AK773" i="12"/>
  <c r="AL773" i="12"/>
  <c r="AM773" i="12"/>
  <c r="AN773" i="12"/>
  <c r="AO773" i="12"/>
  <c r="AP773" i="12"/>
  <c r="AQ773" i="12"/>
  <c r="AR773" i="12"/>
  <c r="AA396" i="12"/>
  <c r="AB396" i="12"/>
  <c r="AC396" i="12"/>
  <c r="AD396" i="12"/>
  <c r="AE396" i="12"/>
  <c r="AF396" i="12"/>
  <c r="AG396" i="12"/>
  <c r="AH396" i="12"/>
  <c r="AI396" i="12"/>
  <c r="AJ396" i="12"/>
  <c r="AK396" i="12"/>
  <c r="AL396" i="12"/>
  <c r="AM396" i="12"/>
  <c r="AN396" i="12"/>
  <c r="AO396" i="12"/>
  <c r="AP396" i="12"/>
  <c r="AQ396" i="12"/>
  <c r="AR396" i="12"/>
  <c r="AA395" i="12"/>
  <c r="AB395" i="12"/>
  <c r="AC395" i="12"/>
  <c r="AD395" i="12"/>
  <c r="AE395" i="12"/>
  <c r="AF395" i="12"/>
  <c r="AG395" i="12"/>
  <c r="AH395" i="12"/>
  <c r="AI395" i="12"/>
  <c r="AJ395" i="12"/>
  <c r="AK395" i="12"/>
  <c r="AL395" i="12"/>
  <c r="AM395" i="12"/>
  <c r="AN395" i="12"/>
  <c r="AO395" i="12"/>
  <c r="AP395" i="12"/>
  <c r="AQ395" i="12"/>
  <c r="AR395" i="12"/>
  <c r="AA402" i="12"/>
  <c r="AT402" i="12" s="1"/>
  <c r="AB402" i="12"/>
  <c r="AC402" i="12"/>
  <c r="AD402" i="12"/>
  <c r="AE402" i="12"/>
  <c r="AF402" i="12"/>
  <c r="AG402" i="12"/>
  <c r="AH402" i="12"/>
  <c r="AI402" i="12"/>
  <c r="AJ402" i="12"/>
  <c r="AK402" i="12"/>
  <c r="AL402" i="12"/>
  <c r="AM402" i="12"/>
  <c r="AN402" i="12"/>
  <c r="AO402" i="12"/>
  <c r="AP402" i="12"/>
  <c r="AQ402" i="12"/>
  <c r="AR402" i="12"/>
  <c r="AA410" i="12"/>
  <c r="AB410" i="12"/>
  <c r="AC410" i="12"/>
  <c r="AS410" i="12" s="1"/>
  <c r="AD410" i="12"/>
  <c r="AE410" i="12"/>
  <c r="AF410" i="12"/>
  <c r="AG410" i="12"/>
  <c r="AH410" i="12"/>
  <c r="AI410" i="12"/>
  <c r="AJ410" i="12"/>
  <c r="AK410" i="12"/>
  <c r="AL410" i="12"/>
  <c r="AM410" i="12"/>
  <c r="AN410" i="12"/>
  <c r="AO410" i="12"/>
  <c r="AP410" i="12"/>
  <c r="AQ410" i="12"/>
  <c r="AR410" i="12"/>
  <c r="AA417" i="12"/>
  <c r="AB417" i="12"/>
  <c r="AC417" i="12"/>
  <c r="AD417" i="12"/>
  <c r="AE417" i="12"/>
  <c r="AF417" i="12"/>
  <c r="AG417" i="12"/>
  <c r="AH417" i="12"/>
  <c r="AI417" i="12"/>
  <c r="AJ417" i="12"/>
  <c r="AK417" i="12"/>
  <c r="AL417" i="12"/>
  <c r="AM417" i="12"/>
  <c r="AN417" i="12"/>
  <c r="AO417" i="12"/>
  <c r="AP417" i="12"/>
  <c r="AQ417" i="12"/>
  <c r="AR417" i="12"/>
  <c r="AA412" i="12"/>
  <c r="AB412" i="12"/>
  <c r="AC412" i="12"/>
  <c r="AD412" i="12"/>
  <c r="AE412" i="12"/>
  <c r="AF412" i="12"/>
  <c r="AG412" i="12"/>
  <c r="AH412" i="12"/>
  <c r="AI412" i="12"/>
  <c r="AJ412" i="12"/>
  <c r="AK412" i="12"/>
  <c r="AL412" i="12"/>
  <c r="AM412" i="12"/>
  <c r="AN412" i="12"/>
  <c r="AO412" i="12"/>
  <c r="AP412" i="12"/>
  <c r="AQ412" i="12"/>
  <c r="AR412" i="12"/>
  <c r="AA408" i="12"/>
  <c r="AT408" i="12" s="1"/>
  <c r="AB408" i="12"/>
  <c r="AC408" i="12"/>
  <c r="AD408" i="12"/>
  <c r="AE408" i="12"/>
  <c r="AF408" i="12"/>
  <c r="AG408" i="12"/>
  <c r="AH408" i="12"/>
  <c r="AI408" i="12"/>
  <c r="AJ408" i="12"/>
  <c r="AK408" i="12"/>
  <c r="AL408" i="12"/>
  <c r="AM408" i="12"/>
  <c r="AN408" i="12"/>
  <c r="AO408" i="12"/>
  <c r="AP408" i="12"/>
  <c r="AQ408" i="12"/>
  <c r="AR408" i="12"/>
  <c r="AA421" i="12"/>
  <c r="AB421" i="12"/>
  <c r="AC421" i="12"/>
  <c r="AS421" i="12" s="1"/>
  <c r="AD421" i="12"/>
  <c r="AE421" i="12"/>
  <c r="AF421" i="12"/>
  <c r="AG421" i="12"/>
  <c r="AH421" i="12"/>
  <c r="AI421" i="12"/>
  <c r="AJ421" i="12"/>
  <c r="AK421" i="12"/>
  <c r="AL421" i="12"/>
  <c r="AM421" i="12"/>
  <c r="AN421" i="12"/>
  <c r="AO421" i="12"/>
  <c r="AP421" i="12"/>
  <c r="AQ421" i="12"/>
  <c r="AR421" i="12"/>
  <c r="AA418" i="12"/>
  <c r="AT418" i="12" s="1"/>
  <c r="AB418" i="12"/>
  <c r="AC418" i="12"/>
  <c r="AD418" i="12"/>
  <c r="AE418" i="12"/>
  <c r="AF418" i="12"/>
  <c r="AG418" i="12"/>
  <c r="AH418" i="12"/>
  <c r="AI418" i="12"/>
  <c r="AJ418" i="12"/>
  <c r="AK418" i="12"/>
  <c r="AL418" i="12"/>
  <c r="AM418" i="12"/>
  <c r="AN418" i="12"/>
  <c r="AO418" i="12"/>
  <c r="AP418" i="12"/>
  <c r="AQ418" i="12"/>
  <c r="AR418" i="12"/>
  <c r="AA416" i="12"/>
  <c r="AB416" i="12"/>
  <c r="AC416" i="12"/>
  <c r="AD416" i="12"/>
  <c r="AE416" i="12"/>
  <c r="AF416" i="12"/>
  <c r="AG416" i="12"/>
  <c r="AH416" i="12"/>
  <c r="AI416" i="12"/>
  <c r="AJ416" i="12"/>
  <c r="AK416" i="12"/>
  <c r="AL416" i="12"/>
  <c r="AM416" i="12"/>
  <c r="AN416" i="12"/>
  <c r="AO416" i="12"/>
  <c r="AP416" i="12"/>
  <c r="AQ416" i="12"/>
  <c r="AR416" i="12"/>
  <c r="AA414" i="12"/>
  <c r="AT414" i="12" s="1"/>
  <c r="AB414" i="12"/>
  <c r="AC414" i="12"/>
  <c r="AD414" i="12"/>
  <c r="AE414" i="12"/>
  <c r="AF414" i="12"/>
  <c r="AG414" i="12"/>
  <c r="AH414" i="12"/>
  <c r="AI414" i="12"/>
  <c r="AJ414" i="12"/>
  <c r="AK414" i="12"/>
  <c r="AL414" i="12"/>
  <c r="AM414" i="12"/>
  <c r="AN414" i="12"/>
  <c r="AO414" i="12"/>
  <c r="AP414" i="12"/>
  <c r="AQ414" i="12"/>
  <c r="AR414" i="12"/>
  <c r="AA415" i="12"/>
  <c r="AB415" i="12"/>
  <c r="AC415" i="12"/>
  <c r="AS415" i="12" s="1"/>
  <c r="AD415" i="12"/>
  <c r="AE415" i="12"/>
  <c r="AF415" i="12"/>
  <c r="AG415" i="12"/>
  <c r="AH415" i="12"/>
  <c r="AI415" i="12"/>
  <c r="AJ415" i="12"/>
  <c r="AK415" i="12"/>
  <c r="AL415" i="12"/>
  <c r="AM415" i="12"/>
  <c r="AN415" i="12"/>
  <c r="AO415" i="12"/>
  <c r="AP415" i="12"/>
  <c r="AQ415" i="12"/>
  <c r="AR415" i="12"/>
  <c r="AA419" i="12"/>
  <c r="AB419" i="12"/>
  <c r="AC419" i="12"/>
  <c r="AD419" i="12"/>
  <c r="AE419" i="12"/>
  <c r="AF419" i="12"/>
  <c r="AG419" i="12"/>
  <c r="AH419" i="12"/>
  <c r="AI419" i="12"/>
  <c r="AJ419" i="12"/>
  <c r="AK419" i="12"/>
  <c r="AL419" i="12"/>
  <c r="AM419" i="12"/>
  <c r="AN419" i="12"/>
  <c r="AO419" i="12"/>
  <c r="AP419" i="12"/>
  <c r="AQ419" i="12"/>
  <c r="AR419" i="12"/>
  <c r="AA425" i="12"/>
  <c r="AB425" i="12"/>
  <c r="AC425" i="12"/>
  <c r="AT425" i="12" s="1"/>
  <c r="AD425" i="12"/>
  <c r="AE425" i="12"/>
  <c r="AF425" i="12"/>
  <c r="AG425" i="12"/>
  <c r="AH425" i="12"/>
  <c r="AI425" i="12"/>
  <c r="AJ425" i="12"/>
  <c r="AK425" i="12"/>
  <c r="AL425" i="12"/>
  <c r="AM425" i="12"/>
  <c r="AN425" i="12"/>
  <c r="AO425" i="12"/>
  <c r="AP425" i="12"/>
  <c r="AQ425" i="12"/>
  <c r="AR425" i="12"/>
  <c r="AA717" i="12"/>
  <c r="AS717" i="12" s="1"/>
  <c r="AB717" i="12"/>
  <c r="AC717" i="12"/>
  <c r="AD717" i="12"/>
  <c r="AE717" i="12"/>
  <c r="AF717" i="12"/>
  <c r="AG717" i="12"/>
  <c r="AH717" i="12"/>
  <c r="AI717" i="12"/>
  <c r="AJ717" i="12"/>
  <c r="AK717" i="12"/>
  <c r="AL717" i="12"/>
  <c r="AM717" i="12"/>
  <c r="AN717" i="12"/>
  <c r="AO717" i="12"/>
  <c r="AP717" i="12"/>
  <c r="AQ717" i="12"/>
  <c r="AR717" i="12"/>
  <c r="AA424" i="12"/>
  <c r="AB424" i="12"/>
  <c r="AC424" i="12"/>
  <c r="AT424" i="12" s="1"/>
  <c r="AD424" i="12"/>
  <c r="AE424" i="12"/>
  <c r="AF424" i="12"/>
  <c r="AG424" i="12"/>
  <c r="AH424" i="12"/>
  <c r="AI424" i="12"/>
  <c r="AJ424" i="12"/>
  <c r="AK424" i="12"/>
  <c r="AL424" i="12"/>
  <c r="AM424" i="12"/>
  <c r="AN424" i="12"/>
  <c r="AO424" i="12"/>
  <c r="AP424" i="12"/>
  <c r="AQ424" i="12"/>
  <c r="AR424" i="12"/>
  <c r="AA426" i="12"/>
  <c r="AB426" i="12"/>
  <c r="AC426" i="12"/>
  <c r="AD426" i="12"/>
  <c r="AE426" i="12"/>
  <c r="AF426" i="12"/>
  <c r="AG426" i="12"/>
  <c r="AH426" i="12"/>
  <c r="AI426" i="12"/>
  <c r="AJ426" i="12"/>
  <c r="AK426" i="12"/>
  <c r="AL426" i="12"/>
  <c r="AM426" i="12"/>
  <c r="AN426" i="12"/>
  <c r="AO426" i="12"/>
  <c r="AP426" i="12"/>
  <c r="AQ426" i="12"/>
  <c r="AR426" i="12"/>
  <c r="AA422" i="12"/>
  <c r="AB422" i="12"/>
  <c r="AC422" i="12"/>
  <c r="AS422" i="12" s="1"/>
  <c r="AD422" i="12"/>
  <c r="AE422" i="12"/>
  <c r="AF422" i="12"/>
  <c r="AG422" i="12"/>
  <c r="AH422" i="12"/>
  <c r="AI422" i="12"/>
  <c r="AJ422" i="12"/>
  <c r="AK422" i="12"/>
  <c r="AL422" i="12"/>
  <c r="AM422" i="12"/>
  <c r="AN422" i="12"/>
  <c r="AO422" i="12"/>
  <c r="AP422" i="12"/>
  <c r="AQ422" i="12"/>
  <c r="AR422" i="12"/>
  <c r="AA431" i="12"/>
  <c r="AT431" i="12" s="1"/>
  <c r="AB431" i="12"/>
  <c r="AC431" i="12"/>
  <c r="AD431" i="12"/>
  <c r="AE431" i="12"/>
  <c r="AF431" i="12"/>
  <c r="AG431" i="12"/>
  <c r="AH431" i="12"/>
  <c r="AI431" i="12"/>
  <c r="AJ431" i="12"/>
  <c r="AK431" i="12"/>
  <c r="AL431" i="12"/>
  <c r="AM431" i="12"/>
  <c r="AN431" i="12"/>
  <c r="AO431" i="12"/>
  <c r="AP431" i="12"/>
  <c r="AQ431" i="12"/>
  <c r="AR431" i="12"/>
  <c r="AA428" i="12"/>
  <c r="AB428" i="12"/>
  <c r="AC428" i="12"/>
  <c r="AT428" i="12" s="1"/>
  <c r="AD428" i="12"/>
  <c r="AE428" i="12"/>
  <c r="AF428" i="12"/>
  <c r="AG428" i="12"/>
  <c r="AH428" i="12"/>
  <c r="AI428" i="12"/>
  <c r="AJ428" i="12"/>
  <c r="AK428" i="12"/>
  <c r="AL428" i="12"/>
  <c r="AM428" i="12"/>
  <c r="AN428" i="12"/>
  <c r="AO428" i="12"/>
  <c r="AP428" i="12"/>
  <c r="AQ428" i="12"/>
  <c r="AR428" i="12"/>
  <c r="AA423" i="12"/>
  <c r="AB423" i="12"/>
  <c r="AC423" i="12"/>
  <c r="AD423" i="12"/>
  <c r="AE423" i="12"/>
  <c r="AF423" i="12"/>
  <c r="AG423" i="12"/>
  <c r="AH423" i="12"/>
  <c r="AI423" i="12"/>
  <c r="AJ423" i="12"/>
  <c r="AK423" i="12"/>
  <c r="AL423" i="12"/>
  <c r="AM423" i="12"/>
  <c r="AN423" i="12"/>
  <c r="AO423" i="12"/>
  <c r="AP423" i="12"/>
  <c r="AQ423" i="12"/>
  <c r="AR423" i="12"/>
  <c r="AA429" i="12"/>
  <c r="AB429" i="12"/>
  <c r="AC429" i="12"/>
  <c r="AD429" i="12"/>
  <c r="AE429" i="12"/>
  <c r="AF429" i="12"/>
  <c r="AG429" i="12"/>
  <c r="AH429" i="12"/>
  <c r="AI429" i="12"/>
  <c r="AJ429" i="12"/>
  <c r="AK429" i="12"/>
  <c r="AL429" i="12"/>
  <c r="AM429" i="12"/>
  <c r="AN429" i="12"/>
  <c r="AO429" i="12"/>
  <c r="AP429" i="12"/>
  <c r="AQ429" i="12"/>
  <c r="AR429" i="12"/>
  <c r="AA427" i="12"/>
  <c r="AS427" i="12" s="1"/>
  <c r="AB427" i="12"/>
  <c r="AC427" i="12"/>
  <c r="AD427" i="12"/>
  <c r="AE427" i="12"/>
  <c r="AF427" i="12"/>
  <c r="AG427" i="12"/>
  <c r="AH427" i="12"/>
  <c r="AI427" i="12"/>
  <c r="AJ427" i="12"/>
  <c r="AK427" i="12"/>
  <c r="AL427" i="12"/>
  <c r="AM427" i="12"/>
  <c r="AN427" i="12"/>
  <c r="AO427" i="12"/>
  <c r="AP427" i="12"/>
  <c r="AQ427" i="12"/>
  <c r="AR427" i="12"/>
  <c r="AA430" i="12"/>
  <c r="AB430" i="12"/>
  <c r="AC430" i="12"/>
  <c r="AS430" i="12" s="1"/>
  <c r="AD430" i="12"/>
  <c r="AE430" i="12"/>
  <c r="AF430" i="12"/>
  <c r="AG430" i="12"/>
  <c r="AH430" i="12"/>
  <c r="AI430" i="12"/>
  <c r="AJ430" i="12"/>
  <c r="AK430" i="12"/>
  <c r="AL430" i="12"/>
  <c r="AM430" i="12"/>
  <c r="AN430" i="12"/>
  <c r="AO430" i="12"/>
  <c r="AP430" i="12"/>
  <c r="AQ430" i="12"/>
  <c r="AR430" i="12"/>
  <c r="AA433" i="12"/>
  <c r="AT433" i="12" s="1"/>
  <c r="AB433" i="12"/>
  <c r="AC433" i="12"/>
  <c r="AD433" i="12"/>
  <c r="AE433" i="12"/>
  <c r="AF433" i="12"/>
  <c r="AG433" i="12"/>
  <c r="AH433" i="12"/>
  <c r="AI433" i="12"/>
  <c r="AJ433" i="12"/>
  <c r="AK433" i="12"/>
  <c r="AL433" i="12"/>
  <c r="AM433" i="12"/>
  <c r="AN433" i="12"/>
  <c r="AO433" i="12"/>
  <c r="AP433" i="12"/>
  <c r="AQ433" i="12"/>
  <c r="AR433" i="12"/>
  <c r="AA434" i="12"/>
  <c r="AB434" i="12"/>
  <c r="AC434" i="12"/>
  <c r="AD434" i="12"/>
  <c r="AE434" i="12"/>
  <c r="AF434" i="12"/>
  <c r="AG434" i="12"/>
  <c r="AH434" i="12"/>
  <c r="AI434" i="12"/>
  <c r="AJ434" i="12"/>
  <c r="AK434" i="12"/>
  <c r="AL434" i="12"/>
  <c r="AM434" i="12"/>
  <c r="AN434" i="12"/>
  <c r="AO434" i="12"/>
  <c r="AP434" i="12"/>
  <c r="AQ434" i="12"/>
  <c r="AR434" i="12"/>
  <c r="AA446" i="12"/>
  <c r="AS446" i="12" s="1"/>
  <c r="AB446" i="12"/>
  <c r="AC446" i="12"/>
  <c r="AD446" i="12"/>
  <c r="AE446" i="12"/>
  <c r="AF446" i="12"/>
  <c r="AG446" i="12"/>
  <c r="AH446" i="12"/>
  <c r="AI446" i="12"/>
  <c r="AJ446" i="12"/>
  <c r="AK446" i="12"/>
  <c r="AL446" i="12"/>
  <c r="AM446" i="12"/>
  <c r="AN446" i="12"/>
  <c r="AO446" i="12"/>
  <c r="AP446" i="12"/>
  <c r="AQ446" i="12"/>
  <c r="AR446" i="12"/>
  <c r="AA435" i="12"/>
  <c r="AB435" i="12"/>
  <c r="AC435" i="12"/>
  <c r="AT435" i="12" s="1"/>
  <c r="AD435" i="12"/>
  <c r="AE435" i="12"/>
  <c r="AF435" i="12"/>
  <c r="AG435" i="12"/>
  <c r="AH435" i="12"/>
  <c r="AI435" i="12"/>
  <c r="AJ435" i="12"/>
  <c r="AK435" i="12"/>
  <c r="AL435" i="12"/>
  <c r="AM435" i="12"/>
  <c r="AN435" i="12"/>
  <c r="AO435" i="12"/>
  <c r="AP435" i="12"/>
  <c r="AQ435" i="12"/>
  <c r="AR435" i="12"/>
  <c r="AA432" i="12"/>
  <c r="AB432" i="12"/>
  <c r="AC432" i="12"/>
  <c r="AD432" i="12"/>
  <c r="AE432" i="12"/>
  <c r="AF432" i="12"/>
  <c r="AG432" i="12"/>
  <c r="AH432" i="12"/>
  <c r="AI432" i="12"/>
  <c r="AJ432" i="12"/>
  <c r="AK432" i="12"/>
  <c r="AL432" i="12"/>
  <c r="AM432" i="12"/>
  <c r="AN432" i="12"/>
  <c r="AO432" i="12"/>
  <c r="AP432" i="12"/>
  <c r="AQ432" i="12"/>
  <c r="AR432" i="12"/>
  <c r="AA447" i="12"/>
  <c r="AB447" i="12"/>
  <c r="AC447" i="12"/>
  <c r="AD447" i="12"/>
  <c r="AE447" i="12"/>
  <c r="AF447" i="12"/>
  <c r="AG447" i="12"/>
  <c r="AH447" i="12"/>
  <c r="AI447" i="12"/>
  <c r="AJ447" i="12"/>
  <c r="AK447" i="12"/>
  <c r="AL447" i="12"/>
  <c r="AM447" i="12"/>
  <c r="AN447" i="12"/>
  <c r="AO447" i="12"/>
  <c r="AP447" i="12"/>
  <c r="AQ447" i="12"/>
  <c r="AR447" i="12"/>
  <c r="AA436" i="12"/>
  <c r="AS436" i="12" s="1"/>
  <c r="AB436" i="12"/>
  <c r="AC436" i="12"/>
  <c r="AD436" i="12"/>
  <c r="AE436" i="12"/>
  <c r="AF436" i="12"/>
  <c r="AG436" i="12"/>
  <c r="AH436" i="12"/>
  <c r="AI436" i="12"/>
  <c r="AJ436" i="12"/>
  <c r="AK436" i="12"/>
  <c r="AL436" i="12"/>
  <c r="AM436" i="12"/>
  <c r="AN436" i="12"/>
  <c r="AO436" i="12"/>
  <c r="AP436" i="12"/>
  <c r="AQ436" i="12"/>
  <c r="AR436" i="12"/>
  <c r="AA437" i="12"/>
  <c r="AB437" i="12"/>
  <c r="AC437" i="12"/>
  <c r="AT437" i="12" s="1"/>
  <c r="AD437" i="12"/>
  <c r="AE437" i="12"/>
  <c r="AF437" i="12"/>
  <c r="AG437" i="12"/>
  <c r="AH437" i="12"/>
  <c r="AI437" i="12"/>
  <c r="AJ437" i="12"/>
  <c r="AK437" i="12"/>
  <c r="AL437" i="12"/>
  <c r="AM437" i="12"/>
  <c r="AN437" i="12"/>
  <c r="AO437" i="12"/>
  <c r="AP437" i="12"/>
  <c r="AQ437" i="12"/>
  <c r="AR437" i="12"/>
  <c r="AA441" i="12"/>
  <c r="AB441" i="12"/>
  <c r="AC441" i="12"/>
  <c r="AD441" i="12"/>
  <c r="AE441" i="12"/>
  <c r="AF441" i="12"/>
  <c r="AG441" i="12"/>
  <c r="AH441" i="12"/>
  <c r="AI441" i="12"/>
  <c r="AJ441" i="12"/>
  <c r="AK441" i="12"/>
  <c r="AL441" i="12"/>
  <c r="AM441" i="12"/>
  <c r="AN441" i="12"/>
  <c r="AO441" i="12"/>
  <c r="AP441" i="12"/>
  <c r="AQ441" i="12"/>
  <c r="AR441" i="12"/>
  <c r="AA438" i="12"/>
  <c r="AB438" i="12"/>
  <c r="AC438" i="12"/>
  <c r="AD438" i="12"/>
  <c r="AE438" i="12"/>
  <c r="AF438" i="12"/>
  <c r="AG438" i="12"/>
  <c r="AH438" i="12"/>
  <c r="AI438" i="12"/>
  <c r="AJ438" i="12"/>
  <c r="AK438" i="12"/>
  <c r="AL438" i="12"/>
  <c r="AM438" i="12"/>
  <c r="AN438" i="12"/>
  <c r="AO438" i="12"/>
  <c r="AP438" i="12"/>
  <c r="AQ438" i="12"/>
  <c r="AR438" i="12"/>
  <c r="AA439" i="12"/>
  <c r="AS439" i="12" s="1"/>
  <c r="AB439" i="12"/>
  <c r="AC439" i="12"/>
  <c r="AD439" i="12"/>
  <c r="AE439" i="12"/>
  <c r="AF439" i="12"/>
  <c r="AG439" i="12"/>
  <c r="AH439" i="12"/>
  <c r="AI439" i="12"/>
  <c r="AJ439" i="12"/>
  <c r="AK439" i="12"/>
  <c r="AL439" i="12"/>
  <c r="AM439" i="12"/>
  <c r="AN439" i="12"/>
  <c r="AO439" i="12"/>
  <c r="AP439" i="12"/>
  <c r="AQ439" i="12"/>
  <c r="AR439" i="12"/>
  <c r="AA444" i="12"/>
  <c r="AB444" i="12"/>
  <c r="AC444" i="12"/>
  <c r="AT444" i="12" s="1"/>
  <c r="AD444" i="12"/>
  <c r="AE444" i="12"/>
  <c r="AF444" i="12"/>
  <c r="AG444" i="12"/>
  <c r="AH444" i="12"/>
  <c r="AI444" i="12"/>
  <c r="AJ444" i="12"/>
  <c r="AK444" i="12"/>
  <c r="AL444" i="12"/>
  <c r="AM444" i="12"/>
  <c r="AN444" i="12"/>
  <c r="AO444" i="12"/>
  <c r="AP444" i="12"/>
  <c r="AQ444" i="12"/>
  <c r="AR444" i="12"/>
  <c r="AA440" i="12"/>
  <c r="AB440" i="12"/>
  <c r="AC440" i="12"/>
  <c r="AD440" i="12"/>
  <c r="AE440" i="12"/>
  <c r="AF440" i="12"/>
  <c r="AG440" i="12"/>
  <c r="AH440" i="12"/>
  <c r="AI440" i="12"/>
  <c r="AJ440" i="12"/>
  <c r="AK440" i="12"/>
  <c r="AL440" i="12"/>
  <c r="AM440" i="12"/>
  <c r="AN440" i="12"/>
  <c r="AO440" i="12"/>
  <c r="AP440" i="12"/>
  <c r="AQ440" i="12"/>
  <c r="AR440" i="12"/>
  <c r="AA445" i="12"/>
  <c r="AB445" i="12"/>
  <c r="AC445" i="12"/>
  <c r="AD445" i="12"/>
  <c r="AE445" i="12"/>
  <c r="AF445" i="12"/>
  <c r="AG445" i="12"/>
  <c r="AH445" i="12"/>
  <c r="AI445" i="12"/>
  <c r="AJ445" i="12"/>
  <c r="AK445" i="12"/>
  <c r="AL445" i="12"/>
  <c r="AM445" i="12"/>
  <c r="AN445" i="12"/>
  <c r="AO445" i="12"/>
  <c r="AP445" i="12"/>
  <c r="AQ445" i="12"/>
  <c r="AR445" i="12"/>
  <c r="AA443" i="12"/>
  <c r="AS443" i="12" s="1"/>
  <c r="AB443" i="12"/>
  <c r="AC443" i="12"/>
  <c r="AD443" i="12"/>
  <c r="AE443" i="12"/>
  <c r="AF443" i="12"/>
  <c r="AG443" i="12"/>
  <c r="AH443" i="12"/>
  <c r="AI443" i="12"/>
  <c r="AJ443" i="12"/>
  <c r="AK443" i="12"/>
  <c r="AL443" i="12"/>
  <c r="AM443" i="12"/>
  <c r="AN443" i="12"/>
  <c r="AO443" i="12"/>
  <c r="AP443" i="12"/>
  <c r="AQ443" i="12"/>
  <c r="AR443" i="12"/>
  <c r="AA463" i="12"/>
  <c r="AB463" i="12"/>
  <c r="AC463" i="12"/>
  <c r="AT463" i="12" s="1"/>
  <c r="AD463" i="12"/>
  <c r="AE463" i="12"/>
  <c r="AF463" i="12"/>
  <c r="AG463" i="12"/>
  <c r="AH463" i="12"/>
  <c r="AI463" i="12"/>
  <c r="AJ463" i="12"/>
  <c r="AK463" i="12"/>
  <c r="AL463" i="12"/>
  <c r="AM463" i="12"/>
  <c r="AN463" i="12"/>
  <c r="AO463" i="12"/>
  <c r="AP463" i="12"/>
  <c r="AQ463" i="12"/>
  <c r="AR463" i="12"/>
  <c r="AA455" i="12"/>
  <c r="AB455" i="12"/>
  <c r="AC455" i="12"/>
  <c r="AD455" i="12"/>
  <c r="AE455" i="12"/>
  <c r="AF455" i="12"/>
  <c r="AG455" i="12"/>
  <c r="AH455" i="12"/>
  <c r="AI455" i="12"/>
  <c r="AJ455" i="12"/>
  <c r="AK455" i="12"/>
  <c r="AL455" i="12"/>
  <c r="AM455" i="12"/>
  <c r="AN455" i="12"/>
  <c r="AO455" i="12"/>
  <c r="AP455" i="12"/>
  <c r="AQ455" i="12"/>
  <c r="AR455" i="12"/>
  <c r="AA462" i="12"/>
  <c r="AB462" i="12"/>
  <c r="AC462" i="12"/>
  <c r="AT462" i="12" s="1"/>
  <c r="AD462" i="12"/>
  <c r="AE462" i="12"/>
  <c r="AF462" i="12"/>
  <c r="AG462" i="12"/>
  <c r="AH462" i="12"/>
  <c r="AI462" i="12"/>
  <c r="AJ462" i="12"/>
  <c r="AK462" i="12"/>
  <c r="AL462" i="12"/>
  <c r="AM462" i="12"/>
  <c r="AN462" i="12"/>
  <c r="AO462" i="12"/>
  <c r="AP462" i="12"/>
  <c r="AQ462" i="12"/>
  <c r="AR462" i="12"/>
  <c r="AA476" i="12"/>
  <c r="AT476" i="12" s="1"/>
  <c r="AB476" i="12"/>
  <c r="AC476" i="12"/>
  <c r="AD476" i="12"/>
  <c r="AE476" i="12"/>
  <c r="AF476" i="12"/>
  <c r="AG476" i="12"/>
  <c r="AH476" i="12"/>
  <c r="AI476" i="12"/>
  <c r="AJ476" i="12"/>
  <c r="AK476" i="12"/>
  <c r="AL476" i="12"/>
  <c r="AM476" i="12"/>
  <c r="AN476" i="12"/>
  <c r="AO476" i="12"/>
  <c r="AP476" i="12"/>
  <c r="AQ476" i="12"/>
  <c r="AR476" i="12"/>
  <c r="AA450" i="12"/>
  <c r="AB450" i="12"/>
  <c r="AC450" i="12"/>
  <c r="AS450" i="12" s="1"/>
  <c r="AD450" i="12"/>
  <c r="AE450" i="12"/>
  <c r="AF450" i="12"/>
  <c r="AG450" i="12"/>
  <c r="AH450" i="12"/>
  <c r="AI450" i="12"/>
  <c r="AJ450" i="12"/>
  <c r="AK450" i="12"/>
  <c r="AL450" i="12"/>
  <c r="AM450" i="12"/>
  <c r="AN450" i="12"/>
  <c r="AO450" i="12"/>
  <c r="AP450" i="12"/>
  <c r="AQ450" i="12"/>
  <c r="AR450" i="12"/>
  <c r="AA451" i="12"/>
  <c r="AT451" i="12" s="1"/>
  <c r="AB451" i="12"/>
  <c r="AC451" i="12"/>
  <c r="AD451" i="12"/>
  <c r="AE451" i="12"/>
  <c r="AF451" i="12"/>
  <c r="AG451" i="12"/>
  <c r="AH451" i="12"/>
  <c r="AI451" i="12"/>
  <c r="AJ451" i="12"/>
  <c r="AK451" i="12"/>
  <c r="AL451" i="12"/>
  <c r="AM451" i="12"/>
  <c r="AN451" i="12"/>
  <c r="AO451" i="12"/>
  <c r="AP451" i="12"/>
  <c r="AQ451" i="12"/>
  <c r="AR451" i="12"/>
  <c r="AA453" i="12"/>
  <c r="AB453" i="12"/>
  <c r="AC453" i="12"/>
  <c r="AT453" i="12" s="1"/>
  <c r="AD453" i="12"/>
  <c r="AE453" i="12"/>
  <c r="AF453" i="12"/>
  <c r="AG453" i="12"/>
  <c r="AH453" i="12"/>
  <c r="AI453" i="12"/>
  <c r="AJ453" i="12"/>
  <c r="AK453" i="12"/>
  <c r="AL453" i="12"/>
  <c r="AM453" i="12"/>
  <c r="AN453" i="12"/>
  <c r="AO453" i="12"/>
  <c r="AP453" i="12"/>
  <c r="AQ453" i="12"/>
  <c r="AR453" i="12"/>
  <c r="AA478" i="12"/>
  <c r="AT478" i="12" s="1"/>
  <c r="AB478" i="12"/>
  <c r="AC478" i="12"/>
  <c r="AD478" i="12"/>
  <c r="AE478" i="12"/>
  <c r="AF478" i="12"/>
  <c r="AG478" i="12"/>
  <c r="AH478" i="12"/>
  <c r="AI478" i="12"/>
  <c r="AJ478" i="12"/>
  <c r="AK478" i="12"/>
  <c r="AL478" i="12"/>
  <c r="AM478" i="12"/>
  <c r="AN478" i="12"/>
  <c r="AO478" i="12"/>
  <c r="AP478" i="12"/>
  <c r="AQ478" i="12"/>
  <c r="AR478" i="12"/>
  <c r="AA481" i="12"/>
  <c r="AB481" i="12"/>
  <c r="AC481" i="12"/>
  <c r="AS481" i="12" s="1"/>
  <c r="AD481" i="12"/>
  <c r="AE481" i="12"/>
  <c r="AF481" i="12"/>
  <c r="AG481" i="12"/>
  <c r="AH481" i="12"/>
  <c r="AI481" i="12"/>
  <c r="AJ481" i="12"/>
  <c r="AK481" i="12"/>
  <c r="AL481" i="12"/>
  <c r="AM481" i="12"/>
  <c r="AN481" i="12"/>
  <c r="AO481" i="12"/>
  <c r="AP481" i="12"/>
  <c r="AQ481" i="12"/>
  <c r="AR481" i="12"/>
  <c r="AA454" i="12"/>
  <c r="AT454" i="12" s="1"/>
  <c r="AB454" i="12"/>
  <c r="AC454" i="12"/>
  <c r="AD454" i="12"/>
  <c r="AE454" i="12"/>
  <c r="AF454" i="12"/>
  <c r="AG454" i="12"/>
  <c r="AH454" i="12"/>
  <c r="AI454" i="12"/>
  <c r="AJ454" i="12"/>
  <c r="AK454" i="12"/>
  <c r="AL454" i="12"/>
  <c r="AM454" i="12"/>
  <c r="AN454" i="12"/>
  <c r="AO454" i="12"/>
  <c r="AP454" i="12"/>
  <c r="AQ454" i="12"/>
  <c r="AR454" i="12"/>
  <c r="AA484" i="12"/>
  <c r="AB484" i="12"/>
  <c r="AC484" i="12"/>
  <c r="AS484" i="12" s="1"/>
  <c r="AD484" i="12"/>
  <c r="AE484" i="12"/>
  <c r="AF484" i="12"/>
  <c r="AG484" i="12"/>
  <c r="AH484" i="12"/>
  <c r="AI484" i="12"/>
  <c r="AJ484" i="12"/>
  <c r="AK484" i="12"/>
  <c r="AL484" i="12"/>
  <c r="AM484" i="12"/>
  <c r="AN484" i="12"/>
  <c r="AO484" i="12"/>
  <c r="AP484" i="12"/>
  <c r="AQ484" i="12"/>
  <c r="AR484" i="12"/>
  <c r="AA456" i="12"/>
  <c r="AT456" i="12" s="1"/>
  <c r="AB456" i="12"/>
  <c r="AC456" i="12"/>
  <c r="AD456" i="12"/>
  <c r="AE456" i="12"/>
  <c r="AF456" i="12"/>
  <c r="AG456" i="12"/>
  <c r="AH456" i="12"/>
  <c r="AI456" i="12"/>
  <c r="AJ456" i="12"/>
  <c r="AK456" i="12"/>
  <c r="AL456" i="12"/>
  <c r="AM456" i="12"/>
  <c r="AN456" i="12"/>
  <c r="AO456" i="12"/>
  <c r="AP456" i="12"/>
  <c r="AQ456" i="12"/>
  <c r="AR456" i="12"/>
  <c r="AA479" i="12"/>
  <c r="AB479" i="12"/>
  <c r="AC479" i="12"/>
  <c r="AS479" i="12" s="1"/>
  <c r="AD479" i="12"/>
  <c r="AE479" i="12"/>
  <c r="AF479" i="12"/>
  <c r="AG479" i="12"/>
  <c r="AH479" i="12"/>
  <c r="AI479" i="12"/>
  <c r="AJ479" i="12"/>
  <c r="AK479" i="12"/>
  <c r="AL479" i="12"/>
  <c r="AM479" i="12"/>
  <c r="AN479" i="12"/>
  <c r="AO479" i="12"/>
  <c r="AP479" i="12"/>
  <c r="AQ479" i="12"/>
  <c r="AR479" i="12"/>
  <c r="AA465" i="12"/>
  <c r="AB465" i="12"/>
  <c r="AC465" i="12"/>
  <c r="AD465" i="12"/>
  <c r="AE465" i="12"/>
  <c r="AF465" i="12"/>
  <c r="AG465" i="12"/>
  <c r="AH465" i="12"/>
  <c r="AI465" i="12"/>
  <c r="AJ465" i="12"/>
  <c r="AK465" i="12"/>
  <c r="AL465" i="12"/>
  <c r="AM465" i="12"/>
  <c r="AN465" i="12"/>
  <c r="AO465" i="12"/>
  <c r="AP465" i="12"/>
  <c r="AQ465" i="12"/>
  <c r="AR465" i="12"/>
  <c r="AA458" i="12"/>
  <c r="AB458" i="12"/>
  <c r="AC458" i="12"/>
  <c r="AT458" i="12" s="1"/>
  <c r="AD458" i="12"/>
  <c r="AE458" i="12"/>
  <c r="AF458" i="12"/>
  <c r="AG458" i="12"/>
  <c r="AH458" i="12"/>
  <c r="AI458" i="12"/>
  <c r="AJ458" i="12"/>
  <c r="AK458" i="12"/>
  <c r="AL458" i="12"/>
  <c r="AM458" i="12"/>
  <c r="AN458" i="12"/>
  <c r="AO458" i="12"/>
  <c r="AP458" i="12"/>
  <c r="AQ458" i="12"/>
  <c r="AR458" i="12"/>
  <c r="AA466" i="12"/>
  <c r="AS466" i="12" s="1"/>
  <c r="AB466" i="12"/>
  <c r="AC466" i="12"/>
  <c r="AD466" i="12"/>
  <c r="AE466" i="12"/>
  <c r="AF466" i="12"/>
  <c r="AG466" i="12"/>
  <c r="AH466" i="12"/>
  <c r="AI466" i="12"/>
  <c r="AJ466" i="12"/>
  <c r="AK466" i="12"/>
  <c r="AL466" i="12"/>
  <c r="AM466" i="12"/>
  <c r="AN466" i="12"/>
  <c r="AO466" i="12"/>
  <c r="AP466" i="12"/>
  <c r="AQ466" i="12"/>
  <c r="AR466" i="12"/>
  <c r="AA460" i="12"/>
  <c r="AB460" i="12"/>
  <c r="AC460" i="12"/>
  <c r="AT460" i="12" s="1"/>
  <c r="AD460" i="12"/>
  <c r="AE460" i="12"/>
  <c r="AF460" i="12"/>
  <c r="AG460" i="12"/>
  <c r="AH460" i="12"/>
  <c r="AI460" i="12"/>
  <c r="AJ460" i="12"/>
  <c r="AK460" i="12"/>
  <c r="AL460" i="12"/>
  <c r="AM460" i="12"/>
  <c r="AN460" i="12"/>
  <c r="AO460" i="12"/>
  <c r="AP460" i="12"/>
  <c r="AQ460" i="12"/>
  <c r="AR460" i="12"/>
  <c r="AA477" i="12"/>
  <c r="AT477" i="12" s="1"/>
  <c r="AB477" i="12"/>
  <c r="AC477" i="12"/>
  <c r="AD477" i="12"/>
  <c r="AE477" i="12"/>
  <c r="AF477" i="12"/>
  <c r="AG477" i="12"/>
  <c r="AH477" i="12"/>
  <c r="AI477" i="12"/>
  <c r="AJ477" i="12"/>
  <c r="AK477" i="12"/>
  <c r="AL477" i="12"/>
  <c r="AM477" i="12"/>
  <c r="AN477" i="12"/>
  <c r="AO477" i="12"/>
  <c r="AP477" i="12"/>
  <c r="AQ477" i="12"/>
  <c r="AR477" i="12"/>
  <c r="AA467" i="12"/>
  <c r="AB467" i="12"/>
  <c r="AC467" i="12"/>
  <c r="AD467" i="12"/>
  <c r="AE467" i="12"/>
  <c r="AF467" i="12"/>
  <c r="AG467" i="12"/>
  <c r="AH467" i="12"/>
  <c r="AI467" i="12"/>
  <c r="AJ467" i="12"/>
  <c r="AK467" i="12"/>
  <c r="AL467" i="12"/>
  <c r="AM467" i="12"/>
  <c r="AN467" i="12"/>
  <c r="AO467" i="12"/>
  <c r="AP467" i="12"/>
  <c r="AQ467" i="12"/>
  <c r="AR467" i="12"/>
  <c r="AA457" i="12"/>
  <c r="AS457" i="12" s="1"/>
  <c r="AB457" i="12"/>
  <c r="AC457" i="12"/>
  <c r="AD457" i="12"/>
  <c r="AE457" i="12"/>
  <c r="AF457" i="12"/>
  <c r="AG457" i="12"/>
  <c r="AH457" i="12"/>
  <c r="AI457" i="12"/>
  <c r="AJ457" i="12"/>
  <c r="AK457" i="12"/>
  <c r="AL457" i="12"/>
  <c r="AM457" i="12"/>
  <c r="AN457" i="12"/>
  <c r="AO457" i="12"/>
  <c r="AP457" i="12"/>
  <c r="AQ457" i="12"/>
  <c r="AR457" i="12"/>
  <c r="AA469" i="12"/>
  <c r="AB469" i="12"/>
  <c r="AC469" i="12"/>
  <c r="AS469" i="12" s="1"/>
  <c r="AD469" i="12"/>
  <c r="AE469" i="12"/>
  <c r="AF469" i="12"/>
  <c r="AG469" i="12"/>
  <c r="AH469" i="12"/>
  <c r="AI469" i="12"/>
  <c r="AJ469" i="12"/>
  <c r="AK469" i="12"/>
  <c r="AL469" i="12"/>
  <c r="AM469" i="12"/>
  <c r="AN469" i="12"/>
  <c r="AO469" i="12"/>
  <c r="AP469" i="12"/>
  <c r="AQ469" i="12"/>
  <c r="AR469" i="12"/>
  <c r="AA470" i="12"/>
  <c r="AB470" i="12"/>
  <c r="AC470" i="12"/>
  <c r="AD470" i="12"/>
  <c r="AE470" i="12"/>
  <c r="AF470" i="12"/>
  <c r="AG470" i="12"/>
  <c r="AH470" i="12"/>
  <c r="AI470" i="12"/>
  <c r="AJ470" i="12"/>
  <c r="AK470" i="12"/>
  <c r="AL470" i="12"/>
  <c r="AM470" i="12"/>
  <c r="AN470" i="12"/>
  <c r="AO470" i="12"/>
  <c r="AP470" i="12"/>
  <c r="AQ470" i="12"/>
  <c r="AR470" i="12"/>
  <c r="AA449" i="12"/>
  <c r="AB449" i="12"/>
  <c r="AC449" i="12"/>
  <c r="AD449" i="12"/>
  <c r="AE449" i="12"/>
  <c r="AF449" i="12"/>
  <c r="AG449" i="12"/>
  <c r="AH449" i="12"/>
  <c r="AI449" i="12"/>
  <c r="AJ449" i="12"/>
  <c r="AK449" i="12"/>
  <c r="AL449" i="12"/>
  <c r="AM449" i="12"/>
  <c r="AN449" i="12"/>
  <c r="AO449" i="12"/>
  <c r="AP449" i="12"/>
  <c r="AQ449" i="12"/>
  <c r="AR449" i="12"/>
  <c r="AA459" i="12"/>
  <c r="AS459" i="12" s="1"/>
  <c r="AB459" i="12"/>
  <c r="AC459" i="12"/>
  <c r="AD459" i="12"/>
  <c r="AE459" i="12"/>
  <c r="AF459" i="12"/>
  <c r="AG459" i="12"/>
  <c r="AH459" i="12"/>
  <c r="AI459" i="12"/>
  <c r="AJ459" i="12"/>
  <c r="AK459" i="12"/>
  <c r="AL459" i="12"/>
  <c r="AM459" i="12"/>
  <c r="AN459" i="12"/>
  <c r="AO459" i="12"/>
  <c r="AP459" i="12"/>
  <c r="AQ459" i="12"/>
  <c r="AR459" i="12"/>
  <c r="AA468" i="12"/>
  <c r="AB468" i="12"/>
  <c r="AC468" i="12"/>
  <c r="AT468" i="12" s="1"/>
  <c r="AD468" i="12"/>
  <c r="AE468" i="12"/>
  <c r="AF468" i="12"/>
  <c r="AG468" i="12"/>
  <c r="AH468" i="12"/>
  <c r="AI468" i="12"/>
  <c r="AJ468" i="12"/>
  <c r="AK468" i="12"/>
  <c r="AL468" i="12"/>
  <c r="AM468" i="12"/>
  <c r="AN468" i="12"/>
  <c r="AO468" i="12"/>
  <c r="AP468" i="12"/>
  <c r="AQ468" i="12"/>
  <c r="AR468" i="12"/>
  <c r="AA474" i="12"/>
  <c r="AB474" i="12"/>
  <c r="AC474" i="12"/>
  <c r="AD474" i="12"/>
  <c r="AE474" i="12"/>
  <c r="AF474" i="12"/>
  <c r="AG474" i="12"/>
  <c r="AH474" i="12"/>
  <c r="AI474" i="12"/>
  <c r="AJ474" i="12"/>
  <c r="AK474" i="12"/>
  <c r="AL474" i="12"/>
  <c r="AM474" i="12"/>
  <c r="AN474" i="12"/>
  <c r="AO474" i="12"/>
  <c r="AP474" i="12"/>
  <c r="AQ474" i="12"/>
  <c r="AR474" i="12"/>
  <c r="AA475" i="12"/>
  <c r="AB475" i="12"/>
  <c r="AC475" i="12"/>
  <c r="AS475" i="12" s="1"/>
  <c r="AD475" i="12"/>
  <c r="AE475" i="12"/>
  <c r="AF475" i="12"/>
  <c r="AG475" i="12"/>
  <c r="AH475" i="12"/>
  <c r="AI475" i="12"/>
  <c r="AJ475" i="12"/>
  <c r="AK475" i="12"/>
  <c r="AL475" i="12"/>
  <c r="AM475" i="12"/>
  <c r="AN475" i="12"/>
  <c r="AO475" i="12"/>
  <c r="AP475" i="12"/>
  <c r="AQ475" i="12"/>
  <c r="AR475" i="12"/>
  <c r="AA482" i="12"/>
  <c r="AS482" i="12" s="1"/>
  <c r="AB482" i="12"/>
  <c r="AC482" i="12"/>
  <c r="AD482" i="12"/>
  <c r="AE482" i="12"/>
  <c r="AF482" i="12"/>
  <c r="AG482" i="12"/>
  <c r="AH482" i="12"/>
  <c r="AI482" i="12"/>
  <c r="AJ482" i="12"/>
  <c r="AK482" i="12"/>
  <c r="AL482" i="12"/>
  <c r="AM482" i="12"/>
  <c r="AN482" i="12"/>
  <c r="AO482" i="12"/>
  <c r="AP482" i="12"/>
  <c r="AQ482" i="12"/>
  <c r="AR482" i="12"/>
  <c r="AA483" i="12"/>
  <c r="AB483" i="12"/>
  <c r="AC483" i="12"/>
  <c r="AS483" i="12" s="1"/>
  <c r="AD483" i="12"/>
  <c r="AE483" i="12"/>
  <c r="AF483" i="12"/>
  <c r="AG483" i="12"/>
  <c r="AH483" i="12"/>
  <c r="AI483" i="12"/>
  <c r="AJ483" i="12"/>
  <c r="AK483" i="12"/>
  <c r="AL483" i="12"/>
  <c r="AM483" i="12"/>
  <c r="AN483" i="12"/>
  <c r="AO483" i="12"/>
  <c r="AP483" i="12"/>
  <c r="AQ483" i="12"/>
  <c r="AR483" i="12"/>
  <c r="AA496" i="12"/>
  <c r="AB496" i="12"/>
  <c r="AC496" i="12"/>
  <c r="AD496" i="12"/>
  <c r="AE496" i="12"/>
  <c r="AF496" i="12"/>
  <c r="AG496" i="12"/>
  <c r="AH496" i="12"/>
  <c r="AI496" i="12"/>
  <c r="AJ496" i="12"/>
  <c r="AK496" i="12"/>
  <c r="AL496" i="12"/>
  <c r="AM496" i="12"/>
  <c r="AN496" i="12"/>
  <c r="AO496" i="12"/>
  <c r="AP496" i="12"/>
  <c r="AQ496" i="12"/>
  <c r="AR496" i="12"/>
  <c r="AA487" i="12"/>
  <c r="AB487" i="12"/>
  <c r="AC487" i="12"/>
  <c r="AD487" i="12"/>
  <c r="AE487" i="12"/>
  <c r="AF487" i="12"/>
  <c r="AG487" i="12"/>
  <c r="AH487" i="12"/>
  <c r="AI487" i="12"/>
  <c r="AJ487" i="12"/>
  <c r="AK487" i="12"/>
  <c r="AL487" i="12"/>
  <c r="AM487" i="12"/>
  <c r="AN487" i="12"/>
  <c r="AO487" i="12"/>
  <c r="AP487" i="12"/>
  <c r="AQ487" i="12"/>
  <c r="AR487" i="12"/>
  <c r="AA510" i="12"/>
  <c r="AT510" i="12" s="1"/>
  <c r="AB510" i="12"/>
  <c r="AC510" i="12"/>
  <c r="AD510" i="12"/>
  <c r="AE510" i="12"/>
  <c r="AF510" i="12"/>
  <c r="AG510" i="12"/>
  <c r="AH510" i="12"/>
  <c r="AI510" i="12"/>
  <c r="AJ510" i="12"/>
  <c r="AK510" i="12"/>
  <c r="AL510" i="12"/>
  <c r="AM510" i="12"/>
  <c r="AN510" i="12"/>
  <c r="AO510" i="12"/>
  <c r="AP510" i="12"/>
  <c r="AQ510" i="12"/>
  <c r="AR510" i="12"/>
  <c r="AA523" i="12"/>
  <c r="AB523" i="12"/>
  <c r="AC523" i="12"/>
  <c r="AT523" i="12" s="1"/>
  <c r="AD523" i="12"/>
  <c r="AE523" i="12"/>
  <c r="AF523" i="12"/>
  <c r="AG523" i="12"/>
  <c r="AH523" i="12"/>
  <c r="AI523" i="12"/>
  <c r="AJ523" i="12"/>
  <c r="AK523" i="12"/>
  <c r="AL523" i="12"/>
  <c r="AM523" i="12"/>
  <c r="AN523" i="12"/>
  <c r="AO523" i="12"/>
  <c r="AP523" i="12"/>
  <c r="AQ523" i="12"/>
  <c r="AR523" i="12"/>
  <c r="AA512" i="12"/>
  <c r="AB512" i="12"/>
  <c r="AC512" i="12"/>
  <c r="AD512" i="12"/>
  <c r="AE512" i="12"/>
  <c r="AF512" i="12"/>
  <c r="AG512" i="12"/>
  <c r="AH512" i="12"/>
  <c r="AI512" i="12"/>
  <c r="AJ512" i="12"/>
  <c r="AK512" i="12"/>
  <c r="AL512" i="12"/>
  <c r="AM512" i="12"/>
  <c r="AN512" i="12"/>
  <c r="AO512" i="12"/>
  <c r="AP512" i="12"/>
  <c r="AQ512" i="12"/>
  <c r="AR512" i="12"/>
  <c r="AA488" i="12"/>
  <c r="AB488" i="12"/>
  <c r="AC488" i="12"/>
  <c r="AD488" i="12"/>
  <c r="AE488" i="12"/>
  <c r="AF488" i="12"/>
  <c r="AG488" i="12"/>
  <c r="AH488" i="12"/>
  <c r="AI488" i="12"/>
  <c r="AJ488" i="12"/>
  <c r="AK488" i="12"/>
  <c r="AL488" i="12"/>
  <c r="AM488" i="12"/>
  <c r="AN488" i="12"/>
  <c r="AO488" i="12"/>
  <c r="AP488" i="12"/>
  <c r="AQ488" i="12"/>
  <c r="AR488" i="12"/>
  <c r="AA519" i="12"/>
  <c r="AT519" i="12" s="1"/>
  <c r="AB519" i="12"/>
  <c r="AC519" i="12"/>
  <c r="AD519" i="12"/>
  <c r="AE519" i="12"/>
  <c r="AF519" i="12"/>
  <c r="AG519" i="12"/>
  <c r="AH519" i="12"/>
  <c r="AI519" i="12"/>
  <c r="AJ519" i="12"/>
  <c r="AK519" i="12"/>
  <c r="AL519" i="12"/>
  <c r="AM519" i="12"/>
  <c r="AN519" i="12"/>
  <c r="AO519" i="12"/>
  <c r="AP519" i="12"/>
  <c r="AQ519" i="12"/>
  <c r="AR519" i="12"/>
  <c r="AA472" i="12"/>
  <c r="AB472" i="12"/>
  <c r="AC472" i="12"/>
  <c r="AS472" i="12" s="1"/>
  <c r="AD472" i="12"/>
  <c r="AE472" i="12"/>
  <c r="AF472" i="12"/>
  <c r="AG472" i="12"/>
  <c r="AH472" i="12"/>
  <c r="AI472" i="12"/>
  <c r="AJ472" i="12"/>
  <c r="AK472" i="12"/>
  <c r="AL472" i="12"/>
  <c r="AM472" i="12"/>
  <c r="AN472" i="12"/>
  <c r="AO472" i="12"/>
  <c r="AP472" i="12"/>
  <c r="AQ472" i="12"/>
  <c r="AR472" i="12"/>
  <c r="AA489" i="12"/>
  <c r="AB489" i="12"/>
  <c r="AC489" i="12"/>
  <c r="AD489" i="12"/>
  <c r="AE489" i="12"/>
  <c r="AF489" i="12"/>
  <c r="AG489" i="12"/>
  <c r="AH489" i="12"/>
  <c r="AI489" i="12"/>
  <c r="AJ489" i="12"/>
  <c r="AK489" i="12"/>
  <c r="AL489" i="12"/>
  <c r="AM489" i="12"/>
  <c r="AN489" i="12"/>
  <c r="AO489" i="12"/>
  <c r="AP489" i="12"/>
  <c r="AQ489" i="12"/>
  <c r="AR489" i="12"/>
  <c r="AA530" i="12"/>
  <c r="AB530" i="12"/>
  <c r="AC530" i="12"/>
  <c r="AD530" i="12"/>
  <c r="AE530" i="12"/>
  <c r="AF530" i="12"/>
  <c r="AG530" i="12"/>
  <c r="AH530" i="12"/>
  <c r="AI530" i="12"/>
  <c r="AJ530" i="12"/>
  <c r="AK530" i="12"/>
  <c r="AL530" i="12"/>
  <c r="AM530" i="12"/>
  <c r="AN530" i="12"/>
  <c r="AO530" i="12"/>
  <c r="AP530" i="12"/>
  <c r="AQ530" i="12"/>
  <c r="AR530" i="12"/>
  <c r="AA501" i="12"/>
  <c r="AT501" i="12" s="1"/>
  <c r="AB501" i="12"/>
  <c r="AC501" i="12"/>
  <c r="AD501" i="12"/>
  <c r="AE501" i="12"/>
  <c r="AF501" i="12"/>
  <c r="AG501" i="12"/>
  <c r="AH501" i="12"/>
  <c r="AI501" i="12"/>
  <c r="AJ501" i="12"/>
  <c r="AK501" i="12"/>
  <c r="AL501" i="12"/>
  <c r="AM501" i="12"/>
  <c r="AN501" i="12"/>
  <c r="AO501" i="12"/>
  <c r="AP501" i="12"/>
  <c r="AQ501" i="12"/>
  <c r="AR501" i="12"/>
  <c r="AA518" i="12"/>
  <c r="AB518" i="12"/>
  <c r="AC518" i="12"/>
  <c r="AT518" i="12" s="1"/>
  <c r="AD518" i="12"/>
  <c r="AE518" i="12"/>
  <c r="AF518" i="12"/>
  <c r="AG518" i="12"/>
  <c r="AH518" i="12"/>
  <c r="AI518" i="12"/>
  <c r="AJ518" i="12"/>
  <c r="AK518" i="12"/>
  <c r="AL518" i="12"/>
  <c r="AM518" i="12"/>
  <c r="AN518" i="12"/>
  <c r="AO518" i="12"/>
  <c r="AP518" i="12"/>
  <c r="AQ518" i="12"/>
  <c r="AR518" i="12"/>
  <c r="AA524" i="12"/>
  <c r="AB524" i="12"/>
  <c r="AC524" i="12"/>
  <c r="AD524" i="12"/>
  <c r="AE524" i="12"/>
  <c r="AF524" i="12"/>
  <c r="AG524" i="12"/>
  <c r="AH524" i="12"/>
  <c r="AI524" i="12"/>
  <c r="AJ524" i="12"/>
  <c r="AK524" i="12"/>
  <c r="AL524" i="12"/>
  <c r="AM524" i="12"/>
  <c r="AN524" i="12"/>
  <c r="AO524" i="12"/>
  <c r="AP524" i="12"/>
  <c r="AQ524" i="12"/>
  <c r="AR524" i="12"/>
  <c r="AA828" i="12"/>
  <c r="AB828" i="12"/>
  <c r="AC828" i="12"/>
  <c r="AS828" i="12" s="1"/>
  <c r="AD828" i="12"/>
  <c r="AE828" i="12"/>
  <c r="AF828" i="12"/>
  <c r="AG828" i="12"/>
  <c r="AH828" i="12"/>
  <c r="AI828" i="12"/>
  <c r="AJ828" i="12"/>
  <c r="AK828" i="12"/>
  <c r="AL828" i="12"/>
  <c r="AM828" i="12"/>
  <c r="AN828" i="12"/>
  <c r="AO828" i="12"/>
  <c r="AP828" i="12"/>
  <c r="AQ828" i="12"/>
  <c r="AR828" i="12"/>
  <c r="AA490" i="12"/>
  <c r="AS490" i="12" s="1"/>
  <c r="AB490" i="12"/>
  <c r="AC490" i="12"/>
  <c r="AD490" i="12"/>
  <c r="AE490" i="12"/>
  <c r="AF490" i="12"/>
  <c r="AG490" i="12"/>
  <c r="AH490" i="12"/>
  <c r="AI490" i="12"/>
  <c r="AJ490" i="12"/>
  <c r="AK490" i="12"/>
  <c r="AL490" i="12"/>
  <c r="AM490" i="12"/>
  <c r="AN490" i="12"/>
  <c r="AO490" i="12"/>
  <c r="AP490" i="12"/>
  <c r="AQ490" i="12"/>
  <c r="AR490" i="12"/>
  <c r="AA521" i="12"/>
  <c r="AB521" i="12"/>
  <c r="AC521" i="12"/>
  <c r="AS521" i="12" s="1"/>
  <c r="AD521" i="12"/>
  <c r="AE521" i="12"/>
  <c r="AF521" i="12"/>
  <c r="AG521" i="12"/>
  <c r="AH521" i="12"/>
  <c r="AI521" i="12"/>
  <c r="AJ521" i="12"/>
  <c r="AK521" i="12"/>
  <c r="AL521" i="12"/>
  <c r="AM521" i="12"/>
  <c r="AN521" i="12"/>
  <c r="AO521" i="12"/>
  <c r="AP521" i="12"/>
  <c r="AQ521" i="12"/>
  <c r="AR521" i="12"/>
  <c r="AA485" i="12"/>
  <c r="AB485" i="12"/>
  <c r="AC485" i="12"/>
  <c r="AD485" i="12"/>
  <c r="AE485" i="12"/>
  <c r="AF485" i="12"/>
  <c r="AG485" i="12"/>
  <c r="AH485" i="12"/>
  <c r="AI485" i="12"/>
  <c r="AJ485" i="12"/>
  <c r="AK485" i="12"/>
  <c r="AL485" i="12"/>
  <c r="AM485" i="12"/>
  <c r="AN485" i="12"/>
  <c r="AO485" i="12"/>
  <c r="AP485" i="12"/>
  <c r="AQ485" i="12"/>
  <c r="AR485" i="12"/>
  <c r="AA543" i="12"/>
  <c r="AB543" i="12"/>
  <c r="AC543" i="12"/>
  <c r="AD543" i="12"/>
  <c r="AE543" i="12"/>
  <c r="AF543" i="12"/>
  <c r="AG543" i="12"/>
  <c r="AH543" i="12"/>
  <c r="AI543" i="12"/>
  <c r="AJ543" i="12"/>
  <c r="AK543" i="12"/>
  <c r="AL543" i="12"/>
  <c r="AM543" i="12"/>
  <c r="AN543" i="12"/>
  <c r="AO543" i="12"/>
  <c r="AP543" i="12"/>
  <c r="AQ543" i="12"/>
  <c r="AR543" i="12"/>
  <c r="AA492" i="12"/>
  <c r="AT492" i="12" s="1"/>
  <c r="AB492" i="12"/>
  <c r="AC492" i="12"/>
  <c r="AD492" i="12"/>
  <c r="AE492" i="12"/>
  <c r="AF492" i="12"/>
  <c r="AG492" i="12"/>
  <c r="AH492" i="12"/>
  <c r="AI492" i="12"/>
  <c r="AJ492" i="12"/>
  <c r="AK492" i="12"/>
  <c r="AL492" i="12"/>
  <c r="AM492" i="12"/>
  <c r="AN492" i="12"/>
  <c r="AO492" i="12"/>
  <c r="AP492" i="12"/>
  <c r="AQ492" i="12"/>
  <c r="AR492" i="12"/>
  <c r="AA544" i="12"/>
  <c r="AB544" i="12"/>
  <c r="AC544" i="12"/>
  <c r="AS544" i="12" s="1"/>
  <c r="AD544" i="12"/>
  <c r="AE544" i="12"/>
  <c r="AF544" i="12"/>
  <c r="AG544" i="12"/>
  <c r="AH544" i="12"/>
  <c r="AI544" i="12"/>
  <c r="AJ544" i="12"/>
  <c r="AK544" i="12"/>
  <c r="AL544" i="12"/>
  <c r="AM544" i="12"/>
  <c r="AN544" i="12"/>
  <c r="AO544" i="12"/>
  <c r="AP544" i="12"/>
  <c r="AQ544" i="12"/>
  <c r="AR544" i="12"/>
  <c r="AA516" i="12"/>
  <c r="AB516" i="12"/>
  <c r="AC516" i="12"/>
  <c r="AD516" i="12"/>
  <c r="AE516" i="12"/>
  <c r="AF516" i="12"/>
  <c r="AG516" i="12"/>
  <c r="AH516" i="12"/>
  <c r="AI516" i="12"/>
  <c r="AJ516" i="12"/>
  <c r="AK516" i="12"/>
  <c r="AL516" i="12"/>
  <c r="AM516" i="12"/>
  <c r="AN516" i="12"/>
  <c r="AO516" i="12"/>
  <c r="AP516" i="12"/>
  <c r="AQ516" i="12"/>
  <c r="AR516" i="12"/>
  <c r="AA497" i="12"/>
  <c r="AB497" i="12"/>
  <c r="AC497" i="12"/>
  <c r="AT497" i="12" s="1"/>
  <c r="AD497" i="12"/>
  <c r="AE497" i="12"/>
  <c r="AF497" i="12"/>
  <c r="AG497" i="12"/>
  <c r="AH497" i="12"/>
  <c r="AI497" i="12"/>
  <c r="AJ497" i="12"/>
  <c r="AK497" i="12"/>
  <c r="AL497" i="12"/>
  <c r="AM497" i="12"/>
  <c r="AN497" i="12"/>
  <c r="AO497" i="12"/>
  <c r="AP497" i="12"/>
  <c r="AQ497" i="12"/>
  <c r="AR497" i="12"/>
  <c r="AA514" i="12"/>
  <c r="AS514" i="12" s="1"/>
  <c r="AB514" i="12"/>
  <c r="AC514" i="12"/>
  <c r="AD514" i="12"/>
  <c r="AE514" i="12"/>
  <c r="AF514" i="12"/>
  <c r="AG514" i="12"/>
  <c r="AH514" i="12"/>
  <c r="AI514" i="12"/>
  <c r="AJ514" i="12"/>
  <c r="AK514" i="12"/>
  <c r="AL514" i="12"/>
  <c r="AM514" i="12"/>
  <c r="AN514" i="12"/>
  <c r="AO514" i="12"/>
  <c r="AP514" i="12"/>
  <c r="AQ514" i="12"/>
  <c r="AR514" i="12"/>
  <c r="AA499" i="12"/>
  <c r="AB499" i="12"/>
  <c r="AC499" i="12"/>
  <c r="AT499" i="12" s="1"/>
  <c r="AD499" i="12"/>
  <c r="AE499" i="12"/>
  <c r="AF499" i="12"/>
  <c r="AG499" i="12"/>
  <c r="AH499" i="12"/>
  <c r="AI499" i="12"/>
  <c r="AJ499" i="12"/>
  <c r="AK499" i="12"/>
  <c r="AL499" i="12"/>
  <c r="AM499" i="12"/>
  <c r="AN499" i="12"/>
  <c r="AO499" i="12"/>
  <c r="AP499" i="12"/>
  <c r="AQ499" i="12"/>
  <c r="AR499" i="12"/>
  <c r="AA506" i="12"/>
  <c r="AT506" i="12" s="1"/>
  <c r="AB506" i="12"/>
  <c r="AC506" i="12"/>
  <c r="AD506" i="12"/>
  <c r="AE506" i="12"/>
  <c r="AF506" i="12"/>
  <c r="AG506" i="12"/>
  <c r="AH506" i="12"/>
  <c r="AI506" i="12"/>
  <c r="AJ506" i="12"/>
  <c r="AK506" i="12"/>
  <c r="AL506" i="12"/>
  <c r="AM506" i="12"/>
  <c r="AN506" i="12"/>
  <c r="AO506" i="12"/>
  <c r="AP506" i="12"/>
  <c r="AQ506" i="12"/>
  <c r="AR506" i="12"/>
  <c r="AA532" i="12"/>
  <c r="AB532" i="12"/>
  <c r="AC532" i="12"/>
  <c r="AD532" i="12"/>
  <c r="AE532" i="12"/>
  <c r="AF532" i="12"/>
  <c r="AG532" i="12"/>
  <c r="AH532" i="12"/>
  <c r="AI532" i="12"/>
  <c r="AJ532" i="12"/>
  <c r="AK532" i="12"/>
  <c r="AL532" i="12"/>
  <c r="AM532" i="12"/>
  <c r="AN532" i="12"/>
  <c r="AO532" i="12"/>
  <c r="AP532" i="12"/>
  <c r="AQ532" i="12"/>
  <c r="AR532" i="12"/>
  <c r="AA505" i="12"/>
  <c r="AT505" i="12" s="1"/>
  <c r="AB505" i="12"/>
  <c r="AC505" i="12"/>
  <c r="AD505" i="12"/>
  <c r="AE505" i="12"/>
  <c r="AF505" i="12"/>
  <c r="AG505" i="12"/>
  <c r="AH505" i="12"/>
  <c r="AI505" i="12"/>
  <c r="AJ505" i="12"/>
  <c r="AK505" i="12"/>
  <c r="AL505" i="12"/>
  <c r="AM505" i="12"/>
  <c r="AN505" i="12"/>
  <c r="AO505" i="12"/>
  <c r="AP505" i="12"/>
  <c r="AQ505" i="12"/>
  <c r="AR505" i="12"/>
  <c r="AA494" i="12"/>
  <c r="AB494" i="12"/>
  <c r="AC494" i="12"/>
  <c r="AS494" i="12" s="1"/>
  <c r="AD494" i="12"/>
  <c r="AE494" i="12"/>
  <c r="AF494" i="12"/>
  <c r="AG494" i="12"/>
  <c r="AH494" i="12"/>
  <c r="AI494" i="12"/>
  <c r="AJ494" i="12"/>
  <c r="AK494" i="12"/>
  <c r="AL494" i="12"/>
  <c r="AM494" i="12"/>
  <c r="AN494" i="12"/>
  <c r="AO494" i="12"/>
  <c r="AP494" i="12"/>
  <c r="AQ494" i="12"/>
  <c r="AR494" i="12"/>
  <c r="AA534" i="12"/>
  <c r="AB534" i="12"/>
  <c r="AC534" i="12"/>
  <c r="AD534" i="12"/>
  <c r="AE534" i="12"/>
  <c r="AF534" i="12"/>
  <c r="AG534" i="12"/>
  <c r="AH534" i="12"/>
  <c r="AI534" i="12"/>
  <c r="AJ534" i="12"/>
  <c r="AK534" i="12"/>
  <c r="AL534" i="12"/>
  <c r="AM534" i="12"/>
  <c r="AN534" i="12"/>
  <c r="AO534" i="12"/>
  <c r="AP534" i="12"/>
  <c r="AQ534" i="12"/>
  <c r="AR534" i="12"/>
  <c r="AA502" i="12"/>
  <c r="AB502" i="12"/>
  <c r="AC502" i="12"/>
  <c r="AT502" i="12" s="1"/>
  <c r="AD502" i="12"/>
  <c r="AE502" i="12"/>
  <c r="AF502" i="12"/>
  <c r="AG502" i="12"/>
  <c r="AH502" i="12"/>
  <c r="AI502" i="12"/>
  <c r="AJ502" i="12"/>
  <c r="AK502" i="12"/>
  <c r="AL502" i="12"/>
  <c r="AM502" i="12"/>
  <c r="AN502" i="12"/>
  <c r="AO502" i="12"/>
  <c r="AP502" i="12"/>
  <c r="AQ502" i="12"/>
  <c r="AR502" i="12"/>
  <c r="AA504" i="12"/>
  <c r="AS504" i="12" s="1"/>
  <c r="AB504" i="12"/>
  <c r="AC504" i="12"/>
  <c r="AD504" i="12"/>
  <c r="AE504" i="12"/>
  <c r="AF504" i="12"/>
  <c r="AG504" i="12"/>
  <c r="AH504" i="12"/>
  <c r="AI504" i="12"/>
  <c r="AJ504" i="12"/>
  <c r="AK504" i="12"/>
  <c r="AL504" i="12"/>
  <c r="AM504" i="12"/>
  <c r="AN504" i="12"/>
  <c r="AO504" i="12"/>
  <c r="AP504" i="12"/>
  <c r="AQ504" i="12"/>
  <c r="AR504" i="12"/>
  <c r="AA507" i="12"/>
  <c r="AB507" i="12"/>
  <c r="AC507" i="12"/>
  <c r="AT507" i="12" s="1"/>
  <c r="AD507" i="12"/>
  <c r="AE507" i="12"/>
  <c r="AF507" i="12"/>
  <c r="AG507" i="12"/>
  <c r="AH507" i="12"/>
  <c r="AI507" i="12"/>
  <c r="AJ507" i="12"/>
  <c r="AK507" i="12"/>
  <c r="AL507" i="12"/>
  <c r="AM507" i="12"/>
  <c r="AN507" i="12"/>
  <c r="AO507" i="12"/>
  <c r="AP507" i="12"/>
  <c r="AQ507" i="12"/>
  <c r="AR507" i="12"/>
  <c r="AA508" i="12"/>
  <c r="AB508" i="12"/>
  <c r="AC508" i="12"/>
  <c r="AD508" i="12"/>
  <c r="AE508" i="12"/>
  <c r="AF508" i="12"/>
  <c r="AG508" i="12"/>
  <c r="AH508" i="12"/>
  <c r="AI508" i="12"/>
  <c r="AJ508" i="12"/>
  <c r="AK508" i="12"/>
  <c r="AL508" i="12"/>
  <c r="AM508" i="12"/>
  <c r="AN508" i="12"/>
  <c r="AO508" i="12"/>
  <c r="AP508" i="12"/>
  <c r="AQ508" i="12"/>
  <c r="AR508" i="12"/>
  <c r="AA513" i="12"/>
  <c r="AB513" i="12"/>
  <c r="AC513" i="12"/>
  <c r="AS513" i="12" s="1"/>
  <c r="AD513" i="12"/>
  <c r="AE513" i="12"/>
  <c r="AF513" i="12"/>
  <c r="AG513" i="12"/>
  <c r="AH513" i="12"/>
  <c r="AI513" i="12"/>
  <c r="AJ513" i="12"/>
  <c r="AK513" i="12"/>
  <c r="AL513" i="12"/>
  <c r="AM513" i="12"/>
  <c r="AN513" i="12"/>
  <c r="AO513" i="12"/>
  <c r="AP513" i="12"/>
  <c r="AQ513" i="12"/>
  <c r="AR513" i="12"/>
  <c r="AA498" i="12"/>
  <c r="AT498" i="12" s="1"/>
  <c r="AB498" i="12"/>
  <c r="AC498" i="12"/>
  <c r="AD498" i="12"/>
  <c r="AE498" i="12"/>
  <c r="AF498" i="12"/>
  <c r="AG498" i="12"/>
  <c r="AH498" i="12"/>
  <c r="AI498" i="12"/>
  <c r="AJ498" i="12"/>
  <c r="AK498" i="12"/>
  <c r="AL498" i="12"/>
  <c r="AM498" i="12"/>
  <c r="AN498" i="12"/>
  <c r="AO498" i="12"/>
  <c r="AP498" i="12"/>
  <c r="AQ498" i="12"/>
  <c r="AR498" i="12"/>
  <c r="AA539" i="12"/>
  <c r="AB539" i="12"/>
  <c r="AC539" i="12"/>
  <c r="AT539" i="12" s="1"/>
  <c r="AD539" i="12"/>
  <c r="AE539" i="12"/>
  <c r="AF539" i="12"/>
  <c r="AG539" i="12"/>
  <c r="AH539" i="12"/>
  <c r="AI539" i="12"/>
  <c r="AJ539" i="12"/>
  <c r="AK539" i="12"/>
  <c r="AL539" i="12"/>
  <c r="AM539" i="12"/>
  <c r="AN539" i="12"/>
  <c r="AO539" i="12"/>
  <c r="AP539" i="12"/>
  <c r="AQ539" i="12"/>
  <c r="AR539" i="12"/>
  <c r="AA529" i="12"/>
  <c r="AB529" i="12"/>
  <c r="AC529" i="12"/>
  <c r="AD529" i="12"/>
  <c r="AE529" i="12"/>
  <c r="AF529" i="12"/>
  <c r="AG529" i="12"/>
  <c r="AH529" i="12"/>
  <c r="AI529" i="12"/>
  <c r="AJ529" i="12"/>
  <c r="AK529" i="12"/>
  <c r="AL529" i="12"/>
  <c r="AM529" i="12"/>
  <c r="AN529" i="12"/>
  <c r="AO529" i="12"/>
  <c r="AP529" i="12"/>
  <c r="AQ529" i="12"/>
  <c r="AR529" i="12"/>
  <c r="AA486" i="12"/>
  <c r="AB486" i="12"/>
  <c r="AC486" i="12"/>
  <c r="AT486" i="12" s="1"/>
  <c r="AD486" i="12"/>
  <c r="AE486" i="12"/>
  <c r="AF486" i="12"/>
  <c r="AG486" i="12"/>
  <c r="AH486" i="12"/>
  <c r="AI486" i="12"/>
  <c r="AJ486" i="12"/>
  <c r="AK486" i="12"/>
  <c r="AL486" i="12"/>
  <c r="AM486" i="12"/>
  <c r="AN486" i="12"/>
  <c r="AO486" i="12"/>
  <c r="AP486" i="12"/>
  <c r="AQ486" i="12"/>
  <c r="AR486" i="12"/>
  <c r="AA538" i="12"/>
  <c r="AS538" i="12" s="1"/>
  <c r="AB538" i="12"/>
  <c r="AC538" i="12"/>
  <c r="AD538" i="12"/>
  <c r="AE538" i="12"/>
  <c r="AF538" i="12"/>
  <c r="AG538" i="12"/>
  <c r="AH538" i="12"/>
  <c r="AI538" i="12"/>
  <c r="AJ538" i="12"/>
  <c r="AK538" i="12"/>
  <c r="AL538" i="12"/>
  <c r="AM538" i="12"/>
  <c r="AN538" i="12"/>
  <c r="AO538" i="12"/>
  <c r="AP538" i="12"/>
  <c r="AQ538" i="12"/>
  <c r="AR538" i="12"/>
  <c r="AA527" i="12"/>
  <c r="AB527" i="12"/>
  <c r="AC527" i="12"/>
  <c r="AT527" i="12" s="1"/>
  <c r="AD527" i="12"/>
  <c r="AE527" i="12"/>
  <c r="AF527" i="12"/>
  <c r="AG527" i="12"/>
  <c r="AH527" i="12"/>
  <c r="AI527" i="12"/>
  <c r="AJ527" i="12"/>
  <c r="AK527" i="12"/>
  <c r="AL527" i="12"/>
  <c r="AM527" i="12"/>
  <c r="AN527" i="12"/>
  <c r="AO527" i="12"/>
  <c r="AP527" i="12"/>
  <c r="AQ527" i="12"/>
  <c r="AR527" i="12"/>
  <c r="AA517" i="12"/>
  <c r="AB517" i="12"/>
  <c r="AC517" i="12"/>
  <c r="AD517" i="12"/>
  <c r="AE517" i="12"/>
  <c r="AF517" i="12"/>
  <c r="AG517" i="12"/>
  <c r="AH517" i="12"/>
  <c r="AI517" i="12"/>
  <c r="AJ517" i="12"/>
  <c r="AK517" i="12"/>
  <c r="AL517" i="12"/>
  <c r="AM517" i="12"/>
  <c r="AN517" i="12"/>
  <c r="AO517" i="12"/>
  <c r="AP517" i="12"/>
  <c r="AQ517" i="12"/>
  <c r="AR517" i="12"/>
  <c r="AA515" i="12"/>
  <c r="AB515" i="12"/>
  <c r="AC515" i="12"/>
  <c r="AD515" i="12"/>
  <c r="AE515" i="12"/>
  <c r="AF515" i="12"/>
  <c r="AG515" i="12"/>
  <c r="AH515" i="12"/>
  <c r="AI515" i="12"/>
  <c r="AJ515" i="12"/>
  <c r="AK515" i="12"/>
  <c r="AL515" i="12"/>
  <c r="AM515" i="12"/>
  <c r="AN515" i="12"/>
  <c r="AO515" i="12"/>
  <c r="AP515" i="12"/>
  <c r="AQ515" i="12"/>
  <c r="AR515" i="12"/>
  <c r="AA495" i="12"/>
  <c r="AS495" i="12" s="1"/>
  <c r="AB495" i="12"/>
  <c r="AC495" i="12"/>
  <c r="AD495" i="12"/>
  <c r="AE495" i="12"/>
  <c r="AF495" i="12"/>
  <c r="AG495" i="12"/>
  <c r="AH495" i="12"/>
  <c r="AI495" i="12"/>
  <c r="AJ495" i="12"/>
  <c r="AK495" i="12"/>
  <c r="AL495" i="12"/>
  <c r="AM495" i="12"/>
  <c r="AN495" i="12"/>
  <c r="AO495" i="12"/>
  <c r="AP495" i="12"/>
  <c r="AQ495" i="12"/>
  <c r="AR495" i="12"/>
  <c r="AA800" i="12"/>
  <c r="AB800" i="12"/>
  <c r="AC800" i="12"/>
  <c r="AS800" i="12" s="1"/>
  <c r="AD800" i="12"/>
  <c r="AE800" i="12"/>
  <c r="AF800" i="12"/>
  <c r="AG800" i="12"/>
  <c r="AH800" i="12"/>
  <c r="AI800" i="12"/>
  <c r="AJ800" i="12"/>
  <c r="AK800" i="12"/>
  <c r="AL800" i="12"/>
  <c r="AM800" i="12"/>
  <c r="AN800" i="12"/>
  <c r="AO800" i="12"/>
  <c r="AP800" i="12"/>
  <c r="AQ800" i="12"/>
  <c r="AR800" i="12"/>
  <c r="AA525" i="12"/>
  <c r="AB525" i="12"/>
  <c r="AC525" i="12"/>
  <c r="AD525" i="12"/>
  <c r="AE525" i="12"/>
  <c r="AF525" i="12"/>
  <c r="AG525" i="12"/>
  <c r="AH525" i="12"/>
  <c r="AI525" i="12"/>
  <c r="AJ525" i="12"/>
  <c r="AK525" i="12"/>
  <c r="AL525" i="12"/>
  <c r="AM525" i="12"/>
  <c r="AN525" i="12"/>
  <c r="AO525" i="12"/>
  <c r="AP525" i="12"/>
  <c r="AQ525" i="12"/>
  <c r="AR525" i="12"/>
  <c r="AA500" i="12"/>
  <c r="AB500" i="12"/>
  <c r="AC500" i="12"/>
  <c r="AT500" i="12" s="1"/>
  <c r="AD500" i="12"/>
  <c r="AE500" i="12"/>
  <c r="AF500" i="12"/>
  <c r="AG500" i="12"/>
  <c r="AH500" i="12"/>
  <c r="AI500" i="12"/>
  <c r="AJ500" i="12"/>
  <c r="AK500" i="12"/>
  <c r="AL500" i="12"/>
  <c r="AM500" i="12"/>
  <c r="AN500" i="12"/>
  <c r="AO500" i="12"/>
  <c r="AP500" i="12"/>
  <c r="AQ500" i="12"/>
  <c r="AR500" i="12"/>
  <c r="AA528" i="12"/>
  <c r="AS528" i="12" s="1"/>
  <c r="AB528" i="12"/>
  <c r="AC528" i="12"/>
  <c r="AD528" i="12"/>
  <c r="AE528" i="12"/>
  <c r="AF528" i="12"/>
  <c r="AG528" i="12"/>
  <c r="AH528" i="12"/>
  <c r="AI528" i="12"/>
  <c r="AJ528" i="12"/>
  <c r="AK528" i="12"/>
  <c r="AL528" i="12"/>
  <c r="AM528" i="12"/>
  <c r="AN528" i="12"/>
  <c r="AO528" i="12"/>
  <c r="AP528" i="12"/>
  <c r="AQ528" i="12"/>
  <c r="AR528" i="12"/>
  <c r="AA540" i="12"/>
  <c r="AB540" i="12"/>
  <c r="AC540" i="12"/>
  <c r="AS540" i="12" s="1"/>
  <c r="AD540" i="12"/>
  <c r="AE540" i="12"/>
  <c r="AF540" i="12"/>
  <c r="AG540" i="12"/>
  <c r="AH540" i="12"/>
  <c r="AI540" i="12"/>
  <c r="AJ540" i="12"/>
  <c r="AK540" i="12"/>
  <c r="AL540" i="12"/>
  <c r="AM540" i="12"/>
  <c r="AN540" i="12"/>
  <c r="AO540" i="12"/>
  <c r="AP540" i="12"/>
  <c r="AQ540" i="12"/>
  <c r="AR540" i="12"/>
  <c r="AA531" i="12"/>
  <c r="AB531" i="12"/>
  <c r="AC531" i="12"/>
  <c r="AD531" i="12"/>
  <c r="AE531" i="12"/>
  <c r="AF531" i="12"/>
  <c r="AG531" i="12"/>
  <c r="AH531" i="12"/>
  <c r="AI531" i="12"/>
  <c r="AJ531" i="12"/>
  <c r="AK531" i="12"/>
  <c r="AL531" i="12"/>
  <c r="AM531" i="12"/>
  <c r="AN531" i="12"/>
  <c r="AO531" i="12"/>
  <c r="AP531" i="12"/>
  <c r="AQ531" i="12"/>
  <c r="AR531" i="12"/>
  <c r="AA536" i="12"/>
  <c r="AB536" i="12"/>
  <c r="AC536" i="12"/>
  <c r="AT536" i="12" s="1"/>
  <c r="AD536" i="12"/>
  <c r="AE536" i="12"/>
  <c r="AF536" i="12"/>
  <c r="AG536" i="12"/>
  <c r="AH536" i="12"/>
  <c r="AI536" i="12"/>
  <c r="AJ536" i="12"/>
  <c r="AK536" i="12"/>
  <c r="AL536" i="12"/>
  <c r="AM536" i="12"/>
  <c r="AN536" i="12"/>
  <c r="AO536" i="12"/>
  <c r="AP536" i="12"/>
  <c r="AQ536" i="12"/>
  <c r="AR536" i="12"/>
  <c r="AA541" i="12"/>
  <c r="AS541" i="12" s="1"/>
  <c r="AB541" i="12"/>
  <c r="AC541" i="12"/>
  <c r="AD541" i="12"/>
  <c r="AE541" i="12"/>
  <c r="AF541" i="12"/>
  <c r="AG541" i="12"/>
  <c r="AH541" i="12"/>
  <c r="AI541" i="12"/>
  <c r="AJ541" i="12"/>
  <c r="AK541" i="12"/>
  <c r="AL541" i="12"/>
  <c r="AM541" i="12"/>
  <c r="AN541" i="12"/>
  <c r="AO541" i="12"/>
  <c r="AP541" i="12"/>
  <c r="AQ541" i="12"/>
  <c r="AR541" i="12"/>
  <c r="AA545" i="12"/>
  <c r="AB545" i="12"/>
  <c r="AC545" i="12"/>
  <c r="AT545" i="12" s="1"/>
  <c r="AD545" i="12"/>
  <c r="AE545" i="12"/>
  <c r="AF545" i="12"/>
  <c r="AG545" i="12"/>
  <c r="AH545" i="12"/>
  <c r="AI545" i="12"/>
  <c r="AJ545" i="12"/>
  <c r="AK545" i="12"/>
  <c r="AL545" i="12"/>
  <c r="AM545" i="12"/>
  <c r="AN545" i="12"/>
  <c r="AO545" i="12"/>
  <c r="AP545" i="12"/>
  <c r="AQ545" i="12"/>
  <c r="AR545" i="12"/>
  <c r="AA549" i="12"/>
  <c r="AB549" i="12"/>
  <c r="AC549" i="12"/>
  <c r="AD549" i="12"/>
  <c r="AE549" i="12"/>
  <c r="AF549" i="12"/>
  <c r="AG549" i="12"/>
  <c r="AH549" i="12"/>
  <c r="AI549" i="12"/>
  <c r="AJ549" i="12"/>
  <c r="AK549" i="12"/>
  <c r="AL549" i="12"/>
  <c r="AM549" i="12"/>
  <c r="AN549" i="12"/>
  <c r="AO549" i="12"/>
  <c r="AP549" i="12"/>
  <c r="AQ549" i="12"/>
  <c r="AR549" i="12"/>
  <c r="AA546" i="12"/>
  <c r="AB546" i="12"/>
  <c r="AC546" i="12"/>
  <c r="AS546" i="12" s="1"/>
  <c r="AD546" i="12"/>
  <c r="AE546" i="12"/>
  <c r="AF546" i="12"/>
  <c r="AG546" i="12"/>
  <c r="AH546" i="12"/>
  <c r="AI546" i="12"/>
  <c r="AJ546" i="12"/>
  <c r="AK546" i="12"/>
  <c r="AL546" i="12"/>
  <c r="AM546" i="12"/>
  <c r="AN546" i="12"/>
  <c r="AO546" i="12"/>
  <c r="AP546" i="12"/>
  <c r="AQ546" i="12"/>
  <c r="AR546" i="12"/>
  <c r="AA550" i="12"/>
  <c r="AS550" i="12" s="1"/>
  <c r="AB550" i="12"/>
  <c r="AC550" i="12"/>
  <c r="AD550" i="12"/>
  <c r="AE550" i="12"/>
  <c r="AF550" i="12"/>
  <c r="AG550" i="12"/>
  <c r="AH550" i="12"/>
  <c r="AI550" i="12"/>
  <c r="AJ550" i="12"/>
  <c r="AK550" i="12"/>
  <c r="AL550" i="12"/>
  <c r="AM550" i="12"/>
  <c r="AN550" i="12"/>
  <c r="AO550" i="12"/>
  <c r="AP550" i="12"/>
  <c r="AQ550" i="12"/>
  <c r="AR550" i="12"/>
  <c r="AA565" i="12"/>
  <c r="AB565" i="12"/>
  <c r="AC565" i="12"/>
  <c r="AS565" i="12" s="1"/>
  <c r="AD565" i="12"/>
  <c r="AE565" i="12"/>
  <c r="AF565" i="12"/>
  <c r="AG565" i="12"/>
  <c r="AH565" i="12"/>
  <c r="AI565" i="12"/>
  <c r="AJ565" i="12"/>
  <c r="AK565" i="12"/>
  <c r="AL565" i="12"/>
  <c r="AM565" i="12"/>
  <c r="AN565" i="12"/>
  <c r="AO565" i="12"/>
  <c r="AP565" i="12"/>
  <c r="AQ565" i="12"/>
  <c r="AR565" i="12"/>
  <c r="AA557" i="12"/>
  <c r="AB557" i="12"/>
  <c r="AC557" i="12"/>
  <c r="AD557" i="12"/>
  <c r="AE557" i="12"/>
  <c r="AF557" i="12"/>
  <c r="AG557" i="12"/>
  <c r="AH557" i="12"/>
  <c r="AI557" i="12"/>
  <c r="AJ557" i="12"/>
  <c r="AK557" i="12"/>
  <c r="AL557" i="12"/>
  <c r="AM557" i="12"/>
  <c r="AN557" i="12"/>
  <c r="AO557" i="12"/>
  <c r="AP557" i="12"/>
  <c r="AQ557" i="12"/>
  <c r="AR557" i="12"/>
  <c r="AA559" i="12"/>
  <c r="AB559" i="12"/>
  <c r="AC559" i="12"/>
  <c r="AD559" i="12"/>
  <c r="AE559" i="12"/>
  <c r="AF559" i="12"/>
  <c r="AG559" i="12"/>
  <c r="AH559" i="12"/>
  <c r="AI559" i="12"/>
  <c r="AJ559" i="12"/>
  <c r="AK559" i="12"/>
  <c r="AL559" i="12"/>
  <c r="AM559" i="12"/>
  <c r="AN559" i="12"/>
  <c r="AO559" i="12"/>
  <c r="AP559" i="12"/>
  <c r="AQ559" i="12"/>
  <c r="AR559" i="12"/>
  <c r="AA558" i="12"/>
  <c r="AT558" i="12" s="1"/>
  <c r="AB558" i="12"/>
  <c r="AC558" i="12"/>
  <c r="AD558" i="12"/>
  <c r="AE558" i="12"/>
  <c r="AF558" i="12"/>
  <c r="AG558" i="12"/>
  <c r="AH558" i="12"/>
  <c r="AI558" i="12"/>
  <c r="AJ558" i="12"/>
  <c r="AK558" i="12"/>
  <c r="AL558" i="12"/>
  <c r="AM558" i="12"/>
  <c r="AN558" i="12"/>
  <c r="AO558" i="12"/>
  <c r="AP558" i="12"/>
  <c r="AQ558" i="12"/>
  <c r="AR558" i="12"/>
  <c r="AA547" i="12"/>
  <c r="AB547" i="12"/>
  <c r="AC547" i="12"/>
  <c r="AT547" i="12" s="1"/>
  <c r="AD547" i="12"/>
  <c r="AE547" i="12"/>
  <c r="AF547" i="12"/>
  <c r="AG547" i="12"/>
  <c r="AH547" i="12"/>
  <c r="AI547" i="12"/>
  <c r="AJ547" i="12"/>
  <c r="AK547" i="12"/>
  <c r="AL547" i="12"/>
  <c r="AM547" i="12"/>
  <c r="AN547" i="12"/>
  <c r="AO547" i="12"/>
  <c r="AP547" i="12"/>
  <c r="AQ547" i="12"/>
  <c r="AR547" i="12"/>
  <c r="AA567" i="12"/>
  <c r="AT567" i="12" s="1"/>
  <c r="AB567" i="12"/>
  <c r="AC567" i="12"/>
  <c r="AD567" i="12"/>
  <c r="AE567" i="12"/>
  <c r="AF567" i="12"/>
  <c r="AG567" i="12"/>
  <c r="AH567" i="12"/>
  <c r="AI567" i="12"/>
  <c r="AJ567" i="12"/>
  <c r="AK567" i="12"/>
  <c r="AL567" i="12"/>
  <c r="AM567" i="12"/>
  <c r="AN567" i="12"/>
  <c r="AO567" i="12"/>
  <c r="AP567" i="12"/>
  <c r="AQ567" i="12"/>
  <c r="AR567" i="12"/>
  <c r="AA560" i="12"/>
  <c r="AB560" i="12"/>
  <c r="AC560" i="12"/>
  <c r="AS560" i="12" s="1"/>
  <c r="AD560" i="12"/>
  <c r="AE560" i="12"/>
  <c r="AF560" i="12"/>
  <c r="AG560" i="12"/>
  <c r="AH560" i="12"/>
  <c r="AI560" i="12"/>
  <c r="AJ560" i="12"/>
  <c r="AK560" i="12"/>
  <c r="AL560" i="12"/>
  <c r="AM560" i="12"/>
  <c r="AN560" i="12"/>
  <c r="AO560" i="12"/>
  <c r="AP560" i="12"/>
  <c r="AQ560" i="12"/>
  <c r="AR560" i="12"/>
  <c r="AA548" i="12"/>
  <c r="AT548" i="12" s="1"/>
  <c r="AB548" i="12"/>
  <c r="AC548" i="12"/>
  <c r="AD548" i="12"/>
  <c r="AE548" i="12"/>
  <c r="AF548" i="12"/>
  <c r="AG548" i="12"/>
  <c r="AH548" i="12"/>
  <c r="AI548" i="12"/>
  <c r="AJ548" i="12"/>
  <c r="AK548" i="12"/>
  <c r="AL548" i="12"/>
  <c r="AM548" i="12"/>
  <c r="AN548" i="12"/>
  <c r="AO548" i="12"/>
  <c r="AP548" i="12"/>
  <c r="AQ548" i="12"/>
  <c r="AR548" i="12"/>
  <c r="AA569" i="12"/>
  <c r="AB569" i="12"/>
  <c r="AC569" i="12"/>
  <c r="AS569" i="12" s="1"/>
  <c r="AD569" i="12"/>
  <c r="AE569" i="12"/>
  <c r="AF569" i="12"/>
  <c r="AG569" i="12"/>
  <c r="AH569" i="12"/>
  <c r="AI569" i="12"/>
  <c r="AJ569" i="12"/>
  <c r="AK569" i="12"/>
  <c r="AL569" i="12"/>
  <c r="AM569" i="12"/>
  <c r="AN569" i="12"/>
  <c r="AO569" i="12"/>
  <c r="AP569" i="12"/>
  <c r="AQ569" i="12"/>
  <c r="AR569" i="12"/>
  <c r="AA574" i="12"/>
  <c r="AB574" i="12"/>
  <c r="AC574" i="12"/>
  <c r="AD574" i="12"/>
  <c r="AE574" i="12"/>
  <c r="AF574" i="12"/>
  <c r="AG574" i="12"/>
  <c r="AH574" i="12"/>
  <c r="AI574" i="12"/>
  <c r="AJ574" i="12"/>
  <c r="AK574" i="12"/>
  <c r="AL574" i="12"/>
  <c r="AM574" i="12"/>
  <c r="AN574" i="12"/>
  <c r="AO574" i="12"/>
  <c r="AP574" i="12"/>
  <c r="AQ574" i="12"/>
  <c r="AR574" i="12"/>
  <c r="AA563" i="12"/>
  <c r="AB563" i="12"/>
  <c r="AC563" i="12"/>
  <c r="AT563" i="12" s="1"/>
  <c r="AD563" i="12"/>
  <c r="AE563" i="12"/>
  <c r="AF563" i="12"/>
  <c r="AG563" i="12"/>
  <c r="AH563" i="12"/>
  <c r="AI563" i="12"/>
  <c r="AJ563" i="12"/>
  <c r="AK563" i="12"/>
  <c r="AL563" i="12"/>
  <c r="AM563" i="12"/>
  <c r="AN563" i="12"/>
  <c r="AO563" i="12"/>
  <c r="AP563" i="12"/>
  <c r="AQ563" i="12"/>
  <c r="AR563" i="12"/>
  <c r="AA572" i="12"/>
  <c r="AT572" i="12" s="1"/>
  <c r="AB572" i="12"/>
  <c r="AC572" i="12"/>
  <c r="AD572" i="12"/>
  <c r="AE572" i="12"/>
  <c r="AF572" i="12"/>
  <c r="AG572" i="12"/>
  <c r="AH572" i="12"/>
  <c r="AI572" i="12"/>
  <c r="AJ572" i="12"/>
  <c r="AK572" i="12"/>
  <c r="AL572" i="12"/>
  <c r="AM572" i="12"/>
  <c r="AN572" i="12"/>
  <c r="AO572" i="12"/>
  <c r="AP572" i="12"/>
  <c r="AQ572" i="12"/>
  <c r="AR572" i="12"/>
  <c r="AA554" i="12"/>
  <c r="AB554" i="12"/>
  <c r="AC554" i="12"/>
  <c r="AT554" i="12" s="1"/>
  <c r="AD554" i="12"/>
  <c r="AE554" i="12"/>
  <c r="AF554" i="12"/>
  <c r="AG554" i="12"/>
  <c r="AH554" i="12"/>
  <c r="AI554" i="12"/>
  <c r="AJ554" i="12"/>
  <c r="AK554" i="12"/>
  <c r="AL554" i="12"/>
  <c r="AM554" i="12"/>
  <c r="AN554" i="12"/>
  <c r="AO554" i="12"/>
  <c r="AP554" i="12"/>
  <c r="AQ554" i="12"/>
  <c r="AR554" i="12"/>
  <c r="AA583" i="12"/>
  <c r="AB583" i="12"/>
  <c r="AC583" i="12"/>
  <c r="AD583" i="12"/>
  <c r="AE583" i="12"/>
  <c r="AF583" i="12"/>
  <c r="AG583" i="12"/>
  <c r="AH583" i="12"/>
  <c r="AI583" i="12"/>
  <c r="AJ583" i="12"/>
  <c r="AK583" i="12"/>
  <c r="AL583" i="12"/>
  <c r="AM583" i="12"/>
  <c r="AN583" i="12"/>
  <c r="AO583" i="12"/>
  <c r="AP583" i="12"/>
  <c r="AQ583" i="12"/>
  <c r="AR583" i="12"/>
  <c r="AA552" i="12"/>
  <c r="AB552" i="12"/>
  <c r="AC552" i="12"/>
  <c r="AS552" i="12" s="1"/>
  <c r="AD552" i="12"/>
  <c r="AE552" i="12"/>
  <c r="AF552" i="12"/>
  <c r="AG552" i="12"/>
  <c r="AH552" i="12"/>
  <c r="AI552" i="12"/>
  <c r="AJ552" i="12"/>
  <c r="AK552" i="12"/>
  <c r="AL552" i="12"/>
  <c r="AM552" i="12"/>
  <c r="AN552" i="12"/>
  <c r="AO552" i="12"/>
  <c r="AP552" i="12"/>
  <c r="AQ552" i="12"/>
  <c r="AR552" i="12"/>
  <c r="AA553" i="12"/>
  <c r="AS553" i="12" s="1"/>
  <c r="AB553" i="12"/>
  <c r="AC553" i="12"/>
  <c r="AD553" i="12"/>
  <c r="AE553" i="12"/>
  <c r="AF553" i="12"/>
  <c r="AG553" i="12"/>
  <c r="AH553" i="12"/>
  <c r="AI553" i="12"/>
  <c r="AJ553" i="12"/>
  <c r="AK553" i="12"/>
  <c r="AL553" i="12"/>
  <c r="AM553" i="12"/>
  <c r="AN553" i="12"/>
  <c r="AO553" i="12"/>
  <c r="AP553" i="12"/>
  <c r="AQ553" i="12"/>
  <c r="AR553" i="12"/>
  <c r="AA566" i="12"/>
  <c r="AB566" i="12"/>
  <c r="AC566" i="12"/>
  <c r="AS566" i="12" s="1"/>
  <c r="AD566" i="12"/>
  <c r="AE566" i="12"/>
  <c r="AF566" i="12"/>
  <c r="AG566" i="12"/>
  <c r="AH566" i="12"/>
  <c r="AI566" i="12"/>
  <c r="AJ566" i="12"/>
  <c r="AK566" i="12"/>
  <c r="AL566" i="12"/>
  <c r="AM566" i="12"/>
  <c r="AN566" i="12"/>
  <c r="AO566" i="12"/>
  <c r="AP566" i="12"/>
  <c r="AQ566" i="12"/>
  <c r="AR566" i="12"/>
  <c r="AA564" i="12"/>
  <c r="AB564" i="12"/>
  <c r="AC564" i="12"/>
  <c r="AD564" i="12"/>
  <c r="AE564" i="12"/>
  <c r="AF564" i="12"/>
  <c r="AG564" i="12"/>
  <c r="AH564" i="12"/>
  <c r="AI564" i="12"/>
  <c r="AJ564" i="12"/>
  <c r="AK564" i="12"/>
  <c r="AL564" i="12"/>
  <c r="AM564" i="12"/>
  <c r="AN564" i="12"/>
  <c r="AO564" i="12"/>
  <c r="AP564" i="12"/>
  <c r="AQ564" i="12"/>
  <c r="AR564" i="12"/>
  <c r="AA561" i="12"/>
  <c r="AB561" i="12"/>
  <c r="AC561" i="12"/>
  <c r="AD561" i="12"/>
  <c r="AE561" i="12"/>
  <c r="AF561" i="12"/>
  <c r="AG561" i="12"/>
  <c r="AH561" i="12"/>
  <c r="AI561" i="12"/>
  <c r="AJ561" i="12"/>
  <c r="AK561" i="12"/>
  <c r="AL561" i="12"/>
  <c r="AM561" i="12"/>
  <c r="AN561" i="12"/>
  <c r="AO561" i="12"/>
  <c r="AP561" i="12"/>
  <c r="AQ561" i="12"/>
  <c r="AR561" i="12"/>
  <c r="AA551" i="12"/>
  <c r="AS551" i="12" s="1"/>
  <c r="AB551" i="12"/>
  <c r="AC551" i="12"/>
  <c r="AD551" i="12"/>
  <c r="AE551" i="12"/>
  <c r="AF551" i="12"/>
  <c r="AG551" i="12"/>
  <c r="AH551" i="12"/>
  <c r="AI551" i="12"/>
  <c r="AJ551" i="12"/>
  <c r="AK551" i="12"/>
  <c r="AL551" i="12"/>
  <c r="AM551" i="12"/>
  <c r="AN551" i="12"/>
  <c r="AO551" i="12"/>
  <c r="AP551" i="12"/>
  <c r="AQ551" i="12"/>
  <c r="AR551" i="12"/>
  <c r="AA562" i="12"/>
  <c r="AB562" i="12"/>
  <c r="AC562" i="12"/>
  <c r="AS562" i="12" s="1"/>
  <c r="AD562" i="12"/>
  <c r="AE562" i="12"/>
  <c r="AF562" i="12"/>
  <c r="AG562" i="12"/>
  <c r="AH562" i="12"/>
  <c r="AI562" i="12"/>
  <c r="AJ562" i="12"/>
  <c r="AK562" i="12"/>
  <c r="AL562" i="12"/>
  <c r="AM562" i="12"/>
  <c r="AN562" i="12"/>
  <c r="AO562" i="12"/>
  <c r="AP562" i="12"/>
  <c r="AQ562" i="12"/>
  <c r="AR562" i="12"/>
  <c r="AA575" i="12"/>
  <c r="AB575" i="12"/>
  <c r="AC575" i="12"/>
  <c r="AD575" i="12"/>
  <c r="AE575" i="12"/>
  <c r="AF575" i="12"/>
  <c r="AG575" i="12"/>
  <c r="AH575" i="12"/>
  <c r="AI575" i="12"/>
  <c r="AJ575" i="12"/>
  <c r="AK575" i="12"/>
  <c r="AL575" i="12"/>
  <c r="AM575" i="12"/>
  <c r="AN575" i="12"/>
  <c r="AO575" i="12"/>
  <c r="AP575" i="12"/>
  <c r="AQ575" i="12"/>
  <c r="AR575" i="12"/>
  <c r="AA556" i="12"/>
  <c r="AB556" i="12"/>
  <c r="AC556" i="12"/>
  <c r="AT556" i="12" s="1"/>
  <c r="AD556" i="12"/>
  <c r="AE556" i="12"/>
  <c r="AF556" i="12"/>
  <c r="AG556" i="12"/>
  <c r="AH556" i="12"/>
  <c r="AI556" i="12"/>
  <c r="AJ556" i="12"/>
  <c r="AK556" i="12"/>
  <c r="AL556" i="12"/>
  <c r="AM556" i="12"/>
  <c r="AN556" i="12"/>
  <c r="AO556" i="12"/>
  <c r="AP556" i="12"/>
  <c r="AQ556" i="12"/>
  <c r="AR556" i="12"/>
  <c r="AA571" i="12"/>
  <c r="AS571" i="12" s="1"/>
  <c r="AB571" i="12"/>
  <c r="AC571" i="12"/>
  <c r="AD571" i="12"/>
  <c r="AE571" i="12"/>
  <c r="AF571" i="12"/>
  <c r="AG571" i="12"/>
  <c r="AH571" i="12"/>
  <c r="AI571" i="12"/>
  <c r="AJ571" i="12"/>
  <c r="AK571" i="12"/>
  <c r="AL571" i="12"/>
  <c r="AM571" i="12"/>
  <c r="AN571" i="12"/>
  <c r="AO571" i="12"/>
  <c r="AP571" i="12"/>
  <c r="AQ571" i="12"/>
  <c r="AR571" i="12"/>
  <c r="AA568" i="12"/>
  <c r="AB568" i="12"/>
  <c r="AC568" i="12"/>
  <c r="AS568" i="12" s="1"/>
  <c r="AD568" i="12"/>
  <c r="AE568" i="12"/>
  <c r="AF568" i="12"/>
  <c r="AG568" i="12"/>
  <c r="AH568" i="12"/>
  <c r="AI568" i="12"/>
  <c r="AJ568" i="12"/>
  <c r="AK568" i="12"/>
  <c r="AL568" i="12"/>
  <c r="AM568" i="12"/>
  <c r="AN568" i="12"/>
  <c r="AO568" i="12"/>
  <c r="AP568" i="12"/>
  <c r="AQ568" i="12"/>
  <c r="AR568" i="12"/>
  <c r="AA579" i="12"/>
  <c r="AB579" i="12"/>
  <c r="AC579" i="12"/>
  <c r="AD579" i="12"/>
  <c r="AE579" i="12"/>
  <c r="AF579" i="12"/>
  <c r="AG579" i="12"/>
  <c r="AH579" i="12"/>
  <c r="AI579" i="12"/>
  <c r="AJ579" i="12"/>
  <c r="AK579" i="12"/>
  <c r="AL579" i="12"/>
  <c r="AM579" i="12"/>
  <c r="AN579" i="12"/>
  <c r="AO579" i="12"/>
  <c r="AP579" i="12"/>
  <c r="AQ579" i="12"/>
  <c r="AR579" i="12"/>
  <c r="AA582" i="12"/>
  <c r="AB582" i="12"/>
  <c r="AC582" i="12"/>
  <c r="AT582" i="12" s="1"/>
  <c r="AD582" i="12"/>
  <c r="AE582" i="12"/>
  <c r="AF582" i="12"/>
  <c r="AG582" i="12"/>
  <c r="AH582" i="12"/>
  <c r="AI582" i="12"/>
  <c r="AJ582" i="12"/>
  <c r="AK582" i="12"/>
  <c r="AL582" i="12"/>
  <c r="AM582" i="12"/>
  <c r="AN582" i="12"/>
  <c r="AO582" i="12"/>
  <c r="AP582" i="12"/>
  <c r="AQ582" i="12"/>
  <c r="AR582" i="12"/>
  <c r="AA580" i="12"/>
  <c r="AT580" i="12" s="1"/>
  <c r="AB580" i="12"/>
  <c r="AC580" i="12"/>
  <c r="AD580" i="12"/>
  <c r="AE580" i="12"/>
  <c r="AF580" i="12"/>
  <c r="AG580" i="12"/>
  <c r="AH580" i="12"/>
  <c r="AI580" i="12"/>
  <c r="AJ580" i="12"/>
  <c r="AK580" i="12"/>
  <c r="AL580" i="12"/>
  <c r="AM580" i="12"/>
  <c r="AN580" i="12"/>
  <c r="AO580" i="12"/>
  <c r="AP580" i="12"/>
  <c r="AQ580" i="12"/>
  <c r="AR580" i="12"/>
  <c r="AA581" i="12"/>
  <c r="AB581" i="12"/>
  <c r="AC581" i="12"/>
  <c r="AT581" i="12" s="1"/>
  <c r="AD581" i="12"/>
  <c r="AE581" i="12"/>
  <c r="AF581" i="12"/>
  <c r="AG581" i="12"/>
  <c r="AH581" i="12"/>
  <c r="AI581" i="12"/>
  <c r="AJ581" i="12"/>
  <c r="AK581" i="12"/>
  <c r="AL581" i="12"/>
  <c r="AM581" i="12"/>
  <c r="AN581" i="12"/>
  <c r="AO581" i="12"/>
  <c r="AP581" i="12"/>
  <c r="AQ581" i="12"/>
  <c r="AR581" i="12"/>
  <c r="AA577" i="12"/>
  <c r="AT577" i="12" s="1"/>
  <c r="AB577" i="12"/>
  <c r="AC577" i="12"/>
  <c r="AD577" i="12"/>
  <c r="AE577" i="12"/>
  <c r="AF577" i="12"/>
  <c r="AG577" i="12"/>
  <c r="AH577" i="12"/>
  <c r="AI577" i="12"/>
  <c r="AJ577" i="12"/>
  <c r="AK577" i="12"/>
  <c r="AL577" i="12"/>
  <c r="AM577" i="12"/>
  <c r="AN577" i="12"/>
  <c r="AO577" i="12"/>
  <c r="AP577" i="12"/>
  <c r="AQ577" i="12"/>
  <c r="AR577" i="12"/>
  <c r="AA576" i="12"/>
  <c r="AB576" i="12"/>
  <c r="AC576" i="12"/>
  <c r="AT576" i="12" s="1"/>
  <c r="AD576" i="12"/>
  <c r="AE576" i="12"/>
  <c r="AF576" i="12"/>
  <c r="AG576" i="12"/>
  <c r="AH576" i="12"/>
  <c r="AI576" i="12"/>
  <c r="AJ576" i="12"/>
  <c r="AK576" i="12"/>
  <c r="AL576" i="12"/>
  <c r="AM576" i="12"/>
  <c r="AN576" i="12"/>
  <c r="AO576" i="12"/>
  <c r="AP576" i="12"/>
  <c r="AQ576" i="12"/>
  <c r="AR576" i="12"/>
  <c r="AA578" i="12"/>
  <c r="AS578" i="12" s="1"/>
  <c r="AB578" i="12"/>
  <c r="AC578" i="12"/>
  <c r="AD578" i="12"/>
  <c r="AE578" i="12"/>
  <c r="AF578" i="12"/>
  <c r="AG578" i="12"/>
  <c r="AH578" i="12"/>
  <c r="AI578" i="12"/>
  <c r="AJ578" i="12"/>
  <c r="AK578" i="12"/>
  <c r="AL578" i="12"/>
  <c r="AM578" i="12"/>
  <c r="AN578" i="12"/>
  <c r="AO578" i="12"/>
  <c r="AP578" i="12"/>
  <c r="AQ578" i="12"/>
  <c r="AR578" i="12"/>
  <c r="AA602" i="12"/>
  <c r="AB602" i="12"/>
  <c r="AC602" i="12"/>
  <c r="AS602" i="12" s="1"/>
  <c r="AD602" i="12"/>
  <c r="AE602" i="12"/>
  <c r="AF602" i="12"/>
  <c r="AG602" i="12"/>
  <c r="AH602" i="12"/>
  <c r="AI602" i="12"/>
  <c r="AJ602" i="12"/>
  <c r="AK602" i="12"/>
  <c r="AL602" i="12"/>
  <c r="AM602" i="12"/>
  <c r="AN602" i="12"/>
  <c r="AO602" i="12"/>
  <c r="AP602" i="12"/>
  <c r="AQ602" i="12"/>
  <c r="AR602" i="12"/>
  <c r="AA604" i="12"/>
  <c r="AB604" i="12"/>
  <c r="AC604" i="12"/>
  <c r="AD604" i="12"/>
  <c r="AE604" i="12"/>
  <c r="AF604" i="12"/>
  <c r="AG604" i="12"/>
  <c r="AH604" i="12"/>
  <c r="AI604" i="12"/>
  <c r="AJ604" i="12"/>
  <c r="AK604" i="12"/>
  <c r="AL604" i="12"/>
  <c r="AM604" i="12"/>
  <c r="AN604" i="12"/>
  <c r="AO604" i="12"/>
  <c r="AP604" i="12"/>
  <c r="AQ604" i="12"/>
  <c r="AR604" i="12"/>
  <c r="AA588" i="12"/>
  <c r="AB588" i="12"/>
  <c r="AC588" i="12"/>
  <c r="AS588" i="12" s="1"/>
  <c r="AD588" i="12"/>
  <c r="AE588" i="12"/>
  <c r="AF588" i="12"/>
  <c r="AG588" i="12"/>
  <c r="AH588" i="12"/>
  <c r="AI588" i="12"/>
  <c r="AJ588" i="12"/>
  <c r="AK588" i="12"/>
  <c r="AL588" i="12"/>
  <c r="AM588" i="12"/>
  <c r="AN588" i="12"/>
  <c r="AO588" i="12"/>
  <c r="AP588" i="12"/>
  <c r="AQ588" i="12"/>
  <c r="AR588" i="12"/>
  <c r="AA587" i="12"/>
  <c r="AS587" i="12" s="1"/>
  <c r="AB587" i="12"/>
  <c r="AC587" i="12"/>
  <c r="AD587" i="12"/>
  <c r="AE587" i="12"/>
  <c r="AF587" i="12"/>
  <c r="AG587" i="12"/>
  <c r="AH587" i="12"/>
  <c r="AI587" i="12"/>
  <c r="AJ587" i="12"/>
  <c r="AK587" i="12"/>
  <c r="AL587" i="12"/>
  <c r="AM587" i="12"/>
  <c r="AN587" i="12"/>
  <c r="AO587" i="12"/>
  <c r="AP587" i="12"/>
  <c r="AQ587" i="12"/>
  <c r="AR587" i="12"/>
  <c r="AA596" i="12"/>
  <c r="AB596" i="12"/>
  <c r="AC596" i="12"/>
  <c r="AS596" i="12" s="1"/>
  <c r="AD596" i="12"/>
  <c r="AE596" i="12"/>
  <c r="AF596" i="12"/>
  <c r="AG596" i="12"/>
  <c r="AH596" i="12"/>
  <c r="AI596" i="12"/>
  <c r="AJ596" i="12"/>
  <c r="AK596" i="12"/>
  <c r="AL596" i="12"/>
  <c r="AM596" i="12"/>
  <c r="AN596" i="12"/>
  <c r="AO596" i="12"/>
  <c r="AP596" i="12"/>
  <c r="AQ596" i="12"/>
  <c r="AR596" i="12"/>
  <c r="AA590" i="12"/>
  <c r="AB590" i="12"/>
  <c r="AC590" i="12"/>
  <c r="AD590" i="12"/>
  <c r="AE590" i="12"/>
  <c r="AF590" i="12"/>
  <c r="AG590" i="12"/>
  <c r="AH590" i="12"/>
  <c r="AI590" i="12"/>
  <c r="AJ590" i="12"/>
  <c r="AK590" i="12"/>
  <c r="AL590" i="12"/>
  <c r="AM590" i="12"/>
  <c r="AN590" i="12"/>
  <c r="AO590" i="12"/>
  <c r="AP590" i="12"/>
  <c r="AQ590" i="12"/>
  <c r="AR590" i="12"/>
  <c r="AA594" i="12"/>
  <c r="AB594" i="12"/>
  <c r="AC594" i="12"/>
  <c r="AT594" i="12" s="1"/>
  <c r="AD594" i="12"/>
  <c r="AE594" i="12"/>
  <c r="AF594" i="12"/>
  <c r="AG594" i="12"/>
  <c r="AH594" i="12"/>
  <c r="AI594" i="12"/>
  <c r="AJ594" i="12"/>
  <c r="AK594" i="12"/>
  <c r="AL594" i="12"/>
  <c r="AM594" i="12"/>
  <c r="AN594" i="12"/>
  <c r="AO594" i="12"/>
  <c r="AP594" i="12"/>
  <c r="AQ594" i="12"/>
  <c r="AR594" i="12"/>
  <c r="AA589" i="12"/>
  <c r="AS589" i="12" s="1"/>
  <c r="AB589" i="12"/>
  <c r="AC589" i="12"/>
  <c r="AD589" i="12"/>
  <c r="AE589" i="12"/>
  <c r="AF589" i="12"/>
  <c r="AG589" i="12"/>
  <c r="AH589" i="12"/>
  <c r="AI589" i="12"/>
  <c r="AJ589" i="12"/>
  <c r="AK589" i="12"/>
  <c r="AL589" i="12"/>
  <c r="AM589" i="12"/>
  <c r="AN589" i="12"/>
  <c r="AO589" i="12"/>
  <c r="AP589" i="12"/>
  <c r="AQ589" i="12"/>
  <c r="AR589" i="12"/>
  <c r="AA593" i="12"/>
  <c r="AB593" i="12"/>
  <c r="AC593" i="12"/>
  <c r="AS593" i="12" s="1"/>
  <c r="AD593" i="12"/>
  <c r="AE593" i="12"/>
  <c r="AF593" i="12"/>
  <c r="AG593" i="12"/>
  <c r="AH593" i="12"/>
  <c r="AI593" i="12"/>
  <c r="AJ593" i="12"/>
  <c r="AK593" i="12"/>
  <c r="AL593" i="12"/>
  <c r="AM593" i="12"/>
  <c r="AN593" i="12"/>
  <c r="AO593" i="12"/>
  <c r="AP593" i="12"/>
  <c r="AQ593" i="12"/>
  <c r="AR593" i="12"/>
  <c r="AA591" i="12"/>
  <c r="AT591" i="12" s="1"/>
  <c r="AB591" i="12"/>
  <c r="AC591" i="12"/>
  <c r="AD591" i="12"/>
  <c r="AE591" i="12"/>
  <c r="AF591" i="12"/>
  <c r="AG591" i="12"/>
  <c r="AH591" i="12"/>
  <c r="AI591" i="12"/>
  <c r="AJ591" i="12"/>
  <c r="AK591" i="12"/>
  <c r="AL591" i="12"/>
  <c r="AM591" i="12"/>
  <c r="AN591" i="12"/>
  <c r="AO591" i="12"/>
  <c r="AP591" i="12"/>
  <c r="AQ591" i="12"/>
  <c r="AR591" i="12"/>
  <c r="AA600" i="12"/>
  <c r="AB600" i="12"/>
  <c r="AC600" i="12"/>
  <c r="AD600" i="12"/>
  <c r="AE600" i="12"/>
  <c r="AF600" i="12"/>
  <c r="AG600" i="12"/>
  <c r="AH600" i="12"/>
  <c r="AI600" i="12"/>
  <c r="AJ600" i="12"/>
  <c r="AK600" i="12"/>
  <c r="AL600" i="12"/>
  <c r="AM600" i="12"/>
  <c r="AN600" i="12"/>
  <c r="AO600" i="12"/>
  <c r="AP600" i="12"/>
  <c r="AQ600" i="12"/>
  <c r="AR600" i="12"/>
  <c r="AA595" i="12"/>
  <c r="AT595" i="12" s="1"/>
  <c r="AB595" i="12"/>
  <c r="AC595" i="12"/>
  <c r="AD595" i="12"/>
  <c r="AE595" i="12"/>
  <c r="AF595" i="12"/>
  <c r="AG595" i="12"/>
  <c r="AH595" i="12"/>
  <c r="AI595" i="12"/>
  <c r="AJ595" i="12"/>
  <c r="AK595" i="12"/>
  <c r="AL595" i="12"/>
  <c r="AM595" i="12"/>
  <c r="AN595" i="12"/>
  <c r="AO595" i="12"/>
  <c r="AP595" i="12"/>
  <c r="AQ595" i="12"/>
  <c r="AR595" i="12"/>
  <c r="AA599" i="12"/>
  <c r="AB599" i="12"/>
  <c r="AC599" i="12"/>
  <c r="AT599" i="12" s="1"/>
  <c r="AD599" i="12"/>
  <c r="AE599" i="12"/>
  <c r="AF599" i="12"/>
  <c r="AG599" i="12"/>
  <c r="AH599" i="12"/>
  <c r="AI599" i="12"/>
  <c r="AJ599" i="12"/>
  <c r="AK599" i="12"/>
  <c r="AL599" i="12"/>
  <c r="AM599" i="12"/>
  <c r="AN599" i="12"/>
  <c r="AO599" i="12"/>
  <c r="AP599" i="12"/>
  <c r="AQ599" i="12"/>
  <c r="AR599" i="12"/>
  <c r="AA601" i="12"/>
  <c r="AB601" i="12"/>
  <c r="AC601" i="12"/>
  <c r="AD601" i="12"/>
  <c r="AE601" i="12"/>
  <c r="AF601" i="12"/>
  <c r="AG601" i="12"/>
  <c r="AH601" i="12"/>
  <c r="AI601" i="12"/>
  <c r="AJ601" i="12"/>
  <c r="AK601" i="12"/>
  <c r="AL601" i="12"/>
  <c r="AM601" i="12"/>
  <c r="AN601" i="12"/>
  <c r="AO601" i="12"/>
  <c r="AP601" i="12"/>
  <c r="AQ601" i="12"/>
  <c r="AR601" i="12"/>
  <c r="AA585" i="12"/>
  <c r="AB585" i="12"/>
  <c r="AC585" i="12"/>
  <c r="AT585" i="12" s="1"/>
  <c r="AD585" i="12"/>
  <c r="AE585" i="12"/>
  <c r="AF585" i="12"/>
  <c r="AG585" i="12"/>
  <c r="AH585" i="12"/>
  <c r="AI585" i="12"/>
  <c r="AJ585" i="12"/>
  <c r="AK585" i="12"/>
  <c r="AL585" i="12"/>
  <c r="AM585" i="12"/>
  <c r="AN585" i="12"/>
  <c r="AO585" i="12"/>
  <c r="AP585" i="12"/>
  <c r="AQ585" i="12"/>
  <c r="AR585" i="12"/>
  <c r="AA597" i="12"/>
  <c r="AS597" i="12" s="1"/>
  <c r="AB597" i="12"/>
  <c r="AC597" i="12"/>
  <c r="AD597" i="12"/>
  <c r="AE597" i="12"/>
  <c r="AF597" i="12"/>
  <c r="AG597" i="12"/>
  <c r="AH597" i="12"/>
  <c r="AI597" i="12"/>
  <c r="AJ597" i="12"/>
  <c r="AK597" i="12"/>
  <c r="AL597" i="12"/>
  <c r="AM597" i="12"/>
  <c r="AN597" i="12"/>
  <c r="AO597" i="12"/>
  <c r="AP597" i="12"/>
  <c r="AQ597" i="12"/>
  <c r="AR597" i="12"/>
  <c r="AA603" i="12"/>
  <c r="AB603" i="12"/>
  <c r="AC603" i="12"/>
  <c r="AS603" i="12" s="1"/>
  <c r="AD603" i="12"/>
  <c r="AE603" i="12"/>
  <c r="AF603" i="12"/>
  <c r="AG603" i="12"/>
  <c r="AH603" i="12"/>
  <c r="AI603" i="12"/>
  <c r="AJ603" i="12"/>
  <c r="AK603" i="12"/>
  <c r="AL603" i="12"/>
  <c r="AM603" i="12"/>
  <c r="AN603" i="12"/>
  <c r="AO603" i="12"/>
  <c r="AP603" i="12"/>
  <c r="AQ603" i="12"/>
  <c r="AR603" i="12"/>
  <c r="AA339" i="12"/>
  <c r="AB339" i="12"/>
  <c r="AC339" i="12"/>
  <c r="AD339" i="12"/>
  <c r="AE339" i="12"/>
  <c r="AF339" i="12"/>
  <c r="AG339" i="12"/>
  <c r="AH339" i="12"/>
  <c r="AI339" i="12"/>
  <c r="AJ339" i="12"/>
  <c r="AK339" i="12"/>
  <c r="AL339" i="12"/>
  <c r="AM339" i="12"/>
  <c r="AN339" i="12"/>
  <c r="AO339" i="12"/>
  <c r="AP339" i="12"/>
  <c r="AQ339" i="12"/>
  <c r="AR339" i="12"/>
  <c r="AA611" i="12"/>
  <c r="AB611" i="12"/>
  <c r="AC611" i="12"/>
  <c r="AT611" i="12" s="1"/>
  <c r="AD611" i="12"/>
  <c r="AE611" i="12"/>
  <c r="AF611" i="12"/>
  <c r="AG611" i="12"/>
  <c r="AH611" i="12"/>
  <c r="AI611" i="12"/>
  <c r="AJ611" i="12"/>
  <c r="AK611" i="12"/>
  <c r="AL611" i="12"/>
  <c r="AM611" i="12"/>
  <c r="AN611" i="12"/>
  <c r="AO611" i="12"/>
  <c r="AP611" i="12"/>
  <c r="AQ611" i="12"/>
  <c r="AR611" i="12"/>
  <c r="AA626" i="12"/>
  <c r="AS626" i="12" s="1"/>
  <c r="AB626" i="12"/>
  <c r="AC626" i="12"/>
  <c r="AD626" i="12"/>
  <c r="AE626" i="12"/>
  <c r="AF626" i="12"/>
  <c r="AG626" i="12"/>
  <c r="AH626" i="12"/>
  <c r="AI626" i="12"/>
  <c r="AJ626" i="12"/>
  <c r="AK626" i="12"/>
  <c r="AL626" i="12"/>
  <c r="AM626" i="12"/>
  <c r="AN626" i="12"/>
  <c r="AO626" i="12"/>
  <c r="AP626" i="12"/>
  <c r="AQ626" i="12"/>
  <c r="AR626" i="12"/>
  <c r="AA654" i="12"/>
  <c r="AB654" i="12"/>
  <c r="AC654" i="12"/>
  <c r="AT654" i="12" s="1"/>
  <c r="AD654" i="12"/>
  <c r="AE654" i="12"/>
  <c r="AF654" i="12"/>
  <c r="AG654" i="12"/>
  <c r="AH654" i="12"/>
  <c r="AI654" i="12"/>
  <c r="AJ654" i="12"/>
  <c r="AK654" i="12"/>
  <c r="AL654" i="12"/>
  <c r="AM654" i="12"/>
  <c r="AN654" i="12"/>
  <c r="AO654" i="12"/>
  <c r="AP654" i="12"/>
  <c r="AQ654" i="12"/>
  <c r="AR654" i="12"/>
  <c r="AA625" i="12"/>
  <c r="AB625" i="12"/>
  <c r="AC625" i="12"/>
  <c r="AD625" i="12"/>
  <c r="AE625" i="12"/>
  <c r="AF625" i="12"/>
  <c r="AG625" i="12"/>
  <c r="AH625" i="12"/>
  <c r="AI625" i="12"/>
  <c r="AJ625" i="12"/>
  <c r="AK625" i="12"/>
  <c r="AL625" i="12"/>
  <c r="AM625" i="12"/>
  <c r="AN625" i="12"/>
  <c r="AO625" i="12"/>
  <c r="AP625" i="12"/>
  <c r="AQ625" i="12"/>
  <c r="AR625" i="12"/>
  <c r="AA623" i="12"/>
  <c r="AB623" i="12"/>
  <c r="AC623" i="12"/>
  <c r="AT623" i="12" s="1"/>
  <c r="AD623" i="12"/>
  <c r="AE623" i="12"/>
  <c r="AF623" i="12"/>
  <c r="AG623" i="12"/>
  <c r="AH623" i="12"/>
  <c r="AI623" i="12"/>
  <c r="AJ623" i="12"/>
  <c r="AK623" i="12"/>
  <c r="AL623" i="12"/>
  <c r="AM623" i="12"/>
  <c r="AN623" i="12"/>
  <c r="AO623" i="12"/>
  <c r="AP623" i="12"/>
  <c r="AQ623" i="12"/>
  <c r="AR623" i="12"/>
  <c r="AA615" i="12"/>
  <c r="AS615" i="12" s="1"/>
  <c r="AB615" i="12"/>
  <c r="AC615" i="12"/>
  <c r="AD615" i="12"/>
  <c r="AE615" i="12"/>
  <c r="AF615" i="12"/>
  <c r="AG615" i="12"/>
  <c r="AH615" i="12"/>
  <c r="AI615" i="12"/>
  <c r="AJ615" i="12"/>
  <c r="AK615" i="12"/>
  <c r="AL615" i="12"/>
  <c r="AM615" i="12"/>
  <c r="AN615" i="12"/>
  <c r="AO615" i="12"/>
  <c r="AP615" i="12"/>
  <c r="AQ615" i="12"/>
  <c r="AR615" i="12"/>
  <c r="AA612" i="12"/>
  <c r="AB612" i="12"/>
  <c r="AC612" i="12"/>
  <c r="AS612" i="12" s="1"/>
  <c r="AD612" i="12"/>
  <c r="AE612" i="12"/>
  <c r="AF612" i="12"/>
  <c r="AG612" i="12"/>
  <c r="AH612" i="12"/>
  <c r="AI612" i="12"/>
  <c r="AJ612" i="12"/>
  <c r="AK612" i="12"/>
  <c r="AL612" i="12"/>
  <c r="AM612" i="12"/>
  <c r="AN612" i="12"/>
  <c r="AO612" i="12"/>
  <c r="AP612" i="12"/>
  <c r="AQ612" i="12"/>
  <c r="AR612" i="12"/>
  <c r="AA607" i="12"/>
  <c r="AB607" i="12"/>
  <c r="AC607" i="12"/>
  <c r="AD607" i="12"/>
  <c r="AE607" i="12"/>
  <c r="AF607" i="12"/>
  <c r="AG607" i="12"/>
  <c r="AH607" i="12"/>
  <c r="AI607" i="12"/>
  <c r="AJ607" i="12"/>
  <c r="AK607" i="12"/>
  <c r="AL607" i="12"/>
  <c r="AM607" i="12"/>
  <c r="AN607" i="12"/>
  <c r="AO607" i="12"/>
  <c r="AP607" i="12"/>
  <c r="AQ607" i="12"/>
  <c r="AR607" i="12"/>
  <c r="AA610" i="12"/>
  <c r="AB610" i="12"/>
  <c r="AC610" i="12"/>
  <c r="AD610" i="12"/>
  <c r="AE610" i="12"/>
  <c r="AF610" i="12"/>
  <c r="AG610" i="12"/>
  <c r="AH610" i="12"/>
  <c r="AI610" i="12"/>
  <c r="AJ610" i="12"/>
  <c r="AK610" i="12"/>
  <c r="AL610" i="12"/>
  <c r="AM610" i="12"/>
  <c r="AN610" i="12"/>
  <c r="AO610" i="12"/>
  <c r="AP610" i="12"/>
  <c r="AQ610" i="12"/>
  <c r="AR610" i="12"/>
  <c r="AA606" i="12"/>
  <c r="AT606" i="12" s="1"/>
  <c r="AB606" i="12"/>
  <c r="AC606" i="12"/>
  <c r="AD606" i="12"/>
  <c r="AE606" i="12"/>
  <c r="AF606" i="12"/>
  <c r="AG606" i="12"/>
  <c r="AH606" i="12"/>
  <c r="AI606" i="12"/>
  <c r="AJ606" i="12"/>
  <c r="AK606" i="12"/>
  <c r="AL606" i="12"/>
  <c r="AM606" i="12"/>
  <c r="AN606" i="12"/>
  <c r="AO606" i="12"/>
  <c r="AP606" i="12"/>
  <c r="AQ606" i="12"/>
  <c r="AR606" i="12"/>
  <c r="AA634" i="12"/>
  <c r="AB634" i="12"/>
  <c r="AC634" i="12"/>
  <c r="AS634" i="12" s="1"/>
  <c r="AD634" i="12"/>
  <c r="AE634" i="12"/>
  <c r="AF634" i="12"/>
  <c r="AG634" i="12"/>
  <c r="AH634" i="12"/>
  <c r="AI634" i="12"/>
  <c r="AJ634" i="12"/>
  <c r="AK634" i="12"/>
  <c r="AL634" i="12"/>
  <c r="AM634" i="12"/>
  <c r="AN634" i="12"/>
  <c r="AO634" i="12"/>
  <c r="AP634" i="12"/>
  <c r="AQ634" i="12"/>
  <c r="AR634" i="12"/>
  <c r="AA613" i="12"/>
  <c r="AB613" i="12"/>
  <c r="AC613" i="12"/>
  <c r="AD613" i="12"/>
  <c r="AE613" i="12"/>
  <c r="AF613" i="12"/>
  <c r="AG613" i="12"/>
  <c r="AH613" i="12"/>
  <c r="AI613" i="12"/>
  <c r="AJ613" i="12"/>
  <c r="AK613" i="12"/>
  <c r="AL613" i="12"/>
  <c r="AM613" i="12"/>
  <c r="AN613" i="12"/>
  <c r="AO613" i="12"/>
  <c r="AP613" i="12"/>
  <c r="AQ613" i="12"/>
  <c r="AR613" i="12"/>
  <c r="AA643" i="12"/>
  <c r="AB643" i="12"/>
  <c r="AC643" i="12"/>
  <c r="AT643" i="12" s="1"/>
  <c r="AD643" i="12"/>
  <c r="AE643" i="12"/>
  <c r="AF643" i="12"/>
  <c r="AG643" i="12"/>
  <c r="AH643" i="12"/>
  <c r="AI643" i="12"/>
  <c r="AJ643" i="12"/>
  <c r="AK643" i="12"/>
  <c r="AL643" i="12"/>
  <c r="AM643" i="12"/>
  <c r="AN643" i="12"/>
  <c r="AO643" i="12"/>
  <c r="AP643" i="12"/>
  <c r="AQ643" i="12"/>
  <c r="AR643" i="12"/>
  <c r="AA609" i="12"/>
  <c r="AS609" i="12" s="1"/>
  <c r="AB609" i="12"/>
  <c r="AC609" i="12"/>
  <c r="AD609" i="12"/>
  <c r="AE609" i="12"/>
  <c r="AF609" i="12"/>
  <c r="AG609" i="12"/>
  <c r="AH609" i="12"/>
  <c r="AI609" i="12"/>
  <c r="AJ609" i="12"/>
  <c r="AK609" i="12"/>
  <c r="AL609" i="12"/>
  <c r="AM609" i="12"/>
  <c r="AN609" i="12"/>
  <c r="AO609" i="12"/>
  <c r="AP609" i="12"/>
  <c r="AQ609" i="12"/>
  <c r="AR609" i="12"/>
  <c r="AA616" i="12"/>
  <c r="AB616" i="12"/>
  <c r="AC616" i="12"/>
  <c r="AT616" i="12" s="1"/>
  <c r="AD616" i="12"/>
  <c r="AE616" i="12"/>
  <c r="AF616" i="12"/>
  <c r="AG616" i="12"/>
  <c r="AH616" i="12"/>
  <c r="AI616" i="12"/>
  <c r="AJ616" i="12"/>
  <c r="AK616" i="12"/>
  <c r="AL616" i="12"/>
  <c r="AM616" i="12"/>
  <c r="AN616" i="12"/>
  <c r="AO616" i="12"/>
  <c r="AP616" i="12"/>
  <c r="AQ616" i="12"/>
  <c r="AR616" i="12"/>
  <c r="AA644" i="12"/>
  <c r="AB644" i="12"/>
  <c r="AC644" i="12"/>
  <c r="AD644" i="12"/>
  <c r="AE644" i="12"/>
  <c r="AF644" i="12"/>
  <c r="AG644" i="12"/>
  <c r="AH644" i="12"/>
  <c r="AI644" i="12"/>
  <c r="AJ644" i="12"/>
  <c r="AK644" i="12"/>
  <c r="AL644" i="12"/>
  <c r="AM644" i="12"/>
  <c r="AN644" i="12"/>
  <c r="AO644" i="12"/>
  <c r="AP644" i="12"/>
  <c r="AQ644" i="12"/>
  <c r="AR644" i="12"/>
  <c r="AA617" i="12"/>
  <c r="AB617" i="12"/>
  <c r="AC617" i="12"/>
  <c r="AT617" i="12" s="1"/>
  <c r="AD617" i="12"/>
  <c r="AE617" i="12"/>
  <c r="AF617" i="12"/>
  <c r="AG617" i="12"/>
  <c r="AH617" i="12"/>
  <c r="AI617" i="12"/>
  <c r="AJ617" i="12"/>
  <c r="AK617" i="12"/>
  <c r="AL617" i="12"/>
  <c r="AM617" i="12"/>
  <c r="AN617" i="12"/>
  <c r="AO617" i="12"/>
  <c r="AP617" i="12"/>
  <c r="AQ617" i="12"/>
  <c r="AR617" i="12"/>
  <c r="AA619" i="12"/>
  <c r="AT619" i="12" s="1"/>
  <c r="AB619" i="12"/>
  <c r="AC619" i="12"/>
  <c r="AD619" i="12"/>
  <c r="AE619" i="12"/>
  <c r="AF619" i="12"/>
  <c r="AG619" i="12"/>
  <c r="AH619" i="12"/>
  <c r="AI619" i="12"/>
  <c r="AJ619" i="12"/>
  <c r="AK619" i="12"/>
  <c r="AL619" i="12"/>
  <c r="AM619" i="12"/>
  <c r="AN619" i="12"/>
  <c r="AO619" i="12"/>
  <c r="AP619" i="12"/>
  <c r="AQ619" i="12"/>
  <c r="AR619" i="12"/>
  <c r="AA630" i="12"/>
  <c r="AB630" i="12"/>
  <c r="AC630" i="12"/>
  <c r="AS630" i="12" s="1"/>
  <c r="AD630" i="12"/>
  <c r="AE630" i="12"/>
  <c r="AF630" i="12"/>
  <c r="AG630" i="12"/>
  <c r="AH630" i="12"/>
  <c r="AI630" i="12"/>
  <c r="AJ630" i="12"/>
  <c r="AK630" i="12"/>
  <c r="AL630" i="12"/>
  <c r="AM630" i="12"/>
  <c r="AN630" i="12"/>
  <c r="AO630" i="12"/>
  <c r="AP630" i="12"/>
  <c r="AQ630" i="12"/>
  <c r="AR630" i="12"/>
  <c r="AA651" i="12"/>
  <c r="AB651" i="12"/>
  <c r="AC651" i="12"/>
  <c r="AD651" i="12"/>
  <c r="AE651" i="12"/>
  <c r="AF651" i="12"/>
  <c r="AG651" i="12"/>
  <c r="AH651" i="12"/>
  <c r="AI651" i="12"/>
  <c r="AJ651" i="12"/>
  <c r="AK651" i="12"/>
  <c r="AL651" i="12"/>
  <c r="AM651" i="12"/>
  <c r="AN651" i="12"/>
  <c r="AO651" i="12"/>
  <c r="AP651" i="12"/>
  <c r="AQ651" i="12"/>
  <c r="AR651" i="12"/>
  <c r="AA652" i="12"/>
  <c r="AB652" i="12"/>
  <c r="AC652" i="12"/>
  <c r="AT652" i="12" s="1"/>
  <c r="AD652" i="12"/>
  <c r="AE652" i="12"/>
  <c r="AF652" i="12"/>
  <c r="AG652" i="12"/>
  <c r="AH652" i="12"/>
  <c r="AI652" i="12"/>
  <c r="AJ652" i="12"/>
  <c r="AK652" i="12"/>
  <c r="AL652" i="12"/>
  <c r="AM652" i="12"/>
  <c r="AN652" i="12"/>
  <c r="AO652" i="12"/>
  <c r="AP652" i="12"/>
  <c r="AQ652" i="12"/>
  <c r="AR652" i="12"/>
  <c r="AA640" i="12"/>
  <c r="AS640" i="12" s="1"/>
  <c r="AB640" i="12"/>
  <c r="AC640" i="12"/>
  <c r="AD640" i="12"/>
  <c r="AE640" i="12"/>
  <c r="AF640" i="12"/>
  <c r="AG640" i="12"/>
  <c r="AH640" i="12"/>
  <c r="AI640" i="12"/>
  <c r="AJ640" i="12"/>
  <c r="AK640" i="12"/>
  <c r="AL640" i="12"/>
  <c r="AM640" i="12"/>
  <c r="AN640" i="12"/>
  <c r="AO640" i="12"/>
  <c r="AP640" i="12"/>
  <c r="AQ640" i="12"/>
  <c r="AR640" i="12"/>
  <c r="AA635" i="12"/>
  <c r="AB635" i="12"/>
  <c r="AC635" i="12"/>
  <c r="AS635" i="12" s="1"/>
  <c r="AD635" i="12"/>
  <c r="AE635" i="12"/>
  <c r="AF635" i="12"/>
  <c r="AG635" i="12"/>
  <c r="AH635" i="12"/>
  <c r="AI635" i="12"/>
  <c r="AJ635" i="12"/>
  <c r="AK635" i="12"/>
  <c r="AL635" i="12"/>
  <c r="AM635" i="12"/>
  <c r="AN635" i="12"/>
  <c r="AO635" i="12"/>
  <c r="AP635" i="12"/>
  <c r="AQ635" i="12"/>
  <c r="AR635" i="12"/>
  <c r="AA631" i="12"/>
  <c r="AB631" i="12"/>
  <c r="AC631" i="12"/>
  <c r="AD631" i="12"/>
  <c r="AE631" i="12"/>
  <c r="AF631" i="12"/>
  <c r="AG631" i="12"/>
  <c r="AH631" i="12"/>
  <c r="AI631" i="12"/>
  <c r="AJ631" i="12"/>
  <c r="AK631" i="12"/>
  <c r="AL631" i="12"/>
  <c r="AM631" i="12"/>
  <c r="AN631" i="12"/>
  <c r="AO631" i="12"/>
  <c r="AP631" i="12"/>
  <c r="AQ631" i="12"/>
  <c r="AR631" i="12"/>
  <c r="AA632" i="12"/>
  <c r="AB632" i="12"/>
  <c r="AC632" i="12"/>
  <c r="AD632" i="12"/>
  <c r="AE632" i="12"/>
  <c r="AF632" i="12"/>
  <c r="AG632" i="12"/>
  <c r="AH632" i="12"/>
  <c r="AI632" i="12"/>
  <c r="AJ632" i="12"/>
  <c r="AK632" i="12"/>
  <c r="AL632" i="12"/>
  <c r="AM632" i="12"/>
  <c r="AN632" i="12"/>
  <c r="AO632" i="12"/>
  <c r="AP632" i="12"/>
  <c r="AQ632" i="12"/>
  <c r="AR632" i="12"/>
  <c r="AA633" i="12"/>
  <c r="AS633" i="12" s="1"/>
  <c r="AB633" i="12"/>
  <c r="AC633" i="12"/>
  <c r="AD633" i="12"/>
  <c r="AE633" i="12"/>
  <c r="AF633" i="12"/>
  <c r="AG633" i="12"/>
  <c r="AH633" i="12"/>
  <c r="AI633" i="12"/>
  <c r="AJ633" i="12"/>
  <c r="AK633" i="12"/>
  <c r="AL633" i="12"/>
  <c r="AM633" i="12"/>
  <c r="AN633" i="12"/>
  <c r="AO633" i="12"/>
  <c r="AP633" i="12"/>
  <c r="AQ633" i="12"/>
  <c r="AR633" i="12"/>
  <c r="AA624" i="12"/>
  <c r="AB624" i="12"/>
  <c r="AC624" i="12"/>
  <c r="AT624" i="12" s="1"/>
  <c r="AD624" i="12"/>
  <c r="AE624" i="12"/>
  <c r="AF624" i="12"/>
  <c r="AG624" i="12"/>
  <c r="AH624" i="12"/>
  <c r="AI624" i="12"/>
  <c r="AJ624" i="12"/>
  <c r="AK624" i="12"/>
  <c r="AL624" i="12"/>
  <c r="AM624" i="12"/>
  <c r="AN624" i="12"/>
  <c r="AO624" i="12"/>
  <c r="AP624" i="12"/>
  <c r="AQ624" i="12"/>
  <c r="AR624" i="12"/>
  <c r="AA636" i="12"/>
  <c r="AB636" i="12"/>
  <c r="AC636" i="12"/>
  <c r="AD636" i="12"/>
  <c r="AE636" i="12"/>
  <c r="AF636" i="12"/>
  <c r="AG636" i="12"/>
  <c r="AH636" i="12"/>
  <c r="AI636" i="12"/>
  <c r="AJ636" i="12"/>
  <c r="AK636" i="12"/>
  <c r="AL636" i="12"/>
  <c r="AM636" i="12"/>
  <c r="AN636" i="12"/>
  <c r="AO636" i="12"/>
  <c r="AP636" i="12"/>
  <c r="AQ636" i="12"/>
  <c r="AR636" i="12"/>
  <c r="AA637" i="12"/>
  <c r="AB637" i="12"/>
  <c r="AC637" i="12"/>
  <c r="AT637" i="12" s="1"/>
  <c r="AD637" i="12"/>
  <c r="AE637" i="12"/>
  <c r="AF637" i="12"/>
  <c r="AG637" i="12"/>
  <c r="AH637" i="12"/>
  <c r="AI637" i="12"/>
  <c r="AJ637" i="12"/>
  <c r="AK637" i="12"/>
  <c r="AL637" i="12"/>
  <c r="AM637" i="12"/>
  <c r="AN637" i="12"/>
  <c r="AO637" i="12"/>
  <c r="AP637" i="12"/>
  <c r="AQ637" i="12"/>
  <c r="AR637" i="12"/>
  <c r="AA638" i="12"/>
  <c r="AS638" i="12" s="1"/>
  <c r="AB638" i="12"/>
  <c r="AC638" i="12"/>
  <c r="AD638" i="12"/>
  <c r="AE638" i="12"/>
  <c r="AF638" i="12"/>
  <c r="AG638" i="12"/>
  <c r="AH638" i="12"/>
  <c r="AI638" i="12"/>
  <c r="AJ638" i="12"/>
  <c r="AK638" i="12"/>
  <c r="AL638" i="12"/>
  <c r="AM638" i="12"/>
  <c r="AN638" i="12"/>
  <c r="AO638" i="12"/>
  <c r="AP638" i="12"/>
  <c r="AQ638" i="12"/>
  <c r="AR638" i="12"/>
  <c r="AA653" i="12"/>
  <c r="AB653" i="12"/>
  <c r="AC653" i="12"/>
  <c r="AS653" i="12" s="1"/>
  <c r="AD653" i="12"/>
  <c r="AE653" i="12"/>
  <c r="AF653" i="12"/>
  <c r="AG653" i="12"/>
  <c r="AH653" i="12"/>
  <c r="AI653" i="12"/>
  <c r="AJ653" i="12"/>
  <c r="AK653" i="12"/>
  <c r="AL653" i="12"/>
  <c r="AM653" i="12"/>
  <c r="AN653" i="12"/>
  <c r="AO653" i="12"/>
  <c r="AP653" i="12"/>
  <c r="AQ653" i="12"/>
  <c r="AR653" i="12"/>
  <c r="AA639" i="12"/>
  <c r="AB639" i="12"/>
  <c r="AC639" i="12"/>
  <c r="AD639" i="12"/>
  <c r="AE639" i="12"/>
  <c r="AF639" i="12"/>
  <c r="AG639" i="12"/>
  <c r="AH639" i="12"/>
  <c r="AI639" i="12"/>
  <c r="AJ639" i="12"/>
  <c r="AK639" i="12"/>
  <c r="AL639" i="12"/>
  <c r="AM639" i="12"/>
  <c r="AN639" i="12"/>
  <c r="AO639" i="12"/>
  <c r="AP639" i="12"/>
  <c r="AQ639" i="12"/>
  <c r="AR639" i="12"/>
  <c r="AA641" i="12"/>
  <c r="AB641" i="12"/>
  <c r="AC641" i="12"/>
  <c r="AT641" i="12" s="1"/>
  <c r="AD641" i="12"/>
  <c r="AE641" i="12"/>
  <c r="AF641" i="12"/>
  <c r="AG641" i="12"/>
  <c r="AH641" i="12"/>
  <c r="AI641" i="12"/>
  <c r="AJ641" i="12"/>
  <c r="AK641" i="12"/>
  <c r="AL641" i="12"/>
  <c r="AM641" i="12"/>
  <c r="AN641" i="12"/>
  <c r="AO641" i="12"/>
  <c r="AP641" i="12"/>
  <c r="AQ641" i="12"/>
  <c r="AR641" i="12"/>
  <c r="AA642" i="12"/>
  <c r="AT642" i="12" s="1"/>
  <c r="AB642" i="12"/>
  <c r="AC642" i="12"/>
  <c r="AD642" i="12"/>
  <c r="AE642" i="12"/>
  <c r="AF642" i="12"/>
  <c r="AG642" i="12"/>
  <c r="AH642" i="12"/>
  <c r="AI642" i="12"/>
  <c r="AJ642" i="12"/>
  <c r="AK642" i="12"/>
  <c r="AL642" i="12"/>
  <c r="AM642" i="12"/>
  <c r="AN642" i="12"/>
  <c r="AO642" i="12"/>
  <c r="AP642" i="12"/>
  <c r="AQ642" i="12"/>
  <c r="AR642" i="12"/>
  <c r="AA461" i="12"/>
  <c r="AB461" i="12"/>
  <c r="AC461" i="12"/>
  <c r="AT461" i="12" s="1"/>
  <c r="AD461" i="12"/>
  <c r="AE461" i="12"/>
  <c r="AF461" i="12"/>
  <c r="AG461" i="12"/>
  <c r="AH461" i="12"/>
  <c r="AI461" i="12"/>
  <c r="AJ461" i="12"/>
  <c r="AK461" i="12"/>
  <c r="AL461" i="12"/>
  <c r="AM461" i="12"/>
  <c r="AN461" i="12"/>
  <c r="AO461" i="12"/>
  <c r="AP461" i="12"/>
  <c r="AQ461" i="12"/>
  <c r="AR461" i="12"/>
  <c r="AA63" i="12"/>
  <c r="AB63" i="12"/>
  <c r="AC63" i="12"/>
  <c r="AD63" i="12"/>
  <c r="AE63" i="12"/>
  <c r="AF63" i="12"/>
  <c r="AG63" i="12"/>
  <c r="AH63" i="12"/>
  <c r="AI63" i="12"/>
  <c r="AJ63" i="12"/>
  <c r="AK63" i="12"/>
  <c r="AL63" i="12"/>
  <c r="AM63" i="12"/>
  <c r="AN63" i="12"/>
  <c r="AO63" i="12"/>
  <c r="AP63" i="12"/>
  <c r="AQ63" i="12"/>
  <c r="AR63" i="12"/>
  <c r="AA618" i="12"/>
  <c r="AB618" i="12"/>
  <c r="AC618" i="12"/>
  <c r="AT618" i="12" s="1"/>
  <c r="AD618" i="12"/>
  <c r="AE618" i="12"/>
  <c r="AF618" i="12"/>
  <c r="AG618" i="12"/>
  <c r="AH618" i="12"/>
  <c r="AI618" i="12"/>
  <c r="AJ618" i="12"/>
  <c r="AK618" i="12"/>
  <c r="AL618" i="12"/>
  <c r="AM618" i="12"/>
  <c r="AN618" i="12"/>
  <c r="AO618" i="12"/>
  <c r="AP618" i="12"/>
  <c r="AQ618" i="12"/>
  <c r="AR618" i="12"/>
  <c r="AA645" i="12"/>
  <c r="AS645" i="12" s="1"/>
  <c r="AB645" i="12"/>
  <c r="AC645" i="12"/>
  <c r="AD645" i="12"/>
  <c r="AE645" i="12"/>
  <c r="AF645" i="12"/>
  <c r="AG645" i="12"/>
  <c r="AH645" i="12"/>
  <c r="AI645" i="12"/>
  <c r="AJ645" i="12"/>
  <c r="AK645" i="12"/>
  <c r="AL645" i="12"/>
  <c r="AM645" i="12"/>
  <c r="AN645" i="12"/>
  <c r="AO645" i="12"/>
  <c r="AP645" i="12"/>
  <c r="AQ645" i="12"/>
  <c r="AR645" i="12"/>
  <c r="AA620" i="12"/>
  <c r="AB620" i="12"/>
  <c r="AC620" i="12"/>
  <c r="AT620" i="12" s="1"/>
  <c r="AD620" i="12"/>
  <c r="AE620" i="12"/>
  <c r="AF620" i="12"/>
  <c r="AG620" i="12"/>
  <c r="AH620" i="12"/>
  <c r="AI620" i="12"/>
  <c r="AJ620" i="12"/>
  <c r="AK620" i="12"/>
  <c r="AL620" i="12"/>
  <c r="AM620" i="12"/>
  <c r="AN620" i="12"/>
  <c r="AO620" i="12"/>
  <c r="AP620" i="12"/>
  <c r="AQ620" i="12"/>
  <c r="AR620" i="12"/>
  <c r="AA622" i="12"/>
  <c r="AB622" i="12"/>
  <c r="AC622" i="12"/>
  <c r="AD622" i="12"/>
  <c r="AE622" i="12"/>
  <c r="AF622" i="12"/>
  <c r="AG622" i="12"/>
  <c r="AH622" i="12"/>
  <c r="AI622" i="12"/>
  <c r="AJ622" i="12"/>
  <c r="AK622" i="12"/>
  <c r="AL622" i="12"/>
  <c r="AM622" i="12"/>
  <c r="AN622" i="12"/>
  <c r="AO622" i="12"/>
  <c r="AP622" i="12"/>
  <c r="AQ622" i="12"/>
  <c r="AR622" i="12"/>
  <c r="AA628" i="12"/>
  <c r="AB628" i="12"/>
  <c r="AC628" i="12"/>
  <c r="AD628" i="12"/>
  <c r="AE628" i="12"/>
  <c r="AF628" i="12"/>
  <c r="AG628" i="12"/>
  <c r="AH628" i="12"/>
  <c r="AI628" i="12"/>
  <c r="AJ628" i="12"/>
  <c r="AK628" i="12"/>
  <c r="AL628" i="12"/>
  <c r="AM628" i="12"/>
  <c r="AN628" i="12"/>
  <c r="AO628" i="12"/>
  <c r="AP628" i="12"/>
  <c r="AQ628" i="12"/>
  <c r="AR628" i="12"/>
  <c r="AA608" i="12"/>
  <c r="AT608" i="12" s="1"/>
  <c r="AB608" i="12"/>
  <c r="AC608" i="12"/>
  <c r="AD608" i="12"/>
  <c r="AE608" i="12"/>
  <c r="AF608" i="12"/>
  <c r="AG608" i="12"/>
  <c r="AH608" i="12"/>
  <c r="AI608" i="12"/>
  <c r="AJ608" i="12"/>
  <c r="AK608" i="12"/>
  <c r="AL608" i="12"/>
  <c r="AM608" i="12"/>
  <c r="AN608" i="12"/>
  <c r="AO608" i="12"/>
  <c r="AP608" i="12"/>
  <c r="AQ608" i="12"/>
  <c r="AR608" i="12"/>
  <c r="AA647" i="12"/>
  <c r="AB647" i="12"/>
  <c r="AC647" i="12"/>
  <c r="AS647" i="12" s="1"/>
  <c r="AD647" i="12"/>
  <c r="AE647" i="12"/>
  <c r="AF647" i="12"/>
  <c r="AG647" i="12"/>
  <c r="AH647" i="12"/>
  <c r="AI647" i="12"/>
  <c r="AJ647" i="12"/>
  <c r="AK647" i="12"/>
  <c r="AL647" i="12"/>
  <c r="AM647" i="12"/>
  <c r="AN647" i="12"/>
  <c r="AO647" i="12"/>
  <c r="AP647" i="12"/>
  <c r="AQ647" i="12"/>
  <c r="AR647" i="12"/>
  <c r="AA621" i="12"/>
  <c r="AT621" i="12" s="1"/>
  <c r="AB621" i="12"/>
  <c r="AC621" i="12"/>
  <c r="AD621" i="12"/>
  <c r="AE621" i="12"/>
  <c r="AF621" i="12"/>
  <c r="AG621" i="12"/>
  <c r="AH621" i="12"/>
  <c r="AI621" i="12"/>
  <c r="AJ621" i="12"/>
  <c r="AK621" i="12"/>
  <c r="AL621" i="12"/>
  <c r="AM621" i="12"/>
  <c r="AN621" i="12"/>
  <c r="AO621" i="12"/>
  <c r="AP621" i="12"/>
  <c r="AQ621" i="12"/>
  <c r="AR621" i="12"/>
  <c r="AA648" i="12"/>
  <c r="AB648" i="12"/>
  <c r="AC648" i="12"/>
  <c r="AT648" i="12" s="1"/>
  <c r="AD648" i="12"/>
  <c r="AE648" i="12"/>
  <c r="AF648" i="12"/>
  <c r="AG648" i="12"/>
  <c r="AH648" i="12"/>
  <c r="AI648" i="12"/>
  <c r="AJ648" i="12"/>
  <c r="AK648" i="12"/>
  <c r="AL648" i="12"/>
  <c r="AM648" i="12"/>
  <c r="AN648" i="12"/>
  <c r="AO648" i="12"/>
  <c r="AP648" i="12"/>
  <c r="AQ648" i="12"/>
  <c r="AR648" i="12"/>
  <c r="AA650" i="12"/>
  <c r="AS650" i="12" s="1"/>
  <c r="AB650" i="12"/>
  <c r="AC650" i="12"/>
  <c r="AD650" i="12"/>
  <c r="AE650" i="12"/>
  <c r="AF650" i="12"/>
  <c r="AG650" i="12"/>
  <c r="AH650" i="12"/>
  <c r="AI650" i="12"/>
  <c r="AJ650" i="12"/>
  <c r="AK650" i="12"/>
  <c r="AL650" i="12"/>
  <c r="AM650" i="12"/>
  <c r="AN650" i="12"/>
  <c r="AO650" i="12"/>
  <c r="AP650" i="12"/>
  <c r="AQ650" i="12"/>
  <c r="AR650" i="12"/>
  <c r="AA614" i="12"/>
  <c r="AB614" i="12"/>
  <c r="AC614" i="12"/>
  <c r="AT614" i="12" s="1"/>
  <c r="AD614" i="12"/>
  <c r="AE614" i="12"/>
  <c r="AF614" i="12"/>
  <c r="AG614" i="12"/>
  <c r="AH614" i="12"/>
  <c r="AI614" i="12"/>
  <c r="AJ614" i="12"/>
  <c r="AK614" i="12"/>
  <c r="AL614" i="12"/>
  <c r="AM614" i="12"/>
  <c r="AN614" i="12"/>
  <c r="AO614" i="12"/>
  <c r="AP614" i="12"/>
  <c r="AQ614" i="12"/>
  <c r="AR614" i="12"/>
  <c r="AA656" i="12"/>
  <c r="AB656" i="12"/>
  <c r="AC656" i="12"/>
  <c r="AD656" i="12"/>
  <c r="AE656" i="12"/>
  <c r="AF656" i="12"/>
  <c r="AG656" i="12"/>
  <c r="AH656" i="12"/>
  <c r="AI656" i="12"/>
  <c r="AJ656" i="12"/>
  <c r="AK656" i="12"/>
  <c r="AL656" i="12"/>
  <c r="AM656" i="12"/>
  <c r="AN656" i="12"/>
  <c r="AO656" i="12"/>
  <c r="AP656" i="12"/>
  <c r="AQ656" i="12"/>
  <c r="AR656" i="12"/>
  <c r="AA659" i="12"/>
  <c r="AB659" i="12"/>
  <c r="AC659" i="12"/>
  <c r="AS659" i="12" s="1"/>
  <c r="AD659" i="12"/>
  <c r="AE659" i="12"/>
  <c r="AF659" i="12"/>
  <c r="AG659" i="12"/>
  <c r="AH659" i="12"/>
  <c r="AI659" i="12"/>
  <c r="AJ659" i="12"/>
  <c r="AK659" i="12"/>
  <c r="AL659" i="12"/>
  <c r="AM659" i="12"/>
  <c r="AN659" i="12"/>
  <c r="AO659" i="12"/>
  <c r="AP659" i="12"/>
  <c r="AQ659" i="12"/>
  <c r="AR659" i="12"/>
  <c r="AA657" i="12"/>
  <c r="AT657" i="12" s="1"/>
  <c r="AB657" i="12"/>
  <c r="AC657" i="12"/>
  <c r="AD657" i="12"/>
  <c r="AE657" i="12"/>
  <c r="AF657" i="12"/>
  <c r="AG657" i="12"/>
  <c r="AH657" i="12"/>
  <c r="AI657" i="12"/>
  <c r="AJ657" i="12"/>
  <c r="AK657" i="12"/>
  <c r="AL657" i="12"/>
  <c r="AM657" i="12"/>
  <c r="AN657" i="12"/>
  <c r="AO657" i="12"/>
  <c r="AP657" i="12"/>
  <c r="AQ657" i="12"/>
  <c r="AR657" i="12"/>
  <c r="AA448" i="12"/>
  <c r="AB448" i="12"/>
  <c r="AC448" i="12"/>
  <c r="AT448" i="12" s="1"/>
  <c r="AD448" i="12"/>
  <c r="AE448" i="12"/>
  <c r="AF448" i="12"/>
  <c r="AG448" i="12"/>
  <c r="AH448" i="12"/>
  <c r="AI448" i="12"/>
  <c r="AJ448" i="12"/>
  <c r="AK448" i="12"/>
  <c r="AL448" i="12"/>
  <c r="AM448" i="12"/>
  <c r="AN448" i="12"/>
  <c r="AO448" i="12"/>
  <c r="AP448" i="12"/>
  <c r="AQ448" i="12"/>
  <c r="AR448" i="12"/>
  <c r="AA655" i="12"/>
  <c r="AB655" i="12"/>
  <c r="AC655" i="12"/>
  <c r="AD655" i="12"/>
  <c r="AE655" i="12"/>
  <c r="AF655" i="12"/>
  <c r="AG655" i="12"/>
  <c r="AH655" i="12"/>
  <c r="AI655" i="12"/>
  <c r="AJ655" i="12"/>
  <c r="AK655" i="12"/>
  <c r="AL655" i="12"/>
  <c r="AM655" i="12"/>
  <c r="AN655" i="12"/>
  <c r="AO655" i="12"/>
  <c r="AP655" i="12"/>
  <c r="AQ655" i="12"/>
  <c r="AR655" i="12"/>
  <c r="AA225" i="12"/>
  <c r="AB225" i="12"/>
  <c r="AC225" i="12"/>
  <c r="AT225" i="12" s="1"/>
  <c r="AD225" i="12"/>
  <c r="AE225" i="12"/>
  <c r="AF225" i="12"/>
  <c r="AG225" i="12"/>
  <c r="AH225" i="12"/>
  <c r="AI225" i="12"/>
  <c r="AJ225" i="12"/>
  <c r="AK225" i="12"/>
  <c r="AL225" i="12"/>
  <c r="AM225" i="12"/>
  <c r="AN225" i="12"/>
  <c r="AO225" i="12"/>
  <c r="AP225" i="12"/>
  <c r="AQ225" i="12"/>
  <c r="AR225" i="12"/>
  <c r="AA676" i="12"/>
  <c r="AS676" i="12" s="1"/>
  <c r="AB676" i="12"/>
  <c r="AC676" i="12"/>
  <c r="AD676" i="12"/>
  <c r="AE676" i="12"/>
  <c r="AF676" i="12"/>
  <c r="AG676" i="12"/>
  <c r="AH676" i="12"/>
  <c r="AI676" i="12"/>
  <c r="AJ676" i="12"/>
  <c r="AK676" i="12"/>
  <c r="AL676" i="12"/>
  <c r="AM676" i="12"/>
  <c r="AN676" i="12"/>
  <c r="AO676" i="12"/>
  <c r="AP676" i="12"/>
  <c r="AQ676" i="12"/>
  <c r="AR676" i="12"/>
  <c r="AA689" i="12"/>
  <c r="AB689" i="12"/>
  <c r="AC689" i="12"/>
  <c r="AT689" i="12" s="1"/>
  <c r="AD689" i="12"/>
  <c r="AE689" i="12"/>
  <c r="AF689" i="12"/>
  <c r="AG689" i="12"/>
  <c r="AH689" i="12"/>
  <c r="AI689" i="12"/>
  <c r="AJ689" i="12"/>
  <c r="AK689" i="12"/>
  <c r="AL689" i="12"/>
  <c r="AM689" i="12"/>
  <c r="AN689" i="12"/>
  <c r="AO689" i="12"/>
  <c r="AP689" i="12"/>
  <c r="AQ689" i="12"/>
  <c r="AR689" i="12"/>
  <c r="AA678" i="12"/>
  <c r="AB678" i="12"/>
  <c r="AC678" i="12"/>
  <c r="AD678" i="12"/>
  <c r="AE678" i="12"/>
  <c r="AF678" i="12"/>
  <c r="AG678" i="12"/>
  <c r="AH678" i="12"/>
  <c r="AI678" i="12"/>
  <c r="AJ678" i="12"/>
  <c r="AK678" i="12"/>
  <c r="AL678" i="12"/>
  <c r="AM678" i="12"/>
  <c r="AN678" i="12"/>
  <c r="AO678" i="12"/>
  <c r="AP678" i="12"/>
  <c r="AQ678" i="12"/>
  <c r="AR678" i="12"/>
  <c r="AA584" i="12"/>
  <c r="AB584" i="12"/>
  <c r="AC584" i="12"/>
  <c r="AD584" i="12"/>
  <c r="AE584" i="12"/>
  <c r="AF584" i="12"/>
  <c r="AG584" i="12"/>
  <c r="AH584" i="12"/>
  <c r="AI584" i="12"/>
  <c r="AJ584" i="12"/>
  <c r="AK584" i="12"/>
  <c r="AL584" i="12"/>
  <c r="AM584" i="12"/>
  <c r="AN584" i="12"/>
  <c r="AO584" i="12"/>
  <c r="AP584" i="12"/>
  <c r="AQ584" i="12"/>
  <c r="AR584" i="12"/>
  <c r="AA662" i="12"/>
  <c r="AS662" i="12" s="1"/>
  <c r="AB662" i="12"/>
  <c r="AC662" i="12"/>
  <c r="AD662" i="12"/>
  <c r="AE662" i="12"/>
  <c r="AF662" i="12"/>
  <c r="AG662" i="12"/>
  <c r="AH662" i="12"/>
  <c r="AI662" i="12"/>
  <c r="AJ662" i="12"/>
  <c r="AK662" i="12"/>
  <c r="AL662" i="12"/>
  <c r="AM662" i="12"/>
  <c r="AN662" i="12"/>
  <c r="AO662" i="12"/>
  <c r="AP662" i="12"/>
  <c r="AQ662" i="12"/>
  <c r="AR662" i="12"/>
  <c r="AA667" i="12"/>
  <c r="AB667" i="12"/>
  <c r="AC667" i="12"/>
  <c r="AS667" i="12" s="1"/>
  <c r="AD667" i="12"/>
  <c r="AE667" i="12"/>
  <c r="AF667" i="12"/>
  <c r="AG667" i="12"/>
  <c r="AH667" i="12"/>
  <c r="AI667" i="12"/>
  <c r="AJ667" i="12"/>
  <c r="AK667" i="12"/>
  <c r="AL667" i="12"/>
  <c r="AM667" i="12"/>
  <c r="AN667" i="12"/>
  <c r="AO667" i="12"/>
  <c r="AP667" i="12"/>
  <c r="AQ667" i="12"/>
  <c r="AR667" i="12"/>
  <c r="AA670" i="12"/>
  <c r="AT670" i="12" s="1"/>
  <c r="AB670" i="12"/>
  <c r="AC670" i="12"/>
  <c r="AD670" i="12"/>
  <c r="AE670" i="12"/>
  <c r="AF670" i="12"/>
  <c r="AG670" i="12"/>
  <c r="AH670" i="12"/>
  <c r="AI670" i="12"/>
  <c r="AJ670" i="12"/>
  <c r="AK670" i="12"/>
  <c r="AL670" i="12"/>
  <c r="AM670" i="12"/>
  <c r="AN670" i="12"/>
  <c r="AO670" i="12"/>
  <c r="AP670" i="12"/>
  <c r="AQ670" i="12"/>
  <c r="AR670" i="12"/>
  <c r="AA671" i="12"/>
  <c r="AB671" i="12"/>
  <c r="AC671" i="12"/>
  <c r="AT671" i="12" s="1"/>
  <c r="AD671" i="12"/>
  <c r="AE671" i="12"/>
  <c r="AF671" i="12"/>
  <c r="AG671" i="12"/>
  <c r="AH671" i="12"/>
  <c r="AI671" i="12"/>
  <c r="AJ671" i="12"/>
  <c r="AK671" i="12"/>
  <c r="AL671" i="12"/>
  <c r="AM671" i="12"/>
  <c r="AN671" i="12"/>
  <c r="AO671" i="12"/>
  <c r="AP671" i="12"/>
  <c r="AQ671" i="12"/>
  <c r="AR671" i="12"/>
  <c r="AA687" i="12"/>
  <c r="AS687" i="12" s="1"/>
  <c r="AB687" i="12"/>
  <c r="AC687" i="12"/>
  <c r="AD687" i="12"/>
  <c r="AE687" i="12"/>
  <c r="AF687" i="12"/>
  <c r="AG687" i="12"/>
  <c r="AH687" i="12"/>
  <c r="AI687" i="12"/>
  <c r="AJ687" i="12"/>
  <c r="AK687" i="12"/>
  <c r="AL687" i="12"/>
  <c r="AM687" i="12"/>
  <c r="AN687" i="12"/>
  <c r="AO687" i="12"/>
  <c r="AP687" i="12"/>
  <c r="AQ687" i="12"/>
  <c r="AR687" i="12"/>
  <c r="AA680" i="12"/>
  <c r="AB680" i="12"/>
  <c r="AC680" i="12"/>
  <c r="AT680" i="12" s="1"/>
  <c r="AD680" i="12"/>
  <c r="AE680" i="12"/>
  <c r="AF680" i="12"/>
  <c r="AG680" i="12"/>
  <c r="AH680" i="12"/>
  <c r="AI680" i="12"/>
  <c r="AJ680" i="12"/>
  <c r="AK680" i="12"/>
  <c r="AL680" i="12"/>
  <c r="AM680" i="12"/>
  <c r="AN680" i="12"/>
  <c r="AO680" i="12"/>
  <c r="AP680" i="12"/>
  <c r="AQ680" i="12"/>
  <c r="AR680" i="12"/>
  <c r="AA663" i="12"/>
  <c r="AS663" i="12" s="1"/>
  <c r="AB663" i="12"/>
  <c r="AC663" i="12"/>
  <c r="AD663" i="12"/>
  <c r="AE663" i="12"/>
  <c r="AF663" i="12"/>
  <c r="AG663" i="12"/>
  <c r="AH663" i="12"/>
  <c r="AI663" i="12"/>
  <c r="AJ663" i="12"/>
  <c r="AK663" i="12"/>
  <c r="AL663" i="12"/>
  <c r="AM663" i="12"/>
  <c r="AN663" i="12"/>
  <c r="AO663" i="12"/>
  <c r="AP663" i="12"/>
  <c r="AQ663" i="12"/>
  <c r="AR663" i="12"/>
  <c r="AA688" i="12"/>
  <c r="AB688" i="12"/>
  <c r="AC688" i="12"/>
  <c r="AT688" i="12" s="1"/>
  <c r="AD688" i="12"/>
  <c r="AE688" i="12"/>
  <c r="AF688" i="12"/>
  <c r="AG688" i="12"/>
  <c r="AH688" i="12"/>
  <c r="AI688" i="12"/>
  <c r="AJ688" i="12"/>
  <c r="AK688" i="12"/>
  <c r="AL688" i="12"/>
  <c r="AM688" i="12"/>
  <c r="AN688" i="12"/>
  <c r="AO688" i="12"/>
  <c r="AP688" i="12"/>
  <c r="AQ688" i="12"/>
  <c r="AR688" i="12"/>
  <c r="AA679" i="12"/>
  <c r="AS679" i="12" s="1"/>
  <c r="AB679" i="12"/>
  <c r="AC679" i="12"/>
  <c r="AD679" i="12"/>
  <c r="AE679" i="12"/>
  <c r="AF679" i="12"/>
  <c r="AG679" i="12"/>
  <c r="AH679" i="12"/>
  <c r="AI679" i="12"/>
  <c r="AJ679" i="12"/>
  <c r="AK679" i="12"/>
  <c r="AL679" i="12"/>
  <c r="AM679" i="12"/>
  <c r="AN679" i="12"/>
  <c r="AO679" i="12"/>
  <c r="AP679" i="12"/>
  <c r="AQ679" i="12"/>
  <c r="AR679" i="12"/>
  <c r="AA666" i="12"/>
  <c r="AB666" i="12"/>
  <c r="AC666" i="12"/>
  <c r="AT666" i="12" s="1"/>
  <c r="AD666" i="12"/>
  <c r="AE666" i="12"/>
  <c r="AF666" i="12"/>
  <c r="AG666" i="12"/>
  <c r="AH666" i="12"/>
  <c r="AI666" i="12"/>
  <c r="AJ666" i="12"/>
  <c r="AK666" i="12"/>
  <c r="AL666" i="12"/>
  <c r="AM666" i="12"/>
  <c r="AN666" i="12"/>
  <c r="AO666" i="12"/>
  <c r="AP666" i="12"/>
  <c r="AQ666" i="12"/>
  <c r="AR666" i="12"/>
  <c r="AA681" i="12"/>
  <c r="AB681" i="12"/>
  <c r="AC681" i="12"/>
  <c r="AD681" i="12"/>
  <c r="AE681" i="12"/>
  <c r="AF681" i="12"/>
  <c r="AG681" i="12"/>
  <c r="AH681" i="12"/>
  <c r="AI681" i="12"/>
  <c r="AJ681" i="12"/>
  <c r="AK681" i="12"/>
  <c r="AL681" i="12"/>
  <c r="AM681" i="12"/>
  <c r="AN681" i="12"/>
  <c r="AO681" i="12"/>
  <c r="AP681" i="12"/>
  <c r="AQ681" i="12"/>
  <c r="AR681" i="12"/>
  <c r="AA672" i="12"/>
  <c r="AB672" i="12"/>
  <c r="AC672" i="12"/>
  <c r="AT672" i="12" s="1"/>
  <c r="AD672" i="12"/>
  <c r="AE672" i="12"/>
  <c r="AF672" i="12"/>
  <c r="AG672" i="12"/>
  <c r="AH672" i="12"/>
  <c r="AI672" i="12"/>
  <c r="AJ672" i="12"/>
  <c r="AK672" i="12"/>
  <c r="AL672" i="12"/>
  <c r="AM672" i="12"/>
  <c r="AN672" i="12"/>
  <c r="AO672" i="12"/>
  <c r="AP672" i="12"/>
  <c r="AQ672" i="12"/>
  <c r="AR672" i="12"/>
  <c r="AA661" i="12"/>
  <c r="AT661" i="12" s="1"/>
  <c r="AB661" i="12"/>
  <c r="AC661" i="12"/>
  <c r="AD661" i="12"/>
  <c r="AE661" i="12"/>
  <c r="AF661" i="12"/>
  <c r="AG661" i="12"/>
  <c r="AH661" i="12"/>
  <c r="AI661" i="12"/>
  <c r="AJ661" i="12"/>
  <c r="AK661" i="12"/>
  <c r="AL661" i="12"/>
  <c r="AM661" i="12"/>
  <c r="AN661" i="12"/>
  <c r="AO661" i="12"/>
  <c r="AP661" i="12"/>
  <c r="AQ661" i="12"/>
  <c r="AR661" i="12"/>
  <c r="AA677" i="12"/>
  <c r="AB677" i="12"/>
  <c r="AC677" i="12"/>
  <c r="AS677" i="12" s="1"/>
  <c r="AD677" i="12"/>
  <c r="AE677" i="12"/>
  <c r="AF677" i="12"/>
  <c r="AG677" i="12"/>
  <c r="AH677" i="12"/>
  <c r="AI677" i="12"/>
  <c r="AJ677" i="12"/>
  <c r="AK677" i="12"/>
  <c r="AL677" i="12"/>
  <c r="AM677" i="12"/>
  <c r="AN677" i="12"/>
  <c r="AO677" i="12"/>
  <c r="AP677" i="12"/>
  <c r="AQ677" i="12"/>
  <c r="AR677" i="12"/>
  <c r="AA674" i="12"/>
  <c r="AS674" i="12" s="1"/>
  <c r="AB674" i="12"/>
  <c r="AC674" i="12"/>
  <c r="AD674" i="12"/>
  <c r="AE674" i="12"/>
  <c r="AF674" i="12"/>
  <c r="AG674" i="12"/>
  <c r="AH674" i="12"/>
  <c r="AI674" i="12"/>
  <c r="AJ674" i="12"/>
  <c r="AK674" i="12"/>
  <c r="AL674" i="12"/>
  <c r="AM674" i="12"/>
  <c r="AN674" i="12"/>
  <c r="AO674" i="12"/>
  <c r="AP674" i="12"/>
  <c r="AQ674" i="12"/>
  <c r="AR674" i="12"/>
  <c r="AA682" i="12"/>
  <c r="AB682" i="12"/>
  <c r="AC682" i="12"/>
  <c r="AD682" i="12"/>
  <c r="AE682" i="12"/>
  <c r="AF682" i="12"/>
  <c r="AG682" i="12"/>
  <c r="AH682" i="12"/>
  <c r="AI682" i="12"/>
  <c r="AJ682" i="12"/>
  <c r="AK682" i="12"/>
  <c r="AL682" i="12"/>
  <c r="AM682" i="12"/>
  <c r="AN682" i="12"/>
  <c r="AO682" i="12"/>
  <c r="AP682" i="12"/>
  <c r="AQ682" i="12"/>
  <c r="AR682" i="12"/>
  <c r="AA683" i="12"/>
  <c r="AS683" i="12" s="1"/>
  <c r="AB683" i="12"/>
  <c r="AC683" i="12"/>
  <c r="AD683" i="12"/>
  <c r="AE683" i="12"/>
  <c r="AF683" i="12"/>
  <c r="AG683" i="12"/>
  <c r="AH683" i="12"/>
  <c r="AI683" i="12"/>
  <c r="AJ683" i="12"/>
  <c r="AK683" i="12"/>
  <c r="AL683" i="12"/>
  <c r="AM683" i="12"/>
  <c r="AN683" i="12"/>
  <c r="AO683" i="12"/>
  <c r="AP683" i="12"/>
  <c r="AQ683" i="12"/>
  <c r="AR683" i="12"/>
  <c r="AA684" i="12"/>
  <c r="AB684" i="12"/>
  <c r="AC684" i="12"/>
  <c r="AS684" i="12" s="1"/>
  <c r="AD684" i="12"/>
  <c r="AE684" i="12"/>
  <c r="AF684" i="12"/>
  <c r="AG684" i="12"/>
  <c r="AH684" i="12"/>
  <c r="AI684" i="12"/>
  <c r="AJ684" i="12"/>
  <c r="AK684" i="12"/>
  <c r="AL684" i="12"/>
  <c r="AM684" i="12"/>
  <c r="AN684" i="12"/>
  <c r="AO684" i="12"/>
  <c r="AP684" i="12"/>
  <c r="AQ684" i="12"/>
  <c r="AR684" i="12"/>
  <c r="AA685" i="12"/>
  <c r="AB685" i="12"/>
  <c r="AC685" i="12"/>
  <c r="AD685" i="12"/>
  <c r="AE685" i="12"/>
  <c r="AF685" i="12"/>
  <c r="AG685" i="12"/>
  <c r="AH685" i="12"/>
  <c r="AI685" i="12"/>
  <c r="AJ685" i="12"/>
  <c r="AK685" i="12"/>
  <c r="AL685" i="12"/>
  <c r="AM685" i="12"/>
  <c r="AN685" i="12"/>
  <c r="AO685" i="12"/>
  <c r="AP685" i="12"/>
  <c r="AQ685" i="12"/>
  <c r="AR685" i="12"/>
  <c r="AA664" i="12"/>
  <c r="AB664" i="12"/>
  <c r="AC664" i="12"/>
  <c r="AS664" i="12" s="1"/>
  <c r="AD664" i="12"/>
  <c r="AE664" i="12"/>
  <c r="AF664" i="12"/>
  <c r="AG664" i="12"/>
  <c r="AH664" i="12"/>
  <c r="AI664" i="12"/>
  <c r="AJ664" i="12"/>
  <c r="AK664" i="12"/>
  <c r="AL664" i="12"/>
  <c r="AM664" i="12"/>
  <c r="AN664" i="12"/>
  <c r="AO664" i="12"/>
  <c r="AP664" i="12"/>
  <c r="AQ664" i="12"/>
  <c r="AR664" i="12"/>
  <c r="AA673" i="12"/>
  <c r="AS673" i="12" s="1"/>
  <c r="AB673" i="12"/>
  <c r="AC673" i="12"/>
  <c r="AD673" i="12"/>
  <c r="AE673" i="12"/>
  <c r="AF673" i="12"/>
  <c r="AG673" i="12"/>
  <c r="AH673" i="12"/>
  <c r="AI673" i="12"/>
  <c r="AJ673" i="12"/>
  <c r="AK673" i="12"/>
  <c r="AL673" i="12"/>
  <c r="AM673" i="12"/>
  <c r="AN673" i="12"/>
  <c r="AO673" i="12"/>
  <c r="AP673" i="12"/>
  <c r="AQ673" i="12"/>
  <c r="AR673" i="12"/>
  <c r="AA686" i="12"/>
  <c r="AB686" i="12"/>
  <c r="AC686" i="12"/>
  <c r="AS686" i="12" s="1"/>
  <c r="AD686" i="12"/>
  <c r="AE686" i="12"/>
  <c r="AF686" i="12"/>
  <c r="AG686" i="12"/>
  <c r="AH686" i="12"/>
  <c r="AI686" i="12"/>
  <c r="AJ686" i="12"/>
  <c r="AK686" i="12"/>
  <c r="AL686" i="12"/>
  <c r="AM686" i="12"/>
  <c r="AN686" i="12"/>
  <c r="AO686" i="12"/>
  <c r="AP686" i="12"/>
  <c r="AQ686" i="12"/>
  <c r="AR686" i="12"/>
  <c r="AA690" i="12"/>
  <c r="AB690" i="12"/>
  <c r="AC690" i="12"/>
  <c r="AD690" i="12"/>
  <c r="AE690" i="12"/>
  <c r="AF690" i="12"/>
  <c r="AG690" i="12"/>
  <c r="AH690" i="12"/>
  <c r="AI690" i="12"/>
  <c r="AJ690" i="12"/>
  <c r="AK690" i="12"/>
  <c r="AL690" i="12"/>
  <c r="AM690" i="12"/>
  <c r="AN690" i="12"/>
  <c r="AO690" i="12"/>
  <c r="AP690" i="12"/>
  <c r="AQ690" i="12"/>
  <c r="AR690" i="12"/>
  <c r="AA660" i="12"/>
  <c r="AB660" i="12"/>
  <c r="AC660" i="12"/>
  <c r="AS660" i="12" s="1"/>
  <c r="AD660" i="12"/>
  <c r="AE660" i="12"/>
  <c r="AF660" i="12"/>
  <c r="AG660" i="12"/>
  <c r="AH660" i="12"/>
  <c r="AI660" i="12"/>
  <c r="AJ660" i="12"/>
  <c r="AK660" i="12"/>
  <c r="AL660" i="12"/>
  <c r="AM660" i="12"/>
  <c r="AN660" i="12"/>
  <c r="AO660" i="12"/>
  <c r="AP660" i="12"/>
  <c r="AQ660" i="12"/>
  <c r="AR660" i="12"/>
  <c r="AA675" i="12"/>
  <c r="AT675" i="12" s="1"/>
  <c r="AB675" i="12"/>
  <c r="AC675" i="12"/>
  <c r="AD675" i="12"/>
  <c r="AE675" i="12"/>
  <c r="AF675" i="12"/>
  <c r="AG675" i="12"/>
  <c r="AH675" i="12"/>
  <c r="AI675" i="12"/>
  <c r="AJ675" i="12"/>
  <c r="AK675" i="12"/>
  <c r="AL675" i="12"/>
  <c r="AM675" i="12"/>
  <c r="AN675" i="12"/>
  <c r="AO675" i="12"/>
  <c r="AP675" i="12"/>
  <c r="AQ675" i="12"/>
  <c r="AR675" i="12"/>
  <c r="AA733" i="12"/>
  <c r="AB733" i="12"/>
  <c r="AC733" i="12"/>
  <c r="AT733" i="12" s="1"/>
  <c r="AD733" i="12"/>
  <c r="AE733" i="12"/>
  <c r="AF733" i="12"/>
  <c r="AG733" i="12"/>
  <c r="AH733" i="12"/>
  <c r="AI733" i="12"/>
  <c r="AJ733" i="12"/>
  <c r="AK733" i="12"/>
  <c r="AL733" i="12"/>
  <c r="AM733" i="12"/>
  <c r="AN733" i="12"/>
  <c r="AO733" i="12"/>
  <c r="AP733" i="12"/>
  <c r="AQ733" i="12"/>
  <c r="AR733" i="12"/>
  <c r="AA743" i="12"/>
  <c r="AB743" i="12"/>
  <c r="AC743" i="12"/>
  <c r="AD743" i="12"/>
  <c r="AE743" i="12"/>
  <c r="AF743" i="12"/>
  <c r="AG743" i="12"/>
  <c r="AH743" i="12"/>
  <c r="AI743" i="12"/>
  <c r="AJ743" i="12"/>
  <c r="AK743" i="12"/>
  <c r="AL743" i="12"/>
  <c r="AM743" i="12"/>
  <c r="AN743" i="12"/>
  <c r="AO743" i="12"/>
  <c r="AP743" i="12"/>
  <c r="AQ743" i="12"/>
  <c r="AR743" i="12"/>
  <c r="AA697" i="12"/>
  <c r="AB697" i="12"/>
  <c r="AC697" i="12"/>
  <c r="AT697" i="12" s="1"/>
  <c r="AD697" i="12"/>
  <c r="AE697" i="12"/>
  <c r="AF697" i="12"/>
  <c r="AG697" i="12"/>
  <c r="AH697" i="12"/>
  <c r="AI697" i="12"/>
  <c r="AJ697" i="12"/>
  <c r="AK697" i="12"/>
  <c r="AL697" i="12"/>
  <c r="AM697" i="12"/>
  <c r="AN697" i="12"/>
  <c r="AO697" i="12"/>
  <c r="AP697" i="12"/>
  <c r="AQ697" i="12"/>
  <c r="AR697" i="12"/>
  <c r="AA692" i="12"/>
  <c r="AS692" i="12" s="1"/>
  <c r="AB692" i="12"/>
  <c r="AC692" i="12"/>
  <c r="AD692" i="12"/>
  <c r="AE692" i="12"/>
  <c r="AF692" i="12"/>
  <c r="AG692" i="12"/>
  <c r="AH692" i="12"/>
  <c r="AI692" i="12"/>
  <c r="AJ692" i="12"/>
  <c r="AK692" i="12"/>
  <c r="AL692" i="12"/>
  <c r="AM692" i="12"/>
  <c r="AN692" i="12"/>
  <c r="AO692" i="12"/>
  <c r="AP692" i="12"/>
  <c r="AQ692" i="12"/>
  <c r="AR692" i="12"/>
  <c r="AA694" i="12"/>
  <c r="AB694" i="12"/>
  <c r="AC694" i="12"/>
  <c r="AS694" i="12" s="1"/>
  <c r="AD694" i="12"/>
  <c r="AE694" i="12"/>
  <c r="AF694" i="12"/>
  <c r="AG694" i="12"/>
  <c r="AH694" i="12"/>
  <c r="AI694" i="12"/>
  <c r="AJ694" i="12"/>
  <c r="AK694" i="12"/>
  <c r="AL694" i="12"/>
  <c r="AM694" i="12"/>
  <c r="AN694" i="12"/>
  <c r="AO694" i="12"/>
  <c r="AP694" i="12"/>
  <c r="AQ694" i="12"/>
  <c r="AR694" i="12"/>
  <c r="AA106" i="12"/>
  <c r="AT106" i="12" s="1"/>
  <c r="AB106" i="12"/>
  <c r="AC106" i="12"/>
  <c r="AD106" i="12"/>
  <c r="AE106" i="12"/>
  <c r="AF106" i="12"/>
  <c r="AG106" i="12"/>
  <c r="AH106" i="12"/>
  <c r="AI106" i="12"/>
  <c r="AJ106" i="12"/>
  <c r="AK106" i="12"/>
  <c r="AL106" i="12"/>
  <c r="AM106" i="12"/>
  <c r="AN106" i="12"/>
  <c r="AO106" i="12"/>
  <c r="AP106" i="12"/>
  <c r="AQ106" i="12"/>
  <c r="AR106" i="12"/>
  <c r="AA695" i="12"/>
  <c r="AB695" i="12"/>
  <c r="AC695" i="12"/>
  <c r="AD695" i="12"/>
  <c r="AE695" i="12"/>
  <c r="AF695" i="12"/>
  <c r="AG695" i="12"/>
  <c r="AH695" i="12"/>
  <c r="AI695" i="12"/>
  <c r="AJ695" i="12"/>
  <c r="AK695" i="12"/>
  <c r="AL695" i="12"/>
  <c r="AM695" i="12"/>
  <c r="AN695" i="12"/>
  <c r="AO695" i="12"/>
  <c r="AP695" i="12"/>
  <c r="AQ695" i="12"/>
  <c r="AR695" i="12"/>
  <c r="AA751" i="12"/>
  <c r="AS751" i="12" s="1"/>
  <c r="AB751" i="12"/>
  <c r="AC751" i="12"/>
  <c r="AD751" i="12"/>
  <c r="AE751" i="12"/>
  <c r="AF751" i="12"/>
  <c r="AG751" i="12"/>
  <c r="AH751" i="12"/>
  <c r="AI751" i="12"/>
  <c r="AJ751" i="12"/>
  <c r="AK751" i="12"/>
  <c r="AL751" i="12"/>
  <c r="AM751" i="12"/>
  <c r="AN751" i="12"/>
  <c r="AO751" i="12"/>
  <c r="AP751" i="12"/>
  <c r="AQ751" i="12"/>
  <c r="AR751" i="12"/>
  <c r="AA723" i="12"/>
  <c r="AB723" i="12"/>
  <c r="AC723" i="12"/>
  <c r="AS723" i="12" s="1"/>
  <c r="AD723" i="12"/>
  <c r="AE723" i="12"/>
  <c r="AF723" i="12"/>
  <c r="AG723" i="12"/>
  <c r="AH723" i="12"/>
  <c r="AI723" i="12"/>
  <c r="AJ723" i="12"/>
  <c r="AK723" i="12"/>
  <c r="AL723" i="12"/>
  <c r="AM723" i="12"/>
  <c r="AN723" i="12"/>
  <c r="AO723" i="12"/>
  <c r="AP723" i="12"/>
  <c r="AQ723" i="12"/>
  <c r="AR723" i="12"/>
  <c r="AA704" i="12"/>
  <c r="AB704" i="12"/>
  <c r="AC704" i="12"/>
  <c r="AD704" i="12"/>
  <c r="AE704" i="12"/>
  <c r="AF704" i="12"/>
  <c r="AG704" i="12"/>
  <c r="AH704" i="12"/>
  <c r="AI704" i="12"/>
  <c r="AJ704" i="12"/>
  <c r="AK704" i="12"/>
  <c r="AL704" i="12"/>
  <c r="AM704" i="12"/>
  <c r="AN704" i="12"/>
  <c r="AO704" i="12"/>
  <c r="AP704" i="12"/>
  <c r="AQ704" i="12"/>
  <c r="AR704" i="12"/>
  <c r="AA737" i="12"/>
  <c r="AB737" i="12"/>
  <c r="AC737" i="12"/>
  <c r="AT737" i="12" s="1"/>
  <c r="AD737" i="12"/>
  <c r="AE737" i="12"/>
  <c r="AF737" i="12"/>
  <c r="AG737" i="12"/>
  <c r="AH737" i="12"/>
  <c r="AI737" i="12"/>
  <c r="AJ737" i="12"/>
  <c r="AK737" i="12"/>
  <c r="AL737" i="12"/>
  <c r="AM737" i="12"/>
  <c r="AN737" i="12"/>
  <c r="AO737" i="12"/>
  <c r="AP737" i="12"/>
  <c r="AQ737" i="12"/>
  <c r="AR737" i="12"/>
  <c r="AA754" i="12"/>
  <c r="AS754" i="12" s="1"/>
  <c r="AB754" i="12"/>
  <c r="AC754" i="12"/>
  <c r="AD754" i="12"/>
  <c r="AE754" i="12"/>
  <c r="AF754" i="12"/>
  <c r="AG754" i="12"/>
  <c r="AH754" i="12"/>
  <c r="AI754" i="12"/>
  <c r="AJ754" i="12"/>
  <c r="AK754" i="12"/>
  <c r="AL754" i="12"/>
  <c r="AM754" i="12"/>
  <c r="AN754" i="12"/>
  <c r="AO754" i="12"/>
  <c r="AP754" i="12"/>
  <c r="AQ754" i="12"/>
  <c r="AR754" i="12"/>
  <c r="AA700" i="12"/>
  <c r="AB700" i="12"/>
  <c r="AC700" i="12"/>
  <c r="AS700" i="12" s="1"/>
  <c r="AD700" i="12"/>
  <c r="AE700" i="12"/>
  <c r="AF700" i="12"/>
  <c r="AG700" i="12"/>
  <c r="AH700" i="12"/>
  <c r="AI700" i="12"/>
  <c r="AJ700" i="12"/>
  <c r="AK700" i="12"/>
  <c r="AL700" i="12"/>
  <c r="AM700" i="12"/>
  <c r="AN700" i="12"/>
  <c r="AO700" i="12"/>
  <c r="AP700" i="12"/>
  <c r="AQ700" i="12"/>
  <c r="AR700" i="12"/>
  <c r="AA706" i="12"/>
  <c r="AB706" i="12"/>
  <c r="AC706" i="12"/>
  <c r="AD706" i="12"/>
  <c r="AE706" i="12"/>
  <c r="AF706" i="12"/>
  <c r="AG706" i="12"/>
  <c r="AH706" i="12"/>
  <c r="AI706" i="12"/>
  <c r="AJ706" i="12"/>
  <c r="AK706" i="12"/>
  <c r="AL706" i="12"/>
  <c r="AM706" i="12"/>
  <c r="AN706" i="12"/>
  <c r="AO706" i="12"/>
  <c r="AP706" i="12"/>
  <c r="AQ706" i="12"/>
  <c r="AR706" i="12"/>
  <c r="AA711" i="12"/>
  <c r="AB711" i="12"/>
  <c r="AC711" i="12"/>
  <c r="AS711" i="12" s="1"/>
  <c r="AD711" i="12"/>
  <c r="AE711" i="12"/>
  <c r="AF711" i="12"/>
  <c r="AG711" i="12"/>
  <c r="AH711" i="12"/>
  <c r="AI711" i="12"/>
  <c r="AJ711" i="12"/>
  <c r="AK711" i="12"/>
  <c r="AL711" i="12"/>
  <c r="AM711" i="12"/>
  <c r="AN711" i="12"/>
  <c r="AO711" i="12"/>
  <c r="AP711" i="12"/>
  <c r="AQ711" i="12"/>
  <c r="AR711" i="12"/>
  <c r="AA712" i="12"/>
  <c r="AS712" i="12" s="1"/>
  <c r="AB712" i="12"/>
  <c r="AC712" i="12"/>
  <c r="AD712" i="12"/>
  <c r="AE712" i="12"/>
  <c r="AF712" i="12"/>
  <c r="AG712" i="12"/>
  <c r="AH712" i="12"/>
  <c r="AI712" i="12"/>
  <c r="AJ712" i="12"/>
  <c r="AK712" i="12"/>
  <c r="AL712" i="12"/>
  <c r="AM712" i="12"/>
  <c r="AN712" i="12"/>
  <c r="AO712" i="12"/>
  <c r="AP712" i="12"/>
  <c r="AQ712" i="12"/>
  <c r="AR712" i="12"/>
  <c r="AA703" i="12"/>
  <c r="AB703" i="12"/>
  <c r="AC703" i="12"/>
  <c r="AS703" i="12" s="1"/>
  <c r="AD703" i="12"/>
  <c r="AE703" i="12"/>
  <c r="AF703" i="12"/>
  <c r="AG703" i="12"/>
  <c r="AH703" i="12"/>
  <c r="AI703" i="12"/>
  <c r="AJ703" i="12"/>
  <c r="AK703" i="12"/>
  <c r="AL703" i="12"/>
  <c r="AM703" i="12"/>
  <c r="AN703" i="12"/>
  <c r="AO703" i="12"/>
  <c r="AP703" i="12"/>
  <c r="AQ703" i="12"/>
  <c r="AR703" i="12"/>
  <c r="AA133" i="12"/>
  <c r="AT133" i="12" s="1"/>
  <c r="AB133" i="12"/>
  <c r="AC133" i="12"/>
  <c r="AD133" i="12"/>
  <c r="AE133" i="12"/>
  <c r="AF133" i="12"/>
  <c r="AG133" i="12"/>
  <c r="AH133" i="12"/>
  <c r="AI133" i="12"/>
  <c r="AJ133" i="12"/>
  <c r="AK133" i="12"/>
  <c r="AL133" i="12"/>
  <c r="AM133" i="12"/>
  <c r="AN133" i="12"/>
  <c r="AO133" i="12"/>
  <c r="AP133" i="12"/>
  <c r="AQ133" i="12"/>
  <c r="AR133" i="12"/>
  <c r="AA713" i="12"/>
  <c r="AB713" i="12"/>
  <c r="AC713" i="12"/>
  <c r="AS713" i="12" s="1"/>
  <c r="AD713" i="12"/>
  <c r="AE713" i="12"/>
  <c r="AF713" i="12"/>
  <c r="AG713" i="12"/>
  <c r="AH713" i="12"/>
  <c r="AI713" i="12"/>
  <c r="AJ713" i="12"/>
  <c r="AK713" i="12"/>
  <c r="AL713" i="12"/>
  <c r="AM713" i="12"/>
  <c r="AN713" i="12"/>
  <c r="AO713" i="12"/>
  <c r="AP713" i="12"/>
  <c r="AQ713" i="12"/>
  <c r="AR713" i="12"/>
  <c r="AA721" i="12"/>
  <c r="AS721" i="12" s="1"/>
  <c r="AB721" i="12"/>
  <c r="AC721" i="12"/>
  <c r="AD721" i="12"/>
  <c r="AE721" i="12"/>
  <c r="AF721" i="12"/>
  <c r="AG721" i="12"/>
  <c r="AH721" i="12"/>
  <c r="AI721" i="12"/>
  <c r="AJ721" i="12"/>
  <c r="AK721" i="12"/>
  <c r="AL721" i="12"/>
  <c r="AM721" i="12"/>
  <c r="AN721" i="12"/>
  <c r="AO721" i="12"/>
  <c r="AP721" i="12"/>
  <c r="AQ721" i="12"/>
  <c r="AR721" i="12"/>
  <c r="AA707" i="12"/>
  <c r="AB707" i="12"/>
  <c r="AC707" i="12"/>
  <c r="AT707" i="12" s="1"/>
  <c r="AD707" i="12"/>
  <c r="AE707" i="12"/>
  <c r="AF707" i="12"/>
  <c r="AG707" i="12"/>
  <c r="AH707" i="12"/>
  <c r="AI707" i="12"/>
  <c r="AJ707" i="12"/>
  <c r="AK707" i="12"/>
  <c r="AL707" i="12"/>
  <c r="AM707" i="12"/>
  <c r="AN707" i="12"/>
  <c r="AO707" i="12"/>
  <c r="AP707" i="12"/>
  <c r="AQ707" i="12"/>
  <c r="AR707" i="12"/>
  <c r="AA732" i="12"/>
  <c r="AT732" i="12" s="1"/>
  <c r="AB732" i="12"/>
  <c r="AC732" i="12"/>
  <c r="AD732" i="12"/>
  <c r="AE732" i="12"/>
  <c r="AF732" i="12"/>
  <c r="AG732" i="12"/>
  <c r="AH732" i="12"/>
  <c r="AI732" i="12"/>
  <c r="AJ732" i="12"/>
  <c r="AK732" i="12"/>
  <c r="AL732" i="12"/>
  <c r="AM732" i="12"/>
  <c r="AN732" i="12"/>
  <c r="AO732" i="12"/>
  <c r="AP732" i="12"/>
  <c r="AQ732" i="12"/>
  <c r="AR732" i="12"/>
  <c r="AA696" i="12"/>
  <c r="AB696" i="12"/>
  <c r="AC696" i="12"/>
  <c r="AT696" i="12" s="1"/>
  <c r="AD696" i="12"/>
  <c r="AE696" i="12"/>
  <c r="AF696" i="12"/>
  <c r="AG696" i="12"/>
  <c r="AH696" i="12"/>
  <c r="AI696" i="12"/>
  <c r="AJ696" i="12"/>
  <c r="AK696" i="12"/>
  <c r="AL696" i="12"/>
  <c r="AM696" i="12"/>
  <c r="AN696" i="12"/>
  <c r="AO696" i="12"/>
  <c r="AP696" i="12"/>
  <c r="AQ696" i="12"/>
  <c r="AR696" i="12"/>
  <c r="AA715" i="12"/>
  <c r="AB715" i="12"/>
  <c r="AC715" i="12"/>
  <c r="AD715" i="12"/>
  <c r="AE715" i="12"/>
  <c r="AF715" i="12"/>
  <c r="AG715" i="12"/>
  <c r="AH715" i="12"/>
  <c r="AI715" i="12"/>
  <c r="AJ715" i="12"/>
  <c r="AK715" i="12"/>
  <c r="AL715" i="12"/>
  <c r="AM715" i="12"/>
  <c r="AN715" i="12"/>
  <c r="AO715" i="12"/>
  <c r="AP715" i="12"/>
  <c r="AQ715" i="12"/>
  <c r="AR715" i="12"/>
  <c r="AA718" i="12"/>
  <c r="AB718" i="12"/>
  <c r="AC718" i="12"/>
  <c r="AS718" i="12" s="1"/>
  <c r="AD718" i="12"/>
  <c r="AE718" i="12"/>
  <c r="AF718" i="12"/>
  <c r="AG718" i="12"/>
  <c r="AH718" i="12"/>
  <c r="AI718" i="12"/>
  <c r="AJ718" i="12"/>
  <c r="AK718" i="12"/>
  <c r="AL718" i="12"/>
  <c r="AM718" i="12"/>
  <c r="AN718" i="12"/>
  <c r="AO718" i="12"/>
  <c r="AP718" i="12"/>
  <c r="AQ718" i="12"/>
  <c r="AR718" i="12"/>
  <c r="AA720" i="12"/>
  <c r="AT720" i="12" s="1"/>
  <c r="AB720" i="12"/>
  <c r="AC720" i="12"/>
  <c r="AD720" i="12"/>
  <c r="AE720" i="12"/>
  <c r="AF720" i="12"/>
  <c r="AG720" i="12"/>
  <c r="AH720" i="12"/>
  <c r="AI720" i="12"/>
  <c r="AJ720" i="12"/>
  <c r="AK720" i="12"/>
  <c r="AL720" i="12"/>
  <c r="AM720" i="12"/>
  <c r="AN720" i="12"/>
  <c r="AO720" i="12"/>
  <c r="AP720" i="12"/>
  <c r="AQ720" i="12"/>
  <c r="AR720" i="12"/>
  <c r="AA725" i="12"/>
  <c r="AB725" i="12"/>
  <c r="AC725" i="12"/>
  <c r="AS725" i="12" s="1"/>
  <c r="AD725" i="12"/>
  <c r="AE725" i="12"/>
  <c r="AF725" i="12"/>
  <c r="AG725" i="12"/>
  <c r="AH725" i="12"/>
  <c r="AI725" i="12"/>
  <c r="AJ725" i="12"/>
  <c r="AK725" i="12"/>
  <c r="AL725" i="12"/>
  <c r="AM725" i="12"/>
  <c r="AN725" i="12"/>
  <c r="AO725" i="12"/>
  <c r="AP725" i="12"/>
  <c r="AQ725" i="12"/>
  <c r="AR725" i="12"/>
  <c r="AA731" i="12"/>
  <c r="AB731" i="12"/>
  <c r="AC731" i="12"/>
  <c r="AD731" i="12"/>
  <c r="AE731" i="12"/>
  <c r="AF731" i="12"/>
  <c r="AG731" i="12"/>
  <c r="AH731" i="12"/>
  <c r="AI731" i="12"/>
  <c r="AJ731" i="12"/>
  <c r="AK731" i="12"/>
  <c r="AL731" i="12"/>
  <c r="AM731" i="12"/>
  <c r="AN731" i="12"/>
  <c r="AO731" i="12"/>
  <c r="AP731" i="12"/>
  <c r="AQ731" i="12"/>
  <c r="AR731" i="12"/>
  <c r="AA729" i="12"/>
  <c r="AB729" i="12"/>
  <c r="AC729" i="12"/>
  <c r="AD729" i="12"/>
  <c r="AE729" i="12"/>
  <c r="AF729" i="12"/>
  <c r="AG729" i="12"/>
  <c r="AH729" i="12"/>
  <c r="AI729" i="12"/>
  <c r="AJ729" i="12"/>
  <c r="AK729" i="12"/>
  <c r="AL729" i="12"/>
  <c r="AM729" i="12"/>
  <c r="AN729" i="12"/>
  <c r="AO729" i="12"/>
  <c r="AP729" i="12"/>
  <c r="AQ729" i="12"/>
  <c r="AR729" i="12"/>
  <c r="AA705" i="12"/>
  <c r="AS705" i="12" s="1"/>
  <c r="AB705" i="12"/>
  <c r="AC705" i="12"/>
  <c r="AD705" i="12"/>
  <c r="AE705" i="12"/>
  <c r="AF705" i="12"/>
  <c r="AG705" i="12"/>
  <c r="AH705" i="12"/>
  <c r="AI705" i="12"/>
  <c r="AJ705" i="12"/>
  <c r="AK705" i="12"/>
  <c r="AL705" i="12"/>
  <c r="AM705" i="12"/>
  <c r="AN705" i="12"/>
  <c r="AO705" i="12"/>
  <c r="AP705" i="12"/>
  <c r="AQ705" i="12"/>
  <c r="AR705" i="12"/>
  <c r="AA716" i="12"/>
  <c r="AB716" i="12"/>
  <c r="AC716" i="12"/>
  <c r="AT716" i="12" s="1"/>
  <c r="AD716" i="12"/>
  <c r="AE716" i="12"/>
  <c r="AF716" i="12"/>
  <c r="AG716" i="12"/>
  <c r="AH716" i="12"/>
  <c r="AI716" i="12"/>
  <c r="AJ716" i="12"/>
  <c r="AK716" i="12"/>
  <c r="AL716" i="12"/>
  <c r="AM716" i="12"/>
  <c r="AN716" i="12"/>
  <c r="AO716" i="12"/>
  <c r="AP716" i="12"/>
  <c r="AQ716" i="12"/>
  <c r="AR716" i="12"/>
  <c r="AA739" i="12"/>
  <c r="AS739" i="12" s="1"/>
  <c r="AB739" i="12"/>
  <c r="AC739" i="12"/>
  <c r="AD739" i="12"/>
  <c r="AE739" i="12"/>
  <c r="AF739" i="12"/>
  <c r="AG739" i="12"/>
  <c r="AH739" i="12"/>
  <c r="AI739" i="12"/>
  <c r="AJ739" i="12"/>
  <c r="AK739" i="12"/>
  <c r="AL739" i="12"/>
  <c r="AM739" i="12"/>
  <c r="AN739" i="12"/>
  <c r="AO739" i="12"/>
  <c r="AP739" i="12"/>
  <c r="AQ739" i="12"/>
  <c r="AR739" i="12"/>
  <c r="AA728" i="12"/>
  <c r="AB728" i="12"/>
  <c r="AC728" i="12"/>
  <c r="AT728" i="12" s="1"/>
  <c r="AD728" i="12"/>
  <c r="AE728" i="12"/>
  <c r="AF728" i="12"/>
  <c r="AG728" i="12"/>
  <c r="AH728" i="12"/>
  <c r="AI728" i="12"/>
  <c r="AJ728" i="12"/>
  <c r="AK728" i="12"/>
  <c r="AL728" i="12"/>
  <c r="AM728" i="12"/>
  <c r="AN728" i="12"/>
  <c r="AO728" i="12"/>
  <c r="AP728" i="12"/>
  <c r="AQ728" i="12"/>
  <c r="AR728" i="12"/>
  <c r="AA730" i="12"/>
  <c r="AT730" i="12" s="1"/>
  <c r="AB730" i="12"/>
  <c r="AC730" i="12"/>
  <c r="AD730" i="12"/>
  <c r="AE730" i="12"/>
  <c r="AF730" i="12"/>
  <c r="AG730" i="12"/>
  <c r="AH730" i="12"/>
  <c r="AI730" i="12"/>
  <c r="AJ730" i="12"/>
  <c r="AK730" i="12"/>
  <c r="AL730" i="12"/>
  <c r="AM730" i="12"/>
  <c r="AN730" i="12"/>
  <c r="AO730" i="12"/>
  <c r="AP730" i="12"/>
  <c r="AQ730" i="12"/>
  <c r="AR730" i="12"/>
  <c r="AA722" i="12"/>
  <c r="AB722" i="12"/>
  <c r="AC722" i="12"/>
  <c r="AT722" i="12" s="1"/>
  <c r="AD722" i="12"/>
  <c r="AE722" i="12"/>
  <c r="AF722" i="12"/>
  <c r="AG722" i="12"/>
  <c r="AH722" i="12"/>
  <c r="AI722" i="12"/>
  <c r="AJ722" i="12"/>
  <c r="AK722" i="12"/>
  <c r="AL722" i="12"/>
  <c r="AM722" i="12"/>
  <c r="AN722" i="12"/>
  <c r="AO722" i="12"/>
  <c r="AP722" i="12"/>
  <c r="AQ722" i="12"/>
  <c r="AR722" i="12"/>
  <c r="AA698" i="12"/>
  <c r="AB698" i="12"/>
  <c r="AC698" i="12"/>
  <c r="AD698" i="12"/>
  <c r="AE698" i="12"/>
  <c r="AF698" i="12"/>
  <c r="AG698" i="12"/>
  <c r="AH698" i="12"/>
  <c r="AI698" i="12"/>
  <c r="AJ698" i="12"/>
  <c r="AK698" i="12"/>
  <c r="AL698" i="12"/>
  <c r="AM698" i="12"/>
  <c r="AN698" i="12"/>
  <c r="AO698" i="12"/>
  <c r="AP698" i="12"/>
  <c r="AQ698" i="12"/>
  <c r="AR698" i="12"/>
  <c r="AA480" i="12"/>
  <c r="AB480" i="12"/>
  <c r="AC480" i="12"/>
  <c r="AT480" i="12" s="1"/>
  <c r="AD480" i="12"/>
  <c r="AE480" i="12"/>
  <c r="AF480" i="12"/>
  <c r="AG480" i="12"/>
  <c r="AH480" i="12"/>
  <c r="AI480" i="12"/>
  <c r="AJ480" i="12"/>
  <c r="AK480" i="12"/>
  <c r="AL480" i="12"/>
  <c r="AM480" i="12"/>
  <c r="AN480" i="12"/>
  <c r="AO480" i="12"/>
  <c r="AP480" i="12"/>
  <c r="AQ480" i="12"/>
  <c r="AR480" i="12"/>
  <c r="AA752" i="12"/>
  <c r="AS752" i="12" s="1"/>
  <c r="AB752" i="12"/>
  <c r="AC752" i="12"/>
  <c r="AD752" i="12"/>
  <c r="AE752" i="12"/>
  <c r="AF752" i="12"/>
  <c r="AG752" i="12"/>
  <c r="AH752" i="12"/>
  <c r="AI752" i="12"/>
  <c r="AJ752" i="12"/>
  <c r="AK752" i="12"/>
  <c r="AL752" i="12"/>
  <c r="AM752" i="12"/>
  <c r="AN752" i="12"/>
  <c r="AO752" i="12"/>
  <c r="AP752" i="12"/>
  <c r="AQ752" i="12"/>
  <c r="AR752" i="12"/>
  <c r="AA708" i="12"/>
  <c r="AB708" i="12"/>
  <c r="AC708" i="12"/>
  <c r="AT708" i="12" s="1"/>
  <c r="AD708" i="12"/>
  <c r="AE708" i="12"/>
  <c r="AF708" i="12"/>
  <c r="AG708" i="12"/>
  <c r="AH708" i="12"/>
  <c r="AI708" i="12"/>
  <c r="AJ708" i="12"/>
  <c r="AK708" i="12"/>
  <c r="AL708" i="12"/>
  <c r="AM708" i="12"/>
  <c r="AN708" i="12"/>
  <c r="AO708" i="12"/>
  <c r="AP708" i="12"/>
  <c r="AQ708" i="12"/>
  <c r="AR708" i="12"/>
  <c r="AA734" i="12"/>
  <c r="AB734" i="12"/>
  <c r="AC734" i="12"/>
  <c r="AD734" i="12"/>
  <c r="AE734" i="12"/>
  <c r="AF734" i="12"/>
  <c r="AG734" i="12"/>
  <c r="AH734" i="12"/>
  <c r="AI734" i="12"/>
  <c r="AJ734" i="12"/>
  <c r="AK734" i="12"/>
  <c r="AL734" i="12"/>
  <c r="AM734" i="12"/>
  <c r="AN734" i="12"/>
  <c r="AO734" i="12"/>
  <c r="AP734" i="12"/>
  <c r="AQ734" i="12"/>
  <c r="AR734" i="12"/>
  <c r="AA735" i="12"/>
  <c r="AB735" i="12"/>
  <c r="AC735" i="12"/>
  <c r="AT735" i="12" s="1"/>
  <c r="AD735" i="12"/>
  <c r="AE735" i="12"/>
  <c r="AF735" i="12"/>
  <c r="AG735" i="12"/>
  <c r="AH735" i="12"/>
  <c r="AI735" i="12"/>
  <c r="AJ735" i="12"/>
  <c r="AK735" i="12"/>
  <c r="AL735" i="12"/>
  <c r="AM735" i="12"/>
  <c r="AN735" i="12"/>
  <c r="AO735" i="12"/>
  <c r="AP735" i="12"/>
  <c r="AQ735" i="12"/>
  <c r="AR735" i="12"/>
  <c r="AA738" i="12"/>
  <c r="AS738" i="12" s="1"/>
  <c r="AB738" i="12"/>
  <c r="AC738" i="12"/>
  <c r="AD738" i="12"/>
  <c r="AE738" i="12"/>
  <c r="AF738" i="12"/>
  <c r="AG738" i="12"/>
  <c r="AH738" i="12"/>
  <c r="AI738" i="12"/>
  <c r="AJ738" i="12"/>
  <c r="AK738" i="12"/>
  <c r="AL738" i="12"/>
  <c r="AM738" i="12"/>
  <c r="AN738" i="12"/>
  <c r="AO738" i="12"/>
  <c r="AP738" i="12"/>
  <c r="AQ738" i="12"/>
  <c r="AR738" i="12"/>
  <c r="AA741" i="12"/>
  <c r="AB741" i="12"/>
  <c r="AC741" i="12"/>
  <c r="AT741" i="12" s="1"/>
  <c r="AD741" i="12"/>
  <c r="AE741" i="12"/>
  <c r="AF741" i="12"/>
  <c r="AG741" i="12"/>
  <c r="AH741" i="12"/>
  <c r="AI741" i="12"/>
  <c r="AJ741" i="12"/>
  <c r="AK741" i="12"/>
  <c r="AL741" i="12"/>
  <c r="AM741" i="12"/>
  <c r="AN741" i="12"/>
  <c r="AO741" i="12"/>
  <c r="AP741" i="12"/>
  <c r="AQ741" i="12"/>
  <c r="AR741" i="12"/>
  <c r="AA724" i="12"/>
  <c r="AB724" i="12"/>
  <c r="AC724" i="12"/>
  <c r="AD724" i="12"/>
  <c r="AE724" i="12"/>
  <c r="AF724" i="12"/>
  <c r="AG724" i="12"/>
  <c r="AH724" i="12"/>
  <c r="AI724" i="12"/>
  <c r="AJ724" i="12"/>
  <c r="AK724" i="12"/>
  <c r="AL724" i="12"/>
  <c r="AM724" i="12"/>
  <c r="AN724" i="12"/>
  <c r="AO724" i="12"/>
  <c r="AP724" i="12"/>
  <c r="AQ724" i="12"/>
  <c r="AR724" i="12"/>
  <c r="AA753" i="12"/>
  <c r="AB753" i="12"/>
  <c r="AC753" i="12"/>
  <c r="AD753" i="12"/>
  <c r="AE753" i="12"/>
  <c r="AF753" i="12"/>
  <c r="AG753" i="12"/>
  <c r="AH753" i="12"/>
  <c r="AI753" i="12"/>
  <c r="AJ753" i="12"/>
  <c r="AK753" i="12"/>
  <c r="AL753" i="12"/>
  <c r="AM753" i="12"/>
  <c r="AN753" i="12"/>
  <c r="AO753" i="12"/>
  <c r="AP753" i="12"/>
  <c r="AQ753" i="12"/>
  <c r="AR753" i="12"/>
  <c r="AA749" i="12"/>
  <c r="AS749" i="12" s="1"/>
  <c r="AB749" i="12"/>
  <c r="AC749" i="12"/>
  <c r="AD749" i="12"/>
  <c r="AE749" i="12"/>
  <c r="AF749" i="12"/>
  <c r="AG749" i="12"/>
  <c r="AH749" i="12"/>
  <c r="AI749" i="12"/>
  <c r="AJ749" i="12"/>
  <c r="AK749" i="12"/>
  <c r="AL749" i="12"/>
  <c r="AM749" i="12"/>
  <c r="AN749" i="12"/>
  <c r="AO749" i="12"/>
  <c r="AP749" i="12"/>
  <c r="AQ749" i="12"/>
  <c r="AR749" i="12"/>
  <c r="AA710" i="12"/>
  <c r="AB710" i="12"/>
  <c r="AC710" i="12"/>
  <c r="AT710" i="12" s="1"/>
  <c r="AD710" i="12"/>
  <c r="AE710" i="12"/>
  <c r="AF710" i="12"/>
  <c r="AG710" i="12"/>
  <c r="AH710" i="12"/>
  <c r="AI710" i="12"/>
  <c r="AJ710" i="12"/>
  <c r="AK710" i="12"/>
  <c r="AL710" i="12"/>
  <c r="AM710" i="12"/>
  <c r="AN710" i="12"/>
  <c r="AO710" i="12"/>
  <c r="AP710" i="12"/>
  <c r="AQ710" i="12"/>
  <c r="AR710" i="12"/>
  <c r="AA699" i="12"/>
  <c r="AT699" i="12" s="1"/>
  <c r="AB699" i="12"/>
  <c r="AC699" i="12"/>
  <c r="AD699" i="12"/>
  <c r="AE699" i="12"/>
  <c r="AF699" i="12"/>
  <c r="AG699" i="12"/>
  <c r="AH699" i="12"/>
  <c r="AI699" i="12"/>
  <c r="AJ699" i="12"/>
  <c r="AK699" i="12"/>
  <c r="AL699" i="12"/>
  <c r="AM699" i="12"/>
  <c r="AN699" i="12"/>
  <c r="AO699" i="12"/>
  <c r="AP699" i="12"/>
  <c r="AQ699" i="12"/>
  <c r="AR699" i="12"/>
  <c r="AA748" i="12"/>
  <c r="AB748" i="12"/>
  <c r="AC748" i="12"/>
  <c r="AT748" i="12" s="1"/>
  <c r="AD748" i="12"/>
  <c r="AE748" i="12"/>
  <c r="AF748" i="12"/>
  <c r="AG748" i="12"/>
  <c r="AH748" i="12"/>
  <c r="AI748" i="12"/>
  <c r="AJ748" i="12"/>
  <c r="AK748" i="12"/>
  <c r="AL748" i="12"/>
  <c r="AM748" i="12"/>
  <c r="AN748" i="12"/>
  <c r="AO748" i="12"/>
  <c r="AP748" i="12"/>
  <c r="AQ748" i="12"/>
  <c r="AR748" i="12"/>
  <c r="AA747" i="12"/>
  <c r="AS747" i="12" s="1"/>
  <c r="AB747" i="12"/>
  <c r="AC747" i="12"/>
  <c r="AD747" i="12"/>
  <c r="AE747" i="12"/>
  <c r="AF747" i="12"/>
  <c r="AG747" i="12"/>
  <c r="AH747" i="12"/>
  <c r="AI747" i="12"/>
  <c r="AJ747" i="12"/>
  <c r="AK747" i="12"/>
  <c r="AL747" i="12"/>
  <c r="AM747" i="12"/>
  <c r="AN747" i="12"/>
  <c r="AO747" i="12"/>
  <c r="AP747" i="12"/>
  <c r="AQ747" i="12"/>
  <c r="AR747" i="12"/>
  <c r="AA702" i="12"/>
  <c r="AB702" i="12"/>
  <c r="AC702" i="12"/>
  <c r="AT702" i="12" s="1"/>
  <c r="AD702" i="12"/>
  <c r="AE702" i="12"/>
  <c r="AF702" i="12"/>
  <c r="AG702" i="12"/>
  <c r="AH702" i="12"/>
  <c r="AI702" i="12"/>
  <c r="AJ702" i="12"/>
  <c r="AK702" i="12"/>
  <c r="AL702" i="12"/>
  <c r="AM702" i="12"/>
  <c r="AN702" i="12"/>
  <c r="AO702" i="12"/>
  <c r="AP702" i="12"/>
  <c r="AQ702" i="12"/>
  <c r="AR702" i="12"/>
  <c r="AA701" i="12"/>
  <c r="AS701" i="12" s="1"/>
  <c r="AB701" i="12"/>
  <c r="AC701" i="12"/>
  <c r="AD701" i="12"/>
  <c r="AE701" i="12"/>
  <c r="AF701" i="12"/>
  <c r="AG701" i="12"/>
  <c r="AH701" i="12"/>
  <c r="AI701" i="12"/>
  <c r="AJ701" i="12"/>
  <c r="AK701" i="12"/>
  <c r="AL701" i="12"/>
  <c r="AM701" i="12"/>
  <c r="AN701" i="12"/>
  <c r="AO701" i="12"/>
  <c r="AP701" i="12"/>
  <c r="AQ701" i="12"/>
  <c r="AR701" i="12"/>
  <c r="AA745" i="12"/>
  <c r="AB745" i="12"/>
  <c r="AC745" i="12"/>
  <c r="AT745" i="12" s="1"/>
  <c r="AD745" i="12"/>
  <c r="AE745" i="12"/>
  <c r="AF745" i="12"/>
  <c r="AG745" i="12"/>
  <c r="AH745" i="12"/>
  <c r="AI745" i="12"/>
  <c r="AJ745" i="12"/>
  <c r="AK745" i="12"/>
  <c r="AL745" i="12"/>
  <c r="AM745" i="12"/>
  <c r="AN745" i="12"/>
  <c r="AO745" i="12"/>
  <c r="AP745" i="12"/>
  <c r="AQ745" i="12"/>
  <c r="AR745" i="12"/>
  <c r="AA755" i="12"/>
  <c r="AS755" i="12" s="1"/>
  <c r="AB755" i="12"/>
  <c r="AC755" i="12"/>
  <c r="AD755" i="12"/>
  <c r="AE755" i="12"/>
  <c r="AF755" i="12"/>
  <c r="AG755" i="12"/>
  <c r="AH755" i="12"/>
  <c r="AI755" i="12"/>
  <c r="AJ755" i="12"/>
  <c r="AK755" i="12"/>
  <c r="AL755" i="12"/>
  <c r="AM755" i="12"/>
  <c r="AN755" i="12"/>
  <c r="AO755" i="12"/>
  <c r="AP755" i="12"/>
  <c r="AQ755" i="12"/>
  <c r="AR755" i="12"/>
  <c r="AA756" i="12"/>
  <c r="AB756" i="12"/>
  <c r="AC756" i="12"/>
  <c r="AT756" i="12" s="1"/>
  <c r="AD756" i="12"/>
  <c r="AE756" i="12"/>
  <c r="AF756" i="12"/>
  <c r="AG756" i="12"/>
  <c r="AH756" i="12"/>
  <c r="AI756" i="12"/>
  <c r="AJ756" i="12"/>
  <c r="AK756" i="12"/>
  <c r="AL756" i="12"/>
  <c r="AM756" i="12"/>
  <c r="AN756" i="12"/>
  <c r="AO756" i="12"/>
  <c r="AP756" i="12"/>
  <c r="AQ756" i="12"/>
  <c r="AR756" i="12"/>
  <c r="AA744" i="12"/>
  <c r="AB744" i="12"/>
  <c r="AC744" i="12"/>
  <c r="AD744" i="12"/>
  <c r="AE744" i="12"/>
  <c r="AF744" i="12"/>
  <c r="AG744" i="12"/>
  <c r="AH744" i="12"/>
  <c r="AI744" i="12"/>
  <c r="AJ744" i="12"/>
  <c r="AK744" i="12"/>
  <c r="AL744" i="12"/>
  <c r="AM744" i="12"/>
  <c r="AN744" i="12"/>
  <c r="AO744" i="12"/>
  <c r="AP744" i="12"/>
  <c r="AQ744" i="12"/>
  <c r="AR744" i="12"/>
  <c r="AA406" i="12"/>
  <c r="AB406" i="12"/>
  <c r="AC406" i="12"/>
  <c r="AT406" i="12" s="1"/>
  <c r="AD406" i="12"/>
  <c r="AE406" i="12"/>
  <c r="AF406" i="12"/>
  <c r="AG406" i="12"/>
  <c r="AH406" i="12"/>
  <c r="AI406" i="12"/>
  <c r="AJ406" i="12"/>
  <c r="AK406" i="12"/>
  <c r="AL406" i="12"/>
  <c r="AM406" i="12"/>
  <c r="AN406" i="12"/>
  <c r="AO406" i="12"/>
  <c r="AP406" i="12"/>
  <c r="AQ406" i="12"/>
  <c r="AR406" i="12"/>
  <c r="AA746" i="12"/>
  <c r="AT746" i="12" s="1"/>
  <c r="AB746" i="12"/>
  <c r="AC746" i="12"/>
  <c r="AD746" i="12"/>
  <c r="AE746" i="12"/>
  <c r="AF746" i="12"/>
  <c r="AG746" i="12"/>
  <c r="AH746" i="12"/>
  <c r="AI746" i="12"/>
  <c r="AJ746" i="12"/>
  <c r="AK746" i="12"/>
  <c r="AL746" i="12"/>
  <c r="AM746" i="12"/>
  <c r="AN746" i="12"/>
  <c r="AO746" i="12"/>
  <c r="AP746" i="12"/>
  <c r="AQ746" i="12"/>
  <c r="AR746" i="12"/>
  <c r="AA727" i="12"/>
  <c r="AB727" i="12"/>
  <c r="AC727" i="12"/>
  <c r="AT727" i="12" s="1"/>
  <c r="AD727" i="12"/>
  <c r="AE727" i="12"/>
  <c r="AF727" i="12"/>
  <c r="AG727" i="12"/>
  <c r="AH727" i="12"/>
  <c r="AI727" i="12"/>
  <c r="AJ727" i="12"/>
  <c r="AK727" i="12"/>
  <c r="AL727" i="12"/>
  <c r="AM727" i="12"/>
  <c r="AN727" i="12"/>
  <c r="AO727" i="12"/>
  <c r="AP727" i="12"/>
  <c r="AQ727" i="12"/>
  <c r="AR727" i="12"/>
  <c r="AA726" i="12"/>
  <c r="AB726" i="12"/>
  <c r="AC726" i="12"/>
  <c r="AD726" i="12"/>
  <c r="AE726" i="12"/>
  <c r="AF726" i="12"/>
  <c r="AG726" i="12"/>
  <c r="AH726" i="12"/>
  <c r="AI726" i="12"/>
  <c r="AJ726" i="12"/>
  <c r="AK726" i="12"/>
  <c r="AL726" i="12"/>
  <c r="AM726" i="12"/>
  <c r="AN726" i="12"/>
  <c r="AO726" i="12"/>
  <c r="AP726" i="12"/>
  <c r="AQ726" i="12"/>
  <c r="AR726" i="12"/>
  <c r="AA757" i="12"/>
  <c r="AB757" i="12"/>
  <c r="AC757" i="12"/>
  <c r="AD757" i="12"/>
  <c r="AE757" i="12"/>
  <c r="AF757" i="12"/>
  <c r="AG757" i="12"/>
  <c r="AH757" i="12"/>
  <c r="AI757" i="12"/>
  <c r="AJ757" i="12"/>
  <c r="AK757" i="12"/>
  <c r="AL757" i="12"/>
  <c r="AM757" i="12"/>
  <c r="AN757" i="12"/>
  <c r="AO757" i="12"/>
  <c r="AP757" i="12"/>
  <c r="AQ757" i="12"/>
  <c r="AR757" i="12"/>
  <c r="AA787" i="12"/>
  <c r="AT787" i="12" s="1"/>
  <c r="AB787" i="12"/>
  <c r="AC787" i="12"/>
  <c r="AD787" i="12"/>
  <c r="AE787" i="12"/>
  <c r="AF787" i="12"/>
  <c r="AG787" i="12"/>
  <c r="AH787" i="12"/>
  <c r="AI787" i="12"/>
  <c r="AJ787" i="12"/>
  <c r="AK787" i="12"/>
  <c r="AL787" i="12"/>
  <c r="AM787" i="12"/>
  <c r="AN787" i="12"/>
  <c r="AO787" i="12"/>
  <c r="AP787" i="12"/>
  <c r="AQ787" i="12"/>
  <c r="AR787" i="12"/>
  <c r="AA719" i="12"/>
  <c r="AB719" i="12"/>
  <c r="AC719" i="12"/>
  <c r="AS719" i="12" s="1"/>
  <c r="AD719" i="12"/>
  <c r="AE719" i="12"/>
  <c r="AF719" i="12"/>
  <c r="AG719" i="12"/>
  <c r="AH719" i="12"/>
  <c r="AI719" i="12"/>
  <c r="AJ719" i="12"/>
  <c r="AK719" i="12"/>
  <c r="AL719" i="12"/>
  <c r="AM719" i="12"/>
  <c r="AN719" i="12"/>
  <c r="AO719" i="12"/>
  <c r="AP719" i="12"/>
  <c r="AQ719" i="12"/>
  <c r="AR719" i="12"/>
  <c r="AA767" i="12"/>
  <c r="AB767" i="12"/>
  <c r="AC767" i="12"/>
  <c r="AD767" i="12"/>
  <c r="AE767" i="12"/>
  <c r="AF767" i="12"/>
  <c r="AG767" i="12"/>
  <c r="AH767" i="12"/>
  <c r="AI767" i="12"/>
  <c r="AJ767" i="12"/>
  <c r="AK767" i="12"/>
  <c r="AL767" i="12"/>
  <c r="AM767" i="12"/>
  <c r="AN767" i="12"/>
  <c r="AO767" i="12"/>
  <c r="AP767" i="12"/>
  <c r="AQ767" i="12"/>
  <c r="AR767" i="12"/>
  <c r="AA761" i="12"/>
  <c r="AB761" i="12"/>
  <c r="AC761" i="12"/>
  <c r="AT761" i="12" s="1"/>
  <c r="AD761" i="12"/>
  <c r="AE761" i="12"/>
  <c r="AF761" i="12"/>
  <c r="AG761" i="12"/>
  <c r="AH761" i="12"/>
  <c r="AI761" i="12"/>
  <c r="AJ761" i="12"/>
  <c r="AK761" i="12"/>
  <c r="AL761" i="12"/>
  <c r="AM761" i="12"/>
  <c r="AN761" i="12"/>
  <c r="AO761" i="12"/>
  <c r="AP761" i="12"/>
  <c r="AQ761" i="12"/>
  <c r="AR761" i="12"/>
  <c r="AA53" i="12"/>
  <c r="AT53" i="12" s="1"/>
  <c r="AB53" i="12"/>
  <c r="AC53" i="12"/>
  <c r="AD53" i="12"/>
  <c r="AE53" i="12"/>
  <c r="AF53" i="12"/>
  <c r="AG53" i="12"/>
  <c r="AH53" i="12"/>
  <c r="AI53" i="12"/>
  <c r="AJ53" i="12"/>
  <c r="AK53" i="12"/>
  <c r="AL53" i="12"/>
  <c r="AM53" i="12"/>
  <c r="AN53" i="12"/>
  <c r="AO53" i="12"/>
  <c r="AP53" i="12"/>
  <c r="AQ53" i="12"/>
  <c r="AR53" i="12"/>
  <c r="AA763" i="12"/>
  <c r="AB763" i="12"/>
  <c r="AC763" i="12"/>
  <c r="AT763" i="12" s="1"/>
  <c r="AD763" i="12"/>
  <c r="AE763" i="12"/>
  <c r="AF763" i="12"/>
  <c r="AG763" i="12"/>
  <c r="AH763" i="12"/>
  <c r="AI763" i="12"/>
  <c r="AJ763" i="12"/>
  <c r="AK763" i="12"/>
  <c r="AL763" i="12"/>
  <c r="AM763" i="12"/>
  <c r="AN763" i="12"/>
  <c r="AO763" i="12"/>
  <c r="AP763" i="12"/>
  <c r="AQ763" i="12"/>
  <c r="AR763" i="12"/>
  <c r="AA762" i="12"/>
  <c r="AB762" i="12"/>
  <c r="AC762" i="12"/>
  <c r="AD762" i="12"/>
  <c r="AE762" i="12"/>
  <c r="AF762" i="12"/>
  <c r="AG762" i="12"/>
  <c r="AH762" i="12"/>
  <c r="AI762" i="12"/>
  <c r="AJ762" i="12"/>
  <c r="AK762" i="12"/>
  <c r="AL762" i="12"/>
  <c r="AM762" i="12"/>
  <c r="AN762" i="12"/>
  <c r="AO762" i="12"/>
  <c r="AP762" i="12"/>
  <c r="AQ762" i="12"/>
  <c r="AR762" i="12"/>
  <c r="AA779" i="12"/>
  <c r="AB779" i="12"/>
  <c r="AC779" i="12"/>
  <c r="AT779" i="12" s="1"/>
  <c r="AD779" i="12"/>
  <c r="AE779" i="12"/>
  <c r="AF779" i="12"/>
  <c r="AG779" i="12"/>
  <c r="AH779" i="12"/>
  <c r="AI779" i="12"/>
  <c r="AJ779" i="12"/>
  <c r="AK779" i="12"/>
  <c r="AL779" i="12"/>
  <c r="AM779" i="12"/>
  <c r="AN779" i="12"/>
  <c r="AO779" i="12"/>
  <c r="AP779" i="12"/>
  <c r="AQ779" i="12"/>
  <c r="AR779" i="12"/>
  <c r="AA764" i="12"/>
  <c r="AS764" i="12" s="1"/>
  <c r="AB764" i="12"/>
  <c r="AC764" i="12"/>
  <c r="AD764" i="12"/>
  <c r="AE764" i="12"/>
  <c r="AF764" i="12"/>
  <c r="AG764" i="12"/>
  <c r="AH764" i="12"/>
  <c r="AI764" i="12"/>
  <c r="AJ764" i="12"/>
  <c r="AK764" i="12"/>
  <c r="AL764" i="12"/>
  <c r="AM764" i="12"/>
  <c r="AN764" i="12"/>
  <c r="AO764" i="12"/>
  <c r="AP764" i="12"/>
  <c r="AQ764" i="12"/>
  <c r="AR764" i="12"/>
  <c r="AA786" i="12"/>
  <c r="AB786" i="12"/>
  <c r="AC786" i="12"/>
  <c r="AT786" i="12" s="1"/>
  <c r="AD786" i="12"/>
  <c r="AE786" i="12"/>
  <c r="AF786" i="12"/>
  <c r="AG786" i="12"/>
  <c r="AH786" i="12"/>
  <c r="AI786" i="12"/>
  <c r="AJ786" i="12"/>
  <c r="AK786" i="12"/>
  <c r="AL786" i="12"/>
  <c r="AM786" i="12"/>
  <c r="AN786" i="12"/>
  <c r="AO786" i="12"/>
  <c r="AP786" i="12"/>
  <c r="AQ786" i="12"/>
  <c r="AR786" i="12"/>
  <c r="AA759" i="12"/>
  <c r="AB759" i="12"/>
  <c r="AC759" i="12"/>
  <c r="AD759" i="12"/>
  <c r="AE759" i="12"/>
  <c r="AF759" i="12"/>
  <c r="AG759" i="12"/>
  <c r="AH759" i="12"/>
  <c r="AI759" i="12"/>
  <c r="AJ759" i="12"/>
  <c r="AK759" i="12"/>
  <c r="AL759" i="12"/>
  <c r="AM759" i="12"/>
  <c r="AN759" i="12"/>
  <c r="AO759" i="12"/>
  <c r="AP759" i="12"/>
  <c r="AQ759" i="12"/>
  <c r="AR759" i="12"/>
  <c r="AA796" i="12"/>
  <c r="AB796" i="12"/>
  <c r="AC796" i="12"/>
  <c r="AT796" i="12" s="1"/>
  <c r="AD796" i="12"/>
  <c r="AE796" i="12"/>
  <c r="AF796" i="12"/>
  <c r="AG796" i="12"/>
  <c r="AH796" i="12"/>
  <c r="AI796" i="12"/>
  <c r="AJ796" i="12"/>
  <c r="AK796" i="12"/>
  <c r="AL796" i="12"/>
  <c r="AM796" i="12"/>
  <c r="AN796" i="12"/>
  <c r="AO796" i="12"/>
  <c r="AP796" i="12"/>
  <c r="AQ796" i="12"/>
  <c r="AR796" i="12"/>
  <c r="AA781" i="12"/>
  <c r="AT781" i="12" s="1"/>
  <c r="AB781" i="12"/>
  <c r="AC781" i="12"/>
  <c r="AD781" i="12"/>
  <c r="AE781" i="12"/>
  <c r="AF781" i="12"/>
  <c r="AG781" i="12"/>
  <c r="AH781" i="12"/>
  <c r="AI781" i="12"/>
  <c r="AJ781" i="12"/>
  <c r="AK781" i="12"/>
  <c r="AL781" i="12"/>
  <c r="AM781" i="12"/>
  <c r="AN781" i="12"/>
  <c r="AO781" i="12"/>
  <c r="AP781" i="12"/>
  <c r="AQ781" i="12"/>
  <c r="AR781" i="12"/>
  <c r="AA797" i="12"/>
  <c r="AB797" i="12"/>
  <c r="AC797" i="12"/>
  <c r="AS797" i="12" s="1"/>
  <c r="AD797" i="12"/>
  <c r="AE797" i="12"/>
  <c r="AF797" i="12"/>
  <c r="AG797" i="12"/>
  <c r="AH797" i="12"/>
  <c r="AI797" i="12"/>
  <c r="AJ797" i="12"/>
  <c r="AK797" i="12"/>
  <c r="AL797" i="12"/>
  <c r="AM797" i="12"/>
  <c r="AN797" i="12"/>
  <c r="AO797" i="12"/>
  <c r="AP797" i="12"/>
  <c r="AQ797" i="12"/>
  <c r="AR797" i="12"/>
  <c r="AA771" i="12"/>
  <c r="AB771" i="12"/>
  <c r="AC771" i="12"/>
  <c r="AD771" i="12"/>
  <c r="AE771" i="12"/>
  <c r="AF771" i="12"/>
  <c r="AG771" i="12"/>
  <c r="AH771" i="12"/>
  <c r="AI771" i="12"/>
  <c r="AJ771" i="12"/>
  <c r="AK771" i="12"/>
  <c r="AL771" i="12"/>
  <c r="AM771" i="12"/>
  <c r="AN771" i="12"/>
  <c r="AO771" i="12"/>
  <c r="AP771" i="12"/>
  <c r="AQ771" i="12"/>
  <c r="AR771" i="12"/>
  <c r="AA784" i="12"/>
  <c r="AB784" i="12"/>
  <c r="AC784" i="12"/>
  <c r="AD784" i="12"/>
  <c r="AE784" i="12"/>
  <c r="AF784" i="12"/>
  <c r="AG784" i="12"/>
  <c r="AH784" i="12"/>
  <c r="AI784" i="12"/>
  <c r="AJ784" i="12"/>
  <c r="AK784" i="12"/>
  <c r="AL784" i="12"/>
  <c r="AM784" i="12"/>
  <c r="AN784" i="12"/>
  <c r="AO784" i="12"/>
  <c r="AP784" i="12"/>
  <c r="AQ784" i="12"/>
  <c r="AR784" i="12"/>
  <c r="AA770" i="12"/>
  <c r="AT770" i="12" s="1"/>
  <c r="AB770" i="12"/>
  <c r="AC770" i="12"/>
  <c r="AD770" i="12"/>
  <c r="AE770" i="12"/>
  <c r="AF770" i="12"/>
  <c r="AG770" i="12"/>
  <c r="AH770" i="12"/>
  <c r="AI770" i="12"/>
  <c r="AJ770" i="12"/>
  <c r="AK770" i="12"/>
  <c r="AL770" i="12"/>
  <c r="AM770" i="12"/>
  <c r="AN770" i="12"/>
  <c r="AO770" i="12"/>
  <c r="AP770" i="12"/>
  <c r="AQ770" i="12"/>
  <c r="AR770" i="12"/>
  <c r="AA772" i="12"/>
  <c r="AB772" i="12"/>
  <c r="AC772" i="12"/>
  <c r="AS772" i="12" s="1"/>
  <c r="AD772" i="12"/>
  <c r="AE772" i="12"/>
  <c r="AF772" i="12"/>
  <c r="AG772" i="12"/>
  <c r="AH772" i="12"/>
  <c r="AI772" i="12"/>
  <c r="AJ772" i="12"/>
  <c r="AK772" i="12"/>
  <c r="AL772" i="12"/>
  <c r="AM772" i="12"/>
  <c r="AN772" i="12"/>
  <c r="AO772" i="12"/>
  <c r="AP772" i="12"/>
  <c r="AQ772" i="12"/>
  <c r="AR772" i="12"/>
  <c r="AA790" i="12"/>
  <c r="AT790" i="12" s="1"/>
  <c r="AB790" i="12"/>
  <c r="AC790" i="12"/>
  <c r="AD790" i="12"/>
  <c r="AE790" i="12"/>
  <c r="AF790" i="12"/>
  <c r="AG790" i="12"/>
  <c r="AH790" i="12"/>
  <c r="AI790" i="12"/>
  <c r="AJ790" i="12"/>
  <c r="AK790" i="12"/>
  <c r="AL790" i="12"/>
  <c r="AM790" i="12"/>
  <c r="AN790" i="12"/>
  <c r="AO790" i="12"/>
  <c r="AP790" i="12"/>
  <c r="AQ790" i="12"/>
  <c r="AR790" i="12"/>
  <c r="AA774" i="12"/>
  <c r="AB774" i="12"/>
  <c r="AC774" i="12"/>
  <c r="AT774" i="12" s="1"/>
  <c r="AD774" i="12"/>
  <c r="AE774" i="12"/>
  <c r="AF774" i="12"/>
  <c r="AG774" i="12"/>
  <c r="AH774" i="12"/>
  <c r="AI774" i="12"/>
  <c r="AJ774" i="12"/>
  <c r="AK774" i="12"/>
  <c r="AL774" i="12"/>
  <c r="AM774" i="12"/>
  <c r="AN774" i="12"/>
  <c r="AO774" i="12"/>
  <c r="AP774" i="12"/>
  <c r="AQ774" i="12"/>
  <c r="AR774" i="12"/>
  <c r="AA778" i="12"/>
  <c r="AT778" i="12" s="1"/>
  <c r="AB778" i="12"/>
  <c r="AC778" i="12"/>
  <c r="AD778" i="12"/>
  <c r="AE778" i="12"/>
  <c r="AF778" i="12"/>
  <c r="AG778" i="12"/>
  <c r="AH778" i="12"/>
  <c r="AI778" i="12"/>
  <c r="AJ778" i="12"/>
  <c r="AK778" i="12"/>
  <c r="AL778" i="12"/>
  <c r="AM778" i="12"/>
  <c r="AN778" i="12"/>
  <c r="AO778" i="12"/>
  <c r="AP778" i="12"/>
  <c r="AQ778" i="12"/>
  <c r="AR778" i="12"/>
  <c r="AA782" i="12"/>
  <c r="AB782" i="12"/>
  <c r="AC782" i="12"/>
  <c r="AT782" i="12" s="1"/>
  <c r="AD782" i="12"/>
  <c r="AE782" i="12"/>
  <c r="AF782" i="12"/>
  <c r="AG782" i="12"/>
  <c r="AH782" i="12"/>
  <c r="AI782" i="12"/>
  <c r="AJ782" i="12"/>
  <c r="AK782" i="12"/>
  <c r="AL782" i="12"/>
  <c r="AM782" i="12"/>
  <c r="AN782" i="12"/>
  <c r="AO782" i="12"/>
  <c r="AP782" i="12"/>
  <c r="AQ782" i="12"/>
  <c r="AR782" i="12"/>
  <c r="AA777" i="12"/>
  <c r="AT777" i="12" s="1"/>
  <c r="AB777" i="12"/>
  <c r="AC777" i="12"/>
  <c r="AD777" i="12"/>
  <c r="AE777" i="12"/>
  <c r="AF777" i="12"/>
  <c r="AG777" i="12"/>
  <c r="AH777" i="12"/>
  <c r="AI777" i="12"/>
  <c r="AJ777" i="12"/>
  <c r="AK777" i="12"/>
  <c r="AL777" i="12"/>
  <c r="AM777" i="12"/>
  <c r="AN777" i="12"/>
  <c r="AO777" i="12"/>
  <c r="AP777" i="12"/>
  <c r="AQ777" i="12"/>
  <c r="AR777" i="12"/>
  <c r="AA793" i="12"/>
  <c r="AB793" i="12"/>
  <c r="AC793" i="12"/>
  <c r="AS793" i="12" s="1"/>
  <c r="AD793" i="12"/>
  <c r="AE793" i="12"/>
  <c r="AF793" i="12"/>
  <c r="AG793" i="12"/>
  <c r="AH793" i="12"/>
  <c r="AI793" i="12"/>
  <c r="AJ793" i="12"/>
  <c r="AK793" i="12"/>
  <c r="AL793" i="12"/>
  <c r="AM793" i="12"/>
  <c r="AN793" i="12"/>
  <c r="AO793" i="12"/>
  <c r="AP793" i="12"/>
  <c r="AQ793" i="12"/>
  <c r="AR793" i="12"/>
  <c r="AA780" i="12"/>
  <c r="AS780" i="12" s="1"/>
  <c r="AB780" i="12"/>
  <c r="AC780" i="12"/>
  <c r="AD780" i="12"/>
  <c r="AE780" i="12"/>
  <c r="AF780" i="12"/>
  <c r="AG780" i="12"/>
  <c r="AH780" i="12"/>
  <c r="AI780" i="12"/>
  <c r="AJ780" i="12"/>
  <c r="AK780" i="12"/>
  <c r="AL780" i="12"/>
  <c r="AM780" i="12"/>
  <c r="AN780" i="12"/>
  <c r="AO780" i="12"/>
  <c r="AP780" i="12"/>
  <c r="AQ780" i="12"/>
  <c r="AR780" i="12"/>
  <c r="AA791" i="12"/>
  <c r="AB791" i="12"/>
  <c r="AC791" i="12"/>
  <c r="AS791" i="12" s="1"/>
  <c r="AD791" i="12"/>
  <c r="AE791" i="12"/>
  <c r="AF791" i="12"/>
  <c r="AG791" i="12"/>
  <c r="AH791" i="12"/>
  <c r="AI791" i="12"/>
  <c r="AJ791" i="12"/>
  <c r="AK791" i="12"/>
  <c r="AL791" i="12"/>
  <c r="AM791" i="12"/>
  <c r="AN791" i="12"/>
  <c r="AO791" i="12"/>
  <c r="AP791" i="12"/>
  <c r="AQ791" i="12"/>
  <c r="AR791" i="12"/>
  <c r="AA776" i="12"/>
  <c r="AB776" i="12"/>
  <c r="AC776" i="12"/>
  <c r="AD776" i="12"/>
  <c r="AE776" i="12"/>
  <c r="AF776" i="12"/>
  <c r="AG776" i="12"/>
  <c r="AH776" i="12"/>
  <c r="AI776" i="12"/>
  <c r="AJ776" i="12"/>
  <c r="AK776" i="12"/>
  <c r="AL776" i="12"/>
  <c r="AM776" i="12"/>
  <c r="AN776" i="12"/>
  <c r="AO776" i="12"/>
  <c r="AP776" i="12"/>
  <c r="AQ776" i="12"/>
  <c r="AR776" i="12"/>
  <c r="AA789" i="12"/>
  <c r="AB789" i="12"/>
  <c r="AC789" i="12"/>
  <c r="AT789" i="12" s="1"/>
  <c r="AD789" i="12"/>
  <c r="AE789" i="12"/>
  <c r="AF789" i="12"/>
  <c r="AG789" i="12"/>
  <c r="AH789" i="12"/>
  <c r="AI789" i="12"/>
  <c r="AJ789" i="12"/>
  <c r="AK789" i="12"/>
  <c r="AL789" i="12"/>
  <c r="AM789" i="12"/>
  <c r="AN789" i="12"/>
  <c r="AO789" i="12"/>
  <c r="AP789" i="12"/>
  <c r="AQ789" i="12"/>
  <c r="AR789" i="12"/>
  <c r="AA760" i="12"/>
  <c r="AT760" i="12" s="1"/>
  <c r="AB760" i="12"/>
  <c r="AC760" i="12"/>
  <c r="AD760" i="12"/>
  <c r="AE760" i="12"/>
  <c r="AF760" i="12"/>
  <c r="AG760" i="12"/>
  <c r="AH760" i="12"/>
  <c r="AI760" i="12"/>
  <c r="AJ760" i="12"/>
  <c r="AK760" i="12"/>
  <c r="AL760" i="12"/>
  <c r="AM760" i="12"/>
  <c r="AN760" i="12"/>
  <c r="AO760" i="12"/>
  <c r="AP760" i="12"/>
  <c r="AQ760" i="12"/>
  <c r="AR760" i="12"/>
  <c r="AA798" i="12"/>
  <c r="AB798" i="12"/>
  <c r="AC798" i="12"/>
  <c r="AS798" i="12" s="1"/>
  <c r="AD798" i="12"/>
  <c r="AE798" i="12"/>
  <c r="AF798" i="12"/>
  <c r="AG798" i="12"/>
  <c r="AH798" i="12"/>
  <c r="AI798" i="12"/>
  <c r="AJ798" i="12"/>
  <c r="AK798" i="12"/>
  <c r="AL798" i="12"/>
  <c r="AM798" i="12"/>
  <c r="AN798" i="12"/>
  <c r="AO798" i="12"/>
  <c r="AP798" i="12"/>
  <c r="AQ798" i="12"/>
  <c r="AR798" i="12"/>
  <c r="AA785" i="12"/>
  <c r="AB785" i="12"/>
  <c r="AC785" i="12"/>
  <c r="AD785" i="12"/>
  <c r="AE785" i="12"/>
  <c r="AF785" i="12"/>
  <c r="AG785" i="12"/>
  <c r="AH785" i="12"/>
  <c r="AI785" i="12"/>
  <c r="AJ785" i="12"/>
  <c r="AK785" i="12"/>
  <c r="AL785" i="12"/>
  <c r="AM785" i="12"/>
  <c r="AN785" i="12"/>
  <c r="AO785" i="12"/>
  <c r="AP785" i="12"/>
  <c r="AQ785" i="12"/>
  <c r="AR785" i="12"/>
  <c r="AA788" i="12"/>
  <c r="AB788" i="12"/>
  <c r="AC788" i="12"/>
  <c r="AD788" i="12"/>
  <c r="AE788" i="12"/>
  <c r="AF788" i="12"/>
  <c r="AG788" i="12"/>
  <c r="AH788" i="12"/>
  <c r="AI788" i="12"/>
  <c r="AJ788" i="12"/>
  <c r="AK788" i="12"/>
  <c r="AL788" i="12"/>
  <c r="AM788" i="12"/>
  <c r="AN788" i="12"/>
  <c r="AO788" i="12"/>
  <c r="AP788" i="12"/>
  <c r="AQ788" i="12"/>
  <c r="AR788" i="12"/>
  <c r="AA783" i="12"/>
  <c r="AS783" i="12" s="1"/>
  <c r="AB783" i="12"/>
  <c r="AC783" i="12"/>
  <c r="AD783" i="12"/>
  <c r="AE783" i="12"/>
  <c r="AF783" i="12"/>
  <c r="AG783" i="12"/>
  <c r="AH783" i="12"/>
  <c r="AI783" i="12"/>
  <c r="AJ783" i="12"/>
  <c r="AK783" i="12"/>
  <c r="AL783" i="12"/>
  <c r="AM783" i="12"/>
  <c r="AN783" i="12"/>
  <c r="AO783" i="12"/>
  <c r="AP783" i="12"/>
  <c r="AQ783" i="12"/>
  <c r="AR783" i="12"/>
  <c r="AA792" i="12"/>
  <c r="AB792" i="12"/>
  <c r="AC792" i="12"/>
  <c r="AT792" i="12" s="1"/>
  <c r="AD792" i="12"/>
  <c r="AE792" i="12"/>
  <c r="AF792" i="12"/>
  <c r="AG792" i="12"/>
  <c r="AH792" i="12"/>
  <c r="AI792" i="12"/>
  <c r="AJ792" i="12"/>
  <c r="AK792" i="12"/>
  <c r="AL792" i="12"/>
  <c r="AM792" i="12"/>
  <c r="AN792" i="12"/>
  <c r="AO792" i="12"/>
  <c r="AP792" i="12"/>
  <c r="AQ792" i="12"/>
  <c r="AR792" i="12"/>
  <c r="AA821" i="12"/>
  <c r="AB821" i="12"/>
  <c r="AC821" i="12"/>
  <c r="AD821" i="12"/>
  <c r="AE821" i="12"/>
  <c r="AF821" i="12"/>
  <c r="AG821" i="12"/>
  <c r="AH821" i="12"/>
  <c r="AI821" i="12"/>
  <c r="AJ821" i="12"/>
  <c r="AK821" i="12"/>
  <c r="AL821" i="12"/>
  <c r="AM821" i="12"/>
  <c r="AN821" i="12"/>
  <c r="AO821" i="12"/>
  <c r="AP821" i="12"/>
  <c r="AQ821" i="12"/>
  <c r="AR821" i="12"/>
  <c r="AA807" i="12"/>
  <c r="AB807" i="12"/>
  <c r="AC807" i="12"/>
  <c r="AT807" i="12" s="1"/>
  <c r="AD807" i="12"/>
  <c r="AE807" i="12"/>
  <c r="AF807" i="12"/>
  <c r="AG807" i="12"/>
  <c r="AH807" i="12"/>
  <c r="AI807" i="12"/>
  <c r="AJ807" i="12"/>
  <c r="AK807" i="12"/>
  <c r="AL807" i="12"/>
  <c r="AM807" i="12"/>
  <c r="AN807" i="12"/>
  <c r="AO807" i="12"/>
  <c r="AP807" i="12"/>
  <c r="AQ807" i="12"/>
  <c r="AR807" i="12"/>
  <c r="AA811" i="12"/>
  <c r="AT811" i="12" s="1"/>
  <c r="AB811" i="12"/>
  <c r="AC811" i="12"/>
  <c r="AD811" i="12"/>
  <c r="AE811" i="12"/>
  <c r="AF811" i="12"/>
  <c r="AG811" i="12"/>
  <c r="AH811" i="12"/>
  <c r="AI811" i="12"/>
  <c r="AJ811" i="12"/>
  <c r="AK811" i="12"/>
  <c r="AL811" i="12"/>
  <c r="AM811" i="12"/>
  <c r="AN811" i="12"/>
  <c r="AO811" i="12"/>
  <c r="AP811" i="12"/>
  <c r="AQ811" i="12"/>
  <c r="AR811" i="12"/>
  <c r="AA813" i="12"/>
  <c r="AB813" i="12"/>
  <c r="AC813" i="12"/>
  <c r="AT813" i="12" s="1"/>
  <c r="AD813" i="12"/>
  <c r="AE813" i="12"/>
  <c r="AF813" i="12"/>
  <c r="AG813" i="12"/>
  <c r="AH813" i="12"/>
  <c r="AI813" i="12"/>
  <c r="AJ813" i="12"/>
  <c r="AK813" i="12"/>
  <c r="AL813" i="12"/>
  <c r="AM813" i="12"/>
  <c r="AN813" i="12"/>
  <c r="AO813" i="12"/>
  <c r="AP813" i="12"/>
  <c r="AQ813" i="12"/>
  <c r="AR813" i="12"/>
  <c r="AA814" i="12"/>
  <c r="AS814" i="12" s="1"/>
  <c r="AB814" i="12"/>
  <c r="AC814" i="12"/>
  <c r="AD814" i="12"/>
  <c r="AE814" i="12"/>
  <c r="AF814" i="12"/>
  <c r="AG814" i="12"/>
  <c r="AH814" i="12"/>
  <c r="AI814" i="12"/>
  <c r="AJ814" i="12"/>
  <c r="AK814" i="12"/>
  <c r="AL814" i="12"/>
  <c r="AM814" i="12"/>
  <c r="AN814" i="12"/>
  <c r="AO814" i="12"/>
  <c r="AP814" i="12"/>
  <c r="AQ814" i="12"/>
  <c r="AR814" i="12"/>
  <c r="AA803" i="12"/>
  <c r="AB803" i="12"/>
  <c r="AC803" i="12"/>
  <c r="AT803" i="12" s="1"/>
  <c r="AD803" i="12"/>
  <c r="AE803" i="12"/>
  <c r="AF803" i="12"/>
  <c r="AG803" i="12"/>
  <c r="AH803" i="12"/>
  <c r="AI803" i="12"/>
  <c r="AJ803" i="12"/>
  <c r="AK803" i="12"/>
  <c r="AL803" i="12"/>
  <c r="AM803" i="12"/>
  <c r="AN803" i="12"/>
  <c r="AO803" i="12"/>
  <c r="AP803" i="12"/>
  <c r="AQ803" i="12"/>
  <c r="AR803" i="12"/>
  <c r="AA815" i="12"/>
  <c r="AS815" i="12" s="1"/>
  <c r="AB815" i="12"/>
  <c r="AC815" i="12"/>
  <c r="AD815" i="12"/>
  <c r="AE815" i="12"/>
  <c r="AF815" i="12"/>
  <c r="AG815" i="12"/>
  <c r="AH815" i="12"/>
  <c r="AI815" i="12"/>
  <c r="AJ815" i="12"/>
  <c r="AK815" i="12"/>
  <c r="AL815" i="12"/>
  <c r="AM815" i="12"/>
  <c r="AN815" i="12"/>
  <c r="AO815" i="12"/>
  <c r="AP815" i="12"/>
  <c r="AQ815" i="12"/>
  <c r="AR815" i="12"/>
  <c r="AA818" i="12"/>
  <c r="AB818" i="12"/>
  <c r="AC818" i="12"/>
  <c r="AS818" i="12" s="1"/>
  <c r="AD818" i="12"/>
  <c r="AE818" i="12"/>
  <c r="AF818" i="12"/>
  <c r="AG818" i="12"/>
  <c r="AH818" i="12"/>
  <c r="AI818" i="12"/>
  <c r="AJ818" i="12"/>
  <c r="AK818" i="12"/>
  <c r="AL818" i="12"/>
  <c r="AM818" i="12"/>
  <c r="AN818" i="12"/>
  <c r="AO818" i="12"/>
  <c r="AP818" i="12"/>
  <c r="AQ818" i="12"/>
  <c r="AR818" i="12"/>
  <c r="AA802" i="12"/>
  <c r="AB802" i="12"/>
  <c r="AC802" i="12"/>
  <c r="AD802" i="12"/>
  <c r="AE802" i="12"/>
  <c r="AF802" i="12"/>
  <c r="AG802" i="12"/>
  <c r="AH802" i="12"/>
  <c r="AI802" i="12"/>
  <c r="AJ802" i="12"/>
  <c r="AK802" i="12"/>
  <c r="AL802" i="12"/>
  <c r="AM802" i="12"/>
  <c r="AN802" i="12"/>
  <c r="AO802" i="12"/>
  <c r="AP802" i="12"/>
  <c r="AQ802" i="12"/>
  <c r="AR802" i="12"/>
  <c r="AA804" i="12"/>
  <c r="AB804" i="12"/>
  <c r="AC804" i="12"/>
  <c r="AT804" i="12" s="1"/>
  <c r="AD804" i="12"/>
  <c r="AE804" i="12"/>
  <c r="AF804" i="12"/>
  <c r="AG804" i="12"/>
  <c r="AH804" i="12"/>
  <c r="AI804" i="12"/>
  <c r="AJ804" i="12"/>
  <c r="AK804" i="12"/>
  <c r="AL804" i="12"/>
  <c r="AM804" i="12"/>
  <c r="AN804" i="12"/>
  <c r="AO804" i="12"/>
  <c r="AP804" i="12"/>
  <c r="AQ804" i="12"/>
  <c r="AR804" i="12"/>
  <c r="AA805" i="12"/>
  <c r="AT805" i="12" s="1"/>
  <c r="AB805" i="12"/>
  <c r="AC805" i="12"/>
  <c r="AD805" i="12"/>
  <c r="AE805" i="12"/>
  <c r="AF805" i="12"/>
  <c r="AG805" i="12"/>
  <c r="AH805" i="12"/>
  <c r="AI805" i="12"/>
  <c r="AJ805" i="12"/>
  <c r="AK805" i="12"/>
  <c r="AL805" i="12"/>
  <c r="AM805" i="12"/>
  <c r="AN805" i="12"/>
  <c r="AO805" i="12"/>
  <c r="AP805" i="12"/>
  <c r="AQ805" i="12"/>
  <c r="AR805" i="12"/>
  <c r="AA806" i="12"/>
  <c r="AB806" i="12"/>
  <c r="AC806" i="12"/>
  <c r="AS806" i="12" s="1"/>
  <c r="AD806" i="12"/>
  <c r="AE806" i="12"/>
  <c r="AF806" i="12"/>
  <c r="AG806" i="12"/>
  <c r="AH806" i="12"/>
  <c r="AI806" i="12"/>
  <c r="AJ806" i="12"/>
  <c r="AK806" i="12"/>
  <c r="AL806" i="12"/>
  <c r="AM806" i="12"/>
  <c r="AN806" i="12"/>
  <c r="AO806" i="12"/>
  <c r="AP806" i="12"/>
  <c r="AQ806" i="12"/>
  <c r="AR806" i="12"/>
  <c r="AA808" i="12"/>
  <c r="AB808" i="12"/>
  <c r="AC808" i="12"/>
  <c r="AD808" i="12"/>
  <c r="AE808" i="12"/>
  <c r="AF808" i="12"/>
  <c r="AG808" i="12"/>
  <c r="AH808" i="12"/>
  <c r="AI808" i="12"/>
  <c r="AJ808" i="12"/>
  <c r="AK808" i="12"/>
  <c r="AL808" i="12"/>
  <c r="AM808" i="12"/>
  <c r="AN808" i="12"/>
  <c r="AO808" i="12"/>
  <c r="AP808" i="12"/>
  <c r="AQ808" i="12"/>
  <c r="AR808" i="12"/>
  <c r="AA820" i="12"/>
  <c r="AB820" i="12"/>
  <c r="AC820" i="12"/>
  <c r="AD820" i="12"/>
  <c r="AE820" i="12"/>
  <c r="AF820" i="12"/>
  <c r="AG820" i="12"/>
  <c r="AH820" i="12"/>
  <c r="AI820" i="12"/>
  <c r="AJ820" i="12"/>
  <c r="AK820" i="12"/>
  <c r="AL820" i="12"/>
  <c r="AM820" i="12"/>
  <c r="AN820" i="12"/>
  <c r="AO820" i="12"/>
  <c r="AP820" i="12"/>
  <c r="AQ820" i="12"/>
  <c r="AR820" i="12"/>
  <c r="AA825" i="12"/>
  <c r="AS825" i="12" s="1"/>
  <c r="AB825" i="12"/>
  <c r="AC825" i="12"/>
  <c r="AD825" i="12"/>
  <c r="AE825" i="12"/>
  <c r="AF825" i="12"/>
  <c r="AG825" i="12"/>
  <c r="AH825" i="12"/>
  <c r="AI825" i="12"/>
  <c r="AJ825" i="12"/>
  <c r="AK825" i="12"/>
  <c r="AL825" i="12"/>
  <c r="AM825" i="12"/>
  <c r="AN825" i="12"/>
  <c r="AO825" i="12"/>
  <c r="AP825" i="12"/>
  <c r="AQ825" i="12"/>
  <c r="AR825" i="12"/>
  <c r="AA816" i="12"/>
  <c r="AB816" i="12"/>
  <c r="AC816" i="12"/>
  <c r="AS816" i="12" s="1"/>
  <c r="AD816" i="12"/>
  <c r="AE816" i="12"/>
  <c r="AF816" i="12"/>
  <c r="AG816" i="12"/>
  <c r="AH816" i="12"/>
  <c r="AI816" i="12"/>
  <c r="AJ816" i="12"/>
  <c r="AK816" i="12"/>
  <c r="AL816" i="12"/>
  <c r="AM816" i="12"/>
  <c r="AN816" i="12"/>
  <c r="AO816" i="12"/>
  <c r="AP816" i="12"/>
  <c r="AQ816" i="12"/>
  <c r="AR816" i="12"/>
  <c r="AA819" i="12"/>
  <c r="AB819" i="12"/>
  <c r="AC819" i="12"/>
  <c r="AD819" i="12"/>
  <c r="AE819" i="12"/>
  <c r="AF819" i="12"/>
  <c r="AG819" i="12"/>
  <c r="AH819" i="12"/>
  <c r="AI819" i="12"/>
  <c r="AJ819" i="12"/>
  <c r="AK819" i="12"/>
  <c r="AL819" i="12"/>
  <c r="AM819" i="12"/>
  <c r="AN819" i="12"/>
  <c r="AO819" i="12"/>
  <c r="AP819" i="12"/>
  <c r="AQ819" i="12"/>
  <c r="AR819" i="12"/>
  <c r="AA826" i="12"/>
  <c r="AB826" i="12"/>
  <c r="AC826" i="12"/>
  <c r="AT826" i="12" s="1"/>
  <c r="AD826" i="12"/>
  <c r="AE826" i="12"/>
  <c r="AF826" i="12"/>
  <c r="AG826" i="12"/>
  <c r="AH826" i="12"/>
  <c r="AI826" i="12"/>
  <c r="AJ826" i="12"/>
  <c r="AK826" i="12"/>
  <c r="AL826" i="12"/>
  <c r="AM826" i="12"/>
  <c r="AN826" i="12"/>
  <c r="AO826" i="12"/>
  <c r="AP826" i="12"/>
  <c r="AQ826" i="12"/>
  <c r="AR826" i="12"/>
  <c r="AA809" i="12"/>
  <c r="AT809" i="12" s="1"/>
  <c r="AB809" i="12"/>
  <c r="AC809" i="12"/>
  <c r="AD809" i="12"/>
  <c r="AE809" i="12"/>
  <c r="AF809" i="12"/>
  <c r="AG809" i="12"/>
  <c r="AH809" i="12"/>
  <c r="AI809" i="12"/>
  <c r="AJ809" i="12"/>
  <c r="AK809" i="12"/>
  <c r="AL809" i="12"/>
  <c r="AM809" i="12"/>
  <c r="AN809" i="12"/>
  <c r="AO809" i="12"/>
  <c r="AP809" i="12"/>
  <c r="AQ809" i="12"/>
  <c r="AR809" i="12"/>
  <c r="AA812" i="12"/>
  <c r="AB812" i="12"/>
  <c r="AC812" i="12"/>
  <c r="AT812" i="12" s="1"/>
  <c r="AD812" i="12"/>
  <c r="AE812" i="12"/>
  <c r="AF812" i="12"/>
  <c r="AG812" i="12"/>
  <c r="AH812" i="12"/>
  <c r="AI812" i="12"/>
  <c r="AJ812" i="12"/>
  <c r="AK812" i="12"/>
  <c r="AL812" i="12"/>
  <c r="AM812" i="12"/>
  <c r="AN812" i="12"/>
  <c r="AO812" i="12"/>
  <c r="AP812" i="12"/>
  <c r="AQ812" i="12"/>
  <c r="AR812" i="12"/>
  <c r="AA817" i="12"/>
  <c r="AT817" i="12" s="1"/>
  <c r="AB817" i="12"/>
  <c r="AC817" i="12"/>
  <c r="AD817" i="12"/>
  <c r="AE817" i="12"/>
  <c r="AF817" i="12"/>
  <c r="AG817" i="12"/>
  <c r="AH817" i="12"/>
  <c r="AI817" i="12"/>
  <c r="AJ817" i="12"/>
  <c r="AK817" i="12"/>
  <c r="AL817" i="12"/>
  <c r="AM817" i="12"/>
  <c r="AN817" i="12"/>
  <c r="AO817" i="12"/>
  <c r="AP817" i="12"/>
  <c r="AQ817" i="12"/>
  <c r="AR817" i="12"/>
  <c r="AA801" i="12"/>
  <c r="AB801" i="12"/>
  <c r="AC801" i="12"/>
  <c r="AS801" i="12" s="1"/>
  <c r="AD801" i="12"/>
  <c r="AE801" i="12"/>
  <c r="AF801" i="12"/>
  <c r="AG801" i="12"/>
  <c r="AH801" i="12"/>
  <c r="AI801" i="12"/>
  <c r="AJ801" i="12"/>
  <c r="AK801" i="12"/>
  <c r="AL801" i="12"/>
  <c r="AM801" i="12"/>
  <c r="AN801" i="12"/>
  <c r="AO801" i="12"/>
  <c r="AP801" i="12"/>
  <c r="AQ801" i="12"/>
  <c r="AR801" i="12"/>
  <c r="AA822" i="12"/>
  <c r="AS822" i="12" s="1"/>
  <c r="AB822" i="12"/>
  <c r="AC822" i="12"/>
  <c r="AD822" i="12"/>
  <c r="AE822" i="12"/>
  <c r="AF822" i="12"/>
  <c r="AG822" i="12"/>
  <c r="AH822" i="12"/>
  <c r="AI822" i="12"/>
  <c r="AJ822" i="12"/>
  <c r="AK822" i="12"/>
  <c r="AL822" i="12"/>
  <c r="AM822" i="12"/>
  <c r="AN822" i="12"/>
  <c r="AO822" i="12"/>
  <c r="AP822" i="12"/>
  <c r="AQ822" i="12"/>
  <c r="AR822" i="12"/>
  <c r="AA824" i="12"/>
  <c r="AB824" i="12"/>
  <c r="AC824" i="12"/>
  <c r="AS824" i="12" s="1"/>
  <c r="AD824" i="12"/>
  <c r="AE824" i="12"/>
  <c r="AF824" i="12"/>
  <c r="AG824" i="12"/>
  <c r="AH824" i="12"/>
  <c r="AI824" i="12"/>
  <c r="AJ824" i="12"/>
  <c r="AK824" i="12"/>
  <c r="AL824" i="12"/>
  <c r="AM824" i="12"/>
  <c r="AN824" i="12"/>
  <c r="AO824" i="12"/>
  <c r="AP824" i="12"/>
  <c r="AQ824" i="12"/>
  <c r="AR824" i="12"/>
  <c r="AA542" i="12"/>
  <c r="AB542" i="12"/>
  <c r="AC542" i="12"/>
  <c r="AD542" i="12"/>
  <c r="AE542" i="12"/>
  <c r="AF542" i="12"/>
  <c r="AG542" i="12"/>
  <c r="AH542" i="12"/>
  <c r="AI542" i="12"/>
  <c r="AJ542" i="12"/>
  <c r="AK542" i="12"/>
  <c r="AL542" i="12"/>
  <c r="AM542" i="12"/>
  <c r="AN542" i="12"/>
  <c r="AO542" i="12"/>
  <c r="AP542" i="12"/>
  <c r="AQ542" i="12"/>
  <c r="AR542" i="12"/>
  <c r="AA831" i="12"/>
  <c r="AB831" i="12"/>
  <c r="AC831" i="12"/>
  <c r="AD831" i="12"/>
  <c r="AE831" i="12"/>
  <c r="AF831" i="12"/>
  <c r="AG831" i="12"/>
  <c r="AH831" i="12"/>
  <c r="AI831" i="12"/>
  <c r="AJ831" i="12"/>
  <c r="AK831" i="12"/>
  <c r="AL831" i="12"/>
  <c r="AM831" i="12"/>
  <c r="AN831" i="12"/>
  <c r="AO831" i="12"/>
  <c r="AP831" i="12"/>
  <c r="AQ831" i="12"/>
  <c r="AR831" i="12"/>
  <c r="AA830" i="12"/>
  <c r="AS830" i="12" s="1"/>
  <c r="AB830" i="12"/>
  <c r="AC830" i="12"/>
  <c r="AD830" i="12"/>
  <c r="AE830" i="12"/>
  <c r="AF830" i="12"/>
  <c r="AG830" i="12"/>
  <c r="AH830" i="12"/>
  <c r="AI830" i="12"/>
  <c r="AJ830" i="12"/>
  <c r="AK830" i="12"/>
  <c r="AL830" i="12"/>
  <c r="AM830" i="12"/>
  <c r="AN830" i="12"/>
  <c r="AO830" i="12"/>
  <c r="AP830" i="12"/>
  <c r="AQ830" i="12"/>
  <c r="AR830" i="12"/>
  <c r="AA834" i="12"/>
  <c r="AB834" i="12"/>
  <c r="AC834" i="12"/>
  <c r="AS834" i="12" s="1"/>
  <c r="AD834" i="12"/>
  <c r="AE834" i="12"/>
  <c r="AF834" i="12"/>
  <c r="AG834" i="12"/>
  <c r="AH834" i="12"/>
  <c r="AI834" i="12"/>
  <c r="AJ834" i="12"/>
  <c r="AK834" i="12"/>
  <c r="AL834" i="12"/>
  <c r="AM834" i="12"/>
  <c r="AN834" i="12"/>
  <c r="AO834" i="12"/>
  <c r="AP834" i="12"/>
  <c r="AQ834" i="12"/>
  <c r="AR834" i="12"/>
  <c r="AA835" i="12"/>
  <c r="AS835" i="12" s="1"/>
  <c r="AB835" i="12"/>
  <c r="AC835" i="12"/>
  <c r="AD835" i="12"/>
  <c r="AE835" i="12"/>
  <c r="AF835" i="12"/>
  <c r="AG835" i="12"/>
  <c r="AH835" i="12"/>
  <c r="AI835" i="12"/>
  <c r="AJ835" i="12"/>
  <c r="AK835" i="12"/>
  <c r="AL835" i="12"/>
  <c r="AM835" i="12"/>
  <c r="AN835" i="12"/>
  <c r="AO835" i="12"/>
  <c r="AP835" i="12"/>
  <c r="AQ835" i="12"/>
  <c r="AR835" i="12"/>
  <c r="AA829" i="12"/>
  <c r="AB829" i="12"/>
  <c r="AC829" i="12"/>
  <c r="AS829" i="12" s="1"/>
  <c r="AD829" i="12"/>
  <c r="AE829" i="12"/>
  <c r="AF829" i="12"/>
  <c r="AG829" i="12"/>
  <c r="AH829" i="12"/>
  <c r="AI829" i="12"/>
  <c r="AJ829" i="12"/>
  <c r="AK829" i="12"/>
  <c r="AL829" i="12"/>
  <c r="AM829" i="12"/>
  <c r="AN829" i="12"/>
  <c r="AO829" i="12"/>
  <c r="AP829" i="12"/>
  <c r="AQ829" i="12"/>
  <c r="AR829" i="12"/>
  <c r="AA827" i="12"/>
  <c r="AB827" i="12"/>
  <c r="AC827" i="12"/>
  <c r="AD827" i="12"/>
  <c r="AE827" i="12"/>
  <c r="AF827" i="12"/>
  <c r="AG827" i="12"/>
  <c r="AH827" i="12"/>
  <c r="AI827" i="12"/>
  <c r="AJ827" i="12"/>
  <c r="AK827" i="12"/>
  <c r="AL827" i="12"/>
  <c r="AM827" i="12"/>
  <c r="AN827" i="12"/>
  <c r="AO827" i="12"/>
  <c r="AP827" i="12"/>
  <c r="AQ827" i="12"/>
  <c r="AR827" i="12"/>
  <c r="AA833" i="12"/>
  <c r="AB833" i="12"/>
  <c r="AC833" i="12"/>
  <c r="AT833" i="12" s="1"/>
  <c r="AD833" i="12"/>
  <c r="AE833" i="12"/>
  <c r="AF833" i="12"/>
  <c r="AG833" i="12"/>
  <c r="AH833" i="12"/>
  <c r="AI833" i="12"/>
  <c r="AJ833" i="12"/>
  <c r="AK833" i="12"/>
  <c r="AL833" i="12"/>
  <c r="AM833" i="12"/>
  <c r="AN833" i="12"/>
  <c r="AO833" i="12"/>
  <c r="AP833" i="12"/>
  <c r="AQ833" i="12"/>
  <c r="AR833" i="12"/>
  <c r="AA832" i="12"/>
  <c r="AS832" i="12" s="1"/>
  <c r="AB832" i="12"/>
  <c r="AC832" i="12"/>
  <c r="AD832" i="12"/>
  <c r="AE832" i="12"/>
  <c r="AF832" i="12"/>
  <c r="AG832" i="12"/>
  <c r="AH832" i="12"/>
  <c r="AI832" i="12"/>
  <c r="AJ832" i="12"/>
  <c r="AK832" i="12"/>
  <c r="AL832" i="12"/>
  <c r="AM832" i="12"/>
  <c r="AN832" i="12"/>
  <c r="AO832" i="12"/>
  <c r="AP832" i="12"/>
  <c r="AQ832" i="12"/>
  <c r="AR832" i="12"/>
  <c r="AA862" i="12"/>
  <c r="AB862" i="12"/>
  <c r="AC862" i="12"/>
  <c r="AT862" i="12" s="1"/>
  <c r="AD862" i="12"/>
  <c r="AE862" i="12"/>
  <c r="AF862" i="12"/>
  <c r="AG862" i="12"/>
  <c r="AH862" i="12"/>
  <c r="AI862" i="12"/>
  <c r="AJ862" i="12"/>
  <c r="AK862" i="12"/>
  <c r="AL862" i="12"/>
  <c r="AM862" i="12"/>
  <c r="AN862" i="12"/>
  <c r="AO862" i="12"/>
  <c r="AP862" i="12"/>
  <c r="AQ862" i="12"/>
  <c r="AR862" i="12"/>
  <c r="AA864" i="12"/>
  <c r="AB864" i="12"/>
  <c r="AC864" i="12"/>
  <c r="AD864" i="12"/>
  <c r="AE864" i="12"/>
  <c r="AF864" i="12"/>
  <c r="AG864" i="12"/>
  <c r="AH864" i="12"/>
  <c r="AI864" i="12"/>
  <c r="AJ864" i="12"/>
  <c r="AK864" i="12"/>
  <c r="AL864" i="12"/>
  <c r="AM864" i="12"/>
  <c r="AN864" i="12"/>
  <c r="AO864" i="12"/>
  <c r="AP864" i="12"/>
  <c r="AQ864" i="12"/>
  <c r="AR864" i="12"/>
  <c r="AA873" i="12"/>
  <c r="AB873" i="12"/>
  <c r="AC873" i="12"/>
  <c r="AD873" i="12"/>
  <c r="AE873" i="12"/>
  <c r="AF873" i="12"/>
  <c r="AG873" i="12"/>
  <c r="AH873" i="12"/>
  <c r="AI873" i="12"/>
  <c r="AJ873" i="12"/>
  <c r="AK873" i="12"/>
  <c r="AL873" i="12"/>
  <c r="AM873" i="12"/>
  <c r="AN873" i="12"/>
  <c r="AO873" i="12"/>
  <c r="AP873" i="12"/>
  <c r="AQ873" i="12"/>
  <c r="AR873" i="12"/>
  <c r="AA349" i="12"/>
  <c r="AT349" i="12" s="1"/>
  <c r="AB349" i="12"/>
  <c r="AC349" i="12"/>
  <c r="AD349" i="12"/>
  <c r="AE349" i="12"/>
  <c r="AF349" i="12"/>
  <c r="AG349" i="12"/>
  <c r="AH349" i="12"/>
  <c r="AI349" i="12"/>
  <c r="AJ349" i="12"/>
  <c r="AK349" i="12"/>
  <c r="AL349" i="12"/>
  <c r="AM349" i="12"/>
  <c r="AN349" i="12"/>
  <c r="AO349" i="12"/>
  <c r="AP349" i="12"/>
  <c r="AQ349" i="12"/>
  <c r="AR349" i="12"/>
  <c r="AA840" i="12"/>
  <c r="AB840" i="12"/>
  <c r="AC840" i="12"/>
  <c r="AS840" i="12" s="1"/>
  <c r="AD840" i="12"/>
  <c r="AE840" i="12"/>
  <c r="AF840" i="12"/>
  <c r="AG840" i="12"/>
  <c r="AH840" i="12"/>
  <c r="AI840" i="12"/>
  <c r="AJ840" i="12"/>
  <c r="AK840" i="12"/>
  <c r="AL840" i="12"/>
  <c r="AM840" i="12"/>
  <c r="AN840" i="12"/>
  <c r="AO840" i="12"/>
  <c r="AP840" i="12"/>
  <c r="AQ840" i="12"/>
  <c r="AR840" i="12"/>
  <c r="AA860" i="12"/>
  <c r="AB860" i="12"/>
  <c r="AC860" i="12"/>
  <c r="AD860" i="12"/>
  <c r="AE860" i="12"/>
  <c r="AF860" i="12"/>
  <c r="AG860" i="12"/>
  <c r="AH860" i="12"/>
  <c r="AI860" i="12"/>
  <c r="AJ860" i="12"/>
  <c r="AK860" i="12"/>
  <c r="AL860" i="12"/>
  <c r="AM860" i="12"/>
  <c r="AN860" i="12"/>
  <c r="AO860" i="12"/>
  <c r="AP860" i="12"/>
  <c r="AQ860" i="12"/>
  <c r="AR860" i="12"/>
  <c r="AA229" i="12"/>
  <c r="AB229" i="12"/>
  <c r="AC229" i="12"/>
  <c r="AD229" i="12"/>
  <c r="AE229" i="12"/>
  <c r="AF229" i="12"/>
  <c r="AG229" i="12"/>
  <c r="AH229" i="12"/>
  <c r="AI229" i="12"/>
  <c r="AJ229" i="12"/>
  <c r="AK229" i="12"/>
  <c r="AL229" i="12"/>
  <c r="AM229" i="12"/>
  <c r="AN229" i="12"/>
  <c r="AO229" i="12"/>
  <c r="AP229" i="12"/>
  <c r="AQ229" i="12"/>
  <c r="AR229" i="12"/>
  <c r="AA838" i="12"/>
  <c r="AT838" i="12" s="1"/>
  <c r="AB838" i="12"/>
  <c r="AC838" i="12"/>
  <c r="AD838" i="12"/>
  <c r="AE838" i="12"/>
  <c r="AF838" i="12"/>
  <c r="AG838" i="12"/>
  <c r="AH838" i="12"/>
  <c r="AI838" i="12"/>
  <c r="AJ838" i="12"/>
  <c r="AK838" i="12"/>
  <c r="AL838" i="12"/>
  <c r="AM838" i="12"/>
  <c r="AN838" i="12"/>
  <c r="AO838" i="12"/>
  <c r="AP838" i="12"/>
  <c r="AQ838" i="12"/>
  <c r="AR838" i="12"/>
  <c r="AA839" i="12"/>
  <c r="AB839" i="12"/>
  <c r="AC839" i="12"/>
  <c r="AS839" i="12" s="1"/>
  <c r="AD839" i="12"/>
  <c r="AE839" i="12"/>
  <c r="AF839" i="12"/>
  <c r="AG839" i="12"/>
  <c r="AH839" i="12"/>
  <c r="AI839" i="12"/>
  <c r="AJ839" i="12"/>
  <c r="AK839" i="12"/>
  <c r="AL839" i="12"/>
  <c r="AM839" i="12"/>
  <c r="AN839" i="12"/>
  <c r="AO839" i="12"/>
  <c r="AP839" i="12"/>
  <c r="AQ839" i="12"/>
  <c r="AR839" i="12"/>
  <c r="AA842" i="12"/>
  <c r="AB842" i="12"/>
  <c r="AC842" i="12"/>
  <c r="AD842" i="12"/>
  <c r="AE842" i="12"/>
  <c r="AF842" i="12"/>
  <c r="AG842" i="12"/>
  <c r="AH842" i="12"/>
  <c r="AI842" i="12"/>
  <c r="AJ842" i="12"/>
  <c r="AK842" i="12"/>
  <c r="AL842" i="12"/>
  <c r="AM842" i="12"/>
  <c r="AN842" i="12"/>
  <c r="AO842" i="12"/>
  <c r="AP842" i="12"/>
  <c r="AQ842" i="12"/>
  <c r="AR842" i="12"/>
  <c r="AA857" i="12"/>
  <c r="AB857" i="12"/>
  <c r="AC857" i="12"/>
  <c r="AD857" i="12"/>
  <c r="AE857" i="12"/>
  <c r="AF857" i="12"/>
  <c r="AG857" i="12"/>
  <c r="AH857" i="12"/>
  <c r="AI857" i="12"/>
  <c r="AJ857" i="12"/>
  <c r="AK857" i="12"/>
  <c r="AL857" i="12"/>
  <c r="AM857" i="12"/>
  <c r="AN857" i="12"/>
  <c r="AO857" i="12"/>
  <c r="AP857" i="12"/>
  <c r="AQ857" i="12"/>
  <c r="AR857" i="12"/>
  <c r="AA870" i="12"/>
  <c r="AS870" i="12" s="1"/>
  <c r="AB870" i="12"/>
  <c r="AC870" i="12"/>
  <c r="AD870" i="12"/>
  <c r="AE870" i="12"/>
  <c r="AF870" i="12"/>
  <c r="AG870" i="12"/>
  <c r="AH870" i="12"/>
  <c r="AI870" i="12"/>
  <c r="AJ870" i="12"/>
  <c r="AK870" i="12"/>
  <c r="AL870" i="12"/>
  <c r="AM870" i="12"/>
  <c r="AN870" i="12"/>
  <c r="AO870" i="12"/>
  <c r="AP870" i="12"/>
  <c r="AQ870" i="12"/>
  <c r="AR870" i="12"/>
  <c r="AA876" i="12"/>
  <c r="AB876" i="12"/>
  <c r="AC876" i="12"/>
  <c r="AT876" i="12" s="1"/>
  <c r="AD876" i="12"/>
  <c r="AE876" i="12"/>
  <c r="AF876" i="12"/>
  <c r="AG876" i="12"/>
  <c r="AH876" i="12"/>
  <c r="AI876" i="12"/>
  <c r="AJ876" i="12"/>
  <c r="AK876" i="12"/>
  <c r="AL876" i="12"/>
  <c r="AM876" i="12"/>
  <c r="AN876" i="12"/>
  <c r="AO876" i="12"/>
  <c r="AP876" i="12"/>
  <c r="AQ876" i="12"/>
  <c r="AR876" i="12"/>
  <c r="AA843" i="12"/>
  <c r="AB843" i="12"/>
  <c r="AC843" i="12"/>
  <c r="AD843" i="12"/>
  <c r="AE843" i="12"/>
  <c r="AF843" i="12"/>
  <c r="AG843" i="12"/>
  <c r="AH843" i="12"/>
  <c r="AI843" i="12"/>
  <c r="AJ843" i="12"/>
  <c r="AK843" i="12"/>
  <c r="AL843" i="12"/>
  <c r="AM843" i="12"/>
  <c r="AN843" i="12"/>
  <c r="AO843" i="12"/>
  <c r="AP843" i="12"/>
  <c r="AQ843" i="12"/>
  <c r="AR843" i="12"/>
  <c r="AA841" i="12"/>
  <c r="AB841" i="12"/>
  <c r="AC841" i="12"/>
  <c r="AT841" i="12" s="1"/>
  <c r="AD841" i="12"/>
  <c r="AE841" i="12"/>
  <c r="AF841" i="12"/>
  <c r="AG841" i="12"/>
  <c r="AH841" i="12"/>
  <c r="AI841" i="12"/>
  <c r="AJ841" i="12"/>
  <c r="AK841" i="12"/>
  <c r="AL841" i="12"/>
  <c r="AM841" i="12"/>
  <c r="AN841" i="12"/>
  <c r="AO841" i="12"/>
  <c r="AP841" i="12"/>
  <c r="AQ841" i="12"/>
  <c r="AR841" i="12"/>
  <c r="AA846" i="12"/>
  <c r="AS846" i="12" s="1"/>
  <c r="AB846" i="12"/>
  <c r="AC846" i="12"/>
  <c r="AD846" i="12"/>
  <c r="AE846" i="12"/>
  <c r="AF846" i="12"/>
  <c r="AG846" i="12"/>
  <c r="AH846" i="12"/>
  <c r="AI846" i="12"/>
  <c r="AJ846" i="12"/>
  <c r="AK846" i="12"/>
  <c r="AL846" i="12"/>
  <c r="AM846" i="12"/>
  <c r="AN846" i="12"/>
  <c r="AO846" i="12"/>
  <c r="AP846" i="12"/>
  <c r="AQ846" i="12"/>
  <c r="AR846" i="12"/>
  <c r="AA865" i="12"/>
  <c r="AB865" i="12"/>
  <c r="AC865" i="12"/>
  <c r="AT865" i="12" s="1"/>
  <c r="AD865" i="12"/>
  <c r="AE865" i="12"/>
  <c r="AF865" i="12"/>
  <c r="AG865" i="12"/>
  <c r="AH865" i="12"/>
  <c r="AI865" i="12"/>
  <c r="AJ865" i="12"/>
  <c r="AK865" i="12"/>
  <c r="AL865" i="12"/>
  <c r="AM865" i="12"/>
  <c r="AN865" i="12"/>
  <c r="AO865" i="12"/>
  <c r="AP865" i="12"/>
  <c r="AQ865" i="12"/>
  <c r="AR865" i="12"/>
  <c r="AA850" i="12"/>
  <c r="AB850" i="12"/>
  <c r="AC850" i="12"/>
  <c r="AD850" i="12"/>
  <c r="AE850" i="12"/>
  <c r="AF850" i="12"/>
  <c r="AG850" i="12"/>
  <c r="AH850" i="12"/>
  <c r="AI850" i="12"/>
  <c r="AJ850" i="12"/>
  <c r="AK850" i="12"/>
  <c r="AL850" i="12"/>
  <c r="AM850" i="12"/>
  <c r="AN850" i="12"/>
  <c r="AO850" i="12"/>
  <c r="AP850" i="12"/>
  <c r="AQ850" i="12"/>
  <c r="AR850" i="12"/>
  <c r="AA847" i="12"/>
  <c r="AB847" i="12"/>
  <c r="AC847" i="12"/>
  <c r="AD847" i="12"/>
  <c r="AE847" i="12"/>
  <c r="AF847" i="12"/>
  <c r="AG847" i="12"/>
  <c r="AH847" i="12"/>
  <c r="AI847" i="12"/>
  <c r="AJ847" i="12"/>
  <c r="AK847" i="12"/>
  <c r="AL847" i="12"/>
  <c r="AM847" i="12"/>
  <c r="AN847" i="12"/>
  <c r="AO847" i="12"/>
  <c r="AP847" i="12"/>
  <c r="AQ847" i="12"/>
  <c r="AR847" i="12"/>
  <c r="AA867" i="12"/>
  <c r="AS867" i="12" s="1"/>
  <c r="AB867" i="12"/>
  <c r="AC867" i="12"/>
  <c r="AD867" i="12"/>
  <c r="AE867" i="12"/>
  <c r="AF867" i="12"/>
  <c r="AG867" i="12"/>
  <c r="AH867" i="12"/>
  <c r="AI867" i="12"/>
  <c r="AJ867" i="12"/>
  <c r="AK867" i="12"/>
  <c r="AL867" i="12"/>
  <c r="AM867" i="12"/>
  <c r="AN867" i="12"/>
  <c r="AO867" i="12"/>
  <c r="AP867" i="12"/>
  <c r="AQ867" i="12"/>
  <c r="AR867" i="12"/>
  <c r="AA872" i="12"/>
  <c r="AB872" i="12"/>
  <c r="AC872" i="12"/>
  <c r="AT872" i="12" s="1"/>
  <c r="AD872" i="12"/>
  <c r="AE872" i="12"/>
  <c r="AF872" i="12"/>
  <c r="AG872" i="12"/>
  <c r="AH872" i="12"/>
  <c r="AI872" i="12"/>
  <c r="AJ872" i="12"/>
  <c r="AK872" i="12"/>
  <c r="AL872" i="12"/>
  <c r="AM872" i="12"/>
  <c r="AN872" i="12"/>
  <c r="AO872" i="12"/>
  <c r="AP872" i="12"/>
  <c r="AQ872" i="12"/>
  <c r="AR872" i="12"/>
  <c r="AA871" i="12"/>
  <c r="AT871" i="12" s="1"/>
  <c r="AB871" i="12"/>
  <c r="AC871" i="12"/>
  <c r="AD871" i="12"/>
  <c r="AE871" i="12"/>
  <c r="AF871" i="12"/>
  <c r="AG871" i="12"/>
  <c r="AH871" i="12"/>
  <c r="AI871" i="12"/>
  <c r="AJ871" i="12"/>
  <c r="AK871" i="12"/>
  <c r="AL871" i="12"/>
  <c r="AM871" i="12"/>
  <c r="AN871" i="12"/>
  <c r="AO871" i="12"/>
  <c r="AP871" i="12"/>
  <c r="AQ871" i="12"/>
  <c r="AR871" i="12"/>
  <c r="AA837" i="12"/>
  <c r="AB837" i="12"/>
  <c r="AC837" i="12"/>
  <c r="AD837" i="12"/>
  <c r="AE837" i="12"/>
  <c r="AF837" i="12"/>
  <c r="AG837" i="12"/>
  <c r="AH837" i="12"/>
  <c r="AI837" i="12"/>
  <c r="AJ837" i="12"/>
  <c r="AK837" i="12"/>
  <c r="AL837" i="12"/>
  <c r="AM837" i="12"/>
  <c r="AN837" i="12"/>
  <c r="AO837" i="12"/>
  <c r="AP837" i="12"/>
  <c r="AQ837" i="12"/>
  <c r="AR837" i="12"/>
  <c r="AA848" i="12"/>
  <c r="AS848" i="12" s="1"/>
  <c r="AB848" i="12"/>
  <c r="AC848" i="12"/>
  <c r="AD848" i="12"/>
  <c r="AE848" i="12"/>
  <c r="AF848" i="12"/>
  <c r="AG848" i="12"/>
  <c r="AH848" i="12"/>
  <c r="AI848" i="12"/>
  <c r="AJ848" i="12"/>
  <c r="AK848" i="12"/>
  <c r="AL848" i="12"/>
  <c r="AM848" i="12"/>
  <c r="AN848" i="12"/>
  <c r="AO848" i="12"/>
  <c r="AP848" i="12"/>
  <c r="AQ848" i="12"/>
  <c r="AR848" i="12"/>
  <c r="AA836" i="12"/>
  <c r="AB836" i="12"/>
  <c r="AC836" i="12"/>
  <c r="AD836" i="12"/>
  <c r="AE836" i="12"/>
  <c r="AF836" i="12"/>
  <c r="AG836" i="12"/>
  <c r="AH836" i="12"/>
  <c r="AI836" i="12"/>
  <c r="AJ836" i="12"/>
  <c r="AK836" i="12"/>
  <c r="AL836" i="12"/>
  <c r="AM836" i="12"/>
  <c r="AN836" i="12"/>
  <c r="AO836" i="12"/>
  <c r="AP836" i="12"/>
  <c r="AQ836" i="12"/>
  <c r="AR836" i="12"/>
  <c r="AA854" i="12"/>
  <c r="AS854" i="12" s="1"/>
  <c r="AB854" i="12"/>
  <c r="AC854" i="12"/>
  <c r="AD854" i="12"/>
  <c r="AE854" i="12"/>
  <c r="AF854" i="12"/>
  <c r="AG854" i="12"/>
  <c r="AH854" i="12"/>
  <c r="AI854" i="12"/>
  <c r="AJ854" i="12"/>
  <c r="AK854" i="12"/>
  <c r="AL854" i="12"/>
  <c r="AM854" i="12"/>
  <c r="AN854" i="12"/>
  <c r="AO854" i="12"/>
  <c r="AP854" i="12"/>
  <c r="AQ854" i="12"/>
  <c r="AR854" i="12"/>
  <c r="AA855" i="12"/>
  <c r="AB855" i="12"/>
  <c r="AC855" i="12"/>
  <c r="AT855" i="12" s="1"/>
  <c r="AD855" i="12"/>
  <c r="AE855" i="12"/>
  <c r="AF855" i="12"/>
  <c r="AG855" i="12"/>
  <c r="AH855" i="12"/>
  <c r="AI855" i="12"/>
  <c r="AJ855" i="12"/>
  <c r="AK855" i="12"/>
  <c r="AL855" i="12"/>
  <c r="AM855" i="12"/>
  <c r="AN855" i="12"/>
  <c r="AO855" i="12"/>
  <c r="AP855" i="12"/>
  <c r="AQ855" i="12"/>
  <c r="AR855" i="12"/>
  <c r="AA866" i="12"/>
  <c r="AB866" i="12"/>
  <c r="AC866" i="12"/>
  <c r="AD866" i="12"/>
  <c r="AE866" i="12"/>
  <c r="AF866" i="12"/>
  <c r="AG866" i="12"/>
  <c r="AH866" i="12"/>
  <c r="AI866" i="12"/>
  <c r="AJ866" i="12"/>
  <c r="AK866" i="12"/>
  <c r="AL866" i="12"/>
  <c r="AM866" i="12"/>
  <c r="AN866" i="12"/>
  <c r="AO866" i="12"/>
  <c r="AP866" i="12"/>
  <c r="AQ866" i="12"/>
  <c r="AR866" i="12"/>
  <c r="AA851" i="12"/>
  <c r="AB851" i="12"/>
  <c r="AC851" i="12"/>
  <c r="AT851" i="12" s="1"/>
  <c r="AD851" i="12"/>
  <c r="AE851" i="12"/>
  <c r="AF851" i="12"/>
  <c r="AG851" i="12"/>
  <c r="AH851" i="12"/>
  <c r="AI851" i="12"/>
  <c r="AJ851" i="12"/>
  <c r="AK851" i="12"/>
  <c r="AL851" i="12"/>
  <c r="AM851" i="12"/>
  <c r="AN851" i="12"/>
  <c r="AO851" i="12"/>
  <c r="AP851" i="12"/>
  <c r="AQ851" i="12"/>
  <c r="AR851" i="12"/>
  <c r="AA849" i="12"/>
  <c r="AT849" i="12" s="1"/>
  <c r="AB849" i="12"/>
  <c r="AC849" i="12"/>
  <c r="AD849" i="12"/>
  <c r="AE849" i="12"/>
  <c r="AF849" i="12"/>
  <c r="AG849" i="12"/>
  <c r="AH849" i="12"/>
  <c r="AI849" i="12"/>
  <c r="AJ849" i="12"/>
  <c r="AK849" i="12"/>
  <c r="AL849" i="12"/>
  <c r="AM849" i="12"/>
  <c r="AN849" i="12"/>
  <c r="AO849" i="12"/>
  <c r="AP849" i="12"/>
  <c r="AQ849" i="12"/>
  <c r="AR849" i="12"/>
  <c r="AA878" i="12"/>
  <c r="AB878" i="12"/>
  <c r="AC878" i="12"/>
  <c r="AT878" i="12" s="1"/>
  <c r="AD878" i="12"/>
  <c r="AE878" i="12"/>
  <c r="AF878" i="12"/>
  <c r="AG878" i="12"/>
  <c r="AH878" i="12"/>
  <c r="AI878" i="12"/>
  <c r="AJ878" i="12"/>
  <c r="AK878" i="12"/>
  <c r="AL878" i="12"/>
  <c r="AM878" i="12"/>
  <c r="AN878" i="12"/>
  <c r="AO878" i="12"/>
  <c r="AP878" i="12"/>
  <c r="AQ878" i="12"/>
  <c r="AR878" i="12"/>
  <c r="AA852" i="12"/>
  <c r="AB852" i="12"/>
  <c r="AC852" i="12"/>
  <c r="AD852" i="12"/>
  <c r="AE852" i="12"/>
  <c r="AF852" i="12"/>
  <c r="AG852" i="12"/>
  <c r="AH852" i="12"/>
  <c r="AI852" i="12"/>
  <c r="AJ852" i="12"/>
  <c r="AK852" i="12"/>
  <c r="AL852" i="12"/>
  <c r="AM852" i="12"/>
  <c r="AN852" i="12"/>
  <c r="AO852" i="12"/>
  <c r="AP852" i="12"/>
  <c r="AQ852" i="12"/>
  <c r="AR852" i="12"/>
  <c r="AA858" i="12"/>
  <c r="AB858" i="12"/>
  <c r="AC858" i="12"/>
  <c r="AS858" i="12" s="1"/>
  <c r="AD858" i="12"/>
  <c r="AE858" i="12"/>
  <c r="AF858" i="12"/>
  <c r="AG858" i="12"/>
  <c r="AH858" i="12"/>
  <c r="AI858" i="12"/>
  <c r="AJ858" i="12"/>
  <c r="AK858" i="12"/>
  <c r="AL858" i="12"/>
  <c r="AM858" i="12"/>
  <c r="AN858" i="12"/>
  <c r="AO858" i="12"/>
  <c r="AP858" i="12"/>
  <c r="AQ858" i="12"/>
  <c r="AR858" i="12"/>
  <c r="AA869" i="12"/>
  <c r="AS869" i="12" s="1"/>
  <c r="AB869" i="12"/>
  <c r="AC869" i="12"/>
  <c r="AD869" i="12"/>
  <c r="AE869" i="12"/>
  <c r="AF869" i="12"/>
  <c r="AG869" i="12"/>
  <c r="AH869" i="12"/>
  <c r="AI869" i="12"/>
  <c r="AJ869" i="12"/>
  <c r="AK869" i="12"/>
  <c r="AL869" i="12"/>
  <c r="AM869" i="12"/>
  <c r="AN869" i="12"/>
  <c r="AO869" i="12"/>
  <c r="AP869" i="12"/>
  <c r="AQ869" i="12"/>
  <c r="AR869" i="12"/>
  <c r="AA856" i="12"/>
  <c r="AB856" i="12"/>
  <c r="AC856" i="12"/>
  <c r="AS856" i="12" s="1"/>
  <c r="AD856" i="12"/>
  <c r="AE856" i="12"/>
  <c r="AF856" i="12"/>
  <c r="AG856" i="12"/>
  <c r="AH856" i="12"/>
  <c r="AI856" i="12"/>
  <c r="AJ856" i="12"/>
  <c r="AK856" i="12"/>
  <c r="AL856" i="12"/>
  <c r="AM856" i="12"/>
  <c r="AN856" i="12"/>
  <c r="AO856" i="12"/>
  <c r="AP856" i="12"/>
  <c r="AQ856" i="12"/>
  <c r="AR856" i="12"/>
  <c r="AA853" i="12"/>
  <c r="AB853" i="12"/>
  <c r="AC853" i="12"/>
  <c r="AD853" i="12"/>
  <c r="AE853" i="12"/>
  <c r="AF853" i="12"/>
  <c r="AG853" i="12"/>
  <c r="AH853" i="12"/>
  <c r="AI853" i="12"/>
  <c r="AJ853" i="12"/>
  <c r="AK853" i="12"/>
  <c r="AL853" i="12"/>
  <c r="AM853" i="12"/>
  <c r="AN853" i="12"/>
  <c r="AO853" i="12"/>
  <c r="AP853" i="12"/>
  <c r="AQ853" i="12"/>
  <c r="AR853" i="12"/>
  <c r="AA874" i="12"/>
  <c r="AB874" i="12"/>
  <c r="AC874" i="12"/>
  <c r="AT874" i="12" s="1"/>
  <c r="AD874" i="12"/>
  <c r="AE874" i="12"/>
  <c r="AF874" i="12"/>
  <c r="AG874" i="12"/>
  <c r="AH874" i="12"/>
  <c r="AI874" i="12"/>
  <c r="AJ874" i="12"/>
  <c r="AK874" i="12"/>
  <c r="AL874" i="12"/>
  <c r="AM874" i="12"/>
  <c r="AN874" i="12"/>
  <c r="AO874" i="12"/>
  <c r="AP874" i="12"/>
  <c r="AQ874" i="12"/>
  <c r="AR874" i="12"/>
  <c r="AA844" i="12"/>
  <c r="AT844" i="12" s="1"/>
  <c r="AB844" i="12"/>
  <c r="AC844" i="12"/>
  <c r="AD844" i="12"/>
  <c r="AE844" i="12"/>
  <c r="AF844" i="12"/>
  <c r="AG844" i="12"/>
  <c r="AH844" i="12"/>
  <c r="AI844" i="12"/>
  <c r="AJ844" i="12"/>
  <c r="AK844" i="12"/>
  <c r="AL844" i="12"/>
  <c r="AM844" i="12"/>
  <c r="AN844" i="12"/>
  <c r="AO844" i="12"/>
  <c r="AP844" i="12"/>
  <c r="AQ844" i="12"/>
  <c r="AR844" i="12"/>
  <c r="AA861" i="12"/>
  <c r="AB861" i="12"/>
  <c r="AC861" i="12"/>
  <c r="AS861" i="12" s="1"/>
  <c r="AD861" i="12"/>
  <c r="AE861" i="12"/>
  <c r="AF861" i="12"/>
  <c r="AG861" i="12"/>
  <c r="AH861" i="12"/>
  <c r="AI861" i="12"/>
  <c r="AJ861" i="12"/>
  <c r="AK861" i="12"/>
  <c r="AL861" i="12"/>
  <c r="AM861" i="12"/>
  <c r="AN861" i="12"/>
  <c r="AO861" i="12"/>
  <c r="AP861" i="12"/>
  <c r="AQ861" i="12"/>
  <c r="AR861" i="12"/>
  <c r="AA863" i="12"/>
  <c r="AB863" i="12"/>
  <c r="AC863" i="12"/>
  <c r="AD863" i="12"/>
  <c r="AE863" i="12"/>
  <c r="AF863" i="12"/>
  <c r="AG863" i="12"/>
  <c r="AH863" i="12"/>
  <c r="AI863" i="12"/>
  <c r="AJ863" i="12"/>
  <c r="AK863" i="12"/>
  <c r="AL863" i="12"/>
  <c r="AM863" i="12"/>
  <c r="AN863" i="12"/>
  <c r="AO863" i="12"/>
  <c r="AP863" i="12"/>
  <c r="AQ863" i="12"/>
  <c r="AR863" i="12"/>
  <c r="AA868" i="12"/>
  <c r="AB868" i="12"/>
  <c r="AC868" i="12"/>
  <c r="AD868" i="12"/>
  <c r="AE868" i="12"/>
  <c r="AF868" i="12"/>
  <c r="AG868" i="12"/>
  <c r="AH868" i="12"/>
  <c r="AI868" i="12"/>
  <c r="AJ868" i="12"/>
  <c r="AK868" i="12"/>
  <c r="AL868" i="12"/>
  <c r="AM868" i="12"/>
  <c r="AN868" i="12"/>
  <c r="AO868" i="12"/>
  <c r="AP868" i="12"/>
  <c r="AQ868" i="12"/>
  <c r="AR868" i="12"/>
  <c r="AA879" i="12"/>
  <c r="AS879" i="12" s="1"/>
  <c r="AB879" i="12"/>
  <c r="AC879" i="12"/>
  <c r="AD879" i="12"/>
  <c r="AE879" i="12"/>
  <c r="AF879" i="12"/>
  <c r="AG879" i="12"/>
  <c r="AH879" i="12"/>
  <c r="AI879" i="12"/>
  <c r="AJ879" i="12"/>
  <c r="AK879" i="12"/>
  <c r="AL879" i="12"/>
  <c r="AM879" i="12"/>
  <c r="AN879" i="12"/>
  <c r="AO879" i="12"/>
  <c r="AP879" i="12"/>
  <c r="AQ879" i="12"/>
  <c r="AR879" i="12"/>
  <c r="AA880" i="12"/>
  <c r="AB880" i="12"/>
  <c r="AC880" i="12"/>
  <c r="AS880" i="12" s="1"/>
  <c r="AD880" i="12"/>
  <c r="AE880" i="12"/>
  <c r="AF880" i="12"/>
  <c r="AG880" i="12"/>
  <c r="AH880" i="12"/>
  <c r="AI880" i="12"/>
  <c r="AJ880" i="12"/>
  <c r="AK880" i="12"/>
  <c r="AL880" i="12"/>
  <c r="AM880" i="12"/>
  <c r="AN880" i="12"/>
  <c r="AO880" i="12"/>
  <c r="AP880" i="12"/>
  <c r="AQ880" i="12"/>
  <c r="AR880" i="12"/>
  <c r="AA881" i="12"/>
  <c r="AB881" i="12"/>
  <c r="AC881" i="12"/>
  <c r="AD881" i="12"/>
  <c r="AE881" i="12"/>
  <c r="AF881" i="12"/>
  <c r="AG881" i="12"/>
  <c r="AH881" i="12"/>
  <c r="AI881" i="12"/>
  <c r="AJ881" i="12"/>
  <c r="AK881" i="12"/>
  <c r="AL881" i="12"/>
  <c r="AM881" i="12"/>
  <c r="AN881" i="12"/>
  <c r="AO881" i="12"/>
  <c r="AP881" i="12"/>
  <c r="AQ881" i="12"/>
  <c r="AR881" i="12"/>
  <c r="AA884" i="12"/>
  <c r="AB884" i="12"/>
  <c r="AC884" i="12"/>
  <c r="AT884" i="12" s="1"/>
  <c r="AD884" i="12"/>
  <c r="AE884" i="12"/>
  <c r="AF884" i="12"/>
  <c r="AG884" i="12"/>
  <c r="AH884" i="12"/>
  <c r="AI884" i="12"/>
  <c r="AJ884" i="12"/>
  <c r="AK884" i="12"/>
  <c r="AL884" i="12"/>
  <c r="AM884" i="12"/>
  <c r="AN884" i="12"/>
  <c r="AO884" i="12"/>
  <c r="AP884" i="12"/>
  <c r="AQ884" i="12"/>
  <c r="AR884" i="12"/>
  <c r="AA885" i="12"/>
  <c r="AT885" i="12" s="1"/>
  <c r="AB885" i="12"/>
  <c r="AC885" i="12"/>
  <c r="AD885" i="12"/>
  <c r="AE885" i="12"/>
  <c r="AF885" i="12"/>
  <c r="AG885" i="12"/>
  <c r="AH885" i="12"/>
  <c r="AI885" i="12"/>
  <c r="AJ885" i="12"/>
  <c r="AK885" i="12"/>
  <c r="AL885" i="12"/>
  <c r="AM885" i="12"/>
  <c r="AN885" i="12"/>
  <c r="AO885" i="12"/>
  <c r="AP885" i="12"/>
  <c r="AQ885" i="12"/>
  <c r="AR885" i="12"/>
  <c r="AA886" i="12"/>
  <c r="AB886" i="12"/>
  <c r="AC886" i="12"/>
  <c r="AS886" i="12" s="1"/>
  <c r="AD886" i="12"/>
  <c r="AE886" i="12"/>
  <c r="AF886" i="12"/>
  <c r="AG886" i="12"/>
  <c r="AH886" i="12"/>
  <c r="AI886" i="12"/>
  <c r="AJ886" i="12"/>
  <c r="AK886" i="12"/>
  <c r="AL886" i="12"/>
  <c r="AM886" i="12"/>
  <c r="AN886" i="12"/>
  <c r="AO886" i="12"/>
  <c r="AP886" i="12"/>
  <c r="AQ886" i="12"/>
  <c r="AR886" i="12"/>
  <c r="AA887" i="12"/>
  <c r="AB887" i="12"/>
  <c r="AC887" i="12"/>
  <c r="AD887" i="12"/>
  <c r="AE887" i="12"/>
  <c r="AF887" i="12"/>
  <c r="AG887" i="12"/>
  <c r="AH887" i="12"/>
  <c r="AI887" i="12"/>
  <c r="AJ887" i="12"/>
  <c r="AK887" i="12"/>
  <c r="AL887" i="12"/>
  <c r="AM887" i="12"/>
  <c r="AN887" i="12"/>
  <c r="AO887" i="12"/>
  <c r="AP887" i="12"/>
  <c r="AQ887" i="12"/>
  <c r="AR887" i="12"/>
  <c r="AA522" i="12"/>
  <c r="AB522" i="12"/>
  <c r="AC522" i="12"/>
  <c r="AT522" i="12" s="1"/>
  <c r="AD522" i="12"/>
  <c r="AE522" i="12"/>
  <c r="AF522" i="12"/>
  <c r="AG522" i="12"/>
  <c r="AH522" i="12"/>
  <c r="AI522" i="12"/>
  <c r="AJ522" i="12"/>
  <c r="AK522" i="12"/>
  <c r="AL522" i="12"/>
  <c r="AM522" i="12"/>
  <c r="AN522" i="12"/>
  <c r="AO522" i="12"/>
  <c r="AP522" i="12"/>
  <c r="AQ522" i="12"/>
  <c r="AR522" i="12"/>
  <c r="AA58" i="12"/>
  <c r="AS58" i="12" s="1"/>
  <c r="AB58" i="12"/>
  <c r="AC58" i="12"/>
  <c r="AD58" i="12"/>
  <c r="AE58" i="12"/>
  <c r="AF58" i="12"/>
  <c r="AG58" i="12"/>
  <c r="AH58" i="12"/>
  <c r="AI58" i="12"/>
  <c r="AJ58" i="12"/>
  <c r="AK58" i="12"/>
  <c r="AL58" i="12"/>
  <c r="AM58" i="12"/>
  <c r="AN58" i="12"/>
  <c r="AO58" i="12"/>
  <c r="AP58" i="12"/>
  <c r="AQ58" i="12"/>
  <c r="AR58" i="12"/>
  <c r="AA8" i="12"/>
  <c r="AB8" i="12"/>
  <c r="AC8" i="12"/>
  <c r="AT8" i="12" s="1"/>
  <c r="AD8" i="12"/>
  <c r="AE8" i="12"/>
  <c r="AF8" i="12"/>
  <c r="AG8" i="12"/>
  <c r="AH8" i="12"/>
  <c r="AI8" i="12"/>
  <c r="AJ8" i="12"/>
  <c r="AK8" i="12"/>
  <c r="AL8" i="12"/>
  <c r="AM8" i="12"/>
  <c r="AN8" i="12"/>
  <c r="AO8" i="12"/>
  <c r="AP8" i="12"/>
  <c r="AQ8" i="12"/>
  <c r="AR8" i="12"/>
  <c r="AG736" i="12"/>
  <c r="AF736" i="12"/>
  <c r="AE736" i="12"/>
  <c r="AD736" i="12"/>
  <c r="AC736" i="12"/>
  <c r="AS736" i="12" s="1"/>
  <c r="AB736" i="12"/>
  <c r="AA736" i="12"/>
  <c r="AH736" i="12"/>
  <c r="AI736" i="12"/>
  <c r="AJ736" i="12"/>
  <c r="AK736" i="12"/>
  <c r="AL736" i="12"/>
  <c r="AM736" i="12"/>
  <c r="AN736" i="12"/>
  <c r="AO736" i="12"/>
  <c r="AP736" i="12"/>
  <c r="AQ736" i="12"/>
  <c r="AR736" i="12"/>
  <c r="V54" i="7"/>
  <c r="U54" i="7"/>
  <c r="U53" i="7"/>
  <c r="AO792" i="4"/>
  <c r="AP792" i="4"/>
  <c r="AO842" i="4"/>
  <c r="AP842" i="4"/>
  <c r="AO856" i="4"/>
  <c r="AP856" i="4"/>
  <c r="AQ204" i="4"/>
  <c r="AA204" i="4"/>
  <c r="AO204" i="4" s="1"/>
  <c r="AQ296" i="4"/>
  <c r="AA296" i="4"/>
  <c r="AQ297" i="4"/>
  <c r="AA297" i="4"/>
  <c r="AO297" i="4" s="1"/>
  <c r="AQ493" i="4"/>
  <c r="AA493" i="4"/>
  <c r="AQ503" i="4"/>
  <c r="AA503" i="4"/>
  <c r="AO503" i="4" s="1"/>
  <c r="AQ509" i="4"/>
  <c r="AA509" i="4"/>
  <c r="AQ592" i="4"/>
  <c r="AA592" i="4"/>
  <c r="AO592" i="4" s="1"/>
  <c r="AQ645" i="4"/>
  <c r="AA645" i="4"/>
  <c r="AQ773" i="4"/>
  <c r="AA773" i="4"/>
  <c r="AQ792" i="4"/>
  <c r="AA792" i="4"/>
  <c r="AQ842" i="4"/>
  <c r="AA842" i="4"/>
  <c r="AQ856" i="4"/>
  <c r="AA856" i="4"/>
  <c r="AQ403" i="4"/>
  <c r="AA403" i="4"/>
  <c r="AO403" i="4" s="1"/>
  <c r="AQ409" i="4"/>
  <c r="AA409" i="4"/>
  <c r="AO409" i="4" s="1"/>
  <c r="AQ205" i="4"/>
  <c r="AA205" i="4"/>
  <c r="AA7" i="4"/>
  <c r="J409" i="4"/>
  <c r="Z403" i="4"/>
  <c r="Z204" i="4"/>
  <c r="J296" i="4"/>
  <c r="AP296" i="4"/>
  <c r="Z297" i="4"/>
  <c r="J493" i="4"/>
  <c r="AP493" i="4" s="1"/>
  <c r="Z503" i="4"/>
  <c r="J509" i="4"/>
  <c r="AP509" i="4"/>
  <c r="Z592" i="4"/>
  <c r="Z645" i="4"/>
  <c r="Z773" i="4"/>
  <c r="J792" i="4"/>
  <c r="J842" i="4"/>
  <c r="J856" i="4"/>
  <c r="Z205" i="4"/>
  <c r="R204" i="4"/>
  <c r="R296" i="4"/>
  <c r="R297" i="4"/>
  <c r="R493" i="4"/>
  <c r="R503" i="4"/>
  <c r="R509" i="4"/>
  <c r="R592" i="4"/>
  <c r="R645" i="4"/>
  <c r="R773" i="4"/>
  <c r="R792" i="4"/>
  <c r="R842" i="4"/>
  <c r="R856" i="4"/>
  <c r="R403" i="4"/>
  <c r="R409" i="4"/>
  <c r="R205" i="4"/>
  <c r="J403" i="4"/>
  <c r="AP403" i="4"/>
  <c r="K177" i="9"/>
  <c r="AS65" i="7"/>
  <c r="AH64" i="7"/>
  <c r="AI64" i="7"/>
  <c r="AJ64" i="7"/>
  <c r="AK64" i="7"/>
  <c r="AK66" i="7"/>
  <c r="AL64" i="7"/>
  <c r="AL66" i="7" s="1"/>
  <c r="AM64" i="7"/>
  <c r="AM66" i="7"/>
  <c r="AN64" i="7"/>
  <c r="AO64" i="7"/>
  <c r="AO66" i="7"/>
  <c r="AP64" i="7"/>
  <c r="AP66" i="7"/>
  <c r="AQ64" i="7"/>
  <c r="AQ66" i="7"/>
  <c r="AR64" i="7"/>
  <c r="AR66" i="7" s="1"/>
  <c r="AN66" i="7"/>
  <c r="AH70" i="7"/>
  <c r="AI70" i="7"/>
  <c r="AJ70" i="7"/>
  <c r="AJ77" i="7" s="1"/>
  <c r="AK70" i="7"/>
  <c r="AL70" i="7"/>
  <c r="AL77" i="7"/>
  <c r="AM70" i="7"/>
  <c r="AN70" i="7"/>
  <c r="AO70" i="7"/>
  <c r="AH71" i="7"/>
  <c r="AH73" i="7"/>
  <c r="AI88" i="7" s="1"/>
  <c r="AI71" i="7"/>
  <c r="AJ71" i="7"/>
  <c r="AK71" i="7"/>
  <c r="AK78" i="7" s="1"/>
  <c r="AL71" i="7"/>
  <c r="AM71" i="7"/>
  <c r="AN71" i="7"/>
  <c r="AO71" i="7"/>
  <c r="AO78" i="7" s="1"/>
  <c r="AK72" i="7"/>
  <c r="AK79" i="7"/>
  <c r="AL72" i="7"/>
  <c r="AL79" i="7" s="1"/>
  <c r="AM72" i="7"/>
  <c r="AM79" i="7" s="1"/>
  <c r="AN72" i="7"/>
  <c r="AO72" i="7"/>
  <c r="AP79" i="7"/>
  <c r="AI73" i="7"/>
  <c r="AP73" i="7"/>
  <c r="AP96" i="7"/>
  <c r="AQ73" i="7"/>
  <c r="AR73" i="7"/>
  <c r="AP77" i="7"/>
  <c r="AQ77" i="7"/>
  <c r="AR77" i="7"/>
  <c r="AQ78" i="7"/>
  <c r="AR78" i="7"/>
  <c r="AQ79" i="7"/>
  <c r="AR79" i="7"/>
  <c r="AI90" i="7"/>
  <c r="AI94" i="7" s="1"/>
  <c r="AJ90" i="7"/>
  <c r="AK90" i="7"/>
  <c r="AL90" i="7"/>
  <c r="AM90" i="7"/>
  <c r="AN90" i="7"/>
  <c r="AO90" i="7"/>
  <c r="AP90" i="7"/>
  <c r="AQ90" i="7"/>
  <c r="AR90" i="7"/>
  <c r="AS90" i="7"/>
  <c r="AI91" i="7"/>
  <c r="AJ91" i="7"/>
  <c r="AK91" i="7"/>
  <c r="AK94" i="7" s="1"/>
  <c r="AL91" i="7"/>
  <c r="AM91" i="7"/>
  <c r="AN91" i="7"/>
  <c r="AO91" i="7"/>
  <c r="AP91" i="7"/>
  <c r="AQ91" i="7"/>
  <c r="AR91" i="7"/>
  <c r="AS91" i="7"/>
  <c r="AI92" i="7"/>
  <c r="AJ92" i="7"/>
  <c r="AK92" i="7"/>
  <c r="AL92" i="7"/>
  <c r="AM92" i="7"/>
  <c r="AN92" i="7"/>
  <c r="AO92" i="7"/>
  <c r="AP92" i="7"/>
  <c r="AQ92" i="7"/>
  <c r="AR92" i="7"/>
  <c r="AS92" i="7"/>
  <c r="AI93" i="7"/>
  <c r="AJ93" i="7"/>
  <c r="AK93" i="7"/>
  <c r="AL93" i="7"/>
  <c r="AM93" i="7"/>
  <c r="AN93" i="7"/>
  <c r="AO93" i="7"/>
  <c r="AP93" i="7"/>
  <c r="AQ93" i="7"/>
  <c r="AR93" i="7"/>
  <c r="AS93" i="7"/>
  <c r="U52" i="7"/>
  <c r="AS70" i="7"/>
  <c r="AS77" i="7" s="1"/>
  <c r="V52" i="7"/>
  <c r="AS71" i="7"/>
  <c r="AS78" i="7"/>
  <c r="V53" i="7"/>
  <c r="B603" i="6"/>
  <c r="B604" i="6"/>
  <c r="B605" i="6"/>
  <c r="C615" i="6" s="1"/>
  <c r="D613" i="6" s="1"/>
  <c r="E603" i="6"/>
  <c r="E604" i="6"/>
  <c r="E605" i="6"/>
  <c r="E615" i="6" s="1"/>
  <c r="E614" i="6" s="1"/>
  <c r="F603" i="6"/>
  <c r="F604" i="6"/>
  <c r="F605" i="6" s="1"/>
  <c r="F615" i="6" s="1"/>
  <c r="G603" i="6"/>
  <c r="G604" i="6"/>
  <c r="G605" i="6"/>
  <c r="H603" i="6"/>
  <c r="H604" i="6"/>
  <c r="H605" i="6"/>
  <c r="C607" i="6"/>
  <c r="D607" i="6"/>
  <c r="C611" i="6"/>
  <c r="C612" i="6"/>
  <c r="C613" i="6"/>
  <c r="C618" i="6"/>
  <c r="C619" i="6"/>
  <c r="C620" i="6"/>
  <c r="C621" i="6"/>
  <c r="C622" i="6"/>
  <c r="C623" i="6"/>
  <c r="C624" i="6"/>
  <c r="C625" i="6"/>
  <c r="C626" i="6"/>
  <c r="C627" i="6"/>
  <c r="C628" i="6"/>
  <c r="E630" i="6"/>
  <c r="F630" i="6"/>
  <c r="G630" i="6"/>
  <c r="H630" i="6"/>
  <c r="C633" i="6"/>
  <c r="C645" i="6"/>
  <c r="C634" i="6"/>
  <c r="C635" i="6"/>
  <c r="C636" i="6"/>
  <c r="C637" i="6"/>
  <c r="C638" i="6"/>
  <c r="C639" i="6"/>
  <c r="C640" i="6"/>
  <c r="C641" i="6"/>
  <c r="C642" i="6"/>
  <c r="E643" i="6"/>
  <c r="F643" i="6"/>
  <c r="G643" i="6"/>
  <c r="H643" i="6"/>
  <c r="E645" i="6"/>
  <c r="E648" i="6" s="1"/>
  <c r="F645" i="6"/>
  <c r="G645" i="6"/>
  <c r="H645" i="6"/>
  <c r="C646" i="6"/>
  <c r="E646" i="6"/>
  <c r="F646" i="6"/>
  <c r="G646" i="6"/>
  <c r="H646" i="6"/>
  <c r="C647" i="6"/>
  <c r="E647" i="6"/>
  <c r="F647" i="6"/>
  <c r="G647" i="6"/>
  <c r="H647" i="6"/>
  <c r="AQ7" i="4"/>
  <c r="R8" i="4"/>
  <c r="AQ8" i="4"/>
  <c r="AA8" i="4"/>
  <c r="R9" i="4"/>
  <c r="AQ9" i="4"/>
  <c r="AA9" i="4"/>
  <c r="R10" i="4"/>
  <c r="R889" i="4" s="1"/>
  <c r="R140" i="7" s="1"/>
  <c r="W56" i="7" s="1"/>
  <c r="AQ10" i="4"/>
  <c r="AA10" i="4"/>
  <c r="R11" i="4"/>
  <c r="J11" i="4"/>
  <c r="AP11" i="4"/>
  <c r="AQ11" i="4"/>
  <c r="AA11" i="4"/>
  <c r="R12" i="4"/>
  <c r="Z12" i="4"/>
  <c r="AQ12" i="4"/>
  <c r="AA12" i="4"/>
  <c r="AO12" i="4" s="1"/>
  <c r="R13" i="4"/>
  <c r="J13" i="4"/>
  <c r="AQ13" i="4"/>
  <c r="AA13" i="4"/>
  <c r="AO13" i="4" s="1"/>
  <c r="R14" i="4"/>
  <c r="Z14" i="4"/>
  <c r="AQ14" i="4"/>
  <c r="AA14" i="4"/>
  <c r="R15" i="4"/>
  <c r="Z15" i="4"/>
  <c r="AQ15" i="4"/>
  <c r="AA15" i="4"/>
  <c r="R16" i="4"/>
  <c r="Z16" i="4"/>
  <c r="AQ16" i="4"/>
  <c r="AA16" i="4"/>
  <c r="R17" i="4"/>
  <c r="J17" i="4"/>
  <c r="AQ17" i="4"/>
  <c r="AA17" i="4"/>
  <c r="R18" i="4"/>
  <c r="Z18" i="4"/>
  <c r="AQ18" i="4"/>
  <c r="AA18" i="4"/>
  <c r="R19" i="4"/>
  <c r="Z19" i="4"/>
  <c r="AQ19" i="4"/>
  <c r="AA19" i="4"/>
  <c r="R20" i="4"/>
  <c r="Z20" i="4"/>
  <c r="AQ20" i="4"/>
  <c r="AA20" i="4"/>
  <c r="R21" i="4"/>
  <c r="Z21" i="4"/>
  <c r="AQ21" i="4"/>
  <c r="AA21" i="4"/>
  <c r="R22" i="4"/>
  <c r="Z22" i="4"/>
  <c r="AQ22" i="4"/>
  <c r="AA22" i="4"/>
  <c r="R24" i="4"/>
  <c r="Z24" i="4"/>
  <c r="AQ24" i="4"/>
  <c r="AA24" i="4"/>
  <c r="R25" i="4"/>
  <c r="Z25" i="4"/>
  <c r="AQ25" i="4"/>
  <c r="AA25" i="4"/>
  <c r="R26" i="4"/>
  <c r="Z26" i="4"/>
  <c r="AQ26" i="4"/>
  <c r="AA26" i="4"/>
  <c r="R27" i="4"/>
  <c r="Z27" i="4"/>
  <c r="AQ27" i="4"/>
  <c r="AA27" i="4"/>
  <c r="R28" i="4"/>
  <c r="Z28" i="4"/>
  <c r="AQ28" i="4"/>
  <c r="AA28" i="4"/>
  <c r="R29" i="4"/>
  <c r="Z29" i="4"/>
  <c r="AQ29" i="4"/>
  <c r="AA29" i="4"/>
  <c r="R30" i="4"/>
  <c r="J30" i="4"/>
  <c r="AQ30" i="4"/>
  <c r="AA30" i="4"/>
  <c r="AO30" i="4" s="1"/>
  <c r="R31" i="4"/>
  <c r="J31" i="4"/>
  <c r="AP31" i="4" s="1"/>
  <c r="AQ31" i="4"/>
  <c r="AA31" i="4"/>
  <c r="R32" i="4"/>
  <c r="Z32" i="4"/>
  <c r="AQ32" i="4"/>
  <c r="AA32" i="4"/>
  <c r="R33" i="4"/>
  <c r="Z33" i="4"/>
  <c r="AQ33" i="4"/>
  <c r="AA33" i="4"/>
  <c r="R34" i="4"/>
  <c r="AQ34" i="4"/>
  <c r="AA34" i="4"/>
  <c r="R35" i="4"/>
  <c r="Z35" i="4"/>
  <c r="AQ35" i="4"/>
  <c r="AA35" i="4"/>
  <c r="R36" i="4"/>
  <c r="Z36" i="4"/>
  <c r="AQ36" i="4"/>
  <c r="AA36" i="4"/>
  <c r="R37" i="4"/>
  <c r="Z37" i="4"/>
  <c r="AQ37" i="4"/>
  <c r="AA37" i="4"/>
  <c r="R38" i="4"/>
  <c r="AQ38" i="4"/>
  <c r="AA38" i="4"/>
  <c r="R39" i="4"/>
  <c r="Z39" i="4"/>
  <c r="AQ39" i="4"/>
  <c r="AA39" i="4"/>
  <c r="R40" i="4"/>
  <c r="AQ40" i="4"/>
  <c r="AA40" i="4"/>
  <c r="R41" i="4"/>
  <c r="Z41" i="4"/>
  <c r="AQ41" i="4"/>
  <c r="AA41" i="4"/>
  <c r="R43" i="4"/>
  <c r="Z43" i="4"/>
  <c r="AQ43" i="4"/>
  <c r="AA43" i="4"/>
  <c r="R44" i="4"/>
  <c r="Z44" i="4"/>
  <c r="AQ44" i="4"/>
  <c r="AA44" i="4"/>
  <c r="AO44" i="4" s="1"/>
  <c r="R45" i="4"/>
  <c r="Z45" i="4"/>
  <c r="AQ45" i="4"/>
  <c r="AA45" i="4"/>
  <c r="AO45" i="4"/>
  <c r="AP45" i="4"/>
  <c r="R46" i="4"/>
  <c r="Z46" i="4"/>
  <c r="AQ46" i="4"/>
  <c r="AA46" i="4"/>
  <c r="R47" i="4"/>
  <c r="Z47" i="4"/>
  <c r="AQ47" i="4"/>
  <c r="AA47" i="4"/>
  <c r="AO47" i="4" s="1"/>
  <c r="R48" i="4"/>
  <c r="J48" i="4"/>
  <c r="AP48" i="4"/>
  <c r="AQ48" i="4"/>
  <c r="AA48" i="4"/>
  <c r="R49" i="4"/>
  <c r="Z49" i="4"/>
  <c r="AQ49" i="4"/>
  <c r="AA49" i="4"/>
  <c r="R50" i="4"/>
  <c r="Z50" i="4"/>
  <c r="AQ50" i="4"/>
  <c r="AA50" i="4"/>
  <c r="R51" i="4"/>
  <c r="Z51" i="4"/>
  <c r="AQ51" i="4"/>
  <c r="AA51" i="4"/>
  <c r="R52" i="4"/>
  <c r="Z52" i="4"/>
  <c r="AQ52" i="4"/>
  <c r="AA52" i="4"/>
  <c r="R53" i="4"/>
  <c r="Z53" i="4"/>
  <c r="AQ53" i="4"/>
  <c r="AA53" i="4"/>
  <c r="R54" i="4"/>
  <c r="J54" i="4"/>
  <c r="AP54" i="4"/>
  <c r="Z54" i="4"/>
  <c r="AQ54" i="4"/>
  <c r="AA54" i="4"/>
  <c r="AO54" i="4" s="1"/>
  <c r="R55" i="4"/>
  <c r="Z55" i="4"/>
  <c r="AQ55" i="4"/>
  <c r="AA55" i="4"/>
  <c r="AO55" i="4" s="1"/>
  <c r="R56" i="4"/>
  <c r="Z56" i="4"/>
  <c r="AQ56" i="4"/>
  <c r="AA56" i="4"/>
  <c r="R57" i="4"/>
  <c r="AQ57" i="4"/>
  <c r="AA57" i="4"/>
  <c r="AA886" i="4" s="1"/>
  <c r="R58" i="4"/>
  <c r="Z58" i="4"/>
  <c r="AQ58" i="4"/>
  <c r="AA58" i="4"/>
  <c r="AO58" i="4" s="1"/>
  <c r="R59" i="4"/>
  <c r="Z59" i="4"/>
  <c r="AQ59" i="4"/>
  <c r="AA59" i="4"/>
  <c r="R60" i="4"/>
  <c r="Z60" i="4"/>
  <c r="AQ60" i="4"/>
  <c r="AA60" i="4"/>
  <c r="AA899" i="4" s="1"/>
  <c r="R61" i="4"/>
  <c r="J61" i="4"/>
  <c r="AP61" i="4"/>
  <c r="Z61" i="4"/>
  <c r="AQ61" i="4"/>
  <c r="AA61" i="4"/>
  <c r="AO61" i="4" s="1"/>
  <c r="R62" i="4"/>
  <c r="Z62" i="4"/>
  <c r="AQ62" i="4"/>
  <c r="AA62" i="4"/>
  <c r="R63" i="4"/>
  <c r="Z63" i="4"/>
  <c r="AQ63" i="4"/>
  <c r="AA63" i="4"/>
  <c r="AO63" i="4"/>
  <c r="R64" i="4"/>
  <c r="R888" i="4" s="1"/>
  <c r="L140" i="7" s="1"/>
  <c r="V56" i="7" s="1"/>
  <c r="Z64" i="4"/>
  <c r="AQ64" i="4"/>
  <c r="AA64" i="4"/>
  <c r="R65" i="4"/>
  <c r="AQ65" i="4"/>
  <c r="AA65" i="4"/>
  <c r="R66" i="4"/>
  <c r="J66" i="4"/>
  <c r="AQ66" i="4"/>
  <c r="AA66" i="4"/>
  <c r="R68" i="4"/>
  <c r="J68" i="4"/>
  <c r="AP68" i="4"/>
  <c r="AQ68" i="4"/>
  <c r="AA68" i="4"/>
  <c r="R69" i="4"/>
  <c r="Z69" i="4"/>
  <c r="AQ69" i="4"/>
  <c r="AA69" i="4"/>
  <c r="R70" i="4"/>
  <c r="AQ70" i="4"/>
  <c r="AA70" i="4"/>
  <c r="R71" i="4"/>
  <c r="J71" i="4"/>
  <c r="AP71" i="4"/>
  <c r="AQ71" i="4"/>
  <c r="AA71" i="4"/>
  <c r="R72" i="4"/>
  <c r="Z72" i="4"/>
  <c r="AQ72" i="4"/>
  <c r="AA72" i="4"/>
  <c r="R73" i="4"/>
  <c r="J73" i="4"/>
  <c r="AP73" i="4"/>
  <c r="AQ73" i="4"/>
  <c r="AA73" i="4"/>
  <c r="AO73" i="4" s="1"/>
  <c r="R74" i="4"/>
  <c r="J74" i="4"/>
  <c r="AQ74" i="4"/>
  <c r="AA74" i="4"/>
  <c r="AO74" i="4" s="1"/>
  <c r="R75" i="4"/>
  <c r="J75" i="4"/>
  <c r="AP75" i="4" s="1"/>
  <c r="AQ75" i="4"/>
  <c r="AA75" i="4"/>
  <c r="AO75" i="4" s="1"/>
  <c r="R76" i="4"/>
  <c r="J76" i="4"/>
  <c r="AQ76" i="4"/>
  <c r="AA76" i="4"/>
  <c r="R77" i="4"/>
  <c r="J77" i="4"/>
  <c r="AP77" i="4"/>
  <c r="AQ77" i="4"/>
  <c r="AA77" i="4"/>
  <c r="R78" i="4"/>
  <c r="J78" i="4"/>
  <c r="AP78" i="4"/>
  <c r="AQ78" i="4"/>
  <c r="AA78" i="4"/>
  <c r="R79" i="4"/>
  <c r="Z79" i="4"/>
  <c r="AQ79" i="4"/>
  <c r="AA79" i="4"/>
  <c r="R80" i="4"/>
  <c r="Z80" i="4"/>
  <c r="AQ80" i="4"/>
  <c r="AA80" i="4"/>
  <c r="R81" i="4"/>
  <c r="Z81" i="4"/>
  <c r="AQ81" i="4"/>
  <c r="AA81" i="4"/>
  <c r="AO81" i="4"/>
  <c r="R82" i="4"/>
  <c r="Z82" i="4"/>
  <c r="AQ82" i="4"/>
  <c r="AA82" i="4"/>
  <c r="R83" i="4"/>
  <c r="J83" i="4"/>
  <c r="AQ83" i="4"/>
  <c r="AA83" i="4"/>
  <c r="R84" i="4"/>
  <c r="J84" i="4"/>
  <c r="AP84" i="4" s="1"/>
  <c r="AQ84" i="4"/>
  <c r="AA84" i="4"/>
  <c r="AO84" i="4" s="1"/>
  <c r="R85" i="4"/>
  <c r="J85" i="4"/>
  <c r="AQ85" i="4"/>
  <c r="AA85" i="4"/>
  <c r="R86" i="4"/>
  <c r="R896" i="4" s="1"/>
  <c r="AQ86" i="4"/>
  <c r="AA86" i="4"/>
  <c r="R87" i="4"/>
  <c r="J87" i="4"/>
  <c r="AP87" i="4"/>
  <c r="Z87" i="4"/>
  <c r="AQ87" i="4"/>
  <c r="AA87" i="4"/>
  <c r="AO87" i="4" s="1"/>
  <c r="R88" i="4"/>
  <c r="J88" i="4"/>
  <c r="AP88" i="4" s="1"/>
  <c r="AQ88" i="4"/>
  <c r="AA88" i="4"/>
  <c r="R89" i="4"/>
  <c r="J89" i="4"/>
  <c r="AP89" i="4"/>
  <c r="AQ89" i="4"/>
  <c r="AA89" i="4"/>
  <c r="R90" i="4"/>
  <c r="Z90" i="4"/>
  <c r="AQ90" i="4"/>
  <c r="AA90" i="4"/>
  <c r="R92" i="4"/>
  <c r="J92" i="4"/>
  <c r="AP92" i="4"/>
  <c r="AQ92" i="4"/>
  <c r="AA92" i="4"/>
  <c r="R93" i="4"/>
  <c r="J93" i="4"/>
  <c r="AQ93" i="4"/>
  <c r="AA93" i="4"/>
  <c r="R94" i="4"/>
  <c r="J94" i="4"/>
  <c r="AP94" i="4"/>
  <c r="AQ94" i="4"/>
  <c r="AA94" i="4"/>
  <c r="AO94" i="4" s="1"/>
  <c r="R95" i="4"/>
  <c r="J95" i="4"/>
  <c r="AP95" i="4" s="1"/>
  <c r="AQ95" i="4"/>
  <c r="AA95" i="4"/>
  <c r="R96" i="4"/>
  <c r="AQ96" i="4"/>
  <c r="AA96" i="4"/>
  <c r="R97" i="4"/>
  <c r="J97" i="4"/>
  <c r="AO97" i="4" s="1"/>
  <c r="AP97" i="4"/>
  <c r="AQ97" i="4"/>
  <c r="AA97" i="4"/>
  <c r="R98" i="4"/>
  <c r="Z98" i="4"/>
  <c r="AQ98" i="4"/>
  <c r="AA98" i="4"/>
  <c r="R99" i="4"/>
  <c r="J99" i="4"/>
  <c r="AP99" i="4" s="1"/>
  <c r="AQ99" i="4"/>
  <c r="AA99" i="4"/>
  <c r="R101" i="4"/>
  <c r="Z101" i="4"/>
  <c r="AQ101" i="4"/>
  <c r="AA101" i="4"/>
  <c r="R102" i="4"/>
  <c r="J102" i="4"/>
  <c r="AP102" i="4"/>
  <c r="AQ102" i="4"/>
  <c r="AA102" i="4"/>
  <c r="R103" i="4"/>
  <c r="J103" i="4"/>
  <c r="AP103" i="4" s="1"/>
  <c r="Z103" i="4"/>
  <c r="AQ103" i="4"/>
  <c r="AA103" i="4"/>
  <c r="R104" i="4"/>
  <c r="J104" i="4"/>
  <c r="AP104" i="4"/>
  <c r="AQ104" i="4"/>
  <c r="AA104" i="4"/>
  <c r="R105" i="4"/>
  <c r="Z105" i="4"/>
  <c r="AQ105" i="4"/>
  <c r="AA105" i="4"/>
  <c r="R106" i="4"/>
  <c r="J106" i="4"/>
  <c r="AP106" i="4"/>
  <c r="AQ106" i="4"/>
  <c r="AA106" i="4"/>
  <c r="R107" i="4"/>
  <c r="J107" i="4"/>
  <c r="AP107" i="4" s="1"/>
  <c r="AQ107" i="4"/>
  <c r="AA107" i="4"/>
  <c r="R108" i="4"/>
  <c r="R894" i="4" s="1"/>
  <c r="AQ108" i="4"/>
  <c r="AA108" i="4"/>
  <c r="R109" i="4"/>
  <c r="J109" i="4"/>
  <c r="AQ109" i="4"/>
  <c r="AA109" i="4"/>
  <c r="R111" i="4"/>
  <c r="AQ111" i="4"/>
  <c r="AA111" i="4"/>
  <c r="R112" i="4"/>
  <c r="J112" i="4"/>
  <c r="AQ112" i="4"/>
  <c r="AA112" i="4"/>
  <c r="R113" i="4"/>
  <c r="AQ113" i="4"/>
  <c r="AA113" i="4"/>
  <c r="R114" i="4"/>
  <c r="J114" i="4"/>
  <c r="AP114" i="4"/>
  <c r="AQ114" i="4"/>
  <c r="AA114" i="4"/>
  <c r="R115" i="4"/>
  <c r="J115" i="4"/>
  <c r="AP115" i="4" s="1"/>
  <c r="AQ115" i="4"/>
  <c r="AA115" i="4"/>
  <c r="R116" i="4"/>
  <c r="J116" i="4"/>
  <c r="AQ116" i="4"/>
  <c r="AA116" i="4"/>
  <c r="AO116" i="4" s="1"/>
  <c r="R117" i="4"/>
  <c r="J117" i="4"/>
  <c r="AP117" i="4"/>
  <c r="AQ117" i="4"/>
  <c r="AA117" i="4"/>
  <c r="R119" i="4"/>
  <c r="J119" i="4"/>
  <c r="AO119" i="4" s="1"/>
  <c r="AP119" i="4"/>
  <c r="AQ119" i="4"/>
  <c r="AA119" i="4"/>
  <c r="R120" i="4"/>
  <c r="Z120" i="4"/>
  <c r="AQ120" i="4"/>
  <c r="AA120" i="4"/>
  <c r="R121" i="4"/>
  <c r="J121" i="4"/>
  <c r="AP121" i="4"/>
  <c r="AQ121" i="4"/>
  <c r="AA121" i="4"/>
  <c r="AO121" i="4" s="1"/>
  <c r="R122" i="4"/>
  <c r="Z122" i="4"/>
  <c r="AQ122" i="4"/>
  <c r="AA122" i="4"/>
  <c r="AO122" i="4" s="1"/>
  <c r="R123" i="4"/>
  <c r="J123" i="4"/>
  <c r="AP123" i="4" s="1"/>
  <c r="AQ123" i="4"/>
  <c r="AA123" i="4"/>
  <c r="R124" i="4"/>
  <c r="AQ124" i="4"/>
  <c r="AA124" i="4"/>
  <c r="R125" i="4"/>
  <c r="J125" i="4"/>
  <c r="AP125" i="4"/>
  <c r="AQ125" i="4"/>
  <c r="AA125" i="4"/>
  <c r="R126" i="4"/>
  <c r="J126" i="4"/>
  <c r="AQ126" i="4"/>
  <c r="AA126" i="4"/>
  <c r="AO126" i="4" s="1"/>
  <c r="R127" i="4"/>
  <c r="J127" i="4"/>
  <c r="AO127" i="4" s="1"/>
  <c r="AP127" i="4"/>
  <c r="AQ127" i="4"/>
  <c r="AQ886" i="4" s="1"/>
  <c r="AA127" i="4"/>
  <c r="R128" i="4"/>
  <c r="AQ128" i="4"/>
  <c r="AA128" i="4"/>
  <c r="AO128" i="4" s="1"/>
  <c r="R129" i="4"/>
  <c r="J129" i="4"/>
  <c r="AP129" i="4"/>
  <c r="AQ129" i="4"/>
  <c r="AQ887" i="4" s="1"/>
  <c r="AA129" i="4"/>
  <c r="R130" i="4"/>
  <c r="J130" i="4"/>
  <c r="AO130" i="4" s="1"/>
  <c r="AQ130" i="4"/>
  <c r="AA130" i="4"/>
  <c r="R131" i="4"/>
  <c r="J131" i="4"/>
  <c r="AP131" i="4"/>
  <c r="AQ131" i="4"/>
  <c r="AA131" i="4"/>
  <c r="R132" i="4"/>
  <c r="J132" i="4"/>
  <c r="AP132" i="4" s="1"/>
  <c r="AQ132" i="4"/>
  <c r="AA132" i="4"/>
  <c r="R133" i="4"/>
  <c r="J133" i="4"/>
  <c r="AP133" i="4" s="1"/>
  <c r="AQ133" i="4"/>
  <c r="AA133" i="4"/>
  <c r="R134" i="4"/>
  <c r="AQ134" i="4"/>
  <c r="AA134" i="4"/>
  <c r="R135" i="4"/>
  <c r="Z135" i="4"/>
  <c r="AQ135" i="4"/>
  <c r="AA135" i="4"/>
  <c r="R137" i="4"/>
  <c r="J137" i="4"/>
  <c r="AP137" i="4"/>
  <c r="AQ137" i="4"/>
  <c r="AA137" i="4"/>
  <c r="R138" i="4"/>
  <c r="Z138" i="4"/>
  <c r="AQ138" i="4"/>
  <c r="AA138" i="4"/>
  <c r="R139" i="4"/>
  <c r="J139" i="4"/>
  <c r="AQ139" i="4"/>
  <c r="AA139" i="4"/>
  <c r="R141" i="4"/>
  <c r="Z141" i="4"/>
  <c r="AQ141" i="4"/>
  <c r="AA141" i="4"/>
  <c r="R142" i="4"/>
  <c r="J142" i="4"/>
  <c r="AP142" i="4"/>
  <c r="AQ142" i="4"/>
  <c r="AA142" i="4"/>
  <c r="R143" i="4"/>
  <c r="AQ143" i="4"/>
  <c r="AA143" i="4"/>
  <c r="R144" i="4"/>
  <c r="AQ144" i="4"/>
  <c r="AA144" i="4"/>
  <c r="R145" i="4"/>
  <c r="AQ145" i="4"/>
  <c r="AA145" i="4"/>
  <c r="R146" i="4"/>
  <c r="AQ146" i="4"/>
  <c r="AA146" i="4"/>
  <c r="R147" i="4"/>
  <c r="J147" i="4"/>
  <c r="AP147" i="4"/>
  <c r="AQ147" i="4"/>
  <c r="AA147" i="4"/>
  <c r="R148" i="4"/>
  <c r="J148" i="4"/>
  <c r="AP148" i="4"/>
  <c r="AQ148" i="4"/>
  <c r="AA148" i="4"/>
  <c r="R149" i="4"/>
  <c r="Z149" i="4"/>
  <c r="AQ149" i="4"/>
  <c r="AA149" i="4"/>
  <c r="R150" i="4"/>
  <c r="J150" i="4"/>
  <c r="AQ150" i="4"/>
  <c r="AA150" i="4"/>
  <c r="R151" i="4"/>
  <c r="J151" i="4"/>
  <c r="AQ151" i="4"/>
  <c r="AA151" i="4"/>
  <c r="R153" i="4"/>
  <c r="J153" i="4"/>
  <c r="AP153" i="4" s="1"/>
  <c r="AQ153" i="4"/>
  <c r="AA153" i="4"/>
  <c r="R155" i="4"/>
  <c r="AQ155" i="4"/>
  <c r="AA155" i="4"/>
  <c r="R157" i="4"/>
  <c r="Z157" i="4"/>
  <c r="AQ157" i="4"/>
  <c r="AA157" i="4"/>
  <c r="R158" i="4"/>
  <c r="Z158" i="4"/>
  <c r="AQ158" i="4"/>
  <c r="AA158" i="4"/>
  <c r="R159" i="4"/>
  <c r="AQ159" i="4"/>
  <c r="AA159" i="4"/>
  <c r="R160" i="4"/>
  <c r="J160" i="4"/>
  <c r="AP160" i="4"/>
  <c r="AQ160" i="4"/>
  <c r="AA160" i="4"/>
  <c r="R161" i="4"/>
  <c r="J161" i="4"/>
  <c r="AP161" i="4" s="1"/>
  <c r="AQ161" i="4"/>
  <c r="AA161" i="4"/>
  <c r="AO161" i="4" s="1"/>
  <c r="R162" i="4"/>
  <c r="J162" i="4"/>
  <c r="AP162" i="4"/>
  <c r="AQ162" i="4"/>
  <c r="AA162" i="4"/>
  <c r="R164" i="4"/>
  <c r="J164" i="4"/>
  <c r="AQ164" i="4"/>
  <c r="AA164" i="4"/>
  <c r="AO164" i="4" s="1"/>
  <c r="R165" i="4"/>
  <c r="Z165" i="4"/>
  <c r="AQ165" i="4"/>
  <c r="AA165" i="4"/>
  <c r="R166" i="4"/>
  <c r="J166" i="4"/>
  <c r="AP166" i="4"/>
  <c r="AQ166" i="4"/>
  <c r="AA166" i="4"/>
  <c r="R167" i="4"/>
  <c r="J167" i="4"/>
  <c r="AP167" i="4" s="1"/>
  <c r="AQ167" i="4"/>
  <c r="AA167" i="4"/>
  <c r="R168" i="4"/>
  <c r="AQ168" i="4"/>
  <c r="AA168" i="4"/>
  <c r="R169" i="4"/>
  <c r="AQ169" i="4"/>
  <c r="AA169" i="4"/>
  <c r="R170" i="4"/>
  <c r="J170" i="4"/>
  <c r="AP170" i="4"/>
  <c r="AQ170" i="4"/>
  <c r="AA170" i="4"/>
  <c r="R171" i="4"/>
  <c r="Z171" i="4"/>
  <c r="AQ171" i="4"/>
  <c r="AA171" i="4"/>
  <c r="R172" i="4"/>
  <c r="J172" i="4"/>
  <c r="AP172" i="4"/>
  <c r="AQ172" i="4"/>
  <c r="AA172" i="4"/>
  <c r="R173" i="4"/>
  <c r="J173" i="4"/>
  <c r="AP173" i="4"/>
  <c r="AQ173" i="4"/>
  <c r="AA173" i="4"/>
  <c r="AO173" i="4" s="1"/>
  <c r="R174" i="4"/>
  <c r="Z174" i="4"/>
  <c r="AQ174" i="4"/>
  <c r="AA174" i="4"/>
  <c r="R175" i="4"/>
  <c r="Z175" i="4"/>
  <c r="AQ175" i="4"/>
  <c r="AA175" i="4"/>
  <c r="AO175" i="4" s="1"/>
  <c r="R176" i="4"/>
  <c r="J176" i="4"/>
  <c r="AP176" i="4" s="1"/>
  <c r="AQ176" i="4"/>
  <c r="AA176" i="4"/>
  <c r="AO176" i="4" s="1"/>
  <c r="R177" i="4"/>
  <c r="R897" i="4" s="1"/>
  <c r="AQ177" i="4"/>
  <c r="AA177" i="4"/>
  <c r="R178" i="4"/>
  <c r="AQ178" i="4"/>
  <c r="AA178" i="4"/>
  <c r="R179" i="4"/>
  <c r="J179" i="4"/>
  <c r="AQ179" i="4"/>
  <c r="AA179" i="4"/>
  <c r="R180" i="4"/>
  <c r="AQ180" i="4"/>
  <c r="AA180" i="4"/>
  <c r="AO180" i="4" s="1"/>
  <c r="R181" i="4"/>
  <c r="J181" i="4"/>
  <c r="AP181" i="4"/>
  <c r="AQ181" i="4"/>
  <c r="AA181" i="4"/>
  <c r="R182" i="4"/>
  <c r="Z182" i="4"/>
  <c r="AQ182" i="4"/>
  <c r="AA182" i="4"/>
  <c r="R183" i="4"/>
  <c r="J183" i="4"/>
  <c r="AP183" i="4"/>
  <c r="AQ183" i="4"/>
  <c r="AA183" i="4"/>
  <c r="R184" i="4"/>
  <c r="Z184" i="4"/>
  <c r="AQ184" i="4"/>
  <c r="AA184" i="4"/>
  <c r="R185" i="4"/>
  <c r="Z185" i="4"/>
  <c r="AQ185" i="4"/>
  <c r="AA185" i="4"/>
  <c r="R186" i="4"/>
  <c r="Z186" i="4"/>
  <c r="AQ186" i="4"/>
  <c r="AA186" i="4"/>
  <c r="R187" i="4"/>
  <c r="J187" i="4"/>
  <c r="Z187" i="4"/>
  <c r="AQ187" i="4"/>
  <c r="AA187" i="4"/>
  <c r="AO187" i="4" s="1"/>
  <c r="AP187" i="4"/>
  <c r="R188" i="4"/>
  <c r="Z188" i="4"/>
  <c r="AQ188" i="4"/>
  <c r="AA188" i="4"/>
  <c r="AO188" i="4" s="1"/>
  <c r="R189" i="4"/>
  <c r="Z189" i="4"/>
  <c r="AQ189" i="4"/>
  <c r="AA189" i="4"/>
  <c r="R190" i="4"/>
  <c r="Z190" i="4"/>
  <c r="AQ190" i="4"/>
  <c r="AA190" i="4"/>
  <c r="R191" i="4"/>
  <c r="J191" i="4"/>
  <c r="AP191" i="4"/>
  <c r="AQ191" i="4"/>
  <c r="AA191" i="4"/>
  <c r="AO191" i="4" s="1"/>
  <c r="R192" i="4"/>
  <c r="J192" i="4"/>
  <c r="AP192" i="4"/>
  <c r="AQ192" i="4"/>
  <c r="AA192" i="4"/>
  <c r="R193" i="4"/>
  <c r="Z193" i="4"/>
  <c r="AQ193" i="4"/>
  <c r="AA193" i="4"/>
  <c r="R194" i="4"/>
  <c r="Z194" i="4"/>
  <c r="AQ194" i="4"/>
  <c r="AA194" i="4"/>
  <c r="R195" i="4"/>
  <c r="Z195" i="4"/>
  <c r="AQ195" i="4"/>
  <c r="AA195" i="4"/>
  <c r="R196" i="4"/>
  <c r="Z196" i="4"/>
  <c r="AQ196" i="4"/>
  <c r="AA196" i="4"/>
  <c r="R198" i="4"/>
  <c r="Z198" i="4"/>
  <c r="AQ198" i="4"/>
  <c r="AA198" i="4"/>
  <c r="R199" i="4"/>
  <c r="Z199" i="4"/>
  <c r="AQ199" i="4"/>
  <c r="AA199" i="4"/>
  <c r="R200" i="4"/>
  <c r="Z200" i="4"/>
  <c r="AQ200" i="4"/>
  <c r="AA200" i="4"/>
  <c r="R201" i="4"/>
  <c r="Z201" i="4"/>
  <c r="AQ201" i="4"/>
  <c r="AA201" i="4"/>
  <c r="R202" i="4"/>
  <c r="AQ202" i="4"/>
  <c r="AA202" i="4"/>
  <c r="R203" i="4"/>
  <c r="J203" i="4"/>
  <c r="AQ203" i="4"/>
  <c r="AA203" i="4"/>
  <c r="AO203" i="4" s="1"/>
  <c r="R206" i="4"/>
  <c r="J206" i="4"/>
  <c r="AQ206" i="4"/>
  <c r="AA206" i="4"/>
  <c r="AO206" i="4" s="1"/>
  <c r="R207" i="4"/>
  <c r="Z207" i="4"/>
  <c r="AQ207" i="4"/>
  <c r="AA207" i="4"/>
  <c r="R208" i="4"/>
  <c r="Z208" i="4"/>
  <c r="AQ208" i="4"/>
  <c r="AA208" i="4"/>
  <c r="R209" i="4"/>
  <c r="Z209" i="4"/>
  <c r="AQ209" i="4"/>
  <c r="AA209" i="4"/>
  <c r="R210" i="4"/>
  <c r="Z210" i="4"/>
  <c r="AQ210" i="4"/>
  <c r="AA210" i="4"/>
  <c r="R211" i="4"/>
  <c r="Z211" i="4"/>
  <c r="AQ211" i="4"/>
  <c r="AA211" i="4"/>
  <c r="AO211" i="4" s="1"/>
  <c r="R212" i="4"/>
  <c r="J212" i="4"/>
  <c r="AP212" i="4"/>
  <c r="AQ212" i="4"/>
  <c r="AA212" i="4"/>
  <c r="R213" i="4"/>
  <c r="Z213" i="4"/>
  <c r="AQ213" i="4"/>
  <c r="AA213" i="4"/>
  <c r="R214" i="4"/>
  <c r="J214" i="4"/>
  <c r="AQ214" i="4"/>
  <c r="AA214" i="4"/>
  <c r="R215" i="4"/>
  <c r="J215" i="4"/>
  <c r="AP215" i="4"/>
  <c r="AQ215" i="4"/>
  <c r="AA215" i="4"/>
  <c r="R216" i="4"/>
  <c r="J216" i="4"/>
  <c r="AQ216" i="4"/>
  <c r="AA216" i="4"/>
  <c r="R217" i="4"/>
  <c r="J217" i="4"/>
  <c r="AQ217" i="4"/>
  <c r="AA217" i="4"/>
  <c r="R218" i="4"/>
  <c r="Z218" i="4"/>
  <c r="AQ218" i="4"/>
  <c r="AA218" i="4"/>
  <c r="R219" i="4"/>
  <c r="Z219" i="4"/>
  <c r="AQ219" i="4"/>
  <c r="AA219" i="4"/>
  <c r="R220" i="4"/>
  <c r="Z220" i="4"/>
  <c r="AQ220" i="4"/>
  <c r="AA220" i="4"/>
  <c r="R221" i="4"/>
  <c r="Z221" i="4"/>
  <c r="AQ221" i="4"/>
  <c r="AA221" i="4"/>
  <c r="R223" i="4"/>
  <c r="J223" i="4"/>
  <c r="AP223" i="4" s="1"/>
  <c r="Z223" i="4"/>
  <c r="AQ223" i="4"/>
  <c r="AA223" i="4"/>
  <c r="AO223" i="4" s="1"/>
  <c r="R224" i="4"/>
  <c r="J224" i="4"/>
  <c r="AP224" i="4"/>
  <c r="Z224" i="4"/>
  <c r="AQ224" i="4"/>
  <c r="AA224" i="4"/>
  <c r="AO224" i="4"/>
  <c r="R225" i="4"/>
  <c r="J225" i="4"/>
  <c r="AO225" i="4" s="1"/>
  <c r="AP225" i="4"/>
  <c r="AQ225" i="4"/>
  <c r="AA225" i="4"/>
  <c r="R228" i="4"/>
  <c r="Z228" i="4"/>
  <c r="AQ228" i="4"/>
  <c r="AA228" i="4"/>
  <c r="R229" i="4"/>
  <c r="Z229" i="4"/>
  <c r="AQ229" i="4"/>
  <c r="AA229" i="4"/>
  <c r="R230" i="4"/>
  <c r="J230" i="4"/>
  <c r="AP230" i="4"/>
  <c r="AQ230" i="4"/>
  <c r="AA230" i="4"/>
  <c r="R233" i="4"/>
  <c r="AQ233" i="4"/>
  <c r="AA233" i="4"/>
  <c r="R234" i="4"/>
  <c r="J234" i="4"/>
  <c r="AP234" i="4"/>
  <c r="AQ234" i="4"/>
  <c r="AA234" i="4"/>
  <c r="R235" i="4"/>
  <c r="J235" i="4"/>
  <c r="AQ235" i="4"/>
  <c r="AA235" i="4"/>
  <c r="R236" i="4"/>
  <c r="J236" i="4"/>
  <c r="AP236" i="4" s="1"/>
  <c r="AQ236" i="4"/>
  <c r="AA236" i="4"/>
  <c r="R237" i="4"/>
  <c r="J237" i="4"/>
  <c r="AP237" i="4"/>
  <c r="AQ237" i="4"/>
  <c r="AA237" i="4"/>
  <c r="R238" i="4"/>
  <c r="Z238" i="4"/>
  <c r="AQ238" i="4"/>
  <c r="AA238" i="4"/>
  <c r="R239" i="4"/>
  <c r="AQ239" i="4"/>
  <c r="AA239" i="4"/>
  <c r="R240" i="4"/>
  <c r="J240" i="4"/>
  <c r="AP240" i="4"/>
  <c r="AQ240" i="4"/>
  <c r="AA240" i="4"/>
  <c r="AO240" i="4" s="1"/>
  <c r="R241" i="4"/>
  <c r="J241" i="4"/>
  <c r="AP241" i="4"/>
  <c r="AQ241" i="4"/>
  <c r="AA241" i="4"/>
  <c r="R242" i="4"/>
  <c r="J242" i="4"/>
  <c r="AP242" i="4"/>
  <c r="AQ242" i="4"/>
  <c r="AA242" i="4"/>
  <c r="R243" i="4"/>
  <c r="Z243" i="4"/>
  <c r="AQ243" i="4"/>
  <c r="AA243" i="4"/>
  <c r="R244" i="4"/>
  <c r="J244" i="4"/>
  <c r="AP244" i="4" s="1"/>
  <c r="AQ244" i="4"/>
  <c r="AA244" i="4"/>
  <c r="R245" i="4"/>
  <c r="J245" i="4"/>
  <c r="AP245" i="4"/>
  <c r="AQ245" i="4"/>
  <c r="AA245" i="4"/>
  <c r="R246" i="4"/>
  <c r="AQ246" i="4"/>
  <c r="AA246" i="4"/>
  <c r="R247" i="4"/>
  <c r="J247" i="4"/>
  <c r="AQ247" i="4"/>
  <c r="AA247" i="4"/>
  <c r="R248" i="4"/>
  <c r="J248" i="4"/>
  <c r="AP248" i="4"/>
  <c r="AQ248" i="4"/>
  <c r="AA248" i="4"/>
  <c r="R249" i="4"/>
  <c r="J249" i="4"/>
  <c r="AP249" i="4"/>
  <c r="AQ249" i="4"/>
  <c r="AA249" i="4"/>
  <c r="R250" i="4"/>
  <c r="J250" i="4"/>
  <c r="AP250" i="4"/>
  <c r="AQ250" i="4"/>
  <c r="AA250" i="4"/>
  <c r="R251" i="4"/>
  <c r="J251" i="4"/>
  <c r="AP251" i="4" s="1"/>
  <c r="AQ251" i="4"/>
  <c r="AA251" i="4"/>
  <c r="AO251" i="4" s="1"/>
  <c r="R252" i="4"/>
  <c r="J252" i="4"/>
  <c r="AQ252" i="4"/>
  <c r="AA252" i="4"/>
  <c r="R253" i="4"/>
  <c r="Z253" i="4"/>
  <c r="AQ253" i="4"/>
  <c r="AA253" i="4"/>
  <c r="R254" i="4"/>
  <c r="R900" i="4" s="1"/>
  <c r="AQ254" i="4"/>
  <c r="AA254" i="4"/>
  <c r="R255" i="4"/>
  <c r="J255" i="4"/>
  <c r="AP255" i="4"/>
  <c r="AQ255" i="4"/>
  <c r="AA255" i="4"/>
  <c r="R256" i="4"/>
  <c r="J256" i="4"/>
  <c r="AP256" i="4"/>
  <c r="AQ256" i="4"/>
  <c r="AA256" i="4"/>
  <c r="R257" i="4"/>
  <c r="Z257" i="4"/>
  <c r="AQ257" i="4"/>
  <c r="AA257" i="4"/>
  <c r="R258" i="4"/>
  <c r="Z258" i="4"/>
  <c r="AQ258" i="4"/>
  <c r="AA258" i="4"/>
  <c r="AO258" i="4" s="1"/>
  <c r="R259" i="4"/>
  <c r="Z259" i="4"/>
  <c r="AQ259" i="4"/>
  <c r="AA259" i="4"/>
  <c r="R261" i="4"/>
  <c r="Z261" i="4"/>
  <c r="AQ261" i="4"/>
  <c r="AA261" i="4"/>
  <c r="R262" i="4"/>
  <c r="AQ262" i="4"/>
  <c r="AA262" i="4"/>
  <c r="R263" i="4"/>
  <c r="Z263" i="4"/>
  <c r="AQ263" i="4"/>
  <c r="AA263" i="4"/>
  <c r="R264" i="4"/>
  <c r="Z264" i="4"/>
  <c r="AQ264" i="4"/>
  <c r="AA264" i="4"/>
  <c r="R265" i="4"/>
  <c r="Z265" i="4"/>
  <c r="AQ265" i="4"/>
  <c r="AA265" i="4"/>
  <c r="R266" i="4"/>
  <c r="J266" i="4"/>
  <c r="AP266" i="4"/>
  <c r="Z266" i="4"/>
  <c r="AQ266" i="4"/>
  <c r="AA266" i="4"/>
  <c r="R267" i="4"/>
  <c r="Z267" i="4"/>
  <c r="AQ267" i="4"/>
  <c r="AA267" i="4"/>
  <c r="R268" i="4"/>
  <c r="J268" i="4"/>
  <c r="AP268" i="4"/>
  <c r="AQ268" i="4"/>
  <c r="AA268" i="4"/>
  <c r="R270" i="4"/>
  <c r="J270" i="4"/>
  <c r="AO270" i="4" s="1"/>
  <c r="AP270" i="4"/>
  <c r="AQ270" i="4"/>
  <c r="AA270" i="4"/>
  <c r="R271" i="4"/>
  <c r="J271" i="4"/>
  <c r="AQ271" i="4"/>
  <c r="AA271" i="4"/>
  <c r="R272" i="4"/>
  <c r="Z272" i="4"/>
  <c r="AQ272" i="4"/>
  <c r="AA272" i="4"/>
  <c r="R274" i="4"/>
  <c r="J274" i="4"/>
  <c r="AP274" i="4"/>
  <c r="AQ274" i="4"/>
  <c r="AA274" i="4"/>
  <c r="AO274" i="4" s="1"/>
  <c r="R275" i="4"/>
  <c r="J275" i="4"/>
  <c r="AP275" i="4" s="1"/>
  <c r="AQ275" i="4"/>
  <c r="AA275" i="4"/>
  <c r="R276" i="4"/>
  <c r="Z276" i="4"/>
  <c r="AQ276" i="4"/>
  <c r="AA276" i="4"/>
  <c r="R277" i="4"/>
  <c r="AQ277" i="4"/>
  <c r="AA277" i="4"/>
  <c r="R278" i="4"/>
  <c r="Z278" i="4"/>
  <c r="AQ278" i="4"/>
  <c r="AA278" i="4"/>
  <c r="AO278" i="4" s="1"/>
  <c r="R279" i="4"/>
  <c r="J279" i="4"/>
  <c r="AP279" i="4"/>
  <c r="AQ279" i="4"/>
  <c r="AA279" i="4"/>
  <c r="AO279" i="4" s="1"/>
  <c r="R280" i="4"/>
  <c r="J280" i="4"/>
  <c r="AQ280" i="4"/>
  <c r="AA280" i="4"/>
  <c r="R281" i="4"/>
  <c r="Z281" i="4"/>
  <c r="AQ281" i="4"/>
  <c r="AA281" i="4"/>
  <c r="AO281" i="4" s="1"/>
  <c r="R282" i="4"/>
  <c r="Z282" i="4"/>
  <c r="AQ282" i="4"/>
  <c r="AA282" i="4"/>
  <c r="AO282" i="4" s="1"/>
  <c r="R283" i="4"/>
  <c r="Z283" i="4"/>
  <c r="AQ283" i="4"/>
  <c r="AA283" i="4"/>
  <c r="AO283" i="4" s="1"/>
  <c r="R284" i="4"/>
  <c r="Z284" i="4"/>
  <c r="AQ284" i="4"/>
  <c r="AA284" i="4"/>
  <c r="AO284" i="4" s="1"/>
  <c r="R285" i="4"/>
  <c r="J285" i="4"/>
  <c r="AP285" i="4"/>
  <c r="AQ285" i="4"/>
  <c r="AA285" i="4"/>
  <c r="R286" i="4"/>
  <c r="Z286" i="4"/>
  <c r="AQ286" i="4"/>
  <c r="AA286" i="4"/>
  <c r="R287" i="4"/>
  <c r="Z287" i="4"/>
  <c r="AQ287" i="4"/>
  <c r="AA287" i="4"/>
  <c r="R288" i="4"/>
  <c r="AQ288" i="4"/>
  <c r="AA288" i="4"/>
  <c r="AO288" i="4" s="1"/>
  <c r="R289" i="4"/>
  <c r="J289" i="4"/>
  <c r="AP289" i="4"/>
  <c r="AQ289" i="4"/>
  <c r="AA289" i="4"/>
  <c r="R290" i="4"/>
  <c r="J290" i="4"/>
  <c r="AP290" i="4"/>
  <c r="AQ290" i="4"/>
  <c r="AA290" i="4"/>
  <c r="R291" i="4"/>
  <c r="Z291" i="4"/>
  <c r="AQ291" i="4"/>
  <c r="AA291" i="4"/>
  <c r="R292" i="4"/>
  <c r="J292" i="4"/>
  <c r="AQ292" i="4"/>
  <c r="AA292" i="4"/>
  <c r="R293" i="4"/>
  <c r="J293" i="4"/>
  <c r="AP293" i="4" s="1"/>
  <c r="AQ293" i="4"/>
  <c r="AA293" i="4"/>
  <c r="R294" i="4"/>
  <c r="AQ294" i="4"/>
  <c r="AA294" i="4"/>
  <c r="R295" i="4"/>
  <c r="J295" i="4"/>
  <c r="AP295" i="4"/>
  <c r="AQ295" i="4"/>
  <c r="AA295" i="4"/>
  <c r="AO295" i="4" s="1"/>
  <c r="R298" i="4"/>
  <c r="AQ298" i="4"/>
  <c r="AA298" i="4"/>
  <c r="R299" i="4"/>
  <c r="Z299" i="4"/>
  <c r="AQ299" i="4"/>
  <c r="AA299" i="4"/>
  <c r="R300" i="4"/>
  <c r="Z300" i="4"/>
  <c r="AQ300" i="4"/>
  <c r="AA300" i="4"/>
  <c r="R301" i="4"/>
  <c r="J301" i="4"/>
  <c r="AP301" i="4"/>
  <c r="AQ301" i="4"/>
  <c r="AA301" i="4"/>
  <c r="R302" i="4"/>
  <c r="Z302" i="4"/>
  <c r="AQ302" i="4"/>
  <c r="AA302" i="4"/>
  <c r="R303" i="4"/>
  <c r="J303" i="4"/>
  <c r="AP303" i="4"/>
  <c r="AQ303" i="4"/>
  <c r="AA303" i="4"/>
  <c r="R304" i="4"/>
  <c r="J304" i="4"/>
  <c r="AP304" i="4"/>
  <c r="AQ304" i="4"/>
  <c r="AA304" i="4"/>
  <c r="AO304" i="4" s="1"/>
  <c r="R305" i="4"/>
  <c r="AQ305" i="4"/>
  <c r="AA305" i="4"/>
  <c r="R306" i="4"/>
  <c r="Z306" i="4"/>
  <c r="AQ306" i="4"/>
  <c r="AA306" i="4"/>
  <c r="R307" i="4"/>
  <c r="J307" i="4"/>
  <c r="AQ307" i="4"/>
  <c r="AA307" i="4"/>
  <c r="R308" i="4"/>
  <c r="J308" i="4"/>
  <c r="AP308" i="4"/>
  <c r="AQ308" i="4"/>
  <c r="AA308" i="4"/>
  <c r="R309" i="4"/>
  <c r="J309" i="4"/>
  <c r="AP309" i="4" s="1"/>
  <c r="AQ309" i="4"/>
  <c r="AA309" i="4"/>
  <c r="R311" i="4"/>
  <c r="Z311" i="4"/>
  <c r="AQ311" i="4"/>
  <c r="AA311" i="4"/>
  <c r="R312" i="4"/>
  <c r="Z312" i="4"/>
  <c r="AQ312" i="4"/>
  <c r="AA312" i="4"/>
  <c r="R313" i="4"/>
  <c r="AQ313" i="4"/>
  <c r="AA313" i="4"/>
  <c r="R314" i="4"/>
  <c r="Z314" i="4"/>
  <c r="AQ314" i="4"/>
  <c r="AA314" i="4"/>
  <c r="R315" i="4"/>
  <c r="Z315" i="4"/>
  <c r="AQ315" i="4"/>
  <c r="AA315" i="4"/>
  <c r="R316" i="4"/>
  <c r="J316" i="4"/>
  <c r="AP316" i="4" s="1"/>
  <c r="AQ316" i="4"/>
  <c r="AA316" i="4"/>
  <c r="R317" i="4"/>
  <c r="AQ317" i="4"/>
  <c r="AA317" i="4"/>
  <c r="R318" i="4"/>
  <c r="J318" i="4"/>
  <c r="AP318" i="4"/>
  <c r="AQ318" i="4"/>
  <c r="AA318" i="4"/>
  <c r="R320" i="4"/>
  <c r="J320" i="4"/>
  <c r="AO320" i="4" s="1"/>
  <c r="AP320" i="4"/>
  <c r="AQ320" i="4"/>
  <c r="AA320" i="4"/>
  <c r="R322" i="4"/>
  <c r="Z322" i="4"/>
  <c r="AQ322" i="4"/>
  <c r="AA322" i="4"/>
  <c r="R323" i="4"/>
  <c r="Z323" i="4"/>
  <c r="AQ323" i="4"/>
  <c r="AA323" i="4"/>
  <c r="R324" i="4"/>
  <c r="Z324" i="4"/>
  <c r="AQ324" i="4"/>
  <c r="AA324" i="4"/>
  <c r="R325" i="4"/>
  <c r="J325" i="4"/>
  <c r="AQ325" i="4"/>
  <c r="AA325" i="4"/>
  <c r="R326" i="4"/>
  <c r="Z326" i="4"/>
  <c r="AQ326" i="4"/>
  <c r="AA326" i="4"/>
  <c r="R327" i="4"/>
  <c r="J327" i="4"/>
  <c r="AP327" i="4"/>
  <c r="AQ327" i="4"/>
  <c r="AA327" i="4"/>
  <c r="R328" i="4"/>
  <c r="Z328" i="4"/>
  <c r="AQ328" i="4"/>
  <c r="AA328" i="4"/>
  <c r="R329" i="4"/>
  <c r="Z329" i="4"/>
  <c r="AQ329" i="4"/>
  <c r="AA329" i="4"/>
  <c r="R330" i="4"/>
  <c r="Z330" i="4"/>
  <c r="AQ330" i="4"/>
  <c r="AA330" i="4"/>
  <c r="R331" i="4"/>
  <c r="AQ331" i="4"/>
  <c r="AA331" i="4"/>
  <c r="R332" i="4"/>
  <c r="Z332" i="4"/>
  <c r="AQ332" i="4"/>
  <c r="AA332" i="4"/>
  <c r="R333" i="4"/>
  <c r="AQ333" i="4"/>
  <c r="AA333" i="4"/>
  <c r="R334" i="4"/>
  <c r="J334" i="4"/>
  <c r="AO334" i="4" s="1"/>
  <c r="AP334" i="4"/>
  <c r="AQ334" i="4"/>
  <c r="AA334" i="4"/>
  <c r="R336" i="4"/>
  <c r="J336" i="4"/>
  <c r="AP336" i="4"/>
  <c r="AQ336" i="4"/>
  <c r="AA336" i="4"/>
  <c r="R337" i="4"/>
  <c r="J337" i="4"/>
  <c r="AP337" i="4"/>
  <c r="AQ337" i="4"/>
  <c r="AA337" i="4"/>
  <c r="R339" i="4"/>
  <c r="J339" i="4"/>
  <c r="AP339" i="4"/>
  <c r="AQ339" i="4"/>
  <c r="AA339" i="4"/>
  <c r="R340" i="4"/>
  <c r="J340" i="4"/>
  <c r="AP340" i="4"/>
  <c r="AQ340" i="4"/>
  <c r="AA340" i="4"/>
  <c r="R341" i="4"/>
  <c r="J341" i="4"/>
  <c r="AP341" i="4"/>
  <c r="AQ341" i="4"/>
  <c r="AA341" i="4"/>
  <c r="AO341" i="4" s="1"/>
  <c r="R342" i="4"/>
  <c r="J342" i="4"/>
  <c r="AQ342" i="4"/>
  <c r="AA342" i="4"/>
  <c r="R343" i="4"/>
  <c r="J343" i="4"/>
  <c r="AP343" i="4" s="1"/>
  <c r="AQ343" i="4"/>
  <c r="AA343" i="4"/>
  <c r="R344" i="4"/>
  <c r="AQ344" i="4"/>
  <c r="AA344" i="4"/>
  <c r="R345" i="4"/>
  <c r="J345" i="4"/>
  <c r="AP345" i="4" s="1"/>
  <c r="AQ345" i="4"/>
  <c r="AA345" i="4"/>
  <c r="R346" i="4"/>
  <c r="J346" i="4"/>
  <c r="AQ346" i="4"/>
  <c r="AA346" i="4"/>
  <c r="R347" i="4"/>
  <c r="AQ347" i="4"/>
  <c r="AA347" i="4"/>
  <c r="R348" i="4"/>
  <c r="J348" i="4"/>
  <c r="AP348" i="4" s="1"/>
  <c r="AQ348" i="4"/>
  <c r="AA348" i="4"/>
  <c r="R349" i="4"/>
  <c r="J349" i="4"/>
  <c r="AQ349" i="4"/>
  <c r="AA349" i="4"/>
  <c r="R350" i="4"/>
  <c r="J350" i="4"/>
  <c r="AP350" i="4"/>
  <c r="AQ350" i="4"/>
  <c r="AA350" i="4"/>
  <c r="AO350" i="4" s="1"/>
  <c r="R351" i="4"/>
  <c r="AQ351" i="4"/>
  <c r="AA351" i="4"/>
  <c r="R352" i="4"/>
  <c r="AQ352" i="4"/>
  <c r="AA352" i="4"/>
  <c r="R353" i="4"/>
  <c r="Z353" i="4"/>
  <c r="AQ353" i="4"/>
  <c r="AA353" i="4"/>
  <c r="AO353" i="4"/>
  <c r="AP353" i="4"/>
  <c r="R354" i="4"/>
  <c r="J354" i="4"/>
  <c r="AO354" i="4" s="1"/>
  <c r="AP354" i="4"/>
  <c r="AQ354" i="4"/>
  <c r="AA354" i="4"/>
  <c r="R356" i="4"/>
  <c r="AQ356" i="4"/>
  <c r="AA356" i="4"/>
  <c r="AO356" i="4" s="1"/>
  <c r="R357" i="4"/>
  <c r="AQ357" i="4"/>
  <c r="AA357" i="4"/>
  <c r="R358" i="4"/>
  <c r="J358" i="4"/>
  <c r="AP358" i="4"/>
  <c r="AQ358" i="4"/>
  <c r="AA358" i="4"/>
  <c r="AO358" i="4" s="1"/>
  <c r="R360" i="4"/>
  <c r="J360" i="4"/>
  <c r="AP360" i="4"/>
  <c r="AQ360" i="4"/>
  <c r="AQ895" i="4" s="1"/>
  <c r="AA360" i="4"/>
  <c r="R362" i="4"/>
  <c r="Z362" i="4"/>
  <c r="AQ362" i="4"/>
  <c r="AA362" i="4"/>
  <c r="R363" i="4"/>
  <c r="AQ363" i="4"/>
  <c r="AA363" i="4"/>
  <c r="AO363" i="4" s="1"/>
  <c r="R364" i="4"/>
  <c r="AQ364" i="4"/>
  <c r="AA364" i="4"/>
  <c r="R365" i="4"/>
  <c r="J365" i="4"/>
  <c r="AQ365" i="4"/>
  <c r="AA365" i="4"/>
  <c r="AO365" i="4" s="1"/>
  <c r="R366" i="4"/>
  <c r="J366" i="4"/>
  <c r="AP366" i="4"/>
  <c r="AQ366" i="4"/>
  <c r="AA366" i="4"/>
  <c r="AO366" i="4" s="1"/>
  <c r="R367" i="4"/>
  <c r="J367" i="4"/>
  <c r="AP367" i="4"/>
  <c r="AQ367" i="4"/>
  <c r="AA367" i="4"/>
  <c r="R368" i="4"/>
  <c r="J368" i="4"/>
  <c r="AQ368" i="4"/>
  <c r="AA368" i="4"/>
  <c r="AO368" i="4"/>
  <c r="AP368" i="4"/>
  <c r="R369" i="4"/>
  <c r="AQ369" i="4"/>
  <c r="AA369" i="4"/>
  <c r="R370" i="4"/>
  <c r="J370" i="4"/>
  <c r="AP370" i="4" s="1"/>
  <c r="AQ370" i="4"/>
  <c r="AA370" i="4"/>
  <c r="R371" i="4"/>
  <c r="J371" i="4"/>
  <c r="AP371" i="4"/>
  <c r="AQ371" i="4"/>
  <c r="AA371" i="4"/>
  <c r="AO371" i="4" s="1"/>
  <c r="R372" i="4"/>
  <c r="J372" i="4"/>
  <c r="AQ372" i="4"/>
  <c r="AA372" i="4"/>
  <c r="R373" i="4"/>
  <c r="AQ373" i="4"/>
  <c r="AA373" i="4"/>
  <c r="R374" i="4"/>
  <c r="AQ374" i="4"/>
  <c r="AA374" i="4"/>
  <c r="R375" i="4"/>
  <c r="J375" i="4"/>
  <c r="AP375" i="4" s="1"/>
  <c r="Z375" i="4"/>
  <c r="AQ375" i="4"/>
  <c r="AA375" i="4"/>
  <c r="AO375" i="4" s="1"/>
  <c r="R376" i="4"/>
  <c r="AQ376" i="4"/>
  <c r="AA376" i="4"/>
  <c r="R377" i="4"/>
  <c r="J377" i="4"/>
  <c r="AP377" i="4"/>
  <c r="Z377" i="4"/>
  <c r="AQ377" i="4"/>
  <c r="AA377" i="4"/>
  <c r="AO377" i="4"/>
  <c r="R378" i="4"/>
  <c r="AQ378" i="4"/>
  <c r="AA378" i="4"/>
  <c r="R379" i="4"/>
  <c r="AQ379" i="4"/>
  <c r="AA379" i="4"/>
  <c r="R380" i="4"/>
  <c r="AQ380" i="4"/>
  <c r="AA380" i="4"/>
  <c r="R381" i="4"/>
  <c r="AQ381" i="4"/>
  <c r="AA381" i="4"/>
  <c r="R382" i="4"/>
  <c r="AQ382" i="4"/>
  <c r="AA382" i="4"/>
  <c r="R383" i="4"/>
  <c r="AQ383" i="4"/>
  <c r="AA383" i="4"/>
  <c r="R384" i="4"/>
  <c r="AQ384" i="4"/>
  <c r="AA384" i="4"/>
  <c r="AO384" i="4" s="1"/>
  <c r="R385" i="4"/>
  <c r="AQ385" i="4"/>
  <c r="AA385" i="4"/>
  <c r="R386" i="4"/>
  <c r="AQ386" i="4"/>
  <c r="AA386" i="4"/>
  <c r="R387" i="4"/>
  <c r="J387" i="4"/>
  <c r="AP387" i="4"/>
  <c r="AQ387" i="4"/>
  <c r="AA387" i="4"/>
  <c r="AO387" i="4" s="1"/>
  <c r="R388" i="4"/>
  <c r="J388" i="4"/>
  <c r="AO388" i="4" s="1"/>
  <c r="AP388" i="4"/>
  <c r="AQ388" i="4"/>
  <c r="AA388" i="4"/>
  <c r="R389" i="4"/>
  <c r="Z389" i="4"/>
  <c r="AQ389" i="4"/>
  <c r="AQ893" i="4" s="1"/>
  <c r="AA389" i="4"/>
  <c r="R390" i="4"/>
  <c r="AQ390" i="4"/>
  <c r="AA390" i="4"/>
  <c r="R392" i="4"/>
  <c r="J392" i="4"/>
  <c r="AP392" i="4" s="1"/>
  <c r="Z392" i="4"/>
  <c r="AQ392" i="4"/>
  <c r="AA392" i="4"/>
  <c r="R393" i="4"/>
  <c r="AQ393" i="4"/>
  <c r="AA393" i="4"/>
  <c r="R394" i="4"/>
  <c r="J394" i="4"/>
  <c r="AQ394" i="4"/>
  <c r="AA394" i="4"/>
  <c r="AO394" i="4"/>
  <c r="AP394" i="4"/>
  <c r="R395" i="4"/>
  <c r="AQ395" i="4"/>
  <c r="AA395" i="4"/>
  <c r="R396" i="4"/>
  <c r="AQ396" i="4"/>
  <c r="AA396" i="4"/>
  <c r="R397" i="4"/>
  <c r="AQ397" i="4"/>
  <c r="AA397" i="4"/>
  <c r="AO397" i="4" s="1"/>
  <c r="R398" i="4"/>
  <c r="Z398" i="4"/>
  <c r="AQ398" i="4"/>
  <c r="AA398" i="4"/>
  <c r="R399" i="4"/>
  <c r="AQ399" i="4"/>
  <c r="AA399" i="4"/>
  <c r="R401" i="4"/>
  <c r="AQ401" i="4"/>
  <c r="AA401" i="4"/>
  <c r="R402" i="4"/>
  <c r="AQ402" i="4"/>
  <c r="AA402" i="4"/>
  <c r="R404" i="4"/>
  <c r="AQ404" i="4"/>
  <c r="AA404" i="4"/>
  <c r="R405" i="4"/>
  <c r="AQ405" i="4"/>
  <c r="AA405" i="4"/>
  <c r="R406" i="4"/>
  <c r="AQ406" i="4"/>
  <c r="AA406" i="4"/>
  <c r="AO406" i="4" s="1"/>
  <c r="R408" i="4"/>
  <c r="AQ408" i="4"/>
  <c r="AA408" i="4"/>
  <c r="R410" i="4"/>
  <c r="AQ410" i="4"/>
  <c r="AA410" i="4"/>
  <c r="R411" i="4"/>
  <c r="AQ411" i="4"/>
  <c r="AA411" i="4"/>
  <c r="R412" i="4"/>
  <c r="AQ412" i="4"/>
  <c r="AA412" i="4"/>
  <c r="R413" i="4"/>
  <c r="AQ413" i="4"/>
  <c r="AA413" i="4"/>
  <c r="AO413" i="4" s="1"/>
  <c r="R414" i="4"/>
  <c r="AQ414" i="4"/>
  <c r="AA414" i="4"/>
  <c r="R415" i="4"/>
  <c r="Z415" i="4"/>
  <c r="AQ415" i="4"/>
  <c r="AA415" i="4"/>
  <c r="R416" i="4"/>
  <c r="AQ416" i="4"/>
  <c r="AA416" i="4"/>
  <c r="R417" i="4"/>
  <c r="Z417" i="4"/>
  <c r="AQ417" i="4"/>
  <c r="AA417" i="4"/>
  <c r="R418" i="4"/>
  <c r="AQ418" i="4"/>
  <c r="AA418" i="4"/>
  <c r="AO418" i="4"/>
  <c r="AP418" i="4"/>
  <c r="R419" i="4"/>
  <c r="Z419" i="4"/>
  <c r="AQ419" i="4"/>
  <c r="AA419" i="4"/>
  <c r="R420" i="4"/>
  <c r="J420" i="4"/>
  <c r="AP420" i="4" s="1"/>
  <c r="AQ420" i="4"/>
  <c r="AA420" i="4"/>
  <c r="R421" i="4"/>
  <c r="Z421" i="4"/>
  <c r="AQ421" i="4"/>
  <c r="AA421" i="4"/>
  <c r="R422" i="4"/>
  <c r="Z422" i="4"/>
  <c r="AQ422" i="4"/>
  <c r="AA422" i="4"/>
  <c r="R423" i="4"/>
  <c r="AQ423" i="4"/>
  <c r="AA423" i="4"/>
  <c r="R424" i="4"/>
  <c r="J424" i="4"/>
  <c r="AP424" i="4"/>
  <c r="AQ424" i="4"/>
  <c r="AA424" i="4"/>
  <c r="R425" i="4"/>
  <c r="Z425" i="4"/>
  <c r="AQ425" i="4"/>
  <c r="AA425" i="4"/>
  <c r="R426" i="4"/>
  <c r="AQ426" i="4"/>
  <c r="AA426" i="4"/>
  <c r="AO426" i="4" s="1"/>
  <c r="R427" i="4"/>
  <c r="Z427" i="4"/>
  <c r="AQ427" i="4"/>
  <c r="AA427" i="4"/>
  <c r="R428" i="4"/>
  <c r="J428" i="4"/>
  <c r="AP428" i="4"/>
  <c r="AQ428" i="4"/>
  <c r="AA428" i="4"/>
  <c r="R429" i="4"/>
  <c r="J429" i="4"/>
  <c r="AP429" i="4"/>
  <c r="AQ429" i="4"/>
  <c r="AA429" i="4"/>
  <c r="R430" i="4"/>
  <c r="AQ430" i="4"/>
  <c r="AA430" i="4"/>
  <c r="R431" i="4"/>
  <c r="J431" i="4"/>
  <c r="AP431" i="4"/>
  <c r="AQ431" i="4"/>
  <c r="AA431" i="4"/>
  <c r="R432" i="4"/>
  <c r="Z432" i="4"/>
  <c r="AQ432" i="4"/>
  <c r="AA432" i="4"/>
  <c r="R433" i="4"/>
  <c r="Z433" i="4"/>
  <c r="AQ433" i="4"/>
  <c r="AA433" i="4"/>
  <c r="R434" i="4"/>
  <c r="Z434" i="4"/>
  <c r="AQ434" i="4"/>
  <c r="AA434" i="4"/>
  <c r="R435" i="4"/>
  <c r="Z435" i="4"/>
  <c r="AQ435" i="4"/>
  <c r="AA435" i="4"/>
  <c r="R436" i="4"/>
  <c r="AQ436" i="4"/>
  <c r="AA436" i="4"/>
  <c r="R437" i="4"/>
  <c r="Z437" i="4"/>
  <c r="AQ437" i="4"/>
  <c r="AA437" i="4"/>
  <c r="R438" i="4"/>
  <c r="Z438" i="4"/>
  <c r="AQ438" i="4"/>
  <c r="AA438" i="4"/>
  <c r="R439" i="4"/>
  <c r="AQ439" i="4"/>
  <c r="AA439" i="4"/>
  <c r="R440" i="4"/>
  <c r="AQ440" i="4"/>
  <c r="AA440" i="4"/>
  <c r="AO440" i="4" s="1"/>
  <c r="R441" i="4"/>
  <c r="AQ441" i="4"/>
  <c r="AA441" i="4"/>
  <c r="AO441" i="4" s="1"/>
  <c r="R442" i="4"/>
  <c r="J442" i="4"/>
  <c r="AQ442" i="4"/>
  <c r="AA442" i="4"/>
  <c r="R443" i="4"/>
  <c r="J443" i="4"/>
  <c r="AP443" i="4"/>
  <c r="AQ443" i="4"/>
  <c r="AA443" i="4"/>
  <c r="R444" i="4"/>
  <c r="J444" i="4"/>
  <c r="AP444" i="4"/>
  <c r="AQ444" i="4"/>
  <c r="AA444" i="4"/>
  <c r="R445" i="4"/>
  <c r="AQ445" i="4"/>
  <c r="AA445" i="4"/>
  <c r="R446" i="4"/>
  <c r="J446" i="4"/>
  <c r="AP446" i="4"/>
  <c r="AQ446" i="4"/>
  <c r="AA446" i="4"/>
  <c r="R447" i="4"/>
  <c r="J447" i="4"/>
  <c r="AQ447" i="4"/>
  <c r="AA447" i="4"/>
  <c r="R448" i="4"/>
  <c r="Z448" i="4"/>
  <c r="AQ448" i="4"/>
  <c r="AA448" i="4"/>
  <c r="R449" i="4"/>
  <c r="AQ449" i="4"/>
  <c r="AA449" i="4"/>
  <c r="R450" i="4"/>
  <c r="AQ450" i="4"/>
  <c r="AA450" i="4"/>
  <c r="AO450" i="4"/>
  <c r="AP450" i="4"/>
  <c r="R451" i="4"/>
  <c r="AQ451" i="4"/>
  <c r="AA451" i="4"/>
  <c r="R453" i="4"/>
  <c r="Z453" i="4"/>
  <c r="AQ453" i="4"/>
  <c r="AA453" i="4"/>
  <c r="R454" i="4"/>
  <c r="AQ454" i="4"/>
  <c r="AA454" i="4"/>
  <c r="AO454" i="4" s="1"/>
  <c r="R455" i="4"/>
  <c r="AQ455" i="4"/>
  <c r="AA455" i="4"/>
  <c r="R456" i="4"/>
  <c r="R893" i="4" s="1"/>
  <c r="J456" i="4"/>
  <c r="AQ456" i="4"/>
  <c r="AA456" i="4"/>
  <c r="AO456" i="4" s="1"/>
  <c r="R457" i="4"/>
  <c r="J457" i="4"/>
  <c r="AQ457" i="4"/>
  <c r="AA457" i="4"/>
  <c r="AO457" i="4" s="1"/>
  <c r="R458" i="4"/>
  <c r="Z458" i="4"/>
  <c r="AQ458" i="4"/>
  <c r="AA458" i="4"/>
  <c r="R459" i="4"/>
  <c r="J459" i="4"/>
  <c r="AP459" i="4"/>
  <c r="AQ459" i="4"/>
  <c r="AA459" i="4"/>
  <c r="R460" i="4"/>
  <c r="J460" i="4"/>
  <c r="AO460" i="4" s="1"/>
  <c r="AP460" i="4"/>
  <c r="AQ460" i="4"/>
  <c r="AA460" i="4"/>
  <c r="R462" i="4"/>
  <c r="Z462" i="4"/>
  <c r="AQ462" i="4"/>
  <c r="AA462" i="4"/>
  <c r="R463" i="4"/>
  <c r="AQ463" i="4"/>
  <c r="AA463" i="4"/>
  <c r="AO463" i="4" s="1"/>
  <c r="R465" i="4"/>
  <c r="J465" i="4"/>
  <c r="AQ465" i="4"/>
  <c r="AA465" i="4"/>
  <c r="AO465" i="4" s="1"/>
  <c r="R466" i="4"/>
  <c r="Z466" i="4"/>
  <c r="AQ466" i="4"/>
  <c r="AA466" i="4"/>
  <c r="R467" i="4"/>
  <c r="Z467" i="4"/>
  <c r="AQ467" i="4"/>
  <c r="AA467" i="4"/>
  <c r="AA894" i="4" s="1"/>
  <c r="R468" i="4"/>
  <c r="Z468" i="4"/>
  <c r="AQ468" i="4"/>
  <c r="AA468" i="4"/>
  <c r="AO468" i="4" s="1"/>
  <c r="R469" i="4"/>
  <c r="Z469" i="4"/>
  <c r="AQ469" i="4"/>
  <c r="AA469" i="4"/>
  <c r="AO469" i="4" s="1"/>
  <c r="R470" i="4"/>
  <c r="J470" i="4"/>
  <c r="AP470" i="4"/>
  <c r="AQ470" i="4"/>
  <c r="AA470" i="4"/>
  <c r="R471" i="4"/>
  <c r="Z471" i="4"/>
  <c r="AQ471" i="4"/>
  <c r="AQ902" i="4" s="1"/>
  <c r="AA471" i="4"/>
  <c r="R472" i="4"/>
  <c r="Z472" i="4"/>
  <c r="AQ472" i="4"/>
  <c r="AA472" i="4"/>
  <c r="R474" i="4"/>
  <c r="Z474" i="4"/>
  <c r="AQ474" i="4"/>
  <c r="AA474" i="4"/>
  <c r="R475" i="4"/>
  <c r="Z475" i="4"/>
  <c r="AQ475" i="4"/>
  <c r="AA475" i="4"/>
  <c r="R476" i="4"/>
  <c r="Z476" i="4"/>
  <c r="AQ476" i="4"/>
  <c r="AQ899" i="4" s="1"/>
  <c r="AA476" i="4"/>
  <c r="AO476" i="4"/>
  <c r="AP476" i="4"/>
  <c r="R477" i="4"/>
  <c r="AQ477" i="4"/>
  <c r="AA477" i="4"/>
  <c r="R478" i="4"/>
  <c r="AQ478" i="4"/>
  <c r="AA478" i="4"/>
  <c r="R479" i="4"/>
  <c r="AQ479" i="4"/>
  <c r="AA479" i="4"/>
  <c r="R480" i="4"/>
  <c r="J480" i="4"/>
  <c r="AP480" i="4"/>
  <c r="AQ480" i="4"/>
  <c r="AA480" i="4"/>
  <c r="R481" i="4"/>
  <c r="AQ481" i="4"/>
  <c r="AA481" i="4"/>
  <c r="R482" i="4"/>
  <c r="J482" i="4"/>
  <c r="AO482" i="4" s="1"/>
  <c r="AQ482" i="4"/>
  <c r="AA482" i="4"/>
  <c r="R483" i="4"/>
  <c r="J483" i="4"/>
  <c r="AP483" i="4"/>
  <c r="AQ483" i="4"/>
  <c r="AA483" i="4"/>
  <c r="AO483" i="4" s="1"/>
  <c r="R484" i="4"/>
  <c r="Z484" i="4"/>
  <c r="AQ484" i="4"/>
  <c r="AA484" i="4"/>
  <c r="AO484" i="4" s="1"/>
  <c r="R485" i="4"/>
  <c r="J485" i="4"/>
  <c r="AP485" i="4" s="1"/>
  <c r="AQ485" i="4"/>
  <c r="AA485" i="4"/>
  <c r="R486" i="4"/>
  <c r="J486" i="4"/>
  <c r="AQ486" i="4"/>
  <c r="AA486" i="4"/>
  <c r="R487" i="4"/>
  <c r="Z487" i="4"/>
  <c r="AQ487" i="4"/>
  <c r="AA487" i="4"/>
  <c r="R488" i="4"/>
  <c r="AQ488" i="4"/>
  <c r="AA488" i="4"/>
  <c r="R489" i="4"/>
  <c r="J489" i="4"/>
  <c r="AP489" i="4" s="1"/>
  <c r="AQ489" i="4"/>
  <c r="AA489" i="4"/>
  <c r="R490" i="4"/>
  <c r="AQ490" i="4"/>
  <c r="AA490" i="4"/>
  <c r="R492" i="4"/>
  <c r="Z492" i="4"/>
  <c r="AQ492" i="4"/>
  <c r="AA492" i="4"/>
  <c r="R494" i="4"/>
  <c r="Z494" i="4"/>
  <c r="J494" i="4"/>
  <c r="AP494" i="4"/>
  <c r="AQ494" i="4"/>
  <c r="AA494" i="4"/>
  <c r="R495" i="4"/>
  <c r="Z495" i="4"/>
  <c r="AQ495" i="4"/>
  <c r="AA495" i="4"/>
  <c r="AO495" i="4"/>
  <c r="AP495" i="4"/>
  <c r="R496" i="4"/>
  <c r="AQ496" i="4"/>
  <c r="AA496" i="4"/>
  <c r="AO496" i="4"/>
  <c r="AP496" i="4"/>
  <c r="R497" i="4"/>
  <c r="J497" i="4"/>
  <c r="AP497" i="4"/>
  <c r="AQ497" i="4"/>
  <c r="AA497" i="4"/>
  <c r="R498" i="4"/>
  <c r="AQ498" i="4"/>
  <c r="AA498" i="4"/>
  <c r="AO498" i="4" s="1"/>
  <c r="R499" i="4"/>
  <c r="J499" i="4"/>
  <c r="AP499" i="4"/>
  <c r="AQ499" i="4"/>
  <c r="AA499" i="4"/>
  <c r="AO499" i="4" s="1"/>
  <c r="R500" i="4"/>
  <c r="J500" i="4"/>
  <c r="AP500" i="4"/>
  <c r="AQ500" i="4"/>
  <c r="AA500" i="4"/>
  <c r="R501" i="4"/>
  <c r="J501" i="4"/>
  <c r="AP501" i="4" s="1"/>
  <c r="AQ501" i="4"/>
  <c r="AA501" i="4"/>
  <c r="R502" i="4"/>
  <c r="Z502" i="4"/>
  <c r="AQ502" i="4"/>
  <c r="AA502" i="4"/>
  <c r="R504" i="4"/>
  <c r="AQ504" i="4"/>
  <c r="AA504" i="4"/>
  <c r="R505" i="4"/>
  <c r="J505" i="4"/>
  <c r="AP505" i="4"/>
  <c r="AQ505" i="4"/>
  <c r="AA505" i="4"/>
  <c r="R506" i="4"/>
  <c r="J506" i="4"/>
  <c r="AP506" i="4" s="1"/>
  <c r="AQ506" i="4"/>
  <c r="AA506" i="4"/>
  <c r="R507" i="4"/>
  <c r="J507" i="4"/>
  <c r="AO507" i="4" s="1"/>
  <c r="AQ507" i="4"/>
  <c r="AA507" i="4"/>
  <c r="R508" i="4"/>
  <c r="J508" i="4"/>
  <c r="AP508" i="4"/>
  <c r="AQ508" i="4"/>
  <c r="AA508" i="4"/>
  <c r="R510" i="4"/>
  <c r="Z510" i="4"/>
  <c r="AQ510" i="4"/>
  <c r="AA510" i="4"/>
  <c r="AO510" i="4" s="1"/>
  <c r="R512" i="4"/>
  <c r="AQ512" i="4"/>
  <c r="AA512" i="4"/>
  <c r="R513" i="4"/>
  <c r="J513" i="4"/>
  <c r="AP513" i="4"/>
  <c r="AQ513" i="4"/>
  <c r="AA513" i="4"/>
  <c r="R514" i="4"/>
  <c r="AQ514" i="4"/>
  <c r="AA514" i="4"/>
  <c r="R515" i="4"/>
  <c r="J515" i="4"/>
  <c r="AQ515" i="4"/>
  <c r="AA515" i="4"/>
  <c r="AO515" i="4"/>
  <c r="AP515" i="4"/>
  <c r="R516" i="4"/>
  <c r="Z516" i="4"/>
  <c r="AQ516" i="4"/>
  <c r="AA516" i="4"/>
  <c r="R517" i="4"/>
  <c r="J517" i="4"/>
  <c r="AP517" i="4"/>
  <c r="AQ517" i="4"/>
  <c r="AA517" i="4"/>
  <c r="AO517" i="4" s="1"/>
  <c r="R518" i="4"/>
  <c r="Z518" i="4"/>
  <c r="AQ518" i="4"/>
  <c r="AA518" i="4"/>
  <c r="AO518" i="4" s="1"/>
  <c r="R519" i="4"/>
  <c r="J519" i="4"/>
  <c r="AP519" i="4"/>
  <c r="AQ519" i="4"/>
  <c r="AA519" i="4"/>
  <c r="R520" i="4"/>
  <c r="AQ520" i="4"/>
  <c r="AA520" i="4"/>
  <c r="R521" i="4"/>
  <c r="AQ521" i="4"/>
  <c r="AA521" i="4"/>
  <c r="R522" i="4"/>
  <c r="AQ522" i="4"/>
  <c r="AA522" i="4"/>
  <c r="R523" i="4"/>
  <c r="J523" i="4"/>
  <c r="AP523" i="4" s="1"/>
  <c r="AQ523" i="4"/>
  <c r="AA523" i="4"/>
  <c r="R524" i="4"/>
  <c r="Z524" i="4"/>
  <c r="AQ524" i="4"/>
  <c r="AA524" i="4"/>
  <c r="AO524" i="4"/>
  <c r="AP524" i="4"/>
  <c r="R525" i="4"/>
  <c r="AQ525" i="4"/>
  <c r="AA525" i="4"/>
  <c r="AO525" i="4" s="1"/>
  <c r="R526" i="4"/>
  <c r="AQ526" i="4"/>
  <c r="AA526" i="4"/>
  <c r="R527" i="4"/>
  <c r="AQ527" i="4"/>
  <c r="AA527" i="4"/>
  <c r="R528" i="4"/>
  <c r="AQ528" i="4"/>
  <c r="AA528" i="4"/>
  <c r="R529" i="4"/>
  <c r="J529" i="4"/>
  <c r="AP529" i="4"/>
  <c r="AQ529" i="4"/>
  <c r="AA529" i="4"/>
  <c r="AO529" i="4" s="1"/>
  <c r="R530" i="4"/>
  <c r="J530" i="4"/>
  <c r="AP530" i="4" s="1"/>
  <c r="AP895" i="4" s="1"/>
  <c r="AQ530" i="4"/>
  <c r="AA530" i="4"/>
  <c r="R531" i="4"/>
  <c r="AQ531" i="4"/>
  <c r="AA531" i="4"/>
  <c r="AO531" i="4" s="1"/>
  <c r="R532" i="4"/>
  <c r="AQ532" i="4"/>
  <c r="AA532" i="4"/>
  <c r="R534" i="4"/>
  <c r="AQ534" i="4"/>
  <c r="AA534" i="4"/>
  <c r="R536" i="4"/>
  <c r="Z536" i="4"/>
  <c r="AQ536" i="4"/>
  <c r="AA536" i="4"/>
  <c r="R538" i="4"/>
  <c r="Z538" i="4"/>
  <c r="AQ538" i="4"/>
  <c r="AA538" i="4"/>
  <c r="R539" i="4"/>
  <c r="J539" i="4"/>
  <c r="AQ539" i="4"/>
  <c r="AA539" i="4"/>
  <c r="R540" i="4"/>
  <c r="Z540" i="4"/>
  <c r="AQ540" i="4"/>
  <c r="AA540" i="4"/>
  <c r="R541" i="4"/>
  <c r="J541" i="4"/>
  <c r="AP541" i="4" s="1"/>
  <c r="AQ541" i="4"/>
  <c r="AA541" i="4"/>
  <c r="R542" i="4"/>
  <c r="J542" i="4"/>
  <c r="AQ542" i="4"/>
  <c r="AA542" i="4"/>
  <c r="R543" i="4"/>
  <c r="J543" i="4"/>
  <c r="AQ543" i="4"/>
  <c r="AA543" i="4"/>
  <c r="R544" i="4"/>
  <c r="AQ544" i="4"/>
  <c r="AA544" i="4"/>
  <c r="R545" i="4"/>
  <c r="Z545" i="4"/>
  <c r="AQ545" i="4"/>
  <c r="AA545" i="4"/>
  <c r="R546" i="4"/>
  <c r="AQ546" i="4"/>
  <c r="AA546" i="4"/>
  <c r="AO546" i="4"/>
  <c r="AP546" i="4"/>
  <c r="R547" i="4"/>
  <c r="J547" i="4"/>
  <c r="AP547" i="4"/>
  <c r="AQ547" i="4"/>
  <c r="AA547" i="4"/>
  <c r="R548" i="4"/>
  <c r="J548" i="4"/>
  <c r="AO548" i="4" s="1"/>
  <c r="AQ548" i="4"/>
  <c r="AA548" i="4"/>
  <c r="R549" i="4"/>
  <c r="Z549" i="4"/>
  <c r="AQ549" i="4"/>
  <c r="AA549" i="4"/>
  <c r="R550" i="4"/>
  <c r="Z550" i="4"/>
  <c r="AQ550" i="4"/>
  <c r="AA550" i="4"/>
  <c r="R551" i="4"/>
  <c r="J551" i="4"/>
  <c r="AP551" i="4"/>
  <c r="AQ551" i="4"/>
  <c r="AA551" i="4"/>
  <c r="R552" i="4"/>
  <c r="Z552" i="4"/>
  <c r="AQ552" i="4"/>
  <c r="AA552" i="4"/>
  <c r="R553" i="4"/>
  <c r="J553" i="4"/>
  <c r="AQ553" i="4"/>
  <c r="AA553" i="4"/>
  <c r="AO553" i="4"/>
  <c r="AP553" i="4"/>
  <c r="R554" i="4"/>
  <c r="Z554" i="4"/>
  <c r="AQ554" i="4"/>
  <c r="AA554" i="4"/>
  <c r="AO554" i="4" s="1"/>
  <c r="R556" i="4"/>
  <c r="Z556" i="4"/>
  <c r="AQ556" i="4"/>
  <c r="AA556" i="4"/>
  <c r="R557" i="4"/>
  <c r="AQ557" i="4"/>
  <c r="AA557" i="4"/>
  <c r="R558" i="4"/>
  <c r="J558" i="4"/>
  <c r="AP558" i="4"/>
  <c r="Z558" i="4"/>
  <c r="AQ558" i="4"/>
  <c r="AA558" i="4"/>
  <c r="R559" i="4"/>
  <c r="Z559" i="4"/>
  <c r="AQ559" i="4"/>
  <c r="AA559" i="4"/>
  <c r="R560" i="4"/>
  <c r="AQ560" i="4"/>
  <c r="AA560" i="4"/>
  <c r="AO560" i="4"/>
  <c r="AP560" i="4"/>
  <c r="R561" i="4"/>
  <c r="Z561" i="4"/>
  <c r="AQ561" i="4"/>
  <c r="AA561" i="4"/>
  <c r="R562" i="4"/>
  <c r="J562" i="4"/>
  <c r="AQ562" i="4"/>
  <c r="AA562" i="4"/>
  <c r="R563" i="4"/>
  <c r="Z563" i="4"/>
  <c r="AQ563" i="4"/>
  <c r="AA563" i="4"/>
  <c r="R564" i="4"/>
  <c r="Z564" i="4"/>
  <c r="AQ564" i="4"/>
  <c r="AA564" i="4"/>
  <c r="R565" i="4"/>
  <c r="Z565" i="4"/>
  <c r="AQ565" i="4"/>
  <c r="AA565" i="4"/>
  <c r="R566" i="4"/>
  <c r="Z566" i="4"/>
  <c r="AQ566" i="4"/>
  <c r="AA566" i="4"/>
  <c r="AO566" i="4" s="1"/>
  <c r="R567" i="4"/>
  <c r="J567" i="4"/>
  <c r="AP567" i="4"/>
  <c r="AQ567" i="4"/>
  <c r="AA567" i="4"/>
  <c r="R568" i="4"/>
  <c r="J568" i="4"/>
  <c r="AO568" i="4" s="1"/>
  <c r="AQ568" i="4"/>
  <c r="AA568" i="4"/>
  <c r="R569" i="4"/>
  <c r="Z569" i="4"/>
  <c r="AQ569" i="4"/>
  <c r="AA569" i="4"/>
  <c r="R571" i="4"/>
  <c r="AQ571" i="4"/>
  <c r="AA571" i="4"/>
  <c r="R572" i="4"/>
  <c r="AQ572" i="4"/>
  <c r="AA572" i="4"/>
  <c r="AO572" i="4" s="1"/>
  <c r="R573" i="4"/>
  <c r="AQ573" i="4"/>
  <c r="AA573" i="4"/>
  <c r="R574" i="4"/>
  <c r="J574" i="4"/>
  <c r="AP574" i="4"/>
  <c r="AQ574" i="4"/>
  <c r="AA574" i="4"/>
  <c r="AO574" i="4" s="1"/>
  <c r="R575" i="4"/>
  <c r="AQ575" i="4"/>
  <c r="AA575" i="4"/>
  <c r="AO575" i="4" s="1"/>
  <c r="R576" i="4"/>
  <c r="AQ576" i="4"/>
  <c r="AA576" i="4"/>
  <c r="R577" i="4"/>
  <c r="AQ577" i="4"/>
  <c r="AQ894" i="4" s="1"/>
  <c r="AA577" i="4"/>
  <c r="R578" i="4"/>
  <c r="J578" i="4"/>
  <c r="AP578" i="4"/>
  <c r="AQ578" i="4"/>
  <c r="AA578" i="4"/>
  <c r="R579" i="4"/>
  <c r="J579" i="4"/>
  <c r="AP579" i="4" s="1"/>
  <c r="AQ579" i="4"/>
  <c r="AA579" i="4"/>
  <c r="R580" i="4"/>
  <c r="Z580" i="4"/>
  <c r="AQ580" i="4"/>
  <c r="AA580" i="4"/>
  <c r="R581" i="4"/>
  <c r="J581" i="4"/>
  <c r="AP581" i="4" s="1"/>
  <c r="Z581" i="4"/>
  <c r="AQ581" i="4"/>
  <c r="AA581" i="4"/>
  <c r="R582" i="4"/>
  <c r="J582" i="4"/>
  <c r="AP582" i="4"/>
  <c r="AQ582" i="4"/>
  <c r="AA582" i="4"/>
  <c r="R583" i="4"/>
  <c r="AQ583" i="4"/>
  <c r="AA583" i="4"/>
  <c r="R584" i="4"/>
  <c r="Z584" i="4"/>
  <c r="AQ584" i="4"/>
  <c r="AA584" i="4"/>
  <c r="R585" i="4"/>
  <c r="AQ585" i="4"/>
  <c r="AA585" i="4"/>
  <c r="AO585" i="4"/>
  <c r="AP585" i="4"/>
  <c r="R587" i="4"/>
  <c r="Z587" i="4"/>
  <c r="AQ587" i="4"/>
  <c r="AA587" i="4"/>
  <c r="R588" i="4"/>
  <c r="Z588" i="4"/>
  <c r="AQ588" i="4"/>
  <c r="AA588" i="4"/>
  <c r="R589" i="4"/>
  <c r="Z589" i="4"/>
  <c r="AQ589" i="4"/>
  <c r="AA589" i="4"/>
  <c r="AO589" i="4"/>
  <c r="AP589" i="4"/>
  <c r="R590" i="4"/>
  <c r="AQ590" i="4"/>
  <c r="AA590" i="4"/>
  <c r="R591" i="4"/>
  <c r="AQ591" i="4"/>
  <c r="AA591" i="4"/>
  <c r="AA895" i="4" s="1"/>
  <c r="R593" i="4"/>
  <c r="Z593" i="4"/>
  <c r="AQ593" i="4"/>
  <c r="AA593" i="4"/>
  <c r="AO593" i="4" s="1"/>
  <c r="R594" i="4"/>
  <c r="Z594" i="4"/>
  <c r="AQ594" i="4"/>
  <c r="AA594" i="4"/>
  <c r="AA892" i="4" s="1"/>
  <c r="R595" i="4"/>
  <c r="Z595" i="4"/>
  <c r="AQ595" i="4"/>
  <c r="AA595" i="4"/>
  <c r="AO595" i="4" s="1"/>
  <c r="R596" i="4"/>
  <c r="Z596" i="4"/>
  <c r="AQ596" i="4"/>
  <c r="AA596" i="4"/>
  <c r="R598" i="4"/>
  <c r="AQ598" i="4"/>
  <c r="AA598" i="4"/>
  <c r="R599" i="4"/>
  <c r="Z599" i="4"/>
  <c r="AQ599" i="4"/>
  <c r="AA599" i="4"/>
  <c r="R600" i="4"/>
  <c r="Z600" i="4"/>
  <c r="AQ600" i="4"/>
  <c r="AA600" i="4"/>
  <c r="R601" i="4"/>
  <c r="J601" i="4"/>
  <c r="AQ601" i="4"/>
  <c r="AA601" i="4"/>
  <c r="AO601" i="4"/>
  <c r="AP601" i="4"/>
  <c r="R602" i="4"/>
  <c r="Z602" i="4"/>
  <c r="AQ602" i="4"/>
  <c r="AA602" i="4"/>
  <c r="R603" i="4"/>
  <c r="J603" i="4"/>
  <c r="AQ603" i="4"/>
  <c r="AA603" i="4"/>
  <c r="AO603" i="4" s="1"/>
  <c r="R604" i="4"/>
  <c r="Z604" i="4"/>
  <c r="AQ604" i="4"/>
  <c r="AA604" i="4"/>
  <c r="R605" i="4"/>
  <c r="J605" i="4"/>
  <c r="AO605" i="4" s="1"/>
  <c r="AP605" i="4"/>
  <c r="AQ605" i="4"/>
  <c r="AA605" i="4"/>
  <c r="R606" i="4"/>
  <c r="J606" i="4"/>
  <c r="AP606" i="4" s="1"/>
  <c r="AQ606" i="4"/>
  <c r="AA606" i="4"/>
  <c r="R607" i="4"/>
  <c r="AQ607" i="4"/>
  <c r="AA607" i="4"/>
  <c r="R608" i="4"/>
  <c r="Z608" i="4"/>
  <c r="AQ608" i="4"/>
  <c r="AA608" i="4"/>
  <c r="R609" i="4"/>
  <c r="Z609" i="4"/>
  <c r="AQ609" i="4"/>
  <c r="AA609" i="4"/>
  <c r="AO609" i="4"/>
  <c r="AP609" i="4"/>
  <c r="R610" i="4"/>
  <c r="AQ610" i="4"/>
  <c r="AA610" i="4"/>
  <c r="R611" i="4"/>
  <c r="AQ611" i="4"/>
  <c r="AA611" i="4"/>
  <c r="R612" i="4"/>
  <c r="J612" i="4"/>
  <c r="AP612" i="4" s="1"/>
  <c r="Z612" i="4"/>
  <c r="AQ612" i="4"/>
  <c r="AA612" i="4"/>
  <c r="R613" i="4"/>
  <c r="J613" i="4"/>
  <c r="AP613" i="4" s="1"/>
  <c r="AQ613" i="4"/>
  <c r="AA613" i="4"/>
  <c r="R614" i="4"/>
  <c r="Z614" i="4"/>
  <c r="AQ614" i="4"/>
  <c r="AA614" i="4"/>
  <c r="R615" i="4"/>
  <c r="J615" i="4"/>
  <c r="AQ615" i="4"/>
  <c r="AA615" i="4"/>
  <c r="R616" i="4"/>
  <c r="AQ616" i="4"/>
  <c r="AA616" i="4"/>
  <c r="R617" i="4"/>
  <c r="AQ617" i="4"/>
  <c r="AA617" i="4"/>
  <c r="AO617" i="4"/>
  <c r="AP617" i="4"/>
  <c r="R618" i="4"/>
  <c r="AQ618" i="4"/>
  <c r="AA618" i="4"/>
  <c r="R619" i="4"/>
  <c r="Z619" i="4"/>
  <c r="AQ619" i="4"/>
  <c r="AA619" i="4"/>
  <c r="R620" i="4"/>
  <c r="AQ620" i="4"/>
  <c r="AA620" i="4"/>
  <c r="R621" i="4"/>
  <c r="AQ621" i="4"/>
  <c r="AA621" i="4"/>
  <c r="AO621" i="4" s="1"/>
  <c r="R622" i="4"/>
  <c r="AQ622" i="4"/>
  <c r="AA622" i="4"/>
  <c r="R623" i="4"/>
  <c r="Z623" i="4"/>
  <c r="AQ623" i="4"/>
  <c r="AA623" i="4"/>
  <c r="R624" i="4"/>
  <c r="Z624" i="4"/>
  <c r="AQ624" i="4"/>
  <c r="AA624" i="4"/>
  <c r="AO624" i="4"/>
  <c r="AP624" i="4"/>
  <c r="R625" i="4"/>
  <c r="Z625" i="4"/>
  <c r="AQ625" i="4"/>
  <c r="AA625" i="4"/>
  <c r="R626" i="4"/>
  <c r="Z626" i="4"/>
  <c r="AQ626" i="4"/>
  <c r="AA626" i="4"/>
  <c r="AO626" i="4"/>
  <c r="AP626" i="4"/>
  <c r="R627" i="4"/>
  <c r="J627" i="4"/>
  <c r="AQ627" i="4"/>
  <c r="AA627" i="4"/>
  <c r="AO627" i="4" s="1"/>
  <c r="R628" i="4"/>
  <c r="AQ628" i="4"/>
  <c r="AA628" i="4"/>
  <c r="R629" i="4"/>
  <c r="AQ629" i="4"/>
  <c r="AA629" i="4"/>
  <c r="R630" i="4"/>
  <c r="J630" i="4"/>
  <c r="AP630" i="4"/>
  <c r="AQ630" i="4"/>
  <c r="AA630" i="4"/>
  <c r="R631" i="4"/>
  <c r="Z631" i="4"/>
  <c r="AQ631" i="4"/>
  <c r="AA631" i="4"/>
  <c r="R632" i="4"/>
  <c r="J632" i="4"/>
  <c r="AP632" i="4" s="1"/>
  <c r="AQ632" i="4"/>
  <c r="AA632" i="4"/>
  <c r="R633" i="4"/>
  <c r="Z633" i="4"/>
  <c r="AQ633" i="4"/>
  <c r="AA633" i="4"/>
  <c r="R634" i="4"/>
  <c r="J634" i="4"/>
  <c r="AP634" i="4"/>
  <c r="AQ634" i="4"/>
  <c r="AA634" i="4"/>
  <c r="AO634" i="4" s="1"/>
  <c r="R635" i="4"/>
  <c r="Z635" i="4"/>
  <c r="AQ635" i="4"/>
  <c r="AA635" i="4"/>
  <c r="R636" i="4"/>
  <c r="J636" i="4"/>
  <c r="AO636" i="4" s="1"/>
  <c r="AP636" i="4"/>
  <c r="AQ636" i="4"/>
  <c r="AA636" i="4"/>
  <c r="R637" i="4"/>
  <c r="Z637" i="4"/>
  <c r="AQ637" i="4"/>
  <c r="AA637" i="4"/>
  <c r="R638" i="4"/>
  <c r="AQ638" i="4"/>
  <c r="AA638" i="4"/>
  <c r="AO638" i="4" s="1"/>
  <c r="R639" i="4"/>
  <c r="Z639" i="4"/>
  <c r="AQ639" i="4"/>
  <c r="AA639" i="4"/>
  <c r="R640" i="4"/>
  <c r="J640" i="4"/>
  <c r="AQ640" i="4"/>
  <c r="AA640" i="4"/>
  <c r="R641" i="4"/>
  <c r="J641" i="4"/>
  <c r="AP641" i="4"/>
  <c r="AQ641" i="4"/>
  <c r="AA641" i="4"/>
  <c r="R642" i="4"/>
  <c r="AQ642" i="4"/>
  <c r="AA642" i="4"/>
  <c r="R643" i="4"/>
  <c r="AQ643" i="4"/>
  <c r="AA643" i="4"/>
  <c r="R644" i="4"/>
  <c r="Z644" i="4"/>
  <c r="AQ644" i="4"/>
  <c r="AA644" i="4"/>
  <c r="R646" i="4"/>
  <c r="AQ646" i="4"/>
  <c r="AA646" i="4"/>
  <c r="R647" i="4"/>
  <c r="Z647" i="4"/>
  <c r="AQ647" i="4"/>
  <c r="AA647" i="4"/>
  <c r="R649" i="4"/>
  <c r="Z649" i="4"/>
  <c r="AQ649" i="4"/>
  <c r="AA649" i="4"/>
  <c r="R650" i="4"/>
  <c r="J650" i="4"/>
  <c r="AP650" i="4" s="1"/>
  <c r="AQ650" i="4"/>
  <c r="AA650" i="4"/>
  <c r="R651" i="4"/>
  <c r="Z651" i="4"/>
  <c r="AQ651" i="4"/>
  <c r="AA651" i="4"/>
  <c r="R652" i="4"/>
  <c r="Z652" i="4"/>
  <c r="AQ652" i="4"/>
  <c r="AA652" i="4"/>
  <c r="AO652" i="4"/>
  <c r="R461" i="4"/>
  <c r="Z461" i="4"/>
  <c r="AQ461" i="4"/>
  <c r="AA461" i="4"/>
  <c r="R653" i="4"/>
  <c r="AQ653" i="4"/>
  <c r="AA653" i="4"/>
  <c r="R654" i="4"/>
  <c r="AQ654" i="4"/>
  <c r="AA654" i="4"/>
  <c r="R655" i="4"/>
  <c r="Z655" i="4"/>
  <c r="AQ655" i="4"/>
  <c r="AA655" i="4"/>
  <c r="R656" i="4"/>
  <c r="AQ656" i="4"/>
  <c r="AA656" i="4"/>
  <c r="R658" i="4"/>
  <c r="Z658" i="4"/>
  <c r="AQ658" i="4"/>
  <c r="AA658" i="4"/>
  <c r="AO658" i="4"/>
  <c r="AP658" i="4"/>
  <c r="R659" i="4"/>
  <c r="AQ659" i="4"/>
  <c r="AA659" i="4"/>
  <c r="R660" i="4"/>
  <c r="AQ660" i="4"/>
  <c r="AA660" i="4"/>
  <c r="AO660" i="4" s="1"/>
  <c r="R661" i="4"/>
  <c r="Z661" i="4"/>
  <c r="AQ661" i="4"/>
  <c r="AA661" i="4"/>
  <c r="R662" i="4"/>
  <c r="AQ662" i="4"/>
  <c r="AA662" i="4"/>
  <c r="R663" i="4"/>
  <c r="Z663" i="4"/>
  <c r="AQ663" i="4"/>
  <c r="AA663" i="4"/>
  <c r="R664" i="4"/>
  <c r="Z664" i="4"/>
  <c r="AQ664" i="4"/>
  <c r="AA664" i="4"/>
  <c r="R665" i="4"/>
  <c r="Z665" i="4"/>
  <c r="AQ665" i="4"/>
  <c r="AA665" i="4"/>
  <c r="R666" i="4"/>
  <c r="AQ666" i="4"/>
  <c r="AA666" i="4"/>
  <c r="R668" i="4"/>
  <c r="AQ668" i="4"/>
  <c r="AA668" i="4"/>
  <c r="R669" i="4"/>
  <c r="AQ669" i="4"/>
  <c r="AA669" i="4"/>
  <c r="R670" i="4"/>
  <c r="AQ670" i="4"/>
  <c r="AA670" i="4"/>
  <c r="R671" i="4"/>
  <c r="AQ671" i="4"/>
  <c r="AA671" i="4"/>
  <c r="R672" i="4"/>
  <c r="AQ672" i="4"/>
  <c r="AA672" i="4"/>
  <c r="R673" i="4"/>
  <c r="AQ673" i="4"/>
  <c r="AA673" i="4"/>
  <c r="R674" i="4"/>
  <c r="J674" i="4"/>
  <c r="AP674" i="4"/>
  <c r="AQ674" i="4"/>
  <c r="AA674" i="4"/>
  <c r="R675" i="4"/>
  <c r="Z675" i="4"/>
  <c r="AQ675" i="4"/>
  <c r="AA675" i="4"/>
  <c r="R676" i="4"/>
  <c r="Z676" i="4"/>
  <c r="AQ676" i="4"/>
  <c r="AA676" i="4"/>
  <c r="AO676" i="4"/>
  <c r="AP676" i="4"/>
  <c r="R677" i="4"/>
  <c r="J677" i="4"/>
  <c r="AQ677" i="4"/>
  <c r="AA677" i="4"/>
  <c r="R678" i="4"/>
  <c r="J678" i="4"/>
  <c r="AP678" i="4"/>
  <c r="Z678" i="4"/>
  <c r="AQ678" i="4"/>
  <c r="AA678" i="4"/>
  <c r="R679" i="4"/>
  <c r="AQ679" i="4"/>
  <c r="AA679" i="4"/>
  <c r="R680" i="4"/>
  <c r="AQ680" i="4"/>
  <c r="AA680" i="4"/>
  <c r="R681" i="4"/>
  <c r="AQ681" i="4"/>
  <c r="AA681" i="4"/>
  <c r="R682" i="4"/>
  <c r="J682" i="4"/>
  <c r="AQ682" i="4"/>
  <c r="AA682" i="4"/>
  <c r="R683" i="4"/>
  <c r="AQ683" i="4"/>
  <c r="AA683" i="4"/>
  <c r="R684" i="4"/>
  <c r="AQ684" i="4"/>
  <c r="AA684" i="4"/>
  <c r="R685" i="4"/>
  <c r="J685" i="4"/>
  <c r="AP685" i="4"/>
  <c r="AQ685" i="4"/>
  <c r="AA685" i="4"/>
  <c r="R686" i="4"/>
  <c r="J686" i="4"/>
  <c r="AP686" i="4"/>
  <c r="AQ686" i="4"/>
  <c r="AA686" i="4"/>
  <c r="R687" i="4"/>
  <c r="Z687" i="4"/>
  <c r="AQ687" i="4"/>
  <c r="AA687" i="4"/>
  <c r="R688" i="4"/>
  <c r="Z688" i="4"/>
  <c r="AQ688" i="4"/>
  <c r="AA688" i="4"/>
  <c r="AO688" i="4" s="1"/>
  <c r="R690" i="4"/>
  <c r="J690" i="4"/>
  <c r="AP690" i="4" s="1"/>
  <c r="AQ690" i="4"/>
  <c r="AA690" i="4"/>
  <c r="R692" i="4"/>
  <c r="J692" i="4"/>
  <c r="AP692" i="4"/>
  <c r="AQ692" i="4"/>
  <c r="AA692" i="4"/>
  <c r="R693" i="4"/>
  <c r="Z693" i="4"/>
  <c r="AQ693" i="4"/>
  <c r="AA693" i="4"/>
  <c r="R694" i="4"/>
  <c r="AQ694" i="4"/>
  <c r="AA694" i="4"/>
  <c r="R695" i="4"/>
  <c r="J695" i="4"/>
  <c r="AP695" i="4"/>
  <c r="AQ695" i="4"/>
  <c r="AA695" i="4"/>
  <c r="R696" i="4"/>
  <c r="J696" i="4"/>
  <c r="AO696" i="4" s="1"/>
  <c r="AP696" i="4"/>
  <c r="AQ696" i="4"/>
  <c r="AA696" i="4"/>
  <c r="R697" i="4"/>
  <c r="J697" i="4"/>
  <c r="AP697" i="4"/>
  <c r="AQ697" i="4"/>
  <c r="AA697" i="4"/>
  <c r="R698" i="4"/>
  <c r="J698" i="4"/>
  <c r="AP698" i="4" s="1"/>
  <c r="AQ698" i="4"/>
  <c r="AA698" i="4"/>
  <c r="AO698" i="4" s="1"/>
  <c r="R699" i="4"/>
  <c r="J699" i="4"/>
  <c r="AP699" i="4"/>
  <c r="AQ699" i="4"/>
  <c r="AA699" i="4"/>
  <c r="R700" i="4"/>
  <c r="Z700" i="4"/>
  <c r="AQ700" i="4"/>
  <c r="AA700" i="4"/>
  <c r="AO700" i="4" s="1"/>
  <c r="R701" i="4"/>
  <c r="AQ701" i="4"/>
  <c r="AA701" i="4"/>
  <c r="R702" i="4"/>
  <c r="AQ702" i="4"/>
  <c r="AA702" i="4"/>
  <c r="R703" i="4"/>
  <c r="AQ703" i="4"/>
  <c r="AA703" i="4"/>
  <c r="AO703" i="4" s="1"/>
  <c r="R704" i="4"/>
  <c r="J704" i="4"/>
  <c r="AQ704" i="4"/>
  <c r="AA704" i="4"/>
  <c r="AO704" i="4"/>
  <c r="AP704" i="4"/>
  <c r="R705" i="4"/>
  <c r="J705" i="4"/>
  <c r="AP705" i="4" s="1"/>
  <c r="AQ705" i="4"/>
  <c r="AA705" i="4"/>
  <c r="AO705" i="4" s="1"/>
  <c r="R706" i="4"/>
  <c r="Z706" i="4"/>
  <c r="AQ706" i="4"/>
  <c r="AA706" i="4"/>
  <c r="AO706" i="4" s="1"/>
  <c r="R708" i="4"/>
  <c r="Z708" i="4"/>
  <c r="AQ708" i="4"/>
  <c r="AA708" i="4"/>
  <c r="AO708" i="4" s="1"/>
  <c r="R709" i="4"/>
  <c r="J709" i="4"/>
  <c r="AQ709" i="4"/>
  <c r="AA709" i="4"/>
  <c r="AO709" i="4" s="1"/>
  <c r="R710" i="4"/>
  <c r="AQ710" i="4"/>
  <c r="AA710" i="4"/>
  <c r="AO710" i="4" s="1"/>
  <c r="R711" i="4"/>
  <c r="AQ711" i="4"/>
  <c r="AA711" i="4"/>
  <c r="R713" i="4"/>
  <c r="J713" i="4"/>
  <c r="AP713" i="4" s="1"/>
  <c r="AQ713" i="4"/>
  <c r="AA713" i="4"/>
  <c r="R714" i="4"/>
  <c r="J714" i="4"/>
  <c r="AQ714" i="4"/>
  <c r="AA714" i="4"/>
  <c r="R715" i="4"/>
  <c r="AQ715" i="4"/>
  <c r="AA715" i="4"/>
  <c r="R716" i="4"/>
  <c r="J716" i="4"/>
  <c r="AO716" i="4" s="1"/>
  <c r="AQ716" i="4"/>
  <c r="AA716" i="4"/>
  <c r="R717" i="4"/>
  <c r="Z717" i="4"/>
  <c r="AQ717" i="4"/>
  <c r="AA717" i="4"/>
  <c r="R718" i="4"/>
  <c r="J718" i="4"/>
  <c r="AP718" i="4" s="1"/>
  <c r="AQ718" i="4"/>
  <c r="AA718" i="4"/>
  <c r="R719" i="4"/>
  <c r="J719" i="4"/>
  <c r="AQ719" i="4"/>
  <c r="AA719" i="4"/>
  <c r="AO719" i="4" s="1"/>
  <c r="R720" i="4"/>
  <c r="J720" i="4"/>
  <c r="AP720" i="4" s="1"/>
  <c r="AQ720" i="4"/>
  <c r="AA720" i="4"/>
  <c r="R721" i="4"/>
  <c r="J721" i="4"/>
  <c r="AP721" i="4"/>
  <c r="AQ721" i="4"/>
  <c r="AA721" i="4"/>
  <c r="AO721" i="4" s="1"/>
  <c r="R722" i="4"/>
  <c r="J722" i="4"/>
  <c r="AO722" i="4" s="1"/>
  <c r="AP722" i="4"/>
  <c r="AQ722" i="4"/>
  <c r="AA722" i="4"/>
  <c r="R723" i="4"/>
  <c r="AQ723" i="4"/>
  <c r="AA723" i="4"/>
  <c r="AO723" i="4" s="1"/>
  <c r="R724" i="4"/>
  <c r="J724" i="4"/>
  <c r="AP724" i="4"/>
  <c r="AQ724" i="4"/>
  <c r="AA724" i="4"/>
  <c r="R725" i="4"/>
  <c r="J725" i="4"/>
  <c r="AQ725" i="4"/>
  <c r="AA725" i="4"/>
  <c r="AO725" i="4"/>
  <c r="AP725" i="4"/>
  <c r="R726" i="4"/>
  <c r="AQ726" i="4"/>
  <c r="AA726" i="4"/>
  <c r="AO726" i="4" s="1"/>
  <c r="R727" i="4"/>
  <c r="AQ727" i="4"/>
  <c r="AA727" i="4"/>
  <c r="AO727" i="4"/>
  <c r="R728" i="4"/>
  <c r="AQ728" i="4"/>
  <c r="AA728" i="4"/>
  <c r="R729" i="4"/>
  <c r="J729" i="4"/>
  <c r="AP729" i="4"/>
  <c r="AQ729" i="4"/>
  <c r="AA729" i="4"/>
  <c r="R730" i="4"/>
  <c r="AQ730" i="4"/>
  <c r="AA730" i="4"/>
  <c r="R731" i="4"/>
  <c r="Z731" i="4"/>
  <c r="AQ731" i="4"/>
  <c r="AA731" i="4"/>
  <c r="R732" i="4"/>
  <c r="Z732" i="4"/>
  <c r="AQ732" i="4"/>
  <c r="AA732" i="4"/>
  <c r="R733" i="4"/>
  <c r="J733" i="4"/>
  <c r="AQ733" i="4"/>
  <c r="AA733" i="4"/>
  <c r="R734" i="4"/>
  <c r="J734" i="4"/>
  <c r="AQ734" i="4"/>
  <c r="AA734" i="4"/>
  <c r="R735" i="4"/>
  <c r="Z735" i="4"/>
  <c r="AQ735" i="4"/>
  <c r="AA735" i="4"/>
  <c r="R736" i="4"/>
  <c r="AQ736" i="4"/>
  <c r="AA736" i="4"/>
  <c r="AO736" i="4"/>
  <c r="AP736" i="4"/>
  <c r="R737" i="4"/>
  <c r="Z737" i="4"/>
  <c r="AQ737" i="4"/>
  <c r="AA737" i="4"/>
  <c r="R739" i="4"/>
  <c r="J739" i="4"/>
  <c r="AP739" i="4" s="1"/>
  <c r="AQ739" i="4"/>
  <c r="AA739" i="4"/>
  <c r="R740" i="4"/>
  <c r="J740" i="4"/>
  <c r="AQ740" i="4"/>
  <c r="AA740" i="4"/>
  <c r="AO740" i="4"/>
  <c r="AP740" i="4"/>
  <c r="R741" i="4"/>
  <c r="Z741" i="4"/>
  <c r="AQ741" i="4"/>
  <c r="AA741" i="4"/>
  <c r="R742" i="4"/>
  <c r="AQ742" i="4"/>
  <c r="AA742" i="4"/>
  <c r="AO742" i="4"/>
  <c r="AP742" i="4"/>
  <c r="R743" i="4"/>
  <c r="AQ743" i="4"/>
  <c r="AA743" i="4"/>
  <c r="R744" i="4"/>
  <c r="Z744" i="4"/>
  <c r="AQ744" i="4"/>
  <c r="AA744" i="4"/>
  <c r="R745" i="4"/>
  <c r="Z745" i="4"/>
  <c r="AQ745" i="4"/>
  <c r="AA745" i="4"/>
  <c r="R746" i="4"/>
  <c r="Z746" i="4"/>
  <c r="AQ746" i="4"/>
  <c r="AA746" i="4"/>
  <c r="R747" i="4"/>
  <c r="Z747" i="4"/>
  <c r="AQ747" i="4"/>
  <c r="AA747" i="4"/>
  <c r="R749" i="4"/>
  <c r="J749" i="4"/>
  <c r="AP749" i="4"/>
  <c r="AQ749" i="4"/>
  <c r="AA749" i="4"/>
  <c r="R750" i="4"/>
  <c r="Z750" i="4"/>
  <c r="AQ750" i="4"/>
  <c r="AA750" i="4"/>
  <c r="R751" i="4"/>
  <c r="Z751" i="4"/>
  <c r="AQ751" i="4"/>
  <c r="AA751" i="4"/>
  <c r="AO751" i="4" s="1"/>
  <c r="R752" i="4"/>
  <c r="J752" i="4"/>
  <c r="AP752" i="4" s="1"/>
  <c r="AQ752" i="4"/>
  <c r="AA752" i="4"/>
  <c r="R753" i="4"/>
  <c r="AQ753" i="4"/>
  <c r="AA753" i="4"/>
  <c r="AO753" i="4" s="1"/>
  <c r="R754" i="4"/>
  <c r="J754" i="4"/>
  <c r="AP754" i="4"/>
  <c r="AQ754" i="4"/>
  <c r="AA754" i="4"/>
  <c r="R755" i="4"/>
  <c r="J755" i="4"/>
  <c r="AP755" i="4"/>
  <c r="AQ755" i="4"/>
  <c r="AA755" i="4"/>
  <c r="R756" i="4"/>
  <c r="Z756" i="4"/>
  <c r="AQ756" i="4"/>
  <c r="AA756" i="4"/>
  <c r="R757" i="4"/>
  <c r="Z757" i="4"/>
  <c r="AQ757" i="4"/>
  <c r="AA757" i="4"/>
  <c r="R758" i="4"/>
  <c r="AQ758" i="4"/>
  <c r="AA758" i="4"/>
  <c r="R759" i="4"/>
  <c r="Z759" i="4"/>
  <c r="AQ759" i="4"/>
  <c r="AA759" i="4"/>
  <c r="R760" i="4"/>
  <c r="Z760" i="4"/>
  <c r="AQ760" i="4"/>
  <c r="AQ892" i="4" s="1"/>
  <c r="AA760" i="4"/>
  <c r="AO760" i="4" s="1"/>
  <c r="R761" i="4"/>
  <c r="Z761" i="4"/>
  <c r="AQ761" i="4"/>
  <c r="AA761" i="4"/>
  <c r="R762" i="4"/>
  <c r="J762" i="4"/>
  <c r="AO762" i="4" s="1"/>
  <c r="AP762" i="4"/>
  <c r="AQ762" i="4"/>
  <c r="AA762" i="4"/>
  <c r="R765" i="4"/>
  <c r="J765" i="4"/>
  <c r="AP765" i="4" s="1"/>
  <c r="AQ765" i="4"/>
  <c r="AA765" i="4"/>
  <c r="R766" i="4"/>
  <c r="Z766" i="4"/>
  <c r="AQ766" i="4"/>
  <c r="AA766" i="4"/>
  <c r="R767" i="4"/>
  <c r="Z767" i="4"/>
  <c r="AQ767" i="4"/>
  <c r="AA767" i="4"/>
  <c r="R768" i="4"/>
  <c r="J768" i="4"/>
  <c r="AP768" i="4" s="1"/>
  <c r="AQ768" i="4"/>
  <c r="AA768" i="4"/>
  <c r="R769" i="4"/>
  <c r="J769" i="4"/>
  <c r="AP769" i="4" s="1"/>
  <c r="AQ769" i="4"/>
  <c r="AA769" i="4"/>
  <c r="R770" i="4"/>
  <c r="J770" i="4"/>
  <c r="AQ770" i="4"/>
  <c r="AA770" i="4"/>
  <c r="R771" i="4"/>
  <c r="J771" i="4"/>
  <c r="AP771" i="4"/>
  <c r="AQ771" i="4"/>
  <c r="AA771" i="4"/>
  <c r="AO771" i="4" s="1"/>
  <c r="R772" i="4"/>
  <c r="Z772" i="4"/>
  <c r="AQ772" i="4"/>
  <c r="AA772" i="4"/>
  <c r="R774" i="4"/>
  <c r="Z774" i="4"/>
  <c r="AQ774" i="4"/>
  <c r="AA774" i="4"/>
  <c r="AO774" i="4" s="1"/>
  <c r="R775" i="4"/>
  <c r="Z775" i="4"/>
  <c r="AQ775" i="4"/>
  <c r="AA775" i="4"/>
  <c r="R776" i="4"/>
  <c r="J776" i="4"/>
  <c r="AO776" i="4" s="1"/>
  <c r="AP776" i="4"/>
  <c r="AQ776" i="4"/>
  <c r="AA776" i="4"/>
  <c r="R777" i="4"/>
  <c r="Z777" i="4"/>
  <c r="AQ777" i="4"/>
  <c r="AA777" i="4"/>
  <c r="R778" i="4"/>
  <c r="Z778" i="4"/>
  <c r="AQ778" i="4"/>
  <c r="AA778" i="4"/>
  <c r="R779" i="4"/>
  <c r="J779" i="4"/>
  <c r="AO779" i="4" s="1"/>
  <c r="AQ779" i="4"/>
  <c r="AA779" i="4"/>
  <c r="R780" i="4"/>
  <c r="Z780" i="4"/>
  <c r="AQ780" i="4"/>
  <c r="AA780" i="4"/>
  <c r="R781" i="4"/>
  <c r="Z781" i="4"/>
  <c r="AQ781" i="4"/>
  <c r="AA781" i="4"/>
  <c r="R782" i="4"/>
  <c r="Z782" i="4"/>
  <c r="AQ782" i="4"/>
  <c r="AA782" i="4"/>
  <c r="R783" i="4"/>
  <c r="AQ783" i="4"/>
  <c r="AA783" i="4"/>
  <c r="R784" i="4"/>
  <c r="J784" i="4"/>
  <c r="AO784" i="4" s="1"/>
  <c r="AP784" i="4"/>
  <c r="AQ784" i="4"/>
  <c r="AA784" i="4"/>
  <c r="R785" i="4"/>
  <c r="J785" i="4"/>
  <c r="AP785" i="4"/>
  <c r="AQ785" i="4"/>
  <c r="AA785" i="4"/>
  <c r="AO785" i="4"/>
  <c r="R786" i="4"/>
  <c r="AQ786" i="4"/>
  <c r="AA786" i="4"/>
  <c r="R787" i="4"/>
  <c r="J787" i="4"/>
  <c r="AP787" i="4"/>
  <c r="AQ787" i="4"/>
  <c r="AA787" i="4"/>
  <c r="R788" i="4"/>
  <c r="Z788" i="4"/>
  <c r="AQ788" i="4"/>
  <c r="AA788" i="4"/>
  <c r="R789" i="4"/>
  <c r="Z789" i="4"/>
  <c r="AQ789" i="4"/>
  <c r="AA789" i="4"/>
  <c r="R790" i="4"/>
  <c r="Z790" i="4"/>
  <c r="AQ790" i="4"/>
  <c r="AA790" i="4"/>
  <c r="R793" i="4"/>
  <c r="Z793" i="4"/>
  <c r="AQ793" i="4"/>
  <c r="AA793" i="4"/>
  <c r="R794" i="4"/>
  <c r="Z794" i="4"/>
  <c r="AQ794" i="4"/>
  <c r="AA794" i="4"/>
  <c r="R795" i="4"/>
  <c r="J795" i="4"/>
  <c r="AP795" i="4" s="1"/>
  <c r="AQ795" i="4"/>
  <c r="AA795" i="4"/>
  <c r="R796" i="4"/>
  <c r="AQ796" i="4"/>
  <c r="AA796" i="4"/>
  <c r="R797" i="4"/>
  <c r="J797" i="4"/>
  <c r="AP797" i="4"/>
  <c r="AQ797" i="4"/>
  <c r="AA797" i="4"/>
  <c r="R798" i="4"/>
  <c r="Z798" i="4"/>
  <c r="AQ798" i="4"/>
  <c r="AA798" i="4"/>
  <c r="R799" i="4"/>
  <c r="Z799" i="4"/>
  <c r="AQ799" i="4"/>
  <c r="AA799" i="4"/>
  <c r="R800" i="4"/>
  <c r="J800" i="4"/>
  <c r="AP800" i="4" s="1"/>
  <c r="AQ800" i="4"/>
  <c r="AA800" i="4"/>
  <c r="R801" i="4"/>
  <c r="J801" i="4"/>
  <c r="AQ801" i="4"/>
  <c r="AA801" i="4"/>
  <c r="R802" i="4"/>
  <c r="AQ802" i="4"/>
  <c r="AA802" i="4"/>
  <c r="AO802" i="4"/>
  <c r="AP802" i="4"/>
  <c r="R803" i="4"/>
  <c r="J803" i="4"/>
  <c r="AQ803" i="4"/>
  <c r="AA803" i="4"/>
  <c r="AO803" i="4"/>
  <c r="AP803" i="4"/>
  <c r="R804" i="4"/>
  <c r="J804" i="4"/>
  <c r="AP804" i="4"/>
  <c r="AQ804" i="4"/>
  <c r="AA804" i="4"/>
  <c r="R805" i="4"/>
  <c r="J805" i="4"/>
  <c r="AP805" i="4" s="1"/>
  <c r="AQ805" i="4"/>
  <c r="AA805" i="4"/>
  <c r="R806" i="4"/>
  <c r="Z806" i="4"/>
  <c r="AQ806" i="4"/>
  <c r="AA806" i="4"/>
  <c r="R807" i="4"/>
  <c r="Z807" i="4"/>
  <c r="AQ807" i="4"/>
  <c r="AA807" i="4"/>
  <c r="R808" i="4"/>
  <c r="Z808" i="4"/>
  <c r="AQ808" i="4"/>
  <c r="AA808" i="4"/>
  <c r="R809" i="4"/>
  <c r="J809" i="4"/>
  <c r="AO809" i="4" s="1"/>
  <c r="AQ809" i="4"/>
  <c r="AA809" i="4"/>
  <c r="R810" i="4"/>
  <c r="J810" i="4"/>
  <c r="AP810" i="4"/>
  <c r="AQ810" i="4"/>
  <c r="AA810" i="4"/>
  <c r="R811" i="4"/>
  <c r="Z811" i="4"/>
  <c r="AQ811" i="4"/>
  <c r="AA811" i="4"/>
  <c r="AO811" i="4" s="1"/>
  <c r="R812" i="4"/>
  <c r="J812" i="4"/>
  <c r="AQ812" i="4"/>
  <c r="AA812" i="4"/>
  <c r="AO812" i="4" s="1"/>
  <c r="R813" i="4"/>
  <c r="Z813" i="4"/>
  <c r="AQ813" i="4"/>
  <c r="AA813" i="4"/>
  <c r="R814" i="4"/>
  <c r="J814" i="4"/>
  <c r="AP814" i="4" s="1"/>
  <c r="AQ814" i="4"/>
  <c r="AA814" i="4"/>
  <c r="R815" i="4"/>
  <c r="J815" i="4"/>
  <c r="AQ815" i="4"/>
  <c r="AA815" i="4"/>
  <c r="R816" i="4"/>
  <c r="Z816" i="4"/>
  <c r="AQ816" i="4"/>
  <c r="AA816" i="4"/>
  <c r="R817" i="4"/>
  <c r="J817" i="4"/>
  <c r="AP817" i="4" s="1"/>
  <c r="AQ817" i="4"/>
  <c r="AA817" i="4"/>
  <c r="R818" i="4"/>
  <c r="AQ818" i="4"/>
  <c r="AA818" i="4"/>
  <c r="R819" i="4"/>
  <c r="J819" i="4"/>
  <c r="AO819" i="4" s="1"/>
  <c r="AQ819" i="4"/>
  <c r="AA819" i="4"/>
  <c r="R821" i="4"/>
  <c r="J821" i="4"/>
  <c r="AQ821" i="4"/>
  <c r="AA821" i="4"/>
  <c r="R822" i="4"/>
  <c r="Z822" i="4"/>
  <c r="AQ822" i="4"/>
  <c r="AA822" i="4"/>
  <c r="R823" i="4"/>
  <c r="Z823" i="4"/>
  <c r="AQ823" i="4"/>
  <c r="AA823" i="4"/>
  <c r="R824" i="4"/>
  <c r="AQ824" i="4"/>
  <c r="AA824" i="4"/>
  <c r="R825" i="4"/>
  <c r="Z825" i="4"/>
  <c r="AQ825" i="4"/>
  <c r="AA825" i="4"/>
  <c r="AO825" i="4"/>
  <c r="AP825" i="4"/>
  <c r="R826" i="4"/>
  <c r="Z826" i="4"/>
  <c r="AQ826" i="4"/>
  <c r="AA826" i="4"/>
  <c r="R827" i="4"/>
  <c r="J827" i="4"/>
  <c r="AQ827" i="4"/>
  <c r="AA827" i="4"/>
  <c r="AO827" i="4" s="1"/>
  <c r="R828" i="4"/>
  <c r="J828" i="4"/>
  <c r="AP828" i="4" s="1"/>
  <c r="AQ828" i="4"/>
  <c r="AA828" i="4"/>
  <c r="AO828" i="4" s="1"/>
  <c r="R829" i="4"/>
  <c r="J829" i="4"/>
  <c r="AQ829" i="4"/>
  <c r="AA829" i="4"/>
  <c r="R830" i="4"/>
  <c r="Z830" i="4"/>
  <c r="AQ830" i="4"/>
  <c r="AA830" i="4"/>
  <c r="AO830" i="4" s="1"/>
  <c r="R831" i="4"/>
  <c r="AQ831" i="4"/>
  <c r="AA831" i="4"/>
  <c r="R832" i="4"/>
  <c r="R892" i="4" s="1"/>
  <c r="Z832" i="4"/>
  <c r="AQ832" i="4"/>
  <c r="AA832" i="4"/>
  <c r="R833" i="4"/>
  <c r="Z833" i="4"/>
  <c r="AQ833" i="4"/>
  <c r="AA833" i="4"/>
  <c r="R834" i="4"/>
  <c r="J834" i="4"/>
  <c r="AP834" i="4" s="1"/>
  <c r="AQ834" i="4"/>
  <c r="AA834" i="4"/>
  <c r="R835" i="4"/>
  <c r="AQ835" i="4"/>
  <c r="AA835" i="4"/>
  <c r="R836" i="4"/>
  <c r="J836" i="4"/>
  <c r="AP836" i="4" s="1"/>
  <c r="AQ836" i="4"/>
  <c r="AA836" i="4"/>
  <c r="R837" i="4"/>
  <c r="AQ837" i="4"/>
  <c r="AA837" i="4"/>
  <c r="R838" i="4"/>
  <c r="Z838" i="4"/>
  <c r="AQ838" i="4"/>
  <c r="AA838" i="4"/>
  <c r="R839" i="4"/>
  <c r="Z839" i="4"/>
  <c r="AQ839" i="4"/>
  <c r="AA839" i="4"/>
  <c r="AO839" i="4" s="1"/>
  <c r="R840" i="4"/>
  <c r="AQ840" i="4"/>
  <c r="AA840" i="4"/>
  <c r="R841" i="4"/>
  <c r="Z841" i="4"/>
  <c r="AQ841" i="4"/>
  <c r="AA841" i="4"/>
  <c r="AO841" i="4" s="1"/>
  <c r="R843" i="4"/>
  <c r="Z843" i="4"/>
  <c r="AQ843" i="4"/>
  <c r="AA843" i="4"/>
  <c r="R844" i="4"/>
  <c r="AQ844" i="4"/>
  <c r="AA844" i="4"/>
  <c r="R846" i="4"/>
  <c r="J846" i="4"/>
  <c r="AP846" i="4"/>
  <c r="AQ846" i="4"/>
  <c r="AA846" i="4"/>
  <c r="R847" i="4"/>
  <c r="Z847" i="4"/>
  <c r="AQ847" i="4"/>
  <c r="AA847" i="4"/>
  <c r="R845" i="4"/>
  <c r="Z845" i="4"/>
  <c r="AQ845" i="4"/>
  <c r="AA845" i="4"/>
  <c r="R848" i="4"/>
  <c r="J848" i="4"/>
  <c r="AP848" i="4" s="1"/>
  <c r="AQ848" i="4"/>
  <c r="AA848" i="4"/>
  <c r="R849" i="4"/>
  <c r="AQ849" i="4"/>
  <c r="AA849" i="4"/>
  <c r="AO849" i="4" s="1"/>
  <c r="R850" i="4"/>
  <c r="J850" i="4"/>
  <c r="AP850" i="4"/>
  <c r="AQ850" i="4"/>
  <c r="AA850" i="4"/>
  <c r="R851" i="4"/>
  <c r="Z851" i="4"/>
  <c r="AQ851" i="4"/>
  <c r="AA851" i="4"/>
  <c r="R852" i="4"/>
  <c r="Z852" i="4"/>
  <c r="AQ852" i="4"/>
  <c r="AA852" i="4"/>
  <c r="AO852" i="4"/>
  <c r="AP852" i="4"/>
  <c r="R853" i="4"/>
  <c r="J853" i="4"/>
  <c r="AQ853" i="4"/>
  <c r="AA853" i="4"/>
  <c r="R854" i="4"/>
  <c r="Z854" i="4"/>
  <c r="AQ854" i="4"/>
  <c r="AA854" i="4"/>
  <c r="R855" i="4"/>
  <c r="J855" i="4"/>
  <c r="AP855" i="4"/>
  <c r="AQ855" i="4"/>
  <c r="AA855" i="4"/>
  <c r="R857" i="4"/>
  <c r="AQ857" i="4"/>
  <c r="AA857" i="4"/>
  <c r="R858" i="4"/>
  <c r="J858" i="4"/>
  <c r="AQ858" i="4"/>
  <c r="AA858" i="4"/>
  <c r="R859" i="4"/>
  <c r="AQ859" i="4"/>
  <c r="AA859" i="4"/>
  <c r="R860" i="4"/>
  <c r="AQ860" i="4"/>
  <c r="AA860" i="4"/>
  <c r="R861" i="4"/>
  <c r="Z861" i="4"/>
  <c r="AQ861" i="4"/>
  <c r="AA861" i="4"/>
  <c r="R862" i="4"/>
  <c r="AQ862" i="4"/>
  <c r="AA862" i="4"/>
  <c r="R863" i="4"/>
  <c r="J863" i="4"/>
  <c r="AP863" i="4"/>
  <c r="AQ863" i="4"/>
  <c r="AA863" i="4"/>
  <c r="R864" i="4"/>
  <c r="Z864" i="4"/>
  <c r="AQ864" i="4"/>
  <c r="AA864" i="4"/>
  <c r="R865" i="4"/>
  <c r="J865" i="4"/>
  <c r="AQ865" i="4"/>
  <c r="AA865" i="4"/>
  <c r="R866" i="4"/>
  <c r="Z866" i="4"/>
  <c r="AQ866" i="4"/>
  <c r="AA866" i="4"/>
  <c r="R867" i="4"/>
  <c r="J867" i="4"/>
  <c r="AP867" i="4"/>
  <c r="AQ867" i="4"/>
  <c r="AA867" i="4"/>
  <c r="R868" i="4"/>
  <c r="AQ868" i="4"/>
  <c r="AA868" i="4"/>
  <c r="R869" i="4"/>
  <c r="J869" i="4"/>
  <c r="AQ869" i="4"/>
  <c r="AA869" i="4"/>
  <c r="R870" i="4"/>
  <c r="AQ870" i="4"/>
  <c r="AA870" i="4"/>
  <c r="R871" i="4"/>
  <c r="AQ871" i="4"/>
  <c r="AA871" i="4"/>
  <c r="R872" i="4"/>
  <c r="Z872" i="4"/>
  <c r="AQ872" i="4"/>
  <c r="AA872" i="4"/>
  <c r="R873" i="4"/>
  <c r="AQ873" i="4"/>
  <c r="AA873" i="4"/>
  <c r="R875" i="4"/>
  <c r="AQ875" i="4"/>
  <c r="AA875" i="4"/>
  <c r="AO875" i="4" s="1"/>
  <c r="J876" i="4"/>
  <c r="AP876" i="4"/>
  <c r="AQ876" i="4"/>
  <c r="AA876" i="4"/>
  <c r="R877" i="4"/>
  <c r="AQ877" i="4"/>
  <c r="AA877" i="4"/>
  <c r="R878" i="4"/>
  <c r="AQ878" i="4"/>
  <c r="AA878" i="4"/>
  <c r="R879" i="4"/>
  <c r="Z879" i="4"/>
  <c r="AQ879" i="4"/>
  <c r="AA879" i="4"/>
  <c r="R880" i="4"/>
  <c r="J880" i="4"/>
  <c r="AP880" i="4"/>
  <c r="AQ880" i="4"/>
  <c r="AA880" i="4"/>
  <c r="R881" i="4"/>
  <c r="AQ881" i="4"/>
  <c r="AA881" i="4"/>
  <c r="R882" i="4"/>
  <c r="AQ882" i="4"/>
  <c r="AA882" i="4"/>
  <c r="AO882" i="4" s="1"/>
  <c r="R491" i="4"/>
  <c r="Z491" i="4"/>
  <c r="AQ491" i="4"/>
  <c r="AA491" i="4"/>
  <c r="R473" i="4"/>
  <c r="AQ473" i="4"/>
  <c r="AA473" i="4"/>
  <c r="Z583" i="4"/>
  <c r="J583" i="4"/>
  <c r="AP583" i="4" s="1"/>
  <c r="Z579" i="4"/>
  <c r="Z575" i="4"/>
  <c r="J575" i="4"/>
  <c r="AP575" i="4" s="1"/>
  <c r="Z568" i="4"/>
  <c r="J565" i="4"/>
  <c r="AP565" i="4"/>
  <c r="Z527" i="4"/>
  <c r="J527" i="4"/>
  <c r="AP527" i="4" s="1"/>
  <c r="J524" i="4"/>
  <c r="Z517" i="4"/>
  <c r="Z512" i="4"/>
  <c r="J502" i="4"/>
  <c r="AP502" i="4"/>
  <c r="J487" i="4"/>
  <c r="AP487" i="4" s="1"/>
  <c r="J484" i="4"/>
  <c r="AP484" i="4"/>
  <c r="J449" i="4"/>
  <c r="AP449" i="4" s="1"/>
  <c r="Z449" i="4"/>
  <c r="Z441" i="4"/>
  <c r="J408" i="4"/>
  <c r="AP408" i="4" s="1"/>
  <c r="Z408" i="4"/>
  <c r="J389" i="4"/>
  <c r="AP389" i="4" s="1"/>
  <c r="J633" i="4"/>
  <c r="AP633" i="4" s="1"/>
  <c r="J602" i="4"/>
  <c r="AP602" i="4"/>
  <c r="J596" i="4"/>
  <c r="AP596" i="4" s="1"/>
  <c r="J590" i="4"/>
  <c r="AP590" i="4"/>
  <c r="Z582" i="4"/>
  <c r="Z578" i="4"/>
  <c r="Z572" i="4"/>
  <c r="J572" i="4"/>
  <c r="AP572" i="4"/>
  <c r="Z567" i="4"/>
  <c r="J554" i="4"/>
  <c r="AP554" i="4"/>
  <c r="Z547" i="4"/>
  <c r="Z530" i="4"/>
  <c r="Z520" i="4"/>
  <c r="J520" i="4"/>
  <c r="AP520" i="4"/>
  <c r="Z506" i="4"/>
  <c r="Z501" i="4"/>
  <c r="Z497" i="4"/>
  <c r="Z486" i="4"/>
  <c r="Z483" i="4"/>
  <c r="Z480" i="4"/>
  <c r="J477" i="4"/>
  <c r="AP477" i="4" s="1"/>
  <c r="J472" i="4"/>
  <c r="J463" i="4"/>
  <c r="AP463" i="4"/>
  <c r="Z463" i="4"/>
  <c r="J402" i="4"/>
  <c r="AP402" i="4"/>
  <c r="Z402" i="4"/>
  <c r="J625" i="4"/>
  <c r="AP625" i="4" s="1"/>
  <c r="J614" i="4"/>
  <c r="AP614" i="4"/>
  <c r="J600" i="4"/>
  <c r="AP600" i="4" s="1"/>
  <c r="Z598" i="4"/>
  <c r="J598" i="4"/>
  <c r="AO598" i="4" s="1"/>
  <c r="AP598" i="4"/>
  <c r="Z577" i="4"/>
  <c r="J577" i="4"/>
  <c r="AP577" i="4"/>
  <c r="Z571" i="4"/>
  <c r="J571" i="4"/>
  <c r="AP571" i="4"/>
  <c r="Z560" i="4"/>
  <c r="J560" i="4"/>
  <c r="J550" i="4"/>
  <c r="Z543" i="4"/>
  <c r="Z529" i="4"/>
  <c r="Z519" i="4"/>
  <c r="J514" i="4"/>
  <c r="AP514" i="4"/>
  <c r="Z505" i="4"/>
  <c r="Z489" i="4"/>
  <c r="Z485" i="4"/>
  <c r="Z482" i="4"/>
  <c r="J445" i="4"/>
  <c r="AP445" i="4"/>
  <c r="Z445" i="4"/>
  <c r="J434" i="4"/>
  <c r="AP434" i="4" s="1"/>
  <c r="J430" i="4"/>
  <c r="AP430" i="4"/>
  <c r="Z430" i="4"/>
  <c r="Z426" i="4"/>
  <c r="J422" i="4"/>
  <c r="AP422" i="4" s="1"/>
  <c r="J395" i="4"/>
  <c r="AP395" i="4"/>
  <c r="Z395" i="4"/>
  <c r="J383" i="4"/>
  <c r="AP383" i="4"/>
  <c r="Z383" i="4"/>
  <c r="J593" i="4"/>
  <c r="AP593" i="4" s="1"/>
  <c r="J580" i="4"/>
  <c r="AP580" i="4" s="1"/>
  <c r="Z576" i="4"/>
  <c r="J576" i="4"/>
  <c r="AP576" i="4" s="1"/>
  <c r="J569" i="4"/>
  <c r="AP569" i="4"/>
  <c r="J566" i="4"/>
  <c r="AP566" i="4" s="1"/>
  <c r="Z562" i="4"/>
  <c r="J559" i="4"/>
  <c r="Z542" i="4"/>
  <c r="Z515" i="4"/>
  <c r="Z513" i="4"/>
  <c r="Z508" i="4"/>
  <c r="Z504" i="4"/>
  <c r="Z499" i="4"/>
  <c r="Z496" i="4"/>
  <c r="J468" i="4"/>
  <c r="AP468" i="4"/>
  <c r="J458" i="4"/>
  <c r="AP458" i="4" s="1"/>
  <c r="J418" i="4"/>
  <c r="Z418" i="4"/>
  <c r="J412" i="4"/>
  <c r="AP412" i="4" s="1"/>
  <c r="Z412" i="4"/>
  <c r="J398" i="4"/>
  <c r="J379" i="4"/>
  <c r="AP379" i="4" s="1"/>
  <c r="Z379" i="4"/>
  <c r="Z470" i="4"/>
  <c r="Z460" i="4"/>
  <c r="Z456" i="4"/>
  <c r="Z447" i="4"/>
  <c r="Z443" i="4"/>
  <c r="Z424" i="4"/>
  <c r="J406" i="4"/>
  <c r="AP406" i="4"/>
  <c r="Z406" i="4"/>
  <c r="J401" i="4"/>
  <c r="AP401" i="4"/>
  <c r="Z401" i="4"/>
  <c r="J382" i="4"/>
  <c r="AP382" i="4" s="1"/>
  <c r="Z382" i="4"/>
  <c r="J378" i="4"/>
  <c r="AP378" i="4" s="1"/>
  <c r="Z378" i="4"/>
  <c r="J414" i="4"/>
  <c r="AP414" i="4"/>
  <c r="Z414" i="4"/>
  <c r="J411" i="4"/>
  <c r="AP411" i="4" s="1"/>
  <c r="Z411" i="4"/>
  <c r="J405" i="4"/>
  <c r="AP405" i="4"/>
  <c r="Z405" i="4"/>
  <c r="J399" i="4"/>
  <c r="AP399" i="4"/>
  <c r="Z399" i="4"/>
  <c r="Z397" i="4"/>
  <c r="Z394" i="4"/>
  <c r="J385" i="4"/>
  <c r="AP385" i="4"/>
  <c r="Z385" i="4"/>
  <c r="J381" i="4"/>
  <c r="AP381" i="4" s="1"/>
  <c r="Z381" i="4"/>
  <c r="J413" i="4"/>
  <c r="AP413" i="4"/>
  <c r="Z413" i="4"/>
  <c r="J410" i="4"/>
  <c r="AP410" i="4"/>
  <c r="Z410" i="4"/>
  <c r="J404" i="4"/>
  <c r="AP404" i="4"/>
  <c r="Z404" i="4"/>
  <c r="J396" i="4"/>
  <c r="AP396" i="4" s="1"/>
  <c r="Z396" i="4"/>
  <c r="Z390" i="4"/>
  <c r="Z387" i="4"/>
  <c r="J384" i="4"/>
  <c r="AP384" i="4"/>
  <c r="Z384" i="4"/>
  <c r="J380" i="4"/>
  <c r="AP380" i="4" s="1"/>
  <c r="Z380" i="4"/>
  <c r="Z371" i="4"/>
  <c r="Z370" i="4"/>
  <c r="Z368" i="4"/>
  <c r="Z367" i="4"/>
  <c r="Z366" i="4"/>
  <c r="Z365" i="4"/>
  <c r="Z358" i="4"/>
  <c r="Z354" i="4"/>
  <c r="Z350" i="4"/>
  <c r="Z349" i="4"/>
  <c r="Z348" i="4"/>
  <c r="Z342" i="4"/>
  <c r="Z341" i="4"/>
  <c r="Z339" i="4"/>
  <c r="Z337" i="4"/>
  <c r="Z336" i="4"/>
  <c r="Z334" i="4"/>
  <c r="J328" i="4"/>
  <c r="J322" i="4"/>
  <c r="AO322" i="4" s="1"/>
  <c r="AP322" i="4"/>
  <c r="J326" i="4"/>
  <c r="AP326" i="4" s="1"/>
  <c r="J324" i="4"/>
  <c r="AP324" i="4"/>
  <c r="J315" i="4"/>
  <c r="AP315" i="4" s="1"/>
  <c r="J314" i="4"/>
  <c r="AP314" i="4"/>
  <c r="J265" i="4"/>
  <c r="AP265" i="4" s="1"/>
  <c r="J264" i="4"/>
  <c r="AP264" i="4"/>
  <c r="J263" i="4"/>
  <c r="AP263" i="4" s="1"/>
  <c r="J261" i="4"/>
  <c r="AP261" i="4"/>
  <c r="J259" i="4"/>
  <c r="AP259" i="4" s="1"/>
  <c r="J258" i="4"/>
  <c r="AP258" i="4"/>
  <c r="J257" i="4"/>
  <c r="Z250" i="4"/>
  <c r="Z244" i="4"/>
  <c r="Z240" i="4"/>
  <c r="Z251" i="4"/>
  <c r="Z247" i="4"/>
  <c r="Z241" i="4"/>
  <c r="Z252" i="4"/>
  <c r="Z248" i="4"/>
  <c r="Z242" i="4"/>
  <c r="Z235" i="4"/>
  <c r="J28" i="4"/>
  <c r="J27" i="4"/>
  <c r="AP27" i="4"/>
  <c r="J26" i="4"/>
  <c r="J25" i="4"/>
  <c r="AP25" i="4"/>
  <c r="J24" i="4"/>
  <c r="AP24" i="4" s="1"/>
  <c r="J22" i="4"/>
  <c r="AP22" i="4"/>
  <c r="J21" i="4"/>
  <c r="AP21" i="4" s="1"/>
  <c r="J20" i="4"/>
  <c r="AP20" i="4" s="1"/>
  <c r="J19" i="4"/>
  <c r="AP19" i="4"/>
  <c r="J16" i="4"/>
  <c r="AP16" i="4"/>
  <c r="J15" i="4"/>
  <c r="AP15" i="4" s="1"/>
  <c r="J14" i="4"/>
  <c r="AP14" i="4" s="1"/>
  <c r="J12" i="4"/>
  <c r="AP12" i="4"/>
  <c r="J10" i="4"/>
  <c r="AP10" i="4" s="1"/>
  <c r="J8" i="4"/>
  <c r="J589" i="4"/>
  <c r="Z541" i="4"/>
  <c r="J573" i="4"/>
  <c r="AP573" i="4"/>
  <c r="Z574" i="4"/>
  <c r="J545" i="4"/>
  <c r="Z343" i="4"/>
  <c r="Z372" i="4"/>
  <c r="Z522" i="4"/>
  <c r="Z6" i="5" s="1"/>
  <c r="J516" i="4"/>
  <c r="AO516" i="4" s="1"/>
  <c r="J587" i="4"/>
  <c r="AP587" i="4" s="1"/>
  <c r="J556" i="4"/>
  <c r="J561" i="4"/>
  <c r="AP561" i="4"/>
  <c r="J330" i="4"/>
  <c r="AP330" i="4"/>
  <c r="Z340" i="4"/>
  <c r="Z345" i="4"/>
  <c r="J599" i="4"/>
  <c r="AP599" i="4"/>
  <c r="J608" i="4"/>
  <c r="AP608" i="4"/>
  <c r="J631" i="4"/>
  <c r="AP631" i="4"/>
  <c r="J639" i="4"/>
  <c r="AP639" i="4" s="1"/>
  <c r="J732" i="4"/>
  <c r="AP732" i="4"/>
  <c r="J872" i="4"/>
  <c r="AP872" i="4" s="1"/>
  <c r="J826" i="4"/>
  <c r="AP826" i="4"/>
  <c r="J774" i="4"/>
  <c r="AP774" i="4" s="1"/>
  <c r="J229" i="4"/>
  <c r="J838" i="4"/>
  <c r="AP838" i="4"/>
  <c r="Z160" i="4"/>
  <c r="J750" i="4"/>
  <c r="AP750" i="4"/>
  <c r="J757" i="4"/>
  <c r="AP757" i="4" s="1"/>
  <c r="J300" i="4"/>
  <c r="AP300" i="4"/>
  <c r="J471" i="4"/>
  <c r="AP471" i="4" s="1"/>
  <c r="Z132" i="4"/>
  <c r="Z107" i="4"/>
  <c r="Z83" i="4"/>
  <c r="Z722" i="4"/>
  <c r="J108" i="4"/>
  <c r="AP108" i="4"/>
  <c r="J287" i="4"/>
  <c r="AP287" i="4" s="1"/>
  <c r="J199" i="4"/>
  <c r="AP199" i="4"/>
  <c r="Z102" i="4"/>
  <c r="J788" i="4"/>
  <c r="AP788" i="4"/>
  <c r="Z147" i="4"/>
  <c r="Z112" i="4"/>
  <c r="Z73" i="4"/>
  <c r="J182" i="4"/>
  <c r="Z797" i="4"/>
  <c r="Z765" i="4"/>
  <c r="Z729" i="4"/>
  <c r="Z698" i="4"/>
  <c r="J425" i="4"/>
  <c r="J311" i="4"/>
  <c r="AP311" i="4"/>
  <c r="Z290" i="4"/>
  <c r="Z216" i="4"/>
  <c r="Z117" i="4"/>
  <c r="J44" i="4"/>
  <c r="AP44" i="4"/>
  <c r="J847" i="4"/>
  <c r="Z821" i="4"/>
  <c r="Z730" i="4"/>
  <c r="J730" i="4"/>
  <c r="J491" i="4"/>
  <c r="AP491" i="4"/>
  <c r="Z840" i="4"/>
  <c r="J840" i="4"/>
  <c r="AP840" i="4"/>
  <c r="J741" i="4"/>
  <c r="AP741" i="4"/>
  <c r="Z659" i="4"/>
  <c r="J659" i="4"/>
  <c r="AP659" i="4"/>
  <c r="Z850" i="4"/>
  <c r="Z351" i="4"/>
  <c r="J344" i="4"/>
  <c r="AP344" i="4" s="1"/>
  <c r="Z344" i="4"/>
  <c r="J781" i="4"/>
  <c r="AO781" i="4" s="1"/>
  <c r="AP781" i="4"/>
  <c r="J726" i="4"/>
  <c r="AP726" i="4"/>
  <c r="Z726" i="4"/>
  <c r="Z683" i="4"/>
  <c r="Z703" i="4"/>
  <c r="Z429" i="4"/>
  <c r="J415" i="4"/>
  <c r="AP415" i="4"/>
  <c r="Z316" i="4"/>
  <c r="Z268" i="4"/>
  <c r="J189" i="4"/>
  <c r="Z167" i="4"/>
  <c r="Z137" i="4"/>
  <c r="J53" i="4"/>
  <c r="J46" i="4"/>
  <c r="AP46" i="4"/>
  <c r="Z301" i="4"/>
  <c r="J141" i="4"/>
  <c r="AP141" i="4"/>
  <c r="J105" i="4"/>
  <c r="AP105" i="4"/>
  <c r="Z203" i="4"/>
  <c r="Z131" i="4"/>
  <c r="Z114" i="4"/>
  <c r="Z836" i="4"/>
  <c r="Z803" i="4"/>
  <c r="Z752" i="4"/>
  <c r="J706" i="4"/>
  <c r="AP706" i="4"/>
  <c r="J663" i="4"/>
  <c r="AP663" i="4"/>
  <c r="J658" i="4"/>
  <c r="J644" i="4"/>
  <c r="AP644" i="4"/>
  <c r="J619" i="4"/>
  <c r="Z457" i="4"/>
  <c r="J306" i="4"/>
  <c r="AP306" i="4"/>
  <c r="J299" i="4"/>
  <c r="AP299" i="4" s="1"/>
  <c r="J291" i="4"/>
  <c r="J277" i="4"/>
  <c r="AP277" i="4" s="1"/>
  <c r="J276" i="4"/>
  <c r="AP276" i="4"/>
  <c r="Z215" i="4"/>
  <c r="J122" i="4"/>
  <c r="AP122" i="4" s="1"/>
  <c r="Z96" i="4"/>
  <c r="Z65" i="4"/>
  <c r="J843" i="4"/>
  <c r="AO843" i="4" s="1"/>
  <c r="Z812" i="4"/>
  <c r="Z784" i="4"/>
  <c r="Z779" i="4"/>
  <c r="Z762" i="4"/>
  <c r="J751" i="4"/>
  <c r="AP751" i="4"/>
  <c r="J746" i="4"/>
  <c r="AP746" i="4"/>
  <c r="J453" i="4"/>
  <c r="AP453" i="4"/>
  <c r="J427" i="4"/>
  <c r="AP427" i="4" s="1"/>
  <c r="Z93" i="4"/>
  <c r="J58" i="4"/>
  <c r="AP58" i="4"/>
  <c r="Z682" i="4"/>
  <c r="J675" i="4"/>
  <c r="AP675" i="4"/>
  <c r="J649" i="4"/>
  <c r="AP649" i="4" s="1"/>
  <c r="J157" i="4"/>
  <c r="AP157" i="4"/>
  <c r="J135" i="4"/>
  <c r="AP135" i="4" s="1"/>
  <c r="Z855" i="4"/>
  <c r="J839" i="4"/>
  <c r="AP839" i="4"/>
  <c r="Z829" i="4"/>
  <c r="J825" i="4"/>
  <c r="J813" i="4"/>
  <c r="AP813" i="4"/>
  <c r="J756" i="4"/>
  <c r="AP756" i="4" s="1"/>
  <c r="J747" i="4"/>
  <c r="AP747" i="4"/>
  <c r="Z754" i="4"/>
  <c r="J743" i="4"/>
  <c r="AP743" i="4"/>
  <c r="Z743" i="4"/>
  <c r="Z867" i="4"/>
  <c r="J841" i="4"/>
  <c r="AP841" i="4"/>
  <c r="Z837" i="4"/>
  <c r="Z810" i="4"/>
  <c r="Z785" i="4"/>
  <c r="J780" i="4"/>
  <c r="AP780" i="4"/>
  <c r="Z740" i="4"/>
  <c r="Z725" i="4"/>
  <c r="J879" i="4"/>
  <c r="AP879" i="4"/>
  <c r="J742" i="4"/>
  <c r="Z742" i="4"/>
  <c r="Z734" i="4"/>
  <c r="Z728" i="4"/>
  <c r="J728" i="4"/>
  <c r="AP728" i="4" s="1"/>
  <c r="J735" i="4"/>
  <c r="AP735" i="4"/>
  <c r="Z720" i="4"/>
  <c r="J717" i="4"/>
  <c r="AP717" i="4"/>
  <c r="Z714" i="4"/>
  <c r="J693" i="4"/>
  <c r="AP693" i="4" s="1"/>
  <c r="J688" i="4"/>
  <c r="AP688" i="4"/>
  <c r="J676" i="4"/>
  <c r="J665" i="4"/>
  <c r="AP665" i="4"/>
  <c r="J661" i="4"/>
  <c r="AP661" i="4" s="1"/>
  <c r="J655" i="4"/>
  <c r="AP655" i="4" s="1"/>
  <c r="J461" i="4"/>
  <c r="J652" i="4"/>
  <c r="AP652" i="4" s="1"/>
  <c r="J647" i="4"/>
  <c r="AP647" i="4"/>
  <c r="J626" i="4"/>
  <c r="J621" i="4"/>
  <c r="AP621" i="4" s="1"/>
  <c r="J610" i="4"/>
  <c r="J609" i="4"/>
  <c r="J474" i="4"/>
  <c r="AP474" i="4" s="1"/>
  <c r="Z459" i="4"/>
  <c r="J437" i="4"/>
  <c r="AP437" i="4"/>
  <c r="Z632" i="4"/>
  <c r="Z230" i="4"/>
  <c r="J228" i="4"/>
  <c r="AP228" i="4"/>
  <c r="J175" i="4"/>
  <c r="AP175" i="4"/>
  <c r="J32" i="4"/>
  <c r="Z444" i="4"/>
  <c r="J423" i="4"/>
  <c r="AP423" i="4" s="1"/>
  <c r="J417" i="4"/>
  <c r="AO417" i="4" s="1"/>
  <c r="AP417" i="4"/>
  <c r="J329" i="4"/>
  <c r="AP329" i="4"/>
  <c r="Z308" i="4"/>
  <c r="Z303" i="4"/>
  <c r="Z295" i="4"/>
  <c r="Z293" i="4"/>
  <c r="Z274" i="4"/>
  <c r="Z192" i="4"/>
  <c r="Z191" i="4"/>
  <c r="J158" i="4"/>
  <c r="AP158" i="4"/>
  <c r="J36" i="4"/>
  <c r="AP36" i="4" s="1"/>
  <c r="Z327" i="4"/>
  <c r="Z325" i="4"/>
  <c r="J267" i="4"/>
  <c r="AP267" i="4" s="1"/>
  <c r="Z181" i="4"/>
  <c r="Z176" i="4"/>
  <c r="J60" i="4"/>
  <c r="AP60" i="4" s="1"/>
  <c r="Z30" i="4"/>
  <c r="J473" i="4"/>
  <c r="AP473" i="4"/>
  <c r="Z880" i="4"/>
  <c r="J816" i="4"/>
  <c r="AP816" i="4"/>
  <c r="J811" i="4"/>
  <c r="AP811" i="4"/>
  <c r="Z804" i="4"/>
  <c r="J798" i="4"/>
  <c r="Z795" i="4"/>
  <c r="J753" i="4"/>
  <c r="J737" i="4"/>
  <c r="AP737" i="4"/>
  <c r="J731" i="4"/>
  <c r="Z727" i="4"/>
  <c r="J727" i="4"/>
  <c r="AP727" i="4"/>
  <c r="Z711" i="4"/>
  <c r="J711" i="4"/>
  <c r="AP711" i="4"/>
  <c r="Z695" i="4"/>
  <c r="J723" i="4"/>
  <c r="AP723" i="4"/>
  <c r="Z723" i="4"/>
  <c r="J679" i="4"/>
  <c r="Z674" i="4"/>
  <c r="Z671" i="4"/>
  <c r="J671" i="4"/>
  <c r="AP671" i="4" s="1"/>
  <c r="Z666" i="4"/>
  <c r="J666" i="4"/>
  <c r="AP666" i="4"/>
  <c r="J662" i="4"/>
  <c r="AP662" i="4"/>
  <c r="Z656" i="4"/>
  <c r="J656" i="4"/>
  <c r="AP656" i="4"/>
  <c r="Z653" i="4"/>
  <c r="J653" i="4"/>
  <c r="Z643" i="4"/>
  <c r="J643" i="4"/>
  <c r="AP643" i="4"/>
  <c r="J638" i="4"/>
  <c r="AP638" i="4"/>
  <c r="Z638" i="4"/>
  <c r="Z684" i="4"/>
  <c r="J684" i="4"/>
  <c r="J708" i="4"/>
  <c r="AP708" i="4" s="1"/>
  <c r="Z673" i="4"/>
  <c r="J673" i="4"/>
  <c r="AP673" i="4" s="1"/>
  <c r="Z669" i="4"/>
  <c r="J669" i="4"/>
  <c r="AP669" i="4" s="1"/>
  <c r="J664" i="4"/>
  <c r="Z660" i="4"/>
  <c r="J660" i="4"/>
  <c r="Z654" i="4"/>
  <c r="J654" i="4"/>
  <c r="AP654" i="4" s="1"/>
  <c r="Z646" i="4"/>
  <c r="J646" i="4"/>
  <c r="AP646" i="4"/>
  <c r="Z641" i="4"/>
  <c r="Z630" i="4"/>
  <c r="Z465" i="4"/>
  <c r="J455" i="4"/>
  <c r="AP455" i="4" s="1"/>
  <c r="Z442" i="4"/>
  <c r="Z440" i="4"/>
  <c r="Z431" i="4"/>
  <c r="J421" i="4"/>
  <c r="AP421" i="4"/>
  <c r="J332" i="4"/>
  <c r="AO332" i="4" s="1"/>
  <c r="AP332" i="4"/>
  <c r="Z307" i="4"/>
  <c r="Z304" i="4"/>
  <c r="J283" i="4"/>
  <c r="AP283" i="4" s="1"/>
  <c r="Z280" i="4"/>
  <c r="Z275" i="4"/>
  <c r="Z270" i="4"/>
  <c r="J233" i="4"/>
  <c r="AP233" i="4"/>
  <c r="Z233" i="4"/>
  <c r="J201" i="4"/>
  <c r="J194" i="4"/>
  <c r="AP194" i="4"/>
  <c r="J155" i="4"/>
  <c r="AP155" i="4" s="1"/>
  <c r="AP892" i="4" s="1"/>
  <c r="Z155" i="4"/>
  <c r="Z446" i="4"/>
  <c r="J438" i="4"/>
  <c r="J200" i="4"/>
  <c r="AP200" i="4" s="1"/>
  <c r="J198" i="4"/>
  <c r="AP198" i="4"/>
  <c r="J186" i="4"/>
  <c r="AP186" i="4" s="1"/>
  <c r="Z168" i="4"/>
  <c r="Z246" i="4"/>
  <c r="J246" i="4"/>
  <c r="AP246" i="4"/>
  <c r="J159" i="4"/>
  <c r="AP159" i="4"/>
  <c r="Z159" i="4"/>
  <c r="Z151" i="4"/>
  <c r="Z148" i="4"/>
  <c r="Z139" i="4"/>
  <c r="Z124" i="4"/>
  <c r="Z99" i="4"/>
  <c r="Z97" i="4"/>
  <c r="Z94" i="4"/>
  <c r="Z75" i="4"/>
  <c r="J50" i="4"/>
  <c r="AP50" i="4"/>
  <c r="J43" i="4"/>
  <c r="AP43" i="4"/>
  <c r="J38" i="4"/>
  <c r="Z7" i="4"/>
  <c r="J64" i="4"/>
  <c r="J56" i="4"/>
  <c r="AP56" i="4"/>
  <c r="Z873" i="4"/>
  <c r="Z865" i="4"/>
  <c r="J833" i="4"/>
  <c r="AP833" i="4"/>
  <c r="J832" i="4"/>
  <c r="AP832" i="4" s="1"/>
  <c r="Z827" i="4"/>
  <c r="J823" i="4"/>
  <c r="AO823" i="4" s="1"/>
  <c r="J822" i="4"/>
  <c r="AP822" i="4" s="1"/>
  <c r="Z817" i="4"/>
  <c r="Z815" i="4"/>
  <c r="Z814" i="4"/>
  <c r="J808" i="4"/>
  <c r="AP808" i="4"/>
  <c r="J807" i="4"/>
  <c r="AO807" i="4" s="1"/>
  <c r="AP807" i="4"/>
  <c r="J806" i="4"/>
  <c r="Z801" i="4"/>
  <c r="Z800" i="4"/>
  <c r="J794" i="4"/>
  <c r="AP794" i="4" s="1"/>
  <c r="J793" i="4"/>
  <c r="AO793" i="4" s="1"/>
  <c r="AP793" i="4"/>
  <c r="J790" i="4"/>
  <c r="J789" i="4"/>
  <c r="AP789" i="4"/>
  <c r="Z786" i="4"/>
  <c r="J778" i="4"/>
  <c r="AP778" i="4"/>
  <c r="J777" i="4"/>
  <c r="J775" i="4"/>
  <c r="Z770" i="4"/>
  <c r="Z769" i="4"/>
  <c r="Z768" i="4"/>
  <c r="J761" i="4"/>
  <c r="AP761" i="4" s="1"/>
  <c r="J760" i="4"/>
  <c r="AP760" i="4"/>
  <c r="J759" i="4"/>
  <c r="AP759" i="4" s="1"/>
  <c r="Z724" i="4"/>
  <c r="Z721" i="4"/>
  <c r="Z719" i="4"/>
  <c r="Z699" i="4"/>
  <c r="Z690" i="4"/>
  <c r="Z686" i="4"/>
  <c r="Z685" i="4"/>
  <c r="Z869" i="4"/>
  <c r="Z853" i="4"/>
  <c r="Z716" i="4"/>
  <c r="Z713" i="4"/>
  <c r="Z705" i="4"/>
  <c r="Z697" i="4"/>
  <c r="Z696" i="4"/>
  <c r="Z634" i="4"/>
  <c r="Z615" i="4"/>
  <c r="Z603" i="4"/>
  <c r="J476" i="4"/>
  <c r="J469" i="4"/>
  <c r="AP469" i="4"/>
  <c r="J448" i="4"/>
  <c r="AP448" i="4"/>
  <c r="J419" i="4"/>
  <c r="AO419" i="4" s="1"/>
  <c r="J305" i="4"/>
  <c r="J288" i="4"/>
  <c r="AP288" i="4"/>
  <c r="Z288" i="4"/>
  <c r="Z298" i="4"/>
  <c r="Z636" i="4"/>
  <c r="Z613" i="4"/>
  <c r="Z605" i="4"/>
  <c r="Z320" i="4"/>
  <c r="J281" i="4"/>
  <c r="AP281" i="4" s="1"/>
  <c r="Z271" i="4"/>
  <c r="J253" i="4"/>
  <c r="Z249" i="4"/>
  <c r="Z236" i="4"/>
  <c r="Z225" i="4"/>
  <c r="J220" i="4"/>
  <c r="AO220" i="4" s="1"/>
  <c r="J219" i="4"/>
  <c r="AP219" i="4" s="1"/>
  <c r="Z214" i="4"/>
  <c r="J213" i="4"/>
  <c r="AP213" i="4"/>
  <c r="J211" i="4"/>
  <c r="AP211" i="4"/>
  <c r="J209" i="4"/>
  <c r="AP209" i="4"/>
  <c r="J208" i="4"/>
  <c r="AP208" i="4"/>
  <c r="J207" i="4"/>
  <c r="AP207" i="4"/>
  <c r="J196" i="4"/>
  <c r="AP196" i="4"/>
  <c r="J195" i="4"/>
  <c r="AO195" i="4" s="1"/>
  <c r="J193" i="4"/>
  <c r="AP193" i="4" s="1"/>
  <c r="J188" i="4"/>
  <c r="AP188" i="4"/>
  <c r="J185" i="4"/>
  <c r="Z179" i="4"/>
  <c r="Z173" i="4"/>
  <c r="Z172" i="4"/>
  <c r="Z164" i="4"/>
  <c r="Z162" i="4"/>
  <c r="Z146" i="4"/>
  <c r="J143" i="4"/>
  <c r="AP143" i="4"/>
  <c r="Z143" i="4"/>
  <c r="J302" i="4"/>
  <c r="AP302" i="4"/>
  <c r="J284" i="4"/>
  <c r="Z166" i="4"/>
  <c r="Z897" i="4" s="1"/>
  <c r="J145" i="4"/>
  <c r="AP145" i="4" s="1"/>
  <c r="Z145" i="4"/>
  <c r="Z177" i="4"/>
  <c r="Z170" i="4"/>
  <c r="Z161" i="4"/>
  <c r="Z153" i="4"/>
  <c r="J144" i="4"/>
  <c r="AP144" i="4"/>
  <c r="Z144" i="4"/>
  <c r="Z134" i="4"/>
  <c r="Z133" i="4"/>
  <c r="Z130" i="4"/>
  <c r="Z126" i="4"/>
  <c r="Z125" i="4"/>
  <c r="Z123" i="4"/>
  <c r="Z121" i="4"/>
  <c r="Z119" i="4"/>
  <c r="Z115" i="4"/>
  <c r="Z109" i="4"/>
  <c r="Z104" i="4"/>
  <c r="Z95" i="4"/>
  <c r="Z92" i="4"/>
  <c r="Z89" i="4"/>
  <c r="Z86" i="4"/>
  <c r="Z85" i="4"/>
  <c r="Z77" i="4"/>
  <c r="Z68" i="4"/>
  <c r="Z78" i="4"/>
  <c r="Z902" i="4" s="1"/>
  <c r="J82" i="4"/>
  <c r="AP82" i="4"/>
  <c r="J81" i="4"/>
  <c r="AP81" i="4" s="1"/>
  <c r="J70" i="4"/>
  <c r="AP70" i="4"/>
  <c r="Z70" i="4"/>
  <c r="J51" i="4"/>
  <c r="AP51" i="4"/>
  <c r="J49" i="4"/>
  <c r="AP49" i="4" s="1"/>
  <c r="J47" i="4"/>
  <c r="AP47" i="4"/>
  <c r="J41" i="4"/>
  <c r="AP41" i="4" s="1"/>
  <c r="Z88" i="4"/>
  <c r="Z84" i="4"/>
  <c r="Z76" i="4"/>
  <c r="Z74" i="4"/>
  <c r="J63" i="4"/>
  <c r="AP63" i="4"/>
  <c r="J59" i="4"/>
  <c r="J55" i="4"/>
  <c r="J52" i="4"/>
  <c r="AP52" i="4" s="1"/>
  <c r="J45" i="4"/>
  <c r="J39" i="4"/>
  <c r="J37" i="4"/>
  <c r="J35" i="4"/>
  <c r="AP35" i="4"/>
  <c r="J34" i="4"/>
  <c r="AP34" i="4" s="1"/>
  <c r="Z34" i="4"/>
  <c r="J29" i="4"/>
  <c r="AP29" i="4"/>
  <c r="J205" i="4"/>
  <c r="AP205" i="4"/>
  <c r="Z758" i="4"/>
  <c r="J758" i="4"/>
  <c r="AP758" i="4" s="1"/>
  <c r="Z672" i="4"/>
  <c r="J672" i="4"/>
  <c r="AO672" i="4" s="1"/>
  <c r="Z670" i="4"/>
  <c r="J670" i="4"/>
  <c r="Z796" i="4"/>
  <c r="J796" i="4"/>
  <c r="AP796" i="4"/>
  <c r="J882" i="4"/>
  <c r="Z882" i="4"/>
  <c r="Z736" i="4"/>
  <c r="J736" i="4"/>
  <c r="Z710" i="4"/>
  <c r="J710" i="4"/>
  <c r="Z680" i="4"/>
  <c r="J680" i="4"/>
  <c r="AP680" i="4" s="1"/>
  <c r="Z860" i="4"/>
  <c r="Z857" i="4"/>
  <c r="J857" i="4"/>
  <c r="AP857" i="4" s="1"/>
  <c r="J624" i="4"/>
  <c r="J595" i="4"/>
  <c r="AP595" i="4" s="1"/>
  <c r="Z627" i="4"/>
  <c r="Z877" i="4"/>
  <c r="J877" i="4"/>
  <c r="AO877" i="4" s="1"/>
  <c r="Z620" i="4"/>
  <c r="Z868" i="4"/>
  <c r="J868" i="4"/>
  <c r="AP868" i="4" s="1"/>
  <c r="J531" i="4"/>
  <c r="AP531" i="4"/>
  <c r="Z531" i="4"/>
  <c r="Z528" i="4"/>
  <c r="J528" i="4"/>
  <c r="AP528" i="4"/>
  <c r="Z526" i="4"/>
  <c r="J526" i="4"/>
  <c r="Z525" i="4"/>
  <c r="J525" i="4"/>
  <c r="AP525" i="4"/>
  <c r="Z629" i="4"/>
  <c r="J629" i="4"/>
  <c r="AP629" i="4"/>
  <c r="J557" i="4"/>
  <c r="Z557" i="4"/>
  <c r="Z546" i="4"/>
  <c r="J546" i="4"/>
  <c r="Z66" i="4"/>
  <c r="J503" i="4"/>
  <c r="J637" i="4"/>
  <c r="AO637" i="4" s="1"/>
  <c r="Z116" i="4"/>
  <c r="Z509" i="4"/>
  <c r="Z296" i="4"/>
  <c r="Z876" i="4"/>
  <c r="Z881" i="4"/>
  <c r="J881" i="4"/>
  <c r="AP881" i="4" s="1"/>
  <c r="J871" i="4"/>
  <c r="AP871" i="4"/>
  <c r="Z871" i="4"/>
  <c r="J845" i="4"/>
  <c r="AP845" i="4"/>
  <c r="Z493" i="4"/>
  <c r="Z842" i="4"/>
  <c r="J645" i="4"/>
  <c r="AP645" i="4"/>
  <c r="J866" i="4"/>
  <c r="AP866" i="4" s="1"/>
  <c r="Z862" i="4"/>
  <c r="J862" i="4"/>
  <c r="AP862" i="4"/>
  <c r="Z859" i="4"/>
  <c r="Z875" i="4"/>
  <c r="J875" i="4"/>
  <c r="Z831" i="4"/>
  <c r="J831" i="4"/>
  <c r="AP831" i="4" s="1"/>
  <c r="Z409" i="4"/>
  <c r="J604" i="4"/>
  <c r="AP604" i="4"/>
  <c r="Z548" i="4"/>
  <c r="J635" i="4"/>
  <c r="Z591" i="4"/>
  <c r="Z856" i="4"/>
  <c r="J773" i="4"/>
  <c r="AP773" i="4" s="1"/>
  <c r="W53" i="7"/>
  <c r="W54" i="7"/>
  <c r="W52" i="7"/>
  <c r="AS72" i="7" s="1"/>
  <c r="AS79" i="7" s="1"/>
  <c r="AO103" i="4"/>
  <c r="AO135" i="4"/>
  <c r="AO266" i="4"/>
  <c r="AO32" i="4"/>
  <c r="AO39" i="4"/>
  <c r="AO429" i="4"/>
  <c r="AO614" i="4"/>
  <c r="AO433" i="4"/>
  <c r="AO787" i="4"/>
  <c r="AO780" i="4"/>
  <c r="AO816" i="4"/>
  <c r="AO693" i="4"/>
  <c r="AO583" i="4"/>
  <c r="AO673" i="4"/>
  <c r="AO385" i="4"/>
  <c r="AS885" i="12"/>
  <c r="AS844" i="12"/>
  <c r="AS849" i="12"/>
  <c r="AS872" i="12"/>
  <c r="AS876" i="12"/>
  <c r="AT840" i="12"/>
  <c r="AT829" i="12"/>
  <c r="AT824" i="12"/>
  <c r="AS812" i="12"/>
  <c r="AS820" i="12"/>
  <c r="AT818" i="12"/>
  <c r="AS813" i="12"/>
  <c r="AT788" i="12"/>
  <c r="AT791" i="12"/>
  <c r="AS782" i="12"/>
  <c r="AT784" i="12"/>
  <c r="AS786" i="12"/>
  <c r="AS763" i="12"/>
  <c r="AT757" i="12"/>
  <c r="AS756" i="12"/>
  <c r="AS702" i="12"/>
  <c r="AT753" i="12"/>
  <c r="AS708" i="12"/>
  <c r="AS722" i="12"/>
  <c r="AT729" i="12"/>
  <c r="AS696" i="12"/>
  <c r="AT713" i="12"/>
  <c r="AT706" i="12"/>
  <c r="AT751" i="12"/>
  <c r="AT692" i="12"/>
  <c r="AS690" i="12"/>
  <c r="AT683" i="12"/>
  <c r="AS661" i="12"/>
  <c r="AT663" i="12"/>
  <c r="AT662" i="12"/>
  <c r="AT676" i="12"/>
  <c r="AT656" i="12"/>
  <c r="AS608" i="12"/>
  <c r="AT645" i="12"/>
  <c r="AS639" i="12"/>
  <c r="AT633" i="12"/>
  <c r="AT640" i="12"/>
  <c r="AS644" i="12"/>
  <c r="AS606" i="12"/>
  <c r="AT615" i="12"/>
  <c r="AS339" i="12"/>
  <c r="AS595" i="12"/>
  <c r="AT589" i="12"/>
  <c r="AT604" i="12"/>
  <c r="AS581" i="12"/>
  <c r="AT568" i="12"/>
  <c r="AT561" i="12"/>
  <c r="AS554" i="12"/>
  <c r="AT569" i="12"/>
  <c r="AT559" i="12"/>
  <c r="AS545" i="12"/>
  <c r="AT540" i="12"/>
  <c r="AS515" i="12"/>
  <c r="AS539" i="12"/>
  <c r="AS507" i="12"/>
  <c r="AT532" i="12"/>
  <c r="AS492" i="12"/>
  <c r="AT490" i="12"/>
  <c r="AT489" i="12"/>
  <c r="AS510" i="12"/>
  <c r="AT482" i="12"/>
  <c r="AT470" i="12"/>
  <c r="AS460" i="12"/>
  <c r="AT479" i="12"/>
  <c r="AS453" i="12"/>
  <c r="AS463" i="12"/>
  <c r="AT439" i="12"/>
  <c r="AT432" i="12"/>
  <c r="AT427" i="12"/>
  <c r="AS431" i="12"/>
  <c r="AT419" i="12"/>
  <c r="AS408" i="12"/>
  <c r="AS402" i="12"/>
  <c r="AT573" i="12"/>
  <c r="AS420" i="12"/>
  <c r="AS388" i="12"/>
  <c r="AT379" i="12"/>
  <c r="AT375" i="12"/>
  <c r="AT360" i="12"/>
  <c r="AT383" i="12"/>
  <c r="AT367" i="12"/>
  <c r="AS392" i="12"/>
  <c r="AS372" i="12"/>
  <c r="AS343" i="12"/>
  <c r="AT333" i="12"/>
  <c r="AS334" i="12"/>
  <c r="AS336" i="12"/>
  <c r="AT317" i="12"/>
  <c r="AT299" i="12"/>
  <c r="AT314" i="12"/>
  <c r="AS305" i="12"/>
  <c r="AS292" i="12"/>
  <c r="AT134" i="12"/>
  <c r="AT316" i="12"/>
  <c r="AS308" i="12"/>
  <c r="AS277" i="12"/>
  <c r="AS276" i="12"/>
  <c r="AT276" i="12"/>
  <c r="AS275" i="12"/>
  <c r="AS263" i="12"/>
  <c r="AT263" i="12"/>
  <c r="AS272" i="12"/>
  <c r="AT250" i="12"/>
  <c r="AS250" i="12"/>
  <c r="AS264" i="12"/>
  <c r="AT251" i="12"/>
  <c r="AS251" i="12"/>
  <c r="AT259" i="12"/>
  <c r="AT258" i="12"/>
  <c r="AS258" i="12"/>
  <c r="AS257" i="12"/>
  <c r="AT248" i="12"/>
  <c r="AS248" i="12"/>
  <c r="AS255" i="12"/>
  <c r="AT253" i="12"/>
  <c r="AS253" i="12"/>
  <c r="AT249" i="12"/>
  <c r="AT268" i="12"/>
  <c r="AS268" i="12"/>
  <c r="AS254" i="12"/>
  <c r="AT246" i="12"/>
  <c r="AS246" i="12"/>
  <c r="AT234" i="12"/>
  <c r="AT239" i="12"/>
  <c r="AS239" i="12"/>
  <c r="AS235" i="12"/>
  <c r="AS629" i="12"/>
  <c r="AT629" i="12"/>
  <c r="AS223" i="12"/>
  <c r="AT810" i="12"/>
  <c r="AS810" i="12"/>
  <c r="AS216" i="12"/>
  <c r="AT219" i="12"/>
  <c r="AS219" i="12"/>
  <c r="AS883" i="12"/>
  <c r="AS230" i="12"/>
  <c r="AT230" i="12"/>
  <c r="AT187" i="12"/>
  <c r="AT208" i="12"/>
  <c r="AS208" i="12"/>
  <c r="AS207" i="12"/>
  <c r="AS198" i="12"/>
  <c r="AT198" i="12"/>
  <c r="AS190" i="12"/>
  <c r="AT340" i="12"/>
  <c r="AS340" i="12"/>
  <c r="AS189" i="12"/>
  <c r="AS206" i="12"/>
  <c r="AT206" i="12"/>
  <c r="AT212" i="12"/>
  <c r="AS151" i="12"/>
  <c r="AT151" i="12"/>
  <c r="AT298" i="12"/>
  <c r="AS176" i="12"/>
  <c r="AT176" i="12"/>
  <c r="AS185" i="12"/>
  <c r="AS184" i="12"/>
  <c r="AT184" i="12"/>
  <c r="AT210" i="12"/>
  <c r="AS182" i="12"/>
  <c r="AT182" i="12"/>
  <c r="AT178" i="12"/>
  <c r="AT171" i="12"/>
  <c r="AS171" i="12"/>
  <c r="AT214" i="12"/>
  <c r="AS215" i="12"/>
  <c r="AT215" i="12"/>
  <c r="AS202" i="12"/>
  <c r="AS165" i="12"/>
  <c r="AT165" i="12"/>
  <c r="AT146" i="12"/>
  <c r="AS169" i="12"/>
  <c r="AT169" i="12"/>
  <c r="AS192" i="12"/>
  <c r="AT167" i="12"/>
  <c r="AS167" i="12"/>
  <c r="AT139" i="12"/>
  <c r="AT191" i="12"/>
  <c r="AS191" i="12"/>
  <c r="AS158" i="12"/>
  <c r="AT157" i="12"/>
  <c r="AS157" i="12"/>
  <c r="AT147" i="12"/>
  <c r="AS143" i="12"/>
  <c r="AT143" i="12"/>
  <c r="AS142" i="12"/>
  <c r="AT199" i="12"/>
  <c r="AS199" i="12"/>
  <c r="AS177" i="12"/>
  <c r="AT194" i="12"/>
  <c r="AS194" i="12"/>
  <c r="AS799" i="12"/>
  <c r="AS209" i="12"/>
  <c r="AT209" i="12"/>
  <c r="AS168" i="12"/>
  <c r="AT107" i="12"/>
  <c r="AS107" i="12"/>
  <c r="AT98" i="12"/>
  <c r="AS130" i="12"/>
  <c r="AT130" i="12"/>
  <c r="AS127" i="12"/>
  <c r="AT93" i="12"/>
  <c r="AS93" i="12"/>
  <c r="AS80" i="12"/>
  <c r="AS123" i="12"/>
  <c r="AT123" i="12"/>
  <c r="AT129" i="12"/>
  <c r="AT135" i="12"/>
  <c r="AS135" i="12"/>
  <c r="AS124" i="12"/>
  <c r="AT117" i="12"/>
  <c r="AS117" i="12"/>
  <c r="AT111" i="12"/>
  <c r="AT121" i="12"/>
  <c r="AS121" i="12"/>
  <c r="AS96" i="12"/>
  <c r="AS89" i="12"/>
  <c r="AT89" i="12"/>
  <c r="AT95" i="12"/>
  <c r="AT116" i="12"/>
  <c r="AS116" i="12"/>
  <c r="AS115" i="12"/>
  <c r="AS120" i="12"/>
  <c r="AT120" i="12"/>
  <c r="AS137" i="12"/>
  <c r="AT99" i="12"/>
  <c r="AS99" i="12"/>
  <c r="AS108" i="12"/>
  <c r="AS82" i="12"/>
  <c r="AT82" i="12"/>
  <c r="AT78" i="12"/>
  <c r="AS79" i="12"/>
  <c r="AT79" i="12"/>
  <c r="AT46" i="12"/>
  <c r="AS75" i="12"/>
  <c r="AT75" i="12"/>
  <c r="AS758" i="12"/>
  <c r="AS36" i="12"/>
  <c r="AT36" i="12"/>
  <c r="AT71" i="12"/>
  <c r="AT69" i="12"/>
  <c r="AS69" i="12"/>
  <c r="AT49" i="12"/>
  <c r="AS66" i="12"/>
  <c r="AT66" i="12"/>
  <c r="AT14" i="12"/>
  <c r="AT74" i="12"/>
  <c r="AS74" i="12"/>
  <c r="AS9" i="12"/>
  <c r="AS62" i="12"/>
  <c r="AT62" i="12"/>
  <c r="AT57" i="12"/>
  <c r="AS54" i="12"/>
  <c r="AT54" i="12"/>
  <c r="AS20" i="12"/>
  <c r="AS48" i="12"/>
  <c r="AT48" i="12"/>
  <c r="AS12" i="12"/>
  <c r="AS50" i="12"/>
  <c r="AT50" i="12"/>
  <c r="AS84" i="12"/>
  <c r="AS85" i="12"/>
  <c r="AT85" i="12"/>
  <c r="AT86" i="12"/>
  <c r="AS25" i="12"/>
  <c r="AT25" i="12"/>
  <c r="AS10" i="12"/>
  <c r="AT526" i="12"/>
  <c r="AS526" i="12"/>
  <c r="AS44" i="12"/>
  <c r="AS41" i="12"/>
  <c r="AT41" i="12"/>
  <c r="AS65" i="12"/>
  <c r="AT40" i="12"/>
  <c r="AS40" i="12"/>
  <c r="AS88" i="12"/>
  <c r="AS39" i="12"/>
  <c r="AT39" i="12"/>
  <c r="AT7" i="12"/>
  <c r="AT28" i="12"/>
  <c r="AS28" i="12"/>
  <c r="AT76" i="12"/>
  <c r="AT17" i="12"/>
  <c r="AS17" i="12"/>
  <c r="AT13" i="12"/>
  <c r="AS15" i="12"/>
  <c r="AT15" i="12"/>
  <c r="AS409" i="12"/>
  <c r="AT859" i="12"/>
  <c r="AS859" i="12"/>
  <c r="AT795" i="12"/>
  <c r="AS668" i="12"/>
  <c r="AT668" i="12"/>
  <c r="AS592" i="12"/>
  <c r="AS503" i="12"/>
  <c r="AT503" i="12"/>
  <c r="AT297" i="12"/>
  <c r="AT204" i="12"/>
  <c r="AS204" i="12"/>
  <c r="AS8" i="12"/>
  <c r="AT886" i="12"/>
  <c r="AT868" i="12"/>
  <c r="AT856" i="12"/>
  <c r="AS878" i="12"/>
  <c r="AT836" i="12"/>
  <c r="AT867" i="12"/>
  <c r="AT846" i="12"/>
  <c r="AT842" i="12"/>
  <c r="AS349" i="12"/>
  <c r="AT832" i="12"/>
  <c r="AT542" i="12"/>
  <c r="AS809" i="12"/>
  <c r="AT825" i="12"/>
  <c r="AT802" i="12"/>
  <c r="AS811" i="12"/>
  <c r="AT783" i="12"/>
  <c r="AT776" i="12"/>
  <c r="AS778" i="12"/>
  <c r="AS770" i="12"/>
  <c r="AT759" i="12"/>
  <c r="AS53" i="12"/>
  <c r="AS787" i="12"/>
  <c r="AS744" i="12"/>
  <c r="AT747" i="12"/>
  <c r="AT749" i="12"/>
  <c r="AS734" i="12"/>
  <c r="AS730" i="12"/>
  <c r="AT705" i="12"/>
  <c r="AT715" i="12"/>
  <c r="AS133" i="12"/>
  <c r="AT700" i="12"/>
  <c r="AS695" i="12"/>
  <c r="AS733" i="12"/>
  <c r="AT686" i="12"/>
  <c r="AT682" i="12"/>
  <c r="AS666" i="12"/>
  <c r="AS680" i="12"/>
  <c r="AS584" i="12"/>
  <c r="AS448" i="12"/>
  <c r="AS614" i="12"/>
  <c r="AT628" i="12"/>
  <c r="AS461" i="12"/>
  <c r="AT653" i="12"/>
  <c r="AT632" i="12"/>
  <c r="AT630" i="12"/>
  <c r="AS616" i="12"/>
  <c r="AT610" i="12"/>
  <c r="AS654" i="12"/>
  <c r="AT603" i="12"/>
  <c r="AT600" i="12"/>
  <c r="AT596" i="12"/>
  <c r="AT602" i="12"/>
  <c r="AT579" i="12"/>
  <c r="AT551" i="12"/>
  <c r="AT553" i="12"/>
  <c r="AT574" i="12"/>
  <c r="AS558" i="12"/>
  <c r="AT550" i="12"/>
  <c r="AT531" i="12"/>
  <c r="AT495" i="12"/>
  <c r="AT538" i="12"/>
  <c r="AT508" i="12"/>
  <c r="AS505" i="12"/>
  <c r="AT514" i="12"/>
  <c r="AS543" i="12"/>
  <c r="AS518" i="12"/>
  <c r="AT472" i="12"/>
  <c r="AT487" i="12"/>
  <c r="AS468" i="12"/>
  <c r="AT469" i="12"/>
  <c r="AT465" i="12"/>
  <c r="AS478" i="12"/>
  <c r="AS476" i="12"/>
  <c r="AS445" i="12"/>
  <c r="AS437" i="12"/>
  <c r="AS435" i="12"/>
  <c r="AS429" i="12"/>
  <c r="AS424" i="12"/>
  <c r="AT415" i="12"/>
  <c r="AT412" i="12"/>
  <c r="AS773" i="12"/>
  <c r="AT405" i="12"/>
  <c r="AS401" i="12"/>
  <c r="AS387" i="12"/>
  <c r="AT381" i="12"/>
  <c r="AT357" i="12"/>
  <c r="AT364" i="12"/>
  <c r="AS520" i="12"/>
  <c r="AS384" i="12"/>
  <c r="AS351" i="12"/>
  <c r="AS769" i="12"/>
  <c r="AS346" i="12"/>
  <c r="AT327" i="12"/>
  <c r="AT330" i="12"/>
  <c r="AS337" i="12"/>
  <c r="AT312" i="12"/>
  <c r="AS301" i="12"/>
  <c r="AT306" i="12"/>
  <c r="AT768" i="12"/>
  <c r="AS285" i="12"/>
  <c r="AT288" i="12"/>
  <c r="AS304" i="12"/>
  <c r="AS882" i="12"/>
  <c r="AS742" i="12"/>
  <c r="AS274" i="12"/>
  <c r="AT274" i="12"/>
  <c r="AT278" i="12"/>
  <c r="AT665" i="12"/>
  <c r="AS665" i="12"/>
  <c r="AT270" i="12"/>
  <c r="AT265" i="12"/>
  <c r="AS265" i="12"/>
  <c r="AS262" i="12"/>
  <c r="AT261" i="12"/>
  <c r="AS261" i="12"/>
  <c r="AT271" i="12"/>
  <c r="AT242" i="12"/>
  <c r="AS242" i="12"/>
  <c r="AT266" i="12"/>
  <c r="AT256" i="12"/>
  <c r="AS256" i="12"/>
  <c r="AT252" i="12"/>
  <c r="AT245" i="12"/>
  <c r="AS245" i="12"/>
  <c r="AT243" i="12"/>
  <c r="AT267" i="12"/>
  <c r="AS267" i="12"/>
  <c r="AT247" i="12"/>
  <c r="AT241" i="12"/>
  <c r="AS241" i="12"/>
  <c r="AS238" i="12"/>
  <c r="AS220" i="12"/>
  <c r="AT220" i="12"/>
  <c r="AS224" i="12"/>
  <c r="AS218" i="12"/>
  <c r="AT218" i="12"/>
  <c r="AT237" i="12"/>
  <c r="AT221" i="12"/>
  <c r="AS221" i="12"/>
  <c r="AT233" i="12"/>
  <c r="AS217" i="12"/>
  <c r="AT217" i="12"/>
  <c r="AT228" i="12"/>
  <c r="AT179" i="12"/>
  <c r="AS179" i="12"/>
  <c r="AS161" i="12"/>
  <c r="AS201" i="12"/>
  <c r="AT201" i="12"/>
  <c r="AT148" i="12"/>
  <c r="AS173" i="12"/>
  <c r="AT173" i="12"/>
  <c r="AS188" i="12"/>
  <c r="AS244" i="12"/>
  <c r="AT244" i="12"/>
  <c r="AT200" i="12"/>
  <c r="AT203" i="12"/>
  <c r="AS203" i="12"/>
  <c r="AS149" i="12"/>
  <c r="AT175" i="12"/>
  <c r="AS175" i="12"/>
  <c r="AT186" i="12"/>
  <c r="AT172" i="12"/>
  <c r="AS172" i="12"/>
  <c r="AT155" i="12"/>
  <c r="AT442" i="12"/>
  <c r="AS442" i="12"/>
  <c r="AT180" i="12"/>
  <c r="AT174" i="12"/>
  <c r="AS174" i="12"/>
  <c r="AS162" i="12"/>
  <c r="AS160" i="12"/>
  <c r="AT160" i="12"/>
  <c r="AS196" i="12"/>
  <c r="AS170" i="12"/>
  <c r="AT170" i="12"/>
  <c r="AS164" i="12"/>
  <c r="AS627" i="12"/>
  <c r="AT627" i="12"/>
  <c r="AS211" i="12"/>
  <c r="AS193" i="12"/>
  <c r="AT193" i="12"/>
  <c r="AS166" i="12"/>
  <c r="AS183" i="12"/>
  <c r="AT183" i="12"/>
  <c r="AT322" i="12"/>
  <c r="AS153" i="12"/>
  <c r="AT153" i="12"/>
  <c r="AT145" i="12"/>
  <c r="AS141" i="12"/>
  <c r="AT141" i="12"/>
  <c r="AS195" i="12"/>
  <c r="AT138" i="12"/>
  <c r="AS138" i="12"/>
  <c r="AT181" i="12"/>
  <c r="AS144" i="12"/>
  <c r="AT144" i="12"/>
  <c r="AT213" i="12"/>
  <c r="AS150" i="12"/>
  <c r="AT150" i="12"/>
  <c r="AT159" i="12"/>
  <c r="AT122" i="12"/>
  <c r="AS122" i="12"/>
  <c r="AT104" i="12"/>
  <c r="AS103" i="12"/>
  <c r="AT103" i="12"/>
  <c r="AT112" i="12"/>
  <c r="AT128" i="12"/>
  <c r="AS128" i="12"/>
  <c r="AT131" i="12"/>
  <c r="AS240" i="12"/>
  <c r="AT240" i="12"/>
  <c r="AS126" i="12"/>
  <c r="AS92" i="12"/>
  <c r="AT92" i="12"/>
  <c r="AT90" i="12"/>
  <c r="AS114" i="12"/>
  <c r="AT114" i="12"/>
  <c r="AT97" i="12"/>
  <c r="AT101" i="12"/>
  <c r="AS101" i="12"/>
  <c r="AT132" i="12"/>
  <c r="AT109" i="12"/>
  <c r="AS109" i="12"/>
  <c r="AT105" i="12"/>
  <c r="AT605" i="12"/>
  <c r="AS605" i="12"/>
  <c r="AT113" i="12"/>
  <c r="AS125" i="12"/>
  <c r="AT125" i="12"/>
  <c r="AS94" i="12"/>
  <c r="AS119" i="12"/>
  <c r="AT119" i="12"/>
  <c r="AT87" i="12"/>
  <c r="AT81" i="12"/>
  <c r="AS81" i="12"/>
  <c r="AS83" i="12"/>
  <c r="AT22" i="12"/>
  <c r="AS22" i="12"/>
  <c r="AS77" i="12"/>
  <c r="AS73" i="12"/>
  <c r="AT73" i="12"/>
  <c r="AS31" i="12"/>
  <c r="AS70" i="12"/>
  <c r="AT70" i="12"/>
  <c r="AT37" i="12"/>
  <c r="AS68" i="12"/>
  <c r="AT68" i="12"/>
  <c r="AS32" i="12"/>
  <c r="AT21" i="12"/>
  <c r="AS21" i="12"/>
  <c r="AT875" i="12"/>
  <c r="AS34" i="12"/>
  <c r="AT34" i="12"/>
  <c r="AS61" i="12"/>
  <c r="AS35" i="12"/>
  <c r="AT35" i="12"/>
  <c r="AS56" i="12"/>
  <c r="AS55" i="12"/>
  <c r="AT55" i="12"/>
  <c r="AT60" i="12"/>
  <c r="AS72" i="12"/>
  <c r="AT72" i="12"/>
  <c r="AT51" i="12"/>
  <c r="AT64" i="12"/>
  <c r="AS64" i="12"/>
  <c r="AT52" i="12"/>
  <c r="AS27" i="12"/>
  <c r="AT27" i="12"/>
  <c r="AS24" i="12"/>
  <c r="AT16" i="12"/>
  <c r="AS16" i="12"/>
  <c r="AS236" i="12"/>
  <c r="AS33" i="12"/>
  <c r="AT33" i="12"/>
  <c r="AS471" i="12"/>
  <c r="AT45" i="12"/>
  <c r="AS45" i="12"/>
  <c r="AT47" i="12"/>
  <c r="AS43" i="12"/>
  <c r="AT43" i="12"/>
  <c r="AS59" i="12"/>
  <c r="AT19" i="12"/>
  <c r="AS19" i="12"/>
  <c r="AS29" i="12"/>
  <c r="AT26" i="12"/>
  <c r="AS26" i="12"/>
  <c r="AS18" i="12"/>
  <c r="AS38" i="12"/>
  <c r="AT38" i="12"/>
  <c r="AT11" i="12"/>
  <c r="AS205" i="12"/>
  <c r="AT205" i="12"/>
  <c r="AT403" i="12"/>
  <c r="AS845" i="12"/>
  <c r="AT845" i="12"/>
  <c r="AT775" i="12"/>
  <c r="AS646" i="12"/>
  <c r="AT646" i="12"/>
  <c r="AT509" i="12"/>
  <c r="AS493" i="12"/>
  <c r="AT493" i="12"/>
  <c r="AS296" i="12"/>
  <c r="AO845" i="4"/>
  <c r="AO599" i="4"/>
  <c r="AO51" i="4"/>
  <c r="AO43" i="4"/>
  <c r="AP39" i="4"/>
  <c r="AP195" i="4"/>
  <c r="AP32" i="4"/>
  <c r="AW38" i="4"/>
  <c r="AX38" i="4" s="1"/>
  <c r="AQ6" i="5"/>
  <c r="AQ898" i="4"/>
  <c r="AA902" i="4"/>
  <c r="AV15" i="4"/>
  <c r="AW15" i="4" s="1"/>
  <c r="AP526" i="4"/>
  <c r="AA896" i="4"/>
  <c r="R6" i="5"/>
  <c r="AA900" i="4"/>
  <c r="AQ897" i="4"/>
  <c r="AW8" i="4"/>
  <c r="AX8" i="4" s="1"/>
  <c r="AQ896" i="4"/>
  <c r="AP17" i="4"/>
  <c r="AV76" i="4"/>
  <c r="AP59" i="4"/>
  <c r="AP55" i="4"/>
  <c r="AA6" i="5"/>
  <c r="R899" i="4"/>
  <c r="AV17" i="4"/>
  <c r="AV526" i="4"/>
  <c r="AQ88" i="7"/>
  <c r="AI78" i="7"/>
  <c r="AM78" i="7"/>
  <c r="AL73" i="7"/>
  <c r="AM88" i="7"/>
  <c r="AN78" i="7"/>
  <c r="AJ78" i="7"/>
  <c r="AN77" i="7"/>
  <c r="AO880" i="4"/>
  <c r="AO797" i="4"/>
  <c r="AO711" i="4"/>
  <c r="AO671" i="4"/>
  <c r="AO654" i="4"/>
  <c r="AO582" i="4"/>
  <c r="AO678" i="4"/>
  <c r="AO444" i="4"/>
  <c r="AO340" i="4"/>
  <c r="AO392" i="4"/>
  <c r="AO732" i="4"/>
  <c r="AO296" i="4"/>
  <c r="AK77" i="7"/>
  <c r="AK80" i="7" s="1"/>
  <c r="AK95" i="7" s="1"/>
  <c r="AK89" i="7" s="1"/>
  <c r="AO79" i="7"/>
  <c r="H648" i="6"/>
  <c r="AO477" i="4"/>
  <c r="AO425" i="4"/>
  <c r="AA887" i="4"/>
  <c r="AP8" i="4"/>
  <c r="AP13" i="4"/>
  <c r="AN73" i="7"/>
  <c r="AO88" i="7" s="1"/>
  <c r="AR80" i="7"/>
  <c r="AR95" i="7" s="1"/>
  <c r="AR89" i="7" s="1"/>
  <c r="AM77" i="7"/>
  <c r="AI77" i="7"/>
  <c r="AI80" i="7" s="1"/>
  <c r="AI95" i="7" s="1"/>
  <c r="AI89" i="7" s="1"/>
  <c r="AO77" i="7"/>
  <c r="AP76" i="4"/>
  <c r="AP85" i="4"/>
  <c r="AO115" i="4"/>
  <c r="AO473" i="4"/>
  <c r="AV522" i="4"/>
  <c r="AW522" i="4" s="1"/>
  <c r="AU6" i="5"/>
  <c r="AP94" i="7"/>
  <c r="AL94" i="7"/>
  <c r="AM94" i="7"/>
  <c r="H615" i="6"/>
  <c r="H614" i="6" s="1"/>
  <c r="AQ94" i="7"/>
  <c r="AO192" i="4"/>
  <c r="AO181" i="4"/>
  <c r="AO193" i="4"/>
  <c r="AO253" i="4"/>
  <c r="AO71" i="4"/>
  <c r="AO509" i="4"/>
  <c r="AO229" i="4"/>
  <c r="AO291" i="4"/>
  <c r="AO567" i="4"/>
  <c r="AO876" i="4"/>
  <c r="AP734" i="4"/>
  <c r="AS73" i="7"/>
  <c r="AS96" i="7" s="1"/>
  <c r="AS80" i="7"/>
  <c r="AS95" i="7" s="1"/>
  <c r="AO144" i="4"/>
  <c r="AO587" i="4"/>
  <c r="AO431" i="4"/>
  <c r="AO250" i="4"/>
  <c r="AO107" i="4"/>
  <c r="AO78" i="4"/>
  <c r="AO153" i="4"/>
  <c r="AO289" i="4"/>
  <c r="AO172" i="4"/>
  <c r="AO438" i="4"/>
  <c r="AO148" i="4"/>
  <c r="AO123" i="4"/>
  <c r="AO236" i="4"/>
  <c r="AO189" i="4"/>
  <c r="AO257" i="4"/>
  <c r="AO635" i="4"/>
  <c r="AO559" i="4"/>
  <c r="AO77" i="4"/>
  <c r="AO327" i="4"/>
  <c r="AO162" i="4"/>
  <c r="AO104" i="4"/>
  <c r="AO178" i="4"/>
  <c r="AO147" i="4"/>
  <c r="AO146" i="4"/>
  <c r="AO114" i="4"/>
  <c r="AO86" i="4"/>
  <c r="AO85" i="4"/>
  <c r="AO57" i="4"/>
  <c r="AO679" i="4"/>
  <c r="AO328" i="4"/>
  <c r="AO775" i="4"/>
  <c r="AO52" i="4"/>
  <c r="AO777" i="4"/>
  <c r="AO731" i="4"/>
  <c r="AO749" i="4"/>
  <c r="AO686" i="4"/>
  <c r="AO685" i="4"/>
  <c r="AO641" i="4"/>
  <c r="AO578" i="4"/>
  <c r="AO311" i="4"/>
  <c r="AO798" i="4"/>
  <c r="AO108" i="4"/>
  <c r="AO449" i="4"/>
  <c r="AO804" i="4"/>
  <c r="AO659" i="4"/>
  <c r="AO539" i="4"/>
  <c r="AO131" i="4"/>
  <c r="AO125" i="4"/>
  <c r="AO756" i="4"/>
  <c r="AO639" i="4"/>
  <c r="AO556" i="4"/>
  <c r="AO580" i="4"/>
  <c r="AO404" i="4"/>
  <c r="AO513" i="4"/>
  <c r="AO675" i="4"/>
  <c r="AO558" i="4"/>
  <c r="AO212" i="4"/>
  <c r="AO160" i="4"/>
  <c r="AO630" i="4"/>
  <c r="AO680" i="4"/>
  <c r="AO846" i="4"/>
  <c r="AO821" i="4"/>
  <c r="AO610" i="4"/>
  <c r="AO545" i="4"/>
  <c r="AO461" i="4"/>
  <c r="AO806" i="4"/>
  <c r="AO446" i="4"/>
  <c r="AO519" i="4"/>
  <c r="AO768" i="4"/>
  <c r="AP461" i="4"/>
  <c r="AO834" i="4"/>
  <c r="AO729" i="4"/>
  <c r="AO720" i="4"/>
  <c r="AO695" i="4"/>
  <c r="AO523" i="4"/>
  <c r="AO494" i="4"/>
  <c r="AO778" i="4"/>
  <c r="AO337" i="4"/>
  <c r="AO336" i="4"/>
  <c r="AO308" i="4"/>
  <c r="AO271" i="4"/>
  <c r="AO217" i="4"/>
  <c r="AO230" i="4"/>
  <c r="AP217" i="4"/>
  <c r="AO215" i="4"/>
  <c r="AO248" i="4"/>
  <c r="AO157" i="4"/>
  <c r="AO205" i="4"/>
  <c r="AO276" i="4"/>
  <c r="AP271" i="4"/>
  <c r="AO237" i="4"/>
  <c r="AO198" i="4"/>
  <c r="AO49" i="4"/>
  <c r="AP328" i="4"/>
  <c r="AO860" i="4"/>
  <c r="AO822" i="4"/>
  <c r="AO228" i="4"/>
  <c r="AP229" i="4"/>
  <c r="AO56" i="4"/>
  <c r="AO267" i="4"/>
  <c r="AO879" i="4"/>
  <c r="AO470" i="4"/>
  <c r="AO360" i="4"/>
  <c r="AO275" i="4"/>
  <c r="AO268" i="4"/>
  <c r="AO234" i="4"/>
  <c r="AO746" i="4"/>
  <c r="AO724" i="4"/>
  <c r="AO602" i="4"/>
  <c r="AO430" i="4"/>
  <c r="AO422" i="4"/>
  <c r="AO324" i="4"/>
  <c r="AO316" i="4"/>
  <c r="AO301" i="4"/>
  <c r="AO293" i="4"/>
  <c r="AO244" i="4"/>
  <c r="AO242" i="4"/>
  <c r="AO102" i="4"/>
  <c r="AO95" i="4"/>
  <c r="AO21" i="4"/>
  <c r="AO805" i="4"/>
  <c r="AO734" i="4"/>
  <c r="AO505" i="4"/>
  <c r="AO631" i="4"/>
  <c r="AO674" i="4"/>
  <c r="AO661" i="4"/>
  <c r="AO330" i="4"/>
  <c r="AP539" i="4"/>
  <c r="AO497" i="4"/>
  <c r="AO290" i="4"/>
  <c r="AO68" i="4"/>
  <c r="AO423" i="4"/>
  <c r="AO480" i="4"/>
  <c r="AO644" i="4"/>
  <c r="AP821" i="4"/>
  <c r="AO684" i="4"/>
  <c r="AO619" i="4"/>
  <c r="AO26" i="4"/>
  <c r="AO647" i="4"/>
  <c r="AO199" i="4"/>
  <c r="AO300" i="4"/>
  <c r="AP731" i="4"/>
  <c r="AP425" i="4"/>
  <c r="AO655" i="4"/>
  <c r="AO757" i="4"/>
  <c r="AO744" i="4"/>
  <c r="AO137" i="4"/>
  <c r="AO129" i="4"/>
  <c r="AO96" i="4"/>
  <c r="AO89" i="4"/>
  <c r="AO17" i="4"/>
  <c r="AO683" i="4"/>
  <c r="AO590" i="4"/>
  <c r="AO265" i="4"/>
  <c r="AP809" i="4"/>
  <c r="AO514" i="4"/>
  <c r="AO569" i="4"/>
  <c r="AO141" i="4"/>
  <c r="AO27" i="4"/>
  <c r="AO8" i="4"/>
  <c r="AO662" i="4"/>
  <c r="AP189" i="4"/>
  <c r="AO833" i="4"/>
  <c r="AO794" i="4"/>
  <c r="AO717" i="4"/>
  <c r="AO608" i="4"/>
  <c r="AO520" i="4"/>
  <c r="AO401" i="4"/>
  <c r="AO864" i="4"/>
  <c r="AO458" i="4"/>
  <c r="AO105" i="4"/>
  <c r="AO538" i="4"/>
  <c r="AO848" i="4"/>
  <c r="AO306" i="4"/>
  <c r="AO741" i="4"/>
  <c r="AO761" i="4"/>
  <c r="AP438" i="4"/>
  <c r="AO850" i="4"/>
  <c r="AO261" i="4"/>
  <c r="AO847" i="4"/>
  <c r="AO500" i="4"/>
  <c r="AO65" i="4"/>
  <c r="AO314" i="4"/>
  <c r="AO571" i="4"/>
  <c r="AO561" i="4"/>
  <c r="AO194" i="4"/>
  <c r="AO453" i="4"/>
  <c r="AO37" i="4"/>
  <c r="AP610" i="4"/>
  <c r="AO64" i="4"/>
  <c r="AO38" i="4"/>
  <c r="AP507" i="4"/>
  <c r="AO859" i="4"/>
  <c r="AO255" i="4"/>
  <c r="AO576" i="4"/>
  <c r="AO670" i="4"/>
  <c r="AP806" i="4"/>
  <c r="AP775" i="4"/>
  <c r="AO305" i="4"/>
  <c r="AO264" i="4"/>
  <c r="AO256" i="4"/>
  <c r="AO504" i="4"/>
  <c r="AO28" i="4"/>
  <c r="AO557" i="4"/>
  <c r="AO625" i="4"/>
  <c r="AO421" i="4"/>
  <c r="AO471" i="4"/>
  <c r="AO872" i="4"/>
  <c r="AO249" i="4"/>
  <c r="AO664" i="4"/>
  <c r="AO663" i="4"/>
  <c r="AO527" i="4"/>
  <c r="AO20" i="4"/>
  <c r="AO25" i="4"/>
  <c r="AO565" i="4"/>
  <c r="AO213" i="4"/>
  <c r="AP284" i="4"/>
  <c r="AO145" i="4"/>
  <c r="AP798" i="4"/>
  <c r="AO737" i="4"/>
  <c r="AP635" i="4"/>
  <c r="AO528" i="4"/>
  <c r="AO272" i="4"/>
  <c r="AP220" i="4"/>
  <c r="AP664" i="4"/>
  <c r="AO14" i="4"/>
  <c r="AO853" i="4"/>
  <c r="AO645" i="4"/>
  <c r="AP710" i="4"/>
  <c r="AO143" i="4"/>
  <c r="AP777" i="4"/>
  <c r="AO474" i="4"/>
  <c r="AO600" i="4"/>
  <c r="AO83" i="4"/>
  <c r="AP637" i="4"/>
  <c r="AO808" i="4"/>
  <c r="AO82" i="4"/>
  <c r="AP753" i="4"/>
  <c r="AO434" i="4"/>
  <c r="AP545" i="4"/>
  <c r="AO620" i="4"/>
  <c r="J157" i="9"/>
  <c r="J177" i="9"/>
  <c r="AS64" i="7"/>
  <c r="AS66" i="7" s="1"/>
  <c r="AP557" i="4"/>
  <c r="AP670" i="4"/>
  <c r="AO209" i="4"/>
  <c r="AO489" i="4"/>
  <c r="AP548" i="4"/>
  <c r="AP349" i="4"/>
  <c r="AO349" i="4"/>
  <c r="AP30" i="4"/>
  <c r="AP837" i="4"/>
  <c r="AO837" i="4"/>
  <c r="AP719" i="4"/>
  <c r="AP627" i="4"/>
  <c r="AP562" i="4"/>
  <c r="AO562" i="4"/>
  <c r="AO506" i="4"/>
  <c r="AP465" i="4"/>
  <c r="AP457" i="4"/>
  <c r="AO579" i="4"/>
  <c r="AO541" i="4"/>
  <c r="AP252" i="4"/>
  <c r="AO252" i="4"/>
  <c r="AP164" i="4"/>
  <c r="AP682" i="4"/>
  <c r="AP139" i="4"/>
  <c r="AO139" i="4"/>
  <c r="AO99" i="4"/>
  <c r="AO93" i="4"/>
  <c r="AP93" i="4"/>
  <c r="AP74" i="4"/>
  <c r="AO868" i="4"/>
  <c r="AO873" i="4"/>
  <c r="AO442" i="4"/>
  <c r="AO339" i="4"/>
  <c r="AO48" i="4"/>
  <c r="Z17" i="4"/>
  <c r="Z771" i="4"/>
  <c r="J221" i="4"/>
  <c r="AP221" i="4"/>
  <c r="AP779" i="4"/>
  <c r="AP542" i="4"/>
  <c r="AO542" i="4"/>
  <c r="AP482" i="4"/>
  <c r="J544" i="4"/>
  <c r="Z544" i="4"/>
  <c r="Z521" i="4"/>
  <c r="J521" i="4"/>
  <c r="J475" i="4"/>
  <c r="AO475" i="4" s="1"/>
  <c r="J439" i="4"/>
  <c r="AP439" i="4" s="1"/>
  <c r="Z439" i="4"/>
  <c r="J436" i="4"/>
  <c r="AP436" i="4"/>
  <c r="Z436" i="4"/>
  <c r="J416" i="4"/>
  <c r="Z416" i="4"/>
  <c r="Z374" i="4"/>
  <c r="J374" i="4"/>
  <c r="J373" i="4"/>
  <c r="Z373" i="4"/>
  <c r="AP882" i="4"/>
  <c r="AO526" i="4"/>
  <c r="AO207" i="4"/>
  <c r="AO35" i="4"/>
  <c r="AO59" i="4"/>
  <c r="AP679" i="4"/>
  <c r="AO50" i="4"/>
  <c r="AO159" i="4"/>
  <c r="AP684" i="4"/>
  <c r="Z863" i="4"/>
  <c r="AO263" i="4"/>
  <c r="Z818" i="4"/>
  <c r="J818" i="4"/>
  <c r="AO818" i="4" s="1"/>
  <c r="AO613" i="4"/>
  <c r="Z498" i="4"/>
  <c r="J498" i="4"/>
  <c r="Z481" i="4"/>
  <c r="J481" i="4"/>
  <c r="AO481" i="4" s="1"/>
  <c r="Z478" i="4"/>
  <c r="J478" i="4"/>
  <c r="AO478" i="4" s="1"/>
  <c r="J331" i="4"/>
  <c r="AP331" i="4"/>
  <c r="Z331" i="4"/>
  <c r="AP672" i="4"/>
  <c r="AO789" i="4"/>
  <c r="AO246" i="4"/>
  <c r="AP291" i="4"/>
  <c r="AO46" i="4"/>
  <c r="AO158" i="4"/>
  <c r="AP660" i="4"/>
  <c r="Z858" i="4"/>
  <c r="AP853" i="4"/>
  <c r="AO863" i="4"/>
  <c r="J854" i="4"/>
  <c r="J852" i="4"/>
  <c r="Z618" i="4"/>
  <c r="J618" i="4"/>
  <c r="Z611" i="4"/>
  <c r="J611" i="4"/>
  <c r="AP611" i="4" s="1"/>
  <c r="J510" i="4"/>
  <c r="AP510" i="4"/>
  <c r="J490" i="4"/>
  <c r="AP490" i="4"/>
  <c r="Z490" i="4"/>
  <c r="J454" i="4"/>
  <c r="Z454" i="4"/>
  <c r="J451" i="4"/>
  <c r="AP451" i="4" s="1"/>
  <c r="Z451" i="4"/>
  <c r="J364" i="4"/>
  <c r="Z364" i="4"/>
  <c r="J363" i="4"/>
  <c r="AP363" i="4"/>
  <c r="Z363" i="4"/>
  <c r="J357" i="4"/>
  <c r="AP357" i="4" s="1"/>
  <c r="Z357" i="4"/>
  <c r="J356" i="4"/>
  <c r="AP356" i="4"/>
  <c r="Z356" i="4"/>
  <c r="J353" i="4"/>
  <c r="J333" i="4"/>
  <c r="Z333" i="4"/>
  <c r="Z848" i="4"/>
  <c r="Z616" i="4"/>
  <c r="J616" i="4"/>
  <c r="Z585" i="4"/>
  <c r="J585" i="4"/>
  <c r="J534" i="4"/>
  <c r="AP534" i="4" s="1"/>
  <c r="Z534" i="4"/>
  <c r="J532" i="4"/>
  <c r="AP532" i="4" s="1"/>
  <c r="Z532" i="4"/>
  <c r="AO502" i="4"/>
  <c r="J376" i="4"/>
  <c r="AP376" i="4" s="1"/>
  <c r="Z376" i="4"/>
  <c r="AO550" i="4"/>
  <c r="AO512" i="4"/>
  <c r="Z805" i="4"/>
  <c r="Z787" i="4"/>
  <c r="AO697" i="4"/>
  <c r="AO690" i="4"/>
  <c r="AO447" i="4"/>
  <c r="AO183" i="4"/>
  <c r="AO810" i="4"/>
  <c r="AO714" i="4"/>
  <c r="AO547" i="4"/>
  <c r="AO486" i="4"/>
  <c r="AO318" i="4"/>
  <c r="AO92" i="4"/>
  <c r="AP829" i="4"/>
  <c r="AO829" i="4"/>
  <c r="AO817" i="4"/>
  <c r="AP801" i="4"/>
  <c r="AO801" i="4"/>
  <c r="AO800" i="4"/>
  <c r="AO858" i="4"/>
  <c r="AP858" i="4"/>
  <c r="AO795" i="4"/>
  <c r="AP869" i="4"/>
  <c r="AO869" i="4"/>
  <c r="AP827" i="4"/>
  <c r="AP815" i="4"/>
  <c r="AO815" i="4"/>
  <c r="AO814" i="4"/>
  <c r="AP770" i="4"/>
  <c r="AO770" i="4"/>
  <c r="AP877" i="4"/>
  <c r="AO396" i="4"/>
  <c r="J861" i="4"/>
  <c r="AO861" i="4"/>
  <c r="AO857" i="4"/>
  <c r="AO855" i="4"/>
  <c r="Z834" i="4"/>
  <c r="AO832" i="4"/>
  <c r="AO752" i="4"/>
  <c r="AO728" i="4"/>
  <c r="AO796" i="4"/>
  <c r="AP26" i="4"/>
  <c r="J851" i="4"/>
  <c r="Z846" i="4"/>
  <c r="AO759" i="4"/>
  <c r="AP64" i="4"/>
  <c r="AO491" i="4"/>
  <c r="AO788" i="4"/>
  <c r="AO786" i="4"/>
  <c r="AO871" i="4"/>
  <c r="AO826" i="4"/>
  <c r="AO769" i="4"/>
  <c r="Z539" i="4"/>
  <c r="AO536" i="4"/>
  <c r="AO508" i="4"/>
  <c r="AO414" i="4"/>
  <c r="AO411" i="4"/>
  <c r="AO410" i="4"/>
  <c r="AO408" i="4"/>
  <c r="AO405" i="4"/>
  <c r="AO402" i="4"/>
  <c r="AO399" i="4"/>
  <c r="AO329" i="4"/>
  <c r="AO302" i="4"/>
  <c r="AO646" i="4"/>
  <c r="AO424" i="4"/>
  <c r="AO315" i="4"/>
  <c r="AO208" i="4"/>
  <c r="AO604" i="4"/>
  <c r="AO577" i="4"/>
  <c r="AO530" i="4"/>
  <c r="J466" i="4"/>
  <c r="AO383" i="4"/>
  <c r="AO381" i="4"/>
  <c r="AO379" i="4"/>
  <c r="Z256" i="4"/>
  <c r="AO254" i="4"/>
  <c r="AO15" i="4"/>
  <c r="J297" i="4"/>
  <c r="AO298" i="4"/>
  <c r="AP280" i="4"/>
  <c r="AO280" i="4"/>
  <c r="J204" i="4"/>
  <c r="AP203" i="4"/>
  <c r="AO179" i="4"/>
  <c r="AP179" i="4"/>
  <c r="AO167" i="4"/>
  <c r="AP151" i="4"/>
  <c r="AO151" i="4"/>
  <c r="J120" i="4"/>
  <c r="AP120" i="4" s="1"/>
  <c r="AO117" i="4"/>
  <c r="AO677" i="4"/>
  <c r="AP677" i="4"/>
  <c r="AP640" i="4"/>
  <c r="AO640" i="4"/>
  <c r="AP603" i="4"/>
  <c r="AO372" i="4"/>
  <c r="AP372" i="4"/>
  <c r="AP365" i="4"/>
  <c r="AP342" i="4"/>
  <c r="AO342" i="4"/>
  <c r="AP292" i="4"/>
  <c r="AO124" i="4"/>
  <c r="AP66" i="4"/>
  <c r="AO66" i="4"/>
  <c r="AO31" i="4"/>
  <c r="AP733" i="4"/>
  <c r="AO733" i="4"/>
  <c r="AO650" i="4"/>
  <c r="AP543" i="4"/>
  <c r="AO543" i="4"/>
  <c r="AP456" i="4"/>
  <c r="AP325" i="4"/>
  <c r="AO325" i="4"/>
  <c r="AP307" i="4"/>
  <c r="AO307" i="4"/>
  <c r="AP214" i="4"/>
  <c r="AO214" i="4"/>
  <c r="AP206" i="4"/>
  <c r="AP150" i="4"/>
  <c r="AO150" i="4"/>
  <c r="AP116" i="4"/>
  <c r="AP109" i="4"/>
  <c r="AO109" i="4"/>
  <c r="F614" i="6"/>
  <c r="AO615" i="4"/>
  <c r="AP615" i="4"/>
  <c r="AP346" i="4"/>
  <c r="AO346" i="4"/>
  <c r="AP247" i="4"/>
  <c r="AO247" i="4"/>
  <c r="AP130" i="4"/>
  <c r="AP126" i="4"/>
  <c r="AP865" i="4"/>
  <c r="AO865" i="4"/>
  <c r="AP235" i="4"/>
  <c r="AO216" i="4"/>
  <c r="AP216" i="4"/>
  <c r="AO177" i="4"/>
  <c r="AO112" i="4"/>
  <c r="AP112" i="4"/>
  <c r="AP409" i="4"/>
  <c r="J835" i="4"/>
  <c r="Z835" i="4"/>
  <c r="J802" i="4"/>
  <c r="Z802" i="4"/>
  <c r="AO750" i="4"/>
  <c r="AO80" i="4"/>
  <c r="AP709" i="4"/>
  <c r="AP503" i="4"/>
  <c r="AP447" i="4"/>
  <c r="AP559" i="4"/>
  <c r="AO649" i="4"/>
  <c r="AP860" i="4"/>
  <c r="AO633" i="4"/>
  <c r="AO448" i="4"/>
  <c r="AO735" i="4"/>
  <c r="AO747" i="4"/>
  <c r="AO840" i="4"/>
  <c r="AO573" i="4"/>
  <c r="AP37" i="4"/>
  <c r="AO41" i="4"/>
  <c r="Z150" i="4"/>
  <c r="J190" i="4"/>
  <c r="AO196" i="4"/>
  <c r="AP253" i="4"/>
  <c r="AP305" i="4"/>
  <c r="Z709" i="4"/>
  <c r="AO755" i="4"/>
  <c r="AP819" i="4"/>
  <c r="AP38" i="4"/>
  <c r="AO303" i="4"/>
  <c r="Z183" i="4"/>
  <c r="Z650" i="4"/>
  <c r="AP28" i="4"/>
  <c r="J772" i="4"/>
  <c r="AP772" i="4" s="1"/>
  <c r="J651" i="4"/>
  <c r="AP619" i="4"/>
  <c r="AP847" i="4"/>
  <c r="J317" i="4"/>
  <c r="AP317" i="4" s="1"/>
  <c r="AP556" i="4"/>
  <c r="AO106" i="4"/>
  <c r="AP257" i="4"/>
  <c r="Z346" i="4"/>
  <c r="Z553" i="4"/>
  <c r="AO395" i="4"/>
  <c r="AP550" i="4"/>
  <c r="J594" i="4"/>
  <c r="J540" i="4"/>
  <c r="AP512" i="4"/>
  <c r="AP873" i="4"/>
  <c r="AO838" i="4"/>
  <c r="J830" i="4"/>
  <c r="AP830" i="4" s="1"/>
  <c r="AP812" i="4"/>
  <c r="J799" i="4"/>
  <c r="AO799" i="4" s="1"/>
  <c r="Z783" i="4"/>
  <c r="J783" i="4"/>
  <c r="J782" i="4"/>
  <c r="J767" i="4"/>
  <c r="Z733" i="4"/>
  <c r="J715" i="4"/>
  <c r="Z715" i="4"/>
  <c r="AP714" i="4"/>
  <c r="Z701" i="4"/>
  <c r="J701" i="4"/>
  <c r="AP701" i="4" s="1"/>
  <c r="J700" i="4"/>
  <c r="J687" i="4"/>
  <c r="AP687" i="4" s="1"/>
  <c r="Z677" i="4"/>
  <c r="Z642" i="4"/>
  <c r="J642" i="4"/>
  <c r="Z640" i="4"/>
  <c r="J607" i="4"/>
  <c r="Z607" i="4"/>
  <c r="Z606" i="4"/>
  <c r="J584" i="4"/>
  <c r="AP584" i="4"/>
  <c r="M6" i="5"/>
  <c r="J522" i="4"/>
  <c r="J488" i="4"/>
  <c r="AP488" i="4" s="1"/>
  <c r="Z488" i="4"/>
  <c r="J479" i="4"/>
  <c r="AP479" i="4" s="1"/>
  <c r="Z479" i="4"/>
  <c r="J462" i="4"/>
  <c r="AO462" i="4" s="1"/>
  <c r="AP462" i="4"/>
  <c r="Z450" i="4"/>
  <c r="J450" i="4"/>
  <c r="AP442" i="4"/>
  <c r="J432" i="4"/>
  <c r="AO415" i="4"/>
  <c r="J386" i="4"/>
  <c r="J347" i="4"/>
  <c r="Z347" i="4"/>
  <c r="J323" i="4"/>
  <c r="J312" i="4"/>
  <c r="AP312" i="4"/>
  <c r="Z292" i="4"/>
  <c r="J282" i="4"/>
  <c r="AP282" i="4" s="1"/>
  <c r="J243" i="4"/>
  <c r="AP243" i="4" s="1"/>
  <c r="J218" i="4"/>
  <c r="Z206" i="4"/>
  <c r="J184" i="4"/>
  <c r="AO184" i="4" s="1"/>
  <c r="J171" i="4"/>
  <c r="J165" i="4"/>
  <c r="J138" i="4"/>
  <c r="J128" i="4"/>
  <c r="AP128" i="4" s="1"/>
  <c r="Z128" i="4"/>
  <c r="J101" i="4"/>
  <c r="AO98" i="4"/>
  <c r="J90" i="4"/>
  <c r="AP83" i="4"/>
  <c r="J72" i="4"/>
  <c r="Z57" i="4"/>
  <c r="Z31" i="4"/>
  <c r="Z13" i="4"/>
  <c r="Z11" i="4"/>
  <c r="F648" i="6"/>
  <c r="C643" i="6"/>
  <c r="D642" i="6" s="1"/>
  <c r="AJ80" i="7"/>
  <c r="AJ95" i="7" s="1"/>
  <c r="J628" i="4"/>
  <c r="AP628" i="4" s="1"/>
  <c r="Z628" i="4"/>
  <c r="AO459" i="4"/>
  <c r="AO309" i="4"/>
  <c r="AO241" i="4"/>
  <c r="AO88" i="4"/>
  <c r="Z40" i="4"/>
  <c r="J40" i="4"/>
  <c r="AS88" i="7"/>
  <c r="AR96" i="7"/>
  <c r="J592" i="4"/>
  <c r="AP875" i="4"/>
  <c r="AO862" i="4"/>
  <c r="AO754" i="4"/>
  <c r="AO445" i="4"/>
  <c r="AO345" i="4"/>
  <c r="AO629" i="4"/>
  <c r="AO563" i="4"/>
  <c r="AO22" i="4"/>
  <c r="J766" i="4"/>
  <c r="AO233" i="4"/>
  <c r="AO665" i="4"/>
  <c r="AO285" i="4"/>
  <c r="AO168" i="4"/>
  <c r="AO287" i="4"/>
  <c r="AO745" i="4"/>
  <c r="AO277" i="4"/>
  <c r="J210" i="4"/>
  <c r="Z692" i="4"/>
  <c r="Z755" i="4"/>
  <c r="J278" i="4"/>
  <c r="J294" i="4"/>
  <c r="Z285" i="4"/>
  <c r="Z749" i="4"/>
  <c r="AP182" i="4"/>
  <c r="AO182" i="4"/>
  <c r="Z739" i="4"/>
  <c r="J564" i="4"/>
  <c r="AP564" i="4" s="1"/>
  <c r="AP486" i="4"/>
  <c r="J549" i="4"/>
  <c r="J552" i="4"/>
  <c r="AP552" i="4" s="1"/>
  <c r="J878" i="4"/>
  <c r="AP878" i="4" s="1"/>
  <c r="Z878" i="4"/>
  <c r="Z824" i="4"/>
  <c r="J824" i="4"/>
  <c r="AO824" i="4" s="1"/>
  <c r="Z776" i="4"/>
  <c r="Z694" i="4"/>
  <c r="J694" i="4"/>
  <c r="AP694" i="4"/>
  <c r="J681" i="4"/>
  <c r="AP681" i="4" s="1"/>
  <c r="Z681" i="4"/>
  <c r="Z668" i="4"/>
  <c r="J668" i="4"/>
  <c r="AO668" i="4" s="1"/>
  <c r="AO656" i="4"/>
  <c r="AO643" i="4"/>
  <c r="J518" i="4"/>
  <c r="J495" i="4"/>
  <c r="AO443" i="4"/>
  <c r="J369" i="4"/>
  <c r="AP369" i="4" s="1"/>
  <c r="Z369" i="4"/>
  <c r="J362" i="4"/>
  <c r="J352" i="4"/>
  <c r="Z352" i="4"/>
  <c r="Z318" i="4"/>
  <c r="Z289" i="4"/>
  <c r="Z262" i="4"/>
  <c r="J262" i="4"/>
  <c r="AP262" i="4" s="1"/>
  <c r="Z239" i="4"/>
  <c r="J239" i="4"/>
  <c r="J238" i="4"/>
  <c r="Z212" i="4"/>
  <c r="J169" i="4"/>
  <c r="Z169" i="4"/>
  <c r="AO166" i="4"/>
  <c r="J111" i="4"/>
  <c r="AP111" i="4"/>
  <c r="Z111" i="4"/>
  <c r="Z893" i="4" s="1"/>
  <c r="Z48" i="4"/>
  <c r="C648" i="6"/>
  <c r="E606" i="6"/>
  <c r="AS94" i="7"/>
  <c r="AO94" i="7"/>
  <c r="AR94" i="7"/>
  <c r="AN94" i="7"/>
  <c r="AQ80" i="7"/>
  <c r="AQ95" i="7"/>
  <c r="Z792" i="4"/>
  <c r="AO813" i="4"/>
  <c r="Z142" i="4"/>
  <c r="J149" i="4"/>
  <c r="AO170" i="4"/>
  <c r="J435" i="4"/>
  <c r="AO435" i="4" s="1"/>
  <c r="J467" i="4"/>
  <c r="Z617" i="4"/>
  <c r="AO420" i="4"/>
  <c r="Z819" i="4"/>
  <c r="Z849" i="4"/>
  <c r="AO699" i="4"/>
  <c r="J62" i="4"/>
  <c r="J174" i="4"/>
  <c r="AP174" i="4" s="1"/>
  <c r="Z279" i="4"/>
  <c r="AO76" i="4"/>
  <c r="AO16" i="4"/>
  <c r="J18" i="4"/>
  <c r="Z245" i="4"/>
  <c r="Z237" i="4"/>
  <c r="Z428" i="4"/>
  <c r="Z551" i="4"/>
  <c r="J492" i="4"/>
  <c r="AP492" i="4" s="1"/>
  <c r="Z870" i="4"/>
  <c r="J870" i="4"/>
  <c r="AP870" i="4" s="1"/>
  <c r="Z844" i="4"/>
  <c r="J844" i="4"/>
  <c r="AO844" i="4" s="1"/>
  <c r="Z809" i="4"/>
  <c r="AO743" i="4"/>
  <c r="AO692" i="4"/>
  <c r="J623" i="4"/>
  <c r="AO623" i="4" s="1"/>
  <c r="Z601" i="4"/>
  <c r="Z523" i="4"/>
  <c r="Z507" i="4"/>
  <c r="AO428" i="4"/>
  <c r="Z393" i="4"/>
  <c r="J393" i="4"/>
  <c r="AP393" i="4" s="1"/>
  <c r="AO367" i="4"/>
  <c r="AO351" i="4"/>
  <c r="AO348" i="4"/>
  <c r="J313" i="4"/>
  <c r="AP313" i="4"/>
  <c r="Z313" i="4"/>
  <c r="AO245" i="4"/>
  <c r="J202" i="4"/>
  <c r="AP202" i="4"/>
  <c r="Z202" i="4"/>
  <c r="J180" i="4"/>
  <c r="AP180" i="4" s="1"/>
  <c r="Z180" i="4"/>
  <c r="AO155" i="4"/>
  <c r="AO142" i="4"/>
  <c r="J113" i="4"/>
  <c r="Z113" i="4"/>
  <c r="J79" i="4"/>
  <c r="AP79" i="4" s="1"/>
  <c r="J69" i="4"/>
  <c r="AP69" i="4"/>
  <c r="J33" i="4"/>
  <c r="AP33" i="4" s="1"/>
  <c r="G648" i="6"/>
  <c r="C630" i="6"/>
  <c r="D625" i="6" s="1"/>
  <c r="AJ73" i="7"/>
  <c r="AK88" i="7" s="1"/>
  <c r="AP78" i="7"/>
  <c r="AP80" i="7" s="1"/>
  <c r="AP95" i="7" s="1"/>
  <c r="AP89" i="7" s="1"/>
  <c r="AL96" i="7"/>
  <c r="AL100" i="7" s="1"/>
  <c r="AL101" i="7" s="1"/>
  <c r="AP435" i="4"/>
  <c r="AP651" i="4"/>
  <c r="AO651" i="4"/>
  <c r="J894" i="4"/>
  <c r="AW526" i="4"/>
  <c r="Z895" i="4"/>
  <c r="AW76" i="4"/>
  <c r="AX76" i="4"/>
  <c r="AW59" i="4"/>
  <c r="AX59" i="4" s="1"/>
  <c r="AW17" i="4"/>
  <c r="AX526" i="4"/>
  <c r="AV6" i="5"/>
  <c r="J901" i="4"/>
  <c r="AN96" i="7"/>
  <c r="AN100" i="7" s="1"/>
  <c r="AQ89" i="7"/>
  <c r="D623" i="6"/>
  <c r="AP478" i="4"/>
  <c r="AS89" i="7"/>
  <c r="AP861" i="4"/>
  <c r="AW734" i="4"/>
  <c r="AX734" i="4" s="1"/>
  <c r="AO436" i="4"/>
  <c r="AO323" i="4"/>
  <c r="AP323" i="4"/>
  <c r="AO331" i="4"/>
  <c r="AO111" i="4"/>
  <c r="AO347" i="4"/>
  <c r="AP347" i="4"/>
  <c r="AO313" i="4"/>
  <c r="AO312" i="4"/>
  <c r="AO490" i="4"/>
  <c r="AO532" i="4"/>
  <c r="AO376" i="4"/>
  <c r="AO616" i="4"/>
  <c r="AP616" i="4"/>
  <c r="AP618" i="4"/>
  <c r="AP373" i="4"/>
  <c r="AO373" i="4"/>
  <c r="AP416" i="4"/>
  <c r="AO416" i="4"/>
  <c r="AO333" i="4"/>
  <c r="AP333" i="4"/>
  <c r="AP374" i="4"/>
  <c r="AO374" i="4"/>
  <c r="AP475" i="4"/>
  <c r="AP544" i="4"/>
  <c r="AO544" i="4"/>
  <c r="AO357" i="4"/>
  <c r="AO364" i="4"/>
  <c r="AP364" i="4"/>
  <c r="AP454" i="4"/>
  <c r="AO611" i="4"/>
  <c r="AP818" i="4"/>
  <c r="AO521" i="4"/>
  <c r="AP521" i="4"/>
  <c r="AP854" i="4"/>
  <c r="AO854" i="4"/>
  <c r="AP498" i="4"/>
  <c r="AO851" i="4"/>
  <c r="AP851" i="4"/>
  <c r="AO870" i="4"/>
  <c r="AO202" i="4"/>
  <c r="AP297" i="4"/>
  <c r="AO466" i="4"/>
  <c r="AP466" i="4"/>
  <c r="AP204" i="4"/>
  <c r="AO120" i="4"/>
  <c r="AP113" i="4"/>
  <c r="AO113" i="4"/>
  <c r="AP844" i="4"/>
  <c r="AP239" i="4"/>
  <c r="D618" i="6"/>
  <c r="D628" i="6"/>
  <c r="AP18" i="4"/>
  <c r="AO18" i="4"/>
  <c r="AP149" i="4"/>
  <c r="AO149" i="4"/>
  <c r="AP169" i="4"/>
  <c r="AO169" i="4"/>
  <c r="AO362" i="4"/>
  <c r="AP362" i="4"/>
  <c r="AP518" i="4"/>
  <c r="AO878" i="4"/>
  <c r="AP210" i="4"/>
  <c r="AR100" i="7"/>
  <c r="AR105" i="7" s="1"/>
  <c r="D637" i="6"/>
  <c r="D635" i="6"/>
  <c r="D641" i="6"/>
  <c r="D639" i="6"/>
  <c r="D646" i="6"/>
  <c r="AP72" i="4"/>
  <c r="AO72" i="4"/>
  <c r="AP101" i="4"/>
  <c r="AO101" i="4"/>
  <c r="AO165" i="4"/>
  <c r="AP165" i="4"/>
  <c r="AP218" i="4"/>
  <c r="AP432" i="4"/>
  <c r="AO432" i="4"/>
  <c r="AO488" i="4"/>
  <c r="AP642" i="4"/>
  <c r="AO642" i="4"/>
  <c r="AO694" i="4"/>
  <c r="AP540" i="4"/>
  <c r="AO540" i="4"/>
  <c r="AP835" i="4"/>
  <c r="AP278" i="4"/>
  <c r="AP138" i="4"/>
  <c r="AO138" i="4"/>
  <c r="AO687" i="4"/>
  <c r="AP783" i="4"/>
  <c r="AO783" i="4"/>
  <c r="AP190" i="4"/>
  <c r="AO190" i="4"/>
  <c r="AO40" i="4"/>
  <c r="AO174" i="4"/>
  <c r="AP467" i="4"/>
  <c r="D619" i="6"/>
  <c r="AO584" i="4"/>
  <c r="AO681" i="4"/>
  <c r="AP824" i="4"/>
  <c r="AO69" i="4"/>
  <c r="D634" i="6"/>
  <c r="AP171" i="4"/>
  <c r="AO171" i="4"/>
  <c r="J6" i="5"/>
  <c r="AP522" i="4"/>
  <c r="AP6" i="5" s="1"/>
  <c r="AO522" i="4"/>
  <c r="AO6" i="5" s="1"/>
  <c r="AP700" i="4"/>
  <c r="AO767" i="4"/>
  <c r="AP767" i="4"/>
  <c r="AP799" i="4"/>
  <c r="AP594" i="4"/>
  <c r="AP62" i="4"/>
  <c r="D627" i="6"/>
  <c r="AO238" i="4"/>
  <c r="AP238" i="4"/>
  <c r="AO262" i="4"/>
  <c r="AP352" i="4"/>
  <c r="AO352" i="4"/>
  <c r="AO369" i="4"/>
  <c r="AP668" i="4"/>
  <c r="AO549" i="4"/>
  <c r="AP549" i="4"/>
  <c r="AO564" i="4"/>
  <c r="AP294" i="4"/>
  <c r="AO766" i="4"/>
  <c r="AP766" i="4"/>
  <c r="AP592" i="4"/>
  <c r="AO628" i="4"/>
  <c r="AP90" i="4"/>
  <c r="AO90" i="4"/>
  <c r="AO386" i="4"/>
  <c r="AP386" i="4"/>
  <c r="AO479" i="4"/>
  <c r="AP607" i="4"/>
  <c r="AO607" i="4"/>
  <c r="AO701" i="4"/>
  <c r="AP715" i="4"/>
  <c r="AO715" i="4"/>
  <c r="AO782" i="4"/>
  <c r="AP782" i="4"/>
  <c r="AO393" i="4"/>
  <c r="AL102" i="7"/>
  <c r="AL106" i="7"/>
  <c r="AX522" i="4"/>
  <c r="AX15" i="4"/>
  <c r="AX17" i="4"/>
  <c r="AW6" i="5"/>
  <c r="AR103" i="7"/>
  <c r="AX6" i="5"/>
  <c r="AO80" i="7" l="1"/>
  <c r="AO95" i="7" s="1"/>
  <c r="AO89" i="7" s="1"/>
  <c r="AN101" i="7"/>
  <c r="AN106" i="7"/>
  <c r="AN102" i="7"/>
  <c r="AN104" i="7"/>
  <c r="AS100" i="7"/>
  <c r="AS106" i="7" s="1"/>
  <c r="AS853" i="12"/>
  <c r="AT853" i="12"/>
  <c r="AS860" i="12"/>
  <c r="AS873" i="12"/>
  <c r="AS821" i="12"/>
  <c r="AS776" i="12"/>
  <c r="AS762" i="12"/>
  <c r="AS726" i="12"/>
  <c r="AT731" i="12"/>
  <c r="AS715" i="12"/>
  <c r="AS704" i="12"/>
  <c r="AS685" i="12"/>
  <c r="AS656" i="12"/>
  <c r="AT639" i="12"/>
  <c r="AT631" i="12"/>
  <c r="AS601" i="12"/>
  <c r="AS575" i="12"/>
  <c r="AS574" i="12"/>
  <c r="AS525" i="12"/>
  <c r="AT485" i="12"/>
  <c r="AT488" i="12"/>
  <c r="AS512" i="12"/>
  <c r="AS487" i="12"/>
  <c r="AS496" i="12"/>
  <c r="AS455" i="12"/>
  <c r="AS438" i="12"/>
  <c r="AT447" i="12"/>
  <c r="AS432" i="12"/>
  <c r="AT429" i="12"/>
  <c r="AS396" i="12"/>
  <c r="AS411" i="12"/>
  <c r="AT401" i="12"/>
  <c r="AS363" i="12"/>
  <c r="AS383" i="12"/>
  <c r="AT384" i="12"/>
  <c r="AT356" i="12"/>
  <c r="AT331" i="12"/>
  <c r="AT328" i="12"/>
  <c r="AT347" i="12"/>
  <c r="AS345" i="12"/>
  <c r="AT334" i="12"/>
  <c r="AT348" i="12"/>
  <c r="AT342" i="12"/>
  <c r="AT341" i="12"/>
  <c r="AT326" i="12"/>
  <c r="AT337" i="12"/>
  <c r="AS289" i="12"/>
  <c r="AS311" i="12"/>
  <c r="AS299" i="12"/>
  <c r="AS291" i="12"/>
  <c r="AS303" i="12"/>
  <c r="AS318" i="12"/>
  <c r="AT323" i="12"/>
  <c r="AS306" i="12"/>
  <c r="AS295" i="12"/>
  <c r="AS313" i="12"/>
  <c r="AT292" i="12"/>
  <c r="AS293" i="12"/>
  <c r="AT284" i="12"/>
  <c r="AS282" i="12"/>
  <c r="AT309" i="12"/>
  <c r="AS288" i="12"/>
  <c r="AT290" i="12"/>
  <c r="AS280" i="12"/>
  <c r="AT308" i="12"/>
  <c r="AS287" i="12"/>
  <c r="AO286" i="4"/>
  <c r="AP286" i="4"/>
  <c r="Z888" i="4"/>
  <c r="AV456" i="4"/>
  <c r="AW456" i="4"/>
  <c r="AX456" i="4" s="1"/>
  <c r="AU19" i="4"/>
  <c r="AV19" i="4" s="1"/>
  <c r="AW19" i="4"/>
  <c r="AX19" i="4" s="1"/>
  <c r="AU206" i="4"/>
  <c r="AV206" i="4" s="1"/>
  <c r="AW206" i="4"/>
  <c r="AX206" i="4" s="1"/>
  <c r="AU268" i="4"/>
  <c r="AV268" i="4" s="1"/>
  <c r="AW268" i="4"/>
  <c r="AX268" i="4" s="1"/>
  <c r="AU392" i="4"/>
  <c r="AV392" i="4" s="1"/>
  <c r="AW392" i="4"/>
  <c r="AX392" i="4" s="1"/>
  <c r="AU419" i="4"/>
  <c r="AV419" i="4" s="1"/>
  <c r="AW419" i="4"/>
  <c r="AX419" i="4" s="1"/>
  <c r="AU63" i="4"/>
  <c r="AV63" i="4" s="1"/>
  <c r="AW63" i="4"/>
  <c r="AX63" i="4" s="1"/>
  <c r="AV104" i="4"/>
  <c r="AW104" i="4"/>
  <c r="AX104" i="4" s="1"/>
  <c r="AO596" i="4"/>
  <c r="G615" i="6"/>
  <c r="G606" i="6"/>
  <c r="AI96" i="7"/>
  <c r="AJ88" i="7"/>
  <c r="AO773" i="4"/>
  <c r="AS866" i="12"/>
  <c r="AT866" i="12"/>
  <c r="AT837" i="12"/>
  <c r="AS857" i="12"/>
  <c r="AS842" i="12"/>
  <c r="AS864" i="12"/>
  <c r="AS785" i="12"/>
  <c r="AS771" i="12"/>
  <c r="AS724" i="12"/>
  <c r="AT734" i="12"/>
  <c r="AS698" i="12"/>
  <c r="AS681" i="12"/>
  <c r="AS678" i="12"/>
  <c r="AS655" i="12"/>
  <c r="AS63" i="12"/>
  <c r="AS636" i="12"/>
  <c r="AS613" i="12"/>
  <c r="AT339" i="12"/>
  <c r="AT583" i="12"/>
  <c r="AS557" i="12"/>
  <c r="AS549" i="12"/>
  <c r="AS508" i="12"/>
  <c r="AS534" i="12"/>
  <c r="AT543" i="12"/>
  <c r="AS524" i="12"/>
  <c r="AS530" i="12"/>
  <c r="AS423" i="12"/>
  <c r="AT416" i="12"/>
  <c r="AS417" i="12"/>
  <c r="AS395" i="12"/>
  <c r="AS573" i="12"/>
  <c r="AT352" i="12"/>
  <c r="AS369" i="12"/>
  <c r="AT368" i="12"/>
  <c r="AT385" i="12"/>
  <c r="AT390" i="12"/>
  <c r="AT389" i="12"/>
  <c r="AR102" i="7"/>
  <c r="AL103" i="7"/>
  <c r="AO79" i="4"/>
  <c r="AO594" i="4"/>
  <c r="AO467" i="4"/>
  <c r="D620" i="6"/>
  <c r="AJ96" i="7"/>
  <c r="J895" i="4"/>
  <c r="D638" i="6"/>
  <c r="AL78" i="7"/>
  <c r="AL80" i="7" s="1"/>
  <c r="AL95" i="7" s="1"/>
  <c r="AL89" i="7" s="1"/>
  <c r="D640" i="6"/>
  <c r="AO382" i="4"/>
  <c r="AO326" i="4"/>
  <c r="AO389" i="4"/>
  <c r="AO186" i="4"/>
  <c r="AO758" i="4"/>
  <c r="AP716" i="4"/>
  <c r="AP823" i="4"/>
  <c r="AO501" i="4"/>
  <c r="AP568" i="4"/>
  <c r="AP516" i="4"/>
  <c r="AP894" i="4" s="1"/>
  <c r="AO836" i="4"/>
  <c r="AO455" i="4"/>
  <c r="AO632" i="4"/>
  <c r="D611" i="6"/>
  <c r="AN79" i="7"/>
  <c r="AN80" i="7" s="1"/>
  <c r="AN95" i="7" s="1"/>
  <c r="AN89" i="7" s="1"/>
  <c r="AA898" i="4"/>
  <c r="AQ901" i="4"/>
  <c r="R901" i="4"/>
  <c r="AT280" i="12"/>
  <c r="AS279" i="12"/>
  <c r="AT313" i="12"/>
  <c r="AS300" i="12"/>
  <c r="AT311" i="12"/>
  <c r="AS329" i="12"/>
  <c r="AT345" i="12"/>
  <c r="AS332" i="12"/>
  <c r="AS390" i="12"/>
  <c r="AT377" i="12"/>
  <c r="AS368" i="12"/>
  <c r="AT374" i="12"/>
  <c r="AS404" i="12"/>
  <c r="AT395" i="12"/>
  <c r="AT421" i="12"/>
  <c r="AT430" i="12"/>
  <c r="AT438" i="12"/>
  <c r="AT443" i="12"/>
  <c r="AT466" i="12"/>
  <c r="AT475" i="12"/>
  <c r="AS523" i="12"/>
  <c r="AT544" i="12"/>
  <c r="AT534" i="12"/>
  <c r="AS498" i="12"/>
  <c r="AT525" i="12"/>
  <c r="AT541" i="12"/>
  <c r="AS572" i="12"/>
  <c r="AT575" i="12"/>
  <c r="AS580" i="12"/>
  <c r="AS599" i="12"/>
  <c r="AT634" i="12"/>
  <c r="AS624" i="12"/>
  <c r="AT647" i="12"/>
  <c r="AT667" i="12"/>
  <c r="AT684" i="12"/>
  <c r="AT723" i="12"/>
  <c r="AS720" i="12"/>
  <c r="AT698" i="12"/>
  <c r="AT738" i="12"/>
  <c r="AS746" i="12"/>
  <c r="AT762" i="12"/>
  <c r="AS781" i="12"/>
  <c r="AS760" i="12"/>
  <c r="AT814" i="12"/>
  <c r="AS805" i="12"/>
  <c r="AT835" i="12"/>
  <c r="AT860" i="12"/>
  <c r="AT870" i="12"/>
  <c r="AS855" i="12"/>
  <c r="AT880" i="12"/>
  <c r="AT283" i="12"/>
  <c r="AS284" i="12"/>
  <c r="AS294" i="12"/>
  <c r="AT303" i="12"/>
  <c r="AS281" i="12"/>
  <c r="AS342" i="12"/>
  <c r="AT325" i="12"/>
  <c r="AS331" i="12"/>
  <c r="AT365" i="12"/>
  <c r="AS380" i="12"/>
  <c r="AS386" i="12"/>
  <c r="AT394" i="12"/>
  <c r="AS398" i="12"/>
  <c r="AT717" i="12"/>
  <c r="AT436" i="12"/>
  <c r="AS462" i="12"/>
  <c r="AT481" i="12"/>
  <c r="AT459" i="12"/>
  <c r="AT512" i="12"/>
  <c r="AS501" i="12"/>
  <c r="AT494" i="12"/>
  <c r="AT800" i="12"/>
  <c r="AS547" i="12"/>
  <c r="AT562" i="12"/>
  <c r="AT587" i="12"/>
  <c r="AT601" i="12"/>
  <c r="AT626" i="12"/>
  <c r="AT613" i="12"/>
  <c r="AS619" i="12"/>
  <c r="AT636" i="12"/>
  <c r="AS642" i="12"/>
  <c r="AS657" i="12"/>
  <c r="AT679" i="12"/>
  <c r="AT685" i="12"/>
  <c r="AS675" i="12"/>
  <c r="AT704" i="12"/>
  <c r="AT712" i="12"/>
  <c r="AS716" i="12"/>
  <c r="AS710" i="12"/>
  <c r="AT719" i="12"/>
  <c r="AT772" i="12"/>
  <c r="AS792" i="12"/>
  <c r="AT816" i="12"/>
  <c r="AT830" i="12"/>
  <c r="AS862" i="12"/>
  <c r="AT839" i="12"/>
  <c r="AS865" i="12"/>
  <c r="AT854" i="12"/>
  <c r="AT869" i="12"/>
  <c r="AT879" i="12"/>
  <c r="AT58" i="12"/>
  <c r="AO185" i="4"/>
  <c r="AP185" i="4"/>
  <c r="AP790" i="4"/>
  <c r="AO790" i="4"/>
  <c r="AP653" i="4"/>
  <c r="AO653" i="4"/>
  <c r="AP730" i="4"/>
  <c r="AO730" i="4"/>
  <c r="AP472" i="4"/>
  <c r="AO472" i="4"/>
  <c r="AO831" i="4"/>
  <c r="AO713" i="4"/>
  <c r="AO669" i="4"/>
  <c r="AO581" i="4"/>
  <c r="AO437" i="4"/>
  <c r="AO378" i="4"/>
  <c r="AO221" i="4"/>
  <c r="AO219" i="4"/>
  <c r="AO218" i="4"/>
  <c r="AQ900" i="4"/>
  <c r="AO29" i="4"/>
  <c r="AO19" i="4"/>
  <c r="AA897" i="4"/>
  <c r="AO11" i="4"/>
  <c r="AA889" i="4"/>
  <c r="AQ888" i="4"/>
  <c r="D624" i="6"/>
  <c r="D612" i="6"/>
  <c r="H606" i="6"/>
  <c r="AN103" i="7"/>
  <c r="AQ96" i="7"/>
  <c r="AR88" i="7"/>
  <c r="AO73" i="7"/>
  <c r="AO588" i="4"/>
  <c r="AP588" i="4"/>
  <c r="AP902" i="4" s="1"/>
  <c r="AV61" i="4"/>
  <c r="AW61" i="4" s="1"/>
  <c r="AX61" i="4" s="1"/>
  <c r="AV106" i="4"/>
  <c r="AW106" i="4"/>
  <c r="AX106" i="4" s="1"/>
  <c r="AV196" i="4"/>
  <c r="AW196" i="4" s="1"/>
  <c r="AX196" i="4" s="1"/>
  <c r="AU24" i="4"/>
  <c r="AV24" i="4" s="1"/>
  <c r="AW24" i="4"/>
  <c r="AX24" i="4" s="1"/>
  <c r="AU62" i="4"/>
  <c r="AV62" i="4" s="1"/>
  <c r="AU78" i="4"/>
  <c r="AV78" i="4" s="1"/>
  <c r="AW78" i="4"/>
  <c r="AX78" i="4" s="1"/>
  <c r="AU94" i="4"/>
  <c r="AV94" i="4" s="1"/>
  <c r="AU111" i="4"/>
  <c r="AV111" i="4" s="1"/>
  <c r="AW111" i="4"/>
  <c r="AX111" i="4" s="1"/>
  <c r="AU127" i="4"/>
  <c r="AV127" i="4" s="1"/>
  <c r="AU144" i="4"/>
  <c r="AV144" i="4" s="1"/>
  <c r="AW144" i="4"/>
  <c r="AX144" i="4" s="1"/>
  <c r="AU161" i="4"/>
  <c r="AV161" i="4" s="1"/>
  <c r="AV440" i="4"/>
  <c r="AW440" i="4"/>
  <c r="AX440" i="4" s="1"/>
  <c r="AV87" i="4"/>
  <c r="AW87" i="4" s="1"/>
  <c r="AX87" i="4" s="1"/>
  <c r="AA893" i="4"/>
  <c r="AL104" i="7"/>
  <c r="AT863" i="12"/>
  <c r="AS863" i="12"/>
  <c r="AS871" i="12"/>
  <c r="AT847" i="12"/>
  <c r="AT850" i="12"/>
  <c r="AT229" i="12"/>
  <c r="AT831" i="12"/>
  <c r="AS542" i="12"/>
  <c r="AS817" i="12"/>
  <c r="AS819" i="12"/>
  <c r="AS759" i="12"/>
  <c r="AS767" i="12"/>
  <c r="AT744" i="12"/>
  <c r="AT701" i="12"/>
  <c r="AT721" i="12"/>
  <c r="AS706" i="12"/>
  <c r="AT690" i="12"/>
  <c r="AT622" i="12"/>
  <c r="AS651" i="12"/>
  <c r="AT607" i="12"/>
  <c r="AS625" i="12"/>
  <c r="AS579" i="12"/>
  <c r="AS564" i="12"/>
  <c r="AS567" i="12"/>
  <c r="AS517" i="12"/>
  <c r="AT828" i="12"/>
  <c r="AS449" i="12"/>
  <c r="AT467" i="12"/>
  <c r="AS454" i="12"/>
  <c r="AS440" i="12"/>
  <c r="AS441" i="12"/>
  <c r="AS371" i="12"/>
  <c r="AR104" i="7"/>
  <c r="AR106" i="7"/>
  <c r="AP184" i="4"/>
  <c r="AP888" i="4" s="1"/>
  <c r="AP623" i="4"/>
  <c r="D622" i="6"/>
  <c r="D630" i="6" s="1"/>
  <c r="AO492" i="4"/>
  <c r="AO243" i="4"/>
  <c r="AO900" i="4" s="1"/>
  <c r="AP481" i="4"/>
  <c r="AP40" i="4"/>
  <c r="AP900" i="4" s="1"/>
  <c r="J888" i="4"/>
  <c r="K140" i="7" s="1"/>
  <c r="V55" i="7" s="1"/>
  <c r="AO439" i="4"/>
  <c r="D636" i="6"/>
  <c r="D629" i="6"/>
  <c r="AK73" i="7"/>
  <c r="AO24" i="4"/>
  <c r="AO888" i="4" s="1"/>
  <c r="AP419" i="4"/>
  <c r="AO132" i="4"/>
  <c r="AO893" i="4" s="1"/>
  <c r="AO765" i="4"/>
  <c r="AO60" i="4"/>
  <c r="AO718" i="4"/>
  <c r="AO370" i="4"/>
  <c r="AO487" i="4"/>
  <c r="C614" i="6"/>
  <c r="AM73" i="7"/>
  <c r="AM80" i="7"/>
  <c r="AM95" i="7" s="1"/>
  <c r="AM89" i="7" s="1"/>
  <c r="AT287" i="12"/>
  <c r="AS30" i="12"/>
  <c r="AT293" i="12"/>
  <c r="AS315" i="12"/>
  <c r="AT291" i="12"/>
  <c r="AS102" i="12"/>
  <c r="AS348" i="12"/>
  <c r="AS344" i="12"/>
  <c r="AS358" i="12"/>
  <c r="AT363" i="12"/>
  <c r="AS353" i="12"/>
  <c r="AS393" i="12"/>
  <c r="AT411" i="12"/>
  <c r="AT410" i="12"/>
  <c r="AS425" i="12"/>
  <c r="AS428" i="12"/>
  <c r="AS447" i="12"/>
  <c r="AS444" i="12"/>
  <c r="AS451" i="12"/>
  <c r="AS456" i="12"/>
  <c r="AT449" i="12"/>
  <c r="AT483" i="12"/>
  <c r="AT530" i="12"/>
  <c r="AT521" i="12"/>
  <c r="AT504" i="12"/>
  <c r="AT517" i="12"/>
  <c r="AT528" i="12"/>
  <c r="AT557" i="12"/>
  <c r="AS548" i="12"/>
  <c r="AT564" i="12"/>
  <c r="AT571" i="12"/>
  <c r="AT593" i="12"/>
  <c r="AT612" i="12"/>
  <c r="AT635" i="12"/>
  <c r="AS620" i="12"/>
  <c r="AS689" i="12"/>
  <c r="AT677" i="12"/>
  <c r="AT694" i="12"/>
  <c r="AS732" i="12"/>
  <c r="AT752" i="12"/>
  <c r="AT755" i="12"/>
  <c r="AT767" i="12"/>
  <c r="AT764" i="12"/>
  <c r="AT780" i="12"/>
  <c r="AT821" i="12"/>
  <c r="AT815" i="12"/>
  <c r="AT819" i="12"/>
  <c r="AT822" i="12"/>
  <c r="AT864" i="12"/>
  <c r="AS838" i="12"/>
  <c r="AS850" i="12"/>
  <c r="AT848" i="12"/>
  <c r="AT861" i="12"/>
  <c r="AT307" i="12"/>
  <c r="AS309" i="12"/>
  <c r="AT286" i="12"/>
  <c r="AS323" i="12"/>
  <c r="AS302" i="12"/>
  <c r="AS326" i="12"/>
  <c r="AT324" i="12"/>
  <c r="AS328" i="12"/>
  <c r="AT350" i="12"/>
  <c r="AS356" i="12"/>
  <c r="AS362" i="12"/>
  <c r="AS354" i="12"/>
  <c r="AT413" i="12"/>
  <c r="AT417" i="12"/>
  <c r="AS414" i="12"/>
  <c r="AT423" i="12"/>
  <c r="AT446" i="12"/>
  <c r="AT440" i="12"/>
  <c r="AT450" i="12"/>
  <c r="AS458" i="12"/>
  <c r="AT457" i="12"/>
  <c r="AT496" i="12"/>
  <c r="AS519" i="12"/>
  <c r="AS485" i="12"/>
  <c r="AS499" i="12"/>
  <c r="AS527" i="12"/>
  <c r="AT565" i="12"/>
  <c r="AT566" i="12"/>
  <c r="AT578" i="12"/>
  <c r="AS591" i="12"/>
  <c r="AT597" i="12"/>
  <c r="AS607" i="12"/>
  <c r="AT609" i="12"/>
  <c r="AS631" i="12"/>
  <c r="AT638" i="12"/>
  <c r="AS622" i="12"/>
  <c r="AT650" i="12"/>
  <c r="AT678" i="12"/>
  <c r="AT687" i="12"/>
  <c r="AT673" i="12"/>
  <c r="AT754" i="12"/>
  <c r="AT725" i="12"/>
  <c r="AS741" i="12"/>
  <c r="AS727" i="12"/>
  <c r="AT797" i="12"/>
  <c r="AT798" i="12"/>
  <c r="AT806" i="12"/>
  <c r="J902" i="4"/>
  <c r="AO881" i="4"/>
  <c r="AO835" i="4"/>
  <c r="AO618" i="4"/>
  <c r="AO427" i="4"/>
  <c r="AO317" i="4"/>
  <c r="AO292" i="4"/>
  <c r="AO133" i="4"/>
  <c r="AO70" i="4"/>
  <c r="AO62" i="4"/>
  <c r="R895" i="4"/>
  <c r="R887" i="4"/>
  <c r="F140" i="7" s="1"/>
  <c r="U56" i="7" s="1"/>
  <c r="R898" i="4"/>
  <c r="AO36" i="4"/>
  <c r="AO34" i="4"/>
  <c r="AA901" i="4"/>
  <c r="R886" i="4"/>
  <c r="X56" i="7" s="1"/>
  <c r="AP100" i="7"/>
  <c r="AO493" i="4"/>
  <c r="AT736" i="12"/>
  <c r="AS522" i="12"/>
  <c r="AS884" i="12"/>
  <c r="AS868" i="12"/>
  <c r="AS874" i="12"/>
  <c r="AT858" i="12"/>
  <c r="AS851" i="12"/>
  <c r="AS836" i="12"/>
  <c r="AS837" i="12"/>
  <c r="AS847" i="12"/>
  <c r="AS841" i="12"/>
  <c r="AT857" i="12"/>
  <c r="AS229" i="12"/>
  <c r="AT873" i="12"/>
  <c r="AS833" i="12"/>
  <c r="AT834" i="12"/>
  <c r="AS831" i="12"/>
  <c r="AT801" i="12"/>
  <c r="AS826" i="12"/>
  <c r="AT820" i="12"/>
  <c r="AS804" i="12"/>
  <c r="AS803" i="12"/>
  <c r="AS807" i="12"/>
  <c r="AS788" i="12"/>
  <c r="AS789" i="12"/>
  <c r="AT793" i="12"/>
  <c r="AS774" i="12"/>
  <c r="AS784" i="12"/>
  <c r="AS796" i="12"/>
  <c r="AS779" i="12"/>
  <c r="AS761" i="12"/>
  <c r="AS757" i="12"/>
  <c r="AS406" i="12"/>
  <c r="AS745" i="12"/>
  <c r="AS748" i="12"/>
  <c r="AS753" i="12"/>
  <c r="AS735" i="12"/>
  <c r="AS480" i="12"/>
  <c r="AS728" i="12"/>
  <c r="AS729" i="12"/>
  <c r="AT718" i="12"/>
  <c r="AS707" i="12"/>
  <c r="AT703" i="12"/>
  <c r="AT711" i="12"/>
  <c r="AS737" i="12"/>
  <c r="AT695" i="12"/>
  <c r="AS697" i="12"/>
  <c r="AT660" i="12"/>
  <c r="AT664" i="12"/>
  <c r="AS682" i="12"/>
  <c r="AS672" i="12"/>
  <c r="AS688" i="12"/>
  <c r="AS671" i="12"/>
  <c r="AT584" i="12"/>
  <c r="AS225" i="12"/>
  <c r="AT659" i="12"/>
  <c r="AS648" i="12"/>
  <c r="AS628" i="12"/>
  <c r="AS618" i="12"/>
  <c r="AS641" i="12"/>
  <c r="AS637" i="12"/>
  <c r="AS632" i="12"/>
  <c r="AS652" i="12"/>
  <c r="AS617" i="12"/>
  <c r="AS643" i="12"/>
  <c r="AS610" i="12"/>
  <c r="AS623" i="12"/>
  <c r="AS611" i="12"/>
  <c r="AS585" i="12"/>
  <c r="AS600" i="12"/>
  <c r="AS594" i="12"/>
  <c r="AT588" i="12"/>
  <c r="AS576" i="12"/>
  <c r="AS582" i="12"/>
  <c r="AS556" i="12"/>
  <c r="AS561" i="12"/>
  <c r="AT552" i="12"/>
  <c r="AS563" i="12"/>
  <c r="AT560" i="12"/>
  <c r="AS559" i="12"/>
  <c r="AT546" i="12"/>
  <c r="AS536" i="12"/>
  <c r="AS500" i="12"/>
  <c r="AT515" i="12"/>
  <c r="AS486" i="12"/>
  <c r="AT513" i="12"/>
  <c r="AS502" i="12"/>
  <c r="AS532" i="12"/>
  <c r="AS497" i="12"/>
  <c r="AO390" i="4"/>
  <c r="AP390" i="4"/>
  <c r="AP893" i="4" s="1"/>
  <c r="AV73" i="4"/>
  <c r="AW73" i="4"/>
  <c r="AX73" i="4" s="1"/>
  <c r="AU65" i="4"/>
  <c r="AV65" i="4" s="1"/>
  <c r="AU131" i="4"/>
  <c r="AV131" i="4" s="1"/>
  <c r="AW131" i="4"/>
  <c r="AX131" i="4" s="1"/>
  <c r="AX13" i="4"/>
  <c r="AU26" i="4"/>
  <c r="AO772" i="4"/>
  <c r="AT887" i="12"/>
  <c r="AS887" i="12"/>
  <c r="AT881" i="12"/>
  <c r="AS881" i="12"/>
  <c r="AS852" i="12"/>
  <c r="AT852" i="12"/>
  <c r="AS843" i="12"/>
  <c r="AS827" i="12"/>
  <c r="AS808" i="12"/>
  <c r="AS802" i="12"/>
  <c r="AS777" i="12"/>
  <c r="AS790" i="12"/>
  <c r="AS699" i="12"/>
  <c r="AT739" i="12"/>
  <c r="AS106" i="12"/>
  <c r="AS743" i="12"/>
  <c r="AT674" i="12"/>
  <c r="AS670" i="12"/>
  <c r="AS621" i="12"/>
  <c r="AT644" i="12"/>
  <c r="AS590" i="12"/>
  <c r="AS604" i="12"/>
  <c r="AS577" i="12"/>
  <c r="AS531" i="12"/>
  <c r="AS529" i="12"/>
  <c r="AS506" i="12"/>
  <c r="AS516" i="12"/>
  <c r="AS489" i="12"/>
  <c r="AT474" i="12"/>
  <c r="AS470" i="12"/>
  <c r="AS477" i="12"/>
  <c r="AS465" i="12"/>
  <c r="AT445" i="12"/>
  <c r="AS434" i="12"/>
  <c r="AS433" i="12"/>
  <c r="AT422" i="12"/>
  <c r="AS426" i="12"/>
  <c r="AS419" i="12"/>
  <c r="AS418" i="12"/>
  <c r="AS412" i="12"/>
  <c r="AS397" i="12"/>
  <c r="AT399" i="12"/>
  <c r="AS366" i="12"/>
  <c r="AT378" i="12"/>
  <c r="AS376" i="12"/>
  <c r="AS357" i="12"/>
  <c r="AS373" i="12"/>
  <c r="AS370" i="12"/>
  <c r="AT382" i="12"/>
  <c r="AO33" i="4"/>
  <c r="AO552" i="4"/>
  <c r="D626" i="6"/>
  <c r="AO534" i="4"/>
  <c r="J893" i="4"/>
  <c r="J892" i="4"/>
  <c r="D621" i="6"/>
  <c r="AO739" i="4"/>
  <c r="AN105" i="7"/>
  <c r="AS105" i="7"/>
  <c r="J900" i="4"/>
  <c r="D647" i="6"/>
  <c r="D633" i="6"/>
  <c r="D643" i="6" s="1"/>
  <c r="F606" i="6"/>
  <c r="AO606" i="4"/>
  <c r="AP843" i="4"/>
  <c r="AO200" i="4"/>
  <c r="AO866" i="4"/>
  <c r="AO344" i="4"/>
  <c r="AO259" i="4"/>
  <c r="AO612" i="4"/>
  <c r="AO591" i="4"/>
  <c r="AO895" i="4" s="1"/>
  <c r="AL105" i="7"/>
  <c r="AT282" i="12"/>
  <c r="AT318" i="12"/>
  <c r="AS341" i="12"/>
  <c r="AS320" i="12"/>
  <c r="AS385" i="12"/>
  <c r="AT369" i="12"/>
  <c r="AT397" i="12"/>
  <c r="AS416" i="12"/>
  <c r="AT434" i="12"/>
  <c r="AT455" i="12"/>
  <c r="AS467" i="12"/>
  <c r="AS488" i="12"/>
  <c r="AT516" i="12"/>
  <c r="AT529" i="12"/>
  <c r="AT549" i="12"/>
  <c r="AS583" i="12"/>
  <c r="AS731" i="12"/>
  <c r="AT724" i="12"/>
  <c r="AT726" i="12"/>
  <c r="AT771" i="12"/>
  <c r="AT785" i="12"/>
  <c r="AT808" i="12"/>
  <c r="AT827" i="12"/>
  <c r="AT843" i="12"/>
  <c r="AS290" i="12"/>
  <c r="AT295" i="12"/>
  <c r="AT289" i="12"/>
  <c r="AS347" i="12"/>
  <c r="AS389" i="12"/>
  <c r="AT370" i="12"/>
  <c r="AS352" i="12"/>
  <c r="AT396" i="12"/>
  <c r="AT426" i="12"/>
  <c r="AT441" i="12"/>
  <c r="AT484" i="12"/>
  <c r="AS474" i="12"/>
  <c r="AT524" i="12"/>
  <c r="AT590" i="12"/>
  <c r="AT625" i="12"/>
  <c r="AT651" i="12"/>
  <c r="AT63" i="12"/>
  <c r="AT655" i="12"/>
  <c r="AT681" i="12"/>
  <c r="AT743" i="12"/>
  <c r="Z892" i="4"/>
  <c r="AP201" i="4"/>
  <c r="AO201" i="4"/>
  <c r="AP53" i="4"/>
  <c r="AP896" i="4" s="1"/>
  <c r="AO53" i="4"/>
  <c r="AP398" i="4"/>
  <c r="AO398" i="4"/>
  <c r="AO867" i="4"/>
  <c r="AO682" i="4"/>
  <c r="AO666" i="4"/>
  <c r="AO551" i="4"/>
  <c r="AO485" i="4"/>
  <c r="AO451" i="4"/>
  <c r="AO894" i="4" s="1"/>
  <c r="AO412" i="4"/>
  <c r="AO892" i="4" s="1"/>
  <c r="AO380" i="4"/>
  <c r="AO343" i="4"/>
  <c r="AO299" i="4"/>
  <c r="AO294" i="4"/>
  <c r="AO239" i="4"/>
  <c r="AO902" i="4" s="1"/>
  <c r="AO235" i="4"/>
  <c r="AO210" i="4"/>
  <c r="AO134" i="4"/>
  <c r="R902" i="4"/>
  <c r="Z894" i="4"/>
  <c r="AQ889" i="4"/>
  <c r="D645" i="6"/>
  <c r="AP103" i="7"/>
  <c r="AS102" i="7"/>
  <c r="AR101" i="7"/>
  <c r="AJ94" i="7"/>
  <c r="AV46" i="4"/>
  <c r="AW46" i="4"/>
  <c r="AX46" i="4" s="1"/>
  <c r="AU51" i="4"/>
  <c r="AV51" i="4" s="1"/>
  <c r="AU187" i="4"/>
  <c r="AV187" i="4" s="1"/>
  <c r="AW187" i="4"/>
  <c r="AX187" i="4" s="1"/>
  <c r="AU202" i="4"/>
  <c r="AV202" i="4" s="1"/>
  <c r="AU216" i="4"/>
  <c r="AV216" i="4" s="1"/>
  <c r="AW216" i="4"/>
  <c r="AX216" i="4" s="1"/>
  <c r="AU236" i="4"/>
  <c r="AV236" i="4" s="1"/>
  <c r="AU249" i="4"/>
  <c r="AV249" i="4" s="1"/>
  <c r="AW249" i="4"/>
  <c r="AX249" i="4" s="1"/>
  <c r="AU266" i="4"/>
  <c r="AV266" i="4" s="1"/>
  <c r="AU282" i="4"/>
  <c r="AV282" i="4" s="1"/>
  <c r="AW282" i="4"/>
  <c r="AX282" i="4" s="1"/>
  <c r="M899" i="4"/>
  <c r="M886" i="4"/>
  <c r="AT56" i="4"/>
  <c r="AU56" i="4" s="1"/>
  <c r="AV56" i="4" s="1"/>
  <c r="AT195" i="4"/>
  <c r="AU195" i="4" s="1"/>
  <c r="AV195" i="4" s="1"/>
  <c r="AW195" i="4"/>
  <c r="AX195" i="4" s="1"/>
  <c r="AT344" i="4"/>
  <c r="AU344" i="4" s="1"/>
  <c r="AV344" i="4" s="1"/>
  <c r="AT403" i="4"/>
  <c r="AU403" i="4" s="1"/>
  <c r="AV403" i="4" s="1"/>
  <c r="AW403" i="4"/>
  <c r="AX403" i="4" s="1"/>
  <c r="AT441" i="4"/>
  <c r="AU441" i="4" s="1"/>
  <c r="AV441" i="4" s="1"/>
  <c r="AT14" i="4"/>
  <c r="AT412" i="4"/>
  <c r="AT436" i="4"/>
  <c r="AU436" i="4" s="1"/>
  <c r="AV436" i="4" s="1"/>
  <c r="AW436" i="4"/>
  <c r="AX436" i="4" s="1"/>
  <c r="AS893" i="4"/>
  <c r="AT413" i="4"/>
  <c r="AU413" i="4" s="1"/>
  <c r="AV413" i="4" s="1"/>
  <c r="AT112" i="4"/>
  <c r="AU112" i="4" s="1"/>
  <c r="AV112" i="4" s="1"/>
  <c r="AW839" i="4"/>
  <c r="AX839" i="4" s="1"/>
  <c r="AT839" i="4"/>
  <c r="AU839" i="4" s="1"/>
  <c r="AV839" i="4" s="1"/>
  <c r="AW566" i="4"/>
  <c r="AX566" i="4" s="1"/>
  <c r="AT566" i="4"/>
  <c r="AU566" i="4" s="1"/>
  <c r="AV566" i="4" s="1"/>
  <c r="AW635" i="4"/>
  <c r="AX635" i="4" s="1"/>
  <c r="AT635" i="4"/>
  <c r="AU635" i="4" s="1"/>
  <c r="AV635" i="4" s="1"/>
  <c r="AW777" i="4"/>
  <c r="AX777" i="4" s="1"/>
  <c r="AT777" i="4"/>
  <c r="AU777" i="4" s="1"/>
  <c r="AV777" i="4" s="1"/>
  <c r="AW840" i="4"/>
  <c r="AX840" i="4" s="1"/>
  <c r="AT840" i="4"/>
  <c r="AU840" i="4" s="1"/>
  <c r="AV840" i="4" s="1"/>
  <c r="AW479" i="4"/>
  <c r="AX479" i="4" s="1"/>
  <c r="AT479" i="4"/>
  <c r="AU479" i="4" s="1"/>
  <c r="AV479" i="4" s="1"/>
  <c r="AW551" i="4"/>
  <c r="AX551" i="4" s="1"/>
  <c r="AT551" i="4"/>
  <c r="AU551" i="4" s="1"/>
  <c r="AV551" i="4" s="1"/>
  <c r="AW624" i="4"/>
  <c r="AX624" i="4" s="1"/>
  <c r="AT624" i="4"/>
  <c r="AU624" i="4" s="1"/>
  <c r="AV624" i="4" s="1"/>
  <c r="AW866" i="4"/>
  <c r="AX866" i="4" s="1"/>
  <c r="AT866" i="4"/>
  <c r="AU866" i="4" s="1"/>
  <c r="AV866" i="4" s="1"/>
  <c r="AW698" i="4"/>
  <c r="AX698" i="4" s="1"/>
  <c r="AT698" i="4"/>
  <c r="AU698" i="4" s="1"/>
  <c r="AV698" i="4" s="1"/>
  <c r="AW143" i="4"/>
  <c r="AX143" i="4" s="1"/>
  <c r="AT143" i="4"/>
  <c r="AU143" i="4" s="1"/>
  <c r="AV143" i="4" s="1"/>
  <c r="AS310" i="12"/>
  <c r="AT310" i="12"/>
  <c r="AT355" i="12"/>
  <c r="AT750" i="12"/>
  <c r="AS535" i="12"/>
  <c r="AT535" i="12"/>
  <c r="AW738" i="4"/>
  <c r="AX738" i="4" s="1"/>
  <c r="AT738" i="4"/>
  <c r="AU738" i="4" s="1"/>
  <c r="AV738" i="4" s="1"/>
  <c r="X894" i="4"/>
  <c r="X900" i="4"/>
  <c r="W887" i="4"/>
  <c r="W898" i="4"/>
  <c r="W893" i="4"/>
  <c r="W900" i="4"/>
  <c r="X893" i="4"/>
  <c r="W897" i="4"/>
  <c r="X892" i="4"/>
  <c r="AP140" i="4"/>
  <c r="AO140" i="4"/>
  <c r="AV154" i="4"/>
  <c r="AW154" i="4" s="1"/>
  <c r="AX154" i="4" s="1"/>
  <c r="M889" i="4"/>
  <c r="M895" i="4"/>
  <c r="M898" i="4"/>
  <c r="AW768" i="4"/>
  <c r="AX768" i="4" s="1"/>
  <c r="AW655" i="4"/>
  <c r="AX655" i="4" s="1"/>
  <c r="AW572" i="4"/>
  <c r="AX572" i="4" s="1"/>
  <c r="AW798" i="4"/>
  <c r="AX798" i="4" s="1"/>
  <c r="AW654" i="4"/>
  <c r="AX654" i="4" s="1"/>
  <c r="AW587" i="4"/>
  <c r="AX587" i="4" s="1"/>
  <c r="AW520" i="4"/>
  <c r="AX520" i="4" s="1"/>
  <c r="AW34" i="4"/>
  <c r="AX34" i="4" s="1"/>
  <c r="AW224" i="4"/>
  <c r="AX224" i="4" s="1"/>
  <c r="AW119" i="4"/>
  <c r="AX119" i="4" s="1"/>
  <c r="AW802" i="4"/>
  <c r="AX802" i="4" s="1"/>
  <c r="AW864" i="4"/>
  <c r="AX864" i="4" s="1"/>
  <c r="AW797" i="4"/>
  <c r="AX797" i="4" s="1"/>
  <c r="AW733" i="4"/>
  <c r="AX733" i="4" s="1"/>
  <c r="AW662" i="4"/>
  <c r="AX662" i="4" s="1"/>
  <c r="AW79" i="4"/>
  <c r="AX79" i="4" s="1"/>
  <c r="AW444" i="4"/>
  <c r="AX444" i="4" s="1"/>
  <c r="AW150" i="4"/>
  <c r="AX150" i="4" s="1"/>
  <c r="AW834" i="4"/>
  <c r="AX834" i="4" s="1"/>
  <c r="AW296" i="4"/>
  <c r="AX296" i="4" s="1"/>
  <c r="AW285" i="4"/>
  <c r="AX285" i="4" s="1"/>
  <c r="AW220" i="4"/>
  <c r="AX220" i="4" s="1"/>
  <c r="AW148" i="4"/>
  <c r="AX148" i="4" s="1"/>
  <c r="AW82" i="4"/>
  <c r="AX82" i="4" s="1"/>
  <c r="AW125" i="4"/>
  <c r="AX125" i="4" s="1"/>
  <c r="AS892" i="4"/>
  <c r="AW37" i="4"/>
  <c r="AX37" i="4" s="1"/>
  <c r="AW54" i="4"/>
  <c r="AX54" i="4" s="1"/>
  <c r="AW97" i="4"/>
  <c r="AX97" i="4" s="1"/>
  <c r="AW186" i="4"/>
  <c r="AX186" i="4" s="1"/>
  <c r="AW205" i="4"/>
  <c r="AX205" i="4" s="1"/>
  <c r="AW277" i="4"/>
  <c r="AX277" i="4" s="1"/>
  <c r="AT292" i="4"/>
  <c r="AU292" i="4" s="1"/>
  <c r="AV292" i="4" s="1"/>
  <c r="AW292" i="4"/>
  <c r="AX292" i="4" s="1"/>
  <c r="AT305" i="4"/>
  <c r="AU305" i="4" s="1"/>
  <c r="AV305" i="4" s="1"/>
  <c r="AT318" i="4"/>
  <c r="AU318" i="4" s="1"/>
  <c r="AV318" i="4" s="1"/>
  <c r="AW318" i="4"/>
  <c r="AX318" i="4" s="1"/>
  <c r="AT331" i="4"/>
  <c r="AU331" i="4" s="1"/>
  <c r="AV331" i="4" s="1"/>
  <c r="AT347" i="4"/>
  <c r="AU347" i="4" s="1"/>
  <c r="AV347" i="4" s="1"/>
  <c r="AW347" i="4"/>
  <c r="AX347" i="4" s="1"/>
  <c r="AT358" i="4"/>
  <c r="AU358" i="4" s="1"/>
  <c r="AV358" i="4" s="1"/>
  <c r="AT375" i="4"/>
  <c r="AU375" i="4" s="1"/>
  <c r="AV375" i="4" s="1"/>
  <c r="AW375" i="4"/>
  <c r="AX375" i="4" s="1"/>
  <c r="AT168" i="4"/>
  <c r="AU168" i="4" s="1"/>
  <c r="AV168" i="4" s="1"/>
  <c r="AT394" i="4"/>
  <c r="AU394" i="4" s="1"/>
  <c r="AV394" i="4" s="1"/>
  <c r="AW394" i="4"/>
  <c r="AX394" i="4" s="1"/>
  <c r="AT435" i="4"/>
  <c r="AU435" i="4" s="1"/>
  <c r="AV435" i="4" s="1"/>
  <c r="AT11" i="4"/>
  <c r="AU11" i="4" s="1"/>
  <c r="AV11" i="4" s="1"/>
  <c r="AW11" i="4"/>
  <c r="AX11" i="4" s="1"/>
  <c r="AW401" i="4"/>
  <c r="AX401" i="4" s="1"/>
  <c r="AT16" i="4"/>
  <c r="AT32" i="4"/>
  <c r="AU32" i="4" s="1"/>
  <c r="AV32" i="4" s="1"/>
  <c r="AW95" i="4"/>
  <c r="AX95" i="4" s="1"/>
  <c r="AT128" i="4"/>
  <c r="AU128" i="4" s="1"/>
  <c r="AV128" i="4" s="1"/>
  <c r="AW128" i="4"/>
  <c r="AX128" i="4" s="1"/>
  <c r="AW217" i="4"/>
  <c r="AX217" i="4" s="1"/>
  <c r="AW373" i="4"/>
  <c r="AX373" i="4" s="1"/>
  <c r="AW434" i="4"/>
  <c r="AX434" i="4" s="1"/>
  <c r="AW449" i="4"/>
  <c r="AX449" i="4" s="1"/>
  <c r="AT449" i="4"/>
  <c r="AU449" i="4" s="1"/>
  <c r="AV449" i="4" s="1"/>
  <c r="AU40" i="4"/>
  <c r="AW60" i="4"/>
  <c r="AX60" i="4" s="1"/>
  <c r="AW72" i="4"/>
  <c r="AX72" i="4" s="1"/>
  <c r="AW84" i="4"/>
  <c r="AX84" i="4" s="1"/>
  <c r="AW88" i="4"/>
  <c r="AX88" i="4" s="1"/>
  <c r="AW101" i="4"/>
  <c r="AX101" i="4" s="1"/>
  <c r="AW105" i="4"/>
  <c r="AX105" i="4" s="1"/>
  <c r="AW117" i="4"/>
  <c r="AX117" i="4" s="1"/>
  <c r="AW122" i="4"/>
  <c r="AX122" i="4" s="1"/>
  <c r="AW133" i="4"/>
  <c r="AX133" i="4" s="1"/>
  <c r="AW137" i="4"/>
  <c r="AX137" i="4" s="1"/>
  <c r="AW149" i="4"/>
  <c r="AX149" i="4" s="1"/>
  <c r="AW153" i="4"/>
  <c r="AX153" i="4" s="1"/>
  <c r="AW172" i="4"/>
  <c r="AX172" i="4" s="1"/>
  <c r="AW175" i="4"/>
  <c r="AX175" i="4" s="1"/>
  <c r="AW185" i="4"/>
  <c r="AX185" i="4" s="1"/>
  <c r="AW189" i="4"/>
  <c r="AX189" i="4" s="1"/>
  <c r="AW200" i="4"/>
  <c r="AX200" i="4" s="1"/>
  <c r="AW214" i="4"/>
  <c r="AX214" i="4" s="1"/>
  <c r="AW218" i="4"/>
  <c r="AX218" i="4" s="1"/>
  <c r="AW234" i="4"/>
  <c r="AX234" i="4" s="1"/>
  <c r="AW237" i="4"/>
  <c r="AX237" i="4" s="1"/>
  <c r="AW247" i="4"/>
  <c r="AX247" i="4" s="1"/>
  <c r="AW267" i="4"/>
  <c r="AX267" i="4" s="1"/>
  <c r="AW271" i="4"/>
  <c r="AX271" i="4" s="1"/>
  <c r="AW276" i="4"/>
  <c r="AX276" i="4" s="1"/>
  <c r="AW283" i="4"/>
  <c r="AX283" i="4" s="1"/>
  <c r="AW294" i="4"/>
  <c r="AX294" i="4" s="1"/>
  <c r="AW297" i="4"/>
  <c r="AX297" i="4" s="1"/>
  <c r="AW308" i="4"/>
  <c r="AX308" i="4" s="1"/>
  <c r="AW311" i="4"/>
  <c r="AX311" i="4" s="1"/>
  <c r="AW323" i="4"/>
  <c r="AX323" i="4" s="1"/>
  <c r="AW327" i="4"/>
  <c r="AX327" i="4" s="1"/>
  <c r="AW339" i="4"/>
  <c r="AX339" i="4" s="1"/>
  <c r="AW350" i="4"/>
  <c r="AX350" i="4" s="1"/>
  <c r="AW353" i="4"/>
  <c r="AX353" i="4" s="1"/>
  <c r="AW366" i="4"/>
  <c r="AX366" i="4" s="1"/>
  <c r="AW370" i="4"/>
  <c r="AX370" i="4" s="1"/>
  <c r="AW382" i="4"/>
  <c r="AX382" i="4" s="1"/>
  <c r="AW386" i="4"/>
  <c r="AX386" i="4" s="1"/>
  <c r="AW398" i="4"/>
  <c r="AX398" i="4" s="1"/>
  <c r="AW446" i="4"/>
  <c r="AX446" i="4" s="1"/>
  <c r="AW455" i="4"/>
  <c r="AX455" i="4" s="1"/>
  <c r="AW474" i="4"/>
  <c r="AX474" i="4" s="1"/>
  <c r="AW478" i="4"/>
  <c r="AX478" i="4" s="1"/>
  <c r="AW487" i="4"/>
  <c r="AX487" i="4" s="1"/>
  <c r="AW492" i="4"/>
  <c r="AX492" i="4" s="1"/>
  <c r="AW503" i="4"/>
  <c r="AX503" i="4" s="1"/>
  <c r="AW507" i="4"/>
  <c r="AX507" i="4" s="1"/>
  <c r="AW519" i="4"/>
  <c r="AX519" i="4" s="1"/>
  <c r="AW549" i="4"/>
  <c r="AX549" i="4" s="1"/>
  <c r="AT549" i="4"/>
  <c r="AU549" i="4" s="1"/>
  <c r="AV549" i="4" s="1"/>
  <c r="AT491" i="4"/>
  <c r="AU491" i="4" s="1"/>
  <c r="AV491" i="4" s="1"/>
  <c r="AW527" i="4"/>
  <c r="AX527" i="4" s="1"/>
  <c r="AW550" i="4"/>
  <c r="AX550" i="4" s="1"/>
  <c r="AT550" i="4"/>
  <c r="AU550" i="4" s="1"/>
  <c r="AV550" i="4" s="1"/>
  <c r="AW601" i="4"/>
  <c r="AX601" i="4" s="1"/>
  <c r="AW619" i="4"/>
  <c r="AX619" i="4" s="1"/>
  <c r="AT619" i="4"/>
  <c r="AU619" i="4" s="1"/>
  <c r="AV619" i="4" s="1"/>
  <c r="AW663" i="4"/>
  <c r="AX663" i="4" s="1"/>
  <c r="AW805" i="4"/>
  <c r="AX805" i="4" s="1"/>
  <c r="AW826" i="4"/>
  <c r="AX826" i="4" s="1"/>
  <c r="AT826" i="4"/>
  <c r="AU826" i="4" s="1"/>
  <c r="AV826" i="4" s="1"/>
  <c r="AW869" i="4"/>
  <c r="AX869" i="4" s="1"/>
  <c r="AW462" i="4"/>
  <c r="AX462" i="4" s="1"/>
  <c r="AT462" i="4"/>
  <c r="AU462" i="4" s="1"/>
  <c r="AV462" i="4" s="1"/>
  <c r="AW532" i="4"/>
  <c r="AX532" i="4" s="1"/>
  <c r="AT532" i="4"/>
  <c r="AU532" i="4" s="1"/>
  <c r="AV532" i="4" s="1"/>
  <c r="AW580" i="4"/>
  <c r="AX580" i="4" s="1"/>
  <c r="AW606" i="4"/>
  <c r="AX606" i="4" s="1"/>
  <c r="AT606" i="4"/>
  <c r="AU606" i="4" s="1"/>
  <c r="AV606" i="4" s="1"/>
  <c r="AW724" i="4"/>
  <c r="AX724" i="4" s="1"/>
  <c r="AW778" i="4"/>
  <c r="AX778" i="4" s="1"/>
  <c r="AW841" i="4"/>
  <c r="AX841" i="4" s="1"/>
  <c r="AW850" i="4"/>
  <c r="AX850" i="4" s="1"/>
  <c r="AT850" i="4"/>
  <c r="AU850" i="4" s="1"/>
  <c r="AV850" i="4" s="1"/>
  <c r="AW483" i="4"/>
  <c r="AX483" i="4" s="1"/>
  <c r="AU483" i="4"/>
  <c r="AV483" i="4" s="1"/>
  <c r="AW498" i="4"/>
  <c r="AX498" i="4" s="1"/>
  <c r="AU498" i="4"/>
  <c r="AV498" i="4" s="1"/>
  <c r="AW518" i="4"/>
  <c r="AX518" i="4" s="1"/>
  <c r="AU518" i="4"/>
  <c r="AV518" i="4" s="1"/>
  <c r="AW534" i="4"/>
  <c r="AX534" i="4" s="1"/>
  <c r="AU534" i="4"/>
  <c r="AV534" i="4" s="1"/>
  <c r="AW552" i="4"/>
  <c r="AX552" i="4" s="1"/>
  <c r="AU552" i="4"/>
  <c r="AV552" i="4" s="1"/>
  <c r="AW568" i="4"/>
  <c r="AX568" i="4" s="1"/>
  <c r="AU568" i="4"/>
  <c r="AV568" i="4" s="1"/>
  <c r="AW584" i="4"/>
  <c r="AX584" i="4" s="1"/>
  <c r="AU584" i="4"/>
  <c r="AV584" i="4" s="1"/>
  <c r="AW599" i="4"/>
  <c r="AX599" i="4" s="1"/>
  <c r="AU599" i="4"/>
  <c r="AV599" i="4" s="1"/>
  <c r="AW614" i="4"/>
  <c r="AX614" i="4" s="1"/>
  <c r="AU614" i="4"/>
  <c r="AV614" i="4" s="1"/>
  <c r="AW629" i="4"/>
  <c r="AX629" i="4" s="1"/>
  <c r="AU629" i="4"/>
  <c r="AV629" i="4" s="1"/>
  <c r="AW645" i="4"/>
  <c r="AX645" i="4" s="1"/>
  <c r="AU645" i="4"/>
  <c r="AV645" i="4" s="1"/>
  <c r="AW729" i="4"/>
  <c r="AX729" i="4" s="1"/>
  <c r="AW796" i="4"/>
  <c r="AX796" i="4" s="1"/>
  <c r="AW863" i="4"/>
  <c r="AX863" i="4" s="1"/>
  <c r="AS889" i="4"/>
  <c r="AS897" i="4"/>
  <c r="AS886" i="4"/>
  <c r="AT7" i="4"/>
  <c r="AU416" i="4"/>
  <c r="AV416" i="4" s="1"/>
  <c r="AW399" i="4"/>
  <c r="AX399" i="4" s="1"/>
  <c r="AU399" i="4"/>
  <c r="AV399" i="4" s="1"/>
  <c r="AW309" i="4"/>
  <c r="AX309" i="4" s="1"/>
  <c r="AT309" i="4"/>
  <c r="AU309" i="4" s="1"/>
  <c r="AV309" i="4" s="1"/>
  <c r="AP535" i="4"/>
  <c r="AO535" i="4"/>
  <c r="AW748" i="4"/>
  <c r="AX748" i="4" s="1"/>
  <c r="AT748" i="4"/>
  <c r="AU748" i="4" s="1"/>
  <c r="AV748" i="4" s="1"/>
  <c r="X899" i="4"/>
  <c r="AU537" i="4"/>
  <c r="AV537" i="4" s="1"/>
  <c r="J7" i="4"/>
  <c r="M893" i="4"/>
  <c r="M892" i="4"/>
  <c r="AW721" i="4"/>
  <c r="AX721" i="4" s="1"/>
  <c r="AW656" i="4"/>
  <c r="AX656" i="4" s="1"/>
  <c r="AW596" i="4"/>
  <c r="AX596" i="4" s="1"/>
  <c r="AW463" i="4"/>
  <c r="AX463" i="4" s="1"/>
  <c r="AW66" i="4"/>
  <c r="AX66" i="4" s="1"/>
  <c r="AW405" i="4"/>
  <c r="AX405" i="4" s="1"/>
  <c r="AW242" i="4"/>
  <c r="AX242" i="4" s="1"/>
  <c r="AW33" i="4"/>
  <c r="AX33" i="4" s="1"/>
  <c r="AW443" i="4"/>
  <c r="AX443" i="4" s="1"/>
  <c r="AW169" i="4"/>
  <c r="AX169" i="4" s="1"/>
  <c r="AW239" i="4"/>
  <c r="AX239" i="4" s="1"/>
  <c r="AW177" i="4"/>
  <c r="AX177" i="4" s="1"/>
  <c r="AW693" i="4"/>
  <c r="AX693" i="4" s="1"/>
  <c r="AW352" i="4"/>
  <c r="AX352" i="4" s="1"/>
  <c r="AW286" i="4"/>
  <c r="AX286" i="4" s="1"/>
  <c r="AW166" i="4"/>
  <c r="AX166" i="4" s="1"/>
  <c r="AW404" i="4"/>
  <c r="AX404" i="4" s="1"/>
  <c r="AW141" i="4"/>
  <c r="AX141" i="4" s="1"/>
  <c r="AW855" i="4"/>
  <c r="AX855" i="4" s="1"/>
  <c r="AW130" i="4"/>
  <c r="AX130" i="4" s="1"/>
  <c r="AW418" i="4"/>
  <c r="AX418" i="4" s="1"/>
  <c r="AT55" i="4"/>
  <c r="AT21" i="4"/>
  <c r="AS887" i="4"/>
  <c r="AT93" i="4"/>
  <c r="AU93" i="4" s="1"/>
  <c r="AV93" i="4" s="1"/>
  <c r="AT359" i="4"/>
  <c r="AU359" i="4" s="1"/>
  <c r="AV359" i="4" s="1"/>
  <c r="AW359" i="4"/>
  <c r="AX359" i="4" s="1"/>
  <c r="AT18" i="4"/>
  <c r="AS898" i="4"/>
  <c r="AT27" i="4"/>
  <c r="AU27" i="4" s="1"/>
  <c r="AV27" i="4" s="1"/>
  <c r="AW27" i="4"/>
  <c r="AX27" i="4" s="1"/>
  <c r="AW69" i="4"/>
  <c r="AX69" i="4" s="1"/>
  <c r="AW85" i="4"/>
  <c r="AX85" i="4" s="1"/>
  <c r="AT123" i="4"/>
  <c r="AU123" i="4" s="1"/>
  <c r="AV123" i="4" s="1"/>
  <c r="AW123" i="4"/>
  <c r="AX123" i="4" s="1"/>
  <c r="AT138" i="4"/>
  <c r="AU138" i="4" s="1"/>
  <c r="AV138" i="4" s="1"/>
  <c r="AW147" i="4"/>
  <c r="AX147" i="4" s="1"/>
  <c r="AW165" i="4"/>
  <c r="AX165" i="4" s="1"/>
  <c r="AW219" i="4"/>
  <c r="AX219" i="4" s="1"/>
  <c r="AW238" i="4"/>
  <c r="AX238" i="4" s="1"/>
  <c r="AW252" i="4"/>
  <c r="AX252" i="4" s="1"/>
  <c r="AT439" i="4"/>
  <c r="AU439" i="4" s="1"/>
  <c r="AV439" i="4" s="1"/>
  <c r="AW460" i="4"/>
  <c r="AX460" i="4" s="1"/>
  <c r="AW31" i="4"/>
  <c r="AX31" i="4" s="1"/>
  <c r="AW43" i="4"/>
  <c r="AX43" i="4" s="1"/>
  <c r="AW70" i="4"/>
  <c r="AX70" i="4" s="1"/>
  <c r="AW86" i="4"/>
  <c r="AX86" i="4" s="1"/>
  <c r="AW103" i="4"/>
  <c r="AX103" i="4" s="1"/>
  <c r="AW120" i="4"/>
  <c r="AX120" i="4" s="1"/>
  <c r="AW134" i="4"/>
  <c r="AX134" i="4" s="1"/>
  <c r="AW151" i="4"/>
  <c r="AX151" i="4" s="1"/>
  <c r="AW170" i="4"/>
  <c r="AX170" i="4" s="1"/>
  <c r="AW180" i="4"/>
  <c r="AX180" i="4" s="1"/>
  <c r="AW194" i="4"/>
  <c r="AX194" i="4" s="1"/>
  <c r="AW209" i="4"/>
  <c r="AX209" i="4" s="1"/>
  <c r="AW225" i="4"/>
  <c r="AX225" i="4" s="1"/>
  <c r="AW243" i="4"/>
  <c r="AX243" i="4" s="1"/>
  <c r="AW257" i="4"/>
  <c r="AX257" i="4" s="1"/>
  <c r="AW274" i="4"/>
  <c r="AX274" i="4" s="1"/>
  <c r="AW368" i="4"/>
  <c r="AX368" i="4" s="1"/>
  <c r="AT448" i="4"/>
  <c r="AU448" i="4" s="1"/>
  <c r="AV448" i="4" s="1"/>
  <c r="AT35" i="4"/>
  <c r="AU35" i="4" s="1"/>
  <c r="AV35" i="4" s="1"/>
  <c r="AT48" i="4"/>
  <c r="AU48" i="4" s="1"/>
  <c r="AV48" i="4" s="1"/>
  <c r="AW75" i="4"/>
  <c r="AX75" i="4" s="1"/>
  <c r="AT300" i="4"/>
  <c r="AU300" i="4" s="1"/>
  <c r="AV300" i="4" s="1"/>
  <c r="AW300" i="4"/>
  <c r="AX300" i="4" s="1"/>
  <c r="AW422" i="4"/>
  <c r="AX422" i="4" s="1"/>
  <c r="AT422" i="4"/>
  <c r="AU422" i="4" s="1"/>
  <c r="AV422" i="4" s="1"/>
  <c r="AW530" i="4"/>
  <c r="AX530" i="4" s="1"/>
  <c r="AT530" i="4"/>
  <c r="AU530" i="4" s="1"/>
  <c r="AV530" i="4" s="1"/>
  <c r="AW868" i="4"/>
  <c r="AX868" i="4" s="1"/>
  <c r="AT868" i="4"/>
  <c r="AU868" i="4" s="1"/>
  <c r="AV868" i="4" s="1"/>
  <c r="AW531" i="4"/>
  <c r="AX531" i="4" s="1"/>
  <c r="AT531" i="4"/>
  <c r="AU531" i="4" s="1"/>
  <c r="AV531" i="4" s="1"/>
  <c r="AW605" i="4"/>
  <c r="AX605" i="4" s="1"/>
  <c r="AT605" i="4"/>
  <c r="AU605" i="4" s="1"/>
  <c r="AV605" i="4" s="1"/>
  <c r="AW737" i="4"/>
  <c r="AX737" i="4" s="1"/>
  <c r="AT737" i="4"/>
  <c r="AU737" i="4" s="1"/>
  <c r="AV737" i="4" s="1"/>
  <c r="AW809" i="4"/>
  <c r="AX809" i="4" s="1"/>
  <c r="AT809" i="4"/>
  <c r="AU809" i="4" s="1"/>
  <c r="AV809" i="4" s="1"/>
  <c r="AW873" i="4"/>
  <c r="AX873" i="4" s="1"/>
  <c r="AT873" i="4"/>
  <c r="AU873" i="4" s="1"/>
  <c r="AV873" i="4" s="1"/>
  <c r="AW661" i="4"/>
  <c r="AX661" i="4" s="1"/>
  <c r="AT661" i="4"/>
  <c r="AU661" i="4" s="1"/>
  <c r="AV661" i="4" s="1"/>
  <c r="AW803" i="4"/>
  <c r="AX803" i="4" s="1"/>
  <c r="AT803" i="4"/>
  <c r="AU803" i="4" s="1"/>
  <c r="AV803" i="4" s="1"/>
  <c r="AW867" i="4"/>
  <c r="AX867" i="4" s="1"/>
  <c r="AT867" i="4"/>
  <c r="AU867" i="4" s="1"/>
  <c r="AV867" i="4" s="1"/>
  <c r="AV83" i="4"/>
  <c r="AW83" i="4" s="1"/>
  <c r="AX83" i="4" s="1"/>
  <c r="X887" i="4"/>
  <c r="AS750" i="12"/>
  <c r="AO511" i="4"/>
  <c r="AO10" i="4"/>
  <c r="AA888" i="4"/>
  <c r="Z71" i="4"/>
  <c r="Z178" i="4"/>
  <c r="Z129" i="4"/>
  <c r="J702" i="4"/>
  <c r="AP702" i="4" s="1"/>
  <c r="J622" i="4"/>
  <c r="J887" i="4" s="1"/>
  <c r="E140" i="7" s="1"/>
  <c r="U55" i="7" s="1"/>
  <c r="J9" i="4"/>
  <c r="Z254" i="4"/>
  <c r="Z10" i="4"/>
  <c r="Z901" i="4" s="1"/>
  <c r="Z9" i="4"/>
  <c r="AW830" i="4"/>
  <c r="AX830" i="4" s="1"/>
  <c r="AW767" i="4"/>
  <c r="AX767" i="4" s="1"/>
  <c r="AW192" i="4"/>
  <c r="AX192" i="4" s="1"/>
  <c r="AW256" i="4"/>
  <c r="AX256" i="4" s="1"/>
  <c r="AW50" i="4"/>
  <c r="AX50" i="4" s="1"/>
  <c r="AW500" i="4"/>
  <c r="AX500" i="4" s="1"/>
  <c r="AW569" i="4"/>
  <c r="AX569" i="4" s="1"/>
  <c r="AW254" i="4"/>
  <c r="AX254" i="4" s="1"/>
  <c r="AW183" i="4"/>
  <c r="AX183" i="4" s="1"/>
  <c r="AW49" i="4"/>
  <c r="AX49" i="4" s="1"/>
  <c r="AW397" i="4"/>
  <c r="AX397" i="4" s="1"/>
  <c r="AW333" i="4"/>
  <c r="AX333" i="4" s="1"/>
  <c r="AW253" i="4"/>
  <c r="AX253" i="4" s="1"/>
  <c r="AW191" i="4"/>
  <c r="AX191" i="4" s="1"/>
  <c r="AW22" i="4"/>
  <c r="AX22" i="4" s="1"/>
  <c r="AW376" i="4"/>
  <c r="AX376" i="4" s="1"/>
  <c r="AW115" i="4"/>
  <c r="AX115" i="4" s="1"/>
  <c r="AW167" i="4"/>
  <c r="AX167" i="4" s="1"/>
  <c r="AW433" i="4"/>
  <c r="AX433" i="4" s="1"/>
  <c r="AW360" i="4"/>
  <c r="AX360" i="4" s="1"/>
  <c r="AS901" i="4"/>
  <c r="AS900" i="4"/>
  <c r="J391" i="4"/>
  <c r="AP391" i="4" s="1"/>
  <c r="Z391" i="4"/>
  <c r="AW81" i="4"/>
  <c r="AX81" i="4" s="1"/>
  <c r="AW160" i="4"/>
  <c r="AX160" i="4" s="1"/>
  <c r="AW176" i="4"/>
  <c r="AW215" i="4"/>
  <c r="AX215" i="4" s="1"/>
  <c r="AW235" i="4"/>
  <c r="AX235" i="4" s="1"/>
  <c r="AW248" i="4"/>
  <c r="AX248" i="4" s="1"/>
  <c r="AW265" i="4"/>
  <c r="AX265" i="4" s="1"/>
  <c r="AT288" i="4"/>
  <c r="AU288" i="4" s="1"/>
  <c r="AV288" i="4" s="1"/>
  <c r="AW288" i="4"/>
  <c r="AX288" i="4" s="1"/>
  <c r="AT302" i="4"/>
  <c r="AU302" i="4" s="1"/>
  <c r="AV302" i="4" s="1"/>
  <c r="AW302" i="4"/>
  <c r="AX302" i="4" s="1"/>
  <c r="AT343" i="4"/>
  <c r="AU343" i="4" s="1"/>
  <c r="AV343" i="4" s="1"/>
  <c r="AW343" i="4"/>
  <c r="AX343" i="4" s="1"/>
  <c r="AT371" i="4"/>
  <c r="AU371" i="4" s="1"/>
  <c r="AV371" i="4" s="1"/>
  <c r="AW371" i="4"/>
  <c r="AX371" i="4" s="1"/>
  <c r="AT387" i="4"/>
  <c r="AU387" i="4" s="1"/>
  <c r="AV387" i="4" s="1"/>
  <c r="AW387" i="4"/>
  <c r="AX387" i="4" s="1"/>
  <c r="AW424" i="4"/>
  <c r="AX424" i="4" s="1"/>
  <c r="AT475" i="4"/>
  <c r="AU475" i="4" s="1"/>
  <c r="AV475" i="4" s="1"/>
  <c r="AT315" i="4"/>
  <c r="AU315" i="4" s="1"/>
  <c r="AV315" i="4" s="1"/>
  <c r="AT348" i="4"/>
  <c r="AU348" i="4" s="1"/>
  <c r="AV348" i="4" s="1"/>
  <c r="AT380" i="4"/>
  <c r="AU380" i="4" s="1"/>
  <c r="AV380" i="4" s="1"/>
  <c r="AT453" i="4"/>
  <c r="AU453" i="4" s="1"/>
  <c r="AV453" i="4" s="1"/>
  <c r="AT28" i="4"/>
  <c r="AU28" i="4" s="1"/>
  <c r="AV28" i="4" s="1"/>
  <c r="AT47" i="4"/>
  <c r="AU47" i="4" s="1"/>
  <c r="AV47" i="4" s="1"/>
  <c r="AT58" i="4"/>
  <c r="AU58" i="4" s="1"/>
  <c r="AV58" i="4" s="1"/>
  <c r="AT74" i="4"/>
  <c r="AU74" i="4" s="1"/>
  <c r="AV74" i="4" s="1"/>
  <c r="AT89" i="4"/>
  <c r="AU89" i="4" s="1"/>
  <c r="AV89" i="4" s="1"/>
  <c r="AT98" i="4"/>
  <c r="AU98" i="4" s="1"/>
  <c r="AV98" i="4" s="1"/>
  <c r="AT107" i="4"/>
  <c r="AU107" i="4" s="1"/>
  <c r="AV107" i="4" s="1"/>
  <c r="AT124" i="4"/>
  <c r="AU124" i="4" s="1"/>
  <c r="AV124" i="4" s="1"/>
  <c r="AT139" i="4"/>
  <c r="AU139" i="4" s="1"/>
  <c r="AV139" i="4" s="1"/>
  <c r="AT157" i="4"/>
  <c r="AU157" i="4" s="1"/>
  <c r="AV157" i="4" s="1"/>
  <c r="AT184" i="4"/>
  <c r="AU184" i="4" s="1"/>
  <c r="AV184" i="4" s="1"/>
  <c r="AT198" i="4"/>
  <c r="AU198" i="4" s="1"/>
  <c r="AV198" i="4" s="1"/>
  <c r="AT212" i="4"/>
  <c r="AU212" i="4" s="1"/>
  <c r="AV212" i="4" s="1"/>
  <c r="AT233" i="4"/>
  <c r="AU233" i="4" s="1"/>
  <c r="AV233" i="4" s="1"/>
  <c r="AT246" i="4"/>
  <c r="AU246" i="4" s="1"/>
  <c r="AV246" i="4" s="1"/>
  <c r="AT262" i="4"/>
  <c r="AU262" i="4" s="1"/>
  <c r="AV262" i="4" s="1"/>
  <c r="AT278" i="4"/>
  <c r="AU278" i="4" s="1"/>
  <c r="AV278" i="4" s="1"/>
  <c r="AW384" i="4"/>
  <c r="AX384" i="4" s="1"/>
  <c r="AT396" i="4"/>
  <c r="AU396" i="4" s="1"/>
  <c r="AV396" i="4" s="1"/>
  <c r="AT9" i="4"/>
  <c r="AS899" i="4"/>
  <c r="AT52" i="4"/>
  <c r="AU52" i="4" s="1"/>
  <c r="AV52" i="4" s="1"/>
  <c r="AT90" i="4"/>
  <c r="AU90" i="4" s="1"/>
  <c r="AV90" i="4" s="1"/>
  <c r="AW132" i="4"/>
  <c r="AX132" i="4" s="1"/>
  <c r="AT279" i="4"/>
  <c r="AU279" i="4" s="1"/>
  <c r="AV279" i="4" s="1"/>
  <c r="AW279" i="4"/>
  <c r="AX279" i="4" s="1"/>
  <c r="AT45" i="4"/>
  <c r="AU45" i="4" s="1"/>
  <c r="AV45" i="4" s="1"/>
  <c r="AT852" i="4"/>
  <c r="AU852" i="4" s="1"/>
  <c r="AV852" i="4" s="1"/>
  <c r="AT583" i="4"/>
  <c r="AU583" i="4" s="1"/>
  <c r="AV583" i="4" s="1"/>
  <c r="AT651" i="4"/>
  <c r="AU651" i="4" s="1"/>
  <c r="AV651" i="4" s="1"/>
  <c r="AT794" i="4"/>
  <c r="AU794" i="4" s="1"/>
  <c r="AV794" i="4" s="1"/>
  <c r="AT857" i="4"/>
  <c r="AU857" i="4" s="1"/>
  <c r="AV857" i="4" s="1"/>
  <c r="AT567" i="4"/>
  <c r="AU567" i="4" s="1"/>
  <c r="AV567" i="4" s="1"/>
  <c r="AT640" i="4"/>
  <c r="AU640" i="4" s="1"/>
  <c r="AV640" i="4" s="1"/>
  <c r="AT709" i="4"/>
  <c r="AU709" i="4" s="1"/>
  <c r="AV709" i="4" s="1"/>
  <c r="AT882" i="4"/>
  <c r="AU882" i="4" s="1"/>
  <c r="AV882" i="4" s="1"/>
  <c r="AU486" i="4"/>
  <c r="AV486" i="4" s="1"/>
  <c r="AU502" i="4"/>
  <c r="AV502" i="4" s="1"/>
  <c r="AU521" i="4"/>
  <c r="AV521" i="4" s="1"/>
  <c r="AU540" i="4"/>
  <c r="AV540" i="4" s="1"/>
  <c r="AU557" i="4"/>
  <c r="AV557" i="4" s="1"/>
  <c r="AU573" i="4"/>
  <c r="AV573" i="4" s="1"/>
  <c r="AU589" i="4"/>
  <c r="AV589" i="4" s="1"/>
  <c r="AU603" i="4"/>
  <c r="AV603" i="4" s="1"/>
  <c r="AU617" i="4"/>
  <c r="AV617" i="4" s="1"/>
  <c r="AU633" i="4"/>
  <c r="AV633" i="4" s="1"/>
  <c r="AU649" i="4"/>
  <c r="AV649" i="4" s="1"/>
  <c r="AW831" i="4"/>
  <c r="AX831" i="4" s="1"/>
  <c r="AW851" i="4"/>
  <c r="AX851" i="4" s="1"/>
  <c r="AT851" i="4"/>
  <c r="AU851" i="4" s="1"/>
  <c r="AV851" i="4" s="1"/>
  <c r="X897" i="4"/>
  <c r="AV447" i="4"/>
  <c r="AW447" i="4"/>
  <c r="AX447" i="4" s="1"/>
  <c r="AW437" i="4"/>
  <c r="AX437" i="4" s="1"/>
  <c r="AW388" i="4"/>
  <c r="AX388" i="4" s="1"/>
  <c r="AT388" i="4"/>
  <c r="AU388" i="4" s="1"/>
  <c r="AV388" i="4" s="1"/>
  <c r="AU336" i="4"/>
  <c r="AV336" i="4" s="1"/>
  <c r="AT361" i="12"/>
  <c r="AS740" i="12"/>
  <c r="X888" i="4"/>
  <c r="W888" i="4"/>
  <c r="W892" i="4"/>
  <c r="AW763" i="4"/>
  <c r="AX763" i="4" s="1"/>
  <c r="AV648" i="4"/>
  <c r="AW648" i="4" s="1"/>
  <c r="AX648" i="4" s="1"/>
  <c r="X902" i="4"/>
  <c r="J748" i="4"/>
  <c r="Z748" i="4"/>
  <c r="AO355" i="4"/>
  <c r="AS355" i="12"/>
  <c r="AT91" i="12"/>
  <c r="AW535" i="4"/>
  <c r="AX535" i="4" s="1"/>
  <c r="AW140" i="4"/>
  <c r="AX140" i="4" s="1"/>
  <c r="AW884" i="4"/>
  <c r="AX884" i="4" s="1"/>
  <c r="AP883" i="4"/>
  <c r="AO883" i="4"/>
  <c r="AS473" i="12"/>
  <c r="AT491" i="12"/>
  <c r="AS273" i="12"/>
  <c r="Z712" i="4"/>
  <c r="J712" i="4"/>
  <c r="AP712" i="4" s="1"/>
  <c r="AT23" i="12"/>
  <c r="AT714" i="12"/>
  <c r="AT586" i="12"/>
  <c r="AT511" i="4"/>
  <c r="AU511" i="4" s="1"/>
  <c r="AV511" i="4" s="1"/>
  <c r="AU226" i="4"/>
  <c r="AV226" i="4" s="1"/>
  <c r="AT649" i="12"/>
  <c r="AS537" i="12"/>
  <c r="AU689" i="4"/>
  <c r="AV689" i="4" s="1"/>
  <c r="AW163" i="4"/>
  <c r="AX163" i="4" s="1"/>
  <c r="AU163" i="4"/>
  <c r="AV163" i="4" s="1"/>
  <c r="AW820" i="4"/>
  <c r="AX820" i="4" s="1"/>
  <c r="AU820" i="4"/>
  <c r="AV820" i="4" s="1"/>
  <c r="Z152" i="4"/>
  <c r="Z896" i="4" s="1"/>
  <c r="J152" i="4"/>
  <c r="J896" i="4" s="1"/>
  <c r="AO712" i="4"/>
  <c r="AP227" i="4"/>
  <c r="AO227" i="4"/>
  <c r="AT400" i="12"/>
  <c r="AT226" i="12"/>
  <c r="AW874" i="4"/>
  <c r="AX874" i="4" s="1"/>
  <c r="AU874" i="4"/>
  <c r="AV874" i="4" s="1"/>
  <c r="AW110" i="4"/>
  <c r="AX110" i="4" s="1"/>
  <c r="AU110" i="4"/>
  <c r="AV110" i="4" s="1"/>
  <c r="AW321" i="4"/>
  <c r="AX321" i="4" s="1"/>
  <c r="AT321" i="4"/>
  <c r="AU321" i="4" s="1"/>
  <c r="AV321" i="4" s="1"/>
  <c r="AW335" i="4"/>
  <c r="AX335" i="4" s="1"/>
  <c r="AV335" i="4"/>
  <c r="AW100" i="4"/>
  <c r="AX100" i="4" s="1"/>
  <c r="AT100" i="4"/>
  <c r="AU100" i="4" s="1"/>
  <c r="AV100" i="4" s="1"/>
  <c r="AW231" i="4"/>
  <c r="AX231" i="4" s="1"/>
  <c r="AV231" i="4"/>
  <c r="AW570" i="4"/>
  <c r="AX570" i="4" s="1"/>
  <c r="AT570" i="4"/>
  <c r="AU570" i="4" s="1"/>
  <c r="AV570" i="4" s="1"/>
  <c r="AW148" i="67"/>
  <c r="AX97" i="67"/>
  <c r="AU525" i="69"/>
  <c r="AT740" i="12"/>
  <c r="AW310" i="4"/>
  <c r="AX310" i="4" s="1"/>
  <c r="W894" i="4"/>
  <c r="W902" i="4"/>
  <c r="AS709" i="12"/>
  <c r="AS140" i="12"/>
  <c r="AT765" i="12"/>
  <c r="AT152" i="12"/>
  <c r="AS491" i="12"/>
  <c r="AS649" i="12"/>
  <c r="AS586" i="12"/>
  <c r="AW23" i="4"/>
  <c r="AT154" i="12"/>
  <c r="AT232" i="12"/>
  <c r="J511" i="4"/>
  <c r="AP511" i="4" s="1"/>
  <c r="Z511" i="4"/>
  <c r="AU555" i="4"/>
  <c r="AV555" i="4" s="1"/>
  <c r="AW555" i="4"/>
  <c r="AX555" i="4" s="1"/>
  <c r="AU67" i="4"/>
  <c r="AT338" i="12"/>
  <c r="AT227" i="12"/>
  <c r="AT555" i="12"/>
  <c r="AS555" i="12"/>
  <c r="AT67" i="12"/>
  <c r="AU42" i="4"/>
  <c r="AV42" i="4" s="1"/>
  <c r="AU136" i="4"/>
  <c r="AV136" i="4" s="1"/>
  <c r="AU464" i="4"/>
  <c r="AV464" i="4" s="1"/>
  <c r="AW407" i="4"/>
  <c r="AX407" i="4" s="1"/>
  <c r="AU407" i="4"/>
  <c r="AV407" i="4" s="1"/>
  <c r="AX147" i="67"/>
  <c r="AX148" i="67"/>
  <c r="AW792" i="4"/>
  <c r="AX792" i="4" s="1"/>
  <c r="AW775" i="4"/>
  <c r="AX775" i="4" s="1"/>
  <c r="AW759" i="4"/>
  <c r="AX759" i="4" s="1"/>
  <c r="AW681" i="4"/>
  <c r="AX681" i="4" s="1"/>
  <c r="AW665" i="4"/>
  <c r="AX665" i="4" s="1"/>
  <c r="AW837" i="4"/>
  <c r="AX837" i="4" s="1"/>
  <c r="AW823" i="4"/>
  <c r="AX823" i="4" s="1"/>
  <c r="AW806" i="4"/>
  <c r="AX806" i="4" s="1"/>
  <c r="AW790" i="4"/>
  <c r="AX790" i="4" s="1"/>
  <c r="AW774" i="4"/>
  <c r="AX774" i="4" s="1"/>
  <c r="AW720" i="4"/>
  <c r="AX720" i="4" s="1"/>
  <c r="AW697" i="4"/>
  <c r="AX697" i="4" s="1"/>
  <c r="AW680" i="4"/>
  <c r="AX680" i="4" s="1"/>
  <c r="AW664" i="4"/>
  <c r="AX664" i="4" s="1"/>
  <c r="AW505" i="4"/>
  <c r="AX505" i="4" s="1"/>
  <c r="AW766" i="4"/>
  <c r="AX766" i="4" s="1"/>
  <c r="AW749" i="4"/>
  <c r="AX749" i="4" s="1"/>
  <c r="AW727" i="4"/>
  <c r="AX727" i="4" s="1"/>
  <c r="AW711" i="4"/>
  <c r="AX711" i="4" s="1"/>
  <c r="AW696" i="4"/>
  <c r="AX696" i="4" s="1"/>
  <c r="AW679" i="4"/>
  <c r="AX679" i="4" s="1"/>
  <c r="AW808" i="4"/>
  <c r="AX808" i="4" s="1"/>
  <c r="AW793" i="4"/>
  <c r="AX793" i="4" s="1"/>
  <c r="AW776" i="4"/>
  <c r="AX776" i="4" s="1"/>
  <c r="AW760" i="4"/>
  <c r="AX760" i="4" s="1"/>
  <c r="AW745" i="4"/>
  <c r="AX745" i="4" s="1"/>
  <c r="AW722" i="4"/>
  <c r="AX722" i="4" s="1"/>
  <c r="AW706" i="4"/>
  <c r="AX706" i="4" s="1"/>
  <c r="AW690" i="4"/>
  <c r="AX690" i="4" s="1"/>
  <c r="AW674" i="4"/>
  <c r="AX674" i="4" s="1"/>
  <c r="AW658" i="4"/>
  <c r="AX658" i="4" s="1"/>
  <c r="AW642" i="4"/>
  <c r="AX642" i="4" s="1"/>
  <c r="AW626" i="4"/>
  <c r="AX626" i="4" s="1"/>
  <c r="AW604" i="4"/>
  <c r="AX604" i="4" s="1"/>
  <c r="AW590" i="4"/>
  <c r="AX590" i="4" s="1"/>
  <c r="AW574" i="4"/>
  <c r="AX574" i="4" s="1"/>
  <c r="AW472" i="4"/>
  <c r="AX472" i="4" s="1"/>
  <c r="AW258" i="4"/>
  <c r="AX258" i="4" s="1"/>
  <c r="AW754" i="4"/>
  <c r="AX754" i="4" s="1"/>
  <c r="AW739" i="4"/>
  <c r="AX739" i="4" s="1"/>
  <c r="AW684" i="4"/>
  <c r="AX684" i="4" s="1"/>
  <c r="AW668" i="4"/>
  <c r="AX668" i="4" s="1"/>
  <c r="AW652" i="4"/>
  <c r="AX652" i="4" s="1"/>
  <c r="AW592" i="4"/>
  <c r="AX592" i="4" s="1"/>
  <c r="AW517" i="4"/>
  <c r="AX517" i="4" s="1"/>
  <c r="AW501" i="4"/>
  <c r="AX501" i="4" s="1"/>
  <c r="AW761" i="4"/>
  <c r="AX761" i="4" s="1"/>
  <c r="AW723" i="4"/>
  <c r="AX723" i="4" s="1"/>
  <c r="AW708" i="4"/>
  <c r="AX708" i="4" s="1"/>
  <c r="AW692" i="4"/>
  <c r="AX692" i="4" s="1"/>
  <c r="AW675" i="4"/>
  <c r="AX675" i="4" s="1"/>
  <c r="AW508" i="4"/>
  <c r="AX508" i="4" s="1"/>
  <c r="AW493" i="4"/>
  <c r="AX493" i="4" s="1"/>
  <c r="AW872" i="4"/>
  <c r="AX872" i="4" s="1"/>
  <c r="AW856" i="4"/>
  <c r="AX856" i="4" s="1"/>
  <c r="AW843" i="4"/>
  <c r="AX843" i="4" s="1"/>
  <c r="AW821" i="4"/>
  <c r="AX821" i="4" s="1"/>
  <c r="AW804" i="4"/>
  <c r="AX804" i="4" s="1"/>
  <c r="AW788" i="4"/>
  <c r="AX788" i="4" s="1"/>
  <c r="AW773" i="4"/>
  <c r="AX773" i="4" s="1"/>
  <c r="AW756" i="4"/>
  <c r="AX756" i="4" s="1"/>
  <c r="AW741" i="4"/>
  <c r="AX741" i="4" s="1"/>
  <c r="AW726" i="4"/>
  <c r="AX726" i="4" s="1"/>
  <c r="AW710" i="4"/>
  <c r="AX710" i="4" s="1"/>
  <c r="AW685" i="4"/>
  <c r="AX685" i="4" s="1"/>
  <c r="AW670" i="4"/>
  <c r="AX670" i="4" s="1"/>
  <c r="AW653" i="4"/>
  <c r="AX653" i="4" s="1"/>
  <c r="AW638" i="4"/>
  <c r="AX638" i="4" s="1"/>
  <c r="AW622" i="4"/>
  <c r="AX622" i="4" s="1"/>
  <c r="AW608" i="4"/>
  <c r="AX608" i="4" s="1"/>
  <c r="AW594" i="4"/>
  <c r="AX594" i="4" s="1"/>
  <c r="AW578" i="4"/>
  <c r="AX578" i="4" s="1"/>
  <c r="AW561" i="4"/>
  <c r="AX561" i="4" s="1"/>
  <c r="AW203" i="4"/>
  <c r="AX203" i="4" s="1"/>
  <c r="AW181" i="4"/>
  <c r="AX181" i="4" s="1"/>
  <c r="AW740" i="4"/>
  <c r="AX740" i="4" s="1"/>
  <c r="AW523" i="4"/>
  <c r="AX523" i="4" s="1"/>
  <c r="AW303" i="4"/>
  <c r="AX303" i="4" s="1"/>
  <c r="AW787" i="4"/>
  <c r="AX787" i="4" s="1"/>
  <c r="AW725" i="4"/>
  <c r="AX725" i="4" s="1"/>
  <c r="AW825" i="4"/>
  <c r="AX825" i="4" s="1"/>
  <c r="AW29" i="4"/>
  <c r="AX29" i="4" s="1"/>
  <c r="AW345" i="4"/>
  <c r="AX345" i="4" s="1"/>
  <c r="AW329" i="4"/>
  <c r="AX329" i="4" s="1"/>
  <c r="AW313" i="4"/>
  <c r="AX313" i="4" s="1"/>
  <c r="AW240" i="4"/>
  <c r="AX240" i="4" s="1"/>
  <c r="AW213" i="4"/>
  <c r="AX213" i="4" s="1"/>
  <c r="AW828" i="4"/>
  <c r="AX828" i="4" s="1"/>
  <c r="AW702" i="4"/>
  <c r="AX702" i="4" s="1"/>
  <c r="AW811" i="4"/>
  <c r="AX811" i="4" s="1"/>
  <c r="AW411" i="4"/>
  <c r="AX411" i="4" s="1"/>
  <c r="AW669" i="4"/>
  <c r="AX669" i="4" s="1"/>
  <c r="AW393" i="4"/>
  <c r="AX393" i="4" s="1"/>
  <c r="AW171" i="4"/>
  <c r="AX171" i="4" s="1"/>
  <c r="AW145" i="4"/>
  <c r="AX145" i="4" s="1"/>
  <c r="AW429" i="4"/>
  <c r="AX429" i="4" s="1"/>
  <c r="AW842" i="4"/>
  <c r="AX842" i="4" s="1"/>
  <c r="AW454" i="4"/>
  <c r="AX454" i="4" s="1"/>
  <c r="AS888" i="4"/>
  <c r="AS902" i="4"/>
  <c r="AT535" i="4"/>
  <c r="AU535" i="4" s="1"/>
  <c r="AV535" i="4" s="1"/>
  <c r="AS765" i="12"/>
  <c r="AT884" i="4"/>
  <c r="AU884" i="4" s="1"/>
  <c r="AV884" i="4" s="1"/>
  <c r="AT273" i="4"/>
  <c r="AU273" i="4" s="1"/>
  <c r="AV273" i="4" s="1"/>
  <c r="AT273" i="12"/>
  <c r="BF886" i="4"/>
  <c r="BF889" i="4"/>
  <c r="AW232" i="4"/>
  <c r="AX232" i="4" s="1"/>
  <c r="AO586" i="4"/>
  <c r="AS23" i="12"/>
  <c r="AU712" i="4"/>
  <c r="AV712" i="4" s="1"/>
  <c r="AT586" i="4"/>
  <c r="AU586" i="4" s="1"/>
  <c r="AV586" i="4" s="1"/>
  <c r="AW586" i="4"/>
  <c r="AX586" i="4" s="1"/>
  <c r="AS67" i="12"/>
  <c r="AW338" i="4"/>
  <c r="AX338" i="4" s="1"/>
  <c r="AU338" i="4"/>
  <c r="AV338" i="4" s="1"/>
  <c r="AS226" i="12"/>
  <c r="AU156" i="4"/>
  <c r="AV156" i="4" s="1"/>
  <c r="AW260" i="4"/>
  <c r="AX260" i="4" s="1"/>
  <c r="AU260" i="4"/>
  <c r="AV260" i="4" s="1"/>
  <c r="AW269" i="4"/>
  <c r="AX269" i="4" s="1"/>
  <c r="AU269" i="4"/>
  <c r="AV269" i="4" s="1"/>
  <c r="AU533" i="4"/>
  <c r="AV533" i="4" s="1"/>
  <c r="AT791" i="4"/>
  <c r="AU791" i="4" s="1"/>
  <c r="AV791" i="4" s="1"/>
  <c r="AW667" i="4"/>
  <c r="AX667" i="4" s="1"/>
  <c r="AV667" i="4"/>
  <c r="AW319" i="4"/>
  <c r="AX319" i="4" s="1"/>
  <c r="AT319" i="4"/>
  <c r="AU319" i="4" s="1"/>
  <c r="AV319" i="4" s="1"/>
  <c r="AW197" i="4"/>
  <c r="AX197" i="4" s="1"/>
  <c r="AV197" i="4"/>
  <c r="AW691" i="4"/>
  <c r="AX691" i="4" s="1"/>
  <c r="AT691" i="4"/>
  <c r="AU691" i="4" s="1"/>
  <c r="AV691" i="4" s="1"/>
  <c r="AW118" i="4"/>
  <c r="AX118" i="4" s="1"/>
  <c r="AV118" i="4"/>
  <c r="AX151" i="67"/>
  <c r="AX156" i="67"/>
  <c r="AX244" i="68"/>
  <c r="Z338" i="4"/>
  <c r="AT511" i="12"/>
  <c r="X42" i="4"/>
  <c r="X889" i="4" s="1"/>
  <c r="AT269" i="12"/>
  <c r="J464" i="4"/>
  <c r="AP464" i="4" s="1"/>
  <c r="AP197" i="4"/>
  <c r="AX33" i="67"/>
  <c r="AT231" i="12"/>
  <c r="AT794" i="12"/>
  <c r="AX118" i="67"/>
  <c r="AX146" i="67" s="1"/>
  <c r="AV106" i="67"/>
  <c r="AV212" i="68"/>
  <c r="AW212" i="68"/>
  <c r="AX212" i="68" s="1"/>
  <c r="AU184" i="68"/>
  <c r="AV132" i="68"/>
  <c r="AW132" i="68"/>
  <c r="AX132" i="68" s="1"/>
  <c r="AU95" i="68"/>
  <c r="AU52" i="68"/>
  <c r="AV80" i="68"/>
  <c r="AW80" i="68"/>
  <c r="AX80" i="68" s="1"/>
  <c r="AV98" i="68"/>
  <c r="AV240" i="68" s="1"/>
  <c r="AW98" i="68"/>
  <c r="AV34" i="68"/>
  <c r="AW34" i="68"/>
  <c r="AX34" i="68" s="1"/>
  <c r="AV219" i="68"/>
  <c r="AW219" i="68"/>
  <c r="AX219" i="68" s="1"/>
  <c r="AV180" i="68"/>
  <c r="AW180" i="68"/>
  <c r="AX180" i="68" s="1"/>
  <c r="AV20" i="68"/>
  <c r="AW20" i="68"/>
  <c r="AV145" i="68"/>
  <c r="AW145" i="68"/>
  <c r="AX145" i="68" s="1"/>
  <c r="AV215" i="68"/>
  <c r="AW215" i="68"/>
  <c r="AX215" i="68" s="1"/>
  <c r="AV276" i="69"/>
  <c r="AW276" i="69"/>
  <c r="AV434" i="69"/>
  <c r="AW434" i="69"/>
  <c r="AX434" i="69" s="1"/>
  <c r="AV315" i="69"/>
  <c r="AW315" i="69"/>
  <c r="AO42" i="4"/>
  <c r="AT691" i="12"/>
  <c r="AS877" i="12"/>
  <c r="AO667" i="4"/>
  <c r="X321" i="4"/>
  <c r="X896" i="4" s="1"/>
  <c r="AW38" i="67"/>
  <c r="AW56" i="67"/>
  <c r="AW194" i="68"/>
  <c r="AX194" i="68" s="1"/>
  <c r="AV194" i="68"/>
  <c r="AU165" i="68"/>
  <c r="AV165" i="68" s="1"/>
  <c r="AV154" i="68"/>
  <c r="AW154" i="68" s="1"/>
  <c r="AX154" i="68" s="1"/>
  <c r="AV135" i="68"/>
  <c r="AW135" i="68" s="1"/>
  <c r="AX135" i="68" s="1"/>
  <c r="AU35" i="68"/>
  <c r="AU90" i="68"/>
  <c r="AV92" i="68"/>
  <c r="AW92" i="68" s="1"/>
  <c r="AV326" i="69"/>
  <c r="AW326" i="69" s="1"/>
  <c r="AX326" i="69" s="1"/>
  <c r="AV490" i="69"/>
  <c r="AV529" i="69" s="1"/>
  <c r="AV346" i="69"/>
  <c r="AW346" i="69" s="1"/>
  <c r="AX346" i="69" s="1"/>
  <c r="X148" i="67"/>
  <c r="AU54" i="67"/>
  <c r="AU220" i="68"/>
  <c r="AV220" i="68" s="1"/>
  <c r="AU150" i="68"/>
  <c r="AU78" i="68"/>
  <c r="AV78" i="68" s="1"/>
  <c r="AW78" i="68"/>
  <c r="AX78" i="68" s="1"/>
  <c r="AU166" i="68"/>
  <c r="AU74" i="68"/>
  <c r="AV74" i="68" s="1"/>
  <c r="AW74" i="68"/>
  <c r="AX74" i="68" s="1"/>
  <c r="AU228" i="68"/>
  <c r="AV228" i="68" s="1"/>
  <c r="AU55" i="68"/>
  <c r="AV61" i="68"/>
  <c r="AW61" i="68"/>
  <c r="AX61" i="68" s="1"/>
  <c r="AV345" i="69"/>
  <c r="AW345" i="69"/>
  <c r="AX345" i="69" s="1"/>
  <c r="AV361" i="69"/>
  <c r="AW361" i="69"/>
  <c r="AX361" i="69" s="1"/>
  <c r="AV165" i="69"/>
  <c r="AW165" i="69"/>
  <c r="AX165" i="69" s="1"/>
  <c r="AV195" i="69"/>
  <c r="AW195" i="69"/>
  <c r="AX195" i="69" s="1"/>
  <c r="AW883" i="4"/>
  <c r="AX883" i="4" s="1"/>
  <c r="AW227" i="4"/>
  <c r="AX227" i="4" s="1"/>
  <c r="T185" i="68"/>
  <c r="V185" i="68"/>
  <c r="S185" i="68"/>
  <c r="AR185" i="68"/>
  <c r="U185" i="68"/>
  <c r="AP42" i="4"/>
  <c r="AT533" i="12"/>
  <c r="X163" i="4"/>
  <c r="X901" i="4" s="1"/>
  <c r="AP321" i="4"/>
  <c r="W321" i="4"/>
  <c r="W886" i="4" s="1"/>
  <c r="W667" i="4"/>
  <c r="W901" i="4" s="1"/>
  <c r="W791" i="4"/>
  <c r="W899" i="4" s="1"/>
  <c r="AP667" i="4"/>
  <c r="AP901" i="4" s="1"/>
  <c r="AV33" i="68"/>
  <c r="AW33" i="68" s="1"/>
  <c r="AX33" i="68" s="1"/>
  <c r="AU172" i="68"/>
  <c r="AV172" i="68" s="1"/>
  <c r="AU50" i="68"/>
  <c r="AV15" i="68"/>
  <c r="AW15" i="68" s="1"/>
  <c r="AV94" i="68"/>
  <c r="AW94" i="68" s="1"/>
  <c r="AX94" i="68" s="1"/>
  <c r="AV76" i="68"/>
  <c r="AW76" i="68" s="1"/>
  <c r="AX76" i="68" s="1"/>
  <c r="AV471" i="69"/>
  <c r="AW471" i="69" s="1"/>
  <c r="AX471" i="69" s="1"/>
  <c r="AV150" i="69"/>
  <c r="AV531" i="69" s="1"/>
  <c r="AV70" i="69"/>
  <c r="AV401" i="69"/>
  <c r="AW401" i="69" s="1"/>
  <c r="AX401" i="69" s="1"/>
  <c r="AV266" i="69"/>
  <c r="AV533" i="69" s="1"/>
  <c r="AV211" i="69"/>
  <c r="AW211" i="69" s="1"/>
  <c r="AX211" i="69" s="1"/>
  <c r="AV466" i="69"/>
  <c r="AW466" i="69" s="1"/>
  <c r="AX466" i="69" s="1"/>
  <c r="AP493" i="69"/>
  <c r="AO493" i="69"/>
  <c r="AP33" i="69"/>
  <c r="AO33" i="69"/>
  <c r="AP336" i="69"/>
  <c r="AO336" i="69"/>
  <c r="AP416" i="69"/>
  <c r="AO416" i="69"/>
  <c r="AP59" i="69"/>
  <c r="AP534" i="69" s="1"/>
  <c r="AO59" i="69"/>
  <c r="AO213" i="69"/>
  <c r="AO246" i="69"/>
  <c r="AP246" i="69"/>
  <c r="AO98" i="67"/>
  <c r="AP123" i="68"/>
  <c r="AO123" i="68"/>
  <c r="AP175" i="68"/>
  <c r="AO175" i="68"/>
  <c r="AP42" i="68"/>
  <c r="AO42" i="68"/>
  <c r="AO103" i="68"/>
  <c r="AP103" i="68"/>
  <c r="AP396" i="69"/>
  <c r="AO396" i="69"/>
  <c r="AO467" i="69"/>
  <c r="AP140" i="68"/>
  <c r="AO140" i="68"/>
  <c r="AP139" i="67"/>
  <c r="AP151" i="67" s="1"/>
  <c r="AO139" i="67"/>
  <c r="AO151" i="67" s="1"/>
  <c r="AP70" i="67"/>
  <c r="AO70" i="67"/>
  <c r="AP68" i="67"/>
  <c r="AO68" i="67"/>
  <c r="AP456" i="69"/>
  <c r="AO456" i="69"/>
  <c r="AP157" i="69"/>
  <c r="AO157" i="69"/>
  <c r="AO72" i="69"/>
  <c r="AP72" i="69"/>
  <c r="AP369" i="69"/>
  <c r="AO369" i="69"/>
  <c r="AO155" i="69"/>
  <c r="AP155" i="69"/>
  <c r="X154" i="67"/>
  <c r="AP52" i="68"/>
  <c r="AO52" i="68"/>
  <c r="AO152" i="68"/>
  <c r="AO241" i="68" s="1"/>
  <c r="AP152" i="68"/>
  <c r="AO114" i="69"/>
  <c r="AP114" i="69"/>
  <c r="AP464" i="69"/>
  <c r="AO464" i="69"/>
  <c r="AU157" i="69"/>
  <c r="AP307" i="69"/>
  <c r="AP528" i="69" s="1"/>
  <c r="AO307" i="69"/>
  <c r="AO528" i="69" s="1"/>
  <c r="AP149" i="68"/>
  <c r="AO149" i="68"/>
  <c r="AP124" i="67"/>
  <c r="AP150" i="67" s="1"/>
  <c r="AO124" i="67"/>
  <c r="AO150" i="67" s="1"/>
  <c r="AP41" i="67"/>
  <c r="AO41" i="67"/>
  <c r="AP69" i="68"/>
  <c r="AO69" i="68"/>
  <c r="AP176" i="68"/>
  <c r="AO176" i="68"/>
  <c r="AP117" i="68"/>
  <c r="AP245" i="68" s="1"/>
  <c r="AO117" i="68"/>
  <c r="AP375" i="69"/>
  <c r="AO375" i="69"/>
  <c r="AP45" i="69"/>
  <c r="AO45" i="69"/>
  <c r="AO15" i="69"/>
  <c r="AP15" i="69"/>
  <c r="AP32" i="69"/>
  <c r="AO32" i="69"/>
  <c r="U148" i="67"/>
  <c r="X97" i="67"/>
  <c r="X143" i="67" s="1"/>
  <c r="AP231" i="68"/>
  <c r="AP244" i="68" s="1"/>
  <c r="AO231" i="68"/>
  <c r="AO244" i="68" s="1"/>
  <c r="AO309" i="69"/>
  <c r="AP309" i="69"/>
  <c r="AP51" i="69"/>
  <c r="AO51" i="69"/>
  <c r="AO114" i="67"/>
  <c r="AO63" i="68"/>
  <c r="AO190" i="68"/>
  <c r="AP53" i="68"/>
  <c r="AP177" i="68"/>
  <c r="AP59" i="68"/>
  <c r="AO67" i="69"/>
  <c r="AO136" i="69"/>
  <c r="AO407" i="69"/>
  <c r="AO503" i="69"/>
  <c r="AP250" i="69"/>
  <c r="AO250" i="69"/>
  <c r="AP36" i="69"/>
  <c r="AP37" i="69"/>
  <c r="AO37" i="69"/>
  <c r="AP422" i="69"/>
  <c r="AP18" i="67"/>
  <c r="W98" i="67"/>
  <c r="AO247" i="69"/>
  <c r="AP25" i="68"/>
  <c r="AA240" i="68"/>
  <c r="X32" i="68"/>
  <c r="AP32" i="68"/>
  <c r="AP128" i="68"/>
  <c r="AP181" i="68"/>
  <c r="AP110" i="68"/>
  <c r="AP71" i="68"/>
  <c r="AP393" i="69"/>
  <c r="T533" i="69"/>
  <c r="X30" i="69"/>
  <c r="J169" i="68"/>
  <c r="J153" i="68"/>
  <c r="AP23" i="69"/>
  <c r="AP537" i="69" s="1"/>
  <c r="R537" i="69"/>
  <c r="AA532" i="69"/>
  <c r="J30" i="69"/>
  <c r="AP39" i="69"/>
  <c r="X132" i="69"/>
  <c r="X528" i="69" s="1"/>
  <c r="AP34" i="69"/>
  <c r="V537" i="69"/>
  <c r="U534" i="69"/>
  <c r="AR534" i="69"/>
  <c r="J69" i="69"/>
  <c r="AP364" i="69"/>
  <c r="AP398" i="69"/>
  <c r="AP436" i="69"/>
  <c r="J483" i="69"/>
  <c r="Z140" i="69"/>
  <c r="AO436" i="69"/>
  <c r="AO182" i="69"/>
  <c r="AP368" i="69"/>
  <c r="AP410" i="69"/>
  <c r="Z211" i="69"/>
  <c r="Z532" i="69" s="1"/>
  <c r="J211" i="69"/>
  <c r="Z333" i="69"/>
  <c r="Z536" i="69" s="1"/>
  <c r="J333" i="69"/>
  <c r="Z286" i="69"/>
  <c r="J134" i="69"/>
  <c r="W147" i="69"/>
  <c r="J178" i="69"/>
  <c r="W178" i="69"/>
  <c r="W532" i="69" s="1"/>
  <c r="AO374" i="69"/>
  <c r="Z394" i="69"/>
  <c r="Z529" i="69" s="1"/>
  <c r="Z449" i="69"/>
  <c r="Z535" i="69" s="1"/>
  <c r="Z478" i="69"/>
  <c r="Z507" i="69"/>
  <c r="Z534" i="69" s="1"/>
  <c r="AP391" i="69"/>
  <c r="J47" i="69"/>
  <c r="J529" i="69" s="1"/>
  <c r="J84" i="69"/>
  <c r="J348" i="69"/>
  <c r="J420" i="69"/>
  <c r="AX92" i="68" l="1"/>
  <c r="AX15" i="68"/>
  <c r="V243" i="68"/>
  <c r="V234" i="68"/>
  <c r="AV54" i="67"/>
  <c r="AU152" i="67"/>
  <c r="AU143" i="67"/>
  <c r="AW155" i="67"/>
  <c r="AX56" i="67"/>
  <c r="AX155" i="67" s="1"/>
  <c r="AX276" i="69"/>
  <c r="AX537" i="69" s="1"/>
  <c r="AW537" i="69"/>
  <c r="AV95" i="68"/>
  <c r="AV238" i="68" s="1"/>
  <c r="AU238" i="68"/>
  <c r="AW106" i="67"/>
  <c r="AV154" i="67"/>
  <c r="AX23" i="4"/>
  <c r="W889" i="4"/>
  <c r="AW138" i="4"/>
  <c r="AX138" i="4" s="1"/>
  <c r="AW93" i="4"/>
  <c r="AX93" i="4" s="1"/>
  <c r="AU21" i="4"/>
  <c r="AT894" i="4"/>
  <c r="AT887" i="4"/>
  <c r="AT900" i="4"/>
  <c r="AU16" i="4"/>
  <c r="AT901" i="4"/>
  <c r="AW435" i="4"/>
  <c r="AX435" i="4" s="1"/>
  <c r="AW168" i="4"/>
  <c r="AX168" i="4" s="1"/>
  <c r="AW358" i="4"/>
  <c r="AX358" i="4" s="1"/>
  <c r="AW331" i="4"/>
  <c r="AX331" i="4" s="1"/>
  <c r="AW305" i="4"/>
  <c r="AX305" i="4" s="1"/>
  <c r="AW233" i="4"/>
  <c r="AX233" i="4" s="1"/>
  <c r="AW157" i="4"/>
  <c r="AX157" i="4" s="1"/>
  <c r="AW47" i="4"/>
  <c r="AX47" i="4" s="1"/>
  <c r="AW441" i="4"/>
  <c r="AX441" i="4" s="1"/>
  <c r="AW344" i="4"/>
  <c r="AX344" i="4" s="1"/>
  <c r="AW56" i="4"/>
  <c r="AX56" i="4" s="1"/>
  <c r="AW266" i="4"/>
  <c r="AX266" i="4" s="1"/>
  <c r="AW236" i="4"/>
  <c r="AX236" i="4" s="1"/>
  <c r="AW202" i="4"/>
  <c r="AX202" i="4" s="1"/>
  <c r="AW51" i="4"/>
  <c r="AX51" i="4" s="1"/>
  <c r="AW65" i="4"/>
  <c r="AX65" i="4" s="1"/>
  <c r="AP105" i="7"/>
  <c r="AP102" i="7"/>
  <c r="AP104" i="7"/>
  <c r="AP101" i="7"/>
  <c r="AP106" i="7"/>
  <c r="AW161" i="4"/>
  <c r="AX161" i="4" s="1"/>
  <c r="AW127" i="4"/>
  <c r="AX127" i="4" s="1"/>
  <c r="AW94" i="4"/>
  <c r="AX94" i="4" s="1"/>
  <c r="AW62" i="4"/>
  <c r="AX62" i="4" s="1"/>
  <c r="AO96" i="7"/>
  <c r="AP88" i="7"/>
  <c r="AJ100" i="7"/>
  <c r="AJ106" i="7"/>
  <c r="AI100" i="7"/>
  <c r="X525" i="69"/>
  <c r="X532" i="69"/>
  <c r="AV166" i="68"/>
  <c r="AU239" i="68"/>
  <c r="AX315" i="69"/>
  <c r="AX534" i="69" s="1"/>
  <c r="AW534" i="69"/>
  <c r="AW712" i="4"/>
  <c r="AX712" i="4" s="1"/>
  <c r="W896" i="4"/>
  <c r="AU9" i="4"/>
  <c r="AT899" i="4"/>
  <c r="AP178" i="69"/>
  <c r="AO178" i="69"/>
  <c r="AO333" i="69"/>
  <c r="AP333" i="69"/>
  <c r="J536" i="69"/>
  <c r="Z537" i="69"/>
  <c r="Z525" i="69"/>
  <c r="AO30" i="69"/>
  <c r="J525" i="69"/>
  <c r="J532" i="69"/>
  <c r="J239" i="68"/>
  <c r="AO153" i="68"/>
  <c r="J234" i="68"/>
  <c r="AP153" i="68"/>
  <c r="X234" i="68"/>
  <c r="X241" i="68"/>
  <c r="W143" i="67"/>
  <c r="W152" i="67"/>
  <c r="AP239" i="68"/>
  <c r="AP538" i="69"/>
  <c r="AO143" i="67"/>
  <c r="AO152" i="67"/>
  <c r="AO534" i="69"/>
  <c r="AW150" i="69"/>
  <c r="AW172" i="68"/>
  <c r="AX172" i="68" s="1"/>
  <c r="X185" i="68"/>
  <c r="X243" i="68" s="1"/>
  <c r="W185" i="68"/>
  <c r="AP185" i="68"/>
  <c r="U243" i="68"/>
  <c r="U234" i="68"/>
  <c r="AO185" i="68"/>
  <c r="AO243" i="68" s="1"/>
  <c r="T243" i="68"/>
  <c r="T234" i="68"/>
  <c r="AW228" i="68"/>
  <c r="AX228" i="68" s="1"/>
  <c r="AW166" i="68"/>
  <c r="AX166" i="68" s="1"/>
  <c r="AW54" i="67"/>
  <c r="AW490" i="69"/>
  <c r="AW153" i="67"/>
  <c r="AX38" i="67"/>
  <c r="AX153" i="67" s="1"/>
  <c r="AV534" i="69"/>
  <c r="AV537" i="69"/>
  <c r="AW95" i="68"/>
  <c r="AW533" i="4"/>
  <c r="AX533" i="4" s="1"/>
  <c r="AW156" i="4"/>
  <c r="AX156" i="4" s="1"/>
  <c r="AW464" i="4"/>
  <c r="AX464" i="4" s="1"/>
  <c r="AW42" i="4"/>
  <c r="AX42" i="4" s="1"/>
  <c r="AX150" i="67"/>
  <c r="AW689" i="4"/>
  <c r="AX689" i="4" s="1"/>
  <c r="AW226" i="4"/>
  <c r="AX226" i="4" s="1"/>
  <c r="AW633" i="4"/>
  <c r="AX633" i="4" s="1"/>
  <c r="AW603" i="4"/>
  <c r="AX603" i="4" s="1"/>
  <c r="AW573" i="4"/>
  <c r="AX573" i="4" s="1"/>
  <c r="AW540" i="4"/>
  <c r="AX540" i="4" s="1"/>
  <c r="AW502" i="4"/>
  <c r="AX502" i="4" s="1"/>
  <c r="AW882" i="4"/>
  <c r="AX882" i="4" s="1"/>
  <c r="AW640" i="4"/>
  <c r="AX640" i="4" s="1"/>
  <c r="AW857" i="4"/>
  <c r="AX857" i="4" s="1"/>
  <c r="AW651" i="4"/>
  <c r="AX651" i="4" s="1"/>
  <c r="AW852" i="4"/>
  <c r="AX852" i="4" s="1"/>
  <c r="AW52" i="4"/>
  <c r="AX52" i="4" s="1"/>
  <c r="AW396" i="4"/>
  <c r="AX396" i="4" s="1"/>
  <c r="AW453" i="4"/>
  <c r="AX453" i="4" s="1"/>
  <c r="AW348" i="4"/>
  <c r="AX348" i="4" s="1"/>
  <c r="AW475" i="4"/>
  <c r="AX475" i="4" s="1"/>
  <c r="Z887" i="4"/>
  <c r="Z898" i="4"/>
  <c r="AO901" i="4"/>
  <c r="AW48" i="4"/>
  <c r="AX48" i="4" s="1"/>
  <c r="AW448" i="4"/>
  <c r="AX448" i="4" s="1"/>
  <c r="AW439" i="4"/>
  <c r="AX439" i="4" s="1"/>
  <c r="AU18" i="4"/>
  <c r="AT898" i="4"/>
  <c r="AU55" i="4"/>
  <c r="AT895" i="4"/>
  <c r="AU7" i="4"/>
  <c r="AT889" i="4"/>
  <c r="AT897" i="4"/>
  <c r="AT886" i="4"/>
  <c r="AW32" i="4"/>
  <c r="AX32" i="4" s="1"/>
  <c r="AW112" i="4"/>
  <c r="AX112" i="4" s="1"/>
  <c r="AW278" i="4"/>
  <c r="AX278" i="4" s="1"/>
  <c r="AW212" i="4"/>
  <c r="AX212" i="4" s="1"/>
  <c r="AW139" i="4"/>
  <c r="AX139" i="4" s="1"/>
  <c r="AW89" i="4"/>
  <c r="AX89" i="4" s="1"/>
  <c r="AW28" i="4"/>
  <c r="AX28" i="4" s="1"/>
  <c r="AU412" i="4"/>
  <c r="AT892" i="4"/>
  <c r="AJ105" i="7"/>
  <c r="AJ89" i="7"/>
  <c r="D648" i="6"/>
  <c r="D614" i="6"/>
  <c r="AP238" i="68"/>
  <c r="AV50" i="68"/>
  <c r="AV237" i="68" s="1"/>
  <c r="AU237" i="68"/>
  <c r="AV150" i="68"/>
  <c r="AW150" i="68" s="1"/>
  <c r="AU241" i="68"/>
  <c r="AV90" i="68"/>
  <c r="AV245" i="68" s="1"/>
  <c r="AU245" i="68"/>
  <c r="AV184" i="68"/>
  <c r="AV246" i="68" s="1"/>
  <c r="AU246" i="68"/>
  <c r="W537" i="69"/>
  <c r="W525" i="69"/>
  <c r="AP483" i="69"/>
  <c r="AO483" i="69"/>
  <c r="AP69" i="69"/>
  <c r="AP530" i="69" s="1"/>
  <c r="AO69" i="69"/>
  <c r="AO530" i="69" s="1"/>
  <c r="J530" i="69"/>
  <c r="AP533" i="69"/>
  <c r="AV157" i="69"/>
  <c r="AV525" i="69" s="1"/>
  <c r="AU532" i="69"/>
  <c r="AO148" i="67"/>
  <c r="AV241" i="68"/>
  <c r="AV239" i="68"/>
  <c r="AV35" i="68"/>
  <c r="AW35" i="68" s="1"/>
  <c r="AU242" i="68"/>
  <c r="AX20" i="68"/>
  <c r="AX98" i="68"/>
  <c r="AX240" i="68" s="1"/>
  <c r="AW240" i="68"/>
  <c r="AX176" i="4"/>
  <c r="AT888" i="4"/>
  <c r="AO9" i="4"/>
  <c r="AO899" i="4" s="1"/>
  <c r="J899" i="4"/>
  <c r="AP9" i="4"/>
  <c r="AP899" i="4" s="1"/>
  <c r="AO7" i="4"/>
  <c r="AP7" i="4"/>
  <c r="J889" i="4"/>
  <c r="Q140" i="7" s="1"/>
  <c r="W55" i="7" s="1"/>
  <c r="J897" i="4"/>
  <c r="J886" i="4"/>
  <c r="X55" i="7" s="1"/>
  <c r="X898" i="4"/>
  <c r="AW262" i="4"/>
  <c r="AX262" i="4" s="1"/>
  <c r="AW198" i="4"/>
  <c r="AX198" i="4" s="1"/>
  <c r="AW124" i="4"/>
  <c r="AX124" i="4" s="1"/>
  <c r="AW74" i="4"/>
  <c r="AX74" i="4" s="1"/>
  <c r="AO391" i="4"/>
  <c r="AO896" i="4" s="1"/>
  <c r="AT902" i="4"/>
  <c r="AQ100" i="7"/>
  <c r="AS104" i="7"/>
  <c r="AS103" i="7"/>
  <c r="AS101" i="7"/>
  <c r="AP536" i="69"/>
  <c r="AV67" i="4"/>
  <c r="AW67" i="4" s="1"/>
  <c r="AU893" i="4"/>
  <c r="AP420" i="69"/>
  <c r="AO420" i="69"/>
  <c r="AO169" i="68"/>
  <c r="AO247" i="68" s="1"/>
  <c r="AP169" i="68"/>
  <c r="AP234" i="68" s="1"/>
  <c r="J247" i="68"/>
  <c r="AP143" i="67"/>
  <c r="AP156" i="67"/>
  <c r="AO538" i="69"/>
  <c r="AP243" i="68"/>
  <c r="AR243" i="68"/>
  <c r="AS185" i="68"/>
  <c r="AR234" i="68"/>
  <c r="AP348" i="69"/>
  <c r="AP535" i="69" s="1"/>
  <c r="AO348" i="69"/>
  <c r="AO535" i="69" s="1"/>
  <c r="J535" i="69"/>
  <c r="AP134" i="69"/>
  <c r="AP529" i="69" s="1"/>
  <c r="AO134" i="69"/>
  <c r="AP30" i="69"/>
  <c r="AP532" i="69" s="1"/>
  <c r="AP241" i="68"/>
  <c r="AO536" i="69"/>
  <c r="AP247" i="68"/>
  <c r="AO529" i="69"/>
  <c r="AO245" i="68"/>
  <c r="AP148" i="67"/>
  <c r="AO238" i="68"/>
  <c r="AO234" i="68"/>
  <c r="AO239" i="68"/>
  <c r="AO537" i="69"/>
  <c r="AW266" i="69"/>
  <c r="AW70" i="69"/>
  <c r="AW50" i="68"/>
  <c r="S243" i="68"/>
  <c r="S234" i="68"/>
  <c r="AV55" i="68"/>
  <c r="AU247" i="68"/>
  <c r="AW220" i="68"/>
  <c r="AX220" i="68" s="1"/>
  <c r="AW90" i="68"/>
  <c r="AW165" i="68"/>
  <c r="AX165" i="68" s="1"/>
  <c r="AV242" i="68"/>
  <c r="AV52" i="68"/>
  <c r="AW791" i="4"/>
  <c r="AX791" i="4" s="1"/>
  <c r="AO464" i="4"/>
  <c r="AW273" i="4"/>
  <c r="AX273" i="4" s="1"/>
  <c r="AW136" i="4"/>
  <c r="AX136" i="4" s="1"/>
  <c r="AO156" i="67"/>
  <c r="AW511" i="4"/>
  <c r="AX511" i="4" s="1"/>
  <c r="AW336" i="4"/>
  <c r="AX336" i="4" s="1"/>
  <c r="AW649" i="4"/>
  <c r="AX649" i="4" s="1"/>
  <c r="AW617" i="4"/>
  <c r="AX617" i="4" s="1"/>
  <c r="AW589" i="4"/>
  <c r="AX589" i="4" s="1"/>
  <c r="AW557" i="4"/>
  <c r="AX557" i="4" s="1"/>
  <c r="AW521" i="4"/>
  <c r="AX521" i="4" s="1"/>
  <c r="AW486" i="4"/>
  <c r="AX486" i="4" s="1"/>
  <c r="AW709" i="4"/>
  <c r="AX709" i="4" s="1"/>
  <c r="AW567" i="4"/>
  <c r="AX567" i="4" s="1"/>
  <c r="AW794" i="4"/>
  <c r="AX794" i="4" s="1"/>
  <c r="AW583" i="4"/>
  <c r="AX583" i="4" s="1"/>
  <c r="AW45" i="4"/>
  <c r="AX45" i="4" s="1"/>
  <c r="AW90" i="4"/>
  <c r="AX90" i="4" s="1"/>
  <c r="AW380" i="4"/>
  <c r="AX380" i="4" s="1"/>
  <c r="AW315" i="4"/>
  <c r="AX315" i="4" s="1"/>
  <c r="Z886" i="4"/>
  <c r="Z899" i="4"/>
  <c r="Z889" i="4"/>
  <c r="AP622" i="4"/>
  <c r="AP898" i="4" s="1"/>
  <c r="AO622" i="4"/>
  <c r="AO898" i="4" s="1"/>
  <c r="J898" i="4"/>
  <c r="Z900" i="4"/>
  <c r="AW35" i="4"/>
  <c r="AX35" i="4" s="1"/>
  <c r="AW98" i="4"/>
  <c r="AX98" i="4" s="1"/>
  <c r="AW537" i="4"/>
  <c r="AX537" i="4" s="1"/>
  <c r="AW416" i="4"/>
  <c r="AX416" i="4" s="1"/>
  <c r="AW491" i="4"/>
  <c r="AX491" i="4" s="1"/>
  <c r="AV40" i="4"/>
  <c r="AU900" i="4"/>
  <c r="X886" i="4"/>
  <c r="AW413" i="4"/>
  <c r="AX413" i="4" s="1"/>
  <c r="AW246" i="4"/>
  <c r="AX246" i="4" s="1"/>
  <c r="AW184" i="4"/>
  <c r="AX184" i="4" s="1"/>
  <c r="AW107" i="4"/>
  <c r="AX107" i="4" s="1"/>
  <c r="AW58" i="4"/>
  <c r="AX58" i="4" s="1"/>
  <c r="AT896" i="4"/>
  <c r="AU14" i="4"/>
  <c r="AT893" i="4"/>
  <c r="AV893" i="4"/>
  <c r="AV26" i="4"/>
  <c r="AV902" i="4" s="1"/>
  <c r="AU902" i="4"/>
  <c r="AM96" i="7"/>
  <c r="AN88" i="7"/>
  <c r="AK96" i="7"/>
  <c r="AL88" i="7"/>
  <c r="AO702" i="4"/>
  <c r="AP887" i="4"/>
  <c r="AX150" i="68" l="1"/>
  <c r="AW241" i="68"/>
  <c r="AX35" i="68"/>
  <c r="AW242" i="68"/>
  <c r="AX67" i="4"/>
  <c r="AX893" i="4" s="1"/>
  <c r="AW893" i="4"/>
  <c r="AK100" i="7"/>
  <c r="AK106" i="7" s="1"/>
  <c r="AV14" i="4"/>
  <c r="AV896" i="4" s="1"/>
  <c r="AU896" i="4"/>
  <c r="AV247" i="68"/>
  <c r="AW55" i="68"/>
  <c r="AX70" i="69"/>
  <c r="AW532" i="69"/>
  <c r="AO525" i="69"/>
  <c r="AQ102" i="7"/>
  <c r="AQ105" i="7"/>
  <c r="AQ103" i="7"/>
  <c r="AQ104" i="7"/>
  <c r="AQ101" i="7"/>
  <c r="AP897" i="4"/>
  <c r="AP889" i="4"/>
  <c r="AP886" i="4"/>
  <c r="AV18" i="4"/>
  <c r="AU898" i="4"/>
  <c r="AU888" i="4"/>
  <c r="W243" i="68"/>
  <c r="W234" i="68"/>
  <c r="AI103" i="7"/>
  <c r="AI104" i="7"/>
  <c r="AI101" i="7"/>
  <c r="AI102" i="7"/>
  <c r="AI105" i="7"/>
  <c r="AO106" i="7"/>
  <c r="AO100" i="7"/>
  <c r="AX106" i="67"/>
  <c r="AX154" i="67" s="1"/>
  <c r="AW154" i="67"/>
  <c r="AO887" i="4"/>
  <c r="AX239" i="68"/>
  <c r="AX266" i="69"/>
  <c r="AX533" i="69" s="1"/>
  <c r="AW533" i="69"/>
  <c r="AT185" i="68"/>
  <c r="AS243" i="68"/>
  <c r="AS234" i="68"/>
  <c r="AQ106" i="7"/>
  <c r="AO886" i="4"/>
  <c r="AO889" i="4"/>
  <c r="AO897" i="4"/>
  <c r="AU895" i="4"/>
  <c r="AV55" i="4"/>
  <c r="AX95" i="68"/>
  <c r="AX238" i="68" s="1"/>
  <c r="AW238" i="68"/>
  <c r="AP525" i="69"/>
  <c r="AV9" i="4"/>
  <c r="AU899" i="4"/>
  <c r="AV16" i="4"/>
  <c r="AU901" i="4"/>
  <c r="AV21" i="4"/>
  <c r="AU887" i="4"/>
  <c r="AU894" i="4"/>
  <c r="AV152" i="67"/>
  <c r="AV143" i="67"/>
  <c r="AV900" i="4"/>
  <c r="AW40" i="4"/>
  <c r="AW52" i="68"/>
  <c r="AV532" i="69"/>
  <c r="AV7" i="4"/>
  <c r="AW7" i="4" s="1"/>
  <c r="AU897" i="4"/>
  <c r="AU886" i="4"/>
  <c r="AU889" i="4"/>
  <c r="AW18" i="4"/>
  <c r="AX490" i="69"/>
  <c r="AX529" i="69" s="1"/>
  <c r="AW529" i="69"/>
  <c r="AJ103" i="7"/>
  <c r="AJ104" i="7"/>
  <c r="AJ102" i="7"/>
  <c r="AJ101" i="7"/>
  <c r="AW157" i="69"/>
  <c r="AX157" i="69" s="1"/>
  <c r="AW184" i="68"/>
  <c r="AX90" i="68"/>
  <c r="AX245" i="68" s="1"/>
  <c r="AW245" i="68"/>
  <c r="AM100" i="7"/>
  <c r="AM106" i="7"/>
  <c r="AW26" i="4"/>
  <c r="AX50" i="68"/>
  <c r="AX237" i="68" s="1"/>
  <c r="AW237" i="68"/>
  <c r="AX242" i="68"/>
  <c r="AV412" i="4"/>
  <c r="AV892" i="4" s="1"/>
  <c r="AU892" i="4"/>
  <c r="AX54" i="67"/>
  <c r="AX152" i="67" s="1"/>
  <c r="AW152" i="67"/>
  <c r="AW143" i="67"/>
  <c r="AX150" i="69"/>
  <c r="AX531" i="69" s="1"/>
  <c r="AW531" i="69"/>
  <c r="AO532" i="69"/>
  <c r="AI106" i="7"/>
  <c r="AW412" i="4"/>
  <c r="AX241" i="68"/>
  <c r="AW239" i="68"/>
  <c r="AX7" i="4" l="1"/>
  <c r="AW897" i="4"/>
  <c r="AX26" i="4"/>
  <c r="AX902" i="4" s="1"/>
  <c r="AW902" i="4"/>
  <c r="AO102" i="7"/>
  <c r="AO105" i="7"/>
  <c r="AO101" i="7"/>
  <c r="AO103" i="7"/>
  <c r="AO104" i="7"/>
  <c r="AX55" i="68"/>
  <c r="AX247" i="68" s="1"/>
  <c r="AW247" i="68"/>
  <c r="AX412" i="4"/>
  <c r="AX892" i="4" s="1"/>
  <c r="AW892" i="4"/>
  <c r="AX184" i="68"/>
  <c r="AX246" i="68" s="1"/>
  <c r="AW246" i="68"/>
  <c r="AX52" i="68"/>
  <c r="AV894" i="4"/>
  <c r="AV887" i="4"/>
  <c r="AW21" i="4"/>
  <c r="AV899" i="4"/>
  <c r="AW9" i="4"/>
  <c r="AV895" i="4"/>
  <c r="AW55" i="4"/>
  <c r="AM102" i="7"/>
  <c r="AM104" i="7"/>
  <c r="AM103" i="7"/>
  <c r="AM101" i="7"/>
  <c r="AM105" i="7"/>
  <c r="AX143" i="67"/>
  <c r="AW525" i="69"/>
  <c r="AW14" i="4"/>
  <c r="AU185" i="68"/>
  <c r="AT243" i="68"/>
  <c r="AT234" i="68"/>
  <c r="AK105" i="7"/>
  <c r="AK104" i="7"/>
  <c r="AK102" i="7"/>
  <c r="AK101" i="7"/>
  <c r="AK103" i="7"/>
  <c r="AX18" i="4"/>
  <c r="AW898" i="4"/>
  <c r="AW888" i="4"/>
  <c r="AV889" i="4"/>
  <c r="AV897" i="4"/>
  <c r="AV886" i="4"/>
  <c r="AX40" i="4"/>
  <c r="AX900" i="4" s="1"/>
  <c r="AW900" i="4"/>
  <c r="AV901" i="4"/>
  <c r="AW16" i="4"/>
  <c r="AV898" i="4"/>
  <c r="AV888" i="4"/>
  <c r="AX532" i="69"/>
  <c r="AX525" i="69"/>
  <c r="AX897" i="4" l="1"/>
  <c r="AX888" i="4"/>
  <c r="AX898" i="4"/>
  <c r="AV185" i="68"/>
  <c r="AU243" i="68"/>
  <c r="AU234" i="68"/>
  <c r="AW185" i="68"/>
  <c r="AW899" i="4"/>
  <c r="AX9" i="4"/>
  <c r="AX899" i="4" s="1"/>
  <c r="AW886" i="4"/>
  <c r="AX16" i="4"/>
  <c r="AX901" i="4" s="1"/>
  <c r="AW901" i="4"/>
  <c r="AX14" i="4"/>
  <c r="AX896" i="4" s="1"/>
  <c r="AW896" i="4"/>
  <c r="AW895" i="4"/>
  <c r="AX55" i="4"/>
  <c r="AX895" i="4" s="1"/>
  <c r="AX21" i="4"/>
  <c r="AW887" i="4"/>
  <c r="AW894" i="4"/>
  <c r="AW889" i="4"/>
  <c r="AX894" i="4" l="1"/>
  <c r="AX887" i="4"/>
  <c r="AX886" i="4"/>
  <c r="AV234" i="68"/>
  <c r="AV243" i="68"/>
  <c r="AX185" i="68"/>
  <c r="AW243" i="68"/>
  <c r="AW234" i="68"/>
  <c r="AX889" i="4"/>
  <c r="AX243" i="68" l="1"/>
  <c r="AX234" i="68"/>
</calcChain>
</file>

<file path=xl/sharedStrings.xml><?xml version="1.0" encoding="utf-8"?>
<sst xmlns="http://schemas.openxmlformats.org/spreadsheetml/2006/main" count="21445" uniqueCount="4490">
  <si>
    <t>U.S. Dividend Champions</t>
  </si>
  <si>
    <t>End-of-month update at:</t>
  </si>
  <si>
    <t>Fundamental Data</t>
  </si>
  <si>
    <t>Dividends Paid by Year</t>
  </si>
  <si>
    <t>Percentage Increase by Year</t>
  </si>
  <si>
    <t>Dividend Growth Model</t>
  </si>
  <si>
    <t>Technical Data</t>
  </si>
  <si>
    <t>(and American Depository Receipts)</t>
  </si>
  <si>
    <t>Dates in Green (centered) indicate increase (by Ex-Div. Date) expected in next 2 months</t>
  </si>
  <si>
    <t>(excluding Special/Extra Dividends)</t>
  </si>
  <si>
    <t>(see Notes tab)</t>
  </si>
  <si>
    <t>(based on Earnings Estimates, if available)</t>
  </si>
  <si>
    <t>Dates in Red (right-aligned) indicate last increase more than a year ago (Ex-Div Date)</t>
  </si>
  <si>
    <t>Past Performance is No Guarantee of Future Results</t>
  </si>
  <si>
    <t>MMA=Moving Market Average</t>
  </si>
  <si>
    <t>Disclaimer: Although all figures are thought to be correct, no guarantee is expressed or implied.</t>
  </si>
  <si>
    <t># Column on right excludes amount normally paid in following year but accelerated; included next year (column on left)</t>
  </si>
  <si>
    <t>2013</t>
  </si>
  <si>
    <t>Mean</t>
  </si>
  <si>
    <t>5-year Total</t>
  </si>
  <si>
    <t>Current Price as % from:</t>
  </si>
  <si>
    <t>Company</t>
  </si>
  <si>
    <t>Ticker</t>
  </si>
  <si>
    <t>No.</t>
  </si>
  <si>
    <t>CCC</t>
  </si>
  <si>
    <t>DRIP Fees</t>
  </si>
  <si>
    <t>Div.</t>
  </si>
  <si>
    <t>MR%</t>
  </si>
  <si>
    <t>Qtly</t>
  </si>
  <si>
    <t>&amp;=MultiIncThisYr</t>
  </si>
  <si>
    <t>EPS%</t>
  </si>
  <si>
    <t>+/-% vs.</t>
  </si>
  <si>
    <t>TTM</t>
  </si>
  <si>
    <t>FYE</t>
  </si>
  <si>
    <t>PEG</t>
  </si>
  <si>
    <t>MRQ</t>
  </si>
  <si>
    <t>Past 5yr</t>
  </si>
  <si>
    <t>N</t>
  </si>
  <si>
    <t>MktCap</t>
  </si>
  <si>
    <t>Inside</t>
  </si>
  <si>
    <t>Debt/</t>
  </si>
  <si>
    <t>5/10</t>
  </si>
  <si>
    <t>DGR</t>
  </si>
  <si>
    <t>Amounts in Red indicate no increase during year</t>
  </si>
  <si>
    <t>vs.</t>
  </si>
  <si>
    <t>(simple</t>
  </si>
  <si>
    <t>Standard</t>
  </si>
  <si>
    <t>Tweed</t>
  </si>
  <si>
    <t>Chowder</t>
  </si>
  <si>
    <t>Estimated Dividends to be Paid in Year:</t>
  </si>
  <si>
    <t>Est. Payback</t>
  </si>
  <si>
    <t>5-yr</t>
  </si>
  <si>
    <t>52-wk</t>
  </si>
  <si>
    <t>50-day</t>
  </si>
  <si>
    <t>200-day</t>
  </si>
  <si>
    <t>Name</t>
  </si>
  <si>
    <t>Symbol</t>
  </si>
  <si>
    <t>Industry</t>
  </si>
  <si>
    <t>Yrs</t>
  </si>
  <si>
    <t>Seq</t>
  </si>
  <si>
    <t>DR</t>
  </si>
  <si>
    <t>SP</t>
  </si>
  <si>
    <t>Price</t>
  </si>
  <si>
    <t>Yield</t>
  </si>
  <si>
    <t>Old</t>
  </si>
  <si>
    <t>New</t>
  </si>
  <si>
    <t>Inc.</t>
  </si>
  <si>
    <t>Ex-Div</t>
  </si>
  <si>
    <t>Pay</t>
  </si>
  <si>
    <t>Sch</t>
  </si>
  <si>
    <t>Note</t>
  </si>
  <si>
    <t>Dividend</t>
  </si>
  <si>
    <t>Payout</t>
  </si>
  <si>
    <t>Graham</t>
  </si>
  <si>
    <t>P/E</t>
  </si>
  <si>
    <t>Month</t>
  </si>
  <si>
    <t>EPS</t>
  </si>
  <si>
    <t>P/Sales</t>
  </si>
  <si>
    <t>P/Book</t>
  </si>
  <si>
    <t>ROE</t>
  </si>
  <si>
    <t>Growth</t>
  </si>
  <si>
    <t>A</t>
  </si>
  <si>
    <t>($Mil)</t>
  </si>
  <si>
    <t>Own.</t>
  </si>
  <si>
    <t>Equity</t>
  </si>
  <si>
    <t>DEG</t>
  </si>
  <si>
    <t>A/D*</t>
  </si>
  <si>
    <t>1-yr</t>
  </si>
  <si>
    <t>3-yr</t>
  </si>
  <si>
    <t>10-yr</t>
  </si>
  <si>
    <t>#</t>
  </si>
  <si>
    <t>RegDivs</t>
  </si>
  <si>
    <t>2012</t>
  </si>
  <si>
    <t>average)</t>
  </si>
  <si>
    <t>Deviation</t>
  </si>
  <si>
    <t>Sector</t>
  </si>
  <si>
    <t>Factor</t>
  </si>
  <si>
    <t>Rule</t>
  </si>
  <si>
    <t>$</t>
  </si>
  <si>
    <t>%</t>
  </si>
  <si>
    <t>Beta</t>
  </si>
  <si>
    <t>Low</t>
  </si>
  <si>
    <t>High</t>
  </si>
  <si>
    <t>MMA</t>
  </si>
  <si>
    <t>1st Source Corp.</t>
  </si>
  <si>
    <t>SRCE</t>
  </si>
  <si>
    <t>-</t>
  </si>
  <si>
    <t>B15</t>
  </si>
  <si>
    <t>Financials</t>
  </si>
  <si>
    <t>3M Company</t>
  </si>
  <si>
    <t>MMM</t>
  </si>
  <si>
    <t>C12</t>
  </si>
  <si>
    <t>Industrials</t>
  </si>
  <si>
    <t>ABM Industries Inc.</t>
  </si>
  <si>
    <t>ABM</t>
  </si>
  <si>
    <t>Y</t>
  </si>
  <si>
    <t>AFLAC Inc.</t>
  </si>
  <si>
    <t>AFL</t>
  </si>
  <si>
    <t>Insurance</t>
  </si>
  <si>
    <t>C01</t>
  </si>
  <si>
    <t>Air Products &amp; Chem.</t>
  </si>
  <si>
    <t>APD</t>
  </si>
  <si>
    <t>B08</t>
  </si>
  <si>
    <t>Materials</t>
  </si>
  <si>
    <t>Altria Group Inc.</t>
  </si>
  <si>
    <t>MO</t>
  </si>
  <si>
    <t>Tobacco</t>
  </si>
  <si>
    <t>A10</t>
  </si>
  <si>
    <t>Consumer Staples</t>
  </si>
  <si>
    <t>American States Water</t>
  </si>
  <si>
    <t>AWR</t>
  </si>
  <si>
    <t>Utilities</t>
  </si>
  <si>
    <t>Aqua America Inc.</t>
  </si>
  <si>
    <t>WTR</t>
  </si>
  <si>
    <t>Archer Daniels Midland</t>
  </si>
  <si>
    <t>ADM</t>
  </si>
  <si>
    <t>C14</t>
  </si>
  <si>
    <t>n/a</t>
  </si>
  <si>
    <t>AT&amp;T Inc.</t>
  </si>
  <si>
    <t>T</t>
  </si>
  <si>
    <t>B01</t>
  </si>
  <si>
    <t>Atmos Energy</t>
  </si>
  <si>
    <t>ATO</t>
  </si>
  <si>
    <t>C11</t>
  </si>
  <si>
    <t>Automatic Data Proc.</t>
  </si>
  <si>
    <t>ADP</t>
  </si>
  <si>
    <t>A01</t>
  </si>
  <si>
    <t>Badger Meter Inc.</t>
  </si>
  <si>
    <t>BMI</t>
  </si>
  <si>
    <t>C15</t>
  </si>
  <si>
    <t>Becton Dickinson &amp; Co.</t>
  </si>
  <si>
    <t>BDX</t>
  </si>
  <si>
    <t>C29</t>
  </si>
  <si>
    <t>FY Streak</t>
  </si>
  <si>
    <t>Health Care</t>
  </si>
  <si>
    <t>Bemis Company</t>
  </si>
  <si>
    <t>BMS</t>
  </si>
  <si>
    <t>Black Hills Corp.</t>
  </si>
  <si>
    <t>BKH</t>
  </si>
  <si>
    <t>Brady Corp.</t>
  </si>
  <si>
    <t>BRC</t>
  </si>
  <si>
    <t>A31</t>
  </si>
  <si>
    <t>Brown-Forman Class B</t>
  </si>
  <si>
    <t>BF-B</t>
  </si>
  <si>
    <t>A02</t>
  </si>
  <si>
    <t>C.R. Bard Inc.</t>
  </si>
  <si>
    <t>BCR</t>
  </si>
  <si>
    <t>California Water Service</t>
  </si>
  <si>
    <t>CWT</t>
  </si>
  <si>
    <t>B17</t>
  </si>
  <si>
    <t>Calvin B. Taylor Bankshares Inc.</t>
  </si>
  <si>
    <t>TYCB</t>
  </si>
  <si>
    <t>Dec</t>
  </si>
  <si>
    <t>Carlisle Companies</t>
  </si>
  <si>
    <t>CSL</t>
  </si>
  <si>
    <t>Chesapeake Financial Shares</t>
  </si>
  <si>
    <t>CPKF</t>
  </si>
  <si>
    <t>Chevron Corp.</t>
  </si>
  <si>
    <t>CVX</t>
  </si>
  <si>
    <t>Energy</t>
  </si>
  <si>
    <t>Cincinnati Financial</t>
  </si>
  <si>
    <t>CINF</t>
  </si>
  <si>
    <t>A14</t>
  </si>
  <si>
    <t>Cintas Corp.</t>
  </si>
  <si>
    <t>CTAS</t>
  </si>
  <si>
    <t>Clorox Company</t>
  </si>
  <si>
    <t>CLX</t>
  </si>
  <si>
    <t>B04</t>
  </si>
  <si>
    <t>Coca-Cola Company</t>
  </si>
  <si>
    <t>KO</t>
  </si>
  <si>
    <t>A03</t>
  </si>
  <si>
    <t>Colgate-Palmolive Co.</t>
  </si>
  <si>
    <t>CL</t>
  </si>
  <si>
    <t>Personal Products</t>
  </si>
  <si>
    <t>Commerce Bancshares</t>
  </si>
  <si>
    <t>CBSH</t>
  </si>
  <si>
    <t>C27</t>
  </si>
  <si>
    <t>Community Bank System</t>
  </si>
  <si>
    <t>CBU</t>
  </si>
  <si>
    <t>Community Trust Banc.</t>
  </si>
  <si>
    <t>CTBI</t>
  </si>
  <si>
    <t>Computer Services Inc.</t>
  </si>
  <si>
    <t>CSVI</t>
  </si>
  <si>
    <t>C25</t>
  </si>
  <si>
    <t>Connecticut Water Service</t>
  </si>
  <si>
    <t>CTWS</t>
  </si>
  <si>
    <t>Consolidated Edison</t>
  </si>
  <si>
    <t>ED</t>
  </si>
  <si>
    <t>Donaldson Company</t>
  </si>
  <si>
    <t>DCI</t>
  </si>
  <si>
    <t>B31</t>
  </si>
  <si>
    <t>Dover Corp.</t>
  </si>
  <si>
    <t>DOV</t>
  </si>
  <si>
    <t>Machinery</t>
  </si>
  <si>
    <t>Eagle Financial Services</t>
  </si>
  <si>
    <t>EFSI</t>
  </si>
  <si>
    <t>Eaton Vance Corp.</t>
  </si>
  <si>
    <t>EV</t>
  </si>
  <si>
    <t>Ecolab Inc.</t>
  </si>
  <si>
    <t>ECL</t>
  </si>
  <si>
    <t>A16</t>
  </si>
  <si>
    <t>Emerson Electric</t>
  </si>
  <si>
    <t>EMR</t>
  </si>
  <si>
    <t>Erie Indemnity Company</t>
  </si>
  <si>
    <t>ERIE</t>
  </si>
  <si>
    <t>A23</t>
  </si>
  <si>
    <t>ExxonMobil Corp.</t>
  </si>
  <si>
    <t>XOM</t>
  </si>
  <si>
    <t>C09</t>
  </si>
  <si>
    <t>Farmers &amp; Merchants Bancorp</t>
  </si>
  <si>
    <t>FMCB</t>
  </si>
  <si>
    <t>JaJl</t>
  </si>
  <si>
    <t>Federal Realty Inv. Trust</t>
  </si>
  <si>
    <t>FRT</t>
  </si>
  <si>
    <t>First Financial Corp.</t>
  </si>
  <si>
    <t>THFF</t>
  </si>
  <si>
    <t>Franklin Electric Co.</t>
  </si>
  <si>
    <t>FELE</t>
  </si>
  <si>
    <t>B18</t>
  </si>
  <si>
    <t>Franklin Resources</t>
  </si>
  <si>
    <t>BEN</t>
  </si>
  <si>
    <t>A13</t>
  </si>
  <si>
    <t>General Dynamics</t>
  </si>
  <si>
    <t>GD</t>
  </si>
  <si>
    <t>B05</t>
  </si>
  <si>
    <t>Genuine Parts Co.</t>
  </si>
  <si>
    <t>GPC</t>
  </si>
  <si>
    <t>Consumer Discretionary</t>
  </si>
  <si>
    <t>Gorman-Rupp Company</t>
  </si>
  <si>
    <t>GRC</t>
  </si>
  <si>
    <t>C08</t>
  </si>
  <si>
    <t>H.B. Fuller Company</t>
  </si>
  <si>
    <t>FUL</t>
  </si>
  <si>
    <t>Helmerich &amp; Payne Inc.</t>
  </si>
  <si>
    <t>HP</t>
  </si>
  <si>
    <t>Hormel Foods Corp.</t>
  </si>
  <si>
    <t>HRL</t>
  </si>
  <si>
    <t>Illinois Tool Works</t>
  </si>
  <si>
    <t>ITW</t>
  </si>
  <si>
    <t>Jack Henry &amp; Associates</t>
  </si>
  <si>
    <t>JKHY</t>
  </si>
  <si>
    <t>Johnson &amp; Johnson</t>
  </si>
  <si>
    <t>JNJ</t>
  </si>
  <si>
    <t>C13</t>
  </si>
  <si>
    <t>Kimberly-Clark Corp.</t>
  </si>
  <si>
    <t>KMB</t>
  </si>
  <si>
    <t>A04</t>
  </si>
  <si>
    <t>Lancaster Colony Corp.</t>
  </si>
  <si>
    <t>LANC</t>
  </si>
  <si>
    <t>Leggett &amp; Platt Inc.</t>
  </si>
  <si>
    <t>LEG</t>
  </si>
  <si>
    <t>Lowe's Companies</t>
  </si>
  <si>
    <t>LOW</t>
  </si>
  <si>
    <t>B09</t>
  </si>
  <si>
    <t>McCormick &amp; Co.</t>
  </si>
  <si>
    <t>MKC</t>
  </si>
  <si>
    <t>McDonald's Corp.</t>
  </si>
  <si>
    <t>MCD</t>
  </si>
  <si>
    <t>McGrath Rentcorp</t>
  </si>
  <si>
    <t>MGRC</t>
  </si>
  <si>
    <t>A28</t>
  </si>
  <si>
    <t>MDU Resources</t>
  </si>
  <si>
    <t>MDU</t>
  </si>
  <si>
    <t>Medtronic plc</t>
  </si>
  <si>
    <t>MDT</t>
  </si>
  <si>
    <t>A26</t>
  </si>
  <si>
    <t>ADR-Ireland,US$</t>
  </si>
  <si>
    <t>Mercury General Corp.</t>
  </si>
  <si>
    <t>MCY</t>
  </si>
  <si>
    <t>C28</t>
  </si>
  <si>
    <t>MGE Energy Inc.</t>
  </si>
  <si>
    <t>MGEE</t>
  </si>
  <si>
    <t>Middlesex Water Co.</t>
  </si>
  <si>
    <t>MSEX</t>
  </si>
  <si>
    <t>MSA Safety Inc.</t>
  </si>
  <si>
    <t>MSA</t>
  </si>
  <si>
    <t>C10</t>
  </si>
  <si>
    <t>NACCO Industries</t>
  </si>
  <si>
    <t>NC</t>
  </si>
  <si>
    <t>National Fuel Gas</t>
  </si>
  <si>
    <t>NFG</t>
  </si>
  <si>
    <t>National Retail Properties</t>
  </si>
  <si>
    <t>NNN</t>
  </si>
  <si>
    <t>Nordson Corp.</t>
  </si>
  <si>
    <t>NDSN</t>
  </si>
  <si>
    <t>C05</t>
  </si>
  <si>
    <t>Northwest Natural Gas</t>
  </si>
  <si>
    <t>NWN</t>
  </si>
  <si>
    <t>Nucor Corp.</t>
  </si>
  <si>
    <t>NUE</t>
  </si>
  <si>
    <t>Old Republic International</t>
  </si>
  <si>
    <t>ORI</t>
  </si>
  <si>
    <t>Parker-Hannifin Corp.</t>
  </si>
  <si>
    <t>PH</t>
  </si>
  <si>
    <t>Pentair Ltd.</t>
  </si>
  <si>
    <t>PNR</t>
  </si>
  <si>
    <t>People's United Financial</t>
  </si>
  <si>
    <t>PBCT</t>
  </si>
  <si>
    <t>PepsiCo Inc.</t>
  </si>
  <si>
    <t>PEP</t>
  </si>
  <si>
    <t>C30</t>
  </si>
  <si>
    <t>PPG Industries Inc.</t>
  </si>
  <si>
    <t>PPG</t>
  </si>
  <si>
    <t>Procter &amp; Gamble Co.</t>
  </si>
  <si>
    <t>PG</t>
  </si>
  <si>
    <t>RLI Corp.</t>
  </si>
  <si>
    <t>RLI</t>
  </si>
  <si>
    <t>C20</t>
  </si>
  <si>
    <t>RPM International Inc.</t>
  </si>
  <si>
    <t>RPM</t>
  </si>
  <si>
    <t>S&amp;P Global Inc.</t>
  </si>
  <si>
    <t>SPGI</t>
  </si>
  <si>
    <t>SEI Investments Company</t>
  </si>
  <si>
    <t>SEIC</t>
  </si>
  <si>
    <t>JaJu</t>
  </si>
  <si>
    <t>Semi-Annual</t>
  </si>
  <si>
    <t>Sherwin-Williams Co.</t>
  </si>
  <si>
    <t>SHW</t>
  </si>
  <si>
    <t>SJW Corp.</t>
  </si>
  <si>
    <t>SJW</t>
  </si>
  <si>
    <t>Sonoco Products Co.</t>
  </si>
  <si>
    <t>SON</t>
  </si>
  <si>
    <t>Stanley Black &amp; Decker</t>
  </si>
  <si>
    <t>SWK</t>
  </si>
  <si>
    <t>C19</t>
  </si>
  <si>
    <t>Stepan Company</t>
  </si>
  <si>
    <t>SCL</t>
  </si>
  <si>
    <t>Stryker Corp.</t>
  </si>
  <si>
    <t>SYK</t>
  </si>
  <si>
    <t>Sysco Corp.</t>
  </si>
  <si>
    <t>SYY</t>
  </si>
  <si>
    <t>T. Rowe Price Group</t>
  </si>
  <si>
    <t>TROW</t>
  </si>
  <si>
    <t>Target Corp.</t>
  </si>
  <si>
    <t>TGT</t>
  </si>
  <si>
    <t>Telephone &amp; Data Sys.</t>
  </si>
  <si>
    <t>TDS</t>
  </si>
  <si>
    <t>C31</t>
  </si>
  <si>
    <t>Tennant Company</t>
  </si>
  <si>
    <t>TNC</t>
  </si>
  <si>
    <t>Tompkins Financial Corp.</t>
  </si>
  <si>
    <t>TMP</t>
  </si>
  <si>
    <t>Tootsie Roll Industries</t>
  </si>
  <si>
    <t>TR</t>
  </si>
  <si>
    <t>Adj/Stock Div</t>
  </si>
  <si>
    <t>UGI Corp.</t>
  </si>
  <si>
    <t>UGI</t>
  </si>
  <si>
    <t>UMB Financial Corp.</t>
  </si>
  <si>
    <t>UMBF</t>
  </si>
  <si>
    <t>United Bankshares Inc.</t>
  </si>
  <si>
    <t>UBSI</t>
  </si>
  <si>
    <t>Rec Date Streak</t>
  </si>
  <si>
    <t>Universal Corp.</t>
  </si>
  <si>
    <t>UVV</t>
  </si>
  <si>
    <t>Universal Health Realty Trust</t>
  </si>
  <si>
    <t>UHT</t>
  </si>
  <si>
    <t>Vectren Corp.</t>
  </si>
  <si>
    <t>VVC</t>
  </si>
  <si>
    <t>VF Corp.</t>
  </si>
  <si>
    <t>VFC</t>
  </si>
  <si>
    <t>C18</t>
  </si>
  <si>
    <t>W.W. Grainger Inc.</t>
  </si>
  <si>
    <t>GWW</t>
  </si>
  <si>
    <t>Wal-Mart Stores Inc.</t>
  </si>
  <si>
    <t>WMT</t>
  </si>
  <si>
    <t>Walgreens Boots Alliance Inc.</t>
  </si>
  <si>
    <t>WBA</t>
  </si>
  <si>
    <t>West Pharmaceutical Services</t>
  </si>
  <si>
    <t>WST</t>
  </si>
  <si>
    <t>Westamerica Bancorp</t>
  </si>
  <si>
    <t>WABC</t>
  </si>
  <si>
    <t>Weyco Group Inc.</t>
  </si>
  <si>
    <t>WEYS</t>
  </si>
  <si>
    <t>Champions</t>
  </si>
  <si>
    <t>Contenders</t>
  </si>
  <si>
    <t>A.O. Smith Corp.</t>
  </si>
  <si>
    <t>AOS</t>
  </si>
  <si>
    <t>Aaron's Inc.</t>
  </si>
  <si>
    <t>AAN</t>
  </si>
  <si>
    <t>Accenture plc</t>
  </si>
  <si>
    <t>ACN</t>
  </si>
  <si>
    <t>MyNv</t>
  </si>
  <si>
    <t>Acme United Corp.</t>
  </si>
  <si>
    <t>ACU</t>
  </si>
  <si>
    <t>B03</t>
  </si>
  <si>
    <t>Albemarle Corp.</t>
  </si>
  <si>
    <t>ALB</t>
  </si>
  <si>
    <t>Alliant Energy Corp.</t>
  </si>
  <si>
    <t>LNT</t>
  </si>
  <si>
    <t>American Equity Investment Life Holding Co.</t>
  </si>
  <si>
    <t>AEL</t>
  </si>
  <si>
    <t>American Financial Group Inc.</t>
  </si>
  <si>
    <t>AFG</t>
  </si>
  <si>
    <t>A25</t>
  </si>
  <si>
    <t>American Water Works</t>
  </si>
  <si>
    <t>AWK</t>
  </si>
  <si>
    <t>AmeriGas Partners LP</t>
  </si>
  <si>
    <t>APU</t>
  </si>
  <si>
    <t>Ameriprise Financial Inc.</t>
  </si>
  <si>
    <t>AMP</t>
  </si>
  <si>
    <t>B19</t>
  </si>
  <si>
    <t>AmerisourceBergen Corp.</t>
  </si>
  <si>
    <t>ABC</t>
  </si>
  <si>
    <t>C04</t>
  </si>
  <si>
    <t>AmTrust Financial Services Inc.</t>
  </si>
  <si>
    <t>AFSI</t>
  </si>
  <si>
    <t>A19</t>
  </si>
  <si>
    <t>Analog Devices Inc.</t>
  </si>
  <si>
    <t>ADI</t>
  </si>
  <si>
    <t>C07</t>
  </si>
  <si>
    <t>Andersons Inc. (The)</t>
  </si>
  <si>
    <t>ANDE</t>
  </si>
  <si>
    <t>A24</t>
  </si>
  <si>
    <t>AptarGroup Inc.</t>
  </si>
  <si>
    <t>ATR</t>
  </si>
  <si>
    <t>B23</t>
  </si>
  <si>
    <t>Armanino Foods of Distinction Inc.</t>
  </si>
  <si>
    <t>AMNF</t>
  </si>
  <si>
    <t>Arrow Financial Corp.</t>
  </si>
  <si>
    <t>AROW</t>
  </si>
  <si>
    <t>Adj/Stk Div</t>
  </si>
  <si>
    <t>Artesian Resources</t>
  </si>
  <si>
    <t>ARTNA</t>
  </si>
  <si>
    <t>B22</t>
  </si>
  <si>
    <t>Assurant Inc.</t>
  </si>
  <si>
    <t>AIZ</t>
  </si>
  <si>
    <t>Atrion Corp.</t>
  </si>
  <si>
    <t>ATRI</t>
  </si>
  <si>
    <t>Auburn National Bancorp</t>
  </si>
  <si>
    <t>AUBN</t>
  </si>
  <si>
    <t>Avista Corp.</t>
  </si>
  <si>
    <t>AVA</t>
  </si>
  <si>
    <t>Being Acquired</t>
  </si>
  <si>
    <t>Axis Capital Holdings Ltd.</t>
  </si>
  <si>
    <t>AXS</t>
  </si>
  <si>
    <t>BancFirst Corp. OK</t>
  </si>
  <si>
    <t>BANF</t>
  </si>
  <si>
    <t>Bank of Marin Bancorp</t>
  </si>
  <si>
    <t>BMRC</t>
  </si>
  <si>
    <t>B11</t>
  </si>
  <si>
    <t>A20</t>
  </si>
  <si>
    <t>Bank of Utica</t>
  </si>
  <si>
    <t>BKUTK</t>
  </si>
  <si>
    <t>Bar Harbor Bankshares</t>
  </si>
  <si>
    <t>BHB</t>
  </si>
  <si>
    <t>Best Buy Corp.</t>
  </si>
  <si>
    <t>BBY</t>
  </si>
  <si>
    <t>A12</t>
  </si>
  <si>
    <t>BOK Financial Corp.</t>
  </si>
  <si>
    <t>BOKF</t>
  </si>
  <si>
    <t>B27</t>
  </si>
  <si>
    <t>Brinker International</t>
  </si>
  <si>
    <t>EAT</t>
  </si>
  <si>
    <t>Broadridge Financial Solutions Inc.</t>
  </si>
  <si>
    <t>BR</t>
  </si>
  <si>
    <t>Brookfield Infrastructure Partners LP</t>
  </si>
  <si>
    <t>BIP</t>
  </si>
  <si>
    <t>Bermuda,US$</t>
  </si>
  <si>
    <t>Brown &amp; Brown Inc.</t>
  </si>
  <si>
    <t>BRO</t>
  </si>
  <si>
    <t>Buckeye Partners LP</t>
  </si>
  <si>
    <t>BPL</t>
  </si>
  <si>
    <t>Bunge Limited</t>
  </si>
  <si>
    <t>BG</t>
  </si>
  <si>
    <t>C.H. Robinson Worldwide</t>
  </si>
  <si>
    <t>CHRW</t>
  </si>
  <si>
    <t>Cambridge Bancorp</t>
  </si>
  <si>
    <t>CATC</t>
  </si>
  <si>
    <t>Canadian National Railway</t>
  </si>
  <si>
    <t>CNI</t>
  </si>
  <si>
    <t>@,Canada</t>
  </si>
  <si>
    <t>Cardinal Health Inc.</t>
  </si>
  <si>
    <t>CAH</t>
  </si>
  <si>
    <t>A15</t>
  </si>
  <si>
    <t>Casey's General Stores Inc.</t>
  </si>
  <si>
    <t>CASY</t>
  </si>
  <si>
    <t>Cass Information Systems Inc.</t>
  </si>
  <si>
    <t>CASS</t>
  </si>
  <si>
    <t>Caterpillar Inc.</t>
  </si>
  <si>
    <t>CAT</t>
  </si>
  <si>
    <t>CCFNB Bancorp Inc.</t>
  </si>
  <si>
    <t>CCFN</t>
  </si>
  <si>
    <t>CenterPoint Energy</t>
  </si>
  <si>
    <t>CNP</t>
  </si>
  <si>
    <t>Chesapeake Utilities</t>
  </si>
  <si>
    <t>CPK</t>
  </si>
  <si>
    <t>A05</t>
  </si>
  <si>
    <t>Chubb Limited</t>
  </si>
  <si>
    <t>CB</t>
  </si>
  <si>
    <t>A21</t>
  </si>
  <si>
    <t>Switz.,US$</t>
  </si>
  <si>
    <t>Church &amp; Dwight</t>
  </si>
  <si>
    <t>CHD</t>
  </si>
  <si>
    <t>Citizens Financial Services</t>
  </si>
  <si>
    <t>CZFS</t>
  </si>
  <si>
    <t>CMS Energy Corp.</t>
  </si>
  <si>
    <t>CMS</t>
  </si>
  <si>
    <t>B28</t>
  </si>
  <si>
    <t>Columbia Sportswear Co.</t>
  </si>
  <si>
    <t>COLM</t>
  </si>
  <si>
    <t>B30</t>
  </si>
  <si>
    <t>Comcast Corp.</t>
  </si>
  <si>
    <t>CMCSA</t>
  </si>
  <si>
    <t>Media</t>
  </si>
  <si>
    <t>Compass Minerals International</t>
  </si>
  <si>
    <t>CMP</t>
  </si>
  <si>
    <t>Costco Wholesale</t>
  </si>
  <si>
    <t>COST</t>
  </si>
  <si>
    <t>B26</t>
  </si>
  <si>
    <t>Cracker Barrel Old Country</t>
  </si>
  <si>
    <t>CBRL</t>
  </si>
  <si>
    <t>CSX Corp.</t>
  </si>
  <si>
    <t>CSX</t>
  </si>
  <si>
    <t>Cullen/Frost Bankers</t>
  </si>
  <si>
    <t>CFR</t>
  </si>
  <si>
    <t>Cummins Inc.</t>
  </si>
  <si>
    <t>CMI</t>
  </si>
  <si>
    <t>CVS Health Corp.</t>
  </si>
  <si>
    <t>CVS</t>
  </si>
  <si>
    <t>B02</t>
  </si>
  <si>
    <t>Digital Realty Trust</t>
  </si>
  <si>
    <t>DLR</t>
  </si>
  <si>
    <t>Dominion Energy Inc.</t>
  </si>
  <si>
    <t>D</t>
  </si>
  <si>
    <t>Donegal Group Inc. A</t>
  </si>
  <si>
    <t>DGICA</t>
  </si>
  <si>
    <t>Donegal Group Inc. B</t>
  </si>
  <si>
    <t>DGICB</t>
  </si>
  <si>
    <t>Duke Energy Corp.</t>
  </si>
  <si>
    <t>DUK</t>
  </si>
  <si>
    <t>Dun &amp; Bradstreet Corp.</t>
  </si>
  <si>
    <t>DNB</t>
  </si>
  <si>
    <t>Eagle Bancorp Montana Inc.</t>
  </si>
  <si>
    <t>EBMT</t>
  </si>
  <si>
    <t>Edison International</t>
  </si>
  <si>
    <t>EIX</t>
  </si>
  <si>
    <t>Enbridge Inc.</t>
  </si>
  <si>
    <t>ENB</t>
  </si>
  <si>
    <t>Energy Transfer Partners LP</t>
  </si>
  <si>
    <t>ETP</t>
  </si>
  <si>
    <t>B14</t>
  </si>
  <si>
    <t>Ensign Group Inc.</t>
  </si>
  <si>
    <t>ENSG</t>
  </si>
  <si>
    <t>Enterprise Bancorp Inc.</t>
  </si>
  <si>
    <t>EBTC</t>
  </si>
  <si>
    <t>Enterprise Products Partners LP</t>
  </si>
  <si>
    <t>EPD</t>
  </si>
  <si>
    <t>B07</t>
  </si>
  <si>
    <t>Equity LifeStyle Properties</t>
  </si>
  <si>
    <t>ELS</t>
  </si>
  <si>
    <t>Essex Property Trust</t>
  </si>
  <si>
    <t>ESS</t>
  </si>
  <si>
    <t>A17</t>
  </si>
  <si>
    <t>Evercore Partners Inc.</t>
  </si>
  <si>
    <t>EVR</t>
  </si>
  <si>
    <t>Eversource Energy</t>
  </si>
  <si>
    <t>ES</t>
  </si>
  <si>
    <t>Expeditors International</t>
  </si>
  <si>
    <t>EXPD</t>
  </si>
  <si>
    <t>JnDe</t>
  </si>
  <si>
    <t>Factset Research System Inc.</t>
  </si>
  <si>
    <t>FDS</t>
  </si>
  <si>
    <t>Farmers and Merchants Bancorp</t>
  </si>
  <si>
    <t>FMAO</t>
  </si>
  <si>
    <t>Fastenal Company</t>
  </si>
  <si>
    <t>FAST</t>
  </si>
  <si>
    <t>FedEx Corp.</t>
  </si>
  <si>
    <t>FDX</t>
  </si>
  <si>
    <t>A06</t>
  </si>
  <si>
    <t>First Farmers Financial Corp.</t>
  </si>
  <si>
    <t>FFMR</t>
  </si>
  <si>
    <t>First of Long Island Corp.</t>
  </si>
  <si>
    <t>FLIC</t>
  </si>
  <si>
    <t>First Robinson Financial Corp.</t>
  </si>
  <si>
    <t>FRFC</t>
  </si>
  <si>
    <t>C16</t>
  </si>
  <si>
    <t>Flowers Foods</t>
  </si>
  <si>
    <t>FLO</t>
  </si>
  <si>
    <t>C23</t>
  </si>
  <si>
    <t>Flowserve Corp.</t>
  </si>
  <si>
    <t>FLS</t>
  </si>
  <si>
    <t>A08</t>
  </si>
  <si>
    <t>General Mills</t>
  </si>
  <si>
    <t>GIS</t>
  </si>
  <si>
    <t>Graco Inc.</t>
  </si>
  <si>
    <t>GGG</t>
  </si>
  <si>
    <t>Hanover Insurance Group (The)</t>
  </si>
  <si>
    <t>THG</t>
  </si>
  <si>
    <t>Harris Corp.</t>
  </si>
  <si>
    <t>HRS</t>
  </si>
  <si>
    <t>C22</t>
  </si>
  <si>
    <t>Hasbro Inc.</t>
  </si>
  <si>
    <t>HAS</t>
  </si>
  <si>
    <t>Hawkins Inc.</t>
  </si>
  <si>
    <t>HWKN</t>
  </si>
  <si>
    <t>ApOc</t>
  </si>
  <si>
    <t>HDFC Bank Limited</t>
  </si>
  <si>
    <t>HDB</t>
  </si>
  <si>
    <t>July</t>
  </si>
  <si>
    <t>Healthcare Services Group Inc.</t>
  </si>
  <si>
    <t>HCSG</t>
  </si>
  <si>
    <t>Hillenbrand Inc.</t>
  </si>
  <si>
    <t>HI</t>
  </si>
  <si>
    <t>Hingham Institution for Savings</t>
  </si>
  <si>
    <t>HIFS</t>
  </si>
  <si>
    <t>A18</t>
  </si>
  <si>
    <t>Holly Energy Partners LP</t>
  </si>
  <si>
    <t>HEP</t>
  </si>
  <si>
    <t>Honat Bancorp Inc.</t>
  </si>
  <si>
    <t>HONT</t>
  </si>
  <si>
    <t>Hubbell Inc.</t>
  </si>
  <si>
    <t>HUBB</t>
  </si>
  <si>
    <t>Inmarsat plc</t>
  </si>
  <si>
    <t>IMASF</t>
  </si>
  <si>
    <t>International Business Machines</t>
  </si>
  <si>
    <t>IBM</t>
  </si>
  <si>
    <t>International Flavors &amp; Fragrances</t>
  </si>
  <si>
    <t>IFF</t>
  </si>
  <si>
    <t>International Speedway Corp.</t>
  </si>
  <si>
    <t>ISCA</t>
  </si>
  <si>
    <t>Jun</t>
  </si>
  <si>
    <t>Isabella Bank Corp.</t>
  </si>
  <si>
    <t>ISBA</t>
  </si>
  <si>
    <t>J.M. Smucker Co.</t>
  </si>
  <si>
    <t>SJM</t>
  </si>
  <si>
    <t>J&amp;J Snack Foods Corp.</t>
  </si>
  <si>
    <t>JJSF</t>
  </si>
  <si>
    <t>JB Hunt Transport Services Inc.</t>
  </si>
  <si>
    <t>JBHT</t>
  </si>
  <si>
    <t>B24</t>
  </si>
  <si>
    <t>John Wiley &amp; Sons Inc.</t>
  </si>
  <si>
    <t>JW-A</t>
  </si>
  <si>
    <t>Also Class B</t>
  </si>
  <si>
    <t>Kellogg Company</t>
  </si>
  <si>
    <t>K</t>
  </si>
  <si>
    <t>Kroger Company</t>
  </si>
  <si>
    <t>KR</t>
  </si>
  <si>
    <t>L3 Technologies Inc.</t>
  </si>
  <si>
    <t>LLL</t>
  </si>
  <si>
    <t>Landmark Bancorp Inc.</t>
  </si>
  <si>
    <t>LARK</t>
  </si>
  <si>
    <t>Landstar System Inc.</t>
  </si>
  <si>
    <t>LSTR</t>
  </si>
  <si>
    <t>Lazard Limited</t>
  </si>
  <si>
    <t>LAZ</t>
  </si>
  <si>
    <t>Lincoln Electric Holdings</t>
  </si>
  <si>
    <t>LECO</t>
  </si>
  <si>
    <t>Lindsay Corp.</t>
  </si>
  <si>
    <t>LNN</t>
  </si>
  <si>
    <t>Lockheed Martin</t>
  </si>
  <si>
    <t>LMT</t>
  </si>
  <si>
    <t>Lyons Bancorp Inc.</t>
  </si>
  <si>
    <t>LYBC</t>
  </si>
  <si>
    <t>Magellan Midstream Partners LP</t>
  </si>
  <si>
    <t>MMP</t>
  </si>
  <si>
    <t>Matthews International</t>
  </si>
  <si>
    <t>MATW</t>
  </si>
  <si>
    <t>Maxim Integrated Products</t>
  </si>
  <si>
    <t>MXIM</t>
  </si>
  <si>
    <t>McKesson Corp.</t>
  </si>
  <si>
    <t>MCK</t>
  </si>
  <si>
    <t>Meredith Corp.</t>
  </si>
  <si>
    <t>MDP</t>
  </si>
  <si>
    <t>Microchip Technology Inc.</t>
  </si>
  <si>
    <t>MCHP</t>
  </si>
  <si>
    <t>Microsoft Corp.</t>
  </si>
  <si>
    <t>MSFT</t>
  </si>
  <si>
    <t>Minden Bancorp Inc.</t>
  </si>
  <si>
    <t>MDNB</t>
  </si>
  <si>
    <t>MNRO</t>
  </si>
  <si>
    <t>MSC Industrial Direct Co. Inc.</t>
  </si>
  <si>
    <t>MSM</t>
  </si>
  <si>
    <t>Muncy Bank Financial Inc.</t>
  </si>
  <si>
    <t>MYBF</t>
  </si>
  <si>
    <t>National Bankshares</t>
  </si>
  <si>
    <t>NKSH</t>
  </si>
  <si>
    <t>National Health Investors</t>
  </si>
  <si>
    <t>NHI</t>
  </si>
  <si>
    <t>B10</t>
  </si>
  <si>
    <t>National Healthcare Corp.</t>
  </si>
  <si>
    <t>NHC</t>
  </si>
  <si>
    <t>New Jersey Resources</t>
  </si>
  <si>
    <t>NJR</t>
  </si>
  <si>
    <t>NewMarket Corp.</t>
  </si>
  <si>
    <t>NEU</t>
  </si>
  <si>
    <t>NextEra Energy Inc.</t>
  </si>
  <si>
    <t>NEE</t>
  </si>
  <si>
    <t>Nike Inc.</t>
  </si>
  <si>
    <t>NKE</t>
  </si>
  <si>
    <t>Northeast Indiana Bancorp</t>
  </si>
  <si>
    <t>NIDB</t>
  </si>
  <si>
    <t>B21</t>
  </si>
  <si>
    <t>Northrop Grumman</t>
  </si>
  <si>
    <t>NOC</t>
  </si>
  <si>
    <t>C21</t>
  </si>
  <si>
    <t>NorthWestern Corp.</t>
  </si>
  <si>
    <t>NWE</t>
  </si>
  <si>
    <t>Norwood Financial</t>
  </si>
  <si>
    <t>NWFL</t>
  </si>
  <si>
    <t>Nu Skin Enterprises Inc.</t>
  </si>
  <si>
    <t>NUS</t>
  </si>
  <si>
    <t>Occidental Petroleum</t>
  </si>
  <si>
    <t>OXY</t>
  </si>
  <si>
    <t>OGE Energy Corp.</t>
  </si>
  <si>
    <t>OGE</t>
  </si>
  <si>
    <t>A30</t>
  </si>
  <si>
    <t>Oil-Dri Corp. of America</t>
  </si>
  <si>
    <t>ODC</t>
  </si>
  <si>
    <t>Omega Healthcare Investors</t>
  </si>
  <si>
    <t>OHI</t>
  </si>
  <si>
    <t>ONEOK Inc.</t>
  </si>
  <si>
    <t>OKE</t>
  </si>
  <si>
    <t>Owens &amp; Minor Inc.</t>
  </si>
  <si>
    <t>OMI</t>
  </si>
  <si>
    <t>Perrigo Company plc</t>
  </si>
  <si>
    <t>PRGO</t>
  </si>
  <si>
    <t>Ireland,US$</t>
  </si>
  <si>
    <t>Philip Morris International</t>
  </si>
  <si>
    <t>PM</t>
  </si>
  <si>
    <t>Polaris Industries</t>
  </si>
  <si>
    <t>PII</t>
  </si>
  <si>
    <t>Portland General Electric Co.</t>
  </si>
  <si>
    <t>POR</t>
  </si>
  <si>
    <t>PPL Corp.</t>
  </si>
  <si>
    <t>PPL</t>
  </si>
  <si>
    <t>Prosperity Bancshares</t>
  </si>
  <si>
    <t>PB</t>
  </si>
  <si>
    <t>PSB Holdings Inc.</t>
  </si>
  <si>
    <t>PSBQ</t>
  </si>
  <si>
    <t>Quaint Oak Bancorp Inc.</t>
  </si>
  <si>
    <t>QNTO</t>
  </si>
  <si>
    <t>Quaker Chemical Corp.</t>
  </si>
  <si>
    <t>KWR</t>
  </si>
  <si>
    <t>Qualcomm Inc.</t>
  </si>
  <si>
    <t>QCOM</t>
  </si>
  <si>
    <t>Raytheon Company</t>
  </si>
  <si>
    <t>RTN</t>
  </si>
  <si>
    <t>Realty Income Corp.</t>
  </si>
  <si>
    <t>O</t>
  </si>
  <si>
    <t>Mo</t>
  </si>
  <si>
    <t>Regal Beloit Corp.</t>
  </si>
  <si>
    <t>RBC</t>
  </si>
  <si>
    <t>RenaissanceRe Holdings</t>
  </si>
  <si>
    <t>RNR</t>
  </si>
  <si>
    <t>ADR-Berm,US$</t>
  </si>
  <si>
    <t>Republic Bancorp KY</t>
  </si>
  <si>
    <t>RBCAA</t>
  </si>
  <si>
    <t>Republic Services Inc.</t>
  </si>
  <si>
    <t>RSG</t>
  </si>
  <si>
    <t>Waste Management</t>
  </si>
  <si>
    <t>RGC Resources Inc.</t>
  </si>
  <si>
    <t>RGCO</t>
  </si>
  <si>
    <t>Ritchie Brothers Auctioneers Inc.</t>
  </si>
  <si>
    <t>RBA</t>
  </si>
  <si>
    <t>Robert Half International Inc.</t>
  </si>
  <si>
    <t>RHI</t>
  </si>
  <si>
    <t>Rollins Inc.</t>
  </si>
  <si>
    <t>ROL</t>
  </si>
  <si>
    <t>Roper Technologies Inc.</t>
  </si>
  <si>
    <t>ROP</t>
  </si>
  <si>
    <t>Ross Stores Inc.</t>
  </si>
  <si>
    <t>ROST</t>
  </si>
  <si>
    <t>Royal Gold Inc.</t>
  </si>
  <si>
    <t>RGLD</t>
  </si>
  <si>
    <t>Ryder System</t>
  </si>
  <si>
    <t>R</t>
  </si>
  <si>
    <t>Sempra Energy</t>
  </si>
  <si>
    <t>SRE</t>
  </si>
  <si>
    <t>Sensient Technologies Corp.</t>
  </si>
  <si>
    <t>SXT</t>
  </si>
  <si>
    <t>Shire plc</t>
  </si>
  <si>
    <t>SHPG</t>
  </si>
  <si>
    <t>Silgan Holdings Inc.</t>
  </si>
  <si>
    <t>SLGN</t>
  </si>
  <si>
    <t>South Jersey Industries</t>
  </si>
  <si>
    <t>SJI</t>
  </si>
  <si>
    <t>Southern Company</t>
  </si>
  <si>
    <t>SO</t>
  </si>
  <si>
    <t>C06</t>
  </si>
  <si>
    <t>Southside Bancshares</t>
  </si>
  <si>
    <t>SBSI</t>
  </si>
  <si>
    <t>Southwest Gas Corp.</t>
  </si>
  <si>
    <t>SWX</t>
  </si>
  <si>
    <t>Spectra Energy Partners LP</t>
  </si>
  <si>
    <t>SEP</t>
  </si>
  <si>
    <t>B29</t>
  </si>
  <si>
    <t>Spire Inc.</t>
  </si>
  <si>
    <t>SR</t>
  </si>
  <si>
    <t>Steris plc</t>
  </si>
  <si>
    <t>STE</t>
  </si>
  <si>
    <t>ADR-UK,US$</t>
  </si>
  <si>
    <t>Tanger Factory Outlet Centers</t>
  </si>
  <si>
    <t>SKT</t>
  </si>
  <si>
    <t>TC Pipelines LP</t>
  </si>
  <si>
    <t>TCP</t>
  </si>
  <si>
    <t>Texas Instruments</t>
  </si>
  <si>
    <t>TXN</t>
  </si>
  <si>
    <t>B13</t>
  </si>
  <si>
    <t>Texas Pacific Land Trust</t>
  </si>
  <si>
    <t>TPL</t>
  </si>
  <si>
    <t>Mar</t>
  </si>
  <si>
    <t>Thomasville Bancshares Inc.</t>
  </si>
  <si>
    <t>THVB</t>
  </si>
  <si>
    <t>JlDe</t>
  </si>
  <si>
    <t>Thomson Reuters Corp.</t>
  </si>
  <si>
    <t>TRI</t>
  </si>
  <si>
    <t>Canada,US$</t>
  </si>
  <si>
    <t>Tiffany &amp; Company</t>
  </si>
  <si>
    <t>TIF</t>
  </si>
  <si>
    <t>TJX Companies Inc.</t>
  </si>
  <si>
    <t>TJX</t>
  </si>
  <si>
    <t>Torchmark Corp.</t>
  </si>
  <si>
    <t>TMK</t>
  </si>
  <si>
    <t>Transmontaigne Partners LP</t>
  </si>
  <si>
    <t>TLP</t>
  </si>
  <si>
    <t>Travelers Companies</t>
  </si>
  <si>
    <t>TRV</t>
  </si>
  <si>
    <t>Union Pacific</t>
  </si>
  <si>
    <t>UNP</t>
  </si>
  <si>
    <t>United Technologies</t>
  </si>
  <si>
    <t>UTX</t>
  </si>
  <si>
    <t>Urstadt Biddle Properties</t>
  </si>
  <si>
    <t>UBA</t>
  </si>
  <si>
    <t>Utah Medical Products Inc.</t>
  </si>
  <si>
    <t>UTMD</t>
  </si>
  <si>
    <t>Vector Group Ltd.</t>
  </si>
  <si>
    <t>VGR</t>
  </si>
  <si>
    <t>Verizon Communications</t>
  </si>
  <si>
    <t>VZ</t>
  </si>
  <si>
    <t>Visa Inc.</t>
  </si>
  <si>
    <t>V</t>
  </si>
  <si>
    <t>VSE Corp.</t>
  </si>
  <si>
    <t>VSEC</t>
  </si>
  <si>
    <t>W.P. Carey Inc.</t>
  </si>
  <si>
    <t>WPC</t>
  </si>
  <si>
    <t>W.R. Berkley Corp.</t>
  </si>
  <si>
    <t>WRB</t>
  </si>
  <si>
    <t>WM</t>
  </si>
  <si>
    <t>WEC Energy Group Inc.</t>
  </si>
  <si>
    <t>WEC</t>
  </si>
  <si>
    <t>Welltower Inc.</t>
  </si>
  <si>
    <t>HCN</t>
  </si>
  <si>
    <t>Western Gas Partners LP</t>
  </si>
  <si>
    <t>WES</t>
  </si>
  <si>
    <t>Westlake Chemical Corp.</t>
  </si>
  <si>
    <t>WLK</t>
  </si>
  <si>
    <t>Westwood Holdings Group Inc.</t>
  </si>
  <si>
    <t>WHG</t>
  </si>
  <si>
    <t>Williams-Sonoma Inc.</t>
  </si>
  <si>
    <t>WSM</t>
  </si>
  <si>
    <t>Xcel Energy</t>
  </si>
  <si>
    <t>XEL</t>
  </si>
  <si>
    <t>Xilinx Inc.</t>
  </si>
  <si>
    <t>XLNX</t>
  </si>
  <si>
    <t>York Water Company</t>
  </si>
  <si>
    <t>YORW</t>
  </si>
  <si>
    <t>Challengers</t>
  </si>
  <si>
    <t>AbbVie Inc.</t>
  </si>
  <si>
    <t>ABBV</t>
  </si>
  <si>
    <t>Acadia Realty Trust</t>
  </si>
  <si>
    <t>AKR</t>
  </si>
  <si>
    <t>Activision Blizzard Inc.</t>
  </si>
  <si>
    <t>ATVI</t>
  </si>
  <si>
    <t>May</t>
  </si>
  <si>
    <t>AES Corp.</t>
  </si>
  <si>
    <t>AES</t>
  </si>
  <si>
    <t>AGCO Corp.</t>
  </si>
  <si>
    <t>AGCO</t>
  </si>
  <si>
    <t>Agilent Technologies Inc.</t>
  </si>
  <si>
    <t>Agree Realty Corp.</t>
  </si>
  <si>
    <t>ADC</t>
  </si>
  <si>
    <t>Air Lease Corp.</t>
  </si>
  <si>
    <t>AL</t>
  </si>
  <si>
    <t>Aircastle Limited</t>
  </si>
  <si>
    <t>AYR</t>
  </si>
  <si>
    <t>Alaska Air Group Inc.</t>
  </si>
  <si>
    <t>ALK</t>
  </si>
  <si>
    <t>Alexandria Real Estate Equities Inc.</t>
  </si>
  <si>
    <t>ARE</t>
  </si>
  <si>
    <t>Allete Inc.</t>
  </si>
  <si>
    <t>ALE</t>
  </si>
  <si>
    <t>Allstate Corp.</t>
  </si>
  <si>
    <t>ALL</t>
  </si>
  <si>
    <t>Altra Industrial Motion Corp.</t>
  </si>
  <si>
    <t>AIMC</t>
  </si>
  <si>
    <t>Amdocs Limited</t>
  </si>
  <si>
    <t>DOX</t>
  </si>
  <si>
    <t>Channel Isles,US$</t>
  </si>
  <si>
    <t>American Assets Trust Inc.</t>
  </si>
  <si>
    <t>AAT</t>
  </si>
  <si>
    <t>American Campus Communities</t>
  </si>
  <si>
    <t>ACC</t>
  </si>
  <si>
    <t>American Electric Power Co.</t>
  </si>
  <si>
    <t>AEP</t>
  </si>
  <si>
    <t>American Express Company</t>
  </si>
  <si>
    <t>AXP</t>
  </si>
  <si>
    <t>American Tower Corp.</t>
  </si>
  <si>
    <t>AMT</t>
  </si>
  <si>
    <t>Amerisafe Inc.</t>
  </si>
  <si>
    <t>AMSF</t>
  </si>
  <si>
    <t>Ames National Corp.</t>
  </si>
  <si>
    <t>ATLO</t>
  </si>
  <si>
    <t>Amgen Inc.</t>
  </si>
  <si>
    <t>AMGN</t>
  </si>
  <si>
    <t>Biotechnology</t>
  </si>
  <si>
    <t>Amphenol Corp.</t>
  </si>
  <si>
    <t>APH</t>
  </si>
  <si>
    <t>A11</t>
  </si>
  <si>
    <t>Andeavor</t>
  </si>
  <si>
    <t>ANDV</t>
  </si>
  <si>
    <t>Andeavor Logistics LP</t>
  </si>
  <si>
    <t>ANDX</t>
  </si>
  <si>
    <t>Anthem Inc.</t>
  </si>
  <si>
    <t>ANTM</t>
  </si>
  <si>
    <t>Aon plc</t>
  </si>
  <si>
    <t>AON</t>
  </si>
  <si>
    <t>Apartment Investment &amp; Management Co.</t>
  </si>
  <si>
    <t>AIV</t>
  </si>
  <si>
    <t>Apogee Enterprises Inc.</t>
  </si>
  <si>
    <t>APOG</t>
  </si>
  <si>
    <t>Apollo Bancorp Inc.</t>
  </si>
  <si>
    <t>APLO</t>
  </si>
  <si>
    <t>Apple Inc.</t>
  </si>
  <si>
    <t>AAPL</t>
  </si>
  <si>
    <t>Applied Industrial Technologies Inc.</t>
  </si>
  <si>
    <t>AIT</t>
  </si>
  <si>
    <t>Aquesta Financial Holdings Inc.</t>
  </si>
  <si>
    <t>AQFH</t>
  </si>
  <si>
    <t>Arbor Realty Trust Inc.</t>
  </si>
  <si>
    <t>ABR</t>
  </si>
  <si>
    <t>Argo Group International Holdings Ltd.</t>
  </si>
  <si>
    <t>Armada Hoffler Properties Inc.</t>
  </si>
  <si>
    <t>AHH</t>
  </si>
  <si>
    <t>Arthur J. Gallagher &amp; Co.</t>
  </si>
  <si>
    <t>AJG</t>
  </si>
  <si>
    <t>Ashland Global Holdings Inc.</t>
  </si>
  <si>
    <t>ASH</t>
  </si>
  <si>
    <t>Adj/Spin-off</t>
  </si>
  <si>
    <t>Aspen Insurance Holdings Ltd.</t>
  </si>
  <si>
    <t>AHL</t>
  </si>
  <si>
    <t>Associated Banc-Corp</t>
  </si>
  <si>
    <t>ASB</t>
  </si>
  <si>
    <t>Assured Guaranty Ltd.</t>
  </si>
  <si>
    <t>AGO</t>
  </si>
  <si>
    <t>Autoliv Inc.</t>
  </si>
  <si>
    <t>ALV</t>
  </si>
  <si>
    <t>Sweden,US$</t>
  </si>
  <si>
    <t>Avalonbay Communities Inc.</t>
  </si>
  <si>
    <t>AVB</t>
  </si>
  <si>
    <t>Avery Dennison Corp.</t>
  </si>
  <si>
    <t>AVY</t>
  </si>
  <si>
    <t>Avnet Inc.</t>
  </si>
  <si>
    <t>AVT</t>
  </si>
  <si>
    <t>AVX Corp.</t>
  </si>
  <si>
    <t>AVX</t>
  </si>
  <si>
    <t>B16</t>
  </si>
  <si>
    <t>AZZ Inc.</t>
  </si>
  <si>
    <t>AZZ</t>
  </si>
  <si>
    <t>B&amp;G Foods Inc.</t>
  </si>
  <si>
    <t>BGS</t>
  </si>
  <si>
    <t>Balchem Inc.</t>
  </si>
  <si>
    <t>BCPC</t>
  </si>
  <si>
    <t>Jan</t>
  </si>
  <si>
    <t>BancorpSouth Inc.</t>
  </si>
  <si>
    <t>BXS</t>
  </si>
  <si>
    <t>Bank of Botetourt</t>
  </si>
  <si>
    <t>BORT</t>
  </si>
  <si>
    <t>Bank of New York Mellon Corp.</t>
  </si>
  <si>
    <t>BK</t>
  </si>
  <si>
    <t>Bank of South Carolina Corp.</t>
  </si>
  <si>
    <t>BKSC</t>
  </si>
  <si>
    <t>Banner Corp.</t>
  </si>
  <si>
    <t>BANR</t>
  </si>
  <si>
    <t>Barnes Group Inc.</t>
  </si>
  <si>
    <t>B</t>
  </si>
  <si>
    <t>Bassett Furniture Industries Inc.</t>
  </si>
  <si>
    <t>BSET</t>
  </si>
  <si>
    <t>B25</t>
  </si>
  <si>
    <t>BB&amp;T Corp.</t>
  </si>
  <si>
    <t>BBT</t>
  </si>
  <si>
    <t>BlackRock Inc.</t>
  </si>
  <si>
    <t>BLK</t>
  </si>
  <si>
    <t>Boeing Company</t>
  </si>
  <si>
    <t>BA</t>
  </si>
  <si>
    <t>C02</t>
  </si>
  <si>
    <t>Booz Allen Hamilton Holding Corp.</t>
  </si>
  <si>
    <t>BAH</t>
  </si>
  <si>
    <t>BorgWarner Inc.</t>
  </si>
  <si>
    <t>BWA</t>
  </si>
  <si>
    <t>Boston Private Financial Holdings Inc.</t>
  </si>
  <si>
    <t>BPFH</t>
  </si>
  <si>
    <t>Briggs &amp; Stratton Corp.</t>
  </si>
  <si>
    <t>BGG</t>
  </si>
  <si>
    <t>Bristol-Myers Squibb Co.</t>
  </si>
  <si>
    <t>BMY</t>
  </si>
  <si>
    <t>Brixmor Property Group</t>
  </si>
  <si>
    <t>BRX</t>
  </si>
  <si>
    <t>Broadcom Limited</t>
  </si>
  <si>
    <t>AVGO</t>
  </si>
  <si>
    <t>Singapore,US$</t>
  </si>
  <si>
    <t>Brookfield Asset Management Inc.</t>
  </si>
  <si>
    <t>BAM</t>
  </si>
  <si>
    <t>Brookfield Property Partners LP</t>
  </si>
  <si>
    <t>BPY</t>
  </si>
  <si>
    <t>Brunswick Corp.</t>
  </si>
  <si>
    <t>BC</t>
  </si>
  <si>
    <t>Bryn Mawr Bank Corp.</t>
  </si>
  <si>
    <t>BMTC</t>
  </si>
  <si>
    <t>BT Group plc</t>
  </si>
  <si>
    <t>BT</t>
  </si>
  <si>
    <t>C&amp;F Financial Corp.</t>
  </si>
  <si>
    <t>CFFI</t>
  </si>
  <si>
    <t>Cabot Corp.</t>
  </si>
  <si>
    <t>CBT</t>
  </si>
  <si>
    <t>Calavo Growers Inc.</t>
  </si>
  <si>
    <t>CVGW</t>
  </si>
  <si>
    <t>Camden Property Trust</t>
  </si>
  <si>
    <t>CPT</t>
  </si>
  <si>
    <t>Cantel Medical Corp.</t>
  </si>
  <si>
    <t>CMD</t>
  </si>
  <si>
    <t>Carter's Inc.</t>
  </si>
  <si>
    <t>CRI</t>
  </si>
  <si>
    <t>Cathay General Bancorp</t>
  </si>
  <si>
    <t>CATY</t>
  </si>
  <si>
    <t>CBOE Holdings Inc.</t>
  </si>
  <si>
    <t>CBOE</t>
  </si>
  <si>
    <t>CBS Corp. (Class B)</t>
  </si>
  <si>
    <t>CBS</t>
  </si>
  <si>
    <t>CDW Corp.</t>
  </si>
  <si>
    <t>CDW</t>
  </si>
  <si>
    <t>Cedar Fair LP</t>
  </si>
  <si>
    <t>FUN</t>
  </si>
  <si>
    <t>Celanese Corp.</t>
  </si>
  <si>
    <t>CE</t>
  </si>
  <si>
    <t>Central Pacific Financial Corp.</t>
  </si>
  <si>
    <t>CPF</t>
  </si>
  <si>
    <t>Chase Corp.</t>
  </si>
  <si>
    <t>CCF</t>
  </si>
  <si>
    <t>Chatham Lodging Trust</t>
  </si>
  <si>
    <t>CLDT</t>
  </si>
  <si>
    <t>Mo.</t>
  </si>
  <si>
    <t>Cheesecake Factory Inc.</t>
  </si>
  <si>
    <t>CAKE</t>
  </si>
  <si>
    <t>Chemed Corp.</t>
  </si>
  <si>
    <t>CHE</t>
  </si>
  <si>
    <t>Chemical Financial Corp.</t>
  </si>
  <si>
    <t>CHFC</t>
  </si>
  <si>
    <t>Chico's FAS Inc.</t>
  </si>
  <si>
    <t>CHS</t>
  </si>
  <si>
    <t>Churchill Downs Inc.</t>
  </si>
  <si>
    <t>CHDN</t>
  </si>
  <si>
    <t>Cisco Systems Inc.</t>
  </si>
  <si>
    <t>CSCO</t>
  </si>
  <si>
    <t>Citizens Community Bancorp Inc.</t>
  </si>
  <si>
    <t>CZWI</t>
  </si>
  <si>
    <t>City Holding Co.</t>
  </si>
  <si>
    <t>CHCO</t>
  </si>
  <si>
    <t>Civista Bancshares Inc.</t>
  </si>
  <si>
    <t>CIVB</t>
  </si>
  <si>
    <t>CME Group Inc.</t>
  </si>
  <si>
    <t>CME</t>
  </si>
  <si>
    <t>CNO Financial Group Inc.</t>
  </si>
  <si>
    <t>CNO</t>
  </si>
  <si>
    <t>CoBiz Financial Inc.</t>
  </si>
  <si>
    <t>COBZ</t>
  </si>
  <si>
    <t>Codorus Valley Bancorp Inc.</t>
  </si>
  <si>
    <t>CVLY</t>
  </si>
  <si>
    <t>Cogent Communications Holdings Inc.</t>
  </si>
  <si>
    <t>CCOI</t>
  </si>
  <si>
    <t>Cohen &amp; Steers Inc.</t>
  </si>
  <si>
    <t>CNS</t>
  </si>
  <si>
    <t>Columbia Banking System Inc.</t>
  </si>
  <si>
    <t>COLB</t>
  </si>
  <si>
    <t>Comerica Inc.</t>
  </si>
  <si>
    <t>CMA</t>
  </si>
  <si>
    <t>Comfort Systems USA Inc.</t>
  </si>
  <si>
    <t>FIX</t>
  </si>
  <si>
    <t>Convergys Corp.</t>
  </si>
  <si>
    <t>CVG</t>
  </si>
  <si>
    <t>Core-Mark Holding Company</t>
  </si>
  <si>
    <t>CORE</t>
  </si>
  <si>
    <t>CoreSite Realty Corp.</t>
  </si>
  <si>
    <t>COR</t>
  </si>
  <si>
    <t>Corning Inc.</t>
  </si>
  <si>
    <t>GLW</t>
  </si>
  <si>
    <t>Cortland Bancorp</t>
  </si>
  <si>
    <t>CLDB</t>
  </si>
  <si>
    <t>CSG Systems International Inc.</t>
  </si>
  <si>
    <t>CSGS</t>
  </si>
  <si>
    <t>CubeSmart</t>
  </si>
  <si>
    <t>CUBE</t>
  </si>
  <si>
    <t>Culp Inc.</t>
  </si>
  <si>
    <t>CULP</t>
  </si>
  <si>
    <t>CyrusOne Inc.</t>
  </si>
  <si>
    <t>CONE</t>
  </si>
  <si>
    <t>Delek Logistics Partners LP</t>
  </si>
  <si>
    <t>DKL</t>
  </si>
  <si>
    <t>Delta Air Lines Inc.</t>
  </si>
  <si>
    <t>DAL</t>
  </si>
  <si>
    <t>Dentsply Sirona Inc.</t>
  </si>
  <si>
    <t>XRAY</t>
  </si>
  <si>
    <t>Dillard's Inc.</t>
  </si>
  <si>
    <t>DDS</t>
  </si>
  <si>
    <t>Discover Financial Services</t>
  </si>
  <si>
    <t>DFS</t>
  </si>
  <si>
    <t>Domino's Pizza Inc.</t>
  </si>
  <si>
    <t>DPZ</t>
  </si>
  <si>
    <t>Domtar Corp.</t>
  </si>
  <si>
    <t>UFS</t>
  </si>
  <si>
    <t>Douglas Dynamics Inc.</t>
  </si>
  <si>
    <t>PLOW</t>
  </si>
  <si>
    <t>Douglas Emmett Inc.</t>
  </si>
  <si>
    <t>DEI</t>
  </si>
  <si>
    <t>DTE Energy Company</t>
  </si>
  <si>
    <t>DTE</t>
  </si>
  <si>
    <t>Dunkin' Brands Group Inc.</t>
  </si>
  <si>
    <t>DNKN</t>
  </si>
  <si>
    <t>EastGroup Properties Inc.</t>
  </si>
  <si>
    <t>EGP</t>
  </si>
  <si>
    <t>Eastman Chemical Co.</t>
  </si>
  <si>
    <t>EMN</t>
  </si>
  <si>
    <t>Eaton Corp. plc</t>
  </si>
  <si>
    <t>ETN</t>
  </si>
  <si>
    <t>Education Realty Trust Inc.</t>
  </si>
  <si>
    <t>EDR</t>
  </si>
  <si>
    <t>El Paso Electric Co.</t>
  </si>
  <si>
    <t>EE</t>
  </si>
  <si>
    <t>EMC Insurance Group Inc.</t>
  </si>
  <si>
    <t>EMCI</t>
  </si>
  <si>
    <t>Emclaire Financial Corp.</t>
  </si>
  <si>
    <t>EMCF</t>
  </si>
  <si>
    <t>Entravision Communications Corp.</t>
  </si>
  <si>
    <t>EVC</t>
  </si>
  <si>
    <t>EPR Properties</t>
  </si>
  <si>
    <t>EPR</t>
  </si>
  <si>
    <t>EQT Midstream Partners LP</t>
  </si>
  <si>
    <t>EQM</t>
  </si>
  <si>
    <t>Equifax Inc.</t>
  </si>
  <si>
    <t>EFX</t>
  </si>
  <si>
    <t>Escalade Inc.</t>
  </si>
  <si>
    <t>ESCA</t>
  </si>
  <si>
    <t>Estee Lauder Companies Inc.</t>
  </si>
  <si>
    <t>EL</t>
  </si>
  <si>
    <t>Ethan Allen Interiors Inc.</t>
  </si>
  <si>
    <t>ETH</t>
  </si>
  <si>
    <t>Evans Bancorp Inc.</t>
  </si>
  <si>
    <t>EVBN</t>
  </si>
  <si>
    <t>Everest Reinsurance Group Ltd.</t>
  </si>
  <si>
    <t>RE</t>
  </si>
  <si>
    <t>Exchange Bank (Santa Rosa CA)</t>
  </si>
  <si>
    <t>EXSR</t>
  </si>
  <si>
    <t>Expedia Inc.</t>
  </si>
  <si>
    <t>EXPE</t>
  </si>
  <si>
    <t>Exponent Inc.</t>
  </si>
  <si>
    <t>EXPO</t>
  </si>
  <si>
    <t>Extra Space Storage Inc.</t>
  </si>
  <si>
    <t>EXR</t>
  </si>
  <si>
    <t>F&amp;M Bank Corp.</t>
  </si>
  <si>
    <t>FMBM</t>
  </si>
  <si>
    <t>Farmers Bankshares Inc.</t>
  </si>
  <si>
    <t>FBVA</t>
  </si>
  <si>
    <t>FBL Financial Group Inc.</t>
  </si>
  <si>
    <t>FFG</t>
  </si>
  <si>
    <t>Federal Agricultural Mortgage Corp.</t>
  </si>
  <si>
    <t>AGM</t>
  </si>
  <si>
    <t>Also Cl. A/B</t>
  </si>
  <si>
    <t>Federated National Holding Co.</t>
  </si>
  <si>
    <t>FNHC</t>
  </si>
  <si>
    <t>Fidelity National Financial Inc.</t>
  </si>
  <si>
    <t>FNF</t>
  </si>
  <si>
    <t>First American Financial Corp.</t>
  </si>
  <si>
    <t>FAF</t>
  </si>
  <si>
    <t>First Banc Trust Corp.</t>
  </si>
  <si>
    <t>FIRT</t>
  </si>
  <si>
    <t>First Business Financial Services Inc.</t>
  </si>
  <si>
    <t>FBIZ</t>
  </si>
  <si>
    <t>First Community Bancshares Inc.</t>
  </si>
  <si>
    <t>FCBC</t>
  </si>
  <si>
    <t>First Community Corp.</t>
  </si>
  <si>
    <t>FCCO</t>
  </si>
  <si>
    <t>First Defiance Financial Corp.</t>
  </si>
  <si>
    <t>FDEF</t>
  </si>
  <si>
    <t>First Federal of Northern Michigan Bancorp Inc.</t>
  </si>
  <si>
    <t>FFNM</t>
  </si>
  <si>
    <t>First Financial Bankshares Inc.</t>
  </si>
  <si>
    <t>FFIN</t>
  </si>
  <si>
    <t>First Horizon Narional Corp.</t>
  </si>
  <si>
    <t>FHN</t>
  </si>
  <si>
    <t>First Industrial Realty Trust Inc.</t>
  </si>
  <si>
    <t>FR</t>
  </si>
  <si>
    <t>First Interstate Bancsystem Inc.</t>
  </si>
  <si>
    <t>FIBK</t>
  </si>
  <si>
    <t>First Merchants Corp.</t>
  </si>
  <si>
    <t>FRME</t>
  </si>
  <si>
    <t>First Mid-Illinois Bancshares Inc.</t>
  </si>
  <si>
    <t>FMBH</t>
  </si>
  <si>
    <t>First Midwest Bancorp</t>
  </si>
  <si>
    <t>FMBI</t>
  </si>
  <si>
    <t>First Republic Bank</t>
  </si>
  <si>
    <t>FRC</t>
  </si>
  <si>
    <t>Flexsteel Industries Inc.</t>
  </si>
  <si>
    <t>FLXS</t>
  </si>
  <si>
    <t>Flir Systems Inc.</t>
  </si>
  <si>
    <t>FLIR</t>
  </si>
  <si>
    <t>Foot Locker Inc.</t>
  </si>
  <si>
    <t>FL</t>
  </si>
  <si>
    <t>Forrester Research Inc.</t>
  </si>
  <si>
    <t>FORR</t>
  </si>
  <si>
    <t>Fortune Brands Home &amp; Security</t>
  </si>
  <si>
    <t>FBHS</t>
  </si>
  <si>
    <t>Building Products</t>
  </si>
  <si>
    <t>Franco-Nevada Corp.</t>
  </si>
  <si>
    <t>FNV</t>
  </si>
  <si>
    <t>Canadian,US$</t>
  </si>
  <si>
    <t>FS Bancorp Inc.</t>
  </si>
  <si>
    <t>FSBW</t>
  </si>
  <si>
    <t>GameStop Corp.</t>
  </si>
  <si>
    <t>GME</t>
  </si>
  <si>
    <t>GATX Corp.</t>
  </si>
  <si>
    <t>GATX</t>
  </si>
  <si>
    <t>General Growth Properties Inc.</t>
  </si>
  <si>
    <t>GGP</t>
  </si>
  <si>
    <t>Gentex Corp.</t>
  </si>
  <si>
    <t>GNTX</t>
  </si>
  <si>
    <t>GEO Group Inc.</t>
  </si>
  <si>
    <t>GEO</t>
  </si>
  <si>
    <t>German American Bancorp</t>
  </si>
  <si>
    <t>GABC</t>
  </si>
  <si>
    <t>B20</t>
  </si>
  <si>
    <t>Getty Realty Corp.</t>
  </si>
  <si>
    <t>GTY</t>
  </si>
  <si>
    <t>Gildan Activewear Inc.</t>
  </si>
  <si>
    <t>GIL</t>
  </si>
  <si>
    <t>Glacier Bancorp Inc.</t>
  </si>
  <si>
    <t>GBCI</t>
  </si>
  <si>
    <t>Gladstone Investment Corp.</t>
  </si>
  <si>
    <t>GAIN</t>
  </si>
  <si>
    <t>Goldman Sachs Group Inc.</t>
  </si>
  <si>
    <t>GS</t>
  </si>
  <si>
    <t>Goodyear Tire &amp; Rubber Company</t>
  </si>
  <si>
    <t>GT</t>
  </si>
  <si>
    <t>Griffon Corp.</t>
  </si>
  <si>
    <t>GFF</t>
  </si>
  <si>
    <t>Group 1 Automotive Inc.</t>
  </si>
  <si>
    <t>GPI</t>
  </si>
  <si>
    <t>Guaranty Bancorp</t>
  </si>
  <si>
    <t>GBNK</t>
  </si>
  <si>
    <t>Hanesbrands Inc.</t>
  </si>
  <si>
    <t>HBI</t>
  </si>
  <si>
    <t>Hanmi Financial Corp.</t>
  </si>
  <si>
    <t>HAFC</t>
  </si>
  <si>
    <t>Hannon Armstrong Sustainable Infrstructure Capital Inc.</t>
  </si>
  <si>
    <t>HASI</t>
  </si>
  <si>
    <t>Harley-Davidson Inc.</t>
  </si>
  <si>
    <t>HOG</t>
  </si>
  <si>
    <t>Hartford Financial Services Group Inc.</t>
  </si>
  <si>
    <t>HIG</t>
  </si>
  <si>
    <t>Haverty Furniture Companies Inc.</t>
  </si>
  <si>
    <t>HVT</t>
  </si>
  <si>
    <t>Healthcare Trust of America Inc.</t>
  </si>
  <si>
    <t>HTA</t>
  </si>
  <si>
    <t>HealthSouth Corp.</t>
  </si>
  <si>
    <t>HLS</t>
  </si>
  <si>
    <t>Heartland BanCorp</t>
  </si>
  <si>
    <t>HLAN</t>
  </si>
  <si>
    <t>Heritage Commerce Corp.</t>
  </si>
  <si>
    <t>HTBK</t>
  </si>
  <si>
    <t>Heritage Financial Corp.</t>
  </si>
  <si>
    <t>HFWA</t>
  </si>
  <si>
    <t>Herman Miller Inc.</t>
  </si>
  <si>
    <t>MLHR</t>
  </si>
  <si>
    <t>Hershey Company</t>
  </si>
  <si>
    <t>HSY</t>
  </si>
  <si>
    <t>Hill-Rom Holdings Inc.</t>
  </si>
  <si>
    <t>HRC</t>
  </si>
  <si>
    <t>HNI Corp.</t>
  </si>
  <si>
    <t>HNI</t>
  </si>
  <si>
    <t>Home Bancshares Inc.</t>
  </si>
  <si>
    <t>HOMB</t>
  </si>
  <si>
    <t>Home Depot Inc.</t>
  </si>
  <si>
    <t>HD</t>
  </si>
  <si>
    <t>Honeywell International Inc.</t>
  </si>
  <si>
    <t>HON</t>
  </si>
  <si>
    <t>Hope Bancorp Inc.</t>
  </si>
  <si>
    <t>HOPE</t>
  </si>
  <si>
    <t>Horace Mann Educators Corp.</t>
  </si>
  <si>
    <t>HMN</t>
  </si>
  <si>
    <t>Horizon Bancorp</t>
  </si>
  <si>
    <t>HBNC</t>
  </si>
  <si>
    <t>Hospitality Properties Trust</t>
  </si>
  <si>
    <t>HPT</t>
  </si>
  <si>
    <t>HP Inc.</t>
  </si>
  <si>
    <t>HPQ</t>
  </si>
  <si>
    <t>Humana Inc.</t>
  </si>
  <si>
    <t>HUM</t>
  </si>
  <si>
    <t>Huntington Bancshares Inc.</t>
  </si>
  <si>
    <t>HBAN</t>
  </si>
  <si>
    <t>Huntington Ingalls Industries Inc.</t>
  </si>
  <si>
    <t>HII</t>
  </si>
  <si>
    <t>Hurco Companies Inc.</t>
  </si>
  <si>
    <t>HURC</t>
  </si>
  <si>
    <t>Hyster-Yale Materials Handling Inc.</t>
  </si>
  <si>
    <t>HY</t>
  </si>
  <si>
    <t>Idacorp Inc.</t>
  </si>
  <si>
    <t>IDA</t>
  </si>
  <si>
    <t>IDEX Corp.</t>
  </si>
  <si>
    <t>IEX</t>
  </si>
  <si>
    <t>Independent Bancorp MA</t>
  </si>
  <si>
    <t>INDB</t>
  </si>
  <si>
    <t>Ingersoll-Rand plc</t>
  </si>
  <si>
    <t>IR</t>
  </si>
  <si>
    <t>ADR-Ire,US$</t>
  </si>
  <si>
    <t>Ingredion Inc.</t>
  </si>
  <si>
    <t>INGR</t>
  </si>
  <si>
    <t>Insperity Inc.</t>
  </si>
  <si>
    <t>NSP</t>
  </si>
  <si>
    <t>Inter Parfums Inc.</t>
  </si>
  <si>
    <t>IPAR</t>
  </si>
  <si>
    <t>Intercontinental Exchange Inc.</t>
  </si>
  <si>
    <t>ICE</t>
  </si>
  <si>
    <t>Interface Inc.</t>
  </si>
  <si>
    <t>TILE</t>
  </si>
  <si>
    <t>International Bancshares Corp.</t>
  </si>
  <si>
    <t>IBOC</t>
  </si>
  <si>
    <t>International Paper Co.</t>
  </si>
  <si>
    <t>IP</t>
  </si>
  <si>
    <t>Interpublic Group of Companies Inc.</t>
  </si>
  <si>
    <t>IPG</t>
  </si>
  <si>
    <t>Intuit Inc.</t>
  </si>
  <si>
    <t>INTU</t>
  </si>
  <si>
    <t>Invesco Limited</t>
  </si>
  <si>
    <t>IVZ</t>
  </si>
  <si>
    <t>Investors Bancorp</t>
  </si>
  <si>
    <t>ISBC</t>
  </si>
  <si>
    <t>Iron Mountain Inc.</t>
  </si>
  <si>
    <t>IRM</t>
  </si>
  <si>
    <t>ITT Corp.</t>
  </si>
  <si>
    <t>ITT</t>
  </si>
  <si>
    <t>j2 Global Inc.</t>
  </si>
  <si>
    <t>JCOM</t>
  </si>
  <si>
    <t>Johnson Controls International plc</t>
  </si>
  <si>
    <t>JCI</t>
  </si>
  <si>
    <t>Johnson Outdoors Inc.</t>
  </si>
  <si>
    <t>JOUT</t>
  </si>
  <si>
    <t>Jones Lang Lasalle</t>
  </si>
  <si>
    <t>JLL</t>
  </si>
  <si>
    <t>JuDe</t>
  </si>
  <si>
    <t>JPMorgan Chase &amp; Co.</t>
  </si>
  <si>
    <t>JPM</t>
  </si>
  <si>
    <t>Kadant Inc.</t>
  </si>
  <si>
    <t>KAI</t>
  </si>
  <si>
    <t>Kaiser Aluminum Corp.</t>
  </si>
  <si>
    <t>KALU</t>
  </si>
  <si>
    <t>Kansas City Southern</t>
  </si>
  <si>
    <t>KSU</t>
  </si>
  <si>
    <t>KAR Auction Services Inc.</t>
  </si>
  <si>
    <t>KAR</t>
  </si>
  <si>
    <t>Kennedy-Wilson Holdings Inc.</t>
  </si>
  <si>
    <t>KW</t>
  </si>
  <si>
    <t>Kewaunee Scientific Corp.</t>
  </si>
  <si>
    <t>KEQU</t>
  </si>
  <si>
    <t>KeyCorp</t>
  </si>
  <si>
    <t>KEY</t>
  </si>
  <si>
    <t>Kimco Realty Corp.</t>
  </si>
  <si>
    <t>KIM</t>
  </si>
  <si>
    <t>Kingstone Companies Inc.</t>
  </si>
  <si>
    <t>KINS</t>
  </si>
  <si>
    <t>Kite Realty Group Trust</t>
  </si>
  <si>
    <t>KRG</t>
  </si>
  <si>
    <t>KLA-Tencor Corp.</t>
  </si>
  <si>
    <t>KLAC</t>
  </si>
  <si>
    <t>Kohl's Corp.</t>
  </si>
  <si>
    <t>KSS</t>
  </si>
  <si>
    <t>Kraft Heinz Company</t>
  </si>
  <si>
    <t>KHC</t>
  </si>
  <si>
    <t>La-Z-Boy Inc.</t>
  </si>
  <si>
    <t>LZB</t>
  </si>
  <si>
    <t>Lakeland Bancorp Inc.</t>
  </si>
  <si>
    <t>LBAI</t>
  </si>
  <si>
    <t>Lakeland Financial Corp.</t>
  </si>
  <si>
    <t>LKFN</t>
  </si>
  <si>
    <t>Lam Research Corp.</t>
  </si>
  <si>
    <t>LRCX</t>
  </si>
  <si>
    <t>Las Vegas Sands Corp.</t>
  </si>
  <si>
    <t>LVS</t>
  </si>
  <si>
    <t>Lear Corp.</t>
  </si>
  <si>
    <t>LEA</t>
  </si>
  <si>
    <t>LegacyTexas Financial Group Inc.</t>
  </si>
  <si>
    <t>LTXB</t>
  </si>
  <si>
    <t>Legg Mason Inc.</t>
  </si>
  <si>
    <t>LM</t>
  </si>
  <si>
    <t>LeMaitre Vascular Inc.</t>
  </si>
  <si>
    <t>LMAT</t>
  </si>
  <si>
    <t>Lennox International Inc.</t>
  </si>
  <si>
    <t>LII</t>
  </si>
  <si>
    <t>Lexington Realty Trust</t>
  </si>
  <si>
    <t>LXP</t>
  </si>
  <si>
    <t>Life Storage Inc.</t>
  </si>
  <si>
    <t>LSI</t>
  </si>
  <si>
    <t>Limoneira Company</t>
  </si>
  <si>
    <t>LMNR</t>
  </si>
  <si>
    <t>Lincoln National Corp.</t>
  </si>
  <si>
    <t>LNC</t>
  </si>
  <si>
    <t>Lithia Motors Inc.</t>
  </si>
  <si>
    <t>LAD</t>
  </si>
  <si>
    <t>Littelfuse Inc.</t>
  </si>
  <si>
    <t>LFUS</t>
  </si>
  <si>
    <t>Logansport Financial Corp.</t>
  </si>
  <si>
    <t>LOGN</t>
  </si>
  <si>
    <t>LTC Properties Inc.</t>
  </si>
  <si>
    <t>LTC</t>
  </si>
  <si>
    <t>LyondellBasell Industries NV</t>
  </si>
  <si>
    <t>LYB</t>
  </si>
  <si>
    <t>Netherlands,US$</t>
  </si>
  <si>
    <t>Macerich Company</t>
  </si>
  <si>
    <t>MAC</t>
  </si>
  <si>
    <t>Mackinac Financial Corp.</t>
  </si>
  <si>
    <t>MFNC</t>
  </si>
  <si>
    <t>Macquarie Infrastructure Company LLC</t>
  </si>
  <si>
    <t>MIC</t>
  </si>
  <si>
    <t>Macy's Inc.</t>
  </si>
  <si>
    <t>M</t>
  </si>
  <si>
    <t>Magna International Inc.</t>
  </si>
  <si>
    <t>MGA</t>
  </si>
  <si>
    <t>Main Street Capital Corp.</t>
  </si>
  <si>
    <t>MAIN</t>
  </si>
  <si>
    <t>MainSource Financial Group Inc.</t>
  </si>
  <si>
    <t>MSFG</t>
  </si>
  <si>
    <t>Malaga Financial Corp.</t>
  </si>
  <si>
    <t>MLGF</t>
  </si>
  <si>
    <t>Manhattan Bridge Capital Inc.</t>
  </si>
  <si>
    <t>LOAN</t>
  </si>
  <si>
    <t>ManpowerGroup Inc.</t>
  </si>
  <si>
    <t>MAN</t>
  </si>
  <si>
    <t>Marathon Petroleum Corp.</t>
  </si>
  <si>
    <t>MPC</t>
  </si>
  <si>
    <t>MarketAxess Holdings Inc.</t>
  </si>
  <si>
    <t>MKTX</t>
  </si>
  <si>
    <t>Marriott International Inc.</t>
  </si>
  <si>
    <t>MAR</t>
  </si>
  <si>
    <t>Marsh &amp; McLennan Companies Inc.</t>
  </si>
  <si>
    <t>MMC</t>
  </si>
  <si>
    <t>MasterCard Inc.</t>
  </si>
  <si>
    <t>MA</t>
  </si>
  <si>
    <t>Materion Corp.</t>
  </si>
  <si>
    <t>MTRN</t>
  </si>
  <si>
    <t>MB Financial Inc.</t>
  </si>
  <si>
    <t>MBFI</t>
  </si>
  <si>
    <t>Mercantile Bank Corp.</t>
  </si>
  <si>
    <t>MBWM</t>
  </si>
  <si>
    <t>Merck &amp; Company</t>
  </si>
  <si>
    <t>MRK</t>
  </si>
  <si>
    <t>Methanex Corp.</t>
  </si>
  <si>
    <t>MEOH</t>
  </si>
  <si>
    <t>MetLife Inc.</t>
  </si>
  <si>
    <t>MET</t>
  </si>
  <si>
    <t>Mid Penn Bancorp</t>
  </si>
  <si>
    <t>MPB</t>
  </si>
  <si>
    <t>Mid-America Apartment Communities Inc.</t>
  </si>
  <si>
    <t>MAA</t>
  </si>
  <si>
    <t>MidWest One Financial Group Inc.</t>
  </si>
  <si>
    <t>MOFG</t>
  </si>
  <si>
    <t>Miller Industries Inc.</t>
  </si>
  <si>
    <t>MLR</t>
  </si>
  <si>
    <t>MKS Instruments Inc.</t>
  </si>
  <si>
    <t>MKSI</t>
  </si>
  <si>
    <t>Monotype Imaging Holdings Inc.</t>
  </si>
  <si>
    <t>TYPE</t>
  </si>
  <si>
    <t>Moody's Corp.</t>
  </si>
  <si>
    <t>MCO</t>
  </si>
  <si>
    <t>Morningstar Inc.</t>
  </si>
  <si>
    <t>MORN</t>
  </si>
  <si>
    <t>Motorola Solutions Inc.</t>
  </si>
  <si>
    <t>MSI</t>
  </si>
  <si>
    <t>MPLX LP</t>
  </si>
  <si>
    <t>MPLX</t>
  </si>
  <si>
    <t>Nasdaq Inc.</t>
  </si>
  <si>
    <t>NDAQ</t>
  </si>
  <si>
    <t>National General Holdings Corp.</t>
  </si>
  <si>
    <t>NGHC</t>
  </si>
  <si>
    <t>Neenah Paper Inc.</t>
  </si>
  <si>
    <t>NP</t>
  </si>
  <si>
    <t>NetApp Inc.</t>
  </si>
  <si>
    <t>NTAP</t>
  </si>
  <si>
    <t>New Residential Investment Corp.</t>
  </si>
  <si>
    <t>NRZ</t>
  </si>
  <si>
    <t>Nexstar Media Group Inc.</t>
  </si>
  <si>
    <t>NXST</t>
  </si>
  <si>
    <t>Nielsen Holdings plc</t>
  </si>
  <si>
    <t>NLSN</t>
  </si>
  <si>
    <t>NiSource Inc.</t>
  </si>
  <si>
    <t>NI</t>
  </si>
  <si>
    <t>Northern Trust Corp.</t>
  </si>
  <si>
    <t>NTRS</t>
  </si>
  <si>
    <t>Northfield Bancorp Inc.</t>
  </si>
  <si>
    <t>NFBK</t>
  </si>
  <si>
    <t>Northrim BanCorp Inc.</t>
  </si>
  <si>
    <t>NRIM</t>
  </si>
  <si>
    <t>Northwest Bancshares Inc.</t>
  </si>
  <si>
    <t>NWBI</t>
  </si>
  <si>
    <t>NVIDIA Corp.</t>
  </si>
  <si>
    <t>NVDA</t>
  </si>
  <si>
    <t>Old Point Financial Corp.</t>
  </si>
  <si>
    <t>OPOF</t>
  </si>
  <si>
    <t>Omnicom Group Inc.</t>
  </si>
  <si>
    <t>OMC</t>
  </si>
  <si>
    <t>A09</t>
  </si>
  <si>
    <t>One Liberty Properties Inc.</t>
  </si>
  <si>
    <t>OLP</t>
  </si>
  <si>
    <t>Open Text Corp.</t>
  </si>
  <si>
    <t>OTEX</t>
  </si>
  <si>
    <t>Oracle Corp.</t>
  </si>
  <si>
    <t>ORCL</t>
  </si>
  <si>
    <t>Oshkosh Corp.</t>
  </si>
  <si>
    <t>OSK</t>
  </si>
  <si>
    <t>Oxford Industries Inc.</t>
  </si>
  <si>
    <t>OXM</t>
  </si>
  <si>
    <t>P.H. Glatfelter Co.</t>
  </si>
  <si>
    <t>GLT</t>
  </si>
  <si>
    <t>Paccar Inc.</t>
  </si>
  <si>
    <t>PCAR</t>
  </si>
  <si>
    <t>Packaging Corp of America</t>
  </si>
  <si>
    <t>PKG</t>
  </si>
  <si>
    <t>Papa John's International</t>
  </si>
  <si>
    <t>PZZA</t>
  </si>
  <si>
    <t>Pattern Energy Group Inc.</t>
  </si>
  <si>
    <t>PEGI</t>
  </si>
  <si>
    <t>Patterson Companies Inc.</t>
  </si>
  <si>
    <t>PDCO</t>
  </si>
  <si>
    <t>Paychex Inc.</t>
  </si>
  <si>
    <t>PAYX</t>
  </si>
  <si>
    <t>Pebblebrook Hotel Trust</t>
  </si>
  <si>
    <t>PEB</t>
  </si>
  <si>
    <t>Penske Automotive Group Inc.</t>
  </si>
  <si>
    <t>PAG</t>
  </si>
  <si>
    <t>Peoples Bancorp of North Carolina</t>
  </si>
  <si>
    <t>PEBK</t>
  </si>
  <si>
    <t>Peoples Ltd.</t>
  </si>
  <si>
    <t>PPLL</t>
  </si>
  <si>
    <t>PetMed Express Inc.</t>
  </si>
  <si>
    <t>PETS</t>
  </si>
  <si>
    <t>Pfizer Inc.</t>
  </si>
  <si>
    <t>PFE</t>
  </si>
  <si>
    <t>Phillips 66</t>
  </si>
  <si>
    <t>PSX</t>
  </si>
  <si>
    <t>Phillips 66 Partners LP</t>
  </si>
  <si>
    <t>PSXP</t>
  </si>
  <si>
    <t>Pinnacle Bankshares Corp.</t>
  </si>
  <si>
    <t>PPBN</t>
  </si>
  <si>
    <t>Pinnacle Foods Inc.</t>
  </si>
  <si>
    <t>PF</t>
  </si>
  <si>
    <t>Pinnacle West Capital Corp.</t>
  </si>
  <si>
    <t>PNW</t>
  </si>
  <si>
    <t>Pioneer Bankshares Inc.</t>
  </si>
  <si>
    <t>PNBI</t>
  </si>
  <si>
    <t>PNC Financial Services Group Inc.</t>
  </si>
  <si>
    <t>PNC</t>
  </si>
  <si>
    <t>PNM Resources Inc.</t>
  </si>
  <si>
    <t>PNM</t>
  </si>
  <si>
    <t>PolyOne Corp.</t>
  </si>
  <si>
    <t>POL</t>
  </si>
  <si>
    <t>Pool Corp.</t>
  </si>
  <si>
    <t>POOL</t>
  </si>
  <si>
    <t>Power Integrations Inc.</t>
  </si>
  <si>
    <t>POWI</t>
  </si>
  <si>
    <t>Preferred Apartment Communities Inc.</t>
  </si>
  <si>
    <t>APTS</t>
  </si>
  <si>
    <t>Primerica Inc.</t>
  </si>
  <si>
    <t>PRI</t>
  </si>
  <si>
    <t>Principal Financial Group Inc.</t>
  </si>
  <si>
    <t>PFG</t>
  </si>
  <si>
    <t>Provident Financial Holdings Inc.</t>
  </si>
  <si>
    <t>PROV</t>
  </si>
  <si>
    <t>Provident Financial Services Inc.</t>
  </si>
  <si>
    <t>PFS</t>
  </si>
  <si>
    <t>Prudential Financial Inc.</t>
  </si>
  <si>
    <t>PRU</t>
  </si>
  <si>
    <t>Public Service Enterprise Group Inc.</t>
  </si>
  <si>
    <t>Public Storage</t>
  </si>
  <si>
    <t>PSA</t>
  </si>
  <si>
    <t>QNB Corp.</t>
  </si>
  <si>
    <t>QNBC</t>
  </si>
  <si>
    <t>Quest Diagnostics Inc.</t>
  </si>
  <si>
    <t>DGX</t>
  </si>
  <si>
    <t>Ramco Gershenson Properties</t>
  </si>
  <si>
    <t>RPT</t>
  </si>
  <si>
    <t>Raymond James Financial Inc.</t>
  </si>
  <si>
    <t>RJF</t>
  </si>
  <si>
    <t>Regions Financial Corp.</t>
  </si>
  <si>
    <t>RF</t>
  </si>
  <si>
    <t>Reinsurance Group of America Inc.</t>
  </si>
  <si>
    <t>RGA</t>
  </si>
  <si>
    <t>Reliance Steel &amp; Aluminum Co.</t>
  </si>
  <si>
    <t>RS</t>
  </si>
  <si>
    <t>ResMed Inc.</t>
  </si>
  <si>
    <t>RMD</t>
  </si>
  <si>
    <t>Resources Connection Inc.</t>
  </si>
  <si>
    <t>RECN</t>
  </si>
  <si>
    <t>Retail Opportunity Investments Corp.</t>
  </si>
  <si>
    <t>ROIC</t>
  </si>
  <si>
    <t>Rockwell Automation Inc.</t>
  </si>
  <si>
    <t>ROK</t>
  </si>
  <si>
    <t>Royal Caribbean Cruises Ltd.</t>
  </si>
  <si>
    <t>RCL</t>
  </si>
  <si>
    <t>Ruth's Hospitality Group Inc.</t>
  </si>
  <si>
    <t>RUTH</t>
  </si>
  <si>
    <t>Ryman Hospitality Properties Inc.</t>
  </si>
  <si>
    <t>RHP</t>
  </si>
  <si>
    <t>S&amp;T Bancorp Inc.</t>
  </si>
  <si>
    <t>STBA</t>
  </si>
  <si>
    <t>Sabra Health Care REIT Inc.</t>
  </si>
  <si>
    <t>SBRA</t>
  </si>
  <si>
    <t>Sanderson Farms Inc.</t>
  </si>
  <si>
    <t>SAFM</t>
  </si>
  <si>
    <t>Sandy Spring Bancorp Inc.</t>
  </si>
  <si>
    <t>SASR</t>
  </si>
  <si>
    <t>SB Financial Group Inc.</t>
  </si>
  <si>
    <t>SBFG</t>
  </si>
  <si>
    <t>Schweitzer-Mauduit International Inc.</t>
  </si>
  <si>
    <t>SWM</t>
  </si>
  <si>
    <t>Scotts Miracle-Gro Company</t>
  </si>
  <si>
    <t>SMG</t>
  </si>
  <si>
    <t>Scripps Networks Interactive Inc.</t>
  </si>
  <si>
    <t>SNI</t>
  </si>
  <si>
    <t>Select Income REIT</t>
  </si>
  <si>
    <t>SIR</t>
  </si>
  <si>
    <t>Service Corp International</t>
  </si>
  <si>
    <t>SCI</t>
  </si>
  <si>
    <t>Shenandoah Telecommunications</t>
  </si>
  <si>
    <t>SHEN</t>
  </si>
  <si>
    <t>Shoe Carnival Inc.</t>
  </si>
  <si>
    <t>SCVL</t>
  </si>
  <si>
    <t>Sierra Bancorp</t>
  </si>
  <si>
    <t>BSRR</t>
  </si>
  <si>
    <t>Signet Jewelers Limited</t>
  </si>
  <si>
    <t>SIG</t>
  </si>
  <si>
    <t>Simmons First National Corp.</t>
  </si>
  <si>
    <t>SFNC</t>
  </si>
  <si>
    <t>Simon Property Group Inc.</t>
  </si>
  <si>
    <t>SPG</t>
  </si>
  <si>
    <t>Sinclair Broadcast Group Inc.</t>
  </si>
  <si>
    <t>SBGI</t>
  </si>
  <si>
    <t>Six Flags Entertainment Corp.</t>
  </si>
  <si>
    <t>SIX</t>
  </si>
  <si>
    <t>SL Green Realty Corp.</t>
  </si>
  <si>
    <t>SLG</t>
  </si>
  <si>
    <t>Snap-on Inc.</t>
  </si>
  <si>
    <t>SNA</t>
  </si>
  <si>
    <t>Sotherly Hotels Inc.</t>
  </si>
  <si>
    <t>SOHO</t>
  </si>
  <si>
    <t>Sound Financial Bancorp Inc.</t>
  </si>
  <si>
    <t>SFBC</t>
  </si>
  <si>
    <t>South State Corp.</t>
  </si>
  <si>
    <t>SSB</t>
  </si>
  <si>
    <t>Southern Michigan Bancorp Inc.</t>
  </si>
  <si>
    <t>SOMC</t>
  </si>
  <si>
    <t>Southern Missouri Bancorp Inc.</t>
  </si>
  <si>
    <t>SMBC</t>
  </si>
  <si>
    <t>Southwest Airlines Co.</t>
  </si>
  <si>
    <t>LUV</t>
  </si>
  <si>
    <t>Southwest Georgia Financial Corp.</t>
  </si>
  <si>
    <t>SGB</t>
  </si>
  <si>
    <t>SpartanNash Company</t>
  </si>
  <si>
    <t>SPTN</t>
  </si>
  <si>
    <t>Spectrum Brands Holdings Inc.</t>
  </si>
  <si>
    <t>SPB</t>
  </si>
  <si>
    <t>SRC</t>
  </si>
  <si>
    <t>STAG Industrial Inc.</t>
  </si>
  <si>
    <t>STAG</t>
  </si>
  <si>
    <t>Standard Motor Products Inc.</t>
  </si>
  <si>
    <t>SMP</t>
  </si>
  <si>
    <t>Standex International Inc.</t>
  </si>
  <si>
    <t>SXI</t>
  </si>
  <si>
    <t>Star Gas Partners LP</t>
  </si>
  <si>
    <t>SGU</t>
  </si>
  <si>
    <t>Starbucks Corp.</t>
  </si>
  <si>
    <t>SBUX</t>
  </si>
  <si>
    <t>State Street Corp.</t>
  </si>
  <si>
    <t>STT</t>
  </si>
  <si>
    <t>Steel Dynamics Inc.</t>
  </si>
  <si>
    <t>STLD</t>
  </si>
  <si>
    <t>Steelcase Inc.</t>
  </si>
  <si>
    <t>SCS</t>
  </si>
  <si>
    <t>Stock Yards Bancorp Inc.</t>
  </si>
  <si>
    <t>SYBT</t>
  </si>
  <si>
    <t>STRATTEC Security Corp.</t>
  </si>
  <si>
    <t>STRT</t>
  </si>
  <si>
    <t>Sunoco LP</t>
  </si>
  <si>
    <t>SUN</t>
  </si>
  <si>
    <t>SunTrust Banks Inc.</t>
  </si>
  <si>
    <t>STI</t>
  </si>
  <si>
    <t>Taubman Centers Inc.</t>
  </si>
  <si>
    <t>TCO</t>
  </si>
  <si>
    <t>TD Ameritrade Holding Corp.</t>
  </si>
  <si>
    <t>AMTD</t>
  </si>
  <si>
    <t>TE Connectivity Ltd.</t>
  </si>
  <si>
    <t>TEL</t>
  </si>
  <si>
    <t>Switz,US$</t>
  </si>
  <si>
    <t>Terex Corp.</t>
  </si>
  <si>
    <t>TEX</t>
  </si>
  <si>
    <t>Terreno Realty Corp.</t>
  </si>
  <si>
    <t>TRNO</t>
  </si>
  <si>
    <t>Territorial Bancorp</t>
  </si>
  <si>
    <t>TBNK</t>
  </si>
  <si>
    <t>Texas Roadhouse Inc.</t>
  </si>
  <si>
    <t>TXRH</t>
  </si>
  <si>
    <t>Thor Industries Inc.</t>
  </si>
  <si>
    <t>THO</t>
  </si>
  <si>
    <t>Timberland Bancorp Inc.</t>
  </si>
  <si>
    <t>TSBK</t>
  </si>
  <si>
    <t>Toro Company</t>
  </si>
  <si>
    <t>TTC</t>
  </si>
  <si>
    <t>Towne Bank</t>
  </si>
  <si>
    <t>TOWN</t>
  </si>
  <si>
    <t>Tractor Supply Company</t>
  </si>
  <si>
    <t>TSCO</t>
  </si>
  <si>
    <t>TriCo Bancshares</t>
  </si>
  <si>
    <t>TCBK</t>
  </si>
  <si>
    <t>Trinity Bank NA</t>
  </si>
  <si>
    <t>TYBT</t>
  </si>
  <si>
    <t>Trinity Industries Inc.</t>
  </si>
  <si>
    <t>TRN</t>
  </si>
  <si>
    <t>Truxton Corp.</t>
  </si>
  <si>
    <t>TRUX</t>
  </si>
  <si>
    <t>Twenty-First Century Fox Inc.</t>
  </si>
  <si>
    <t>FOXA</t>
  </si>
  <si>
    <t>Two River Bancorp</t>
  </si>
  <si>
    <t>TRCB</t>
  </si>
  <si>
    <t>Tyson Foods Inc.</t>
  </si>
  <si>
    <t>TSN</t>
  </si>
  <si>
    <t>U.S. Bancorp</t>
  </si>
  <si>
    <t>USB</t>
  </si>
  <si>
    <t>UDR Inc.</t>
  </si>
  <si>
    <t>UDR</t>
  </si>
  <si>
    <t>Umpqua Holdings Corp.</t>
  </si>
  <si>
    <t>UMPQ</t>
  </si>
  <si>
    <t>Union Bankshares Corp.</t>
  </si>
  <si>
    <t>UBSH</t>
  </si>
  <si>
    <t>Union Bankshares Inc.</t>
  </si>
  <si>
    <t>UNB</t>
  </si>
  <si>
    <t>United Bancshares Inc.</t>
  </si>
  <si>
    <t>UBOH</t>
  </si>
  <si>
    <t>United Fire Group Inc.</t>
  </si>
  <si>
    <t>UFCS</t>
  </si>
  <si>
    <t>United Parcel Service Inc.</t>
  </si>
  <si>
    <t>UPS</t>
  </si>
  <si>
    <t>UnitedHealth Group Inc.</t>
  </si>
  <si>
    <t>UNH</t>
  </si>
  <si>
    <t>Universal Forest Products Inc.</t>
  </si>
  <si>
    <t>UFPI</t>
  </si>
  <si>
    <t>Unum Group</t>
  </si>
  <si>
    <t>UNM</t>
  </si>
  <si>
    <t>US Physical Therapy Inc.</t>
  </si>
  <si>
    <t>USPH</t>
  </si>
  <si>
    <t>Vail Resorts Inc.</t>
  </si>
  <si>
    <t>MTN</t>
  </si>
  <si>
    <t>Valero Energy Corp.</t>
  </si>
  <si>
    <t>VLO</t>
  </si>
  <si>
    <t>Ventas Inc.</t>
  </si>
  <si>
    <t>VTR</t>
  </si>
  <si>
    <t>W.T.B. Financial Corp.</t>
  </si>
  <si>
    <t>WTBFA</t>
  </si>
  <si>
    <t>Walt Disney Company</t>
  </si>
  <si>
    <t>DIS</t>
  </si>
  <si>
    <t>Entertainment</t>
  </si>
  <si>
    <t>Washington Federal Inc.</t>
  </si>
  <si>
    <t>WAFD</t>
  </si>
  <si>
    <t>Washington Trust Bancorp Inc.</t>
  </si>
  <si>
    <t>WASH</t>
  </si>
  <si>
    <t>Waste Connections Inc.</t>
  </si>
  <si>
    <t>WCN</t>
  </si>
  <si>
    <t>Watts Water Technologies Inc.</t>
  </si>
  <si>
    <t>WTS</t>
  </si>
  <si>
    <t>WD-40 Company</t>
  </si>
  <si>
    <t>WDFC</t>
  </si>
  <si>
    <t>Webster Financial Corp.</t>
  </si>
  <si>
    <t>WBS</t>
  </si>
  <si>
    <t>Weingarten Realty Investors</t>
  </si>
  <si>
    <t>WRI</t>
  </si>
  <si>
    <t>Wells Fargo &amp; Co.</t>
  </si>
  <si>
    <t>WFC</t>
  </si>
  <si>
    <t>Wendy's Company</t>
  </si>
  <si>
    <t>WEN</t>
  </si>
  <si>
    <t>WesBanco Inc.</t>
  </si>
  <si>
    <t>WSBC</t>
  </si>
  <si>
    <t>West Bancorp Inc.</t>
  </si>
  <si>
    <t>WTBA</t>
  </si>
  <si>
    <t>Western Gas Equity Partners LP</t>
  </si>
  <si>
    <t>WGP</t>
  </si>
  <si>
    <t>Westinghouse Air Brake Technologies Corp.</t>
  </si>
  <si>
    <t>WAB</t>
  </si>
  <si>
    <t>WestRock Company</t>
  </si>
  <si>
    <t>WRK</t>
  </si>
  <si>
    <t>Weyerhaeuser Company</t>
  </si>
  <si>
    <t>WY</t>
  </si>
  <si>
    <t>Whirlpool Corp.</t>
  </si>
  <si>
    <t>WHR</t>
  </si>
  <si>
    <t>William Penn Bancorp Inc.</t>
  </si>
  <si>
    <t>WMPN</t>
  </si>
  <si>
    <t>Aug</t>
  </si>
  <si>
    <t>Willis Towers Watson plc</t>
  </si>
  <si>
    <t>WLTW</t>
  </si>
  <si>
    <t>Winmark Corp.</t>
  </si>
  <si>
    <t>WINA</t>
  </si>
  <si>
    <t>Worthington Industries Inc.</t>
  </si>
  <si>
    <t>WOR</t>
  </si>
  <si>
    <t>WPP plc</t>
  </si>
  <si>
    <t>WPPGY</t>
  </si>
  <si>
    <t>JlNv</t>
  </si>
  <si>
    <t>WYN</t>
  </si>
  <si>
    <t>XL Group Limited</t>
  </si>
  <si>
    <t>XL</t>
  </si>
  <si>
    <t>Xylem Inc.</t>
  </si>
  <si>
    <t>XYL</t>
  </si>
  <si>
    <t>Zimmer Biomet Holdings Inc.</t>
  </si>
  <si>
    <t>ZBH</t>
  </si>
  <si>
    <t>Marriot Vacations Worldwide Corp.</t>
  </si>
  <si>
    <t>VAC</t>
  </si>
  <si>
    <t>Owens Corning Inc.</t>
  </si>
  <si>
    <t>OC</t>
  </si>
  <si>
    <t>Saul Centers Inc.</t>
  </si>
  <si>
    <t>BFS</t>
  </si>
  <si>
    <t>Zions Bancorp Inc.</t>
  </si>
  <si>
    <t>ZION</t>
  </si>
  <si>
    <t>Zoetis Inc.</t>
  </si>
  <si>
    <t>ZTS</t>
  </si>
  <si>
    <t>All CCC Companies</t>
  </si>
  <si>
    <t>5 or more straight years of higher dividends</t>
  </si>
  <si>
    <t>Watch List</t>
  </si>
  <si>
    <t>Companies</t>
  </si>
  <si>
    <t>Deletions</t>
  </si>
  <si>
    <t>#Unchanged in consecutive years</t>
  </si>
  <si>
    <t>Companies in Green froze dividend, then resumed increases (See Appendix C on Notes tab)</t>
  </si>
  <si>
    <t>Companies in Blue cut dividend, then resumed increases</t>
  </si>
  <si>
    <t>Companies in Purple "cut" dividend due to currency exchange rate changes</t>
  </si>
  <si>
    <t>Companies in Red were mistakenly added, later eliminated from statistics</t>
  </si>
  <si>
    <t>Date</t>
  </si>
  <si>
    <t>Div</t>
  </si>
  <si>
    <t>Div #</t>
  </si>
  <si>
    <t>Merg</t>
  </si>
  <si>
    <t>Deleted</t>
  </si>
  <si>
    <t>Cut</t>
  </si>
  <si>
    <t>Unch</t>
  </si>
  <si>
    <t>Acq</t>
  </si>
  <si>
    <t>Other</t>
  </si>
  <si>
    <t>Notes</t>
  </si>
  <si>
    <t>A. Schulman Inc.</t>
  </si>
  <si>
    <t>SHLM</t>
  </si>
  <si>
    <t>X</t>
  </si>
  <si>
    <t>2016=2015</t>
  </si>
  <si>
    <t>ABB Limited</t>
  </si>
  <si>
    <t>ABB</t>
  </si>
  <si>
    <t>Abbott Laboratories</t>
  </si>
  <si>
    <t>ABT</t>
  </si>
  <si>
    <t>Access National Corp.</t>
  </si>
  <si>
    <t>ANCX</t>
  </si>
  <si>
    <t>2017=2016</t>
  </si>
  <si>
    <t>Admiral Group plc</t>
  </si>
  <si>
    <t>AMIGY</t>
  </si>
  <si>
    <t>ADT Corp.</t>
  </si>
  <si>
    <t>ADT</t>
  </si>
  <si>
    <t>Acquired by Apollo Global Mgmt.</t>
  </si>
  <si>
    <t>Aetna Inc.</t>
  </si>
  <si>
    <t>AET</t>
  </si>
  <si>
    <t>AGL Resources</t>
  </si>
  <si>
    <t>GAS</t>
  </si>
  <si>
    <t>Acquired by Southern Company</t>
  </si>
  <si>
    <t>Agrium Inc.</t>
  </si>
  <si>
    <t>AGU</t>
  </si>
  <si>
    <t>x</t>
  </si>
  <si>
    <t>Merger with Potash (to be Nutrien)</t>
  </si>
  <si>
    <t>Airgas Inc.</t>
  </si>
  <si>
    <t>ARG</t>
  </si>
  <si>
    <t>Acquired by Air Liquide</t>
  </si>
  <si>
    <t>Albany International Corp.</t>
  </si>
  <si>
    <t>AIN</t>
  </si>
  <si>
    <t>2015 Challenger</t>
  </si>
  <si>
    <t>Alfa Laval AB</t>
  </si>
  <si>
    <t>ALFVY</t>
  </si>
  <si>
    <t>Alliance Financial Corp.</t>
  </si>
  <si>
    <t>ALNC</t>
  </si>
  <si>
    <t>Acquired by NBT Bancorp</t>
  </si>
  <si>
    <t>Alliance Holdings GP LP</t>
  </si>
  <si>
    <t>AHGP</t>
  </si>
  <si>
    <t>Alliance Resource Partners LP</t>
  </si>
  <si>
    <t>ARLP</t>
  </si>
  <si>
    <t>Allied World Assurance Co. Holdings AG</t>
  </si>
  <si>
    <t>AWH</t>
  </si>
  <si>
    <t>Acquired by Fairfax Financial</t>
  </si>
  <si>
    <t>Allied World Assurance Co. Holdings Ltd.</t>
  </si>
  <si>
    <t>Reinstated: '11 skip but '12 Incr.</t>
  </si>
  <si>
    <t>Altera Corp.</t>
  </si>
  <si>
    <t>ALTR</t>
  </si>
  <si>
    <t>Acquired by Intel Corp.</t>
  </si>
  <si>
    <t>Alterra Capital Holdings Ltd.</t>
  </si>
  <si>
    <t>ALTE</t>
  </si>
  <si>
    <t>Acquired by Markel Corp.</t>
  </si>
  <si>
    <t>Altria Group</t>
  </si>
  <si>
    <t>PM Spin-off; Reinstated 3/6/10</t>
  </si>
  <si>
    <t>Amcol International Corp.</t>
  </si>
  <si>
    <t>ACO</t>
  </si>
  <si>
    <t>Incr.'12,Acquired by Minerals Tech.</t>
  </si>
  <si>
    <t>American Greetings</t>
  </si>
  <si>
    <t>AM</t>
  </si>
  <si>
    <t>'12='11, Acqd by Weiss family</t>
  </si>
  <si>
    <t>American Midstream Partners LP</t>
  </si>
  <si>
    <t>AMID</t>
  </si>
  <si>
    <t>American Science and Engineering Inc.</t>
  </si>
  <si>
    <t>ASEI</t>
  </si>
  <si>
    <t>FY14=FY13</t>
  </si>
  <si>
    <t>Ametek Inc.</t>
  </si>
  <si>
    <t>AME</t>
  </si>
  <si>
    <t>Anheuser-Busch</t>
  </si>
  <si>
    <t>BUD</t>
  </si>
  <si>
    <t>Acq. by InBev</t>
  </si>
  <si>
    <t>Anheuser-Busch InBev SA/NV</t>
  </si>
  <si>
    <t>2016 Challenger</t>
  </si>
  <si>
    <t>Applied Materials Inc.</t>
  </si>
  <si>
    <t>AMAT</t>
  </si>
  <si>
    <t>2015=2014</t>
  </si>
  <si>
    <t>Arch Coal Inc.</t>
  </si>
  <si>
    <t>ACI</t>
  </si>
  <si>
    <t>Cut again in 2014</t>
  </si>
  <si>
    <t>Archrock Partners LP</t>
  </si>
  <si>
    <t>APLP</t>
  </si>
  <si>
    <t>ARM Holdings plc</t>
  </si>
  <si>
    <t>ARMH</t>
  </si>
  <si>
    <t>Acquired by SoftBank</t>
  </si>
  <si>
    <t>Ashford Hospitality Trust</t>
  </si>
  <si>
    <t>AHT</t>
  </si>
  <si>
    <t>Assa Abloy AB</t>
  </si>
  <si>
    <t>ASAZY</t>
  </si>
  <si>
    <t>ASBC</t>
  </si>
  <si>
    <t>Astrazeneca plc</t>
  </si>
  <si>
    <t>AZN</t>
  </si>
  <si>
    <t>Astro-Med Inc.</t>
  </si>
  <si>
    <t>ALOT</t>
  </si>
  <si>
    <t>FY2012=2011</t>
  </si>
  <si>
    <t>ATN International Inc.</t>
  </si>
  <si>
    <t>ATNI</t>
  </si>
  <si>
    <t>Avery Dennison</t>
  </si>
  <si>
    <t>Avon Products Inc.</t>
  </si>
  <si>
    <t>AVP</t>
  </si>
  <si>
    <t>BAE Systems plc</t>
  </si>
  <si>
    <t>BAESY</t>
  </si>
  <si>
    <t>Banco Latinoamericano De Comercio Exterior SA</t>
  </si>
  <si>
    <t>BLX</t>
  </si>
  <si>
    <t>cut twice '11; Incr. '13-'15</t>
  </si>
  <si>
    <t>Bank of America</t>
  </si>
  <si>
    <t>BAC</t>
  </si>
  <si>
    <t>Cut again in 2009, Incr. '14, '16</t>
  </si>
  <si>
    <t>Bank of Hawaii</t>
  </si>
  <si>
    <t>BOH</t>
  </si>
  <si>
    <t>2010=2009</t>
  </si>
  <si>
    <t>Bank of Nova Scotia</t>
  </si>
  <si>
    <t>BNS</t>
  </si>
  <si>
    <t>Barclays plc</t>
  </si>
  <si>
    <t>BCS</t>
  </si>
  <si>
    <t>Barrett Business Services Inc.</t>
  </si>
  <si>
    <t>BBSI</t>
  </si>
  <si>
    <t>2016=2015, incr. 2017</t>
  </si>
  <si>
    <t>Baxter International Inc.</t>
  </si>
  <si>
    <t>BAX</t>
  </si>
  <si>
    <t>Spun Baxalta, Div. cut, incr '16, '17</t>
  </si>
  <si>
    <t>BCE Inc.</t>
  </si>
  <si>
    <t>BCE</t>
  </si>
  <si>
    <t>Beckman Coulter</t>
  </si>
  <si>
    <t>BEC</t>
  </si>
  <si>
    <t>Acq. by Danaher Corp.</t>
  </si>
  <si>
    <t>BHP Billiton Ltd.</t>
  </si>
  <si>
    <t>BHP</t>
  </si>
  <si>
    <t>BHP Billiton plc</t>
  </si>
  <si>
    <t>BBL</t>
  </si>
  <si>
    <t>Bio-Techne Corp.</t>
  </si>
  <si>
    <t>TECH</t>
  </si>
  <si>
    <t>BioMed Realty Trust Inc.</t>
  </si>
  <si>
    <t>BMR</t>
  </si>
  <si>
    <t>Acquired by Blackstone Group</t>
  </si>
  <si>
    <t>Birner Dental Management</t>
  </si>
  <si>
    <t>BDMS</t>
  </si>
  <si>
    <t>2013=2012</t>
  </si>
  <si>
    <t>Black Box Corp.</t>
  </si>
  <si>
    <t>BBOX</t>
  </si>
  <si>
    <t>Dividend Suspended</t>
  </si>
  <si>
    <t>Block (H&amp;R) Inc.</t>
  </si>
  <si>
    <t>HRB</t>
  </si>
  <si>
    <t>2010=2009, incr. '12,'16, '17</t>
  </si>
  <si>
    <t>Blueknight Energy Partners LP</t>
  </si>
  <si>
    <t>BKEP</t>
  </si>
  <si>
    <t>Boardwalk Pipeline Partners LP</t>
  </si>
  <si>
    <t>BWP</t>
  </si>
  <si>
    <t>Bob Evans Farms</t>
  </si>
  <si>
    <t>BOBE</t>
  </si>
  <si>
    <t>2017=2016, Also Being Acquired</t>
  </si>
  <si>
    <t>Bowl America Class A</t>
  </si>
  <si>
    <t>BWL-A</t>
  </si>
  <si>
    <t>FY16=FY15</t>
  </si>
  <si>
    <t>BP plc</t>
  </si>
  <si>
    <t>BP</t>
  </si>
  <si>
    <t>Breitburn Energy Partners LP</t>
  </si>
  <si>
    <t>BBEP</t>
  </si>
  <si>
    <t>Cut again in 2015</t>
  </si>
  <si>
    <t>Bristow Group Inc.</t>
  </si>
  <si>
    <t>BRS</t>
  </si>
  <si>
    <t>Suspended 2017</t>
  </si>
  <si>
    <t>British American Tobacco plc</t>
  </si>
  <si>
    <t>BTI</t>
  </si>
  <si>
    <t>Broadcom Corp.</t>
  </si>
  <si>
    <t>BRCM</t>
  </si>
  <si>
    <t>Acqd/Avago (now Broadcom Ltd)</t>
  </si>
  <si>
    <t>Buckeye GP Holdings LP</t>
  </si>
  <si>
    <t>BGH</t>
  </si>
  <si>
    <t>Acq. by Buckeye Partners LP</t>
  </si>
  <si>
    <t>Buckle Inc.</t>
  </si>
  <si>
    <t>BKE</t>
  </si>
  <si>
    <t>2010=2009, incr. '14, '15, '16</t>
  </si>
  <si>
    <t>Cablevision Systems Corp.</t>
  </si>
  <si>
    <t>CVC</t>
  </si>
  <si>
    <t>CAE Inc.</t>
  </si>
  <si>
    <t>CAE</t>
  </si>
  <si>
    <t>Calamos Asset Management Inc.</t>
  </si>
  <si>
    <t>CLMS</t>
  </si>
  <si>
    <t>Calumet Specialty Products Partners LP</t>
  </si>
  <si>
    <t>CLMT</t>
  </si>
  <si>
    <t>Campbell Soup Co.</t>
  </si>
  <si>
    <t>CPB</t>
  </si>
  <si>
    <t>FY13=FY12, Incr. FY14, FY17</t>
  </si>
  <si>
    <t>Canadian Natural Resources Ltd.</t>
  </si>
  <si>
    <t>CNQ</t>
  </si>
  <si>
    <t>CARBO Ceramics</t>
  </si>
  <si>
    <t>CRR</t>
  </si>
  <si>
    <t>Suspended in '16</t>
  </si>
  <si>
    <t>Cardinal Financial Corp.</t>
  </si>
  <si>
    <t>CFNL</t>
  </si>
  <si>
    <t>Acquired by United Bankshares</t>
  </si>
  <si>
    <t>Carpenter Technology Corp.</t>
  </si>
  <si>
    <t>CRS</t>
  </si>
  <si>
    <t>CBL &amp; Associates Properties Inc.</t>
  </si>
  <si>
    <t>CBL</t>
  </si>
  <si>
    <t>CEB Inc.</t>
  </si>
  <si>
    <t>CEB</t>
  </si>
  <si>
    <t>Acquired by Gartner Inc.</t>
  </si>
  <si>
    <t>Ceco Environmental Corp.</t>
  </si>
  <si>
    <t>CECE</t>
  </si>
  <si>
    <t>2016=2015, incr 2017</t>
  </si>
  <si>
    <t>Susp '10, +/- '11, cut '12, +'13</t>
  </si>
  <si>
    <t>Cenovus Energy Inc.</t>
  </si>
  <si>
    <t>CVE</t>
  </si>
  <si>
    <t>Cut again in 2016</t>
  </si>
  <si>
    <t>CenturyLink Inc.</t>
  </si>
  <si>
    <t>CTL</t>
  </si>
  <si>
    <t>2011=2010, cut in 2013</t>
  </si>
  <si>
    <t>Charles Schwab Corp.</t>
  </si>
  <si>
    <t>SCHW</t>
  </si>
  <si>
    <t>Chemical Financial</t>
  </si>
  <si>
    <t>Chesapeake Energy Corp.</t>
  </si>
  <si>
    <t>CHK</t>
  </si>
  <si>
    <t>2010=2009, incr. '11, Susp. '15</t>
  </si>
  <si>
    <t>Chesapeake Lodging Trust</t>
  </si>
  <si>
    <t>CHSP</t>
  </si>
  <si>
    <t>Cheviot Financial Corp.</t>
  </si>
  <si>
    <t>CHEV</t>
  </si>
  <si>
    <t>Increases in 2013, 2015</t>
  </si>
  <si>
    <t>China Mobile Limited</t>
  </si>
  <si>
    <t>CHL</t>
  </si>
  <si>
    <t>China Petroleum &amp; Chemical Corp.</t>
  </si>
  <si>
    <t>SNP</t>
  </si>
  <si>
    <t>Choice Hotels International</t>
  </si>
  <si>
    <t>CHH</t>
  </si>
  <si>
    <t>2010=2009, Incr. '15, '16, '17</t>
  </si>
  <si>
    <t>Chubb Corp.</t>
  </si>
  <si>
    <t>Acqd by ACE (Now Chubb Ltd.)</t>
  </si>
  <si>
    <t>Cimarex Energy Co.</t>
  </si>
  <si>
    <t>XEC</t>
  </si>
  <si>
    <t>Citizens Holding Co.</t>
  </si>
  <si>
    <t>CIZN</t>
  </si>
  <si>
    <t>2012=2011, incr '14, '15, ('16)</t>
  </si>
  <si>
    <t>Clarcor Inc.</t>
  </si>
  <si>
    <t>CLC</t>
  </si>
  <si>
    <t>Acquired by Parker-Hannifin</t>
  </si>
  <si>
    <t>Cleco Corp.</t>
  </si>
  <si>
    <t>CNL</t>
  </si>
  <si>
    <t>Acquired by Macquarie et al.</t>
  </si>
  <si>
    <t>CNB Financial Corp.</t>
  </si>
  <si>
    <t>CCNE</t>
  </si>
  <si>
    <t>CNOOC Ltd.</t>
  </si>
  <si>
    <t>CEO</t>
  </si>
  <si>
    <t>Increase in 2013</t>
  </si>
  <si>
    <t>Coach Inc.</t>
  </si>
  <si>
    <t>COH</t>
  </si>
  <si>
    <t>2015=2014, now Tapestry Inc. TPR</t>
  </si>
  <si>
    <t>Coca-Cola European Partners plc</t>
  </si>
  <si>
    <t>CCE</t>
  </si>
  <si>
    <t>Currency Switch, incr. 2017</t>
  </si>
  <si>
    <t>Coca-Cola FEMSA S.A.B. de C.V.</t>
  </si>
  <si>
    <t>KOF</t>
  </si>
  <si>
    <t>Colony Capital Inc.</t>
  </si>
  <si>
    <t>CLNY</t>
  </si>
  <si>
    <t>Merged with 2 NorthStar co's</t>
  </si>
  <si>
    <t>2017 Challenger</t>
  </si>
  <si>
    <t>Commercial Bancshares Inc.</t>
  </si>
  <si>
    <t>CMOH</t>
  </si>
  <si>
    <t>Acquired by First Defiance Fin'l</t>
  </si>
  <si>
    <t>Communications Systems Inc.</t>
  </si>
  <si>
    <t>JCS</t>
  </si>
  <si>
    <t>2014=2013, cut in '16</t>
  </si>
  <si>
    <t>ConAgra Foods Inc.</t>
  </si>
  <si>
    <t>CAG</t>
  </si>
  <si>
    <t>FY15=FY14, Spun LW '16, Incr '17</t>
  </si>
  <si>
    <t>ConocoPhillips</t>
  </si>
  <si>
    <t>COP</t>
  </si>
  <si>
    <t>Consolidated Water Co.</t>
  </si>
  <si>
    <t>CWCO</t>
  </si>
  <si>
    <t>2011=2010, Incr 2018</t>
  </si>
  <si>
    <t>Constellation Software Inc.</t>
  </si>
  <si>
    <t>CNSWF</t>
  </si>
  <si>
    <t>2014=2013</t>
  </si>
  <si>
    <t>Copa Holdings SA</t>
  </si>
  <si>
    <t>CPA</t>
  </si>
  <si>
    <t>Copano Energy LLC</t>
  </si>
  <si>
    <t>CPNO</t>
  </si>
  <si>
    <t>2010=2009; Acq. by KMP</t>
  </si>
  <si>
    <t>Core Laboratories NV</t>
  </si>
  <si>
    <t>CLB</t>
  </si>
  <si>
    <t>Corporate Office Properties Trust</t>
  </si>
  <si>
    <t>OFC</t>
  </si>
  <si>
    <t>Corrections Corp of America</t>
  </si>
  <si>
    <t>CXW</t>
  </si>
  <si>
    <t>Courier Corp.</t>
  </si>
  <si>
    <t>CRRC</t>
  </si>
  <si>
    <t>Covanta Holding Corp.</t>
  </si>
  <si>
    <t>CVA</t>
  </si>
  <si>
    <t>Covidien plc</t>
  </si>
  <si>
    <t>COV</t>
  </si>
  <si>
    <t>Acquired by Medtronic</t>
  </si>
  <si>
    <t>Crane Company</t>
  </si>
  <si>
    <t>CR</t>
  </si>
  <si>
    <t>Crawford &amp; Company</t>
  </si>
  <si>
    <t>CRD-B</t>
  </si>
  <si>
    <t>Crestwood Midstream Partners LP</t>
  </si>
  <si>
    <t>CMLP</t>
  </si>
  <si>
    <t>Merged with Inergy LP; new CMLP</t>
  </si>
  <si>
    <t>CSI Compressco LP</t>
  </si>
  <si>
    <t>CCLP</t>
  </si>
  <si>
    <t>Cut again 2017</t>
  </si>
  <si>
    <t>CSS Industries Inc.</t>
  </si>
  <si>
    <t>CSS</t>
  </si>
  <si>
    <t>2010=2009, incr. '15, '16</t>
  </si>
  <si>
    <t>Daktronics Inc.</t>
  </si>
  <si>
    <t>DAKT</t>
  </si>
  <si>
    <t>Reg 10¢/qtr&gt;Reg 6¢+Special 4¢</t>
  </si>
  <si>
    <t>Danaher Corp.</t>
  </si>
  <si>
    <t>DHR</t>
  </si>
  <si>
    <t>Darden Restaurants</t>
  </si>
  <si>
    <t>DRI</t>
  </si>
  <si>
    <t>2015=2014, Cut '16, Incr. '16, '17</t>
  </si>
  <si>
    <t>DCP Midstream Partners LP</t>
  </si>
  <si>
    <t>DPM</t>
  </si>
  <si>
    <t>Deere &amp; Company</t>
  </si>
  <si>
    <t>DE</t>
  </si>
  <si>
    <t>Delphi Financial Group</t>
  </si>
  <si>
    <t>DFG</t>
  </si>
  <si>
    <t>Acquired by Tokio Marine Holdings</t>
  </si>
  <si>
    <t>Delta Natural Gas</t>
  </si>
  <si>
    <t>DGAS</t>
  </si>
  <si>
    <t>Acquired by PNG Companies LLC</t>
  </si>
  <si>
    <t>Dentsply International Inc.</t>
  </si>
  <si>
    <t>Devon Energy Corp.</t>
  </si>
  <si>
    <t>DVN</t>
  </si>
  <si>
    <t>DeVry Education Group Inc.</t>
  </si>
  <si>
    <t>DV</t>
  </si>
  <si>
    <t>Diageo plc</t>
  </si>
  <si>
    <t>DEO</t>
  </si>
  <si>
    <t>DiamondRock Hospitality Co.</t>
  </si>
  <si>
    <t>DRH</t>
  </si>
  <si>
    <t>Diebold Inc.</t>
  </si>
  <si>
    <t>DBD</t>
  </si>
  <si>
    <t>'14='13,Cut'16,now Diebold Nixdorf</t>
  </si>
  <si>
    <t>Dow Chemical Company</t>
  </si>
  <si>
    <t>DOW</t>
  </si>
  <si>
    <t>Merged with DuPont</t>
  </si>
  <si>
    <t>DPL Inc.</t>
  </si>
  <si>
    <t>DPL</t>
  </si>
  <si>
    <t>Acquired by AES Corp.</t>
  </si>
  <si>
    <t>DSW Inc.</t>
  </si>
  <si>
    <t>DSW</t>
  </si>
  <si>
    <t>Duncan Energy Partners LP</t>
  </si>
  <si>
    <t>DEP</t>
  </si>
  <si>
    <t>Acq. by Enterprise Prod. Partners</t>
  </si>
  <si>
    <t>DuPont Fabros Technology Inc.</t>
  </si>
  <si>
    <t>DFT</t>
  </si>
  <si>
    <t>Acquired by Digital Realty Trust</t>
  </si>
  <si>
    <t>Dynex Capital Inc.</t>
  </si>
  <si>
    <t>DX</t>
  </si>
  <si>
    <t>Cut again '14, '15, '16, '17</t>
  </si>
  <si>
    <t>East West Bancorp</t>
  </si>
  <si>
    <t>EWBC</t>
  </si>
  <si>
    <t>EastGroup Properties</t>
  </si>
  <si>
    <t>Ecology &amp; Environment Inc.</t>
  </si>
  <si>
    <t>EEI</t>
  </si>
  <si>
    <t>2012=2011, cut 2016</t>
  </si>
  <si>
    <t>Eisai Company Ltd.</t>
  </si>
  <si>
    <t>ESALY</t>
  </si>
  <si>
    <t>El Paso Pipeline Partners LP</t>
  </si>
  <si>
    <t>EPB</t>
  </si>
  <si>
    <t>Acquired by Kinder Morgan Inc.</t>
  </si>
  <si>
    <t>Eli Lilly &amp; Company</t>
  </si>
  <si>
    <t>LLY</t>
  </si>
  <si>
    <t>2010=2009, Incr. In '15, '16, '17, '18</t>
  </si>
  <si>
    <t>Empresa Nacional de Electricidad SA</t>
  </si>
  <si>
    <t>EOC</t>
  </si>
  <si>
    <t>Enbridge Energy Partners LP</t>
  </si>
  <si>
    <t>EEP</t>
  </si>
  <si>
    <t>Endurance Specialty Holdings Ltd.</t>
  </si>
  <si>
    <t>ENH</t>
  </si>
  <si>
    <t>Acquired by Sompo Japan</t>
  </si>
  <si>
    <t>Energen Corp.</t>
  </si>
  <si>
    <t>EGN</t>
  </si>
  <si>
    <t>Cut After NatGas unit sale</t>
  </si>
  <si>
    <t>Energy Transfer Partners L P</t>
  </si>
  <si>
    <t>2010=2009, Incr. In '13, '14, '15</t>
  </si>
  <si>
    <t>EnergySouth Inc.</t>
  </si>
  <si>
    <t>ENSI</t>
  </si>
  <si>
    <t>Acquired by Sempra Energy</t>
  </si>
  <si>
    <t>EnLink Midstream LLC</t>
  </si>
  <si>
    <t>ENLC</t>
  </si>
  <si>
    <t>EnLink Midstream Partners LP</t>
  </si>
  <si>
    <t>ENLK</t>
  </si>
  <si>
    <t>Ensco plc</t>
  </si>
  <si>
    <t>ESV</t>
  </si>
  <si>
    <t>Enterprise GP Holdings LP</t>
  </si>
  <si>
    <t>EPE</t>
  </si>
  <si>
    <t>Acq. by Enterprise Prod LP</t>
  </si>
  <si>
    <t>Enventis Corp.</t>
  </si>
  <si>
    <t>ENVE</t>
  </si>
  <si>
    <t>Acquired by Consolidated Comm.</t>
  </si>
  <si>
    <t>EOG Resources Inc.</t>
  </si>
  <si>
    <t>EOG</t>
  </si>
  <si>
    <t>Epoch Holding Co.</t>
  </si>
  <si>
    <t>EPHC</t>
  </si>
  <si>
    <t>Acquired by TD Bank</t>
  </si>
  <si>
    <t>EV Energy Partners LP</t>
  </si>
  <si>
    <t>EVEP</t>
  </si>
  <si>
    <t>Excel Trust Inc.</t>
  </si>
  <si>
    <t>EXL</t>
  </si>
  <si>
    <t>Aquired by Blackstone subsidiary</t>
  </si>
  <si>
    <t>F.N.B. Corp.</t>
  </si>
  <si>
    <t>FNB</t>
  </si>
  <si>
    <t>Family Dollar Stores</t>
  </si>
  <si>
    <t>FDO</t>
  </si>
  <si>
    <t>Acquired by Dollar Tree Stores</t>
  </si>
  <si>
    <t>Reinstated-2013&gt;2012 (cut/incr)</t>
  </si>
  <si>
    <t>Federated Investors Inc.</t>
  </si>
  <si>
    <t>FII</t>
  </si>
  <si>
    <t>Fifth Third Bancorp</t>
  </si>
  <si>
    <t>FITB</t>
  </si>
  <si>
    <t>2016=2015, Incr. 2017</t>
  </si>
  <si>
    <t>Financial Institutions Inc.</t>
  </si>
  <si>
    <t>FISI</t>
  </si>
  <si>
    <t>First Capital Inc.</t>
  </si>
  <si>
    <t>FCAP</t>
  </si>
  <si>
    <t>First Financial Bankshares</t>
  </si>
  <si>
    <t>First Keystone Corp.</t>
  </si>
  <si>
    <t>FKYS</t>
  </si>
  <si>
    <t>FirstMerit Corp.</t>
  </si>
  <si>
    <t>FMER</t>
  </si>
  <si>
    <t>2008=2007, cut in 2009,Incr 2015</t>
  </si>
  <si>
    <t>Florida Public Utilities</t>
  </si>
  <si>
    <t>FPU</t>
  </si>
  <si>
    <t>Acq. by Chesapeake Utilities</t>
  </si>
  <si>
    <t>FMC Corp.</t>
  </si>
  <si>
    <t>FMC</t>
  </si>
  <si>
    <t>Fox Chase Bancorp Inc.</t>
  </si>
  <si>
    <t>FXCB</t>
  </si>
  <si>
    <t>Acquired by Univest Bank</t>
  </si>
  <si>
    <t>Frederick County Bancorp Inc.</t>
  </si>
  <si>
    <t>FCBI</t>
  </si>
  <si>
    <t>Frisch's Restaurants Inc.</t>
  </si>
  <si>
    <t>FRS</t>
  </si>
  <si>
    <t>Acquired by NRD Partners I LP</t>
  </si>
  <si>
    <t>Fulton Financial</t>
  </si>
  <si>
    <t>FULT</t>
  </si>
  <si>
    <t>G&amp;K Services Inc.</t>
  </si>
  <si>
    <t>GK</t>
  </si>
  <si>
    <t>Acquired by Cintas Corp.</t>
  </si>
  <si>
    <t>Gannett Company</t>
  </si>
  <si>
    <t>GCI</t>
  </si>
  <si>
    <t>Incr in '11, '12; 2015 Split-up</t>
  </si>
  <si>
    <t>Gap Inc.</t>
  </si>
  <si>
    <t>GPS</t>
  </si>
  <si>
    <t>Garmin Ltd.</t>
  </si>
  <si>
    <t>GRMN</t>
  </si>
  <si>
    <t>Gas Natural Inc.</t>
  </si>
  <si>
    <t>EGAS</t>
  </si>
  <si>
    <t>2011=2010, cut 2016</t>
  </si>
  <si>
    <t>GMT</t>
  </si>
  <si>
    <t>Only 4 years before 2010 freeze</t>
  </si>
  <si>
    <t>General Electric Co.</t>
  </si>
  <si>
    <t>GE</t>
  </si>
  <si>
    <t>2016=2015, Incr. '17,Cut '18</t>
  </si>
  <si>
    <t>Genesis Energy LP</t>
  </si>
  <si>
    <t>GEL</t>
  </si>
  <si>
    <t>Glacier Bancorp</t>
  </si>
  <si>
    <t>Global Partners LP</t>
  </si>
  <si>
    <t>GLP</t>
  </si>
  <si>
    <t>GNC Holdings Inc.</t>
  </si>
  <si>
    <t>GNC</t>
  </si>
  <si>
    <t>Div. Suspended</t>
  </si>
  <si>
    <t>Golar LNG Partners LP</t>
  </si>
  <si>
    <t>GMLP</t>
  </si>
  <si>
    <t>GrandSouth Bancorp</t>
  </si>
  <si>
    <t>GRRB</t>
  </si>
  <si>
    <t>Greif Inc. A</t>
  </si>
  <si>
    <t>GEF</t>
  </si>
  <si>
    <t>Greif Inc. B</t>
  </si>
  <si>
    <t>GEF.B</t>
  </si>
  <si>
    <t>Guess? Inc.</t>
  </si>
  <si>
    <t>GES</t>
  </si>
  <si>
    <t>2012=2011, increase in 2014</t>
  </si>
  <si>
    <t>H.J. Heinz Co.</t>
  </si>
  <si>
    <t>HNZ</t>
  </si>
  <si>
    <t>Acquired by Berkshire Hathaway+</t>
  </si>
  <si>
    <t>Harleysville Group</t>
  </si>
  <si>
    <t>HGIC</t>
  </si>
  <si>
    <t>Acquired by Nationwide Mutual</t>
  </si>
  <si>
    <t>Harleysville National</t>
  </si>
  <si>
    <t>HNBC</t>
  </si>
  <si>
    <t>2008=2007, acq. by First Niagara</t>
  </si>
  <si>
    <t>Harleysville Savings</t>
  </si>
  <si>
    <t>HARL</t>
  </si>
  <si>
    <t>Harman International Industries Inc.</t>
  </si>
  <si>
    <t>HAR</t>
  </si>
  <si>
    <t>Acquired by Samsung Electronics</t>
  </si>
  <si>
    <t>Harsco Corp.</t>
  </si>
  <si>
    <t>HSC</t>
  </si>
  <si>
    <t>2011=2010</t>
  </si>
  <si>
    <t>HCC Insurance Holdings</t>
  </si>
  <si>
    <t>HCC</t>
  </si>
  <si>
    <t>Acquired by Tokio Marine Hdgs</t>
  </si>
  <si>
    <t>HCI Group Inc.</t>
  </si>
  <si>
    <t>HCI</t>
  </si>
  <si>
    <t>HCP Inc.</t>
  </si>
  <si>
    <t>HCP</t>
  </si>
  <si>
    <t>Spun off QCP, lower div</t>
  </si>
  <si>
    <t>Heartland Payment Systems Inc.</t>
  </si>
  <si>
    <t>HPY</t>
  </si>
  <si>
    <t>Acquired by Global Payments Inc.</t>
  </si>
  <si>
    <t>Heritage Financial Group</t>
  </si>
  <si>
    <t>HBOS</t>
  </si>
  <si>
    <t>Incr. '12, '13 (4Q'sPdDec12), '14</t>
  </si>
  <si>
    <t>2014 Challenger</t>
  </si>
  <si>
    <t>High Country Bancorp Inc.</t>
  </si>
  <si>
    <t>HCBC</t>
  </si>
  <si>
    <t>Hillenbrand Industries</t>
  </si>
  <si>
    <t>HB</t>
  </si>
  <si>
    <t>Split into Hill-Rom/Hillenbrand Inc.</t>
  </si>
  <si>
    <t>Holly Corp. (now HFC)</t>
  </si>
  <si>
    <t>HOC</t>
  </si>
  <si>
    <t>HollyFrontier Corp.</t>
  </si>
  <si>
    <t>HFC</t>
  </si>
  <si>
    <t>Home Properties Inc.</t>
  </si>
  <si>
    <t>HME</t>
  </si>
  <si>
    <t>Acquired by Loan Star Funds</t>
  </si>
  <si>
    <t>Honeywell International</t>
  </si>
  <si>
    <t>Host Hotels &amp; Resorts Inc.</t>
  </si>
  <si>
    <t>HST</t>
  </si>
  <si>
    <t>HSN Inc.</t>
  </si>
  <si>
    <t>HSNI</t>
  </si>
  <si>
    <t>2016=2015, '17 Acqd/Liberty</t>
  </si>
  <si>
    <t>Hudson City Bancorp</t>
  </si>
  <si>
    <t>HCBK</t>
  </si>
  <si>
    <t>Cut again in 2013</t>
  </si>
  <si>
    <t>Imperial OilLtd.</t>
  </si>
  <si>
    <t>IMO</t>
  </si>
  <si>
    <t>Incr. '16, '17</t>
  </si>
  <si>
    <t>Independent Bank Corp MA</t>
  </si>
  <si>
    <t>Inergy Holdings LP</t>
  </si>
  <si>
    <t>NRGP</t>
  </si>
  <si>
    <t>Acquired by Inergy LP</t>
  </si>
  <si>
    <t>Inergy LP</t>
  </si>
  <si>
    <t>NRGY</t>
  </si>
  <si>
    <t>Cut again 2012/13, spun NRGM</t>
  </si>
  <si>
    <t>Infosys Technologies Ltd.</t>
  </si>
  <si>
    <t>INFY</t>
  </si>
  <si>
    <t>Innophos Holdings Inc.</t>
  </si>
  <si>
    <t>IPHS</t>
  </si>
  <si>
    <t>Integrys Energy Group</t>
  </si>
  <si>
    <t>TEG</t>
  </si>
  <si>
    <t>2010=2009, Acquired by WEC</t>
  </si>
  <si>
    <t>Intel Corp.</t>
  </si>
  <si>
    <t>INTC</t>
  </si>
  <si>
    <t>Intercontinental Hotels Group plc</t>
  </si>
  <si>
    <t>IHG</t>
  </si>
  <si>
    <t>Investors Real Estate Trust</t>
  </si>
  <si>
    <t>IRET</t>
  </si>
  <si>
    <t>ITC Holdings Corp.</t>
  </si>
  <si>
    <t>ITC</t>
  </si>
  <si>
    <t>Acquired by Fortis Inc.</t>
  </si>
  <si>
    <t>Spun off XLS, XYL, '17 Challenger</t>
  </si>
  <si>
    <t>Janus Capital Group Inc.</t>
  </si>
  <si>
    <t>JNS</t>
  </si>
  <si>
    <t>Acquired by Henderson Group</t>
  </si>
  <si>
    <t>JMP Group Inc.</t>
  </si>
  <si>
    <t>JMP</t>
  </si>
  <si>
    <t>Johnson Controls</t>
  </si>
  <si>
    <t>Joy Global Inc.</t>
  </si>
  <si>
    <t>JOYG</t>
  </si>
  <si>
    <t>'10='09,now JOY, incr. '14, cut '15</t>
  </si>
  <si>
    <t>Juniata Valley Financial</t>
  </si>
  <si>
    <t>JUVF</t>
  </si>
  <si>
    <t>Kaydon Corp.</t>
  </si>
  <si>
    <t>KDN</t>
  </si>
  <si>
    <t>Acquired by AB SKF</t>
  </si>
  <si>
    <t>Kennametal Inc.</t>
  </si>
  <si>
    <t>KMT</t>
  </si>
  <si>
    <t>Kimco Realty</t>
  </si>
  <si>
    <t>Kinder Morgan Energy Partners</t>
  </si>
  <si>
    <t>KMP</t>
  </si>
  <si>
    <t>Kinder Morgan Inc.</t>
  </si>
  <si>
    <t>KMI</t>
  </si>
  <si>
    <t>Kinross Gold Corp.</t>
  </si>
  <si>
    <t>KGC</t>
  </si>
  <si>
    <t>Knight Transportation Inc.</t>
  </si>
  <si>
    <t>KNX</t>
  </si>
  <si>
    <t>2012=2011</t>
  </si>
  <si>
    <t>Kohlberg Kravis Roberts &amp; Co. LP</t>
  </si>
  <si>
    <t>KKR</t>
  </si>
  <si>
    <t>irregular rate</t>
  </si>
  <si>
    <t>Koninklijke KPN N.V.</t>
  </si>
  <si>
    <t>KKPNY</t>
  </si>
  <si>
    <t>Kraft Foods</t>
  </si>
  <si>
    <t>KFT</t>
  </si>
  <si>
    <t>2010=2009; now KHC/MDLZ</t>
  </si>
  <si>
    <t>L Brands Inc.</t>
  </si>
  <si>
    <t>LB</t>
  </si>
  <si>
    <t>Lake Shore Bancorp Inc.</t>
  </si>
  <si>
    <t>LSBK</t>
  </si>
  <si>
    <t>Lakeland Financial</t>
  </si>
  <si>
    <t>Landauer Inc.</t>
  </si>
  <si>
    <t>LDR</t>
  </si>
  <si>
    <t>FY12=FY11, cut in FY15, Bg Acqd</t>
  </si>
  <si>
    <t>LaSalle Hotel Properties</t>
  </si>
  <si>
    <t>LHO</t>
  </si>
  <si>
    <t>LCNB Corp.</t>
  </si>
  <si>
    <t>LCNB</t>
  </si>
  <si>
    <t>2009=2008</t>
  </si>
  <si>
    <t>Legg Mason</t>
  </si>
  <si>
    <t>Lexmark International Inc.</t>
  </si>
  <si>
    <t>LXK</t>
  </si>
  <si>
    <t>Lifetime Brands Inc.</t>
  </si>
  <si>
    <t>LCUT</t>
  </si>
  <si>
    <t>Lincoln National</t>
  </si>
  <si>
    <t>Linear Technology Corp.</t>
  </si>
  <si>
    <t>LLTC</t>
  </si>
  <si>
    <t>Acquired by Analog Devices</t>
  </si>
  <si>
    <t>Lorillard Inc.</t>
  </si>
  <si>
    <t>LO</t>
  </si>
  <si>
    <t>Acquired by Reynolds American</t>
  </si>
  <si>
    <t>No trade 3 Months; Reinstated '13</t>
  </si>
  <si>
    <t>M&amp;T Bank Corp.</t>
  </si>
  <si>
    <t>MTB</t>
  </si>
  <si>
    <t>2009=2008, incr. 2017</t>
  </si>
  <si>
    <t>Marathon Oil Corp.</t>
  </si>
  <si>
    <t>MRO</t>
  </si>
  <si>
    <t>Marketing Alliance Inc.</t>
  </si>
  <si>
    <t>MAAL</t>
  </si>
  <si>
    <t>FY16=FY15, Incr. FY17, FY18</t>
  </si>
  <si>
    <t>MarkWest Energy Partners LP</t>
  </si>
  <si>
    <t>MWE</t>
  </si>
  <si>
    <t>Acquired by MPLX LP (Marathon)</t>
  </si>
  <si>
    <t>Marlin Business Services Corp.</t>
  </si>
  <si>
    <t>MRLN</t>
  </si>
  <si>
    <t>Marshall &amp; Ilsley</t>
  </si>
  <si>
    <t>MI</t>
  </si>
  <si>
    <t>Acquired by Bank of Montreal</t>
  </si>
  <si>
    <t>Martin Marietta Materials Inc.</t>
  </si>
  <si>
    <t>MLM</t>
  </si>
  <si>
    <t>Martin Midstream Partners LP</t>
  </si>
  <si>
    <t>MMLP</t>
  </si>
  <si>
    <t>Masco Corp.</t>
  </si>
  <si>
    <t>MAS</t>
  </si>
  <si>
    <t>Incr. in 2014, 2015, 2016, 2017</t>
  </si>
  <si>
    <t>Mattel Inc.</t>
  </si>
  <si>
    <t>MAT</t>
  </si>
  <si>
    <t>2015=2014, cut, suspended '17</t>
  </si>
  <si>
    <t>Mead Johnson Nutrition Co.</t>
  </si>
  <si>
    <t>MJN</t>
  </si>
  <si>
    <t>Acquired by Reckitt Benckiser</t>
  </si>
  <si>
    <t>Medallion Financial Corp.</t>
  </si>
  <si>
    <t>MFIN</t>
  </si>
  <si>
    <t>Medicis Pharmaceutical Corp.</t>
  </si>
  <si>
    <t>MRX</t>
  </si>
  <si>
    <t>Acquired by Valeant Pharma.</t>
  </si>
  <si>
    <t>Meridian Bioscience Inc.</t>
  </si>
  <si>
    <t>VIVO</t>
  </si>
  <si>
    <t>2011=2010, incr. '14, cut '17</t>
  </si>
  <si>
    <t>Mesa Laboratories Inc.</t>
  </si>
  <si>
    <t>MLAB</t>
  </si>
  <si>
    <t>Met-Pro Corp.</t>
  </si>
  <si>
    <t>MPR</t>
  </si>
  <si>
    <t>Acquired by CECO Environmental</t>
  </si>
  <si>
    <t>MOCON Inc.</t>
  </si>
  <si>
    <t>MOCO</t>
  </si>
  <si>
    <t>2015=2014, Incr 2017, Acqd</t>
  </si>
  <si>
    <t>Molex Inc.</t>
  </si>
  <si>
    <t>MOLX</t>
  </si>
  <si>
    <t>Reinstated; Fiscal Year Streak OK</t>
  </si>
  <si>
    <t>Acquired by Koch Industries</t>
  </si>
  <si>
    <t>Molson Coors Brewing Co. B</t>
  </si>
  <si>
    <t>TAP</t>
  </si>
  <si>
    <t>2013=2012, incr. 2014, 2015</t>
  </si>
  <si>
    <t>Monarch Financial Holdings Inc.</t>
  </si>
  <si>
    <t>MNRK</t>
  </si>
  <si>
    <t>Acquired by TowneBank</t>
  </si>
  <si>
    <t>Monsanto Company</t>
  </si>
  <si>
    <t>MON</t>
  </si>
  <si>
    <t>Also being acquired by Bayer 1Q18</t>
  </si>
  <si>
    <t>Montpelier Re Holdings Ltd.</t>
  </si>
  <si>
    <t>MRH</t>
  </si>
  <si>
    <t>Acquired by Endurance SPHdgs</t>
  </si>
  <si>
    <t>Movado Group Inc.</t>
  </si>
  <si>
    <t>MOV</t>
  </si>
  <si>
    <t>Murphy Oil Corp.</t>
  </si>
  <si>
    <t>MUR</t>
  </si>
  <si>
    <t>Myers Industries</t>
  </si>
  <si>
    <t>MYE</t>
  </si>
  <si>
    <t>Myers Industries Inc.</t>
  </si>
  <si>
    <t>National American University Holdings Inc.</t>
  </si>
  <si>
    <t>NAUH</t>
  </si>
  <si>
    <t>2015=2014, Suspended 2017</t>
  </si>
  <si>
    <t>National CineMedia Inc.</t>
  </si>
  <si>
    <t>NCMI</t>
  </si>
  <si>
    <t>Reinstated; deleted in error</t>
  </si>
  <si>
    <t>National Instruments Corp.</t>
  </si>
  <si>
    <t>NATI</t>
  </si>
  <si>
    <t>2013=2012, Incr. '14, '15, '16, '17</t>
  </si>
  <si>
    <t>National Interstate Corp.</t>
  </si>
  <si>
    <t>NATL</t>
  </si>
  <si>
    <t>Acq'd by Great American Insurance</t>
  </si>
  <si>
    <t>National Oilwell Varco Inc.</t>
  </si>
  <si>
    <t>NOV</t>
  </si>
  <si>
    <t>National Penn Bancshares</t>
  </si>
  <si>
    <t>NPBC</t>
  </si>
  <si>
    <t>Acq'd by BB&amp;T Corp. 2015</t>
  </si>
  <si>
    <t>National Presto Industries</t>
  </si>
  <si>
    <t>NPK</t>
  </si>
  <si>
    <t>Increase in 2013 (Paid Dec '12)</t>
  </si>
  <si>
    <t>National Research Inc.</t>
  </si>
  <si>
    <t>NRCI</t>
  </si>
  <si>
    <t>Reorg&gt;A/B shares, Incr. '15-'17</t>
  </si>
  <si>
    <t>National Semiconductor</t>
  </si>
  <si>
    <t>NSM</t>
  </si>
  <si>
    <t>Acquired by Texas Instruments</t>
  </si>
  <si>
    <t>Natural Resource Partners LP</t>
  </si>
  <si>
    <t>NRP</t>
  </si>
  <si>
    <t>Cut in 2014, cut twice in '15</t>
  </si>
  <si>
    <t>Navios Maritime Partners LP</t>
  </si>
  <si>
    <t>NMM</t>
  </si>
  <si>
    <t>NB&amp;T Financial Group Inc.</t>
  </si>
  <si>
    <t>NBTF</t>
  </si>
  <si>
    <t>2010=2009, Acq. by Peoples Bcp</t>
  </si>
  <si>
    <t>Nestle S.A.</t>
  </si>
  <si>
    <t>NSRGY</t>
  </si>
  <si>
    <t>NewAlliance Bancshares</t>
  </si>
  <si>
    <t>NAL</t>
  </si>
  <si>
    <t>Acquired by First Niagara</t>
  </si>
  <si>
    <t>Newell Brands Inc.</t>
  </si>
  <si>
    <t>NWL</t>
  </si>
  <si>
    <t>2016=2015, incr.'17</t>
  </si>
  <si>
    <t>NGL Energy Partners LP</t>
  </si>
  <si>
    <t>NGL</t>
  </si>
  <si>
    <t>Nippon Telegraph &amp; Telephone</t>
  </si>
  <si>
    <t>NTT</t>
  </si>
  <si>
    <t>Noble Corp.</t>
  </si>
  <si>
    <t>NE</t>
  </si>
  <si>
    <t>Cut '12, Incr. '13, '14, cut '15, '16</t>
  </si>
  <si>
    <t>Noble Energy Inc.</t>
  </si>
  <si>
    <t>NBL</t>
  </si>
  <si>
    <t>Nordstrom Inc.</t>
  </si>
  <si>
    <t>JWN</t>
  </si>
  <si>
    <t>Norfolk Southern</t>
  </si>
  <si>
    <t>NSC</t>
  </si>
  <si>
    <t>Northern Trust</t>
  </si>
  <si>
    <t>'12 Reorg., incr. '13-'16</t>
  </si>
  <si>
    <t>Novartis AG</t>
  </si>
  <si>
    <t>NVS</t>
  </si>
  <si>
    <t>(Increase in 2014)</t>
  </si>
  <si>
    <t>Novo Nordisk A/S</t>
  </si>
  <si>
    <t>NVO</t>
  </si>
  <si>
    <t>NSTAR</t>
  </si>
  <si>
    <t>NST</t>
  </si>
  <si>
    <t>Acquired by Northeast Utilities</t>
  </si>
  <si>
    <t>NTT DoCoMo Inc.</t>
  </si>
  <si>
    <t>DCM</t>
  </si>
  <si>
    <t>NuStar Energy LP</t>
  </si>
  <si>
    <t>NS</t>
  </si>
  <si>
    <t>NuStar GP Holdings LLC</t>
  </si>
  <si>
    <t>NSH</t>
  </si>
  <si>
    <t>NV Energy Inc.</t>
  </si>
  <si>
    <t>NVE</t>
  </si>
  <si>
    <t>Acquired by Berkshire Hathaway</t>
  </si>
  <si>
    <t>Oceaneering International Inc.</t>
  </si>
  <si>
    <t>OII</t>
  </si>
  <si>
    <t>Ohio Valley Banc Corp.</t>
  </si>
  <si>
    <t>OVBC</t>
  </si>
  <si>
    <t>Old National Bancorp</t>
  </si>
  <si>
    <t>ONB</t>
  </si>
  <si>
    <t>Omnicare Inc.</t>
  </si>
  <si>
    <t>OCR</t>
  </si>
  <si>
    <t>Acquired by CVS Health Corp.</t>
  </si>
  <si>
    <t>ONEOK Partners LP</t>
  </si>
  <si>
    <t>OKS</t>
  </si>
  <si>
    <t>2016=2015, Bg Acq'd by OKE</t>
  </si>
  <si>
    <t>Orange County Bancorp Inc.</t>
  </si>
  <si>
    <t>OCBI</t>
  </si>
  <si>
    <t>Oritani Financial Corp.</t>
  </si>
  <si>
    <t>ORIT</t>
  </si>
  <si>
    <t>Orrstown Financial Services</t>
  </si>
  <si>
    <t>ORRF</t>
  </si>
  <si>
    <t>OTC Markets Group Inc.</t>
  </si>
  <si>
    <t>OTCM</t>
  </si>
  <si>
    <t>Otter Tail Corp.</t>
  </si>
  <si>
    <t>OTTR</t>
  </si>
  <si>
    <t>2009=2008, Incr. '14, '15, '16, '17</t>
  </si>
  <si>
    <t>Overseas Shipholding Group Inc.</t>
  </si>
  <si>
    <t>OSG</t>
  </si>
  <si>
    <t>Only 4 yrs bef. freeze, now OSGB</t>
  </si>
  <si>
    <t>Pacific Continental Corp.</t>
  </si>
  <si>
    <t>PCBK</t>
  </si>
  <si>
    <t>Acqd by Columbia Banking System</t>
  </si>
  <si>
    <t>PacWest Bancorp</t>
  </si>
  <si>
    <t>PACW</t>
  </si>
  <si>
    <t>Pall Corp.</t>
  </si>
  <si>
    <t>PLL</t>
  </si>
  <si>
    <t>Acquired by Danaher Corp.</t>
  </si>
  <si>
    <t>Pardee Resource Company Inc.</t>
  </si>
  <si>
    <t>PDER</t>
  </si>
  <si>
    <t>Park National Corp.</t>
  </si>
  <si>
    <t>PRK</t>
  </si>
  <si>
    <t>PartnerRe Limited</t>
  </si>
  <si>
    <t>PRE</t>
  </si>
  <si>
    <t>Acquired by EXOR</t>
  </si>
  <si>
    <t>PCTEL Inc.</t>
  </si>
  <si>
    <t>PCTI</t>
  </si>
  <si>
    <t>2016=2015, Incr 2017</t>
  </si>
  <si>
    <t>PennantPark Investment Corp.</t>
  </si>
  <si>
    <t>PNNT</t>
  </si>
  <si>
    <t>2013=2012, Cut 2016, 2017</t>
  </si>
  <si>
    <t>PennyMac Mortgage Investment Trust</t>
  </si>
  <si>
    <t>PMT</t>
  </si>
  <si>
    <t>Peoples Bancorp OH</t>
  </si>
  <si>
    <t>PEBO</t>
  </si>
  <si>
    <t>PetSmart Inc.</t>
  </si>
  <si>
    <t>PETM</t>
  </si>
  <si>
    <t>Acquired by BC Partners</t>
  </si>
  <si>
    <t>PG&amp;E Corp.</t>
  </si>
  <si>
    <t>PCG</t>
  </si>
  <si>
    <t>Pharmaceutical Product Development Inc.</t>
  </si>
  <si>
    <t>PPDI</t>
  </si>
  <si>
    <t>Acquired by Carlyle Groep et al.</t>
  </si>
  <si>
    <t>Piedmont Natural Gas</t>
  </si>
  <si>
    <t>PNY</t>
  </si>
  <si>
    <t>Acquired by Duke Energy</t>
  </si>
  <si>
    <t>Pier 1 Imports Inc.</t>
  </si>
  <si>
    <t>PIR</t>
  </si>
  <si>
    <t>Pitney Bowes Inc.</t>
  </si>
  <si>
    <t>PBI</t>
  </si>
  <si>
    <t>Plains All American Pipeline LP</t>
  </si>
  <si>
    <t>PAA</t>
  </si>
  <si>
    <t>Cut again in 2017</t>
  </si>
  <si>
    <t>Poage Bankshares Inc.</t>
  </si>
  <si>
    <t>PBSK</t>
  </si>
  <si>
    <t>Pope Resources LP</t>
  </si>
  <si>
    <t>POPE</t>
  </si>
  <si>
    <t>Post Properties Inc.</t>
  </si>
  <si>
    <t>PPS</t>
  </si>
  <si>
    <t>Acq'd by Mid-America Apt. Comm.</t>
  </si>
  <si>
    <t>Primoris Services Corp.</t>
  </si>
  <si>
    <t>PRIM</t>
  </si>
  <si>
    <t>2017=2016, Incr. 2018</t>
  </si>
  <si>
    <t>ProAssurance Corp.</t>
  </si>
  <si>
    <t>PRA</t>
  </si>
  <si>
    <t>2016=2015, $4.69 Special-1/9/17</t>
  </si>
  <si>
    <t>Progress Energy</t>
  </si>
  <si>
    <t>PGN</t>
  </si>
  <si>
    <t>2010=2009, acq. by Duke Energy</t>
  </si>
  <si>
    <t>Progressive Corp.</t>
  </si>
  <si>
    <t>PGR</t>
  </si>
  <si>
    <t>Prospect Capital Corp.</t>
  </si>
  <si>
    <t>PSEC</t>
  </si>
  <si>
    <t>Only 4 years before 2015 cut</t>
  </si>
  <si>
    <t>Protective Life Corp.</t>
  </si>
  <si>
    <t>PL</t>
  </si>
  <si>
    <t>Acquired by Dai-ichi Life</t>
  </si>
  <si>
    <t>Public Service Enterprise Group</t>
  </si>
  <si>
    <t>PVR Partners LP</t>
  </si>
  <si>
    <t>PVR</t>
  </si>
  <si>
    <t>incr. '11-'13,Acq'd by RGP</t>
  </si>
  <si>
    <t>Questar Corp.</t>
  </si>
  <si>
    <t>STR</t>
  </si>
  <si>
    <t>Acquired by Dominion Resources</t>
  </si>
  <si>
    <t>R.G.Barry Corp.</t>
  </si>
  <si>
    <t>DFZ</t>
  </si>
  <si>
    <t>Acq by Mill Road Capital</t>
  </si>
  <si>
    <t>RAIT Financial Trust</t>
  </si>
  <si>
    <t>RAS</t>
  </si>
  <si>
    <t>Cut for 2016, 2017, suspended</t>
  </si>
  <si>
    <t>Ralph Lauren Corp.</t>
  </si>
  <si>
    <t>RL</t>
  </si>
  <si>
    <t>Randgold Resources Ltd.</t>
  </si>
  <si>
    <t>GOLD</t>
  </si>
  <si>
    <t>2014=2013, Incr. '15, '16, '17</t>
  </si>
  <si>
    <t>Raven Industries</t>
  </si>
  <si>
    <t>RAVN</t>
  </si>
  <si>
    <t>Regions Financial</t>
  </si>
  <si>
    <t>Cut again in 2009, incr. '13-'16</t>
  </si>
  <si>
    <t>Rent-A-Center Inc.</t>
  </si>
  <si>
    <t>RCII</t>
  </si>
  <si>
    <t>Reynolds American Inc.</t>
  </si>
  <si>
    <t>RAI</t>
  </si>
  <si>
    <t>Acquired by British Amer. Tobacco</t>
  </si>
  <si>
    <t>Riverview Financial Corp.</t>
  </si>
  <si>
    <t>RIVE</t>
  </si>
  <si>
    <t>2014=2013, 2015 Cut</t>
  </si>
  <si>
    <t>RLJ Lodging Trust</t>
  </si>
  <si>
    <t>RLJ</t>
  </si>
  <si>
    <t>Robbins &amp; Myers Inc.</t>
  </si>
  <si>
    <t>RBN</t>
  </si>
  <si>
    <t>Acquired by National Oilwell Varco</t>
  </si>
  <si>
    <t>Rockwell Collins Inc.</t>
  </si>
  <si>
    <t>COL</t>
  </si>
  <si>
    <t>2010=2009, incr. '12, '15</t>
  </si>
  <si>
    <t>Rogers Communications Inc.</t>
  </si>
  <si>
    <t>RCI</t>
  </si>
  <si>
    <t>Rohm and Haas</t>
  </si>
  <si>
    <t>ROH</t>
  </si>
  <si>
    <t>Acquired by Dow Chemical</t>
  </si>
  <si>
    <t>Royal Bank of Canada</t>
  </si>
  <si>
    <t>RY</t>
  </si>
  <si>
    <t>Royal Dutch Shell plc A</t>
  </si>
  <si>
    <t>RDS-A</t>
  </si>
  <si>
    <t>2011=2010, incr. in '12, '13, '14</t>
  </si>
  <si>
    <t>Royal Dutch Shell plc B</t>
  </si>
  <si>
    <t>RDS-B</t>
  </si>
  <si>
    <t>S&amp;T Bancorp</t>
  </si>
  <si>
    <t>Incr. in 2013, 2014, 2015, 2016</t>
  </si>
  <si>
    <t>Safety Insurance Group Inc.</t>
  </si>
  <si>
    <t>SAFT</t>
  </si>
  <si>
    <t>2016=2015, Inc. 2017</t>
  </si>
  <si>
    <t>Safeway Inc.</t>
  </si>
  <si>
    <t>SWY</t>
  </si>
  <si>
    <t>Acquired by Cerberus et al</t>
  </si>
  <si>
    <t>Schlumberger Limited</t>
  </si>
  <si>
    <t>SLB</t>
  </si>
  <si>
    <t>Scholastic Corp.</t>
  </si>
  <si>
    <t>SCHL</t>
  </si>
  <si>
    <t>SeaDrill Limited</t>
  </si>
  <si>
    <t>SDRL</t>
  </si>
  <si>
    <t>Seagate Technology plc</t>
  </si>
  <si>
    <t>STX</t>
  </si>
  <si>
    <t>Seaspan Corp.</t>
  </si>
  <si>
    <t>SSW</t>
  </si>
  <si>
    <t>Senior Housing Properties Trust</t>
  </si>
  <si>
    <t>SNH</t>
  </si>
  <si>
    <t>Shaw Communications Inc.</t>
  </si>
  <si>
    <t>SJR</t>
  </si>
  <si>
    <t>Acq by AbbVie cancelled</t>
  </si>
  <si>
    <t>Sigma-Aldrich Corp.</t>
  </si>
  <si>
    <t>SIAL</t>
  </si>
  <si>
    <t>Acquired by Merck KGaA</t>
  </si>
  <si>
    <t>SLM Corp.</t>
  </si>
  <si>
    <t>SLM</t>
  </si>
  <si>
    <t>DivSusp2Q07; Incorrectly included</t>
  </si>
  <si>
    <t>Smith &amp; Nephew plc</t>
  </si>
  <si>
    <t>SNN</t>
  </si>
  <si>
    <t>Solera Holdings Inc.</t>
  </si>
  <si>
    <t>SLH</t>
  </si>
  <si>
    <t>Acquired by Vista Equity Partners</t>
  </si>
  <si>
    <t>Somerset Hills Bancorp</t>
  </si>
  <si>
    <t>SOMH</t>
  </si>
  <si>
    <t>Acquired by Lakeland Bancorp</t>
  </si>
  <si>
    <t>Span-America Medical Systems</t>
  </si>
  <si>
    <t>SPAN</t>
  </si>
  <si>
    <t>Acquired by Savaria Corp.</t>
  </si>
  <si>
    <t>Spectra Energy Corp.</t>
  </si>
  <si>
    <t>SE</t>
  </si>
  <si>
    <t>Acquired by Enbridge</t>
  </si>
  <si>
    <t>St. Jude Medical Inc.</t>
  </si>
  <si>
    <t>STJ</t>
  </si>
  <si>
    <t>Acquired by Abbott Laboratories</t>
  </si>
  <si>
    <t>Stage Stores Inc.</t>
  </si>
  <si>
    <t>SSI</t>
  </si>
  <si>
    <t>StanCorp Financial Group</t>
  </si>
  <si>
    <t>SFG</t>
  </si>
  <si>
    <t>Acquired by Meiji Yasuda Life</t>
  </si>
  <si>
    <t>Starwood Hotels &amp; Resorts Worldwide Inc.</t>
  </si>
  <si>
    <t>HOT</t>
  </si>
  <si>
    <t>Acquired by Marriott International</t>
  </si>
  <si>
    <t>Starwood Property Trust Inc.</t>
  </si>
  <si>
    <t>STWD</t>
  </si>
  <si>
    <t>State Auto Financial</t>
  </si>
  <si>
    <t>STFC</t>
  </si>
  <si>
    <t>2009=2008, Cut in 2012</t>
  </si>
  <si>
    <t>State Bank Financial Corp.</t>
  </si>
  <si>
    <t>STBZ</t>
  </si>
  <si>
    <t>Stewart Enterprises Inc.</t>
  </si>
  <si>
    <t>STEI</t>
  </si>
  <si>
    <t>Acquired by Service Corp. Int'l</t>
  </si>
  <si>
    <t>StoneMor Partners LP</t>
  </si>
  <si>
    <t>STON</t>
  </si>
  <si>
    <t>Strayer Education Inc.</t>
  </si>
  <si>
    <t>STRA</t>
  </si>
  <si>
    <t>Suspended '13, Resumed '17</t>
  </si>
  <si>
    <t>Sturm Ruger &amp; Company Inc.</t>
  </si>
  <si>
    <t>RGR</t>
  </si>
  <si>
    <t>irregular rate, incr. '16</t>
  </si>
  <si>
    <t>Suburban Propane Partners LP</t>
  </si>
  <si>
    <t>SPH</t>
  </si>
  <si>
    <t>'12='11, incr. '13, '15, Cut '17</t>
  </si>
  <si>
    <t>Suncor Energy Inc.</t>
  </si>
  <si>
    <t>SU</t>
  </si>
  <si>
    <t>Supervalu Inc.</t>
  </si>
  <si>
    <t>SVU</t>
  </si>
  <si>
    <t>Div. Suspended in 2012</t>
  </si>
  <si>
    <t>Susquehanna Bancshares</t>
  </si>
  <si>
    <t>SUSQ</t>
  </si>
  <si>
    <t>Increases 2011-2014</t>
  </si>
  <si>
    <t>Symetra Financial Corp.</t>
  </si>
  <si>
    <t>SYA</t>
  </si>
  <si>
    <t>Acquired by Sumitomo Life</t>
  </si>
  <si>
    <t>Syngenta AG</t>
  </si>
  <si>
    <t>SYT</t>
  </si>
  <si>
    <t>Acquired by ChemChina</t>
  </si>
  <si>
    <t>Synovus Financial</t>
  </si>
  <si>
    <t>SNV</t>
  </si>
  <si>
    <t>TAL International Group Inc.</t>
  </si>
  <si>
    <t>TAL</t>
  </si>
  <si>
    <t>Talisman Energy Inc.</t>
  </si>
  <si>
    <t>TLM</t>
  </si>
  <si>
    <t>2012=2011, Acquired by Repsol</t>
  </si>
  <si>
    <t>Targa Resources Corp.</t>
  </si>
  <si>
    <t>TRGP</t>
  </si>
  <si>
    <t>Targa Resources Partners LP</t>
  </si>
  <si>
    <t>NGLS</t>
  </si>
  <si>
    <t>Acq'd by Targa Res. Corp. (TRGP)</t>
  </si>
  <si>
    <t>Teche Holding Co.</t>
  </si>
  <si>
    <t>TSH</t>
  </si>
  <si>
    <t>Acquired by IberiaBank</t>
  </si>
  <si>
    <t>TECO Energy Inc.</t>
  </si>
  <si>
    <t>TE</t>
  </si>
  <si>
    <t>Acquired by Emera Inc.</t>
  </si>
  <si>
    <t>Teekay Corp.</t>
  </si>
  <si>
    <t>TK</t>
  </si>
  <si>
    <t>2010=2009, cut in 2015</t>
  </si>
  <si>
    <t>Teekay LNG Partners LP</t>
  </si>
  <si>
    <t>TGP</t>
  </si>
  <si>
    <t>Teekay Offshore Partners LP</t>
  </si>
  <si>
    <t>TOO</t>
  </si>
  <si>
    <t>Teleflex Inc.</t>
  </si>
  <si>
    <t>TFX</t>
  </si>
  <si>
    <t>Telefonica S.A.</t>
  </si>
  <si>
    <t>TEF</t>
  </si>
  <si>
    <t>Telenor ASA</t>
  </si>
  <si>
    <t>TELNY</t>
  </si>
  <si>
    <t>TELUS Corp.</t>
  </si>
  <si>
    <t>TU</t>
  </si>
  <si>
    <t>Teppco Partners</t>
  </si>
  <si>
    <t>TPP</t>
  </si>
  <si>
    <t>Acq. by Enterprise Products LP</t>
  </si>
  <si>
    <t>TESSCO Technologies Inc.</t>
  </si>
  <si>
    <t>TESS</t>
  </si>
  <si>
    <t>Teva Pharmaceutical Industries</t>
  </si>
  <si>
    <t>TEVA</t>
  </si>
  <si>
    <t>Cut in 2017</t>
  </si>
  <si>
    <t>Textainer Group Holdings Ltd.</t>
  </si>
  <si>
    <t>TGH</t>
  </si>
  <si>
    <t>Tim Hortons Inc.</t>
  </si>
  <si>
    <t>THI</t>
  </si>
  <si>
    <t>Acquired by Burger King</t>
  </si>
  <si>
    <t>Time Warner Cable Inc.</t>
  </si>
  <si>
    <t>TWC</t>
  </si>
  <si>
    <t>Acqd by Charter Commun.</t>
  </si>
  <si>
    <t>Time Warner Inc.</t>
  </si>
  <si>
    <t>TWX</t>
  </si>
  <si>
    <t>Also being acquired by AT&amp;T</t>
  </si>
  <si>
    <t>Tower Group Inc.</t>
  </si>
  <si>
    <t>TWGP</t>
  </si>
  <si>
    <t>Merged with Canopius Holdings</t>
  </si>
  <si>
    <t>TransAlta Corp.</t>
  </si>
  <si>
    <t>TAC</t>
  </si>
  <si>
    <t>TransAtlantic Holdings</t>
  </si>
  <si>
    <t>TRH</t>
  </si>
  <si>
    <t>Acquired by Alleghany Corp.</t>
  </si>
  <si>
    <t>Tredegar Corp.</t>
  </si>
  <si>
    <t>TG</t>
  </si>
  <si>
    <t>Triangle Capital Corp.</t>
  </si>
  <si>
    <t>TCAP</t>
  </si>
  <si>
    <t>Cut again in 2017, 2018</t>
  </si>
  <si>
    <t>Trustmark Corp.</t>
  </si>
  <si>
    <t>TRMK</t>
  </si>
  <si>
    <t>Tupperware Brands Corp.</t>
  </si>
  <si>
    <t>TUP</t>
  </si>
  <si>
    <t>Tyco International Ltd.</t>
  </si>
  <si>
    <t>TYC</t>
  </si>
  <si>
    <t>Acquired by Johnson Controls</t>
  </si>
  <si>
    <t>Unilever NV</t>
  </si>
  <si>
    <t>UN</t>
  </si>
  <si>
    <t>Unilever plc</t>
  </si>
  <si>
    <t>UL</t>
  </si>
  <si>
    <t>United Bancorp Inc.</t>
  </si>
  <si>
    <t>UBCP</t>
  </si>
  <si>
    <t>2010=2009, Cut '12, Incr. '13-'16</t>
  </si>
  <si>
    <t>United Bankshares</t>
  </si>
  <si>
    <t>Reinstated 12/3/09-YE Increase</t>
  </si>
  <si>
    <t>United Community Bancorp</t>
  </si>
  <si>
    <t>UCBA</t>
  </si>
  <si>
    <t>United Financial Bancorp</t>
  </si>
  <si>
    <t>UBNK</t>
  </si>
  <si>
    <t>Only 3 years before 2009 freeze</t>
  </si>
  <si>
    <t>United-Guardian Inc.</t>
  </si>
  <si>
    <t>UG</t>
  </si>
  <si>
    <t>Universal Forest Products</t>
  </si>
  <si>
    <t>2011=2010, Incr. '13, '14, '15, '16</t>
  </si>
  <si>
    <t>UNS Energy Corp.</t>
  </si>
  <si>
    <t>UNS</t>
  </si>
  <si>
    <t>Acquired by Fortis</t>
  </si>
  <si>
    <t>Valley National Bancorp</t>
  </si>
  <si>
    <t>VLY</t>
  </si>
  <si>
    <t>Cuts in '09, '10, Incr. in '11, cut '12</t>
  </si>
  <si>
    <t>Valmont Industries</t>
  </si>
  <si>
    <t>VMI</t>
  </si>
  <si>
    <t>Valspar Corp.</t>
  </si>
  <si>
    <t>VAL</t>
  </si>
  <si>
    <t>Acquired by Sherwin-Williams</t>
  </si>
  <si>
    <t>Vanguard Natural Resources LLC</t>
  </si>
  <si>
    <t>VNR</t>
  </si>
  <si>
    <t>Viacom Inc. B</t>
  </si>
  <si>
    <t>VIAB</t>
  </si>
  <si>
    <t>Also Class A</t>
  </si>
  <si>
    <t>Village Super Market Inc.</t>
  </si>
  <si>
    <t>VLGEA</t>
  </si>
  <si>
    <t>Cut after '10 Special; incr. '12</t>
  </si>
  <si>
    <t>Vulcan Materials</t>
  </si>
  <si>
    <t>VMC</t>
  </si>
  <si>
    <t>Cut again in 2011, incr. '14-'17</t>
  </si>
  <si>
    <t>W&amp;T Offshore Inc.</t>
  </si>
  <si>
    <t>WTI</t>
  </si>
  <si>
    <t>Waddell &amp; Reed Financial Inc.</t>
  </si>
  <si>
    <t>WDR</t>
  </si>
  <si>
    <t>2017=2016, Cut in 2018</t>
  </si>
  <si>
    <t>Washington Federal</t>
  </si>
  <si>
    <t>WFSL</t>
  </si>
  <si>
    <t>Washington REIT</t>
  </si>
  <si>
    <t>WRE</t>
  </si>
  <si>
    <t>Washington Trust Bancorp</t>
  </si>
  <si>
    <t>WaterFurnace Renewable Energy Inc.</t>
  </si>
  <si>
    <t>WFIFF</t>
  </si>
  <si>
    <t>Acquired by NIBE Industrier AB</t>
  </si>
  <si>
    <t>Watsco Inc.</t>
  </si>
  <si>
    <t>WSO</t>
  </si>
  <si>
    <t>Wayne Savings Bancshares Inc.</t>
  </si>
  <si>
    <t>WAYN</t>
  </si>
  <si>
    <t>Wesbanco Inc.</t>
  </si>
  <si>
    <t>Wesco Financial Corp.</t>
  </si>
  <si>
    <t>WSC</t>
  </si>
  <si>
    <t>Acquired By Berkshire Hathaway</t>
  </si>
  <si>
    <t>Western Digital Corp.</t>
  </si>
  <si>
    <t>WDC</t>
  </si>
  <si>
    <t>Western Refining Inc.</t>
  </si>
  <si>
    <t>WNR</t>
  </si>
  <si>
    <t>Acquired by Tesoro Corp.</t>
  </si>
  <si>
    <t>Western Union Company</t>
  </si>
  <si>
    <t>WU</t>
  </si>
  <si>
    <t>Whole Foods Market Inc.</t>
  </si>
  <si>
    <t>WFM</t>
  </si>
  <si>
    <t>Acquired by Amazon</t>
  </si>
  <si>
    <t>Wi-Lan Inc.</t>
  </si>
  <si>
    <t>WILN</t>
  </si>
  <si>
    <t>Williams Companies</t>
  </si>
  <si>
    <t>WMB</t>
  </si>
  <si>
    <t>Williams Partners LP new</t>
  </si>
  <si>
    <t>WPZ</t>
  </si>
  <si>
    <t>Williams Partners LP old</t>
  </si>
  <si>
    <t>Acquired by Access Midstream LP</t>
  </si>
  <si>
    <t>Willis Group Holdings plc</t>
  </si>
  <si>
    <t>WSH</t>
  </si>
  <si>
    <t>(Now WLTW), 2016 Challenger</t>
  </si>
  <si>
    <t>Wilmington Trust</t>
  </si>
  <si>
    <t>WL</t>
  </si>
  <si>
    <t>Acquired by M&amp;T Bank</t>
  </si>
  <si>
    <t>Wolverine World Wide</t>
  </si>
  <si>
    <t>WWW</t>
  </si>
  <si>
    <t>2010=2009, increase in 2011</t>
  </si>
  <si>
    <t>Wrigley (Wm. Jr.) Co.</t>
  </si>
  <si>
    <t>WWY</t>
  </si>
  <si>
    <t>Acquired by Mars Inc.</t>
  </si>
  <si>
    <t>WSFS Financial Corp.</t>
  </si>
  <si>
    <t>WSFS</t>
  </si>
  <si>
    <t>Yum! Brands Inc.</t>
  </si>
  <si>
    <t>YUM</t>
  </si>
  <si>
    <t>Number of Companies</t>
  </si>
  <si>
    <t>Includes Later Adjustments</t>
  </si>
  <si>
    <t>Excl. Incorrectly Added</t>
  </si>
  <si>
    <t>Excludes Incorrect Additions</t>
  </si>
  <si>
    <t>Adj. No. of Companies</t>
  </si>
  <si>
    <t>Excludes Reinstatements</t>
  </si>
  <si>
    <t>Percent of Total</t>
  </si>
  <si>
    <t>Average Streak Ended:</t>
  </si>
  <si>
    <t>* Despite increase, yearly total was lower than prior year</t>
  </si>
  <si>
    <t>Supplemental Statistics:</t>
  </si>
  <si>
    <t>% of Total</t>
  </si>
  <si>
    <t>Freeze</t>
  </si>
  <si>
    <t>M&amp;A</t>
  </si>
  <si>
    <t>Deletions, followed by Increases</t>
  </si>
  <si>
    <t>(see Appendix C on Notes tab)</t>
  </si>
  <si>
    <t>"Cut" due to currency exchange</t>
  </si>
  <si>
    <t>---</t>
  </si>
  <si>
    <t>(Despite local-currency increase)</t>
  </si>
  <si>
    <t>Companies no longer traded</t>
  </si>
  <si>
    <t>"Permanent" Deletions - so far</t>
  </si>
  <si>
    <t>Deletions by Year:</t>
  </si>
  <si>
    <t>(Prior to Contenders, Challengers)</t>
  </si>
  <si>
    <t>(Challengers first populated)</t>
  </si>
  <si>
    <t>Deletions by Streak Length:</t>
  </si>
  <si>
    <t>5-9 years</t>
  </si>
  <si>
    <t>10-14 years</t>
  </si>
  <si>
    <t>15-19 years</t>
  </si>
  <si>
    <t>20-24 years</t>
  </si>
  <si>
    <t>25-29 years</t>
  </si>
  <si>
    <t>30-34 years</t>
  </si>
  <si>
    <t>35-39 years</t>
  </si>
  <si>
    <t>40-44 years</t>
  </si>
  <si>
    <t>45-49 years</t>
  </si>
  <si>
    <t>50 years or more</t>
  </si>
  <si>
    <t>Deletions by Category:</t>
  </si>
  <si>
    <t>(5-9 years)</t>
  </si>
  <si>
    <t>(10-24 years)</t>
  </si>
  <si>
    <t>(25 or more years)</t>
  </si>
  <si>
    <t>Streak-length corrections</t>
  </si>
  <si>
    <t>Changed</t>
  </si>
  <si>
    <t>Source, *</t>
  </si>
  <si>
    <t>website</t>
  </si>
  <si>
    <t>research</t>
  </si>
  <si>
    <t>press release</t>
  </si>
  <si>
    <t>Annual Report</t>
  </si>
  <si>
    <t>BWL.A</t>
  </si>
  <si>
    <t>Fiscal Year streak *</t>
  </si>
  <si>
    <t>press release, website</t>
  </si>
  <si>
    <t>press release *</t>
  </si>
  <si>
    <t>website *</t>
  </si>
  <si>
    <t>press release/website *</t>
  </si>
  <si>
    <t>Yahoo history</t>
  </si>
  <si>
    <t>Health Care REIT</t>
  </si>
  <si>
    <t>press release, now Welltower Inc. (see below)</t>
  </si>
  <si>
    <t>exclude "regular" Special dividends</t>
  </si>
  <si>
    <t>Fiscal Year streak</t>
  </si>
  <si>
    <t>Annual Report *</t>
  </si>
  <si>
    <t>1976=Year 1</t>
  </si>
  <si>
    <t>MGE Energy</t>
  </si>
  <si>
    <t>Sheanandoah Telecommunications</t>
  </si>
  <si>
    <t>Adjust for 2001 Mirant spin-off</t>
  </si>
  <si>
    <t>T. Rowe Price</t>
  </si>
  <si>
    <t>Yahoo history *</t>
  </si>
  <si>
    <t>Thomasville Bancshares</t>
  </si>
  <si>
    <t>Merged into St. Paul Companies</t>
  </si>
  <si>
    <t>Wal-Mart Stores</t>
  </si>
  <si>
    <t>* Subsequently deleted; see Deletions table above</t>
  </si>
  <si>
    <t>Name/Symbol changes</t>
  </si>
  <si>
    <t>*</t>
  </si>
  <si>
    <t>Access Midstream Partners LP</t>
  </si>
  <si>
    <t>ACMP</t>
  </si>
  <si>
    <t>Merger</t>
  </si>
  <si>
    <t>ACE Limited</t>
  </si>
  <si>
    <t>ACE</t>
  </si>
  <si>
    <t>Chubb Corp. acquisition</t>
  </si>
  <si>
    <t>AGL</t>
  </si>
  <si>
    <t>Arlantic Tele Network Inc.</t>
  </si>
  <si>
    <t>Ashland Inc.</t>
  </si>
  <si>
    <t>Avago Technologies Ltd.</t>
  </si>
  <si>
    <t>Broadcom (BRCM) acquisition</t>
  </si>
  <si>
    <t>BKUT</t>
  </si>
  <si>
    <t>Google</t>
  </si>
  <si>
    <t>CMN</t>
  </si>
  <si>
    <t>CenturyTel Inc.</t>
  </si>
  <si>
    <t>Merger with Embarq Inc.</t>
  </si>
  <si>
    <t>Coca-Cola Enterprises Inc.</t>
  </si>
  <si>
    <t>Merger w/2 companies</t>
  </si>
  <si>
    <t>Colony Financial Inc.</t>
  </si>
  <si>
    <t>CFI</t>
  </si>
  <si>
    <t>CVS Caremark</t>
  </si>
  <si>
    <t>DeVry Inc.</t>
  </si>
  <si>
    <t>Dominion Resources Inc.</t>
  </si>
  <si>
    <t>Exterran Partners LP</t>
  </si>
  <si>
    <t>EXLP</t>
  </si>
  <si>
    <t>FPL Group Inc.</t>
  </si>
  <si>
    <t>FPL</t>
  </si>
  <si>
    <t>GKSR</t>
  </si>
  <si>
    <t>GRF-B</t>
  </si>
  <si>
    <t>Hewlett-Packard Company</t>
  </si>
  <si>
    <t>Hickory Tech Corp.</t>
  </si>
  <si>
    <t>HTCO</t>
  </si>
  <si>
    <t>HUB.B</t>
  </si>
  <si>
    <t>HUB-A</t>
  </si>
  <si>
    <t>FinViz</t>
  </si>
  <si>
    <t>HUB-B</t>
  </si>
  <si>
    <t>Class A/B combined</t>
  </si>
  <si>
    <t>Johnson Controls Inc.</t>
  </si>
  <si>
    <t>L-3 Communications Holdings Inc.</t>
  </si>
  <si>
    <t>Laclede Group Inc.</t>
  </si>
  <si>
    <t>LG</t>
  </si>
  <si>
    <t>McGraw-Hill Companies</t>
  </si>
  <si>
    <t>MHP</t>
  </si>
  <si>
    <t>MHFI</t>
  </si>
  <si>
    <t>McGraw-Hill Financial</t>
  </si>
  <si>
    <t>TAXI</t>
  </si>
  <si>
    <t>Medtronic Inc.</t>
  </si>
  <si>
    <t>ADR after Covidien merger</t>
  </si>
  <si>
    <t>Mine Safety Appliances</t>
  </si>
  <si>
    <t>NRCIB</t>
  </si>
  <si>
    <t>National Research B</t>
  </si>
  <si>
    <t>Reorg.&gt;A/B shares</t>
  </si>
  <si>
    <t>Newell Rubbermaid Inc.</t>
  </si>
  <si>
    <t>Northeast Utilities</t>
  </si>
  <si>
    <t>NU</t>
  </si>
  <si>
    <t>Pentair Inc.</t>
  </si>
  <si>
    <t>became ADR</t>
  </si>
  <si>
    <t>PRSP</t>
  </si>
  <si>
    <t>Questar Resources</t>
  </si>
  <si>
    <t>QEP Spin-off</t>
  </si>
  <si>
    <t>RockTenn Co.</t>
  </si>
  <si>
    <t>RKT</t>
  </si>
  <si>
    <t>WestRock Co.</t>
  </si>
  <si>
    <t>Merger with MeadWestvaco</t>
  </si>
  <si>
    <t>Roper Industries Inc.</t>
  </si>
  <si>
    <t>TOP</t>
  </si>
  <si>
    <t>S.Y. Bancorp</t>
  </si>
  <si>
    <t>SHPGY</t>
  </si>
  <si>
    <t>Steris Corp.</t>
  </si>
  <si>
    <t>Sunoco Logistics Partners LP</t>
  </si>
  <si>
    <t>SXL</t>
  </si>
  <si>
    <t>Merger+Name/Symbol change</t>
  </si>
  <si>
    <t>TCLP</t>
  </si>
  <si>
    <t>Techne Corp.</t>
  </si>
  <si>
    <t>Tesoro Corp.</t>
  </si>
  <si>
    <t>TSO</t>
  </si>
  <si>
    <t>Tesoro Logistics LP</t>
  </si>
  <si>
    <t>TLLP</t>
  </si>
  <si>
    <t>UniSource Energy Corp.</t>
  </si>
  <si>
    <t>W.P. Carey &amp; Co. LLC</t>
  </si>
  <si>
    <t>became REIT</t>
  </si>
  <si>
    <t>Walgreen Company</t>
  </si>
  <si>
    <t>WAG</t>
  </si>
  <si>
    <t>Walgeens Boots Alliance</t>
  </si>
  <si>
    <t>Wisconsin Energy</t>
  </si>
  <si>
    <t>* (new name/symbol) Subsequently deleted; see Deletions table above</t>
  </si>
  <si>
    <t>Comparison with Previous Months (NOT adjusted for additions, deletions, etc.)</t>
  </si>
  <si>
    <t>CCC Aging:</t>
  </si>
  <si>
    <t>No. of</t>
  </si>
  <si>
    <t>Champions (25+ years)</t>
  </si>
  <si>
    <t>Contenders (10-24 years)</t>
  </si>
  <si>
    <t>Challengers (5-9 years)</t>
  </si>
  <si>
    <t># of Years</t>
  </si>
  <si>
    <t>Number of Companies at December 31:</t>
  </si>
  <si>
    <t>End of</t>
  </si>
  <si>
    <t>% Inc</t>
  </si>
  <si>
    <t>in Streak</t>
  </si>
  <si>
    <t>2010</t>
  </si>
  <si>
    <t>2011</t>
  </si>
  <si>
    <t>2014</t>
  </si>
  <si>
    <t>2015</t>
  </si>
  <si>
    <t>2016</t>
  </si>
  <si>
    <t>Dec07</t>
  </si>
  <si>
    <t>Jan08</t>
  </si>
  <si>
    <t>Feb08</t>
  </si>
  <si>
    <t>Mar08</t>
  </si>
  <si>
    <t>Apr08</t>
  </si>
  <si>
    <t>May08</t>
  </si>
  <si>
    <t>Jun08</t>
  </si>
  <si>
    <t>Jul08</t>
  </si>
  <si>
    <t>Aug08</t>
  </si>
  <si>
    <t>Sep08</t>
  </si>
  <si>
    <t>Oct08</t>
  </si>
  <si>
    <t>Nov08</t>
  </si>
  <si>
    <t>Contenders:</t>
  </si>
  <si>
    <t>Dec08</t>
  </si>
  <si>
    <t>Prior to May 2009, informal list of 27 companies or less</t>
  </si>
  <si>
    <t>Jan09</t>
  </si>
  <si>
    <t>Prior to June 2009, no pricing or div. rate included</t>
  </si>
  <si>
    <t>Feb09</t>
  </si>
  <si>
    <t>Prior to July 2010, prev. div. rate, % increase not included</t>
  </si>
  <si>
    <t>Mar09</t>
  </si>
  <si>
    <t>Prior to August 2010, streaks of 10-14 years not included</t>
  </si>
  <si>
    <t>Apr09</t>
  </si>
  <si>
    <t>(Prior Listing was 15-24 years)</t>
  </si>
  <si>
    <t>May09</t>
  </si>
  <si>
    <t>Jun09</t>
  </si>
  <si>
    <t>Jul09</t>
  </si>
  <si>
    <t>Aug09</t>
  </si>
  <si>
    <t>Sep09</t>
  </si>
  <si>
    <t>Oct09</t>
  </si>
  <si>
    <t>Nov09</t>
  </si>
  <si>
    <t>Dec09</t>
  </si>
  <si>
    <t>Jan10</t>
  </si>
  <si>
    <t>Feb10</t>
  </si>
  <si>
    <t>Mar10</t>
  </si>
  <si>
    <t>Challengers:</t>
  </si>
  <si>
    <t>Apr10</t>
  </si>
  <si>
    <t>Prior to Nov. 2010, prev. div. rate, % increase not included</t>
  </si>
  <si>
    <t>May10</t>
  </si>
  <si>
    <t>Prior to August 2010, streaks of 10-14 years included</t>
  </si>
  <si>
    <t>Jun10</t>
  </si>
  <si>
    <t>(Initial Listing was 5-14 years)</t>
  </si>
  <si>
    <t>Jul10</t>
  </si>
  <si>
    <t>v</t>
  </si>
  <si>
    <t>Aug10</t>
  </si>
  <si>
    <t>&lt;</t>
  </si>
  <si>
    <t>Sep10</t>
  </si>
  <si>
    <t>Oct10</t>
  </si>
  <si>
    <t>Nov10</t>
  </si>
  <si>
    <t>Dec10</t>
  </si>
  <si>
    <t>Jan11</t>
  </si>
  <si>
    <t>Feb11</t>
  </si>
  <si>
    <t>Mar11</t>
  </si>
  <si>
    <t>Apr11</t>
  </si>
  <si>
    <t>May11</t>
  </si>
  <si>
    <t>Jun11</t>
  </si>
  <si>
    <t>Jul11</t>
  </si>
  <si>
    <t>Aug11</t>
  </si>
  <si>
    <t>Sep11</t>
  </si>
  <si>
    <t>Oct11</t>
  </si>
  <si>
    <t>Quick Summary:</t>
  </si>
  <si>
    <t>Nov11</t>
  </si>
  <si>
    <t>Total</t>
  </si>
  <si>
    <t>Dec11</t>
  </si>
  <si>
    <t>No. of Companies</t>
  </si>
  <si>
    <t>Jan12</t>
  </si>
  <si>
    <t>Ave. No. of Years</t>
  </si>
  <si>
    <t>Feb12</t>
  </si>
  <si>
    <t>Average Price</t>
  </si>
  <si>
    <t>Mar12</t>
  </si>
  <si>
    <t>Average % Yield</t>
  </si>
  <si>
    <t>Apr12</t>
  </si>
  <si>
    <t>Ave. MR % Increase</t>
  </si>
  <si>
    <t>May12</t>
  </si>
  <si>
    <t>Jun12</t>
  </si>
  <si>
    <t>Jul12</t>
  </si>
  <si>
    <t>Aug12</t>
  </si>
  <si>
    <t>Sep12</t>
  </si>
  <si>
    <t>Oct12</t>
  </si>
  <si>
    <t>Nov12</t>
  </si>
  <si>
    <t>Dec12</t>
  </si>
  <si>
    <t>CCC Totals:</t>
  </si>
  <si>
    <t>Jan13</t>
  </si>
  <si>
    <t>Feb13</t>
  </si>
  <si>
    <t>Totals:</t>
  </si>
  <si>
    <t>Mar13</t>
  </si>
  <si>
    <t>(including Near-Challengers)</t>
  </si>
  <si>
    <t>Apr13</t>
  </si>
  <si>
    <t>May13</t>
  </si>
  <si>
    <t>MR = Most Recent</t>
  </si>
  <si>
    <t>Jun13</t>
  </si>
  <si>
    <t>Additions:</t>
  </si>
  <si>
    <t>Jul13</t>
  </si>
  <si>
    <t>Aug13</t>
  </si>
  <si>
    <t>Sep13</t>
  </si>
  <si>
    <t>Oct13</t>
  </si>
  <si>
    <t>Nov13</t>
  </si>
  <si>
    <t>Change from</t>
  </si>
  <si>
    <t>Dec13</t>
  </si>
  <si>
    <t>Prior Year:</t>
  </si>
  <si>
    <t>Jan14</t>
  </si>
  <si>
    <t>Deletions:</t>
  </si>
  <si>
    <t>Feb14</t>
  </si>
  <si>
    <t>Mar14</t>
  </si>
  <si>
    <t>Apr14</t>
  </si>
  <si>
    <t>May14</t>
  </si>
  <si>
    <t>Jun14</t>
  </si>
  <si>
    <t>=No Data</t>
  </si>
  <si>
    <t>Jul14</t>
  </si>
  <si>
    <t>=Streaks began in recession year. For more information, see the</t>
  </si>
  <si>
    <t>Aug14</t>
  </si>
  <si>
    <t xml:space="preserve">following website: </t>
  </si>
  <si>
    <t>http://en.wikipedia.org/wiki/List_of_recessions_in_the_United_States</t>
  </si>
  <si>
    <t>Sep14</t>
  </si>
  <si>
    <t>=Recession Year</t>
  </si>
  <si>
    <t>Oct14</t>
  </si>
  <si>
    <t>Population Change</t>
  </si>
  <si>
    <t>Number of Companies:</t>
  </si>
  <si>
    <t>Nov14</t>
  </si>
  <si>
    <t>Reconciliation</t>
  </si>
  <si>
    <t>Dec14</t>
  </si>
  <si>
    <t># Companies Jan. 1</t>
  </si>
  <si>
    <t>Jan15</t>
  </si>
  <si>
    <t>Feb15</t>
  </si>
  <si>
    <t>Cuts</t>
  </si>
  <si>
    <t>Mar15</t>
  </si>
  <si>
    <t>Freezes</t>
  </si>
  <si>
    <t>Apr15</t>
  </si>
  <si>
    <t>Acquired</t>
  </si>
  <si>
    <t>May15</t>
  </si>
  <si>
    <t>Jun15</t>
  </si>
  <si>
    <t>Jul15</t>
  </si>
  <si>
    <t>Net Changes:</t>
  </si>
  <si>
    <t>Aug15</t>
  </si>
  <si>
    <t># Companies Dec. 31</t>
  </si>
  <si>
    <t>Sep15</t>
  </si>
  <si>
    <t>Oct15</t>
  </si>
  <si>
    <t>Percentage Change</t>
  </si>
  <si>
    <t>Nov15</t>
  </si>
  <si>
    <t>Dec15</t>
  </si>
  <si>
    <t>Companies at Risk</t>
  </si>
  <si>
    <t>Jan16</t>
  </si>
  <si>
    <t>% Deletions:</t>
  </si>
  <si>
    <t>Feb16</t>
  </si>
  <si>
    <t>Mar16</t>
  </si>
  <si>
    <t>Apr16</t>
  </si>
  <si>
    <t>May16</t>
  </si>
  <si>
    <t>Jun16</t>
  </si>
  <si>
    <t>% Success</t>
  </si>
  <si>
    <t>Rate</t>
  </si>
  <si>
    <t>Jul16</t>
  </si>
  <si>
    <t>Aug16</t>
  </si>
  <si>
    <t>Sep16</t>
  </si>
  <si>
    <t>Oct16</t>
  </si>
  <si>
    <t>Nov16</t>
  </si>
  <si>
    <t>Dec16</t>
  </si>
  <si>
    <t>Jan17</t>
  </si>
  <si>
    <t>Feb17</t>
  </si>
  <si>
    <t>Mar17</t>
  </si>
  <si>
    <t>Apr17</t>
  </si>
  <si>
    <t>May17</t>
  </si>
  <si>
    <t>Jun17</t>
  </si>
  <si>
    <t>Jul17</t>
  </si>
  <si>
    <t>Aug17</t>
  </si>
  <si>
    <t>Sep17</t>
  </si>
  <si>
    <t>Oct17</t>
  </si>
  <si>
    <t>Nov17</t>
  </si>
  <si>
    <t>Dec17</t>
  </si>
  <si>
    <t>Jan18</t>
  </si>
  <si>
    <t>Feb18</t>
  </si>
  <si>
    <t>Mar18</t>
  </si>
  <si>
    <t>May18</t>
  </si>
  <si>
    <t>Jun18</t>
  </si>
  <si>
    <t>Jul18</t>
  </si>
  <si>
    <t>Aug18</t>
  </si>
  <si>
    <t>Sep18</t>
  </si>
  <si>
    <t>Oct18</t>
  </si>
  <si>
    <t>(This space reserved for the future)</t>
  </si>
  <si>
    <t>Revisions</t>
  </si>
  <si>
    <t>Price and Yield columns added</t>
  </si>
  <si>
    <t>Default printing changed from Portrait to Landscape</t>
  </si>
  <si>
    <t>Added horizontal lines every five companies to improve readability</t>
  </si>
  <si>
    <t>Added Industry column and averages for yield and dividend increase percentage</t>
  </si>
  <si>
    <t>Combined Source(s) into one column (PR=Press Release; WS=Web Site; IR=IR Response)</t>
  </si>
  <si>
    <t>Sent e-mails to IR Depts. at all unconfirmed companies requesting confirmation/correction</t>
  </si>
  <si>
    <t>Entered (IR) in Blue to indicate that no response was received.</t>
  </si>
  <si>
    <t>Changed Date text to Green for companies expected to announce increase in next 30 days</t>
  </si>
  <si>
    <t>Changed file name format to reflect specific date of update (yymmdd)</t>
  </si>
  <si>
    <t>Added columns for DRIP fees on dividend reinvestment (DR) and/or stock purchase (SP)</t>
  </si>
  <si>
    <t>Added Average Price and Comparison to Last Month at bottom</t>
  </si>
  <si>
    <t>Deleted DRIP w/SPP column as unnecessary (Y/N implied by DRIP Fees columns)</t>
  </si>
  <si>
    <t>Added Tab for Contenders - companies nearing eligibility</t>
  </si>
  <si>
    <t>Added link to www.dripinvesting.org (Tools page) at top of heading</t>
  </si>
  <si>
    <t>Added Web Links tab for companies' Yahoo! Summary page, IR Page, DRIP Prospectus</t>
  </si>
  <si>
    <t>Completed population of Web Links tab</t>
  </si>
  <si>
    <t>Added DRIP Fee Notations to Contenders tab</t>
  </si>
  <si>
    <t>Highlighted in Red yields above 10%</t>
  </si>
  <si>
    <t>Added Average Price and Comparison to Last Year at bottom</t>
  </si>
  <si>
    <t>Added companies with 15-19 years to Contenders tab (with date of last increase)</t>
  </si>
  <si>
    <t>Added Price, Annual Dividend, and Yield columns to Contenders tab</t>
  </si>
  <si>
    <t>Added DivHistory tab; began population</t>
  </si>
  <si>
    <t>Added subtitle to include U.S.-traded American Depository Receipts (ADRs)</t>
  </si>
  <si>
    <t>Completed DivHistory population; inserted columns for 5- and 10-year % change</t>
  </si>
  <si>
    <t>Changed 5- and 10-year % Change to Average % Change on DivHistory tab</t>
  </si>
  <si>
    <t>Added Acceleration/Deceleration Ratio and Averages to DivHistory tab</t>
  </si>
  <si>
    <t>Added Industry column to Contenders tab and populated</t>
  </si>
  <si>
    <t>Duplicated Champions heading design to Contenders tab and added all other columns</t>
  </si>
  <si>
    <t>Completed population of additional columns, formulas on Contenders tab</t>
  </si>
  <si>
    <t>Added Summary/average line to Contenders tab</t>
  </si>
  <si>
    <t>Added Summary/average lines for all prior months to Champions tab</t>
  </si>
  <si>
    <t>Replaced 5- and 10-year Average Annual Dividend Increase with CAGR on DivHistory tab</t>
  </si>
  <si>
    <t>Moved Contenders tab to left behind DivHistory tab</t>
  </si>
  <si>
    <t>Moved Revisions tab to left behind Contenders tab</t>
  </si>
  <si>
    <t>Added Challengers tab for streaks of up to 14 years</t>
  </si>
  <si>
    <t>Began additional population of Challengers tab per online research</t>
  </si>
  <si>
    <t>Renamed CAGR to DGR (Dividend Growth Rate) on DivHistory tab</t>
  </si>
  <si>
    <t>Moved all companies with streaks of 10-14 years to Contenders tab and filled columns</t>
  </si>
  <si>
    <t>Completed additional population of Challengers tab per online research</t>
  </si>
  <si>
    <t>Added Contenders section to DivHistory tab and began population</t>
  </si>
  <si>
    <t>Completed population of Contenders section of DivHistory tab; added summaries</t>
  </si>
  <si>
    <t>Deleted Web Links tab due to limited usefulness; saved 30k per file</t>
  </si>
  <si>
    <t>Replaced Source(s) column with Quarterly Schedule on Champions, Contenders tabs</t>
  </si>
  <si>
    <t>Inserted Sequence column next to No./Years on Champions, Conteners, Challengers tabs</t>
  </si>
  <si>
    <t>Updated Note tab for recent changes, additions</t>
  </si>
  <si>
    <t>Added Changes tab for company-specific actions</t>
  </si>
  <si>
    <t>Added Fundamental Data Section to Champions, Contenders; Inserted Formulas</t>
  </si>
  <si>
    <t>Moved Champions, Contenders Summary stats to new tab to avoid printing overlap</t>
  </si>
  <si>
    <t>Added Charts to Summary tab, arranged for printing</t>
  </si>
  <si>
    <t>Added Note column to Challengers tab</t>
  </si>
  <si>
    <t>Added Industry column to Challengers tab and populated</t>
  </si>
  <si>
    <t>Moved Dividend History to Champions and Contenders tabs; deleted DivHistory tab</t>
  </si>
  <si>
    <t>Added DRIP Fees columns to Challengers tab and populated</t>
  </si>
  <si>
    <t>Duplicated Champions heading design to Challengers tab and added all other columns</t>
  </si>
  <si>
    <t>Completed population of additional columns, formulas on Challengers tab</t>
  </si>
  <si>
    <t>Added Fundamental Data Section to Challengers; Inserted Formulas</t>
  </si>
  <si>
    <t>Added Annual Dividend column to Fundamental Data sections, now used for Payout Ratio</t>
  </si>
  <si>
    <t>Added 2010 column to Dividend History on Champions/Contenders tabs; began population</t>
  </si>
  <si>
    <t>Completed population of 2010 dividend column on Champions/Contenders tabs</t>
  </si>
  <si>
    <t>Changed 5- and 10-year DGRs to compare 2010 dividend to 2005 and 2000 dividends</t>
  </si>
  <si>
    <t>Added Dividend History to Challengers tab; began population</t>
  </si>
  <si>
    <t>Completed population of Challengers' Dividend History and calculations</t>
  </si>
  <si>
    <t>Added 1- and 3-year DGR (Dividend Growth Rate) to all Dividend History sections</t>
  </si>
  <si>
    <t>Added Average % Change vs. Prior Year to bottom of each Dividend History</t>
  </si>
  <si>
    <t>Removed Update Date from main headings; Date at top of Price column coincides with posting</t>
  </si>
  <si>
    <t>Added Fiscal Year Ending month column to Fundamental Data sections and populated</t>
  </si>
  <si>
    <t>Added Appendix to Notes tab listing companies with 4-year streaks</t>
  </si>
  <si>
    <t>Revised Market Cap format in Fundamental Data sections and added average</t>
  </si>
  <si>
    <t>Added Annualized Rate (@) to Notes columns, filled in ADR countries</t>
  </si>
  <si>
    <t>Added detail to Industry columns, esp. MLPs, REITs, Retail, Technology</t>
  </si>
  <si>
    <t>Added combined Champions/Contenders averages to Contenders tab</t>
  </si>
  <si>
    <t>Added combined Contenders/Challengers averages to Challengers tab</t>
  </si>
  <si>
    <t>Added combined Champions/Contenders/Challengers averages to Challengers tab</t>
  </si>
  <si>
    <t>Added Multiple Increases This Year (&amp;) to Notes columns</t>
  </si>
  <si>
    <t>Inserted Fundamental Data column for Premium/Discount to Graham Number</t>
  </si>
  <si>
    <t>Added column explanations to Notes tab</t>
  </si>
  <si>
    <t>Changed Yield calculation to use Annual Dividend (from New Rate)</t>
  </si>
  <si>
    <t>Added columns for Percentage Increase by Year (excludes decreases, division by zero)</t>
  </si>
  <si>
    <t>Added columns for Mean (simple average) and Standard Deviation</t>
  </si>
  <si>
    <t>Inserted column for Estimated 5-year Annual EPS Growth to Fundamental Data sectio</t>
  </si>
  <si>
    <t>Added Quick Summary (page 2 of 3) to Summary tab</t>
  </si>
  <si>
    <t>Expanded notations on Deletions section of Changes tab</t>
  </si>
  <si>
    <t>Expanded range of green dates to 1-2 months ahead (by ex-dividend date), including Appendix</t>
  </si>
  <si>
    <t>Inserted column for Number of Analysts to Fundamental Data section</t>
  </si>
  <si>
    <t>Revised columns AG-AJ to show % current price vs. 52-week High/Low and 50, 200-day MMA</t>
  </si>
  <si>
    <t>Added Count and Average lines to deletion table on Changes tab</t>
  </si>
  <si>
    <t>Added Tweed Factor column to Champions, Contenders, and Challengers tabs</t>
  </si>
  <si>
    <t>Added descriptions of Mean, Standard Deviation, and Tweed Factor to Notes tab</t>
  </si>
  <si>
    <t>Added Appendix B to Notes tab listing "Frozen Angels"</t>
  </si>
  <si>
    <t>Added Confidence Factor and new Appendix A to Notes with Scoring System</t>
  </si>
  <si>
    <t>Changed Appendix A and B to B and C, respectively</t>
  </si>
  <si>
    <t>Added columns for 2011 Dividends Paid and 2011 vs. 2010 Percent Change</t>
  </si>
  <si>
    <t>Reset Dividend Growth Rate columns to use 2011 instead of 2010</t>
  </si>
  <si>
    <t>Modified Mean (Simple Average) and Standard Deviation to include 2011 Change</t>
  </si>
  <si>
    <t>Completed population of 2011 Dividends Paid column</t>
  </si>
  <si>
    <t>Added Dividend Growth Model columns and inserted description on Notes tab</t>
  </si>
  <si>
    <t>Adjusted column widths and formatting for printing purposes</t>
  </si>
  <si>
    <t>Set up portfolios on FinViz to replace data from Yahoo Finance</t>
  </si>
  <si>
    <t>Changed notation in cells X1 to indicate that data is from FinViz.com</t>
  </si>
  <si>
    <t>Set up portfolio on Google for (12) companies not recognized by FinViz</t>
  </si>
  <si>
    <t>Changed Estimated Next Year and Next 5 Year % Change from formulas to values</t>
  </si>
  <si>
    <t>Changed This Year Est EPS from $ amount to percentage and 2 decimals to 1</t>
  </si>
  <si>
    <t>Deleted Next Year Est EPS amount column; Inserted Beta column</t>
  </si>
  <si>
    <t>Color-coded data cells from FinViz (Blue) and Google (Brown)</t>
  </si>
  <si>
    <t>Adjusted Confidence Factor formula for This Year Est EPS % (from $ amount/TTM EPS)</t>
  </si>
  <si>
    <t>Updated Notes for changes to EPS estimated growth columns</t>
  </si>
  <si>
    <t>Changed note for alternate source from Google to Yahoo</t>
  </si>
  <si>
    <t>Color-coded subsequent increases in Deletion table on Changes tab</t>
  </si>
  <si>
    <t>Modified Column Headings and Created Range-Names for easier sorting</t>
  </si>
  <si>
    <t>Added more column dexcriptions to main Notes section</t>
  </si>
  <si>
    <t>Added All CCC tab to combine companies (values only)</t>
  </si>
  <si>
    <t>Revised Summary tab to include Challengers historical data, updated formatting</t>
  </si>
  <si>
    <t>Added (temporary) Appendix D to Notes tab for Special Dividends paid</t>
  </si>
  <si>
    <t>Added columns for 2012 Dividends Paid and marker for 2013 accelerated dividends</t>
  </si>
  <si>
    <t>Began population of 2012 Dividends Paid column with current annual rate, to be replaced</t>
  </si>
  <si>
    <t>Changed Dividend Growth Rate calculations from 2011 to 2012 Dividends Paid</t>
  </si>
  <si>
    <t>Added column for 2012 vs. 2011 Dividends Paid and extended range of Simple Average</t>
  </si>
  <si>
    <t>Revised headings and updated formulas for Dividend Growth Model columns</t>
  </si>
  <si>
    <t>Completed population of 2012 Dividends Paid columns</t>
  </si>
  <si>
    <t>Modified formulas for Payout Ratio, Graham, P/E to show "n/a" when appropriate</t>
  </si>
  <si>
    <t>Added calculations of average Old/New dividend rates and Annual Dividend</t>
  </si>
  <si>
    <t>Copied Technical Data columns to extreme right and deleted old columns</t>
  </si>
  <si>
    <t>Added columns for P/FCF, ROE, Debt/Equity, and Insider Ownership %</t>
  </si>
  <si>
    <t>Added column to calculate Free Cash Flow (FCF) Payout Ratio</t>
  </si>
  <si>
    <t>Relabeled Payout % Ratio as EPS % Payout</t>
  </si>
  <si>
    <t>Filled new data columns with temporary data and added formula for FCF Payout Ratio</t>
  </si>
  <si>
    <t>Added new column for Sector designations and adjusted printing width</t>
  </si>
  <si>
    <t>Reset Range Names and Print Ranges to include relocated columns</t>
  </si>
  <si>
    <t>Populated Sector column with designatyions from FinViz (and Yahoo)</t>
  </si>
  <si>
    <t>Added Chowder Rule column and formulas, with conditional formatting</t>
  </si>
  <si>
    <t>Updated explanations for new and relocated columns on Notes tab</t>
  </si>
  <si>
    <t>Removed notations for multiple increases in 2012 (&amp;) and Jan13 Pd 2012</t>
  </si>
  <si>
    <t>Applied Conditional Formatting to Yield and MR% Increase columns (Red if &lt;2%)</t>
  </si>
  <si>
    <t>Applied Conditional Formatting to DGR columns (Red if &lt;2%)</t>
  </si>
  <si>
    <t>Applied Conditional Formatting to Premium/Discount to Graham Number (Green if &lt;0%)</t>
  </si>
  <si>
    <t>Added Supplemental Statistics below Deletion table on Changes tab</t>
  </si>
  <si>
    <t>Removed notations for Feb13 Pd 2012</t>
  </si>
  <si>
    <t>Added notations for additional streak year (by default) for overdue companies in Red</t>
  </si>
  <si>
    <t>Deleted (temporary) Appendix D to Notes tab for Special Dividends paid</t>
  </si>
  <si>
    <t>Updated Number of Analysts per Yahoo Analysts Estimates pages</t>
  </si>
  <si>
    <t>Updated Deletions table on Changes tab and Frozen Angels for subsequent actions</t>
  </si>
  <si>
    <t>Added column for Past 5 years' EPS Growth percentage</t>
  </si>
  <si>
    <t>Added "New" designation for companies added to Near-Challengers in current month</t>
  </si>
  <si>
    <t>Replaced FinViz Sector names with GICS (Global Industry Classification Standard)</t>
  </si>
  <si>
    <t>Added CCC (Number of Companies) Projection to Summary tab</t>
  </si>
  <si>
    <t>Updated Frozen Angels for default year of increases in 2012 (no incr. but higher than 2011)</t>
  </si>
  <si>
    <t>Modified Challenger 3-, 5-, and 10-year DGR formulas to insert "n/a" (instead of manually)</t>
  </si>
  <si>
    <t>Modified Contender 10-year DGR formulas to insert "n/a" (instead of manually)</t>
  </si>
  <si>
    <t>Modified Challenger/Contender A/D formulas to insert "n/a" (instead of manually)</t>
  </si>
  <si>
    <t>Modified EPS%Payout, +/-%Graham, and P/E formulas to insert "n/a" (instead of manually)</t>
  </si>
  <si>
    <t>Added column for 2013 Dividends Paid and initially populated at current rates</t>
  </si>
  <si>
    <t>Began re-population of 2013 Dividends Paid column (adjusted for '13 to '12 acceleration)</t>
  </si>
  <si>
    <t>Completed population of 2013 Dividends Paid column with actual (adjusted) figures</t>
  </si>
  <si>
    <t>Changed Dividend Growth Rate calculations from 2012 to 2013 Dividends Paid</t>
  </si>
  <si>
    <t>Added column for 2013 vs. 2012 Dividends Paid and extended range of Simple Average</t>
  </si>
  <si>
    <t>Added column for 5-year DEG (Dividend-to-Earnings Growth) ratio, added item to Notes</t>
  </si>
  <si>
    <t>Added column for Regular Dividends Paid over 15 years (1999-2013, inclusive), plus Note</t>
  </si>
  <si>
    <t>Changed Dividends Paid from 4 to 3 decimals and adjusted column-widths from 5.5 to 5</t>
  </si>
  <si>
    <t>Removed notations for multiple increases in 2013 (&amp;) and 2014=Year # (in 2013 file)</t>
  </si>
  <si>
    <t>Added "US$" notation to foreign ADRs that pay dividends in US$</t>
  </si>
  <si>
    <t>Removed columns for FCF % Payout Ratio and P/FCF due to questionable/missing data</t>
  </si>
  <si>
    <t>Added purple color to deletions table for "cuts" due to currency exchange rates</t>
  </si>
  <si>
    <t>Added purple color to Near-Challengers due to pending currency-rate effect on pay dates</t>
  </si>
  <si>
    <t>Modified CCC Projection on Summary tab for currency-rate "cuts" in additions/deletions</t>
  </si>
  <si>
    <t>Adjusted Supplemental Data on Changes tab to move currency deletions from Cuts to Other</t>
  </si>
  <si>
    <t>Added CCC Aging to Summary tab to show Streak lengths by year at December 31</t>
  </si>
  <si>
    <t>Expanded CCC Aging to include streaks up to 64 years and adjusted sub-total, total cells</t>
  </si>
  <si>
    <t>Added Pink shading to CCC Aging for streaks started during recession years and wikipedia link</t>
  </si>
  <si>
    <t>Added scatter pattern to CCC Aging for recession years (2008, 2009)</t>
  </si>
  <si>
    <t>Added column for 2014 Dividends Paid and initially populated at current rates</t>
  </si>
  <si>
    <t>Updated formula for Regular Dividends Paid over 16 years (1999-2014, inclusive)</t>
  </si>
  <si>
    <t>Added column for '14 vs. '13 Dividends, extended range of Simple Average, Standard Deviation</t>
  </si>
  <si>
    <t>Changed Dividend Growth Rate calculations from 2013 to 2014 Dividends Paid</t>
  </si>
  <si>
    <t>Began re-population of 2014 Dividends Paid column with actual amounts</t>
  </si>
  <si>
    <t>Completed population of 2014 Dividends Paid column with actual figures</t>
  </si>
  <si>
    <t>Input 2014 number of companies by streak length data in CCC Aging (on Summary tab)</t>
  </si>
  <si>
    <t>Removed notations for multiple increases in 2014 (&amp;) and 2015=Year # (for 2014 file)</t>
  </si>
  <si>
    <t>Updated Frozen Angels (Appendix C) to eliminate companies with subsequent freezes</t>
  </si>
  <si>
    <t>Changed Confidence Factor to subtract CCC Seq from 1000 instead of 500</t>
  </si>
  <si>
    <t>Added Red color to No. of Years for streaks extended by default (no increase during year)</t>
  </si>
  <si>
    <t>Added Deletions by Category to Supplemental Statistics (below Deletions table) on Changes tab</t>
  </si>
  <si>
    <t>Added column for 2015 Dividends Paid and initially populated at current rates</t>
  </si>
  <si>
    <t>Updated formula for Regular Dividends Paid over 17 years (1999-2015, inclusive)</t>
  </si>
  <si>
    <t>Added column for '15 vs. '14 Dividends, extended range of Simple Average, Standard Deviation</t>
  </si>
  <si>
    <t>Changed Dividend Growth Rate calculations from 2014 to 2015 Dividends Paid</t>
  </si>
  <si>
    <t>Began re-population of 2015 Dividends Paid column with actual amounts</t>
  </si>
  <si>
    <t>Completed population of 2015 Dividends Paid column with actual figures</t>
  </si>
  <si>
    <t>Input 2015 number of companies by streak length data in CCC Aging (on Summary tab)</t>
  </si>
  <si>
    <t>Removed notations for multiple increases in 2015 (&amp;) and 2016=Year # (for 2015 file)</t>
  </si>
  <si>
    <t>Added Conditional Formatting (Red+Bold) for Yield over 10%</t>
  </si>
  <si>
    <t>Added Preliminary 2016 column (AQ) to CCC Aging (on Summary tab)</t>
  </si>
  <si>
    <t>Added Population Change Reconciliation below CCC Aging on Summary tab</t>
  </si>
  <si>
    <t>Changed the formula disclaimer on the All CCC tab to Red and Bold</t>
  </si>
  <si>
    <t>Added Percentage Change Reconciliation on Summary tab</t>
  </si>
  <si>
    <t>Changed Sector designation for REITs from "Financials" to "REITs"</t>
  </si>
  <si>
    <t>Added column for 2016 Dividends Paid and initially populated at current rates</t>
  </si>
  <si>
    <t>Updated formula for Regular Dividends Paid over 18 years (1999-2016, inclusive)</t>
  </si>
  <si>
    <t>Added column for '16 vs. '15 Dividends, extended range of Simple Average, Standard Deviation</t>
  </si>
  <si>
    <t>Changed Dividend Growth Rate calculations from 2015 to 2016 Dividends Paid</t>
  </si>
  <si>
    <t>Began re-population of 2016 Dividends Paid column with actual amounts</t>
  </si>
  <si>
    <t>Completed population of 2016 Dividends Paid column with actual figures</t>
  </si>
  <si>
    <t>Input 2016 number of companies by streak length data in CCC Aging (on Summary tab)</t>
  </si>
  <si>
    <t>Removed notations for multiple increases in 2016 (&amp;) and 2017=Year # (for 2016 file)</t>
  </si>
  <si>
    <t>Removed notations for "Former" status; to be used only when being added</t>
  </si>
  <si>
    <t>Added Red color to No. of Years for streaks extended by default (potential 2017 Freezes)</t>
  </si>
  <si>
    <t>Added Preliminary 2017 column (AR) to CCC Aging (on Summary tab)</t>
  </si>
  <si>
    <t>Added WatchList tab with basic instructions</t>
  </si>
  <si>
    <t>Removed old Addition, Promotion notes from Changes tab (Now on Summary monthly)</t>
  </si>
  <si>
    <t>Added tables for Streak Corrections and Name/Symbol Changes to Changes tab</t>
  </si>
  <si>
    <t>This listing was inspired by the efforts of several individuals and is intended to be freely distributed for individual, non-commercial</t>
  </si>
  <si>
    <t>use. The initial goal was to identify companies that had increased their dividend in at least 25 consecutive years. But that</t>
  </si>
  <si>
    <t>definition was broadened to include additional companies that had paid higher dividends (without necessarily having</t>
  </si>
  <si>
    <t>increased the quarterly rate in every calendar year. Also included (under the Contenders tab) are companies that have increased</t>
  </si>
  <si>
    <t>their dividend for 10-24 straight years and (under the Challengers tab) companies that have increased their dividend for 5-9</t>
  </si>
  <si>
    <t>straight years. Unless it is clear that a streak is shorter, the number of years shown will coincide with statement(s) by the</t>
  </si>
  <si>
    <t>company itself. Some notable sub-groups include:</t>
  </si>
  <si>
    <t>"The Alternators"</t>
  </si>
  <si>
    <t>are companies that appear to follow a pattern of increasing their dividend only in alternating years, but</t>
  </si>
  <si>
    <t>do so in mid-year, so that the total paid (per share) is higher every year. An example follows:</t>
  </si>
  <si>
    <t>Q1 Div</t>
  </si>
  <si>
    <t>Q2 Div</t>
  </si>
  <si>
    <t>Q3 Div</t>
  </si>
  <si>
    <t>Q4 Div</t>
  </si>
  <si>
    <t>Year 1</t>
  </si>
  <si>
    <t>Year 2</t>
  </si>
  <si>
    <t>Year 3</t>
  </si>
  <si>
    <t>Year4</t>
  </si>
  <si>
    <t>Year 5</t>
  </si>
  <si>
    <t>As you can see, the dividend was increased only in years 2 and 4, but the company paid higher TOTAL dividends each year. To</t>
  </si>
  <si>
    <t>highlight these companies, the dates are indicated in Red (and right-aligned to stand out when printing.)</t>
  </si>
  <si>
    <t>"The Penny-Pinchers"</t>
  </si>
  <si>
    <t>are companies that typically increase their quarterly payout by a fraction of a penny, often as little as one-</t>
  </si>
  <si>
    <t>quarter cent, or one cent per share on an annual basis. Generally, these are utilities with impressive streaks. But since profits</t>
  </si>
  <si>
    <t>are limited by regulators, they may not declare substantial dividend increases. Although they typically offer relatively high yields,</t>
  </si>
  <si>
    <t>dividend and share price growth may be limited.</t>
  </si>
  <si>
    <t>Percentage increases of 2% or less are highlighted in Red.</t>
  </si>
  <si>
    <t>"The Foreigners"</t>
  </si>
  <si>
    <t>are companies that have dividend growth streaks, in U.S. dollar terms, and trade on a U.S. Exchange</t>
  </si>
  <si>
    <t>as ADRs (American Depository Receipts).</t>
  </si>
  <si>
    <t>Data Sources/Discrepancies</t>
  </si>
  <si>
    <t>As mentioned above, the dividend streaks are generally specified by the companies themselves. In some cases, however, there</t>
  </si>
  <si>
    <t>were differences between the length of the streak shown by outside sources and what was stated in company literature. Usually,</t>
  </si>
  <si>
    <t>the company's claim is shown, when it appears reasonable. For example, one source showed that Vectren had increased its</t>
  </si>
  <si>
    <t>dividend for 31 straight years, but the company stated that its latest increase marked "the 48th consecutive year that Vectren and</t>
  </si>
  <si>
    <t>its predecessor companies have increased annual dividends paid." In addition to not taking into account records of predecessor</t>
  </si>
  <si>
    <t>companies, some sources appear to curtail streaks because of a lack of clear data as much as 25 years ago. Other issues:</t>
  </si>
  <si>
    <t>Rounding errors</t>
  </si>
  <si>
    <t>can make it appear that a company did not raise its dividend, especially in the distant past. For example,</t>
  </si>
  <si>
    <t>an adjusted payout of .012275, increased to .012325, could appear unchanged if both were rounded to .0123 by the data provider.</t>
  </si>
  <si>
    <t>Splits/Stock Dividends</t>
  </si>
  <si>
    <t>may not always result in accurate adjustment of prior dividends. This is especially true if the split were</t>
  </si>
  <si>
    <t>at a ratio of 6-for-5 or higher, or if a stock dividend of 5% or less was paid. In some cases, a firm states that it is "maintaining"</t>
  </si>
  <si>
    <t>a dividend rate following a stock dividend, but that, in fact, is an increase. So, for example, a company may start the year paying a</t>
  </si>
  <si>
    <t>rate of 10¢/share and finish the year by paying 10¢/share, but a 5% stock dividend adjusts the first figure to 9.6¢/share.</t>
  </si>
  <si>
    <t>Special Dividends</t>
  </si>
  <si>
    <t>might cause some sources to drop a company from a listing such as this one. For example, if a firm</t>
  </si>
  <si>
    <t>actually increases its annual dividend from 30¢ to 40¢ per share, but paid a special (or "extra") dividend of $1 in the first year, then</t>
  </si>
  <si>
    <t>it could appear that it had reduced its payout from $1.30 to 40¢ per share, thus ending its streak. However, I don't think that such a</t>
  </si>
  <si>
    <t>company should be penalized for making an extra payout, so these special dividends are generally factored out for this listing.</t>
  </si>
  <si>
    <t>Column Headings (for Champions, Contenders, Challengers, and All CCC tabs)</t>
  </si>
  <si>
    <t>Company Name</t>
  </si>
  <si>
    <t>is the identity under which a company is incorporated.</t>
  </si>
  <si>
    <t>Ticker Symbol</t>
  </si>
  <si>
    <t>is the stock symbol under which the company's shares are traded.</t>
  </si>
  <si>
    <t>is the primary business that the company operates. Keep in mind that some companies operate in</t>
  </si>
  <si>
    <t>more than on industry; those that do business in several may be designated as 'conglomerates."</t>
  </si>
  <si>
    <t>No. Yrs</t>
  </si>
  <si>
    <t>represents the number of consecutive years of higher dividends.</t>
  </si>
  <si>
    <t>No. Yrs (in Red)</t>
  </si>
  <si>
    <t>indicates latest year of streak was by default (no rate increase but total dividends greater than prior year).</t>
  </si>
  <si>
    <t>CCC Seq</t>
  </si>
  <si>
    <t>lists all companies in sequence, from longest (#1) to shortest, from Champions to Challengers.</t>
  </si>
  <si>
    <t>indicates whether a company offers a Dividend Reinvestment Plan (DRIP) that also allows enrollees</t>
  </si>
  <si>
    <t>to invest additional cash on a voluntary, periodic basis. The vast majority of these companies offer these plans, also known as</t>
  </si>
  <si>
    <t>Direct Investment Plans, but many have recently added fees, so potential participants should carefully check the features before</t>
  </si>
  <si>
    <t>enrolling. DR=Dividend Reinvestment; SP=Stock Purchase. Information about DRIPs can be found at www.directinvesting.com.</t>
  </si>
  <si>
    <t>Disclosure:</t>
  </si>
  <si>
    <t>As shown below, I am employed by The Moneypaper Inc., which operates that web site and is affiliated with Temper</t>
  </si>
  <si>
    <t>Enrollment Service, which facilitates DRIP enrollment. This is not meant as a sales pitch!</t>
  </si>
  <si>
    <t>as of the date shown, which was the last trading day of the month.</t>
  </si>
  <si>
    <t>indicates the dividend yield of the latest dividend rate on an annualized basis.</t>
  </si>
  <si>
    <t>Yield percentages of 2% or less are highlighted in Red.</t>
  </si>
  <si>
    <t>Yield percentages of 10% or more are highlighted in Red and Bold.</t>
  </si>
  <si>
    <t>Dividend Information</t>
  </si>
  <si>
    <t>is the information associated with the most recent increase, not necessarily the most recent dividend</t>
  </si>
  <si>
    <t>Most recent increase dates older than one year are highlighted in Red (and are considered "overdue").</t>
  </si>
  <si>
    <t>Most recent Increases expected to be replaced in the next 1-2 months are highlighted in Green.</t>
  </si>
  <si>
    <t>Quarterly Schedule</t>
  </si>
  <si>
    <t>shows estimated Pay Dates, where A=Jan/Apr/Jul/Oct, B=Feb/May/Aug/Nov, C=Mar/Jun/Sep/Dec.</t>
  </si>
  <si>
    <t>includes indications of streaks that are based on a company's Fiscal Year, rather than the Calendar</t>
  </si>
  <si>
    <t>Annual Dividend</t>
  </si>
  <si>
    <t>projects the "new" (current) rate to a full-year amount</t>
  </si>
  <si>
    <t>EPS % Payout</t>
  </si>
  <si>
    <t>calculates the annual dividend as a percentage of trailing twelve months Earnings Per Share</t>
  </si>
  <si>
    <t>+/-% vs. Graham</t>
  </si>
  <si>
    <t>calculates the premium or discount that the current price represents, compared with the "Graham</t>
  </si>
  <si>
    <t>number," which is an estimation of "fair value" or what Benjamin Graham said would be the most an investor should pay for a</t>
  </si>
  <si>
    <t>share of the company's stock. Since he believed that a reasonable price/earnings ratio was 15 and a reasonable price/book</t>
  </si>
  <si>
    <t>value ratio would be 1.5, the formula for the "Graham number" is the square root of (22.5 times the earnings per share times the</t>
  </si>
  <si>
    <t>discount percentage, compared with the Graham number.</t>
  </si>
  <si>
    <t>TTM P/E</t>
  </si>
  <si>
    <t>shows the price/earnings ratio using trailing twelve months earnings divided into current price</t>
  </si>
  <si>
    <t>TTM EPS</t>
  </si>
  <si>
    <t>shows earnings per share for the most recently reported trailing twelve months</t>
  </si>
  <si>
    <t>PEG Ratio</t>
  </si>
  <si>
    <t>shows the price/earnings ratio divided by 5-year estimates growth rate</t>
  </si>
  <si>
    <t>TTM P/Sales</t>
  </si>
  <si>
    <t>shows the price divided by the trailing twelve months' sales</t>
  </si>
  <si>
    <t>MRQ P/Book</t>
  </si>
  <si>
    <t>shows the price divided by the most recent quarter's book value per share</t>
  </si>
  <si>
    <t>TTM ROE</t>
  </si>
  <si>
    <t>shows the trailing twelve months' rate of return on shareholder equity</t>
  </si>
  <si>
    <t>TY% Growth</t>
  </si>
  <si>
    <t>shows the percentage change of this year's earnings estimate compared with last year's EPS</t>
  </si>
  <si>
    <t>NY% Growth</t>
  </si>
  <si>
    <t>shows the percentage change of next year's earnings estimate compared with this year's estimate</t>
  </si>
  <si>
    <t>Past 5yr Growth</t>
  </si>
  <si>
    <t>shows the annual EPS Growth for the past five years</t>
  </si>
  <si>
    <t>Est 5-yr Growth</t>
  </si>
  <si>
    <t>shows the estimated annual EPS Growth for the next five years</t>
  </si>
  <si>
    <t>MktCap ($Mil)</t>
  </si>
  <si>
    <t>shows the market value in millions of dollars of all outstanding shares at the current price</t>
  </si>
  <si>
    <t>Inside Ownwership</t>
  </si>
  <si>
    <t>shows the percentage of shares outstanding that is owned by founders, executives, and directors</t>
  </si>
  <si>
    <t>Debt/Equity</t>
  </si>
  <si>
    <t>shows the proportion of capitalization provided by debt in relation to shareholder equity</t>
  </si>
  <si>
    <t>Past 5-year DEG</t>
  </si>
  <si>
    <t>(Dividend-to-Earnings Growth Ratio) shows the relationship between the Dividend Growth Rate (per</t>
  </si>
  <si>
    <t>share) and the Earnings (per share) Growth Rate over the past 5 years. Correlates (+/-) with change in EPS % Payout ratio.</t>
  </si>
  <si>
    <t>5/10 A/D</t>
  </si>
  <si>
    <t>is a calculation of the acceleration or deceleration of the 5-year vs. the 10-year DGR</t>
  </si>
  <si>
    <t>(multiple columns)</t>
  </si>
  <si>
    <t>(or Dividend Growth Rate) is the compound annual growth rate of the dividend for the periods shown</t>
  </si>
  <si>
    <t>Dividends by Year</t>
  </si>
  <si>
    <t>on a per-share basis, from 1999 to the most recently completed calendar year</t>
  </si>
  <si>
    <t>Summarizes total dividends paid since 1999 (inclusive)</t>
  </si>
  <si>
    <t>% Increase by Year</t>
  </si>
  <si>
    <t>shows the percentage dividend increase compared with the dividend paid in the previous year.</t>
  </si>
  <si>
    <t>Mean (simple average)</t>
  </si>
  <si>
    <t>is the "modified" average of the individual year's increases over the prior year. The averages include</t>
  </si>
  <si>
    <t>some companies whose average has been "modified" to exclude divisions by zero or negative actions (reductions) since those</t>
  </si>
  <si>
    <t>calculations would pre-date the companies' current streaks of increases.</t>
  </si>
  <si>
    <t>Standard Deviation</t>
  </si>
  <si>
    <t>expresses the degree by which the individual year's increases vary from the Mean, or simple average,</t>
  </si>
  <si>
    <t>showing how erratic (high number) or "smooth" (low number) that the annual increases have been.</t>
  </si>
  <si>
    <t>is the major part of the economy within which the company operates. Each sector is composed of</t>
  </si>
  <si>
    <t>numerous sub-groups, referred to as Industries.</t>
  </si>
  <si>
    <t>Tweed Factor</t>
  </si>
  <si>
    <t>Named after "Seeking Alpha" author Norman Tweed, this is a "quick-and-dirty" method of comparing</t>
  </si>
  <si>
    <t>the combination of a stock's dividend yield and dividend growth rate (DGR) to its price/earnings ratio. Although this is somewhat</t>
  </si>
  <si>
    <t>of an "apples-to-oranges" comparison, it builds in a margin of safety when determining a stock's fair value. The Tweed Factor is</t>
  </si>
  <si>
    <t>part of the "Tweed Model," which also requires (per Mr. Tweed) a 4% yield and a "reasonable" payout ratio. (See Payout % Ratio</t>
  </si>
  <si>
    <t>above.) Other investors may set a lower yield threshold than 4%, often in conjunction with age and years remaining to invest. The</t>
  </si>
  <si>
    <t>more positive the Tweed Factor is, the better, as it expresses the excess of the dividend data over price level.</t>
  </si>
  <si>
    <t>Chowder Rule</t>
  </si>
  <si>
    <t>Named after "Seeking Alpha" member Chowder, this is a method of identifying candidates for purchase</t>
  </si>
  <si>
    <t>based on a combination of yield and (5-year) dividend growth rate. When the sum of these elements is above 12%, the company</t>
  </si>
  <si>
    <t>presents an attractive entry point (8% for utilities). When the figure is above 8%, an existing holding is still considered worthy of</t>
  </si>
  <si>
    <t>being retained. Caution: This 'Rule" is intended to be used in conjunction with measures of quality, such as high marks for safety</t>
  </si>
  <si>
    <t>and financial stability, as specified by organizations such as Value Line or Morningstar.</t>
  </si>
  <si>
    <t>Confidence Factor</t>
  </si>
  <si>
    <t>(Next Five Years) Dividends based on growth from latest completed year of dividends paid, using Next</t>
  </si>
  <si>
    <t>Year and 5-year Earnings Per Share Estimates. (If either is "n/a," then a 3% dividend growth rate is used; if either is negative, then</t>
  </si>
  <si>
    <t>a 1% dividend growth rate is used; if either is greater than 10%, then a 10% dividend growth rate is used. The total estimated</t>
  </si>
  <si>
    <t>dividends per share for the next five years is also shown, and that total is translated into a percentage "payback," based on the</t>
  </si>
  <si>
    <t>current share price.</t>
  </si>
  <si>
    <t>Disclaimer: Past Performance is No Guarantee of Future Results.</t>
  </si>
  <si>
    <t>(mulitple columns)</t>
  </si>
  <si>
    <t>compares a stock's volatility with that of the overall market (S&amp;P 500=1.00)</t>
  </si>
  <si>
    <t>% from 52-week low/high</t>
  </si>
  <si>
    <t>these columns show the percentage that the current price varies from the 52-week range of the stock</t>
  </si>
  <si>
    <t>% from 50-, 200-day MMA</t>
  </si>
  <si>
    <t>these columns show the percentage the current price varies from the 50- and 200-day Moving Average</t>
  </si>
  <si>
    <t>Acknowledements/Updates</t>
  </si>
  <si>
    <t>I'd like to thank Motley Fool poster Bruce Doe, whose listing was the starting point for this compilation. Also, thanks to Moneypaper</t>
  </si>
  <si>
    <t>reader Jacob Geller, who brought attention to RPM International's claim to be one of 70 companies to have increased its</t>
  </si>
  <si>
    <t>dividend for at least 34 straight years. Many thanks to Publisher Vita Nelson, who has made Moneypaper's DRIP database info</t>
  </si>
  <si>
    <t>available to the general public. Also, thanks to "Seeking Alpha" Contributors Dividends4Life, Dividend Growth Investor, David Van</t>
  </si>
  <si>
    <t>Knapp, Robert Allan Schwartz, Norman Tweed, Chuck Carnevale, Five Plus Investor, David Crosetti, and others (a growing list!)</t>
  </si>
  <si>
    <t>for their valuable info and assistance. And finally, thanks to George L. Smyth for running the non-profit message boards at</t>
  </si>
  <si>
    <t>www.dripinvesting.org, where I hope to post this spreadsheet and a related PDF file (for those who can't use the spreadsheet).</t>
  </si>
  <si>
    <t>Hopefully, it can continue to be updated on a monthly basis there. Please post comments/questions on its U.S. DRIPs board or</t>
  </si>
  <si>
    <t>add a Comment to one of my articles on the Seeking Alpha website:</t>
  </si>
  <si>
    <t>http://seekingalpha.com/author/david-fish/articles</t>
  </si>
  <si>
    <t>Historical Data Available</t>
  </si>
  <si>
    <t>Previous copies of the Dividend Champions spreadsheets have been made available for downloading, thanks to Seeking Alpha</t>
  </si>
  <si>
    <t>author Robert Allan Schwartz at the following Internet address (URL):</t>
  </si>
  <si>
    <t>http://www.tessellation.com/david_fish/</t>
  </si>
  <si>
    <t>David Fish</t>
  </si>
  <si>
    <t>Former Editor,</t>
  </si>
  <si>
    <t>The Moneypaper, The Moneypaper Guide to Direct Investment Plans</t>
  </si>
  <si>
    <t>Appendix A - Confidence Factor Scoring System</t>
  </si>
  <si>
    <t>Listed below are items used to gauge confidence in continuation of dividend-increase streaks, with formulas and point ranges.</t>
  </si>
  <si>
    <t>Item</t>
  </si>
  <si>
    <t>General Formula</t>
  </si>
  <si>
    <t>Min</t>
  </si>
  <si>
    <t>Max</t>
  </si>
  <si>
    <t>Number of Years Dividend Increased</t>
  </si>
  <si>
    <t>Divided by 10</t>
  </si>
  <si>
    <t>Sequence Number within CCC companies</t>
  </si>
  <si>
    <t>(1000 minus Seq) divided by 100</t>
  </si>
  <si>
    <t>Dividend Reinvestment Plan</t>
  </si>
  <si>
    <t>No-fee=2 points; Fees=1; No plan=0</t>
  </si>
  <si>
    <t>Stock Purchase Plan</t>
  </si>
  <si>
    <t>Most Recent Increase (percentage)</t>
  </si>
  <si>
    <t>Increase divided by 2, up to 5 points</t>
  </si>
  <si>
    <t>Payout Ratio (if not over 100% or negative)</t>
  </si>
  <si>
    <t>(100 minus payout ratio) divided by 10</t>
  </si>
  <si>
    <t>Price/Earnings Ratio (if not over 100% or negative)</t>
  </si>
  <si>
    <t>(100 minus P/E ratio) divided by 10</t>
  </si>
  <si>
    <t>PEG (P/E divided by Growth Rate) Ratio (if numerical)</t>
  </si>
  <si>
    <t>5 minus PEG (up to 5)</t>
  </si>
  <si>
    <t>Price/Sales Ratio</t>
  </si>
  <si>
    <t>5 minus P/S (up to 5)</t>
  </si>
  <si>
    <t>Price/Book Value (if numerical)</t>
  </si>
  <si>
    <t>5 minus P/B (up to 5)</t>
  </si>
  <si>
    <t>This Year EPS Est Percentage Increase vs. TTM EPS</t>
  </si>
  <si>
    <t>Up to 10% Increase divided by 2</t>
  </si>
  <si>
    <t>Next Year EPS Est Percentage Increase vs. TY EPS Est</t>
  </si>
  <si>
    <t>Est 5-year EPS Percentage Increase</t>
  </si>
  <si>
    <t>Number of Analysts</t>
  </si>
  <si>
    <t>Number Divided by 10</t>
  </si>
  <si>
    <t>Market Capitalization</t>
  </si>
  <si>
    <t>Points for one, ten, one hundred billion</t>
  </si>
  <si>
    <t>Dividend Growth Rate 1-year</t>
  </si>
  <si>
    <t>Dividend Growth Rate 3-year (if numeric)</t>
  </si>
  <si>
    <t>Dividend Growth Rate 5-year (if numeric)</t>
  </si>
  <si>
    <t>Dividend Growth Rate 10-year (if numeric)</t>
  </si>
  <si>
    <t>Mean (Simple Average)</t>
  </si>
  <si>
    <t>Total Point Range:</t>
  </si>
  <si>
    <t>Appendix B - Near-Challengers</t>
  </si>
  <si>
    <t>Listed below are companies that have increased their dividends for four years and may join the Challengers listing</t>
  </si>
  <si>
    <t>in the next 12 months, with the Ex-Dividend Date of their most recent increase:</t>
  </si>
  <si>
    <t>Dates in Purple (left/centered) indicate delayed determination related to currency exchange rates (for amount paid)</t>
  </si>
  <si>
    <t>Advanced Drainage Systems Inc.</t>
  </si>
  <si>
    <t>WMS</t>
  </si>
  <si>
    <t>Alexander's Inc.</t>
  </si>
  <si>
    <t>ALX</t>
  </si>
  <si>
    <t>Allegion plc</t>
  </si>
  <si>
    <t>ALLE</t>
  </si>
  <si>
    <t>AEE</t>
  </si>
  <si>
    <t>ARMK</t>
  </si>
  <si>
    <t>BankFinancial Corp.</t>
  </si>
  <si>
    <t>BFIN</t>
  </si>
  <si>
    <t>Big Lots Inc.</t>
  </si>
  <si>
    <t>BIG</t>
  </si>
  <si>
    <t>California First National Bancorp</t>
  </si>
  <si>
    <t>CFNB</t>
  </si>
  <si>
    <t>Capital City Bank Group</t>
  </si>
  <si>
    <t>CCBG</t>
  </si>
  <si>
    <t>CDK</t>
  </si>
  <si>
    <t>Children's Place Inc. (The)</t>
  </si>
  <si>
    <t>PLCE</t>
  </si>
  <si>
    <t>Citizens Financial Group Inc.</t>
  </si>
  <si>
    <t>CFG</t>
  </si>
  <si>
    <t>CCI</t>
  </si>
  <si>
    <t>DHI</t>
  </si>
  <si>
    <t>Former Contender</t>
  </si>
  <si>
    <t>Diamond Hill Investment Group Inc.</t>
  </si>
  <si>
    <t>DHIL</t>
  </si>
  <si>
    <t>DLB</t>
  </si>
  <si>
    <t>Extended Stay America Inc.</t>
  </si>
  <si>
    <t>STAY</t>
  </si>
  <si>
    <t>First Bancorp Inc.</t>
  </si>
  <si>
    <t>FNLC</t>
  </si>
  <si>
    <t>First Busey Corp.</t>
  </si>
  <si>
    <t>BUSE</t>
  </si>
  <si>
    <t>First Connecticut Bancorp Inc.</t>
  </si>
  <si>
    <t>FBNK</t>
  </si>
  <si>
    <t>First National Corp.</t>
  </si>
  <si>
    <t>FXNC</t>
  </si>
  <si>
    <t>First Savings Financial Group Inc.</t>
  </si>
  <si>
    <t>FSFG</t>
  </si>
  <si>
    <t>Flushing Financial Corp.</t>
  </si>
  <si>
    <t>FFIC</t>
  </si>
  <si>
    <t>GLPI</t>
  </si>
  <si>
    <t>GasLog Partners LP</t>
  </si>
  <si>
    <t>GLOP</t>
  </si>
  <si>
    <t>Great Southern Bancorp Inc.</t>
  </si>
  <si>
    <t>GSBC</t>
  </si>
  <si>
    <t>Greenbrier Companies Inc.</t>
  </si>
  <si>
    <t>GBX</t>
  </si>
  <si>
    <t>Hennessy Advisors Inc.</t>
  </si>
  <si>
    <t>HNNA</t>
  </si>
  <si>
    <t>Home Bancorp Inc.</t>
  </si>
  <si>
    <t>HBCP</t>
  </si>
  <si>
    <t>HFBL</t>
  </si>
  <si>
    <t>Independence Holding Company</t>
  </si>
  <si>
    <t>IHC</t>
  </si>
  <si>
    <t>Independent Bank Corp. MI</t>
  </si>
  <si>
    <t>IBCP</t>
  </si>
  <si>
    <t>Innospec Inc.</t>
  </si>
  <si>
    <t>IOSP</t>
  </si>
  <si>
    <t>IDCC</t>
  </si>
  <si>
    <t>LADR</t>
  </si>
  <si>
    <t>Lamar Advertising Co.</t>
  </si>
  <si>
    <t>LAMR</t>
  </si>
  <si>
    <t>LOGI</t>
  </si>
  <si>
    <t>Macatawa Bank Corp.</t>
  </si>
  <si>
    <t>MCBC</t>
  </si>
  <si>
    <t>Marcus Corp.</t>
  </si>
  <si>
    <t>MCS</t>
  </si>
  <si>
    <t>Matson Inc.</t>
  </si>
  <si>
    <t>MATX</t>
  </si>
  <si>
    <t>Medical Properties Trust Inc.</t>
  </si>
  <si>
    <t>MPW</t>
  </si>
  <si>
    <t>Meridian Bancorp Inc.</t>
  </si>
  <si>
    <t>EBSB</t>
  </si>
  <si>
    <t>Mobile Mini Inc.</t>
  </si>
  <si>
    <t>MINI</t>
  </si>
  <si>
    <t>Moelis &amp; Company</t>
  </si>
  <si>
    <t>MC</t>
  </si>
  <si>
    <t>Mondelez International Inc.</t>
  </si>
  <si>
    <t>MDLZ</t>
  </si>
  <si>
    <t>MutualFirst Financial Inc.</t>
  </si>
  <si>
    <t>MFSF</t>
  </si>
  <si>
    <t>NASB Financial Inc.</t>
  </si>
  <si>
    <t>NASB</t>
  </si>
  <si>
    <t>NHTC</t>
  </si>
  <si>
    <t>NEWM</t>
  </si>
  <si>
    <t>NextEra Energy Partners LP</t>
  </si>
  <si>
    <t>NEP</t>
  </si>
  <si>
    <t>Oak Valley Bancorp</t>
  </si>
  <si>
    <t>OVLY</t>
  </si>
  <si>
    <t>Old Line Bancshares Inc.</t>
  </si>
  <si>
    <t>OLBK</t>
  </si>
  <si>
    <t>ONE Gas Inc.</t>
  </si>
  <si>
    <t>OGS</t>
  </si>
  <si>
    <t>Pacific Financial Corp.</t>
  </si>
  <si>
    <t>PFLC</t>
  </si>
  <si>
    <t>Parke Bancorp Inc.</t>
  </si>
  <si>
    <t>PKBK</t>
  </si>
  <si>
    <t>PBF Logistics LP</t>
  </si>
  <si>
    <t>PBFX</t>
  </si>
  <si>
    <t>Preferred Bank</t>
  </si>
  <si>
    <t>PFBC</t>
  </si>
  <si>
    <t>Prologis Inc.</t>
  </si>
  <si>
    <t>PLD</t>
  </si>
  <si>
    <t>PSB</t>
  </si>
  <si>
    <t>QTS Realty Trust Inc.</t>
  </si>
  <si>
    <t>QTS</t>
  </si>
  <si>
    <t>RE/MAX Holdings Inc.</t>
  </si>
  <si>
    <t>RMAX</t>
  </si>
  <si>
    <t>Regency Centers Corp.</t>
  </si>
  <si>
    <t>REG</t>
  </si>
  <si>
    <t>Restaurant Brands International Inc.</t>
  </si>
  <si>
    <t>QSR</t>
  </si>
  <si>
    <t>Selective Insurance Group Inc.</t>
  </si>
  <si>
    <t>SIGI</t>
  </si>
  <si>
    <t>SSD</t>
  </si>
  <si>
    <t>Skyworks Solutions Inc.</t>
  </si>
  <si>
    <t>Sprague Resources LP</t>
  </si>
  <si>
    <t>SRLP</t>
  </si>
  <si>
    <t>Summit Hotel Properties Inc.</t>
  </si>
  <si>
    <t>INN</t>
  </si>
  <si>
    <t>Superior Uniform Group Inc.</t>
  </si>
  <si>
    <t>SNX</t>
  </si>
  <si>
    <t>Tetra Tech Inc.</t>
  </si>
  <si>
    <t>TTEK</t>
  </si>
  <si>
    <t>TFSL</t>
  </si>
  <si>
    <t>TKR</t>
  </si>
  <si>
    <t>United Community Banks Inc.</t>
  </si>
  <si>
    <t>UCBI</t>
  </si>
  <si>
    <t>Unity Bancorp Inc.</t>
  </si>
  <si>
    <t>UNTY</t>
  </si>
  <si>
    <t>Valero Energy Partners LP</t>
  </si>
  <si>
    <t>VLP</t>
  </si>
  <si>
    <t>Wellesley Bancorp Inc.</t>
  </si>
  <si>
    <t>WEBK</t>
  </si>
  <si>
    <t>Westlake Chemical Partners LP</t>
  </si>
  <si>
    <t>WLKP</t>
  </si>
  <si>
    <t>Wintrust Financial Corp.</t>
  </si>
  <si>
    <t>WTFC</t>
  </si>
  <si>
    <t>Appendix C - "Frozen Angels"</t>
  </si>
  <si>
    <t>Listed below are companies that had increased their dividends for at least 5 years before paying the same amount</t>
  </si>
  <si>
    <t>in back-to-back years (a dividend "freeze"), but have since resumed increases. Years in parentheses indicate that no</t>
  </si>
  <si>
    <t>increase was declared, but total paid is higher than previous year.</t>
  </si>
  <si>
    <t>Companies will be removed for subsequent freezes or cuts.</t>
  </si>
  <si>
    <t>Companies will also be removed when they return to Challenger status (5 years of higher dividends).</t>
  </si>
  <si>
    <t>Increases in:</t>
  </si>
  <si>
    <t>Subsequent</t>
  </si>
  <si>
    <t>Increases (Current)</t>
  </si>
  <si>
    <t>out of last</t>
  </si>
  <si>
    <t>2016, 2017</t>
  </si>
  <si>
    <t>FY17</t>
  </si>
  <si>
    <t>2015, 2016, 2017</t>
  </si>
  <si>
    <t>ConAgra Brands Inc.</t>
  </si>
  <si>
    <t>FY16, FY17</t>
  </si>
  <si>
    <t>CBCO</t>
  </si>
  <si>
    <t>2015, 2016, 2017, '18</t>
  </si>
  <si>
    <t>FY17,FY18</t>
  </si>
  <si>
    <t>Added column for 2017 Dividends Paid and initially populated at current rates</t>
  </si>
  <si>
    <t>Updated formula for Regular Dividends Paid over 19 years (1999-2017, inclusive)</t>
  </si>
  <si>
    <t>Added column for '17 vs. '16 Dividends, extended range of Simple Average, Standard Deviation</t>
  </si>
  <si>
    <t>Changed Dividend Growth Rate calculations from 2016 to 2017 Dividends Paid</t>
  </si>
  <si>
    <t>Began re-population of 2017 Dividends Paid column with actual amounts</t>
  </si>
  <si>
    <t>Completed population of 2017 Dividends Paid column with actual figures</t>
  </si>
  <si>
    <t>CARO</t>
  </si>
  <si>
    <t>ExDiv Streak</t>
  </si>
  <si>
    <t>C26</t>
  </si>
  <si>
    <t>RVSB</t>
  </si>
  <si>
    <t>Investar Holding Corp.</t>
  </si>
  <si>
    <t>ISTR</t>
  </si>
  <si>
    <t>2016=2015, Incr. 2018</t>
  </si>
  <si>
    <t>Guaranty Federal Bancshares</t>
  </si>
  <si>
    <t>GFED</t>
  </si>
  <si>
    <t>Pathfinder Bancorp Inc.</t>
  </si>
  <si>
    <t>PBHC</t>
  </si>
  <si>
    <t>Summit Bancshares Inc.</t>
  </si>
  <si>
    <t>SMAL</t>
  </si>
  <si>
    <t>Spun AbbVie, 2018 Challenger</t>
  </si>
  <si>
    <t>Acq'd by Becton Dickinson &amp; Co.</t>
  </si>
  <si>
    <t>A22</t>
  </si>
  <si>
    <t>WPP</t>
  </si>
  <si>
    <t>Input 2017 number of companies by streak length data in CCC Aging (on Summary tab)</t>
  </si>
  <si>
    <t>YTD</t>
  </si>
  <si>
    <t>//\\</t>
  </si>
  <si>
    <t>\\//</t>
  </si>
  <si>
    <t>Nov18</t>
  </si>
  <si>
    <t>Removed notations for multiple increases in 2017 (&amp;) and 2018=Year # (for 2017 file)</t>
  </si>
  <si>
    <t>Added Red color to No. of Years for streaks extended by default (potential 2018 Freezes)</t>
  </si>
  <si>
    <t>Added Preliminary 2018 column (AS) to CCC Aging (on Summary tab)</t>
  </si>
  <si>
    <t>&amp;=Multiple Increases in year shown</t>
  </si>
  <si>
    <t>&amp;2017</t>
  </si>
  <si>
    <t>ALG</t>
  </si>
  <si>
    <t>Also MKCV</t>
  </si>
  <si>
    <t>Adj/Split</t>
  </si>
  <si>
    <t>RecDat Streak</t>
  </si>
  <si>
    <t>also UBP@90%</t>
  </si>
  <si>
    <t>Est Dates</t>
  </si>
  <si>
    <t>Acquired by Business First Bancs.</t>
  </si>
  <si>
    <t>SYNNEX Corp.</t>
  </si>
  <si>
    <t>Cut '17, Incr. '18</t>
  </si>
  <si>
    <t>2017, Being Acquired</t>
  </si>
  <si>
    <t>2016=2015, Incr 2017,Bg Acqd</t>
  </si>
  <si>
    <t>Antero Midstream Partners LP</t>
  </si>
  <si>
    <t>Ladder Capital Corp.</t>
  </si>
  <si>
    <t>Cleared faulty graphs from Summary tab</t>
  </si>
  <si>
    <t>Gladstone Land Corp.</t>
  </si>
  <si>
    <t>LAND</t>
  </si>
  <si>
    <t>Rice Midstream Partners LP</t>
  </si>
  <si>
    <t>RMP</t>
  </si>
  <si>
    <t>EQT GP Holdings LP</t>
  </si>
  <si>
    <t>EQGP</t>
  </si>
  <si>
    <t>2017=2016, Incr 2018</t>
  </si>
  <si>
    <t>Green Plains Partners LP</t>
  </si>
  <si>
    <t>GPP</t>
  </si>
  <si>
    <t>Citizens First Corp.</t>
  </si>
  <si>
    <t>CZFC</t>
  </si>
  <si>
    <t>EHC</t>
  </si>
  <si>
    <t>Encompass Health Corp.</t>
  </si>
  <si>
    <t>(was HealthSouth)</t>
  </si>
  <si>
    <t>2018 Challenger</t>
  </si>
  <si>
    <t>2016=2015, Incr. '17, '18</t>
  </si>
  <si>
    <t>2017, 2018</t>
  </si>
  <si>
    <t>United Community Financial Corp.</t>
  </si>
  <si>
    <t>UCFC</t>
  </si>
  <si>
    <t>&amp;</t>
  </si>
  <si>
    <t>2011=2010, incr. '12, '13, '17, '18</t>
  </si>
  <si>
    <t>Harleysville Financial Corp.</t>
  </si>
  <si>
    <t>Marquette National Corp.</t>
  </si>
  <si>
    <t>MNAT</t>
  </si>
  <si>
    <t>Marine Products Corp.</t>
  </si>
  <si>
    <t>MPX</t>
  </si>
  <si>
    <t>Mueller Water Products Inc.</t>
  </si>
  <si>
    <t>MWA</t>
  </si>
  <si>
    <t>Landmark Infrastructure Partners LP</t>
  </si>
  <si>
    <t>LMRK</t>
  </si>
  <si>
    <t>Dominion Energy Midstream Partners LP</t>
  </si>
  <si>
    <t>DM</t>
  </si>
  <si>
    <t>2014=2013, Incr.'15, '16, '17, '18</t>
  </si>
  <si>
    <t>Sturgis Bancorp</t>
  </si>
  <si>
    <t>STBI</t>
  </si>
  <si>
    <t>Shell Midstream Partners LP</t>
  </si>
  <si>
    <t>SHLX</t>
  </si>
  <si>
    <t>BHLB</t>
  </si>
  <si>
    <t>Berkshire Hills Bancorp Inc.</t>
  </si>
  <si>
    <t>Woodward Inc.</t>
  </si>
  <si>
    <t>WWD</t>
  </si>
  <si>
    <t>Spun off YUMC, lower div, Incr '18</t>
  </si>
  <si>
    <t>Incr. 2017, 2018</t>
  </si>
  <si>
    <t>2015=2014, Incr 2018</t>
  </si>
  <si>
    <t>WDFN</t>
  </si>
  <si>
    <t>Woodlands Financial Services Co.</t>
  </si>
  <si>
    <t>CenterState Bank Corp.</t>
  </si>
  <si>
    <t>CSFL</t>
  </si>
  <si>
    <t>Unitil Corp.</t>
  </si>
  <si>
    <t>UTL</t>
  </si>
  <si>
    <t>Incr. 2018</t>
  </si>
  <si>
    <t>Enviva Partners  LP</t>
  </si>
  <si>
    <t>EVA</t>
  </si>
  <si>
    <t>Independent Bank Group Inc.</t>
  </si>
  <si>
    <t>IBTX</t>
  </si>
  <si>
    <t>Monaco,US$</t>
  </si>
  <si>
    <t>Dec18</t>
  </si>
  <si>
    <t>Bankwell Financial Group Inc.</t>
  </si>
  <si>
    <t>BWFG</t>
  </si>
  <si>
    <t>2016=2015, Incr 2018</t>
  </si>
  <si>
    <t>Wal-Mart Inc.</t>
  </si>
  <si>
    <t>Community Healthcare Trust Inc.</t>
  </si>
  <si>
    <t>CHCT</t>
  </si>
  <si>
    <t>USD Partners LP</t>
  </si>
  <si>
    <t>USDP</t>
  </si>
  <si>
    <t>FirstService Corp.</t>
  </si>
  <si>
    <t>FSV</t>
  </si>
  <si>
    <t>Gilead Sciences Inc.</t>
  </si>
  <si>
    <t>GILD</t>
  </si>
  <si>
    <t>Brookfield Renewable Partners LP</t>
  </si>
  <si>
    <t>BEP</t>
  </si>
  <si>
    <t>Canada, US$</t>
  </si>
  <si>
    <t>2014=2013,Cut'18,To Merge w/NS</t>
  </si>
  <si>
    <t>2013=2012, Cut '18</t>
  </si>
  <si>
    <t>Incr. in 2017, 2018</t>
  </si>
  <si>
    <t>A27</t>
  </si>
  <si>
    <t>Ireland, US$</t>
  </si>
  <si>
    <t>Enpro Industries Inc.</t>
  </si>
  <si>
    <t>NPO</t>
  </si>
  <si>
    <t>Equinix Inc.</t>
  </si>
  <si>
    <t>EQIX</t>
  </si>
  <si>
    <t>Dicks Sporting Goods Inc.</t>
  </si>
  <si>
    <t>DKS</t>
  </si>
  <si>
    <t>2016=2015, Being Acquired</t>
  </si>
  <si>
    <t>NYLD</t>
  </si>
  <si>
    <t>25¢ Spec-5/15</t>
  </si>
  <si>
    <t>ServisFirst Bancshares Inc.</t>
  </si>
  <si>
    <t>SFBS</t>
  </si>
  <si>
    <t>2012=2011, incr. '13, '14, '17, '18</t>
  </si>
  <si>
    <t>Incr. 2017 *, 2018</t>
  </si>
  <si>
    <t>County Bancorp Inc.</t>
  </si>
  <si>
    <t>ICBK</t>
  </si>
  <si>
    <t>2016, 2017, 2018</t>
  </si>
  <si>
    <t>2010=2009, Incr. 2016, 2017, '18</t>
  </si>
  <si>
    <t>Summit Financial Group Inc.</t>
  </si>
  <si>
    <t>SMMF</t>
  </si>
  <si>
    <t>Natural Health Trends Corp.</t>
  </si>
  <si>
    <t>Saratoga Investment Corp.</t>
  </si>
  <si>
    <t>SAR</t>
  </si>
  <si>
    <t>State Bank Corp.</t>
  </si>
  <si>
    <t>SBAZ</t>
  </si>
  <si>
    <t>Flanigan's Enterprises Inc.</t>
  </si>
  <si>
    <t>BDL</t>
  </si>
  <si>
    <t>2016=2015, Incr. 2017, 2018</t>
  </si>
  <si>
    <t>Jan19</t>
  </si>
  <si>
    <t>BWX Technologies Inc.</t>
  </si>
  <si>
    <t>BWXT</t>
  </si>
  <si>
    <t>Incr 2018</t>
  </si>
  <si>
    <t>Haverty Furniture Companies Inc. A</t>
  </si>
  <si>
    <t>HVT-A</t>
  </si>
  <si>
    <t>Bloomin' Brands Inc.</t>
  </si>
  <si>
    <t>BLMN</t>
  </si>
  <si>
    <t>Cut again '16, incr '17, '18</t>
  </si>
  <si>
    <t>WELL</t>
  </si>
  <si>
    <t>TTEC Holdings Inc.</t>
  </si>
  <si>
    <t>TTEC</t>
  </si>
  <si>
    <t>2018 not Year 8</t>
  </si>
  <si>
    <t>Acquired by Discovery Commun.</t>
  </si>
  <si>
    <t>cut again 8/16, incr. 2017, 2018</t>
  </si>
  <si>
    <t>2016=2015, incr. 2017, 2018</t>
  </si>
  <si>
    <t>2013=2012, Cut 2018</t>
  </si>
  <si>
    <t>Dollar General Corp.</t>
  </si>
  <si>
    <t>DG</t>
  </si>
  <si>
    <t>Owens Realty Mortgage Inc.</t>
  </si>
  <si>
    <t>ORM</t>
  </si>
  <si>
    <t>CareTrust REIT Inc.</t>
  </si>
  <si>
    <t>CTRE</t>
  </si>
  <si>
    <t>Incr '11, '12, then '15, '16, '17, '18</t>
  </si>
  <si>
    <t>Fulton Financial Corp.</t>
  </si>
  <si>
    <t>NBT Bancorp Inc.</t>
  </si>
  <si>
    <t>NBTB</t>
  </si>
  <si>
    <t>Rexford Industrial Realty Inc.</t>
  </si>
  <si>
    <t>REXR</t>
  </si>
  <si>
    <t>Feb19</t>
  </si>
  <si>
    <t>Constellation Brands Inc. A</t>
  </si>
  <si>
    <t>Constellation Brands Inc. B</t>
  </si>
  <si>
    <t>STZ</t>
  </si>
  <si>
    <t>STZ.B</t>
  </si>
  <si>
    <t>Acquired by First Financial Bancorp</t>
  </si>
  <si>
    <t>Also WSOB</t>
  </si>
  <si>
    <t>Carnival Corp.</t>
  </si>
  <si>
    <t>Carnival plc</t>
  </si>
  <si>
    <t>CCL</t>
  </si>
  <si>
    <t>CUK</t>
  </si>
  <si>
    <t>2017=2016, Being Acquired?</t>
  </si>
  <si>
    <t>Potomac Bancshares Inc.</t>
  </si>
  <si>
    <t>PTBS</t>
  </si>
  <si>
    <t>EstD,10%stk-7/28</t>
  </si>
  <si>
    <t>Acquired by First Mid-Illinois Banc.</t>
  </si>
  <si>
    <t>Cut for 2016, Incr 2018</t>
  </si>
  <si>
    <t>Div. Susp.; Incr. '15, '16, '17, '18</t>
  </si>
  <si>
    <t>Orrstown Financial Services Inc.</t>
  </si>
  <si>
    <t>Monro Inc.</t>
  </si>
  <si>
    <t>Monroe Muffler Brake Inc.</t>
  </si>
  <si>
    <t>Monroe Inc.</t>
  </si>
  <si>
    <t>&amp;,Semi&gt;Qtrly</t>
  </si>
  <si>
    <t>Hoegh LNG Partners LP</t>
  </si>
  <si>
    <t>HMLP</t>
  </si>
  <si>
    <t>Value Line Inc.</t>
  </si>
  <si>
    <t>VALU</t>
  </si>
  <si>
    <t>Incr. '13, '14; decr. '15, Incr. '16-'18</t>
  </si>
  <si>
    <t>2016=2015, Cut 2017, Incr 2018</t>
  </si>
  <si>
    <t>Franklin Financial Services Inc.</t>
  </si>
  <si>
    <t>FRAF</t>
  </si>
  <si>
    <t>Incr. '12-'14,'16(x2),'17(x2),'18(x2)</t>
  </si>
  <si>
    <t>PB Bancorp Inc.</t>
  </si>
  <si>
    <t>PBBI</t>
  </si>
  <si>
    <t>People's Utah Bancorp</t>
  </si>
  <si>
    <t>PUB</t>
  </si>
  <si>
    <t>GWB</t>
  </si>
  <si>
    <t>Great Western Bancorp Inc.</t>
  </si>
  <si>
    <t>2010=2009, incr 2013, 2018</t>
  </si>
  <si>
    <t>10¢ Spec-5/25</t>
  </si>
  <si>
    <t>Community West Bancshares</t>
  </si>
  <si>
    <t>CWBC</t>
  </si>
  <si>
    <t>ARGO</t>
  </si>
  <si>
    <t>Payouts/</t>
  </si>
  <si>
    <t>Year</t>
  </si>
  <si>
    <t>Special</t>
  </si>
  <si>
    <t>Payouts/Year Added</t>
  </si>
  <si>
    <t>Sector moved adjacent to Industry</t>
  </si>
  <si>
    <t>Record Date, Confidence Factor removed</t>
  </si>
  <si>
    <t>Dividends Paid by Year and Percent Increase by Year moved to new "Historical" sheet</t>
  </si>
  <si>
    <t>Enter the Ticker Symbol(s) of interest into Column B. All other fields will automatically populate.</t>
  </si>
  <si>
    <t>ADR-UK</t>
  </si>
  <si>
    <t>India</t>
  </si>
  <si>
    <t>CQH</t>
  </si>
  <si>
    <t>CTO</t>
  </si>
  <si>
    <t>MFC</t>
  </si>
  <si>
    <t>Cheniere Energy Partners LP Holdings LLC</t>
  </si>
  <si>
    <t>Consolidated-Tomoka Land Co.</t>
  </si>
  <si>
    <t>Manulife Financial Corporation</t>
  </si>
  <si>
    <t>Primoris Services Corporation</t>
  </si>
  <si>
    <t>Timken Company (The)</t>
  </si>
  <si>
    <t>A2</t>
  </si>
  <si>
    <t>C2</t>
  </si>
  <si>
    <t>C7</t>
  </si>
  <si>
    <t>JlDc</t>
  </si>
  <si>
    <t>Chemicals</t>
  </si>
  <si>
    <t>Adj/split</t>
  </si>
  <si>
    <t>Numbers in Blue directly from Finviz</t>
  </si>
  <si>
    <t>NY</t>
  </si>
  <si>
    <t>Est-5yr</t>
  </si>
  <si>
    <t>Historical Information</t>
  </si>
  <si>
    <t>Adj. Split</t>
  </si>
  <si>
    <t>HEICO Corp.</t>
  </si>
  <si>
    <t>HEI</t>
  </si>
  <si>
    <t>Hawthorn Bancshares Inc.</t>
  </si>
  <si>
    <t>HWBK</t>
  </si>
  <si>
    <t>OZK</t>
  </si>
  <si>
    <t xml:space="preserve">To add more rows: Select a row above. Copy and paste the entire row below. </t>
  </si>
  <si>
    <t>MS</t>
  </si>
  <si>
    <t>SWKS</t>
  </si>
  <si>
    <t>HCKT</t>
  </si>
  <si>
    <t>Bank of America Corp</t>
  </si>
  <si>
    <t>Morgan Stanley</t>
  </si>
  <si>
    <t>Simpsom Manufacturing Co.</t>
  </si>
  <si>
    <t>Information Technology</t>
  </si>
  <si>
    <t>The Hackett Group Inc.</t>
  </si>
  <si>
    <t>JunDec</t>
  </si>
  <si>
    <t>Home Federal Bancorp Inc. of Louisiana</t>
  </si>
  <si>
    <t>B5</t>
  </si>
  <si>
    <t>Current</t>
  </si>
  <si>
    <t>Previous</t>
  </si>
  <si>
    <t>Annualized</t>
  </si>
  <si>
    <t>DEG=Dividend to Earnings Growth; A/D=Acceleration/Deceleration; DGR=Dividend Growth Rate</t>
  </si>
  <si>
    <t>EPS=Earnings Per Share; P/E=Price/Earnings Per Share; TTM=Trailing Twelve Months; FYE=Fiscal Year End; MRQ=Most Recent Quarter; ROE = Return on Equity</t>
  </si>
  <si>
    <t>Last increased on:</t>
  </si>
  <si>
    <t>Last Increased on:</t>
  </si>
  <si>
    <t>Reorganized data to consolidate Dividend Information</t>
  </si>
  <si>
    <t>http://dripinvesting.org/Tools/Tools.asp</t>
  </si>
  <si>
    <t>Switch to quarterly div</t>
  </si>
  <si>
    <t>Can,US$</t>
  </si>
  <si>
    <t>MSCI</t>
  </si>
  <si>
    <t>SGC</t>
  </si>
  <si>
    <t>A4</t>
  </si>
  <si>
    <t>MSCI Inc.</t>
  </si>
  <si>
    <t>TFS Financial Corporation</t>
  </si>
  <si>
    <t>Carolina Financial Corp</t>
  </si>
  <si>
    <t>Maiden Holdings Ltd.</t>
  </si>
  <si>
    <t>MHLD</t>
  </si>
  <si>
    <t>Abaxis Inc.</t>
  </si>
  <si>
    <t>ABAX</t>
  </si>
  <si>
    <t>Acquired by Zoetis</t>
  </si>
  <si>
    <t>Capella Education Company</t>
  </si>
  <si>
    <t>CPLA</t>
  </si>
  <si>
    <t>Merged with Strayer to form Strategic Education</t>
  </si>
  <si>
    <t>DPS</t>
  </si>
  <si>
    <t>Dr Pepper Snapple Group</t>
  </si>
  <si>
    <t>Merged with Keurig to form Keurig Dr Pepper</t>
  </si>
  <si>
    <t>FNB Bancorp</t>
  </si>
  <si>
    <t>FNBG</t>
  </si>
  <si>
    <t>Acquired by Trico Bancshares</t>
  </si>
  <si>
    <t>Infinity Property &amp; Casualty</t>
  </si>
  <si>
    <t>IPCC</t>
  </si>
  <si>
    <t>Acquired by Kemper</t>
  </si>
  <si>
    <t>WGL Holdings Inc.</t>
  </si>
  <si>
    <t>WGL</t>
  </si>
  <si>
    <t>Acquired by Altgas</t>
  </si>
  <si>
    <t>Tallgrass Energy Partners LP</t>
  </si>
  <si>
    <t>TEP</t>
  </si>
  <si>
    <t>Acquired by Tallgras Energy GP</t>
  </si>
  <si>
    <t>Finish Line Inc. (The)</t>
  </si>
  <si>
    <t>FINL</t>
  </si>
  <si>
    <t>Acquired by JD Sports Fashion</t>
  </si>
  <si>
    <t>DDR Corp</t>
  </si>
  <si>
    <t>DDR</t>
  </si>
  <si>
    <t>Xerox Corp.</t>
  </si>
  <si>
    <t>XRX</t>
  </si>
  <si>
    <t>SCANA Corp.</t>
  </si>
  <si>
    <t>SCG</t>
  </si>
  <si>
    <t>Westar Energy</t>
  </si>
  <si>
    <t>WR</t>
  </si>
  <si>
    <t>Great Plains Energy Inc.</t>
  </si>
  <si>
    <t>GXP</t>
  </si>
  <si>
    <t>Merged with Great Plains Energy to form Evergy</t>
  </si>
  <si>
    <t>Merged with Westar Energy to form Evergy</t>
  </si>
  <si>
    <t>Superior Group of Companies Inc.</t>
  </si>
  <si>
    <t>CWEN</t>
  </si>
  <si>
    <t>Clearway Energy Inc.</t>
  </si>
  <si>
    <t>WYND</t>
  </si>
  <si>
    <t>Wyndham Destinations Inc.</t>
  </si>
  <si>
    <t>Logitech International</t>
  </si>
  <si>
    <t>Sep</t>
  </si>
  <si>
    <t>Masco Corp</t>
  </si>
  <si>
    <t>PS Business Parks Inc</t>
  </si>
  <si>
    <t>Switz, CHF</t>
  </si>
  <si>
    <t>Promotions:</t>
  </si>
  <si>
    <t>EVRG</t>
  </si>
  <si>
    <t>Evergy Inc</t>
  </si>
  <si>
    <t>Merger of WR and GXP</t>
  </si>
  <si>
    <t>OTC</t>
  </si>
  <si>
    <t>Streak Began</t>
  </si>
  <si>
    <t>Streak</t>
  </si>
  <si>
    <t>Began</t>
  </si>
  <si>
    <t>Recessions</t>
  </si>
  <si>
    <t>Survived</t>
  </si>
  <si>
    <t xml:space="preserve">Indicates a security that is traded "over-the-counter." </t>
  </si>
  <si>
    <t>Such securities typically have low liquidity and high bid-ask spreads.</t>
  </si>
  <si>
    <t>Year the current dividend growth streak started. (This may not be the year the dividend was initiated, for</t>
  </si>
  <si>
    <t>example if the dividend was cut or frozen and subsequently increased a new streak is started)</t>
  </si>
  <si>
    <t>Recessions Survived</t>
  </si>
  <si>
    <t>Number of recessions the dividend growth streak has survived. For the purposes of this metric, the</t>
  </si>
  <si>
    <t>following years are defined as beginnings of recessions: 1953, 1958, 1960, 1970, 1973, 1980, 1990, 2001, 2008</t>
  </si>
  <si>
    <t>Spirit Realty Capital</t>
  </si>
  <si>
    <t>Spinoff/Div cut</t>
  </si>
  <si>
    <t>Acquired by Brookfield Property Partners</t>
  </si>
  <si>
    <t>Acquired by AXA</t>
  </si>
  <si>
    <t>Acquired by Mackinac Financial</t>
  </si>
  <si>
    <t>Dropped coverage of Fundamental Data for OTC stocks</t>
  </si>
  <si>
    <t>Added "Streak Began" and "Recessions Survived" Columns</t>
  </si>
  <si>
    <t>Wyndham Destinations</t>
  </si>
  <si>
    <t>Wyndham Worldwide Corp</t>
  </si>
  <si>
    <t>NRG Yield Inc</t>
  </si>
  <si>
    <t>Clearway Energy Inc</t>
  </si>
  <si>
    <t>Great Plains Energy</t>
  </si>
  <si>
    <t>merger</t>
  </si>
  <si>
    <t>Apr18</t>
  </si>
  <si>
    <t>Averages for All</t>
  </si>
  <si>
    <t>book value per share). Book value per share is derived by dividing the Price/Book Value ratio in column AF into the current price</t>
  </si>
  <si>
    <t>in column I. The actual Graham number is not shown, but is divided into the current price in order to produce a premium or</t>
  </si>
  <si>
    <t>to be declared. Note that Ex-Dividend Dates are always one trading day prior to the Record Date.</t>
  </si>
  <si>
    <t>and other company-specific information.</t>
  </si>
  <si>
    <t>Year, upcoming splits, spin-offs, or acquisitions (by another company), companies that are based outside the United States</t>
  </si>
  <si>
    <t>Historical Data</t>
  </si>
  <si>
    <t>(removed, See Appendix A below)</t>
  </si>
  <si>
    <t>OCFC</t>
  </si>
  <si>
    <t>Ameren Corp</t>
  </si>
  <si>
    <t>Crown Castle International Corp</t>
  </si>
  <si>
    <t>Dolby Laboratories Inc</t>
  </si>
  <si>
    <t>OceanFirst Financial Corp</t>
  </si>
  <si>
    <t>C1</t>
  </si>
  <si>
    <t>6¢Spec-12/14</t>
  </si>
  <si>
    <t>10¢Spec 10/21</t>
  </si>
  <si>
    <t>2018=2017</t>
  </si>
  <si>
    <t>ET</t>
  </si>
  <si>
    <t>Energy Transfer LP</t>
  </si>
  <si>
    <t>Acquired by Energy Transfer Equity</t>
  </si>
  <si>
    <t xml:space="preserve">Acquired by People’s United Financial </t>
  </si>
  <si>
    <t>Acquired by Marathon Petroleum Corp</t>
  </si>
  <si>
    <t>Acquired by BOK Financial</t>
  </si>
  <si>
    <t>Acquired by Cheniere Energy Inc</t>
  </si>
  <si>
    <t>Acquired by Synnex Corp</t>
  </si>
  <si>
    <t>Life Sciences Tools &amp; Services</t>
  </si>
  <si>
    <t>Specialty Retail</t>
  </si>
  <si>
    <t>Technology Hardware, Storage &amp; Peripherals</t>
  </si>
  <si>
    <t>Real Estate</t>
  </si>
  <si>
    <t>Equity Real Estate Investment Trusts (REITs)</t>
  </si>
  <si>
    <t>Health Care Providers &amp; Services</t>
  </si>
  <si>
    <t>Commercial Services &amp; Supplies</t>
  </si>
  <si>
    <t>Mortgage Real Estate Investment Trusts (REITs)</t>
  </si>
  <si>
    <t>Health Care Equipment &amp; Supplies</t>
  </si>
  <si>
    <t>IT Services</t>
  </si>
  <si>
    <t>Semiconductors &amp; Semiconductor Equipment</t>
  </si>
  <si>
    <t>Food Products</t>
  </si>
  <si>
    <t>Multi-Utilities</t>
  </si>
  <si>
    <t>Electric Utilities</t>
  </si>
  <si>
    <t>Independent Power and Renewable Electricity Producers</t>
  </si>
  <si>
    <t>Thrifts &amp; Mortgage Finance</t>
  </si>
  <si>
    <t>Trading Companies &amp; Distributors</t>
  </si>
  <si>
    <t>Airlines</t>
  </si>
  <si>
    <t>Auto Components</t>
  </si>
  <si>
    <t>Capital Markets</t>
  </si>
  <si>
    <t>Food &amp; Staples Retailing</t>
  </si>
  <si>
    <t>Oil, Gas &amp; Consumable Fuels</t>
  </si>
  <si>
    <t>Electronic Equipment, Instruments &amp; Components</t>
  </si>
  <si>
    <t>Banks</t>
  </si>
  <si>
    <t>Gas Utilities</t>
  </si>
  <si>
    <t>Water Utilities</t>
  </si>
  <si>
    <t>Containers &amp; Packaging</t>
  </si>
  <si>
    <t>Communication Services</t>
  </si>
  <si>
    <t>Consumer Finance</t>
  </si>
  <si>
    <t>Aerospace &amp; Defense</t>
  </si>
  <si>
    <t>Leisure Products</t>
  </si>
  <si>
    <t>Beverages</t>
  </si>
  <si>
    <t>Multiline Retail</t>
  </si>
  <si>
    <t>Pharmaceuticals</t>
  </si>
  <si>
    <t>Real Estate Management &amp; Development</t>
  </si>
  <si>
    <t>Household Durables</t>
  </si>
  <si>
    <t>Diversified Telecommunication Services</t>
  </si>
  <si>
    <t>Hotels, Restaurants &amp; Leisure</t>
  </si>
  <si>
    <t>Household Products</t>
  </si>
  <si>
    <t>Air Freight &amp; Logistics</t>
  </si>
  <si>
    <t>Metals &amp; Mining</t>
  </si>
  <si>
    <t>Road &amp; Rail</t>
  </si>
  <si>
    <t>Textiles, Apparel &amp; Luxury Goods</t>
  </si>
  <si>
    <t>Distributors</t>
  </si>
  <si>
    <t>Communications Equipment</t>
  </si>
  <si>
    <t>Industrial Conglomerates</t>
  </si>
  <si>
    <t>Professional Services</t>
  </si>
  <si>
    <t>Electrical Equipment</t>
  </si>
  <si>
    <t>Internet &amp; Direct Marketing Retail</t>
  </si>
  <si>
    <t>Construction &amp; Engineering</t>
  </si>
  <si>
    <t>Paper &amp; Forest Products</t>
  </si>
  <si>
    <t>Automobiles</t>
  </si>
  <si>
    <t>Energy Equipment &amp; Services</t>
  </si>
  <si>
    <t>Software</t>
  </si>
  <si>
    <t>Marine</t>
  </si>
  <si>
    <t>Diversified Consumer Services</t>
  </si>
  <si>
    <t>Wireless Telecommunication Services</t>
  </si>
  <si>
    <t>Construction Materials</t>
  </si>
  <si>
    <t>Aramark Services Inc.</t>
  </si>
  <si>
    <t>New Media</t>
  </si>
  <si>
    <t>Gaming and Leisure Properties</t>
  </si>
  <si>
    <t>Acquired by Conagra Brands</t>
  </si>
  <si>
    <t>Linde Plc</t>
  </si>
  <si>
    <t>LIN</t>
  </si>
  <si>
    <t>Updated Sector and Industry classifications</t>
  </si>
  <si>
    <t>Bermuda,US$, Adj. Stk Div.</t>
  </si>
  <si>
    <t>19 Yrs Reg Dividends</t>
  </si>
  <si>
    <t>PX</t>
  </si>
  <si>
    <t>Praxair Inc.</t>
  </si>
  <si>
    <t>Bank OZK</t>
  </si>
  <si>
    <t>20 yrs</t>
  </si>
  <si>
    <t>'99-'18</t>
  </si>
  <si>
    <t>D.R. Horton Inc</t>
  </si>
  <si>
    <t>Interdigital Inc</t>
  </si>
  <si>
    <t>ROA</t>
  </si>
  <si>
    <t>Canada, CAD</t>
  </si>
  <si>
    <t>Adj Split</t>
  </si>
  <si>
    <t>2018 = Year 7</t>
  </si>
  <si>
    <t>2018 = Year 13</t>
  </si>
  <si>
    <t>2018 = Year 6</t>
  </si>
  <si>
    <t>2018 = Year 10</t>
  </si>
  <si>
    <t>2018 = Year 9</t>
  </si>
  <si>
    <t>2018 = Year 14</t>
  </si>
  <si>
    <t>Dividend suspended</t>
  </si>
  <si>
    <t>2018 = Year 15</t>
  </si>
  <si>
    <t>2018 = Year 8</t>
  </si>
  <si>
    <t>FY Streak, FY 2018 = Year 13</t>
  </si>
  <si>
    <t>FY Streak 2018 = Year 6</t>
  </si>
  <si>
    <t>2018 = Year 33</t>
  </si>
  <si>
    <t>2018 = Year 27</t>
  </si>
  <si>
    <t>Adj Stock dividend</t>
  </si>
  <si>
    <t>Added TTM ROA</t>
  </si>
  <si>
    <t>TTM ROA</t>
  </si>
  <si>
    <t>shows the trailing twelve months' rate of return on assets</t>
  </si>
  <si>
    <t>Averages by Sector</t>
  </si>
  <si>
    <t>©2007-2019 All Rights Reserved. This listing is intended for personal, non-commercial use only.</t>
  </si>
  <si>
    <t>Numbers in Gray last updated 1/31/2019</t>
  </si>
  <si>
    <t>Last updated 1/31/2019</t>
  </si>
  <si>
    <t>Go private</t>
  </si>
  <si>
    <t>Acquired by Takeda</t>
  </si>
  <si>
    <t>Acquired by Valero Energy Corp</t>
  </si>
  <si>
    <t>Notes: Includes Incorrect Additions and Reinstatements</t>
  </si>
  <si>
    <t>Added Averages by Sector</t>
  </si>
  <si>
    <t>Updated Dividend Growth Model formulas</t>
  </si>
  <si>
    <t>Updated Dividend Growth Rate formulas</t>
  </si>
  <si>
    <t>Updated Historical data with 2018 dividends</t>
  </si>
  <si>
    <t>Riverview Bancorp Inc</t>
  </si>
  <si>
    <t>CDK Global Inc</t>
  </si>
  <si>
    <t>Alamo Group Inc</t>
  </si>
  <si>
    <t>Acquired by Independent Bank Group</t>
  </si>
  <si>
    <t>To Contender</t>
  </si>
  <si>
    <t>Formerly OZRK</t>
  </si>
  <si>
    <t>B6</t>
  </si>
  <si>
    <t>B9</t>
  </si>
  <si>
    <t>C9</t>
  </si>
  <si>
    <t>C6</t>
  </si>
  <si>
    <t>Acquired by Western Gas Equity Partners LP</t>
  </si>
  <si>
    <t>Acquired by CenterPoint Energy</t>
  </si>
  <si>
    <t>The Dividend Champions List</t>
  </si>
  <si>
    <t>A Resource For Dividend Growth Investors</t>
  </si>
  <si>
    <t>A monthly publication tracking companies with a history of consistently increasing their dividends</t>
  </si>
  <si>
    <t>Created by David Fish</t>
  </si>
  <si>
    <t>Updated by Justin Law</t>
  </si>
  <si>
    <t>To be included on the list, a company must be consistently increasing its calendar year dividend payout for at least the past 5 years</t>
  </si>
  <si>
    <t>Added Title page</t>
  </si>
  <si>
    <t>©2019 All Rights Reserved. This listing is intended for personal, non-commercial use only.</t>
  </si>
  <si>
    <t>A7</t>
  </si>
  <si>
    <t>AprOct</t>
  </si>
  <si>
    <t>Apr</t>
  </si>
  <si>
    <t>Western Midstream Partners LP</t>
  </si>
  <si>
    <t>Acquired by Arclight Energy Partners</t>
  </si>
  <si>
    <t>Acquired by Fifth Third Bancorp</t>
  </si>
  <si>
    <t>Mar19</t>
  </si>
  <si>
    <t>Adj. switch to quarterly</t>
  </si>
  <si>
    <t>A3</t>
  </si>
  <si>
    <t>Tallgrass Energy LP</t>
  </si>
  <si>
    <t>TGE</t>
  </si>
  <si>
    <t>Acquired by Ready Capital</t>
  </si>
  <si>
    <t>As of4/30/19</t>
  </si>
  <si>
    <t>Apr19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</si>
</sst>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1">
    <numFmt numFmtId="164" formatCode="m/d/yy"/>
    <numFmt numFmtId="165" formatCode="0.0000"/>
    <numFmt numFmtId="166" formatCode="0.0_);\(0.0\)"/>
    <numFmt numFmtId="167" formatCode="0.0_);[Red]\(0.0\)"/>
    <numFmt numFmtId="168" formatCode="0.0"/>
    <numFmt numFmtId="169" formatCode="0.000"/>
    <numFmt numFmtId="170" formatCode="0.000_);[Red]\(0.000\)"/>
    <numFmt numFmtId="171" formatCode="0.00_);[Red]\(0.00\)"/>
    <numFmt numFmtId="172" formatCode="m/d/yy;@"/>
    <numFmt numFmtId="173" formatCode="yyyy\-m\-d;@"/>
    <numFmt numFmtId="174" formatCode="0.000;[Red]0.000"/>
  </numFmts>
  <fonts count="96" x14ac:knownFonts="1">
    <font>
      <sz val="10"/>
      <name val="Arial"/>
      <family val="2"/>
    </font>
    <font>
      <b/>
      <i/>
      <u/>
      <sz val="10"/>
      <color indexed="17"/>
      <name val="Arial"/>
      <family val="2"/>
    </font>
    <font>
      <i/>
      <sz val="9"/>
      <name val="Arial"/>
      <family val="2"/>
    </font>
    <font>
      <u/>
      <sz val="10"/>
      <color indexed="12"/>
      <name val="Arial"/>
      <family val="2"/>
    </font>
    <font>
      <sz val="8"/>
      <name val="Arial"/>
      <family val="2"/>
    </font>
    <font>
      <b/>
      <i/>
      <u/>
      <sz val="10"/>
      <name val="Arial"/>
      <family val="2"/>
    </font>
    <font>
      <sz val="10"/>
      <color indexed="48"/>
      <name val="Arial"/>
      <family val="2"/>
    </font>
    <font>
      <b/>
      <i/>
      <u/>
      <sz val="9"/>
      <name val="Arial"/>
      <family val="2"/>
    </font>
    <font>
      <sz val="9"/>
      <name val="Arial"/>
      <family val="2"/>
    </font>
    <font>
      <i/>
      <sz val="7"/>
      <name val="Arial"/>
      <family val="2"/>
    </font>
    <font>
      <sz val="7"/>
      <color indexed="17"/>
      <name val="Arial"/>
      <family val="2"/>
    </font>
    <font>
      <sz val="7"/>
      <name val="Arial"/>
      <family val="2"/>
    </font>
    <font>
      <i/>
      <sz val="8"/>
      <name val="Arial"/>
      <family val="2"/>
    </font>
    <font>
      <sz val="7"/>
      <color indexed="10"/>
      <name val="Arial"/>
      <family val="2"/>
    </font>
    <font>
      <i/>
      <sz val="8"/>
      <color indexed="17"/>
      <name val="Arial"/>
      <family val="2"/>
    </font>
    <font>
      <b/>
      <i/>
      <sz val="7"/>
      <color indexed="10"/>
      <name val="Arial"/>
      <family val="2"/>
    </font>
    <font>
      <sz val="9"/>
      <color indexed="48"/>
      <name val="Arial"/>
      <family val="2"/>
    </font>
    <font>
      <sz val="8"/>
      <color indexed="17"/>
      <name val="Arial"/>
      <family val="2"/>
    </font>
    <font>
      <b/>
      <sz val="8"/>
      <name val="Arial"/>
      <family val="2"/>
    </font>
    <font>
      <i/>
      <sz val="8"/>
      <color indexed="10"/>
      <name val="Arial"/>
      <family val="2"/>
    </font>
    <font>
      <sz val="8"/>
      <color indexed="48"/>
      <name val="Arial"/>
      <family val="2"/>
    </font>
    <font>
      <b/>
      <sz val="9"/>
      <name val="Arial"/>
      <family val="2"/>
    </font>
    <font>
      <sz val="9"/>
      <color indexed="10"/>
      <name val="Arial"/>
      <family val="2"/>
    </font>
    <font>
      <sz val="9"/>
      <color indexed="17"/>
      <name val="Arial"/>
      <family val="2"/>
    </font>
    <font>
      <sz val="8"/>
      <color indexed="10"/>
      <name val="Arial"/>
      <family val="2"/>
    </font>
    <font>
      <sz val="9"/>
      <color indexed="25"/>
      <name val="Arial"/>
      <family val="2"/>
    </font>
    <font>
      <sz val="8"/>
      <color indexed="14"/>
      <name val="Arial"/>
      <family val="2"/>
    </font>
    <font>
      <sz val="9"/>
      <color indexed="57"/>
      <name val="Arial"/>
      <family val="2"/>
    </font>
    <font>
      <sz val="8"/>
      <color indexed="58"/>
      <name val="Arial"/>
      <family val="2"/>
    </font>
    <font>
      <b/>
      <i/>
      <u/>
      <sz val="10"/>
      <color indexed="21"/>
      <name val="Arial"/>
      <family val="2"/>
    </font>
    <font>
      <sz val="9"/>
      <color indexed="38"/>
      <name val="Arial"/>
      <family val="2"/>
    </font>
    <font>
      <sz val="9"/>
      <color indexed="59"/>
      <name val="Arial"/>
      <family val="2"/>
    </font>
    <font>
      <b/>
      <i/>
      <u/>
      <sz val="10"/>
      <color indexed="53"/>
      <name val="Arial"/>
      <family val="2"/>
    </font>
    <font>
      <sz val="9"/>
      <color indexed="58"/>
      <name val="Arial"/>
      <family val="2"/>
    </font>
    <font>
      <sz val="8"/>
      <color indexed="25"/>
      <name val="Arial"/>
      <family val="2"/>
    </font>
    <font>
      <sz val="9"/>
      <color indexed="61"/>
      <name val="Arial"/>
      <family val="2"/>
    </font>
    <font>
      <sz val="9"/>
      <color indexed="52"/>
      <name val="Arial"/>
      <family val="2"/>
    </font>
    <font>
      <b/>
      <i/>
      <u/>
      <sz val="10"/>
      <color indexed="40"/>
      <name val="Arial"/>
      <family val="2"/>
    </font>
    <font>
      <b/>
      <i/>
      <u/>
      <sz val="10"/>
      <color indexed="16"/>
      <name val="Arial"/>
      <family val="2"/>
    </font>
    <font>
      <sz val="10"/>
      <color indexed="16"/>
      <name val="Arial"/>
      <family val="2"/>
    </font>
    <font>
      <b/>
      <sz val="9"/>
      <color indexed="10"/>
      <name val="Arial"/>
      <family val="2"/>
    </font>
    <font>
      <i/>
      <sz val="9"/>
      <color indexed="17"/>
      <name val="Arial"/>
      <family val="2"/>
    </font>
    <font>
      <i/>
      <sz val="9"/>
      <color indexed="48"/>
      <name val="Arial"/>
      <family val="2"/>
    </font>
    <font>
      <i/>
      <sz val="9"/>
      <color indexed="46"/>
      <name val="Arial"/>
      <family val="2"/>
    </font>
    <font>
      <i/>
      <sz val="9"/>
      <color indexed="10"/>
      <name val="Arial"/>
      <family val="2"/>
    </font>
    <font>
      <sz val="9"/>
      <color indexed="46"/>
      <name val="Arial"/>
      <family val="2"/>
    </font>
    <font>
      <b/>
      <i/>
      <sz val="9"/>
      <name val="Arial"/>
      <family val="2"/>
    </font>
    <font>
      <i/>
      <u/>
      <sz val="9"/>
      <name val="Arial"/>
      <family val="2"/>
    </font>
    <font>
      <u/>
      <sz val="8"/>
      <name val="Arial"/>
      <family val="2"/>
    </font>
    <font>
      <b/>
      <i/>
      <sz val="8"/>
      <name val="Arial"/>
      <family val="2"/>
    </font>
    <font>
      <u/>
      <sz val="8"/>
      <color indexed="12"/>
      <name val="Arial"/>
      <family val="2"/>
    </font>
    <font>
      <b/>
      <i/>
      <sz val="9"/>
      <color indexed="10"/>
      <name val="Arial"/>
      <family val="2"/>
    </font>
    <font>
      <b/>
      <u/>
      <sz val="9"/>
      <name val="Arial"/>
      <family val="2"/>
    </font>
    <font>
      <sz val="6"/>
      <name val="Arial"/>
      <family val="2"/>
    </font>
    <font>
      <u/>
      <sz val="9"/>
      <name val="Arial"/>
      <family val="2"/>
    </font>
    <font>
      <sz val="7"/>
      <color indexed="46"/>
      <name val="Arial"/>
      <family val="2"/>
    </font>
    <font>
      <sz val="10"/>
      <name val="Arial"/>
      <family val="2"/>
    </font>
    <font>
      <i/>
      <sz val="7"/>
      <color indexed="10"/>
      <name val="Arial"/>
      <family val="2"/>
    </font>
    <font>
      <i/>
      <sz val="10"/>
      <name val="Arial"/>
      <family val="2"/>
    </font>
    <font>
      <b/>
      <sz val="10"/>
      <color indexed="17"/>
      <name val="Arial"/>
      <family val="2"/>
    </font>
    <font>
      <b/>
      <sz val="10"/>
      <color indexed="21"/>
      <name val="Arial"/>
      <family val="2"/>
    </font>
    <font>
      <b/>
      <sz val="10"/>
      <color indexed="53"/>
      <name val="Arial"/>
      <family val="2"/>
    </font>
    <font>
      <b/>
      <sz val="10"/>
      <color indexed="40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11"/>
      <color theme="1"/>
      <name val="Calibri"/>
      <family val="2"/>
      <scheme val="minor"/>
    </font>
    <font>
      <sz val="9"/>
      <color rgb="FF008000"/>
      <name val="Arial"/>
      <family val="2"/>
    </font>
    <font>
      <sz val="9"/>
      <color rgb="FF3366FF"/>
      <name val="Arial"/>
      <family val="2"/>
    </font>
    <font>
      <sz val="10"/>
      <color rgb="FFFF0000"/>
      <name val="Arial"/>
      <family val="2"/>
    </font>
    <font>
      <sz val="9"/>
      <color rgb="FFFF0000"/>
      <name val="Arial"/>
      <family val="2"/>
    </font>
    <font>
      <sz val="9"/>
      <color rgb="FF0070C0"/>
      <name val="Arial"/>
      <family val="2"/>
    </font>
    <font>
      <sz val="9"/>
      <color theme="0" tint="-0.499984740745262"/>
      <name val="Arial"/>
      <family val="2"/>
    </font>
    <font>
      <sz val="8"/>
      <color theme="0" tint="-0.499984740745262"/>
      <name val="Arial"/>
      <family val="2"/>
    </font>
    <font>
      <sz val="10"/>
      <color theme="0" tint="-0.499984740745262"/>
      <name val="Arial"/>
      <family val="2"/>
    </font>
    <font>
      <sz val="10"/>
      <color rgb="FF0070C0"/>
      <name val="Arial"/>
      <family val="2"/>
    </font>
    <font>
      <sz val="7"/>
      <color rgb="FF0070C0"/>
      <name val="Arial"/>
      <family val="2"/>
    </font>
    <font>
      <sz val="9"/>
      <color theme="9"/>
      <name val="Arial"/>
      <family val="2"/>
    </font>
    <font>
      <sz val="8"/>
      <color rgb="FFFF0000"/>
      <name val="Arial"/>
      <family val="2"/>
    </font>
    <font>
      <sz val="9"/>
      <color rgb="FF993366"/>
      <name val="Arial"/>
      <family val="2"/>
    </font>
    <font>
      <sz val="9"/>
      <color rgb="FF993300"/>
      <name val="Arial"/>
      <family val="2"/>
    </font>
    <font>
      <sz val="9"/>
      <color theme="5" tint="-0.499984740745262"/>
      <name val="Arial"/>
      <family val="2"/>
    </font>
    <font>
      <sz val="8"/>
      <color rgb="FF008000"/>
      <name val="Arial"/>
      <family val="2"/>
    </font>
    <font>
      <sz val="7"/>
      <color theme="9"/>
      <name val="Arial"/>
      <family val="2"/>
    </font>
    <font>
      <b/>
      <i/>
      <u/>
      <sz val="10"/>
      <color theme="0" tint="-0.499984740745262"/>
      <name val="Arial"/>
      <family val="2"/>
    </font>
    <font>
      <i/>
      <sz val="8"/>
      <color theme="0" tint="-0.499984740745262"/>
      <name val="Arial"/>
      <family val="2"/>
    </font>
    <font>
      <sz val="7"/>
      <color theme="0" tint="-0.499984740745262"/>
      <name val="Arial"/>
      <family val="2"/>
    </font>
    <font>
      <b/>
      <sz val="9"/>
      <color rgb="FFFF0000"/>
      <name val="Arial"/>
      <family val="2"/>
    </font>
    <font>
      <b/>
      <sz val="9"/>
      <color theme="1"/>
      <name val="Arial"/>
      <family val="2"/>
    </font>
    <font>
      <sz val="8"/>
      <color rgb="FF0070C0"/>
      <name val="Arial"/>
      <family val="2"/>
    </font>
    <font>
      <sz val="8"/>
      <color theme="5" tint="-0.499984740745262"/>
      <name val="Arial"/>
      <family val="2"/>
    </font>
    <font>
      <sz val="9"/>
      <color theme="1"/>
      <name val="Arial"/>
      <family val="2"/>
    </font>
    <font>
      <sz val="48"/>
      <name val="Calibri"/>
      <family val="2"/>
      <scheme val="minor"/>
    </font>
    <font>
      <sz val="12"/>
      <name val="Calibri"/>
      <family val="2"/>
      <scheme val="minor"/>
    </font>
    <font>
      <sz val="16"/>
      <name val="Calibri"/>
      <family val="2"/>
      <scheme val="minor"/>
    </font>
    <font>
      <sz val="8"/>
      <name val="Calibri"/>
      <family val="2"/>
      <scheme val="minor"/>
    </font>
    <font>
      <sz val="12"/>
      <color rgb="FF000000"/>
      <name val="Calibri"/>
      <family val="2"/>
      <scheme val="minor"/>
    </font>
  </fonts>
  <fills count="16">
    <fill>
      <patternFill patternType="none"/>
    </fill>
    <fill>
      <patternFill patternType="gray125"/>
    </fill>
    <fill>
      <patternFill patternType="solid">
        <fgColor indexed="22"/>
        <bgColor indexed="55"/>
      </patternFill>
    </fill>
    <fill>
      <patternFill patternType="solid">
        <fgColor indexed="9"/>
        <bgColor indexed="26"/>
      </patternFill>
    </fill>
    <fill>
      <patternFill patternType="solid">
        <fgColor indexed="29"/>
        <bgColor indexed="45"/>
      </patternFill>
    </fill>
    <fill>
      <patternFill patternType="solid">
        <fgColor indexed="55"/>
        <bgColor indexed="22"/>
      </patternFill>
    </fill>
    <fill>
      <patternFill patternType="solid">
        <fgColor indexed="45"/>
        <bgColor indexed="29"/>
      </patternFill>
    </fill>
    <fill>
      <patternFill patternType="solid">
        <fgColor indexed="26"/>
        <bgColor indexed="9"/>
      </patternFill>
    </fill>
    <fill>
      <patternFill patternType="solid">
        <fgColor indexed="45"/>
        <bgColor rgb="FFFF6699"/>
      </patternFill>
    </fill>
    <fill>
      <patternFill patternType="solid">
        <fgColor rgb="FFFF99CC"/>
        <bgColor rgb="FFFF66CC"/>
      </patternFill>
    </fill>
    <fill>
      <patternFill patternType="solid">
        <fgColor rgb="FFFF99CC"/>
        <bgColor rgb="FFFF6699"/>
      </patternFill>
    </fill>
    <fill>
      <patternFill patternType="solid">
        <fgColor rgb="FFFF99CC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</fills>
  <borders count="55">
    <border>
      <left/>
      <right/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8"/>
      </left>
      <right/>
      <top/>
      <bottom/>
      <diagonal/>
    </border>
    <border>
      <left/>
      <right style="thin">
        <color indexed="8"/>
      </right>
      <top/>
      <bottom/>
      <diagonal/>
    </border>
    <border>
      <left/>
      <right/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8"/>
      </right>
      <top style="thin">
        <color indexed="64"/>
      </top>
      <bottom/>
      <diagonal/>
    </border>
    <border>
      <left style="thin">
        <color indexed="64"/>
      </left>
      <right style="thin">
        <color indexed="8"/>
      </right>
      <top/>
      <bottom/>
      <diagonal/>
    </border>
    <border>
      <left style="thin">
        <color indexed="64"/>
      </left>
      <right style="thin">
        <color indexed="8"/>
      </right>
      <top/>
      <bottom style="thin">
        <color indexed="64"/>
      </bottom>
      <diagonal/>
    </border>
    <border>
      <left/>
      <right style="thin">
        <color indexed="8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8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8"/>
      </bottom>
      <diagonal/>
    </border>
    <border>
      <left style="thin">
        <color indexed="64"/>
      </left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8"/>
      </right>
      <top/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64"/>
      </top>
      <bottom/>
      <diagonal/>
    </border>
    <border>
      <left/>
      <right style="thin">
        <color indexed="8"/>
      </right>
      <top style="thin">
        <color indexed="8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8"/>
      </right>
      <top style="thin">
        <color indexed="8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64"/>
      </bottom>
      <diagonal/>
    </border>
    <border>
      <left style="thin">
        <color indexed="8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8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8">
    <xf numFmtId="0" fontId="0" fillId="0" borderId="0"/>
    <xf numFmtId="0" fontId="3" fillId="0" borderId="0" applyNumberFormat="0" applyFill="0" applyBorder="0" applyAlignment="0" applyProtection="0"/>
    <xf numFmtId="0" fontId="64" fillId="0" borderId="0" applyNumberFormat="0" applyFill="0" applyBorder="0" applyAlignment="0" applyProtection="0">
      <alignment vertical="top"/>
      <protection locked="0"/>
    </xf>
    <xf numFmtId="0" fontId="56" fillId="0" borderId="0"/>
    <xf numFmtId="0" fontId="56" fillId="0" borderId="0"/>
    <xf numFmtId="0" fontId="56" fillId="0" borderId="0"/>
    <xf numFmtId="0" fontId="63" fillId="0" borderId="0"/>
    <xf numFmtId="0" fontId="65" fillId="0" borderId="0"/>
  </cellStyleXfs>
  <cellXfs count="1232">
    <xf numFmtId="0" fontId="0" fillId="0" borderId="0" xfId="0"/>
    <xf numFmtId="0" fontId="1" fillId="0" borderId="1" xfId="0" applyFont="1" applyBorder="1" applyAlignment="1">
      <alignment horizontal="left"/>
    </xf>
    <xf numFmtId="0" fontId="4" fillId="0" borderId="2" xfId="0" applyFont="1" applyBorder="1"/>
    <xf numFmtId="0" fontId="4" fillId="0" borderId="3" xfId="0" applyFont="1" applyBorder="1"/>
    <xf numFmtId="0" fontId="0" fillId="0" borderId="4" xfId="0" applyBorder="1"/>
    <xf numFmtId="0" fontId="0" fillId="0" borderId="5" xfId="0" applyBorder="1"/>
    <xf numFmtId="0" fontId="0" fillId="0" borderId="3" xfId="0" applyBorder="1"/>
    <xf numFmtId="0" fontId="7" fillId="0" borderId="6" xfId="0" applyFont="1" applyBorder="1"/>
    <xf numFmtId="0" fontId="4" fillId="0" borderId="5" xfId="0" applyFont="1" applyBorder="1"/>
    <xf numFmtId="0" fontId="8" fillId="0" borderId="5" xfId="0" applyFont="1" applyBorder="1"/>
    <xf numFmtId="0" fontId="11" fillId="0" borderId="7" xfId="0" applyFont="1" applyBorder="1"/>
    <xf numFmtId="0" fontId="0" fillId="0" borderId="8" xfId="0" applyBorder="1"/>
    <xf numFmtId="0" fontId="4" fillId="0" borderId="0" xfId="0" applyFont="1" applyBorder="1"/>
    <xf numFmtId="0" fontId="8" fillId="0" borderId="0" xfId="0" applyFont="1" applyBorder="1"/>
    <xf numFmtId="0" fontId="4" fillId="0" borderId="7" xfId="0" applyFont="1" applyBorder="1" applyAlignment="1">
      <alignment horizontal="left"/>
    </xf>
    <xf numFmtId="0" fontId="3" fillId="0" borderId="0" xfId="1" applyNumberFormat="1" applyFill="1" applyBorder="1" applyAlignment="1" applyProtection="1"/>
    <xf numFmtId="0" fontId="4" fillId="0" borderId="8" xfId="0" applyFont="1" applyBorder="1"/>
    <xf numFmtId="0" fontId="4" fillId="0" borderId="0" xfId="0" applyFont="1" applyBorder="1" applyAlignment="1">
      <alignment horizontal="left"/>
    </xf>
    <xf numFmtId="0" fontId="0" fillId="0" borderId="9" xfId="0" applyBorder="1"/>
    <xf numFmtId="0" fontId="0" fillId="0" borderId="10" xfId="0" applyBorder="1"/>
    <xf numFmtId="0" fontId="4" fillId="0" borderId="7" xfId="0" applyFont="1" applyBorder="1"/>
    <xf numFmtId="0" fontId="8" fillId="0" borderId="2" xfId="0" applyFont="1" applyBorder="1"/>
    <xf numFmtId="0" fontId="8" fillId="0" borderId="4" xfId="0" applyFont="1" applyBorder="1"/>
    <xf numFmtId="0" fontId="8" fillId="0" borderId="3" xfId="0" applyFont="1" applyBorder="1"/>
    <xf numFmtId="0" fontId="8" fillId="0" borderId="11" xfId="0" applyFont="1" applyBorder="1"/>
    <xf numFmtId="0" fontId="8" fillId="0" borderId="9" xfId="0" applyFont="1" applyBorder="1"/>
    <xf numFmtId="0" fontId="8" fillId="0" borderId="12" xfId="0" applyFont="1" applyBorder="1" applyAlignment="1">
      <alignment horizontal="center"/>
    </xf>
    <xf numFmtId="0" fontId="4" fillId="0" borderId="12" xfId="0" applyFont="1" applyBorder="1" applyAlignment="1">
      <alignment horizontal="center"/>
    </xf>
    <xf numFmtId="0" fontId="4" fillId="0" borderId="11" xfId="0" applyFont="1" applyBorder="1" applyAlignment="1">
      <alignment horizontal="center"/>
    </xf>
    <xf numFmtId="0" fontId="4" fillId="0" borderId="7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4" fillId="0" borderId="8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8" fillId="0" borderId="1" xfId="0" applyFont="1" applyBorder="1" applyAlignment="1">
      <alignment horizontal="left"/>
    </xf>
    <xf numFmtId="0" fontId="8" fillId="0" borderId="6" xfId="0" applyFont="1" applyBorder="1"/>
    <xf numFmtId="0" fontId="8" fillId="0" borderId="12" xfId="0" applyFont="1" applyBorder="1"/>
    <xf numFmtId="0" fontId="8" fillId="0" borderId="7" xfId="0" applyFont="1" applyBorder="1"/>
    <xf numFmtId="0" fontId="8" fillId="0" borderId="3" xfId="0" applyFont="1" applyBorder="1" applyAlignment="1">
      <alignment horizontal="center"/>
    </xf>
    <xf numFmtId="0" fontId="8" fillId="0" borderId="13" xfId="0" applyFont="1" applyBorder="1"/>
    <xf numFmtId="0" fontId="8" fillId="0" borderId="10" xfId="0" applyFont="1" applyBorder="1"/>
    <xf numFmtId="0" fontId="8" fillId="0" borderId="0" xfId="0" applyFont="1" applyBorder="1" applyAlignment="1">
      <alignment horizontal="center"/>
    </xf>
    <xf numFmtId="0" fontId="8" fillId="0" borderId="8" xfId="0" applyFont="1" applyBorder="1"/>
    <xf numFmtId="0" fontId="8" fillId="0" borderId="6" xfId="0" applyFont="1" applyBorder="1" applyAlignment="1">
      <alignment horizontal="center"/>
    </xf>
    <xf numFmtId="0" fontId="8" fillId="0" borderId="5" xfId="0" applyFont="1" applyBorder="1" applyAlignment="1">
      <alignment horizontal="center"/>
    </xf>
    <xf numFmtId="0" fontId="8" fillId="0" borderId="14" xfId="0" applyFont="1" applyBorder="1" applyAlignment="1">
      <alignment horizontal="center"/>
    </xf>
    <xf numFmtId="0" fontId="8" fillId="0" borderId="1" xfId="0" applyFont="1" applyBorder="1" applyAlignment="1">
      <alignment horizontal="center"/>
    </xf>
    <xf numFmtId="0" fontId="8" fillId="0" borderId="2" xfId="0" applyFont="1" applyBorder="1" applyAlignment="1">
      <alignment horizontal="center"/>
    </xf>
    <xf numFmtId="0" fontId="8" fillId="0" borderId="4" xfId="0" applyFont="1" applyBorder="1" applyAlignment="1">
      <alignment horizontal="center"/>
    </xf>
    <xf numFmtId="0" fontId="8" fillId="0" borderId="9" xfId="0" applyFont="1" applyBorder="1" applyAlignment="1">
      <alignment horizontal="center"/>
    </xf>
    <xf numFmtId="0" fontId="0" fillId="0" borderId="9" xfId="0" applyBorder="1" applyAlignment="1">
      <alignment horizontal="left"/>
    </xf>
    <xf numFmtId="0" fontId="8" fillId="0" borderId="11" xfId="0" applyFont="1" applyBorder="1" applyAlignment="1">
      <alignment horizontal="center"/>
    </xf>
    <xf numFmtId="0" fontId="4" fillId="0" borderId="2" xfId="0" applyFont="1" applyBorder="1" applyAlignment="1">
      <alignment horizontal="center"/>
    </xf>
    <xf numFmtId="0" fontId="8" fillId="0" borderId="15" xfId="0" applyFont="1" applyBorder="1" applyAlignment="1">
      <alignment horizontal="center"/>
    </xf>
    <xf numFmtId="0" fontId="8" fillId="0" borderId="13" xfId="0" applyFont="1" applyBorder="1" applyAlignment="1">
      <alignment horizontal="center"/>
    </xf>
    <xf numFmtId="0" fontId="4" fillId="0" borderId="13" xfId="0" applyFont="1" applyBorder="1" applyAlignment="1">
      <alignment horizontal="center"/>
    </xf>
    <xf numFmtId="0" fontId="8" fillId="0" borderId="10" xfId="0" applyFont="1" applyBorder="1" applyAlignment="1">
      <alignment horizontal="center"/>
    </xf>
    <xf numFmtId="0" fontId="8" fillId="0" borderId="15" xfId="0" applyFont="1" applyBorder="1"/>
    <xf numFmtId="0" fontId="4" fillId="0" borderId="15" xfId="0" applyFont="1" applyBorder="1" applyAlignment="1">
      <alignment horizontal="center"/>
    </xf>
    <xf numFmtId="0" fontId="4" fillId="0" borderId="4" xfId="0" applyFont="1" applyBorder="1" applyAlignment="1">
      <alignment horizontal="center"/>
    </xf>
    <xf numFmtId="0" fontId="4" fillId="0" borderId="1" xfId="0" applyFont="1" applyBorder="1" applyAlignment="1">
      <alignment horizontal="center"/>
    </xf>
    <xf numFmtId="0" fontId="8" fillId="0" borderId="6" xfId="0" applyFont="1" applyBorder="1" applyAlignment="1">
      <alignment horizontal="left"/>
    </xf>
    <xf numFmtId="0" fontId="8" fillId="0" borderId="3" xfId="0" applyFont="1" applyBorder="1" applyAlignment="1">
      <alignment horizontal="left"/>
    </xf>
    <xf numFmtId="0" fontId="21" fillId="0" borderId="12" xfId="0" applyFont="1" applyBorder="1" applyAlignment="1">
      <alignment horizontal="center"/>
    </xf>
    <xf numFmtId="0" fontId="8" fillId="0" borderId="7" xfId="0" applyFont="1" applyBorder="1" applyAlignment="1">
      <alignment horizontal="center"/>
    </xf>
    <xf numFmtId="0" fontId="8" fillId="0" borderId="8" xfId="0" applyFont="1" applyBorder="1" applyAlignment="1">
      <alignment horizontal="center"/>
    </xf>
    <xf numFmtId="0" fontId="8" fillId="0" borderId="12" xfId="0" applyFont="1" applyBorder="1" applyAlignment="1">
      <alignment horizontal="left"/>
    </xf>
    <xf numFmtId="168" fontId="4" fillId="0" borderId="5" xfId="0" applyNumberFormat="1" applyFont="1" applyBorder="1"/>
    <xf numFmtId="168" fontId="4" fillId="0" borderId="12" xfId="0" applyNumberFormat="1" applyFont="1" applyBorder="1"/>
    <xf numFmtId="2" fontId="4" fillId="0" borderId="3" xfId="0" applyNumberFormat="1" applyFont="1" applyBorder="1"/>
    <xf numFmtId="2" fontId="4" fillId="0" borderId="5" xfId="0" applyNumberFormat="1" applyFont="1" applyBorder="1"/>
    <xf numFmtId="0" fontId="21" fillId="0" borderId="11" xfId="0" applyFont="1" applyBorder="1" applyAlignment="1">
      <alignment horizontal="center"/>
    </xf>
    <xf numFmtId="168" fontId="4" fillId="0" borderId="0" xfId="0" applyNumberFormat="1" applyFont="1" applyBorder="1"/>
    <xf numFmtId="168" fontId="4" fillId="0" borderId="11" xfId="0" applyNumberFormat="1" applyFont="1" applyBorder="1"/>
    <xf numFmtId="2" fontId="4" fillId="0" borderId="11" xfId="0" applyNumberFormat="1" applyFont="1" applyBorder="1"/>
    <xf numFmtId="2" fontId="4" fillId="0" borderId="0" xfId="0" applyNumberFormat="1" applyFont="1" applyBorder="1"/>
    <xf numFmtId="0" fontId="23" fillId="0" borderId="11" xfId="0" applyFont="1" applyBorder="1"/>
    <xf numFmtId="0" fontId="21" fillId="0" borderId="15" xfId="0" applyFont="1" applyBorder="1" applyAlignment="1">
      <alignment horizontal="center"/>
    </xf>
    <xf numFmtId="168" fontId="4" fillId="0" borderId="15" xfId="0" applyNumberFormat="1" applyFont="1" applyBorder="1"/>
    <xf numFmtId="2" fontId="4" fillId="0" borderId="15" xfId="0" applyNumberFormat="1" applyFont="1" applyBorder="1"/>
    <xf numFmtId="0" fontId="22" fillId="0" borderId="11" xfId="0" applyFont="1" applyBorder="1" applyAlignment="1">
      <alignment horizontal="left"/>
    </xf>
    <xf numFmtId="0" fontId="8" fillId="0" borderId="7" xfId="0" applyFont="1" applyBorder="1" applyAlignment="1">
      <alignment horizontal="left"/>
    </xf>
    <xf numFmtId="0" fontId="8" fillId="0" borderId="11" xfId="0" applyFont="1" applyBorder="1" applyAlignment="1">
      <alignment horizontal="left"/>
    </xf>
    <xf numFmtId="2" fontId="4" fillId="0" borderId="9" xfId="0" applyNumberFormat="1" applyFont="1" applyBorder="1"/>
    <xf numFmtId="2" fontId="4" fillId="0" borderId="10" xfId="0" applyNumberFormat="1" applyFont="1" applyBorder="1"/>
    <xf numFmtId="2" fontId="4" fillId="0" borderId="12" xfId="0" applyNumberFormat="1" applyFont="1" applyBorder="1"/>
    <xf numFmtId="0" fontId="23" fillId="0" borderId="11" xfId="0" applyFont="1" applyBorder="1" applyAlignment="1">
      <alignment horizontal="left"/>
    </xf>
    <xf numFmtId="2" fontId="4" fillId="0" borderId="7" xfId="0" applyNumberFormat="1" applyFont="1" applyBorder="1" applyAlignment="1">
      <alignment horizontal="right"/>
    </xf>
    <xf numFmtId="0" fontId="8" fillId="0" borderId="8" xfId="0" applyFont="1" applyBorder="1" applyAlignment="1">
      <alignment horizontal="left"/>
    </xf>
    <xf numFmtId="0" fontId="8" fillId="0" borderId="13" xfId="0" applyFont="1" applyBorder="1" applyAlignment="1">
      <alignment horizontal="left"/>
    </xf>
    <xf numFmtId="0" fontId="23" fillId="0" borderId="15" xfId="0" applyFont="1" applyBorder="1"/>
    <xf numFmtId="0" fontId="22" fillId="0" borderId="12" xfId="0" applyFont="1" applyBorder="1"/>
    <xf numFmtId="0" fontId="8" fillId="0" borderId="10" xfId="0" applyFont="1" applyBorder="1" applyAlignment="1">
      <alignment horizontal="left"/>
    </xf>
    <xf numFmtId="0" fontId="17" fillId="0" borderId="11" xfId="0" applyFont="1" applyBorder="1"/>
    <xf numFmtId="0" fontId="16" fillId="0" borderId="11" xfId="0" applyFont="1" applyBorder="1"/>
    <xf numFmtId="0" fontId="4" fillId="0" borderId="12" xfId="0" applyFont="1" applyBorder="1" applyAlignment="1">
      <alignment horizontal="left"/>
    </xf>
    <xf numFmtId="0" fontId="8" fillId="0" borderId="12" xfId="0" applyFont="1" applyBorder="1" applyAlignment="1"/>
    <xf numFmtId="0" fontId="23" fillId="0" borderId="12" xfId="0" applyFont="1" applyBorder="1"/>
    <xf numFmtId="2" fontId="8" fillId="0" borderId="0" xfId="0" applyNumberFormat="1" applyFont="1"/>
    <xf numFmtId="2" fontId="8" fillId="0" borderId="8" xfId="0" applyNumberFormat="1" applyFont="1" applyBorder="1"/>
    <xf numFmtId="0" fontId="21" fillId="0" borderId="8" xfId="0" applyFont="1" applyBorder="1" applyAlignment="1">
      <alignment horizontal="center"/>
    </xf>
    <xf numFmtId="0" fontId="23" fillId="0" borderId="12" xfId="0" applyFont="1" applyBorder="1" applyAlignment="1">
      <alignment horizontal="left"/>
    </xf>
    <xf numFmtId="0" fontId="21" fillId="0" borderId="3" xfId="0" applyFont="1" applyBorder="1" applyAlignment="1">
      <alignment horizontal="center"/>
    </xf>
    <xf numFmtId="0" fontId="8" fillId="0" borderId="15" xfId="0" applyFont="1" applyBorder="1" applyAlignment="1">
      <alignment horizontal="left"/>
    </xf>
    <xf numFmtId="0" fontId="21" fillId="0" borderId="10" xfId="0" applyFont="1" applyBorder="1" applyAlignment="1">
      <alignment horizontal="center"/>
    </xf>
    <xf numFmtId="2" fontId="8" fillId="0" borderId="10" xfId="0" applyNumberFormat="1" applyFont="1" applyBorder="1"/>
    <xf numFmtId="0" fontId="8" fillId="0" borderId="9" xfId="0" applyFont="1" applyBorder="1" applyAlignment="1">
      <alignment horizontal="left"/>
    </xf>
    <xf numFmtId="0" fontId="8" fillId="0" borderId="0" xfId="0" applyFont="1" applyAlignment="1">
      <alignment horizontal="left"/>
    </xf>
    <xf numFmtId="0" fontId="8" fillId="0" borderId="0" xfId="0" applyFont="1"/>
    <xf numFmtId="2" fontId="8" fillId="0" borderId="9" xfId="0" applyNumberFormat="1" applyFont="1" applyBorder="1"/>
    <xf numFmtId="168" fontId="4" fillId="0" borderId="14" xfId="0" applyNumberFormat="1" applyFont="1" applyBorder="1"/>
    <xf numFmtId="2" fontId="4" fillId="0" borderId="14" xfId="0" applyNumberFormat="1" applyFont="1" applyBorder="1"/>
    <xf numFmtId="0" fontId="29" fillId="0" borderId="1" xfId="0" applyFont="1" applyBorder="1" applyAlignment="1">
      <alignment horizontal="left"/>
    </xf>
    <xf numFmtId="0" fontId="8" fillId="0" borderId="11" xfId="0" applyFont="1" applyBorder="1" applyAlignment="1"/>
    <xf numFmtId="0" fontId="22" fillId="0" borderId="11" xfId="0" applyFont="1" applyBorder="1"/>
    <xf numFmtId="0" fontId="23" fillId="0" borderId="15" xfId="0" applyFont="1" applyBorder="1" applyAlignment="1">
      <alignment horizontal="left"/>
    </xf>
    <xf numFmtId="2" fontId="4" fillId="0" borderId="13" xfId="0" applyNumberFormat="1" applyFont="1" applyBorder="1" applyAlignment="1">
      <alignment horizontal="right"/>
    </xf>
    <xf numFmtId="0" fontId="8" fillId="0" borderId="0" xfId="0" applyFont="1" applyAlignment="1">
      <alignment horizontal="center"/>
    </xf>
    <xf numFmtId="0" fontId="4" fillId="0" borderId="0" xfId="0" applyFont="1"/>
    <xf numFmtId="2" fontId="4" fillId="0" borderId="2" xfId="0" applyNumberFormat="1" applyFont="1" applyBorder="1"/>
    <xf numFmtId="2" fontId="4" fillId="0" borderId="4" xfId="0" applyNumberFormat="1" applyFont="1" applyBorder="1"/>
    <xf numFmtId="0" fontId="32" fillId="0" borderId="1" xfId="0" applyFont="1" applyBorder="1" applyAlignment="1">
      <alignment horizontal="left"/>
    </xf>
    <xf numFmtId="2" fontId="8" fillId="0" borderId="0" xfId="0" applyNumberFormat="1" applyFont="1" applyBorder="1"/>
    <xf numFmtId="2" fontId="4" fillId="0" borderId="0" xfId="0" applyNumberFormat="1" applyFont="1"/>
    <xf numFmtId="0" fontId="4" fillId="0" borderId="15" xfId="0" applyFont="1" applyBorder="1" applyAlignment="1">
      <alignment horizontal="left"/>
    </xf>
    <xf numFmtId="168" fontId="4" fillId="0" borderId="11" xfId="0" applyNumberFormat="1" applyFont="1" applyBorder="1" applyAlignment="1">
      <alignment horizontal="right"/>
    </xf>
    <xf numFmtId="164" fontId="8" fillId="0" borderId="6" xfId="0" applyNumberFormat="1" applyFont="1" applyBorder="1" applyAlignment="1">
      <alignment horizontal="center"/>
    </xf>
    <xf numFmtId="164" fontId="8" fillId="0" borderId="12" xfId="0" applyNumberFormat="1" applyFont="1" applyBorder="1" applyAlignment="1">
      <alignment horizontal="center"/>
    </xf>
    <xf numFmtId="164" fontId="8" fillId="0" borderId="7" xfId="0" applyNumberFormat="1" applyFont="1" applyBorder="1" applyAlignment="1">
      <alignment horizontal="center"/>
    </xf>
    <xf numFmtId="164" fontId="8" fillId="0" borderId="11" xfId="0" applyNumberFormat="1" applyFont="1" applyBorder="1" applyAlignment="1">
      <alignment horizontal="center"/>
    </xf>
    <xf numFmtId="164" fontId="8" fillId="0" borderId="0" xfId="0" applyNumberFormat="1" applyFont="1" applyBorder="1"/>
    <xf numFmtId="164" fontId="8" fillId="0" borderId="0" xfId="0" applyNumberFormat="1" applyFont="1"/>
    <xf numFmtId="0" fontId="11" fillId="0" borderId="8" xfId="0" applyFont="1" applyBorder="1" applyAlignment="1">
      <alignment horizontal="left"/>
    </xf>
    <xf numFmtId="0" fontId="38" fillId="0" borderId="1" xfId="0" applyFont="1" applyBorder="1" applyAlignment="1">
      <alignment horizontal="left"/>
    </xf>
    <xf numFmtId="0" fontId="39" fillId="0" borderId="5" xfId="0" applyFont="1" applyBorder="1" applyAlignment="1">
      <alignment horizontal="left"/>
    </xf>
    <xf numFmtId="0" fontId="39" fillId="0" borderId="0" xfId="0" applyFont="1" applyBorder="1"/>
    <xf numFmtId="168" fontId="8" fillId="0" borderId="9" xfId="0" applyNumberFormat="1" applyFont="1" applyBorder="1"/>
    <xf numFmtId="0" fontId="5" fillId="0" borderId="14" xfId="0" applyFont="1" applyBorder="1" applyAlignment="1">
      <alignment horizontal="left"/>
    </xf>
    <xf numFmtId="0" fontId="41" fillId="0" borderId="0" xfId="0" applyFont="1" applyBorder="1" applyAlignment="1">
      <alignment horizontal="left"/>
    </xf>
    <xf numFmtId="0" fontId="42" fillId="0" borderId="0" xfId="0" applyFont="1" applyBorder="1" applyAlignment="1">
      <alignment horizontal="left"/>
    </xf>
    <xf numFmtId="0" fontId="43" fillId="0" borderId="0" xfId="0" applyFont="1" applyBorder="1" applyAlignment="1">
      <alignment horizontal="left"/>
    </xf>
    <xf numFmtId="0" fontId="44" fillId="0" borderId="0" xfId="0" applyFont="1" applyBorder="1" applyAlignment="1">
      <alignment horizontal="left"/>
    </xf>
    <xf numFmtId="0" fontId="21" fillId="0" borderId="6" xfId="0" applyFont="1" applyBorder="1" applyAlignment="1">
      <alignment horizontal="center"/>
    </xf>
    <xf numFmtId="164" fontId="8" fillId="0" borderId="6" xfId="0" applyNumberFormat="1" applyFont="1" applyBorder="1"/>
    <xf numFmtId="0" fontId="45" fillId="0" borderId="11" xfId="0" applyFont="1" applyBorder="1"/>
    <xf numFmtId="0" fontId="21" fillId="0" borderId="7" xfId="0" applyFont="1" applyBorder="1" applyAlignment="1">
      <alignment horizontal="center"/>
    </xf>
    <xf numFmtId="164" fontId="8" fillId="0" borderId="7" xfId="0" applyNumberFormat="1" applyFont="1" applyBorder="1"/>
    <xf numFmtId="0" fontId="45" fillId="0" borderId="15" xfId="0" applyFont="1" applyBorder="1"/>
    <xf numFmtId="0" fontId="21" fillId="0" borderId="13" xfId="0" applyFont="1" applyBorder="1" applyAlignment="1">
      <alignment horizontal="center"/>
    </xf>
    <xf numFmtId="164" fontId="8" fillId="0" borderId="13" xfId="0" applyNumberFormat="1" applyFont="1" applyBorder="1"/>
    <xf numFmtId="0" fontId="23" fillId="0" borderId="7" xfId="0" applyFont="1" applyBorder="1" applyAlignment="1">
      <alignment horizontal="left"/>
    </xf>
    <xf numFmtId="0" fontId="45" fillId="0" borderId="7" xfId="0" applyFont="1" applyBorder="1"/>
    <xf numFmtId="0" fontId="23" fillId="0" borderId="7" xfId="0" applyFont="1" applyBorder="1"/>
    <xf numFmtId="0" fontId="16" fillId="0" borderId="12" xfId="0" applyFont="1" applyBorder="1"/>
    <xf numFmtId="0" fontId="22" fillId="0" borderId="8" xfId="0" applyFont="1" applyBorder="1" applyAlignment="1">
      <alignment horizontal="left"/>
    </xf>
    <xf numFmtId="0" fontId="23" fillId="0" borderId="13" xfId="0" applyFont="1" applyBorder="1"/>
    <xf numFmtId="0" fontId="23" fillId="0" borderId="10" xfId="0" applyFont="1" applyBorder="1" applyAlignment="1">
      <alignment horizontal="left"/>
    </xf>
    <xf numFmtId="0" fontId="23" fillId="0" borderId="8" xfId="0" applyFont="1" applyBorder="1" applyAlignment="1">
      <alignment horizontal="left"/>
    </xf>
    <xf numFmtId="0" fontId="8" fillId="0" borderId="0" xfId="0" applyFont="1" applyBorder="1" applyAlignment="1">
      <alignment horizontal="left"/>
    </xf>
    <xf numFmtId="164" fontId="8" fillId="0" borderId="11" xfId="0" applyNumberFormat="1" applyFont="1" applyBorder="1"/>
    <xf numFmtId="0" fontId="16" fillId="0" borderId="15" xfId="0" applyFont="1" applyBorder="1"/>
    <xf numFmtId="0" fontId="23" fillId="0" borderId="3" xfId="0" applyFont="1" applyBorder="1"/>
    <xf numFmtId="0" fontId="23" fillId="0" borderId="8" xfId="0" applyFont="1" applyBorder="1"/>
    <xf numFmtId="0" fontId="16" fillId="0" borderId="11" xfId="0" applyFont="1" applyBorder="1" applyAlignment="1">
      <alignment horizontal="left"/>
    </xf>
    <xf numFmtId="0" fontId="16" fillId="0" borderId="8" xfId="0" applyFont="1" applyBorder="1"/>
    <xf numFmtId="0" fontId="22" fillId="0" borderId="7" xfId="0" applyFont="1" applyBorder="1" applyAlignment="1">
      <alignment horizontal="center"/>
    </xf>
    <xf numFmtId="0" fontId="22" fillId="0" borderId="11" xfId="0" applyFont="1" applyBorder="1" applyAlignment="1">
      <alignment horizontal="center"/>
    </xf>
    <xf numFmtId="0" fontId="23" fillId="0" borderId="3" xfId="0" applyFont="1" applyBorder="1" applyAlignment="1">
      <alignment horizontal="left"/>
    </xf>
    <xf numFmtId="0" fontId="22" fillId="0" borderId="8" xfId="0" applyFont="1" applyBorder="1"/>
    <xf numFmtId="0" fontId="45" fillId="0" borderId="10" xfId="0" applyFont="1" applyBorder="1"/>
    <xf numFmtId="0" fontId="45" fillId="0" borderId="8" xfId="0" applyFont="1" applyBorder="1"/>
    <xf numFmtId="0" fontId="45" fillId="0" borderId="11" xfId="0" applyFont="1" applyBorder="1" applyAlignment="1">
      <alignment horizontal="left"/>
    </xf>
    <xf numFmtId="0" fontId="16" fillId="0" borderId="3" xfId="0" applyFont="1" applyBorder="1"/>
    <xf numFmtId="0" fontId="45" fillId="0" borderId="12" xfId="0" applyFont="1" applyBorder="1"/>
    <xf numFmtId="164" fontId="8" fillId="0" borderId="12" xfId="0" applyNumberFormat="1" applyFont="1" applyBorder="1"/>
    <xf numFmtId="164" fontId="8" fillId="0" borderId="15" xfId="0" applyNumberFormat="1" applyFont="1" applyBorder="1"/>
    <xf numFmtId="0" fontId="21" fillId="0" borderId="2" xfId="0" applyFont="1" applyBorder="1" applyAlignment="1">
      <alignment horizontal="center"/>
    </xf>
    <xf numFmtId="164" fontId="8" fillId="0" borderId="2" xfId="0" applyNumberFormat="1" applyFont="1" applyBorder="1"/>
    <xf numFmtId="0" fontId="8" fillId="0" borderId="4" xfId="0" applyFont="1" applyBorder="1" applyAlignment="1">
      <alignment horizontal="left"/>
    </xf>
    <xf numFmtId="0" fontId="21" fillId="0" borderId="9" xfId="0" applyFont="1" applyBorder="1" applyAlignment="1">
      <alignment horizontal="center"/>
    </xf>
    <xf numFmtId="164" fontId="8" fillId="0" borderId="9" xfId="0" applyNumberFormat="1" applyFont="1" applyBorder="1"/>
    <xf numFmtId="0" fontId="22" fillId="0" borderId="4" xfId="0" applyFont="1" applyBorder="1" applyAlignment="1">
      <alignment horizontal="left"/>
    </xf>
    <xf numFmtId="168" fontId="8" fillId="0" borderId="9" xfId="0" applyNumberFormat="1" applyFont="1" applyBorder="1" applyAlignment="1">
      <alignment horizontal="center"/>
    </xf>
    <xf numFmtId="168" fontId="21" fillId="0" borderId="9" xfId="0" applyNumberFormat="1" applyFont="1" applyBorder="1" applyAlignment="1">
      <alignment horizontal="center"/>
    </xf>
    <xf numFmtId="164" fontId="21" fillId="0" borderId="9" xfId="0" applyNumberFormat="1" applyFont="1" applyBorder="1" applyAlignment="1">
      <alignment horizontal="center"/>
    </xf>
    <xf numFmtId="0" fontId="21" fillId="0" borderId="0" xfId="0" applyFont="1" applyAlignment="1">
      <alignment horizontal="center"/>
    </xf>
    <xf numFmtId="0" fontId="46" fillId="0" borderId="1" xfId="0" applyFont="1" applyBorder="1" applyAlignment="1">
      <alignment horizontal="left"/>
    </xf>
    <xf numFmtId="0" fontId="21" fillId="0" borderId="1" xfId="0" applyFont="1" applyBorder="1" applyAlignment="1">
      <alignment horizontal="center"/>
    </xf>
    <xf numFmtId="164" fontId="8" fillId="0" borderId="1" xfId="0" applyNumberFormat="1" applyFont="1" applyBorder="1" applyAlignment="1">
      <alignment horizontal="center"/>
    </xf>
    <xf numFmtId="0" fontId="8" fillId="0" borderId="14" xfId="0" applyFont="1" applyBorder="1" applyAlignment="1">
      <alignment horizontal="left"/>
    </xf>
    <xf numFmtId="168" fontId="8" fillId="0" borderId="7" xfId="0" applyNumberFormat="1" applyFont="1" applyBorder="1" applyAlignment="1">
      <alignment horizontal="center"/>
    </xf>
    <xf numFmtId="0" fontId="23" fillId="0" borderId="11" xfId="0" applyFont="1" applyBorder="1" applyAlignment="1">
      <alignment horizontal="center"/>
    </xf>
    <xf numFmtId="0" fontId="23" fillId="0" borderId="0" xfId="0" applyFont="1" applyAlignment="1">
      <alignment horizontal="left"/>
    </xf>
    <xf numFmtId="0" fontId="45" fillId="0" borderId="11" xfId="0" applyFont="1" applyBorder="1" applyAlignment="1">
      <alignment horizontal="center"/>
    </xf>
    <xf numFmtId="0" fontId="45" fillId="0" borderId="0" xfId="0" applyFont="1" applyAlignment="1">
      <alignment horizontal="left"/>
    </xf>
    <xf numFmtId="168" fontId="8" fillId="0" borderId="14" xfId="0" applyNumberFormat="1" applyFont="1" applyBorder="1" applyAlignment="1">
      <alignment horizontal="center"/>
    </xf>
    <xf numFmtId="0" fontId="21" fillId="0" borderId="14" xfId="0" applyFont="1" applyBorder="1" applyAlignment="1">
      <alignment horizontal="center"/>
    </xf>
    <xf numFmtId="0" fontId="21" fillId="0" borderId="4" xfId="0" applyFont="1" applyBorder="1" applyAlignment="1">
      <alignment horizontal="center"/>
    </xf>
    <xf numFmtId="0" fontId="8" fillId="0" borderId="6" xfId="0" applyFont="1" applyBorder="1" applyAlignment="1">
      <alignment horizontal="right"/>
    </xf>
    <xf numFmtId="0" fontId="21" fillId="0" borderId="0" xfId="0" applyFont="1" applyBorder="1" applyAlignment="1">
      <alignment horizontal="center"/>
    </xf>
    <xf numFmtId="0" fontId="8" fillId="0" borderId="7" xfId="0" applyFont="1" applyBorder="1" applyAlignment="1">
      <alignment horizontal="right"/>
    </xf>
    <xf numFmtId="168" fontId="8" fillId="0" borderId="13" xfId="0" applyNumberFormat="1" applyFont="1" applyBorder="1" applyAlignment="1">
      <alignment horizontal="center"/>
    </xf>
    <xf numFmtId="168" fontId="8" fillId="0" borderId="2" xfId="0" applyNumberFormat="1" applyFont="1" applyBorder="1" applyAlignment="1">
      <alignment horizontal="center"/>
    </xf>
    <xf numFmtId="168" fontId="8" fillId="0" borderId="0" xfId="0" applyNumberFormat="1" applyFont="1" applyBorder="1" applyAlignment="1">
      <alignment horizontal="center"/>
    </xf>
    <xf numFmtId="164" fontId="8" fillId="0" borderId="2" xfId="0" applyNumberFormat="1" applyFont="1" applyBorder="1" applyAlignment="1">
      <alignment horizontal="center"/>
    </xf>
    <xf numFmtId="168" fontId="8" fillId="0" borderId="6" xfId="0" applyNumberFormat="1" applyFont="1" applyBorder="1" applyAlignment="1">
      <alignment horizontal="center"/>
    </xf>
    <xf numFmtId="0" fontId="5" fillId="0" borderId="0" xfId="0" applyFont="1" applyBorder="1" applyAlignment="1">
      <alignment horizontal="left"/>
    </xf>
    <xf numFmtId="0" fontId="21" fillId="0" borderId="5" xfId="0" applyFont="1" applyBorder="1" applyAlignment="1">
      <alignment horizontal="center"/>
    </xf>
    <xf numFmtId="0" fontId="21" fillId="0" borderId="13" xfId="0" applyFont="1" applyBorder="1" applyAlignment="1">
      <alignment horizontal="left"/>
    </xf>
    <xf numFmtId="0" fontId="8" fillId="0" borderId="5" xfId="0" applyFont="1" applyBorder="1" applyAlignment="1"/>
    <xf numFmtId="0" fontId="8" fillId="0" borderId="0" xfId="0" applyFont="1" applyBorder="1" applyAlignment="1"/>
    <xf numFmtId="164" fontId="8" fillId="0" borderId="15" xfId="0" applyNumberFormat="1" applyFont="1" applyBorder="1" applyAlignment="1">
      <alignment horizontal="center"/>
    </xf>
    <xf numFmtId="0" fontId="8" fillId="0" borderId="9" xfId="0" applyFont="1" applyBorder="1" applyAlignment="1"/>
    <xf numFmtId="0" fontId="8" fillId="0" borderId="5" xfId="0" applyFont="1" applyBorder="1" applyAlignment="1">
      <alignment horizontal="left"/>
    </xf>
    <xf numFmtId="164" fontId="8" fillId="0" borderId="0" xfId="0" applyNumberFormat="1" applyFont="1" applyBorder="1" applyAlignment="1">
      <alignment horizontal="center"/>
    </xf>
    <xf numFmtId="0" fontId="8" fillId="0" borderId="6" xfId="0" applyFont="1" applyBorder="1" applyAlignment="1"/>
    <xf numFmtId="0" fontId="8" fillId="0" borderId="13" xfId="0" applyFont="1" applyBorder="1" applyAlignment="1"/>
    <xf numFmtId="0" fontId="8" fillId="0" borderId="15" xfId="0" applyFont="1" applyBorder="1" applyAlignment="1"/>
    <xf numFmtId="164" fontId="8" fillId="0" borderId="13" xfId="0" applyNumberFormat="1" applyFont="1" applyBorder="1" applyAlignment="1">
      <alignment horizontal="center"/>
    </xf>
    <xf numFmtId="0" fontId="8" fillId="0" borderId="7" xfId="0" applyFont="1" applyBorder="1" applyAlignment="1"/>
    <xf numFmtId="0" fontId="47" fillId="0" borderId="0" xfId="0" applyFont="1" applyBorder="1" applyAlignment="1">
      <alignment horizontal="left"/>
    </xf>
    <xf numFmtId="0" fontId="47" fillId="0" borderId="0" xfId="0" applyFont="1" applyAlignment="1">
      <alignment horizontal="left"/>
    </xf>
    <xf numFmtId="0" fontId="7" fillId="0" borderId="0" xfId="0" applyFont="1" applyBorder="1" applyAlignment="1">
      <alignment horizontal="left"/>
    </xf>
    <xf numFmtId="0" fontId="4" fillId="0" borderId="1" xfId="0" applyFont="1" applyBorder="1"/>
    <xf numFmtId="0" fontId="4" fillId="0" borderId="14" xfId="0" applyFont="1" applyBorder="1" applyAlignment="1">
      <alignment horizontal="center"/>
    </xf>
    <xf numFmtId="2" fontId="4" fillId="0" borderId="2" xfId="0" applyNumberFormat="1" applyFont="1" applyBorder="1" applyAlignment="1">
      <alignment horizontal="center"/>
    </xf>
    <xf numFmtId="2" fontId="4" fillId="0" borderId="4" xfId="0" applyNumberFormat="1" applyFont="1" applyBorder="1" applyAlignment="1">
      <alignment horizontal="center"/>
    </xf>
    <xf numFmtId="2" fontId="4" fillId="0" borderId="0" xfId="0" applyNumberFormat="1" applyFont="1" applyBorder="1" applyAlignment="1">
      <alignment horizontal="left"/>
    </xf>
    <xf numFmtId="49" fontId="4" fillId="2" borderId="12" xfId="0" applyNumberFormat="1" applyFont="1" applyFill="1" applyBorder="1" applyAlignment="1">
      <alignment horizontal="center"/>
    </xf>
    <xf numFmtId="1" fontId="4" fillId="2" borderId="12" xfId="0" applyNumberFormat="1" applyFont="1" applyFill="1" applyBorder="1"/>
    <xf numFmtId="168" fontId="4" fillId="2" borderId="11" xfId="0" applyNumberFormat="1" applyFont="1" applyFill="1" applyBorder="1"/>
    <xf numFmtId="2" fontId="4" fillId="3" borderId="0" xfId="0" applyNumberFormat="1" applyFont="1" applyFill="1" applyBorder="1" applyAlignment="1">
      <alignment horizontal="right"/>
    </xf>
    <xf numFmtId="2" fontId="4" fillId="2" borderId="11" xfId="0" applyNumberFormat="1" applyFont="1" applyFill="1" applyBorder="1"/>
    <xf numFmtId="0" fontId="4" fillId="2" borderId="7" xfId="0" applyFont="1" applyFill="1" applyBorder="1"/>
    <xf numFmtId="0" fontId="4" fillId="4" borderId="7" xfId="0" applyFont="1" applyFill="1" applyBorder="1"/>
    <xf numFmtId="0" fontId="4" fillId="5" borderId="7" xfId="0" applyFont="1" applyFill="1" applyBorder="1"/>
    <xf numFmtId="0" fontId="4" fillId="6" borderId="7" xfId="0" applyFont="1" applyFill="1" applyBorder="1"/>
    <xf numFmtId="0" fontId="4" fillId="6" borderId="11" xfId="0" applyFont="1" applyFill="1" applyBorder="1"/>
    <xf numFmtId="0" fontId="4" fillId="2" borderId="11" xfId="0" applyFont="1" applyFill="1" applyBorder="1"/>
    <xf numFmtId="0" fontId="4" fillId="2" borderId="8" xfId="0" applyFont="1" applyFill="1" applyBorder="1"/>
    <xf numFmtId="0" fontId="4" fillId="2" borderId="12" xfId="0" applyFont="1" applyFill="1" applyBorder="1"/>
    <xf numFmtId="0" fontId="4" fillId="6" borderId="12" xfId="0" applyFont="1" applyFill="1" applyBorder="1"/>
    <xf numFmtId="49" fontId="4" fillId="0" borderId="14" xfId="0" applyNumberFormat="1" applyFont="1" applyBorder="1" applyAlignment="1">
      <alignment horizontal="center"/>
    </xf>
    <xf numFmtId="1" fontId="4" fillId="0" borderId="14" xfId="0" applyNumberFormat="1" applyFont="1" applyBorder="1"/>
    <xf numFmtId="0" fontId="4" fillId="0" borderId="11" xfId="0" applyFont="1" applyFill="1" applyBorder="1"/>
    <xf numFmtId="49" fontId="4" fillId="0" borderId="12" xfId="0" applyNumberFormat="1" applyFont="1" applyBorder="1" applyAlignment="1">
      <alignment horizontal="center"/>
    </xf>
    <xf numFmtId="1" fontId="4" fillId="0" borderId="12" xfId="0" applyNumberFormat="1" applyFont="1" applyBorder="1"/>
    <xf numFmtId="0" fontId="4" fillId="0" borderId="12" xfId="0" applyFont="1" applyBorder="1"/>
    <xf numFmtId="0" fontId="4" fillId="0" borderId="0" xfId="0" applyFont="1" applyBorder="1" applyAlignment="1">
      <alignment horizontal="right"/>
    </xf>
    <xf numFmtId="0" fontId="4" fillId="6" borderId="8" xfId="0" applyFont="1" applyFill="1" applyBorder="1"/>
    <xf numFmtId="0" fontId="4" fillId="0" borderId="11" xfId="0" applyFont="1" applyBorder="1"/>
    <xf numFmtId="0" fontId="4" fillId="0" borderId="6" xfId="0" applyFont="1" applyBorder="1"/>
    <xf numFmtId="0" fontId="4" fillId="6" borderId="6" xfId="0" applyFont="1" applyFill="1" applyBorder="1"/>
    <xf numFmtId="0" fontId="4" fillId="5" borderId="6" xfId="0" applyFont="1" applyFill="1" applyBorder="1"/>
    <xf numFmtId="0" fontId="4" fillId="2" borderId="6" xfId="0" applyFont="1" applyFill="1" applyBorder="1"/>
    <xf numFmtId="0" fontId="4" fillId="0" borderId="12" xfId="0" applyFont="1" applyFill="1" applyBorder="1"/>
    <xf numFmtId="0" fontId="4" fillId="0" borderId="12" xfId="0" applyFont="1" applyBorder="1" applyAlignment="1"/>
    <xf numFmtId="0" fontId="4" fillId="0" borderId="13" xfId="0" applyFont="1" applyBorder="1"/>
    <xf numFmtId="0" fontId="4" fillId="6" borderId="13" xfId="0" applyFont="1" applyFill="1" applyBorder="1"/>
    <xf numFmtId="0" fontId="4" fillId="4" borderId="13" xfId="0" applyFont="1" applyFill="1" applyBorder="1"/>
    <xf numFmtId="0" fontId="4" fillId="7" borderId="13" xfId="0" applyFont="1" applyFill="1" applyBorder="1"/>
    <xf numFmtId="0" fontId="4" fillId="6" borderId="15" xfId="0" applyFont="1" applyFill="1" applyBorder="1"/>
    <xf numFmtId="0" fontId="4" fillId="0" borderId="10" xfId="0" applyFont="1" applyBorder="1"/>
    <xf numFmtId="0" fontId="4" fillId="6" borderId="10" xfId="0" applyFont="1" applyFill="1" applyBorder="1"/>
    <xf numFmtId="0" fontId="4" fillId="0" borderId="15" xfId="0" applyFont="1" applyBorder="1"/>
    <xf numFmtId="0" fontId="48" fillId="0" borderId="0" xfId="0" applyFont="1" applyBorder="1" applyAlignment="1">
      <alignment horizontal="left"/>
    </xf>
    <xf numFmtId="0" fontId="48" fillId="0" borderId="0" xfId="0" applyFont="1" applyBorder="1" applyAlignment="1">
      <alignment horizontal="right"/>
    </xf>
    <xf numFmtId="0" fontId="4" fillId="7" borderId="6" xfId="0" applyFont="1" applyFill="1" applyBorder="1"/>
    <xf numFmtId="0" fontId="4" fillId="6" borderId="3" xfId="0" applyFont="1" applyFill="1" applyBorder="1"/>
    <xf numFmtId="0" fontId="4" fillId="7" borderId="7" xfId="0" applyFont="1" applyFill="1" applyBorder="1"/>
    <xf numFmtId="0" fontId="4" fillId="0" borderId="14" xfId="0" applyFont="1" applyBorder="1" applyAlignment="1"/>
    <xf numFmtId="49" fontId="4" fillId="2" borderId="14" xfId="0" applyNumberFormat="1" applyFont="1" applyFill="1" applyBorder="1" applyAlignment="1">
      <alignment horizontal="center"/>
    </xf>
    <xf numFmtId="1" fontId="4" fillId="2" borderId="14" xfId="0" applyNumberFormat="1" applyFont="1" applyFill="1" applyBorder="1"/>
    <xf numFmtId="168" fontId="4" fillId="2" borderId="14" xfId="0" applyNumberFormat="1" applyFont="1" applyFill="1" applyBorder="1"/>
    <xf numFmtId="2" fontId="4" fillId="2" borderId="14" xfId="0" applyNumberFormat="1" applyFont="1" applyFill="1" applyBorder="1"/>
    <xf numFmtId="0" fontId="4" fillId="2" borderId="14" xfId="0" applyFont="1" applyFill="1" applyBorder="1" applyAlignment="1"/>
    <xf numFmtId="49" fontId="4" fillId="0" borderId="0" xfId="0" applyNumberFormat="1" applyFont="1" applyBorder="1" applyAlignment="1">
      <alignment horizontal="left"/>
    </xf>
    <xf numFmtId="0" fontId="4" fillId="2" borderId="15" xfId="0" applyFont="1" applyFill="1" applyBorder="1" applyAlignment="1"/>
    <xf numFmtId="1" fontId="4" fillId="2" borderId="15" xfId="0" applyNumberFormat="1" applyFont="1" applyFill="1" applyBorder="1" applyAlignment="1"/>
    <xf numFmtId="0" fontId="4" fillId="4" borderId="6" xfId="0" applyFont="1" applyFill="1" applyBorder="1"/>
    <xf numFmtId="1" fontId="4" fillId="2" borderId="6" xfId="0" applyNumberFormat="1" applyFont="1" applyFill="1" applyBorder="1"/>
    <xf numFmtId="168" fontId="4" fillId="2" borderId="12" xfId="0" applyNumberFormat="1" applyFont="1" applyFill="1" applyBorder="1"/>
    <xf numFmtId="2" fontId="4" fillId="0" borderId="0" xfId="0" applyNumberFormat="1" applyFont="1" applyFill="1" applyBorder="1" applyAlignment="1">
      <alignment horizontal="right"/>
    </xf>
    <xf numFmtId="2" fontId="4" fillId="2" borderId="5" xfId="0" applyNumberFormat="1" applyFont="1" applyFill="1" applyBorder="1"/>
    <xf numFmtId="2" fontId="4" fillId="2" borderId="12" xfId="0" applyNumberFormat="1" applyFont="1" applyFill="1" applyBorder="1"/>
    <xf numFmtId="1" fontId="4" fillId="2" borderId="1" xfId="0" applyNumberFormat="1" applyFont="1" applyFill="1" applyBorder="1"/>
    <xf numFmtId="2" fontId="4" fillId="2" borderId="2" xfId="0" applyNumberFormat="1" applyFont="1" applyFill="1" applyBorder="1"/>
    <xf numFmtId="1" fontId="4" fillId="2" borderId="7" xfId="0" applyNumberFormat="1" applyFont="1" applyFill="1" applyBorder="1"/>
    <xf numFmtId="2" fontId="4" fillId="2" borderId="0" xfId="0" applyNumberFormat="1" applyFont="1" applyFill="1" applyBorder="1"/>
    <xf numFmtId="1" fontId="4" fillId="0" borderId="1" xfId="0" applyNumberFormat="1" applyFont="1" applyBorder="1"/>
    <xf numFmtId="2" fontId="4" fillId="0" borderId="0" xfId="0" applyNumberFormat="1" applyFont="1" applyBorder="1" applyAlignment="1">
      <alignment horizontal="right"/>
    </xf>
    <xf numFmtId="1" fontId="4" fillId="0" borderId="7" xfId="0" applyNumberFormat="1" applyFont="1" applyBorder="1"/>
    <xf numFmtId="0" fontId="4" fillId="0" borderId="15" xfId="0" applyFont="1" applyFill="1" applyBorder="1"/>
    <xf numFmtId="0" fontId="4" fillId="0" borderId="0" xfId="0" applyFont="1" applyAlignment="1">
      <alignment horizontal="left"/>
    </xf>
    <xf numFmtId="0" fontId="4" fillId="0" borderId="14" xfId="0" applyFont="1" applyBorder="1"/>
    <xf numFmtId="0" fontId="4" fillId="0" borderId="0" xfId="0" applyFont="1" applyAlignment="1">
      <alignment horizontal="center"/>
    </xf>
    <xf numFmtId="1" fontId="4" fillId="0" borderId="6" xfId="0" applyNumberFormat="1" applyFont="1" applyBorder="1"/>
    <xf numFmtId="0" fontId="4" fillId="0" borderId="4" xfId="0" applyFont="1" applyBorder="1"/>
    <xf numFmtId="0" fontId="4" fillId="2" borderId="14" xfId="0" applyFont="1" applyFill="1" applyBorder="1"/>
    <xf numFmtId="0" fontId="4" fillId="2" borderId="1" xfId="0" applyFont="1" applyFill="1" applyBorder="1"/>
    <xf numFmtId="2" fontId="4" fillId="2" borderId="4" xfId="0" applyNumberFormat="1" applyFont="1" applyFill="1" applyBorder="1"/>
    <xf numFmtId="2" fontId="4" fillId="2" borderId="3" xfId="0" applyNumberFormat="1" applyFont="1" applyFill="1" applyBorder="1"/>
    <xf numFmtId="0" fontId="4" fillId="7" borderId="12" xfId="0" applyFont="1" applyFill="1" applyBorder="1"/>
    <xf numFmtId="0" fontId="4" fillId="7" borderId="0" xfId="0" applyFont="1" applyFill="1" applyBorder="1"/>
    <xf numFmtId="0" fontId="4" fillId="2" borderId="0" xfId="0" applyFont="1" applyFill="1" applyBorder="1"/>
    <xf numFmtId="0" fontId="4" fillId="7" borderId="11" xfId="0" applyFont="1" applyFill="1" applyBorder="1"/>
    <xf numFmtId="0" fontId="4" fillId="7" borderId="15" xfId="0" applyFont="1" applyFill="1" applyBorder="1"/>
    <xf numFmtId="0" fontId="4" fillId="4" borderId="0" xfId="0" applyFont="1" applyFill="1" applyBorder="1"/>
    <xf numFmtId="0" fontId="4" fillId="4" borderId="12" xfId="0" applyFont="1" applyFill="1" applyBorder="1"/>
    <xf numFmtId="0" fontId="5" fillId="0" borderId="0" xfId="0" applyFont="1"/>
    <xf numFmtId="164" fontId="4" fillId="0" borderId="2" xfId="0" applyNumberFormat="1" applyFont="1" applyBorder="1"/>
    <xf numFmtId="0" fontId="11" fillId="0" borderId="1" xfId="0" applyFont="1" applyBorder="1" applyAlignment="1">
      <alignment horizontal="center"/>
    </xf>
    <xf numFmtId="0" fontId="11" fillId="0" borderId="14" xfId="0" applyFont="1" applyBorder="1" applyAlignment="1">
      <alignment horizontal="center"/>
    </xf>
    <xf numFmtId="1" fontId="4" fillId="0" borderId="7" xfId="0" applyNumberFormat="1" applyFont="1" applyBorder="1" applyAlignment="1">
      <alignment horizontal="right"/>
    </xf>
    <xf numFmtId="1" fontId="4" fillId="0" borderId="11" xfId="0" applyNumberFormat="1" applyFont="1" applyBorder="1" applyAlignment="1">
      <alignment horizontal="right"/>
    </xf>
    <xf numFmtId="1" fontId="4" fillId="0" borderId="8" xfId="0" applyNumberFormat="1" applyFont="1" applyBorder="1" applyAlignment="1">
      <alignment horizontal="right"/>
    </xf>
    <xf numFmtId="49" fontId="4" fillId="0" borderId="14" xfId="0" applyNumberFormat="1" applyFont="1" applyFill="1" applyBorder="1" applyAlignment="1">
      <alignment horizontal="center"/>
    </xf>
    <xf numFmtId="0" fontId="4" fillId="0" borderId="14" xfId="0" applyFont="1" applyFill="1" applyBorder="1"/>
    <xf numFmtId="168" fontId="4" fillId="0" borderId="14" xfId="0" applyNumberFormat="1" applyFont="1" applyFill="1" applyBorder="1"/>
    <xf numFmtId="2" fontId="4" fillId="0" borderId="14" xfId="0" applyNumberFormat="1" applyFont="1" applyFill="1" applyBorder="1"/>
    <xf numFmtId="2" fontId="4" fillId="0" borderId="0" xfId="0" applyNumberFormat="1" applyFont="1" applyFill="1" applyBorder="1"/>
    <xf numFmtId="0" fontId="4" fillId="0" borderId="1" xfId="0" applyFont="1" applyFill="1" applyBorder="1"/>
    <xf numFmtId="2" fontId="4" fillId="0" borderId="2" xfId="0" applyNumberFormat="1" applyFont="1" applyFill="1" applyBorder="1"/>
    <xf numFmtId="2" fontId="4" fillId="0" borderId="4" xfId="0" applyNumberFormat="1" applyFont="1" applyFill="1" applyBorder="1"/>
    <xf numFmtId="168" fontId="4" fillId="0" borderId="7" xfId="0" applyNumberFormat="1" applyFont="1" applyBorder="1" applyAlignment="1">
      <alignment horizontal="right"/>
    </xf>
    <xf numFmtId="168" fontId="4" fillId="0" borderId="8" xfId="0" applyNumberFormat="1" applyFont="1" applyBorder="1" applyAlignment="1">
      <alignment horizontal="right"/>
    </xf>
    <xf numFmtId="1" fontId="4" fillId="0" borderId="13" xfId="0" applyNumberFormat="1" applyFont="1" applyBorder="1"/>
    <xf numFmtId="2" fontId="4" fillId="0" borderId="11" xfId="0" applyNumberFormat="1" applyFont="1" applyBorder="1" applyAlignment="1">
      <alignment horizontal="right"/>
    </xf>
    <xf numFmtId="2" fontId="4" fillId="0" borderId="8" xfId="0" applyNumberFormat="1" applyFont="1" applyBorder="1" applyAlignment="1">
      <alignment horizontal="right"/>
    </xf>
    <xf numFmtId="0" fontId="4" fillId="0" borderId="13" xfId="0" applyFont="1" applyBorder="1" applyAlignment="1">
      <alignment horizontal="left"/>
    </xf>
    <xf numFmtId="2" fontId="4" fillId="0" borderId="15" xfId="0" applyNumberFormat="1" applyFont="1" applyBorder="1" applyAlignment="1">
      <alignment horizontal="right"/>
    </xf>
    <xf numFmtId="2" fontId="4" fillId="0" borderId="10" xfId="0" applyNumberFormat="1" applyFont="1" applyBorder="1" applyAlignment="1">
      <alignment horizontal="right"/>
    </xf>
    <xf numFmtId="0" fontId="4" fillId="0" borderId="7" xfId="0" applyFont="1" applyBorder="1" applyAlignment="1">
      <alignment horizontal="right"/>
    </xf>
    <xf numFmtId="0" fontId="4" fillId="0" borderId="11" xfId="0" applyFont="1" applyBorder="1" applyAlignment="1">
      <alignment horizontal="right"/>
    </xf>
    <xf numFmtId="0" fontId="4" fillId="0" borderId="8" xfId="0" applyFont="1" applyBorder="1" applyAlignment="1">
      <alignment horizontal="right"/>
    </xf>
    <xf numFmtId="0" fontId="4" fillId="0" borderId="0" xfId="0" applyFont="1" applyFill="1"/>
    <xf numFmtId="1" fontId="4" fillId="2" borderId="13" xfId="0" applyNumberFormat="1" applyFont="1" applyFill="1" applyBorder="1"/>
    <xf numFmtId="168" fontId="4" fillId="2" borderId="15" xfId="0" applyNumberFormat="1" applyFont="1" applyFill="1" applyBorder="1"/>
    <xf numFmtId="2" fontId="4" fillId="2" borderId="9" xfId="0" applyNumberFormat="1" applyFont="1" applyFill="1" applyBorder="1"/>
    <xf numFmtId="2" fontId="4" fillId="2" borderId="15" xfId="0" applyNumberFormat="1" applyFont="1" applyFill="1" applyBorder="1"/>
    <xf numFmtId="2" fontId="4" fillId="2" borderId="10" xfId="0" applyNumberFormat="1" applyFont="1" applyFill="1" applyBorder="1"/>
    <xf numFmtId="0" fontId="4" fillId="6" borderId="0" xfId="0" applyFont="1" applyFill="1"/>
    <xf numFmtId="0" fontId="11" fillId="0" borderId="1" xfId="0" applyFont="1" applyBorder="1" applyAlignment="1">
      <alignment horizontal="left"/>
    </xf>
    <xf numFmtId="2" fontId="4" fillId="0" borderId="2" xfId="0" applyNumberFormat="1" applyFont="1" applyBorder="1" applyAlignment="1">
      <alignment horizontal="right"/>
    </xf>
    <xf numFmtId="2" fontId="4" fillId="0" borderId="4" xfId="0" applyNumberFormat="1" applyFont="1" applyBorder="1" applyAlignment="1">
      <alignment horizontal="right"/>
    </xf>
    <xf numFmtId="0" fontId="7" fillId="0" borderId="0" xfId="0" applyFont="1"/>
    <xf numFmtId="1" fontId="4" fillId="0" borderId="11" xfId="0" applyNumberFormat="1" applyFont="1" applyBorder="1"/>
    <xf numFmtId="0" fontId="4" fillId="2" borderId="0" xfId="0" applyFont="1" applyFill="1" applyBorder="1" applyAlignment="1">
      <alignment horizontal="center"/>
    </xf>
    <xf numFmtId="0" fontId="49" fillId="0" borderId="12" xfId="0" applyFont="1" applyBorder="1" applyAlignment="1">
      <alignment horizontal="left"/>
    </xf>
    <xf numFmtId="0" fontId="49" fillId="0" borderId="15" xfId="0" applyFont="1" applyBorder="1" applyAlignment="1">
      <alignment horizontal="left"/>
    </xf>
    <xf numFmtId="1" fontId="4" fillId="0" borderId="13" xfId="0" applyNumberFormat="1" applyFont="1" applyFill="1" applyBorder="1"/>
    <xf numFmtId="168" fontId="4" fillId="0" borderId="15" xfId="0" applyNumberFormat="1" applyFont="1" applyFill="1" applyBorder="1"/>
    <xf numFmtId="2" fontId="4" fillId="0" borderId="9" xfId="0" applyNumberFormat="1" applyFont="1" applyFill="1" applyBorder="1"/>
    <xf numFmtId="2" fontId="4" fillId="0" borderId="15" xfId="0" applyNumberFormat="1" applyFont="1" applyFill="1" applyBorder="1"/>
    <xf numFmtId="2" fontId="4" fillId="0" borderId="10" xfId="0" applyNumberFormat="1" applyFont="1" applyFill="1" applyBorder="1"/>
    <xf numFmtId="0" fontId="4" fillId="2" borderId="0" xfId="0" applyFont="1" applyFill="1"/>
    <xf numFmtId="0" fontId="50" fillId="0" borderId="0" xfId="1" applyNumberFormat="1" applyFont="1" applyFill="1" applyBorder="1" applyAlignment="1" applyProtection="1"/>
    <xf numFmtId="0" fontId="4" fillId="7" borderId="0" xfId="0" applyFont="1" applyFill="1"/>
    <xf numFmtId="0" fontId="49" fillId="0" borderId="6" xfId="0" applyFont="1" applyBorder="1"/>
    <xf numFmtId="0" fontId="4" fillId="0" borderId="1" xfId="0" applyFont="1" applyBorder="1" applyAlignment="1">
      <alignment horizontal="left"/>
    </xf>
    <xf numFmtId="0" fontId="0" fillId="0" borderId="2" xfId="0" applyBorder="1"/>
    <xf numFmtId="0" fontId="49" fillId="0" borderId="13" xfId="0" applyFont="1" applyBorder="1" applyAlignment="1">
      <alignment horizontal="left"/>
    </xf>
    <xf numFmtId="0" fontId="4" fillId="0" borderId="9" xfId="0" applyFont="1" applyBorder="1"/>
    <xf numFmtId="0" fontId="18" fillId="0" borderId="1" xfId="0" applyFont="1" applyBorder="1" applyAlignment="1">
      <alignment horizontal="left"/>
    </xf>
    <xf numFmtId="0" fontId="18" fillId="0" borderId="2" xfId="0" applyFont="1" applyBorder="1"/>
    <xf numFmtId="0" fontId="18" fillId="0" borderId="14" xfId="0" applyFont="1" applyBorder="1"/>
    <xf numFmtId="0" fontId="17" fillId="0" borderId="7" xfId="0" applyFont="1" applyBorder="1" applyAlignment="1">
      <alignment horizontal="right"/>
    </xf>
    <xf numFmtId="0" fontId="17" fillId="0" borderId="0" xfId="0" applyFont="1" applyBorder="1"/>
    <xf numFmtId="0" fontId="4" fillId="0" borderId="6" xfId="0" applyFont="1" applyBorder="1" applyAlignment="1">
      <alignment horizontal="right"/>
    </xf>
    <xf numFmtId="0" fontId="24" fillId="0" borderId="1" xfId="0" applyFont="1" applyBorder="1" applyAlignment="1">
      <alignment horizontal="right"/>
    </xf>
    <xf numFmtId="0" fontId="24" fillId="0" borderId="2" xfId="0" applyFont="1" applyBorder="1"/>
    <xf numFmtId="0" fontId="24" fillId="0" borderId="14" xfId="0" applyFont="1" applyBorder="1"/>
    <xf numFmtId="0" fontId="49" fillId="0" borderId="6" xfId="0" applyFont="1" applyBorder="1" applyAlignment="1">
      <alignment horizontal="left"/>
    </xf>
    <xf numFmtId="2" fontId="4" fillId="2" borderId="8" xfId="0" applyNumberFormat="1" applyFont="1" applyFill="1" applyBorder="1"/>
    <xf numFmtId="0" fontId="18" fillId="0" borderId="6" xfId="0" applyFont="1" applyBorder="1" applyAlignment="1">
      <alignment horizontal="left"/>
    </xf>
    <xf numFmtId="0" fontId="18" fillId="0" borderId="5" xfId="0" applyFont="1" applyBorder="1"/>
    <xf numFmtId="0" fontId="18" fillId="0" borderId="12" xfId="0" applyFont="1" applyBorder="1"/>
    <xf numFmtId="49" fontId="4" fillId="0" borderId="12" xfId="0" applyNumberFormat="1" applyFont="1" applyFill="1" applyBorder="1" applyAlignment="1">
      <alignment horizontal="center"/>
    </xf>
    <xf numFmtId="168" fontId="4" fillId="0" borderId="12" xfId="0" applyNumberFormat="1" applyFont="1" applyFill="1" applyBorder="1"/>
    <xf numFmtId="2" fontId="4" fillId="0" borderId="12" xfId="0" applyNumberFormat="1" applyFont="1" applyFill="1" applyBorder="1"/>
    <xf numFmtId="0" fontId="4" fillId="0" borderId="6" xfId="0" applyFont="1" applyFill="1" applyBorder="1"/>
    <xf numFmtId="2" fontId="4" fillId="0" borderId="5" xfId="0" applyNumberFormat="1" applyFont="1" applyFill="1" applyBorder="1"/>
    <xf numFmtId="2" fontId="4" fillId="0" borderId="3" xfId="0" applyNumberFormat="1" applyFont="1" applyFill="1" applyBorder="1"/>
    <xf numFmtId="1" fontId="4" fillId="0" borderId="1" xfId="0" applyNumberFormat="1" applyFont="1" applyFill="1" applyBorder="1"/>
    <xf numFmtId="1" fontId="4" fillId="0" borderId="7" xfId="0" applyNumberFormat="1" applyFont="1" applyFill="1" applyBorder="1"/>
    <xf numFmtId="168" fontId="4" fillId="0" borderId="11" xfId="0" applyNumberFormat="1" applyFont="1" applyFill="1" applyBorder="1"/>
    <xf numFmtId="2" fontId="4" fillId="0" borderId="11" xfId="0" applyNumberFormat="1" applyFont="1" applyFill="1" applyBorder="1"/>
    <xf numFmtId="2" fontId="4" fillId="0" borderId="8" xfId="0" applyNumberFormat="1" applyFont="1" applyFill="1" applyBorder="1"/>
    <xf numFmtId="1" fontId="4" fillId="0" borderId="6" xfId="0" applyNumberFormat="1" applyFont="1" applyFill="1" applyBorder="1"/>
    <xf numFmtId="0" fontId="4" fillId="0" borderId="13" xfId="0" applyFont="1" applyBorder="1" applyAlignment="1">
      <alignment horizontal="right"/>
    </xf>
    <xf numFmtId="0" fontId="24" fillId="0" borderId="13" xfId="0" applyFont="1" applyBorder="1" applyAlignment="1">
      <alignment horizontal="right"/>
    </xf>
    <xf numFmtId="0" fontId="24" fillId="0" borderId="9" xfId="0" applyFont="1" applyBorder="1"/>
    <xf numFmtId="168" fontId="24" fillId="0" borderId="14" xfId="0" applyNumberFormat="1" applyFont="1" applyBorder="1"/>
    <xf numFmtId="168" fontId="24" fillId="0" borderId="2" xfId="0" applyNumberFormat="1" applyFont="1" applyBorder="1"/>
    <xf numFmtId="0" fontId="4" fillId="0" borderId="5" xfId="0" applyFont="1" applyFill="1" applyBorder="1"/>
    <xf numFmtId="0" fontId="17" fillId="0" borderId="13" xfId="0" applyFont="1" applyBorder="1" applyAlignment="1">
      <alignment horizontal="right"/>
    </xf>
    <xf numFmtId="0" fontId="17" fillId="0" borderId="9" xfId="0" applyFont="1" applyBorder="1"/>
    <xf numFmtId="168" fontId="17" fillId="0" borderId="15" xfId="0" applyNumberFormat="1" applyFont="1" applyBorder="1"/>
    <xf numFmtId="0" fontId="17" fillId="0" borderId="0" xfId="0" applyFont="1" applyBorder="1" applyAlignment="1">
      <alignment horizontal="right"/>
    </xf>
    <xf numFmtId="168" fontId="17" fillId="0" borderId="0" xfId="0" applyNumberFormat="1" applyFont="1" applyBorder="1"/>
    <xf numFmtId="0" fontId="4" fillId="0" borderId="2" xfId="0" applyFont="1" applyFill="1" applyBorder="1"/>
    <xf numFmtId="0" fontId="4" fillId="0" borderId="0" xfId="0" applyFont="1" applyFill="1" applyBorder="1"/>
    <xf numFmtId="168" fontId="4" fillId="0" borderId="0" xfId="0" applyNumberFormat="1" applyFont="1" applyFill="1" applyBorder="1"/>
    <xf numFmtId="0" fontId="7" fillId="0" borderId="6" xfId="0" applyFont="1" applyBorder="1" applyAlignment="1">
      <alignment horizontal="left"/>
    </xf>
    <xf numFmtId="164" fontId="4" fillId="0" borderId="0" xfId="0" applyNumberFormat="1" applyFont="1" applyBorder="1"/>
    <xf numFmtId="16" fontId="8" fillId="0" borderId="0" xfId="0" applyNumberFormat="1" applyFont="1" applyBorder="1" applyAlignment="1">
      <alignment horizontal="center"/>
    </xf>
    <xf numFmtId="0" fontId="8" fillId="0" borderId="0" xfId="0" applyNumberFormat="1" applyFont="1" applyBorder="1"/>
    <xf numFmtId="0" fontId="0" fillId="0" borderId="0" xfId="0" applyNumberFormat="1"/>
    <xf numFmtId="1" fontId="8" fillId="0" borderId="0" xfId="0" applyNumberFormat="1" applyFont="1" applyBorder="1"/>
    <xf numFmtId="0" fontId="0" fillId="0" borderId="0" xfId="0" applyFont="1" applyAlignment="1">
      <alignment horizontal="left"/>
    </xf>
    <xf numFmtId="0" fontId="0" fillId="0" borderId="0" xfId="0" applyAlignment="1">
      <alignment horizontal="left"/>
    </xf>
    <xf numFmtId="164" fontId="0" fillId="0" borderId="0" xfId="0" applyNumberFormat="1"/>
    <xf numFmtId="164" fontId="0" fillId="0" borderId="0" xfId="0" applyNumberFormat="1" applyFont="1"/>
    <xf numFmtId="0" fontId="47" fillId="0" borderId="0" xfId="0" applyFont="1" applyBorder="1" applyAlignment="1">
      <alignment horizontal="right"/>
    </xf>
    <xf numFmtId="0" fontId="11" fillId="0" borderId="0" xfId="0" applyFont="1" applyBorder="1" applyAlignment="1">
      <alignment horizontal="center"/>
    </xf>
    <xf numFmtId="2" fontId="11" fillId="0" borderId="0" xfId="0" applyNumberFormat="1" applyFont="1" applyBorder="1"/>
    <xf numFmtId="0" fontId="22" fillId="0" borderId="0" xfId="0" applyFont="1" applyBorder="1" applyAlignment="1">
      <alignment horizontal="left"/>
    </xf>
    <xf numFmtId="0" fontId="2" fillId="0" borderId="0" xfId="0" applyFont="1" applyBorder="1" applyAlignment="1">
      <alignment horizontal="right"/>
    </xf>
    <xf numFmtId="0" fontId="46" fillId="0" borderId="0" xfId="0" applyFont="1" applyBorder="1" applyAlignment="1">
      <alignment horizontal="right"/>
    </xf>
    <xf numFmtId="0" fontId="7" fillId="0" borderId="7" xfId="0" applyFont="1" applyBorder="1"/>
    <xf numFmtId="0" fontId="8" fillId="0" borderId="0" xfId="0" applyFont="1" applyBorder="1" applyAlignment="1">
      <alignment horizontal="right"/>
    </xf>
    <xf numFmtId="0" fontId="51" fillId="0" borderId="0" xfId="0" applyFont="1" applyBorder="1" applyAlignment="1">
      <alignment horizontal="right"/>
    </xf>
    <xf numFmtId="0" fontId="21" fillId="0" borderId="0" xfId="0" applyFont="1" applyBorder="1"/>
    <xf numFmtId="0" fontId="52" fillId="0" borderId="7" xfId="0" applyFont="1" applyBorder="1" applyAlignment="1">
      <alignment horizontal="left"/>
    </xf>
    <xf numFmtId="0" fontId="22" fillId="0" borderId="7" xfId="0" applyFont="1" applyBorder="1" applyAlignment="1">
      <alignment horizontal="left"/>
    </xf>
    <xf numFmtId="0" fontId="40" fillId="0" borderId="0" xfId="0" applyFont="1" applyBorder="1" applyAlignment="1">
      <alignment horizontal="left"/>
    </xf>
    <xf numFmtId="0" fontId="46" fillId="0" borderId="5" xfId="0" applyFont="1" applyBorder="1" applyAlignment="1">
      <alignment horizontal="right"/>
    </xf>
    <xf numFmtId="0" fontId="46" fillId="0" borderId="9" xfId="0" applyFont="1" applyBorder="1" applyAlignment="1">
      <alignment horizontal="right"/>
    </xf>
    <xf numFmtId="0" fontId="44" fillId="0" borderId="9" xfId="0" applyFont="1" applyBorder="1" applyAlignment="1">
      <alignment horizontal="left"/>
    </xf>
    <xf numFmtId="0" fontId="49" fillId="0" borderId="0" xfId="0" applyFont="1" applyBorder="1" applyAlignment="1">
      <alignment horizontal="right"/>
    </xf>
    <xf numFmtId="0" fontId="49" fillId="0" borderId="9" xfId="0" applyFont="1" applyBorder="1" applyAlignment="1">
      <alignment horizontal="right"/>
    </xf>
    <xf numFmtId="0" fontId="3" fillId="0" borderId="9" xfId="1" applyNumberFormat="1" applyFont="1" applyFill="1" applyBorder="1" applyAlignment="1" applyProtection="1"/>
    <xf numFmtId="0" fontId="3" fillId="0" borderId="5" xfId="1" applyNumberFormat="1" applyFill="1" applyBorder="1" applyAlignment="1" applyProtection="1"/>
    <xf numFmtId="0" fontId="3" fillId="0" borderId="9" xfId="1" applyNumberFormat="1" applyFont="1" applyFill="1" applyBorder="1" applyAlignment="1" applyProtection="1">
      <alignment horizontal="left"/>
    </xf>
    <xf numFmtId="0" fontId="4" fillId="0" borderId="14" xfId="0" applyFont="1" applyBorder="1" applyAlignment="1">
      <alignment horizontal="left"/>
    </xf>
    <xf numFmtId="0" fontId="4" fillId="0" borderId="5" xfId="0" applyFont="1" applyBorder="1" applyAlignment="1">
      <alignment horizontal="left"/>
    </xf>
    <xf numFmtId="0" fontId="12" fillId="0" borderId="5" xfId="0" applyFont="1" applyBorder="1" applyAlignment="1">
      <alignment horizontal="left"/>
    </xf>
    <xf numFmtId="0" fontId="54" fillId="0" borderId="7" xfId="0" applyFont="1" applyBorder="1"/>
    <xf numFmtId="0" fontId="54" fillId="0" borderId="0" xfId="0" applyFont="1" applyBorder="1"/>
    <xf numFmtId="0" fontId="54" fillId="0" borderId="0" xfId="0" applyFont="1" applyBorder="1" applyAlignment="1">
      <alignment horizontal="center"/>
    </xf>
    <xf numFmtId="0" fontId="54" fillId="0" borderId="8" xfId="0" applyFont="1" applyBorder="1" applyAlignment="1">
      <alignment horizontal="center"/>
    </xf>
    <xf numFmtId="2" fontId="8" fillId="0" borderId="0" xfId="0" applyNumberFormat="1" applyFont="1" applyBorder="1" applyAlignment="1"/>
    <xf numFmtId="0" fontId="7" fillId="0" borderId="0" xfId="0" applyFont="1" applyAlignment="1">
      <alignment horizontal="left"/>
    </xf>
    <xf numFmtId="0" fontId="10" fillId="0" borderId="0" xfId="0" applyFont="1" applyBorder="1" applyAlignment="1">
      <alignment horizontal="left"/>
    </xf>
    <xf numFmtId="0" fontId="13" fillId="0" borderId="0" xfId="0" applyFont="1" applyBorder="1" applyAlignment="1">
      <alignment horizontal="left"/>
    </xf>
    <xf numFmtId="0" fontId="55" fillId="0" borderId="0" xfId="0" applyFont="1" applyBorder="1" applyAlignment="1">
      <alignment horizontal="left"/>
    </xf>
    <xf numFmtId="0" fontId="54" fillId="0" borderId="0" xfId="0" applyFont="1"/>
    <xf numFmtId="0" fontId="54" fillId="0" borderId="0" xfId="0" applyFont="1" applyAlignment="1">
      <alignment horizontal="center"/>
    </xf>
    <xf numFmtId="0" fontId="11" fillId="0" borderId="0" xfId="0" applyFont="1" applyBorder="1" applyAlignment="1">
      <alignment horizontal="left"/>
    </xf>
    <xf numFmtId="0" fontId="41" fillId="0" borderId="0" xfId="0" applyFont="1" applyBorder="1" applyAlignment="1">
      <alignment horizontal="center"/>
    </xf>
    <xf numFmtId="164" fontId="8" fillId="0" borderId="0" xfId="0" applyNumberFormat="1" applyFont="1" applyAlignment="1">
      <alignment horizontal="left"/>
    </xf>
    <xf numFmtId="0" fontId="8" fillId="0" borderId="0" xfId="0" applyFont="1" applyAlignment="1"/>
    <xf numFmtId="0" fontId="22" fillId="0" borderId="0" xfId="0" applyFont="1" applyAlignment="1">
      <alignment horizontal="left"/>
    </xf>
    <xf numFmtId="0" fontId="52" fillId="0" borderId="5" xfId="0" applyFont="1" applyBorder="1" applyAlignment="1">
      <alignment horizontal="center"/>
    </xf>
    <xf numFmtId="164" fontId="8" fillId="0" borderId="5" xfId="0" applyNumberFormat="1" applyFont="1" applyBorder="1"/>
    <xf numFmtId="0" fontId="0" fillId="0" borderId="5" xfId="0" applyBorder="1" applyAlignment="1">
      <alignment horizontal="left"/>
    </xf>
    <xf numFmtId="0" fontId="0" fillId="0" borderId="0" xfId="0" applyBorder="1" applyAlignment="1">
      <alignment horizontal="left"/>
    </xf>
    <xf numFmtId="0" fontId="66" fillId="0" borderId="11" xfId="0" applyFont="1" applyBorder="1" applyAlignment="1">
      <alignment horizontal="left"/>
    </xf>
    <xf numFmtId="172" fontId="0" fillId="0" borderId="0" xfId="0" applyNumberFormat="1"/>
    <xf numFmtId="0" fontId="4" fillId="8" borderId="11" xfId="0" applyFont="1" applyFill="1" applyBorder="1"/>
    <xf numFmtId="0" fontId="4" fillId="9" borderId="12" xfId="0" applyFont="1" applyFill="1" applyBorder="1"/>
    <xf numFmtId="0" fontId="4" fillId="10" borderId="11" xfId="0" applyFont="1" applyFill="1" applyBorder="1"/>
    <xf numFmtId="0" fontId="4" fillId="11" borderId="12" xfId="0" applyFont="1" applyFill="1" applyBorder="1"/>
    <xf numFmtId="0" fontId="4" fillId="11" borderId="11" xfId="0" applyFont="1" applyFill="1" applyBorder="1"/>
    <xf numFmtId="0" fontId="3" fillId="0" borderId="0" xfId="1" applyAlignment="1">
      <alignment horizontal="center"/>
    </xf>
    <xf numFmtId="1" fontId="4" fillId="0" borderId="14" xfId="0" applyNumberFormat="1" applyFont="1" applyFill="1" applyBorder="1"/>
    <xf numFmtId="0" fontId="8" fillId="0" borderId="0" xfId="0" applyNumberFormat="1" applyFont="1" applyBorder="1" applyAlignment="1">
      <alignment horizontal="right"/>
    </xf>
    <xf numFmtId="0" fontId="8" fillId="0" borderId="0" xfId="0" applyNumberFormat="1" applyFont="1" applyBorder="1" applyAlignment="1">
      <alignment horizontal="left"/>
    </xf>
    <xf numFmtId="0" fontId="23" fillId="0" borderId="10" xfId="0" applyFont="1" applyBorder="1"/>
    <xf numFmtId="0" fontId="67" fillId="0" borderId="11" xfId="0" applyFont="1" applyBorder="1" applyAlignment="1">
      <alignment horizontal="left"/>
    </xf>
    <xf numFmtId="0" fontId="67" fillId="0" borderId="11" xfId="0" applyFont="1" applyBorder="1"/>
    <xf numFmtId="0" fontId="66" fillId="0" borderId="7" xfId="0" applyFont="1" applyBorder="1"/>
    <xf numFmtId="0" fontId="66" fillId="0" borderId="11" xfId="0" applyFont="1" applyBorder="1"/>
    <xf numFmtId="0" fontId="67" fillId="0" borderId="7" xfId="0" applyFont="1" applyBorder="1" applyAlignment="1">
      <alignment horizontal="center"/>
    </xf>
    <xf numFmtId="0" fontId="67" fillId="0" borderId="15" xfId="0" applyFont="1" applyBorder="1"/>
    <xf numFmtId="0" fontId="67" fillId="0" borderId="8" xfId="0" applyFont="1" applyBorder="1" applyAlignment="1">
      <alignment horizontal="center"/>
    </xf>
    <xf numFmtId="0" fontId="68" fillId="0" borderId="5" xfId="0" applyFont="1" applyBorder="1" applyAlignment="1">
      <alignment horizontal="left"/>
    </xf>
    <xf numFmtId="0" fontId="67" fillId="0" borderId="12" xfId="0" applyFont="1" applyBorder="1"/>
    <xf numFmtId="0" fontId="67" fillId="0" borderId="7" xfId="0" applyFont="1" applyBorder="1"/>
    <xf numFmtId="0" fontId="67" fillId="0" borderId="7" xfId="0" applyFont="1" applyBorder="1" applyAlignment="1">
      <alignment horizontal="left"/>
    </xf>
    <xf numFmtId="0" fontId="22" fillId="0" borderId="12" xfId="0" applyFont="1" applyBorder="1" applyAlignment="1">
      <alignment horizontal="center"/>
    </xf>
    <xf numFmtId="0" fontId="8" fillId="0" borderId="13" xfId="0" applyFont="1" applyFill="1" applyBorder="1" applyAlignment="1">
      <alignment horizontal="left"/>
    </xf>
    <xf numFmtId="0" fontId="8" fillId="0" borderId="10" xfId="0" applyFont="1" applyFill="1" applyBorder="1"/>
    <xf numFmtId="0" fontId="8" fillId="0" borderId="10" xfId="0" applyFont="1" applyFill="1" applyBorder="1" applyAlignment="1">
      <alignment horizontal="center"/>
    </xf>
    <xf numFmtId="0" fontId="8" fillId="0" borderId="15" xfId="0" applyFont="1" applyFill="1" applyBorder="1" applyAlignment="1">
      <alignment horizontal="left"/>
    </xf>
    <xf numFmtId="2" fontId="8" fillId="0" borderId="7" xfId="0" applyNumberFormat="1" applyFont="1" applyFill="1" applyBorder="1"/>
    <xf numFmtId="169" fontId="8" fillId="0" borderId="15" xfId="0" applyNumberFormat="1" applyFont="1" applyFill="1" applyBorder="1" applyAlignment="1">
      <alignment horizontal="right"/>
    </xf>
    <xf numFmtId="169" fontId="8" fillId="0" borderId="16" xfId="0" applyNumberFormat="1" applyFont="1" applyFill="1" applyBorder="1"/>
    <xf numFmtId="169" fontId="8" fillId="0" borderId="10" xfId="0" applyNumberFormat="1" applyFont="1" applyFill="1" applyBorder="1" applyAlignment="1">
      <alignment horizontal="right"/>
    </xf>
    <xf numFmtId="169" fontId="17" fillId="0" borderId="10" xfId="0" applyNumberFormat="1" applyFont="1" applyFill="1" applyBorder="1" applyAlignment="1">
      <alignment horizontal="right"/>
    </xf>
    <xf numFmtId="169" fontId="22" fillId="0" borderId="10" xfId="0" applyNumberFormat="1" applyFont="1" applyFill="1" applyBorder="1" applyAlignment="1">
      <alignment horizontal="right"/>
    </xf>
    <xf numFmtId="169" fontId="22" fillId="0" borderId="15" xfId="0" applyNumberFormat="1" applyFont="1" applyFill="1" applyBorder="1" applyAlignment="1">
      <alignment horizontal="right"/>
    </xf>
    <xf numFmtId="169" fontId="8" fillId="0" borderId="15" xfId="0" applyNumberFormat="1" applyFont="1" applyFill="1" applyBorder="1"/>
    <xf numFmtId="169" fontId="22" fillId="0" borderId="9" xfId="0" applyNumberFormat="1" applyFont="1" applyFill="1" applyBorder="1"/>
    <xf numFmtId="169" fontId="8" fillId="0" borderId="9" xfId="0" applyNumberFormat="1" applyFont="1" applyFill="1" applyBorder="1"/>
    <xf numFmtId="0" fontId="0" fillId="0" borderId="0" xfId="0" applyFill="1"/>
    <xf numFmtId="0" fontId="8" fillId="0" borderId="11" xfId="0" applyFont="1" applyFill="1" applyBorder="1" applyAlignment="1">
      <alignment horizontal="left"/>
    </xf>
    <xf numFmtId="169" fontId="8" fillId="0" borderId="11" xfId="0" applyNumberFormat="1" applyFont="1" applyFill="1" applyBorder="1" applyAlignment="1">
      <alignment horizontal="right"/>
    </xf>
    <xf numFmtId="169" fontId="8" fillId="0" borderId="8" xfId="0" applyNumberFormat="1" applyFont="1" applyFill="1" applyBorder="1"/>
    <xf numFmtId="169" fontId="8" fillId="0" borderId="8" xfId="0" applyNumberFormat="1" applyFont="1" applyFill="1" applyBorder="1" applyAlignment="1">
      <alignment horizontal="right"/>
    </xf>
    <xf numFmtId="169" fontId="17" fillId="0" borderId="8" xfId="0" applyNumberFormat="1" applyFont="1" applyFill="1" applyBorder="1" applyAlignment="1">
      <alignment horizontal="right"/>
    </xf>
    <xf numFmtId="0" fontId="8" fillId="0" borderId="7" xfId="0" applyFont="1" applyFill="1" applyBorder="1"/>
    <xf numFmtId="0" fontId="8" fillId="0" borderId="7" xfId="0" applyFont="1" applyFill="1" applyBorder="1" applyAlignment="1">
      <alignment horizontal="left"/>
    </xf>
    <xf numFmtId="169" fontId="22" fillId="0" borderId="8" xfId="0" applyNumberFormat="1" applyFont="1" applyFill="1" applyBorder="1" applyAlignment="1">
      <alignment horizontal="right"/>
    </xf>
    <xf numFmtId="169" fontId="22" fillId="0" borderId="11" xfId="0" applyNumberFormat="1" applyFont="1" applyFill="1" applyBorder="1"/>
    <xf numFmtId="0" fontId="8" fillId="0" borderId="13" xfId="0" applyFont="1" applyFill="1" applyBorder="1"/>
    <xf numFmtId="169" fontId="22" fillId="0" borderId="15" xfId="0" applyNumberFormat="1" applyFont="1" applyFill="1" applyBorder="1"/>
    <xf numFmtId="0" fontId="8" fillId="0" borderId="12" xfId="0" applyFont="1" applyFill="1" applyBorder="1" applyAlignment="1">
      <alignment horizontal="left"/>
    </xf>
    <xf numFmtId="0" fontId="8" fillId="0" borderId="12" xfId="0" applyFont="1" applyFill="1" applyBorder="1"/>
    <xf numFmtId="0" fontId="8" fillId="0" borderId="3" xfId="0" applyFont="1" applyFill="1" applyBorder="1"/>
    <xf numFmtId="169" fontId="8" fillId="0" borderId="12" xfId="0" applyNumberFormat="1" applyFont="1" applyFill="1" applyBorder="1" applyAlignment="1">
      <alignment horizontal="right"/>
    </xf>
    <xf numFmtId="169" fontId="8" fillId="0" borderId="12" xfId="0" applyNumberFormat="1" applyFont="1" applyFill="1" applyBorder="1"/>
    <xf numFmtId="169" fontId="8" fillId="0" borderId="7" xfId="0" applyNumberFormat="1" applyFont="1" applyFill="1" applyBorder="1"/>
    <xf numFmtId="169" fontId="22" fillId="0" borderId="3" xfId="0" applyNumberFormat="1" applyFont="1" applyFill="1" applyBorder="1" applyAlignment="1">
      <alignment horizontal="right"/>
    </xf>
    <xf numFmtId="169" fontId="8" fillId="0" borderId="3" xfId="0" applyNumberFormat="1" applyFont="1" applyFill="1" applyBorder="1" applyAlignment="1">
      <alignment horizontal="right"/>
    </xf>
    <xf numFmtId="169" fontId="17" fillId="0" borderId="3" xfId="0" applyNumberFormat="1" applyFont="1" applyFill="1" applyBorder="1" applyAlignment="1">
      <alignment horizontal="right"/>
    </xf>
    <xf numFmtId="169" fontId="22" fillId="0" borderId="12" xfId="0" applyNumberFormat="1" applyFont="1" applyFill="1" applyBorder="1" applyAlignment="1">
      <alignment horizontal="right"/>
    </xf>
    <xf numFmtId="169" fontId="8" fillId="0" borderId="5" xfId="0" applyNumberFormat="1" applyFont="1" applyFill="1" applyBorder="1"/>
    <xf numFmtId="169" fontId="22" fillId="0" borderId="5" xfId="0" applyNumberFormat="1" applyFont="1" applyFill="1" applyBorder="1"/>
    <xf numFmtId="169" fontId="8" fillId="0" borderId="17" xfId="0" applyNumberFormat="1" applyFont="1" applyFill="1" applyBorder="1"/>
    <xf numFmtId="0" fontId="8" fillId="0" borderId="6" xfId="0" applyFont="1" applyFill="1" applyBorder="1"/>
    <xf numFmtId="169" fontId="69" fillId="0" borderId="11" xfId="0" applyNumberFormat="1" applyFont="1" applyFill="1" applyBorder="1"/>
    <xf numFmtId="169" fontId="8" fillId="0" borderId="3" xfId="0" applyNumberFormat="1" applyFont="1" applyFill="1" applyBorder="1"/>
    <xf numFmtId="169" fontId="8" fillId="0" borderId="10" xfId="0" applyNumberFormat="1" applyFont="1" applyFill="1" applyBorder="1"/>
    <xf numFmtId="169" fontId="69" fillId="0" borderId="8" xfId="0" applyNumberFormat="1" applyFont="1" applyFill="1" applyBorder="1"/>
    <xf numFmtId="169" fontId="69" fillId="0" borderId="18" xfId="0" applyNumberFormat="1" applyFont="1" applyFill="1" applyBorder="1"/>
    <xf numFmtId="0" fontId="8" fillId="0" borderId="11" xfId="0" applyFont="1" applyFill="1" applyBorder="1" applyAlignment="1"/>
    <xf numFmtId="0" fontId="8" fillId="0" borderId="0" xfId="0" applyFont="1" applyFill="1" applyBorder="1" applyAlignment="1">
      <alignment horizontal="center"/>
    </xf>
    <xf numFmtId="169" fontId="8" fillId="0" borderId="5" xfId="0" applyNumberFormat="1" applyFont="1" applyFill="1" applyBorder="1" applyAlignment="1">
      <alignment horizontal="right"/>
    </xf>
    <xf numFmtId="169" fontId="17" fillId="0" borderId="12" xfId="0" applyNumberFormat="1" applyFont="1" applyFill="1" applyBorder="1" applyAlignment="1">
      <alignment horizontal="right"/>
    </xf>
    <xf numFmtId="169" fontId="8" fillId="0" borderId="6" xfId="0" applyNumberFormat="1" applyFont="1" applyFill="1" applyBorder="1"/>
    <xf numFmtId="169" fontId="8" fillId="0" borderId="13" xfId="0" applyNumberFormat="1" applyFont="1" applyFill="1" applyBorder="1"/>
    <xf numFmtId="169" fontId="4" fillId="0" borderId="8" xfId="0" applyNumberFormat="1" applyFont="1" applyFill="1" applyBorder="1" applyAlignment="1">
      <alignment horizontal="right"/>
    </xf>
    <xf numFmtId="169" fontId="22" fillId="0" borderId="12" xfId="0" applyNumberFormat="1" applyFont="1" applyFill="1" applyBorder="1"/>
    <xf numFmtId="169" fontId="8" fillId="0" borderId="0" xfId="0" applyNumberFormat="1" applyFont="1" applyFill="1" applyBorder="1" applyAlignment="1">
      <alignment horizontal="right"/>
    </xf>
    <xf numFmtId="169" fontId="8" fillId="0" borderId="7" xfId="0" applyNumberFormat="1" applyFont="1" applyFill="1" applyBorder="1" applyAlignment="1">
      <alignment horizontal="right"/>
    </xf>
    <xf numFmtId="169" fontId="22" fillId="0" borderId="0" xfId="0" applyNumberFormat="1" applyFont="1" applyFill="1" applyBorder="1" applyAlignment="1">
      <alignment horizontal="right"/>
    </xf>
    <xf numFmtId="169" fontId="22" fillId="0" borderId="7" xfId="0" applyNumberFormat="1" applyFont="1" applyFill="1" applyBorder="1" applyAlignment="1">
      <alignment horizontal="right"/>
    </xf>
    <xf numFmtId="0" fontId="8" fillId="0" borderId="0" xfId="0" applyFont="1" applyFill="1" applyBorder="1"/>
    <xf numFmtId="169" fontId="22" fillId="0" borderId="13" xfId="0" applyNumberFormat="1" applyFont="1" applyFill="1" applyBorder="1"/>
    <xf numFmtId="169" fontId="22" fillId="0" borderId="6" xfId="0" applyNumberFormat="1" applyFont="1" applyFill="1" applyBorder="1"/>
    <xf numFmtId="169" fontId="69" fillId="0" borderId="3" xfId="0" applyNumberFormat="1" applyFont="1" applyFill="1" applyBorder="1" applyAlignment="1">
      <alignment horizontal="right"/>
    </xf>
    <xf numFmtId="169" fontId="69" fillId="0" borderId="5" xfId="0" applyNumberFormat="1" applyFont="1" applyFill="1" applyBorder="1"/>
    <xf numFmtId="169" fontId="69" fillId="0" borderId="8" xfId="0" applyNumberFormat="1" applyFont="1" applyFill="1" applyBorder="1" applyAlignment="1">
      <alignment horizontal="right"/>
    </xf>
    <xf numFmtId="169" fontId="69" fillId="0" borderId="0" xfId="0" applyNumberFormat="1" applyFont="1" applyFill="1" applyBorder="1"/>
    <xf numFmtId="169" fontId="24" fillId="0" borderId="8" xfId="0" applyNumberFormat="1" applyFont="1" applyFill="1" applyBorder="1" applyAlignment="1">
      <alignment horizontal="right"/>
    </xf>
    <xf numFmtId="2" fontId="8" fillId="0" borderId="13" xfId="0" applyNumberFormat="1" applyFont="1" applyFill="1" applyBorder="1"/>
    <xf numFmtId="2" fontId="8" fillId="0" borderId="6" xfId="0" applyNumberFormat="1" applyFont="1" applyFill="1" applyBorder="1"/>
    <xf numFmtId="169" fontId="69" fillId="0" borderId="11" xfId="0" applyNumberFormat="1" applyFont="1" applyFill="1" applyBorder="1" applyAlignment="1">
      <alignment horizontal="right"/>
    </xf>
    <xf numFmtId="169" fontId="69" fillId="0" borderId="7" xfId="0" applyNumberFormat="1" applyFont="1" applyFill="1" applyBorder="1"/>
    <xf numFmtId="169" fontId="4" fillId="0" borderId="11" xfId="0" applyNumberFormat="1" applyFont="1" applyFill="1" applyBorder="1"/>
    <xf numFmtId="169" fontId="69" fillId="0" borderId="6" xfId="0" applyNumberFormat="1" applyFont="1" applyFill="1" applyBorder="1"/>
    <xf numFmtId="169" fontId="35" fillId="0" borderId="11" xfId="0" applyNumberFormat="1" applyFont="1" applyFill="1" applyBorder="1" applyAlignment="1">
      <alignment horizontal="right"/>
    </xf>
    <xf numFmtId="169" fontId="35" fillId="0" borderId="0" xfId="0" applyNumberFormat="1" applyFont="1" applyFill="1" applyBorder="1"/>
    <xf numFmtId="169" fontId="69" fillId="0" borderId="10" xfId="0" applyNumberFormat="1" applyFont="1" applyFill="1" applyBorder="1" applyAlignment="1">
      <alignment horizontal="right"/>
    </xf>
    <xf numFmtId="169" fontId="69" fillId="0" borderId="9" xfId="0" applyNumberFormat="1" applyFont="1" applyFill="1" applyBorder="1"/>
    <xf numFmtId="169" fontId="69" fillId="0" borderId="12" xfId="0" applyNumberFormat="1" applyFont="1" applyFill="1" applyBorder="1"/>
    <xf numFmtId="2" fontId="8" fillId="0" borderId="11" xfId="0" applyNumberFormat="1" applyFont="1" applyFill="1" applyBorder="1"/>
    <xf numFmtId="2" fontId="8" fillId="0" borderId="12" xfId="0" applyNumberFormat="1" applyFont="1" applyFill="1" applyBorder="1"/>
    <xf numFmtId="169" fontId="17" fillId="0" borderId="19" xfId="0" applyNumberFormat="1" applyFont="1" applyFill="1" applyBorder="1" applyAlignment="1">
      <alignment horizontal="right"/>
    </xf>
    <xf numFmtId="169" fontId="8" fillId="0" borderId="20" xfId="0" applyNumberFormat="1" applyFont="1" applyFill="1" applyBorder="1"/>
    <xf numFmtId="169" fontId="8" fillId="0" borderId="21" xfId="0" applyNumberFormat="1" applyFont="1" applyFill="1" applyBorder="1"/>
    <xf numFmtId="169" fontId="8" fillId="0" borderId="22" xfId="0" applyNumberFormat="1" applyFont="1" applyFill="1" applyBorder="1" applyAlignment="1">
      <alignment horizontal="right"/>
    </xf>
    <xf numFmtId="169" fontId="17" fillId="0" borderId="22" xfId="0" applyNumberFormat="1" applyFont="1" applyFill="1" applyBorder="1" applyAlignment="1">
      <alignment horizontal="right"/>
    </xf>
    <xf numFmtId="169" fontId="8" fillId="0" borderId="23" xfId="0" applyNumberFormat="1" applyFont="1" applyFill="1" applyBorder="1"/>
    <xf numFmtId="169" fontId="22" fillId="0" borderId="8" xfId="0" applyNumberFormat="1" applyFont="1" applyFill="1" applyBorder="1"/>
    <xf numFmtId="2" fontId="8" fillId="0" borderId="11" xfId="0" applyNumberFormat="1" applyFont="1" applyFill="1" applyBorder="1" applyAlignment="1">
      <alignment horizontal="left"/>
    </xf>
    <xf numFmtId="0" fontId="37" fillId="0" borderId="1" xfId="0" applyFont="1" applyFill="1" applyBorder="1" applyAlignment="1">
      <alignment horizontal="left"/>
    </xf>
    <xf numFmtId="0" fontId="0" fillId="0" borderId="2" xfId="0" applyFont="1" applyFill="1" applyBorder="1"/>
    <xf numFmtId="0" fontId="0" fillId="0" borderId="5" xfId="0" applyFill="1" applyBorder="1"/>
    <xf numFmtId="0" fontId="0" fillId="0" borderId="3" xfId="0" applyFill="1" applyBorder="1"/>
    <xf numFmtId="0" fontId="9" fillId="0" borderId="7" xfId="0" applyFont="1" applyFill="1" applyBorder="1" applyAlignment="1">
      <alignment horizontal="left"/>
    </xf>
    <xf numFmtId="0" fontId="0" fillId="0" borderId="0" xfId="0" applyFont="1" applyFill="1" applyBorder="1"/>
    <xf numFmtId="0" fontId="0" fillId="0" borderId="0" xfId="0" applyFill="1" applyBorder="1"/>
    <xf numFmtId="0" fontId="0" fillId="0" borderId="8" xfId="0" applyFill="1" applyBorder="1"/>
    <xf numFmtId="0" fontId="15" fillId="0" borderId="7" xfId="0" applyFont="1" applyFill="1" applyBorder="1" applyAlignment="1">
      <alignment horizontal="left"/>
    </xf>
    <xf numFmtId="0" fontId="14" fillId="0" borderId="0" xfId="0" applyFont="1" applyFill="1" applyBorder="1"/>
    <xf numFmtId="0" fontId="0" fillId="0" borderId="9" xfId="0" applyFill="1" applyBorder="1"/>
    <xf numFmtId="0" fontId="0" fillId="0" borderId="10" xfId="0" applyFill="1" applyBorder="1"/>
    <xf numFmtId="0" fontId="12" fillId="0" borderId="13" xfId="0" applyFont="1" applyFill="1" applyBorder="1" applyAlignment="1">
      <alignment horizontal="left"/>
    </xf>
    <xf numFmtId="0" fontId="0" fillId="0" borderId="9" xfId="0" applyFont="1" applyFill="1" applyBorder="1"/>
    <xf numFmtId="0" fontId="17" fillId="0" borderId="0" xfId="0" applyFont="1" applyFill="1" applyBorder="1" applyAlignment="1">
      <alignment horizontal="left"/>
    </xf>
    <xf numFmtId="0" fontId="8" fillId="0" borderId="12" xfId="0" applyFont="1" applyFill="1" applyBorder="1" applyAlignment="1">
      <alignment horizontal="center"/>
    </xf>
    <xf numFmtId="0" fontId="4" fillId="0" borderId="12" xfId="0" applyFont="1" applyFill="1" applyBorder="1" applyAlignment="1">
      <alignment horizontal="center"/>
    </xf>
    <xf numFmtId="0" fontId="4" fillId="0" borderId="3" xfId="0" applyFont="1" applyFill="1" applyBorder="1" applyAlignment="1">
      <alignment horizontal="center"/>
    </xf>
    <xf numFmtId="0" fontId="4" fillId="0" borderId="7" xfId="0" applyFont="1" applyFill="1" applyBorder="1" applyAlignment="1">
      <alignment horizontal="center"/>
    </xf>
    <xf numFmtId="0" fontId="4" fillId="0" borderId="0" xfId="0" applyFont="1" applyFill="1" applyBorder="1" applyAlignment="1">
      <alignment horizontal="center"/>
    </xf>
    <xf numFmtId="0" fontId="4" fillId="0" borderId="8" xfId="0" applyFont="1" applyFill="1" applyBorder="1" applyAlignment="1">
      <alignment horizontal="center"/>
    </xf>
    <xf numFmtId="0" fontId="8" fillId="0" borderId="9" xfId="0" applyFont="1" applyFill="1" applyBorder="1" applyAlignment="1">
      <alignment horizontal="center"/>
    </xf>
    <xf numFmtId="0" fontId="0" fillId="0" borderId="9" xfId="0" applyFill="1" applyBorder="1" applyAlignment="1">
      <alignment horizontal="left"/>
    </xf>
    <xf numFmtId="0" fontId="19" fillId="0" borderId="9" xfId="0" applyFont="1" applyFill="1" applyBorder="1"/>
    <xf numFmtId="0" fontId="8" fillId="0" borderId="11" xfId="0" quotePrefix="1" applyFont="1" applyFill="1" applyBorder="1" applyAlignment="1">
      <alignment horizontal="center"/>
    </xf>
    <xf numFmtId="0" fontId="4" fillId="0" borderId="11" xfId="0" applyFont="1" applyFill="1" applyBorder="1" applyAlignment="1">
      <alignment horizontal="center"/>
    </xf>
    <xf numFmtId="0" fontId="8" fillId="0" borderId="15" xfId="0" applyFont="1" applyFill="1" applyBorder="1" applyAlignment="1">
      <alignment horizontal="center"/>
    </xf>
    <xf numFmtId="0" fontId="17" fillId="0" borderId="10" xfId="0" applyFont="1" applyFill="1" applyBorder="1" applyAlignment="1">
      <alignment horizontal="center"/>
    </xf>
    <xf numFmtId="0" fontId="8" fillId="0" borderId="14" xfId="0" applyFont="1" applyFill="1" applyBorder="1" applyAlignment="1">
      <alignment horizontal="center"/>
    </xf>
    <xf numFmtId="0" fontId="4" fillId="0" borderId="15" xfId="0" applyFont="1" applyFill="1" applyBorder="1" applyAlignment="1">
      <alignment horizontal="center"/>
    </xf>
    <xf numFmtId="0" fontId="4" fillId="0" borderId="13" xfId="0" applyFont="1" applyFill="1" applyBorder="1" applyAlignment="1">
      <alignment horizontal="center"/>
    </xf>
    <xf numFmtId="0" fontId="4" fillId="0" borderId="9" xfId="0" applyFont="1" applyFill="1" applyBorder="1" applyAlignment="1">
      <alignment horizontal="center"/>
    </xf>
    <xf numFmtId="0" fontId="4" fillId="0" borderId="10" xfId="0" applyFont="1" applyFill="1" applyBorder="1" applyAlignment="1">
      <alignment horizontal="center"/>
    </xf>
    <xf numFmtId="169" fontId="17" fillId="0" borderId="11" xfId="0" applyNumberFormat="1" applyFont="1" applyFill="1" applyBorder="1" applyAlignment="1">
      <alignment horizontal="right"/>
    </xf>
    <xf numFmtId="169" fontId="17" fillId="0" borderId="15" xfId="0" applyNumberFormat="1" applyFont="1" applyFill="1" applyBorder="1" applyAlignment="1">
      <alignment horizontal="right"/>
    </xf>
    <xf numFmtId="169" fontId="69" fillId="0" borderId="0" xfId="0" applyNumberFormat="1" applyFont="1" applyFill="1" applyBorder="1" applyAlignment="1">
      <alignment horizontal="right"/>
    </xf>
    <xf numFmtId="2" fontId="8" fillId="0" borderId="7" xfId="0" applyNumberFormat="1" applyFont="1" applyFill="1" applyBorder="1" applyAlignment="1">
      <alignment horizontal="left"/>
    </xf>
    <xf numFmtId="0" fontId="0" fillId="0" borderId="0" xfId="0" applyFont="1" applyFill="1"/>
    <xf numFmtId="0" fontId="70" fillId="0" borderId="0" xfId="0" applyFont="1" applyBorder="1"/>
    <xf numFmtId="0" fontId="3" fillId="0" borderId="0" xfId="1" applyNumberFormat="1" applyFont="1" applyFill="1" applyBorder="1" applyAlignment="1" applyProtection="1"/>
    <xf numFmtId="0" fontId="71" fillId="0" borderId="0" xfId="0" applyFont="1" applyBorder="1"/>
    <xf numFmtId="0" fontId="72" fillId="0" borderId="0" xfId="0" applyFont="1" applyBorder="1" applyAlignment="1">
      <alignment horizontal="left"/>
    </xf>
    <xf numFmtId="0" fontId="73" fillId="0" borderId="0" xfId="0" applyFont="1" applyBorder="1"/>
    <xf numFmtId="0" fontId="8" fillId="0" borderId="0" xfId="0" applyFont="1" applyFill="1" applyBorder="1" applyAlignment="1">
      <alignment horizontal="left"/>
    </xf>
    <xf numFmtId="0" fontId="8" fillId="12" borderId="7" xfId="0" applyFont="1" applyFill="1" applyBorder="1" applyAlignment="1">
      <alignment horizontal="left"/>
    </xf>
    <xf numFmtId="0" fontId="8" fillId="12" borderId="24" xfId="0" applyFont="1" applyFill="1" applyBorder="1" applyAlignment="1">
      <alignment horizontal="left"/>
    </xf>
    <xf numFmtId="0" fontId="39" fillId="0" borderId="7" xfId="0" applyFont="1" applyBorder="1" applyAlignment="1">
      <alignment horizontal="left" wrapText="1"/>
    </xf>
    <xf numFmtId="0" fontId="8" fillId="0" borderId="25" xfId="0" applyFont="1" applyFill="1" applyBorder="1"/>
    <xf numFmtId="173" fontId="8" fillId="0" borderId="11" xfId="0" applyNumberFormat="1" applyFont="1" applyFill="1" applyBorder="1" applyAlignment="1"/>
    <xf numFmtId="173" fontId="8" fillId="0" borderId="7" xfId="0" applyNumberFormat="1" applyFont="1" applyFill="1" applyBorder="1" applyAlignment="1"/>
    <xf numFmtId="0" fontId="2" fillId="0" borderId="0" xfId="0" applyFont="1" applyFill="1" applyBorder="1" applyAlignment="1">
      <alignment horizontal="left"/>
    </xf>
    <xf numFmtId="0" fontId="9" fillId="0" borderId="0" xfId="0" applyFont="1" applyFill="1" applyBorder="1" applyAlignment="1">
      <alignment horizontal="left"/>
    </xf>
    <xf numFmtId="164" fontId="0" fillId="0" borderId="0" xfId="0" applyNumberFormat="1" applyFont="1" applyFill="1" applyBorder="1"/>
    <xf numFmtId="1" fontId="0" fillId="0" borderId="0" xfId="0" applyNumberFormat="1" applyFont="1" applyFill="1" applyBorder="1" applyAlignment="1">
      <alignment horizontal="center"/>
    </xf>
    <xf numFmtId="0" fontId="11" fillId="0" borderId="0" xfId="0" applyFont="1" applyFill="1" applyBorder="1"/>
    <xf numFmtId="0" fontId="70" fillId="0" borderId="0" xfId="0" applyFont="1" applyFill="1" applyBorder="1" applyAlignment="1">
      <alignment horizontal="left"/>
    </xf>
    <xf numFmtId="0" fontId="74" fillId="0" borderId="0" xfId="0" applyFont="1" applyFill="1" applyBorder="1"/>
    <xf numFmtId="0" fontId="75" fillId="0" borderId="0" xfId="0" applyFont="1" applyFill="1" applyBorder="1"/>
    <xf numFmtId="0" fontId="4" fillId="0" borderId="23" xfId="0" applyFont="1" applyFill="1" applyBorder="1" applyAlignment="1">
      <alignment horizontal="center"/>
    </xf>
    <xf numFmtId="0" fontId="70" fillId="0" borderId="0" xfId="0" applyFont="1" applyFill="1" applyBorder="1"/>
    <xf numFmtId="0" fontId="8" fillId="0" borderId="0" xfId="0" applyFont="1" applyFill="1"/>
    <xf numFmtId="0" fontId="0" fillId="0" borderId="23" xfId="0" applyFill="1" applyBorder="1"/>
    <xf numFmtId="2" fontId="8" fillId="0" borderId="0" xfId="0" applyNumberFormat="1" applyFont="1" applyFill="1" applyBorder="1"/>
    <xf numFmtId="0" fontId="8" fillId="0" borderId="16" xfId="0" applyFont="1" applyFill="1" applyBorder="1"/>
    <xf numFmtId="2" fontId="8" fillId="0" borderId="8" xfId="0" applyNumberFormat="1" applyFont="1" applyFill="1" applyBorder="1"/>
    <xf numFmtId="0" fontId="8" fillId="0" borderId="18" xfId="0" applyFont="1" applyBorder="1"/>
    <xf numFmtId="169" fontId="17" fillId="0" borderId="0" xfId="0" applyNumberFormat="1" applyFont="1" applyFill="1" applyBorder="1" applyAlignment="1">
      <alignment horizontal="right"/>
    </xf>
    <xf numFmtId="169" fontId="4" fillId="0" borderId="0" xfId="0" applyNumberFormat="1" applyFont="1" applyFill="1" applyBorder="1" applyAlignment="1">
      <alignment horizontal="right"/>
    </xf>
    <xf numFmtId="169" fontId="8" fillId="0" borderId="23" xfId="0" applyNumberFormat="1" applyFont="1" applyFill="1" applyBorder="1" applyAlignment="1">
      <alignment horizontal="right"/>
    </xf>
    <xf numFmtId="169" fontId="17" fillId="0" borderId="23" xfId="0" applyNumberFormat="1" applyFont="1" applyFill="1" applyBorder="1" applyAlignment="1">
      <alignment horizontal="right"/>
    </xf>
    <xf numFmtId="0" fontId="8" fillId="0" borderId="24" xfId="0" applyFont="1" applyBorder="1"/>
    <xf numFmtId="0" fontId="21" fillId="0" borderId="0" xfId="0" applyFont="1" applyFill="1" applyBorder="1" applyAlignment="1">
      <alignment horizontal="center"/>
    </xf>
    <xf numFmtId="0" fontId="8" fillId="0" borderId="0" xfId="0" applyFont="1" applyFill="1" applyBorder="1" applyAlignment="1">
      <alignment horizontal="right"/>
    </xf>
    <xf numFmtId="1" fontId="8" fillId="0" borderId="0" xfId="0" applyNumberFormat="1" applyFont="1" applyFill="1" applyBorder="1" applyAlignment="1">
      <alignment horizontal="center"/>
    </xf>
    <xf numFmtId="0" fontId="21" fillId="0" borderId="7" xfId="0" applyFont="1" applyFill="1" applyBorder="1" applyAlignment="1">
      <alignment horizontal="center"/>
    </xf>
    <xf numFmtId="0" fontId="8" fillId="0" borderId="13" xfId="0" applyFont="1" applyFill="1" applyBorder="1" applyAlignment="1">
      <alignment horizontal="right"/>
    </xf>
    <xf numFmtId="0" fontId="46" fillId="0" borderId="0" xfId="0" applyFont="1" applyFill="1" applyBorder="1" applyAlignment="1">
      <alignment horizontal="left"/>
    </xf>
    <xf numFmtId="0" fontId="8" fillId="0" borderId="26" xfId="0" applyFont="1" applyFill="1" applyBorder="1"/>
    <xf numFmtId="0" fontId="0" fillId="0" borderId="26" xfId="0" applyFill="1" applyBorder="1"/>
    <xf numFmtId="0" fontId="0" fillId="0" borderId="26" xfId="0" applyBorder="1"/>
    <xf numFmtId="0" fontId="8" fillId="0" borderId="27" xfId="0" applyFont="1" applyFill="1" applyBorder="1"/>
    <xf numFmtId="0" fontId="8" fillId="0" borderId="28" xfId="0" applyFont="1" applyBorder="1"/>
    <xf numFmtId="0" fontId="8" fillId="0" borderId="20" xfId="0" applyFont="1" applyFill="1" applyBorder="1"/>
    <xf numFmtId="0" fontId="8" fillId="0" borderId="29" xfId="0" applyFont="1" applyFill="1" applyBorder="1"/>
    <xf numFmtId="0" fontId="8" fillId="0" borderId="11" xfId="0" applyFont="1" applyFill="1" applyBorder="1"/>
    <xf numFmtId="169" fontId="22" fillId="0" borderId="7" xfId="0" applyNumberFormat="1" applyFont="1" applyFill="1" applyBorder="1"/>
    <xf numFmtId="169" fontId="22" fillId="0" borderId="0" xfId="0" applyNumberFormat="1" applyFont="1" applyFill="1" applyBorder="1"/>
    <xf numFmtId="169" fontId="8" fillId="0" borderId="18" xfId="0" applyNumberFormat="1" applyFont="1" applyFill="1" applyBorder="1"/>
    <xf numFmtId="169" fontId="22" fillId="0" borderId="11" xfId="0" applyNumberFormat="1" applyFont="1" applyFill="1" applyBorder="1" applyAlignment="1">
      <alignment horizontal="right"/>
    </xf>
    <xf numFmtId="169" fontId="8" fillId="0" borderId="11" xfId="0" applyNumberFormat="1" applyFont="1" applyFill="1" applyBorder="1"/>
    <xf numFmtId="169" fontId="8" fillId="0" borderId="0" xfId="0" applyNumberFormat="1" applyFont="1" applyFill="1" applyBorder="1"/>
    <xf numFmtId="0" fontId="8" fillId="0" borderId="6" xfId="0" applyFont="1" applyFill="1" applyBorder="1" applyAlignment="1">
      <alignment horizontal="left"/>
    </xf>
    <xf numFmtId="164" fontId="76" fillId="0" borderId="0" xfId="0" applyNumberFormat="1" applyFont="1" applyFill="1" applyBorder="1" applyAlignment="1">
      <alignment horizontal="center"/>
    </xf>
    <xf numFmtId="169" fontId="8" fillId="0" borderId="8" xfId="0" applyNumberFormat="1" applyFont="1" applyBorder="1"/>
    <xf numFmtId="169" fontId="8" fillId="0" borderId="6" xfId="0" applyNumberFormat="1" applyFont="1" applyFill="1" applyBorder="1" applyAlignment="1">
      <alignment horizontal="right"/>
    </xf>
    <xf numFmtId="0" fontId="5" fillId="0" borderId="5" xfId="0" applyFont="1" applyFill="1" applyBorder="1" applyAlignment="1">
      <alignment horizontal="center"/>
    </xf>
    <xf numFmtId="0" fontId="0" fillId="0" borderId="5" xfId="0" applyFill="1" applyBorder="1" applyAlignment="1">
      <alignment horizontal="center"/>
    </xf>
    <xf numFmtId="0" fontId="0" fillId="0" borderId="3" xfId="0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12" fillId="0" borderId="0" xfId="0" applyFont="1" applyFill="1" applyBorder="1" applyAlignment="1">
      <alignment horizontal="center"/>
    </xf>
    <xf numFmtId="0" fontId="0" fillId="0" borderId="8" xfId="0" applyFill="1" applyBorder="1" applyAlignment="1">
      <alignment horizontal="center"/>
    </xf>
    <xf numFmtId="0" fontId="0" fillId="0" borderId="9" xfId="0" applyFill="1" applyBorder="1" applyAlignment="1">
      <alignment horizontal="center"/>
    </xf>
    <xf numFmtId="0" fontId="0" fillId="0" borderId="10" xfId="0" applyFill="1" applyBorder="1" applyAlignment="1">
      <alignment horizontal="center"/>
    </xf>
    <xf numFmtId="168" fontId="4" fillId="0" borderId="3" xfId="0" applyNumberFormat="1" applyFont="1" applyFill="1" applyBorder="1" applyAlignment="1">
      <alignment horizontal="center"/>
    </xf>
    <xf numFmtId="168" fontId="4" fillId="0" borderId="30" xfId="0" applyNumberFormat="1" applyFont="1" applyFill="1" applyBorder="1" applyAlignment="1">
      <alignment horizontal="center"/>
    </xf>
    <xf numFmtId="168" fontId="4" fillId="0" borderId="31" xfId="0" applyNumberFormat="1" applyFont="1" applyFill="1" applyBorder="1" applyAlignment="1">
      <alignment horizontal="center"/>
    </xf>
    <xf numFmtId="168" fontId="4" fillId="0" borderId="3" xfId="0" applyNumberFormat="1" applyFont="1" applyBorder="1" applyAlignment="1">
      <alignment horizontal="center"/>
    </xf>
    <xf numFmtId="168" fontId="4" fillId="0" borderId="32" xfId="0" applyNumberFormat="1" applyFont="1" applyFill="1" applyBorder="1" applyAlignment="1">
      <alignment horizontal="center"/>
    </xf>
    <xf numFmtId="168" fontId="4" fillId="0" borderId="5" xfId="0" applyNumberFormat="1" applyFont="1" applyFill="1" applyBorder="1" applyAlignment="1">
      <alignment horizontal="center"/>
    </xf>
    <xf numFmtId="168" fontId="4" fillId="0" borderId="6" xfId="0" applyNumberFormat="1" applyFont="1" applyFill="1" applyBorder="1" applyAlignment="1">
      <alignment horizontal="center"/>
    </xf>
    <xf numFmtId="168" fontId="4" fillId="0" borderId="8" xfId="0" applyNumberFormat="1" applyFont="1" applyFill="1" applyBorder="1" applyAlignment="1">
      <alignment horizontal="center"/>
    </xf>
    <xf numFmtId="168" fontId="4" fillId="0" borderId="0" xfId="0" applyNumberFormat="1" applyFont="1" applyFill="1" applyBorder="1" applyAlignment="1">
      <alignment horizontal="center"/>
    </xf>
    <xf numFmtId="168" fontId="4" fillId="0" borderId="7" xfId="0" applyNumberFormat="1" applyFont="1" applyFill="1" applyBorder="1" applyAlignment="1">
      <alignment horizontal="center"/>
    </xf>
    <xf numFmtId="0" fontId="0" fillId="0" borderId="0" xfId="0" applyFill="1" applyAlignment="1">
      <alignment horizontal="center"/>
    </xf>
    <xf numFmtId="0" fontId="0" fillId="0" borderId="23" xfId="0" applyBorder="1"/>
    <xf numFmtId="0" fontId="8" fillId="0" borderId="23" xfId="0" applyFont="1" applyFill="1" applyBorder="1"/>
    <xf numFmtId="172" fontId="8" fillId="0" borderId="0" xfId="0" applyNumberFormat="1" applyFont="1" applyFill="1" applyBorder="1" applyAlignment="1">
      <alignment horizontal="left"/>
    </xf>
    <xf numFmtId="0" fontId="0" fillId="0" borderId="0" xfId="0" applyBorder="1"/>
    <xf numFmtId="169" fontId="8" fillId="0" borderId="11" xfId="0" applyNumberFormat="1" applyFont="1" applyBorder="1"/>
    <xf numFmtId="169" fontId="8" fillId="0" borderId="10" xfId="0" applyNumberFormat="1" applyFont="1" applyBorder="1"/>
    <xf numFmtId="169" fontId="69" fillId="0" borderId="8" xfId="0" applyNumberFormat="1" applyFont="1" applyBorder="1"/>
    <xf numFmtId="169" fontId="69" fillId="0" borderId="11" xfId="0" applyNumberFormat="1" applyFont="1" applyBorder="1"/>
    <xf numFmtId="169" fontId="69" fillId="0" borderId="7" xfId="0" applyNumberFormat="1" applyFont="1" applyBorder="1"/>
    <xf numFmtId="169" fontId="22" fillId="0" borderId="13" xfId="0" applyNumberFormat="1" applyFont="1" applyFill="1" applyBorder="1" applyAlignment="1">
      <alignment horizontal="right"/>
    </xf>
    <xf numFmtId="1" fontId="8" fillId="0" borderId="23" xfId="0" applyNumberFormat="1" applyFont="1" applyFill="1" applyBorder="1" applyAlignment="1">
      <alignment horizontal="center"/>
    </xf>
    <xf numFmtId="0" fontId="5" fillId="0" borderId="0" xfId="0" applyFont="1" applyFill="1" applyBorder="1"/>
    <xf numFmtId="0" fontId="8" fillId="0" borderId="23" xfId="0" applyFont="1" applyFill="1" applyBorder="1" applyAlignment="1">
      <alignment horizontal="center"/>
    </xf>
    <xf numFmtId="2" fontId="8" fillId="0" borderId="0" xfId="0" applyNumberFormat="1" applyFont="1" applyFill="1" applyBorder="1" applyAlignment="1">
      <alignment horizontal="center"/>
    </xf>
    <xf numFmtId="164" fontId="0" fillId="0" borderId="0" xfId="0" applyNumberFormat="1" applyFont="1" applyFill="1" applyBorder="1" applyAlignment="1">
      <alignment horizontal="center"/>
    </xf>
    <xf numFmtId="0" fontId="8" fillId="0" borderId="0" xfId="0" applyFont="1" applyFill="1" applyBorder="1" applyAlignment="1"/>
    <xf numFmtId="0" fontId="8" fillId="0" borderId="26" xfId="0" applyFont="1" applyFill="1" applyBorder="1" applyAlignment="1">
      <alignment horizontal="center"/>
    </xf>
    <xf numFmtId="0" fontId="8" fillId="0" borderId="33" xfId="0" applyFont="1" applyFill="1" applyBorder="1"/>
    <xf numFmtId="0" fontId="0" fillId="0" borderId="0" xfId="0" applyFont="1" applyFill="1" applyBorder="1" applyAlignment="1">
      <alignment horizontal="center"/>
    </xf>
    <xf numFmtId="0" fontId="71" fillId="0" borderId="0" xfId="0" applyFont="1" applyFill="1" applyBorder="1" applyAlignment="1">
      <alignment horizontal="center"/>
    </xf>
    <xf numFmtId="0" fontId="3" fillId="0" borderId="0" xfId="1" applyNumberFormat="1" applyFont="1" applyFill="1" applyBorder="1" applyAlignment="1" applyProtection="1">
      <alignment horizontal="center"/>
    </xf>
    <xf numFmtId="0" fontId="4" fillId="0" borderId="26" xfId="0" applyFont="1" applyFill="1" applyBorder="1"/>
    <xf numFmtId="2" fontId="8" fillId="0" borderId="26" xfId="0" applyNumberFormat="1" applyFont="1" applyFill="1" applyBorder="1" applyAlignment="1">
      <alignment horizontal="right"/>
    </xf>
    <xf numFmtId="0" fontId="0" fillId="0" borderId="18" xfId="0" applyFill="1" applyBorder="1"/>
    <xf numFmtId="0" fontId="8" fillId="0" borderId="34" xfId="0" applyFont="1" applyFill="1" applyBorder="1" applyAlignment="1">
      <alignment horizontal="center"/>
    </xf>
    <xf numFmtId="0" fontId="10" fillId="0" borderId="18" xfId="0" applyFont="1" applyFill="1" applyBorder="1" applyAlignment="1">
      <alignment horizontal="left"/>
    </xf>
    <xf numFmtId="0" fontId="13" fillId="0" borderId="18" xfId="0" applyFont="1" applyFill="1" applyBorder="1" applyAlignment="1">
      <alignment horizontal="left"/>
    </xf>
    <xf numFmtId="0" fontId="0" fillId="0" borderId="34" xfId="0" applyFont="1" applyFill="1" applyBorder="1"/>
    <xf numFmtId="0" fontId="0" fillId="0" borderId="34" xfId="0" applyFill="1" applyBorder="1"/>
    <xf numFmtId="0" fontId="11" fillId="0" borderId="18" xfId="0" applyFont="1" applyFill="1" applyBorder="1" applyAlignment="1">
      <alignment horizontal="left"/>
    </xf>
    <xf numFmtId="0" fontId="23" fillId="0" borderId="18" xfId="0" applyFont="1" applyFill="1" applyBorder="1"/>
    <xf numFmtId="0" fontId="25" fillId="0" borderId="18" xfId="0" applyFont="1" applyFill="1" applyBorder="1" applyAlignment="1">
      <alignment horizontal="left"/>
    </xf>
    <xf numFmtId="0" fontId="77" fillId="0" borderId="18" xfId="0" applyFont="1" applyFill="1" applyBorder="1" applyAlignment="1">
      <alignment horizontal="left"/>
    </xf>
    <xf numFmtId="0" fontId="23" fillId="0" borderId="18" xfId="0" applyFont="1" applyFill="1" applyBorder="1" applyAlignment="1">
      <alignment horizontal="left"/>
    </xf>
    <xf numFmtId="0" fontId="66" fillId="0" borderId="18" xfId="0" applyFont="1" applyFill="1" applyBorder="1"/>
    <xf numFmtId="0" fontId="4" fillId="0" borderId="18" xfId="0" applyFont="1" applyFill="1" applyBorder="1" applyAlignment="1">
      <alignment horizontal="left"/>
    </xf>
    <xf numFmtId="0" fontId="22" fillId="0" borderId="18" xfId="0" applyFont="1" applyFill="1" applyBorder="1" applyAlignment="1">
      <alignment horizontal="left"/>
    </xf>
    <xf numFmtId="0" fontId="17" fillId="0" borderId="18" xfId="0" applyFont="1" applyFill="1" applyBorder="1" applyAlignment="1">
      <alignment horizontal="left"/>
    </xf>
    <xf numFmtId="0" fontId="30" fillId="0" borderId="18" xfId="0" applyFont="1" applyFill="1" applyBorder="1" applyAlignment="1">
      <alignment horizontal="left"/>
    </xf>
    <xf numFmtId="0" fontId="78" fillId="0" borderId="18" xfId="0" applyFont="1" applyFill="1" applyBorder="1" applyAlignment="1">
      <alignment horizontal="left"/>
    </xf>
    <xf numFmtId="0" fontId="66" fillId="0" borderId="18" xfId="0" applyFont="1" applyFill="1" applyBorder="1" applyAlignment="1">
      <alignment horizontal="left"/>
    </xf>
    <xf numFmtId="0" fontId="22" fillId="0" borderId="18" xfId="0" applyFont="1" applyFill="1" applyBorder="1"/>
    <xf numFmtId="0" fontId="79" fillId="0" borderId="18" xfId="0" applyFont="1" applyFill="1" applyBorder="1" applyAlignment="1">
      <alignment horizontal="left"/>
    </xf>
    <xf numFmtId="0" fontId="24" fillId="0" borderId="18" xfId="0" applyFont="1" applyFill="1" applyBorder="1" applyAlignment="1">
      <alignment horizontal="left"/>
    </xf>
    <xf numFmtId="0" fontId="26" fillId="0" borderId="18" xfId="0" applyFont="1" applyFill="1" applyBorder="1" applyAlignment="1">
      <alignment horizontal="left"/>
    </xf>
    <xf numFmtId="0" fontId="69" fillId="0" borderId="18" xfId="0" applyFont="1" applyFill="1" applyBorder="1"/>
    <xf numFmtId="0" fontId="17" fillId="0" borderId="18" xfId="0" applyFont="1" applyFill="1" applyBorder="1"/>
    <xf numFmtId="0" fontId="69" fillId="0" borderId="18" xfId="0" applyFont="1" applyFill="1" applyBorder="1" applyAlignment="1">
      <alignment horizontal="left"/>
    </xf>
    <xf numFmtId="0" fontId="80" fillId="0" borderId="18" xfId="0" applyFont="1" applyFill="1" applyBorder="1" applyAlignment="1">
      <alignment horizontal="left"/>
    </xf>
    <xf numFmtId="0" fontId="81" fillId="0" borderId="18" xfId="0" applyFont="1" applyFill="1" applyBorder="1" applyAlignment="1">
      <alignment horizontal="left"/>
    </xf>
    <xf numFmtId="0" fontId="34" fillId="0" borderId="18" xfId="0" applyFont="1" applyFill="1" applyBorder="1" applyAlignment="1">
      <alignment horizontal="left"/>
    </xf>
    <xf numFmtId="0" fontId="10" fillId="0" borderId="18" xfId="0" quotePrefix="1" applyFont="1" applyFill="1" applyBorder="1" applyAlignment="1">
      <alignment horizontal="left"/>
    </xf>
    <xf numFmtId="0" fontId="27" fillId="0" borderId="18" xfId="0" applyFont="1" applyFill="1" applyBorder="1"/>
    <xf numFmtId="0" fontId="33" fillId="0" borderId="18" xfId="0" applyFont="1" applyFill="1" applyBorder="1" applyAlignment="1">
      <alignment horizontal="left"/>
    </xf>
    <xf numFmtId="0" fontId="28" fillId="0" borderId="18" xfId="0" applyFont="1" applyFill="1" applyBorder="1" applyAlignment="1">
      <alignment horizontal="left"/>
    </xf>
    <xf numFmtId="0" fontId="8" fillId="0" borderId="18" xfId="0" quotePrefix="1" applyFont="1" applyFill="1" applyBorder="1" applyAlignment="1">
      <alignment horizontal="left"/>
    </xf>
    <xf numFmtId="0" fontId="5" fillId="0" borderId="26" xfId="0" applyFont="1" applyFill="1" applyBorder="1"/>
    <xf numFmtId="0" fontId="25" fillId="0" borderId="18" xfId="0" applyFont="1" applyFill="1" applyBorder="1"/>
    <xf numFmtId="0" fontId="82" fillId="0" borderId="0" xfId="0" applyFont="1" applyFill="1" applyBorder="1" applyAlignment="1">
      <alignment horizontal="left"/>
    </xf>
    <xf numFmtId="170" fontId="70" fillId="0" borderId="0" xfId="0" applyNumberFormat="1" applyFont="1" applyFill="1" applyBorder="1" applyAlignment="1">
      <alignment horizontal="right"/>
    </xf>
    <xf numFmtId="0" fontId="70" fillId="0" borderId="0" xfId="0" applyFont="1" applyFill="1" applyBorder="1" applyAlignment="1">
      <alignment horizontal="center"/>
    </xf>
    <xf numFmtId="0" fontId="70" fillId="0" borderId="23" xfId="0" applyFont="1" applyFill="1" applyBorder="1" applyAlignment="1">
      <alignment horizontal="center"/>
    </xf>
    <xf numFmtId="0" fontId="83" fillId="0" borderId="0" xfId="0" applyFont="1" applyFill="1" applyBorder="1" applyAlignment="1">
      <alignment horizontal="center"/>
    </xf>
    <xf numFmtId="0" fontId="73" fillId="0" borderId="0" xfId="0" applyFont="1" applyFill="1" applyBorder="1" applyAlignment="1">
      <alignment horizontal="center"/>
    </xf>
    <xf numFmtId="0" fontId="84" fillId="0" borderId="0" xfId="0" applyFont="1" applyFill="1" applyBorder="1" applyAlignment="1">
      <alignment horizontal="center"/>
    </xf>
    <xf numFmtId="0" fontId="72" fillId="0" borderId="0" xfId="0" applyFont="1" applyFill="1" applyBorder="1" applyAlignment="1">
      <alignment horizontal="center"/>
    </xf>
    <xf numFmtId="0" fontId="85" fillId="0" borderId="0" xfId="0" applyFont="1" applyFill="1" applyBorder="1" applyAlignment="1">
      <alignment horizontal="center"/>
    </xf>
    <xf numFmtId="0" fontId="37" fillId="0" borderId="0" xfId="0" applyFont="1" applyFill="1" applyBorder="1" applyAlignment="1">
      <alignment horizontal="left"/>
    </xf>
    <xf numFmtId="0" fontId="3" fillId="0" borderId="0" xfId="1" applyFill="1" applyBorder="1"/>
    <xf numFmtId="0" fontId="3" fillId="0" borderId="0" xfId="1" applyFill="1" applyBorder="1" applyAlignment="1">
      <alignment horizontal="left"/>
    </xf>
    <xf numFmtId="0" fontId="12" fillId="0" borderId="0" xfId="0" applyFont="1" applyFill="1" applyBorder="1" applyAlignment="1">
      <alignment horizontal="left"/>
    </xf>
    <xf numFmtId="0" fontId="6" fillId="0" borderId="0" xfId="0" applyFont="1" applyFill="1" applyBorder="1" applyAlignment="1">
      <alignment horizontal="center"/>
    </xf>
    <xf numFmtId="0" fontId="2" fillId="0" borderId="0" xfId="0" applyFont="1" applyFill="1" applyBorder="1"/>
    <xf numFmtId="0" fontId="4" fillId="0" borderId="0" xfId="0" applyFont="1" applyFill="1" applyBorder="1" applyAlignment="1">
      <alignment horizontal="left"/>
    </xf>
    <xf numFmtId="0" fontId="18" fillId="0" borderId="0" xfId="0" applyFont="1" applyFill="1" applyBorder="1" applyAlignment="1">
      <alignment horizontal="center"/>
    </xf>
    <xf numFmtId="164" fontId="18" fillId="0" borderId="0" xfId="0" applyNumberFormat="1" applyFont="1" applyFill="1" applyBorder="1" applyAlignment="1">
      <alignment horizontal="center"/>
    </xf>
    <xf numFmtId="0" fontId="11" fillId="0" borderId="0" xfId="0" applyFont="1" applyFill="1" applyBorder="1" applyAlignment="1">
      <alignment horizontal="left"/>
    </xf>
    <xf numFmtId="0" fontId="16" fillId="0" borderId="0" xfId="0" applyFont="1" applyFill="1" applyBorder="1" applyAlignment="1">
      <alignment horizontal="center"/>
    </xf>
    <xf numFmtId="0" fontId="20" fillId="0" borderId="0" xfId="0" applyFont="1" applyFill="1" applyBorder="1" applyAlignment="1">
      <alignment horizontal="center"/>
    </xf>
    <xf numFmtId="167" fontId="71" fillId="0" borderId="0" xfId="0" applyNumberFormat="1" applyFont="1" applyFill="1" applyBorder="1" applyAlignment="1">
      <alignment horizontal="center"/>
    </xf>
    <xf numFmtId="170" fontId="71" fillId="0" borderId="0" xfId="0" applyNumberFormat="1" applyFont="1" applyFill="1" applyBorder="1" applyAlignment="1">
      <alignment horizontal="center"/>
    </xf>
    <xf numFmtId="169" fontId="71" fillId="0" borderId="0" xfId="0" applyNumberFormat="1" applyFont="1" applyFill="1" applyBorder="1" applyAlignment="1">
      <alignment horizontal="center"/>
    </xf>
    <xf numFmtId="173" fontId="8" fillId="0" borderId="0" xfId="0" applyNumberFormat="1" applyFont="1" applyFill="1" applyBorder="1" applyAlignment="1"/>
    <xf numFmtId="0" fontId="8" fillId="0" borderId="0" xfId="3" applyFont="1" applyFill="1" applyBorder="1"/>
    <xf numFmtId="3" fontId="74" fillId="0" borderId="0" xfId="0" applyNumberFormat="1" applyFont="1" applyFill="1" applyBorder="1" applyAlignment="1">
      <alignment horizontal="right"/>
    </xf>
    <xf numFmtId="1" fontId="0" fillId="0" borderId="0" xfId="0" applyNumberFormat="1" applyFill="1" applyBorder="1" applyAlignment="1">
      <alignment horizontal="center"/>
    </xf>
    <xf numFmtId="0" fontId="8" fillId="0" borderId="35" xfId="0" applyFont="1" applyFill="1" applyBorder="1"/>
    <xf numFmtId="0" fontId="8" fillId="0" borderId="35" xfId="0" applyFont="1" applyFill="1" applyBorder="1" applyAlignment="1">
      <alignment horizontal="center"/>
    </xf>
    <xf numFmtId="0" fontId="18" fillId="0" borderId="35" xfId="0" applyFont="1" applyFill="1" applyBorder="1" applyAlignment="1">
      <alignment horizontal="center"/>
    </xf>
    <xf numFmtId="0" fontId="4" fillId="0" borderId="35" xfId="0" applyFont="1" applyFill="1" applyBorder="1" applyAlignment="1">
      <alignment horizontal="center"/>
    </xf>
    <xf numFmtId="1" fontId="8" fillId="0" borderId="35" xfId="0" applyNumberFormat="1" applyFont="1" applyFill="1" applyBorder="1" applyAlignment="1">
      <alignment horizontal="center"/>
    </xf>
    <xf numFmtId="0" fontId="71" fillId="0" borderId="35" xfId="0" applyFont="1" applyFill="1" applyBorder="1" applyAlignment="1">
      <alignment horizontal="center"/>
    </xf>
    <xf numFmtId="0" fontId="70" fillId="0" borderId="35" xfId="0" applyFont="1" applyFill="1" applyBorder="1" applyAlignment="1">
      <alignment horizontal="center"/>
    </xf>
    <xf numFmtId="0" fontId="20" fillId="0" borderId="35" xfId="0" applyFont="1" applyFill="1" applyBorder="1" applyAlignment="1">
      <alignment horizontal="center"/>
    </xf>
    <xf numFmtId="0" fontId="0" fillId="0" borderId="35" xfId="0" applyFill="1" applyBorder="1"/>
    <xf numFmtId="0" fontId="3" fillId="0" borderId="34" xfId="1" applyNumberFormat="1" applyFill="1" applyBorder="1" applyAlignment="1" applyProtection="1"/>
    <xf numFmtId="0" fontId="8" fillId="0" borderId="36" xfId="0" applyFont="1" applyFill="1" applyBorder="1" applyAlignment="1">
      <alignment horizontal="center"/>
    </xf>
    <xf numFmtId="0" fontId="11" fillId="0" borderId="26" xfId="0" applyFont="1" applyFill="1" applyBorder="1"/>
    <xf numFmtId="0" fontId="2" fillId="0" borderId="26" xfId="0" applyFont="1" applyFill="1" applyBorder="1" applyAlignment="1">
      <alignment horizontal="left"/>
    </xf>
    <xf numFmtId="0" fontId="8" fillId="0" borderId="37" xfId="0" applyFont="1" applyFill="1" applyBorder="1" applyAlignment="1">
      <alignment horizontal="center"/>
    </xf>
    <xf numFmtId="0" fontId="7" fillId="0" borderId="26" xfId="0" applyFont="1" applyFill="1" applyBorder="1"/>
    <xf numFmtId="0" fontId="12" fillId="0" borderId="26" xfId="0" applyFont="1" applyFill="1" applyBorder="1" applyAlignment="1">
      <alignment horizontal="left"/>
    </xf>
    <xf numFmtId="0" fontId="4" fillId="0" borderId="26" xfId="0" applyFont="1" applyFill="1" applyBorder="1" applyAlignment="1">
      <alignment horizontal="center"/>
    </xf>
    <xf numFmtId="0" fontId="4" fillId="0" borderId="37" xfId="0" applyFont="1" applyFill="1" applyBorder="1" applyAlignment="1">
      <alignment horizontal="center"/>
    </xf>
    <xf numFmtId="0" fontId="11" fillId="0" borderId="26" xfId="0" applyFont="1" applyFill="1" applyBorder="1" applyAlignment="1">
      <alignment horizontal="left"/>
    </xf>
    <xf numFmtId="0" fontId="5" fillId="0" borderId="26" xfId="0" applyFont="1" applyFill="1" applyBorder="1" applyAlignment="1">
      <alignment horizontal="left"/>
    </xf>
    <xf numFmtId="0" fontId="16" fillId="0" borderId="26" xfId="0" applyFont="1" applyFill="1" applyBorder="1" applyAlignment="1">
      <alignment horizontal="center"/>
    </xf>
    <xf numFmtId="0" fontId="16" fillId="0" borderId="37" xfId="0" applyFont="1" applyFill="1" applyBorder="1" applyAlignment="1">
      <alignment horizontal="center"/>
    </xf>
    <xf numFmtId="0" fontId="70" fillId="0" borderId="26" xfId="0" applyFont="1" applyFill="1" applyBorder="1" applyAlignment="1">
      <alignment horizontal="center"/>
    </xf>
    <xf numFmtId="0" fontId="0" fillId="0" borderId="37" xfId="0" applyFill="1" applyBorder="1"/>
    <xf numFmtId="0" fontId="13" fillId="0" borderId="26" xfId="0" applyFont="1" applyFill="1" applyBorder="1" applyAlignment="1">
      <alignment horizontal="left"/>
    </xf>
    <xf numFmtId="0" fontId="85" fillId="0" borderId="26" xfId="0" applyFont="1" applyFill="1" applyBorder="1" applyAlignment="1">
      <alignment horizontal="left"/>
    </xf>
    <xf numFmtId="0" fontId="21" fillId="0" borderId="26" xfId="0" applyFont="1" applyFill="1" applyBorder="1" applyAlignment="1">
      <alignment horizontal="center"/>
    </xf>
    <xf numFmtId="0" fontId="86" fillId="0" borderId="26" xfId="0" applyFont="1" applyFill="1" applyBorder="1" applyAlignment="1">
      <alignment horizontal="center"/>
    </xf>
    <xf numFmtId="0" fontId="87" fillId="0" borderId="26" xfId="0" applyFont="1" applyFill="1" applyBorder="1" applyAlignment="1">
      <alignment horizontal="center"/>
    </xf>
    <xf numFmtId="165" fontId="8" fillId="0" borderId="26" xfId="0" applyNumberFormat="1" applyFont="1" applyFill="1" applyBorder="1"/>
    <xf numFmtId="165" fontId="8" fillId="0" borderId="26" xfId="0" applyNumberFormat="1" applyFont="1" applyFill="1" applyBorder="1" applyAlignment="1">
      <alignment horizontal="right"/>
    </xf>
    <xf numFmtId="165" fontId="79" fillId="0" borderId="26" xfId="0" applyNumberFormat="1" applyFont="1" applyFill="1" applyBorder="1"/>
    <xf numFmtId="165" fontId="78" fillId="0" borderId="26" xfId="0" applyNumberFormat="1" applyFont="1" applyFill="1" applyBorder="1"/>
    <xf numFmtId="165" fontId="80" fillId="0" borderId="26" xfId="0" applyNumberFormat="1" applyFont="1" applyFill="1" applyBorder="1"/>
    <xf numFmtId="165" fontId="25" fillId="0" borderId="26" xfId="0" applyNumberFormat="1" applyFont="1" applyFill="1" applyBorder="1"/>
    <xf numFmtId="165" fontId="31" fillId="0" borderId="26" xfId="0" applyNumberFormat="1" applyFont="1" applyFill="1" applyBorder="1" applyAlignment="1">
      <alignment horizontal="right"/>
    </xf>
    <xf numFmtId="167" fontId="8" fillId="0" borderId="26" xfId="0" applyNumberFormat="1" applyFont="1" applyFill="1" applyBorder="1" applyAlignment="1">
      <alignment horizontal="right"/>
    </xf>
    <xf numFmtId="167" fontId="8" fillId="0" borderId="0" xfId="0" applyNumberFormat="1" applyFont="1" applyFill="1" applyBorder="1" applyAlignment="1">
      <alignment horizontal="right"/>
    </xf>
    <xf numFmtId="168" fontId="8" fillId="0" borderId="0" xfId="0" applyNumberFormat="1" applyFont="1" applyFill="1" applyBorder="1" applyAlignment="1">
      <alignment horizontal="center"/>
    </xf>
    <xf numFmtId="0" fontId="7" fillId="0" borderId="26" xfId="0" applyFont="1" applyFill="1" applyBorder="1" applyAlignment="1">
      <alignment horizontal="left"/>
    </xf>
    <xf numFmtId="0" fontId="57" fillId="0" borderId="26" xfId="0" applyFont="1" applyFill="1" applyBorder="1" applyAlignment="1">
      <alignment horizontal="left"/>
    </xf>
    <xf numFmtId="0" fontId="4" fillId="0" borderId="0" xfId="0" applyFont="1" applyFill="1" applyBorder="1" applyAlignment="1">
      <alignment horizontal="right"/>
    </xf>
    <xf numFmtId="0" fontId="4" fillId="0" borderId="37" xfId="0" applyFont="1" applyFill="1" applyBorder="1" applyAlignment="1">
      <alignment horizontal="right"/>
    </xf>
    <xf numFmtId="0" fontId="4" fillId="0" borderId="35" xfId="0" applyFont="1" applyFill="1" applyBorder="1" applyAlignment="1">
      <alignment horizontal="right"/>
    </xf>
    <xf numFmtId="168" fontId="8" fillId="0" borderId="0" xfId="0" applyNumberFormat="1" applyFont="1" applyFill="1" applyBorder="1" applyAlignment="1">
      <alignment horizontal="right"/>
    </xf>
    <xf numFmtId="0" fontId="0" fillId="0" borderId="26" xfId="0" applyFill="1" applyBorder="1" applyAlignment="1">
      <alignment horizontal="right"/>
    </xf>
    <xf numFmtId="0" fontId="0" fillId="0" borderId="0" xfId="0" applyFill="1" applyBorder="1" applyAlignment="1">
      <alignment horizontal="right"/>
    </xf>
    <xf numFmtId="0" fontId="20" fillId="0" borderId="26" xfId="0" applyFont="1" applyFill="1" applyBorder="1" applyAlignment="1">
      <alignment horizontal="center"/>
    </xf>
    <xf numFmtId="0" fontId="20" fillId="0" borderId="34" xfId="0" applyFont="1" applyFill="1" applyBorder="1" applyAlignment="1">
      <alignment horizontal="center"/>
    </xf>
    <xf numFmtId="0" fontId="20" fillId="0" borderId="37" xfId="0" applyFont="1" applyFill="1" applyBorder="1" applyAlignment="1">
      <alignment horizontal="center"/>
    </xf>
    <xf numFmtId="0" fontId="20" fillId="0" borderId="36" xfId="0" applyFont="1" applyFill="1" applyBorder="1" applyAlignment="1">
      <alignment horizontal="center"/>
    </xf>
    <xf numFmtId="0" fontId="8" fillId="0" borderId="33" xfId="0" applyFont="1" applyFill="1" applyBorder="1" applyAlignment="1">
      <alignment horizontal="left"/>
    </xf>
    <xf numFmtId="0" fontId="21" fillId="0" borderId="30" xfId="0" applyFont="1" applyFill="1" applyBorder="1" applyAlignment="1">
      <alignment horizontal="center"/>
    </xf>
    <xf numFmtId="2" fontId="70" fillId="0" borderId="33" xfId="0" applyNumberFormat="1" applyFont="1" applyFill="1" applyBorder="1"/>
    <xf numFmtId="2" fontId="8" fillId="0" borderId="30" xfId="0" applyNumberFormat="1" applyFont="1" applyFill="1" applyBorder="1" applyAlignment="1">
      <alignment horizontal="right"/>
    </xf>
    <xf numFmtId="165" fontId="8" fillId="0" borderId="33" xfId="0" applyNumberFormat="1" applyFont="1" applyFill="1" applyBorder="1"/>
    <xf numFmtId="1" fontId="8" fillId="0" borderId="33" xfId="0" applyNumberFormat="1" applyFont="1" applyFill="1" applyBorder="1" applyAlignment="1">
      <alignment horizontal="center"/>
    </xf>
    <xf numFmtId="2" fontId="8" fillId="0" borderId="33" xfId="0" applyNumberFormat="1" applyFont="1" applyFill="1" applyBorder="1" applyAlignment="1">
      <alignment horizontal="center"/>
    </xf>
    <xf numFmtId="164" fontId="8" fillId="0" borderId="33" xfId="0" applyNumberFormat="1" applyFont="1" applyFill="1" applyBorder="1" applyAlignment="1">
      <alignment horizontal="center"/>
    </xf>
    <xf numFmtId="165" fontId="8" fillId="0" borderId="30" xfId="0" applyNumberFormat="1" applyFont="1" applyFill="1" applyBorder="1"/>
    <xf numFmtId="164" fontId="8" fillId="0" borderId="33" xfId="0" applyNumberFormat="1" applyFont="1" applyFill="1" applyBorder="1" applyAlignment="1">
      <alignment horizontal="left"/>
    </xf>
    <xf numFmtId="170" fontId="71" fillId="0" borderId="33" xfId="0" applyNumberFormat="1" applyFont="1" applyFill="1" applyBorder="1" applyAlignment="1">
      <alignment horizontal="center"/>
    </xf>
    <xf numFmtId="169" fontId="71" fillId="0" borderId="33" xfId="0" applyNumberFormat="1" applyFont="1" applyFill="1" applyBorder="1" applyAlignment="1">
      <alignment horizontal="center"/>
    </xf>
    <xf numFmtId="0" fontId="23" fillId="0" borderId="17" xfId="0" applyFont="1" applyFill="1" applyBorder="1" applyAlignment="1">
      <alignment horizontal="left"/>
    </xf>
    <xf numFmtId="2" fontId="8" fillId="0" borderId="33" xfId="0" applyNumberFormat="1" applyFont="1" applyFill="1" applyBorder="1" applyAlignment="1">
      <alignment horizontal="right"/>
    </xf>
    <xf numFmtId="2" fontId="70" fillId="0" borderId="33" xfId="0" applyNumberFormat="1" applyFont="1" applyFill="1" applyBorder="1" applyAlignment="1">
      <alignment horizontal="right"/>
    </xf>
    <xf numFmtId="3" fontId="70" fillId="0" borderId="33" xfId="0" applyNumberFormat="1" applyFont="1" applyFill="1" applyBorder="1" applyAlignment="1">
      <alignment horizontal="right"/>
    </xf>
    <xf numFmtId="168" fontId="70" fillId="0" borderId="33" xfId="0" applyNumberFormat="1" applyFont="1" applyFill="1" applyBorder="1" applyAlignment="1">
      <alignment horizontal="right"/>
    </xf>
    <xf numFmtId="167" fontId="8" fillId="0" borderId="30" xfId="0" applyNumberFormat="1" applyFont="1" applyFill="1" applyBorder="1" applyAlignment="1">
      <alignment horizontal="right"/>
    </xf>
    <xf numFmtId="167" fontId="8" fillId="0" borderId="33" xfId="0" applyNumberFormat="1" applyFont="1" applyFill="1" applyBorder="1" applyAlignment="1">
      <alignment horizontal="right"/>
    </xf>
    <xf numFmtId="166" fontId="8" fillId="0" borderId="33" xfId="0" applyNumberFormat="1" applyFont="1" applyFill="1" applyBorder="1" applyAlignment="1">
      <alignment horizontal="right"/>
    </xf>
    <xf numFmtId="168" fontId="8" fillId="0" borderId="33" xfId="0" applyNumberFormat="1" applyFont="1" applyFill="1" applyBorder="1" applyAlignment="1">
      <alignment horizontal="right"/>
    </xf>
    <xf numFmtId="0" fontId="0" fillId="0" borderId="33" xfId="0" applyFill="1" applyBorder="1"/>
    <xf numFmtId="0" fontId="8" fillId="0" borderId="17" xfId="0" applyFont="1" applyFill="1" applyBorder="1" applyAlignment="1">
      <alignment horizontal="left"/>
    </xf>
    <xf numFmtId="2" fontId="88" fillId="0" borderId="33" xfId="0" applyNumberFormat="1" applyFont="1" applyFill="1" applyBorder="1" applyAlignment="1">
      <alignment horizontal="right"/>
    </xf>
    <xf numFmtId="2" fontId="8" fillId="0" borderId="33" xfId="0" applyNumberFormat="1" applyFont="1" applyFill="1" applyBorder="1"/>
    <xf numFmtId="164" fontId="76" fillId="0" borderId="33" xfId="0" applyNumberFormat="1" applyFont="1" applyFill="1" applyBorder="1" applyAlignment="1">
      <alignment horizontal="center"/>
    </xf>
    <xf numFmtId="0" fontId="22" fillId="0" borderId="17" xfId="0" applyFont="1" applyFill="1" applyBorder="1" applyAlignment="1">
      <alignment horizontal="left"/>
    </xf>
    <xf numFmtId="165" fontId="8" fillId="0" borderId="33" xfId="0" applyNumberFormat="1" applyFont="1" applyFill="1" applyBorder="1" applyAlignment="1">
      <alignment horizontal="right"/>
    </xf>
    <xf numFmtId="165" fontId="8" fillId="0" borderId="30" xfId="0" applyNumberFormat="1" applyFont="1" applyFill="1" applyBorder="1" applyAlignment="1">
      <alignment horizontal="right"/>
    </xf>
    <xf numFmtId="0" fontId="8" fillId="0" borderId="17" xfId="0" applyFont="1" applyFill="1" applyBorder="1"/>
    <xf numFmtId="164" fontId="69" fillId="0" borderId="33" xfId="0" applyNumberFormat="1" applyFont="1" applyFill="1" applyBorder="1" applyAlignment="1">
      <alignment horizontal="right"/>
    </xf>
    <xf numFmtId="2" fontId="75" fillId="0" borderId="33" xfId="0" applyNumberFormat="1" applyFont="1" applyFill="1" applyBorder="1" applyAlignment="1">
      <alignment horizontal="right"/>
    </xf>
    <xf numFmtId="0" fontId="10" fillId="0" borderId="17" xfId="0" applyFont="1" applyFill="1" applyBorder="1" applyAlignment="1">
      <alignment horizontal="left"/>
    </xf>
    <xf numFmtId="0" fontId="23" fillId="0" borderId="17" xfId="0" applyFont="1" applyFill="1" applyBorder="1"/>
    <xf numFmtId="172" fontId="8" fillId="0" borderId="33" xfId="0" applyNumberFormat="1" applyFont="1" applyFill="1" applyBorder="1" applyAlignment="1">
      <alignment horizontal="left"/>
    </xf>
    <xf numFmtId="0" fontId="17" fillId="0" borderId="17" xfId="0" applyFont="1" applyFill="1" applyBorder="1" applyAlignment="1">
      <alignment horizontal="left"/>
    </xf>
    <xf numFmtId="0" fontId="8" fillId="0" borderId="18" xfId="0" applyFont="1" applyFill="1" applyBorder="1" applyAlignment="1"/>
    <xf numFmtId="0" fontId="8" fillId="0" borderId="18" xfId="0" applyNumberFormat="1" applyFont="1" applyFill="1" applyBorder="1" applyAlignment="1"/>
    <xf numFmtId="0" fontId="2" fillId="0" borderId="0" xfId="0" applyFont="1" applyBorder="1" applyAlignment="1">
      <alignment horizontal="left"/>
    </xf>
    <xf numFmtId="0" fontId="12" fillId="0" borderId="0" xfId="0" applyFont="1" applyBorder="1" applyAlignment="1">
      <alignment horizontal="left"/>
    </xf>
    <xf numFmtId="0" fontId="0" fillId="0" borderId="0" xfId="0" applyFont="1" applyBorder="1"/>
    <xf numFmtId="0" fontId="6" fillId="0" borderId="0" xfId="0" applyFont="1" applyBorder="1"/>
    <xf numFmtId="1" fontId="8" fillId="0" borderId="0" xfId="0" applyNumberFormat="1" applyFont="1" applyBorder="1" applyAlignment="1">
      <alignment horizontal="center"/>
    </xf>
    <xf numFmtId="0" fontId="2" fillId="0" borderId="0" xfId="0" applyFont="1" applyBorder="1"/>
    <xf numFmtId="0" fontId="18" fillId="0" borderId="23" xfId="0" applyFont="1" applyFill="1" applyBorder="1" applyAlignment="1">
      <alignment horizontal="center"/>
    </xf>
    <xf numFmtId="0" fontId="4" fillId="0" borderId="23" xfId="0" applyFont="1" applyFill="1" applyBorder="1" applyAlignment="1">
      <alignment horizontal="left"/>
    </xf>
    <xf numFmtId="0" fontId="16" fillId="0" borderId="23" xfId="0" applyFont="1" applyFill="1" applyBorder="1" applyAlignment="1">
      <alignment horizontal="center"/>
    </xf>
    <xf numFmtId="0" fontId="20" fillId="0" borderId="23" xfId="0" applyFont="1" applyFill="1" applyBorder="1" applyAlignment="1">
      <alignment horizontal="center"/>
    </xf>
    <xf numFmtId="2" fontId="0" fillId="0" borderId="0" xfId="0" applyNumberFormat="1"/>
    <xf numFmtId="2" fontId="4" fillId="0" borderId="0" xfId="0" applyNumberFormat="1" applyFont="1" applyBorder="1" applyAlignment="1">
      <alignment horizontal="center"/>
    </xf>
    <xf numFmtId="2" fontId="0" fillId="0" borderId="0" xfId="0" applyNumberFormat="1" applyBorder="1"/>
    <xf numFmtId="2" fontId="11" fillId="0" borderId="0" xfId="0" applyNumberFormat="1" applyFont="1" applyFill="1" applyBorder="1" applyAlignment="1">
      <alignment horizontal="left"/>
    </xf>
    <xf numFmtId="2" fontId="4" fillId="0" borderId="0" xfId="0" applyNumberFormat="1" applyFont="1" applyFill="1" applyBorder="1" applyAlignment="1"/>
    <xf numFmtId="2" fontId="4" fillId="0" borderId="0" xfId="0" applyNumberFormat="1" applyFont="1" applyFill="1" applyBorder="1" applyAlignment="1">
      <alignment horizontal="center"/>
    </xf>
    <xf numFmtId="2" fontId="4" fillId="0" borderId="23" xfId="0" applyNumberFormat="1" applyFont="1" applyFill="1" applyBorder="1" applyAlignment="1">
      <alignment horizontal="center"/>
    </xf>
    <xf numFmtId="0" fontId="4" fillId="0" borderId="23" xfId="0" applyNumberFormat="1" applyFont="1" applyFill="1" applyBorder="1" applyAlignment="1">
      <alignment horizontal="center"/>
    </xf>
    <xf numFmtId="168" fontId="0" fillId="0" borderId="0" xfId="0" applyNumberFormat="1"/>
    <xf numFmtId="168" fontId="0" fillId="0" borderId="0" xfId="0" applyNumberFormat="1" applyBorder="1"/>
    <xf numFmtId="168" fontId="4" fillId="0" borderId="0" xfId="0" applyNumberFormat="1" applyFont="1" applyBorder="1" applyAlignment="1">
      <alignment horizontal="center"/>
    </xf>
    <xf numFmtId="168" fontId="2" fillId="0" borderId="0" xfId="0" applyNumberFormat="1" applyFont="1" applyBorder="1"/>
    <xf numFmtId="168" fontId="4" fillId="0" borderId="23" xfId="0" applyNumberFormat="1" applyFont="1" applyFill="1" applyBorder="1" applyAlignment="1">
      <alignment horizontal="center"/>
    </xf>
    <xf numFmtId="168" fontId="8" fillId="0" borderId="23" xfId="0" applyNumberFormat="1" applyFont="1" applyFill="1" applyBorder="1" applyAlignment="1">
      <alignment horizontal="center"/>
    </xf>
    <xf numFmtId="0" fontId="20" fillId="0" borderId="38" xfId="0" applyFont="1" applyFill="1" applyBorder="1" applyAlignment="1">
      <alignment horizontal="center"/>
    </xf>
    <xf numFmtId="0" fontId="20" fillId="0" borderId="39" xfId="0" applyFont="1" applyFill="1" applyBorder="1" applyAlignment="1">
      <alignment horizontal="center"/>
    </xf>
    <xf numFmtId="0" fontId="16" fillId="0" borderId="18" xfId="0" applyFont="1" applyFill="1" applyBorder="1" applyAlignment="1">
      <alignment horizontal="left"/>
    </xf>
    <xf numFmtId="0" fontId="16" fillId="0" borderId="18" xfId="0" applyFont="1" applyFill="1" applyBorder="1"/>
    <xf numFmtId="0" fontId="0" fillId="0" borderId="35" xfId="0" applyFill="1" applyBorder="1" applyAlignment="1">
      <alignment horizontal="center"/>
    </xf>
    <xf numFmtId="1" fontId="0" fillId="0" borderId="35" xfId="0" applyNumberFormat="1" applyFill="1" applyBorder="1" applyAlignment="1">
      <alignment horizontal="center"/>
    </xf>
    <xf numFmtId="0" fontId="73" fillId="0" borderId="35" xfId="0" applyFont="1" applyFill="1" applyBorder="1" applyAlignment="1">
      <alignment horizontal="center"/>
    </xf>
    <xf numFmtId="0" fontId="74" fillId="0" borderId="35" xfId="0" applyFont="1" applyFill="1" applyBorder="1"/>
    <xf numFmtId="0" fontId="0" fillId="0" borderId="37" xfId="0" applyFill="1" applyBorder="1" applyAlignment="1">
      <alignment horizontal="right"/>
    </xf>
    <xf numFmtId="0" fontId="0" fillId="0" borderId="35" xfId="0" applyFill="1" applyBorder="1" applyAlignment="1">
      <alignment horizontal="right"/>
    </xf>
    <xf numFmtId="2" fontId="0" fillId="0" borderId="0" xfId="0" applyNumberFormat="1" applyFill="1" applyBorder="1" applyAlignment="1">
      <alignment horizontal="center"/>
    </xf>
    <xf numFmtId="2" fontId="0" fillId="0" borderId="26" xfId="0" applyNumberFormat="1" applyFill="1" applyBorder="1" applyAlignment="1">
      <alignment horizontal="center"/>
    </xf>
    <xf numFmtId="172" fontId="8" fillId="0" borderId="0" xfId="0" applyNumberFormat="1" applyFont="1" applyBorder="1"/>
    <xf numFmtId="172" fontId="8" fillId="0" borderId="23" xfId="0" applyNumberFormat="1" applyFont="1" applyFill="1" applyBorder="1" applyAlignment="1">
      <alignment horizontal="center"/>
    </xf>
    <xf numFmtId="0" fontId="70" fillId="0" borderId="33" xfId="0" applyFont="1" applyFill="1" applyBorder="1" applyAlignment="1">
      <alignment horizontal="right"/>
    </xf>
    <xf numFmtId="0" fontId="70" fillId="0" borderId="30" xfId="0" applyFont="1" applyFill="1" applyBorder="1" applyAlignment="1">
      <alignment horizontal="center"/>
    </xf>
    <xf numFmtId="174" fontId="8" fillId="0" borderId="0" xfId="0" applyNumberFormat="1" applyFont="1" applyFill="1" applyBorder="1" applyAlignment="1">
      <alignment horizontal="right"/>
    </xf>
    <xf numFmtId="0" fontId="0" fillId="0" borderId="40" xfId="0" applyFill="1" applyBorder="1"/>
    <xf numFmtId="0" fontId="0" fillId="0" borderId="37" xfId="0" applyFill="1" applyBorder="1" applyAlignment="1">
      <alignment horizontal="center"/>
    </xf>
    <xf numFmtId="165" fontId="0" fillId="0" borderId="0" xfId="0" applyNumberFormat="1" applyFill="1" applyBorder="1" applyAlignment="1">
      <alignment horizontal="center"/>
    </xf>
    <xf numFmtId="167" fontId="0" fillId="0" borderId="0" xfId="0" applyNumberFormat="1" applyFill="1" applyBorder="1" applyAlignment="1">
      <alignment horizontal="center"/>
    </xf>
    <xf numFmtId="170" fontId="0" fillId="0" borderId="0" xfId="0" applyNumberFormat="1" applyFill="1" applyBorder="1" applyAlignment="1">
      <alignment horizontal="center"/>
    </xf>
    <xf numFmtId="169" fontId="0" fillId="0" borderId="0" xfId="0" applyNumberFormat="1" applyFill="1" applyBorder="1" applyAlignment="1">
      <alignment horizontal="center"/>
    </xf>
    <xf numFmtId="168" fontId="0" fillId="0" borderId="0" xfId="0" applyNumberFormat="1" applyFill="1" applyBorder="1" applyAlignment="1">
      <alignment horizontal="center"/>
    </xf>
    <xf numFmtId="0" fontId="0" fillId="0" borderId="7" xfId="0" applyFill="1" applyBorder="1"/>
    <xf numFmtId="0" fontId="0" fillId="0" borderId="11" xfId="0" applyFill="1" applyBorder="1"/>
    <xf numFmtId="0" fontId="8" fillId="0" borderId="26" xfId="0" applyFont="1" applyBorder="1"/>
    <xf numFmtId="174" fontId="8" fillId="0" borderId="11" xfId="0" applyNumberFormat="1" applyFont="1" applyFill="1" applyBorder="1"/>
    <xf numFmtId="174" fontId="8" fillId="0" borderId="8" xfId="0" applyNumberFormat="1" applyFont="1" applyFill="1" applyBorder="1"/>
    <xf numFmtId="174" fontId="8" fillId="0" borderId="8" xfId="0" applyNumberFormat="1" applyFont="1" applyFill="1" applyBorder="1" applyAlignment="1">
      <alignment horizontal="right"/>
    </xf>
    <xf numFmtId="169" fontId="69" fillId="0" borderId="12" xfId="0" applyNumberFormat="1" applyFont="1" applyFill="1" applyBorder="1" applyAlignment="1">
      <alignment horizontal="right"/>
    </xf>
    <xf numFmtId="174" fontId="8" fillId="0" borderId="11" xfId="0" applyNumberFormat="1" applyFont="1" applyFill="1" applyBorder="1" applyAlignment="1">
      <alignment horizontal="right"/>
    </xf>
    <xf numFmtId="169" fontId="8" fillId="0" borderId="0" xfId="0" applyNumberFormat="1" applyFont="1" applyBorder="1"/>
    <xf numFmtId="2" fontId="8" fillId="0" borderId="11" xfId="0" applyNumberFormat="1" applyFont="1" applyBorder="1" applyAlignment="1">
      <alignment horizontal="left"/>
    </xf>
    <xf numFmtId="0" fontId="8" fillId="0" borderId="8" xfId="0" applyFont="1" applyFill="1" applyBorder="1"/>
    <xf numFmtId="0" fontId="8" fillId="0" borderId="15" xfId="0" applyFont="1" applyFill="1" applyBorder="1"/>
    <xf numFmtId="164" fontId="8" fillId="0" borderId="0" xfId="0" applyNumberFormat="1" applyFont="1" applyFill="1" applyBorder="1" applyAlignment="1">
      <alignment horizontal="left"/>
    </xf>
    <xf numFmtId="2" fontId="70" fillId="0" borderId="0" xfId="0" applyNumberFormat="1" applyFont="1" applyFill="1" applyBorder="1" applyAlignment="1">
      <alignment horizontal="right"/>
    </xf>
    <xf numFmtId="164" fontId="69" fillId="0" borderId="0" xfId="0" applyNumberFormat="1" applyFont="1" applyFill="1" applyBorder="1" applyAlignment="1">
      <alignment horizontal="right"/>
    </xf>
    <xf numFmtId="2" fontId="88" fillId="0" borderId="0" xfId="0" applyNumberFormat="1" applyFont="1" applyFill="1" applyBorder="1" applyAlignment="1">
      <alignment horizontal="right"/>
    </xf>
    <xf numFmtId="2" fontId="75" fillId="0" borderId="0" xfId="0" applyNumberFormat="1" applyFont="1" applyFill="1" applyBorder="1" applyAlignment="1">
      <alignment horizontal="right"/>
    </xf>
    <xf numFmtId="2" fontId="74" fillId="0" borderId="0" xfId="0" applyNumberFormat="1" applyFont="1" applyFill="1" applyBorder="1" applyAlignment="1">
      <alignment horizontal="right"/>
    </xf>
    <xf numFmtId="164" fontId="8" fillId="0" borderId="0" xfId="0" applyNumberFormat="1" applyFont="1" applyFill="1" applyBorder="1" applyAlignment="1">
      <alignment horizontal="center"/>
    </xf>
    <xf numFmtId="168" fontId="70" fillId="0" borderId="0" xfId="0" applyNumberFormat="1" applyFont="1" applyFill="1" applyBorder="1" applyAlignment="1">
      <alignment horizontal="right"/>
    </xf>
    <xf numFmtId="168" fontId="88" fillId="0" borderId="0" xfId="0" applyNumberFormat="1" applyFont="1" applyFill="1" applyBorder="1" applyAlignment="1">
      <alignment horizontal="right"/>
    </xf>
    <xf numFmtId="2" fontId="70" fillId="0" borderId="0" xfId="0" applyNumberFormat="1" applyFont="1" applyFill="1" applyBorder="1"/>
    <xf numFmtId="0" fontId="8" fillId="0" borderId="18" xfId="0" applyFont="1" applyFill="1" applyBorder="1"/>
    <xf numFmtId="0" fontId="8" fillId="0" borderId="18" xfId="0" applyFont="1" applyFill="1" applyBorder="1" applyAlignment="1">
      <alignment horizontal="left"/>
    </xf>
    <xf numFmtId="165" fontId="8" fillId="0" borderId="0" xfId="0" applyNumberFormat="1" applyFont="1" applyFill="1" applyBorder="1"/>
    <xf numFmtId="3" fontId="70" fillId="0" borderId="0" xfId="0" applyNumberFormat="1" applyFont="1" applyFill="1" applyBorder="1" applyAlignment="1">
      <alignment horizontal="right"/>
    </xf>
    <xf numFmtId="0" fontId="70" fillId="0" borderId="0" xfId="0" applyFont="1" applyFill="1" applyBorder="1"/>
    <xf numFmtId="2" fontId="8" fillId="0" borderId="0" xfId="0" applyNumberFormat="1" applyFont="1" applyFill="1" applyBorder="1" applyAlignment="1">
      <alignment horizontal="left"/>
    </xf>
    <xf numFmtId="0" fontId="70" fillId="0" borderId="0" xfId="0" applyFont="1" applyFill="1" applyBorder="1" applyAlignment="1">
      <alignment horizontal="right"/>
    </xf>
    <xf numFmtId="0" fontId="70" fillId="0" borderId="0" xfId="0" applyNumberFormat="1" applyFont="1" applyFill="1" applyBorder="1" applyAlignment="1"/>
    <xf numFmtId="165" fontId="8" fillId="0" borderId="0" xfId="0" applyNumberFormat="1" applyFont="1" applyFill="1" applyBorder="1" applyAlignment="1">
      <alignment horizontal="right"/>
    </xf>
    <xf numFmtId="165" fontId="80" fillId="0" borderId="0" xfId="0" applyNumberFormat="1" applyFont="1" applyFill="1" applyBorder="1"/>
    <xf numFmtId="2" fontId="8" fillId="0" borderId="0" xfId="0" applyNumberFormat="1" applyFont="1" applyFill="1" applyBorder="1" applyAlignment="1">
      <alignment horizontal="right"/>
    </xf>
    <xf numFmtId="166" fontId="8" fillId="0" borderId="0" xfId="0" applyNumberFormat="1" applyFont="1" applyFill="1" applyBorder="1" applyAlignment="1">
      <alignment horizontal="right"/>
    </xf>
    <xf numFmtId="0" fontId="8" fillId="12" borderId="26" xfId="0" applyFont="1" applyFill="1" applyBorder="1" applyAlignment="1">
      <alignment horizontal="center"/>
    </xf>
    <xf numFmtId="172" fontId="8" fillId="12" borderId="26" xfId="0" applyNumberFormat="1" applyFont="1" applyFill="1" applyBorder="1" applyAlignment="1">
      <alignment horizontal="center"/>
    </xf>
    <xf numFmtId="0" fontId="8" fillId="12" borderId="38" xfId="0" applyFont="1" applyFill="1" applyBorder="1" applyAlignment="1">
      <alignment horizontal="center"/>
    </xf>
    <xf numFmtId="172" fontId="8" fillId="12" borderId="38" xfId="0" applyNumberFormat="1" applyFont="1" applyFill="1" applyBorder="1" applyAlignment="1">
      <alignment horizontal="center"/>
    </xf>
    <xf numFmtId="0" fontId="67" fillId="0" borderId="13" xfId="0" applyFont="1" applyBorder="1" applyAlignment="1">
      <alignment horizontal="left"/>
    </xf>
    <xf numFmtId="168" fontId="8" fillId="0" borderId="0" xfId="0" applyNumberFormat="1" applyFont="1" applyBorder="1"/>
    <xf numFmtId="0" fontId="8" fillId="0" borderId="34" xfId="0" applyFont="1" applyFill="1" applyBorder="1"/>
    <xf numFmtId="0" fontId="8" fillId="0" borderId="34" xfId="0" applyFont="1" applyFill="1" applyBorder="1" applyAlignment="1">
      <alignment horizontal="left"/>
    </xf>
    <xf numFmtId="0" fontId="8" fillId="0" borderId="37" xfId="0" applyFont="1" applyFill="1" applyBorder="1"/>
    <xf numFmtId="0" fontId="0" fillId="0" borderId="0" xfId="0" applyNumberFormat="1" applyFill="1" applyBorder="1" applyAlignment="1">
      <alignment horizontal="center"/>
    </xf>
    <xf numFmtId="174" fontId="8" fillId="0" borderId="7" xfId="0" applyNumberFormat="1" applyFont="1" applyFill="1" applyBorder="1"/>
    <xf numFmtId="174" fontId="8" fillId="0" borderId="0" xfId="0" applyNumberFormat="1" applyFont="1" applyFill="1" applyBorder="1"/>
    <xf numFmtId="0" fontId="8" fillId="0" borderId="9" xfId="0" applyFont="1" applyFill="1" applyBorder="1"/>
    <xf numFmtId="169" fontId="36" fillId="0" borderId="0" xfId="0" applyNumberFormat="1" applyFont="1" applyFill="1" applyBorder="1"/>
    <xf numFmtId="0" fontId="21" fillId="0" borderId="26" xfId="0" applyFont="1" applyBorder="1" applyAlignment="1">
      <alignment horizontal="center"/>
    </xf>
    <xf numFmtId="0" fontId="66" fillId="0" borderId="18" xfId="0" quotePrefix="1" applyFont="1" applyFill="1" applyBorder="1" applyAlignment="1">
      <alignment horizontal="left"/>
    </xf>
    <xf numFmtId="0" fontId="25" fillId="0" borderId="17" xfId="0" applyFont="1" applyFill="1" applyBorder="1" applyAlignment="1">
      <alignment horizontal="left"/>
    </xf>
    <xf numFmtId="0" fontId="67" fillId="0" borderId="9" xfId="0" applyFont="1" applyBorder="1"/>
    <xf numFmtId="0" fontId="0" fillId="0" borderId="11" xfId="0" applyBorder="1"/>
    <xf numFmtId="0" fontId="8" fillId="0" borderId="20" xfId="0" applyFont="1" applyBorder="1"/>
    <xf numFmtId="0" fontId="5" fillId="0" borderId="5" xfId="0" applyFont="1" applyFill="1" applyBorder="1" applyAlignment="1">
      <alignment horizontal="left"/>
    </xf>
    <xf numFmtId="0" fontId="58" fillId="0" borderId="0" xfId="0" applyFont="1" applyFill="1" applyBorder="1" applyAlignment="1">
      <alignment horizontal="left"/>
    </xf>
    <xf numFmtId="0" fontId="7" fillId="0" borderId="26" xfId="0" applyFont="1" applyFill="1" applyBorder="1" applyAlignment="1">
      <alignment horizontal="center"/>
    </xf>
    <xf numFmtId="0" fontId="0" fillId="0" borderId="26" xfId="0" applyFill="1" applyBorder="1" applyAlignment="1">
      <alignment horizontal="center"/>
    </xf>
    <xf numFmtId="0" fontId="0" fillId="0" borderId="30" xfId="0" applyFill="1" applyBorder="1" applyAlignment="1">
      <alignment horizontal="center"/>
    </xf>
    <xf numFmtId="0" fontId="8" fillId="0" borderId="34" xfId="0" applyFont="1" applyBorder="1"/>
    <xf numFmtId="0" fontId="46" fillId="0" borderId="23" xfId="0" applyFont="1" applyBorder="1" applyAlignment="1">
      <alignment horizontal="right"/>
    </xf>
    <xf numFmtId="0" fontId="8" fillId="0" borderId="23" xfId="0" applyFont="1" applyBorder="1" applyAlignment="1">
      <alignment horizontal="left"/>
    </xf>
    <xf numFmtId="0" fontId="8" fillId="0" borderId="23" xfId="0" applyFont="1" applyBorder="1"/>
    <xf numFmtId="0" fontId="8" fillId="0" borderId="22" xfId="0" applyFont="1" applyBorder="1"/>
    <xf numFmtId="0" fontId="53" fillId="0" borderId="15" xfId="0" applyFont="1" applyBorder="1" applyAlignment="1">
      <alignment horizontal="left"/>
    </xf>
    <xf numFmtId="2" fontId="0" fillId="0" borderId="41" xfId="0" applyNumberFormat="1" applyFill="1" applyBorder="1" applyAlignment="1">
      <alignment horizontal="center"/>
    </xf>
    <xf numFmtId="0" fontId="8" fillId="0" borderId="20" xfId="0" applyFont="1" applyBorder="1" applyAlignment="1">
      <alignment horizontal="center"/>
    </xf>
    <xf numFmtId="0" fontId="8" fillId="0" borderId="0" xfId="4" applyFont="1" applyFill="1" applyBorder="1"/>
    <xf numFmtId="0" fontId="21" fillId="0" borderId="30" xfId="0" applyFont="1" applyBorder="1" applyAlignment="1">
      <alignment horizontal="center"/>
    </xf>
    <xf numFmtId="0" fontId="8" fillId="0" borderId="26" xfId="0" applyFont="1" applyBorder="1" applyAlignment="1">
      <alignment horizontal="center"/>
    </xf>
    <xf numFmtId="0" fontId="8" fillId="0" borderId="27" xfId="0" applyFont="1" applyBorder="1" applyAlignment="1">
      <alignment horizontal="center"/>
    </xf>
    <xf numFmtId="0" fontId="8" fillId="0" borderId="34" xfId="0" applyFont="1" applyBorder="1" applyAlignment="1">
      <alignment horizontal="center"/>
    </xf>
    <xf numFmtId="0" fontId="8" fillId="0" borderId="18" xfId="0" applyFont="1" applyBorder="1" applyAlignment="1">
      <alignment horizontal="center"/>
    </xf>
    <xf numFmtId="0" fontId="21" fillId="0" borderId="20" xfId="0" applyFont="1" applyFill="1" applyBorder="1" applyAlignment="1">
      <alignment horizontal="center"/>
    </xf>
    <xf numFmtId="0" fontId="21" fillId="0" borderId="29" xfId="0" applyFont="1" applyFill="1" applyBorder="1" applyAlignment="1">
      <alignment horizontal="center"/>
    </xf>
    <xf numFmtId="0" fontId="21" fillId="0" borderId="42" xfId="0" applyFont="1" applyFill="1" applyBorder="1" applyAlignment="1">
      <alignment horizontal="center"/>
    </xf>
    <xf numFmtId="0" fontId="8" fillId="0" borderId="43" xfId="0" applyFont="1" applyBorder="1" applyAlignment="1">
      <alignment horizontal="right"/>
    </xf>
    <xf numFmtId="0" fontId="8" fillId="0" borderId="44" xfId="0" applyFont="1" applyBorder="1" applyAlignment="1">
      <alignment horizontal="right"/>
    </xf>
    <xf numFmtId="0" fontId="8" fillId="0" borderId="44" xfId="0" applyFont="1" applyFill="1" applyBorder="1" applyAlignment="1">
      <alignment horizontal="right"/>
    </xf>
    <xf numFmtId="2" fontId="8" fillId="0" borderId="13" xfId="0" applyNumberFormat="1" applyFont="1" applyFill="1" applyBorder="1" applyAlignment="1">
      <alignment horizontal="left"/>
    </xf>
    <xf numFmtId="0" fontId="0" fillId="0" borderId="26" xfId="0" applyFont="1" applyFill="1" applyBorder="1" applyAlignment="1">
      <alignment horizontal="center"/>
    </xf>
    <xf numFmtId="2" fontId="8" fillId="0" borderId="33" xfId="0" applyNumberFormat="1" applyFont="1" applyFill="1" applyBorder="1" applyAlignment="1">
      <alignment horizontal="left"/>
    </xf>
    <xf numFmtId="2" fontId="8" fillId="0" borderId="15" xfId="0" applyNumberFormat="1" applyFont="1" applyFill="1" applyBorder="1"/>
    <xf numFmtId="0" fontId="21" fillId="0" borderId="41" xfId="0" applyFont="1" applyBorder="1" applyAlignment="1">
      <alignment horizontal="center"/>
    </xf>
    <xf numFmtId="169" fontId="23" fillId="0" borderId="8" xfId="0" applyNumberFormat="1" applyFont="1" applyFill="1" applyBorder="1" applyAlignment="1">
      <alignment horizontal="right"/>
    </xf>
    <xf numFmtId="0" fontId="0" fillId="0" borderId="0" xfId="0" applyAlignment="1">
      <alignment vertical="center"/>
    </xf>
    <xf numFmtId="0" fontId="80" fillId="0" borderId="17" xfId="0" applyFont="1" applyFill="1" applyBorder="1" applyAlignment="1">
      <alignment horizontal="left"/>
    </xf>
    <xf numFmtId="0" fontId="69" fillId="0" borderId="17" xfId="0" applyFont="1" applyFill="1" applyBorder="1" applyAlignment="1">
      <alignment horizontal="left"/>
    </xf>
    <xf numFmtId="171" fontId="70" fillId="0" borderId="26" xfId="0" applyNumberFormat="1" applyFont="1" applyFill="1" applyBorder="1" applyAlignment="1">
      <alignment horizontal="center"/>
    </xf>
    <xf numFmtId="171" fontId="70" fillId="0" borderId="30" xfId="0" applyNumberFormat="1" applyFont="1" applyFill="1" applyBorder="1" applyAlignment="1">
      <alignment horizontal="center"/>
    </xf>
    <xf numFmtId="0" fontId="21" fillId="0" borderId="6" xfId="0" applyFont="1" applyFill="1" applyBorder="1" applyAlignment="1">
      <alignment horizontal="center"/>
    </xf>
    <xf numFmtId="0" fontId="5" fillId="0" borderId="0" xfId="0" applyFont="1" applyFill="1" applyBorder="1" applyAlignment="1">
      <alignment horizontal="left"/>
    </xf>
    <xf numFmtId="165" fontId="80" fillId="0" borderId="26" xfId="0" applyNumberFormat="1" applyFont="1" applyFill="1" applyBorder="1" applyAlignment="1">
      <alignment horizontal="right"/>
    </xf>
    <xf numFmtId="0" fontId="11" fillId="0" borderId="18" xfId="0" applyFont="1" applyFill="1" applyBorder="1"/>
    <xf numFmtId="168" fontId="88" fillId="0" borderId="33" xfId="0" applyNumberFormat="1" applyFont="1" applyFill="1" applyBorder="1" applyAlignment="1">
      <alignment horizontal="right"/>
    </xf>
    <xf numFmtId="0" fontId="89" fillId="0" borderId="18" xfId="0" applyFont="1" applyFill="1" applyBorder="1" applyAlignment="1">
      <alignment horizontal="left"/>
    </xf>
    <xf numFmtId="172" fontId="69" fillId="0" borderId="0" xfId="0" applyNumberFormat="1" applyFont="1" applyFill="1" applyBorder="1" applyAlignment="1">
      <alignment horizontal="right"/>
    </xf>
    <xf numFmtId="0" fontId="86" fillId="0" borderId="30" xfId="0" applyFont="1" applyFill="1" applyBorder="1" applyAlignment="1">
      <alignment horizontal="center"/>
    </xf>
    <xf numFmtId="0" fontId="22" fillId="0" borderId="3" xfId="0" applyFont="1" applyBorder="1" applyAlignment="1">
      <alignment horizontal="left"/>
    </xf>
    <xf numFmtId="0" fontId="10" fillId="0" borderId="18" xfId="0" applyFont="1" applyFill="1" applyBorder="1"/>
    <xf numFmtId="169" fontId="4" fillId="0" borderId="18" xfId="0" applyNumberFormat="1" applyFont="1" applyFill="1" applyBorder="1"/>
    <xf numFmtId="0" fontId="69" fillId="0" borderId="8" xfId="0" applyFont="1" applyFill="1" applyBorder="1"/>
    <xf numFmtId="169" fontId="4" fillId="0" borderId="11" xfId="0" applyNumberFormat="1" applyFont="1" applyFill="1" applyBorder="1" applyAlignment="1">
      <alignment horizontal="right"/>
    </xf>
    <xf numFmtId="174" fontId="8" fillId="0" borderId="7" xfId="0" applyNumberFormat="1" applyFont="1" applyFill="1" applyBorder="1" applyAlignment="1">
      <alignment horizontal="right"/>
    </xf>
    <xf numFmtId="169" fontId="4" fillId="0" borderId="0" xfId="0" applyNumberFormat="1" applyFont="1" applyFill="1" applyBorder="1"/>
    <xf numFmtId="0" fontId="86" fillId="0" borderId="0" xfId="0" applyFont="1" applyFill="1" applyBorder="1" applyAlignment="1">
      <alignment horizontal="center"/>
    </xf>
    <xf numFmtId="2" fontId="0" fillId="0" borderId="0" xfId="0" applyNumberFormat="1" applyFill="1" applyBorder="1"/>
    <xf numFmtId="168" fontId="0" fillId="0" borderId="34" xfId="0" applyNumberFormat="1" applyFill="1" applyBorder="1" applyAlignment="1">
      <alignment horizontal="center"/>
    </xf>
    <xf numFmtId="2" fontId="0" fillId="0" borderId="34" xfId="0" applyNumberFormat="1" applyFill="1" applyBorder="1"/>
    <xf numFmtId="165" fontId="0" fillId="0" borderId="0" xfId="0" applyNumberFormat="1" applyFill="1" applyBorder="1"/>
    <xf numFmtId="2" fontId="0" fillId="0" borderId="34" xfId="0" applyNumberFormat="1" applyFill="1" applyBorder="1" applyAlignment="1">
      <alignment horizontal="center"/>
    </xf>
    <xf numFmtId="0" fontId="74" fillId="0" borderId="34" xfId="0" applyFont="1" applyFill="1" applyBorder="1"/>
    <xf numFmtId="1" fontId="0" fillId="0" borderId="0" xfId="0" applyNumberFormat="1" applyFill="1" applyBorder="1"/>
    <xf numFmtId="2" fontId="0" fillId="0" borderId="45" xfId="0" applyNumberFormat="1" applyFill="1" applyBorder="1" applyAlignment="1">
      <alignment horizontal="center"/>
    </xf>
    <xf numFmtId="2" fontId="0" fillId="0" borderId="46" xfId="0" applyNumberFormat="1" applyFill="1" applyBorder="1" applyAlignment="1">
      <alignment horizontal="center"/>
    </xf>
    <xf numFmtId="0" fontId="22" fillId="0" borderId="17" xfId="0" applyFont="1" applyFill="1" applyBorder="1"/>
    <xf numFmtId="168" fontId="4" fillId="0" borderId="47" xfId="0" applyNumberFormat="1" applyFont="1" applyFill="1" applyBorder="1" applyAlignment="1">
      <alignment horizontal="center"/>
    </xf>
    <xf numFmtId="0" fontId="4" fillId="0" borderId="26" xfId="0" applyFont="1" applyFill="1" applyBorder="1" applyAlignment="1">
      <alignment horizontal="left"/>
    </xf>
    <xf numFmtId="0" fontId="45" fillId="0" borderId="7" xfId="0" applyFont="1" applyBorder="1" applyAlignment="1">
      <alignment horizontal="left"/>
    </xf>
    <xf numFmtId="0" fontId="23" fillId="0" borderId="6" xfId="0" applyFont="1" applyBorder="1" applyAlignment="1">
      <alignment horizontal="left"/>
    </xf>
    <xf numFmtId="0" fontId="0" fillId="0" borderId="48" xfId="0" applyBorder="1"/>
    <xf numFmtId="0" fontId="8" fillId="0" borderId="48" xfId="0" applyFont="1" applyBorder="1" applyAlignment="1">
      <alignment horizontal="left"/>
    </xf>
    <xf numFmtId="173" fontId="8" fillId="0" borderId="33" xfId="0" applyNumberFormat="1" applyFont="1" applyFill="1" applyBorder="1" applyAlignment="1"/>
    <xf numFmtId="0" fontId="8" fillId="0" borderId="17" xfId="0" applyNumberFormat="1" applyFont="1" applyFill="1" applyBorder="1" applyAlignment="1"/>
    <xf numFmtId="0" fontId="70" fillId="0" borderId="33" xfId="0" applyNumberFormat="1" applyFont="1" applyFill="1" applyBorder="1" applyAlignment="1"/>
    <xf numFmtId="0" fontId="8" fillId="0" borderId="30" xfId="0" applyFont="1" applyFill="1" applyBorder="1"/>
    <xf numFmtId="0" fontId="0" fillId="0" borderId="17" xfId="0" applyFill="1" applyBorder="1"/>
    <xf numFmtId="170" fontId="70" fillId="0" borderId="33" xfId="0" applyNumberFormat="1" applyFont="1" applyFill="1" applyBorder="1" applyAlignment="1">
      <alignment horizontal="right"/>
    </xf>
    <xf numFmtId="173" fontId="8" fillId="0" borderId="12" xfId="0" applyNumberFormat="1" applyFont="1" applyFill="1" applyBorder="1" applyAlignment="1"/>
    <xf numFmtId="0" fontId="8" fillId="0" borderId="17" xfId="0" applyFont="1" applyBorder="1"/>
    <xf numFmtId="169" fontId="69" fillId="0" borderId="3" xfId="0" applyNumberFormat="1" applyFont="1" applyFill="1" applyBorder="1"/>
    <xf numFmtId="169" fontId="4" fillId="0" borderId="8" xfId="0" applyNumberFormat="1" applyFont="1" applyFill="1" applyBorder="1"/>
    <xf numFmtId="169" fontId="8" fillId="0" borderId="19" xfId="0" applyNumberFormat="1" applyFont="1" applyFill="1" applyBorder="1" applyAlignment="1">
      <alignment horizontal="right"/>
    </xf>
    <xf numFmtId="169" fontId="8" fillId="0" borderId="3" xfId="0" applyNumberFormat="1" applyFont="1" applyBorder="1"/>
    <xf numFmtId="169" fontId="69" fillId="0" borderId="3" xfId="0" applyNumberFormat="1" applyFont="1" applyBorder="1"/>
    <xf numFmtId="169" fontId="35" fillId="0" borderId="8" xfId="0" applyNumberFormat="1" applyFont="1" applyFill="1" applyBorder="1" applyAlignment="1">
      <alignment horizontal="right"/>
    </xf>
    <xf numFmtId="169" fontId="77" fillId="0" borderId="8" xfId="0" applyNumberFormat="1" applyFont="1" applyFill="1" applyBorder="1" applyAlignment="1">
      <alignment horizontal="right"/>
    </xf>
    <xf numFmtId="169" fontId="69" fillId="0" borderId="12" xfId="0" applyNumberFormat="1" applyFont="1" applyBorder="1"/>
    <xf numFmtId="169" fontId="35" fillId="0" borderId="7" xfId="0" applyNumberFormat="1" applyFont="1" applyFill="1" applyBorder="1"/>
    <xf numFmtId="169" fontId="69" fillId="0" borderId="5" xfId="0" applyNumberFormat="1" applyFont="1" applyBorder="1"/>
    <xf numFmtId="0" fontId="8" fillId="0" borderId="5" xfId="0" applyFont="1" applyFill="1" applyBorder="1"/>
    <xf numFmtId="169" fontId="8" fillId="0" borderId="5" xfId="0" applyNumberFormat="1" applyFont="1" applyBorder="1"/>
    <xf numFmtId="0" fontId="45" fillId="0" borderId="0" xfId="0" applyFont="1" applyBorder="1"/>
    <xf numFmtId="0" fontId="16" fillId="0" borderId="7" xfId="0" applyFont="1" applyBorder="1"/>
    <xf numFmtId="0" fontId="16" fillId="0" borderId="0" xfId="0" applyFont="1" applyBorder="1"/>
    <xf numFmtId="0" fontId="16" fillId="0" borderId="0" xfId="0" applyFont="1" applyBorder="1" applyAlignment="1">
      <alignment horizontal="left"/>
    </xf>
    <xf numFmtId="0" fontId="23" fillId="0" borderId="0" xfId="0" applyFont="1" applyBorder="1" applyAlignment="1">
      <alignment horizontal="left"/>
    </xf>
    <xf numFmtId="0" fontId="66" fillId="0" borderId="0" xfId="0" applyFont="1" applyBorder="1"/>
    <xf numFmtId="2" fontId="67" fillId="0" borderId="11" xfId="0" applyNumberFormat="1" applyFont="1" applyBorder="1" applyAlignment="1">
      <alignment horizontal="left"/>
    </xf>
    <xf numFmtId="0" fontId="45" fillId="0" borderId="0" xfId="0" applyFont="1" applyBorder="1" applyAlignment="1">
      <alignment horizontal="left"/>
    </xf>
    <xf numFmtId="0" fontId="45" fillId="0" borderId="33" xfId="0" applyFont="1" applyBorder="1"/>
    <xf numFmtId="0" fontId="23" fillId="0" borderId="0" xfId="0" applyFont="1" applyBorder="1"/>
    <xf numFmtId="0" fontId="8" fillId="0" borderId="33" xfId="0" applyFont="1" applyBorder="1" applyAlignment="1">
      <alignment horizontal="left"/>
    </xf>
    <xf numFmtId="0" fontId="8" fillId="0" borderId="33" xfId="0" applyFont="1" applyBorder="1"/>
    <xf numFmtId="0" fontId="23" fillId="0" borderId="6" xfId="0" applyFont="1" applyBorder="1"/>
    <xf numFmtId="0" fontId="66" fillId="0" borderId="0" xfId="0" applyFont="1" applyBorder="1" applyAlignment="1">
      <alignment horizontal="left"/>
    </xf>
    <xf numFmtId="0" fontId="45" fillId="0" borderId="18" xfId="0" applyFont="1" applyBorder="1"/>
    <xf numFmtId="0" fontId="45" fillId="0" borderId="3" xfId="0" applyFont="1" applyBorder="1"/>
    <xf numFmtId="0" fontId="16" fillId="0" borderId="18" xfId="0" applyFont="1" applyBorder="1"/>
    <xf numFmtId="0" fontId="23" fillId="0" borderId="18" xfId="0" applyFont="1" applyBorder="1"/>
    <xf numFmtId="0" fontId="45" fillId="0" borderId="17" xfId="0" applyFont="1" applyBorder="1"/>
    <xf numFmtId="0" fontId="66" fillId="0" borderId="8" xfId="0" applyFont="1" applyBorder="1"/>
    <xf numFmtId="0" fontId="66" fillId="0" borderId="18" xfId="0" applyFont="1" applyBorder="1"/>
    <xf numFmtId="0" fontId="21" fillId="0" borderId="15" xfId="0" applyFont="1" applyFill="1" applyBorder="1" applyAlignment="1">
      <alignment horizontal="center"/>
    </xf>
    <xf numFmtId="0" fontId="21" fillId="0" borderId="11" xfId="0" applyFont="1" applyFill="1" applyBorder="1" applyAlignment="1">
      <alignment horizontal="center"/>
    </xf>
    <xf numFmtId="0" fontId="21" fillId="0" borderId="8" xfId="0" applyFont="1" applyFill="1" applyBorder="1" applyAlignment="1">
      <alignment horizontal="center"/>
    </xf>
    <xf numFmtId="0" fontId="21" fillId="0" borderId="12" xfId="0" applyFont="1" applyFill="1" applyBorder="1" applyAlignment="1">
      <alignment horizontal="center"/>
    </xf>
    <xf numFmtId="0" fontId="21" fillId="0" borderId="13" xfId="0" applyFont="1" applyFill="1" applyBorder="1" applyAlignment="1">
      <alignment horizontal="center"/>
    </xf>
    <xf numFmtId="0" fontId="22" fillId="0" borderId="0" xfId="0" applyFont="1" applyBorder="1" applyAlignment="1">
      <alignment horizontal="center"/>
    </xf>
    <xf numFmtId="0" fontId="8" fillId="0" borderId="48" xfId="0" applyFont="1" applyBorder="1" applyAlignment="1">
      <alignment horizontal="center"/>
    </xf>
    <xf numFmtId="0" fontId="0" fillId="0" borderId="48" xfId="0" applyFill="1" applyBorder="1"/>
    <xf numFmtId="172" fontId="76" fillId="0" borderId="0" xfId="0" applyNumberFormat="1" applyFont="1" applyFill="1" applyBorder="1" applyAlignment="1">
      <alignment horizontal="center"/>
    </xf>
    <xf numFmtId="169" fontId="73" fillId="0" borderId="0" xfId="0" applyNumberFormat="1" applyFont="1" applyFill="1" applyBorder="1" applyAlignment="1">
      <alignment horizontal="center"/>
    </xf>
    <xf numFmtId="3" fontId="0" fillId="0" borderId="0" xfId="0" applyNumberFormat="1" applyFill="1" applyBorder="1" applyAlignment="1">
      <alignment horizontal="center"/>
    </xf>
    <xf numFmtId="3" fontId="0" fillId="0" borderId="0" xfId="0" applyNumberFormat="1" applyFill="1" applyBorder="1"/>
    <xf numFmtId="49" fontId="4" fillId="13" borderId="14" xfId="0" applyNumberFormat="1" applyFont="1" applyFill="1" applyBorder="1" applyAlignment="1">
      <alignment horizontal="center"/>
    </xf>
    <xf numFmtId="1" fontId="4" fillId="13" borderId="14" xfId="0" applyNumberFormat="1" applyFont="1" applyFill="1" applyBorder="1"/>
    <xf numFmtId="168" fontId="4" fillId="13" borderId="14" xfId="0" applyNumberFormat="1" applyFont="1" applyFill="1" applyBorder="1"/>
    <xf numFmtId="2" fontId="4" fillId="13" borderId="14" xfId="0" applyNumberFormat="1" applyFont="1" applyFill="1" applyBorder="1"/>
    <xf numFmtId="2" fontId="4" fillId="13" borderId="2" xfId="0" applyNumberFormat="1" applyFont="1" applyFill="1" applyBorder="1"/>
    <xf numFmtId="1" fontId="4" fillId="13" borderId="1" xfId="0" applyNumberFormat="1" applyFont="1" applyFill="1" applyBorder="1"/>
    <xf numFmtId="2" fontId="4" fillId="13" borderId="4" xfId="0" applyNumberFormat="1" applyFont="1" applyFill="1" applyBorder="1"/>
    <xf numFmtId="0" fontId="4" fillId="13" borderId="2" xfId="0" applyFont="1" applyFill="1" applyBorder="1"/>
    <xf numFmtId="0" fontId="0" fillId="0" borderId="6" xfId="0" applyFill="1" applyBorder="1"/>
    <xf numFmtId="2" fontId="8" fillId="0" borderId="34" xfId="0" applyNumberFormat="1" applyFont="1" applyFill="1" applyBorder="1"/>
    <xf numFmtId="173" fontId="8" fillId="0" borderId="34" xfId="0" applyNumberFormat="1" applyFont="1" applyFill="1" applyBorder="1" applyAlignment="1"/>
    <xf numFmtId="169" fontId="8" fillId="0" borderId="12" xfId="0" applyNumberFormat="1" applyFont="1" applyBorder="1"/>
    <xf numFmtId="169" fontId="8" fillId="0" borderId="16" xfId="0" applyNumberFormat="1" applyFont="1" applyBorder="1"/>
    <xf numFmtId="169" fontId="4" fillId="0" borderId="3" xfId="0" applyNumberFormat="1" applyFont="1" applyFill="1" applyBorder="1" applyAlignment="1">
      <alignment horizontal="right"/>
    </xf>
    <xf numFmtId="169" fontId="69" fillId="0" borderId="10" xfId="0" applyNumberFormat="1" applyFont="1" applyFill="1" applyBorder="1"/>
    <xf numFmtId="169" fontId="90" fillId="0" borderId="0" xfId="0" applyNumberFormat="1" applyFont="1" applyFill="1" applyBorder="1"/>
    <xf numFmtId="0" fontId="8" fillId="0" borderId="18" xfId="0" applyFont="1" applyBorder="1" applyAlignment="1"/>
    <xf numFmtId="165" fontId="80" fillId="0" borderId="30" xfId="0" applyNumberFormat="1" applyFont="1" applyFill="1" applyBorder="1"/>
    <xf numFmtId="0" fontId="4" fillId="0" borderId="17" xfId="0" applyFont="1" applyFill="1" applyBorder="1" applyAlignment="1">
      <alignment horizontal="left"/>
    </xf>
    <xf numFmtId="169" fontId="8" fillId="0" borderId="49" xfId="0" applyNumberFormat="1" applyFont="1" applyFill="1" applyBorder="1"/>
    <xf numFmtId="174" fontId="8" fillId="0" borderId="15" xfId="0" applyNumberFormat="1" applyFont="1" applyFill="1" applyBorder="1"/>
    <xf numFmtId="169" fontId="90" fillId="0" borderId="8" xfId="0" applyNumberFormat="1" applyFont="1" applyFill="1" applyBorder="1" applyAlignment="1">
      <alignment horizontal="right"/>
    </xf>
    <xf numFmtId="169" fontId="4" fillId="0" borderId="7" xfId="0" applyNumberFormat="1" applyFont="1" applyFill="1" applyBorder="1"/>
    <xf numFmtId="169" fontId="22" fillId="0" borderId="9" xfId="0" applyNumberFormat="1" applyFont="1" applyFill="1" applyBorder="1" applyAlignment="1">
      <alignment horizontal="right"/>
    </xf>
    <xf numFmtId="169" fontId="8" fillId="0" borderId="9" xfId="0" applyNumberFormat="1" applyFont="1" applyBorder="1"/>
    <xf numFmtId="0" fontId="23" fillId="0" borderId="13" xfId="0" applyFont="1" applyBorder="1" applyAlignment="1">
      <alignment horizontal="left"/>
    </xf>
    <xf numFmtId="0" fontId="22" fillId="0" borderId="7" xfId="0" applyFont="1" applyBorder="1"/>
    <xf numFmtId="0" fontId="67" fillId="0" borderId="6" xfId="0" applyFont="1" applyBorder="1" applyAlignment="1">
      <alignment horizontal="left"/>
    </xf>
    <xf numFmtId="0" fontId="16" fillId="0" borderId="7" xfId="0" applyFont="1" applyBorder="1" applyAlignment="1">
      <alignment horizontal="left"/>
    </xf>
    <xf numFmtId="0" fontId="66" fillId="0" borderId="12" xfId="0" applyFont="1" applyBorder="1"/>
    <xf numFmtId="0" fontId="16" fillId="0" borderId="12" xfId="0" applyFont="1" applyBorder="1" applyAlignment="1">
      <alignment horizontal="left"/>
    </xf>
    <xf numFmtId="0" fontId="45" fillId="0" borderId="15" xfId="0" applyFont="1" applyBorder="1" applyAlignment="1">
      <alignment horizontal="left"/>
    </xf>
    <xf numFmtId="0" fontId="22" fillId="0" borderId="8" xfId="0" applyFont="1" applyBorder="1" applyAlignment="1">
      <alignment horizontal="center"/>
    </xf>
    <xf numFmtId="0" fontId="22" fillId="0" borderId="12" xfId="0" applyFont="1" applyBorder="1" applyAlignment="1">
      <alignment horizontal="left"/>
    </xf>
    <xf numFmtId="165" fontId="80" fillId="0" borderId="33" xfId="0" applyNumberFormat="1" applyFont="1" applyFill="1" applyBorder="1"/>
    <xf numFmtId="0" fontId="0" fillId="14" borderId="0" xfId="0" applyFont="1" applyFill="1"/>
    <xf numFmtId="0" fontId="0" fillId="14" borderId="0" xfId="0" applyFont="1" applyFill="1" applyAlignment="1">
      <alignment horizontal="center"/>
    </xf>
    <xf numFmtId="0" fontId="59" fillId="0" borderId="0" xfId="0" applyFont="1" applyBorder="1" applyAlignment="1">
      <alignment horizontal="center"/>
    </xf>
    <xf numFmtId="0" fontId="0" fillId="14" borderId="0" xfId="0" applyFont="1" applyFill="1" applyBorder="1" applyAlignment="1">
      <alignment horizontal="center"/>
    </xf>
    <xf numFmtId="0" fontId="60" fillId="0" borderId="0" xfId="0" applyFont="1" applyBorder="1" applyAlignment="1">
      <alignment horizontal="center"/>
    </xf>
    <xf numFmtId="0" fontId="61" fillId="0" borderId="0" xfId="0" applyFont="1" applyBorder="1" applyAlignment="1">
      <alignment horizontal="center"/>
    </xf>
    <xf numFmtId="0" fontId="62" fillId="0" borderId="0" xfId="0" applyFont="1" applyFill="1" applyBorder="1" applyAlignment="1">
      <alignment horizontal="center"/>
    </xf>
    <xf numFmtId="0" fontId="91" fillId="14" borderId="0" xfId="0" applyFont="1" applyFill="1" applyAlignment="1">
      <alignment horizontal="center"/>
    </xf>
    <xf numFmtId="0" fontId="92" fillId="14" borderId="0" xfId="0" applyFont="1" applyFill="1" applyAlignment="1">
      <alignment horizontal="center"/>
    </xf>
    <xf numFmtId="0" fontId="93" fillId="14" borderId="0" xfId="0" applyFont="1" applyFill="1" applyAlignment="1">
      <alignment horizontal="center"/>
    </xf>
    <xf numFmtId="0" fontId="94" fillId="0" borderId="0" xfId="0" applyFont="1" applyBorder="1" applyAlignment="1">
      <alignment horizontal="center"/>
    </xf>
    <xf numFmtId="0" fontId="95" fillId="0" borderId="0" xfId="0" applyFont="1" applyAlignment="1">
      <alignment horizontal="center"/>
    </xf>
    <xf numFmtId="14" fontId="0" fillId="0" borderId="0" xfId="0" applyNumberFormat="1"/>
    <xf numFmtId="14" fontId="8" fillId="0" borderId="0" xfId="0" applyNumberFormat="1" applyFont="1"/>
    <xf numFmtId="169" fontId="8" fillId="0" borderId="0" xfId="0" applyNumberFormat="1" applyFont="1" applyFill="1"/>
    <xf numFmtId="169" fontId="8" fillId="0" borderId="0" xfId="0" applyNumberFormat="1" applyFont="1"/>
    <xf numFmtId="169" fontId="69" fillId="0" borderId="0" xfId="0" applyNumberFormat="1" applyFont="1" applyFill="1"/>
    <xf numFmtId="0" fontId="13" fillId="0" borderId="17" xfId="0" applyFont="1" applyFill="1" applyBorder="1" applyAlignment="1">
      <alignment horizontal="left"/>
    </xf>
    <xf numFmtId="0" fontId="0" fillId="0" borderId="15" xfId="0" applyFill="1" applyBorder="1"/>
    <xf numFmtId="2" fontId="8" fillId="0" borderId="12" xfId="0" applyNumberFormat="1" applyFont="1" applyFill="1" applyBorder="1" applyAlignment="1">
      <alignment horizontal="left"/>
    </xf>
    <xf numFmtId="2" fontId="8" fillId="0" borderId="6" xfId="0" applyNumberFormat="1" applyFont="1" applyFill="1" applyBorder="1" applyAlignment="1">
      <alignment horizontal="left"/>
    </xf>
    <xf numFmtId="0" fontId="0" fillId="0" borderId="13" xfId="0" applyFill="1" applyBorder="1"/>
    <xf numFmtId="0" fontId="8" fillId="0" borderId="8" xfId="0" applyFont="1" applyFill="1" applyBorder="1" applyAlignment="1">
      <alignment horizontal="left"/>
    </xf>
    <xf numFmtId="174" fontId="8" fillId="0" borderId="10" xfId="0" applyNumberFormat="1" applyFont="1" applyFill="1" applyBorder="1"/>
    <xf numFmtId="169" fontId="8" fillId="0" borderId="8" xfId="0" applyNumberFormat="1" applyFont="1" applyBorder="1" applyAlignment="1">
      <alignment horizontal="right"/>
    </xf>
    <xf numFmtId="169" fontId="69" fillId="0" borderId="10" xfId="0" applyNumberFormat="1" applyFont="1" applyBorder="1"/>
    <xf numFmtId="169" fontId="22" fillId="0" borderId="19" xfId="0" applyNumberFormat="1" applyFont="1" applyFill="1" applyBorder="1" applyAlignment="1">
      <alignment horizontal="right"/>
    </xf>
    <xf numFmtId="169" fontId="23" fillId="0" borderId="10" xfId="0" applyNumberFormat="1" applyFont="1" applyFill="1" applyBorder="1" applyAlignment="1">
      <alignment horizontal="right"/>
    </xf>
    <xf numFmtId="169" fontId="17" fillId="0" borderId="8" xfId="0" applyNumberFormat="1" applyFont="1" applyBorder="1" applyAlignment="1">
      <alignment horizontal="right"/>
    </xf>
    <xf numFmtId="169" fontId="68" fillId="0" borderId="8" xfId="0" applyNumberFormat="1" applyFont="1" applyFill="1" applyBorder="1"/>
    <xf numFmtId="0" fontId="17" fillId="0" borderId="8" xfId="0" applyFont="1" applyFill="1" applyBorder="1" applyAlignment="1">
      <alignment horizontal="center"/>
    </xf>
    <xf numFmtId="169" fontId="69" fillId="0" borderId="15" xfId="0" applyNumberFormat="1" applyFont="1" applyBorder="1"/>
    <xf numFmtId="169" fontId="8" fillId="0" borderId="13" xfId="0" applyNumberFormat="1" applyFont="1" applyFill="1" applyBorder="1" applyAlignment="1">
      <alignment horizontal="right"/>
    </xf>
    <xf numFmtId="169" fontId="8" fillId="0" borderId="11" xfId="0" applyNumberFormat="1" applyFont="1" applyBorder="1" applyAlignment="1">
      <alignment horizontal="right"/>
    </xf>
    <xf numFmtId="169" fontId="8" fillId="0" borderId="50" xfId="0" applyNumberFormat="1" applyFont="1" applyFill="1" applyBorder="1" applyAlignment="1">
      <alignment horizontal="right"/>
    </xf>
    <xf numFmtId="169" fontId="22" fillId="0" borderId="31" xfId="0" applyNumberFormat="1" applyFont="1" applyFill="1" applyBorder="1" applyAlignment="1">
      <alignment horizontal="right"/>
    </xf>
    <xf numFmtId="169" fontId="0" fillId="0" borderId="8" xfId="0" applyNumberFormat="1" applyFill="1" applyBorder="1"/>
    <xf numFmtId="169" fontId="69" fillId="0" borderId="13" xfId="0" applyNumberFormat="1" applyFont="1" applyBorder="1"/>
    <xf numFmtId="169" fontId="8" fillId="0" borderId="7" xfId="0" applyNumberFormat="1" applyFont="1" applyBorder="1"/>
    <xf numFmtId="169" fontId="8" fillId="0" borderId="24" xfId="0" applyNumberFormat="1" applyFont="1" applyFill="1" applyBorder="1"/>
    <xf numFmtId="169" fontId="22" fillId="0" borderId="51" xfId="0" applyNumberFormat="1" applyFont="1" applyFill="1" applyBorder="1"/>
    <xf numFmtId="174" fontId="8" fillId="0" borderId="9" xfId="0" applyNumberFormat="1" applyFont="1" applyFill="1" applyBorder="1"/>
    <xf numFmtId="169" fontId="35" fillId="0" borderId="0" xfId="0" applyNumberFormat="1" applyFont="1" applyFill="1" applyBorder="1" applyAlignment="1">
      <alignment horizontal="right"/>
    </xf>
    <xf numFmtId="169" fontId="22" fillId="0" borderId="0" xfId="0" applyNumberFormat="1" applyFont="1" applyBorder="1"/>
    <xf numFmtId="169" fontId="69" fillId="0" borderId="9" xfId="0" applyNumberFormat="1" applyFont="1" applyBorder="1"/>
    <xf numFmtId="0" fontId="16" fillId="0" borderId="33" xfId="0" applyFont="1" applyBorder="1"/>
    <xf numFmtId="0" fontId="66" fillId="0" borderId="13" xfId="0" applyFont="1" applyBorder="1" applyAlignment="1">
      <alignment horizontal="left"/>
    </xf>
    <xf numFmtId="0" fontId="67" fillId="0" borderId="13" xfId="0" applyFont="1" applyBorder="1"/>
    <xf numFmtId="0" fontId="16" fillId="0" borderId="17" xfId="0" applyFont="1" applyBorder="1"/>
    <xf numFmtId="0" fontId="16" fillId="0" borderId="10" xfId="0" applyFont="1" applyBorder="1"/>
    <xf numFmtId="0" fontId="22" fillId="0" borderId="6" xfId="0" applyFont="1" applyBorder="1" applyAlignment="1">
      <alignment horizontal="center"/>
    </xf>
    <xf numFmtId="0" fontId="22" fillId="0" borderId="15" xfId="0" applyFont="1" applyBorder="1" applyAlignment="1">
      <alignment horizontal="center"/>
    </xf>
    <xf numFmtId="0" fontId="22" fillId="0" borderId="10" xfId="0" applyFont="1" applyBorder="1" applyAlignment="1">
      <alignment horizontal="left"/>
    </xf>
    <xf numFmtId="0" fontId="8" fillId="0" borderId="26" xfId="0" applyNumberFormat="1" applyFont="1" applyFill="1" applyBorder="1" applyAlignment="1"/>
    <xf numFmtId="0" fontId="24" fillId="0" borderId="17" xfId="0" applyFont="1" applyFill="1" applyBorder="1" applyAlignment="1">
      <alignment horizontal="left"/>
    </xf>
    <xf numFmtId="0" fontId="65" fillId="15" borderId="0" xfId="7" applyFill="1"/>
    <xf numFmtId="169" fontId="23" fillId="0" borderId="0" xfId="0" applyNumberFormat="1" applyFont="1" applyFill="1" applyBorder="1" applyAlignment="1">
      <alignment horizontal="right"/>
    </xf>
    <xf numFmtId="0" fontId="8" fillId="0" borderId="30" xfId="0" applyFont="1" applyFill="1" applyBorder="1" applyAlignment="1">
      <alignment horizontal="center"/>
    </xf>
    <xf numFmtId="0" fontId="8" fillId="0" borderId="33" xfId="0" applyFont="1" applyFill="1" applyBorder="1" applyAlignment="1">
      <alignment horizontal="center"/>
    </xf>
    <xf numFmtId="0" fontId="17" fillId="0" borderId="17" xfId="0" applyFont="1" applyFill="1" applyBorder="1"/>
    <xf numFmtId="0" fontId="70" fillId="0" borderId="33" xfId="0" applyFont="1" applyFill="1" applyBorder="1"/>
    <xf numFmtId="0" fontId="0" fillId="0" borderId="33" xfId="0" applyFill="1" applyBorder="1" applyAlignment="1">
      <alignment horizontal="center"/>
    </xf>
    <xf numFmtId="0" fontId="8" fillId="0" borderId="12" xfId="3" applyFont="1" applyFill="1" applyBorder="1"/>
    <xf numFmtId="173" fontId="8" fillId="0" borderId="15" xfId="0" applyNumberFormat="1" applyFont="1" applyFill="1" applyBorder="1" applyAlignment="1"/>
    <xf numFmtId="169" fontId="69" fillId="0" borderId="52" xfId="0" applyNumberFormat="1" applyFont="1" applyFill="1" applyBorder="1"/>
    <xf numFmtId="169" fontId="8" fillId="0" borderId="25" xfId="0" applyNumberFormat="1" applyFont="1" applyFill="1" applyBorder="1"/>
    <xf numFmtId="169" fontId="69" fillId="0" borderId="16" xfId="0" applyNumberFormat="1" applyFont="1" applyFill="1" applyBorder="1"/>
    <xf numFmtId="169" fontId="69" fillId="0" borderId="19" xfId="0" applyNumberFormat="1" applyFont="1" applyFill="1" applyBorder="1" applyAlignment="1">
      <alignment horizontal="right"/>
    </xf>
    <xf numFmtId="0" fontId="69" fillId="0" borderId="10" xfId="0" applyFont="1" applyFill="1" applyBorder="1"/>
    <xf numFmtId="0" fontId="69" fillId="0" borderId="3" xfId="0" applyFont="1" applyFill="1" applyBorder="1"/>
    <xf numFmtId="169" fontId="8" fillId="0" borderId="9" xfId="0" applyNumberFormat="1" applyFont="1" applyFill="1" applyBorder="1" applyAlignment="1">
      <alignment horizontal="right"/>
    </xf>
    <xf numFmtId="169" fontId="69" fillId="0" borderId="15" xfId="0" applyNumberFormat="1" applyFont="1" applyFill="1" applyBorder="1" applyAlignment="1">
      <alignment horizontal="right"/>
    </xf>
    <xf numFmtId="169" fontId="8" fillId="0" borderId="23" xfId="0" applyNumberFormat="1" applyFont="1" applyFill="1" applyBorder="1" applyAlignment="1"/>
    <xf numFmtId="169" fontId="22" fillId="0" borderId="6" xfId="0" applyNumberFormat="1" applyFont="1" applyFill="1" applyBorder="1" applyAlignment="1">
      <alignment horizontal="right"/>
    </xf>
    <xf numFmtId="0" fontId="69" fillId="0" borderId="11" xfId="0" applyFont="1" applyFill="1" applyBorder="1"/>
    <xf numFmtId="169" fontId="69" fillId="0" borderId="13" xfId="0" applyNumberFormat="1" applyFont="1" applyFill="1" applyBorder="1"/>
    <xf numFmtId="169" fontId="69" fillId="0" borderId="6" xfId="0" applyNumberFormat="1" applyFont="1" applyBorder="1"/>
    <xf numFmtId="169" fontId="69" fillId="0" borderId="51" xfId="0" applyNumberFormat="1" applyFont="1" applyFill="1" applyBorder="1"/>
    <xf numFmtId="169" fontId="8" fillId="0" borderId="6" xfId="0" applyNumberFormat="1" applyFont="1" applyBorder="1"/>
    <xf numFmtId="169" fontId="69" fillId="0" borderId="5" xfId="0" applyNumberFormat="1" applyFont="1" applyFill="1" applyBorder="1" applyAlignment="1">
      <alignment horizontal="right"/>
    </xf>
    <xf numFmtId="169" fontId="69" fillId="0" borderId="33" xfId="0" applyNumberFormat="1" applyFont="1" applyFill="1" applyBorder="1"/>
    <xf numFmtId="169" fontId="8" fillId="0" borderId="33" xfId="0" applyNumberFormat="1" applyFont="1" applyFill="1" applyBorder="1"/>
    <xf numFmtId="0" fontId="67" fillId="0" borderId="0" xfId="0" applyFont="1" applyBorder="1"/>
    <xf numFmtId="0" fontId="45" fillId="0" borderId="13" xfId="0" applyFont="1" applyBorder="1" applyAlignment="1">
      <alignment horizontal="left"/>
    </xf>
    <xf numFmtId="0" fontId="66" fillId="0" borderId="15" xfId="0" applyFont="1" applyBorder="1"/>
    <xf numFmtId="0" fontId="66" fillId="0" borderId="15" xfId="0" applyFont="1" applyBorder="1" applyAlignment="1">
      <alignment horizontal="left"/>
    </xf>
    <xf numFmtId="0" fontId="66" fillId="0" borderId="7" xfId="0" applyFont="1" applyBorder="1" applyAlignment="1">
      <alignment horizontal="left"/>
    </xf>
    <xf numFmtId="0" fontId="16" fillId="0" borderId="6" xfId="0" applyFont="1" applyBorder="1"/>
    <xf numFmtId="0" fontId="66" fillId="0" borderId="6" xfId="0" applyFont="1" applyBorder="1"/>
    <xf numFmtId="2" fontId="8" fillId="0" borderId="7" xfId="0" applyNumberFormat="1" applyFont="1" applyBorder="1"/>
    <xf numFmtId="2" fontId="45" fillId="0" borderId="15" xfId="0" applyNumberFormat="1" applyFont="1" applyBorder="1"/>
    <xf numFmtId="0" fontId="23" fillId="0" borderId="53" xfId="0" applyFont="1" applyBorder="1"/>
    <xf numFmtId="0" fontId="23" fillId="0" borderId="20" xfId="0" applyFont="1" applyBorder="1"/>
    <xf numFmtId="0" fontId="8" fillId="0" borderId="11" xfId="0" applyNumberFormat="1" applyFont="1" applyFill="1" applyBorder="1" applyAlignment="1"/>
    <xf numFmtId="0" fontId="45" fillId="0" borderId="9" xfId="0" applyFont="1" applyBorder="1"/>
    <xf numFmtId="0" fontId="66" fillId="0" borderId="9" xfId="0" applyFont="1" applyBorder="1"/>
    <xf numFmtId="0" fontId="66" fillId="0" borderId="10" xfId="0" applyFont="1" applyBorder="1"/>
    <xf numFmtId="0" fontId="21" fillId="0" borderId="10" xfId="0" applyFont="1" applyFill="1" applyBorder="1" applyAlignment="1">
      <alignment horizontal="center"/>
    </xf>
    <xf numFmtId="0" fontId="22" fillId="0" borderId="3" xfId="0" applyFont="1" applyBorder="1" applyAlignment="1">
      <alignment horizontal="center"/>
    </xf>
    <xf numFmtId="0" fontId="69" fillId="0" borderId="15" xfId="0" applyFont="1" applyBorder="1" applyAlignment="1">
      <alignment horizontal="left"/>
    </xf>
    <xf numFmtId="0" fontId="66" fillId="0" borderId="10" xfId="0" applyFont="1" applyBorder="1" applyAlignment="1">
      <alignment horizontal="left"/>
    </xf>
    <xf numFmtId="0" fontId="8" fillId="0" borderId="33" xfId="3" applyFont="1" applyFill="1" applyBorder="1"/>
    <xf numFmtId="0" fontId="8" fillId="0" borderId="17" xfId="0" applyFont="1" applyFill="1" applyBorder="1" applyAlignment="1"/>
    <xf numFmtId="165" fontId="31" fillId="0" borderId="30" xfId="0" applyNumberFormat="1" applyFont="1" applyFill="1" applyBorder="1" applyAlignment="1">
      <alignment horizontal="right"/>
    </xf>
    <xf numFmtId="165" fontId="79" fillId="0" borderId="30" xfId="0" applyNumberFormat="1" applyFont="1" applyFill="1" applyBorder="1"/>
    <xf numFmtId="165" fontId="25" fillId="0" borderId="30" xfId="0" applyNumberFormat="1" applyFont="1" applyFill="1" applyBorder="1"/>
    <xf numFmtId="0" fontId="10" fillId="0" borderId="17" xfId="0" quotePrefix="1" applyFont="1" applyFill="1" applyBorder="1" applyAlignment="1">
      <alignment horizontal="left"/>
    </xf>
    <xf numFmtId="0" fontId="79" fillId="0" borderId="17" xfId="0" applyFont="1" applyFill="1" applyBorder="1" applyAlignment="1">
      <alignment horizontal="left"/>
    </xf>
    <xf numFmtId="0" fontId="34" fillId="0" borderId="17" xfId="0" applyFont="1" applyFill="1" applyBorder="1" applyAlignment="1">
      <alignment horizontal="left"/>
    </xf>
    <xf numFmtId="0" fontId="8" fillId="0" borderId="30" xfId="0" applyFont="1" applyFill="1" applyBorder="1" applyAlignment="1">
      <alignment horizontal="center"/>
    </xf>
    <xf numFmtId="0" fontId="8" fillId="0" borderId="33" xfId="0" applyFont="1" applyFill="1" applyBorder="1" applyAlignment="1">
      <alignment horizontal="center"/>
    </xf>
    <xf numFmtId="0" fontId="8" fillId="0" borderId="54" xfId="0" applyFont="1" applyFill="1" applyBorder="1" applyAlignment="1">
      <alignment horizontal="center"/>
    </xf>
    <xf numFmtId="0" fontId="8" fillId="0" borderId="0" xfId="0" applyFont="1" applyFill="1" applyBorder="1" applyAlignment="1">
      <alignment horizontal="center"/>
    </xf>
    <xf numFmtId="172" fontId="8" fillId="0" borderId="0" xfId="0" applyNumberFormat="1" applyFont="1" applyFill="1" applyBorder="1" applyAlignment="1">
      <alignment horizontal="center"/>
    </xf>
    <xf numFmtId="2" fontId="8" fillId="0" borderId="30" xfId="0" applyNumberFormat="1" applyFont="1" applyBorder="1" applyAlignment="1">
      <alignment horizontal="center"/>
    </xf>
    <xf numFmtId="2" fontId="8" fillId="0" borderId="33" xfId="0" applyNumberFormat="1" applyFont="1" applyBorder="1" applyAlignment="1">
      <alignment horizontal="center"/>
    </xf>
    <xf numFmtId="2" fontId="8" fillId="0" borderId="54" xfId="0" applyNumberFormat="1" applyFont="1" applyBorder="1" applyAlignment="1">
      <alignment horizontal="center"/>
    </xf>
    <xf numFmtId="2" fontId="4" fillId="0" borderId="0" xfId="0" applyNumberFormat="1" applyFont="1" applyFill="1" applyBorder="1" applyAlignment="1">
      <alignment horizontal="center"/>
    </xf>
    <xf numFmtId="2" fontId="4" fillId="0" borderId="0" xfId="0" applyNumberFormat="1" applyFont="1" applyBorder="1" applyAlignment="1">
      <alignment horizontal="center"/>
    </xf>
  </cellXfs>
  <cellStyles count="8">
    <cellStyle name="Hyperlink" xfId="1" builtinId="8"/>
    <cellStyle name="Hyperlink 2" xfId="2"/>
    <cellStyle name="Normal" xfId="0" builtinId="0"/>
    <cellStyle name="Normal 2" xfId="3"/>
    <cellStyle name="Normal 3" xfId="4"/>
    <cellStyle name="Normal 4" xfId="5"/>
    <cellStyle name="Normal 5" xfId="6"/>
    <cellStyle name="Normal 6" xfId="7"/>
  </cellStyles>
  <dxfs count="68"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7"/>
      </font>
    </dxf>
    <dxf>
      <font>
        <b val="0"/>
        <condense val="0"/>
        <extend val="0"/>
        <color indexed="17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7"/>
      </font>
    </dxf>
    <dxf>
      <font>
        <b val="0"/>
        <condense val="0"/>
        <extend val="0"/>
        <color indexed="17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7"/>
      </font>
    </dxf>
    <dxf>
      <font>
        <b val="0"/>
        <condense val="0"/>
        <extend val="0"/>
        <color indexed="17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7"/>
      </font>
    </dxf>
    <dxf>
      <font>
        <b val="0"/>
        <condense val="0"/>
        <extend val="0"/>
        <color indexed="17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7"/>
      </font>
    </dxf>
    <dxf>
      <font>
        <b val="0"/>
        <condense val="0"/>
        <extend val="0"/>
        <color indexed="17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7"/>
      </font>
    </dxf>
    <dxf>
      <font>
        <b val="0"/>
        <condense val="0"/>
        <extend val="0"/>
        <color indexed="17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7"/>
      </font>
    </dxf>
    <dxf>
      <font>
        <b val="0"/>
        <condense val="0"/>
        <extend val="0"/>
        <color indexed="17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7"/>
      </font>
    </dxf>
    <dxf>
      <font>
        <b val="0"/>
        <condense val="0"/>
        <extend val="0"/>
        <color indexed="17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7"/>
      </font>
    </dxf>
    <dxf>
      <font>
        <b val="0"/>
        <condense val="0"/>
        <extend val="0"/>
        <color indexed="17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7"/>
      </font>
    </dxf>
    <dxf>
      <font>
        <b val="0"/>
        <condense val="0"/>
        <extend val="0"/>
        <color indexed="17"/>
      </font>
    </dxf>
    <dxf>
      <font>
        <b val="0"/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EFEFEF"/>
      <rgbColor rgb="00CCFFFF"/>
      <rgbColor rgb="00660066"/>
      <rgbColor rgb="00EF8FBF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7826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3300"/>
      <rgbColor rgb="00FF6600"/>
      <rgbColor rgb="00666699"/>
      <rgbColor rgb="00B4B4B4"/>
      <rgbColor rgb="00003366"/>
      <rgbColor rgb="00009900"/>
      <rgbColor rgb="00006600"/>
      <rgbColor rgb="00663300"/>
      <rgbColor rgb="00993300"/>
      <rgbColor rgb="00FF3333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200025</xdr:colOff>
      <xdr:row>1</xdr:row>
      <xdr:rowOff>123825</xdr:rowOff>
    </xdr:from>
    <xdr:to>
      <xdr:col>1</xdr:col>
      <xdr:colOff>200025</xdr:colOff>
      <xdr:row>2</xdr:row>
      <xdr:rowOff>133350</xdr:rowOff>
    </xdr:to>
    <xdr:cxnSp macro="">
      <xdr:nvCxnSpPr>
        <xdr:cNvPr id="1025" name="Straight Arrow Connector 2"/>
        <xdr:cNvCxnSpPr>
          <a:cxnSpLocks noChangeShapeType="1"/>
        </xdr:cNvCxnSpPr>
      </xdr:nvCxnSpPr>
      <xdr:spPr bwMode="auto">
        <a:xfrm>
          <a:off x="1504950" y="285750"/>
          <a:ext cx="0" cy="981075"/>
        </a:xfrm>
        <a:prstGeom prst="straightConnector1">
          <a:avLst/>
        </a:prstGeom>
        <a:noFill/>
        <a:ln w="9525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arrow" w="med" len="med"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cxn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0.bin"/><Relationship Id="rId2" Type="http://schemas.openxmlformats.org/officeDocument/2006/relationships/hyperlink" Target="http://www.tessellation.com/david_fish/" TargetMode="External"/><Relationship Id="rId1" Type="http://schemas.openxmlformats.org/officeDocument/2006/relationships/hyperlink" Target="http://seekingalpha.com/author/david-fish/articles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dripinvesting.org/Tools/Tools.asp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dripinvesting.org/Tools/Tools.asp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dripinvesting.org/Tools/Tools.asp" TargetMode="Externa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://dripinvesting.org/Tools/Tools.asp" TargetMode="Externa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http://en.wikipedia.org/wiki/List_of_recessions_in_the_United_States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6:M42"/>
  <sheetViews>
    <sheetView tabSelected="1" workbookViewId="0"/>
  </sheetViews>
  <sheetFormatPr defaultRowHeight="12.75" x14ac:dyDescent="0.2"/>
  <cols>
    <col min="1" max="1" width="9.140625" style="1113" customWidth="1"/>
    <col min="2" max="2" width="9.140625" style="1114" customWidth="1"/>
    <col min="3" max="3" width="9.140625" style="1113" customWidth="1"/>
    <col min="4" max="4" width="9.140625" style="1116" customWidth="1"/>
    <col min="5" max="5" width="9.140625" style="1113" customWidth="1"/>
    <col min="6" max="6" width="9.140625" style="1116" customWidth="1"/>
    <col min="7" max="9" width="9.140625" style="1113" customWidth="1"/>
    <col min="10" max="16384" width="9.140625" style="1113"/>
  </cols>
  <sheetData>
    <row r="6" spans="13:13" ht="61.5" x14ac:dyDescent="0.9">
      <c r="M6" s="1120" t="s">
        <v>4468</v>
      </c>
    </row>
    <row r="8" spans="13:13" ht="21" x14ac:dyDescent="0.35">
      <c r="M8" s="1122" t="s">
        <v>4469</v>
      </c>
    </row>
    <row r="18" spans="13:13" ht="15.75" x14ac:dyDescent="0.25">
      <c r="M18" s="1124" t="s">
        <v>4470</v>
      </c>
    </row>
    <row r="20" spans="13:13" ht="15.75" x14ac:dyDescent="0.25">
      <c r="M20" s="1121" t="s">
        <v>4473</v>
      </c>
    </row>
    <row r="36" spans="2:13" x14ac:dyDescent="0.2">
      <c r="M36" s="1114" t="s">
        <v>4471</v>
      </c>
    </row>
    <row r="38" spans="2:13" x14ac:dyDescent="0.2">
      <c r="H38" s="1119"/>
      <c r="M38" s="1114" t="s">
        <v>4472</v>
      </c>
    </row>
    <row r="40" spans="2:13" x14ac:dyDescent="0.2">
      <c r="M40" s="1123" t="s">
        <v>4475</v>
      </c>
    </row>
    <row r="41" spans="2:13" x14ac:dyDescent="0.2">
      <c r="B41" s="1115"/>
      <c r="D41" s="1117"/>
      <c r="F41" s="1118"/>
    </row>
    <row r="42" spans="2:13" x14ac:dyDescent="0.2">
      <c r="B42" s="1115"/>
      <c r="D42" s="1117"/>
      <c r="F42" s="1118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565"/>
  <sheetViews>
    <sheetView topLeftCell="A199" workbookViewId="0">
      <selection activeCell="B242" sqref="B242"/>
    </sheetView>
  </sheetViews>
  <sheetFormatPr defaultColWidth="8.85546875" defaultRowHeight="12.75" x14ac:dyDescent="0.2"/>
  <cols>
    <col min="1" max="1" width="2.5703125" customWidth="1"/>
    <col min="11" max="11" width="6.5703125" customWidth="1"/>
  </cols>
  <sheetData>
    <row r="1" spans="1:3" x14ac:dyDescent="0.2">
      <c r="A1" s="409"/>
      <c r="B1" s="308" t="s">
        <v>3368</v>
      </c>
    </row>
    <row r="2" spans="1:3" ht="2.1" customHeight="1" x14ac:dyDescent="0.2">
      <c r="A2" s="409"/>
      <c r="B2" s="308"/>
    </row>
    <row r="3" spans="1:3" x14ac:dyDescent="0.2">
      <c r="B3" s="410">
        <v>39447</v>
      </c>
      <c r="C3" t="s">
        <v>3369</v>
      </c>
    </row>
    <row r="4" spans="1:3" x14ac:dyDescent="0.2">
      <c r="B4" s="410">
        <v>39447</v>
      </c>
      <c r="C4" t="s">
        <v>3370</v>
      </c>
    </row>
    <row r="5" spans="1:3" x14ac:dyDescent="0.2">
      <c r="B5" s="410">
        <v>39449</v>
      </c>
      <c r="C5" t="s">
        <v>3371</v>
      </c>
    </row>
    <row r="6" spans="1:3" x14ac:dyDescent="0.2">
      <c r="B6" s="410">
        <v>39449</v>
      </c>
      <c r="C6" t="s">
        <v>3372</v>
      </c>
    </row>
    <row r="7" spans="1:3" x14ac:dyDescent="0.2">
      <c r="B7" s="410">
        <v>39451</v>
      </c>
      <c r="C7" s="409" t="s">
        <v>3373</v>
      </c>
    </row>
    <row r="8" spans="1:3" x14ac:dyDescent="0.2">
      <c r="B8" s="410">
        <v>39452</v>
      </c>
      <c r="C8" t="s">
        <v>3374</v>
      </c>
    </row>
    <row r="9" spans="1:3" x14ac:dyDescent="0.2">
      <c r="B9" s="410">
        <v>39461</v>
      </c>
      <c r="C9" t="s">
        <v>3375</v>
      </c>
    </row>
    <row r="10" spans="1:3" x14ac:dyDescent="0.2">
      <c r="B10" s="410">
        <v>39491</v>
      </c>
      <c r="C10" s="409" t="s">
        <v>3376</v>
      </c>
    </row>
    <row r="11" spans="1:3" x14ac:dyDescent="0.2">
      <c r="B11" s="410">
        <v>39491</v>
      </c>
      <c r="C11" t="s">
        <v>3377</v>
      </c>
    </row>
    <row r="12" spans="1:3" x14ac:dyDescent="0.2">
      <c r="B12" s="410">
        <v>39504</v>
      </c>
      <c r="C12" t="s">
        <v>3378</v>
      </c>
    </row>
    <row r="13" spans="1:3" x14ac:dyDescent="0.2">
      <c r="B13" s="410">
        <v>39506</v>
      </c>
      <c r="C13" t="s">
        <v>3379</v>
      </c>
    </row>
    <row r="14" spans="1:3" x14ac:dyDescent="0.2">
      <c r="B14" s="410">
        <v>39527</v>
      </c>
      <c r="C14" s="409" t="s">
        <v>3380</v>
      </c>
    </row>
    <row r="15" spans="1:3" x14ac:dyDescent="0.2">
      <c r="B15" s="411">
        <v>39721</v>
      </c>
      <c r="C15" s="408" t="s">
        <v>3381</v>
      </c>
    </row>
    <row r="16" spans="1:3" x14ac:dyDescent="0.2">
      <c r="B16" s="411">
        <v>39722</v>
      </c>
      <c r="C16" s="408" t="s">
        <v>3382</v>
      </c>
    </row>
    <row r="17" spans="2:3" x14ac:dyDescent="0.2">
      <c r="B17" s="411">
        <v>39753</v>
      </c>
      <c r="C17" s="408" t="s">
        <v>3383</v>
      </c>
    </row>
    <row r="18" spans="2:3" x14ac:dyDescent="0.2">
      <c r="B18" s="411">
        <v>39771</v>
      </c>
      <c r="C18" s="408" t="s">
        <v>3384</v>
      </c>
    </row>
    <row r="19" spans="2:3" x14ac:dyDescent="0.2">
      <c r="B19" s="410">
        <v>39785</v>
      </c>
      <c r="C19" t="s">
        <v>3385</v>
      </c>
    </row>
    <row r="20" spans="2:3" x14ac:dyDescent="0.2">
      <c r="B20" s="410">
        <v>39843</v>
      </c>
      <c r="C20" t="s">
        <v>3386</v>
      </c>
    </row>
    <row r="21" spans="2:3" x14ac:dyDescent="0.2">
      <c r="B21" s="410">
        <v>39859</v>
      </c>
      <c r="C21" s="409" t="s">
        <v>3387</v>
      </c>
    </row>
    <row r="22" spans="2:3" x14ac:dyDescent="0.2">
      <c r="B22" s="410">
        <v>39962</v>
      </c>
      <c r="C22" t="s">
        <v>3388</v>
      </c>
    </row>
    <row r="23" spans="2:3" x14ac:dyDescent="0.2">
      <c r="B23" s="410">
        <v>39988</v>
      </c>
      <c r="C23" t="s">
        <v>3389</v>
      </c>
    </row>
    <row r="24" spans="2:3" x14ac:dyDescent="0.2">
      <c r="B24" s="410">
        <v>40303</v>
      </c>
      <c r="C24" s="409" t="s">
        <v>3390</v>
      </c>
    </row>
    <row r="25" spans="2:3" x14ac:dyDescent="0.2">
      <c r="B25" s="410">
        <v>40319</v>
      </c>
      <c r="C25" t="s">
        <v>3391</v>
      </c>
    </row>
    <row r="26" spans="2:3" x14ac:dyDescent="0.2">
      <c r="B26" s="410">
        <v>40325</v>
      </c>
      <c r="C26" t="s">
        <v>3392</v>
      </c>
    </row>
    <row r="27" spans="2:3" x14ac:dyDescent="0.2">
      <c r="B27" s="410">
        <v>40357</v>
      </c>
      <c r="C27" s="409" t="s">
        <v>3393</v>
      </c>
    </row>
    <row r="28" spans="2:3" x14ac:dyDescent="0.2">
      <c r="B28" s="410">
        <v>40357</v>
      </c>
      <c r="C28" s="409" t="s">
        <v>3394</v>
      </c>
    </row>
    <row r="29" spans="2:3" x14ac:dyDescent="0.2">
      <c r="B29" s="410">
        <v>40365</v>
      </c>
      <c r="C29" t="s">
        <v>3395</v>
      </c>
    </row>
    <row r="30" spans="2:3" x14ac:dyDescent="0.2">
      <c r="B30" s="410">
        <v>40365</v>
      </c>
      <c r="C30" t="s">
        <v>3396</v>
      </c>
    </row>
    <row r="31" spans="2:3" x14ac:dyDescent="0.2">
      <c r="B31" s="410">
        <v>40371</v>
      </c>
      <c r="C31" s="409" t="s">
        <v>3397</v>
      </c>
    </row>
    <row r="32" spans="2:3" x14ac:dyDescent="0.2">
      <c r="B32" s="410">
        <v>40371</v>
      </c>
      <c r="C32" t="s">
        <v>3398</v>
      </c>
    </row>
    <row r="33" spans="2:3" x14ac:dyDescent="0.2">
      <c r="B33" s="410">
        <v>40372</v>
      </c>
      <c r="C33" s="409" t="s">
        <v>3399</v>
      </c>
    </row>
    <row r="34" spans="2:3" x14ac:dyDescent="0.2">
      <c r="B34" s="410">
        <v>40378</v>
      </c>
      <c r="C34" t="s">
        <v>3400</v>
      </c>
    </row>
    <row r="35" spans="2:3" x14ac:dyDescent="0.2">
      <c r="B35" s="410">
        <v>40382</v>
      </c>
      <c r="C35" t="s">
        <v>3401</v>
      </c>
    </row>
    <row r="36" spans="2:3" x14ac:dyDescent="0.2">
      <c r="B36" s="410">
        <v>40382</v>
      </c>
      <c r="C36" s="409" t="s">
        <v>3402</v>
      </c>
    </row>
    <row r="37" spans="2:3" x14ac:dyDescent="0.2">
      <c r="B37" s="410">
        <v>40386</v>
      </c>
      <c r="C37" s="409" t="s">
        <v>3403</v>
      </c>
    </row>
    <row r="38" spans="2:3" x14ac:dyDescent="0.2">
      <c r="B38" s="410">
        <v>40391</v>
      </c>
      <c r="C38" t="s">
        <v>3404</v>
      </c>
    </row>
    <row r="39" spans="2:3" x14ac:dyDescent="0.2">
      <c r="B39" s="410">
        <v>40393</v>
      </c>
      <c r="C39" s="409" t="s">
        <v>3405</v>
      </c>
    </row>
    <row r="40" spans="2:3" x14ac:dyDescent="0.2">
      <c r="B40" s="410">
        <v>40396</v>
      </c>
      <c r="C40" t="s">
        <v>3406</v>
      </c>
    </row>
    <row r="41" spans="2:3" x14ac:dyDescent="0.2">
      <c r="B41" s="410">
        <v>40401</v>
      </c>
      <c r="C41" s="409" t="s">
        <v>3407</v>
      </c>
    </row>
    <row r="42" spans="2:3" x14ac:dyDescent="0.2">
      <c r="B42" s="410">
        <v>40403</v>
      </c>
      <c r="C42" s="409" t="s">
        <v>3408</v>
      </c>
    </row>
    <row r="43" spans="2:3" x14ac:dyDescent="0.2">
      <c r="B43" s="410">
        <v>40413</v>
      </c>
      <c r="C43" t="s">
        <v>3409</v>
      </c>
    </row>
    <row r="44" spans="2:3" x14ac:dyDescent="0.2">
      <c r="B44" s="410">
        <v>40417</v>
      </c>
      <c r="C44" t="s">
        <v>3410</v>
      </c>
    </row>
    <row r="45" spans="2:3" x14ac:dyDescent="0.2">
      <c r="B45" s="410">
        <v>40420</v>
      </c>
      <c r="C45" s="409" t="s">
        <v>3411</v>
      </c>
    </row>
    <row r="46" spans="2:3" x14ac:dyDescent="0.2">
      <c r="B46" s="410">
        <v>40420</v>
      </c>
      <c r="C46" s="409" t="s">
        <v>3412</v>
      </c>
    </row>
    <row r="47" spans="2:3" x14ac:dyDescent="0.2">
      <c r="B47" s="410">
        <v>40420</v>
      </c>
      <c r="C47" s="409" t="s">
        <v>3413</v>
      </c>
    </row>
    <row r="48" spans="2:3" x14ac:dyDescent="0.2">
      <c r="B48" s="410">
        <v>40431</v>
      </c>
      <c r="C48" t="s">
        <v>3414</v>
      </c>
    </row>
    <row r="49" spans="2:3" x14ac:dyDescent="0.2">
      <c r="B49" s="410">
        <v>40436</v>
      </c>
      <c r="C49" s="409" t="s">
        <v>3415</v>
      </c>
    </row>
    <row r="50" spans="2:3" x14ac:dyDescent="0.2">
      <c r="B50" s="410">
        <v>40439</v>
      </c>
      <c r="C50" s="409" t="s">
        <v>3416</v>
      </c>
    </row>
    <row r="51" spans="2:3" x14ac:dyDescent="0.2">
      <c r="B51" s="410">
        <v>40441</v>
      </c>
      <c r="C51" s="409" t="s">
        <v>3417</v>
      </c>
    </row>
    <row r="52" spans="2:3" x14ac:dyDescent="0.2">
      <c r="B52" s="410">
        <v>40476</v>
      </c>
      <c r="C52" s="409" t="s">
        <v>3418</v>
      </c>
    </row>
    <row r="53" spans="2:3" x14ac:dyDescent="0.2">
      <c r="B53" s="410">
        <v>40499</v>
      </c>
      <c r="C53" s="409" t="s">
        <v>3419</v>
      </c>
    </row>
    <row r="54" spans="2:3" x14ac:dyDescent="0.2">
      <c r="B54" s="410">
        <v>40500</v>
      </c>
      <c r="C54" t="s">
        <v>3420</v>
      </c>
    </row>
    <row r="55" spans="2:3" x14ac:dyDescent="0.2">
      <c r="B55" s="410">
        <v>40500</v>
      </c>
      <c r="C55" s="409" t="s">
        <v>3421</v>
      </c>
    </row>
    <row r="56" spans="2:3" x14ac:dyDescent="0.2">
      <c r="B56" s="410">
        <v>40500</v>
      </c>
      <c r="C56" s="409" t="s">
        <v>3422</v>
      </c>
    </row>
    <row r="57" spans="2:3" x14ac:dyDescent="0.2">
      <c r="B57" s="410">
        <v>40511</v>
      </c>
      <c r="C57" s="409" t="s">
        <v>3423</v>
      </c>
    </row>
    <row r="58" spans="2:3" x14ac:dyDescent="0.2">
      <c r="B58" s="410">
        <v>40512</v>
      </c>
      <c r="C58" s="409" t="s">
        <v>3424</v>
      </c>
    </row>
    <row r="59" spans="2:3" x14ac:dyDescent="0.2">
      <c r="B59" s="410">
        <v>40512</v>
      </c>
      <c r="C59" s="409" t="s">
        <v>3425</v>
      </c>
    </row>
    <row r="60" spans="2:3" x14ac:dyDescent="0.2">
      <c r="B60" s="410">
        <v>40519</v>
      </c>
      <c r="C60" s="409" t="s">
        <v>3426</v>
      </c>
    </row>
    <row r="61" spans="2:3" x14ac:dyDescent="0.2">
      <c r="B61" s="410">
        <v>40527</v>
      </c>
      <c r="C61" t="s">
        <v>3427</v>
      </c>
    </row>
    <row r="62" spans="2:3" x14ac:dyDescent="0.2">
      <c r="B62" s="410">
        <v>40527</v>
      </c>
      <c r="C62" s="409" t="s">
        <v>3428</v>
      </c>
    </row>
    <row r="63" spans="2:3" x14ac:dyDescent="0.2">
      <c r="B63" s="410">
        <v>40528</v>
      </c>
      <c r="C63" t="s">
        <v>3429</v>
      </c>
    </row>
    <row r="64" spans="2:3" x14ac:dyDescent="0.2">
      <c r="B64" s="410">
        <v>40541</v>
      </c>
      <c r="C64" t="s">
        <v>3430</v>
      </c>
    </row>
    <row r="65" spans="2:5" x14ac:dyDescent="0.2">
      <c r="B65" s="410">
        <v>40542</v>
      </c>
      <c r="C65" s="409" t="s">
        <v>3431</v>
      </c>
    </row>
    <row r="66" spans="2:5" x14ac:dyDescent="0.2">
      <c r="B66" s="410">
        <v>40542</v>
      </c>
      <c r="C66" t="s">
        <v>3432</v>
      </c>
    </row>
    <row r="67" spans="2:5" x14ac:dyDescent="0.2">
      <c r="B67" s="410">
        <v>40542</v>
      </c>
      <c r="C67" t="s">
        <v>3433</v>
      </c>
    </row>
    <row r="68" spans="2:5" x14ac:dyDescent="0.2">
      <c r="B68" s="410">
        <v>40542</v>
      </c>
      <c r="C68" t="s">
        <v>3434</v>
      </c>
    </row>
    <row r="69" spans="2:5" x14ac:dyDescent="0.2">
      <c r="B69" s="410">
        <v>40543</v>
      </c>
      <c r="C69" t="s">
        <v>3435</v>
      </c>
    </row>
    <row r="70" spans="2:5" x14ac:dyDescent="0.2">
      <c r="B70" s="410">
        <v>40543</v>
      </c>
      <c r="C70" t="s">
        <v>3436</v>
      </c>
    </row>
    <row r="71" spans="2:5" x14ac:dyDescent="0.2">
      <c r="B71" s="410">
        <v>40562</v>
      </c>
      <c r="C71" s="409" t="s">
        <v>3437</v>
      </c>
    </row>
    <row r="72" spans="2:5" x14ac:dyDescent="0.2">
      <c r="B72" s="410">
        <v>40583</v>
      </c>
      <c r="C72" t="s">
        <v>3438</v>
      </c>
    </row>
    <row r="73" spans="2:5" x14ac:dyDescent="0.2">
      <c r="B73" s="410">
        <v>40602</v>
      </c>
      <c r="C73" t="s">
        <v>3439</v>
      </c>
    </row>
    <row r="74" spans="2:5" x14ac:dyDescent="0.2">
      <c r="B74" s="410">
        <v>40602</v>
      </c>
      <c r="C74" s="409" t="s">
        <v>3440</v>
      </c>
    </row>
    <row r="75" spans="2:5" x14ac:dyDescent="0.2">
      <c r="B75" s="410">
        <v>40602</v>
      </c>
      <c r="C75" s="409" t="s">
        <v>3441</v>
      </c>
    </row>
    <row r="76" spans="2:5" x14ac:dyDescent="0.2">
      <c r="B76" s="410">
        <v>40618</v>
      </c>
      <c r="C76" s="409" t="s">
        <v>3442</v>
      </c>
    </row>
    <row r="77" spans="2:5" x14ac:dyDescent="0.2">
      <c r="B77" s="410">
        <v>40658</v>
      </c>
      <c r="C77" t="s">
        <v>3443</v>
      </c>
    </row>
    <row r="78" spans="2:5" x14ac:dyDescent="0.2">
      <c r="B78" s="410">
        <v>40659</v>
      </c>
      <c r="C78" t="s">
        <v>3444</v>
      </c>
    </row>
    <row r="79" spans="2:5" x14ac:dyDescent="0.2">
      <c r="B79" s="410">
        <v>40690</v>
      </c>
      <c r="C79" s="409" t="s">
        <v>3445</v>
      </c>
      <c r="E79">
        <v>43</v>
      </c>
    </row>
    <row r="80" spans="2:5" x14ac:dyDescent="0.2">
      <c r="B80" s="410">
        <v>40726</v>
      </c>
      <c r="C80" s="409" t="s">
        <v>3446</v>
      </c>
    </row>
    <row r="81" spans="2:3" x14ac:dyDescent="0.2">
      <c r="B81" s="410">
        <v>40727</v>
      </c>
      <c r="C81" s="409" t="s">
        <v>3447</v>
      </c>
    </row>
    <row r="82" spans="2:3" x14ac:dyDescent="0.2">
      <c r="B82" s="410">
        <v>40752</v>
      </c>
      <c r="C82" s="409" t="s">
        <v>3448</v>
      </c>
    </row>
    <row r="83" spans="2:3" x14ac:dyDescent="0.2">
      <c r="B83" s="410">
        <v>40752</v>
      </c>
      <c r="C83" s="409" t="s">
        <v>3449</v>
      </c>
    </row>
    <row r="84" spans="2:3" x14ac:dyDescent="0.2">
      <c r="B84" s="410">
        <v>40753</v>
      </c>
      <c r="C84" t="s">
        <v>3450</v>
      </c>
    </row>
    <row r="85" spans="2:3" x14ac:dyDescent="0.2">
      <c r="B85" s="410">
        <v>40753</v>
      </c>
      <c r="C85" s="409" t="s">
        <v>3451</v>
      </c>
    </row>
    <row r="86" spans="2:3" x14ac:dyDescent="0.2">
      <c r="B86" s="410">
        <v>40756</v>
      </c>
      <c r="C86" s="409" t="s">
        <v>3452</v>
      </c>
    </row>
    <row r="87" spans="2:3" x14ac:dyDescent="0.2">
      <c r="B87" s="410">
        <v>40786</v>
      </c>
      <c r="C87" s="409" t="s">
        <v>3453</v>
      </c>
    </row>
    <row r="88" spans="2:3" x14ac:dyDescent="0.2">
      <c r="B88" s="410">
        <v>40805</v>
      </c>
      <c r="C88" t="s">
        <v>3454</v>
      </c>
    </row>
    <row r="89" spans="2:3" x14ac:dyDescent="0.2">
      <c r="B89" s="410">
        <v>40806</v>
      </c>
      <c r="C89" t="s">
        <v>3455</v>
      </c>
    </row>
    <row r="90" spans="2:3" x14ac:dyDescent="0.2">
      <c r="B90" s="410">
        <v>40812</v>
      </c>
      <c r="C90" t="s">
        <v>3456</v>
      </c>
    </row>
    <row r="91" spans="2:3" x14ac:dyDescent="0.2">
      <c r="B91" s="410">
        <v>40836</v>
      </c>
      <c r="C91" s="409" t="s">
        <v>3457</v>
      </c>
    </row>
    <row r="92" spans="2:3" x14ac:dyDescent="0.2">
      <c r="B92" s="410">
        <v>40884</v>
      </c>
      <c r="C92" t="s">
        <v>3458</v>
      </c>
    </row>
    <row r="93" spans="2:3" x14ac:dyDescent="0.2">
      <c r="B93" s="410">
        <v>40884</v>
      </c>
      <c r="C93" t="s">
        <v>3459</v>
      </c>
    </row>
    <row r="94" spans="2:3" x14ac:dyDescent="0.2">
      <c r="B94" s="410">
        <v>40892</v>
      </c>
      <c r="C94" t="s">
        <v>3460</v>
      </c>
    </row>
    <row r="95" spans="2:3" x14ac:dyDescent="0.2">
      <c r="B95" s="410">
        <v>40892</v>
      </c>
      <c r="C95" t="s">
        <v>3461</v>
      </c>
    </row>
    <row r="96" spans="2:3" x14ac:dyDescent="0.2">
      <c r="B96" s="410">
        <v>40892</v>
      </c>
      <c r="C96" t="s">
        <v>3462</v>
      </c>
    </row>
    <row r="97" spans="2:3" x14ac:dyDescent="0.2">
      <c r="B97" s="410">
        <v>40898</v>
      </c>
      <c r="C97" t="s">
        <v>3463</v>
      </c>
    </row>
    <row r="98" spans="2:3" x14ac:dyDescent="0.2">
      <c r="B98" s="410">
        <v>40903</v>
      </c>
      <c r="C98" t="s">
        <v>3464</v>
      </c>
    </row>
    <row r="99" spans="2:3" x14ac:dyDescent="0.2">
      <c r="B99" s="410">
        <v>40905</v>
      </c>
      <c r="C99" t="s">
        <v>3465</v>
      </c>
    </row>
    <row r="100" spans="2:3" x14ac:dyDescent="0.2">
      <c r="B100" s="410">
        <v>40980</v>
      </c>
      <c r="C100" t="s">
        <v>3466</v>
      </c>
    </row>
    <row r="101" spans="2:3" x14ac:dyDescent="0.2">
      <c r="B101" s="410">
        <v>40981</v>
      </c>
      <c r="C101" s="409" t="s">
        <v>3467</v>
      </c>
    </row>
    <row r="102" spans="2:3" x14ac:dyDescent="0.2">
      <c r="B102" s="410">
        <v>40982</v>
      </c>
      <c r="C102" t="s">
        <v>3468</v>
      </c>
    </row>
    <row r="103" spans="2:3" x14ac:dyDescent="0.2">
      <c r="B103" s="410">
        <v>40985</v>
      </c>
      <c r="C103" t="s">
        <v>3469</v>
      </c>
    </row>
    <row r="104" spans="2:3" x14ac:dyDescent="0.2">
      <c r="B104" s="410">
        <v>40985</v>
      </c>
      <c r="C104" s="409" t="s">
        <v>3470</v>
      </c>
    </row>
    <row r="105" spans="2:3" x14ac:dyDescent="0.2">
      <c r="B105" s="410">
        <v>40985</v>
      </c>
      <c r="C105" t="s">
        <v>3471</v>
      </c>
    </row>
    <row r="106" spans="2:3" x14ac:dyDescent="0.2">
      <c r="B106" s="410">
        <v>40988</v>
      </c>
      <c r="C106" t="s">
        <v>3472</v>
      </c>
    </row>
    <row r="107" spans="2:3" x14ac:dyDescent="0.2">
      <c r="B107" s="410">
        <v>40990</v>
      </c>
      <c r="C107" s="409" t="s">
        <v>3473</v>
      </c>
    </row>
    <row r="108" spans="2:3" x14ac:dyDescent="0.2">
      <c r="B108" s="410">
        <v>40992</v>
      </c>
      <c r="C108" t="s">
        <v>3474</v>
      </c>
    </row>
    <row r="109" spans="2:3" x14ac:dyDescent="0.2">
      <c r="B109" s="410">
        <v>41028</v>
      </c>
      <c r="C109" t="s">
        <v>3475</v>
      </c>
    </row>
    <row r="110" spans="2:3" x14ac:dyDescent="0.2">
      <c r="B110" s="410">
        <v>41108</v>
      </c>
      <c r="C110" s="409" t="s">
        <v>3476</v>
      </c>
    </row>
    <row r="111" spans="2:3" x14ac:dyDescent="0.2">
      <c r="B111" s="410">
        <v>41138</v>
      </c>
      <c r="C111" t="s">
        <v>3477</v>
      </c>
    </row>
    <row r="112" spans="2:3" x14ac:dyDescent="0.2">
      <c r="B112" s="410">
        <v>41176</v>
      </c>
      <c r="C112" t="s">
        <v>3478</v>
      </c>
    </row>
    <row r="113" spans="2:3" x14ac:dyDescent="0.2">
      <c r="B113" s="410">
        <v>41193</v>
      </c>
      <c r="C113" t="s">
        <v>3479</v>
      </c>
    </row>
    <row r="114" spans="2:3" x14ac:dyDescent="0.2">
      <c r="B114" s="410">
        <v>41226</v>
      </c>
      <c r="C114" t="s">
        <v>3480</v>
      </c>
    </row>
    <row r="115" spans="2:3" x14ac:dyDescent="0.2">
      <c r="B115" s="410">
        <v>41251</v>
      </c>
      <c r="C115" s="409" t="s">
        <v>3481</v>
      </c>
    </row>
    <row r="116" spans="2:3" x14ac:dyDescent="0.2">
      <c r="B116" s="410">
        <v>41255</v>
      </c>
      <c r="C116" s="409" t="s">
        <v>3482</v>
      </c>
    </row>
    <row r="117" spans="2:3" x14ac:dyDescent="0.2">
      <c r="B117" s="410">
        <v>41255</v>
      </c>
      <c r="C117" t="s">
        <v>3483</v>
      </c>
    </row>
    <row r="118" spans="2:3" x14ac:dyDescent="0.2">
      <c r="B118" s="410">
        <v>41255</v>
      </c>
      <c r="C118" t="s">
        <v>3484</v>
      </c>
    </row>
    <row r="119" spans="2:3" x14ac:dyDescent="0.2">
      <c r="B119" s="410">
        <v>41255</v>
      </c>
      <c r="C119" t="s">
        <v>3485</v>
      </c>
    </row>
    <row r="120" spans="2:3" x14ac:dyDescent="0.2">
      <c r="B120" s="410">
        <v>41255</v>
      </c>
      <c r="C120" t="s">
        <v>3486</v>
      </c>
    </row>
    <row r="121" spans="2:3" x14ac:dyDescent="0.2">
      <c r="B121" s="410">
        <v>41265</v>
      </c>
      <c r="C121" t="s">
        <v>3487</v>
      </c>
    </row>
    <row r="122" spans="2:3" x14ac:dyDescent="0.2">
      <c r="B122" s="410">
        <v>41267</v>
      </c>
      <c r="C122" t="s">
        <v>3488</v>
      </c>
    </row>
    <row r="123" spans="2:3" x14ac:dyDescent="0.2">
      <c r="B123" s="410">
        <v>41267</v>
      </c>
      <c r="C123" s="409" t="s">
        <v>3489</v>
      </c>
    </row>
    <row r="124" spans="2:3" x14ac:dyDescent="0.2">
      <c r="B124" s="410">
        <v>41269</v>
      </c>
      <c r="C124" s="409" t="s">
        <v>3490</v>
      </c>
    </row>
    <row r="125" spans="2:3" x14ac:dyDescent="0.2">
      <c r="B125" s="410">
        <v>41270</v>
      </c>
      <c r="C125" t="s">
        <v>3491</v>
      </c>
    </row>
    <row r="126" spans="2:3" x14ac:dyDescent="0.2">
      <c r="B126" s="410">
        <v>41270</v>
      </c>
      <c r="C126" t="s">
        <v>3492</v>
      </c>
    </row>
    <row r="127" spans="2:3" x14ac:dyDescent="0.2">
      <c r="B127" s="410">
        <v>41270</v>
      </c>
      <c r="C127" s="409" t="s">
        <v>3493</v>
      </c>
    </row>
    <row r="128" spans="2:3" x14ac:dyDescent="0.2">
      <c r="B128" s="410">
        <v>41271</v>
      </c>
      <c r="C128" t="s">
        <v>3494</v>
      </c>
    </row>
    <row r="129" spans="2:3" x14ac:dyDescent="0.2">
      <c r="B129" s="410">
        <v>41271</v>
      </c>
      <c r="C129" t="s">
        <v>3495</v>
      </c>
    </row>
    <row r="130" spans="2:3" x14ac:dyDescent="0.2">
      <c r="B130" s="410">
        <v>41271</v>
      </c>
      <c r="C130" t="s">
        <v>3496</v>
      </c>
    </row>
    <row r="131" spans="2:3" x14ac:dyDescent="0.2">
      <c r="B131" s="410">
        <v>41272</v>
      </c>
      <c r="C131" t="s">
        <v>3497</v>
      </c>
    </row>
    <row r="132" spans="2:3" x14ac:dyDescent="0.2">
      <c r="B132" s="410">
        <v>41273</v>
      </c>
      <c r="C132" t="s">
        <v>3498</v>
      </c>
    </row>
    <row r="133" spans="2:3" x14ac:dyDescent="0.2">
      <c r="B133" s="410">
        <v>41273</v>
      </c>
      <c r="C133" s="409" t="s">
        <v>3499</v>
      </c>
    </row>
    <row r="134" spans="2:3" x14ac:dyDescent="0.2">
      <c r="B134" s="410">
        <v>41284</v>
      </c>
      <c r="C134" s="409" t="s">
        <v>3500</v>
      </c>
    </row>
    <row r="135" spans="2:3" x14ac:dyDescent="0.2">
      <c r="B135" s="410">
        <v>41288</v>
      </c>
      <c r="C135" t="s">
        <v>3501</v>
      </c>
    </row>
    <row r="136" spans="2:3" x14ac:dyDescent="0.2">
      <c r="B136" s="410">
        <v>41288</v>
      </c>
      <c r="C136" s="409" t="s">
        <v>3502</v>
      </c>
    </row>
    <row r="137" spans="2:3" x14ac:dyDescent="0.2">
      <c r="B137" s="410">
        <v>41290</v>
      </c>
      <c r="C137" s="409" t="s">
        <v>3503</v>
      </c>
    </row>
    <row r="138" spans="2:3" x14ac:dyDescent="0.2">
      <c r="B138" s="410">
        <v>41301</v>
      </c>
      <c r="C138" t="s">
        <v>3504</v>
      </c>
    </row>
    <row r="139" spans="2:3" x14ac:dyDescent="0.2">
      <c r="B139" s="410">
        <v>41317</v>
      </c>
      <c r="C139" s="409" t="s">
        <v>3505</v>
      </c>
    </row>
    <row r="140" spans="2:3" x14ac:dyDescent="0.2">
      <c r="B140" s="410">
        <v>41318</v>
      </c>
      <c r="C140" t="s">
        <v>3506</v>
      </c>
    </row>
    <row r="141" spans="2:3" x14ac:dyDescent="0.2">
      <c r="B141" s="410">
        <v>41321</v>
      </c>
      <c r="C141" s="409" t="s">
        <v>3507</v>
      </c>
    </row>
    <row r="142" spans="2:3" x14ac:dyDescent="0.2">
      <c r="B142" s="410">
        <v>41394</v>
      </c>
      <c r="C142" t="s">
        <v>3508</v>
      </c>
    </row>
    <row r="143" spans="2:3" x14ac:dyDescent="0.2">
      <c r="B143" s="410">
        <v>41403</v>
      </c>
      <c r="C143" s="409" t="s">
        <v>3509</v>
      </c>
    </row>
    <row r="144" spans="2:3" x14ac:dyDescent="0.2">
      <c r="B144" s="410">
        <v>41423</v>
      </c>
      <c r="C144" t="s">
        <v>3510</v>
      </c>
    </row>
    <row r="145" spans="2:3" x14ac:dyDescent="0.2">
      <c r="B145" s="410">
        <v>41478</v>
      </c>
      <c r="C145" t="s">
        <v>3511</v>
      </c>
    </row>
    <row r="146" spans="2:3" x14ac:dyDescent="0.2">
      <c r="B146" s="410">
        <v>41494</v>
      </c>
      <c r="C146" s="409" t="s">
        <v>3512</v>
      </c>
    </row>
    <row r="147" spans="2:3" x14ac:dyDescent="0.2">
      <c r="B147" s="410">
        <v>41507</v>
      </c>
      <c r="C147" t="s">
        <v>3513</v>
      </c>
    </row>
    <row r="148" spans="2:3" x14ac:dyDescent="0.2">
      <c r="B148" s="410">
        <v>41522</v>
      </c>
      <c r="C148" s="409" t="s">
        <v>3514</v>
      </c>
    </row>
    <row r="149" spans="2:3" x14ac:dyDescent="0.2">
      <c r="B149" s="410">
        <v>41584</v>
      </c>
      <c r="C149" s="409" t="s">
        <v>3515</v>
      </c>
    </row>
    <row r="150" spans="2:3" x14ac:dyDescent="0.2">
      <c r="B150" s="410">
        <v>41584</v>
      </c>
      <c r="C150" s="409" t="s">
        <v>3516</v>
      </c>
    </row>
    <row r="151" spans="2:3" x14ac:dyDescent="0.2">
      <c r="B151" s="410">
        <v>41584</v>
      </c>
      <c r="C151" t="s">
        <v>3517</v>
      </c>
    </row>
    <row r="152" spans="2:3" x14ac:dyDescent="0.2">
      <c r="B152" s="410">
        <v>41596</v>
      </c>
      <c r="C152" s="409" t="s">
        <v>3518</v>
      </c>
    </row>
    <row r="153" spans="2:3" x14ac:dyDescent="0.2">
      <c r="B153" s="410">
        <v>41617</v>
      </c>
      <c r="C153" s="409" t="s">
        <v>3519</v>
      </c>
    </row>
    <row r="154" spans="2:3" x14ac:dyDescent="0.2">
      <c r="B154" s="410">
        <v>41617</v>
      </c>
      <c r="C154" s="409" t="s">
        <v>3520</v>
      </c>
    </row>
    <row r="155" spans="2:3" x14ac:dyDescent="0.2">
      <c r="B155" s="410">
        <v>41620</v>
      </c>
      <c r="C155" s="409" t="s">
        <v>3521</v>
      </c>
    </row>
    <row r="156" spans="2:3" x14ac:dyDescent="0.2">
      <c r="B156" s="410">
        <v>41621</v>
      </c>
      <c r="C156" s="409" t="s">
        <v>3522</v>
      </c>
    </row>
    <row r="157" spans="2:3" x14ac:dyDescent="0.2">
      <c r="B157" s="410">
        <v>41623</v>
      </c>
      <c r="C157" s="409" t="s">
        <v>3523</v>
      </c>
    </row>
    <row r="158" spans="2:3" x14ac:dyDescent="0.2">
      <c r="B158" s="410">
        <v>41625</v>
      </c>
      <c r="C158" t="s">
        <v>3486</v>
      </c>
    </row>
    <row r="159" spans="2:3" x14ac:dyDescent="0.2">
      <c r="B159" s="410">
        <v>41628</v>
      </c>
      <c r="C159" s="409" t="s">
        <v>3524</v>
      </c>
    </row>
    <row r="160" spans="2:3" x14ac:dyDescent="0.2">
      <c r="B160" s="410">
        <v>41631</v>
      </c>
      <c r="C160" s="409" t="s">
        <v>3525</v>
      </c>
    </row>
    <row r="161" spans="2:3" x14ac:dyDescent="0.2">
      <c r="B161" s="410">
        <v>41631</v>
      </c>
      <c r="C161" s="409" t="s">
        <v>3526</v>
      </c>
    </row>
    <row r="162" spans="2:3" x14ac:dyDescent="0.2">
      <c r="B162" s="410">
        <v>41652</v>
      </c>
      <c r="C162" s="409" t="s">
        <v>3527</v>
      </c>
    </row>
    <row r="163" spans="2:3" x14ac:dyDescent="0.2">
      <c r="B163" s="410">
        <v>41688</v>
      </c>
      <c r="C163" s="409" t="s">
        <v>3528</v>
      </c>
    </row>
    <row r="164" spans="2:3" x14ac:dyDescent="0.2">
      <c r="B164" s="410">
        <v>41768</v>
      </c>
      <c r="C164" s="409" t="s">
        <v>3529</v>
      </c>
    </row>
    <row r="165" spans="2:3" x14ac:dyDescent="0.2">
      <c r="B165" s="410">
        <v>41857</v>
      </c>
      <c r="C165" s="409" t="s">
        <v>3530</v>
      </c>
    </row>
    <row r="166" spans="2:3" x14ac:dyDescent="0.2">
      <c r="B166" s="410">
        <v>41859</v>
      </c>
      <c r="C166" s="409" t="s">
        <v>3531</v>
      </c>
    </row>
    <row r="167" spans="2:3" x14ac:dyDescent="0.2">
      <c r="B167" s="410">
        <v>41859</v>
      </c>
      <c r="C167" s="409" t="s">
        <v>3532</v>
      </c>
    </row>
    <row r="168" spans="2:3" x14ac:dyDescent="0.2">
      <c r="B168" s="410">
        <v>41860</v>
      </c>
      <c r="C168" s="409" t="s">
        <v>3533</v>
      </c>
    </row>
    <row r="169" spans="2:3" x14ac:dyDescent="0.2">
      <c r="B169" s="410">
        <v>41885</v>
      </c>
      <c r="C169" s="409" t="s">
        <v>3534</v>
      </c>
    </row>
    <row r="170" spans="2:3" x14ac:dyDescent="0.2">
      <c r="B170" s="410">
        <v>41935</v>
      </c>
      <c r="C170" s="409" t="s">
        <v>3535</v>
      </c>
    </row>
    <row r="171" spans="2:3" x14ac:dyDescent="0.2">
      <c r="B171" s="410">
        <v>41936</v>
      </c>
      <c r="C171" s="409" t="s">
        <v>3536</v>
      </c>
    </row>
    <row r="172" spans="2:3" x14ac:dyDescent="0.2">
      <c r="B172" s="410">
        <v>41964</v>
      </c>
      <c r="C172" s="409" t="s">
        <v>3537</v>
      </c>
    </row>
    <row r="173" spans="2:3" x14ac:dyDescent="0.2">
      <c r="B173" s="410">
        <v>41982</v>
      </c>
      <c r="C173" s="409" t="s">
        <v>3538</v>
      </c>
    </row>
    <row r="174" spans="2:3" x14ac:dyDescent="0.2">
      <c r="B174" s="410">
        <v>41984</v>
      </c>
      <c r="C174" s="409" t="s">
        <v>3539</v>
      </c>
    </row>
    <row r="175" spans="2:3" x14ac:dyDescent="0.2">
      <c r="B175" s="410">
        <v>41985</v>
      </c>
      <c r="C175" s="409" t="s">
        <v>3540</v>
      </c>
    </row>
    <row r="176" spans="2:3" x14ac:dyDescent="0.2">
      <c r="B176" s="410">
        <v>41988</v>
      </c>
      <c r="C176" s="409" t="s">
        <v>3541</v>
      </c>
    </row>
    <row r="177" spans="2:3" x14ac:dyDescent="0.2">
      <c r="B177" s="410">
        <v>41989</v>
      </c>
      <c r="C177" t="s">
        <v>3486</v>
      </c>
    </row>
    <row r="178" spans="2:3" x14ac:dyDescent="0.2">
      <c r="B178" s="410">
        <v>41992</v>
      </c>
      <c r="C178" s="409" t="s">
        <v>3542</v>
      </c>
    </row>
    <row r="179" spans="2:3" x14ac:dyDescent="0.2">
      <c r="B179" s="410">
        <v>41997</v>
      </c>
      <c r="C179" s="409" t="s">
        <v>3543</v>
      </c>
    </row>
    <row r="180" spans="2:3" x14ac:dyDescent="0.2">
      <c r="B180" s="410">
        <v>42004</v>
      </c>
      <c r="C180" s="409" t="s">
        <v>3544</v>
      </c>
    </row>
    <row r="181" spans="2:3" x14ac:dyDescent="0.2">
      <c r="B181" s="410">
        <v>42012</v>
      </c>
      <c r="C181" s="409" t="s">
        <v>3545</v>
      </c>
    </row>
    <row r="182" spans="2:3" x14ac:dyDescent="0.2">
      <c r="B182" s="410">
        <v>42046</v>
      </c>
      <c r="C182" s="409" t="s">
        <v>3546</v>
      </c>
    </row>
    <row r="183" spans="2:3" x14ac:dyDescent="0.2">
      <c r="B183" s="410">
        <v>42207</v>
      </c>
      <c r="C183" s="409" t="s">
        <v>3547</v>
      </c>
    </row>
    <row r="184" spans="2:3" x14ac:dyDescent="0.2">
      <c r="B184" s="410">
        <v>42243</v>
      </c>
      <c r="C184" s="409" t="s">
        <v>3548</v>
      </c>
    </row>
    <row r="185" spans="2:3" x14ac:dyDescent="0.2">
      <c r="B185" s="410">
        <v>42320</v>
      </c>
      <c r="C185" s="409" t="s">
        <v>3549</v>
      </c>
    </row>
    <row r="186" spans="2:3" x14ac:dyDescent="0.2">
      <c r="B186" s="410">
        <v>42357</v>
      </c>
      <c r="C186" s="409" t="s">
        <v>3550</v>
      </c>
    </row>
    <row r="187" spans="2:3" x14ac:dyDescent="0.2">
      <c r="B187" s="410">
        <v>42357</v>
      </c>
      <c r="C187" s="409" t="s">
        <v>3551</v>
      </c>
    </row>
    <row r="188" spans="2:3" x14ac:dyDescent="0.2">
      <c r="B188" s="410">
        <v>42359</v>
      </c>
      <c r="C188" s="409" t="s">
        <v>3552</v>
      </c>
    </row>
    <row r="189" spans="2:3" x14ac:dyDescent="0.2">
      <c r="B189" s="410">
        <v>42360</v>
      </c>
      <c r="C189" s="409" t="s">
        <v>3553</v>
      </c>
    </row>
    <row r="190" spans="2:3" x14ac:dyDescent="0.2">
      <c r="B190" s="410">
        <v>42361</v>
      </c>
      <c r="C190" t="s">
        <v>3486</v>
      </c>
    </row>
    <row r="191" spans="2:3" x14ac:dyDescent="0.2">
      <c r="B191" s="410">
        <v>42362</v>
      </c>
      <c r="C191" s="409" t="s">
        <v>3554</v>
      </c>
    </row>
    <row r="192" spans="2:3" x14ac:dyDescent="0.2">
      <c r="B192" s="410">
        <v>42368</v>
      </c>
      <c r="C192" s="409" t="s">
        <v>3555</v>
      </c>
    </row>
    <row r="193" spans="2:3" x14ac:dyDescent="0.2">
      <c r="B193" s="410">
        <v>42369</v>
      </c>
      <c r="C193" s="409" t="s">
        <v>3556</v>
      </c>
    </row>
    <row r="194" spans="2:3" x14ac:dyDescent="0.2">
      <c r="B194" s="410">
        <v>42378</v>
      </c>
      <c r="C194" s="409" t="s">
        <v>3557</v>
      </c>
    </row>
    <row r="195" spans="2:3" x14ac:dyDescent="0.2">
      <c r="B195" s="410">
        <v>42387</v>
      </c>
      <c r="C195" s="409" t="s">
        <v>3558</v>
      </c>
    </row>
    <row r="196" spans="2:3" x14ac:dyDescent="0.2">
      <c r="B196" s="410">
        <v>42395</v>
      </c>
      <c r="C196" s="409" t="s">
        <v>3559</v>
      </c>
    </row>
    <row r="197" spans="2:3" x14ac:dyDescent="0.2">
      <c r="B197" s="410">
        <v>42428</v>
      </c>
      <c r="C197" s="409" t="s">
        <v>3560</v>
      </c>
    </row>
    <row r="198" spans="2:3" x14ac:dyDescent="0.2">
      <c r="B198" s="410">
        <v>42556</v>
      </c>
      <c r="C198" s="409" t="s">
        <v>3561</v>
      </c>
    </row>
    <row r="199" spans="2:3" x14ac:dyDescent="0.2">
      <c r="B199" s="410">
        <v>42559</v>
      </c>
      <c r="C199" s="409" t="s">
        <v>3562</v>
      </c>
    </row>
    <row r="200" spans="2:3" x14ac:dyDescent="0.2">
      <c r="B200" s="410">
        <v>42614</v>
      </c>
      <c r="C200" s="409" t="s">
        <v>3563</v>
      </c>
    </row>
    <row r="201" spans="2:3" x14ac:dyDescent="0.2">
      <c r="B201" s="410">
        <v>42730</v>
      </c>
      <c r="C201" s="409" t="s">
        <v>3564</v>
      </c>
    </row>
    <row r="202" spans="2:3" x14ac:dyDescent="0.2">
      <c r="B202" s="410">
        <v>42730</v>
      </c>
      <c r="C202" s="409" t="s">
        <v>3565</v>
      </c>
    </row>
    <row r="203" spans="2:3" x14ac:dyDescent="0.2">
      <c r="B203" s="410">
        <v>42730</v>
      </c>
      <c r="C203" s="409" t="s">
        <v>3566</v>
      </c>
    </row>
    <row r="204" spans="2:3" x14ac:dyDescent="0.2">
      <c r="B204" s="410">
        <v>42731</v>
      </c>
      <c r="C204" t="s">
        <v>3486</v>
      </c>
    </row>
    <row r="205" spans="2:3" x14ac:dyDescent="0.2">
      <c r="B205" s="410">
        <v>42732</v>
      </c>
      <c r="C205" s="409" t="s">
        <v>3567</v>
      </c>
    </row>
    <row r="206" spans="2:3" x14ac:dyDescent="0.2">
      <c r="B206" s="410">
        <v>42732</v>
      </c>
      <c r="C206" s="409" t="s">
        <v>3568</v>
      </c>
    </row>
    <row r="207" spans="2:3" x14ac:dyDescent="0.2">
      <c r="B207" s="410">
        <v>42734</v>
      </c>
      <c r="C207" s="409" t="s">
        <v>3569</v>
      </c>
    </row>
    <row r="208" spans="2:3" x14ac:dyDescent="0.2">
      <c r="B208" s="410">
        <v>42734</v>
      </c>
      <c r="C208" s="409" t="s">
        <v>3570</v>
      </c>
    </row>
    <row r="209" spans="2:3" x14ac:dyDescent="0.2">
      <c r="B209" s="410">
        <v>42741</v>
      </c>
      <c r="C209" s="409" t="s">
        <v>3571</v>
      </c>
    </row>
    <row r="210" spans="2:3" x14ac:dyDescent="0.2">
      <c r="B210" s="410">
        <v>42741</v>
      </c>
      <c r="C210" s="409" t="s">
        <v>3572</v>
      </c>
    </row>
    <row r="211" spans="2:3" x14ac:dyDescent="0.2">
      <c r="B211" s="410">
        <v>42744</v>
      </c>
      <c r="C211" s="409" t="s">
        <v>3573</v>
      </c>
    </row>
    <row r="212" spans="2:3" x14ac:dyDescent="0.2">
      <c r="B212" s="410">
        <v>42747</v>
      </c>
      <c r="C212" s="409" t="s">
        <v>3574</v>
      </c>
    </row>
    <row r="213" spans="2:3" x14ac:dyDescent="0.2">
      <c r="B213" s="410">
        <v>42814</v>
      </c>
      <c r="C213" t="s">
        <v>3575</v>
      </c>
    </row>
    <row r="214" spans="2:3" x14ac:dyDescent="0.2">
      <c r="B214" s="410">
        <v>42864</v>
      </c>
      <c r="C214" t="s">
        <v>3576</v>
      </c>
    </row>
    <row r="215" spans="2:3" x14ac:dyDescent="0.2">
      <c r="B215" s="410">
        <v>42868</v>
      </c>
      <c r="C215" t="s">
        <v>3577</v>
      </c>
    </row>
    <row r="216" spans="2:3" x14ac:dyDescent="0.2">
      <c r="B216" s="457">
        <v>43092</v>
      </c>
      <c r="C216" s="409" t="s">
        <v>3960</v>
      </c>
    </row>
    <row r="217" spans="2:3" x14ac:dyDescent="0.2">
      <c r="B217" s="457">
        <v>43093</v>
      </c>
      <c r="C217" s="409" t="s">
        <v>3961</v>
      </c>
    </row>
    <row r="218" spans="2:3" x14ac:dyDescent="0.2">
      <c r="B218" s="457">
        <v>43095</v>
      </c>
      <c r="C218" s="409" t="s">
        <v>3963</v>
      </c>
    </row>
    <row r="219" spans="2:3" x14ac:dyDescent="0.2">
      <c r="B219" s="457">
        <v>43095</v>
      </c>
      <c r="C219" s="409" t="s">
        <v>3962</v>
      </c>
    </row>
    <row r="220" spans="2:3" x14ac:dyDescent="0.2">
      <c r="B220" s="457">
        <v>43095</v>
      </c>
      <c r="C220" t="s">
        <v>3486</v>
      </c>
    </row>
    <row r="221" spans="2:3" x14ac:dyDescent="0.2">
      <c r="B221" s="457">
        <v>43095</v>
      </c>
      <c r="C221" s="409" t="s">
        <v>3964</v>
      </c>
    </row>
    <row r="222" spans="2:3" x14ac:dyDescent="0.2">
      <c r="B222" s="457">
        <v>43097</v>
      </c>
      <c r="C222" s="409" t="s">
        <v>3965</v>
      </c>
    </row>
    <row r="223" spans="2:3" x14ac:dyDescent="0.2">
      <c r="B223" s="457">
        <v>43098</v>
      </c>
      <c r="C223" s="409" t="s">
        <v>3983</v>
      </c>
    </row>
    <row r="224" spans="2:3" x14ac:dyDescent="0.2">
      <c r="B224" s="457">
        <v>43102</v>
      </c>
      <c r="C224" s="409" t="s">
        <v>3990</v>
      </c>
    </row>
    <row r="225" spans="2:3" x14ac:dyDescent="0.2">
      <c r="B225" s="457">
        <v>43102</v>
      </c>
      <c r="C225" s="409" t="s">
        <v>3988</v>
      </c>
    </row>
    <row r="226" spans="2:3" x14ac:dyDescent="0.2">
      <c r="B226" s="457">
        <v>43102</v>
      </c>
      <c r="C226" s="409" t="s">
        <v>3989</v>
      </c>
    </row>
    <row r="227" spans="2:3" x14ac:dyDescent="0.2">
      <c r="B227" s="457">
        <v>43109</v>
      </c>
      <c r="C227" s="409" t="s">
        <v>4006</v>
      </c>
    </row>
    <row r="228" spans="2:3" x14ac:dyDescent="0.2">
      <c r="B228" s="457">
        <v>43280</v>
      </c>
      <c r="C228" s="409" t="s">
        <v>4188</v>
      </c>
    </row>
    <row r="229" spans="2:3" x14ac:dyDescent="0.2">
      <c r="B229" s="457">
        <v>43280</v>
      </c>
      <c r="C229" s="409" t="s">
        <v>4186</v>
      </c>
    </row>
    <row r="230" spans="2:3" x14ac:dyDescent="0.2">
      <c r="B230" s="457">
        <v>43280</v>
      </c>
      <c r="C230" s="409" t="s">
        <v>4187</v>
      </c>
    </row>
    <row r="231" spans="2:3" x14ac:dyDescent="0.2">
      <c r="B231" s="457">
        <v>43280</v>
      </c>
      <c r="C231" s="409" t="s">
        <v>4189</v>
      </c>
    </row>
    <row r="232" spans="2:3" x14ac:dyDescent="0.2">
      <c r="B232" s="457">
        <v>43312</v>
      </c>
      <c r="C232" s="409" t="s">
        <v>4236</v>
      </c>
    </row>
    <row r="233" spans="2:3" x14ac:dyDescent="0.2">
      <c r="B233" s="457">
        <v>43371</v>
      </c>
      <c r="C233" s="409" t="s">
        <v>4316</v>
      </c>
    </row>
    <row r="234" spans="2:3" x14ac:dyDescent="0.2">
      <c r="B234" s="457">
        <v>43371</v>
      </c>
      <c r="C234" s="457" t="s">
        <v>4317</v>
      </c>
    </row>
    <row r="235" spans="2:3" x14ac:dyDescent="0.2">
      <c r="B235" s="457">
        <v>43434</v>
      </c>
      <c r="C235" s="409" t="s">
        <v>4414</v>
      </c>
    </row>
    <row r="236" spans="2:3" x14ac:dyDescent="0.2">
      <c r="B236" s="457">
        <v>43465</v>
      </c>
      <c r="C236" s="409" t="s">
        <v>4441</v>
      </c>
    </row>
    <row r="237" spans="2:3" x14ac:dyDescent="0.2">
      <c r="B237" s="457">
        <v>43496</v>
      </c>
      <c r="C237" s="409" t="s">
        <v>4452</v>
      </c>
    </row>
    <row r="238" spans="2:3" x14ac:dyDescent="0.2">
      <c r="B238" s="457">
        <v>43496</v>
      </c>
      <c r="C238" s="409" t="s">
        <v>4455</v>
      </c>
    </row>
    <row r="239" spans="2:3" x14ac:dyDescent="0.2">
      <c r="B239" s="457">
        <v>43496</v>
      </c>
      <c r="C239" s="409" t="s">
        <v>4454</v>
      </c>
    </row>
    <row r="240" spans="2:3" x14ac:dyDescent="0.2">
      <c r="B240" s="457">
        <v>43496</v>
      </c>
      <c r="C240" s="409" t="s">
        <v>4453</v>
      </c>
    </row>
    <row r="241" spans="2:3" x14ac:dyDescent="0.2">
      <c r="B241" s="457">
        <v>43524</v>
      </c>
      <c r="C241" s="409" t="s">
        <v>4474</v>
      </c>
    </row>
    <row r="242" spans="2:3" x14ac:dyDescent="0.2">
      <c r="B242" s="457"/>
    </row>
    <row r="243" spans="2:3" x14ac:dyDescent="0.2">
      <c r="B243" s="457"/>
    </row>
    <row r="244" spans="2:3" x14ac:dyDescent="0.2">
      <c r="B244" s="457"/>
    </row>
    <row r="245" spans="2:3" x14ac:dyDescent="0.2">
      <c r="B245" s="457"/>
    </row>
    <row r="246" spans="2:3" x14ac:dyDescent="0.2">
      <c r="B246" s="457"/>
    </row>
    <row r="247" spans="2:3" x14ac:dyDescent="0.2">
      <c r="B247" s="457"/>
    </row>
    <row r="248" spans="2:3" x14ac:dyDescent="0.2">
      <c r="B248" s="457"/>
    </row>
    <row r="249" spans="2:3" x14ac:dyDescent="0.2">
      <c r="B249" s="457"/>
    </row>
    <row r="548" spans="1:3" x14ac:dyDescent="0.2">
      <c r="A548" s="494"/>
      <c r="B548" s="644"/>
      <c r="C548" s="494"/>
    </row>
    <row r="549" spans="1:3" x14ac:dyDescent="0.2">
      <c r="A549" s="572"/>
      <c r="B549" s="644"/>
      <c r="C549" s="494"/>
    </row>
    <row r="550" spans="1:3" x14ac:dyDescent="0.2">
      <c r="A550" s="572"/>
      <c r="B550" s="644"/>
      <c r="C550" s="494"/>
    </row>
    <row r="551" spans="1:3" x14ac:dyDescent="0.2">
      <c r="A551" s="572"/>
      <c r="B551" s="644"/>
      <c r="C551" s="494"/>
    </row>
    <row r="552" spans="1:3" x14ac:dyDescent="0.2">
      <c r="A552" s="572"/>
      <c r="B552" s="644"/>
      <c r="C552" s="494"/>
    </row>
    <row r="553" spans="1:3" x14ac:dyDescent="0.2">
      <c r="A553" s="572"/>
      <c r="B553" s="644"/>
      <c r="C553" s="494"/>
    </row>
    <row r="554" spans="1:3" x14ac:dyDescent="0.2">
      <c r="A554" s="572"/>
      <c r="B554" s="644"/>
      <c r="C554" s="494"/>
    </row>
    <row r="555" spans="1:3" x14ac:dyDescent="0.2">
      <c r="A555" s="572"/>
      <c r="B555" s="644"/>
      <c r="C555" s="494"/>
    </row>
    <row r="556" spans="1:3" x14ac:dyDescent="0.2">
      <c r="A556" s="572"/>
      <c r="B556" s="644"/>
      <c r="C556" s="494"/>
    </row>
    <row r="557" spans="1:3" x14ac:dyDescent="0.2">
      <c r="A557" s="572"/>
      <c r="B557" s="644"/>
      <c r="C557" s="494"/>
    </row>
    <row r="558" spans="1:3" x14ac:dyDescent="0.2">
      <c r="A558" s="572"/>
      <c r="B558" s="644"/>
      <c r="C558" s="494"/>
    </row>
    <row r="559" spans="1:3" x14ac:dyDescent="0.2">
      <c r="A559" s="572"/>
      <c r="B559" s="644"/>
      <c r="C559" s="494"/>
    </row>
    <row r="560" spans="1:3" x14ac:dyDescent="0.2">
      <c r="A560" s="572"/>
      <c r="B560" s="644"/>
      <c r="C560" s="494"/>
    </row>
    <row r="561" spans="1:3" x14ac:dyDescent="0.2">
      <c r="A561" s="572"/>
      <c r="B561" s="644"/>
      <c r="C561" s="494"/>
    </row>
    <row r="562" spans="1:3" x14ac:dyDescent="0.2">
      <c r="A562" s="572"/>
      <c r="B562" s="644"/>
      <c r="C562" s="494"/>
    </row>
    <row r="563" spans="1:3" x14ac:dyDescent="0.2">
      <c r="A563" s="572"/>
      <c r="B563" s="644"/>
      <c r="C563" s="494"/>
    </row>
    <row r="564" spans="1:3" x14ac:dyDescent="0.2">
      <c r="A564" s="494"/>
      <c r="B564" s="644"/>
      <c r="C564" s="494"/>
    </row>
    <row r="565" spans="1:3" x14ac:dyDescent="0.2">
      <c r="B565" s="645"/>
    </row>
  </sheetData>
  <sheetProtection selectLockedCells="1" selectUnlockedCells="1"/>
  <pageMargins left="0.74791666666666667" right="0.74791666666666667" top="0.57013888888888886" bottom="0.67013888888888884" header="0.51180555555555551" footer="0.51180555555555551"/>
  <pageSetup firstPageNumber="0" orientation="portrait" horizontalDpi="300" verticalDpi="300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501"/>
  <sheetViews>
    <sheetView workbookViewId="0"/>
  </sheetViews>
  <sheetFormatPr defaultColWidth="8.85546875" defaultRowHeight="12.75" x14ac:dyDescent="0.2"/>
  <cols>
    <col min="2" max="2" width="10.5703125" customWidth="1"/>
    <col min="4" max="4" width="8.5703125" customWidth="1"/>
    <col min="5" max="5" width="9.5703125" customWidth="1"/>
    <col min="9" max="9" width="9.85546875" customWidth="1"/>
    <col min="11" max="11" width="11" customWidth="1"/>
    <col min="12" max="12" width="9.140625" bestFit="1" customWidth="1"/>
    <col min="14" max="15" width="9.140625" bestFit="1" customWidth="1"/>
  </cols>
  <sheetData>
    <row r="1" spans="1:11" ht="11.1" customHeight="1" x14ac:dyDescent="0.2">
      <c r="A1" s="402" t="s">
        <v>1865</v>
      </c>
      <c r="B1" s="9"/>
      <c r="C1" s="9"/>
      <c r="D1" s="9"/>
      <c r="E1" s="9"/>
      <c r="F1" s="9"/>
      <c r="G1" s="9"/>
      <c r="H1" s="9"/>
      <c r="I1" s="9"/>
      <c r="J1" s="9"/>
      <c r="K1" s="23"/>
    </row>
    <row r="2" spans="1:11" ht="11.1" customHeight="1" x14ac:dyDescent="0.2">
      <c r="A2" s="80" t="s">
        <v>3578</v>
      </c>
      <c r="B2" s="13"/>
      <c r="C2" s="13"/>
      <c r="D2" s="13"/>
      <c r="E2" s="13"/>
      <c r="F2" s="13"/>
      <c r="G2" s="13"/>
      <c r="H2" s="13"/>
      <c r="I2" s="13"/>
      <c r="J2" s="13"/>
      <c r="K2" s="41"/>
    </row>
    <row r="3" spans="1:11" ht="11.1" customHeight="1" x14ac:dyDescent="0.2">
      <c r="A3" s="80" t="s">
        <v>3579</v>
      </c>
      <c r="B3" s="13"/>
      <c r="C3" s="13"/>
      <c r="D3" s="13"/>
      <c r="E3" s="13"/>
      <c r="F3" s="13"/>
      <c r="G3" s="13"/>
      <c r="H3" s="13"/>
      <c r="I3" s="13"/>
      <c r="J3" s="13"/>
      <c r="K3" s="41"/>
    </row>
    <row r="4" spans="1:11" ht="11.1" customHeight="1" x14ac:dyDescent="0.2">
      <c r="A4" s="80" t="s">
        <v>3580</v>
      </c>
      <c r="B4" s="13"/>
      <c r="C4" s="13"/>
      <c r="D4" s="13"/>
      <c r="E4" s="13"/>
      <c r="F4" s="13"/>
      <c r="G4" s="13"/>
      <c r="H4" s="13"/>
      <c r="I4" s="13"/>
      <c r="J4" s="13"/>
      <c r="K4" s="41"/>
    </row>
    <row r="5" spans="1:11" ht="11.1" customHeight="1" x14ac:dyDescent="0.2">
      <c r="A5" s="80" t="s">
        <v>3581</v>
      </c>
      <c r="B5" s="13"/>
      <c r="C5" s="13"/>
      <c r="D5" s="13"/>
      <c r="E5" s="13"/>
      <c r="F5" s="13"/>
      <c r="G5" s="13"/>
      <c r="H5" s="13"/>
      <c r="I5" s="13"/>
      <c r="J5" s="13"/>
      <c r="K5" s="41"/>
    </row>
    <row r="6" spans="1:11" ht="11.1" customHeight="1" x14ac:dyDescent="0.2">
      <c r="A6" s="80" t="s">
        <v>3582</v>
      </c>
      <c r="B6" s="13"/>
      <c r="C6" s="13"/>
      <c r="D6" s="13"/>
      <c r="E6" s="13"/>
      <c r="F6" s="13"/>
      <c r="G6" s="13"/>
      <c r="H6" s="13"/>
      <c r="I6" s="13"/>
      <c r="J6" s="13"/>
      <c r="K6" s="41"/>
    </row>
    <row r="7" spans="1:11" ht="11.1" customHeight="1" x14ac:dyDescent="0.2">
      <c r="A7" s="80" t="s">
        <v>3583</v>
      </c>
      <c r="B7" s="13"/>
      <c r="C7" s="13"/>
      <c r="D7" s="13"/>
      <c r="E7" s="13"/>
      <c r="F7" s="13"/>
      <c r="G7" s="13"/>
      <c r="H7" s="13"/>
      <c r="I7" s="13"/>
      <c r="J7" s="13"/>
      <c r="K7" s="41"/>
    </row>
    <row r="8" spans="1:11" ht="11.1" customHeight="1" x14ac:dyDescent="0.2">
      <c r="A8" s="80" t="s">
        <v>3584</v>
      </c>
      <c r="B8" s="13"/>
      <c r="C8" s="13"/>
      <c r="D8" s="13"/>
      <c r="E8" s="13"/>
      <c r="F8" s="13"/>
      <c r="G8" s="13"/>
      <c r="H8" s="13"/>
      <c r="I8" s="13"/>
      <c r="J8" s="13"/>
      <c r="K8" s="41"/>
    </row>
    <row r="9" spans="1:11" ht="11.1" customHeight="1" x14ac:dyDescent="0.2">
      <c r="A9" s="36"/>
      <c r="B9" s="412" t="s">
        <v>3585</v>
      </c>
      <c r="C9" s="157" t="s">
        <v>3586</v>
      </c>
      <c r="D9" s="13"/>
      <c r="E9" s="13"/>
      <c r="F9" s="13"/>
      <c r="G9" s="13"/>
      <c r="H9" s="13"/>
      <c r="I9" s="13"/>
      <c r="J9" s="13"/>
      <c r="K9" s="41"/>
    </row>
    <row r="10" spans="1:11" ht="11.1" customHeight="1" x14ac:dyDescent="0.2">
      <c r="A10" s="80" t="s">
        <v>3587</v>
      </c>
      <c r="B10" s="13"/>
      <c r="C10" s="13"/>
      <c r="D10" s="13"/>
      <c r="E10" s="13"/>
      <c r="F10" s="13"/>
      <c r="G10" s="13"/>
      <c r="H10" s="13"/>
      <c r="I10" s="13"/>
      <c r="J10" s="13"/>
      <c r="K10" s="41"/>
    </row>
    <row r="11" spans="1:11" ht="9.6" customHeight="1" x14ac:dyDescent="0.2">
      <c r="A11" s="10"/>
      <c r="B11" s="413" t="s">
        <v>3588</v>
      </c>
      <c r="C11" s="413" t="s">
        <v>3589</v>
      </c>
      <c r="D11" s="413" t="s">
        <v>3590</v>
      </c>
      <c r="E11" s="413" t="s">
        <v>3591</v>
      </c>
      <c r="F11" s="413" t="s">
        <v>3252</v>
      </c>
      <c r="G11" s="13"/>
      <c r="H11" s="13"/>
      <c r="I11" s="13"/>
      <c r="J11" s="13"/>
      <c r="K11" s="41"/>
    </row>
    <row r="12" spans="1:11" ht="9.6" customHeight="1" x14ac:dyDescent="0.2">
      <c r="A12" s="10" t="s">
        <v>3592</v>
      </c>
      <c r="B12" s="414">
        <v>0.1</v>
      </c>
      <c r="C12" s="414">
        <v>0.1</v>
      </c>
      <c r="D12" s="414">
        <v>0.1</v>
      </c>
      <c r="E12" s="414">
        <v>0.1</v>
      </c>
      <c r="F12" s="414">
        <v>0.4</v>
      </c>
      <c r="G12" s="13"/>
      <c r="H12" s="13"/>
      <c r="I12" s="13"/>
      <c r="J12" s="13"/>
      <c r="K12" s="41"/>
    </row>
    <row r="13" spans="1:11" ht="9.6" customHeight="1" x14ac:dyDescent="0.2">
      <c r="A13" s="10" t="s">
        <v>3593</v>
      </c>
      <c r="B13" s="414">
        <v>0.1</v>
      </c>
      <c r="C13" s="414">
        <v>0.1</v>
      </c>
      <c r="D13" s="414">
        <v>0.11</v>
      </c>
      <c r="E13" s="414">
        <v>0.11</v>
      </c>
      <c r="F13" s="414">
        <v>0.42</v>
      </c>
      <c r="G13" s="13"/>
      <c r="H13" s="13"/>
      <c r="I13" s="13"/>
      <c r="J13" s="13"/>
      <c r="K13" s="41"/>
    </row>
    <row r="14" spans="1:11" ht="9.6" customHeight="1" x14ac:dyDescent="0.2">
      <c r="A14" s="10" t="s">
        <v>3594</v>
      </c>
      <c r="B14" s="414">
        <v>0.11</v>
      </c>
      <c r="C14" s="414">
        <v>0.11</v>
      </c>
      <c r="D14" s="414">
        <v>0.11</v>
      </c>
      <c r="E14" s="414">
        <v>0.11</v>
      </c>
      <c r="F14" s="414">
        <v>0.44</v>
      </c>
      <c r="G14" s="13"/>
      <c r="H14" s="13"/>
      <c r="I14" s="13"/>
      <c r="J14" s="13"/>
      <c r="K14" s="41"/>
    </row>
    <row r="15" spans="1:11" ht="9.6" customHeight="1" x14ac:dyDescent="0.2">
      <c r="A15" s="10" t="s">
        <v>3595</v>
      </c>
      <c r="B15" s="414">
        <v>0.11</v>
      </c>
      <c r="C15" s="414">
        <v>0.11</v>
      </c>
      <c r="D15" s="414">
        <v>0.12</v>
      </c>
      <c r="E15" s="414">
        <v>0.12</v>
      </c>
      <c r="F15" s="414">
        <v>0.46</v>
      </c>
      <c r="G15" s="13"/>
      <c r="H15" s="13"/>
      <c r="I15" s="13"/>
      <c r="J15" s="13"/>
      <c r="K15" s="41"/>
    </row>
    <row r="16" spans="1:11" ht="9.6" customHeight="1" x14ac:dyDescent="0.2">
      <c r="A16" s="10" t="s">
        <v>3596</v>
      </c>
      <c r="B16" s="414">
        <v>0.12</v>
      </c>
      <c r="C16" s="414">
        <v>0.12</v>
      </c>
      <c r="D16" s="414">
        <v>0.12</v>
      </c>
      <c r="E16" s="414">
        <v>0.12</v>
      </c>
      <c r="F16" s="414">
        <v>0.48</v>
      </c>
      <c r="G16" s="13"/>
      <c r="H16" s="13"/>
      <c r="I16" s="13"/>
      <c r="J16" s="13"/>
      <c r="K16" s="41"/>
    </row>
    <row r="17" spans="1:11" ht="11.1" customHeight="1" x14ac:dyDescent="0.2">
      <c r="A17" s="36" t="s">
        <v>3597</v>
      </c>
      <c r="B17" s="13"/>
      <c r="C17" s="13"/>
      <c r="D17" s="13"/>
      <c r="E17" s="13"/>
      <c r="F17" s="13"/>
      <c r="G17" s="13"/>
      <c r="H17" s="13"/>
      <c r="I17" s="13"/>
      <c r="J17" s="13"/>
      <c r="K17" s="41"/>
    </row>
    <row r="18" spans="1:11" ht="11.1" customHeight="1" x14ac:dyDescent="0.2">
      <c r="A18" s="36" t="s">
        <v>3598</v>
      </c>
      <c r="B18" s="13"/>
      <c r="C18" s="13"/>
      <c r="D18" s="13"/>
      <c r="E18" s="13"/>
      <c r="F18" s="13"/>
      <c r="G18" s="13"/>
      <c r="H18" s="13"/>
      <c r="I18" s="13"/>
      <c r="J18" s="13"/>
      <c r="K18" s="41"/>
    </row>
    <row r="19" spans="1:11" ht="11.1" customHeight="1" x14ac:dyDescent="0.2">
      <c r="A19" s="36"/>
      <c r="B19" s="412" t="s">
        <v>3599</v>
      </c>
      <c r="C19" s="13" t="s">
        <v>3600</v>
      </c>
      <c r="D19" s="13"/>
      <c r="E19" s="13"/>
      <c r="F19" s="13"/>
      <c r="G19" s="13"/>
      <c r="H19" s="13"/>
      <c r="I19" s="13"/>
      <c r="J19" s="13"/>
      <c r="K19" s="41"/>
    </row>
    <row r="20" spans="1:11" ht="11.1" customHeight="1" x14ac:dyDescent="0.2">
      <c r="A20" s="80" t="s">
        <v>3601</v>
      </c>
      <c r="B20" s="13"/>
      <c r="C20" s="13"/>
      <c r="D20" s="13"/>
      <c r="E20" s="13"/>
      <c r="F20" s="13"/>
      <c r="G20" s="13"/>
      <c r="H20" s="13"/>
      <c r="I20" s="13"/>
      <c r="J20" s="13"/>
      <c r="K20" s="41"/>
    </row>
    <row r="21" spans="1:11" ht="11.1" customHeight="1" x14ac:dyDescent="0.2">
      <c r="A21" s="80" t="s">
        <v>3602</v>
      </c>
      <c r="B21" s="13"/>
      <c r="C21" s="13"/>
      <c r="D21" s="13"/>
      <c r="E21" s="13"/>
      <c r="F21" s="13"/>
      <c r="G21" s="13"/>
      <c r="H21" s="13"/>
      <c r="I21" s="13"/>
      <c r="J21" s="13"/>
      <c r="K21" s="41"/>
    </row>
    <row r="22" spans="1:11" ht="11.1" customHeight="1" x14ac:dyDescent="0.2">
      <c r="A22" s="80" t="s">
        <v>3603</v>
      </c>
      <c r="B22" s="13"/>
      <c r="C22" s="13"/>
      <c r="D22" s="13"/>
      <c r="F22" s="415" t="s">
        <v>3604</v>
      </c>
      <c r="G22" s="13"/>
      <c r="H22" s="13"/>
      <c r="I22" s="13"/>
      <c r="J22" s="13"/>
      <c r="K22" s="41"/>
    </row>
    <row r="23" spans="1:11" ht="11.1" customHeight="1" x14ac:dyDescent="0.2">
      <c r="A23" s="36"/>
      <c r="B23" s="412" t="s">
        <v>3605</v>
      </c>
      <c r="C23" s="157" t="s">
        <v>3606</v>
      </c>
      <c r="D23" s="13"/>
      <c r="E23" s="13"/>
      <c r="F23" s="13"/>
      <c r="G23" s="13"/>
      <c r="H23" s="13"/>
      <c r="I23" s="13"/>
      <c r="J23" s="13"/>
      <c r="K23" s="41"/>
    </row>
    <row r="24" spans="1:11" ht="11.1" customHeight="1" x14ac:dyDescent="0.2">
      <c r="A24" s="88" t="s">
        <v>3607</v>
      </c>
      <c r="B24" s="25"/>
      <c r="C24" s="25"/>
      <c r="D24" s="25"/>
      <c r="E24" s="25"/>
      <c r="F24" s="25"/>
      <c r="G24" s="25"/>
      <c r="H24" s="25"/>
      <c r="I24" s="25"/>
      <c r="J24" s="25"/>
      <c r="K24" s="39"/>
    </row>
    <row r="25" spans="1:11" ht="3.95" customHeight="1" x14ac:dyDescent="0.2">
      <c r="A25" s="80"/>
      <c r="B25" s="13"/>
      <c r="C25" s="13"/>
      <c r="D25" s="13"/>
      <c r="E25" s="13"/>
      <c r="F25" s="13"/>
      <c r="G25" s="13"/>
      <c r="H25" s="13"/>
      <c r="I25" s="13"/>
      <c r="J25" s="13"/>
      <c r="K25" s="41"/>
    </row>
    <row r="26" spans="1:11" ht="11.1" customHeight="1" x14ac:dyDescent="0.2">
      <c r="A26" s="7" t="s">
        <v>3608</v>
      </c>
      <c r="B26" s="9"/>
      <c r="C26" s="9"/>
      <c r="D26" s="9"/>
      <c r="E26" s="9"/>
      <c r="F26" s="9"/>
      <c r="G26" s="9"/>
      <c r="H26" s="9"/>
      <c r="I26" s="9"/>
      <c r="J26" s="9"/>
      <c r="K26" s="23"/>
    </row>
    <row r="27" spans="1:11" ht="11.1" customHeight="1" x14ac:dyDescent="0.2">
      <c r="A27" s="36" t="s">
        <v>3609</v>
      </c>
      <c r="B27" s="13"/>
      <c r="C27" s="13"/>
      <c r="D27" s="13"/>
      <c r="E27" s="13"/>
      <c r="F27" s="13"/>
      <c r="G27" s="13"/>
      <c r="H27" s="13"/>
      <c r="I27" s="13"/>
      <c r="J27" s="13"/>
      <c r="K27" s="41"/>
    </row>
    <row r="28" spans="1:11" ht="11.1" customHeight="1" x14ac:dyDescent="0.2">
      <c r="A28" s="80" t="s">
        <v>3610</v>
      </c>
      <c r="B28" s="13"/>
      <c r="C28" s="13"/>
      <c r="D28" s="13"/>
      <c r="E28" s="13"/>
      <c r="F28" s="13"/>
      <c r="G28" s="13"/>
      <c r="H28" s="13"/>
      <c r="I28" s="13"/>
      <c r="J28" s="13"/>
      <c r="K28" s="41"/>
    </row>
    <row r="29" spans="1:11" ht="11.1" customHeight="1" x14ac:dyDescent="0.2">
      <c r="A29" s="36" t="s">
        <v>3611</v>
      </c>
      <c r="B29" s="13"/>
      <c r="C29" s="13"/>
      <c r="D29" s="13"/>
      <c r="E29" s="13"/>
      <c r="F29" s="13"/>
      <c r="G29" s="13"/>
      <c r="H29" s="13"/>
      <c r="I29" s="13"/>
      <c r="J29" s="13"/>
      <c r="K29" s="41"/>
    </row>
    <row r="30" spans="1:11" ht="11.1" customHeight="1" x14ac:dyDescent="0.2">
      <c r="A30" s="36" t="s">
        <v>3612</v>
      </c>
      <c r="B30" s="13"/>
      <c r="C30" s="13"/>
      <c r="D30" s="13"/>
      <c r="E30" s="13"/>
      <c r="F30" s="13"/>
      <c r="G30" s="13"/>
      <c r="H30" s="13"/>
      <c r="I30" s="13"/>
      <c r="J30" s="13"/>
      <c r="K30" s="41"/>
    </row>
    <row r="31" spans="1:11" ht="11.1" customHeight="1" x14ac:dyDescent="0.2">
      <c r="A31" s="36" t="s">
        <v>3613</v>
      </c>
      <c r="B31" s="13"/>
      <c r="C31" s="13"/>
      <c r="D31" s="13"/>
      <c r="E31" s="13"/>
      <c r="F31" s="13"/>
      <c r="G31" s="13"/>
      <c r="H31" s="13"/>
      <c r="I31" s="13"/>
      <c r="J31" s="13"/>
      <c r="K31" s="41"/>
    </row>
    <row r="32" spans="1:11" ht="11.1" customHeight="1" x14ac:dyDescent="0.2">
      <c r="A32" s="36" t="s">
        <v>3614</v>
      </c>
      <c r="B32" s="13"/>
      <c r="C32" s="13"/>
      <c r="D32" s="13"/>
      <c r="E32" s="13"/>
      <c r="F32" s="13"/>
      <c r="G32" s="13"/>
      <c r="H32" s="13"/>
      <c r="I32" s="13"/>
      <c r="J32" s="13"/>
      <c r="K32" s="41"/>
    </row>
    <row r="33" spans="1:11" ht="11.1" customHeight="1" x14ac:dyDescent="0.2">
      <c r="A33" s="36"/>
      <c r="B33" s="416" t="s">
        <v>3615</v>
      </c>
      <c r="C33" s="13" t="s">
        <v>3616</v>
      </c>
      <c r="D33" s="13"/>
      <c r="E33" s="13"/>
      <c r="F33" s="13"/>
      <c r="G33" s="13"/>
      <c r="H33" s="13"/>
      <c r="I33" s="13"/>
      <c r="J33" s="13"/>
      <c r="K33" s="41"/>
    </row>
    <row r="34" spans="1:11" ht="11.1" customHeight="1" x14ac:dyDescent="0.2">
      <c r="A34" s="36" t="s">
        <v>3617</v>
      </c>
      <c r="B34" s="13"/>
      <c r="C34" s="13"/>
      <c r="D34" s="13"/>
      <c r="E34" s="13"/>
      <c r="F34" s="13"/>
      <c r="G34" s="13"/>
      <c r="H34" s="13"/>
      <c r="I34" s="13"/>
      <c r="J34" s="13"/>
      <c r="K34" s="41"/>
    </row>
    <row r="35" spans="1:11" ht="11.1" customHeight="1" x14ac:dyDescent="0.2">
      <c r="A35" s="36"/>
      <c r="B35" s="416" t="s">
        <v>3618</v>
      </c>
      <c r="C35" s="157" t="s">
        <v>3619</v>
      </c>
      <c r="D35" s="13"/>
      <c r="E35" s="13"/>
      <c r="F35" s="13"/>
      <c r="G35" s="13"/>
      <c r="H35" s="13"/>
      <c r="I35" s="13"/>
      <c r="J35" s="13"/>
      <c r="K35" s="41"/>
    </row>
    <row r="36" spans="1:11" ht="11.1" customHeight="1" x14ac:dyDescent="0.2">
      <c r="A36" s="80" t="s">
        <v>3620</v>
      </c>
      <c r="B36" s="13"/>
      <c r="C36" s="13"/>
      <c r="D36" s="13"/>
      <c r="E36" s="13"/>
      <c r="F36" s="13"/>
      <c r="G36" s="13"/>
      <c r="H36" s="13"/>
      <c r="I36" s="13"/>
      <c r="J36" s="13"/>
      <c r="K36" s="41"/>
    </row>
    <row r="37" spans="1:11" ht="11.1" customHeight="1" x14ac:dyDescent="0.2">
      <c r="A37" s="36" t="s">
        <v>3621</v>
      </c>
      <c r="B37" s="13"/>
      <c r="C37" s="13"/>
      <c r="D37" s="13"/>
      <c r="E37" s="13"/>
      <c r="F37" s="13"/>
      <c r="G37" s="13"/>
      <c r="H37" s="13"/>
      <c r="I37" s="13"/>
      <c r="J37" s="13"/>
      <c r="K37" s="41"/>
    </row>
    <row r="38" spans="1:11" ht="11.1" customHeight="1" x14ac:dyDescent="0.2">
      <c r="A38" s="36" t="s">
        <v>3622</v>
      </c>
      <c r="B38" s="13"/>
      <c r="C38" s="13"/>
      <c r="D38" s="13"/>
      <c r="E38" s="13"/>
      <c r="F38" s="13"/>
      <c r="G38" s="13"/>
      <c r="H38" s="13"/>
      <c r="I38" s="13"/>
      <c r="J38" s="13"/>
      <c r="K38" s="41"/>
    </row>
    <row r="39" spans="1:11" ht="11.1" customHeight="1" x14ac:dyDescent="0.2">
      <c r="A39" s="36"/>
      <c r="B39" s="417" t="s">
        <v>3623</v>
      </c>
      <c r="C39" s="13" t="s">
        <v>3624</v>
      </c>
      <c r="D39" s="13"/>
      <c r="E39" s="13"/>
      <c r="F39" s="13"/>
      <c r="G39" s="13"/>
      <c r="H39" s="13"/>
      <c r="I39" s="13"/>
      <c r="J39" s="13"/>
      <c r="K39" s="41"/>
    </row>
    <row r="40" spans="1:11" ht="11.1" customHeight="1" x14ac:dyDescent="0.2">
      <c r="A40" s="36" t="s">
        <v>3625</v>
      </c>
      <c r="B40" s="13"/>
      <c r="C40" s="13"/>
      <c r="D40" s="13"/>
      <c r="E40" s="13"/>
      <c r="F40" s="13"/>
      <c r="G40" s="13"/>
      <c r="H40" s="13"/>
      <c r="I40" s="13"/>
      <c r="J40" s="13"/>
      <c r="K40" s="41"/>
    </row>
    <row r="41" spans="1:11" ht="11.1" customHeight="1" x14ac:dyDescent="0.2">
      <c r="A41" s="36" t="s">
        <v>3626</v>
      </c>
      <c r="B41" s="13"/>
      <c r="C41" s="13"/>
      <c r="D41" s="13"/>
      <c r="E41" s="13"/>
      <c r="F41" s="13"/>
      <c r="G41" s="13"/>
      <c r="H41" s="13"/>
      <c r="I41" s="13"/>
      <c r="J41" s="13"/>
      <c r="K41" s="41"/>
    </row>
    <row r="42" spans="1:11" ht="11.1" customHeight="1" x14ac:dyDescent="0.2">
      <c r="A42" s="88" t="s">
        <v>3627</v>
      </c>
      <c r="B42" s="25"/>
      <c r="C42" s="25"/>
      <c r="D42" s="25"/>
      <c r="E42" s="25"/>
      <c r="F42" s="25"/>
      <c r="G42" s="25"/>
      <c r="H42" s="25"/>
      <c r="I42" s="25"/>
      <c r="J42" s="25"/>
      <c r="K42" s="39"/>
    </row>
    <row r="43" spans="1:11" ht="3.95" customHeight="1" x14ac:dyDescent="0.2">
      <c r="A43" s="80"/>
      <c r="B43" s="13"/>
      <c r="C43" s="13"/>
      <c r="D43" s="13"/>
      <c r="E43" s="13"/>
      <c r="F43" s="13"/>
      <c r="G43" s="13"/>
      <c r="H43" s="13"/>
      <c r="I43" s="13"/>
      <c r="J43" s="13"/>
      <c r="K43" s="41"/>
    </row>
    <row r="44" spans="1:11" ht="11.1" customHeight="1" x14ac:dyDescent="0.2">
      <c r="A44" s="402" t="s">
        <v>3628</v>
      </c>
      <c r="B44" s="9"/>
      <c r="C44" s="9"/>
      <c r="D44" s="9"/>
      <c r="E44" s="9"/>
      <c r="F44" s="9"/>
      <c r="G44" s="9"/>
      <c r="H44" s="9"/>
      <c r="I44" s="9"/>
      <c r="J44" s="9"/>
      <c r="K44" s="23"/>
    </row>
    <row r="45" spans="1:11" ht="11.1" customHeight="1" x14ac:dyDescent="0.2">
      <c r="A45" s="418"/>
      <c r="B45" s="417" t="s">
        <v>3629</v>
      </c>
      <c r="C45" s="13" t="s">
        <v>3630</v>
      </c>
      <c r="D45" s="13"/>
      <c r="E45" s="13"/>
      <c r="F45" s="13"/>
      <c r="G45" s="13"/>
      <c r="H45" s="13"/>
      <c r="I45" s="13"/>
      <c r="J45" s="13"/>
      <c r="K45" s="41"/>
    </row>
    <row r="46" spans="1:11" ht="11.1" customHeight="1" x14ac:dyDescent="0.2">
      <c r="A46" s="418"/>
      <c r="B46" s="417" t="s">
        <v>3631</v>
      </c>
      <c r="C46" s="13" t="s">
        <v>3632</v>
      </c>
      <c r="D46" s="13"/>
      <c r="E46" s="13"/>
      <c r="F46" s="13"/>
      <c r="G46" s="13"/>
      <c r="H46" s="13"/>
      <c r="I46" s="13"/>
      <c r="J46" s="13"/>
      <c r="K46" s="41"/>
    </row>
    <row r="47" spans="1:11" ht="11.1" customHeight="1" x14ac:dyDescent="0.2">
      <c r="A47" s="36"/>
      <c r="B47" s="417" t="s">
        <v>95</v>
      </c>
      <c r="C47" s="157" t="s">
        <v>3714</v>
      </c>
      <c r="D47" s="13"/>
      <c r="E47" s="13"/>
      <c r="F47" s="13"/>
      <c r="G47" s="13"/>
      <c r="H47" s="13"/>
      <c r="I47" s="13"/>
      <c r="J47" s="13"/>
      <c r="K47" s="41"/>
    </row>
    <row r="48" spans="1:11" ht="11.1" customHeight="1" x14ac:dyDescent="0.2">
      <c r="A48" s="36" t="s">
        <v>3715</v>
      </c>
      <c r="B48" s="417"/>
      <c r="C48" s="157"/>
      <c r="D48" s="13"/>
      <c r="E48" s="13"/>
      <c r="F48" s="13"/>
      <c r="G48" s="13"/>
      <c r="H48" s="13"/>
      <c r="I48" s="13"/>
      <c r="J48" s="13"/>
      <c r="K48" s="41"/>
    </row>
    <row r="49" spans="1:11" ht="11.1" customHeight="1" x14ac:dyDescent="0.2">
      <c r="A49" s="418"/>
      <c r="B49" s="417" t="s">
        <v>57</v>
      </c>
      <c r="C49" s="157" t="s">
        <v>3633</v>
      </c>
      <c r="D49" s="13"/>
      <c r="E49" s="13"/>
      <c r="F49" s="13"/>
      <c r="G49" s="13"/>
      <c r="H49" s="13"/>
      <c r="I49" s="13"/>
      <c r="J49" s="13"/>
      <c r="K49" s="41"/>
    </row>
    <row r="50" spans="1:11" ht="11.1" customHeight="1" x14ac:dyDescent="0.2">
      <c r="A50" s="80" t="s">
        <v>3634</v>
      </c>
      <c r="B50" s="419"/>
      <c r="C50" s="13"/>
      <c r="D50" s="13"/>
      <c r="E50" s="13"/>
      <c r="F50" s="13"/>
      <c r="G50" s="13"/>
      <c r="H50" s="13"/>
      <c r="I50" s="13"/>
      <c r="J50" s="13"/>
      <c r="K50" s="41"/>
    </row>
    <row r="51" spans="1:11" ht="11.1" customHeight="1" x14ac:dyDescent="0.2">
      <c r="A51" s="418"/>
      <c r="B51" s="417" t="s">
        <v>3635</v>
      </c>
      <c r="C51" s="157" t="s">
        <v>3636</v>
      </c>
      <c r="D51" s="13"/>
      <c r="E51" s="13"/>
      <c r="F51" s="13"/>
      <c r="G51" s="13"/>
      <c r="H51" s="13"/>
      <c r="I51" s="13"/>
      <c r="J51" s="13"/>
      <c r="K51" s="41"/>
    </row>
    <row r="52" spans="1:11" ht="11.1" customHeight="1" x14ac:dyDescent="0.2">
      <c r="A52" s="418"/>
      <c r="B52" s="420" t="s">
        <v>3637</v>
      </c>
      <c r="C52" s="157" t="s">
        <v>3638</v>
      </c>
      <c r="D52" s="13"/>
      <c r="E52" s="13"/>
      <c r="F52" s="13"/>
      <c r="G52" s="13"/>
      <c r="H52" s="13"/>
      <c r="I52" s="13"/>
      <c r="J52" s="13"/>
      <c r="K52" s="41"/>
    </row>
    <row r="53" spans="1:11" ht="11.1" customHeight="1" x14ac:dyDescent="0.2">
      <c r="A53" s="36"/>
      <c r="B53" s="417" t="s">
        <v>3639</v>
      </c>
      <c r="C53" s="157" t="s">
        <v>3640</v>
      </c>
      <c r="D53" s="13"/>
      <c r="E53" s="13"/>
      <c r="F53" s="13"/>
      <c r="G53" s="13"/>
      <c r="H53" s="13"/>
      <c r="I53" s="13"/>
      <c r="J53" s="13"/>
      <c r="K53" s="41"/>
    </row>
    <row r="54" spans="1:11" ht="11.1" customHeight="1" x14ac:dyDescent="0.2">
      <c r="A54" s="36"/>
      <c r="B54" s="417" t="s">
        <v>25</v>
      </c>
      <c r="C54" s="13" t="s">
        <v>3641</v>
      </c>
      <c r="D54" s="13"/>
      <c r="E54" s="13"/>
      <c r="F54" s="13"/>
      <c r="G54" s="13"/>
      <c r="H54" s="13"/>
      <c r="I54" s="13"/>
      <c r="J54" s="13"/>
      <c r="K54" s="41"/>
    </row>
    <row r="55" spans="1:11" ht="11.1" customHeight="1" x14ac:dyDescent="0.2">
      <c r="A55" s="36" t="s">
        <v>3642</v>
      </c>
      <c r="B55" s="421"/>
      <c r="C55" s="13"/>
      <c r="D55" s="13"/>
      <c r="E55" s="13"/>
      <c r="F55" s="13"/>
      <c r="G55" s="13"/>
      <c r="H55" s="13"/>
      <c r="I55" s="13"/>
      <c r="J55" s="13"/>
      <c r="K55" s="41"/>
    </row>
    <row r="56" spans="1:11" ht="11.1" customHeight="1" x14ac:dyDescent="0.2">
      <c r="A56" s="36" t="s">
        <v>3643</v>
      </c>
      <c r="B56" s="421"/>
      <c r="C56" s="13"/>
      <c r="D56" s="13"/>
      <c r="E56" s="13"/>
      <c r="F56" s="13"/>
      <c r="G56" s="13"/>
      <c r="H56" s="13"/>
      <c r="I56" s="13"/>
      <c r="J56" s="13"/>
      <c r="K56" s="41"/>
    </row>
    <row r="57" spans="1:11" ht="11.1" customHeight="1" x14ac:dyDescent="0.2">
      <c r="A57" s="80" t="s">
        <v>3644</v>
      </c>
      <c r="B57" s="421"/>
      <c r="C57" s="13"/>
      <c r="D57" s="13"/>
      <c r="E57" s="13"/>
      <c r="F57" s="13"/>
      <c r="G57" s="13"/>
      <c r="H57" s="13"/>
      <c r="I57" s="13"/>
      <c r="J57" s="13"/>
      <c r="K57" s="41"/>
    </row>
    <row r="58" spans="1:11" ht="11.1" customHeight="1" x14ac:dyDescent="0.2">
      <c r="A58" s="422" t="s">
        <v>3645</v>
      </c>
      <c r="B58" s="13" t="s">
        <v>3646</v>
      </c>
      <c r="C58" s="13"/>
      <c r="D58" s="13"/>
      <c r="E58" s="13"/>
      <c r="F58" s="13"/>
      <c r="G58" s="13"/>
      <c r="H58" s="13"/>
      <c r="I58" s="13"/>
      <c r="J58" s="13"/>
      <c r="K58" s="41"/>
    </row>
    <row r="59" spans="1:11" ht="11.1" customHeight="1" x14ac:dyDescent="0.2">
      <c r="A59" s="80" t="s">
        <v>3647</v>
      </c>
      <c r="B59" s="421"/>
      <c r="C59" s="13"/>
      <c r="D59" s="13"/>
      <c r="E59" s="13"/>
      <c r="F59" s="13"/>
      <c r="G59" s="13"/>
      <c r="H59" s="13"/>
      <c r="I59" s="13"/>
      <c r="J59" s="13"/>
      <c r="K59" s="41"/>
    </row>
    <row r="60" spans="1:11" ht="11.1" customHeight="1" x14ac:dyDescent="0.2">
      <c r="A60" s="80"/>
      <c r="B60" s="417" t="s">
        <v>62</v>
      </c>
      <c r="C60" s="13" t="s">
        <v>3648</v>
      </c>
      <c r="D60" s="13"/>
      <c r="E60" s="13"/>
      <c r="F60" s="13"/>
      <c r="G60" s="13"/>
      <c r="H60" s="13"/>
      <c r="I60" s="13"/>
      <c r="J60" s="13"/>
      <c r="K60" s="41"/>
    </row>
    <row r="61" spans="1:11" ht="11.1" customHeight="1" x14ac:dyDescent="0.2">
      <c r="A61" s="80"/>
      <c r="B61" s="417" t="s">
        <v>63</v>
      </c>
      <c r="C61" s="13" t="s">
        <v>3649</v>
      </c>
      <c r="D61" s="13"/>
      <c r="E61" s="13"/>
      <c r="F61" s="13"/>
      <c r="G61" s="13"/>
      <c r="H61" s="13"/>
      <c r="I61" s="13"/>
      <c r="J61" s="13"/>
      <c r="K61" s="41"/>
    </row>
    <row r="62" spans="1:11" ht="11.1" customHeight="1" x14ac:dyDescent="0.2">
      <c r="A62" s="423" t="s">
        <v>3650</v>
      </c>
      <c r="B62" s="417"/>
      <c r="C62" s="13"/>
      <c r="D62" s="13"/>
      <c r="E62" s="13"/>
      <c r="F62" s="424" t="s">
        <v>3651</v>
      </c>
      <c r="G62" s="13"/>
      <c r="H62" s="13"/>
      <c r="I62" s="13"/>
      <c r="J62" s="13"/>
      <c r="K62" s="41"/>
    </row>
    <row r="63" spans="1:11" ht="11.1" customHeight="1" x14ac:dyDescent="0.2">
      <c r="A63" s="36"/>
      <c r="B63" s="417" t="s">
        <v>3652</v>
      </c>
      <c r="C63" s="157" t="s">
        <v>3653</v>
      </c>
      <c r="D63" s="13"/>
      <c r="E63" s="13"/>
      <c r="F63" s="13"/>
      <c r="G63" s="13"/>
      <c r="H63" s="13"/>
      <c r="I63" s="13"/>
      <c r="J63" s="13"/>
      <c r="K63" s="41"/>
    </row>
    <row r="64" spans="1:11" ht="11.1" customHeight="1" x14ac:dyDescent="0.2">
      <c r="A64" s="36" t="s">
        <v>4328</v>
      </c>
      <c r="B64" s="417"/>
      <c r="C64" s="13"/>
      <c r="D64" s="13"/>
      <c r="E64" s="13"/>
      <c r="F64" s="13"/>
      <c r="G64" s="13"/>
      <c r="H64" s="13"/>
      <c r="I64" s="13"/>
      <c r="J64" s="13"/>
      <c r="K64" s="41"/>
    </row>
    <row r="65" spans="1:11" ht="11.1" customHeight="1" x14ac:dyDescent="0.2">
      <c r="A65" s="423"/>
      <c r="B65" s="417"/>
      <c r="C65" s="415" t="s">
        <v>3604</v>
      </c>
      <c r="D65" s="13"/>
      <c r="E65" s="13"/>
      <c r="F65" s="13"/>
      <c r="G65" s="13"/>
      <c r="H65" s="13"/>
      <c r="I65" s="13"/>
      <c r="J65" s="13"/>
      <c r="K65" s="41"/>
    </row>
    <row r="66" spans="1:11" ht="11.1" customHeight="1" x14ac:dyDescent="0.2">
      <c r="A66" s="423" t="s">
        <v>3654</v>
      </c>
      <c r="B66" s="421"/>
      <c r="C66" s="415"/>
      <c r="D66" s="13"/>
      <c r="E66" s="13"/>
      <c r="F66" s="13"/>
      <c r="G66" s="13"/>
      <c r="H66" s="13"/>
      <c r="I66" s="13"/>
      <c r="J66" s="13"/>
      <c r="K66" s="41"/>
    </row>
    <row r="67" spans="1:11" ht="11.1" customHeight="1" x14ac:dyDescent="0.2">
      <c r="A67" s="149" t="s">
        <v>3655</v>
      </c>
      <c r="B67" s="421"/>
      <c r="C67" s="415"/>
      <c r="D67" s="13"/>
      <c r="E67" s="13"/>
      <c r="F67" s="13"/>
      <c r="G67" s="13"/>
      <c r="H67" s="13"/>
      <c r="I67" s="13"/>
      <c r="J67" s="13"/>
      <c r="K67" s="41"/>
    </row>
    <row r="68" spans="1:11" ht="11.1" customHeight="1" x14ac:dyDescent="0.2">
      <c r="A68" s="36"/>
      <c r="B68" s="417" t="s">
        <v>3656</v>
      </c>
      <c r="C68" s="157" t="s">
        <v>3657</v>
      </c>
      <c r="D68" s="13"/>
      <c r="E68" s="13"/>
      <c r="F68" s="13"/>
      <c r="G68" s="13"/>
      <c r="H68" s="13"/>
      <c r="I68" s="13"/>
      <c r="J68" s="13"/>
      <c r="K68" s="41"/>
    </row>
    <row r="69" spans="1:11" ht="11.1" customHeight="1" x14ac:dyDescent="0.2">
      <c r="A69" s="36"/>
      <c r="B69" s="417" t="s">
        <v>70</v>
      </c>
      <c r="C69" s="157" t="s">
        <v>3658</v>
      </c>
      <c r="D69" s="13"/>
      <c r="E69" s="13"/>
      <c r="F69" s="13"/>
      <c r="G69" s="13"/>
      <c r="H69" s="13"/>
      <c r="I69" s="13"/>
      <c r="J69" s="13"/>
      <c r="K69" s="41"/>
    </row>
    <row r="70" spans="1:11" ht="11.1" customHeight="1" x14ac:dyDescent="0.2">
      <c r="A70" s="80" t="s">
        <v>4330</v>
      </c>
      <c r="B70" s="417"/>
      <c r="C70" s="157"/>
      <c r="D70" s="13"/>
      <c r="E70" s="13"/>
      <c r="F70" s="13"/>
      <c r="G70" s="13"/>
      <c r="H70" s="13"/>
      <c r="I70" s="13"/>
      <c r="J70" s="13"/>
      <c r="K70" s="41"/>
    </row>
    <row r="71" spans="1:11" ht="11.1" customHeight="1" x14ac:dyDescent="0.2">
      <c r="A71" s="80" t="s">
        <v>4329</v>
      </c>
      <c r="B71" s="417"/>
      <c r="C71" s="157"/>
      <c r="D71" s="13"/>
      <c r="E71" s="13"/>
      <c r="F71" s="13"/>
      <c r="G71" s="13"/>
      <c r="H71" s="13"/>
      <c r="I71" s="13"/>
      <c r="J71" s="13"/>
      <c r="K71" s="41"/>
    </row>
    <row r="72" spans="1:11" ht="11.1" customHeight="1" x14ac:dyDescent="0.2">
      <c r="A72" s="36"/>
      <c r="B72" s="417" t="s">
        <v>3659</v>
      </c>
      <c r="C72" s="157" t="s">
        <v>3660</v>
      </c>
      <c r="D72" s="13"/>
      <c r="E72" s="13"/>
      <c r="F72" s="13"/>
      <c r="G72" s="13"/>
      <c r="H72" s="13"/>
      <c r="I72" s="13"/>
      <c r="J72" s="13"/>
      <c r="K72" s="41"/>
    </row>
    <row r="73" spans="1:11" ht="11.1" customHeight="1" x14ac:dyDescent="0.2">
      <c r="A73" s="36"/>
      <c r="B73" s="417" t="s">
        <v>3661</v>
      </c>
      <c r="C73" s="157" t="s">
        <v>3662</v>
      </c>
      <c r="D73" s="13"/>
      <c r="E73" s="13"/>
      <c r="F73" s="13"/>
      <c r="G73" s="13"/>
      <c r="H73" s="13"/>
      <c r="I73" s="13"/>
      <c r="J73" s="13"/>
      <c r="K73" s="41"/>
    </row>
    <row r="74" spans="1:11" ht="11.1" customHeight="1" x14ac:dyDescent="0.2">
      <c r="A74" s="36"/>
      <c r="B74" s="417" t="s">
        <v>3669</v>
      </c>
      <c r="C74" s="157" t="s">
        <v>3670</v>
      </c>
      <c r="D74" s="13"/>
      <c r="E74" s="13"/>
      <c r="F74" s="13"/>
      <c r="G74" s="13"/>
      <c r="H74" s="13"/>
      <c r="I74" s="13"/>
      <c r="J74" s="13"/>
      <c r="K74" s="41"/>
    </row>
    <row r="75" spans="1:11" ht="11.1" customHeight="1" x14ac:dyDescent="0.2">
      <c r="A75" s="36"/>
      <c r="B75" s="417" t="s">
        <v>3671</v>
      </c>
      <c r="C75" s="157" t="s">
        <v>3672</v>
      </c>
      <c r="D75" s="13"/>
      <c r="E75" s="13"/>
      <c r="F75" s="13"/>
      <c r="G75" s="13"/>
      <c r="H75" s="13"/>
      <c r="I75" s="13"/>
      <c r="J75" s="13"/>
      <c r="K75" s="41"/>
    </row>
    <row r="76" spans="1:11" ht="11.1" customHeight="1" x14ac:dyDescent="0.2">
      <c r="A76" s="36"/>
      <c r="B76" s="417" t="s">
        <v>3673</v>
      </c>
      <c r="C76" s="157" t="s">
        <v>3674</v>
      </c>
      <c r="D76" s="13"/>
      <c r="E76" s="13"/>
      <c r="F76" s="13"/>
      <c r="G76" s="13"/>
      <c r="H76" s="13"/>
      <c r="I76" s="13"/>
      <c r="J76" s="13"/>
      <c r="K76" s="41"/>
    </row>
    <row r="77" spans="1:11" ht="11.1" customHeight="1" x14ac:dyDescent="0.2">
      <c r="A77" s="36"/>
      <c r="B77" s="417" t="s">
        <v>3675</v>
      </c>
      <c r="C77" s="157" t="s">
        <v>3676</v>
      </c>
      <c r="D77" s="13"/>
      <c r="E77" s="13"/>
      <c r="F77" s="13"/>
      <c r="G77" s="13"/>
      <c r="H77" s="13"/>
      <c r="I77" s="13"/>
      <c r="J77" s="13"/>
      <c r="K77" s="41"/>
    </row>
    <row r="78" spans="1:11" ht="11.1" customHeight="1" x14ac:dyDescent="0.2">
      <c r="A78" s="36"/>
      <c r="B78" s="417" t="s">
        <v>3677</v>
      </c>
      <c r="C78" s="157" t="s">
        <v>3678</v>
      </c>
      <c r="D78" s="13"/>
      <c r="E78" s="13"/>
      <c r="F78" s="13"/>
      <c r="G78" s="13"/>
      <c r="H78" s="13"/>
      <c r="I78" s="13"/>
      <c r="J78" s="13"/>
      <c r="K78" s="41"/>
    </row>
    <row r="79" spans="1:11" ht="11.1" customHeight="1" x14ac:dyDescent="0.2">
      <c r="A79" s="36"/>
      <c r="B79" s="417" t="s">
        <v>3679</v>
      </c>
      <c r="C79" s="157" t="s">
        <v>3680</v>
      </c>
      <c r="D79" s="13"/>
      <c r="E79" s="13"/>
      <c r="F79" s="13"/>
      <c r="G79" s="13"/>
      <c r="H79" s="13"/>
      <c r="I79" s="13"/>
      <c r="J79" s="13"/>
      <c r="K79" s="41"/>
    </row>
    <row r="80" spans="1:11" ht="11.1" customHeight="1" x14ac:dyDescent="0.2">
      <c r="A80" s="36"/>
      <c r="B80" s="417" t="s">
        <v>3681</v>
      </c>
      <c r="C80" s="157" t="s">
        <v>3682</v>
      </c>
      <c r="D80" s="13"/>
      <c r="E80" s="13"/>
      <c r="F80" s="13"/>
      <c r="G80" s="13"/>
      <c r="H80" s="13"/>
      <c r="I80" s="13"/>
      <c r="J80" s="13"/>
      <c r="K80" s="41"/>
    </row>
    <row r="81" spans="1:11" ht="11.1" customHeight="1" x14ac:dyDescent="0.2">
      <c r="A81" s="36"/>
      <c r="B81" s="417" t="s">
        <v>3683</v>
      </c>
      <c r="C81" s="157" t="s">
        <v>3684</v>
      </c>
      <c r="D81" s="13"/>
      <c r="E81" s="13"/>
      <c r="F81" s="13"/>
      <c r="G81" s="13"/>
      <c r="H81" s="13"/>
      <c r="I81" s="13"/>
      <c r="J81" s="13"/>
      <c r="K81" s="41"/>
    </row>
    <row r="82" spans="1:11" ht="11.1" customHeight="1" x14ac:dyDescent="0.2">
      <c r="A82" s="36"/>
      <c r="B82" s="417" t="s">
        <v>3685</v>
      </c>
      <c r="C82" s="157" t="s">
        <v>3686</v>
      </c>
      <c r="D82" s="13"/>
      <c r="E82" s="13"/>
      <c r="F82" s="13"/>
      <c r="G82" s="13"/>
      <c r="H82" s="13"/>
      <c r="I82" s="13"/>
      <c r="J82" s="13"/>
      <c r="K82" s="41"/>
    </row>
    <row r="83" spans="1:11" ht="11.1" customHeight="1" x14ac:dyDescent="0.2">
      <c r="A83" s="36"/>
      <c r="B83" s="417" t="s">
        <v>3687</v>
      </c>
      <c r="C83" s="157" t="s">
        <v>3688</v>
      </c>
      <c r="D83" s="13"/>
      <c r="E83" s="13"/>
      <c r="F83" s="13"/>
      <c r="G83" s="13"/>
      <c r="H83" s="13"/>
      <c r="I83" s="13"/>
      <c r="J83" s="13"/>
      <c r="K83" s="41"/>
    </row>
    <row r="84" spans="1:11" ht="11.1" customHeight="1" x14ac:dyDescent="0.2">
      <c r="A84" s="36"/>
      <c r="B84" s="417" t="s">
        <v>3689</v>
      </c>
      <c r="C84" s="157" t="s">
        <v>3690</v>
      </c>
      <c r="D84" s="13"/>
      <c r="E84" s="13"/>
      <c r="F84" s="13"/>
      <c r="G84" s="13"/>
      <c r="H84" s="13"/>
      <c r="I84" s="13"/>
      <c r="J84" s="13"/>
      <c r="K84" s="41"/>
    </row>
    <row r="85" spans="1:11" ht="11.1" customHeight="1" x14ac:dyDescent="0.2">
      <c r="A85" s="36"/>
      <c r="B85" s="417" t="s">
        <v>3691</v>
      </c>
      <c r="C85" s="157" t="s">
        <v>3692</v>
      </c>
      <c r="D85" s="13"/>
      <c r="E85" s="13"/>
      <c r="F85" s="13"/>
      <c r="G85" s="13"/>
      <c r="H85" s="13"/>
      <c r="I85" s="13"/>
      <c r="J85" s="13"/>
      <c r="K85" s="41"/>
    </row>
    <row r="86" spans="1:11" ht="11.1" customHeight="1" x14ac:dyDescent="0.2">
      <c r="A86" s="36"/>
      <c r="B86" s="417" t="s">
        <v>3693</v>
      </c>
      <c r="C86" s="157" t="s">
        <v>3694</v>
      </c>
      <c r="D86" s="13"/>
      <c r="E86" s="13"/>
      <c r="F86" s="13"/>
      <c r="G86" s="13"/>
      <c r="H86" s="13"/>
      <c r="I86" s="13"/>
      <c r="J86" s="13"/>
      <c r="K86" s="41"/>
    </row>
    <row r="87" spans="1:11" ht="11.1" customHeight="1" x14ac:dyDescent="0.2">
      <c r="A87" s="36"/>
      <c r="B87" s="417" t="s">
        <v>3695</v>
      </c>
      <c r="C87" s="157" t="s">
        <v>3696</v>
      </c>
      <c r="D87" s="13"/>
      <c r="E87" s="13"/>
      <c r="F87" s="13"/>
      <c r="G87" s="13"/>
      <c r="H87" s="13"/>
      <c r="I87" s="13"/>
      <c r="J87" s="13"/>
      <c r="K87" s="41"/>
    </row>
    <row r="88" spans="1:11" ht="11.1" customHeight="1" x14ac:dyDescent="0.2">
      <c r="A88" s="80" t="s">
        <v>3697</v>
      </c>
      <c r="B88" s="209"/>
      <c r="C88" s="157"/>
      <c r="D88" s="13"/>
      <c r="E88" s="13"/>
      <c r="F88" s="13"/>
      <c r="G88" s="13"/>
      <c r="H88" s="13"/>
      <c r="I88" s="13"/>
      <c r="J88" s="13"/>
      <c r="K88" s="41"/>
    </row>
    <row r="89" spans="1:11" ht="11.1" customHeight="1" x14ac:dyDescent="0.2">
      <c r="A89" s="13"/>
      <c r="B89" s="417" t="s">
        <v>3698</v>
      </c>
      <c r="C89" s="157" t="s">
        <v>3699</v>
      </c>
      <c r="D89" s="13"/>
      <c r="E89" s="13"/>
      <c r="F89" s="13"/>
      <c r="G89" s="13"/>
      <c r="H89" s="13"/>
      <c r="I89" s="13"/>
      <c r="J89" s="13"/>
      <c r="K89" s="962"/>
    </row>
    <row r="90" spans="1:11" ht="11.1" customHeight="1" x14ac:dyDescent="0.2">
      <c r="A90" s="967" t="s">
        <v>3700</v>
      </c>
      <c r="B90" s="417" t="s">
        <v>42</v>
      </c>
      <c r="C90" s="157" t="s">
        <v>3701</v>
      </c>
      <c r="D90" s="13"/>
      <c r="E90" s="13"/>
      <c r="F90" s="13"/>
      <c r="G90" s="13"/>
      <c r="H90" s="13"/>
      <c r="I90" s="13"/>
      <c r="J90" s="13"/>
      <c r="K90" s="41"/>
    </row>
    <row r="91" spans="1:11" ht="11.1" customHeight="1" x14ac:dyDescent="0.2">
      <c r="A91" s="423"/>
      <c r="B91" s="417"/>
      <c r="C91" s="415" t="s">
        <v>3604</v>
      </c>
      <c r="D91" s="13"/>
      <c r="E91" s="13"/>
      <c r="F91" s="13"/>
      <c r="G91" s="13"/>
      <c r="H91" s="13"/>
      <c r="I91" s="13"/>
      <c r="J91" s="13"/>
      <c r="K91" s="41"/>
    </row>
    <row r="92" spans="1:11" ht="11.1" customHeight="1" x14ac:dyDescent="0.2">
      <c r="A92" s="36"/>
      <c r="B92" s="417" t="s">
        <v>3716</v>
      </c>
      <c r="C92" s="157" t="s">
        <v>3717</v>
      </c>
      <c r="D92" s="13"/>
      <c r="E92" s="13"/>
      <c r="F92" s="13"/>
      <c r="G92" s="13"/>
      <c r="H92" s="13"/>
      <c r="I92" s="13"/>
      <c r="J92" s="13"/>
      <c r="K92" s="41"/>
    </row>
    <row r="93" spans="1:11" ht="11.1" customHeight="1" x14ac:dyDescent="0.2">
      <c r="A93" s="80" t="s">
        <v>3718</v>
      </c>
      <c r="B93" s="417"/>
      <c r="C93" s="157"/>
      <c r="D93" s="13"/>
      <c r="E93" s="13"/>
      <c r="F93" s="13"/>
      <c r="G93" s="13"/>
      <c r="H93" s="13"/>
      <c r="I93" s="13"/>
      <c r="J93" s="13"/>
      <c r="K93" s="41"/>
    </row>
    <row r="94" spans="1:11" ht="11.1" customHeight="1" x14ac:dyDescent="0.2">
      <c r="A94" s="36" t="s">
        <v>3719</v>
      </c>
      <c r="B94" s="417"/>
      <c r="C94" s="157"/>
      <c r="D94" s="13"/>
      <c r="E94" s="13"/>
      <c r="F94" s="13"/>
      <c r="G94" s="13"/>
      <c r="H94" s="13"/>
      <c r="I94" s="13"/>
      <c r="J94" s="13"/>
      <c r="K94" s="41"/>
    </row>
    <row r="95" spans="1:11" ht="11.1" customHeight="1" x14ac:dyDescent="0.2">
      <c r="A95" s="36" t="s">
        <v>3720</v>
      </c>
      <c r="B95" s="417"/>
      <c r="C95" s="157"/>
      <c r="D95" s="13"/>
      <c r="E95" s="13"/>
      <c r="F95" s="13"/>
      <c r="G95" s="13"/>
      <c r="H95" s="13"/>
      <c r="I95" s="13"/>
      <c r="J95" s="13"/>
      <c r="K95" s="41"/>
    </row>
    <row r="96" spans="1:11" ht="11.1" customHeight="1" x14ac:dyDescent="0.2">
      <c r="A96" s="80" t="s">
        <v>3721</v>
      </c>
      <c r="B96" s="417"/>
      <c r="C96" s="157"/>
      <c r="D96" s="13"/>
      <c r="E96" s="13"/>
      <c r="F96" s="13"/>
      <c r="G96" s="13"/>
      <c r="H96" s="13"/>
      <c r="I96" s="13"/>
      <c r="J96" s="13"/>
      <c r="K96" s="41"/>
    </row>
    <row r="97" spans="1:11" ht="11.1" customHeight="1" x14ac:dyDescent="0.2">
      <c r="A97" s="36" t="s">
        <v>3722</v>
      </c>
      <c r="B97" s="417"/>
      <c r="C97" s="157"/>
      <c r="D97" s="13"/>
      <c r="E97" s="13"/>
      <c r="F97" s="13"/>
      <c r="G97" s="13"/>
      <c r="H97" s="13"/>
      <c r="I97" s="13"/>
      <c r="J97" s="13"/>
      <c r="K97" s="41"/>
    </row>
    <row r="98" spans="1:11" ht="11.1" customHeight="1" x14ac:dyDescent="0.2">
      <c r="A98" s="36"/>
      <c r="B98" s="417" t="s">
        <v>3723</v>
      </c>
      <c r="C98" s="157" t="s">
        <v>3724</v>
      </c>
      <c r="D98" s="13"/>
      <c r="E98" s="13"/>
      <c r="F98" s="13"/>
      <c r="G98" s="13"/>
      <c r="H98" s="13"/>
      <c r="I98" s="13"/>
      <c r="J98" s="13"/>
      <c r="K98" s="41"/>
    </row>
    <row r="99" spans="1:11" ht="11.1" customHeight="1" x14ac:dyDescent="0.2">
      <c r="A99" s="36" t="s">
        <v>3725</v>
      </c>
      <c r="B99" s="417"/>
      <c r="C99" s="157"/>
      <c r="D99" s="13"/>
      <c r="E99" s="13"/>
      <c r="F99" s="13"/>
      <c r="G99" s="13"/>
      <c r="H99" s="13"/>
      <c r="I99" s="13"/>
      <c r="J99" s="13"/>
      <c r="K99" s="41"/>
    </row>
    <row r="100" spans="1:11" ht="11.1" customHeight="1" x14ac:dyDescent="0.2">
      <c r="A100" s="36" t="s">
        <v>3726</v>
      </c>
      <c r="B100" s="417"/>
      <c r="C100" s="157"/>
      <c r="D100" s="13"/>
      <c r="E100" s="13"/>
      <c r="F100" s="13"/>
      <c r="G100" s="13"/>
      <c r="H100" s="13"/>
      <c r="I100" s="13"/>
      <c r="J100" s="13"/>
      <c r="K100" s="41"/>
    </row>
    <row r="101" spans="1:11" ht="11.1" customHeight="1" x14ac:dyDescent="0.2">
      <c r="A101" s="36" t="s">
        <v>3727</v>
      </c>
      <c r="B101" s="417"/>
      <c r="C101" s="157"/>
      <c r="D101" s="13"/>
      <c r="E101" s="13"/>
      <c r="F101" s="13"/>
      <c r="G101" s="13"/>
      <c r="H101" s="13"/>
      <c r="I101" s="13"/>
      <c r="J101" s="13"/>
      <c r="K101" s="41"/>
    </row>
    <row r="102" spans="1:11" ht="11.1" customHeight="1" x14ac:dyDescent="0.2">
      <c r="A102" s="36" t="s">
        <v>3728</v>
      </c>
      <c r="B102" s="417"/>
      <c r="C102" s="157"/>
      <c r="D102" s="13"/>
      <c r="E102" s="13"/>
      <c r="F102" s="13"/>
      <c r="G102" s="13"/>
      <c r="H102" s="13"/>
      <c r="I102" s="13"/>
      <c r="J102" s="13"/>
      <c r="K102" s="41"/>
    </row>
    <row r="103" spans="1:11" ht="11.1" customHeight="1" x14ac:dyDescent="0.2">
      <c r="A103" s="36"/>
      <c r="B103" s="417" t="s">
        <v>3663</v>
      </c>
      <c r="C103" s="157" t="s">
        <v>3664</v>
      </c>
      <c r="D103" s="13"/>
      <c r="E103" s="13"/>
      <c r="F103" s="13"/>
      <c r="G103" s="13"/>
      <c r="H103" s="13"/>
      <c r="I103" s="13"/>
      <c r="J103" s="13"/>
      <c r="K103" s="41"/>
    </row>
    <row r="104" spans="1:11" ht="11.1" customHeight="1" x14ac:dyDescent="0.2">
      <c r="A104" s="80" t="s">
        <v>3665</v>
      </c>
      <c r="B104" s="417"/>
      <c r="C104" s="157"/>
      <c r="D104" s="13"/>
      <c r="E104" s="13"/>
      <c r="F104" s="13"/>
      <c r="G104" s="13"/>
      <c r="H104" s="13"/>
      <c r="I104" s="13"/>
      <c r="J104" s="13"/>
      <c r="K104" s="41"/>
    </row>
    <row r="105" spans="1:11" ht="11.1" customHeight="1" x14ac:dyDescent="0.2">
      <c r="A105" s="36" t="s">
        <v>3666</v>
      </c>
      <c r="B105" s="417"/>
      <c r="C105" s="157"/>
      <c r="D105" s="13"/>
      <c r="E105" s="13"/>
      <c r="F105" s="13"/>
      <c r="G105" s="13"/>
      <c r="H105" s="13"/>
      <c r="I105" s="13"/>
      <c r="J105" s="13"/>
      <c r="K105" s="41"/>
    </row>
    <row r="106" spans="1:11" ht="11.1" customHeight="1" x14ac:dyDescent="0.2">
      <c r="A106" s="80" t="s">
        <v>3667</v>
      </c>
      <c r="B106" s="417"/>
      <c r="C106" s="157"/>
      <c r="D106" s="13"/>
      <c r="E106" s="13"/>
      <c r="F106" s="13"/>
      <c r="G106" s="13"/>
      <c r="H106" s="13"/>
      <c r="I106" s="13"/>
      <c r="J106" s="13"/>
      <c r="K106" s="41"/>
    </row>
    <row r="107" spans="1:11" ht="11.1" customHeight="1" x14ac:dyDescent="0.2">
      <c r="A107" s="80" t="s">
        <v>4326</v>
      </c>
      <c r="B107" s="417"/>
      <c r="C107" s="157"/>
      <c r="D107" s="13"/>
      <c r="E107" s="13"/>
      <c r="F107" s="13"/>
      <c r="G107" s="13"/>
      <c r="H107" s="13"/>
      <c r="I107" s="13"/>
      <c r="J107" s="13"/>
      <c r="K107" s="41"/>
    </row>
    <row r="108" spans="1:11" ht="11.1" customHeight="1" x14ac:dyDescent="0.2">
      <c r="A108" s="80" t="s">
        <v>4327</v>
      </c>
      <c r="B108" s="417"/>
      <c r="C108" s="157"/>
      <c r="D108" s="13"/>
      <c r="E108" s="13"/>
      <c r="F108" s="13"/>
      <c r="G108" s="13"/>
      <c r="H108" s="13"/>
      <c r="I108" s="13"/>
      <c r="J108" s="13"/>
      <c r="K108" s="41"/>
    </row>
    <row r="109" spans="1:11" ht="11.1" customHeight="1" x14ac:dyDescent="0.2">
      <c r="A109" s="36" t="s">
        <v>3668</v>
      </c>
      <c r="B109" s="417"/>
      <c r="C109" s="157"/>
      <c r="D109" s="13"/>
      <c r="E109" s="13"/>
      <c r="F109" s="13"/>
      <c r="G109" s="13"/>
      <c r="H109" s="13"/>
      <c r="I109" s="13"/>
      <c r="J109" s="13"/>
      <c r="K109" s="41"/>
    </row>
    <row r="110" spans="1:11" ht="11.1" customHeight="1" x14ac:dyDescent="0.2">
      <c r="A110" s="36"/>
      <c r="B110" s="417" t="s">
        <v>3729</v>
      </c>
      <c r="C110" s="157" t="s">
        <v>4332</v>
      </c>
      <c r="D110" s="13"/>
      <c r="E110" s="13"/>
      <c r="F110" s="13"/>
      <c r="G110" s="13"/>
      <c r="H110" s="13"/>
      <c r="I110" s="13"/>
      <c r="J110" s="13"/>
      <c r="K110" s="41"/>
    </row>
    <row r="111" spans="1:11" ht="11.1" customHeight="1" x14ac:dyDescent="0.2">
      <c r="A111" s="34"/>
      <c r="B111" s="425" t="s">
        <v>5</v>
      </c>
      <c r="C111" s="212" t="s">
        <v>3730</v>
      </c>
      <c r="D111" s="9"/>
      <c r="E111" s="9"/>
      <c r="F111" s="9"/>
      <c r="G111" s="9"/>
      <c r="H111" s="9"/>
      <c r="I111" s="9"/>
      <c r="J111" s="9"/>
      <c r="K111" s="23"/>
    </row>
    <row r="112" spans="1:11" ht="11.1" customHeight="1" x14ac:dyDescent="0.2">
      <c r="A112" s="80" t="s">
        <v>3731</v>
      </c>
      <c r="B112" s="417"/>
      <c r="C112" s="157"/>
      <c r="D112" s="13"/>
      <c r="E112" s="13"/>
      <c r="F112" s="13"/>
      <c r="G112" s="13"/>
      <c r="H112" s="13"/>
      <c r="I112" s="13"/>
      <c r="J112" s="13"/>
      <c r="K112" s="41"/>
    </row>
    <row r="113" spans="1:11" ht="11.1" customHeight="1" x14ac:dyDescent="0.2">
      <c r="A113" s="80" t="s">
        <v>3732</v>
      </c>
      <c r="B113" s="417"/>
      <c r="C113" s="157"/>
      <c r="D113" s="13"/>
      <c r="E113" s="13"/>
      <c r="F113" s="13"/>
      <c r="G113" s="13"/>
      <c r="H113" s="13"/>
      <c r="I113" s="13"/>
      <c r="J113" s="13"/>
      <c r="K113" s="41"/>
    </row>
    <row r="114" spans="1:11" ht="11.1" customHeight="1" x14ac:dyDescent="0.2">
      <c r="A114" s="36" t="s">
        <v>3733</v>
      </c>
      <c r="B114" s="417"/>
      <c r="C114" s="157"/>
      <c r="D114" s="13"/>
      <c r="E114" s="13"/>
      <c r="F114" s="13"/>
      <c r="G114" s="13"/>
      <c r="H114" s="13"/>
      <c r="I114" s="13"/>
      <c r="J114" s="13"/>
      <c r="K114" s="41"/>
    </row>
    <row r="115" spans="1:11" ht="11.1" customHeight="1" x14ac:dyDescent="0.2">
      <c r="A115" s="38" t="s">
        <v>3734</v>
      </c>
      <c r="B115" s="426"/>
      <c r="C115" s="427" t="s">
        <v>3735</v>
      </c>
      <c r="D115" s="25"/>
      <c r="E115" s="25"/>
      <c r="F115" s="25"/>
      <c r="G115" s="25"/>
      <c r="H115" s="25"/>
      <c r="I115" s="25"/>
      <c r="J115" s="33" t="s">
        <v>3736</v>
      </c>
      <c r="K115" s="22"/>
    </row>
    <row r="116" spans="1:11" ht="11.1" customHeight="1" x14ac:dyDescent="0.2">
      <c r="A116" s="36"/>
      <c r="B116" s="417" t="s">
        <v>100</v>
      </c>
      <c r="C116" s="157" t="s">
        <v>3737</v>
      </c>
      <c r="D116" s="13"/>
      <c r="E116" s="13"/>
      <c r="F116" s="13"/>
      <c r="G116" s="13"/>
      <c r="H116" s="13"/>
      <c r="I116" s="13"/>
      <c r="J116" s="13"/>
      <c r="K116" s="41"/>
    </row>
    <row r="117" spans="1:11" ht="11.1" customHeight="1" x14ac:dyDescent="0.2">
      <c r="A117" s="36"/>
      <c r="B117" s="428" t="s">
        <v>3738</v>
      </c>
      <c r="C117" s="157" t="s">
        <v>3739</v>
      </c>
      <c r="D117" s="13"/>
      <c r="E117" s="13"/>
      <c r="F117" s="13"/>
      <c r="G117" s="13"/>
      <c r="H117" s="13"/>
      <c r="I117" s="13"/>
      <c r="J117" s="13"/>
      <c r="K117" s="41"/>
    </row>
    <row r="118" spans="1:11" ht="11.1" customHeight="1" x14ac:dyDescent="0.2">
      <c r="A118" s="88"/>
      <c r="B118" s="429" t="s">
        <v>3740</v>
      </c>
      <c r="C118" s="105" t="s">
        <v>3741</v>
      </c>
      <c r="D118" s="25"/>
      <c r="E118" s="25"/>
      <c r="F118" s="25"/>
      <c r="G118" s="25"/>
      <c r="H118" s="25"/>
      <c r="I118" s="25"/>
      <c r="J118" s="25"/>
      <c r="K118" s="39"/>
    </row>
    <row r="119" spans="1:11" ht="12" customHeight="1" x14ac:dyDescent="0.2">
      <c r="A119" s="80"/>
      <c r="B119" s="417" t="s">
        <v>4298</v>
      </c>
      <c r="C119" s="13" t="s">
        <v>4304</v>
      </c>
      <c r="D119" s="13"/>
      <c r="E119" s="13"/>
      <c r="F119" s="13"/>
      <c r="G119" s="13"/>
      <c r="H119" s="13"/>
      <c r="I119" s="13"/>
      <c r="J119" s="13"/>
      <c r="K119" s="41"/>
    </row>
    <row r="120" spans="1:11" ht="12" customHeight="1" x14ac:dyDescent="0.2">
      <c r="A120" s="80"/>
      <c r="B120" s="417"/>
      <c r="C120" s="13" t="s">
        <v>4305</v>
      </c>
      <c r="D120" s="13"/>
      <c r="E120" s="13"/>
      <c r="F120" s="13"/>
      <c r="G120" s="13"/>
      <c r="H120" s="13"/>
      <c r="I120" s="13"/>
      <c r="J120" s="13"/>
      <c r="K120" s="41"/>
    </row>
    <row r="121" spans="1:11" ht="12" customHeight="1" x14ac:dyDescent="0.2">
      <c r="A121" s="80"/>
      <c r="B121" s="417" t="s">
        <v>4299</v>
      </c>
      <c r="C121" s="13" t="s">
        <v>4306</v>
      </c>
      <c r="D121" s="13"/>
      <c r="E121" s="13"/>
      <c r="F121" s="13"/>
      <c r="G121" s="13"/>
      <c r="H121" s="13"/>
      <c r="I121" s="13"/>
      <c r="J121" s="13"/>
      <c r="K121" s="41"/>
    </row>
    <row r="122" spans="1:11" ht="12" customHeight="1" x14ac:dyDescent="0.2">
      <c r="A122" s="13" t="s">
        <v>4307</v>
      </c>
      <c r="B122" s="417"/>
      <c r="D122" s="13"/>
      <c r="E122" s="13"/>
      <c r="F122" s="13"/>
      <c r="G122" s="13"/>
      <c r="H122" s="13"/>
      <c r="I122" s="13"/>
      <c r="J122" s="13"/>
      <c r="K122" s="41"/>
    </row>
    <row r="123" spans="1:11" ht="12" customHeight="1" x14ac:dyDescent="0.2">
      <c r="A123" s="80"/>
      <c r="B123" s="417" t="s">
        <v>4308</v>
      </c>
      <c r="C123" s="13" t="s">
        <v>4309</v>
      </c>
      <c r="D123" s="13"/>
      <c r="E123" s="13"/>
      <c r="F123" s="13"/>
      <c r="G123" s="13"/>
      <c r="H123" s="13"/>
      <c r="I123" s="13"/>
      <c r="J123" s="13"/>
      <c r="K123" s="41"/>
    </row>
    <row r="124" spans="1:11" ht="12" customHeight="1" x14ac:dyDescent="0.2">
      <c r="A124" s="13" t="s">
        <v>4310</v>
      </c>
      <c r="B124" s="417"/>
      <c r="C124" s="13"/>
      <c r="D124" s="13"/>
      <c r="E124" s="13"/>
      <c r="F124" s="13"/>
      <c r="G124" s="13"/>
      <c r="H124" s="13"/>
      <c r="I124" s="13"/>
      <c r="J124" s="13"/>
      <c r="K124" s="41"/>
    </row>
    <row r="125" spans="1:11" ht="12" customHeight="1" x14ac:dyDescent="0.2">
      <c r="A125" s="157"/>
      <c r="B125" s="417" t="s">
        <v>4442</v>
      </c>
      <c r="C125" s="157" t="s">
        <v>4443</v>
      </c>
      <c r="D125" s="13"/>
      <c r="E125" s="13"/>
      <c r="F125" s="13"/>
      <c r="G125" s="13"/>
      <c r="H125" s="13"/>
      <c r="I125" s="13"/>
      <c r="J125" s="13"/>
      <c r="K125" s="41"/>
    </row>
    <row r="126" spans="1:11" ht="12" customHeight="1" x14ac:dyDescent="0.2">
      <c r="A126" s="7" t="s">
        <v>4331</v>
      </c>
      <c r="B126" s="9"/>
      <c r="C126" s="9"/>
      <c r="D126" s="9"/>
      <c r="E126" s="9"/>
      <c r="F126" s="9"/>
      <c r="G126" s="9"/>
      <c r="H126" s="9"/>
      <c r="I126" s="9"/>
      <c r="J126" s="9"/>
      <c r="K126" s="23"/>
    </row>
    <row r="127" spans="1:11" ht="11.1" customHeight="1" x14ac:dyDescent="0.2">
      <c r="A127" s="36"/>
      <c r="B127" s="417" t="s">
        <v>3702</v>
      </c>
      <c r="C127" s="157" t="s">
        <v>3703</v>
      </c>
      <c r="D127" s="13"/>
      <c r="E127" s="13"/>
      <c r="F127" s="13"/>
      <c r="G127" s="13"/>
      <c r="H127" s="13"/>
      <c r="I127" s="13"/>
      <c r="J127" s="13"/>
      <c r="K127" s="41"/>
    </row>
    <row r="128" spans="1:11" ht="11.1" customHeight="1" x14ac:dyDescent="0.2">
      <c r="A128" s="36"/>
      <c r="B128" s="417" t="s">
        <v>4416</v>
      </c>
      <c r="C128" s="157" t="s">
        <v>3704</v>
      </c>
      <c r="D128" s="13"/>
      <c r="E128" s="13"/>
      <c r="F128" s="13"/>
      <c r="G128" s="13"/>
      <c r="H128" s="13"/>
      <c r="I128" s="13"/>
      <c r="J128" s="13"/>
      <c r="K128" s="41"/>
    </row>
    <row r="129" spans="1:11" ht="11.1" customHeight="1" x14ac:dyDescent="0.2">
      <c r="A129" s="13"/>
      <c r="B129" s="417" t="s">
        <v>3705</v>
      </c>
      <c r="C129" s="157" t="s">
        <v>3706</v>
      </c>
      <c r="D129" s="13"/>
      <c r="E129" s="13"/>
      <c r="F129" s="13"/>
      <c r="G129" s="13"/>
      <c r="H129" s="13"/>
      <c r="I129" s="13"/>
      <c r="J129" s="13"/>
      <c r="K129" s="962"/>
    </row>
    <row r="130" spans="1:11" ht="11.1" customHeight="1" x14ac:dyDescent="0.2">
      <c r="A130" s="36"/>
      <c r="B130" s="417" t="s">
        <v>3707</v>
      </c>
      <c r="C130" s="157" t="s">
        <v>3708</v>
      </c>
      <c r="D130" s="13"/>
      <c r="E130" s="13"/>
      <c r="F130" s="13"/>
      <c r="G130" s="13"/>
      <c r="H130" s="13"/>
      <c r="I130" s="13"/>
      <c r="J130" s="13"/>
      <c r="K130" s="41"/>
    </row>
    <row r="131" spans="1:11" ht="11.1" customHeight="1" x14ac:dyDescent="0.2">
      <c r="A131" s="36" t="s">
        <v>3709</v>
      </c>
      <c r="B131" s="417"/>
      <c r="C131" s="157"/>
      <c r="D131" s="13"/>
      <c r="E131" s="13"/>
      <c r="F131" s="13"/>
      <c r="G131" s="13"/>
      <c r="H131" s="13"/>
      <c r="I131" s="13"/>
      <c r="J131" s="13"/>
      <c r="K131" s="41"/>
    </row>
    <row r="132" spans="1:11" ht="11.1" customHeight="1" x14ac:dyDescent="0.2">
      <c r="A132" s="36" t="s">
        <v>3710</v>
      </c>
      <c r="B132" s="417"/>
      <c r="C132" s="157"/>
      <c r="D132" s="13"/>
      <c r="E132" s="13"/>
      <c r="F132" s="13"/>
      <c r="G132" s="13"/>
      <c r="H132" s="13"/>
      <c r="I132" s="13"/>
      <c r="J132" s="13"/>
      <c r="K132" s="41"/>
    </row>
    <row r="133" spans="1:11" ht="11.1" customHeight="1" x14ac:dyDescent="0.2">
      <c r="A133" s="36"/>
      <c r="B133" s="417" t="s">
        <v>3711</v>
      </c>
      <c r="C133" s="157" t="s">
        <v>3712</v>
      </c>
      <c r="D133" s="13"/>
      <c r="E133" s="13"/>
      <c r="F133" s="13"/>
      <c r="G133" s="13"/>
      <c r="H133" s="13"/>
      <c r="I133" s="13"/>
      <c r="J133" s="13"/>
      <c r="K133" s="41"/>
    </row>
    <row r="134" spans="1:11" ht="11.1" customHeight="1" x14ac:dyDescent="0.2">
      <c r="A134" s="636" t="s">
        <v>3713</v>
      </c>
      <c r="B134" s="963"/>
      <c r="C134" s="964"/>
      <c r="D134" s="965"/>
      <c r="E134" s="965"/>
      <c r="F134" s="965"/>
      <c r="G134" s="965"/>
      <c r="H134" s="965"/>
      <c r="I134" s="965"/>
      <c r="J134" s="965"/>
      <c r="K134" s="966"/>
    </row>
    <row r="135" spans="1:11" ht="12" customHeight="1" x14ac:dyDescent="0.2">
      <c r="A135" s="418" t="s">
        <v>3742</v>
      </c>
      <c r="B135" s="13"/>
      <c r="C135" s="13"/>
      <c r="D135" s="13"/>
      <c r="E135" s="13"/>
      <c r="F135" s="13"/>
      <c r="G135" s="13"/>
      <c r="H135" s="13"/>
      <c r="I135" s="13"/>
      <c r="J135" s="13"/>
      <c r="K135" s="41"/>
    </row>
    <row r="136" spans="1:11" ht="11.1" customHeight="1" x14ac:dyDescent="0.2">
      <c r="A136" s="36" t="s">
        <v>3743</v>
      </c>
      <c r="B136" s="13"/>
      <c r="C136" s="13"/>
      <c r="D136" s="13"/>
      <c r="E136" s="13"/>
      <c r="F136" s="13"/>
      <c r="G136" s="13"/>
      <c r="H136" s="13"/>
      <c r="I136" s="13"/>
      <c r="J136" s="13"/>
      <c r="K136" s="41"/>
    </row>
    <row r="137" spans="1:11" ht="11.1" customHeight="1" x14ac:dyDescent="0.2">
      <c r="A137" s="80" t="s">
        <v>3744</v>
      </c>
      <c r="B137" s="13"/>
      <c r="C137" s="13"/>
      <c r="D137" s="13"/>
      <c r="E137" s="13"/>
      <c r="F137" s="13"/>
      <c r="G137" s="13"/>
      <c r="H137" s="13"/>
      <c r="I137" s="13"/>
      <c r="J137" s="13"/>
      <c r="K137" s="41"/>
    </row>
    <row r="138" spans="1:11" ht="11.1" customHeight="1" x14ac:dyDescent="0.2">
      <c r="A138" s="80" t="s">
        <v>3745</v>
      </c>
      <c r="B138" s="13"/>
      <c r="C138" s="13"/>
      <c r="D138" s="13"/>
      <c r="E138" s="13"/>
      <c r="F138" s="13"/>
      <c r="G138" s="13"/>
      <c r="H138" s="13"/>
      <c r="I138" s="13"/>
      <c r="J138" s="13"/>
      <c r="K138" s="41"/>
    </row>
    <row r="139" spans="1:11" ht="11.1" customHeight="1" x14ac:dyDescent="0.2">
      <c r="A139" s="80" t="s">
        <v>3746</v>
      </c>
      <c r="B139" s="13"/>
      <c r="C139" s="13"/>
      <c r="D139" s="13"/>
      <c r="E139" s="13"/>
      <c r="F139" s="13"/>
      <c r="G139" s="13"/>
      <c r="H139" s="13"/>
      <c r="I139" s="13"/>
      <c r="J139" s="13"/>
      <c r="K139" s="41"/>
    </row>
    <row r="140" spans="1:11" ht="11.1" customHeight="1" x14ac:dyDescent="0.2">
      <c r="A140" s="80" t="s">
        <v>3747</v>
      </c>
      <c r="B140" s="13"/>
      <c r="C140" s="13"/>
      <c r="D140" s="13"/>
      <c r="E140" s="13"/>
      <c r="F140" s="13"/>
      <c r="G140" s="13"/>
      <c r="H140" s="13"/>
      <c r="I140" s="13"/>
      <c r="J140" s="13"/>
      <c r="K140" s="41"/>
    </row>
    <row r="141" spans="1:11" ht="11.1" customHeight="1" x14ac:dyDescent="0.2">
      <c r="A141" s="80" t="s">
        <v>3748</v>
      </c>
      <c r="B141" s="13"/>
      <c r="C141" s="13"/>
      <c r="D141" s="13"/>
      <c r="E141" s="13"/>
      <c r="F141" s="13"/>
      <c r="G141" s="13"/>
      <c r="H141" s="13"/>
      <c r="I141" s="13"/>
      <c r="J141" s="13"/>
      <c r="K141" s="41"/>
    </row>
    <row r="142" spans="1:11" ht="11.1" customHeight="1" x14ac:dyDescent="0.2">
      <c r="A142" s="36" t="s">
        <v>3749</v>
      </c>
      <c r="B142" s="13"/>
      <c r="C142" s="13"/>
      <c r="D142" s="13"/>
      <c r="E142" s="13"/>
      <c r="F142" s="13"/>
      <c r="G142" s="13"/>
      <c r="H142" s="13"/>
      <c r="I142" s="13"/>
      <c r="J142" s="13"/>
      <c r="K142" s="41"/>
    </row>
    <row r="143" spans="1:11" ht="11.1" customHeight="1" x14ac:dyDescent="0.2">
      <c r="A143" s="80" t="s">
        <v>3750</v>
      </c>
      <c r="B143" s="13"/>
      <c r="C143" s="13"/>
      <c r="D143" s="13"/>
      <c r="E143" s="13"/>
      <c r="F143" s="13"/>
      <c r="G143" s="13"/>
      <c r="H143" s="13"/>
      <c r="I143" s="13"/>
      <c r="J143" s="13"/>
      <c r="K143" s="41"/>
    </row>
    <row r="144" spans="1:11" ht="11.1" customHeight="1" x14ac:dyDescent="0.2">
      <c r="A144" s="88" t="s">
        <v>3751</v>
      </c>
      <c r="B144" s="25"/>
      <c r="C144" s="25"/>
      <c r="D144" s="25"/>
      <c r="E144" s="25"/>
      <c r="F144" s="25"/>
      <c r="G144" s="430" t="s">
        <v>3752</v>
      </c>
      <c r="H144" s="25"/>
      <c r="I144" s="25"/>
      <c r="J144" s="25"/>
      <c r="K144" s="39"/>
    </row>
    <row r="145" spans="1:11" ht="3.95" customHeight="1" x14ac:dyDescent="0.2">
      <c r="A145" s="80"/>
      <c r="B145" s="13"/>
      <c r="C145" s="13"/>
      <c r="D145" s="13"/>
      <c r="E145" s="13"/>
      <c r="F145" s="13"/>
      <c r="G145" s="13"/>
      <c r="H145" s="13"/>
      <c r="I145" s="13"/>
      <c r="J145" s="13"/>
      <c r="K145" s="41"/>
    </row>
    <row r="146" spans="1:11" ht="11.1" customHeight="1" x14ac:dyDescent="0.2">
      <c r="A146" s="402" t="s">
        <v>3753</v>
      </c>
      <c r="B146" s="9"/>
      <c r="C146" s="9"/>
      <c r="D146" s="9"/>
      <c r="E146" s="9"/>
      <c r="F146" s="9"/>
      <c r="G146" s="431"/>
      <c r="H146" s="9"/>
      <c r="I146" s="9"/>
      <c r="J146" s="9"/>
      <c r="K146" s="23"/>
    </row>
    <row r="147" spans="1:11" ht="11.1" customHeight="1" x14ac:dyDescent="0.2">
      <c r="A147" s="80" t="s">
        <v>3754</v>
      </c>
      <c r="B147" s="13"/>
      <c r="C147" s="13"/>
      <c r="D147" s="13"/>
      <c r="E147" s="13"/>
      <c r="F147" s="13"/>
      <c r="G147" s="15"/>
      <c r="H147" s="13"/>
      <c r="I147" s="13"/>
      <c r="J147" s="13"/>
      <c r="K147" s="41"/>
    </row>
    <row r="148" spans="1:11" ht="11.1" customHeight="1" x14ac:dyDescent="0.2">
      <c r="A148" s="88" t="s">
        <v>3755</v>
      </c>
      <c r="B148" s="25"/>
      <c r="C148" s="25"/>
      <c r="D148" s="25"/>
      <c r="E148" s="25"/>
      <c r="F148" s="25"/>
      <c r="G148" s="432" t="s">
        <v>3756</v>
      </c>
      <c r="H148" s="25"/>
      <c r="I148" s="25"/>
      <c r="J148" s="25"/>
      <c r="K148" s="39"/>
    </row>
    <row r="149" spans="1:11" ht="9.6" customHeight="1" x14ac:dyDescent="0.2">
      <c r="A149" s="433" t="s">
        <v>3757</v>
      </c>
      <c r="B149" s="434" t="s">
        <v>3758</v>
      </c>
      <c r="C149" s="435" t="s">
        <v>3759</v>
      </c>
      <c r="D149" s="8"/>
      <c r="E149" s="8"/>
      <c r="F149" s="8"/>
      <c r="G149" s="8"/>
      <c r="H149" s="8"/>
      <c r="I149" s="8"/>
      <c r="J149" s="8"/>
      <c r="K149" s="3"/>
    </row>
    <row r="150" spans="1:11" ht="9.6" customHeight="1" x14ac:dyDescent="0.2">
      <c r="A150" s="20"/>
      <c r="B150" s="12"/>
      <c r="C150" s="17"/>
      <c r="D150" s="12"/>
      <c r="E150" s="12"/>
      <c r="F150" s="12"/>
      <c r="G150" s="12"/>
      <c r="H150" s="12"/>
      <c r="I150" s="12"/>
      <c r="J150" s="12"/>
      <c r="K150" s="16"/>
    </row>
    <row r="151" spans="1:11" ht="9.6" customHeight="1" x14ac:dyDescent="0.2">
      <c r="A151" s="358" t="s">
        <v>4445</v>
      </c>
      <c r="B151" s="2"/>
      <c r="C151" s="2"/>
      <c r="D151" s="2"/>
      <c r="E151" s="2"/>
      <c r="F151" s="2"/>
      <c r="G151" s="2"/>
      <c r="H151" s="2"/>
      <c r="I151" s="2"/>
      <c r="J151" s="2"/>
      <c r="K151" s="296"/>
    </row>
    <row r="152" spans="1:11" ht="6" customHeight="1" x14ac:dyDescent="0.2">
      <c r="A152" s="17"/>
      <c r="B152" s="12"/>
      <c r="C152" s="12"/>
      <c r="D152" s="12"/>
      <c r="E152" s="12"/>
      <c r="F152" s="12"/>
      <c r="G152" s="12"/>
      <c r="H152" s="12"/>
      <c r="I152" s="12"/>
      <c r="J152" s="12"/>
      <c r="K152" s="12"/>
    </row>
    <row r="153" spans="1:11" ht="11.1" customHeight="1" x14ac:dyDescent="0.2">
      <c r="A153" s="402" t="s">
        <v>3760</v>
      </c>
      <c r="B153" s="9"/>
      <c r="C153" s="9"/>
      <c r="D153" s="9"/>
      <c r="E153" s="9"/>
      <c r="F153" s="9"/>
      <c r="G153" s="9"/>
      <c r="H153" s="9"/>
      <c r="I153" s="9"/>
      <c r="J153" s="9"/>
      <c r="K153" s="23"/>
    </row>
    <row r="154" spans="1:11" ht="11.1" customHeight="1" x14ac:dyDescent="0.2">
      <c r="A154" s="80" t="s">
        <v>3761</v>
      </c>
      <c r="B154" s="13"/>
      <c r="C154" s="13"/>
      <c r="D154" s="13"/>
      <c r="E154" s="13"/>
      <c r="F154" s="13"/>
      <c r="G154" s="13"/>
      <c r="H154" s="13"/>
      <c r="I154" s="13"/>
      <c r="J154" s="13"/>
      <c r="K154" s="41"/>
    </row>
    <row r="155" spans="1:11" ht="11.1" customHeight="1" x14ac:dyDescent="0.2">
      <c r="A155" s="436" t="s">
        <v>3762</v>
      </c>
      <c r="B155" s="437"/>
      <c r="C155" s="437"/>
      <c r="D155" s="437"/>
      <c r="E155" s="437"/>
      <c r="F155" s="437" t="s">
        <v>3763</v>
      </c>
      <c r="G155" s="437"/>
      <c r="H155" s="437"/>
      <c r="I155" s="437"/>
      <c r="J155" s="438" t="s">
        <v>3764</v>
      </c>
      <c r="K155" s="439" t="s">
        <v>3765</v>
      </c>
    </row>
    <row r="156" spans="1:11" ht="11.1" customHeight="1" x14ac:dyDescent="0.2">
      <c r="A156" s="36" t="s">
        <v>3766</v>
      </c>
      <c r="B156" s="13"/>
      <c r="C156" s="13"/>
      <c r="D156" s="13"/>
      <c r="E156" s="13"/>
      <c r="F156" s="13" t="s">
        <v>3767</v>
      </c>
      <c r="G156" s="13"/>
      <c r="H156" s="13"/>
      <c r="I156" s="13"/>
      <c r="J156" s="440">
        <v>0.5</v>
      </c>
      <c r="K156" s="98">
        <v>5.8</v>
      </c>
    </row>
    <row r="157" spans="1:11" ht="11.1" customHeight="1" x14ac:dyDescent="0.2">
      <c r="A157" s="500" t="s">
        <v>3768</v>
      </c>
      <c r="B157" s="537"/>
      <c r="C157" s="537"/>
      <c r="D157" s="537"/>
      <c r="E157" s="537"/>
      <c r="F157" s="609" t="s">
        <v>3769</v>
      </c>
      <c r="G157" s="537"/>
      <c r="H157" s="537"/>
      <c r="I157" s="537"/>
      <c r="J157" s="628">
        <f>(1000-Summary!X52)/100</f>
        <v>1.22</v>
      </c>
      <c r="K157" s="630">
        <v>9.99</v>
      </c>
    </row>
    <row r="158" spans="1:11" ht="11.1" customHeight="1" x14ac:dyDescent="0.2">
      <c r="A158" s="500" t="s">
        <v>3770</v>
      </c>
      <c r="B158" s="537"/>
      <c r="C158" s="537"/>
      <c r="D158" s="537"/>
      <c r="E158" s="537"/>
      <c r="F158" s="537" t="s">
        <v>3771</v>
      </c>
      <c r="G158" s="537"/>
      <c r="H158" s="537"/>
      <c r="I158" s="537"/>
      <c r="J158" s="628">
        <v>0</v>
      </c>
      <c r="K158" s="630">
        <v>2</v>
      </c>
    </row>
    <row r="159" spans="1:11" ht="11.1" customHeight="1" x14ac:dyDescent="0.2">
      <c r="A159" s="500" t="s">
        <v>3772</v>
      </c>
      <c r="B159" s="537"/>
      <c r="C159" s="537"/>
      <c r="D159" s="537"/>
      <c r="E159" s="537"/>
      <c r="F159" s="537" t="s">
        <v>3771</v>
      </c>
      <c r="G159" s="537"/>
      <c r="H159" s="537"/>
      <c r="I159" s="537"/>
      <c r="J159" s="628">
        <v>0</v>
      </c>
      <c r="K159" s="630">
        <v>2</v>
      </c>
    </row>
    <row r="160" spans="1:11" ht="11.1" customHeight="1" x14ac:dyDescent="0.2">
      <c r="A160" s="500" t="s">
        <v>3773</v>
      </c>
      <c r="B160" s="537"/>
      <c r="C160" s="537"/>
      <c r="D160" s="537"/>
      <c r="E160" s="537"/>
      <c r="F160" s="537" t="s">
        <v>3774</v>
      </c>
      <c r="G160" s="537"/>
      <c r="H160" s="537"/>
      <c r="I160" s="537"/>
      <c r="J160" s="628">
        <v>5.0000000000000001E-3</v>
      </c>
      <c r="K160" s="630">
        <v>5</v>
      </c>
    </row>
    <row r="161" spans="1:11" ht="11.1" customHeight="1" x14ac:dyDescent="0.2">
      <c r="A161" s="500" t="s">
        <v>3775</v>
      </c>
      <c r="B161" s="537"/>
      <c r="C161" s="537"/>
      <c r="D161" s="537"/>
      <c r="E161" s="537"/>
      <c r="F161" s="609" t="s">
        <v>3776</v>
      </c>
      <c r="G161" s="537"/>
      <c r="H161" s="537"/>
      <c r="I161" s="537"/>
      <c r="J161" s="628">
        <v>0</v>
      </c>
      <c r="K161" s="630">
        <v>10</v>
      </c>
    </row>
    <row r="162" spans="1:11" ht="11.1" customHeight="1" x14ac:dyDescent="0.2">
      <c r="A162" s="501" t="s">
        <v>3777</v>
      </c>
      <c r="B162" s="537"/>
      <c r="C162" s="537"/>
      <c r="D162" s="537"/>
      <c r="E162" s="537"/>
      <c r="F162" s="609" t="s">
        <v>3778</v>
      </c>
      <c r="G162" s="537"/>
      <c r="H162" s="537"/>
      <c r="I162" s="537"/>
      <c r="J162" s="628">
        <v>0</v>
      </c>
      <c r="K162" s="630">
        <v>10</v>
      </c>
    </row>
    <row r="163" spans="1:11" ht="11.1" customHeight="1" x14ac:dyDescent="0.2">
      <c r="A163" s="501" t="s">
        <v>3779</v>
      </c>
      <c r="B163" s="537"/>
      <c r="C163" s="537"/>
      <c r="D163" s="537"/>
      <c r="E163" s="537"/>
      <c r="F163" s="609" t="s">
        <v>3780</v>
      </c>
      <c r="G163" s="537"/>
      <c r="H163" s="537"/>
      <c r="I163" s="537"/>
      <c r="J163" s="628">
        <v>0</v>
      </c>
      <c r="K163" s="630">
        <v>5</v>
      </c>
    </row>
    <row r="164" spans="1:11" ht="11.1" customHeight="1" x14ac:dyDescent="0.2">
      <c r="A164" s="501" t="s">
        <v>3781</v>
      </c>
      <c r="B164" s="537"/>
      <c r="C164" s="537"/>
      <c r="D164" s="537"/>
      <c r="E164" s="537"/>
      <c r="F164" s="609" t="s">
        <v>3782</v>
      </c>
      <c r="G164" s="537"/>
      <c r="H164" s="537"/>
      <c r="I164" s="537"/>
      <c r="J164" s="628">
        <v>0</v>
      </c>
      <c r="K164" s="630">
        <v>5</v>
      </c>
    </row>
    <row r="165" spans="1:11" ht="11.1" customHeight="1" x14ac:dyDescent="0.2">
      <c r="A165" s="500" t="s">
        <v>3783</v>
      </c>
      <c r="B165" s="537"/>
      <c r="C165" s="537"/>
      <c r="D165" s="537"/>
      <c r="E165" s="537"/>
      <c r="F165" s="609" t="s">
        <v>3784</v>
      </c>
      <c r="G165" s="537"/>
      <c r="H165" s="537"/>
      <c r="I165" s="537"/>
      <c r="J165" s="628">
        <v>0</v>
      </c>
      <c r="K165" s="630">
        <v>5</v>
      </c>
    </row>
    <row r="166" spans="1:11" ht="11.1" customHeight="1" x14ac:dyDescent="0.2">
      <c r="A166" s="500" t="s">
        <v>3785</v>
      </c>
      <c r="B166" s="537"/>
      <c r="C166" s="537"/>
      <c r="D166" s="537"/>
      <c r="E166" s="537"/>
      <c r="F166" s="537" t="s">
        <v>3786</v>
      </c>
      <c r="G166" s="537"/>
      <c r="H166" s="537"/>
      <c r="I166" s="537"/>
      <c r="J166" s="628">
        <v>0</v>
      </c>
      <c r="K166" s="630">
        <v>5</v>
      </c>
    </row>
    <row r="167" spans="1:11" ht="11.1" customHeight="1" x14ac:dyDescent="0.2">
      <c r="A167" s="501" t="s">
        <v>3787</v>
      </c>
      <c r="B167" s="537"/>
      <c r="C167" s="537"/>
      <c r="D167" s="537"/>
      <c r="E167" s="537"/>
      <c r="F167" s="537" t="s">
        <v>3786</v>
      </c>
      <c r="G167" s="537"/>
      <c r="H167" s="537"/>
      <c r="I167" s="537"/>
      <c r="J167" s="628">
        <v>0</v>
      </c>
      <c r="K167" s="630">
        <v>5</v>
      </c>
    </row>
    <row r="168" spans="1:11" ht="11.1" customHeight="1" x14ac:dyDescent="0.2">
      <c r="A168" s="501" t="s">
        <v>3788</v>
      </c>
      <c r="B168" s="537"/>
      <c r="C168" s="537"/>
      <c r="D168" s="537"/>
      <c r="E168" s="537"/>
      <c r="F168" s="537" t="s">
        <v>3786</v>
      </c>
      <c r="G168" s="537"/>
      <c r="H168" s="537"/>
      <c r="I168" s="537"/>
      <c r="J168" s="628">
        <v>0</v>
      </c>
      <c r="K168" s="630">
        <v>5</v>
      </c>
    </row>
    <row r="169" spans="1:11" ht="11.1" customHeight="1" x14ac:dyDescent="0.2">
      <c r="A169" s="500" t="s">
        <v>3789</v>
      </c>
      <c r="B169" s="537"/>
      <c r="C169" s="537"/>
      <c r="D169" s="537"/>
      <c r="E169" s="537"/>
      <c r="F169" s="609" t="s">
        <v>3790</v>
      </c>
      <c r="G169" s="537"/>
      <c r="H169" s="537"/>
      <c r="I169" s="537"/>
      <c r="J169" s="628">
        <v>0</v>
      </c>
      <c r="K169" s="630">
        <v>4.9000000000000004</v>
      </c>
    </row>
    <row r="170" spans="1:11" ht="11.1" customHeight="1" x14ac:dyDescent="0.2">
      <c r="A170" s="500" t="s">
        <v>3791</v>
      </c>
      <c r="B170" s="537"/>
      <c r="C170" s="537"/>
      <c r="D170" s="537"/>
      <c r="E170" s="537"/>
      <c r="F170" s="609" t="s">
        <v>3792</v>
      </c>
      <c r="G170" s="537"/>
      <c r="H170" s="537"/>
      <c r="I170" s="537"/>
      <c r="J170" s="628">
        <v>0</v>
      </c>
      <c r="K170" s="630">
        <v>3</v>
      </c>
    </row>
    <row r="171" spans="1:11" ht="11.1" customHeight="1" x14ac:dyDescent="0.2">
      <c r="A171" s="36" t="s">
        <v>3793</v>
      </c>
      <c r="B171" s="13"/>
      <c r="C171" s="13"/>
      <c r="D171" s="13"/>
      <c r="E171" s="13"/>
      <c r="F171" s="13" t="s">
        <v>3786</v>
      </c>
      <c r="G171" s="13"/>
      <c r="H171" s="13"/>
      <c r="I171" s="13"/>
      <c r="J171" s="121">
        <v>5.0000000000000001E-3</v>
      </c>
      <c r="K171" s="98">
        <v>5</v>
      </c>
    </row>
    <row r="172" spans="1:11" ht="11.1" customHeight="1" x14ac:dyDescent="0.2">
      <c r="A172" s="80" t="s">
        <v>3794</v>
      </c>
      <c r="B172" s="13"/>
      <c r="C172" s="13"/>
      <c r="D172" s="13"/>
      <c r="E172" s="13"/>
      <c r="F172" s="13" t="s">
        <v>3786</v>
      </c>
      <c r="G172" s="13"/>
      <c r="H172" s="13"/>
      <c r="I172" s="13"/>
      <c r="J172" s="121">
        <v>5.0000000000000001E-3</v>
      </c>
      <c r="K172" s="98">
        <v>5</v>
      </c>
    </row>
    <row r="173" spans="1:11" ht="11.1" customHeight="1" x14ac:dyDescent="0.2">
      <c r="A173" s="80" t="s">
        <v>3795</v>
      </c>
      <c r="B173" s="13"/>
      <c r="C173" s="13"/>
      <c r="D173" s="13"/>
      <c r="E173" s="13"/>
      <c r="F173" s="13" t="s">
        <v>3786</v>
      </c>
      <c r="G173" s="13"/>
      <c r="H173" s="13"/>
      <c r="I173" s="13"/>
      <c r="J173" s="121">
        <v>5.0000000000000001E-3</v>
      </c>
      <c r="K173" s="98">
        <v>5</v>
      </c>
    </row>
    <row r="174" spans="1:11" ht="11.1" customHeight="1" x14ac:dyDescent="0.2">
      <c r="A174" s="80" t="s">
        <v>3796</v>
      </c>
      <c r="B174" s="13"/>
      <c r="C174" s="13"/>
      <c r="D174" s="13"/>
      <c r="E174" s="13"/>
      <c r="F174" s="13" t="s">
        <v>3786</v>
      </c>
      <c r="G174" s="13"/>
      <c r="H174" s="13"/>
      <c r="I174" s="13"/>
      <c r="J174" s="121">
        <v>5.0000000000000001E-3</v>
      </c>
      <c r="K174" s="98">
        <v>5</v>
      </c>
    </row>
    <row r="175" spans="1:11" ht="11.1" customHeight="1" x14ac:dyDescent="0.2">
      <c r="A175" s="36" t="s">
        <v>3797</v>
      </c>
      <c r="B175" s="13"/>
      <c r="C175" s="13"/>
      <c r="D175" s="13"/>
      <c r="E175" s="13"/>
      <c r="F175" s="13" t="s">
        <v>3786</v>
      </c>
      <c r="G175" s="13"/>
      <c r="H175" s="13"/>
      <c r="I175" s="13"/>
      <c r="J175" s="121">
        <v>5.0000000000000001E-3</v>
      </c>
      <c r="K175" s="98">
        <v>5</v>
      </c>
    </row>
    <row r="176" spans="1:11" ht="11.1" customHeight="1" x14ac:dyDescent="0.2">
      <c r="A176" s="36"/>
      <c r="B176" s="13"/>
      <c r="C176" s="13"/>
      <c r="D176" s="13"/>
      <c r="E176" s="13"/>
      <c r="F176" s="13"/>
      <c r="G176" s="13"/>
      <c r="H176" s="13"/>
      <c r="I176" s="13"/>
      <c r="J176" s="121"/>
      <c r="K176" s="98"/>
    </row>
    <row r="177" spans="1:36" ht="11.1" customHeight="1" x14ac:dyDescent="0.2">
      <c r="A177" s="38" t="s">
        <v>3798</v>
      </c>
      <c r="B177" s="25"/>
      <c r="C177" s="25"/>
      <c r="D177" s="25"/>
      <c r="E177" s="25"/>
      <c r="F177" s="25"/>
      <c r="G177" s="25"/>
      <c r="H177" s="25"/>
      <c r="I177" s="25"/>
      <c r="J177" s="108">
        <f>SUM(J156:J176)</f>
        <v>1.7499999999999993</v>
      </c>
      <c r="K177" s="104">
        <f>SUM(K156:K176)</f>
        <v>107.69</v>
      </c>
    </row>
    <row r="178" spans="1:36" ht="6" customHeight="1" x14ac:dyDescent="0.2">
      <c r="A178" s="107"/>
      <c r="B178" s="107"/>
      <c r="C178" s="107"/>
      <c r="D178" s="107"/>
      <c r="E178" s="107"/>
      <c r="F178" s="107"/>
      <c r="G178" s="107"/>
      <c r="H178" s="107"/>
      <c r="I178" s="107"/>
      <c r="J178" s="97"/>
      <c r="K178" s="97"/>
    </row>
    <row r="179" spans="1:36" ht="11.1" customHeight="1" x14ac:dyDescent="0.2">
      <c r="A179" s="441" t="s">
        <v>3799</v>
      </c>
      <c r="B179" s="107"/>
      <c r="C179" s="107"/>
      <c r="D179" s="107"/>
      <c r="E179" s="107"/>
      <c r="F179" s="107"/>
      <c r="G179" s="107"/>
      <c r="H179" s="107"/>
      <c r="I179" s="107"/>
      <c r="J179" s="107"/>
      <c r="K179" s="107"/>
    </row>
    <row r="180" spans="1:36" ht="11.1" customHeight="1" x14ac:dyDescent="0.2">
      <c r="A180" s="106" t="s">
        <v>3800</v>
      </c>
      <c r="B180" s="107"/>
      <c r="C180" s="107"/>
      <c r="D180" s="107"/>
      <c r="E180" s="107"/>
      <c r="F180" s="107"/>
      <c r="G180" s="107"/>
      <c r="H180" s="107"/>
      <c r="I180" s="107"/>
      <c r="J180" s="107"/>
      <c r="K180" s="107"/>
    </row>
    <row r="181" spans="1:36" ht="11.1" customHeight="1" x14ac:dyDescent="0.2">
      <c r="A181" s="106" t="s">
        <v>3801</v>
      </c>
      <c r="B181" s="107"/>
      <c r="C181" s="107"/>
      <c r="D181" s="107"/>
      <c r="E181" s="107"/>
      <c r="F181" s="107"/>
      <c r="G181" s="107"/>
      <c r="H181" s="107"/>
      <c r="I181" s="107"/>
      <c r="J181" s="107"/>
      <c r="K181" s="107"/>
    </row>
    <row r="182" spans="1:36" ht="11.1" customHeight="1" x14ac:dyDescent="0.2">
      <c r="A182" s="442" t="s">
        <v>8</v>
      </c>
      <c r="B182" s="107"/>
      <c r="C182" s="107"/>
      <c r="D182" s="107"/>
      <c r="E182" s="107"/>
      <c r="F182" s="107"/>
      <c r="G182" s="131" t="s">
        <v>3991</v>
      </c>
      <c r="H182" s="107"/>
      <c r="I182" s="107"/>
      <c r="J182" s="107"/>
      <c r="K182" s="107"/>
    </row>
    <row r="183" spans="1:36" ht="11.1" customHeight="1" x14ac:dyDescent="0.2">
      <c r="A183" s="443" t="s">
        <v>12</v>
      </c>
      <c r="B183" s="107"/>
      <c r="C183" s="107"/>
      <c r="D183" s="107"/>
      <c r="E183" s="107"/>
      <c r="F183" s="107"/>
      <c r="G183" s="107"/>
      <c r="H183" s="107"/>
      <c r="I183" s="107"/>
      <c r="J183" s="107"/>
      <c r="K183" s="107"/>
    </row>
    <row r="184" spans="1:36" ht="11.1" customHeight="1" x14ac:dyDescent="0.2">
      <c r="A184" s="444" t="s">
        <v>3802</v>
      </c>
      <c r="B184" s="107"/>
      <c r="C184" s="107"/>
      <c r="D184" s="107"/>
      <c r="E184" s="107"/>
      <c r="F184" s="107"/>
      <c r="G184" s="107"/>
      <c r="H184" s="107"/>
      <c r="L184" s="107"/>
      <c r="M184" s="107"/>
      <c r="N184" s="107"/>
    </row>
    <row r="185" spans="1:36" ht="10.7" customHeight="1" x14ac:dyDescent="0.2">
      <c r="A185" s="445" t="s">
        <v>21</v>
      </c>
      <c r="B185" s="107"/>
      <c r="C185" s="107"/>
      <c r="D185" s="446" t="s">
        <v>56</v>
      </c>
      <c r="E185" s="446" t="s">
        <v>67</v>
      </c>
      <c r="F185" s="445" t="s">
        <v>70</v>
      </c>
      <c r="G185" s="447"/>
      <c r="H185" s="13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</row>
    <row r="186" spans="1:36" ht="10.5" customHeight="1" x14ac:dyDescent="0.2">
      <c r="A186" s="107" t="s">
        <v>3815</v>
      </c>
      <c r="B186" s="107"/>
      <c r="C186" s="448"/>
      <c r="D186" s="450" t="s">
        <v>3816</v>
      </c>
      <c r="E186" s="449">
        <v>43077</v>
      </c>
      <c r="F186" s="106"/>
      <c r="G186" s="107"/>
      <c r="H186" s="107"/>
      <c r="O186" s="107"/>
      <c r="P186" s="107"/>
      <c r="Q186" s="107"/>
    </row>
    <row r="187" spans="1:36" ht="10.5" customHeight="1" x14ac:dyDescent="0.2">
      <c r="A187" s="106" t="s">
        <v>3875</v>
      </c>
      <c r="B187" s="107"/>
      <c r="C187" s="448"/>
      <c r="D187" s="107" t="s">
        <v>3876</v>
      </c>
      <c r="E187" s="449">
        <v>43087</v>
      </c>
      <c r="F187" s="106"/>
      <c r="G187" s="107"/>
      <c r="H187" s="107"/>
      <c r="O187" s="107"/>
      <c r="P187" s="107"/>
    </row>
    <row r="188" spans="1:36" ht="10.5" customHeight="1" x14ac:dyDescent="0.2">
      <c r="A188" s="106" t="s">
        <v>3897</v>
      </c>
      <c r="B188" s="107"/>
      <c r="C188" s="448"/>
      <c r="D188" s="107" t="s">
        <v>3898</v>
      </c>
      <c r="E188" s="449">
        <v>43097</v>
      </c>
      <c r="F188" s="451"/>
      <c r="G188" s="107"/>
      <c r="H188" s="107"/>
      <c r="R188" s="107"/>
      <c r="T188" s="107"/>
      <c r="V188" s="107"/>
      <c r="X188" s="107"/>
      <c r="Z188" s="107"/>
      <c r="AB188" s="107"/>
      <c r="AD188" s="107"/>
      <c r="AF188" s="107"/>
      <c r="AH188" s="107"/>
      <c r="AJ188" s="107"/>
    </row>
    <row r="189" spans="1:36" ht="10.5" customHeight="1" x14ac:dyDescent="0.2">
      <c r="A189" s="106" t="s">
        <v>4035</v>
      </c>
      <c r="B189" s="107"/>
      <c r="C189" s="448"/>
      <c r="D189" s="107" t="s">
        <v>4036</v>
      </c>
      <c r="E189" s="449">
        <v>43133</v>
      </c>
      <c r="F189" s="106" t="s">
        <v>3826</v>
      </c>
      <c r="G189" s="107"/>
      <c r="H189" s="107"/>
      <c r="R189" s="107"/>
      <c r="S189" s="107"/>
      <c r="T189" s="107"/>
    </row>
    <row r="190" spans="1:36" ht="10.5" customHeight="1" x14ac:dyDescent="0.2">
      <c r="A190" s="157" t="s">
        <v>3977</v>
      </c>
      <c r="B190" s="107"/>
      <c r="C190" s="448"/>
      <c r="D190" s="107" t="s">
        <v>3978</v>
      </c>
      <c r="E190" s="449">
        <v>43137</v>
      </c>
      <c r="F190" s="106"/>
      <c r="G190" s="107"/>
      <c r="H190" s="107"/>
      <c r="R190" s="107"/>
      <c r="S190" s="107"/>
      <c r="T190" s="107"/>
    </row>
    <row r="191" spans="1:36" ht="10.5" customHeight="1" x14ac:dyDescent="0.2">
      <c r="A191" s="106" t="s">
        <v>4033</v>
      </c>
      <c r="B191" s="107"/>
      <c r="C191" s="448"/>
      <c r="D191" s="107" t="s">
        <v>4034</v>
      </c>
      <c r="E191" s="449">
        <v>43139</v>
      </c>
      <c r="F191" s="106"/>
      <c r="G191" s="107"/>
      <c r="H191" s="107"/>
      <c r="R191" s="107"/>
      <c r="S191" s="107"/>
      <c r="T191" s="107"/>
    </row>
    <row r="192" spans="1:36" ht="10.5" customHeight="1" x14ac:dyDescent="0.2">
      <c r="A192" s="106" t="s">
        <v>4097</v>
      </c>
      <c r="B192" s="107"/>
      <c r="C192" s="448"/>
      <c r="D192" s="107" t="s">
        <v>4098</v>
      </c>
      <c r="E192" s="449">
        <v>43167</v>
      </c>
      <c r="F192" s="106"/>
      <c r="G192" s="107"/>
      <c r="H192" s="107"/>
      <c r="I192" s="107"/>
      <c r="J192" s="107"/>
      <c r="K192" s="1126"/>
      <c r="L192" s="1125"/>
      <c r="M192" s="107"/>
    </row>
    <row r="193" spans="1:17" ht="10.5" customHeight="1" x14ac:dyDescent="0.2">
      <c r="A193" s="107" t="s">
        <v>4112</v>
      </c>
      <c r="B193" s="107"/>
      <c r="C193" s="448"/>
      <c r="D193" s="450" t="s">
        <v>4113</v>
      </c>
      <c r="E193" s="449">
        <v>43168</v>
      </c>
      <c r="F193" s="106"/>
      <c r="G193" s="107"/>
      <c r="H193" s="107"/>
      <c r="I193" s="107"/>
      <c r="J193" s="107"/>
      <c r="K193" s="1126"/>
      <c r="L193" s="1125"/>
      <c r="M193" s="107"/>
    </row>
    <row r="194" spans="1:17" ht="10.5" customHeight="1" x14ac:dyDescent="0.2">
      <c r="A194" s="106" t="s">
        <v>4005</v>
      </c>
      <c r="B194" s="107"/>
      <c r="C194" s="448"/>
      <c r="D194" s="107" t="s">
        <v>3863</v>
      </c>
      <c r="E194" s="449">
        <v>43168</v>
      </c>
      <c r="F194" s="106" t="s">
        <v>335</v>
      </c>
      <c r="G194" s="107"/>
      <c r="H194" s="107"/>
      <c r="I194" s="107"/>
      <c r="J194" s="107"/>
      <c r="K194" s="1126"/>
      <c r="L194" s="1125"/>
      <c r="M194" s="107"/>
    </row>
    <row r="195" spans="1:17" ht="10.5" customHeight="1" x14ac:dyDescent="0.2">
      <c r="A195" s="13" t="s">
        <v>4106</v>
      </c>
      <c r="B195" s="107"/>
      <c r="C195" s="448"/>
      <c r="D195" s="107" t="s">
        <v>4107</v>
      </c>
      <c r="E195" s="449">
        <v>43173</v>
      </c>
      <c r="F195" s="106"/>
      <c r="G195" s="107"/>
      <c r="H195" s="107"/>
      <c r="I195" s="107"/>
      <c r="J195" s="107"/>
      <c r="K195" s="1125"/>
      <c r="L195" s="1125"/>
      <c r="M195" s="107"/>
    </row>
    <row r="196" spans="1:17" ht="10.5" customHeight="1" x14ac:dyDescent="0.2">
      <c r="A196" s="157" t="s">
        <v>4101</v>
      </c>
      <c r="B196" s="107"/>
      <c r="C196" s="448"/>
      <c r="D196" s="107" t="s">
        <v>4102</v>
      </c>
      <c r="E196" s="449">
        <v>43173</v>
      </c>
      <c r="F196" s="106" t="s">
        <v>4026</v>
      </c>
      <c r="G196" s="107"/>
      <c r="H196" s="107"/>
      <c r="I196" s="107"/>
      <c r="J196" s="107"/>
      <c r="K196" s="1125"/>
      <c r="L196" s="1125"/>
      <c r="M196" s="107"/>
    </row>
    <row r="197" spans="1:17" ht="10.5" customHeight="1" x14ac:dyDescent="0.25">
      <c r="A197" s="106" t="s">
        <v>3975</v>
      </c>
      <c r="B197" s="107"/>
      <c r="C197" s="448"/>
      <c r="D197" s="107" t="s">
        <v>3976</v>
      </c>
      <c r="E197" s="449">
        <v>43209</v>
      </c>
      <c r="F197" s="106"/>
      <c r="G197" s="107"/>
      <c r="H197" s="107"/>
      <c r="I197" s="107"/>
      <c r="J197" s="107"/>
      <c r="M197" s="107"/>
      <c r="N197" s="1125"/>
      <c r="O197" s="1125"/>
      <c r="Q197" s="1168"/>
    </row>
    <row r="198" spans="1:17" ht="10.5" customHeight="1" x14ac:dyDescent="0.2">
      <c r="A198" s="106" t="s">
        <v>4165</v>
      </c>
      <c r="B198" s="107"/>
      <c r="C198" s="448"/>
      <c r="D198" s="107" t="s">
        <v>4166</v>
      </c>
      <c r="E198" s="449">
        <v>43217</v>
      </c>
      <c r="F198" s="106"/>
      <c r="G198" s="107"/>
      <c r="H198" s="107"/>
      <c r="I198" s="107"/>
    </row>
    <row r="199" spans="1:17" ht="10.5" customHeight="1" x14ac:dyDescent="0.2">
      <c r="A199" s="106" t="s">
        <v>4172</v>
      </c>
      <c r="B199" s="107"/>
      <c r="C199" s="448"/>
      <c r="D199" s="107" t="s">
        <v>4173</v>
      </c>
      <c r="E199" s="449">
        <v>43221</v>
      </c>
      <c r="F199" s="106"/>
      <c r="G199" s="107"/>
      <c r="H199" s="107"/>
      <c r="I199" s="107"/>
    </row>
    <row r="200" spans="1:17" ht="10.5" customHeight="1" x14ac:dyDescent="0.2">
      <c r="A200" s="107" t="s">
        <v>4004</v>
      </c>
      <c r="B200" s="107"/>
      <c r="C200" s="448"/>
      <c r="D200" s="450" t="s">
        <v>1923</v>
      </c>
      <c r="E200" s="449">
        <v>43222</v>
      </c>
      <c r="F200" s="107" t="s">
        <v>4026</v>
      </c>
      <c r="G200" s="107"/>
      <c r="H200" s="107"/>
      <c r="I200" s="107"/>
    </row>
    <row r="201" spans="1:17" ht="10.5" customHeight="1" x14ac:dyDescent="0.2">
      <c r="A201" s="106" t="s">
        <v>4016</v>
      </c>
      <c r="B201" s="107"/>
      <c r="C201" s="448"/>
      <c r="D201" s="107" t="s">
        <v>4017</v>
      </c>
      <c r="E201" s="449">
        <v>43223</v>
      </c>
      <c r="F201" s="106"/>
      <c r="G201" s="107"/>
      <c r="H201" s="107"/>
      <c r="I201" s="107"/>
    </row>
    <row r="202" spans="1:17" ht="10.5" customHeight="1" x14ac:dyDescent="0.2">
      <c r="A202" s="106" t="s">
        <v>4037</v>
      </c>
      <c r="B202" s="107"/>
      <c r="C202" s="448"/>
      <c r="D202" s="107" t="s">
        <v>4038</v>
      </c>
      <c r="E202" s="449">
        <v>43223</v>
      </c>
      <c r="F202" s="106"/>
      <c r="G202" s="107"/>
      <c r="H202" s="107"/>
      <c r="I202" s="107"/>
    </row>
    <row r="203" spans="1:17" ht="10.5" customHeight="1" x14ac:dyDescent="0.2">
      <c r="A203" s="106" t="s">
        <v>4169</v>
      </c>
      <c r="B203" s="107"/>
      <c r="C203" s="448"/>
      <c r="D203" s="107" t="s">
        <v>4170</v>
      </c>
      <c r="E203" s="449">
        <v>43223</v>
      </c>
      <c r="F203" s="106"/>
      <c r="G203" s="107"/>
      <c r="H203" s="107"/>
      <c r="I203" s="107"/>
    </row>
    <row r="204" spans="1:17" ht="10.5" customHeight="1" x14ac:dyDescent="0.2">
      <c r="A204" s="106" t="s">
        <v>4014</v>
      </c>
      <c r="B204" s="107"/>
      <c r="C204" s="448"/>
      <c r="D204" s="107" t="s">
        <v>4015</v>
      </c>
      <c r="E204" s="449">
        <v>43223</v>
      </c>
      <c r="F204" s="106"/>
      <c r="G204" s="107"/>
      <c r="H204" s="107"/>
      <c r="I204" s="107"/>
    </row>
    <row r="205" spans="1:17" ht="10.5" customHeight="1" x14ac:dyDescent="0.2">
      <c r="A205" s="13" t="s">
        <v>4009</v>
      </c>
      <c r="B205" s="107"/>
      <c r="C205" s="448"/>
      <c r="D205" s="107" t="s">
        <v>4010</v>
      </c>
      <c r="E205" s="449">
        <v>43223</v>
      </c>
      <c r="F205" s="106" t="s">
        <v>4026</v>
      </c>
      <c r="G205" s="107"/>
      <c r="H205" s="107"/>
      <c r="I205" s="107"/>
    </row>
    <row r="206" spans="1:17" ht="10.5" customHeight="1" x14ac:dyDescent="0.2">
      <c r="A206" s="13" t="s">
        <v>4011</v>
      </c>
      <c r="B206" s="107"/>
      <c r="C206" s="448"/>
      <c r="D206" s="107" t="s">
        <v>4012</v>
      </c>
      <c r="E206" s="449">
        <v>43224</v>
      </c>
      <c r="F206" s="106"/>
      <c r="G206" s="107"/>
      <c r="H206" s="107"/>
      <c r="I206" s="107"/>
    </row>
    <row r="207" spans="1:17" ht="10.5" customHeight="1" x14ac:dyDescent="0.2">
      <c r="A207" s="106" t="s">
        <v>4174</v>
      </c>
      <c r="B207" s="107"/>
      <c r="C207" s="448"/>
      <c r="D207" s="107" t="s">
        <v>4175</v>
      </c>
      <c r="E207" s="449">
        <v>43224</v>
      </c>
      <c r="F207" s="106"/>
      <c r="G207" s="107"/>
      <c r="H207" s="107"/>
      <c r="I207" s="107"/>
    </row>
    <row r="208" spans="1:17" ht="10.5" customHeight="1" x14ac:dyDescent="0.2">
      <c r="A208" s="157" t="s">
        <v>4042</v>
      </c>
      <c r="B208" s="107"/>
      <c r="C208" s="448"/>
      <c r="D208" s="107" t="s">
        <v>4043</v>
      </c>
      <c r="E208" s="449">
        <v>43224</v>
      </c>
      <c r="F208" s="106" t="s">
        <v>4026</v>
      </c>
      <c r="G208" s="107"/>
      <c r="H208" s="107"/>
      <c r="I208" s="107"/>
    </row>
    <row r="209" spans="1:10" ht="10.5" customHeight="1" x14ac:dyDescent="0.2">
      <c r="A209" s="106" t="s">
        <v>4070</v>
      </c>
      <c r="B209" s="107"/>
      <c r="C209" s="448"/>
      <c r="D209" s="107" t="s">
        <v>4071</v>
      </c>
      <c r="E209" s="449">
        <v>43224</v>
      </c>
      <c r="F209" s="106"/>
      <c r="G209" s="107"/>
      <c r="H209" s="107"/>
      <c r="I209" s="107"/>
    </row>
    <row r="210" spans="1:10" ht="10.5" customHeight="1" x14ac:dyDescent="0.2">
      <c r="A210" s="106" t="s">
        <v>4141</v>
      </c>
      <c r="B210" s="107"/>
      <c r="C210" s="448"/>
      <c r="D210" s="107" t="s">
        <v>4143</v>
      </c>
      <c r="E210" s="449">
        <v>43229</v>
      </c>
      <c r="F210" s="106" t="s">
        <v>4162</v>
      </c>
      <c r="G210" s="107"/>
      <c r="H210" s="107"/>
      <c r="I210" s="107"/>
    </row>
    <row r="211" spans="1:10" ht="10.5" customHeight="1" x14ac:dyDescent="0.2">
      <c r="A211" s="106" t="s">
        <v>4142</v>
      </c>
      <c r="B211" s="107"/>
      <c r="C211" s="448"/>
      <c r="D211" s="107" t="s">
        <v>4144</v>
      </c>
      <c r="E211" s="449">
        <v>43229</v>
      </c>
      <c r="F211" s="106"/>
      <c r="G211" s="107"/>
      <c r="H211" s="107"/>
      <c r="I211" s="107"/>
    </row>
    <row r="212" spans="1:10" ht="10.5" customHeight="1" x14ac:dyDescent="0.2">
      <c r="A212" s="106" t="s">
        <v>4177</v>
      </c>
      <c r="B212" s="107"/>
      <c r="C212" s="448"/>
      <c r="D212" s="107" t="s">
        <v>4176</v>
      </c>
      <c r="E212" s="449">
        <v>43230</v>
      </c>
      <c r="F212" s="106" t="s">
        <v>3992</v>
      </c>
      <c r="G212" s="107"/>
      <c r="H212" s="107"/>
      <c r="I212" s="107"/>
    </row>
    <row r="213" spans="1:10" ht="10.5" customHeight="1" x14ac:dyDescent="0.2">
      <c r="A213" s="107" t="s">
        <v>4147</v>
      </c>
      <c r="B213" s="107"/>
      <c r="C213" s="448"/>
      <c r="D213" s="107" t="s">
        <v>4149</v>
      </c>
      <c r="E213" s="449">
        <v>43244</v>
      </c>
      <c r="F213" s="106"/>
      <c r="G213" s="107"/>
      <c r="H213" s="107"/>
      <c r="I213" s="107"/>
    </row>
    <row r="214" spans="1:10" ht="10.5" customHeight="1" x14ac:dyDescent="0.2">
      <c r="A214" s="107" t="s">
        <v>4148</v>
      </c>
      <c r="B214" s="107"/>
      <c r="C214" s="448"/>
      <c r="D214" s="107" t="s">
        <v>4150</v>
      </c>
      <c r="E214" s="449">
        <v>43244</v>
      </c>
      <c r="F214" s="106"/>
      <c r="G214" s="107"/>
      <c r="H214" s="107"/>
      <c r="I214" s="107"/>
    </row>
    <row r="215" spans="1:10" ht="10.5" customHeight="1" x14ac:dyDescent="0.2">
      <c r="E215" s="410"/>
      <c r="F215" s="106"/>
      <c r="G215" s="107"/>
      <c r="H215" s="107"/>
      <c r="I215" s="107"/>
    </row>
    <row r="216" spans="1:10" ht="10.5" customHeight="1" x14ac:dyDescent="0.2">
      <c r="A216" s="221" t="s">
        <v>3942</v>
      </c>
      <c r="E216" s="410"/>
      <c r="F216" s="106"/>
      <c r="G216" s="107"/>
      <c r="H216" s="107"/>
      <c r="I216" s="107"/>
    </row>
    <row r="217" spans="1:10" ht="10.5" customHeight="1" x14ac:dyDescent="0.2">
      <c r="A217" s="106" t="s">
        <v>3943</v>
      </c>
      <c r="E217" s="410"/>
      <c r="F217" s="106"/>
      <c r="G217" s="107"/>
      <c r="H217" s="107"/>
    </row>
    <row r="218" spans="1:10" ht="10.5" customHeight="1" x14ac:dyDescent="0.2">
      <c r="A218" s="106" t="s">
        <v>3944</v>
      </c>
      <c r="E218" s="410"/>
      <c r="F218" s="106" t="s">
        <v>4026</v>
      </c>
      <c r="G218" s="107"/>
      <c r="H218" s="107"/>
    </row>
    <row r="219" spans="1:10" ht="10.5" customHeight="1" x14ac:dyDescent="0.2">
      <c r="A219" s="106" t="s">
        <v>3945</v>
      </c>
      <c r="E219" s="410"/>
      <c r="F219" s="106"/>
      <c r="G219" s="107"/>
      <c r="H219" s="107"/>
    </row>
    <row r="220" spans="1:10" ht="10.5" customHeight="1" x14ac:dyDescent="0.2">
      <c r="A220" s="451" t="s">
        <v>3946</v>
      </c>
      <c r="E220" s="410"/>
      <c r="F220" s="106"/>
      <c r="G220" s="107"/>
      <c r="H220" s="107"/>
    </row>
    <row r="221" spans="1:10" ht="10.5" customHeight="1" x14ac:dyDescent="0.2">
      <c r="A221" s="191" t="s">
        <v>3947</v>
      </c>
      <c r="E221" s="410"/>
      <c r="F221" s="106"/>
      <c r="G221" s="107"/>
      <c r="H221" s="107"/>
    </row>
    <row r="222" spans="1:10" ht="10.5" customHeight="1" x14ac:dyDescent="0.2">
      <c r="A222" s="34"/>
      <c r="B222" s="9"/>
      <c r="C222" s="206"/>
      <c r="D222" s="35"/>
      <c r="E222" s="141"/>
      <c r="F222" s="452" t="s">
        <v>3948</v>
      </c>
      <c r="G222" s="23"/>
      <c r="H222" s="26" t="s">
        <v>1856</v>
      </c>
      <c r="I222" s="5" t="s">
        <v>3949</v>
      </c>
      <c r="J222" s="6"/>
    </row>
    <row r="223" spans="1:10" ht="10.5" customHeight="1" x14ac:dyDescent="0.2">
      <c r="A223" s="88" t="s">
        <v>21</v>
      </c>
      <c r="B223" s="48"/>
      <c r="C223" s="178"/>
      <c r="D223" s="52" t="s">
        <v>56</v>
      </c>
      <c r="E223" s="147" t="s">
        <v>58</v>
      </c>
      <c r="F223" s="48"/>
      <c r="G223" s="103" t="s">
        <v>58</v>
      </c>
      <c r="H223" s="52" t="s">
        <v>1860</v>
      </c>
      <c r="I223" s="18" t="s">
        <v>3950</v>
      </c>
      <c r="J223" s="19"/>
    </row>
    <row r="224" spans="1:10" ht="10.5" customHeight="1" x14ac:dyDescent="0.2">
      <c r="A224" s="34" t="s">
        <v>1882</v>
      </c>
      <c r="B224" s="9"/>
      <c r="C224" s="206"/>
      <c r="D224" s="35" t="s">
        <v>1883</v>
      </c>
      <c r="E224" s="141">
        <v>6</v>
      </c>
      <c r="F224" s="453" t="s">
        <v>3951</v>
      </c>
      <c r="G224" s="101">
        <v>7</v>
      </c>
      <c r="H224" s="173">
        <v>42643</v>
      </c>
      <c r="I224" s="475" t="s">
        <v>4002</v>
      </c>
      <c r="J224" s="6"/>
    </row>
    <row r="225" spans="1:10" ht="10.5" customHeight="1" x14ac:dyDescent="0.2">
      <c r="A225" s="80" t="s">
        <v>1930</v>
      </c>
      <c r="B225" s="13"/>
      <c r="C225" s="198"/>
      <c r="D225" s="24" t="s">
        <v>1931</v>
      </c>
      <c r="E225" s="144">
        <v>7</v>
      </c>
      <c r="F225" s="129" t="s">
        <v>3951</v>
      </c>
      <c r="G225" s="99">
        <v>9</v>
      </c>
      <c r="H225" s="158">
        <v>42677</v>
      </c>
      <c r="I225" s="455">
        <v>2018</v>
      </c>
      <c r="J225" s="11"/>
    </row>
    <row r="226" spans="1:10" ht="10.5" customHeight="1" x14ac:dyDescent="0.2">
      <c r="A226" s="80" t="s">
        <v>1978</v>
      </c>
      <c r="B226" s="13"/>
      <c r="C226" s="198"/>
      <c r="D226" s="24" t="s">
        <v>1979</v>
      </c>
      <c r="E226" s="144">
        <v>7</v>
      </c>
      <c r="F226" s="129" t="s">
        <v>3951</v>
      </c>
      <c r="G226" s="99">
        <v>8</v>
      </c>
      <c r="H226" s="158">
        <v>42685</v>
      </c>
      <c r="I226" s="455">
        <v>2017</v>
      </c>
      <c r="J226" s="11"/>
    </row>
    <row r="227" spans="1:10" ht="10.5" customHeight="1" x14ac:dyDescent="0.2">
      <c r="A227" s="80" t="s">
        <v>2004</v>
      </c>
      <c r="B227" s="13"/>
      <c r="C227" s="198"/>
      <c r="D227" s="24" t="s">
        <v>2005</v>
      </c>
      <c r="E227" s="144">
        <v>15</v>
      </c>
      <c r="F227" s="129" t="s">
        <v>3951</v>
      </c>
      <c r="G227" s="99">
        <v>20</v>
      </c>
      <c r="H227" s="158">
        <v>40431</v>
      </c>
      <c r="I227" s="455" t="s">
        <v>3952</v>
      </c>
      <c r="J227" s="11"/>
    </row>
    <row r="228" spans="1:10" ht="10.5" customHeight="1" x14ac:dyDescent="0.2">
      <c r="A228" s="88" t="s">
        <v>2044</v>
      </c>
      <c r="B228" s="25"/>
      <c r="C228" s="178"/>
      <c r="D228" s="56" t="s">
        <v>2045</v>
      </c>
      <c r="E228" s="147">
        <v>10</v>
      </c>
      <c r="F228" s="179" t="s">
        <v>3951</v>
      </c>
      <c r="G228" s="103">
        <v>13</v>
      </c>
      <c r="H228" s="174">
        <v>41418</v>
      </c>
      <c r="I228" s="49" t="s">
        <v>3953</v>
      </c>
      <c r="J228" s="19"/>
    </row>
    <row r="229" spans="1:10" ht="10.5" customHeight="1" x14ac:dyDescent="0.2">
      <c r="A229" s="34" t="s">
        <v>2087</v>
      </c>
      <c r="B229" s="9"/>
      <c r="C229" s="206"/>
      <c r="D229" s="35" t="s">
        <v>2088</v>
      </c>
      <c r="E229" s="141">
        <v>9</v>
      </c>
      <c r="F229" s="453" t="s">
        <v>3951</v>
      </c>
      <c r="G229" s="101">
        <v>14</v>
      </c>
      <c r="H229" s="173">
        <v>40444</v>
      </c>
      <c r="I229" s="454" t="s">
        <v>3954</v>
      </c>
      <c r="J229" s="6"/>
    </row>
    <row r="230" spans="1:10" ht="11.1" customHeight="1" x14ac:dyDescent="0.2">
      <c r="A230" s="80" t="s">
        <v>3955</v>
      </c>
      <c r="B230" s="13"/>
      <c r="C230" s="198"/>
      <c r="D230" s="24" t="s">
        <v>2127</v>
      </c>
      <c r="E230" s="144">
        <v>8</v>
      </c>
      <c r="F230" s="129" t="s">
        <v>3951</v>
      </c>
      <c r="G230" s="99">
        <v>9</v>
      </c>
      <c r="H230" s="158">
        <v>42008</v>
      </c>
      <c r="I230" s="455" t="s">
        <v>3956</v>
      </c>
      <c r="J230" s="11"/>
    </row>
    <row r="231" spans="1:10" ht="9.9499999999999993" customHeight="1" x14ac:dyDescent="0.2">
      <c r="A231" s="36" t="s">
        <v>2131</v>
      </c>
      <c r="B231" s="13"/>
      <c r="C231" s="198"/>
      <c r="D231" s="24" t="s">
        <v>3957</v>
      </c>
      <c r="E231" s="144">
        <v>14</v>
      </c>
      <c r="F231" s="129" t="s">
        <v>3951</v>
      </c>
      <c r="G231" s="99">
        <v>21</v>
      </c>
      <c r="H231" s="158">
        <v>40826</v>
      </c>
      <c r="I231" s="455">
        <v>2018</v>
      </c>
      <c r="J231" s="11"/>
    </row>
    <row r="232" spans="1:10" ht="9.9499999999999993" customHeight="1" x14ac:dyDescent="0.2">
      <c r="A232" s="36" t="s">
        <v>2204</v>
      </c>
      <c r="B232" s="13"/>
      <c r="C232" s="198"/>
      <c r="D232" s="24" t="s">
        <v>2205</v>
      </c>
      <c r="E232" s="144">
        <v>7</v>
      </c>
      <c r="F232" s="129" t="s">
        <v>3951</v>
      </c>
      <c r="G232" s="99">
        <v>8</v>
      </c>
      <c r="H232" s="158">
        <v>42696</v>
      </c>
      <c r="I232" s="455" t="s">
        <v>4023</v>
      </c>
      <c r="J232" s="11"/>
    </row>
    <row r="233" spans="1:10" ht="9.9499999999999993" customHeight="1" x14ac:dyDescent="0.2">
      <c r="A233" s="38" t="s">
        <v>2226</v>
      </c>
      <c r="B233" s="25"/>
      <c r="C233" s="178"/>
      <c r="D233" s="56" t="s">
        <v>2227</v>
      </c>
      <c r="E233" s="147">
        <v>45</v>
      </c>
      <c r="F233" s="179" t="s">
        <v>3951</v>
      </c>
      <c r="G233" s="103">
        <v>50</v>
      </c>
      <c r="H233" s="174">
        <v>40469</v>
      </c>
      <c r="I233" s="49" t="s">
        <v>3958</v>
      </c>
      <c r="J233" s="19"/>
    </row>
    <row r="234" spans="1:10" ht="9.9499999999999993" customHeight="1" x14ac:dyDescent="0.2">
      <c r="A234" s="34" t="s">
        <v>2244</v>
      </c>
      <c r="B234" s="9"/>
      <c r="C234" s="206"/>
      <c r="D234" s="35" t="s">
        <v>2245</v>
      </c>
      <c r="E234" s="141">
        <v>7</v>
      </c>
      <c r="F234" s="453" t="s">
        <v>3951</v>
      </c>
      <c r="G234" s="101">
        <v>8</v>
      </c>
      <c r="H234" s="173">
        <v>43028</v>
      </c>
      <c r="I234" s="454">
        <v>2018</v>
      </c>
      <c r="J234" s="6"/>
    </row>
    <row r="235" spans="1:10" ht="9.9499999999999993" customHeight="1" x14ac:dyDescent="0.2">
      <c r="A235" s="80" t="s">
        <v>2256</v>
      </c>
      <c r="B235" s="13"/>
      <c r="C235" s="198"/>
      <c r="D235" s="24" t="s">
        <v>2257</v>
      </c>
      <c r="E235" s="144">
        <v>16</v>
      </c>
      <c r="F235" s="129" t="s">
        <v>3951</v>
      </c>
      <c r="G235" s="99">
        <v>18</v>
      </c>
      <c r="H235" s="158">
        <v>42641</v>
      </c>
      <c r="I235" s="455">
        <v>2018</v>
      </c>
      <c r="J235" s="11"/>
    </row>
    <row r="236" spans="1:10" ht="11.1" customHeight="1" x14ac:dyDescent="0.2">
      <c r="A236" s="80" t="s">
        <v>2272</v>
      </c>
      <c r="B236" s="13"/>
      <c r="C236" s="198"/>
      <c r="D236" s="24" t="s">
        <v>2273</v>
      </c>
      <c r="E236" s="144">
        <v>15</v>
      </c>
      <c r="F236" s="129" t="s">
        <v>3951</v>
      </c>
      <c r="G236" s="99">
        <v>23</v>
      </c>
      <c r="H236" s="158">
        <v>40479</v>
      </c>
      <c r="I236" s="455">
        <v>2018</v>
      </c>
      <c r="J236" s="11"/>
    </row>
    <row r="237" spans="1:10" ht="11.1" customHeight="1" x14ac:dyDescent="0.2">
      <c r="A237" s="36" t="s">
        <v>2274</v>
      </c>
      <c r="B237" s="13"/>
      <c r="C237" s="198"/>
      <c r="D237" s="24" t="s">
        <v>2275</v>
      </c>
      <c r="E237" s="144">
        <v>40</v>
      </c>
      <c r="F237" s="129" t="s">
        <v>3951</v>
      </c>
      <c r="G237" s="99">
        <v>44</v>
      </c>
      <c r="H237" s="158">
        <v>42633</v>
      </c>
      <c r="I237" s="455">
        <v>2017</v>
      </c>
      <c r="J237" s="11"/>
    </row>
    <row r="238" spans="1:10" ht="11.1" customHeight="1" x14ac:dyDescent="0.2">
      <c r="A238" s="88" t="s">
        <v>2277</v>
      </c>
      <c r="B238" s="25"/>
      <c r="C238" s="178"/>
      <c r="D238" s="56" t="s">
        <v>2278</v>
      </c>
      <c r="E238" s="147">
        <v>7</v>
      </c>
      <c r="F238" s="179" t="s">
        <v>3951</v>
      </c>
      <c r="G238" s="103">
        <v>8</v>
      </c>
      <c r="H238" s="174">
        <v>42615</v>
      </c>
      <c r="I238" s="49" t="s">
        <v>4023</v>
      </c>
      <c r="J238" s="19"/>
    </row>
    <row r="239" spans="1:10" ht="11.1" customHeight="1" x14ac:dyDescent="0.2">
      <c r="A239" s="34" t="s">
        <v>2279</v>
      </c>
      <c r="B239" s="9"/>
      <c r="C239" s="206"/>
      <c r="D239" s="35" t="s">
        <v>2280</v>
      </c>
      <c r="E239" s="141">
        <v>14</v>
      </c>
      <c r="F239" s="453" t="s">
        <v>3951</v>
      </c>
      <c r="G239" s="101">
        <v>17</v>
      </c>
      <c r="H239" s="173">
        <v>41234</v>
      </c>
      <c r="I239" s="454" t="s">
        <v>4023</v>
      </c>
      <c r="J239" s="6"/>
    </row>
    <row r="240" spans="1:10" ht="11.1" customHeight="1" x14ac:dyDescent="0.2">
      <c r="A240" s="36" t="s">
        <v>2295</v>
      </c>
      <c r="B240" s="13"/>
      <c r="C240" s="198"/>
      <c r="D240" s="24" t="s">
        <v>2296</v>
      </c>
      <c r="E240" s="144">
        <v>6</v>
      </c>
      <c r="F240" s="129" t="s">
        <v>3951</v>
      </c>
      <c r="G240" s="99">
        <v>7</v>
      </c>
      <c r="H240" s="158">
        <v>42641</v>
      </c>
      <c r="I240" s="455">
        <v>2017</v>
      </c>
      <c r="J240" s="11"/>
    </row>
    <row r="241" spans="1:10" ht="11.1" customHeight="1" x14ac:dyDescent="0.2">
      <c r="A241" s="80" t="s">
        <v>2308</v>
      </c>
      <c r="B241" s="13"/>
      <c r="C241" s="198"/>
      <c r="D241" s="24" t="s">
        <v>2309</v>
      </c>
      <c r="E241" s="144">
        <v>13</v>
      </c>
      <c r="F241" s="129" t="s">
        <v>3951</v>
      </c>
      <c r="G241" s="99">
        <v>14</v>
      </c>
      <c r="H241" s="158">
        <v>42957</v>
      </c>
      <c r="I241" s="455">
        <v>2018</v>
      </c>
      <c r="J241" s="11"/>
    </row>
    <row r="242" spans="1:10" ht="11.1" customHeight="1" x14ac:dyDescent="0.2">
      <c r="A242" s="36" t="s">
        <v>2310</v>
      </c>
      <c r="B242" s="13"/>
      <c r="C242" s="198"/>
      <c r="D242" s="24" t="s">
        <v>2311</v>
      </c>
      <c r="E242" s="144">
        <v>8</v>
      </c>
      <c r="F242" s="129" t="s">
        <v>3951</v>
      </c>
      <c r="G242" s="99">
        <v>9</v>
      </c>
      <c r="H242" s="158">
        <v>42951</v>
      </c>
      <c r="I242" s="455">
        <v>2018</v>
      </c>
      <c r="J242" s="11"/>
    </row>
    <row r="243" spans="1:10" ht="11.1" customHeight="1" x14ac:dyDescent="0.2">
      <c r="A243" s="34" t="s">
        <v>4028</v>
      </c>
      <c r="B243" s="9"/>
      <c r="C243" s="206"/>
      <c r="D243" s="35" t="s">
        <v>2349</v>
      </c>
      <c r="E243" s="141">
        <v>26</v>
      </c>
      <c r="F243" s="453" t="s">
        <v>3951</v>
      </c>
      <c r="G243" s="101">
        <v>30</v>
      </c>
      <c r="H243" s="173">
        <v>40835</v>
      </c>
      <c r="I243" s="454" t="s">
        <v>4023</v>
      </c>
      <c r="J243" s="6"/>
    </row>
    <row r="244" spans="1:10" ht="11.1" customHeight="1" x14ac:dyDescent="0.2">
      <c r="A244" s="81" t="s">
        <v>2359</v>
      </c>
      <c r="B244" s="13"/>
      <c r="C244" s="198"/>
      <c r="D244" s="24" t="s">
        <v>2360</v>
      </c>
      <c r="E244" s="144">
        <v>8</v>
      </c>
      <c r="F244" s="129" t="s">
        <v>3951</v>
      </c>
      <c r="G244" s="99">
        <v>9</v>
      </c>
      <c r="H244" s="158">
        <v>42656</v>
      </c>
      <c r="I244" s="455" t="s">
        <v>4023</v>
      </c>
      <c r="J244" s="11"/>
    </row>
    <row r="245" spans="1:10" ht="11.1" customHeight="1" x14ac:dyDescent="0.2">
      <c r="A245" s="36" t="s">
        <v>2409</v>
      </c>
      <c r="B245" s="13"/>
      <c r="C245" s="198"/>
      <c r="D245" s="24" t="s">
        <v>2410</v>
      </c>
      <c r="E245" s="144">
        <v>14</v>
      </c>
      <c r="F245" s="129" t="s">
        <v>3951</v>
      </c>
      <c r="G245" s="99">
        <v>15</v>
      </c>
      <c r="H245" s="158">
        <v>41894</v>
      </c>
      <c r="I245" s="455" t="s">
        <v>3958</v>
      </c>
      <c r="J245" s="11"/>
    </row>
    <row r="246" spans="1:10" ht="11.1" customHeight="1" x14ac:dyDescent="0.2">
      <c r="A246" s="36" t="s">
        <v>2479</v>
      </c>
      <c r="B246" s="13"/>
      <c r="C246" s="198"/>
      <c r="D246" s="24" t="s">
        <v>2480</v>
      </c>
      <c r="E246" s="144">
        <v>28</v>
      </c>
      <c r="F246" s="129" t="s">
        <v>3951</v>
      </c>
      <c r="G246" s="99">
        <v>36</v>
      </c>
      <c r="H246" s="158">
        <v>40134</v>
      </c>
      <c r="I246" s="455">
        <v>2017</v>
      </c>
      <c r="J246" s="11"/>
    </row>
    <row r="247" spans="1:10" ht="11.1" customHeight="1" x14ac:dyDescent="0.2">
      <c r="A247" s="38" t="s">
        <v>2484</v>
      </c>
      <c r="B247" s="25"/>
      <c r="C247" s="178"/>
      <c r="D247" s="56" t="s">
        <v>2485</v>
      </c>
      <c r="E247" s="147">
        <v>14</v>
      </c>
      <c r="F247" s="179" t="s">
        <v>3951</v>
      </c>
      <c r="G247" s="103">
        <v>15</v>
      </c>
      <c r="H247" s="174">
        <v>42352</v>
      </c>
      <c r="I247" s="49" t="s">
        <v>3959</v>
      </c>
      <c r="J247" s="19"/>
    </row>
    <row r="248" spans="1:10" ht="11.1" customHeight="1" x14ac:dyDescent="0.2">
      <c r="A248" s="60" t="s">
        <v>2495</v>
      </c>
      <c r="B248" s="9"/>
      <c r="C248" s="101"/>
      <c r="D248" s="35" t="s">
        <v>2496</v>
      </c>
      <c r="E248" s="141">
        <v>19</v>
      </c>
      <c r="F248" s="453" t="s">
        <v>3951</v>
      </c>
      <c r="G248" s="101">
        <v>26</v>
      </c>
      <c r="H248" s="173">
        <v>40493</v>
      </c>
      <c r="I248" s="454" t="s">
        <v>4099</v>
      </c>
      <c r="J248" s="6"/>
    </row>
    <row r="249" spans="1:10" ht="11.1" customHeight="1" x14ac:dyDescent="0.2">
      <c r="A249" s="36" t="s">
        <v>2540</v>
      </c>
      <c r="B249" s="13"/>
      <c r="C249" s="99"/>
      <c r="D249" s="24" t="s">
        <v>2541</v>
      </c>
      <c r="E249" s="144">
        <v>7</v>
      </c>
      <c r="F249" s="129" t="s">
        <v>3951</v>
      </c>
      <c r="G249" s="99">
        <v>8</v>
      </c>
      <c r="H249" s="158">
        <v>43060</v>
      </c>
      <c r="I249" s="455">
        <v>2018</v>
      </c>
      <c r="J249" s="11"/>
    </row>
    <row r="250" spans="1:10" ht="11.1" customHeight="1" x14ac:dyDescent="0.2">
      <c r="A250" s="80" t="s">
        <v>2586</v>
      </c>
      <c r="B250" s="13"/>
      <c r="C250" s="99"/>
      <c r="D250" s="24" t="s">
        <v>2587</v>
      </c>
      <c r="E250" s="144">
        <v>6</v>
      </c>
      <c r="F250" s="129" t="s">
        <v>3951</v>
      </c>
      <c r="G250" s="99">
        <v>7</v>
      </c>
      <c r="H250" s="158">
        <v>42684</v>
      </c>
      <c r="I250" s="455">
        <v>2017</v>
      </c>
      <c r="J250" s="11"/>
    </row>
    <row r="251" spans="1:10" ht="11.1" customHeight="1" x14ac:dyDescent="0.2">
      <c r="A251" s="80" t="s">
        <v>2600</v>
      </c>
      <c r="B251" s="13"/>
      <c r="C251" s="99"/>
      <c r="D251" s="24" t="s">
        <v>2601</v>
      </c>
      <c r="E251" s="144">
        <v>16</v>
      </c>
      <c r="F251" s="129" t="s">
        <v>3951</v>
      </c>
      <c r="G251" s="99">
        <v>17</v>
      </c>
      <c r="H251" s="158">
        <v>42668</v>
      </c>
      <c r="I251" s="455" t="s">
        <v>4023</v>
      </c>
      <c r="J251" s="11"/>
    </row>
    <row r="252" spans="1:10" ht="11.1" customHeight="1" x14ac:dyDescent="0.2">
      <c r="A252" s="56" t="s">
        <v>2635</v>
      </c>
      <c r="B252" s="25"/>
      <c r="C252" s="103"/>
      <c r="D252" s="56" t="s">
        <v>2636</v>
      </c>
      <c r="E252" s="147">
        <v>7</v>
      </c>
      <c r="F252" s="179" t="s">
        <v>3951</v>
      </c>
      <c r="G252" s="103">
        <v>10</v>
      </c>
      <c r="H252" s="174">
        <v>42303</v>
      </c>
      <c r="I252" s="49">
        <v>2018</v>
      </c>
      <c r="J252" s="19"/>
    </row>
    <row r="253" spans="1:10" ht="11.1" customHeight="1" x14ac:dyDescent="0.2">
      <c r="A253" s="60" t="s">
        <v>2662</v>
      </c>
      <c r="B253" s="9"/>
      <c r="C253" s="101"/>
      <c r="D253" s="35" t="s">
        <v>2663</v>
      </c>
      <c r="E253" s="141">
        <v>6</v>
      </c>
      <c r="F253" s="453" t="s">
        <v>3951</v>
      </c>
      <c r="G253" s="101">
        <v>7</v>
      </c>
      <c r="H253" s="173">
        <v>42668</v>
      </c>
      <c r="I253" s="454">
        <v>2017</v>
      </c>
      <c r="J253" s="6"/>
    </row>
    <row r="254" spans="1:10" ht="11.1" customHeight="1" x14ac:dyDescent="0.2">
      <c r="A254" s="24" t="s">
        <v>2697</v>
      </c>
      <c r="B254" s="13"/>
      <c r="C254" s="99"/>
      <c r="D254" s="24" t="s">
        <v>2698</v>
      </c>
      <c r="E254" s="144">
        <v>7</v>
      </c>
      <c r="F254" s="129" t="s">
        <v>3951</v>
      </c>
      <c r="G254" s="99">
        <v>8</v>
      </c>
      <c r="H254" s="158">
        <v>42955</v>
      </c>
      <c r="I254" s="455">
        <v>2018</v>
      </c>
      <c r="J254" s="11"/>
    </row>
    <row r="255" spans="1:10" ht="11.1" customHeight="1" x14ac:dyDescent="0.2">
      <c r="A255" s="80" t="s">
        <v>2729</v>
      </c>
      <c r="B255" s="13"/>
      <c r="C255" s="99"/>
      <c r="D255" s="24" t="s">
        <v>2730</v>
      </c>
      <c r="E255" s="144">
        <v>10</v>
      </c>
      <c r="F255" s="129" t="s">
        <v>3951</v>
      </c>
      <c r="G255" s="99">
        <v>11</v>
      </c>
      <c r="H255" s="158">
        <v>41751</v>
      </c>
      <c r="I255" s="455" t="s">
        <v>3958</v>
      </c>
      <c r="J255" s="11"/>
    </row>
    <row r="256" spans="1:10" ht="11.1" customHeight="1" x14ac:dyDescent="0.2">
      <c r="A256" s="80" t="s">
        <v>2766</v>
      </c>
      <c r="B256" s="13"/>
      <c r="C256" s="99"/>
      <c r="D256" s="24" t="s">
        <v>2767</v>
      </c>
      <c r="E256" s="144">
        <v>7</v>
      </c>
      <c r="F256" s="129" t="s">
        <v>3951</v>
      </c>
      <c r="G256" s="99">
        <v>8</v>
      </c>
      <c r="H256" s="158">
        <v>42675</v>
      </c>
      <c r="I256" s="455">
        <v>2017</v>
      </c>
      <c r="J256" s="11"/>
    </row>
    <row r="257" spans="1:10" ht="11.1" customHeight="1" x14ac:dyDescent="0.2">
      <c r="A257" s="80" t="s">
        <v>2823</v>
      </c>
      <c r="B257" s="13"/>
      <c r="C257" s="99"/>
      <c r="D257" s="24" t="s">
        <v>2824</v>
      </c>
      <c r="E257" s="144">
        <v>6</v>
      </c>
      <c r="F257" s="129" t="s">
        <v>3951</v>
      </c>
      <c r="G257" s="99">
        <v>7</v>
      </c>
      <c r="H257" s="158">
        <v>43054</v>
      </c>
      <c r="I257" s="455">
        <v>2018</v>
      </c>
      <c r="J257" s="11"/>
    </row>
    <row r="258" spans="1:10" ht="11.1" customHeight="1" x14ac:dyDescent="0.2">
      <c r="A258" s="80" t="s">
        <v>2980</v>
      </c>
      <c r="B258" s="13"/>
      <c r="C258" s="99"/>
      <c r="D258" s="24" t="s">
        <v>2981</v>
      </c>
      <c r="E258" s="144">
        <v>6</v>
      </c>
      <c r="F258" s="129" t="s">
        <v>3951</v>
      </c>
      <c r="G258" s="99">
        <v>8</v>
      </c>
      <c r="H258" s="158">
        <v>42635</v>
      </c>
      <c r="I258" s="455">
        <v>2018</v>
      </c>
      <c r="J258" s="11"/>
    </row>
    <row r="259" spans="1:10" ht="11.1" customHeight="1" x14ac:dyDescent="0.2">
      <c r="A259" s="56" t="s">
        <v>2991</v>
      </c>
      <c r="B259" s="25"/>
      <c r="C259" s="103"/>
      <c r="D259" s="56" t="s">
        <v>2992</v>
      </c>
      <c r="E259" s="147">
        <v>9</v>
      </c>
      <c r="F259" s="179" t="s">
        <v>3951</v>
      </c>
      <c r="G259" s="103">
        <v>10</v>
      </c>
      <c r="H259" s="174">
        <v>41978</v>
      </c>
      <c r="I259" s="49" t="s">
        <v>3958</v>
      </c>
      <c r="J259" s="19"/>
    </row>
    <row r="260" spans="1:10" ht="11.1" customHeight="1" x14ac:dyDescent="0.2"/>
    <row r="261" spans="1:10" ht="11.1" customHeight="1" x14ac:dyDescent="0.2"/>
    <row r="262" spans="1:10" ht="11.1" customHeight="1" x14ac:dyDescent="0.2"/>
    <row r="263" spans="1:10" ht="11.1" customHeight="1" x14ac:dyDescent="0.2"/>
    <row r="264" spans="1:10" ht="11.1" customHeight="1" x14ac:dyDescent="0.2"/>
    <row r="265" spans="1:10" ht="11.1" customHeight="1" x14ac:dyDescent="0.2"/>
    <row r="266" spans="1:10" ht="11.1" customHeight="1" x14ac:dyDescent="0.2"/>
    <row r="267" spans="1:10" ht="11.1" customHeight="1" x14ac:dyDescent="0.2"/>
    <row r="268" spans="1:10" ht="11.1" customHeight="1" x14ac:dyDescent="0.2"/>
    <row r="269" spans="1:10" ht="11.1" customHeight="1" x14ac:dyDescent="0.2"/>
    <row r="270" spans="1:10" ht="11.1" customHeight="1" x14ac:dyDescent="0.2"/>
    <row r="271" spans="1:10" ht="11.1" customHeight="1" x14ac:dyDescent="0.2"/>
    <row r="272" spans="1:10" ht="11.1" customHeight="1" x14ac:dyDescent="0.2"/>
    <row r="273" ht="11.1" customHeight="1" x14ac:dyDescent="0.2"/>
    <row r="484" spans="1:3" x14ac:dyDescent="0.2">
      <c r="A484" s="494"/>
      <c r="B484" s="644"/>
      <c r="C484" s="494"/>
    </row>
    <row r="485" spans="1:3" x14ac:dyDescent="0.2">
      <c r="A485" s="572"/>
      <c r="B485" s="644"/>
      <c r="C485" s="494"/>
    </row>
    <row r="486" spans="1:3" x14ac:dyDescent="0.2">
      <c r="A486" s="572"/>
      <c r="B486" s="644"/>
      <c r="C486" s="494"/>
    </row>
    <row r="487" spans="1:3" x14ac:dyDescent="0.2">
      <c r="A487" s="572"/>
      <c r="B487" s="644"/>
      <c r="C487" s="494"/>
    </row>
    <row r="488" spans="1:3" x14ac:dyDescent="0.2">
      <c r="A488" s="572"/>
      <c r="B488" s="644"/>
      <c r="C488" s="494"/>
    </row>
    <row r="489" spans="1:3" x14ac:dyDescent="0.2">
      <c r="A489" s="572"/>
      <c r="B489" s="644"/>
      <c r="C489" s="494"/>
    </row>
    <row r="490" spans="1:3" x14ac:dyDescent="0.2">
      <c r="A490" s="572"/>
      <c r="B490" s="644"/>
      <c r="C490" s="494"/>
    </row>
    <row r="491" spans="1:3" x14ac:dyDescent="0.2">
      <c r="A491" s="572"/>
      <c r="B491" s="644"/>
      <c r="C491" s="494"/>
    </row>
    <row r="492" spans="1:3" x14ac:dyDescent="0.2">
      <c r="A492" s="572"/>
      <c r="B492" s="644"/>
      <c r="C492" s="494"/>
    </row>
    <row r="493" spans="1:3" x14ac:dyDescent="0.2">
      <c r="A493" s="572"/>
      <c r="B493" s="644"/>
      <c r="C493" s="494"/>
    </row>
    <row r="494" spans="1:3" x14ac:dyDescent="0.2">
      <c r="A494" s="572"/>
      <c r="B494" s="644"/>
      <c r="C494" s="494"/>
    </row>
    <row r="495" spans="1:3" x14ac:dyDescent="0.2">
      <c r="A495" s="572"/>
      <c r="B495" s="644"/>
      <c r="C495" s="494"/>
    </row>
    <row r="496" spans="1:3" x14ac:dyDescent="0.2">
      <c r="A496" s="572"/>
      <c r="B496" s="644"/>
      <c r="C496" s="494"/>
    </row>
    <row r="497" spans="1:3" x14ac:dyDescent="0.2">
      <c r="A497" s="572"/>
      <c r="B497" s="644"/>
      <c r="C497" s="494"/>
    </row>
    <row r="498" spans="1:3" x14ac:dyDescent="0.2">
      <c r="A498" s="572"/>
      <c r="B498" s="644"/>
      <c r="C498" s="494"/>
    </row>
    <row r="499" spans="1:3" x14ac:dyDescent="0.2">
      <c r="A499" s="572"/>
      <c r="B499" s="644"/>
      <c r="C499" s="494"/>
    </row>
    <row r="500" spans="1:3" x14ac:dyDescent="0.2">
      <c r="A500" s="494"/>
      <c r="B500" s="644"/>
      <c r="C500" s="494"/>
    </row>
    <row r="501" spans="1:3" x14ac:dyDescent="0.2">
      <c r="B501" s="645"/>
    </row>
  </sheetData>
  <sheetProtection selectLockedCells="1" selectUnlockedCells="1"/>
  <conditionalFormatting sqref="K156:K177">
    <cfRule type="cellIs" dxfId="0" priority="1" stopIfTrue="1" operator="lessThan">
      <formula>2</formula>
    </cfRule>
  </conditionalFormatting>
  <hyperlinks>
    <hyperlink ref="G144" r:id="rId1"/>
    <hyperlink ref="G148" r:id="rId2"/>
  </hyperlinks>
  <pageMargins left="0.34027777777777779" right="0.27986111111111112" top="0.37986111111111109" bottom="0.52013888888888893" header="0.51180555555555551" footer="0.51180555555555551"/>
  <pageSetup firstPageNumber="0" orientation="portrait" horizontalDpi="300" verticalDpi="300" r:id="rId3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164"/>
  <sheetViews>
    <sheetView workbookViewId="0">
      <pane xSplit="2" ySplit="6" topLeftCell="C7" activePane="bottomRight" state="frozen"/>
      <selection pane="topRight" activeCell="C1" sqref="C1"/>
      <selection pane="bottomLeft" activeCell="A7" sqref="A7"/>
      <selection pane="bottomRight"/>
    </sheetView>
  </sheetViews>
  <sheetFormatPr defaultColWidth="8.85546875" defaultRowHeight="12.75" x14ac:dyDescent="0.2"/>
  <cols>
    <col min="1" max="1" width="18" style="572" customWidth="1"/>
    <col min="2" max="2" width="6" style="708" customWidth="1"/>
    <col min="3" max="3" width="12.28515625" style="572" customWidth="1"/>
    <col min="4" max="4" width="13.85546875" style="572" customWidth="1"/>
    <col min="5" max="5" width="4.85546875" style="664" customWidth="1"/>
    <col min="6" max="6" width="3.7109375" style="664" customWidth="1"/>
    <col min="7" max="7" width="3.85546875" style="572" customWidth="1"/>
    <col min="8" max="8" width="4" style="572" customWidth="1"/>
    <col min="9" max="9" width="6.7109375" style="572" customWidth="1"/>
    <col min="10" max="10" width="5.140625" style="644" customWidth="1"/>
    <col min="11" max="11" width="8.42578125" style="572" bestFit="1" customWidth="1"/>
    <col min="12" max="12" width="7.5703125" style="765" customWidth="1"/>
    <col min="13" max="13" width="8.7109375" style="664" bestFit="1" customWidth="1"/>
    <col min="14" max="14" width="4.5703125" style="664" customWidth="1"/>
    <col min="15" max="15" width="7.5703125" style="572" customWidth="1"/>
    <col min="16" max="17" width="7.7109375" style="572" customWidth="1"/>
    <col min="18" max="18" width="6.42578125" style="664" bestFit="1" customWidth="1"/>
    <col min="19" max="22" width="6" style="743" customWidth="1"/>
    <col min="23" max="24" width="7.42578125" style="743" customWidth="1"/>
    <col min="25" max="25" width="12.5703125" style="572" customWidth="1"/>
    <col min="26" max="26" width="7.85546875" style="644" customWidth="1"/>
    <col min="27" max="27" width="6.140625" style="572" customWidth="1"/>
    <col min="28" max="28" width="4.5703125" style="572" customWidth="1"/>
    <col min="29" max="29" width="5.42578125" style="622" bestFit="1" customWidth="1"/>
    <col min="30" max="30" width="6.140625" style="622" customWidth="1"/>
    <col min="31" max="31" width="7.140625" style="622" bestFit="1" customWidth="1"/>
    <col min="32" max="32" width="7.7109375" style="622" customWidth="1"/>
    <col min="33" max="33" width="8.7109375" style="622" customWidth="1"/>
    <col min="34" max="34" width="8.5703125" style="622" bestFit="1" customWidth="1"/>
    <col min="35" max="35" width="8.5703125" style="622" customWidth="1"/>
    <col min="36" max="36" width="8" style="622" bestFit="1" customWidth="1"/>
    <col min="37" max="37" width="8" style="622" customWidth="1"/>
    <col min="38" max="38" width="9.7109375" style="622" customWidth="1"/>
    <col min="39" max="39" width="6" style="622" bestFit="1" customWidth="1"/>
    <col min="40" max="40" width="6.42578125" style="622" customWidth="1"/>
    <col min="41" max="41" width="7" style="644" customWidth="1"/>
    <col min="42" max="43" width="7" style="572" customWidth="1"/>
    <col min="44" max="44" width="5.28515625" style="811" customWidth="1"/>
    <col min="45" max="48" width="5.28515625" style="812" customWidth="1"/>
    <col min="49" max="50" width="5.42578125" style="812" customWidth="1"/>
    <col min="51" max="51" width="5.28515625" style="644" customWidth="1"/>
    <col min="52" max="55" width="6.7109375" style="572" customWidth="1"/>
    <col min="56" max="56" width="8.85546875" style="960"/>
    <col min="57" max="58" width="8.85546875" style="664"/>
    <col min="59" max="16384" width="8.85546875" style="572"/>
  </cols>
  <sheetData>
    <row r="1" spans="1:59" ht="12.75" customHeight="1" x14ac:dyDescent="0.2">
      <c r="A1" s="1" t="s">
        <v>0</v>
      </c>
      <c r="B1" s="707"/>
      <c r="C1" s="616" t="s">
        <v>1</v>
      </c>
      <c r="E1" s="700"/>
      <c r="G1" s="605"/>
      <c r="H1" s="400"/>
      <c r="I1" s="400"/>
      <c r="J1" s="736" t="s">
        <v>3652</v>
      </c>
      <c r="K1" s="571"/>
      <c r="L1" s="619"/>
      <c r="N1" s="694"/>
      <c r="P1" s="571"/>
      <c r="Q1" s="693"/>
      <c r="R1" s="618"/>
      <c r="S1" s="742"/>
      <c r="T1" s="742"/>
      <c r="W1" s="742"/>
      <c r="Y1" s="571"/>
      <c r="Z1" s="736" t="s">
        <v>2</v>
      </c>
      <c r="AC1" s="621" t="s">
        <v>4207</v>
      </c>
      <c r="AG1" s="748"/>
      <c r="AJ1" s="621"/>
      <c r="AK1" s="621"/>
      <c r="AL1" s="749"/>
      <c r="AO1" s="780" t="s">
        <v>4185</v>
      </c>
      <c r="AP1" s="400"/>
      <c r="AQ1" s="691"/>
      <c r="AR1" s="805" t="s">
        <v>5</v>
      </c>
      <c r="AS1" s="638"/>
      <c r="AT1" s="638"/>
      <c r="AU1" s="638"/>
      <c r="AV1" s="638"/>
      <c r="AW1" s="638"/>
      <c r="AX1" s="638"/>
      <c r="AY1" s="785" t="s">
        <v>6</v>
      </c>
      <c r="BD1" s="959" t="s">
        <v>1864</v>
      </c>
    </row>
    <row r="2" spans="1:59" ht="12.75" customHeight="1" x14ac:dyDescent="0.2">
      <c r="A2" s="617" t="s">
        <v>7</v>
      </c>
      <c r="B2" s="707"/>
      <c r="C2" s="15" t="s">
        <v>4237</v>
      </c>
      <c r="D2" s="617"/>
      <c r="E2" s="698"/>
      <c r="F2" s="698"/>
      <c r="G2" s="400"/>
      <c r="H2" s="400"/>
      <c r="I2" s="400"/>
      <c r="J2" s="784" t="s">
        <v>4232</v>
      </c>
      <c r="K2" s="571"/>
      <c r="L2" s="619"/>
      <c r="N2" s="694"/>
      <c r="P2" s="571"/>
      <c r="Q2" s="618"/>
      <c r="R2" s="698"/>
      <c r="S2" s="744"/>
      <c r="T2" s="744"/>
      <c r="W2" s="744"/>
      <c r="Y2" s="571"/>
      <c r="Z2" s="784" t="s">
        <v>4233</v>
      </c>
      <c r="AO2" s="781" t="s">
        <v>10</v>
      </c>
      <c r="AP2" s="400"/>
      <c r="AR2" s="781" t="s">
        <v>11</v>
      </c>
      <c r="AS2" s="638"/>
      <c r="AT2" s="638"/>
      <c r="AU2" s="638"/>
      <c r="AV2" s="638"/>
      <c r="AW2" s="638"/>
      <c r="AX2" s="638"/>
      <c r="AY2" s="777" t="s">
        <v>14</v>
      </c>
    </row>
    <row r="3" spans="1:59" ht="12.75" customHeight="1" x14ac:dyDescent="0.2">
      <c r="A3" s="958" t="s">
        <v>4488</v>
      </c>
      <c r="B3" s="775"/>
      <c r="D3" s="617"/>
      <c r="E3" s="698"/>
      <c r="F3" s="698"/>
      <c r="G3" s="400"/>
      <c r="H3" s="400"/>
      <c r="I3" s="400"/>
      <c r="J3" s="790" t="s">
        <v>12</v>
      </c>
      <c r="K3" s="571"/>
      <c r="L3" s="572"/>
      <c r="N3" s="698"/>
      <c r="P3" s="571"/>
      <c r="Q3" s="738" t="s">
        <v>8</v>
      </c>
      <c r="R3" s="698"/>
      <c r="S3" s="745"/>
      <c r="T3" s="745"/>
      <c r="W3" s="745"/>
      <c r="X3" s="746"/>
      <c r="Y3" s="571"/>
      <c r="AE3" s="623"/>
      <c r="AF3" s="623"/>
      <c r="AG3" s="623"/>
      <c r="AH3" s="623"/>
      <c r="AI3" s="623"/>
      <c r="AJ3" s="623"/>
      <c r="AK3" s="623"/>
      <c r="AL3" s="623"/>
      <c r="AM3" s="623"/>
      <c r="AN3" s="623"/>
      <c r="AO3" s="701"/>
      <c r="AP3" s="400"/>
      <c r="AR3" s="806" t="s">
        <v>13</v>
      </c>
      <c r="AS3" s="638"/>
      <c r="AT3" s="638"/>
      <c r="AU3" s="638"/>
      <c r="AV3" s="638"/>
      <c r="AW3" s="638"/>
      <c r="AX3" s="638"/>
      <c r="BA3" s="620"/>
      <c r="BB3" s="620"/>
      <c r="BC3" s="620"/>
    </row>
    <row r="4" spans="1:59" ht="12.75" customHeight="1" x14ac:dyDescent="0.2">
      <c r="A4" s="750"/>
      <c r="B4" s="571"/>
      <c r="C4" s="537"/>
      <c r="D4" s="571"/>
      <c r="E4" s="751"/>
      <c r="F4" s="751"/>
      <c r="G4" s="571"/>
      <c r="H4" s="571"/>
      <c r="I4" s="571"/>
      <c r="J4" s="791" t="s">
        <v>4446</v>
      </c>
      <c r="K4" s="537"/>
      <c r="L4" s="572"/>
      <c r="N4" s="526"/>
      <c r="O4" s="695"/>
      <c r="P4" s="537"/>
      <c r="R4" s="526"/>
      <c r="T4" s="745"/>
      <c r="W4" s="745"/>
      <c r="Y4" s="537"/>
      <c r="Z4" s="778" t="s">
        <v>15</v>
      </c>
      <c r="AA4" s="537"/>
      <c r="AB4" s="537"/>
      <c r="AC4" s="929"/>
      <c r="AD4" s="929"/>
      <c r="AE4" s="929"/>
      <c r="AF4" s="929"/>
      <c r="AG4" s="929"/>
      <c r="AH4" s="929"/>
      <c r="AI4" s="929"/>
      <c r="AJ4" s="929"/>
      <c r="AK4" s="929"/>
      <c r="AL4" s="929"/>
      <c r="AM4" s="929"/>
      <c r="AN4" s="929"/>
      <c r="AO4" s="701"/>
      <c r="AP4" s="400"/>
      <c r="AQ4" s="752"/>
      <c r="AR4" s="1020" t="s">
        <v>4447</v>
      </c>
      <c r="AS4" s="807"/>
      <c r="AT4" s="807"/>
      <c r="AU4" s="807"/>
      <c r="AV4" s="807"/>
      <c r="AW4" s="753" t="s">
        <v>19</v>
      </c>
      <c r="AX4" s="807"/>
      <c r="AZ4" s="1222" t="s">
        <v>20</v>
      </c>
      <c r="BA4" s="1223"/>
      <c r="BB4" s="1223"/>
      <c r="BC4" s="1224"/>
    </row>
    <row r="5" spans="1:59" ht="12.75" customHeight="1" x14ac:dyDescent="0.2">
      <c r="A5" s="537" t="s">
        <v>21</v>
      </c>
      <c r="B5" s="704" t="s">
        <v>22</v>
      </c>
      <c r="C5" s="585"/>
      <c r="D5" s="537"/>
      <c r="E5" s="754" t="s">
        <v>23</v>
      </c>
      <c r="F5" s="754" t="s">
        <v>24</v>
      </c>
      <c r="G5" s="753" t="s">
        <v>25</v>
      </c>
      <c r="H5" s="585"/>
      <c r="I5" s="755">
        <v>43585</v>
      </c>
      <c r="J5" s="696" t="s">
        <v>26</v>
      </c>
      <c r="K5" s="526" t="s">
        <v>4229</v>
      </c>
      <c r="L5" s="639" t="s">
        <v>4183</v>
      </c>
      <c r="M5" s="585"/>
      <c r="N5" s="526" t="s">
        <v>28</v>
      </c>
      <c r="O5" s="526" t="s">
        <v>4230</v>
      </c>
      <c r="P5" s="1225" t="s">
        <v>4235</v>
      </c>
      <c r="Q5" s="1225"/>
      <c r="R5" s="526" t="s">
        <v>27</v>
      </c>
      <c r="S5" s="699" t="s">
        <v>42</v>
      </c>
      <c r="T5" s="699" t="s">
        <v>42</v>
      </c>
      <c r="U5" s="699" t="s">
        <v>42</v>
      </c>
      <c r="V5" s="699" t="s">
        <v>42</v>
      </c>
      <c r="W5" s="699" t="s">
        <v>41</v>
      </c>
      <c r="X5" s="699" t="s">
        <v>36</v>
      </c>
      <c r="Y5" s="756" t="s">
        <v>29</v>
      </c>
      <c r="Z5" s="696" t="s">
        <v>30</v>
      </c>
      <c r="AA5" s="526" t="s">
        <v>32</v>
      </c>
      <c r="AB5" s="526" t="s">
        <v>33</v>
      </c>
      <c r="AC5" s="740" t="s">
        <v>32</v>
      </c>
      <c r="AD5" s="740"/>
      <c r="AE5" s="740" t="s">
        <v>32</v>
      </c>
      <c r="AF5" s="740" t="s">
        <v>35</v>
      </c>
      <c r="AG5" s="740" t="s">
        <v>32</v>
      </c>
      <c r="AH5" s="740" t="s">
        <v>32</v>
      </c>
      <c r="AI5" s="740" t="s">
        <v>4208</v>
      </c>
      <c r="AJ5" s="740" t="s">
        <v>36</v>
      </c>
      <c r="AK5" s="740" t="s">
        <v>4209</v>
      </c>
      <c r="AL5" s="740" t="s">
        <v>38</v>
      </c>
      <c r="AM5" s="740" t="s">
        <v>39</v>
      </c>
      <c r="AN5" s="740" t="s">
        <v>40</v>
      </c>
      <c r="AO5" s="782" t="s">
        <v>47</v>
      </c>
      <c r="AP5" s="585" t="s">
        <v>48</v>
      </c>
      <c r="AQ5" s="526" t="s">
        <v>31</v>
      </c>
      <c r="AR5" s="784" t="s">
        <v>49</v>
      </c>
      <c r="AS5" s="807"/>
      <c r="AT5" s="807"/>
      <c r="AU5" s="807"/>
      <c r="AV5" s="807"/>
      <c r="AW5" s="753" t="s">
        <v>50</v>
      </c>
      <c r="AX5" s="807"/>
      <c r="AY5" s="786" t="s">
        <v>51</v>
      </c>
      <c r="AZ5" s="813" t="s">
        <v>52</v>
      </c>
      <c r="BA5" s="758" t="s">
        <v>52</v>
      </c>
      <c r="BB5" s="758" t="s">
        <v>53</v>
      </c>
      <c r="BC5" s="814" t="s">
        <v>54</v>
      </c>
      <c r="BE5" s="585" t="s">
        <v>4300</v>
      </c>
      <c r="BF5" s="585" t="s">
        <v>4302</v>
      </c>
      <c r="BG5" s="664" t="s">
        <v>32</v>
      </c>
    </row>
    <row r="6" spans="1:59" s="774" customFormat="1" ht="12.75" customHeight="1" thickBot="1" x14ac:dyDescent="0.25">
      <c r="A6" s="766" t="s">
        <v>55</v>
      </c>
      <c r="B6" s="776" t="s">
        <v>56</v>
      </c>
      <c r="C6" s="767" t="s">
        <v>95</v>
      </c>
      <c r="D6" s="767" t="s">
        <v>57</v>
      </c>
      <c r="E6" s="768" t="s">
        <v>58</v>
      </c>
      <c r="F6" s="768" t="s">
        <v>59</v>
      </c>
      <c r="G6" s="769" t="s">
        <v>60</v>
      </c>
      <c r="H6" s="769" t="s">
        <v>61</v>
      </c>
      <c r="I6" s="767" t="s">
        <v>62</v>
      </c>
      <c r="J6" s="779" t="s">
        <v>63</v>
      </c>
      <c r="K6" s="767" t="s">
        <v>71</v>
      </c>
      <c r="L6" s="770" t="s">
        <v>4184</v>
      </c>
      <c r="M6" s="769" t="s">
        <v>4231</v>
      </c>
      <c r="N6" s="769" t="s">
        <v>69</v>
      </c>
      <c r="O6" s="767" t="s">
        <v>72</v>
      </c>
      <c r="P6" s="767" t="s">
        <v>67</v>
      </c>
      <c r="Q6" s="767" t="s">
        <v>68</v>
      </c>
      <c r="R6" s="767" t="s">
        <v>66</v>
      </c>
      <c r="S6" s="771" t="s">
        <v>87</v>
      </c>
      <c r="T6" s="771" t="s">
        <v>88</v>
      </c>
      <c r="U6" s="771" t="s">
        <v>51</v>
      </c>
      <c r="V6" s="771" t="s">
        <v>89</v>
      </c>
      <c r="W6" s="771" t="s">
        <v>86</v>
      </c>
      <c r="X6" s="771" t="s">
        <v>85</v>
      </c>
      <c r="Y6" s="766" t="s">
        <v>1865</v>
      </c>
      <c r="Z6" s="779" t="s">
        <v>72</v>
      </c>
      <c r="AA6" s="767" t="s">
        <v>74</v>
      </c>
      <c r="AB6" s="767" t="s">
        <v>75</v>
      </c>
      <c r="AC6" s="772" t="s">
        <v>76</v>
      </c>
      <c r="AD6" s="772" t="s">
        <v>34</v>
      </c>
      <c r="AE6" s="772" t="s">
        <v>77</v>
      </c>
      <c r="AF6" s="772" t="s">
        <v>78</v>
      </c>
      <c r="AG6" s="772" t="s">
        <v>79</v>
      </c>
      <c r="AH6" s="772" t="s">
        <v>80</v>
      </c>
      <c r="AI6" s="772" t="s">
        <v>80</v>
      </c>
      <c r="AJ6" s="772" t="s">
        <v>80</v>
      </c>
      <c r="AK6" s="772" t="s">
        <v>80</v>
      </c>
      <c r="AL6" s="772" t="s">
        <v>82</v>
      </c>
      <c r="AM6" s="772" t="s">
        <v>83</v>
      </c>
      <c r="AN6" s="772" t="s">
        <v>84</v>
      </c>
      <c r="AO6" s="783" t="s">
        <v>96</v>
      </c>
      <c r="AP6" s="769" t="s">
        <v>97</v>
      </c>
      <c r="AQ6" s="767" t="s">
        <v>73</v>
      </c>
      <c r="AR6" s="808">
        <v>2019</v>
      </c>
      <c r="AS6" s="809">
        <v>2020</v>
      </c>
      <c r="AT6" s="809">
        <v>2021</v>
      </c>
      <c r="AU6" s="809">
        <v>2022</v>
      </c>
      <c r="AV6" s="809">
        <v>2023</v>
      </c>
      <c r="AW6" s="769" t="s">
        <v>98</v>
      </c>
      <c r="AX6" s="769" t="s">
        <v>99</v>
      </c>
      <c r="AY6" s="787" t="s">
        <v>100</v>
      </c>
      <c r="AZ6" s="815" t="s">
        <v>101</v>
      </c>
      <c r="BA6" s="773" t="s">
        <v>102</v>
      </c>
      <c r="BB6" s="773" t="s">
        <v>103</v>
      </c>
      <c r="BC6" s="816" t="s">
        <v>103</v>
      </c>
      <c r="BD6" s="779" t="s">
        <v>4298</v>
      </c>
      <c r="BE6" s="769" t="s">
        <v>4301</v>
      </c>
      <c r="BF6" s="769" t="s">
        <v>4303</v>
      </c>
      <c r="BG6" s="883" t="s">
        <v>4424</v>
      </c>
    </row>
    <row r="7" spans="1:59" ht="11.25" customHeight="1" x14ac:dyDescent="0.2">
      <c r="A7" s="537" t="s">
        <v>113</v>
      </c>
      <c r="B7" s="925" t="s">
        <v>114</v>
      </c>
      <c r="C7" s="988" t="s">
        <v>112</v>
      </c>
      <c r="D7" s="988" t="s">
        <v>4356</v>
      </c>
      <c r="E7" s="792">
        <v>52</v>
      </c>
      <c r="F7" s="526">
        <v>19</v>
      </c>
      <c r="G7" s="526" t="s">
        <v>115</v>
      </c>
      <c r="H7" s="526" t="s">
        <v>37</v>
      </c>
      <c r="I7" s="916">
        <v>37.97</v>
      </c>
      <c r="J7" s="702">
        <f t="shared" ref="J7:J38" si="0">(M7/I7)*100</f>
        <v>1.8962338688438238</v>
      </c>
      <c r="K7" s="927">
        <v>0.18</v>
      </c>
      <c r="L7" s="639">
        <v>4</v>
      </c>
      <c r="M7" s="693">
        <f t="shared" ref="M7:M38" si="1">K7*L7</f>
        <v>0.72</v>
      </c>
      <c r="N7" s="921" t="s">
        <v>244</v>
      </c>
      <c r="O7" s="795">
        <v>0.17499999999999999</v>
      </c>
      <c r="P7" s="915">
        <v>43467</v>
      </c>
      <c r="Q7" s="915">
        <v>43500</v>
      </c>
      <c r="R7" s="693">
        <f t="shared" ref="R7:R38" si="2">(K7-O7)/O7*100</f>
        <v>2.8571428571428599</v>
      </c>
      <c r="S7" s="759">
        <f>IF(INDEX(Historical!$D$7:$D$1437,MATCH(B7,Historical!$B$7:$B$1446,0))=0,"n/a",(INDEX(Historical!$C$7:$C$1437,MATCH(B7,Historical!$B$7:$B$1446,0))/INDEX(Historical!$D$7:$D$1437,MATCH(B7,Historical!$B$7:$B$1446,0))-1)*100)</f>
        <v>2.9411764705882248</v>
      </c>
      <c r="T7" s="759">
        <f>IF(INDEX(Historical!$F$7:$F$1430,MATCH(B7,Historical!$B$7:$B$1446,0))=0,"n/a",((INDEX(Historical!$C$7:$C$1437,MATCH(B7,Historical!$B$7:$B$1446,0))/INDEX(Historical!$F$7:$F$1430,MATCH(B7,Historical!$B$7:$B$1446,0)))^(1/3)-1)*100)</f>
        <v>3.0321324952139239</v>
      </c>
      <c r="U7" s="759">
        <f>IF(INDEX(Historical!$H$7:$H$1430,MATCH(B7,Historical!$B$7:$B$1446,0))=0,"n/a",((INDEX(Historical!$C$7:$C$1437,MATCH(B7,Historical!$B$7:$B$1446,0))/INDEX(Historical!$H$7:$H$1430,MATCH(B7,Historical!$B$7:$B$1446,0)))^(1/5)-1)*100)</f>
        <v>3.1310306477545069</v>
      </c>
      <c r="V7" s="759">
        <f>IF(INDEX(Historical!$O$7:$O$1430,MATCH(B7,Historical!$B$7:$B$1446,0))=0,"n/a",((INDEX(Historical!$C$7:$C$1437,MATCH(B7,Historical!$B$7:$B$1446,0))/INDEX(Historical!$O$7:$O$1430,MATCH(B7,Historical!$B$7:$B$1446,0)))^(1/10)-1)*100)</f>
        <v>3.4219694129380196</v>
      </c>
      <c r="W7" s="760">
        <f t="shared" ref="W7:W38" si="3">IF(OR(U7&lt;=0,U7="n/a",V7&lt;=0,V7="n/a"),"n/a",U7/V7)</f>
        <v>0.91497914502581135</v>
      </c>
      <c r="X7" s="761" t="str">
        <f t="shared" ref="X7:X38" si="4">IF(OR(AJ7&lt;=0,AJ7="n/a",U7&lt;=0,U7="n/a"),"n/a",U7/AJ7)</f>
        <v>n/a</v>
      </c>
      <c r="Y7" s="710"/>
      <c r="Z7" s="702">
        <f t="shared" ref="Z7:Z38" si="5">IF(OR(AC7&lt;0.01,AC7="n/a"),"n/a",M7/AC7*100)</f>
        <v>61.53846153846154</v>
      </c>
      <c r="AA7" s="935">
        <f t="shared" ref="AA7:AA38" si="6">IF(OR(AC7&lt;0.01,AC7="n/a"),"n/a",I7/AC7)</f>
        <v>32.452991452991455</v>
      </c>
      <c r="AB7" s="639">
        <v>10</v>
      </c>
      <c r="AC7" s="916">
        <v>1.17</v>
      </c>
      <c r="AD7" s="916">
        <v>2.0299999999999998</v>
      </c>
      <c r="AE7" s="916">
        <v>0.39</v>
      </c>
      <c r="AF7" s="916">
        <v>1.73</v>
      </c>
      <c r="AG7" s="916">
        <v>5.7</v>
      </c>
      <c r="AH7" s="916">
        <v>-20.3</v>
      </c>
      <c r="AI7" s="916">
        <v>14.44</v>
      </c>
      <c r="AJ7" s="916">
        <v>-0.89999999999999991</v>
      </c>
      <c r="AK7" s="916">
        <v>16</v>
      </c>
      <c r="AL7" s="928">
        <v>2500</v>
      </c>
      <c r="AM7" s="922">
        <v>0.89999999999999991</v>
      </c>
      <c r="AN7" s="916">
        <v>0.68</v>
      </c>
      <c r="AO7" s="802">
        <f t="shared" ref="AO7:AO38" si="7">IF(U7="n/a","n/a",IF(AA7&lt;0,"n/a",IF(AA7="n/a","n/a",J7+U7-AA7)))</f>
        <v>-27.425726936393126</v>
      </c>
      <c r="AP7" s="803">
        <f t="shared" ref="AP7:AP38" si="8">IF(U7="n/a","n/a",J7+U7)</f>
        <v>5.027264516598331</v>
      </c>
      <c r="AQ7" s="936">
        <f t="shared" ref="AQ7:AQ38" si="9">IF(OR(AC7&lt;0.01,AF7="n/a"),"n/a",(I7/SQRT(22.5*AC7*(I7/AF7))-1)*100)</f>
        <v>57.964377438114845</v>
      </c>
      <c r="AR7" s="702">
        <f>INDEX(Historical!$C$7:$C$1437,MATCH(B7,Historical!$B$7:$B$1446,0))*IF(AH7="n/a",1.03,IF(AH7&lt;0,1.01,IF(AH7&gt;10,1.1,(1+AH7/100))))</f>
        <v>0.70699999999999996</v>
      </c>
      <c r="AS7" s="935">
        <f t="shared" ref="AS7:AS38" si="10">IF($AI7="n/a",1.03*AR7,IF($AI7&lt;0,1.01*AR7,IF($AI7&gt;10,1.1*AR7,(1+$AI7/100)*AR7)))</f>
        <v>0.77770000000000006</v>
      </c>
      <c r="AT7" s="935">
        <f t="shared" ref="AT7:AV26" si="11">IF($AK7="n/a",1.03*AS7,IF($AK7&lt;0,1.01*AS7,IF($AK7&gt;10,1.1*AS7,(1+$AK7/100)*AS7)))</f>
        <v>0.85547000000000017</v>
      </c>
      <c r="AU7" s="935">
        <f t="shared" si="11"/>
        <v>0.94101700000000021</v>
      </c>
      <c r="AV7" s="935">
        <f t="shared" si="11"/>
        <v>1.0351187000000004</v>
      </c>
      <c r="AW7" s="702">
        <f t="shared" ref="AW7:AW38" si="12">SUM(AR7:AV7)</f>
        <v>4.3163057000000009</v>
      </c>
      <c r="AX7" s="810">
        <f t="shared" ref="AX7:AX38" si="13">AW7/I7*100</f>
        <v>11.367673689755073</v>
      </c>
      <c r="AY7" s="991">
        <v>0.56999999999999995</v>
      </c>
      <c r="AZ7" s="922">
        <v>48.089999999999996</v>
      </c>
      <c r="BA7" s="922">
        <v>-0.52</v>
      </c>
      <c r="BB7" s="922">
        <v>5.43</v>
      </c>
      <c r="BC7" s="922">
        <v>15.47</v>
      </c>
      <c r="BE7" s="664">
        <v>1968</v>
      </c>
      <c r="BF7" s="946" t="e">
        <f t="shared" ref="BF7" si="14">#VALUE!</f>
        <v>#VALUE!</v>
      </c>
      <c r="BG7" s="931">
        <v>2.1999999999999997</v>
      </c>
    </row>
    <row r="8" spans="1:59" ht="11.25" customHeight="1" x14ac:dyDescent="0.2">
      <c r="A8" s="537" t="s">
        <v>134</v>
      </c>
      <c r="B8" s="925" t="s">
        <v>135</v>
      </c>
      <c r="C8" s="988" t="s">
        <v>128</v>
      </c>
      <c r="D8" s="988" t="s">
        <v>4361</v>
      </c>
      <c r="E8" s="792">
        <v>44</v>
      </c>
      <c r="F8" s="526">
        <v>56</v>
      </c>
      <c r="G8" s="526" t="s">
        <v>37</v>
      </c>
      <c r="H8" s="526" t="s">
        <v>115</v>
      </c>
      <c r="I8" s="916">
        <v>44.6</v>
      </c>
      <c r="J8" s="702">
        <f t="shared" si="0"/>
        <v>3.1390134529147984</v>
      </c>
      <c r="K8" s="927">
        <v>0.35</v>
      </c>
      <c r="L8" s="639">
        <v>4</v>
      </c>
      <c r="M8" s="693">
        <f t="shared" si="1"/>
        <v>1.4</v>
      </c>
      <c r="N8" s="921" t="s">
        <v>263</v>
      </c>
      <c r="O8" s="795">
        <v>0.33500000000000002</v>
      </c>
      <c r="P8" s="915">
        <v>43511</v>
      </c>
      <c r="Q8" s="915">
        <v>43536</v>
      </c>
      <c r="R8" s="693">
        <f t="shared" si="2"/>
        <v>4.4776119402984946</v>
      </c>
      <c r="S8" s="759">
        <f>IF(INDEX(Historical!$D$7:$D$1437,MATCH(B8,Historical!$B$7:$B$1446,0))=0,"n/a",(INDEX(Historical!$C$7:$C$1437,MATCH(B8,Historical!$B$7:$B$1446,0))/INDEX(Historical!$D$7:$D$1437,MATCH(B8,Historical!$B$7:$B$1446,0))-1)*100)</f>
        <v>4.6875</v>
      </c>
      <c r="T8" s="759">
        <f>IF(INDEX(Historical!$F$7:$F$1430,MATCH(B8,Historical!$B$7:$B$1446,0))=0,"n/a",((INDEX(Historical!$C$7:$C$1437,MATCH(B8,Historical!$B$7:$B$1446,0))/INDEX(Historical!$F$7:$F$1430,MATCH(B8,Historical!$B$7:$B$1446,0)))^(1/3)-1)*100)</f>
        <v>6.1603296820987863</v>
      </c>
      <c r="U8" s="759">
        <f>IF(INDEX(Historical!$H$7:$H$1430,MATCH(B8,Historical!$B$7:$B$1446,0))=0,"n/a",((INDEX(Historical!$C$7:$C$1437,MATCH(B8,Historical!$B$7:$B$1446,0))/INDEX(Historical!$H$7:$H$1430,MATCH(B8,Historical!$B$7:$B$1446,0)))^(1/5)-1)*100)</f>
        <v>12.010372422372351</v>
      </c>
      <c r="V8" s="759">
        <f>IF(INDEX(Historical!$O$7:$O$1430,MATCH(B8,Historical!$B$7:$B$1446,0))=0,"n/a",((INDEX(Historical!$C$7:$C$1437,MATCH(B8,Historical!$B$7:$B$1446,0))/INDEX(Historical!$O$7:$O$1430,MATCH(B8,Historical!$B$7:$B$1446,0)))^(1/10)-1)*100)</f>
        <v>9.9284603899335124</v>
      </c>
      <c r="W8" s="760">
        <f t="shared" si="3"/>
        <v>1.2096913268193821</v>
      </c>
      <c r="X8" s="761">
        <f t="shared" si="4"/>
        <v>1.319821145315643</v>
      </c>
      <c r="Y8" s="926"/>
      <c r="Z8" s="702">
        <f t="shared" si="5"/>
        <v>44.585987261146492</v>
      </c>
      <c r="AA8" s="935">
        <f t="shared" si="6"/>
        <v>14.203821656050955</v>
      </c>
      <c r="AB8" s="639">
        <v>6</v>
      </c>
      <c r="AC8" s="916">
        <v>3.14</v>
      </c>
      <c r="AD8" s="916" t="s">
        <v>137</v>
      </c>
      <c r="AE8" s="916">
        <v>0.4</v>
      </c>
      <c r="AF8" s="916">
        <v>1.33</v>
      </c>
      <c r="AG8" s="916">
        <v>12.1</v>
      </c>
      <c r="AH8" s="916">
        <v>47.4</v>
      </c>
      <c r="AI8" s="916">
        <v>8.6</v>
      </c>
      <c r="AJ8" s="916">
        <v>9.1</v>
      </c>
      <c r="AK8" s="916">
        <v>-8.7999999999999989</v>
      </c>
      <c r="AL8" s="928">
        <v>25470</v>
      </c>
      <c r="AM8" s="922">
        <v>0.4</v>
      </c>
      <c r="AN8" s="916">
        <v>0.44</v>
      </c>
      <c r="AO8" s="802">
        <f t="shared" si="7"/>
        <v>0.94556421923619283</v>
      </c>
      <c r="AP8" s="803">
        <f t="shared" si="8"/>
        <v>15.149385875287148</v>
      </c>
      <c r="AQ8" s="936">
        <f t="shared" si="9"/>
        <v>-8.3701096741224834</v>
      </c>
      <c r="AR8" s="702">
        <f>INDEX(Historical!$C$7:$C$1437,MATCH(B8,Historical!$B$7:$B$1446,0))*IF(AH8="n/a",1.03,IF(AH8&lt;0,1.01,IF(AH8&gt;10,1.1,(1+AH8/100))))</f>
        <v>1.4740000000000002</v>
      </c>
      <c r="AS8" s="935">
        <f t="shared" si="10"/>
        <v>1.6007640000000003</v>
      </c>
      <c r="AT8" s="935">
        <f t="shared" si="11"/>
        <v>1.6167716400000003</v>
      </c>
      <c r="AU8" s="935">
        <f t="shared" si="11"/>
        <v>1.6329393564000003</v>
      </c>
      <c r="AV8" s="935">
        <f t="shared" si="11"/>
        <v>1.6492687499640004</v>
      </c>
      <c r="AW8" s="702">
        <f t="shared" si="12"/>
        <v>7.9737437463640015</v>
      </c>
      <c r="AX8" s="810">
        <f t="shared" si="13"/>
        <v>17.878349207094175</v>
      </c>
      <c r="AY8" s="991">
        <v>0.93</v>
      </c>
      <c r="AZ8" s="922">
        <v>13.889999999999999</v>
      </c>
      <c r="BA8" s="922">
        <v>-14.34</v>
      </c>
      <c r="BB8" s="922">
        <v>4.67</v>
      </c>
      <c r="BC8" s="922">
        <v>-2.6599999999999997</v>
      </c>
      <c r="BE8" s="664">
        <v>1976</v>
      </c>
      <c r="BF8" s="946" t="e">
        <f>#VALUE!</f>
        <v>#VALUE!</v>
      </c>
      <c r="BG8" s="931">
        <v>5.7</v>
      </c>
    </row>
    <row r="9" spans="1:59" ht="11.25" customHeight="1" x14ac:dyDescent="0.2">
      <c r="A9" s="537" t="s">
        <v>144</v>
      </c>
      <c r="B9" s="925" t="s">
        <v>145</v>
      </c>
      <c r="C9" s="988" t="s">
        <v>4224</v>
      </c>
      <c r="D9" s="988" t="s">
        <v>4359</v>
      </c>
      <c r="E9" s="792">
        <v>44</v>
      </c>
      <c r="F9" s="526">
        <v>55</v>
      </c>
      <c r="G9" s="526" t="s">
        <v>37</v>
      </c>
      <c r="H9" s="526" t="s">
        <v>115</v>
      </c>
      <c r="I9" s="916">
        <v>164.39</v>
      </c>
      <c r="J9" s="702">
        <f t="shared" si="0"/>
        <v>1.9222580448932418</v>
      </c>
      <c r="K9" s="927">
        <v>0.79</v>
      </c>
      <c r="L9" s="639">
        <v>4</v>
      </c>
      <c r="M9" s="693">
        <f t="shared" si="1"/>
        <v>3.16</v>
      </c>
      <c r="N9" s="921" t="s">
        <v>146</v>
      </c>
      <c r="O9" s="795">
        <v>0.69</v>
      </c>
      <c r="P9" s="915">
        <v>43447</v>
      </c>
      <c r="Q9" s="915">
        <v>43466</v>
      </c>
      <c r="R9" s="693">
        <f t="shared" si="2"/>
        <v>14.49275362318842</v>
      </c>
      <c r="S9" s="759">
        <f>IF(INDEX(Historical!$D$7:$D$1437,MATCH(B9,Historical!$B$7:$B$1446,0))=0,"n/a",(INDEX(Historical!$C$7:$C$1437,MATCH(B9,Historical!$B$7:$B$1446,0))/INDEX(Historical!$D$7:$D$1437,MATCH(B9,Historical!$B$7:$B$1446,0))-1)*100)</f>
        <v>15.789473684210531</v>
      </c>
      <c r="T9" s="759">
        <f>IF(INDEX(Historical!$F$7:$F$1430,MATCH(B9,Historical!$B$7:$B$1446,0))=0,"n/a",((INDEX(Historical!$C$7:$C$1437,MATCH(B9,Historical!$B$7:$B$1446,0))/INDEX(Historical!$F$7:$F$1430,MATCH(B9,Historical!$B$7:$B$1446,0)))^(1/3)-1)*100)</f>
        <v>10.437343607370298</v>
      </c>
      <c r="U9" s="759">
        <f>IF(INDEX(Historical!$H$7:$H$1430,MATCH(B9,Historical!$B$7:$B$1446,0))=0,"n/a",((INDEX(Historical!$C$7:$C$1437,MATCH(B9,Historical!$B$7:$B$1446,0))/INDEX(Historical!$H$7:$H$1430,MATCH(B9,Historical!$B$7:$B$1446,0)))^(1/5)-1)*100)</f>
        <v>11.673058472690045</v>
      </c>
      <c r="V9" s="759">
        <f>IF(INDEX(Historical!$O$7:$O$1430,MATCH(B9,Historical!$B$7:$B$1446,0))=0,"n/a",((INDEX(Historical!$C$7:$C$1437,MATCH(B9,Historical!$B$7:$B$1446,0))/INDEX(Historical!$O$7:$O$1430,MATCH(B9,Historical!$B$7:$B$1446,0)))^(1/10)-1)*100)</f>
        <v>10.048298268052447</v>
      </c>
      <c r="W9" s="760">
        <f t="shared" si="3"/>
        <v>1.1616950613223096</v>
      </c>
      <c r="X9" s="761">
        <f t="shared" si="4"/>
        <v>1.2034080899680457</v>
      </c>
      <c r="Y9" s="925"/>
      <c r="Z9" s="702">
        <f t="shared" si="5"/>
        <v>74.704491725768321</v>
      </c>
      <c r="AA9" s="935">
        <f t="shared" si="6"/>
        <v>38.862884160756494</v>
      </c>
      <c r="AB9" s="639">
        <v>6</v>
      </c>
      <c r="AC9" s="916">
        <v>4.2300000000000004</v>
      </c>
      <c r="AD9" s="916">
        <v>2.31</v>
      </c>
      <c r="AE9" s="916">
        <v>5.18</v>
      </c>
      <c r="AF9" s="916">
        <v>15.04</v>
      </c>
      <c r="AG9" s="916">
        <v>39.900000000000006</v>
      </c>
      <c r="AH9" s="916">
        <v>-4.9000000000000004</v>
      </c>
      <c r="AI9" s="916">
        <v>12.18</v>
      </c>
      <c r="AJ9" s="916">
        <v>9.7000000000000011</v>
      </c>
      <c r="AK9" s="916">
        <v>16.809999999999999</v>
      </c>
      <c r="AL9" s="928">
        <v>71680</v>
      </c>
      <c r="AM9" s="922">
        <v>0.1</v>
      </c>
      <c r="AN9" s="916">
        <v>0.67</v>
      </c>
      <c r="AO9" s="802">
        <f t="shared" si="7"/>
        <v>-25.267567643173209</v>
      </c>
      <c r="AP9" s="803">
        <f t="shared" si="8"/>
        <v>13.595316517583287</v>
      </c>
      <c r="AQ9" s="936">
        <f t="shared" si="9"/>
        <v>409.68302907145801</v>
      </c>
      <c r="AR9" s="702">
        <f>INDEX(Historical!$C$7:$C$1437,MATCH(B9,Historical!$B$7:$B$1446,0))*IF(AH9="n/a",1.03,IF(AH9&lt;0,1.01,IF(AH9&gt;10,1.1,(1+AH9/100))))</f>
        <v>2.6664000000000003</v>
      </c>
      <c r="AS9" s="935">
        <f t="shared" si="10"/>
        <v>2.9330400000000005</v>
      </c>
      <c r="AT9" s="935">
        <f t="shared" si="11"/>
        <v>3.226344000000001</v>
      </c>
      <c r="AU9" s="935">
        <f t="shared" si="11"/>
        <v>3.5489784000000015</v>
      </c>
      <c r="AV9" s="935">
        <f t="shared" si="11"/>
        <v>3.903876240000002</v>
      </c>
      <c r="AW9" s="702">
        <f t="shared" si="12"/>
        <v>16.278638640000004</v>
      </c>
      <c r="AX9" s="810">
        <f t="shared" si="13"/>
        <v>9.9024506600158198</v>
      </c>
      <c r="AY9" s="991">
        <v>0.98</v>
      </c>
      <c r="AZ9" s="922">
        <v>46.02</v>
      </c>
      <c r="BA9" s="922">
        <v>-0.67</v>
      </c>
      <c r="BB9" s="922">
        <v>4.8099999999999996</v>
      </c>
      <c r="BC9" s="922">
        <v>13.51</v>
      </c>
      <c r="BE9" s="664">
        <v>1976</v>
      </c>
      <c r="BF9" s="946" t="e">
        <f>#VALUE!</f>
        <v>#VALUE!</v>
      </c>
      <c r="BG9" s="931">
        <v>4.5999999999999996</v>
      </c>
    </row>
    <row r="10" spans="1:59" ht="11.25" customHeight="1" x14ac:dyDescent="0.2">
      <c r="A10" s="537" t="s">
        <v>116</v>
      </c>
      <c r="B10" s="925" t="s">
        <v>117</v>
      </c>
      <c r="C10" s="988" t="s">
        <v>108</v>
      </c>
      <c r="D10" s="988" t="s">
        <v>118</v>
      </c>
      <c r="E10" s="792">
        <v>37</v>
      </c>
      <c r="F10" s="526">
        <v>71</v>
      </c>
      <c r="G10" s="526" t="s">
        <v>37</v>
      </c>
      <c r="H10" s="526" t="s">
        <v>37</v>
      </c>
      <c r="I10" s="916">
        <v>50.38</v>
      </c>
      <c r="J10" s="702">
        <f t="shared" si="0"/>
        <v>2.1437078205637157</v>
      </c>
      <c r="K10" s="927">
        <v>0.27</v>
      </c>
      <c r="L10" s="639">
        <v>4</v>
      </c>
      <c r="M10" s="693">
        <f t="shared" si="1"/>
        <v>1.08</v>
      </c>
      <c r="N10" s="921" t="s">
        <v>119</v>
      </c>
      <c r="O10" s="795">
        <v>0.26</v>
      </c>
      <c r="P10" s="915">
        <v>43515</v>
      </c>
      <c r="Q10" s="915">
        <v>43525</v>
      </c>
      <c r="R10" s="693">
        <f t="shared" si="2"/>
        <v>3.8461538461538494</v>
      </c>
      <c r="S10" s="759">
        <f>IF(INDEX(Historical!$D$7:$D$1437,MATCH(B10,Historical!$B$7:$B$1446,0))=0,"n/a",(INDEX(Historical!$C$7:$C$1437,MATCH(B10,Historical!$B$7:$B$1446,0))/INDEX(Historical!$D$7:$D$1437,MATCH(B10,Historical!$B$7:$B$1446,0))-1)*100)</f>
        <v>19.540229885057482</v>
      </c>
      <c r="T10" s="759">
        <f>IF(INDEX(Historical!$F$7:$F$1430,MATCH(B10,Historical!$B$7:$B$1446,0))=0,"n/a",((INDEX(Historical!$C$7:$C$1437,MATCH(B10,Historical!$B$7:$B$1446,0))/INDEX(Historical!$F$7:$F$1430,MATCH(B10,Historical!$B$7:$B$1446,0)))^(1/3)-1)*100)</f>
        <v>9.5978621302570399</v>
      </c>
      <c r="U10" s="759">
        <f>IF(INDEX(Historical!$H$7:$H$1430,MATCH(B10,Historical!$B$7:$B$1446,0))=0,"n/a",((INDEX(Historical!$C$7:$C$1437,MATCH(B10,Historical!$B$7:$B$1446,0))/INDEX(Historical!$H$7:$H$1430,MATCH(B10,Historical!$B$7:$B$1446,0)))^(1/5)-1)*100)</f>
        <v>7.933186310173812</v>
      </c>
      <c r="V10" s="759">
        <f>IF(INDEX(Historical!$O$7:$O$1430,MATCH(B10,Historical!$B$7:$B$1446,0))=0,"n/a",((INDEX(Historical!$C$7:$C$1437,MATCH(B10,Historical!$B$7:$B$1446,0))/INDEX(Historical!$O$7:$O$1430,MATCH(B10,Historical!$B$7:$B$1446,0)))^(1/10)-1)*100)</f>
        <v>8.0386652698788641</v>
      </c>
      <c r="W10" s="760">
        <f t="shared" si="3"/>
        <v>0.98687854809674869</v>
      </c>
      <c r="X10" s="761">
        <f t="shared" si="4"/>
        <v>3.4492114392060054</v>
      </c>
      <c r="Y10" s="714"/>
      <c r="Z10" s="702">
        <f t="shared" si="5"/>
        <v>28.496042216358841</v>
      </c>
      <c r="AA10" s="935">
        <f t="shared" si="6"/>
        <v>13.292875989445911</v>
      </c>
      <c r="AB10" s="639">
        <v>12</v>
      </c>
      <c r="AC10" s="916">
        <v>3.79</v>
      </c>
      <c r="AD10" s="916">
        <v>2.15</v>
      </c>
      <c r="AE10" s="916">
        <v>1.72</v>
      </c>
      <c r="AF10" s="916">
        <v>1.63</v>
      </c>
      <c r="AG10" s="916">
        <v>21</v>
      </c>
      <c r="AH10" s="916">
        <v>13.3</v>
      </c>
      <c r="AI10" s="916">
        <v>3.71</v>
      </c>
      <c r="AJ10" s="916">
        <v>2.2999999999999998</v>
      </c>
      <c r="AK10" s="916">
        <v>6.1899999999999995</v>
      </c>
      <c r="AL10" s="928">
        <v>37460</v>
      </c>
      <c r="AM10" s="922">
        <v>0.2</v>
      </c>
      <c r="AN10" s="916">
        <v>0.25</v>
      </c>
      <c r="AO10" s="802">
        <f t="shared" si="7"/>
        <v>-3.2159818587083819</v>
      </c>
      <c r="AP10" s="803">
        <f t="shared" si="8"/>
        <v>10.076894130737529</v>
      </c>
      <c r="AQ10" s="936">
        <f t="shared" si="9"/>
        <v>-1.8676905334281013</v>
      </c>
      <c r="AR10" s="702">
        <f>INDEX(Historical!$C$7:$C$1437,MATCH(B10,Historical!$B$7:$B$1446,0))*IF(AH10="n/a",1.03,IF(AH10&lt;0,1.01,IF(AH10&gt;10,1.1,(1+AH10/100))))</f>
        <v>1.1440000000000001</v>
      </c>
      <c r="AS10" s="935">
        <f t="shared" si="10"/>
        <v>1.1864424</v>
      </c>
      <c r="AT10" s="935">
        <f t="shared" si="11"/>
        <v>1.25988318456</v>
      </c>
      <c r="AU10" s="935">
        <f t="shared" si="11"/>
        <v>1.3378699536842642</v>
      </c>
      <c r="AV10" s="935">
        <f t="shared" si="11"/>
        <v>1.4206841038173204</v>
      </c>
      <c r="AW10" s="702">
        <f t="shared" si="12"/>
        <v>6.3488796420615845</v>
      </c>
      <c r="AX10" s="810">
        <f t="shared" si="13"/>
        <v>12.601984204171465</v>
      </c>
      <c r="AY10" s="991">
        <v>0.76</v>
      </c>
      <c r="AZ10" s="922">
        <v>21.560000000000002</v>
      </c>
      <c r="BA10" s="922">
        <v>-0.54999999999999993</v>
      </c>
      <c r="BB10" s="922">
        <v>2.27</v>
      </c>
      <c r="BC10" s="922">
        <v>8.2799999999999994</v>
      </c>
      <c r="BE10" s="664">
        <v>1983</v>
      </c>
      <c r="BF10" s="946" t="e">
        <f>#VALUE!</f>
        <v>#VALUE!</v>
      </c>
      <c r="BG10" s="931">
        <v>3.5000000000000004</v>
      </c>
    </row>
    <row r="11" spans="1:59" ht="11.25" customHeight="1" x14ac:dyDescent="0.2">
      <c r="A11" s="537" t="s">
        <v>405</v>
      </c>
      <c r="B11" s="925" t="s">
        <v>406</v>
      </c>
      <c r="C11" s="988" t="s">
        <v>123</v>
      </c>
      <c r="D11" s="988" t="s">
        <v>4205</v>
      </c>
      <c r="E11" s="792">
        <v>25</v>
      </c>
      <c r="F11" s="526">
        <v>134</v>
      </c>
      <c r="G11" s="526" t="s">
        <v>37</v>
      </c>
      <c r="H11" s="526" t="s">
        <v>37</v>
      </c>
      <c r="I11" s="916">
        <v>75.06</v>
      </c>
      <c r="J11" s="702">
        <f t="shared" si="0"/>
        <v>1.9584332533972821</v>
      </c>
      <c r="K11" s="933">
        <v>0.36749999999999999</v>
      </c>
      <c r="L11" s="639">
        <v>4</v>
      </c>
      <c r="M11" s="693">
        <f t="shared" si="1"/>
        <v>1.47</v>
      </c>
      <c r="N11" s="921" t="s">
        <v>164</v>
      </c>
      <c r="O11" s="796">
        <v>0.33500000000000002</v>
      </c>
      <c r="P11" s="915">
        <v>43538</v>
      </c>
      <c r="Q11" s="915">
        <v>43556</v>
      </c>
      <c r="R11" s="693">
        <f t="shared" si="2"/>
        <v>9.701492537313424</v>
      </c>
      <c r="S11" s="759">
        <f>IF(INDEX(Historical!$D$7:$D$1437,MATCH(B11,Historical!$B$7:$B$1446,0))=0,"n/a",(INDEX(Historical!$C$7:$C$1437,MATCH(B11,Historical!$B$7:$B$1446,0))/INDEX(Historical!$D$7:$D$1437,MATCH(B11,Historical!$B$7:$B$1446,0))-1)*100)</f>
        <v>4.743083003952564</v>
      </c>
      <c r="T11" s="759">
        <f>IF(INDEX(Historical!$F$7:$F$1430,MATCH(B11,Historical!$B$7:$B$1446,0))=0,"n/a",((INDEX(Historical!$C$7:$C$1437,MATCH(B11,Historical!$B$7:$B$1446,0))/INDEX(Historical!$F$7:$F$1430,MATCH(B11,Historical!$B$7:$B$1446,0)))^(1/3)-1)*100)</f>
        <v>4.9873073145540125</v>
      </c>
      <c r="U11" s="759">
        <f>IF(INDEX(Historical!$H$7:$H$1430,MATCH(B11,Historical!$B$7:$B$1446,0))=0,"n/a",((INDEX(Historical!$C$7:$C$1437,MATCH(B11,Historical!$B$7:$B$1446,0))/INDEX(Historical!$H$7:$H$1430,MATCH(B11,Historical!$B$7:$B$1446,0)))^(1/5)-1)*100)</f>
        <v>6.6568932108852064</v>
      </c>
      <c r="V11" s="759">
        <f>IF(INDEX(Historical!$O$7:$O$1430,MATCH(B11,Historical!$B$7:$B$1446,0))=0,"n/a",((INDEX(Historical!$C$7:$C$1437,MATCH(B11,Historical!$B$7:$B$1446,0))/INDEX(Historical!$O$7:$O$1430,MATCH(B11,Historical!$B$7:$B$1446,0)))^(1/10)-1)*100)</f>
        <v>10.68721596482507</v>
      </c>
      <c r="W11" s="760">
        <f t="shared" si="3"/>
        <v>0.62288375502049353</v>
      </c>
      <c r="X11" s="761">
        <f t="shared" si="4"/>
        <v>1.3868527522677514</v>
      </c>
      <c r="Y11" s="926"/>
      <c r="Z11" s="702">
        <f t="shared" si="5"/>
        <v>24.137931034482758</v>
      </c>
      <c r="AA11" s="935">
        <f t="shared" si="6"/>
        <v>12.325123152709359</v>
      </c>
      <c r="AB11" s="639">
        <v>12</v>
      </c>
      <c r="AC11" s="916">
        <v>6.09</v>
      </c>
      <c r="AD11" s="916">
        <v>0.93</v>
      </c>
      <c r="AE11" s="916">
        <v>2.36</v>
      </c>
      <c r="AF11" s="916">
        <v>2.2200000000000002</v>
      </c>
      <c r="AG11" s="916">
        <v>19</v>
      </c>
      <c r="AH11" s="916">
        <v>45.4</v>
      </c>
      <c r="AI11" s="916">
        <v>8.98</v>
      </c>
      <c r="AJ11" s="916">
        <v>4.8</v>
      </c>
      <c r="AK11" s="916">
        <v>13.29</v>
      </c>
      <c r="AL11" s="928">
        <v>7960</v>
      </c>
      <c r="AM11" s="922">
        <v>0.4</v>
      </c>
      <c r="AN11" s="916">
        <v>0.48</v>
      </c>
      <c r="AO11" s="802">
        <f t="shared" si="7"/>
        <v>-3.70979668842687</v>
      </c>
      <c r="AP11" s="803">
        <f t="shared" si="8"/>
        <v>8.6153264642824894</v>
      </c>
      <c r="AQ11" s="936">
        <f t="shared" si="9"/>
        <v>10.275963733444215</v>
      </c>
      <c r="AR11" s="702">
        <f>INDEX(Historical!$C$7:$C$1437,MATCH(B11,Historical!$B$7:$B$1446,0))*IF(AH11="n/a",1.03,IF(AH11&lt;0,1.01,IF(AH11&gt;10,1.1,(1+AH11/100))))</f>
        <v>1.4575</v>
      </c>
      <c r="AS11" s="935">
        <f t="shared" si="10"/>
        <v>1.5883835000000002</v>
      </c>
      <c r="AT11" s="935">
        <f t="shared" si="11"/>
        <v>1.7472218500000003</v>
      </c>
      <c r="AU11" s="935">
        <f t="shared" si="11"/>
        <v>1.9219440350000006</v>
      </c>
      <c r="AV11" s="935">
        <f t="shared" si="11"/>
        <v>2.1141384385000008</v>
      </c>
      <c r="AW11" s="702">
        <f t="shared" si="12"/>
        <v>8.8291878235000034</v>
      </c>
      <c r="AX11" s="810">
        <f t="shared" si="13"/>
        <v>11.762840159205973</v>
      </c>
      <c r="AY11" s="991">
        <v>1.6</v>
      </c>
      <c r="AZ11" s="922">
        <v>4.41</v>
      </c>
      <c r="BA11" s="922">
        <v>-30.97</v>
      </c>
      <c r="BB11" s="922">
        <v>-10.89</v>
      </c>
      <c r="BC11" s="922">
        <v>-16.61</v>
      </c>
      <c r="BE11" s="664">
        <v>1995</v>
      </c>
      <c r="BF11" s="946" t="e">
        <f>#VALUE!</f>
        <v>#VALUE!</v>
      </c>
      <c r="BG11" s="931">
        <v>9.1999999999999993</v>
      </c>
    </row>
    <row r="12" spans="1:59" ht="11.25" customHeight="1" x14ac:dyDescent="0.2">
      <c r="A12" s="537" t="s">
        <v>395</v>
      </c>
      <c r="B12" s="925" t="s">
        <v>396</v>
      </c>
      <c r="C12" s="988" t="s">
        <v>112</v>
      </c>
      <c r="D12" s="988" t="s">
        <v>1230</v>
      </c>
      <c r="E12" s="792">
        <v>25</v>
      </c>
      <c r="F12" s="526">
        <v>128</v>
      </c>
      <c r="G12" s="526" t="s">
        <v>37</v>
      </c>
      <c r="H12" s="526" t="s">
        <v>37</v>
      </c>
      <c r="I12" s="916">
        <v>52.57</v>
      </c>
      <c r="J12" s="702">
        <f t="shared" si="0"/>
        <v>1.6739585314818335</v>
      </c>
      <c r="K12" s="933">
        <v>0.22</v>
      </c>
      <c r="L12" s="639">
        <v>4</v>
      </c>
      <c r="M12" s="693">
        <f t="shared" si="1"/>
        <v>0.88</v>
      </c>
      <c r="N12" s="921" t="s">
        <v>107</v>
      </c>
      <c r="O12" s="796">
        <v>0.18</v>
      </c>
      <c r="P12" s="915">
        <v>43403</v>
      </c>
      <c r="Q12" s="915">
        <v>43419</v>
      </c>
      <c r="R12" s="693">
        <f t="shared" si="2"/>
        <v>22.222222222222225</v>
      </c>
      <c r="S12" s="759">
        <f>IF(INDEX(Historical!$D$7:$D$1437,MATCH(B12,Historical!$B$7:$B$1446,0))=0,"n/a",(INDEX(Historical!$C$7:$C$1437,MATCH(B12,Historical!$B$7:$B$1446,0))/INDEX(Historical!$D$7:$D$1437,MATCH(B12,Historical!$B$7:$B$1446,0))-1)*100)</f>
        <v>35.714285714285701</v>
      </c>
      <c r="T12" s="759">
        <f>IF(INDEX(Historical!$F$7:$F$1430,MATCH(B12,Historical!$B$7:$B$1446,0))=0,"n/a",((INDEX(Historical!$C$7:$C$1437,MATCH(B12,Historical!$B$7:$B$1446,0))/INDEX(Historical!$F$7:$F$1430,MATCH(B12,Historical!$B$7:$B$1446,0)))^(1/3)-1)*100)</f>
        <v>25.99210498948732</v>
      </c>
      <c r="U12" s="759">
        <f>IF(INDEX(Historical!$H$7:$H$1430,MATCH(B12,Historical!$B$7:$B$1446,0))=0,"n/a",((INDEX(Historical!$C$7:$C$1437,MATCH(B12,Historical!$B$7:$B$1446,0))/INDEX(Historical!$H$7:$H$1430,MATCH(B12,Historical!$B$7:$B$1446,0)))^(1/5)-1)*100)</f>
        <v>27.003927459645773</v>
      </c>
      <c r="V12" s="759">
        <f>IF(INDEX(Historical!$O$7:$O$1430,MATCH(B12,Historical!$B$7:$B$1446,0))=0,"n/a",((INDEX(Historical!$C$7:$C$1437,MATCH(B12,Historical!$B$7:$B$1446,0))/INDEX(Historical!$O$7:$O$1430,MATCH(B12,Historical!$B$7:$B$1446,0)))^(1/10)-1)*100)</f>
        <v>19.942559532367142</v>
      </c>
      <c r="W12" s="760">
        <f t="shared" si="3"/>
        <v>1.3540853377329978</v>
      </c>
      <c r="X12" s="761">
        <f t="shared" si="4"/>
        <v>1.1740838025932945</v>
      </c>
      <c r="Y12" s="713"/>
      <c r="Z12" s="702">
        <f t="shared" si="5"/>
        <v>34.108527131782942</v>
      </c>
      <c r="AA12" s="935">
        <f t="shared" si="6"/>
        <v>20.375968992248062</v>
      </c>
      <c r="AB12" s="639">
        <v>12</v>
      </c>
      <c r="AC12" s="916">
        <v>2.58</v>
      </c>
      <c r="AD12" s="916">
        <v>2.1800000000000002</v>
      </c>
      <c r="AE12" s="916">
        <v>2.74</v>
      </c>
      <c r="AF12" s="916">
        <v>5.18</v>
      </c>
      <c r="AG12" s="916">
        <v>25.7</v>
      </c>
      <c r="AH12" s="916">
        <v>19.100000000000001</v>
      </c>
      <c r="AI12" s="916">
        <v>9.7900000000000009</v>
      </c>
      <c r="AJ12" s="916">
        <v>23</v>
      </c>
      <c r="AK12" s="916">
        <v>9.35</v>
      </c>
      <c r="AL12" s="928">
        <v>8730</v>
      </c>
      <c r="AM12" s="922">
        <v>0.8</v>
      </c>
      <c r="AN12" s="916">
        <v>0.13</v>
      </c>
      <c r="AO12" s="802">
        <f t="shared" si="7"/>
        <v>8.3019169988795447</v>
      </c>
      <c r="AP12" s="803">
        <f t="shared" si="8"/>
        <v>28.677885991127607</v>
      </c>
      <c r="AQ12" s="936">
        <f t="shared" si="9"/>
        <v>116.58718478539866</v>
      </c>
      <c r="AR12" s="702">
        <f>INDEX(Historical!$C$7:$C$1437,MATCH(B12,Historical!$B$7:$B$1446,0))*IF(AH12="n/a",1.03,IF(AH12&lt;0,1.01,IF(AH12&gt;10,1.1,(1+AH12/100))))</f>
        <v>0.83600000000000008</v>
      </c>
      <c r="AS12" s="935">
        <f t="shared" si="10"/>
        <v>0.91784440000000012</v>
      </c>
      <c r="AT12" s="935">
        <f t="shared" si="11"/>
        <v>1.0036628514000001</v>
      </c>
      <c r="AU12" s="935">
        <f t="shared" si="11"/>
        <v>1.0975053280058999</v>
      </c>
      <c r="AV12" s="935">
        <f t="shared" si="11"/>
        <v>1.2001220761744515</v>
      </c>
      <c r="AW12" s="702">
        <f t="shared" si="12"/>
        <v>5.0551346555803516</v>
      </c>
      <c r="AX12" s="810">
        <f t="shared" si="13"/>
        <v>9.6160065732934221</v>
      </c>
      <c r="AY12" s="991">
        <v>1.37</v>
      </c>
      <c r="AZ12" s="922">
        <v>30.320000000000004</v>
      </c>
      <c r="BA12" s="922">
        <v>-19.830000000000002</v>
      </c>
      <c r="BB12" s="922">
        <v>-1.4500000000000002</v>
      </c>
      <c r="BC12" s="922">
        <v>1.91</v>
      </c>
      <c r="BE12" s="664">
        <v>1994</v>
      </c>
      <c r="BF12" s="946" t="e">
        <f>#VALUE!</f>
        <v>#VALUE!</v>
      </c>
      <c r="BG12" s="931">
        <v>14.499999999999998</v>
      </c>
    </row>
    <row r="13" spans="1:59" ht="11.25" customHeight="1" x14ac:dyDescent="0.2">
      <c r="A13" s="537" t="s">
        <v>120</v>
      </c>
      <c r="B13" s="925" t="s">
        <v>121</v>
      </c>
      <c r="C13" s="988" t="s">
        <v>123</v>
      </c>
      <c r="D13" s="988" t="s">
        <v>4205</v>
      </c>
      <c r="E13" s="792">
        <v>37</v>
      </c>
      <c r="F13" s="526">
        <v>72</v>
      </c>
      <c r="G13" s="526" t="s">
        <v>115</v>
      </c>
      <c r="H13" s="526" t="s">
        <v>115</v>
      </c>
      <c r="I13" s="916">
        <v>205.79</v>
      </c>
      <c r="J13" s="702">
        <f t="shared" si="0"/>
        <v>2.2547256912386411</v>
      </c>
      <c r="K13" s="927">
        <v>1.1599999999999999</v>
      </c>
      <c r="L13" s="639">
        <v>4</v>
      </c>
      <c r="M13" s="693">
        <f t="shared" si="1"/>
        <v>4.6399999999999997</v>
      </c>
      <c r="N13" s="921" t="s">
        <v>560</v>
      </c>
      <c r="O13" s="795">
        <v>1.1000000000000001</v>
      </c>
      <c r="P13" s="915">
        <v>43553</v>
      </c>
      <c r="Q13" s="915">
        <v>43598</v>
      </c>
      <c r="R13" s="693">
        <f t="shared" si="2"/>
        <v>5.454545454545439</v>
      </c>
      <c r="S13" s="759">
        <f>IF(INDEX(Historical!$D$7:$D$1437,MATCH(B13,Historical!$B$7:$B$1446,0))=0,"n/a",(INDEX(Historical!$C$7:$C$1437,MATCH(B13,Historical!$B$7:$B$1446,0))/INDEX(Historical!$D$7:$D$1437,MATCH(B13,Historical!$B$7:$B$1446,0))-1)*100)</f>
        <v>14.555256064690036</v>
      </c>
      <c r="T13" s="759">
        <f>IF(INDEX(Historical!$F$7:$F$1430,MATCH(B13,Historical!$B$7:$B$1446,0))=0,"n/a",((INDEX(Historical!$C$7:$C$1437,MATCH(B13,Historical!$B$7:$B$1446,0))/INDEX(Historical!$F$7:$F$1430,MATCH(B13,Historical!$B$7:$B$1446,0)))^(1/3)-1)*100)</f>
        <v>9.9207418039544812</v>
      </c>
      <c r="U13" s="759">
        <f>IF(INDEX(Historical!$H$7:$H$1430,MATCH(B13,Historical!$B$7:$B$1446,0))=0,"n/a",((INDEX(Historical!$C$7:$C$1437,MATCH(B13,Historical!$B$7:$B$1446,0))/INDEX(Historical!$H$7:$H$1430,MATCH(B13,Historical!$B$7:$B$1446,0)))^(1/5)-1)*100)</f>
        <v>8.9386106512823638</v>
      </c>
      <c r="V13" s="759">
        <f>IF(INDEX(Historical!$O$7:$O$1430,MATCH(B13,Historical!$B$7:$B$1446,0))=0,"n/a",((INDEX(Historical!$C$7:$C$1437,MATCH(B13,Historical!$B$7:$B$1446,0))/INDEX(Historical!$O$7:$O$1430,MATCH(B13,Historical!$B$7:$B$1446,0)))^(1/10)-1)*100)</f>
        <v>9.5958226385217227</v>
      </c>
      <c r="W13" s="760">
        <f t="shared" si="3"/>
        <v>0.93151061540038993</v>
      </c>
      <c r="X13" s="761">
        <f t="shared" si="4"/>
        <v>0.88501095557251119</v>
      </c>
      <c r="Y13" s="925"/>
      <c r="Z13" s="702">
        <f t="shared" si="5"/>
        <v>61.538461538461533</v>
      </c>
      <c r="AA13" s="935">
        <f t="shared" si="6"/>
        <v>27.293103448275861</v>
      </c>
      <c r="AB13" s="639">
        <v>9</v>
      </c>
      <c r="AC13" s="916">
        <v>7.54</v>
      </c>
      <c r="AD13" s="916">
        <v>2.27</v>
      </c>
      <c r="AE13" s="916">
        <v>5.05</v>
      </c>
      <c r="AF13" s="916">
        <v>4.0599999999999996</v>
      </c>
      <c r="AG13" s="916">
        <v>15.6</v>
      </c>
      <c r="AH13" s="916">
        <v>48.5</v>
      </c>
      <c r="AI13" s="916">
        <v>13.54</v>
      </c>
      <c r="AJ13" s="916">
        <v>10.100000000000001</v>
      </c>
      <c r="AK13" s="916">
        <v>12.030000000000001</v>
      </c>
      <c r="AL13" s="928">
        <v>45310</v>
      </c>
      <c r="AM13" s="922">
        <v>0.2</v>
      </c>
      <c r="AN13" s="916">
        <v>0.34</v>
      </c>
      <c r="AO13" s="802">
        <f t="shared" si="7"/>
        <v>-16.099767105754857</v>
      </c>
      <c r="AP13" s="803">
        <f t="shared" si="8"/>
        <v>11.193336342521004</v>
      </c>
      <c r="AQ13" s="936">
        <f t="shared" si="9"/>
        <v>121.92090683144046</v>
      </c>
      <c r="AR13" s="702">
        <f>INDEX(Historical!$C$7:$C$1437,MATCH(B13,Historical!$B$7:$B$1446,0))*IF(AH13="n/a",1.03,IF(AH13&lt;0,1.01,IF(AH13&gt;10,1.1,(1+AH13/100))))</f>
        <v>4.6750000000000007</v>
      </c>
      <c r="AS13" s="935">
        <f t="shared" si="10"/>
        <v>5.142500000000001</v>
      </c>
      <c r="AT13" s="935">
        <f t="shared" si="11"/>
        <v>5.6567500000000015</v>
      </c>
      <c r="AU13" s="935">
        <f t="shared" si="11"/>
        <v>6.2224250000000021</v>
      </c>
      <c r="AV13" s="935">
        <f t="shared" si="11"/>
        <v>6.8446675000000026</v>
      </c>
      <c r="AW13" s="702">
        <f t="shared" si="12"/>
        <v>28.54134250000001</v>
      </c>
      <c r="AX13" s="810">
        <f t="shared" si="13"/>
        <v>13.869159094222272</v>
      </c>
      <c r="AY13" s="991">
        <v>0.84</v>
      </c>
      <c r="AZ13" s="922">
        <v>38.64</v>
      </c>
      <c r="BA13" s="922">
        <v>0.79</v>
      </c>
      <c r="BB13" s="922">
        <v>9.51</v>
      </c>
      <c r="BC13" s="922">
        <v>22.66</v>
      </c>
      <c r="BE13" s="664">
        <v>1983</v>
      </c>
      <c r="BF13" s="946" t="e">
        <f>#VALUE!</f>
        <v>#VALUE!</v>
      </c>
      <c r="BG13" s="931">
        <v>8.7999999999999989</v>
      </c>
    </row>
    <row r="14" spans="1:59" ht="11.25" customHeight="1" x14ac:dyDescent="0.2">
      <c r="A14" s="537" t="s">
        <v>438</v>
      </c>
      <c r="B14" s="925" t="s">
        <v>439</v>
      </c>
      <c r="C14" s="988" t="s">
        <v>108</v>
      </c>
      <c r="D14" s="988" t="s">
        <v>4373</v>
      </c>
      <c r="E14" s="792">
        <v>25</v>
      </c>
      <c r="F14" s="526">
        <v>124</v>
      </c>
      <c r="G14" s="526" t="s">
        <v>37</v>
      </c>
      <c r="H14" s="526" t="s">
        <v>37</v>
      </c>
      <c r="I14" s="916">
        <v>33.65</v>
      </c>
      <c r="J14" s="702">
        <f t="shared" si="0"/>
        <v>3.0906389301634474</v>
      </c>
      <c r="K14" s="933">
        <v>0.26</v>
      </c>
      <c r="L14" s="639">
        <v>4</v>
      </c>
      <c r="M14" s="693">
        <f t="shared" si="1"/>
        <v>1.04</v>
      </c>
      <c r="N14" s="921" t="s">
        <v>149</v>
      </c>
      <c r="O14" s="796">
        <v>0.25</v>
      </c>
      <c r="P14" s="915">
        <v>43342</v>
      </c>
      <c r="Q14" s="915">
        <v>43357</v>
      </c>
      <c r="R14" s="693">
        <f t="shared" si="2"/>
        <v>4.0000000000000036</v>
      </c>
      <c r="S14" s="759">
        <f>IF(INDEX(Historical!$D$7:$D$1437,MATCH(B14,Historical!$B$7:$B$1446,0))=0,"n/a",(INDEX(Historical!$C$7:$C$1437,MATCH(B14,Historical!$B$7:$B$1446,0))/INDEX(Historical!$D$7:$D$1437,MATCH(B14,Historical!$B$7:$B$1446,0))-1)*100)</f>
        <v>4.2779156327543477</v>
      </c>
      <c r="T14" s="759">
        <f>IF(INDEX(Historical!$F$7:$F$1430,MATCH(B14,Historical!$B$7:$B$1446,0))=0,"n/a",((INDEX(Historical!$C$7:$C$1437,MATCH(B14,Historical!$B$7:$B$1446,0))/INDEX(Historical!$F$7:$F$1430,MATCH(B14,Historical!$B$7:$B$1446,0)))^(1/3)-1)*100)</f>
        <v>3.1738358009416823</v>
      </c>
      <c r="U14" s="759">
        <f>IF(INDEX(Historical!$H$7:$H$1430,MATCH(B14,Historical!$B$7:$B$1446,0))=0,"n/a",((INDEX(Historical!$C$7:$C$1437,MATCH(B14,Historical!$B$7:$B$1446,0))/INDEX(Historical!$H$7:$H$1430,MATCH(B14,Historical!$B$7:$B$1446,0)))^(1/5)-1)*100)</f>
        <v>2.3988296419660049</v>
      </c>
      <c r="V14" s="759">
        <f>IF(INDEX(Historical!$O$7:$O$1430,MATCH(B14,Historical!$B$7:$B$1446,0))=0,"n/a",((INDEX(Historical!$C$7:$C$1437,MATCH(B14,Historical!$B$7:$B$1446,0))/INDEX(Historical!$O$7:$O$1430,MATCH(B14,Historical!$B$7:$B$1446,0)))^(1/10)-1)*100)</f>
        <v>2.9055214098264059</v>
      </c>
      <c r="W14" s="760">
        <f t="shared" si="3"/>
        <v>0.82561072647863432</v>
      </c>
      <c r="X14" s="761">
        <f t="shared" si="4"/>
        <v>0.2423060244410106</v>
      </c>
      <c r="Y14" s="711"/>
      <c r="Z14" s="702">
        <f t="shared" si="5"/>
        <v>41.269841269841272</v>
      </c>
      <c r="AA14" s="935">
        <f t="shared" si="6"/>
        <v>13.353174603174603</v>
      </c>
      <c r="AB14" s="639">
        <v>12</v>
      </c>
      <c r="AC14" s="916">
        <v>2.52</v>
      </c>
      <c r="AD14" s="916">
        <v>1.94</v>
      </c>
      <c r="AE14" s="916">
        <v>4.78</v>
      </c>
      <c r="AF14" s="916">
        <v>1.8</v>
      </c>
      <c r="AG14" s="916">
        <v>13.600000000000001</v>
      </c>
      <c r="AH14" s="916">
        <v>27.800000000000004</v>
      </c>
      <c r="AI14" s="916">
        <v>7.0900000000000007</v>
      </c>
      <c r="AJ14" s="916">
        <v>9.9</v>
      </c>
      <c r="AK14" s="916">
        <v>6.9</v>
      </c>
      <c r="AL14" s="928">
        <v>479.51</v>
      </c>
      <c r="AM14" s="922">
        <v>3.1</v>
      </c>
      <c r="AN14" s="916">
        <v>7.0000000000000007E-2</v>
      </c>
      <c r="AO14" s="802">
        <f t="shared" si="7"/>
        <v>-7.863706031045151</v>
      </c>
      <c r="AP14" s="803">
        <f t="shared" si="8"/>
        <v>5.4894685721294518</v>
      </c>
      <c r="AQ14" s="936">
        <f t="shared" si="9"/>
        <v>3.3563722396431794</v>
      </c>
      <c r="AR14" s="702">
        <f>INDEX(Historical!$C$7:$C$1437,MATCH(B14,Historical!$B$7:$B$1446,0))*IF(AH14="n/a",1.03,IF(AH14&lt;0,1.01,IF(AH14&gt;10,1.1,(1+AH14/100))))</f>
        <v>1.1220000000000001</v>
      </c>
      <c r="AS14" s="935">
        <f t="shared" si="10"/>
        <v>1.2015498</v>
      </c>
      <c r="AT14" s="935">
        <f t="shared" si="11"/>
        <v>1.2844567361999999</v>
      </c>
      <c r="AU14" s="935">
        <f t="shared" si="11"/>
        <v>1.3730842509977998</v>
      </c>
      <c r="AV14" s="935">
        <f t="shared" si="11"/>
        <v>1.467827064316648</v>
      </c>
      <c r="AW14" s="702">
        <f t="shared" si="12"/>
        <v>6.4489178515144481</v>
      </c>
      <c r="AX14" s="810">
        <f t="shared" si="13"/>
        <v>19.164689008958241</v>
      </c>
      <c r="AY14" s="991">
        <v>0.53</v>
      </c>
      <c r="AZ14" s="922">
        <v>10.51</v>
      </c>
      <c r="BA14" s="922">
        <v>-13.669999999999998</v>
      </c>
      <c r="BB14" s="922">
        <v>-1.21</v>
      </c>
      <c r="BC14" s="922">
        <v>-4.03</v>
      </c>
      <c r="BE14" s="664">
        <v>1994</v>
      </c>
      <c r="BF14" s="946" t="e">
        <f>#VALUE!</f>
        <v>#VALUE!</v>
      </c>
      <c r="BG14" s="931">
        <v>1.2</v>
      </c>
    </row>
    <row r="15" spans="1:59" s="838" customFormat="1" ht="11.25" customHeight="1" x14ac:dyDescent="0.2">
      <c r="A15" s="697" t="s">
        <v>441</v>
      </c>
      <c r="B15" s="846" t="s">
        <v>442</v>
      </c>
      <c r="C15" s="988" t="s">
        <v>131</v>
      </c>
      <c r="D15" s="988" t="s">
        <v>4375</v>
      </c>
      <c r="E15" s="818">
        <v>27</v>
      </c>
      <c r="F15" s="526">
        <v>108</v>
      </c>
      <c r="G15" s="1171" t="s">
        <v>37</v>
      </c>
      <c r="H15" s="1171" t="s">
        <v>37</v>
      </c>
      <c r="I15" s="819">
        <v>36.28</v>
      </c>
      <c r="J15" s="820">
        <f t="shared" si="0"/>
        <v>2.7111356119073871</v>
      </c>
      <c r="K15" s="844">
        <v>0.24590000000000001</v>
      </c>
      <c r="L15" s="822">
        <v>4</v>
      </c>
      <c r="M15" s="823">
        <f t="shared" si="1"/>
        <v>0.98360000000000003</v>
      </c>
      <c r="N15" s="824" t="s">
        <v>443</v>
      </c>
      <c r="O15" s="845">
        <v>0.24229999999999999</v>
      </c>
      <c r="P15" s="826">
        <v>43594</v>
      </c>
      <c r="Q15" s="826">
        <v>43608</v>
      </c>
      <c r="R15" s="823">
        <f t="shared" si="2"/>
        <v>1.4857614527445397</v>
      </c>
      <c r="S15" s="759">
        <f>IF(INDEX(Historical!$D$7:$D$1437,MATCH(B15,Historical!$B$7:$B$1446,0))=0,"n/a",(INDEX(Historical!$C$7:$C$1437,MATCH(B15,Historical!$B$7:$B$1446,0))/INDEX(Historical!$D$7:$D$1437,MATCH(B15,Historical!$B$7:$B$1446,0))-1)*100)</f>
        <v>3.020822095155884</v>
      </c>
      <c r="T15" s="759">
        <f>IF(INDEX(Historical!$F$7:$F$1430,MATCH(B15,Historical!$B$7:$B$1446,0))=0,"n/a",((INDEX(Historical!$C$7:$C$1437,MATCH(B15,Historical!$B$7:$B$1446,0))/INDEX(Historical!$F$7:$F$1430,MATCH(B15,Historical!$B$7:$B$1446,0)))^(1/3)-1)*100)</f>
        <v>3.0262886643341202</v>
      </c>
      <c r="U15" s="759">
        <f>IF(INDEX(Historical!$H$7:$H$1430,MATCH(B15,Historical!$B$7:$B$1446,0))=0,"n/a",((INDEX(Historical!$C$7:$C$1437,MATCH(B15,Historical!$B$7:$B$1446,0))/INDEX(Historical!$H$7:$H$1430,MATCH(B15,Historical!$B$7:$B$1446,0)))^(1/5)-1)*100)</f>
        <v>3.0251556213853892</v>
      </c>
      <c r="V15" s="759">
        <f>IF(INDEX(Historical!$O$7:$O$1430,MATCH(B15,Historical!$B$7:$B$1446,0))=0,"n/a",((INDEX(Historical!$C$7:$C$1437,MATCH(B15,Historical!$B$7:$B$1446,0))/INDEX(Historical!$O$7:$O$1430,MATCH(B15,Historical!$B$7:$B$1446,0)))^(1/10)-1)*100)</f>
        <v>3.0484738217265051</v>
      </c>
      <c r="W15" s="827">
        <f t="shared" si="3"/>
        <v>0.99235086088818381</v>
      </c>
      <c r="X15" s="828">
        <f t="shared" si="4"/>
        <v>0.28010700198012861</v>
      </c>
      <c r="Y15" s="926"/>
      <c r="Z15" s="820">
        <f t="shared" si="5"/>
        <v>62.649681528662413</v>
      </c>
      <c r="AA15" s="830">
        <f t="shared" si="6"/>
        <v>23.108280254777071</v>
      </c>
      <c r="AB15" s="822">
        <v>12</v>
      </c>
      <c r="AC15" s="831">
        <v>1.57</v>
      </c>
      <c r="AD15" s="831">
        <v>5.77</v>
      </c>
      <c r="AE15" s="831">
        <v>4.12</v>
      </c>
      <c r="AF15" s="831">
        <v>2.19</v>
      </c>
      <c r="AG15" s="831">
        <v>9.5</v>
      </c>
      <c r="AH15" s="831">
        <v>11.5</v>
      </c>
      <c r="AI15" s="831" t="s">
        <v>137</v>
      </c>
      <c r="AJ15" s="831">
        <v>10.8</v>
      </c>
      <c r="AK15" s="831">
        <v>4</v>
      </c>
      <c r="AL15" s="832">
        <v>330.87</v>
      </c>
      <c r="AM15" s="833">
        <v>0.5</v>
      </c>
      <c r="AN15" s="831">
        <v>0.87</v>
      </c>
      <c r="AO15" s="834">
        <f t="shared" si="7"/>
        <v>-17.371989021484296</v>
      </c>
      <c r="AP15" s="835">
        <f t="shared" si="8"/>
        <v>5.7362912332927767</v>
      </c>
      <c r="AQ15" s="836">
        <f t="shared" si="9"/>
        <v>49.97352915759172</v>
      </c>
      <c r="AR15" s="702">
        <f>INDEX(Historical!$C$7:$C$1437,MATCH(B15,Historical!$B$7:$B$1446,0))*IF(AH15="n/a",1.03,IF(AH15&lt;0,1.01,IF(AH15&gt;10,1.1,(1+AH15/100))))</f>
        <v>1.0503900000000002</v>
      </c>
      <c r="AS15" s="830">
        <f t="shared" si="10"/>
        <v>1.0819017000000002</v>
      </c>
      <c r="AT15" s="830">
        <f t="shared" si="11"/>
        <v>1.1251777680000001</v>
      </c>
      <c r="AU15" s="830">
        <f t="shared" si="11"/>
        <v>1.1701848787200002</v>
      </c>
      <c r="AV15" s="830">
        <f t="shared" si="11"/>
        <v>1.2169922738688002</v>
      </c>
      <c r="AW15" s="820">
        <f t="shared" si="12"/>
        <v>5.6446466205888006</v>
      </c>
      <c r="AX15" s="837">
        <f t="shared" si="13"/>
        <v>15.558562901292172</v>
      </c>
      <c r="AY15" s="992">
        <v>0.05</v>
      </c>
      <c r="AZ15" s="833">
        <v>12.44</v>
      </c>
      <c r="BA15" s="833">
        <v>-11.450000000000001</v>
      </c>
      <c r="BB15" s="833">
        <v>-3.5900000000000003</v>
      </c>
      <c r="BC15" s="833">
        <v>-0.80999999999999994</v>
      </c>
      <c r="BD15" s="961"/>
      <c r="BE15" s="664">
        <v>1993</v>
      </c>
      <c r="BF15" s="946" t="e">
        <f>#VALUE!</f>
        <v>#VALUE!</v>
      </c>
      <c r="BG15" s="893">
        <v>2.8000000000000003</v>
      </c>
    </row>
    <row r="16" spans="1:59" ht="11.25" customHeight="1" x14ac:dyDescent="0.2">
      <c r="A16" s="609" t="s">
        <v>141</v>
      </c>
      <c r="B16" s="925" t="s">
        <v>142</v>
      </c>
      <c r="C16" s="988" t="s">
        <v>131</v>
      </c>
      <c r="D16" s="988" t="s">
        <v>4374</v>
      </c>
      <c r="E16" s="792">
        <v>35</v>
      </c>
      <c r="F16" s="526">
        <v>77</v>
      </c>
      <c r="G16" s="526" t="s">
        <v>37</v>
      </c>
      <c r="H16" s="526" t="s">
        <v>37</v>
      </c>
      <c r="I16" s="916">
        <v>102.34</v>
      </c>
      <c r="J16" s="702">
        <f t="shared" si="0"/>
        <v>2.0519835841313268</v>
      </c>
      <c r="K16" s="933">
        <v>0.52500000000000002</v>
      </c>
      <c r="L16" s="639">
        <v>4</v>
      </c>
      <c r="M16" s="693">
        <f t="shared" si="1"/>
        <v>2.1</v>
      </c>
      <c r="N16" s="921" t="s">
        <v>143</v>
      </c>
      <c r="O16" s="796">
        <v>0.48499999999999999</v>
      </c>
      <c r="P16" s="915">
        <v>43427</v>
      </c>
      <c r="Q16" s="915">
        <v>43444</v>
      </c>
      <c r="R16" s="693">
        <f t="shared" si="2"/>
        <v>8.2474226804123791</v>
      </c>
      <c r="S16" s="759">
        <f>IF(INDEX(Historical!$D$7:$D$1437,MATCH(B16,Historical!$B$7:$B$1446,0))=0,"n/a",(INDEX(Historical!$C$7:$C$1437,MATCH(B16,Historical!$B$7:$B$1446,0))/INDEX(Historical!$D$7:$D$1437,MATCH(B16,Historical!$B$7:$B$1446,0))-1)*100)</f>
        <v>7.9019073569482234</v>
      </c>
      <c r="T16" s="759">
        <f>IF(INDEX(Historical!$F$7:$F$1430,MATCH(B16,Historical!$B$7:$B$1446,0))=0,"n/a",((INDEX(Historical!$C$7:$C$1437,MATCH(B16,Historical!$B$7:$B$1446,0))/INDEX(Historical!$F$7:$F$1430,MATCH(B16,Historical!$B$7:$B$1446,0)))^(1/3)-1)*100)</f>
        <v>7.5860646672289311</v>
      </c>
      <c r="U16" s="759">
        <f>IF(INDEX(Historical!$H$7:$H$1430,MATCH(B16,Historical!$B$7:$B$1446,0))=0,"n/a",((INDEX(Historical!$C$7:$C$1437,MATCH(B16,Historical!$B$7:$B$1446,0))/INDEX(Historical!$H$7:$H$1430,MATCH(B16,Historical!$B$7:$B$1446,0)))^(1/5)-1)*100)</f>
        <v>6.8748133269252554</v>
      </c>
      <c r="V16" s="759">
        <f>IF(INDEX(Historical!$O$7:$O$1430,MATCH(B16,Historical!$B$7:$B$1446,0))=0,"n/a",((INDEX(Historical!$C$7:$C$1437,MATCH(B16,Historical!$B$7:$B$1446,0))/INDEX(Historical!$O$7:$O$1430,MATCH(B16,Historical!$B$7:$B$1446,0)))^(1/10)-1)*100)</f>
        <v>4.2570585584205789</v>
      </c>
      <c r="W16" s="760">
        <f t="shared" si="3"/>
        <v>1.6149210147289812</v>
      </c>
      <c r="X16" s="761">
        <f t="shared" si="4"/>
        <v>0.70151156397196479</v>
      </c>
      <c r="Y16" s="925"/>
      <c r="Z16" s="702">
        <f t="shared" si="5"/>
        <v>52.896725440806044</v>
      </c>
      <c r="AA16" s="935">
        <f t="shared" si="6"/>
        <v>25.778337531486144</v>
      </c>
      <c r="AB16" s="639">
        <v>9</v>
      </c>
      <c r="AC16" s="916">
        <v>3.97</v>
      </c>
      <c r="AD16" s="916">
        <v>4.03</v>
      </c>
      <c r="AE16" s="916">
        <v>3.85</v>
      </c>
      <c r="AF16" s="916">
        <v>2.1800000000000002</v>
      </c>
      <c r="AG16" s="916" t="s">
        <v>137</v>
      </c>
      <c r="AH16" s="916">
        <v>10.9</v>
      </c>
      <c r="AI16" s="916">
        <v>6.2799999999999994</v>
      </c>
      <c r="AJ16" s="916">
        <v>9.8000000000000007</v>
      </c>
      <c r="AK16" s="916">
        <v>6.4</v>
      </c>
      <c r="AL16" s="928">
        <v>11960</v>
      </c>
      <c r="AM16" s="922">
        <v>1</v>
      </c>
      <c r="AN16" s="916">
        <v>0.68</v>
      </c>
      <c r="AO16" s="802">
        <f t="shared" si="7"/>
        <v>-16.85154062042956</v>
      </c>
      <c r="AP16" s="803">
        <f t="shared" si="8"/>
        <v>8.9267969110565826</v>
      </c>
      <c r="AQ16" s="936">
        <f t="shared" si="9"/>
        <v>58.039061020636161</v>
      </c>
      <c r="AR16" s="702">
        <f>INDEX(Historical!$C$7:$C$1437,MATCH(B16,Historical!$B$7:$B$1446,0))*IF(AH16="n/a",1.03,IF(AH16&lt;0,1.01,IF(AH16&gt;10,1.1,(1+AH16/100))))</f>
        <v>2.1779999999999999</v>
      </c>
      <c r="AS16" s="935">
        <f t="shared" si="10"/>
        <v>2.3147783999999998</v>
      </c>
      <c r="AT16" s="935">
        <f t="shared" si="11"/>
        <v>2.4629242175999999</v>
      </c>
      <c r="AU16" s="935">
        <f t="shared" si="11"/>
        <v>2.6205513675263998</v>
      </c>
      <c r="AV16" s="935">
        <f t="shared" si="11"/>
        <v>2.7882666550480897</v>
      </c>
      <c r="AW16" s="702">
        <f t="shared" si="12"/>
        <v>12.36452064017449</v>
      </c>
      <c r="AX16" s="810">
        <f t="shared" si="13"/>
        <v>12.081806371090961</v>
      </c>
      <c r="AY16" s="991">
        <v>0.25</v>
      </c>
      <c r="AZ16" s="922">
        <v>21.33</v>
      </c>
      <c r="BA16" s="922">
        <v>-1.66</v>
      </c>
      <c r="BB16" s="922">
        <v>1.82</v>
      </c>
      <c r="BC16" s="922">
        <v>6.8599999999999994</v>
      </c>
      <c r="BE16" s="664">
        <v>1985</v>
      </c>
      <c r="BF16" s="946" t="e">
        <f>#VALUE!</f>
        <v>#VALUE!</v>
      </c>
      <c r="BG16" s="931" t="s">
        <v>137</v>
      </c>
    </row>
    <row r="17" spans="1:59" ht="11.25" customHeight="1" x14ac:dyDescent="0.2">
      <c r="A17" s="537" t="s">
        <v>433</v>
      </c>
      <c r="B17" s="925" t="s">
        <v>434</v>
      </c>
      <c r="C17" s="988" t="s">
        <v>123</v>
      </c>
      <c r="D17" s="988" t="s">
        <v>4376</v>
      </c>
      <c r="E17" s="792">
        <v>26</v>
      </c>
      <c r="F17" s="526">
        <v>119</v>
      </c>
      <c r="G17" s="526" t="s">
        <v>106</v>
      </c>
      <c r="H17" s="526" t="s">
        <v>106</v>
      </c>
      <c r="I17" s="916">
        <v>111.24</v>
      </c>
      <c r="J17" s="702">
        <f t="shared" si="0"/>
        <v>1.2944983818770228</v>
      </c>
      <c r="K17" s="933">
        <v>0.36</v>
      </c>
      <c r="L17" s="639">
        <v>4</v>
      </c>
      <c r="M17" s="693">
        <f t="shared" si="1"/>
        <v>1.44</v>
      </c>
      <c r="N17" s="921" t="s">
        <v>435</v>
      </c>
      <c r="O17" s="796">
        <v>0.34</v>
      </c>
      <c r="P17" s="915">
        <v>43585</v>
      </c>
      <c r="Q17" s="915">
        <v>43607</v>
      </c>
      <c r="R17" s="693">
        <f t="shared" si="2"/>
        <v>5.8823529411764595</v>
      </c>
      <c r="S17" s="759">
        <f>IF(INDEX(Historical!$D$7:$D$1437,MATCH(B17,Historical!$B$7:$B$1446,0))=0,"n/a",(INDEX(Historical!$C$7:$C$1437,MATCH(B17,Historical!$B$7:$B$1446,0))/INDEX(Historical!$D$7:$D$1437,MATCH(B17,Historical!$B$7:$B$1446,0))-1)*100)</f>
        <v>3.125</v>
      </c>
      <c r="T17" s="759">
        <f>IF(INDEX(Historical!$F$7:$F$1430,MATCH(B17,Historical!$B$7:$B$1446,0))=0,"n/a",((INDEX(Historical!$C$7:$C$1437,MATCH(B17,Historical!$B$7:$B$1446,0))/INDEX(Historical!$F$7:$F$1430,MATCH(B17,Historical!$B$7:$B$1446,0)))^(1/3)-1)*100)</f>
        <v>5.0081546755695205</v>
      </c>
      <c r="U17" s="759">
        <f>IF(INDEX(Historical!$H$7:$H$1430,MATCH(B17,Historical!$B$7:$B$1446,0))=0,"n/a",((INDEX(Historical!$C$7:$C$1437,MATCH(B17,Historical!$B$7:$B$1446,0))/INDEX(Historical!$H$7:$H$1430,MATCH(B17,Historical!$B$7:$B$1446,0)))^(1/5)-1)*100)</f>
        <v>5.7096868374616028</v>
      </c>
      <c r="V17" s="759">
        <f>IF(INDEX(Historical!$O$7:$O$1430,MATCH(B17,Historical!$B$7:$B$1446,0))=0,"n/a",((INDEX(Historical!$C$7:$C$1437,MATCH(B17,Historical!$B$7:$B$1446,0))/INDEX(Historical!$O$7:$O$1430,MATCH(B17,Historical!$B$7:$B$1446,0)))^(1/10)-1)*100)</f>
        <v>8.9528488381578342</v>
      </c>
      <c r="W17" s="760">
        <f t="shared" si="3"/>
        <v>0.63775083670869237</v>
      </c>
      <c r="X17" s="761">
        <f t="shared" si="4"/>
        <v>1.9688575301591731</v>
      </c>
      <c r="Y17" s="721"/>
      <c r="Z17" s="702">
        <f t="shared" si="5"/>
        <v>49.315068493150683</v>
      </c>
      <c r="AA17" s="935">
        <f t="shared" si="6"/>
        <v>38.095890410958901</v>
      </c>
      <c r="AB17" s="639">
        <v>12</v>
      </c>
      <c r="AC17" s="916">
        <v>2.92</v>
      </c>
      <c r="AD17" s="916">
        <v>4.8899999999999997</v>
      </c>
      <c r="AE17" s="916">
        <v>2.5299999999999998</v>
      </c>
      <c r="AF17" s="916">
        <v>4.91</v>
      </c>
      <c r="AG17" s="916">
        <v>14.000000000000002</v>
      </c>
      <c r="AH17" s="916">
        <v>-23.1</v>
      </c>
      <c r="AI17" s="916">
        <v>11.600000000000001</v>
      </c>
      <c r="AJ17" s="916">
        <v>2.9000000000000004</v>
      </c>
      <c r="AK17" s="916">
        <v>7.79</v>
      </c>
      <c r="AL17" s="928">
        <v>6990</v>
      </c>
      <c r="AM17" s="922">
        <v>0.5</v>
      </c>
      <c r="AN17" s="916">
        <v>0.91</v>
      </c>
      <c r="AO17" s="802">
        <f t="shared" si="7"/>
        <v>-31.091705191620278</v>
      </c>
      <c r="AP17" s="803">
        <f t="shared" si="8"/>
        <v>7.0041852193386251</v>
      </c>
      <c r="AQ17" s="936">
        <f t="shared" si="9"/>
        <v>188.32914980996455</v>
      </c>
      <c r="AR17" s="702">
        <f>INDEX(Historical!$C$7:$C$1437,MATCH(B17,Historical!$B$7:$B$1446,0))*IF(AH17="n/a",1.03,IF(AH17&lt;0,1.01,IF(AH17&gt;10,1.1,(1+AH17/100))))</f>
        <v>1.3332000000000002</v>
      </c>
      <c r="AS17" s="935">
        <f t="shared" si="10"/>
        <v>1.4665200000000003</v>
      </c>
      <c r="AT17" s="935">
        <f t="shared" si="11"/>
        <v>1.5807619080000004</v>
      </c>
      <c r="AU17" s="935">
        <f t="shared" si="11"/>
        <v>1.7039032606332005</v>
      </c>
      <c r="AV17" s="935">
        <f t="shared" si="11"/>
        <v>1.8366373246365271</v>
      </c>
      <c r="AW17" s="702">
        <f t="shared" si="12"/>
        <v>7.9210224932697288</v>
      </c>
      <c r="AX17" s="810">
        <f t="shared" si="13"/>
        <v>7.1206602780202521</v>
      </c>
      <c r="AY17" s="991">
        <v>0.8</v>
      </c>
      <c r="AZ17" s="922">
        <v>26.040000000000003</v>
      </c>
      <c r="BA17" s="922">
        <v>-0.95</v>
      </c>
      <c r="BB17" s="922">
        <v>5.65</v>
      </c>
      <c r="BC17" s="922">
        <v>8.51</v>
      </c>
      <c r="BE17" s="664">
        <v>1994</v>
      </c>
      <c r="BF17" s="946" t="e">
        <f>#VALUE!</f>
        <v>#VALUE!</v>
      </c>
      <c r="BG17" s="931">
        <v>5.8999999999999995</v>
      </c>
    </row>
    <row r="18" spans="1:59" ht="11.25" customHeight="1" x14ac:dyDescent="0.2">
      <c r="A18" s="537" t="s">
        <v>129</v>
      </c>
      <c r="B18" s="925" t="s">
        <v>130</v>
      </c>
      <c r="C18" s="988" t="s">
        <v>131</v>
      </c>
      <c r="D18" s="988" t="s">
        <v>4375</v>
      </c>
      <c r="E18" s="792">
        <v>64</v>
      </c>
      <c r="F18" s="526">
        <v>1</v>
      </c>
      <c r="G18" s="526" t="s">
        <v>37</v>
      </c>
      <c r="H18" s="526" t="s">
        <v>37</v>
      </c>
      <c r="I18" s="916">
        <v>71.17</v>
      </c>
      <c r="J18" s="702">
        <f t="shared" si="0"/>
        <v>1.545595054095827</v>
      </c>
      <c r="K18" s="927">
        <v>0.27500000000000002</v>
      </c>
      <c r="L18" s="639">
        <v>4</v>
      </c>
      <c r="M18" s="693">
        <f t="shared" si="1"/>
        <v>1.1000000000000001</v>
      </c>
      <c r="N18" s="921" t="s">
        <v>119</v>
      </c>
      <c r="O18" s="795">
        <v>0.255</v>
      </c>
      <c r="P18" s="915">
        <v>43326</v>
      </c>
      <c r="Q18" s="915">
        <v>43343</v>
      </c>
      <c r="R18" s="693">
        <f t="shared" si="2"/>
        <v>7.8431372549019676</v>
      </c>
      <c r="S18" s="759">
        <f>IF(INDEX(Historical!$D$7:$D$1437,MATCH(B18,Historical!$B$7:$B$1446,0))=0,"n/a",(INDEX(Historical!$C$7:$C$1437,MATCH(B18,Historical!$B$7:$B$1446,0))/INDEX(Historical!$D$7:$D$1437,MATCH(B18,Historical!$B$7:$B$1446,0))-1)*100)</f>
        <v>6.6398390342052416</v>
      </c>
      <c r="T18" s="759">
        <f>IF(INDEX(Historical!$F$7:$F$1430,MATCH(B18,Historical!$B$7:$B$1446,0))=0,"n/a",((INDEX(Historical!$C$7:$C$1437,MATCH(B18,Historical!$B$7:$B$1446,0))/INDEX(Historical!$F$7:$F$1430,MATCH(B18,Historical!$B$7:$B$1446,0)))^(1/3)-1)*100)</f>
        <v>6.6427848263360234</v>
      </c>
      <c r="U18" s="759">
        <f>IF(INDEX(Historical!$H$7:$H$1430,MATCH(B18,Historical!$B$7:$B$1446,0))=0,"n/a",((INDEX(Historical!$C$7:$C$1437,MATCH(B18,Historical!$B$7:$B$1446,0))/INDEX(Historical!$H$7:$H$1430,MATCH(B18,Historical!$B$7:$B$1446,0)))^(1/5)-1)*100)</f>
        <v>6.8804945311529142</v>
      </c>
      <c r="V18" s="759">
        <f>IF(INDEX(Historical!$O$7:$O$1430,MATCH(B18,Historical!$B$7:$B$1446,0))=0,"n/a",((INDEX(Historical!$C$7:$C$1437,MATCH(B18,Historical!$B$7:$B$1446,0))/INDEX(Historical!$O$7:$O$1430,MATCH(B18,Historical!$B$7:$B$1446,0)))^(1/10)-1)*100)</f>
        <v>7.803679964745025</v>
      </c>
      <c r="W18" s="760">
        <f t="shared" si="3"/>
        <v>0.88169870653809224</v>
      </c>
      <c r="X18" s="761">
        <f t="shared" si="4"/>
        <v>5.2926881008868571</v>
      </c>
      <c r="Y18" s="716"/>
      <c r="Z18" s="702">
        <f t="shared" si="5"/>
        <v>63.953488372093027</v>
      </c>
      <c r="AA18" s="935">
        <f t="shared" si="6"/>
        <v>41.377906976744185</v>
      </c>
      <c r="AB18" s="639">
        <v>12</v>
      </c>
      <c r="AC18" s="916">
        <v>1.72</v>
      </c>
      <c r="AD18" s="916">
        <v>6.9</v>
      </c>
      <c r="AE18" s="916">
        <v>6.01</v>
      </c>
      <c r="AF18" s="916">
        <v>4.6900000000000004</v>
      </c>
      <c r="AG18" s="916">
        <v>11.600000000000001</v>
      </c>
      <c r="AH18" s="916">
        <v>-8</v>
      </c>
      <c r="AI18" s="916">
        <v>6.41</v>
      </c>
      <c r="AJ18" s="916">
        <v>1.3</v>
      </c>
      <c r="AK18" s="916">
        <v>6</v>
      </c>
      <c r="AL18" s="928">
        <v>2620</v>
      </c>
      <c r="AM18" s="922">
        <v>1.0999999999999999</v>
      </c>
      <c r="AN18" s="916">
        <v>0.75</v>
      </c>
      <c r="AO18" s="802">
        <f t="shared" si="7"/>
        <v>-32.951817391495446</v>
      </c>
      <c r="AP18" s="803">
        <f t="shared" si="8"/>
        <v>8.4260895852487412</v>
      </c>
      <c r="AQ18" s="936">
        <f t="shared" si="9"/>
        <v>193.68341512658392</v>
      </c>
      <c r="AR18" s="702">
        <f>INDEX(Historical!$C$7:$C$1437,MATCH(B18,Historical!$B$7:$B$1446,0))*IF(AH18="n/a",1.03,IF(AH18&lt;0,1.01,IF(AH18&gt;10,1.1,(1+AH18/100))))</f>
        <v>1.0706</v>
      </c>
      <c r="AS18" s="935">
        <f t="shared" si="10"/>
        <v>1.13922546</v>
      </c>
      <c r="AT18" s="935">
        <f t="shared" si="11"/>
        <v>1.2075789876</v>
      </c>
      <c r="AU18" s="935">
        <f t="shared" si="11"/>
        <v>1.280033726856</v>
      </c>
      <c r="AV18" s="935">
        <f t="shared" si="11"/>
        <v>1.35683575046736</v>
      </c>
      <c r="AW18" s="702">
        <f t="shared" si="12"/>
        <v>6.0542739249233595</v>
      </c>
      <c r="AX18" s="810">
        <f t="shared" si="13"/>
        <v>8.5067780313662489</v>
      </c>
      <c r="AY18" s="991">
        <v>0.06</v>
      </c>
      <c r="AZ18" s="922">
        <v>32.190000000000005</v>
      </c>
      <c r="BA18" s="922">
        <v>-1.83</v>
      </c>
      <c r="BB18" s="922">
        <v>1.25</v>
      </c>
      <c r="BC18" s="922">
        <v>9.629999999999999</v>
      </c>
      <c r="BE18" s="664">
        <v>1955</v>
      </c>
      <c r="BF18" s="946" t="e">
        <f>#VALUE!</f>
        <v>#VALUE!</v>
      </c>
      <c r="BG18" s="931">
        <v>4.3999999999999995</v>
      </c>
    </row>
    <row r="19" spans="1:59" ht="11.25" customHeight="1" x14ac:dyDescent="0.2">
      <c r="A19" s="537" t="s">
        <v>455</v>
      </c>
      <c r="B19" s="925" t="s">
        <v>456</v>
      </c>
      <c r="C19" s="988" t="s">
        <v>108</v>
      </c>
      <c r="D19" s="988" t="s">
        <v>4373</v>
      </c>
      <c r="E19" s="792">
        <v>25</v>
      </c>
      <c r="F19" s="526">
        <v>125</v>
      </c>
      <c r="G19" s="526" t="s">
        <v>106</v>
      </c>
      <c r="H19" s="526" t="s">
        <v>106</v>
      </c>
      <c r="I19" s="916">
        <v>56.4</v>
      </c>
      <c r="J19" s="702">
        <f t="shared" si="0"/>
        <v>2.1276595744680851</v>
      </c>
      <c r="K19" s="933">
        <v>0.3</v>
      </c>
      <c r="L19" s="639">
        <v>4</v>
      </c>
      <c r="M19" s="693">
        <f t="shared" si="1"/>
        <v>1.2</v>
      </c>
      <c r="N19" s="921" t="s">
        <v>241</v>
      </c>
      <c r="O19" s="796">
        <v>0.21</v>
      </c>
      <c r="P19" s="915">
        <v>43370</v>
      </c>
      <c r="Q19" s="915">
        <v>43388</v>
      </c>
      <c r="R19" s="693">
        <f t="shared" si="2"/>
        <v>42.857142857142854</v>
      </c>
      <c r="S19" s="759">
        <f>IF(INDEX(Historical!$D$7:$D$1437,MATCH(B19,Historical!$B$7:$B$1446,0))=0,"n/a",(INDEX(Historical!$C$7:$C$1437,MATCH(B19,Historical!$B$7:$B$1446,0))/INDEX(Historical!$D$7:$D$1437,MATCH(B19,Historical!$B$7:$B$1446,0))-1)*100)</f>
        <v>19.23076923076923</v>
      </c>
      <c r="T19" s="759">
        <f>IF(INDEX(Historical!$F$7:$F$1430,MATCH(B19,Historical!$B$7:$B$1446,0))=0,"n/a",((INDEX(Historical!$C$7:$C$1437,MATCH(B19,Historical!$B$7:$B$1446,0))/INDEX(Historical!$F$7:$F$1430,MATCH(B19,Historical!$B$7:$B$1446,0)))^(1/3)-1)*100)</f>
        <v>10.461588908611908</v>
      </c>
      <c r="U19" s="759">
        <f>IF(INDEX(Historical!$H$7:$H$1430,MATCH(B19,Historical!$B$7:$B$1446,0))=0,"n/a",((INDEX(Historical!$C$7:$C$1437,MATCH(B19,Historical!$B$7:$B$1446,0))/INDEX(Historical!$H$7:$H$1430,MATCH(B19,Historical!$B$7:$B$1446,0)))^(1/5)-1)*100)</f>
        <v>9.5282597466329157</v>
      </c>
      <c r="V19" s="759">
        <f>IF(INDEX(Historical!$O$7:$O$1430,MATCH(B19,Historical!$B$7:$B$1446,0))=0,"n/a",((INDEX(Historical!$C$7:$C$1437,MATCH(B19,Historical!$B$7:$B$1446,0))/INDEX(Historical!$O$7:$O$1430,MATCH(B19,Historical!$B$7:$B$1446,0)))^(1/10)-1)*100)</f>
        <v>8.5350246401894694</v>
      </c>
      <c r="W19" s="760">
        <f t="shared" si="3"/>
        <v>1.1163716741679375</v>
      </c>
      <c r="X19" s="761">
        <f t="shared" si="4"/>
        <v>0.57399155100198285</v>
      </c>
      <c r="Y19" s="713"/>
      <c r="Z19" s="702">
        <f t="shared" si="5"/>
        <v>31.331592689295036</v>
      </c>
      <c r="AA19" s="935">
        <f t="shared" si="6"/>
        <v>14.725848563968668</v>
      </c>
      <c r="AB19" s="639">
        <v>12</v>
      </c>
      <c r="AC19" s="916">
        <v>3.83</v>
      </c>
      <c r="AD19" s="916">
        <v>2.1</v>
      </c>
      <c r="AE19" s="916">
        <v>6.1</v>
      </c>
      <c r="AF19" s="916">
        <v>2.04</v>
      </c>
      <c r="AG19" s="916">
        <v>12.9</v>
      </c>
      <c r="AH19" s="916">
        <v>35.099999999999994</v>
      </c>
      <c r="AI19" s="916">
        <v>0.18</v>
      </c>
      <c r="AJ19" s="916">
        <v>16.600000000000001</v>
      </c>
      <c r="AK19" s="916">
        <v>7.0000000000000009</v>
      </c>
      <c r="AL19" s="928">
        <v>1830</v>
      </c>
      <c r="AM19" s="922">
        <v>44.29</v>
      </c>
      <c r="AN19" s="916">
        <v>0.03</v>
      </c>
      <c r="AO19" s="802">
        <f t="shared" si="7"/>
        <v>-3.0699292428676674</v>
      </c>
      <c r="AP19" s="803">
        <f t="shared" si="8"/>
        <v>11.655919321101001</v>
      </c>
      <c r="AQ19" s="936">
        <f t="shared" si="9"/>
        <v>15.548414231142061</v>
      </c>
      <c r="AR19" s="702">
        <f>INDEX(Historical!$C$7:$C$1437,MATCH(B19,Historical!$B$7:$B$1446,0))*IF(AH19="n/a",1.03,IF(AH19&lt;0,1.01,IF(AH19&gt;10,1.1,(1+AH19/100))))</f>
        <v>1.0230000000000001</v>
      </c>
      <c r="AS19" s="935">
        <f t="shared" si="10"/>
        <v>1.0248414000000001</v>
      </c>
      <c r="AT19" s="935">
        <f t="shared" si="11"/>
        <v>1.0965802980000001</v>
      </c>
      <c r="AU19" s="935">
        <f t="shared" si="11"/>
        <v>1.1733409188600001</v>
      </c>
      <c r="AV19" s="935">
        <f t="shared" si="11"/>
        <v>1.2554747831802002</v>
      </c>
      <c r="AW19" s="702">
        <f t="shared" si="12"/>
        <v>5.5732374000402007</v>
      </c>
      <c r="AX19" s="810">
        <f t="shared" si="13"/>
        <v>9.881626595815959</v>
      </c>
      <c r="AY19" s="991">
        <v>0.81</v>
      </c>
      <c r="AZ19" s="922">
        <v>17.330000000000002</v>
      </c>
      <c r="BA19" s="922">
        <v>-14.16</v>
      </c>
      <c r="BB19" s="922">
        <v>2.63</v>
      </c>
      <c r="BC19" s="922">
        <v>-1.21</v>
      </c>
      <c r="BE19" s="664">
        <v>1994</v>
      </c>
      <c r="BF19" s="946" t="e">
        <f>#VALUE!</f>
        <v>#VALUE!</v>
      </c>
      <c r="BG19" s="931">
        <v>1.5</v>
      </c>
    </row>
    <row r="20" spans="1:59" ht="11.25" customHeight="1" x14ac:dyDescent="0.2">
      <c r="A20" s="537" t="s">
        <v>150</v>
      </c>
      <c r="B20" s="925" t="s">
        <v>151</v>
      </c>
      <c r="C20" s="988" t="s">
        <v>154</v>
      </c>
      <c r="D20" s="988" t="s">
        <v>4358</v>
      </c>
      <c r="E20" s="792">
        <v>47</v>
      </c>
      <c r="F20" s="526">
        <v>40</v>
      </c>
      <c r="G20" s="526" t="s">
        <v>37</v>
      </c>
      <c r="H20" s="526" t="s">
        <v>37</v>
      </c>
      <c r="I20" s="916">
        <v>240.74</v>
      </c>
      <c r="J20" s="702">
        <f t="shared" si="0"/>
        <v>1.2793885519647754</v>
      </c>
      <c r="K20" s="927">
        <v>0.77</v>
      </c>
      <c r="L20" s="639">
        <v>4</v>
      </c>
      <c r="M20" s="693">
        <f t="shared" si="1"/>
        <v>3.08</v>
      </c>
      <c r="N20" s="921" t="s">
        <v>152</v>
      </c>
      <c r="O20" s="795">
        <v>0.75</v>
      </c>
      <c r="P20" s="915">
        <v>43441</v>
      </c>
      <c r="Q20" s="915">
        <v>43465</v>
      </c>
      <c r="R20" s="693">
        <f t="shared" si="2"/>
        <v>2.6666666666666687</v>
      </c>
      <c r="S20" s="759">
        <f>IF(INDEX(Historical!$D$7:$D$1437,MATCH(B20,Historical!$B$7:$B$1446,0))=0,"n/a",(INDEX(Historical!$C$7:$C$1437,MATCH(B20,Historical!$B$7:$B$1446,0))/INDEX(Historical!$D$7:$D$1437,MATCH(B20,Historical!$B$7:$B$1446,0))-1)*100)</f>
        <v>2.7210884353741527</v>
      </c>
      <c r="T20" s="759">
        <f>IF(INDEX(Historical!$F$7:$F$1430,MATCH(B20,Historical!$B$7:$B$1446,0))=0,"n/a",((INDEX(Historical!$C$7:$C$1437,MATCH(B20,Historical!$B$7:$B$1446,0))/INDEX(Historical!$F$7:$F$1430,MATCH(B20,Historical!$B$7:$B$1446,0)))^(1/3)-1)*100)</f>
        <v>7.0756234960595465</v>
      </c>
      <c r="U20" s="759">
        <f>IF(INDEX(Historical!$H$7:$H$1430,MATCH(B20,Historical!$B$7:$B$1446,0))=0,"n/a",((INDEX(Historical!$C$7:$C$1437,MATCH(B20,Historical!$B$7:$B$1446,0))/INDEX(Historical!$H$7:$H$1430,MATCH(B20,Historical!$B$7:$B$1446,0)))^(1/5)-1)*100)</f>
        <v>8.2685152313357602</v>
      </c>
      <c r="V20" s="759">
        <f>IF(INDEX(Historical!$O$7:$O$1430,MATCH(B20,Historical!$B$7:$B$1446,0))=0,"n/a",((INDEX(Historical!$C$7:$C$1437,MATCH(B20,Historical!$B$7:$B$1446,0))/INDEX(Historical!$O$7:$O$1430,MATCH(B20,Historical!$B$7:$B$1446,0)))^(1/10)-1)*100)</f>
        <v>10.232640140525785</v>
      </c>
      <c r="W20" s="760">
        <f t="shared" si="3"/>
        <v>0.80805296754146372</v>
      </c>
      <c r="X20" s="761" t="str">
        <f t="shared" si="4"/>
        <v>n/a</v>
      </c>
      <c r="Y20" s="926" t="s">
        <v>153</v>
      </c>
      <c r="Z20" s="702">
        <f t="shared" si="5"/>
        <v>64.033264033264032</v>
      </c>
      <c r="AA20" s="935">
        <f t="shared" si="6"/>
        <v>50.049896049896056</v>
      </c>
      <c r="AB20" s="639">
        <v>9</v>
      </c>
      <c r="AC20" s="916">
        <v>4.8099999999999996</v>
      </c>
      <c r="AD20" s="916">
        <v>4.29</v>
      </c>
      <c r="AE20" s="916">
        <v>3.8</v>
      </c>
      <c r="AF20" s="916">
        <v>3.03</v>
      </c>
      <c r="AG20" s="916">
        <v>4.2</v>
      </c>
      <c r="AH20" s="916">
        <v>-34.5</v>
      </c>
      <c r="AI20" s="916">
        <v>12.55</v>
      </c>
      <c r="AJ20" s="916">
        <v>-8.3000000000000007</v>
      </c>
      <c r="AK20" s="916">
        <v>11.67</v>
      </c>
      <c r="AL20" s="928">
        <v>64769.999999999993</v>
      </c>
      <c r="AM20" s="922">
        <v>0.2</v>
      </c>
      <c r="AN20" s="916">
        <v>0.98</v>
      </c>
      <c r="AO20" s="802">
        <f t="shared" si="7"/>
        <v>-40.501992266595522</v>
      </c>
      <c r="AP20" s="803">
        <f t="shared" si="8"/>
        <v>9.5479037833005354</v>
      </c>
      <c r="AQ20" s="936">
        <f t="shared" si="9"/>
        <v>159.61611406175598</v>
      </c>
      <c r="AR20" s="702">
        <f>INDEX(Historical!$C$7:$C$1437,MATCH(B20,Historical!$B$7:$B$1446,0))*IF(AH20="n/a",1.03,IF(AH20&lt;0,1.01,IF(AH20&gt;10,1.1,(1+AH20/100))))</f>
        <v>3.0502000000000002</v>
      </c>
      <c r="AS20" s="935">
        <f t="shared" si="10"/>
        <v>3.3552200000000005</v>
      </c>
      <c r="AT20" s="935">
        <f t="shared" si="11"/>
        <v>3.6907420000000011</v>
      </c>
      <c r="AU20" s="935">
        <f t="shared" si="11"/>
        <v>4.0598162000000011</v>
      </c>
      <c r="AV20" s="935">
        <f t="shared" si="11"/>
        <v>4.4657978200000015</v>
      </c>
      <c r="AW20" s="702">
        <f t="shared" si="12"/>
        <v>18.621776020000006</v>
      </c>
      <c r="AX20" s="810">
        <f t="shared" si="13"/>
        <v>7.7352230705325269</v>
      </c>
      <c r="AY20" s="991">
        <v>1.18</v>
      </c>
      <c r="AZ20" s="922">
        <v>15.4</v>
      </c>
      <c r="BA20" s="922">
        <v>-9.4499999999999993</v>
      </c>
      <c r="BB20" s="922">
        <v>-2.12</v>
      </c>
      <c r="BC20" s="922">
        <v>-1.38</v>
      </c>
      <c r="BE20" s="664">
        <v>1973</v>
      </c>
      <c r="BF20" s="946" t="e">
        <f>#VALUE!</f>
        <v>#VALUE!</v>
      </c>
      <c r="BG20" s="931">
        <v>1.7000000000000002</v>
      </c>
    </row>
    <row r="21" spans="1:59" ht="11.25" customHeight="1" x14ac:dyDescent="0.2">
      <c r="A21" s="537" t="s">
        <v>239</v>
      </c>
      <c r="B21" s="925" t="s">
        <v>240</v>
      </c>
      <c r="C21" s="988" t="s">
        <v>108</v>
      </c>
      <c r="D21" s="988" t="s">
        <v>4369</v>
      </c>
      <c r="E21" s="792">
        <v>39</v>
      </c>
      <c r="F21" s="526">
        <v>66</v>
      </c>
      <c r="G21" s="526" t="s">
        <v>37</v>
      </c>
      <c r="H21" s="526" t="s">
        <v>115</v>
      </c>
      <c r="I21" s="916">
        <v>34.590000000000003</v>
      </c>
      <c r="J21" s="702">
        <f t="shared" si="0"/>
        <v>3.0066493206128935</v>
      </c>
      <c r="K21" s="927">
        <v>0.26</v>
      </c>
      <c r="L21" s="639">
        <v>4</v>
      </c>
      <c r="M21" s="693">
        <f t="shared" si="1"/>
        <v>1.04</v>
      </c>
      <c r="N21" s="921" t="s">
        <v>127</v>
      </c>
      <c r="O21" s="795">
        <v>0.23</v>
      </c>
      <c r="P21" s="915">
        <v>43462</v>
      </c>
      <c r="Q21" s="915">
        <v>43476</v>
      </c>
      <c r="R21" s="693">
        <f t="shared" si="2"/>
        <v>13.043478260869565</v>
      </c>
      <c r="S21" s="759">
        <f>IF(INDEX(Historical!$D$7:$D$1437,MATCH(B21,Historical!$B$7:$B$1446,0))=0,"n/a",(INDEX(Historical!$C$7:$C$1437,MATCH(B21,Historical!$B$7:$B$1446,0))/INDEX(Historical!$D$7:$D$1437,MATCH(B21,Historical!$B$7:$B$1446,0))-1)*100)</f>
        <v>14.999999999999991</v>
      </c>
      <c r="T21" s="759">
        <f>IF(INDEX(Historical!$F$7:$F$1430,MATCH(B21,Historical!$B$7:$B$1446,0))=0,"n/a",((INDEX(Historical!$C$7:$C$1437,MATCH(B21,Historical!$B$7:$B$1446,0))/INDEX(Historical!$F$7:$F$1430,MATCH(B21,Historical!$B$7:$B$1446,0)))^(1/3)-1)*100)</f>
        <v>15.313156133323268</v>
      </c>
      <c r="U21" s="759">
        <f>IF(INDEX(Historical!$H$7:$H$1430,MATCH(B21,Historical!$B$7:$B$1446,0))=0,"n/a",((INDEX(Historical!$C$7:$C$1437,MATCH(B21,Historical!$B$7:$B$1446,0))/INDEX(Historical!$H$7:$H$1430,MATCH(B21,Historical!$B$7:$B$1446,0)))^(1/5)-1)*100)</f>
        <v>18.725674091213417</v>
      </c>
      <c r="V21" s="759">
        <f>IF(INDEX(Historical!$O$7:$O$1430,MATCH(B21,Historical!$B$7:$B$1446,0))=0,"n/a",((INDEX(Historical!$C$7:$C$1437,MATCH(B21,Historical!$B$7:$B$1446,0))/INDEX(Historical!$O$7:$O$1430,MATCH(B21,Historical!$B$7:$B$1446,0)))^(1/10)-1)*100)</f>
        <v>13.183184633250011</v>
      </c>
      <c r="W21" s="760">
        <f t="shared" si="3"/>
        <v>1.4204211358751966</v>
      </c>
      <c r="X21" s="761" t="str">
        <f t="shared" si="4"/>
        <v>n/a</v>
      </c>
      <c r="Y21" s="713"/>
      <c r="Z21" s="702">
        <f t="shared" si="5"/>
        <v>36.111111111111114</v>
      </c>
      <c r="AA21" s="935">
        <f t="shared" si="6"/>
        <v>12.010416666666668</v>
      </c>
      <c r="AB21" s="639">
        <v>9</v>
      </c>
      <c r="AC21" s="916">
        <v>2.88</v>
      </c>
      <c r="AD21" s="916" t="s">
        <v>137</v>
      </c>
      <c r="AE21" s="916">
        <v>2.91</v>
      </c>
      <c r="AF21" s="916">
        <v>1.77</v>
      </c>
      <c r="AG21" s="916" t="s">
        <v>137</v>
      </c>
      <c r="AH21" s="916">
        <v>5.8999999999999995</v>
      </c>
      <c r="AI21" s="916">
        <v>8.34</v>
      </c>
      <c r="AJ21" s="916">
        <v>-1.0999999999999999</v>
      </c>
      <c r="AK21" s="916">
        <v>-2.17</v>
      </c>
      <c r="AL21" s="928">
        <v>17790</v>
      </c>
      <c r="AM21" s="922">
        <v>21.2</v>
      </c>
      <c r="AN21" s="916">
        <v>7.0000000000000007E-2</v>
      </c>
      <c r="AO21" s="802">
        <f t="shared" si="7"/>
        <v>9.721906745159643</v>
      </c>
      <c r="AP21" s="803">
        <f t="shared" si="8"/>
        <v>21.732323411826311</v>
      </c>
      <c r="AQ21" s="936">
        <f t="shared" si="9"/>
        <v>-2.7981767432089466</v>
      </c>
      <c r="AR21" s="702">
        <f>INDEX(Historical!$C$7:$C$1437,MATCH(B21,Historical!$B$7:$B$1446,0))*IF(AH21="n/a",1.03,IF(AH21&lt;0,1.01,IF(AH21&gt;10,1.1,(1+AH21/100))))</f>
        <v>0.97428000000000003</v>
      </c>
      <c r="AS21" s="935">
        <f t="shared" si="10"/>
        <v>1.0555349519999999</v>
      </c>
      <c r="AT21" s="935">
        <f t="shared" si="11"/>
        <v>1.0660903015199998</v>
      </c>
      <c r="AU21" s="935">
        <f t="shared" si="11"/>
        <v>1.0767512045351999</v>
      </c>
      <c r="AV21" s="935">
        <f t="shared" si="11"/>
        <v>1.087518716580552</v>
      </c>
      <c r="AW21" s="702">
        <f t="shared" si="12"/>
        <v>5.2601751746357515</v>
      </c>
      <c r="AX21" s="810">
        <f t="shared" si="13"/>
        <v>15.20721357223403</v>
      </c>
      <c r="AY21" s="991">
        <v>1.21</v>
      </c>
      <c r="AZ21" s="922">
        <v>26.52</v>
      </c>
      <c r="BA21" s="922">
        <v>-3.4299999999999997</v>
      </c>
      <c r="BB21" s="922">
        <v>3.2300000000000004</v>
      </c>
      <c r="BC21" s="922">
        <v>8.6300000000000008</v>
      </c>
      <c r="BE21" s="664">
        <v>1981</v>
      </c>
      <c r="BF21" s="946" t="e">
        <f>#VALUE!</f>
        <v>#VALUE!</v>
      </c>
      <c r="BG21" s="931" t="s">
        <v>137</v>
      </c>
    </row>
    <row r="22" spans="1:59" ht="11.25" customHeight="1" x14ac:dyDescent="0.2">
      <c r="A22" s="609" t="s">
        <v>162</v>
      </c>
      <c r="B22" s="925" t="s">
        <v>163</v>
      </c>
      <c r="C22" s="988" t="s">
        <v>128</v>
      </c>
      <c r="D22" s="988" t="s">
        <v>4381</v>
      </c>
      <c r="E22" s="792">
        <v>35</v>
      </c>
      <c r="F22" s="526">
        <v>78</v>
      </c>
      <c r="G22" s="526" t="s">
        <v>115</v>
      </c>
      <c r="H22" s="526" t="s">
        <v>115</v>
      </c>
      <c r="I22" s="916">
        <v>53.29</v>
      </c>
      <c r="J22" s="702">
        <f t="shared" si="0"/>
        <v>1.2460123850628637</v>
      </c>
      <c r="K22" s="927">
        <v>0.16600000000000001</v>
      </c>
      <c r="L22" s="639">
        <v>4</v>
      </c>
      <c r="M22" s="693">
        <f t="shared" si="1"/>
        <v>0.66400000000000003</v>
      </c>
      <c r="N22" s="921" t="s">
        <v>164</v>
      </c>
      <c r="O22" s="795">
        <v>0.158</v>
      </c>
      <c r="P22" s="915">
        <v>43439</v>
      </c>
      <c r="Q22" s="915">
        <v>43467</v>
      </c>
      <c r="R22" s="693">
        <f t="shared" si="2"/>
        <v>5.0632911392405111</v>
      </c>
      <c r="S22" s="759">
        <f>IF(INDEX(Historical!$D$7:$D$1437,MATCH(B22,Historical!$B$7:$B$1446,0))=0,"n/a",(INDEX(Historical!$C$7:$C$1437,MATCH(B22,Historical!$B$7:$B$1446,0))/INDEX(Historical!$D$7:$D$1437,MATCH(B22,Historical!$B$7:$B$1446,0))-1)*100)</f>
        <v>8.2191780821917924</v>
      </c>
      <c r="T22" s="759">
        <f>IF(INDEX(Historical!$F$7:$F$1430,MATCH(B22,Historical!$B$7:$B$1446,0))=0,"n/a",((INDEX(Historical!$C$7:$C$1437,MATCH(B22,Historical!$B$7:$B$1446,0))/INDEX(Historical!$F$7:$F$1430,MATCH(B22,Historical!$B$7:$B$1446,0)))^(1/3)-1)*100)</f>
        <v>7.1316975180297337</v>
      </c>
      <c r="U22" s="759">
        <f>IF(INDEX(Historical!$H$7:$H$1430,MATCH(B22,Historical!$B$7:$B$1446,0))=0,"n/a",((INDEX(Historical!$C$7:$C$1437,MATCH(B22,Historical!$B$7:$B$1446,0))/INDEX(Historical!$H$7:$H$1430,MATCH(B22,Historical!$B$7:$B$1446,0)))^(1/5)-1)*100)</f>
        <v>8.4128909361458568</v>
      </c>
      <c r="V22" s="759">
        <f>IF(INDEX(Historical!$O$7:$O$1430,MATCH(B22,Historical!$B$7:$B$1446,0))=0,"n/a",((INDEX(Historical!$C$7:$C$1437,MATCH(B22,Historical!$B$7:$B$1446,0))/INDEX(Historical!$O$7:$O$1430,MATCH(B22,Historical!$B$7:$B$1446,0)))^(1/10)-1)*100)</f>
        <v>8.0965778259111119</v>
      </c>
      <c r="W22" s="760">
        <f t="shared" si="3"/>
        <v>1.0390675069190916</v>
      </c>
      <c r="X22" s="761">
        <f t="shared" si="4"/>
        <v>1.2371898435508613</v>
      </c>
      <c r="Y22" s="952"/>
      <c r="Z22" s="702">
        <f t="shared" si="5"/>
        <v>46.111111111111114</v>
      </c>
      <c r="AA22" s="935">
        <f t="shared" si="6"/>
        <v>37.006944444444443</v>
      </c>
      <c r="AB22" s="639">
        <v>4</v>
      </c>
      <c r="AC22" s="916">
        <v>1.44</v>
      </c>
      <c r="AD22" s="916">
        <v>3.93</v>
      </c>
      <c r="AE22" s="916">
        <v>7.49</v>
      </c>
      <c r="AF22" s="916">
        <v>17.03</v>
      </c>
      <c r="AG22" s="916">
        <v>55.400000000000006</v>
      </c>
      <c r="AH22" s="916">
        <v>11.600000000000001</v>
      </c>
      <c r="AI22" s="916">
        <v>6.5600000000000005</v>
      </c>
      <c r="AJ22" s="916">
        <v>6.8000000000000007</v>
      </c>
      <c r="AK22" s="916">
        <v>9.44</v>
      </c>
      <c r="AL22" s="928">
        <v>24830</v>
      </c>
      <c r="AM22" s="922" t="s">
        <v>137</v>
      </c>
      <c r="AN22" s="916">
        <v>1.68</v>
      </c>
      <c r="AO22" s="802">
        <f t="shared" si="7"/>
        <v>-27.348041123235724</v>
      </c>
      <c r="AP22" s="803">
        <f t="shared" si="8"/>
        <v>9.6589033212087205</v>
      </c>
      <c r="AQ22" s="936">
        <f t="shared" si="9"/>
        <v>429.24611535398532</v>
      </c>
      <c r="AR22" s="702">
        <f>INDEX(Historical!$C$7:$C$1437,MATCH(B22,Historical!$B$7:$B$1446,0))*IF(AH22="n/a",1.03,IF(AH22&lt;0,1.01,IF(AH22&gt;10,1.1,(1+AH22/100))))</f>
        <v>0.69520000000000004</v>
      </c>
      <c r="AS22" s="935">
        <f t="shared" si="10"/>
        <v>0.74080512000000009</v>
      </c>
      <c r="AT22" s="935">
        <f t="shared" si="11"/>
        <v>0.81073712332800019</v>
      </c>
      <c r="AU22" s="935">
        <f t="shared" si="11"/>
        <v>0.88727070777016348</v>
      </c>
      <c r="AV22" s="935">
        <f t="shared" si="11"/>
        <v>0.97102906258366695</v>
      </c>
      <c r="AW22" s="702">
        <f t="shared" si="12"/>
        <v>4.1050420136818309</v>
      </c>
      <c r="AX22" s="810">
        <f t="shared" si="13"/>
        <v>7.7032126359201172</v>
      </c>
      <c r="AY22" s="991">
        <v>0.66</v>
      </c>
      <c r="AZ22" s="922">
        <v>19.559999999999999</v>
      </c>
      <c r="BA22" s="922">
        <v>-10.56</v>
      </c>
      <c r="BB22" s="922">
        <v>3.61</v>
      </c>
      <c r="BC22" s="922">
        <v>7.2700000000000005</v>
      </c>
      <c r="BE22" s="664">
        <v>1985</v>
      </c>
      <c r="BF22" s="946" t="e">
        <f>#VALUE!</f>
        <v>#VALUE!</v>
      </c>
      <c r="BG22" s="931">
        <v>15.5</v>
      </c>
    </row>
    <row r="23" spans="1:59" ht="11.25" customHeight="1" x14ac:dyDescent="0.2">
      <c r="A23" s="537" t="s">
        <v>157</v>
      </c>
      <c r="B23" s="925" t="s">
        <v>158</v>
      </c>
      <c r="C23" s="988" t="s">
        <v>131</v>
      </c>
      <c r="D23" s="988" t="s">
        <v>4362</v>
      </c>
      <c r="E23" s="792">
        <v>48</v>
      </c>
      <c r="F23" s="526">
        <v>32</v>
      </c>
      <c r="G23" s="526" t="s">
        <v>37</v>
      </c>
      <c r="H23" s="526" t="s">
        <v>37</v>
      </c>
      <c r="I23" s="916">
        <v>72.760000000000005</v>
      </c>
      <c r="J23" s="702">
        <f t="shared" si="0"/>
        <v>2.776250687190764</v>
      </c>
      <c r="K23" s="927">
        <v>0.505</v>
      </c>
      <c r="L23" s="639">
        <v>4</v>
      </c>
      <c r="M23" s="693">
        <f t="shared" si="1"/>
        <v>2.02</v>
      </c>
      <c r="N23" s="921" t="s">
        <v>119</v>
      </c>
      <c r="O23" s="795">
        <v>0.47499999999999998</v>
      </c>
      <c r="P23" s="915">
        <v>43420</v>
      </c>
      <c r="Q23" s="915">
        <v>43435</v>
      </c>
      <c r="R23" s="693">
        <f t="shared" si="2"/>
        <v>6.3157894736842159</v>
      </c>
      <c r="S23" s="759">
        <f>IF(INDEX(Historical!$D$7:$D$1437,MATCH(B23,Historical!$B$7:$B$1446,0))=0,"n/a",(INDEX(Historical!$C$7:$C$1437,MATCH(B23,Historical!$B$7:$B$1446,0))/INDEX(Historical!$D$7:$D$1437,MATCH(B23,Historical!$B$7:$B$1446,0))-1)*100)</f>
        <v>6.6298342541436295</v>
      </c>
      <c r="T23" s="759">
        <f>IF(INDEX(Historical!$F$7:$F$1430,MATCH(B23,Historical!$B$7:$B$1446,0))=0,"n/a",((INDEX(Historical!$C$7:$C$1437,MATCH(B23,Historical!$B$7:$B$1446,0))/INDEX(Historical!$F$7:$F$1430,MATCH(B23,Historical!$B$7:$B$1446,0)))^(1/3)-1)*100)</f>
        <v>6.0101457208014963</v>
      </c>
      <c r="U23" s="759">
        <f>IF(INDEX(Historical!$H$7:$H$1430,MATCH(B23,Historical!$B$7:$B$1446,0))=0,"n/a",((INDEX(Historical!$C$7:$C$1437,MATCH(B23,Historical!$B$7:$B$1446,0))/INDEX(Historical!$H$7:$H$1430,MATCH(B23,Historical!$B$7:$B$1446,0)))^(1/5)-1)*100)</f>
        <v>4.8920912784701676</v>
      </c>
      <c r="V23" s="759">
        <f>IF(INDEX(Historical!$O$7:$O$1430,MATCH(B23,Historical!$B$7:$B$1446,0))=0,"n/a",((INDEX(Historical!$C$7:$C$1437,MATCH(B23,Historical!$B$7:$B$1446,0))/INDEX(Historical!$O$7:$O$1430,MATCH(B23,Historical!$B$7:$B$1446,0)))^(1/10)-1)*100)</f>
        <v>3.2625694677044015</v>
      </c>
      <c r="W23" s="760">
        <f t="shared" si="3"/>
        <v>1.4994596519387908</v>
      </c>
      <c r="X23" s="761">
        <f t="shared" si="4"/>
        <v>0.39452349019920707</v>
      </c>
      <c r="Y23" s="925"/>
      <c r="Z23" s="702">
        <f t="shared" si="5"/>
        <v>42.25941422594142</v>
      </c>
      <c r="AA23" s="935">
        <f t="shared" si="6"/>
        <v>15.221757322175732</v>
      </c>
      <c r="AB23" s="639">
        <v>12</v>
      </c>
      <c r="AC23" s="916">
        <v>4.78</v>
      </c>
      <c r="AD23" s="916">
        <v>4.2</v>
      </c>
      <c r="AE23" s="916">
        <v>2.4900000000000002</v>
      </c>
      <c r="AF23" s="916">
        <v>1.92</v>
      </c>
      <c r="AG23" s="916">
        <v>13.5</v>
      </c>
      <c r="AH23" s="916">
        <v>-47.599999999999994</v>
      </c>
      <c r="AI23" s="916">
        <v>7.0499999999999989</v>
      </c>
      <c r="AJ23" s="916">
        <v>12.4</v>
      </c>
      <c r="AK23" s="916">
        <v>3.63</v>
      </c>
      <c r="AL23" s="928">
        <v>4370</v>
      </c>
      <c r="AM23" s="922">
        <v>0.8</v>
      </c>
      <c r="AN23" s="916">
        <v>1.44</v>
      </c>
      <c r="AO23" s="802">
        <f t="shared" si="7"/>
        <v>-7.5534153565148001</v>
      </c>
      <c r="AP23" s="803">
        <f t="shared" si="8"/>
        <v>7.6683419656609315</v>
      </c>
      <c r="AQ23" s="936">
        <f t="shared" si="9"/>
        <v>13.970315937630406</v>
      </c>
      <c r="AR23" s="702">
        <f>INDEX(Historical!$C$7:$C$1437,MATCH(B23,Historical!$B$7:$B$1446,0))*IF(AH23="n/a",1.03,IF(AH23&lt;0,1.01,IF(AH23&gt;10,1.1,(1+AH23/100))))</f>
        <v>1.9493</v>
      </c>
      <c r="AS23" s="935">
        <f t="shared" si="10"/>
        <v>2.08672565</v>
      </c>
      <c r="AT23" s="935">
        <f t="shared" si="11"/>
        <v>2.162473791095</v>
      </c>
      <c r="AU23" s="935">
        <f t="shared" si="11"/>
        <v>2.2409715897117484</v>
      </c>
      <c r="AV23" s="935">
        <f t="shared" si="11"/>
        <v>2.322318858418285</v>
      </c>
      <c r="AW23" s="702">
        <f t="shared" si="12"/>
        <v>10.761789889225033</v>
      </c>
      <c r="AX23" s="810">
        <f t="shared" si="13"/>
        <v>14.790805235328522</v>
      </c>
      <c r="AY23" s="991">
        <v>0.43</v>
      </c>
      <c r="AZ23" s="922">
        <v>32.119999999999997</v>
      </c>
      <c r="BA23" s="922">
        <v>-2.69</v>
      </c>
      <c r="BB23" s="922">
        <v>0.8</v>
      </c>
      <c r="BC23" s="922">
        <v>12.370000000000001</v>
      </c>
      <c r="BE23" s="664">
        <v>1972</v>
      </c>
      <c r="BF23" s="946" t="e">
        <f>#VALUE!</f>
        <v>#VALUE!</v>
      </c>
      <c r="BG23" s="931">
        <v>3.9</v>
      </c>
    </row>
    <row r="24" spans="1:59" s="838" customFormat="1" ht="11.25" customHeight="1" x14ac:dyDescent="0.2">
      <c r="A24" s="697" t="s">
        <v>147</v>
      </c>
      <c r="B24" s="846" t="s">
        <v>148</v>
      </c>
      <c r="C24" s="988" t="s">
        <v>4224</v>
      </c>
      <c r="D24" s="988" t="s">
        <v>4372</v>
      </c>
      <c r="E24" s="818">
        <v>26</v>
      </c>
      <c r="F24" s="526">
        <v>110</v>
      </c>
      <c r="G24" s="1171" t="s">
        <v>37</v>
      </c>
      <c r="H24" s="1171" t="s">
        <v>115</v>
      </c>
      <c r="I24" s="831">
        <v>55.48</v>
      </c>
      <c r="J24" s="820">
        <f t="shared" si="0"/>
        <v>1.0814708002883922</v>
      </c>
      <c r="K24" s="844">
        <v>0.15</v>
      </c>
      <c r="L24" s="822">
        <v>4</v>
      </c>
      <c r="M24" s="823">
        <f t="shared" si="1"/>
        <v>0.6</v>
      </c>
      <c r="N24" s="824" t="s">
        <v>149</v>
      </c>
      <c r="O24" s="845">
        <v>0.13</v>
      </c>
      <c r="P24" s="826">
        <v>43342</v>
      </c>
      <c r="Q24" s="826">
        <v>43357</v>
      </c>
      <c r="R24" s="823">
        <f t="shared" si="2"/>
        <v>15.384615384615378</v>
      </c>
      <c r="S24" s="759">
        <f>IF(INDEX(Historical!$D$7:$D$1437,MATCH(B24,Historical!$B$7:$B$1446,0))=0,"n/a",(INDEX(Historical!$C$7:$C$1437,MATCH(B24,Historical!$B$7:$B$1446,0))/INDEX(Historical!$D$7:$D$1437,MATCH(B24,Historical!$B$7:$B$1446,0))-1)*100)</f>
        <v>14.285714285714302</v>
      </c>
      <c r="T24" s="759">
        <f>IF(INDEX(Historical!$F$7:$F$1430,MATCH(B24,Historical!$B$7:$B$1446,0))=0,"n/a",((INDEX(Historical!$C$7:$C$1437,MATCH(B24,Historical!$B$7:$B$1446,0))/INDEX(Historical!$F$7:$F$1430,MATCH(B24,Historical!$B$7:$B$1446,0)))^(1/3)-1)*100)</f>
        <v>12.816980888230489</v>
      </c>
      <c r="U24" s="759">
        <f>IF(INDEX(Historical!$H$7:$H$1430,MATCH(B24,Historical!$B$7:$B$1446,0))=0,"n/a",((INDEX(Historical!$C$7:$C$1437,MATCH(B24,Historical!$B$7:$B$1446,0))/INDEX(Historical!$H$7:$H$1430,MATCH(B24,Historical!$B$7:$B$1446,0)))^(1/5)-1)*100)</f>
        <v>9.8560543306117854</v>
      </c>
      <c r="V24" s="759">
        <f>IF(INDEX(Historical!$O$7:$O$1430,MATCH(B24,Historical!$B$7:$B$1446,0))=0,"n/a",((INDEX(Historical!$C$7:$C$1437,MATCH(B24,Historical!$B$7:$B$1446,0))/INDEX(Historical!$O$7:$O$1430,MATCH(B24,Historical!$B$7:$B$1446,0)))^(1/10)-1)*100)</f>
        <v>10.8449222600272</v>
      </c>
      <c r="W24" s="827">
        <f t="shared" si="3"/>
        <v>0.90881742573109647</v>
      </c>
      <c r="X24" s="828">
        <f t="shared" si="4"/>
        <v>4.48002469573263</v>
      </c>
      <c r="Y24" s="713"/>
      <c r="Z24" s="820">
        <f t="shared" si="5"/>
        <v>56.60377358490566</v>
      </c>
      <c r="AA24" s="830">
        <f t="shared" si="6"/>
        <v>52.339622641509429</v>
      </c>
      <c r="AB24" s="822">
        <v>12</v>
      </c>
      <c r="AC24" s="831">
        <v>1.06</v>
      </c>
      <c r="AD24" s="831">
        <v>3.5</v>
      </c>
      <c r="AE24" s="831">
        <v>3.7</v>
      </c>
      <c r="AF24" s="831">
        <v>5.3</v>
      </c>
      <c r="AG24" s="831">
        <v>8.1</v>
      </c>
      <c r="AH24" s="831">
        <v>-21.6</v>
      </c>
      <c r="AI24" s="831">
        <v>7.71</v>
      </c>
      <c r="AJ24" s="831">
        <v>2.1999999999999997</v>
      </c>
      <c r="AK24" s="831">
        <v>14.899999999999999</v>
      </c>
      <c r="AL24" s="832">
        <v>1600</v>
      </c>
      <c r="AM24" s="833">
        <v>0.89999999999999991</v>
      </c>
      <c r="AN24" s="831">
        <v>0.06</v>
      </c>
      <c r="AO24" s="834">
        <f t="shared" si="7"/>
        <v>-41.402097510609252</v>
      </c>
      <c r="AP24" s="835">
        <f t="shared" si="8"/>
        <v>10.937525130900177</v>
      </c>
      <c r="AQ24" s="836">
        <f t="shared" si="9"/>
        <v>251.12517552703176</v>
      </c>
      <c r="AR24" s="702">
        <f>INDEX(Historical!$C$7:$C$1437,MATCH(B24,Historical!$B$7:$B$1446,0))*IF(AH24="n/a",1.03,IF(AH24&lt;0,1.01,IF(AH24&gt;10,1.1,(1+AH24/100))))</f>
        <v>0.5656000000000001</v>
      </c>
      <c r="AS24" s="830">
        <f t="shared" si="10"/>
        <v>0.6092077600000001</v>
      </c>
      <c r="AT24" s="830">
        <f t="shared" si="11"/>
        <v>0.67012853600000011</v>
      </c>
      <c r="AU24" s="830">
        <f t="shared" si="11"/>
        <v>0.7371413896000002</v>
      </c>
      <c r="AV24" s="830">
        <f t="shared" si="11"/>
        <v>0.81085552856000032</v>
      </c>
      <c r="AW24" s="820">
        <f t="shared" si="12"/>
        <v>3.3929332141600006</v>
      </c>
      <c r="AX24" s="837">
        <f t="shared" si="13"/>
        <v>6.1155969974044719</v>
      </c>
      <c r="AY24" s="992">
        <v>0.75</v>
      </c>
      <c r="AZ24" s="833">
        <v>33.050000000000004</v>
      </c>
      <c r="BA24" s="833">
        <v>-9.89</v>
      </c>
      <c r="BB24" s="833">
        <v>-3.0700000000000003</v>
      </c>
      <c r="BC24" s="833">
        <v>3.75</v>
      </c>
      <c r="BD24" s="961"/>
      <c r="BE24" s="664">
        <v>1993</v>
      </c>
      <c r="BF24" s="946" t="e">
        <f>#VALUE!</f>
        <v>#VALUE!</v>
      </c>
      <c r="BG24" s="893">
        <v>6</v>
      </c>
    </row>
    <row r="25" spans="1:59" ht="11.25" customHeight="1" x14ac:dyDescent="0.2">
      <c r="A25" s="537" t="s">
        <v>155</v>
      </c>
      <c r="B25" s="925" t="s">
        <v>156</v>
      </c>
      <c r="C25" s="988" t="s">
        <v>123</v>
      </c>
      <c r="D25" s="988" t="s">
        <v>4376</v>
      </c>
      <c r="E25" s="792">
        <v>36</v>
      </c>
      <c r="F25" s="526">
        <v>76</v>
      </c>
      <c r="G25" s="526" t="s">
        <v>37</v>
      </c>
      <c r="H25" s="526" t="s">
        <v>37</v>
      </c>
      <c r="I25" s="916">
        <v>57.42</v>
      </c>
      <c r="J25" s="702">
        <f t="shared" si="0"/>
        <v>2.2291884360849878</v>
      </c>
      <c r="K25" s="927">
        <v>0.32</v>
      </c>
      <c r="L25" s="639">
        <v>4</v>
      </c>
      <c r="M25" s="693">
        <f t="shared" si="1"/>
        <v>1.28</v>
      </c>
      <c r="N25" s="921" t="s">
        <v>119</v>
      </c>
      <c r="O25" s="795">
        <v>0.31</v>
      </c>
      <c r="P25" s="915">
        <v>43515</v>
      </c>
      <c r="Q25" s="915">
        <v>43525</v>
      </c>
      <c r="R25" s="693">
        <f t="shared" si="2"/>
        <v>3.2258064516129057</v>
      </c>
      <c r="S25" s="759">
        <f>IF(INDEX(Historical!$D$7:$D$1437,MATCH(B25,Historical!$B$7:$B$1446,0))=0,"n/a",(INDEX(Historical!$C$7:$C$1437,MATCH(B25,Historical!$B$7:$B$1446,0))/INDEX(Historical!$D$7:$D$1437,MATCH(B25,Historical!$B$7:$B$1446,0))-1)*100)</f>
        <v>3.3333333333333437</v>
      </c>
      <c r="T25" s="759">
        <f>IF(INDEX(Historical!$F$7:$F$1430,MATCH(B25,Historical!$B$7:$B$1446,0))=0,"n/a",((INDEX(Historical!$C$7:$C$1437,MATCH(B25,Historical!$B$7:$B$1446,0))/INDEX(Historical!$F$7:$F$1430,MATCH(B25,Historical!$B$7:$B$1446,0)))^(1/3)-1)*100)</f>
        <v>3.4509669068251148</v>
      </c>
      <c r="U25" s="759">
        <f>IF(INDEX(Historical!$H$7:$H$1430,MATCH(B25,Historical!$B$7:$B$1446,0))=0,"n/a",((INDEX(Historical!$C$7:$C$1437,MATCH(B25,Historical!$B$7:$B$1446,0))/INDEX(Historical!$H$7:$H$1430,MATCH(B25,Historical!$B$7:$B$1446,0)))^(1/5)-1)*100)</f>
        <v>3.5804203580214189</v>
      </c>
      <c r="V25" s="759">
        <f>IF(INDEX(Historical!$O$7:$O$1430,MATCH(B25,Historical!$B$7:$B$1446,0))=0,"n/a",((INDEX(Historical!$C$7:$C$1437,MATCH(B25,Historical!$B$7:$B$1446,0))/INDEX(Historical!$O$7:$O$1430,MATCH(B25,Historical!$B$7:$B$1446,0)))^(1/10)-1)*100)</f>
        <v>3.4889311008476032</v>
      </c>
      <c r="W25" s="760">
        <f t="shared" si="3"/>
        <v>1.0262227182278232</v>
      </c>
      <c r="X25" s="761">
        <f t="shared" si="4"/>
        <v>0.70204320745518023</v>
      </c>
      <c r="Y25" s="925"/>
      <c r="Z25" s="702">
        <f t="shared" si="5"/>
        <v>53.781512605042025</v>
      </c>
      <c r="AA25" s="935">
        <f t="shared" si="6"/>
        <v>24.12605042016807</v>
      </c>
      <c r="AB25" s="639">
        <v>12</v>
      </c>
      <c r="AC25" s="916">
        <v>2.38</v>
      </c>
      <c r="AD25" s="916">
        <v>2.84</v>
      </c>
      <c r="AE25" s="916">
        <v>1.28</v>
      </c>
      <c r="AF25" s="916">
        <v>4.3</v>
      </c>
      <c r="AG25" s="916">
        <v>9.1999999999999993</v>
      </c>
      <c r="AH25" s="916">
        <v>715.1</v>
      </c>
      <c r="AI25" s="916">
        <v>6</v>
      </c>
      <c r="AJ25" s="916">
        <v>5.0999999999999996</v>
      </c>
      <c r="AK25" s="916">
        <v>8.52</v>
      </c>
      <c r="AL25" s="928">
        <v>5230</v>
      </c>
      <c r="AM25" s="922">
        <v>0.5</v>
      </c>
      <c r="AN25" s="916">
        <v>1.1200000000000001</v>
      </c>
      <c r="AO25" s="802">
        <f t="shared" si="7"/>
        <v>-18.316441626061664</v>
      </c>
      <c r="AP25" s="803">
        <f t="shared" si="8"/>
        <v>5.8096087941064063</v>
      </c>
      <c r="AQ25" s="936">
        <f t="shared" si="9"/>
        <v>114.72671707360985</v>
      </c>
      <c r="AR25" s="702">
        <f>INDEX(Historical!$C$7:$C$1437,MATCH(B25,Historical!$B$7:$B$1446,0))*IF(AH25="n/a",1.03,IF(AH25&lt;0,1.01,IF(AH25&gt;10,1.1,(1+AH25/100))))</f>
        <v>1.3640000000000001</v>
      </c>
      <c r="AS25" s="935">
        <f t="shared" si="10"/>
        <v>1.4458400000000002</v>
      </c>
      <c r="AT25" s="935">
        <f t="shared" si="11"/>
        <v>1.5690255680000003</v>
      </c>
      <c r="AU25" s="935">
        <f t="shared" si="11"/>
        <v>1.7027065463936002</v>
      </c>
      <c r="AV25" s="935">
        <f t="shared" si="11"/>
        <v>1.8477771441463349</v>
      </c>
      <c r="AW25" s="702">
        <f t="shared" si="12"/>
        <v>7.9293492585399346</v>
      </c>
      <c r="AX25" s="810">
        <f t="shared" si="13"/>
        <v>13.809385681887729</v>
      </c>
      <c r="AY25" s="991">
        <v>0.89</v>
      </c>
      <c r="AZ25" s="922">
        <v>40.53</v>
      </c>
      <c r="BA25" s="922">
        <v>-1.68</v>
      </c>
      <c r="BB25" s="922">
        <v>5.3</v>
      </c>
      <c r="BC25" s="922">
        <v>16.66</v>
      </c>
      <c r="BE25" s="664">
        <v>1984</v>
      </c>
      <c r="BF25" s="946" t="e">
        <f>#VALUE!</f>
        <v>#VALUE!</v>
      </c>
      <c r="BG25" s="931">
        <v>3.1</v>
      </c>
    </row>
    <row r="26" spans="1:59" ht="11.25" customHeight="1" x14ac:dyDescent="0.2">
      <c r="A26" s="609" t="s">
        <v>159</v>
      </c>
      <c r="B26" s="925" t="s">
        <v>160</v>
      </c>
      <c r="C26" s="988" t="s">
        <v>112</v>
      </c>
      <c r="D26" s="988" t="s">
        <v>4356</v>
      </c>
      <c r="E26" s="792">
        <v>33</v>
      </c>
      <c r="F26" s="526">
        <v>81</v>
      </c>
      <c r="G26" s="526" t="s">
        <v>37</v>
      </c>
      <c r="H26" s="526" t="s">
        <v>37</v>
      </c>
      <c r="I26" s="916">
        <v>48.79</v>
      </c>
      <c r="J26" s="702">
        <f t="shared" si="0"/>
        <v>1.7421602787456445</v>
      </c>
      <c r="K26" s="933">
        <v>0.21249999999999999</v>
      </c>
      <c r="L26" s="639">
        <v>4</v>
      </c>
      <c r="M26" s="693">
        <f t="shared" si="1"/>
        <v>0.85</v>
      </c>
      <c r="N26" s="921" t="s">
        <v>161</v>
      </c>
      <c r="O26" s="796">
        <v>0.20749999999999999</v>
      </c>
      <c r="P26" s="915">
        <v>43382</v>
      </c>
      <c r="Q26" s="915">
        <v>43404</v>
      </c>
      <c r="R26" s="693">
        <f t="shared" si="2"/>
        <v>2.4096385542168699</v>
      </c>
      <c r="S26" s="759">
        <f>IF(INDEX(Historical!$D$7:$D$1437,MATCH(B26,Historical!$B$7:$B$1446,0))=0,"n/a",(INDEX(Historical!$C$7:$C$1437,MATCH(B26,Historical!$B$7:$B$1446,0))/INDEX(Historical!$D$7:$D$1437,MATCH(B26,Historical!$B$7:$B$1446,0))-1)*100)</f>
        <v>1.3981762917933072</v>
      </c>
      <c r="T26" s="759">
        <f>IF(INDEX(Historical!$F$7:$F$1430,MATCH(B26,Historical!$B$7:$B$1446,0))=0,"n/a",((INDEX(Historical!$C$7:$C$1437,MATCH(B26,Historical!$B$7:$B$1446,0))/INDEX(Historical!$F$7:$F$1430,MATCH(B26,Historical!$B$7:$B$1446,0)))^(1/3)-1)*100)</f>
        <v>1.2916556398645529</v>
      </c>
      <c r="U26" s="759">
        <f>IF(INDEX(Historical!$H$7:$H$1430,MATCH(B26,Historical!$B$7:$B$1446,0))=0,"n/a",((INDEX(Historical!$C$7:$C$1437,MATCH(B26,Historical!$B$7:$B$1446,0))/INDEX(Historical!$H$7:$H$1430,MATCH(B26,Historical!$B$7:$B$1446,0)))^(1/5)-1)*100)</f>
        <v>1.7421528716909274</v>
      </c>
      <c r="V26" s="759">
        <f>IF(INDEX(Historical!$O$7:$O$1430,MATCH(B26,Historical!$B$7:$B$1446,0))=0,"n/a",((INDEX(Historical!$C$7:$C$1437,MATCH(B26,Historical!$B$7:$B$1446,0))/INDEX(Historical!$O$7:$O$1430,MATCH(B26,Historical!$B$7:$B$1446,0)))^(1/10)-1)*100)</f>
        <v>3.0095372311331081</v>
      </c>
      <c r="W26" s="760">
        <f t="shared" si="3"/>
        <v>0.57887732827116301</v>
      </c>
      <c r="X26" s="761">
        <f t="shared" si="4"/>
        <v>7.6746822541450543E-2</v>
      </c>
      <c r="Y26" s="925"/>
      <c r="Z26" s="702">
        <f t="shared" si="5"/>
        <v>37.444933920704841</v>
      </c>
      <c r="AA26" s="935">
        <f t="shared" si="6"/>
        <v>21.493392070484582</v>
      </c>
      <c r="AB26" s="639">
        <v>7</v>
      </c>
      <c r="AC26" s="916">
        <v>2.27</v>
      </c>
      <c r="AD26" s="916">
        <v>1.87</v>
      </c>
      <c r="AE26" s="916">
        <v>2.1800000000000002</v>
      </c>
      <c r="AF26" s="916">
        <v>3.19</v>
      </c>
      <c r="AG26" s="916">
        <v>15.7</v>
      </c>
      <c r="AH26" s="916">
        <v>16</v>
      </c>
      <c r="AI26" s="916">
        <v>7.2900000000000009</v>
      </c>
      <c r="AJ26" s="916">
        <v>22.7</v>
      </c>
      <c r="AK26" s="916">
        <v>11.5</v>
      </c>
      <c r="AL26" s="928">
        <v>2550</v>
      </c>
      <c r="AM26" s="922">
        <v>1.7999999999999998</v>
      </c>
      <c r="AN26" s="916">
        <v>0</v>
      </c>
      <c r="AO26" s="802">
        <f t="shared" si="7"/>
        <v>-18.009078920048012</v>
      </c>
      <c r="AP26" s="803">
        <f t="shared" si="8"/>
        <v>3.4843131504365719</v>
      </c>
      <c r="AQ26" s="936">
        <f t="shared" si="9"/>
        <v>74.564754880812444</v>
      </c>
      <c r="AR26" s="702">
        <f>INDEX(Historical!$C$7:$C$1437,MATCH(B26,Historical!$B$7:$B$1446,0))*IF(AH26="n/a",1.03,IF(AH26&lt;0,1.01,IF(AH26&gt;10,1.1,(1+AH26/100))))</f>
        <v>0.91739999999999999</v>
      </c>
      <c r="AS26" s="935">
        <f t="shared" si="10"/>
        <v>0.98427845999999997</v>
      </c>
      <c r="AT26" s="935">
        <f t="shared" si="11"/>
        <v>1.082706306</v>
      </c>
      <c r="AU26" s="935">
        <f t="shared" si="11"/>
        <v>1.1909769366</v>
      </c>
      <c r="AV26" s="935">
        <f t="shared" si="11"/>
        <v>1.3100746302600002</v>
      </c>
      <c r="AW26" s="702">
        <f t="shared" si="12"/>
        <v>5.48543633286</v>
      </c>
      <c r="AX26" s="810">
        <f t="shared" si="13"/>
        <v>11.242952106702193</v>
      </c>
      <c r="AY26" s="991">
        <v>0.96</v>
      </c>
      <c r="AZ26" s="922">
        <v>35.72</v>
      </c>
      <c r="BA26" s="922">
        <v>-2.0299999999999998</v>
      </c>
      <c r="BB26" s="922">
        <v>3.18</v>
      </c>
      <c r="BC26" s="922">
        <v>13.16</v>
      </c>
      <c r="BE26" s="664">
        <v>1986</v>
      </c>
      <c r="BF26" s="946" t="e">
        <f>#VALUE!</f>
        <v>#VALUE!</v>
      </c>
      <c r="BG26" s="931">
        <v>11.3</v>
      </c>
    </row>
    <row r="27" spans="1:59" ht="11.25" customHeight="1" x14ac:dyDescent="0.2">
      <c r="A27" s="537" t="s">
        <v>478</v>
      </c>
      <c r="B27" s="925" t="s">
        <v>479</v>
      </c>
      <c r="C27" s="988" t="s">
        <v>108</v>
      </c>
      <c r="D27" s="988" t="s">
        <v>118</v>
      </c>
      <c r="E27" s="792">
        <v>25</v>
      </c>
      <c r="F27" s="526">
        <v>127</v>
      </c>
      <c r="G27" s="526" t="s">
        <v>106</v>
      </c>
      <c r="H27" s="526" t="s">
        <v>106</v>
      </c>
      <c r="I27" s="916">
        <v>31.75</v>
      </c>
      <c r="J27" s="702">
        <f t="shared" si="0"/>
        <v>1.0078740157480315</v>
      </c>
      <c r="K27" s="933">
        <v>0.08</v>
      </c>
      <c r="L27" s="639">
        <v>4</v>
      </c>
      <c r="M27" s="693">
        <f t="shared" si="1"/>
        <v>0.32</v>
      </c>
      <c r="N27" s="921" t="s">
        <v>122</v>
      </c>
      <c r="O27" s="796">
        <v>7.4999999999999997E-2</v>
      </c>
      <c r="P27" s="915">
        <v>43398</v>
      </c>
      <c r="Q27" s="915">
        <v>43411</v>
      </c>
      <c r="R27" s="693">
        <f t="shared" si="2"/>
        <v>6.6666666666666732</v>
      </c>
      <c r="S27" s="759">
        <f>IF(INDEX(Historical!$D$7:$D$1437,MATCH(B27,Historical!$B$7:$B$1446,0))=0,"n/a",(INDEX(Historical!$C$7:$C$1437,MATCH(B27,Historical!$B$7:$B$1446,0))/INDEX(Historical!$D$7:$D$1437,MATCH(B27,Historical!$B$7:$B$1446,0))-1)*100)</f>
        <v>9.9099099099098975</v>
      </c>
      <c r="T27" s="759">
        <f>IF(INDEX(Historical!$F$7:$F$1430,MATCH(B27,Historical!$B$7:$B$1446,0))=0,"n/a",((INDEX(Historical!$C$7:$C$1437,MATCH(B27,Historical!$B$7:$B$1446,0))/INDEX(Historical!$F$7:$F$1430,MATCH(B27,Historical!$B$7:$B$1446,0)))^(1/3)-1)*100)</f>
        <v>10.468150723342106</v>
      </c>
      <c r="U27" s="759">
        <f>IF(INDEX(Historical!$H$7:$H$1430,MATCH(B27,Historical!$B$7:$B$1446,0))=0,"n/a",((INDEX(Historical!$C$7:$C$1437,MATCH(B27,Historical!$B$7:$B$1446,0))/INDEX(Historical!$H$7:$H$1430,MATCH(B27,Historical!$B$7:$B$1446,0)))^(1/5)-1)*100)</f>
        <v>10.516118190072632</v>
      </c>
      <c r="V27" s="759">
        <f>IF(INDEX(Historical!$O$7:$O$1430,MATCH(B27,Historical!$B$7:$B$1446,0))=0,"n/a",((INDEX(Historical!$C$7:$C$1437,MATCH(B27,Historical!$B$7:$B$1446,0))/INDEX(Historical!$O$7:$O$1430,MATCH(B27,Historical!$B$7:$B$1446,0)))^(1/10)-1)*100)</f>
        <v>7.9067214528991236</v>
      </c>
      <c r="W27" s="760">
        <f t="shared" si="3"/>
        <v>1.3300225956760792</v>
      </c>
      <c r="X27" s="761">
        <f t="shared" si="4"/>
        <v>1.0111652105839068</v>
      </c>
      <c r="Y27" s="714"/>
      <c r="Z27" s="702">
        <f t="shared" si="5"/>
        <v>24.427480916030532</v>
      </c>
      <c r="AA27" s="935">
        <f t="shared" si="6"/>
        <v>24.236641221374043</v>
      </c>
      <c r="AB27" s="639">
        <v>12</v>
      </c>
      <c r="AC27" s="916">
        <v>1.31</v>
      </c>
      <c r="AD27" s="916">
        <v>2.02</v>
      </c>
      <c r="AE27" s="916">
        <v>4.17</v>
      </c>
      <c r="AF27" s="916">
        <v>2.88</v>
      </c>
      <c r="AG27" s="916">
        <v>12.3</v>
      </c>
      <c r="AH27" s="916">
        <v>-36.700000000000003</v>
      </c>
      <c r="AI27" s="916">
        <v>8.5299999999999994</v>
      </c>
      <c r="AJ27" s="916">
        <v>10.4</v>
      </c>
      <c r="AK27" s="916">
        <v>12.01</v>
      </c>
      <c r="AL27" s="928">
        <v>8900</v>
      </c>
      <c r="AM27" s="922">
        <v>1.7000000000000002</v>
      </c>
      <c r="AN27" s="916">
        <v>0.5</v>
      </c>
      <c r="AO27" s="802">
        <f t="shared" si="7"/>
        <v>-12.71264901555338</v>
      </c>
      <c r="AP27" s="803">
        <f t="shared" si="8"/>
        <v>11.523992205820663</v>
      </c>
      <c r="AQ27" s="936">
        <f t="shared" si="9"/>
        <v>76.133190408164623</v>
      </c>
      <c r="AR27" s="702">
        <f>INDEX(Historical!$C$7:$C$1437,MATCH(B27,Historical!$B$7:$B$1446,0))*IF(AH27="n/a",1.03,IF(AH27&lt;0,1.01,IF(AH27&gt;10,1.1,(1+AH27/100))))</f>
        <v>0.30804999999999999</v>
      </c>
      <c r="AS27" s="935">
        <f t="shared" si="10"/>
        <v>0.33432666499999997</v>
      </c>
      <c r="AT27" s="935">
        <f t="shared" ref="AT27:AV46" si="15">IF($AK27="n/a",1.03*AS27,IF($AK27&lt;0,1.01*AS27,IF($AK27&gt;10,1.1*AS27,(1+$AK27/100)*AS27)))</f>
        <v>0.36775933150000001</v>
      </c>
      <c r="AU27" s="935">
        <f t="shared" si="15"/>
        <v>0.40453526465000006</v>
      </c>
      <c r="AV27" s="935">
        <f t="shared" si="15"/>
        <v>0.44498879111500012</v>
      </c>
      <c r="AW27" s="702">
        <f t="shared" si="12"/>
        <v>1.8596600522650002</v>
      </c>
      <c r="AX27" s="810">
        <f t="shared" si="13"/>
        <v>5.8571970150078752</v>
      </c>
      <c r="AY27" s="991">
        <v>0.74</v>
      </c>
      <c r="AZ27" s="922">
        <v>23.44</v>
      </c>
      <c r="BA27" s="922">
        <v>-1.31</v>
      </c>
      <c r="BB27" s="922">
        <v>6.65</v>
      </c>
      <c r="BC27" s="922">
        <v>9.33</v>
      </c>
      <c r="BE27" s="664">
        <v>1995</v>
      </c>
      <c r="BF27" s="946" t="e">
        <f>#VALUE!</f>
        <v>#VALUE!</v>
      </c>
      <c r="BG27" s="931">
        <v>5.8999999999999995</v>
      </c>
    </row>
    <row r="28" spans="1:59" ht="11.25" customHeight="1" x14ac:dyDescent="0.2">
      <c r="A28" s="537" t="s">
        <v>498</v>
      </c>
      <c r="B28" s="925" t="s">
        <v>499</v>
      </c>
      <c r="C28" s="988" t="s">
        <v>112</v>
      </c>
      <c r="D28" s="988" t="s">
        <v>213</v>
      </c>
      <c r="E28" s="792">
        <v>25</v>
      </c>
      <c r="F28" s="526">
        <v>123</v>
      </c>
      <c r="G28" s="526" t="s">
        <v>37</v>
      </c>
      <c r="H28" s="526" t="s">
        <v>115</v>
      </c>
      <c r="I28" s="916">
        <v>139.41999999999999</v>
      </c>
      <c r="J28" s="702">
        <f t="shared" si="0"/>
        <v>2.4673647970162103</v>
      </c>
      <c r="K28" s="933">
        <v>0.86</v>
      </c>
      <c r="L28" s="639">
        <v>4</v>
      </c>
      <c r="M28" s="693">
        <f t="shared" si="1"/>
        <v>3.44</v>
      </c>
      <c r="N28" s="921" t="s">
        <v>420</v>
      </c>
      <c r="O28" s="796">
        <v>0.78</v>
      </c>
      <c r="P28" s="915">
        <v>43300</v>
      </c>
      <c r="Q28" s="915">
        <v>43332</v>
      </c>
      <c r="R28" s="693">
        <f t="shared" si="2"/>
        <v>10.25641025641025</v>
      </c>
      <c r="S28" s="759">
        <f>IF(INDEX(Historical!$D$7:$D$1437,MATCH(B28,Historical!$B$7:$B$1446,0))=0,"n/a",(INDEX(Historical!$C$7:$C$1437,MATCH(B28,Historical!$B$7:$B$1446,0))/INDEX(Historical!$D$7:$D$1437,MATCH(B28,Historical!$B$7:$B$1446,0))-1)*100)</f>
        <v>5.8064516129032073</v>
      </c>
      <c r="T28" s="759">
        <f>IF(INDEX(Historical!$F$7:$F$1430,MATCH(B28,Historical!$B$7:$B$1446,0))=0,"n/a",((INDEX(Historical!$C$7:$C$1437,MATCH(B28,Historical!$B$7:$B$1446,0))/INDEX(Historical!$F$7:$F$1430,MATCH(B28,Historical!$B$7:$B$1446,0)))^(1/3)-1)*100)</f>
        <v>3.7151431480745289</v>
      </c>
      <c r="U28" s="759">
        <f>IF(INDEX(Historical!$H$7:$H$1430,MATCH(B28,Historical!$B$7:$B$1446,0))=0,"n/a",((INDEX(Historical!$C$7:$C$1437,MATCH(B28,Historical!$B$7:$B$1446,0))/INDEX(Historical!$H$7:$H$1430,MATCH(B28,Historical!$B$7:$B$1446,0)))^(1/5)-1)*100)</f>
        <v>6.9871447363622607</v>
      </c>
      <c r="V28" s="759">
        <f>IF(INDEX(Historical!$O$7:$O$1430,MATCH(B28,Historical!$B$7:$B$1446,0))=0,"n/a",((INDEX(Historical!$C$7:$C$1437,MATCH(B28,Historical!$B$7:$B$1446,0))/INDEX(Historical!$O$7:$O$1430,MATCH(B28,Historical!$B$7:$B$1446,0)))^(1/10)-1)*100)</f>
        <v>7.7146871822163954</v>
      </c>
      <c r="W28" s="760">
        <f t="shared" si="3"/>
        <v>0.90569385009787073</v>
      </c>
      <c r="X28" s="761">
        <f t="shared" si="4"/>
        <v>0.58715501986237495</v>
      </c>
      <c r="Y28" s="716"/>
      <c r="Z28" s="702">
        <f t="shared" si="5"/>
        <v>33.495618305744891</v>
      </c>
      <c r="AA28" s="935">
        <f t="shared" si="6"/>
        <v>13.575462512171372</v>
      </c>
      <c r="AB28" s="639">
        <v>12</v>
      </c>
      <c r="AC28" s="916">
        <v>10.27</v>
      </c>
      <c r="AD28" s="916">
        <v>0.71</v>
      </c>
      <c r="AE28" s="916">
        <v>1.46</v>
      </c>
      <c r="AF28" s="916">
        <v>5.76</v>
      </c>
      <c r="AG28" s="916">
        <v>25.3</v>
      </c>
      <c r="AH28" s="918">
        <v>93.300000000000011</v>
      </c>
      <c r="AI28" s="918">
        <v>5</v>
      </c>
      <c r="AJ28" s="916">
        <v>11.899999999999999</v>
      </c>
      <c r="AK28" s="916">
        <v>19.13</v>
      </c>
      <c r="AL28" s="928">
        <v>80820</v>
      </c>
      <c r="AM28" s="922">
        <v>0.1</v>
      </c>
      <c r="AN28" s="916">
        <v>2.6</v>
      </c>
      <c r="AO28" s="802">
        <f t="shared" si="7"/>
        <v>-4.1209529787929018</v>
      </c>
      <c r="AP28" s="803">
        <f t="shared" si="8"/>
        <v>9.4545095333784701</v>
      </c>
      <c r="AQ28" s="936">
        <f t="shared" si="9"/>
        <v>86.422058864177103</v>
      </c>
      <c r="AR28" s="702">
        <f>INDEX(Historical!$C$7:$C$1437,MATCH(B28,Historical!$B$7:$B$1446,0))*IF(AH28="n/a",1.03,IF(AH28&lt;0,1.01,IF(AH28&gt;10,1.1,(1+AH28/100))))</f>
        <v>3.6080000000000001</v>
      </c>
      <c r="AS28" s="935">
        <f t="shared" si="10"/>
        <v>3.7884000000000002</v>
      </c>
      <c r="AT28" s="935">
        <f t="shared" si="15"/>
        <v>4.1672400000000005</v>
      </c>
      <c r="AU28" s="935">
        <f t="shared" si="15"/>
        <v>4.5839640000000008</v>
      </c>
      <c r="AV28" s="935">
        <f t="shared" si="15"/>
        <v>5.0423604000000015</v>
      </c>
      <c r="AW28" s="702">
        <f t="shared" si="12"/>
        <v>21.189964400000001</v>
      </c>
      <c r="AX28" s="810">
        <f t="shared" si="13"/>
        <v>15.198654712379861</v>
      </c>
      <c r="AY28" s="991">
        <v>1.44</v>
      </c>
      <c r="AZ28" s="922">
        <v>24.42</v>
      </c>
      <c r="BA28" s="922">
        <v>-13.73</v>
      </c>
      <c r="BB28" s="922">
        <v>1.77</v>
      </c>
      <c r="BC28" s="922">
        <v>3.09</v>
      </c>
      <c r="BE28" s="664">
        <v>1994</v>
      </c>
      <c r="BF28" s="946" t="e">
        <f>#VALUE!</f>
        <v>#VALUE!</v>
      </c>
      <c r="BG28" s="931">
        <v>4.8</v>
      </c>
    </row>
    <row r="29" spans="1:59" ht="11.25" customHeight="1" x14ac:dyDescent="0.2">
      <c r="A29" s="609" t="s">
        <v>507</v>
      </c>
      <c r="B29" s="925" t="s">
        <v>508</v>
      </c>
      <c r="C29" s="988" t="s">
        <v>108</v>
      </c>
      <c r="D29" s="988" t="s">
        <v>118</v>
      </c>
      <c r="E29" s="792">
        <v>25</v>
      </c>
      <c r="F29" s="526">
        <v>121</v>
      </c>
      <c r="G29" s="526" t="s">
        <v>37</v>
      </c>
      <c r="H29" s="526" t="s">
        <v>37</v>
      </c>
      <c r="I29" s="916">
        <v>145.19999999999999</v>
      </c>
      <c r="J29" s="702">
        <f t="shared" si="0"/>
        <v>2.0110192837465566</v>
      </c>
      <c r="K29" s="933">
        <v>0.73</v>
      </c>
      <c r="L29" s="639">
        <v>4</v>
      </c>
      <c r="M29" s="693">
        <f t="shared" si="1"/>
        <v>2.92</v>
      </c>
      <c r="N29" s="921" t="s">
        <v>509</v>
      </c>
      <c r="O29" s="796">
        <v>0.71</v>
      </c>
      <c r="P29" s="658">
        <v>43272</v>
      </c>
      <c r="Q29" s="658">
        <v>43294</v>
      </c>
      <c r="R29" s="693">
        <f t="shared" si="2"/>
        <v>2.8169014084507067</v>
      </c>
      <c r="S29" s="759">
        <f>IF(INDEX(Historical!$D$7:$D$1437,MATCH(B29,Historical!$B$7:$B$1446,0))=0,"n/a",(INDEX(Historical!$C$7:$C$1437,MATCH(B29,Historical!$B$7:$B$1446,0))/INDEX(Historical!$D$7:$D$1437,MATCH(B29,Historical!$B$7:$B$1446,0))-1)*100)</f>
        <v>2.8571428571428692</v>
      </c>
      <c r="T29" s="759">
        <f>IF(INDEX(Historical!$F$7:$F$1430,MATCH(B29,Historical!$B$7:$B$1446,0))=0,"n/a",((INDEX(Historical!$C$7:$C$1437,MATCH(B29,Historical!$B$7:$B$1446,0))/INDEX(Historical!$F$7:$F$1430,MATCH(B29,Historical!$B$7:$B$1446,0)))^(1/3)-1)*100)</f>
        <v>2.9428498400178693</v>
      </c>
      <c r="U29" s="759">
        <f>IF(INDEX(Historical!$H$7:$H$1430,MATCH(B29,Historical!$B$7:$B$1446,0))=0,"n/a",((INDEX(Historical!$C$7:$C$1437,MATCH(B29,Historical!$B$7:$B$1446,0))/INDEX(Historical!$H$7:$H$1430,MATCH(B29,Historical!$B$7:$B$1446,0)))^(1/5)-1)*100)</f>
        <v>7.5653756932570149</v>
      </c>
      <c r="V29" s="759">
        <f>IF(INDEX(Historical!$O$7:$O$1430,MATCH(B29,Historical!$B$7:$B$1446,0))=0,"n/a",((INDEX(Historical!$C$7:$C$1437,MATCH(B29,Historical!$B$7:$B$1446,0))/INDEX(Historical!$O$7:$O$1430,MATCH(B29,Historical!$B$7:$B$1446,0)))^(1/10)-1)*100)</f>
        <v>10.203807372177497</v>
      </c>
      <c r="W29" s="760">
        <f t="shared" si="3"/>
        <v>0.74142674565626965</v>
      </c>
      <c r="X29" s="761" t="str">
        <f t="shared" si="4"/>
        <v>n/a</v>
      </c>
      <c r="Y29" s="926" t="s">
        <v>510</v>
      </c>
      <c r="Z29" s="702">
        <f t="shared" si="5"/>
        <v>34.679334916864605</v>
      </c>
      <c r="AA29" s="935">
        <f t="shared" si="6"/>
        <v>17.244655581947743</v>
      </c>
      <c r="AB29" s="639">
        <v>12</v>
      </c>
      <c r="AC29" s="916">
        <v>8.42</v>
      </c>
      <c r="AD29" s="916">
        <v>1.6</v>
      </c>
      <c r="AE29" s="916">
        <v>2.04</v>
      </c>
      <c r="AF29" s="916">
        <v>1.33</v>
      </c>
      <c r="AG29" s="916">
        <v>7.8</v>
      </c>
      <c r="AH29" s="916">
        <v>16.5</v>
      </c>
      <c r="AI29" s="916">
        <v>6.8199999999999994</v>
      </c>
      <c r="AJ29" s="916">
        <v>-5</v>
      </c>
      <c r="AK29" s="916">
        <v>10.77</v>
      </c>
      <c r="AL29" s="928">
        <v>66880</v>
      </c>
      <c r="AM29" s="922">
        <v>0.70000000000000007</v>
      </c>
      <c r="AN29" s="916">
        <v>0.26</v>
      </c>
      <c r="AO29" s="802">
        <f t="shared" si="7"/>
        <v>-7.6682606049441713</v>
      </c>
      <c r="AP29" s="803">
        <f t="shared" si="8"/>
        <v>9.5763949770035719</v>
      </c>
      <c r="AQ29" s="936">
        <f t="shared" si="9"/>
        <v>0.9629017103488291</v>
      </c>
      <c r="AR29" s="702">
        <f>INDEX(Historical!$C$7:$C$1437,MATCH(B29,Historical!$B$7:$B$1446,0))*IF(AH29="n/a",1.03,IF(AH29&lt;0,1.01,IF(AH29&gt;10,1.1,(1+AH29/100))))</f>
        <v>3.1680000000000001</v>
      </c>
      <c r="AS29" s="935">
        <f t="shared" si="10"/>
        <v>3.3840576000000002</v>
      </c>
      <c r="AT29" s="935">
        <f t="shared" si="15"/>
        <v>3.7224633600000003</v>
      </c>
      <c r="AU29" s="935">
        <f t="shared" si="15"/>
        <v>4.0947096960000007</v>
      </c>
      <c r="AV29" s="935">
        <f t="shared" si="15"/>
        <v>4.5041806656000007</v>
      </c>
      <c r="AW29" s="702">
        <f t="shared" si="12"/>
        <v>18.873411321600003</v>
      </c>
      <c r="AX29" s="810">
        <f t="shared" si="13"/>
        <v>12.998217163636367</v>
      </c>
      <c r="AY29" s="991">
        <v>0.83</v>
      </c>
      <c r="AZ29" s="922">
        <v>21.47</v>
      </c>
      <c r="BA29" s="922">
        <v>0.54999999999999993</v>
      </c>
      <c r="BB29" s="922">
        <v>6.18</v>
      </c>
      <c r="BC29" s="922">
        <v>8.9599999999999991</v>
      </c>
      <c r="BE29" s="664">
        <v>1994</v>
      </c>
      <c r="BF29" s="946" t="e">
        <f>#VALUE!</f>
        <v>#VALUE!</v>
      </c>
      <c r="BG29" s="931">
        <v>2.4</v>
      </c>
    </row>
    <row r="30" spans="1:59" ht="11.25" customHeight="1" x14ac:dyDescent="0.2">
      <c r="A30" s="537" t="s">
        <v>194</v>
      </c>
      <c r="B30" s="925" t="s">
        <v>195</v>
      </c>
      <c r="C30" s="988" t="s">
        <v>108</v>
      </c>
      <c r="D30" s="988" t="s">
        <v>4373</v>
      </c>
      <c r="E30" s="792">
        <v>51</v>
      </c>
      <c r="F30" s="526">
        <v>26</v>
      </c>
      <c r="G30" s="526" t="s">
        <v>106</v>
      </c>
      <c r="H30" s="526" t="s">
        <v>106</v>
      </c>
      <c r="I30" s="916">
        <v>60.43</v>
      </c>
      <c r="J30" s="702">
        <f t="shared" si="0"/>
        <v>1.7209995035578356</v>
      </c>
      <c r="K30" s="927">
        <v>0.26</v>
      </c>
      <c r="L30" s="639">
        <v>4</v>
      </c>
      <c r="M30" s="693">
        <f t="shared" si="1"/>
        <v>1.04</v>
      </c>
      <c r="N30" s="921" t="s">
        <v>3968</v>
      </c>
      <c r="O30" s="797">
        <v>0.22380952380952379</v>
      </c>
      <c r="P30" s="915">
        <v>43531</v>
      </c>
      <c r="Q30" s="915">
        <v>43549</v>
      </c>
      <c r="R30" s="693">
        <f t="shared" si="2"/>
        <v>16.170212765957459</v>
      </c>
      <c r="S30" s="759">
        <f>IF(INDEX(Historical!$D$7:$D$1437,MATCH(B30,Historical!$B$7:$B$1446,0))=0,"n/a",(INDEX(Historical!$C$7:$C$1437,MATCH(B30,Historical!$B$7:$B$1446,0))/INDEX(Historical!$D$7:$D$1437,MATCH(B30,Historical!$B$7:$B$1446,0))-1)*100)</f>
        <v>9.6666666666666679</v>
      </c>
      <c r="T30" s="759">
        <f>IF(INDEX(Historical!$F$7:$F$1430,MATCH(B30,Historical!$B$7:$B$1446,0))=0,"n/a",((INDEX(Historical!$C$7:$C$1437,MATCH(B30,Historical!$B$7:$B$1446,0))/INDEX(Historical!$F$7:$F$1430,MATCH(B30,Historical!$B$7:$B$1446,0)))^(1/3)-1)*100)</f>
        <v>6.5330629783645122</v>
      </c>
      <c r="U30" s="759">
        <f>IF(INDEX(Historical!$H$7:$H$1430,MATCH(B30,Historical!$B$7:$B$1446,0))=0,"n/a",((INDEX(Historical!$C$7:$C$1437,MATCH(B30,Historical!$B$7:$B$1446,0))/INDEX(Historical!$H$7:$H$1430,MATCH(B30,Historical!$B$7:$B$1446,0)))^(1/5)-1)*100)</f>
        <v>5.9167462296036755</v>
      </c>
      <c r="V30" s="759">
        <f>IF(INDEX(Historical!$O$7:$O$1430,MATCH(B30,Historical!$B$7:$B$1446,0))=0,"n/a",((INDEX(Historical!$C$7:$C$1437,MATCH(B30,Historical!$B$7:$B$1446,0))/INDEX(Historical!$O$7:$O$1430,MATCH(B30,Historical!$B$7:$B$1446,0)))^(1/10)-1)*100)</f>
        <v>4.8614518503166115</v>
      </c>
      <c r="W30" s="760">
        <f t="shared" si="3"/>
        <v>1.2170739136742321</v>
      </c>
      <c r="X30" s="761">
        <f t="shared" si="4"/>
        <v>0.48497919914784227</v>
      </c>
      <c r="Y30" s="722" t="s">
        <v>440</v>
      </c>
      <c r="Z30" s="702">
        <f t="shared" si="5"/>
        <v>29.050279329608941</v>
      </c>
      <c r="AA30" s="935">
        <f t="shared" si="6"/>
        <v>16.879888268156424</v>
      </c>
      <c r="AB30" s="639">
        <v>12</v>
      </c>
      <c r="AC30" s="916">
        <v>3.58</v>
      </c>
      <c r="AD30" s="916">
        <v>2.11</v>
      </c>
      <c r="AE30" s="916">
        <v>7.76</v>
      </c>
      <c r="AF30" s="916">
        <v>2.4</v>
      </c>
      <c r="AG30" s="916">
        <v>15.2</v>
      </c>
      <c r="AH30" s="916">
        <v>40.200000000000003</v>
      </c>
      <c r="AI30" s="916">
        <v>3.4799999999999995</v>
      </c>
      <c r="AJ30" s="916">
        <v>12.2</v>
      </c>
      <c r="AK30" s="916">
        <v>8</v>
      </c>
      <c r="AL30" s="928">
        <v>6660</v>
      </c>
      <c r="AM30" s="922">
        <v>2.6</v>
      </c>
      <c r="AN30" s="916">
        <v>0</v>
      </c>
      <c r="AO30" s="802">
        <f t="shared" si="7"/>
        <v>-9.2421425349949136</v>
      </c>
      <c r="AP30" s="803">
        <f t="shared" si="8"/>
        <v>7.6377457331615108</v>
      </c>
      <c r="AQ30" s="936">
        <f t="shared" si="9"/>
        <v>34.183509242753772</v>
      </c>
      <c r="AR30" s="702">
        <f>INDEX(Historical!$C$7:$C$1437,MATCH(B30,Historical!$B$7:$B$1446,0))*IF(AH30="n/a",1.03,IF(AH30&lt;0,1.01,IF(AH30&gt;10,1.1,(1+AH30/100))))</f>
        <v>0.98476190476190473</v>
      </c>
      <c r="AS30" s="935">
        <f t="shared" si="10"/>
        <v>1.019031619047619</v>
      </c>
      <c r="AT30" s="935">
        <f t="shared" si="15"/>
        <v>1.1005541485714285</v>
      </c>
      <c r="AU30" s="935">
        <f t="shared" si="15"/>
        <v>1.1885984804571428</v>
      </c>
      <c r="AV30" s="935">
        <f t="shared" si="15"/>
        <v>1.2836863588937142</v>
      </c>
      <c r="AW30" s="702">
        <f t="shared" si="12"/>
        <v>5.576632511731809</v>
      </c>
      <c r="AX30" s="810">
        <f t="shared" si="13"/>
        <v>9.2282517155912771</v>
      </c>
      <c r="AY30" s="991">
        <v>0.74</v>
      </c>
      <c r="AZ30" s="922">
        <v>13.16</v>
      </c>
      <c r="BA30" s="922">
        <v>-12.540000000000001</v>
      </c>
      <c r="BB30" s="922">
        <v>0.16</v>
      </c>
      <c r="BC30" s="922">
        <v>-2.2599999999999998</v>
      </c>
      <c r="BE30" s="664">
        <v>1969</v>
      </c>
      <c r="BF30" s="946" t="e">
        <f>#VALUE!</f>
        <v>#VALUE!</v>
      </c>
      <c r="BG30" s="931">
        <v>1.6</v>
      </c>
    </row>
    <row r="31" spans="1:59" ht="11.25" customHeight="1" x14ac:dyDescent="0.2">
      <c r="A31" s="537" t="s">
        <v>197</v>
      </c>
      <c r="B31" s="925" t="s">
        <v>198</v>
      </c>
      <c r="C31" s="988" t="s">
        <v>108</v>
      </c>
      <c r="D31" s="988" t="s">
        <v>4373</v>
      </c>
      <c r="E31" s="792">
        <v>26</v>
      </c>
      <c r="F31" s="526">
        <v>111</v>
      </c>
      <c r="G31" s="526" t="s">
        <v>37</v>
      </c>
      <c r="H31" s="526" t="s">
        <v>37</v>
      </c>
      <c r="I31" s="916">
        <v>66.459999999999994</v>
      </c>
      <c r="J31" s="702">
        <f t="shared" si="0"/>
        <v>2.2870899789346977</v>
      </c>
      <c r="K31" s="933">
        <v>0.38</v>
      </c>
      <c r="L31" s="639">
        <v>4</v>
      </c>
      <c r="M31" s="693">
        <f t="shared" si="1"/>
        <v>1.52</v>
      </c>
      <c r="N31" s="921" t="s">
        <v>119</v>
      </c>
      <c r="O31" s="796">
        <v>0.34</v>
      </c>
      <c r="P31" s="915">
        <v>43356</v>
      </c>
      <c r="Q31" s="915">
        <v>43383</v>
      </c>
      <c r="R31" s="693">
        <f t="shared" si="2"/>
        <v>11.764705882352935</v>
      </c>
      <c r="S31" s="759">
        <f>IF(INDEX(Historical!$D$7:$D$1437,MATCH(B31,Historical!$B$7:$B$1446,0))=0,"n/a",(INDEX(Historical!$C$7:$C$1437,MATCH(B31,Historical!$B$7:$B$1446,0))/INDEX(Historical!$D$7:$D$1437,MATCH(B31,Historical!$B$7:$B$1446,0))-1)*100)</f>
        <v>7.6923076923076872</v>
      </c>
      <c r="T31" s="759">
        <f>IF(INDEX(Historical!$F$7:$F$1430,MATCH(B31,Historical!$B$7:$B$1446,0))=0,"n/a",((INDEX(Historical!$C$7:$C$1437,MATCH(B31,Historical!$B$7:$B$1446,0))/INDEX(Historical!$F$7:$F$1430,MATCH(B31,Historical!$B$7:$B$1446,0)))^(1/3)-1)*100)</f>
        <v>4.6942270783173923</v>
      </c>
      <c r="U31" s="759">
        <f>IF(INDEX(Historical!$H$7:$H$1430,MATCH(B31,Historical!$B$7:$B$1446,0))=0,"n/a",((INDEX(Historical!$C$7:$C$1437,MATCH(B31,Historical!$B$7:$B$1446,0))/INDEX(Historical!$H$7:$H$1430,MATCH(B31,Historical!$B$7:$B$1446,0)))^(1/5)-1)*100)</f>
        <v>4.9414522844583919</v>
      </c>
      <c r="V31" s="759">
        <f>IF(INDEX(Historical!$O$7:$O$1430,MATCH(B31,Historical!$B$7:$B$1446,0))=0,"n/a",((INDEX(Historical!$C$7:$C$1437,MATCH(B31,Historical!$B$7:$B$1446,0))/INDEX(Historical!$O$7:$O$1430,MATCH(B31,Historical!$B$7:$B$1446,0)))^(1/10)-1)*100)</f>
        <v>5.1165045935462672</v>
      </c>
      <c r="W31" s="760">
        <f t="shared" si="3"/>
        <v>0.965786738604969</v>
      </c>
      <c r="X31" s="761">
        <f t="shared" si="4"/>
        <v>0.45334424628058639</v>
      </c>
      <c r="Y31" s="925"/>
      <c r="Z31" s="702">
        <f t="shared" si="5"/>
        <v>47.058823529411761</v>
      </c>
      <c r="AA31" s="935">
        <f t="shared" si="6"/>
        <v>20.575851393188852</v>
      </c>
      <c r="AB31" s="639">
        <v>12</v>
      </c>
      <c r="AC31" s="916">
        <v>3.23</v>
      </c>
      <c r="AD31" s="916">
        <v>2.57</v>
      </c>
      <c r="AE31" s="916">
        <v>9.51</v>
      </c>
      <c r="AF31" s="916">
        <v>1.99</v>
      </c>
      <c r="AG31" s="916">
        <v>10</v>
      </c>
      <c r="AH31" s="916">
        <v>43.2</v>
      </c>
      <c r="AI31" s="916">
        <v>3.5900000000000003</v>
      </c>
      <c r="AJ31" s="916">
        <v>10.9</v>
      </c>
      <c r="AK31" s="916">
        <v>8</v>
      </c>
      <c r="AL31" s="928">
        <v>3410</v>
      </c>
      <c r="AM31" s="922">
        <v>1</v>
      </c>
      <c r="AN31" s="916">
        <v>0.06</v>
      </c>
      <c r="AO31" s="802">
        <f t="shared" si="7"/>
        <v>-13.347309129795763</v>
      </c>
      <c r="AP31" s="803">
        <f t="shared" si="8"/>
        <v>7.2285422633930896</v>
      </c>
      <c r="AQ31" s="936">
        <f t="shared" si="9"/>
        <v>34.900694788501241</v>
      </c>
      <c r="AR31" s="702">
        <f>INDEX(Historical!$C$7:$C$1437,MATCH(B31,Historical!$B$7:$B$1446,0))*IF(AH31="n/a",1.03,IF(AH31&lt;0,1.01,IF(AH31&gt;10,1.1,(1+AH31/100))))</f>
        <v>1.54</v>
      </c>
      <c r="AS31" s="935">
        <f t="shared" si="10"/>
        <v>1.5952860000000002</v>
      </c>
      <c r="AT31" s="935">
        <f t="shared" si="15"/>
        <v>1.7229088800000003</v>
      </c>
      <c r="AU31" s="935">
        <f t="shared" si="15"/>
        <v>1.8607415904000004</v>
      </c>
      <c r="AV31" s="935">
        <f t="shared" si="15"/>
        <v>2.0096009176320004</v>
      </c>
      <c r="AW31" s="702">
        <f t="shared" si="12"/>
        <v>8.7285373880320023</v>
      </c>
      <c r="AX31" s="810">
        <f t="shared" si="13"/>
        <v>13.133519994029497</v>
      </c>
      <c r="AY31" s="991">
        <v>0.96</v>
      </c>
      <c r="AZ31" s="922">
        <v>22.05</v>
      </c>
      <c r="BA31" s="922">
        <v>-0.91</v>
      </c>
      <c r="BB31" s="922">
        <v>6.4799999999999995</v>
      </c>
      <c r="BC31" s="922">
        <v>7.0499999999999989</v>
      </c>
      <c r="BE31" s="664">
        <v>1993</v>
      </c>
      <c r="BF31" s="946" t="e">
        <f>#VALUE!</f>
        <v>#VALUE!</v>
      </c>
      <c r="BG31" s="931">
        <v>1.6</v>
      </c>
    </row>
    <row r="32" spans="1:59" ht="11.25" customHeight="1" x14ac:dyDescent="0.2">
      <c r="A32" s="537" t="s">
        <v>533</v>
      </c>
      <c r="B32" s="925" t="s">
        <v>534</v>
      </c>
      <c r="C32" s="988" t="s">
        <v>108</v>
      </c>
      <c r="D32" s="988" t="s">
        <v>4373</v>
      </c>
      <c r="E32" s="792">
        <v>26</v>
      </c>
      <c r="F32" s="526">
        <v>120</v>
      </c>
      <c r="G32" s="526" t="s">
        <v>106</v>
      </c>
      <c r="H32" s="526" t="s">
        <v>106</v>
      </c>
      <c r="I32" s="916">
        <v>101.69</v>
      </c>
      <c r="J32" s="702">
        <f t="shared" si="0"/>
        <v>2.7928016520798504</v>
      </c>
      <c r="K32" s="933">
        <v>0.71</v>
      </c>
      <c r="L32" s="639">
        <v>4</v>
      </c>
      <c r="M32" s="693">
        <f t="shared" si="1"/>
        <v>2.84</v>
      </c>
      <c r="N32" s="921" t="s">
        <v>149</v>
      </c>
      <c r="O32" s="796">
        <v>0.67</v>
      </c>
      <c r="P32" s="915">
        <v>43615</v>
      </c>
      <c r="Q32" s="915">
        <v>43630</v>
      </c>
      <c r="R32" s="693">
        <f t="shared" si="2"/>
        <v>5.9701492537313312</v>
      </c>
      <c r="S32" s="759">
        <f>IF(INDEX(Historical!$D$7:$D$1437,MATCH(B32,Historical!$B$7:$B$1446,0))=0,"n/a",(INDEX(Historical!$C$7:$C$1437,MATCH(B32,Historical!$B$7:$B$1446,0))/INDEX(Historical!$D$7:$D$1437,MATCH(B32,Historical!$B$7:$B$1446,0))-1)*100)</f>
        <v>14.666666666666671</v>
      </c>
      <c r="T32" s="759">
        <f>IF(INDEX(Historical!$F$7:$F$1430,MATCH(B32,Historical!$B$7:$B$1446,0))=0,"n/a",((INDEX(Historical!$C$7:$C$1437,MATCH(B32,Historical!$B$7:$B$1446,0))/INDEX(Historical!$F$7:$F$1430,MATCH(B32,Historical!$B$7:$B$1446,0)))^(1/3)-1)*100)</f>
        <v>7.1026304014222053</v>
      </c>
      <c r="U32" s="759">
        <f>IF(INDEX(Historical!$H$7:$H$1430,MATCH(B32,Historical!$B$7:$B$1446,0))=0,"n/a",((INDEX(Historical!$C$7:$C$1437,MATCH(B32,Historical!$B$7:$B$1446,0))/INDEX(Historical!$H$7:$H$1430,MATCH(B32,Historical!$B$7:$B$1446,0)))^(1/5)-1)*100)</f>
        <v>5.4364811125223733</v>
      </c>
      <c r="V32" s="759">
        <f>IF(INDEX(Historical!$O$7:$O$1430,MATCH(B32,Historical!$B$7:$B$1446,0))=0,"n/a",((INDEX(Historical!$C$7:$C$1437,MATCH(B32,Historical!$B$7:$B$1446,0))/INDEX(Historical!$O$7:$O$1430,MATCH(B32,Historical!$B$7:$B$1446,0)))^(1/10)-1)*100)</f>
        <v>4.5083910849254893</v>
      </c>
      <c r="W32" s="760">
        <f t="shared" si="3"/>
        <v>1.2058583672343994</v>
      </c>
      <c r="X32" s="761">
        <f t="shared" si="4"/>
        <v>0.42806937893876956</v>
      </c>
      <c r="Y32" s="925"/>
      <c r="Z32" s="702">
        <f t="shared" si="5"/>
        <v>41.399416909620989</v>
      </c>
      <c r="AA32" s="935">
        <f t="shared" si="6"/>
        <v>14.823615160349853</v>
      </c>
      <c r="AB32" s="639">
        <v>12</v>
      </c>
      <c r="AC32" s="916">
        <v>6.86</v>
      </c>
      <c r="AD32" s="916">
        <v>1.48</v>
      </c>
      <c r="AE32" s="916">
        <v>6</v>
      </c>
      <c r="AF32" s="916">
        <v>1.86</v>
      </c>
      <c r="AG32" s="916">
        <v>13.900000000000002</v>
      </c>
      <c r="AH32" s="916">
        <v>23.799999999999997</v>
      </c>
      <c r="AI32" s="916">
        <v>2.42</v>
      </c>
      <c r="AJ32" s="916">
        <v>12.7</v>
      </c>
      <c r="AK32" s="916">
        <v>10.02</v>
      </c>
      <c r="AL32" s="928">
        <v>6310</v>
      </c>
      <c r="AM32" s="922">
        <v>1.2</v>
      </c>
      <c r="AN32" s="916">
        <v>7.0000000000000007E-2</v>
      </c>
      <c r="AO32" s="802">
        <f t="shared" si="7"/>
        <v>-6.5943323957476281</v>
      </c>
      <c r="AP32" s="803">
        <f t="shared" si="8"/>
        <v>8.2292827646022246</v>
      </c>
      <c r="AQ32" s="936">
        <f t="shared" si="9"/>
        <v>10.698638350053248</v>
      </c>
      <c r="AR32" s="702">
        <f>INDEX(Historical!$C$7:$C$1437,MATCH(B32,Historical!$B$7:$B$1446,0))*IF(AH32="n/a",1.03,IF(AH32&lt;0,1.01,IF(AH32&gt;10,1.1,(1+AH32/100))))</f>
        <v>2.8380000000000005</v>
      </c>
      <c r="AS32" s="935">
        <f t="shared" si="10"/>
        <v>2.9066796000000004</v>
      </c>
      <c r="AT32" s="935">
        <f t="shared" si="15"/>
        <v>3.1973475600000008</v>
      </c>
      <c r="AU32" s="935">
        <f t="shared" si="15"/>
        <v>3.5170823160000011</v>
      </c>
      <c r="AV32" s="935">
        <f t="shared" si="15"/>
        <v>3.8687905476000015</v>
      </c>
      <c r="AW32" s="702">
        <f t="shared" si="12"/>
        <v>16.327900023600005</v>
      </c>
      <c r="AX32" s="810">
        <f t="shared" si="13"/>
        <v>16.056544422853776</v>
      </c>
      <c r="AY32" s="991">
        <v>1.36</v>
      </c>
      <c r="AZ32" s="922">
        <v>24.21</v>
      </c>
      <c r="BA32" s="922">
        <v>-16.420000000000002</v>
      </c>
      <c r="BB32" s="922">
        <v>0.16</v>
      </c>
      <c r="BC32" s="922">
        <v>-0.54</v>
      </c>
      <c r="BE32" s="664">
        <v>1994</v>
      </c>
      <c r="BF32" s="946" t="e">
        <f>#VALUE!</f>
        <v>#VALUE!</v>
      </c>
      <c r="BG32" s="931">
        <v>1.4000000000000001</v>
      </c>
    </row>
    <row r="33" spans="1:59" ht="11.25" customHeight="1" x14ac:dyDescent="0.2">
      <c r="A33" s="537" t="s">
        <v>180</v>
      </c>
      <c r="B33" s="925" t="s">
        <v>181</v>
      </c>
      <c r="C33" s="988" t="s">
        <v>108</v>
      </c>
      <c r="D33" s="988" t="s">
        <v>118</v>
      </c>
      <c r="E33" s="792">
        <v>59</v>
      </c>
      <c r="F33" s="526">
        <v>9</v>
      </c>
      <c r="G33" s="526" t="s">
        <v>37</v>
      </c>
      <c r="H33" s="526" t="s">
        <v>37</v>
      </c>
      <c r="I33" s="916">
        <v>96.18</v>
      </c>
      <c r="J33" s="702">
        <f t="shared" si="0"/>
        <v>2.3289665211062593</v>
      </c>
      <c r="K33" s="927">
        <v>0.56000000000000005</v>
      </c>
      <c r="L33" s="639">
        <v>4</v>
      </c>
      <c r="M33" s="693">
        <f t="shared" si="1"/>
        <v>2.2400000000000002</v>
      </c>
      <c r="N33" s="921" t="s">
        <v>220</v>
      </c>
      <c r="O33" s="795">
        <v>0.53</v>
      </c>
      <c r="P33" s="915">
        <v>43543</v>
      </c>
      <c r="Q33" s="915">
        <v>43570</v>
      </c>
      <c r="R33" s="693">
        <f t="shared" si="2"/>
        <v>5.660377358490571</v>
      </c>
      <c r="S33" s="759">
        <f>IF(INDEX(Historical!$D$7:$D$1437,MATCH(B33,Historical!$B$7:$B$1446,0))=0,"n/a",(INDEX(Historical!$C$7:$C$1437,MATCH(B33,Historical!$B$7:$B$1446,0))/INDEX(Historical!$D$7:$D$1437,MATCH(B33,Historical!$B$7:$B$1446,0))-1)*100)</f>
        <v>5.555555555555558</v>
      </c>
      <c r="T33" s="759">
        <f>IF(INDEX(Historical!$F$7:$F$1430,MATCH(B33,Historical!$B$7:$B$1446,0))=0,"n/a",((INDEX(Historical!$C$7:$C$1437,MATCH(B33,Historical!$B$7:$B$1446,0))/INDEX(Historical!$F$7:$F$1430,MATCH(B33,Historical!$B$7:$B$1446,0)))^(1/3)-1)*100)</f>
        <v>4.7188745469541882</v>
      </c>
      <c r="U33" s="759">
        <f>IF(INDEX(Historical!$H$7:$H$1430,MATCH(B33,Historical!$B$7:$B$1446,0))=0,"n/a",((INDEX(Historical!$C$7:$C$1437,MATCH(B33,Historical!$B$7:$B$1446,0))/INDEX(Historical!$H$7:$H$1430,MATCH(B33,Historical!$B$7:$B$1446,0)))^(1/5)-1)*100)</f>
        <v>4.9368882235406586</v>
      </c>
      <c r="V33" s="759">
        <f>IF(INDEX(Historical!$O$7:$O$1430,MATCH(B33,Historical!$B$7:$B$1446,0))=0,"n/a",((INDEX(Historical!$C$7:$C$1437,MATCH(B33,Historical!$B$7:$B$1446,0))/INDEX(Historical!$O$7:$O$1430,MATCH(B33,Historical!$B$7:$B$1446,0)))^(1/10)-1)*100)</f>
        <v>3.2018884258175673</v>
      </c>
      <c r="W33" s="760">
        <f t="shared" si="3"/>
        <v>1.5418676627621957</v>
      </c>
      <c r="X33" s="761" t="str">
        <f t="shared" si="4"/>
        <v>n/a</v>
      </c>
      <c r="Y33" s="717"/>
      <c r="Z33" s="702">
        <f t="shared" si="5"/>
        <v>36.482084690553748</v>
      </c>
      <c r="AA33" s="935">
        <f t="shared" si="6"/>
        <v>15.664495114006517</v>
      </c>
      <c r="AB33" s="639">
        <v>12</v>
      </c>
      <c r="AC33" s="916">
        <v>6.14</v>
      </c>
      <c r="AD33" s="916">
        <v>2.66</v>
      </c>
      <c r="AE33" s="916">
        <v>2.46</v>
      </c>
      <c r="AF33" s="916">
        <v>1.82</v>
      </c>
      <c r="AG33" s="916">
        <v>12.4</v>
      </c>
      <c r="AH33" s="916">
        <v>-47.3</v>
      </c>
      <c r="AI33" s="916">
        <v>2.4299999999999997</v>
      </c>
      <c r="AJ33" s="916">
        <v>-10.9</v>
      </c>
      <c r="AK33" s="916">
        <v>5.8999999999999995</v>
      </c>
      <c r="AL33" s="928">
        <v>15590</v>
      </c>
      <c r="AM33" s="922">
        <v>1.7999999999999998</v>
      </c>
      <c r="AN33" s="916">
        <v>0.1</v>
      </c>
      <c r="AO33" s="802">
        <f t="shared" si="7"/>
        <v>-8.3986403693595992</v>
      </c>
      <c r="AP33" s="803">
        <f t="shared" si="8"/>
        <v>7.2658547446469175</v>
      </c>
      <c r="AQ33" s="936">
        <f t="shared" si="9"/>
        <v>12.56480821186592</v>
      </c>
      <c r="AR33" s="702">
        <f>INDEX(Historical!$C$7:$C$1437,MATCH(B33,Historical!$B$7:$B$1446,0))*IF(AH33="n/a",1.03,IF(AH33&lt;0,1.01,IF(AH33&gt;10,1.1,(1+AH33/100))))</f>
        <v>2.1109</v>
      </c>
      <c r="AS33" s="935">
        <f t="shared" si="10"/>
        <v>2.16219487</v>
      </c>
      <c r="AT33" s="935">
        <f t="shared" si="15"/>
        <v>2.2897643673299997</v>
      </c>
      <c r="AU33" s="935">
        <f t="shared" si="15"/>
        <v>2.4248604650024697</v>
      </c>
      <c r="AV33" s="935">
        <f t="shared" si="15"/>
        <v>2.567927232437615</v>
      </c>
      <c r="AW33" s="702">
        <f t="shared" si="12"/>
        <v>11.555646934770083</v>
      </c>
      <c r="AX33" s="810">
        <f t="shared" si="13"/>
        <v>12.014604839644502</v>
      </c>
      <c r="AY33" s="991">
        <v>0.72</v>
      </c>
      <c r="AZ33" s="922">
        <v>45</v>
      </c>
      <c r="BA33" s="922">
        <v>0.91</v>
      </c>
      <c r="BB33" s="922">
        <v>11.459999999999999</v>
      </c>
      <c r="BC33" s="922">
        <v>21</v>
      </c>
      <c r="BE33" s="664">
        <v>1961</v>
      </c>
      <c r="BF33" s="946" t="e">
        <f>#VALUE!</f>
        <v>#VALUE!</v>
      </c>
      <c r="BG33" s="931">
        <v>4.5</v>
      </c>
    </row>
    <row r="34" spans="1:59" s="838" customFormat="1" ht="11.25" customHeight="1" x14ac:dyDescent="0.2">
      <c r="A34" s="697" t="s">
        <v>191</v>
      </c>
      <c r="B34" s="846" t="s">
        <v>192</v>
      </c>
      <c r="C34" s="988" t="s">
        <v>128</v>
      </c>
      <c r="D34" s="988" t="s">
        <v>4388</v>
      </c>
      <c r="E34" s="818">
        <v>56</v>
      </c>
      <c r="F34" s="526">
        <v>15</v>
      </c>
      <c r="G34" s="1171" t="s">
        <v>115</v>
      </c>
      <c r="H34" s="1171" t="s">
        <v>115</v>
      </c>
      <c r="I34" s="831">
        <v>72.790000000000006</v>
      </c>
      <c r="J34" s="820">
        <f t="shared" si="0"/>
        <v>2.3629619453221595</v>
      </c>
      <c r="K34" s="821">
        <v>0.43</v>
      </c>
      <c r="L34" s="822">
        <v>4</v>
      </c>
      <c r="M34" s="823">
        <f t="shared" si="1"/>
        <v>1.72</v>
      </c>
      <c r="N34" s="824" t="s">
        <v>107</v>
      </c>
      <c r="O34" s="825">
        <v>0.42</v>
      </c>
      <c r="P34" s="826">
        <v>43572</v>
      </c>
      <c r="Q34" s="826">
        <v>43600</v>
      </c>
      <c r="R34" s="823">
        <f t="shared" si="2"/>
        <v>2.3809523809523832</v>
      </c>
      <c r="S34" s="759">
        <f>IF(INDEX(Historical!$D$7:$D$1437,MATCH(B34,Historical!$B$7:$B$1446,0))=0,"n/a",(INDEX(Historical!$C$7:$C$1437,MATCH(B34,Historical!$B$7:$B$1446,0))/INDEX(Historical!$D$7:$D$1437,MATCH(B34,Historical!$B$7:$B$1446,0))-1)*100)</f>
        <v>4.4025157232704171</v>
      </c>
      <c r="T34" s="759">
        <f>IF(INDEX(Historical!$F$7:$F$1430,MATCH(B34,Historical!$B$7:$B$1446,0))=0,"n/a",((INDEX(Historical!$C$7:$C$1437,MATCH(B34,Historical!$B$7:$B$1446,0))/INDEX(Historical!$F$7:$F$1430,MATCH(B34,Historical!$B$7:$B$1446,0)))^(1/3)-1)*100)</f>
        <v>3.4361331000678952</v>
      </c>
      <c r="U34" s="759">
        <f>IF(INDEX(Historical!$H$7:$H$1430,MATCH(B34,Historical!$B$7:$B$1446,0))=0,"n/a",((INDEX(Historical!$C$7:$C$1437,MATCH(B34,Historical!$B$7:$B$1446,0))/INDEX(Historical!$H$7:$H$1430,MATCH(B34,Historical!$B$7:$B$1446,0)))^(1/5)-1)*100)</f>
        <v>4.5324885199757414</v>
      </c>
      <c r="V34" s="759">
        <f>IF(INDEX(Historical!$O$7:$O$1430,MATCH(B34,Historical!$B$7:$B$1446,0))=0,"n/a",((INDEX(Historical!$C$7:$C$1437,MATCH(B34,Historical!$B$7:$B$1446,0))/INDEX(Historical!$O$7:$O$1430,MATCH(B34,Historical!$B$7:$B$1446,0)))^(1/10)-1)*100)</f>
        <v>7.8453312011796061</v>
      </c>
      <c r="W34" s="827">
        <f t="shared" si="3"/>
        <v>0.57773067876270756</v>
      </c>
      <c r="X34" s="828">
        <f t="shared" si="4"/>
        <v>1.2590245888821505</v>
      </c>
      <c r="Y34" s="843"/>
      <c r="Z34" s="820">
        <f t="shared" si="5"/>
        <v>60.563380281690137</v>
      </c>
      <c r="AA34" s="830">
        <f t="shared" si="6"/>
        <v>25.630281690140848</v>
      </c>
      <c r="AB34" s="822">
        <v>12</v>
      </c>
      <c r="AC34" s="831">
        <v>2.84</v>
      </c>
      <c r="AD34" s="831">
        <v>7.65</v>
      </c>
      <c r="AE34" s="831">
        <v>4.0599999999999996</v>
      </c>
      <c r="AF34" s="840" t="s">
        <v>137</v>
      </c>
      <c r="AG34" s="848">
        <v>-649.4</v>
      </c>
      <c r="AH34" s="831">
        <v>9.7000000000000011</v>
      </c>
      <c r="AI34" s="831">
        <v>6.47</v>
      </c>
      <c r="AJ34" s="831">
        <v>3.5999999999999996</v>
      </c>
      <c r="AK34" s="831">
        <v>3.35</v>
      </c>
      <c r="AL34" s="832">
        <v>63090</v>
      </c>
      <c r="AM34" s="833">
        <v>0.3</v>
      </c>
      <c r="AN34" s="840" t="s">
        <v>137</v>
      </c>
      <c r="AO34" s="834">
        <f t="shared" si="7"/>
        <v>-18.734831224842946</v>
      </c>
      <c r="AP34" s="835">
        <f t="shared" si="8"/>
        <v>6.895450465297901</v>
      </c>
      <c r="AQ34" s="836" t="str">
        <f t="shared" si="9"/>
        <v>n/a</v>
      </c>
      <c r="AR34" s="702">
        <f>INDEX(Historical!$C$7:$C$1437,MATCH(B34,Historical!$B$7:$B$1446,0))*IF(AH34="n/a",1.03,IF(AH34&lt;0,1.01,IF(AH34&gt;10,1.1,(1+AH34/100))))</f>
        <v>1.8210199999999999</v>
      </c>
      <c r="AS34" s="830">
        <f t="shared" si="10"/>
        <v>1.9388399939999998</v>
      </c>
      <c r="AT34" s="830">
        <f t="shared" si="15"/>
        <v>2.003791133799</v>
      </c>
      <c r="AU34" s="830">
        <f t="shared" si="15"/>
        <v>2.0709181367812666</v>
      </c>
      <c r="AV34" s="830">
        <f t="shared" si="15"/>
        <v>2.1402938943634391</v>
      </c>
      <c r="AW34" s="820">
        <f t="shared" si="12"/>
        <v>9.9748631589437053</v>
      </c>
      <c r="AX34" s="837">
        <f t="shared" si="13"/>
        <v>13.70361747347672</v>
      </c>
      <c r="AY34" s="992">
        <v>0.77</v>
      </c>
      <c r="AZ34" s="833">
        <v>26.790000000000003</v>
      </c>
      <c r="BA34" s="833">
        <v>1.68</v>
      </c>
      <c r="BB34" s="833">
        <v>8.18</v>
      </c>
      <c r="BC34" s="833">
        <v>12.01</v>
      </c>
      <c r="BD34" s="961"/>
      <c r="BE34" s="664">
        <v>1964</v>
      </c>
      <c r="BF34" s="946" t="e">
        <f>#VALUE!</f>
        <v>#VALUE!</v>
      </c>
      <c r="BG34" s="893">
        <v>16.8</v>
      </c>
    </row>
    <row r="35" spans="1:59" ht="11.25" customHeight="1" x14ac:dyDescent="0.2">
      <c r="A35" s="537" t="s">
        <v>185</v>
      </c>
      <c r="B35" s="925" t="s">
        <v>186</v>
      </c>
      <c r="C35" s="988" t="s">
        <v>128</v>
      </c>
      <c r="D35" s="988" t="s">
        <v>4388</v>
      </c>
      <c r="E35" s="792">
        <v>41</v>
      </c>
      <c r="F35" s="526">
        <v>63</v>
      </c>
      <c r="G35" s="526" t="s">
        <v>37</v>
      </c>
      <c r="H35" s="526" t="s">
        <v>115</v>
      </c>
      <c r="I35" s="916">
        <v>159.72999999999999</v>
      </c>
      <c r="J35" s="702">
        <f t="shared" si="0"/>
        <v>2.4040568459275025</v>
      </c>
      <c r="K35" s="927">
        <v>0.96</v>
      </c>
      <c r="L35" s="639">
        <v>4</v>
      </c>
      <c r="M35" s="693">
        <f t="shared" si="1"/>
        <v>3.84</v>
      </c>
      <c r="N35" s="921" t="s">
        <v>459</v>
      </c>
      <c r="O35" s="795">
        <v>0.84</v>
      </c>
      <c r="P35" s="917">
        <v>43214</v>
      </c>
      <c r="Q35" s="917">
        <v>43231</v>
      </c>
      <c r="R35" s="693">
        <f t="shared" si="2"/>
        <v>14.285714285714285</v>
      </c>
      <c r="S35" s="759">
        <f>IF(INDEX(Historical!$D$7:$D$1437,MATCH(B35,Historical!$B$7:$B$1446,0))=0,"n/a",(INDEX(Historical!$C$7:$C$1437,MATCH(B35,Historical!$B$7:$B$1446,0))/INDEX(Historical!$D$7:$D$1437,MATCH(B35,Historical!$B$7:$B$1446,0))-1)*100)</f>
        <v>13.414634146341452</v>
      </c>
      <c r="T35" s="759">
        <f>IF(INDEX(Historical!$F$7:$F$1430,MATCH(B35,Historical!$B$7:$B$1446,0))=0,"n/a",((INDEX(Historical!$C$7:$C$1437,MATCH(B35,Historical!$B$7:$B$1446,0))/INDEX(Historical!$F$7:$F$1430,MATCH(B35,Historical!$B$7:$B$1446,0)))^(1/3)-1)*100)</f>
        <v>7.1960211297430909</v>
      </c>
      <c r="U35" s="759">
        <f>IF(INDEX(Historical!$H$7:$H$1430,MATCH(B35,Historical!$B$7:$B$1446,0))=0,"n/a",((INDEX(Historical!$C$7:$C$1437,MATCH(B35,Historical!$B$7:$B$1446,0))/INDEX(Historical!$H$7:$H$1430,MATCH(B35,Historical!$B$7:$B$1446,0)))^(1/5)-1)*100)</f>
        <v>6.6193020302802719</v>
      </c>
      <c r="V35" s="759">
        <f>IF(INDEX(Historical!$O$7:$O$1430,MATCH(B35,Historical!$B$7:$B$1446,0))=0,"n/a",((INDEX(Historical!$C$7:$C$1437,MATCH(B35,Historical!$B$7:$B$1446,0))/INDEX(Historical!$O$7:$O$1430,MATCH(B35,Historical!$B$7:$B$1446,0)))^(1/10)-1)*100)</f>
        <v>8.0193225621817419</v>
      </c>
      <c r="W35" s="760">
        <f t="shared" si="3"/>
        <v>0.82541910229377535</v>
      </c>
      <c r="X35" s="761">
        <f t="shared" si="4"/>
        <v>1.2035094600509586</v>
      </c>
      <c r="Y35" s="716"/>
      <c r="Z35" s="702">
        <f t="shared" si="5"/>
        <v>63.576158940397356</v>
      </c>
      <c r="AA35" s="935">
        <f t="shared" si="6"/>
        <v>26.445364238410594</v>
      </c>
      <c r="AB35" s="639">
        <v>6</v>
      </c>
      <c r="AC35" s="916">
        <v>6.04</v>
      </c>
      <c r="AD35" s="916">
        <v>6</v>
      </c>
      <c r="AE35" s="916">
        <v>3.28</v>
      </c>
      <c r="AF35" s="918">
        <v>27.59</v>
      </c>
      <c r="AG35" s="918">
        <v>106</v>
      </c>
      <c r="AH35" s="916">
        <v>5.5</v>
      </c>
      <c r="AI35" s="916">
        <v>6.2700000000000005</v>
      </c>
      <c r="AJ35" s="916">
        <v>5.5</v>
      </c>
      <c r="AK35" s="916">
        <v>4.41</v>
      </c>
      <c r="AL35" s="928">
        <v>20460</v>
      </c>
      <c r="AM35" s="922">
        <v>0.2</v>
      </c>
      <c r="AN35" s="918">
        <v>3.4</v>
      </c>
      <c r="AO35" s="802">
        <f t="shared" si="7"/>
        <v>-17.422005362202817</v>
      </c>
      <c r="AP35" s="803">
        <f t="shared" si="8"/>
        <v>9.0233588762077748</v>
      </c>
      <c r="AQ35" s="936">
        <f t="shared" si="9"/>
        <v>469.45494381820868</v>
      </c>
      <c r="AR35" s="702">
        <f>INDEX(Historical!$C$7:$C$1437,MATCH(B35,Historical!$B$7:$B$1446,0))*IF(AH35="n/a",1.03,IF(AH35&lt;0,1.01,IF(AH35&gt;10,1.1,(1+AH35/100))))</f>
        <v>3.9245999999999999</v>
      </c>
      <c r="AS35" s="935">
        <f t="shared" si="10"/>
        <v>4.1706724199999998</v>
      </c>
      <c r="AT35" s="935">
        <f t="shared" si="15"/>
        <v>4.3545990737219995</v>
      </c>
      <c r="AU35" s="935">
        <f t="shared" si="15"/>
        <v>4.5466368928731402</v>
      </c>
      <c r="AV35" s="935">
        <f t="shared" si="15"/>
        <v>4.7471435798488457</v>
      </c>
      <c r="AW35" s="702">
        <f t="shared" si="12"/>
        <v>21.743651966443984</v>
      </c>
      <c r="AX35" s="810">
        <f t="shared" si="13"/>
        <v>13.612754001404861</v>
      </c>
      <c r="AY35" s="991">
        <v>0.28999999999999998</v>
      </c>
      <c r="AZ35" s="922">
        <v>38.9</v>
      </c>
      <c r="BA35" s="922">
        <v>-4.75</v>
      </c>
      <c r="BB35" s="922">
        <v>1.7399999999999998</v>
      </c>
      <c r="BC35" s="922">
        <v>5.1100000000000003</v>
      </c>
      <c r="BE35" s="664">
        <v>1978</v>
      </c>
      <c r="BF35" s="946" t="e">
        <f>#VALUE!</f>
        <v>#VALUE!</v>
      </c>
      <c r="BG35" s="931">
        <v>15.299999999999999</v>
      </c>
    </row>
    <row r="36" spans="1:59" ht="11.25" customHeight="1" x14ac:dyDescent="0.2">
      <c r="A36" s="609" t="s">
        <v>175</v>
      </c>
      <c r="B36" s="925" t="s">
        <v>176</v>
      </c>
      <c r="C36" s="988" t="s">
        <v>108</v>
      </c>
      <c r="D36" s="988" t="s">
        <v>4373</v>
      </c>
      <c r="E36" s="792">
        <v>28</v>
      </c>
      <c r="F36" s="526">
        <v>99</v>
      </c>
      <c r="G36" s="526" t="s">
        <v>106</v>
      </c>
      <c r="H36" s="526" t="s">
        <v>106</v>
      </c>
      <c r="I36" s="924">
        <v>26.75</v>
      </c>
      <c r="J36" s="702">
        <f t="shared" si="0"/>
        <v>2.1682242990654204</v>
      </c>
      <c r="K36" s="927">
        <v>0.14499999999999999</v>
      </c>
      <c r="L36" s="639">
        <v>4</v>
      </c>
      <c r="M36" s="693">
        <f t="shared" si="1"/>
        <v>0.57999999999999996</v>
      </c>
      <c r="N36" s="921" t="s">
        <v>149</v>
      </c>
      <c r="O36" s="795">
        <v>0.14000000000000001</v>
      </c>
      <c r="P36" s="915">
        <v>43524</v>
      </c>
      <c r="Q36" s="915">
        <v>43539</v>
      </c>
      <c r="R36" s="693">
        <f t="shared" si="2"/>
        <v>3.5714285714285547</v>
      </c>
      <c r="S36" s="759">
        <f>IF(INDEX(Historical!$D$7:$D$1437,MATCH(B36,Historical!$B$7:$B$1446,0))=0,"n/a",(INDEX(Historical!$C$7:$C$1437,MATCH(B36,Historical!$B$7:$B$1446,0))/INDEX(Historical!$D$7:$D$1437,MATCH(B36,Historical!$B$7:$B$1446,0))-1)*100)</f>
        <v>7.8431372549019773</v>
      </c>
      <c r="T36" s="759">
        <f>IF(INDEX(Historical!$F$7:$F$1430,MATCH(B36,Historical!$B$7:$B$1446,0))=0,"n/a",((INDEX(Historical!$C$7:$C$1437,MATCH(B36,Historical!$B$7:$B$1446,0))/INDEX(Historical!$F$7:$F$1430,MATCH(B36,Historical!$B$7:$B$1446,0)))^(1/3)-1)*100)</f>
        <v>5.7555688296786478</v>
      </c>
      <c r="U36" s="759">
        <f>IF(INDEX(Historical!$H$7:$H$1430,MATCH(B36,Historical!$B$7:$B$1446,0))=0,"n/a",((INDEX(Historical!$C$7:$C$1437,MATCH(B36,Historical!$B$7:$B$1446,0))/INDEX(Historical!$H$7:$H$1430,MATCH(B36,Historical!$B$7:$B$1446,0)))^(1/5)-1)*100)</f>
        <v>5.291848906511043</v>
      </c>
      <c r="V36" s="759">
        <f>IF(INDEX(Historical!$O$7:$O$1430,MATCH(B36,Historical!$B$7:$B$1446,0))=0,"n/a",((INDEX(Historical!$C$7:$C$1437,MATCH(B36,Historical!$B$7:$B$1446,0))/INDEX(Historical!$O$7:$O$1430,MATCH(B36,Historical!$B$7:$B$1446,0)))^(1/10)-1)*100)</f>
        <v>6.939927597192197</v>
      </c>
      <c r="W36" s="760">
        <f t="shared" si="3"/>
        <v>0.76252220680977356</v>
      </c>
      <c r="X36" s="761" t="str">
        <f t="shared" si="4"/>
        <v>n/a</v>
      </c>
      <c r="Y36" s="716"/>
      <c r="Z36" s="702" t="str">
        <f t="shared" si="5"/>
        <v>n/a</v>
      </c>
      <c r="AA36" s="935" t="str">
        <f t="shared" si="6"/>
        <v>n/a</v>
      </c>
      <c r="AB36" s="639">
        <v>12</v>
      </c>
      <c r="AC36" s="916" t="s">
        <v>137</v>
      </c>
      <c r="AD36" s="916" t="s">
        <v>137</v>
      </c>
      <c r="AE36" s="916" t="s">
        <v>137</v>
      </c>
      <c r="AF36" s="916" t="s">
        <v>137</v>
      </c>
      <c r="AG36" s="916" t="s">
        <v>137</v>
      </c>
      <c r="AH36" s="916" t="s">
        <v>137</v>
      </c>
      <c r="AI36" s="916" t="s">
        <v>137</v>
      </c>
      <c r="AJ36" s="916" t="s">
        <v>137</v>
      </c>
      <c r="AK36" s="916" t="s">
        <v>137</v>
      </c>
      <c r="AL36" s="928" t="s">
        <v>137</v>
      </c>
      <c r="AM36" s="922" t="s">
        <v>137</v>
      </c>
      <c r="AN36" s="916" t="s">
        <v>137</v>
      </c>
      <c r="AO36" s="802" t="str">
        <f t="shared" si="7"/>
        <v>n/a</v>
      </c>
      <c r="AP36" s="803">
        <f t="shared" si="8"/>
        <v>7.4600732055764638</v>
      </c>
      <c r="AQ36" s="936" t="str">
        <f t="shared" si="9"/>
        <v>n/a</v>
      </c>
      <c r="AR36" s="702">
        <f>INDEX(Historical!$C$7:$C$1437,MATCH(B36,Historical!$B$7:$B$1446,0))*IF(AH36="n/a",1.03,IF(AH36&lt;0,1.01,IF(AH36&gt;10,1.1,(1+AH36/100))))</f>
        <v>0.56650000000000011</v>
      </c>
      <c r="AS36" s="935">
        <f t="shared" si="10"/>
        <v>0.5834950000000001</v>
      </c>
      <c r="AT36" s="935">
        <f t="shared" si="15"/>
        <v>0.60099985000000011</v>
      </c>
      <c r="AU36" s="935">
        <f t="shared" si="15"/>
        <v>0.61902984550000018</v>
      </c>
      <c r="AV36" s="935">
        <f t="shared" si="15"/>
        <v>0.63760074086500018</v>
      </c>
      <c r="AW36" s="702">
        <f t="shared" si="12"/>
        <v>3.0076254363650001</v>
      </c>
      <c r="AX36" s="810">
        <f t="shared" si="13"/>
        <v>11.243459575196262</v>
      </c>
      <c r="AY36" s="991" t="s">
        <v>137</v>
      </c>
      <c r="AZ36" s="922" t="s">
        <v>137</v>
      </c>
      <c r="BA36" s="922" t="s">
        <v>137</v>
      </c>
      <c r="BB36" s="922" t="s">
        <v>137</v>
      </c>
      <c r="BC36" s="922" t="s">
        <v>137</v>
      </c>
      <c r="BD36" s="960" t="s">
        <v>4298</v>
      </c>
      <c r="BE36" s="664">
        <v>1992</v>
      </c>
      <c r="BF36" s="946" t="e">
        <f>#VALUE!</f>
        <v>#VALUE!</v>
      </c>
      <c r="BG36" s="931" t="s">
        <v>137</v>
      </c>
    </row>
    <row r="37" spans="1:59" ht="11.25" customHeight="1" x14ac:dyDescent="0.2">
      <c r="A37" s="537" t="s">
        <v>173</v>
      </c>
      <c r="B37" s="925" t="s">
        <v>174</v>
      </c>
      <c r="C37" s="988" t="s">
        <v>112</v>
      </c>
      <c r="D37" s="988" t="s">
        <v>4395</v>
      </c>
      <c r="E37" s="792">
        <v>42</v>
      </c>
      <c r="F37" s="526">
        <v>62</v>
      </c>
      <c r="G37" s="526" t="s">
        <v>37</v>
      </c>
      <c r="H37" s="526" t="s">
        <v>37</v>
      </c>
      <c r="I37" s="916">
        <v>141.41999999999999</v>
      </c>
      <c r="J37" s="702">
        <f t="shared" si="0"/>
        <v>1.1313816999010042</v>
      </c>
      <c r="K37" s="927">
        <v>0.4</v>
      </c>
      <c r="L37" s="639">
        <v>4</v>
      </c>
      <c r="M37" s="693">
        <f t="shared" si="1"/>
        <v>1.6</v>
      </c>
      <c r="N37" s="921" t="s">
        <v>119</v>
      </c>
      <c r="O37" s="795">
        <v>0.37</v>
      </c>
      <c r="P37" s="915">
        <v>43329</v>
      </c>
      <c r="Q37" s="915">
        <v>43347</v>
      </c>
      <c r="R37" s="693">
        <f t="shared" si="2"/>
        <v>8.1081081081081159</v>
      </c>
      <c r="S37" s="759">
        <f>IF(INDEX(Historical!$D$7:$D$1437,MATCH(B37,Historical!$B$7:$B$1446,0))=0,"n/a",(INDEX(Historical!$C$7:$C$1437,MATCH(B37,Historical!$B$7:$B$1446,0))/INDEX(Historical!$D$7:$D$1437,MATCH(B37,Historical!$B$7:$B$1446,0))-1)*100)</f>
        <v>6.944444444444442</v>
      </c>
      <c r="T37" s="759">
        <f>IF(INDEX(Historical!$F$7:$F$1430,MATCH(B37,Historical!$B$7:$B$1446,0))=0,"n/a",((INDEX(Historical!$C$7:$C$1437,MATCH(B37,Historical!$B$7:$B$1446,0))/INDEX(Historical!$F$7:$F$1430,MATCH(B37,Historical!$B$7:$B$1446,0)))^(1/3)-1)*100)</f>
        <v>11.868894208139679</v>
      </c>
      <c r="U37" s="759">
        <f>IF(INDEX(Historical!$H$7:$H$1430,MATCH(B37,Historical!$B$7:$B$1446,0))=0,"n/a",((INDEX(Historical!$C$7:$C$1437,MATCH(B37,Historical!$B$7:$B$1446,0))/INDEX(Historical!$H$7:$H$1430,MATCH(B37,Historical!$B$7:$B$1446,0)))^(1/5)-1)*100)</f>
        <v>12.888132073019754</v>
      </c>
      <c r="V37" s="759">
        <f>IF(INDEX(Historical!$O$7:$O$1430,MATCH(B37,Historical!$B$7:$B$1446,0))=0,"n/a",((INDEX(Historical!$C$7:$C$1437,MATCH(B37,Historical!$B$7:$B$1446,0))/INDEX(Historical!$O$7:$O$1430,MATCH(B37,Historical!$B$7:$B$1446,0)))^(1/10)-1)*100)</f>
        <v>9.8846292078759603</v>
      </c>
      <c r="W37" s="760">
        <f t="shared" si="3"/>
        <v>1.3038558960563373</v>
      </c>
      <c r="X37" s="761">
        <f t="shared" si="4"/>
        <v>1.6737833861064615</v>
      </c>
      <c r="Y37" s="925"/>
      <c r="Z37" s="702">
        <f t="shared" si="5"/>
        <v>25.518341307814996</v>
      </c>
      <c r="AA37" s="935">
        <f t="shared" si="6"/>
        <v>22.555023923444974</v>
      </c>
      <c r="AB37" s="639">
        <v>12</v>
      </c>
      <c r="AC37" s="916">
        <v>6.27</v>
      </c>
      <c r="AD37" s="916">
        <v>1.5</v>
      </c>
      <c r="AE37" s="916">
        <v>1.79</v>
      </c>
      <c r="AF37" s="916">
        <v>3.25</v>
      </c>
      <c r="AG37" s="916">
        <v>14.499999999999998</v>
      </c>
      <c r="AH37" s="916">
        <v>32</v>
      </c>
      <c r="AI37" s="916">
        <v>11.66</v>
      </c>
      <c r="AJ37" s="916">
        <v>7.7</v>
      </c>
      <c r="AK37" s="916">
        <v>15</v>
      </c>
      <c r="AL37" s="928">
        <v>8200</v>
      </c>
      <c r="AM37" s="922">
        <v>0.70000000000000007</v>
      </c>
      <c r="AN37" s="916">
        <v>0.63</v>
      </c>
      <c r="AO37" s="802">
        <f t="shared" si="7"/>
        <v>-8.5355101505242157</v>
      </c>
      <c r="AP37" s="803">
        <f t="shared" si="8"/>
        <v>14.019513772920758</v>
      </c>
      <c r="AQ37" s="936">
        <f t="shared" si="9"/>
        <v>80.497864254765176</v>
      </c>
      <c r="AR37" s="702">
        <f>INDEX(Historical!$C$7:$C$1437,MATCH(B37,Historical!$B$7:$B$1446,0))*IF(AH37="n/a",1.03,IF(AH37&lt;0,1.01,IF(AH37&gt;10,1.1,(1+AH37/100))))</f>
        <v>1.6940000000000002</v>
      </c>
      <c r="AS37" s="935">
        <f t="shared" si="10"/>
        <v>1.8634000000000004</v>
      </c>
      <c r="AT37" s="935">
        <f t="shared" si="15"/>
        <v>2.0497400000000008</v>
      </c>
      <c r="AU37" s="935">
        <f t="shared" si="15"/>
        <v>2.2547140000000012</v>
      </c>
      <c r="AV37" s="935">
        <f t="shared" si="15"/>
        <v>2.4801854000000016</v>
      </c>
      <c r="AW37" s="702">
        <f t="shared" si="12"/>
        <v>10.342039400000004</v>
      </c>
      <c r="AX37" s="810">
        <f t="shared" si="13"/>
        <v>7.3129963230094797</v>
      </c>
      <c r="AY37" s="991">
        <v>1.04</v>
      </c>
      <c r="AZ37" s="922">
        <v>53.449999999999996</v>
      </c>
      <c r="BA37" s="922">
        <v>-0.06</v>
      </c>
      <c r="BB37" s="922">
        <v>13.200000000000001</v>
      </c>
      <c r="BC37" s="922">
        <v>22.93</v>
      </c>
      <c r="BE37" s="664">
        <v>1977</v>
      </c>
      <c r="BF37" s="946" t="e">
        <f>#VALUE!</f>
        <v>#VALUE!</v>
      </c>
      <c r="BG37" s="931">
        <v>7.1</v>
      </c>
    </row>
    <row r="38" spans="1:59" ht="11.25" customHeight="1" x14ac:dyDescent="0.2">
      <c r="A38" s="609" t="s">
        <v>201</v>
      </c>
      <c r="B38" s="925" t="s">
        <v>202</v>
      </c>
      <c r="C38" s="988" t="s">
        <v>4224</v>
      </c>
      <c r="D38" s="988" t="s">
        <v>4359</v>
      </c>
      <c r="E38" s="792">
        <v>47</v>
      </c>
      <c r="F38" s="526">
        <v>38</v>
      </c>
      <c r="G38" s="526" t="s">
        <v>106</v>
      </c>
      <c r="H38" s="526" t="s">
        <v>106</v>
      </c>
      <c r="I38" s="924">
        <v>65.25</v>
      </c>
      <c r="J38" s="702">
        <f t="shared" si="0"/>
        <v>2.2068965517241379</v>
      </c>
      <c r="K38" s="927">
        <v>0.36</v>
      </c>
      <c r="L38" s="639">
        <v>4</v>
      </c>
      <c r="M38" s="693">
        <f t="shared" si="1"/>
        <v>1.44</v>
      </c>
      <c r="N38" s="921" t="s">
        <v>203</v>
      </c>
      <c r="O38" s="795">
        <v>0.31</v>
      </c>
      <c r="P38" s="915">
        <v>43343</v>
      </c>
      <c r="Q38" s="915">
        <v>43368</v>
      </c>
      <c r="R38" s="693">
        <f t="shared" si="2"/>
        <v>16.129032258064512</v>
      </c>
      <c r="S38" s="759">
        <f>IF(INDEX(Historical!$D$7:$D$1437,MATCH(B38,Historical!$B$7:$B$1446,0))=0,"n/a",(INDEX(Historical!$C$7:$C$1437,MATCH(B38,Historical!$B$7:$B$1446,0))/INDEX(Historical!$D$7:$D$1437,MATCH(B38,Historical!$B$7:$B$1446,0))-1)*100)</f>
        <v>13.55932203389829</v>
      </c>
      <c r="T38" s="759">
        <f>IF(INDEX(Historical!$F$7:$F$1430,MATCH(B38,Historical!$B$7:$B$1446,0))=0,"n/a",((INDEX(Historical!$C$7:$C$1437,MATCH(B38,Historical!$B$7:$B$1446,0))/INDEX(Historical!$F$7:$F$1430,MATCH(B38,Historical!$B$7:$B$1446,0)))^(1/3)-1)*100)</f>
        <v>12.544855591643977</v>
      </c>
      <c r="U38" s="759">
        <f>IF(INDEX(Historical!$H$7:$H$1430,MATCH(B38,Historical!$B$7:$B$1446,0))=0,"n/a",((INDEX(Historical!$C$7:$C$1437,MATCH(B38,Historical!$B$7:$B$1446,0))/INDEX(Historical!$H$7:$H$1430,MATCH(B38,Historical!$B$7:$B$1446,0)))^(1/5)-1)*100)</f>
        <v>17.433149768122114</v>
      </c>
      <c r="V38" s="759">
        <f>IF(INDEX(Historical!$O$7:$O$1430,MATCH(B38,Historical!$B$7:$B$1446,0))=0,"n/a",((INDEX(Historical!$C$7:$C$1437,MATCH(B38,Historical!$B$7:$B$1446,0))/INDEX(Historical!$O$7:$O$1430,MATCH(B38,Historical!$B$7:$B$1446,0)))^(1/10)-1)*100)</f>
        <v>15.042705296779889</v>
      </c>
      <c r="W38" s="760">
        <f t="shared" si="3"/>
        <v>1.1589105432952898</v>
      </c>
      <c r="X38" s="761" t="str">
        <f t="shared" si="4"/>
        <v>n/a</v>
      </c>
      <c r="Y38" s="724"/>
      <c r="Z38" s="702">
        <f t="shared" si="5"/>
        <v>41.739130434782609</v>
      </c>
      <c r="AA38" s="935">
        <f t="shared" si="6"/>
        <v>18.913043478260867</v>
      </c>
      <c r="AB38" s="639">
        <v>2</v>
      </c>
      <c r="AC38" s="916">
        <v>3.45</v>
      </c>
      <c r="AD38" s="916" t="s">
        <v>137</v>
      </c>
      <c r="AE38" s="916">
        <v>3.44</v>
      </c>
      <c r="AF38" s="916">
        <v>4.41</v>
      </c>
      <c r="AG38" s="916">
        <v>25.040000000000003</v>
      </c>
      <c r="AH38" s="916" t="s">
        <v>137</v>
      </c>
      <c r="AI38" s="916" t="s">
        <v>137</v>
      </c>
      <c r="AJ38" s="916" t="s">
        <v>137</v>
      </c>
      <c r="AK38" s="916" t="s">
        <v>137</v>
      </c>
      <c r="AL38" s="931">
        <v>902.79</v>
      </c>
      <c r="AM38" s="922" t="s">
        <v>137</v>
      </c>
      <c r="AN38" s="916" t="s">
        <v>137</v>
      </c>
      <c r="AO38" s="802">
        <f t="shared" si="7"/>
        <v>0.72700284158538508</v>
      </c>
      <c r="AP38" s="803">
        <f t="shared" si="8"/>
        <v>19.640046319846252</v>
      </c>
      <c r="AQ38" s="936">
        <f t="shared" si="9"/>
        <v>92.534581873987776</v>
      </c>
      <c r="AR38" s="702">
        <f>INDEX(Historical!$C$7:$C$1437,MATCH(B38,Historical!$B$7:$B$1446,0))*IF(AH38="n/a",1.03,IF(AH38&lt;0,1.01,IF(AH38&gt;10,1.1,(1+AH38/100))))</f>
        <v>1.3802000000000001</v>
      </c>
      <c r="AS38" s="935">
        <f t="shared" si="10"/>
        <v>1.4216060000000001</v>
      </c>
      <c r="AT38" s="935">
        <f t="shared" si="15"/>
        <v>1.4642541800000002</v>
      </c>
      <c r="AU38" s="935">
        <f t="shared" si="15"/>
        <v>1.5081818054000002</v>
      </c>
      <c r="AV38" s="935">
        <f t="shared" si="15"/>
        <v>1.5534272595620002</v>
      </c>
      <c r="AW38" s="702">
        <f t="shared" si="12"/>
        <v>7.3276692449620011</v>
      </c>
      <c r="AX38" s="810">
        <f t="shared" si="13"/>
        <v>11.230144436723373</v>
      </c>
      <c r="AY38" s="991">
        <v>0.12</v>
      </c>
      <c r="AZ38" s="922">
        <v>38.829787234042556</v>
      </c>
      <c r="BA38" s="922">
        <v>-4.5354791514264692</v>
      </c>
      <c r="BB38" s="922">
        <v>10.126582278481022</v>
      </c>
      <c r="BC38" s="922">
        <v>21.350195276176297</v>
      </c>
      <c r="BD38" s="960" t="s">
        <v>4298</v>
      </c>
      <c r="BE38" s="664">
        <v>1972</v>
      </c>
      <c r="BF38" s="946" t="e">
        <f>#VALUE!</f>
        <v>#VALUE!</v>
      </c>
      <c r="BG38" s="931">
        <v>12.85</v>
      </c>
    </row>
    <row r="39" spans="1:59" ht="11.25" customHeight="1" x14ac:dyDescent="0.2">
      <c r="A39" s="537" t="s">
        <v>183</v>
      </c>
      <c r="B39" s="925" t="s">
        <v>184</v>
      </c>
      <c r="C39" s="988" t="s">
        <v>112</v>
      </c>
      <c r="D39" s="988" t="s">
        <v>4356</v>
      </c>
      <c r="E39" s="792">
        <v>36</v>
      </c>
      <c r="F39" s="526">
        <v>75</v>
      </c>
      <c r="G39" s="526" t="s">
        <v>106</v>
      </c>
      <c r="H39" s="526" t="s">
        <v>106</v>
      </c>
      <c r="I39" s="916">
        <v>217.14</v>
      </c>
      <c r="J39" s="702">
        <f t="shared" ref="J39:J70" si="16">(M39/I39)*100</f>
        <v>0.94409136962328444</v>
      </c>
      <c r="K39" s="927">
        <v>2.0499999999999998</v>
      </c>
      <c r="L39" s="639">
        <v>1</v>
      </c>
      <c r="M39" s="693">
        <f t="shared" ref="M39:M70" si="17">K39*L39</f>
        <v>2.0499999999999998</v>
      </c>
      <c r="N39" s="921" t="s">
        <v>172</v>
      </c>
      <c r="O39" s="795">
        <v>1.62</v>
      </c>
      <c r="P39" s="915">
        <v>43412</v>
      </c>
      <c r="Q39" s="915">
        <v>43441</v>
      </c>
      <c r="R39" s="693">
        <f t="shared" ref="R39:R70" si="18">(K39-O39)/O39*100</f>
        <v>26.543209876543187</v>
      </c>
      <c r="S39" s="759">
        <f>IF(INDEX(Historical!$D$7:$D$1437,MATCH(B39,Historical!$B$7:$B$1446,0))=0,"n/a",(INDEX(Historical!$C$7:$C$1437,MATCH(B39,Historical!$B$7:$B$1446,0))/INDEX(Historical!$D$7:$D$1437,MATCH(B39,Historical!$B$7:$B$1446,0))-1)*100)</f>
        <v>26.543209876543195</v>
      </c>
      <c r="T39" s="759">
        <f>IF(INDEX(Historical!$F$7:$F$1430,MATCH(B39,Historical!$B$7:$B$1446,0))=0,"n/a",((INDEX(Historical!$C$7:$C$1437,MATCH(B39,Historical!$B$7:$B$1446,0))/INDEX(Historical!$F$7:$F$1430,MATCH(B39,Historical!$B$7:$B$1446,0)))^(1/3)-1)*100)</f>
        <v>24.984124968079225</v>
      </c>
      <c r="U39" s="759">
        <f>IF(INDEX(Historical!$H$7:$H$1430,MATCH(B39,Historical!$B$7:$B$1446,0))=0,"n/a",((INDEX(Historical!$C$7:$C$1437,MATCH(B39,Historical!$B$7:$B$1446,0))/INDEX(Historical!$H$7:$H$1430,MATCH(B39,Historical!$B$7:$B$1446,0)))^(1/5)-1)*100)</f>
        <v>21.633338523518276</v>
      </c>
      <c r="V39" s="759">
        <f>IF(INDEX(Historical!$O$7:$O$1430,MATCH(B39,Historical!$B$7:$B$1446,0))=0,"n/a",((INDEX(Historical!$C$7:$C$1437,MATCH(B39,Historical!$B$7:$B$1446,0))/INDEX(Historical!$O$7:$O$1430,MATCH(B39,Historical!$B$7:$B$1446,0)))^(1/10)-1)*100)</f>
        <v>16.118014956783554</v>
      </c>
      <c r="W39" s="760">
        <f t="shared" ref="W39:W70" si="19">IF(OR(U39&lt;=0,U39="n/a",V39&lt;=0,V39="n/a"),"n/a",U39/V39)</f>
        <v>1.3421837975409932</v>
      </c>
      <c r="X39" s="761">
        <f t="shared" ref="X39:X70" si="20">IF(OR(AJ39&lt;=0,AJ39="n/a",U39&lt;=0,U39="n/a"),"n/a",U39/AJ39)</f>
        <v>1.2577522397394347</v>
      </c>
      <c r="Y39" s="926"/>
      <c r="Z39" s="702">
        <f t="shared" ref="Z39:Z70" si="21">IF(OR(AC39&lt;0.01,AC39="n/a"),"n/a",M39/AC39*100)</f>
        <v>27.152317880794701</v>
      </c>
      <c r="AA39" s="935">
        <f t="shared" ref="AA39:AA70" si="22">IF(OR(AC39&lt;0.01,AC39="n/a"),"n/a",I39/AC39)</f>
        <v>28.76026490066225</v>
      </c>
      <c r="AB39" s="639">
        <v>5</v>
      </c>
      <c r="AC39" s="916">
        <v>7.55</v>
      </c>
      <c r="AD39" s="916">
        <v>1.97</v>
      </c>
      <c r="AE39" s="916">
        <v>3.32</v>
      </c>
      <c r="AF39" s="916">
        <v>7.18</v>
      </c>
      <c r="AG39" s="916">
        <v>27.400000000000002</v>
      </c>
      <c r="AH39" s="916">
        <v>33.5</v>
      </c>
      <c r="AI39" s="916">
        <v>11.459999999999999</v>
      </c>
      <c r="AJ39" s="916">
        <v>17.2</v>
      </c>
      <c r="AK39" s="916">
        <v>14.6</v>
      </c>
      <c r="AL39" s="928">
        <v>22500</v>
      </c>
      <c r="AM39" s="922">
        <v>0.3</v>
      </c>
      <c r="AN39" s="916">
        <v>0.87</v>
      </c>
      <c r="AO39" s="802">
        <f t="shared" ref="AO39:AO70" si="23">IF(U39="n/a","n/a",IF(AA39&lt;0,"n/a",IF(AA39="n/a","n/a",J39+U39-AA39)))</f>
        <v>-6.1828350075206906</v>
      </c>
      <c r="AP39" s="803">
        <f t="shared" ref="AP39:AP70" si="24">IF(U39="n/a","n/a",J39+U39)</f>
        <v>22.577429893141559</v>
      </c>
      <c r="AQ39" s="936">
        <f t="shared" ref="AQ39:AQ70" si="25">IF(OR(AC39&lt;0.01,AF39="n/a"),"n/a",(I39/SQRT(22.5*AC39*(I39/AF39))-1)*100)</f>
        <v>202.94752166506029</v>
      </c>
      <c r="AR39" s="702">
        <f>INDEX(Historical!$C$7:$C$1437,MATCH(B39,Historical!$B$7:$B$1446,0))*IF(AH39="n/a",1.03,IF(AH39&lt;0,1.01,IF(AH39&gt;10,1.1,(1+AH39/100))))</f>
        <v>2.2549999999999999</v>
      </c>
      <c r="AS39" s="935">
        <f t="shared" ref="AS39:AS70" si="26">IF($AI39="n/a",1.03*AR39,IF($AI39&lt;0,1.01*AR39,IF($AI39&gt;10,1.1*AR39,(1+$AI39/100)*AR39)))</f>
        <v>2.4805000000000001</v>
      </c>
      <c r="AT39" s="935">
        <f t="shared" si="15"/>
        <v>2.7285500000000003</v>
      </c>
      <c r="AU39" s="935">
        <f t="shared" si="15"/>
        <v>3.0014050000000005</v>
      </c>
      <c r="AV39" s="935">
        <f t="shared" si="15"/>
        <v>3.3015455000000009</v>
      </c>
      <c r="AW39" s="702">
        <f t="shared" ref="AW39:AW70" si="27">SUM(AR39:AV39)</f>
        <v>13.767000500000002</v>
      </c>
      <c r="AX39" s="810">
        <f t="shared" ref="AX39:AX70" si="28">AW39/I39*100</f>
        <v>6.3401494427558269</v>
      </c>
      <c r="AY39" s="991">
        <v>1.06</v>
      </c>
      <c r="AZ39" s="922">
        <v>39.21</v>
      </c>
      <c r="BA39" s="922">
        <v>-0.32</v>
      </c>
      <c r="BB39" s="922">
        <v>5.43</v>
      </c>
      <c r="BC39" s="922">
        <v>11.5</v>
      </c>
      <c r="BE39" s="664">
        <v>1984</v>
      </c>
      <c r="BF39" s="946" t="e">
        <f t="shared" ref="BF39" si="29">#VALUE!</f>
        <v>#VALUE!</v>
      </c>
      <c r="BG39" s="931">
        <v>11.799999999999999</v>
      </c>
    </row>
    <row r="40" spans="1:59" ht="11.25" customHeight="1" x14ac:dyDescent="0.2">
      <c r="A40" s="537" t="s">
        <v>199</v>
      </c>
      <c r="B40" s="925" t="s">
        <v>200</v>
      </c>
      <c r="C40" s="988" t="s">
        <v>108</v>
      </c>
      <c r="D40" s="988" t="s">
        <v>4373</v>
      </c>
      <c r="E40" s="792">
        <v>38</v>
      </c>
      <c r="F40" s="526">
        <v>67</v>
      </c>
      <c r="G40" s="526" t="s">
        <v>37</v>
      </c>
      <c r="H40" s="526" t="s">
        <v>106</v>
      </c>
      <c r="I40" s="916">
        <v>42.25</v>
      </c>
      <c r="J40" s="702">
        <f t="shared" si="16"/>
        <v>3.4082840236686387</v>
      </c>
      <c r="K40" s="927">
        <v>0.36</v>
      </c>
      <c r="L40" s="639">
        <v>4</v>
      </c>
      <c r="M40" s="693">
        <f t="shared" si="17"/>
        <v>1.44</v>
      </c>
      <c r="N40" s="921" t="s">
        <v>146</v>
      </c>
      <c r="O40" s="795">
        <v>0.33</v>
      </c>
      <c r="P40" s="915">
        <v>43356</v>
      </c>
      <c r="Q40" s="915">
        <v>43374</v>
      </c>
      <c r="R40" s="693">
        <f t="shared" si="18"/>
        <v>9.0909090909090811</v>
      </c>
      <c r="S40" s="759">
        <f>IF(INDEX(Historical!$D$7:$D$1437,MATCH(B40,Historical!$B$7:$B$1446,0))=0,"n/a",(INDEX(Historical!$C$7:$C$1437,MATCH(B40,Historical!$B$7:$B$1446,0))/INDEX(Historical!$D$7:$D$1437,MATCH(B40,Historical!$B$7:$B$1446,0))-1)*100)</f>
        <v>4.6511627906976827</v>
      </c>
      <c r="T40" s="759">
        <f>IF(INDEX(Historical!$F$7:$F$1430,MATCH(B40,Historical!$B$7:$B$1446,0))=0,"n/a",((INDEX(Historical!$C$7:$C$1437,MATCH(B40,Historical!$B$7:$B$1446,0))/INDEX(Historical!$F$7:$F$1430,MATCH(B40,Historical!$B$7:$B$1446,0)))^(1/3)-1)*100)</f>
        <v>3.7168852934925001</v>
      </c>
      <c r="U40" s="759">
        <f>IF(INDEX(Historical!$H$7:$H$1430,MATCH(B40,Historical!$B$7:$B$1446,0))=0,"n/a",((INDEX(Historical!$C$7:$C$1437,MATCH(B40,Historical!$B$7:$B$1446,0))/INDEX(Historical!$H$7:$H$1430,MATCH(B40,Historical!$B$7:$B$1446,0)))^(1/5)-1)*100)</f>
        <v>3.2588266169875757</v>
      </c>
      <c r="V40" s="759">
        <f>IF(INDEX(Historical!$O$7:$O$1430,MATCH(B40,Historical!$B$7:$B$1446,0))=0,"n/a",((INDEX(Historical!$C$7:$C$1437,MATCH(B40,Historical!$B$7:$B$1446,0))/INDEX(Historical!$O$7:$O$1430,MATCH(B40,Historical!$B$7:$B$1446,0)))^(1/10)-1)*100)</f>
        <v>2.5007035750496343</v>
      </c>
      <c r="W40" s="760">
        <f t="shared" si="19"/>
        <v>1.3031638973535256</v>
      </c>
      <c r="X40" s="761">
        <f t="shared" si="20"/>
        <v>0.65176532339751514</v>
      </c>
      <c r="Y40" s="711"/>
      <c r="Z40" s="702">
        <f t="shared" si="21"/>
        <v>43.768996960486319</v>
      </c>
      <c r="AA40" s="935">
        <f t="shared" si="22"/>
        <v>12.841945288753799</v>
      </c>
      <c r="AB40" s="639">
        <v>12</v>
      </c>
      <c r="AC40" s="916">
        <v>3.29</v>
      </c>
      <c r="AD40" s="916">
        <v>2.57</v>
      </c>
      <c r="AE40" s="916">
        <v>4.16</v>
      </c>
      <c r="AF40" s="916">
        <v>1.33</v>
      </c>
      <c r="AG40" s="916">
        <v>10.7</v>
      </c>
      <c r="AH40" s="916">
        <v>21.4</v>
      </c>
      <c r="AI40" s="916">
        <v>1.52</v>
      </c>
      <c r="AJ40" s="916">
        <v>5</v>
      </c>
      <c r="AK40" s="916">
        <v>5</v>
      </c>
      <c r="AL40" s="931">
        <v>735.15</v>
      </c>
      <c r="AM40" s="922">
        <v>1.2</v>
      </c>
      <c r="AN40" s="916">
        <v>0.11</v>
      </c>
      <c r="AO40" s="802">
        <f t="shared" si="23"/>
        <v>-6.1748346480975842</v>
      </c>
      <c r="AP40" s="803">
        <f t="shared" si="24"/>
        <v>6.6671106406562144</v>
      </c>
      <c r="AQ40" s="936">
        <f t="shared" si="25"/>
        <v>-12.873559992024486</v>
      </c>
      <c r="AR40" s="702">
        <f>INDEX(Historical!$C$7:$C$1437,MATCH(B40,Historical!$B$7:$B$1446,0))*IF(AH40="n/a",1.03,IF(AH40&lt;0,1.01,IF(AH40&gt;10,1.1,(1+AH40/100))))</f>
        <v>1.4850000000000003</v>
      </c>
      <c r="AS40" s="935">
        <f t="shared" si="26"/>
        <v>1.5075720000000006</v>
      </c>
      <c r="AT40" s="935">
        <f t="shared" si="15"/>
        <v>1.5829506000000007</v>
      </c>
      <c r="AU40" s="935">
        <f t="shared" si="15"/>
        <v>1.6620981300000008</v>
      </c>
      <c r="AV40" s="935">
        <f t="shared" si="15"/>
        <v>1.7452030365000009</v>
      </c>
      <c r="AW40" s="702">
        <f t="shared" si="27"/>
        <v>7.9828237665000028</v>
      </c>
      <c r="AX40" s="810">
        <f t="shared" si="28"/>
        <v>18.894257435502965</v>
      </c>
      <c r="AY40" s="991">
        <v>0.6</v>
      </c>
      <c r="AZ40" s="922">
        <v>18.34</v>
      </c>
      <c r="BA40" s="922">
        <v>-20.28</v>
      </c>
      <c r="BB40" s="922">
        <v>0.9900000000000001</v>
      </c>
      <c r="BC40" s="922">
        <v>-4.8599999999999994</v>
      </c>
      <c r="BE40" s="664">
        <v>1981</v>
      </c>
      <c r="BF40" s="946" t="e">
        <f>#VALUE!</f>
        <v>#VALUE!</v>
      </c>
      <c r="BG40" s="931">
        <v>1.4000000000000001</v>
      </c>
    </row>
    <row r="41" spans="1:59" ht="11.25" customHeight="1" x14ac:dyDescent="0.2">
      <c r="A41" s="609" t="s">
        <v>204</v>
      </c>
      <c r="B41" s="925" t="s">
        <v>205</v>
      </c>
      <c r="C41" s="988" t="s">
        <v>131</v>
      </c>
      <c r="D41" s="988" t="s">
        <v>4375</v>
      </c>
      <c r="E41" s="792">
        <v>49</v>
      </c>
      <c r="F41" s="526">
        <v>28</v>
      </c>
      <c r="G41" s="526" t="s">
        <v>37</v>
      </c>
      <c r="H41" s="526" t="s">
        <v>37</v>
      </c>
      <c r="I41" s="916">
        <v>68.569999999999993</v>
      </c>
      <c r="J41" s="702">
        <f t="shared" si="16"/>
        <v>1.8229546448884353</v>
      </c>
      <c r="K41" s="927">
        <v>0.3125</v>
      </c>
      <c r="L41" s="639">
        <v>4</v>
      </c>
      <c r="M41" s="693">
        <f t="shared" si="17"/>
        <v>1.25</v>
      </c>
      <c r="N41" s="921" t="s">
        <v>149</v>
      </c>
      <c r="O41" s="795">
        <v>0.29749999999999999</v>
      </c>
      <c r="P41" s="658">
        <v>43251</v>
      </c>
      <c r="Q41" s="658">
        <v>43266</v>
      </c>
      <c r="R41" s="693">
        <f t="shared" si="18"/>
        <v>5.0420168067226943</v>
      </c>
      <c r="S41" s="759">
        <f>IF(INDEX(Historical!$D$7:$D$1437,MATCH(B41,Historical!$B$7:$B$1446,0))=0,"n/a",(INDEX(Historical!$C$7:$C$1437,MATCH(B41,Historical!$B$7:$B$1446,0))/INDEX(Historical!$D$7:$D$1437,MATCH(B41,Historical!$B$7:$B$1446,0))-1)*100)</f>
        <v>5.1063829787234338</v>
      </c>
      <c r="T41" s="759">
        <f>IF(INDEX(Historical!$F$7:$F$1430,MATCH(B41,Historical!$B$7:$B$1446,0))=0,"n/a",((INDEX(Historical!$C$7:$C$1437,MATCH(B41,Historical!$B$7:$B$1446,0))/INDEX(Historical!$F$7:$F$1430,MATCH(B41,Historical!$B$7:$B$1446,0)))^(1/3)-1)*100)</f>
        <v>5.5583402217193489</v>
      </c>
      <c r="U41" s="759">
        <f>IF(INDEX(Historical!$H$7:$H$1430,MATCH(B41,Historical!$B$7:$B$1446,0))=0,"n/a",((INDEX(Historical!$C$7:$C$1437,MATCH(B41,Historical!$B$7:$B$1446,0))/INDEX(Historical!$H$7:$H$1430,MATCH(B41,Historical!$B$7:$B$1446,0)))^(1/5)-1)*100)</f>
        <v>4.7341171934376369</v>
      </c>
      <c r="V41" s="759">
        <f>IF(INDEX(Historical!$O$7:$O$1430,MATCH(B41,Historical!$B$7:$B$1446,0))=0,"n/a",((INDEX(Historical!$C$7:$C$1437,MATCH(B41,Historical!$B$7:$B$1446,0))/INDEX(Historical!$O$7:$O$1430,MATCH(B41,Historical!$B$7:$B$1446,0)))^(1/10)-1)*100)</f>
        <v>3.4471257805276379</v>
      </c>
      <c r="W41" s="760">
        <f t="shared" si="19"/>
        <v>1.3733520314750465</v>
      </c>
      <c r="X41" s="761" t="str">
        <f t="shared" si="20"/>
        <v>n/a</v>
      </c>
      <c r="Y41" s="725" t="s">
        <v>452</v>
      </c>
      <c r="Z41" s="702">
        <f t="shared" si="21"/>
        <v>92.592592592592581</v>
      </c>
      <c r="AA41" s="935">
        <f t="shared" si="22"/>
        <v>50.792592592592584</v>
      </c>
      <c r="AB41" s="639">
        <v>12</v>
      </c>
      <c r="AC41" s="916">
        <v>1.35</v>
      </c>
      <c r="AD41" s="916">
        <v>8.49</v>
      </c>
      <c r="AE41" s="916">
        <v>7.05</v>
      </c>
      <c r="AF41" s="916">
        <v>2.79</v>
      </c>
      <c r="AG41" s="916">
        <v>5.7</v>
      </c>
      <c r="AH41" s="916">
        <v>-41.199999999999996</v>
      </c>
      <c r="AI41" s="916">
        <v>6.8199999999999994</v>
      </c>
      <c r="AJ41" s="916">
        <v>-4.3</v>
      </c>
      <c r="AK41" s="916">
        <v>6</v>
      </c>
      <c r="AL41" s="931">
        <v>822.84</v>
      </c>
      <c r="AM41" s="922">
        <v>0.6</v>
      </c>
      <c r="AN41" s="916">
        <v>1.07</v>
      </c>
      <c r="AO41" s="802">
        <f t="shared" si="23"/>
        <v>-44.23552075426651</v>
      </c>
      <c r="AP41" s="803">
        <f t="shared" si="24"/>
        <v>6.5570718383260722</v>
      </c>
      <c r="AQ41" s="936">
        <f t="shared" si="25"/>
        <v>150.96377191701356</v>
      </c>
      <c r="AR41" s="702">
        <f>INDEX(Historical!$C$7:$C$1437,MATCH(B41,Historical!$B$7:$B$1446,0))*IF(AH41="n/a",1.03,IF(AH41&lt;0,1.01,IF(AH41&gt;10,1.1,(1+AH41/100))))</f>
        <v>1.2473500000000002</v>
      </c>
      <c r="AS41" s="935">
        <f t="shared" si="26"/>
        <v>1.3324192700000002</v>
      </c>
      <c r="AT41" s="935">
        <f t="shared" si="15"/>
        <v>1.4123644262000001</v>
      </c>
      <c r="AU41" s="935">
        <f t="shared" si="15"/>
        <v>1.4971062917720002</v>
      </c>
      <c r="AV41" s="935">
        <f t="shared" si="15"/>
        <v>1.5869326692783203</v>
      </c>
      <c r="AW41" s="702">
        <f t="shared" si="27"/>
        <v>7.0761726572503214</v>
      </c>
      <c r="AX41" s="810">
        <f t="shared" si="28"/>
        <v>10.319633450853614</v>
      </c>
      <c r="AY41" s="991">
        <v>-0.03</v>
      </c>
      <c r="AZ41" s="922">
        <v>10.51</v>
      </c>
      <c r="BA41" s="922">
        <v>-2.65</v>
      </c>
      <c r="BB41" s="922">
        <v>0.36</v>
      </c>
      <c r="BC41" s="922">
        <v>0.8</v>
      </c>
      <c r="BE41" s="664">
        <v>1970</v>
      </c>
      <c r="BF41" s="946" t="e">
        <f>#VALUE!</f>
        <v>#VALUE!</v>
      </c>
      <c r="BG41" s="931">
        <v>1.7999999999999998</v>
      </c>
    </row>
    <row r="42" spans="1:59" ht="11.25" customHeight="1" x14ac:dyDescent="0.2">
      <c r="A42" s="609" t="s">
        <v>177</v>
      </c>
      <c r="B42" s="925" t="s">
        <v>178</v>
      </c>
      <c r="C42" s="988" t="s">
        <v>179</v>
      </c>
      <c r="D42" s="988" t="s">
        <v>4371</v>
      </c>
      <c r="E42" s="792">
        <v>32</v>
      </c>
      <c r="F42" s="526">
        <v>90</v>
      </c>
      <c r="G42" s="526" t="s">
        <v>115</v>
      </c>
      <c r="H42" s="526" t="s">
        <v>115</v>
      </c>
      <c r="I42" s="916">
        <v>120.06</v>
      </c>
      <c r="J42" s="702">
        <f t="shared" si="16"/>
        <v>3.9646843245044137</v>
      </c>
      <c r="K42" s="933">
        <v>1.19</v>
      </c>
      <c r="L42" s="639">
        <v>4</v>
      </c>
      <c r="M42" s="693">
        <f t="shared" si="17"/>
        <v>4.76</v>
      </c>
      <c r="N42" s="921" t="s">
        <v>111</v>
      </c>
      <c r="O42" s="796">
        <v>1.1200000000000001</v>
      </c>
      <c r="P42" s="915">
        <v>43510</v>
      </c>
      <c r="Q42" s="915">
        <v>43535</v>
      </c>
      <c r="R42" s="693">
        <f t="shared" si="18"/>
        <v>6.2499999999999858</v>
      </c>
      <c r="S42" s="759">
        <f>IF(INDEX(Historical!$D$7:$D$1437,MATCH(B42,Historical!$B$7:$B$1446,0))=0,"n/a",(INDEX(Historical!$C$7:$C$1437,MATCH(B42,Historical!$B$7:$B$1446,0))/INDEX(Historical!$D$7:$D$1437,MATCH(B42,Historical!$B$7:$B$1446,0))-1)*100)</f>
        <v>3.7037037037036979</v>
      </c>
      <c r="T42" s="759">
        <f>IF(INDEX(Historical!$F$7:$F$1430,MATCH(B42,Historical!$B$7:$B$1446,0))=0,"n/a",((INDEX(Historical!$C$7:$C$1437,MATCH(B42,Historical!$B$7:$B$1446,0))/INDEX(Historical!$F$7:$F$1430,MATCH(B42,Historical!$B$7:$B$1446,0)))^(1/3)-1)*100)</f>
        <v>1.5339810983894031</v>
      </c>
      <c r="U42" s="759">
        <f>IF(INDEX(Historical!$H$7:$H$1430,MATCH(B42,Historical!$B$7:$B$1446,0))=0,"n/a",((INDEX(Historical!$C$7:$C$1437,MATCH(B42,Historical!$B$7:$B$1446,0))/INDEX(Historical!$H$7:$H$1430,MATCH(B42,Historical!$B$7:$B$1446,0)))^(1/5)-1)*100)</f>
        <v>2.8117334006426242</v>
      </c>
      <c r="V42" s="759">
        <f>IF(INDEX(Historical!$O$7:$O$1430,MATCH(B42,Historical!$B$7:$B$1446,0))=0,"n/a",((INDEX(Historical!$C$7:$C$1437,MATCH(B42,Historical!$B$7:$B$1446,0))/INDEX(Historical!$O$7:$O$1430,MATCH(B42,Historical!$B$7:$B$1446,0)))^(1/10)-1)*100)</f>
        <v>5.8804428967479172</v>
      </c>
      <c r="W42" s="760">
        <f t="shared" si="19"/>
        <v>0.47814993700518843</v>
      </c>
      <c r="X42" s="761" t="str">
        <f t="shared" si="20"/>
        <v>n/a</v>
      </c>
      <c r="Y42" s="716"/>
      <c r="Z42" s="702">
        <f t="shared" si="21"/>
        <v>61.578266494178521</v>
      </c>
      <c r="AA42" s="935">
        <f t="shared" si="22"/>
        <v>15.53169469598965</v>
      </c>
      <c r="AB42" s="639">
        <v>12</v>
      </c>
      <c r="AC42" s="916">
        <v>7.73</v>
      </c>
      <c r="AD42" s="916">
        <v>0.21</v>
      </c>
      <c r="AE42" s="916">
        <v>1.45</v>
      </c>
      <c r="AF42" s="916">
        <v>1.47</v>
      </c>
      <c r="AG42" s="916">
        <v>9.3000000000000007</v>
      </c>
      <c r="AH42" s="918">
        <v>104.5</v>
      </c>
      <c r="AI42" s="918">
        <v>14.87</v>
      </c>
      <c r="AJ42" s="916">
        <v>-7.0000000000000009</v>
      </c>
      <c r="AK42" s="916">
        <v>73</v>
      </c>
      <c r="AL42" s="928">
        <v>230250</v>
      </c>
      <c r="AM42" s="922">
        <v>0.05</v>
      </c>
      <c r="AN42" s="916">
        <v>0.22</v>
      </c>
      <c r="AO42" s="802">
        <f t="shared" si="23"/>
        <v>-8.7552769708426119</v>
      </c>
      <c r="AP42" s="803">
        <f t="shared" si="24"/>
        <v>6.7764177251470379</v>
      </c>
      <c r="AQ42" s="936">
        <f t="shared" si="25"/>
        <v>0.73417428085946757</v>
      </c>
      <c r="AR42" s="702">
        <f>INDEX(Historical!$C$7:$C$1437,MATCH(B42,Historical!$B$7:$B$1446,0))*IF(AH42="n/a",1.03,IF(AH42&lt;0,1.01,IF(AH42&gt;10,1.1,(1+AH42/100))))</f>
        <v>4.9280000000000008</v>
      </c>
      <c r="AS42" s="935">
        <f t="shared" si="26"/>
        <v>5.4208000000000016</v>
      </c>
      <c r="AT42" s="935">
        <f t="shared" si="15"/>
        <v>5.962880000000002</v>
      </c>
      <c r="AU42" s="935">
        <f t="shared" si="15"/>
        <v>6.5591680000000023</v>
      </c>
      <c r="AV42" s="935">
        <f t="shared" si="15"/>
        <v>7.2150848000000032</v>
      </c>
      <c r="AW42" s="702">
        <f t="shared" si="27"/>
        <v>30.085932800000009</v>
      </c>
      <c r="AX42" s="810">
        <f t="shared" si="28"/>
        <v>25.059081126103621</v>
      </c>
      <c r="AY42" s="991">
        <v>0.99</v>
      </c>
      <c r="AZ42" s="922">
        <v>19.8</v>
      </c>
      <c r="BA42" s="922">
        <v>-8.41</v>
      </c>
      <c r="BB42" s="922">
        <v>-1.8900000000000001</v>
      </c>
      <c r="BC42" s="922">
        <v>1.1900000000000002</v>
      </c>
      <c r="BE42" s="664">
        <v>1988</v>
      </c>
      <c r="BF42" s="946" t="e">
        <f>#VALUE!</f>
        <v>#VALUE!</v>
      </c>
      <c r="BG42" s="931">
        <v>5.5</v>
      </c>
    </row>
    <row r="43" spans="1:59" s="838" customFormat="1" ht="11.25" customHeight="1" x14ac:dyDescent="0.2">
      <c r="A43" s="697" t="s">
        <v>167</v>
      </c>
      <c r="B43" s="846" t="s">
        <v>168</v>
      </c>
      <c r="C43" s="988" t="s">
        <v>131</v>
      </c>
      <c r="D43" s="988" t="s">
        <v>4375</v>
      </c>
      <c r="E43" s="818">
        <v>52</v>
      </c>
      <c r="F43" s="526">
        <v>20</v>
      </c>
      <c r="G43" s="1171" t="s">
        <v>37</v>
      </c>
      <c r="H43" s="1171" t="s">
        <v>37</v>
      </c>
      <c r="I43" s="831">
        <v>50.39</v>
      </c>
      <c r="J43" s="820">
        <f t="shared" si="16"/>
        <v>1.5677713832109548</v>
      </c>
      <c r="K43" s="821">
        <v>0.19750000000000001</v>
      </c>
      <c r="L43" s="822">
        <v>4</v>
      </c>
      <c r="M43" s="823">
        <f t="shared" si="17"/>
        <v>0.79</v>
      </c>
      <c r="N43" s="824" t="s">
        <v>435</v>
      </c>
      <c r="O43" s="825">
        <v>0.1875</v>
      </c>
      <c r="P43" s="826">
        <v>43504</v>
      </c>
      <c r="Q43" s="826">
        <v>43518</v>
      </c>
      <c r="R43" s="823">
        <f t="shared" si="18"/>
        <v>5.3333333333333375</v>
      </c>
      <c r="S43" s="759">
        <f>IF(INDEX(Historical!$D$7:$D$1437,MATCH(B43,Historical!$B$7:$B$1446,0))=0,"n/a",(INDEX(Historical!$C$7:$C$1437,MATCH(B43,Historical!$B$7:$B$1446,0))/INDEX(Historical!$D$7:$D$1437,MATCH(B43,Historical!$B$7:$B$1446,0))-1)*100)</f>
        <v>4.4444444444444509</v>
      </c>
      <c r="T43" s="759">
        <f>IF(INDEX(Historical!$F$7:$F$1430,MATCH(B43,Historical!$B$7:$B$1446,0))=0,"n/a",((INDEX(Historical!$C$7:$C$1437,MATCH(B43,Historical!$B$7:$B$1446,0))/INDEX(Historical!$F$7:$F$1430,MATCH(B43,Historical!$B$7:$B$1446,0)))^(1/3)-1)*100)</f>
        <v>3.9236390803086385</v>
      </c>
      <c r="U43" s="759">
        <f>IF(INDEX(Historical!$H$7:$H$1430,MATCH(B43,Historical!$B$7:$B$1446,0))=0,"n/a",((INDEX(Historical!$C$7:$C$1437,MATCH(B43,Historical!$B$7:$B$1446,0))/INDEX(Historical!$H$7:$H$1430,MATCH(B43,Historical!$B$7:$B$1446,0)))^(1/5)-1)*100)</f>
        <v>3.2779415436246184</v>
      </c>
      <c r="V43" s="759">
        <f>IF(INDEX(Historical!$O$7:$O$1430,MATCH(B43,Historical!$B$7:$B$1446,0))=0,"n/a",((INDEX(Historical!$C$7:$C$1437,MATCH(B43,Historical!$B$7:$B$1446,0))/INDEX(Historical!$O$7:$O$1430,MATCH(B43,Historical!$B$7:$B$1446,0)))^(1/10)-1)*100)</f>
        <v>2.5430421305122186</v>
      </c>
      <c r="W43" s="827">
        <f t="shared" si="19"/>
        <v>1.2889843641577328</v>
      </c>
      <c r="X43" s="828">
        <f t="shared" si="20"/>
        <v>9.5288998361180766E-2</v>
      </c>
      <c r="Y43" s="843"/>
      <c r="Z43" s="820">
        <f t="shared" si="21"/>
        <v>18.11926605504587</v>
      </c>
      <c r="AA43" s="830">
        <f t="shared" si="22"/>
        <v>11.557339449541283</v>
      </c>
      <c r="AB43" s="822">
        <v>12</v>
      </c>
      <c r="AC43" s="831">
        <v>4.3600000000000003</v>
      </c>
      <c r="AD43" s="831">
        <v>1.18</v>
      </c>
      <c r="AE43" s="831">
        <v>3.51</v>
      </c>
      <c r="AF43" s="831">
        <v>3.39</v>
      </c>
      <c r="AG43" s="831">
        <v>8.5</v>
      </c>
      <c r="AH43" s="831">
        <v>18.5</v>
      </c>
      <c r="AI43" s="831">
        <v>14.829999999999998</v>
      </c>
      <c r="AJ43" s="831">
        <v>34.4</v>
      </c>
      <c r="AK43" s="831">
        <v>9.8000000000000007</v>
      </c>
      <c r="AL43" s="832">
        <v>2430</v>
      </c>
      <c r="AM43" s="833">
        <v>1</v>
      </c>
      <c r="AN43" s="831">
        <v>1.32</v>
      </c>
      <c r="AO43" s="834">
        <f t="shared" si="23"/>
        <v>-6.7116265227057097</v>
      </c>
      <c r="AP43" s="835">
        <f t="shared" si="24"/>
        <v>4.8457129268355734</v>
      </c>
      <c r="AQ43" s="836">
        <f t="shared" si="25"/>
        <v>31.958546915217024</v>
      </c>
      <c r="AR43" s="702">
        <f>INDEX(Historical!$C$7:$C$1437,MATCH(B43,Historical!$B$7:$B$1446,0))*IF(AH43="n/a",1.03,IF(AH43&lt;0,1.01,IF(AH43&gt;10,1.1,(1+AH43/100))))</f>
        <v>0.82720000000000005</v>
      </c>
      <c r="AS43" s="830">
        <f t="shared" si="26"/>
        <v>0.90992000000000017</v>
      </c>
      <c r="AT43" s="830">
        <f t="shared" si="15"/>
        <v>0.99909216000000023</v>
      </c>
      <c r="AU43" s="830">
        <f t="shared" si="15"/>
        <v>1.0970031916800003</v>
      </c>
      <c r="AV43" s="830">
        <f t="shared" si="15"/>
        <v>1.2045095044646403</v>
      </c>
      <c r="AW43" s="820">
        <f t="shared" si="27"/>
        <v>5.0377248561446413</v>
      </c>
      <c r="AX43" s="837">
        <f t="shared" si="28"/>
        <v>9.9974694505747994</v>
      </c>
      <c r="AY43" s="992">
        <v>0.35</v>
      </c>
      <c r="AZ43" s="833">
        <v>32.08</v>
      </c>
      <c r="BA43" s="833">
        <v>-8.4599999999999991</v>
      </c>
      <c r="BB43" s="833">
        <v>-3.2300000000000004</v>
      </c>
      <c r="BC43" s="833">
        <v>9.8699999999999992</v>
      </c>
      <c r="BD43" s="961"/>
      <c r="BE43" s="664">
        <v>1968</v>
      </c>
      <c r="BF43" s="946" t="e">
        <f>#VALUE!</f>
        <v>#VALUE!</v>
      </c>
      <c r="BG43" s="893">
        <v>2.1</v>
      </c>
    </row>
    <row r="44" spans="1:59" ht="11.25" customHeight="1" x14ac:dyDescent="0.2">
      <c r="A44" s="537" t="s">
        <v>208</v>
      </c>
      <c r="B44" s="925" t="s">
        <v>209</v>
      </c>
      <c r="C44" s="988" t="s">
        <v>112</v>
      </c>
      <c r="D44" s="988" t="s">
        <v>213</v>
      </c>
      <c r="E44" s="792">
        <v>32</v>
      </c>
      <c r="F44" s="526">
        <v>85</v>
      </c>
      <c r="G44" s="526" t="s">
        <v>37</v>
      </c>
      <c r="H44" s="526" t="s">
        <v>37</v>
      </c>
      <c r="I44" s="916">
        <v>53.54</v>
      </c>
      <c r="J44" s="702">
        <f t="shared" si="16"/>
        <v>1.4194994396712739</v>
      </c>
      <c r="K44" s="933">
        <v>0.19</v>
      </c>
      <c r="L44" s="639">
        <v>4</v>
      </c>
      <c r="M44" s="693">
        <f t="shared" si="17"/>
        <v>0.76</v>
      </c>
      <c r="N44" s="921" t="s">
        <v>210</v>
      </c>
      <c r="O44" s="796">
        <v>0.18</v>
      </c>
      <c r="P44" s="658">
        <v>43259</v>
      </c>
      <c r="Q44" s="658">
        <v>43279</v>
      </c>
      <c r="R44" s="693">
        <f t="shared" si="18"/>
        <v>5.5555555555555607</v>
      </c>
      <c r="S44" s="759">
        <f>IF(INDEX(Historical!$D$7:$D$1437,MATCH(B44,Historical!$B$7:$B$1446,0))=0,"n/a",(INDEX(Historical!$C$7:$C$1437,MATCH(B44,Historical!$B$7:$B$1446,0))/INDEX(Historical!$D$7:$D$1437,MATCH(B44,Historical!$B$7:$B$1446,0))-1)*100)</f>
        <v>5.6338028169014231</v>
      </c>
      <c r="T44" s="759">
        <f>IF(INDEX(Historical!$F$7:$F$1430,MATCH(B44,Historical!$B$7:$B$1446,0))=0,"n/a",((INDEX(Historical!$C$7:$C$1437,MATCH(B44,Historical!$B$7:$B$1446,0))/INDEX(Historical!$F$7:$F$1430,MATCH(B44,Historical!$B$7:$B$1446,0)))^(1/3)-1)*100)</f>
        <v>3.831426397387494</v>
      </c>
      <c r="U44" s="759">
        <f>IF(INDEX(Historical!$H$7:$H$1430,MATCH(B44,Historical!$B$7:$B$1446,0))=0,"n/a",((INDEX(Historical!$C$7:$C$1437,MATCH(B44,Historical!$B$7:$B$1446,0))/INDEX(Historical!$H$7:$H$1430,MATCH(B44,Historical!$B$7:$B$1446,0)))^(1/5)-1)*100)</f>
        <v>8.4471771197698544</v>
      </c>
      <c r="V44" s="759">
        <f>IF(INDEX(Historical!$O$7:$O$1430,MATCH(B44,Historical!$B$7:$B$1446,0))=0,"n/a",((INDEX(Historical!$C$7:$C$1437,MATCH(B44,Historical!$B$7:$B$1446,0))/INDEX(Historical!$O$7:$O$1430,MATCH(B44,Historical!$B$7:$B$1446,0)))^(1/10)-1)*100)</f>
        <v>12.920586405833623</v>
      </c>
      <c r="W44" s="760">
        <f t="shared" si="19"/>
        <v>0.65377660536800164</v>
      </c>
      <c r="X44" s="761" t="str">
        <f t="shared" si="20"/>
        <v>n/a</v>
      </c>
      <c r="Y44" s="926"/>
      <c r="Z44" s="702">
        <f t="shared" si="21"/>
        <v>31.932773109243701</v>
      </c>
      <c r="AA44" s="935">
        <f t="shared" si="22"/>
        <v>22.495798319327733</v>
      </c>
      <c r="AB44" s="639">
        <v>7</v>
      </c>
      <c r="AC44" s="916">
        <v>2.38</v>
      </c>
      <c r="AD44" s="916">
        <v>2.81</v>
      </c>
      <c r="AE44" s="916">
        <v>2.4300000000000002</v>
      </c>
      <c r="AF44" s="916">
        <v>7.92</v>
      </c>
      <c r="AG44" s="916">
        <v>36</v>
      </c>
      <c r="AH44" s="916">
        <v>-14.299999999999999</v>
      </c>
      <c r="AI44" s="916">
        <v>9</v>
      </c>
      <c r="AJ44" s="916">
        <v>-2</v>
      </c>
      <c r="AK44" s="916">
        <v>8</v>
      </c>
      <c r="AL44" s="928">
        <v>6870</v>
      </c>
      <c r="AM44" s="922">
        <v>0.3</v>
      </c>
      <c r="AN44" s="916">
        <v>0.81</v>
      </c>
      <c r="AO44" s="802">
        <f t="shared" si="23"/>
        <v>-12.629121759886605</v>
      </c>
      <c r="AP44" s="803">
        <f t="shared" si="24"/>
        <v>9.8666765594411281</v>
      </c>
      <c r="AQ44" s="936">
        <f t="shared" si="25"/>
        <v>181.39866752355741</v>
      </c>
      <c r="AR44" s="702">
        <f>INDEX(Historical!$C$7:$C$1437,MATCH(B44,Historical!$B$7:$B$1446,0))*IF(AH44="n/a",1.03,IF(AH44&lt;0,1.01,IF(AH44&gt;10,1.1,(1+AH44/100))))</f>
        <v>0.75750000000000006</v>
      </c>
      <c r="AS44" s="935">
        <f t="shared" si="26"/>
        <v>0.82567500000000016</v>
      </c>
      <c r="AT44" s="935">
        <f t="shared" si="15"/>
        <v>0.89172900000000022</v>
      </c>
      <c r="AU44" s="935">
        <f t="shared" si="15"/>
        <v>0.96306732000000028</v>
      </c>
      <c r="AV44" s="935">
        <f t="shared" si="15"/>
        <v>1.0401127056000004</v>
      </c>
      <c r="AW44" s="702">
        <f t="shared" si="27"/>
        <v>4.4780840256000012</v>
      </c>
      <c r="AX44" s="810">
        <f t="shared" si="28"/>
        <v>8.3639970593948476</v>
      </c>
      <c r="AY44" s="991">
        <v>1.44</v>
      </c>
      <c r="AZ44" s="922">
        <v>32.950000000000003</v>
      </c>
      <c r="BA44" s="922">
        <v>-9.91</v>
      </c>
      <c r="BB44" s="922">
        <v>4.8599999999999994</v>
      </c>
      <c r="BC44" s="922">
        <v>6</v>
      </c>
      <c r="BE44" s="664">
        <v>1987</v>
      </c>
      <c r="BF44" s="946" t="e">
        <f>#VALUE!</f>
        <v>#VALUE!</v>
      </c>
      <c r="BG44" s="931">
        <v>14.6</v>
      </c>
    </row>
    <row r="45" spans="1:59" ht="11.25" customHeight="1" x14ac:dyDescent="0.2">
      <c r="A45" s="537" t="s">
        <v>211</v>
      </c>
      <c r="B45" s="925" t="s">
        <v>212</v>
      </c>
      <c r="C45" s="988" t="s">
        <v>112</v>
      </c>
      <c r="D45" s="988" t="s">
        <v>213</v>
      </c>
      <c r="E45" s="792">
        <v>63</v>
      </c>
      <c r="F45" s="526">
        <v>2</v>
      </c>
      <c r="G45" s="526" t="s">
        <v>115</v>
      </c>
      <c r="H45" s="526" t="s">
        <v>37</v>
      </c>
      <c r="I45" s="916">
        <v>98.04</v>
      </c>
      <c r="J45" s="702">
        <f t="shared" si="16"/>
        <v>1.9583843329253363</v>
      </c>
      <c r="K45" s="927">
        <v>0.48</v>
      </c>
      <c r="L45" s="639">
        <v>4</v>
      </c>
      <c r="M45" s="693">
        <f t="shared" si="17"/>
        <v>1.92</v>
      </c>
      <c r="N45" s="921" t="s">
        <v>149</v>
      </c>
      <c r="O45" s="795">
        <v>0.47</v>
      </c>
      <c r="P45" s="915">
        <v>43343</v>
      </c>
      <c r="Q45" s="915">
        <v>43360</v>
      </c>
      <c r="R45" s="693">
        <f t="shared" si="18"/>
        <v>2.1276595744680873</v>
      </c>
      <c r="S45" s="759">
        <f>IF(INDEX(Historical!$D$7:$D$1437,MATCH(B45,Historical!$B$7:$B$1446,0))=0,"n/a",(INDEX(Historical!$C$7:$C$1437,MATCH(B45,Historical!$B$7:$B$1446,0))/INDEX(Historical!$D$7:$D$1437,MATCH(B45,Historical!$B$7:$B$1446,0))-1)*100)</f>
        <v>4.3956043956044022</v>
      </c>
      <c r="T45" s="759">
        <f>IF(INDEX(Historical!$F$7:$F$1430,MATCH(B45,Historical!$B$7:$B$1446,0))=0,"n/a",((INDEX(Historical!$C$7:$C$1437,MATCH(B45,Historical!$B$7:$B$1446,0))/INDEX(Historical!$F$7:$F$1430,MATCH(B45,Historical!$B$7:$B$1446,0)))^(1/3)-1)*100)</f>
        <v>5.0275539286758431</v>
      </c>
      <c r="U45" s="759">
        <f>IF(INDEX(Historical!$H$7:$H$1430,MATCH(B45,Historical!$B$7:$B$1446,0))=0,"n/a",((INDEX(Historical!$C$7:$C$1437,MATCH(B45,Historical!$B$7:$B$1446,0))/INDEX(Historical!$H$7:$H$1430,MATCH(B45,Historical!$B$7:$B$1446,0)))^(1/5)-1)*100)</f>
        <v>9.423001513224305</v>
      </c>
      <c r="V45" s="759">
        <f>IF(INDEX(Historical!$O$7:$O$1430,MATCH(B45,Historical!$B$7:$B$1446,0))=0,"n/a",((INDEX(Historical!$C$7:$C$1437,MATCH(B45,Historical!$B$7:$B$1446,0))/INDEX(Historical!$O$7:$O$1430,MATCH(B45,Historical!$B$7:$B$1446,0)))^(1/10)-1)*100)</f>
        <v>9.7152156346552943</v>
      </c>
      <c r="W45" s="760">
        <f t="shared" si="19"/>
        <v>0.96992201383686971</v>
      </c>
      <c r="X45" s="761" t="str">
        <f t="shared" si="20"/>
        <v>n/a</v>
      </c>
      <c r="Y45" s="926"/>
      <c r="Z45" s="702">
        <f t="shared" si="21"/>
        <v>49.230769230769226</v>
      </c>
      <c r="AA45" s="935">
        <f t="shared" si="22"/>
        <v>25.138461538461542</v>
      </c>
      <c r="AB45" s="639">
        <v>12</v>
      </c>
      <c r="AC45" s="916">
        <v>3.9</v>
      </c>
      <c r="AD45" s="916">
        <v>2.31</v>
      </c>
      <c r="AE45" s="916">
        <v>2</v>
      </c>
      <c r="AF45" s="916">
        <v>5.01</v>
      </c>
      <c r="AG45" s="916">
        <v>19.5</v>
      </c>
      <c r="AH45" s="916">
        <v>-12.5</v>
      </c>
      <c r="AI45" s="916">
        <v>7.53</v>
      </c>
      <c r="AJ45" s="916">
        <v>-3.4000000000000004</v>
      </c>
      <c r="AK45" s="916">
        <v>10.9</v>
      </c>
      <c r="AL45" s="928">
        <v>14130</v>
      </c>
      <c r="AM45" s="922">
        <v>0.5</v>
      </c>
      <c r="AN45" s="916">
        <v>1.1599999999999999</v>
      </c>
      <c r="AO45" s="802">
        <f t="shared" si="23"/>
        <v>-13.757075692311901</v>
      </c>
      <c r="AP45" s="803">
        <f t="shared" si="24"/>
        <v>11.381385846149641</v>
      </c>
      <c r="AQ45" s="936">
        <f t="shared" si="25"/>
        <v>136.5903090977616</v>
      </c>
      <c r="AR45" s="702">
        <f>INDEX(Historical!$C$7:$C$1437,MATCH(B45,Historical!$B$7:$B$1446,0))*IF(AH45="n/a",1.03,IF(AH45&lt;0,1.01,IF(AH45&gt;10,1.1,(1+AH45/100))))</f>
        <v>1.9189999999999998</v>
      </c>
      <c r="AS45" s="935">
        <f t="shared" si="26"/>
        <v>2.0635006999999996</v>
      </c>
      <c r="AT45" s="935">
        <f t="shared" si="15"/>
        <v>2.2698507699999997</v>
      </c>
      <c r="AU45" s="935">
        <f t="shared" si="15"/>
        <v>2.4968358469999998</v>
      </c>
      <c r="AV45" s="935">
        <f t="shared" si="15"/>
        <v>2.7465194316999999</v>
      </c>
      <c r="AW45" s="702">
        <f t="shared" si="27"/>
        <v>11.495706748699998</v>
      </c>
      <c r="AX45" s="810">
        <f t="shared" si="28"/>
        <v>11.725527079457363</v>
      </c>
      <c r="AY45" s="991">
        <v>1.48</v>
      </c>
      <c r="AZ45" s="922">
        <v>48.93</v>
      </c>
      <c r="BA45" s="922">
        <v>-0.77</v>
      </c>
      <c r="BB45" s="922">
        <v>4.87</v>
      </c>
      <c r="BC45" s="922">
        <v>15.110000000000001</v>
      </c>
      <c r="BE45" s="664">
        <v>1956</v>
      </c>
      <c r="BF45" s="946" t="e">
        <f>#VALUE!</f>
        <v>#VALUE!</v>
      </c>
      <c r="BG45" s="931">
        <v>6.4</v>
      </c>
    </row>
    <row r="46" spans="1:59" ht="11.25" customHeight="1" x14ac:dyDescent="0.2">
      <c r="A46" s="609" t="s">
        <v>563</v>
      </c>
      <c r="B46" s="925" t="s">
        <v>564</v>
      </c>
      <c r="C46" s="988" t="s">
        <v>108</v>
      </c>
      <c r="D46" s="988" t="s">
        <v>4373</v>
      </c>
      <c r="E46" s="792">
        <v>25</v>
      </c>
      <c r="F46" s="526">
        <v>131</v>
      </c>
      <c r="G46" s="526" t="s">
        <v>37</v>
      </c>
      <c r="H46" s="526" t="s">
        <v>106</v>
      </c>
      <c r="I46" s="924">
        <v>31.73</v>
      </c>
      <c r="J46" s="702">
        <f t="shared" si="16"/>
        <v>2.0170185943901671</v>
      </c>
      <c r="K46" s="927">
        <v>0.16</v>
      </c>
      <c r="L46" s="639">
        <v>4</v>
      </c>
      <c r="M46" s="693">
        <f t="shared" si="17"/>
        <v>0.64</v>
      </c>
      <c r="N46" s="921" t="s">
        <v>119</v>
      </c>
      <c r="O46" s="795">
        <v>0.14499999999999999</v>
      </c>
      <c r="P46" s="915">
        <v>43504</v>
      </c>
      <c r="Q46" s="915">
        <v>43528</v>
      </c>
      <c r="R46" s="693">
        <f t="shared" si="18"/>
        <v>10.344827586206906</v>
      </c>
      <c r="S46" s="759">
        <f>IF(INDEX(Historical!$D$7:$D$1437,MATCH(B46,Historical!$B$7:$B$1446,0))=0,"n/a",(INDEX(Historical!$C$7:$C$1437,MATCH(B46,Historical!$B$7:$B$1446,0))/INDEX(Historical!$D$7:$D$1437,MATCH(B46,Historical!$B$7:$B$1446,0))-1)*100)</f>
        <v>7.4074074074073959</v>
      </c>
      <c r="T46" s="759">
        <f>IF(INDEX(Historical!$F$7:$F$1430,MATCH(B46,Historical!$B$7:$B$1446,0))=0,"n/a",((INDEX(Historical!$C$7:$C$1437,MATCH(B46,Historical!$B$7:$B$1446,0))/INDEX(Historical!$F$7:$F$1430,MATCH(B46,Historical!$B$7:$B$1446,0)))^(1/3)-1)*100)</f>
        <v>5.0717574498580165</v>
      </c>
      <c r="U46" s="759">
        <f>IF(INDEX(Historical!$H$7:$H$1430,MATCH(B46,Historical!$B$7:$B$1446,0))=0,"n/a",((INDEX(Historical!$C$7:$C$1437,MATCH(B46,Historical!$B$7:$B$1446,0))/INDEX(Historical!$H$7:$H$1430,MATCH(B46,Historical!$B$7:$B$1446,0)))^(1/5)-1)*100)</f>
        <v>4.7451763732829999</v>
      </c>
      <c r="V46" s="759">
        <f>IF(INDEX(Historical!$O$7:$O$1430,MATCH(B46,Historical!$B$7:$B$1446,0))=0,"n/a",((INDEX(Historical!$C$7:$C$1437,MATCH(B46,Historical!$B$7:$B$1446,0))/INDEX(Historical!$O$7:$O$1430,MATCH(B46,Historical!$B$7:$B$1446,0)))^(1/10)-1)*100)</f>
        <v>4.8847987622069988</v>
      </c>
      <c r="W46" s="760">
        <f t="shared" si="19"/>
        <v>0.9714169619423757</v>
      </c>
      <c r="X46" s="761">
        <f t="shared" si="20"/>
        <v>0.37660129946690474</v>
      </c>
      <c r="Y46" s="925"/>
      <c r="Z46" s="702">
        <f t="shared" si="21"/>
        <v>24.521072796934867</v>
      </c>
      <c r="AA46" s="935">
        <f t="shared" si="22"/>
        <v>12.157088122605364</v>
      </c>
      <c r="AB46" s="639">
        <v>12</v>
      </c>
      <c r="AC46" s="916">
        <v>2.61</v>
      </c>
      <c r="AD46" s="916" t="s">
        <v>137</v>
      </c>
      <c r="AE46" s="916">
        <v>2.93</v>
      </c>
      <c r="AF46" s="916">
        <v>1.45</v>
      </c>
      <c r="AG46" s="916">
        <v>10.4</v>
      </c>
      <c r="AH46" s="916">
        <v>18.399999999999999</v>
      </c>
      <c r="AI46" s="916" t="s">
        <v>137</v>
      </c>
      <c r="AJ46" s="916">
        <v>12.6</v>
      </c>
      <c r="AK46" s="916" t="s">
        <v>137</v>
      </c>
      <c r="AL46" s="928">
        <v>372.83</v>
      </c>
      <c r="AM46" s="922">
        <v>15.2</v>
      </c>
      <c r="AN46" s="916">
        <v>0.06</v>
      </c>
      <c r="AO46" s="802">
        <f t="shared" si="23"/>
        <v>-5.3948931549321966</v>
      </c>
      <c r="AP46" s="803">
        <f t="shared" si="24"/>
        <v>6.7621949676731674</v>
      </c>
      <c r="AQ46" s="936">
        <f t="shared" si="25"/>
        <v>-11.486905481535858</v>
      </c>
      <c r="AR46" s="702">
        <f>INDEX(Historical!$C$7:$C$1437,MATCH(B46,Historical!$B$7:$B$1446,0))*IF(AH46="n/a",1.03,IF(AH46&lt;0,1.01,IF(AH46&gt;10,1.1,(1+AH46/100))))</f>
        <v>0.63800000000000001</v>
      </c>
      <c r="AS46" s="935">
        <f t="shared" si="26"/>
        <v>0.65714000000000006</v>
      </c>
      <c r="AT46" s="935">
        <f t="shared" si="15"/>
        <v>0.67685420000000007</v>
      </c>
      <c r="AU46" s="935">
        <f t="shared" si="15"/>
        <v>0.69715982600000004</v>
      </c>
      <c r="AV46" s="935">
        <f t="shared" si="15"/>
        <v>0.71807462078000006</v>
      </c>
      <c r="AW46" s="702">
        <f t="shared" si="27"/>
        <v>3.3872286467800001</v>
      </c>
      <c r="AX46" s="810">
        <f t="shared" si="28"/>
        <v>10.67516119375985</v>
      </c>
      <c r="AY46" s="991">
        <v>0.72</v>
      </c>
      <c r="AZ46" s="922">
        <v>17.690000000000001</v>
      </c>
      <c r="BA46" s="922">
        <v>-28.12</v>
      </c>
      <c r="BB46" s="922">
        <v>4.49</v>
      </c>
      <c r="BC46" s="922">
        <v>-2.81</v>
      </c>
      <c r="BE46" s="664">
        <v>1995</v>
      </c>
      <c r="BF46" s="946" t="e">
        <f>#VALUE!</f>
        <v>#VALUE!</v>
      </c>
      <c r="BG46" s="931">
        <v>0.89999999999999991</v>
      </c>
    </row>
    <row r="47" spans="1:59" ht="11.25" customHeight="1" x14ac:dyDescent="0.2">
      <c r="A47" s="609" t="s">
        <v>218</v>
      </c>
      <c r="B47" s="925" t="s">
        <v>219</v>
      </c>
      <c r="C47" s="988" t="s">
        <v>123</v>
      </c>
      <c r="D47" s="988" t="s">
        <v>4205</v>
      </c>
      <c r="E47" s="792">
        <v>27</v>
      </c>
      <c r="F47" s="526">
        <v>103</v>
      </c>
      <c r="G47" s="526" t="s">
        <v>37</v>
      </c>
      <c r="H47" s="526" t="s">
        <v>37</v>
      </c>
      <c r="I47" s="916">
        <v>184.08</v>
      </c>
      <c r="J47" s="702">
        <f t="shared" si="16"/>
        <v>0.9995654063450673</v>
      </c>
      <c r="K47" s="933">
        <v>0.46</v>
      </c>
      <c r="L47" s="639">
        <v>4</v>
      </c>
      <c r="M47" s="693">
        <f t="shared" si="17"/>
        <v>1.84</v>
      </c>
      <c r="N47" s="921" t="s">
        <v>220</v>
      </c>
      <c r="O47" s="796">
        <v>0.41</v>
      </c>
      <c r="P47" s="915">
        <v>43451</v>
      </c>
      <c r="Q47" s="915">
        <v>43480</v>
      </c>
      <c r="R47" s="693">
        <f t="shared" si="18"/>
        <v>12.195121951219525</v>
      </c>
      <c r="S47" s="759">
        <f>IF(INDEX(Historical!$D$7:$D$1437,MATCH(B47,Historical!$B$7:$B$1446,0))=0,"n/a",(INDEX(Historical!$C$7:$C$1437,MATCH(B47,Historical!$B$7:$B$1446,0))/INDEX(Historical!$D$7:$D$1437,MATCH(B47,Historical!$B$7:$B$1446,0))-1)*100)</f>
        <v>10.810810810810811</v>
      </c>
      <c r="T47" s="759">
        <f>IF(INDEX(Historical!$F$7:$F$1430,MATCH(B47,Historical!$B$7:$B$1446,0))=0,"n/a",((INDEX(Historical!$C$7:$C$1437,MATCH(B47,Historical!$B$7:$B$1446,0))/INDEX(Historical!$F$7:$F$1430,MATCH(B47,Historical!$B$7:$B$1446,0)))^(1/3)-1)*100)</f>
        <v>7.5036737139838161</v>
      </c>
      <c r="U47" s="759">
        <f>IF(INDEX(Historical!$H$7:$H$1430,MATCH(B47,Historical!$B$7:$B$1446,0))=0,"n/a",((INDEX(Historical!$C$7:$C$1437,MATCH(B47,Historical!$B$7:$B$1446,0))/INDEX(Historical!$H$7:$H$1430,MATCH(B47,Historical!$B$7:$B$1446,0)))^(1/5)-1)*100)</f>
        <v>12.256424197530347</v>
      </c>
      <c r="V47" s="759">
        <f>IF(INDEX(Historical!$O$7:$O$1430,MATCH(B47,Historical!$B$7:$B$1446,0))=0,"n/a",((INDEX(Historical!$C$7:$C$1437,MATCH(B47,Historical!$B$7:$B$1446,0))/INDEX(Historical!$O$7:$O$1430,MATCH(B47,Historical!$B$7:$B$1446,0)))^(1/10)-1)*100)</f>
        <v>12.1718933620391</v>
      </c>
      <c r="W47" s="760">
        <f t="shared" si="19"/>
        <v>1.0069447564957212</v>
      </c>
      <c r="X47" s="761">
        <f t="shared" si="20"/>
        <v>1.1672784950028903</v>
      </c>
      <c r="Y47" s="710"/>
      <c r="Z47" s="702">
        <f t="shared" si="21"/>
        <v>35.249042145593876</v>
      </c>
      <c r="AA47" s="935">
        <f t="shared" si="22"/>
        <v>35.264367816091955</v>
      </c>
      <c r="AB47" s="639">
        <v>12</v>
      </c>
      <c r="AC47" s="916">
        <v>5.22</v>
      </c>
      <c r="AD47" s="916">
        <v>2.64</v>
      </c>
      <c r="AE47" s="916">
        <v>3.61</v>
      </c>
      <c r="AF47" s="916">
        <v>6.62</v>
      </c>
      <c r="AG47" s="916">
        <v>18.2</v>
      </c>
      <c r="AH47" s="916">
        <v>14.099999999999998</v>
      </c>
      <c r="AI47" s="916">
        <v>12.55</v>
      </c>
      <c r="AJ47" s="916">
        <v>10.5</v>
      </c>
      <c r="AK47" s="916">
        <v>13.370000000000001</v>
      </c>
      <c r="AL47" s="928">
        <v>53020</v>
      </c>
      <c r="AM47" s="922">
        <v>0.5</v>
      </c>
      <c r="AN47" s="916">
        <v>0.88</v>
      </c>
      <c r="AO47" s="802">
        <f t="shared" si="23"/>
        <v>-22.008378212216542</v>
      </c>
      <c r="AP47" s="803">
        <f t="shared" si="24"/>
        <v>13.255989603875413</v>
      </c>
      <c r="AQ47" s="936">
        <f t="shared" si="25"/>
        <v>222.11117124546286</v>
      </c>
      <c r="AR47" s="702">
        <f>INDEX(Historical!$C$7:$C$1437,MATCH(B47,Historical!$B$7:$B$1446,0))*IF(AH47="n/a",1.03,IF(AH47&lt;0,1.01,IF(AH47&gt;10,1.1,(1+AH47/100))))</f>
        <v>1.804</v>
      </c>
      <c r="AS47" s="935">
        <f t="shared" si="26"/>
        <v>1.9844000000000002</v>
      </c>
      <c r="AT47" s="935">
        <f t="shared" ref="AT47:AV66" si="30">IF($AK47="n/a",1.03*AS47,IF($AK47&lt;0,1.01*AS47,IF($AK47&gt;10,1.1*AS47,(1+$AK47/100)*AS47)))</f>
        <v>2.1828400000000006</v>
      </c>
      <c r="AU47" s="935">
        <f t="shared" si="30"/>
        <v>2.4011240000000007</v>
      </c>
      <c r="AV47" s="935">
        <f t="shared" si="30"/>
        <v>2.6412364000000008</v>
      </c>
      <c r="AW47" s="702">
        <f t="shared" si="27"/>
        <v>11.013600400000001</v>
      </c>
      <c r="AX47" s="810">
        <f t="shared" si="28"/>
        <v>5.9830510647544548</v>
      </c>
      <c r="AY47" s="991">
        <v>0.9</v>
      </c>
      <c r="AZ47" s="922">
        <v>35.58</v>
      </c>
      <c r="BA47" s="922">
        <v>-1.21</v>
      </c>
      <c r="BB47" s="922">
        <v>4.68</v>
      </c>
      <c r="BC47" s="922">
        <v>16.739999999999998</v>
      </c>
      <c r="BE47" s="664">
        <v>1993</v>
      </c>
      <c r="BF47" s="946" t="e">
        <f>#VALUE!</f>
        <v>#VALUE!</v>
      </c>
      <c r="BG47" s="931">
        <v>7.1</v>
      </c>
    </row>
    <row r="48" spans="1:59" ht="11.25" customHeight="1" x14ac:dyDescent="0.2">
      <c r="A48" s="537" t="s">
        <v>206</v>
      </c>
      <c r="B48" s="925" t="s">
        <v>207</v>
      </c>
      <c r="C48" s="988" t="s">
        <v>131</v>
      </c>
      <c r="D48" s="988" t="s">
        <v>4362</v>
      </c>
      <c r="E48" s="792">
        <v>45</v>
      </c>
      <c r="F48" s="526">
        <v>51</v>
      </c>
      <c r="G48" s="526" t="s">
        <v>37</v>
      </c>
      <c r="H48" s="526" t="s">
        <v>115</v>
      </c>
      <c r="I48" s="916">
        <v>86.16</v>
      </c>
      <c r="J48" s="702">
        <f t="shared" si="16"/>
        <v>3.4354688950789232</v>
      </c>
      <c r="K48" s="927">
        <v>0.74</v>
      </c>
      <c r="L48" s="639">
        <v>4</v>
      </c>
      <c r="M48" s="693">
        <f t="shared" si="17"/>
        <v>2.96</v>
      </c>
      <c r="N48" s="921" t="s">
        <v>149</v>
      </c>
      <c r="O48" s="795">
        <v>0.71499999999999997</v>
      </c>
      <c r="P48" s="915">
        <v>43508</v>
      </c>
      <c r="Q48" s="915">
        <v>43539</v>
      </c>
      <c r="R48" s="693">
        <f t="shared" si="18"/>
        <v>3.4965034965034993</v>
      </c>
      <c r="S48" s="759">
        <f>IF(INDEX(Historical!$D$7:$D$1437,MATCH(B48,Historical!$B$7:$B$1446,0))=0,"n/a",(INDEX(Historical!$C$7:$C$1437,MATCH(B48,Historical!$B$7:$B$1446,0))/INDEX(Historical!$D$7:$D$1437,MATCH(B48,Historical!$B$7:$B$1446,0))-1)*100)</f>
        <v>3.6231884057970953</v>
      </c>
      <c r="T48" s="759">
        <f>IF(INDEX(Historical!$F$7:$F$1430,MATCH(B48,Historical!$B$7:$B$1446,0))=0,"n/a",((INDEX(Historical!$C$7:$C$1437,MATCH(B48,Historical!$B$7:$B$1446,0))/INDEX(Historical!$F$7:$F$1430,MATCH(B48,Historical!$B$7:$B$1446,0)))^(1/3)-1)*100)</f>
        <v>3.228011545636722</v>
      </c>
      <c r="U48" s="759">
        <f>IF(INDEX(Historical!$H$7:$H$1430,MATCH(B48,Historical!$B$7:$B$1446,0))=0,"n/a",((INDEX(Historical!$C$7:$C$1437,MATCH(B48,Historical!$B$7:$B$1446,0))/INDEX(Historical!$H$7:$H$1430,MATCH(B48,Historical!$B$7:$B$1446,0)))^(1/5)-1)*100)</f>
        <v>3.0590619589005774</v>
      </c>
      <c r="V48" s="759">
        <f>IF(INDEX(Historical!$O$7:$O$1430,MATCH(B48,Historical!$B$7:$B$1446,0))=0,"n/a",((INDEX(Historical!$C$7:$C$1437,MATCH(B48,Historical!$B$7:$B$1446,0))/INDEX(Historical!$O$7:$O$1430,MATCH(B48,Historical!$B$7:$B$1446,0)))^(1/10)-1)*100)</f>
        <v>2.0269766762328834</v>
      </c>
      <c r="W48" s="760">
        <f t="shared" si="19"/>
        <v>1.5091747205428208</v>
      </c>
      <c r="X48" s="761">
        <f t="shared" si="20"/>
        <v>0.74611267290257977</v>
      </c>
      <c r="Y48" s="925"/>
      <c r="Z48" s="702">
        <f t="shared" si="21"/>
        <v>66.968325791855193</v>
      </c>
      <c r="AA48" s="935">
        <f t="shared" si="22"/>
        <v>19.493212669683256</v>
      </c>
      <c r="AB48" s="639">
        <v>12</v>
      </c>
      <c r="AC48" s="916">
        <v>4.42</v>
      </c>
      <c r="AD48" s="916">
        <v>6.41</v>
      </c>
      <c r="AE48" s="916">
        <v>2.27</v>
      </c>
      <c r="AF48" s="916">
        <v>1.62</v>
      </c>
      <c r="AG48" s="916">
        <v>8.6</v>
      </c>
      <c r="AH48" s="916">
        <v>-80.100000000000009</v>
      </c>
      <c r="AI48" s="916">
        <v>5.24</v>
      </c>
      <c r="AJ48" s="916">
        <v>4.1000000000000005</v>
      </c>
      <c r="AK48" s="916">
        <v>3.04</v>
      </c>
      <c r="AL48" s="928">
        <v>28020</v>
      </c>
      <c r="AM48" s="922">
        <v>0.2</v>
      </c>
      <c r="AN48" s="916">
        <v>1.24</v>
      </c>
      <c r="AO48" s="802">
        <f t="shared" si="23"/>
        <v>-12.998681815703755</v>
      </c>
      <c r="AP48" s="803">
        <f t="shared" si="24"/>
        <v>6.4945308539795006</v>
      </c>
      <c r="AQ48" s="936">
        <f t="shared" si="25"/>
        <v>18.469882764236534</v>
      </c>
      <c r="AR48" s="702">
        <f>INDEX(Historical!$C$7:$C$1437,MATCH(B48,Historical!$B$7:$B$1446,0))*IF(AH48="n/a",1.03,IF(AH48&lt;0,1.01,IF(AH48&gt;10,1.1,(1+AH48/100))))</f>
        <v>2.8885999999999998</v>
      </c>
      <c r="AS48" s="935">
        <f t="shared" si="26"/>
        <v>3.0399626399999997</v>
      </c>
      <c r="AT48" s="935">
        <f t="shared" si="30"/>
        <v>3.1323775042559996</v>
      </c>
      <c r="AU48" s="935">
        <f t="shared" si="30"/>
        <v>3.227601780385382</v>
      </c>
      <c r="AV48" s="935">
        <f t="shared" si="30"/>
        <v>3.3257208745090976</v>
      </c>
      <c r="AW48" s="702">
        <f t="shared" si="27"/>
        <v>15.614262799150477</v>
      </c>
      <c r="AX48" s="810">
        <f t="shared" si="28"/>
        <v>18.122403434482916</v>
      </c>
      <c r="AY48" s="991">
        <v>0.11</v>
      </c>
      <c r="AZ48" s="922">
        <v>21.15</v>
      </c>
      <c r="BA48" s="922">
        <v>0.3</v>
      </c>
      <c r="BB48" s="922">
        <v>3.04</v>
      </c>
      <c r="BC48" s="922">
        <v>8.36</v>
      </c>
      <c r="BE48" s="664">
        <v>1975</v>
      </c>
      <c r="BF48" s="946" t="e">
        <f>#VALUE!</f>
        <v>#VALUE!</v>
      </c>
      <c r="BG48" s="931">
        <v>2.7</v>
      </c>
    </row>
    <row r="49" spans="1:59" ht="11.25" customHeight="1" x14ac:dyDescent="0.2">
      <c r="A49" s="609" t="s">
        <v>214</v>
      </c>
      <c r="B49" s="925" t="s">
        <v>215</v>
      </c>
      <c r="C49" s="988" t="s">
        <v>108</v>
      </c>
      <c r="D49" s="988" t="s">
        <v>4373</v>
      </c>
      <c r="E49" s="792">
        <v>32</v>
      </c>
      <c r="F49" s="526">
        <v>86</v>
      </c>
      <c r="G49" s="526" t="s">
        <v>106</v>
      </c>
      <c r="H49" s="526" t="s">
        <v>106</v>
      </c>
      <c r="I49" s="924">
        <v>31.3</v>
      </c>
      <c r="J49" s="702">
        <f t="shared" si="16"/>
        <v>3.0670926517571884</v>
      </c>
      <c r="K49" s="927">
        <v>0.24</v>
      </c>
      <c r="L49" s="639">
        <v>4</v>
      </c>
      <c r="M49" s="693">
        <f t="shared" si="17"/>
        <v>0.96</v>
      </c>
      <c r="N49" s="921" t="s">
        <v>975</v>
      </c>
      <c r="O49" s="795">
        <v>0.23</v>
      </c>
      <c r="P49" s="915">
        <v>43308</v>
      </c>
      <c r="Q49" s="915">
        <v>43325</v>
      </c>
      <c r="R49" s="693">
        <f t="shared" si="18"/>
        <v>4.3478260869565135</v>
      </c>
      <c r="S49" s="759">
        <f>IF(INDEX(Historical!$D$7:$D$1437,MATCH(B49,Historical!$B$7:$B$1446,0))=0,"n/a",(INDEX(Historical!$C$7:$C$1437,MATCH(B49,Historical!$B$7:$B$1446,0))/INDEX(Historical!$D$7:$D$1437,MATCH(B49,Historical!$B$7:$B$1446,0))-1)*100)</f>
        <v>6.8181818181818121</v>
      </c>
      <c r="T49" s="759">
        <f>IF(INDEX(Historical!$F$7:$F$1430,MATCH(B49,Historical!$B$7:$B$1446,0))=0,"n/a",((INDEX(Historical!$C$7:$C$1437,MATCH(B49,Historical!$B$7:$B$1446,0))/INDEX(Historical!$F$7:$F$1430,MATCH(B49,Historical!$B$7:$B$1446,0)))^(1/3)-1)*100)</f>
        <v>5.5227147245074937</v>
      </c>
      <c r="U49" s="759">
        <f>IF(INDEX(Historical!$H$7:$H$1430,MATCH(B49,Historical!$B$7:$B$1446,0))=0,"n/a",((INDEX(Historical!$C$7:$C$1437,MATCH(B49,Historical!$B$7:$B$1446,0))/INDEX(Historical!$H$7:$H$1430,MATCH(B49,Historical!$B$7:$B$1446,0)))^(1/5)-1)*100)</f>
        <v>4.3428878362918644</v>
      </c>
      <c r="V49" s="759">
        <f>IF(INDEX(Historical!$O$7:$O$1430,MATCH(B49,Historical!$B$7:$B$1446,0))=0,"n/a",((INDEX(Historical!$C$7:$C$1437,MATCH(B49,Historical!$B$7:$B$1446,0))/INDEX(Historical!$O$7:$O$1430,MATCH(B49,Historical!$B$7:$B$1446,0)))^(1/10)-1)*100)</f>
        <v>3.4439998758466706</v>
      </c>
      <c r="W49" s="760">
        <f t="shared" si="19"/>
        <v>1.2610011593639248</v>
      </c>
      <c r="X49" s="761" t="str">
        <f t="shared" si="20"/>
        <v>n/a</v>
      </c>
      <c r="Y49" s="716"/>
      <c r="Z49" s="702" t="str">
        <f t="shared" si="21"/>
        <v>n/a</v>
      </c>
      <c r="AA49" s="935" t="str">
        <f t="shared" si="22"/>
        <v>n/a</v>
      </c>
      <c r="AB49" s="639">
        <v>12</v>
      </c>
      <c r="AC49" s="916" t="s">
        <v>137</v>
      </c>
      <c r="AD49" s="916" t="s">
        <v>137</v>
      </c>
      <c r="AE49" s="916" t="s">
        <v>137</v>
      </c>
      <c r="AF49" s="916" t="s">
        <v>137</v>
      </c>
      <c r="AG49" s="916" t="s">
        <v>137</v>
      </c>
      <c r="AH49" s="916" t="s">
        <v>137</v>
      </c>
      <c r="AI49" s="916" t="s">
        <v>137</v>
      </c>
      <c r="AJ49" s="916" t="s">
        <v>137</v>
      </c>
      <c r="AK49" s="916" t="s">
        <v>137</v>
      </c>
      <c r="AL49" s="928" t="s">
        <v>137</v>
      </c>
      <c r="AM49" s="922" t="s">
        <v>137</v>
      </c>
      <c r="AN49" s="916" t="s">
        <v>137</v>
      </c>
      <c r="AO49" s="802" t="str">
        <f t="shared" si="23"/>
        <v>n/a</v>
      </c>
      <c r="AP49" s="803">
        <f t="shared" si="24"/>
        <v>7.4099804880490527</v>
      </c>
      <c r="AQ49" s="936" t="str">
        <f t="shared" si="25"/>
        <v>n/a</v>
      </c>
      <c r="AR49" s="702">
        <f>INDEX(Historical!$C$7:$C$1437,MATCH(B49,Historical!$B$7:$B$1446,0))*IF(AH49="n/a",1.03,IF(AH49&lt;0,1.01,IF(AH49&gt;10,1.1,(1+AH49/100))))</f>
        <v>0.96819999999999995</v>
      </c>
      <c r="AS49" s="935">
        <f t="shared" si="26"/>
        <v>0.99724599999999997</v>
      </c>
      <c r="AT49" s="935">
        <f t="shared" si="30"/>
        <v>1.02716338</v>
      </c>
      <c r="AU49" s="935">
        <f t="shared" si="30"/>
        <v>1.0579782814000001</v>
      </c>
      <c r="AV49" s="935">
        <f t="shared" si="30"/>
        <v>1.0897176298420002</v>
      </c>
      <c r="AW49" s="702">
        <f t="shared" si="27"/>
        <v>5.140305291242</v>
      </c>
      <c r="AX49" s="810">
        <f t="shared" si="28"/>
        <v>16.422700610996806</v>
      </c>
      <c r="AY49" s="991" t="s">
        <v>137</v>
      </c>
      <c r="AZ49" s="922" t="s">
        <v>137</v>
      </c>
      <c r="BA49" s="922" t="s">
        <v>137</v>
      </c>
      <c r="BB49" s="922" t="s">
        <v>137</v>
      </c>
      <c r="BC49" s="922" t="s">
        <v>137</v>
      </c>
      <c r="BD49" s="960" t="s">
        <v>4298</v>
      </c>
      <c r="BE49" s="664">
        <v>1987</v>
      </c>
      <c r="BF49" s="946" t="e">
        <f>#VALUE!</f>
        <v>#VALUE!</v>
      </c>
      <c r="BG49" s="931" t="s">
        <v>137</v>
      </c>
    </row>
    <row r="50" spans="1:59" ht="11.25" customHeight="1" x14ac:dyDescent="0.2">
      <c r="A50" s="537" t="s">
        <v>221</v>
      </c>
      <c r="B50" s="925" t="s">
        <v>222</v>
      </c>
      <c r="C50" s="988" t="s">
        <v>112</v>
      </c>
      <c r="D50" s="988" t="s">
        <v>4397</v>
      </c>
      <c r="E50" s="792">
        <v>62</v>
      </c>
      <c r="F50" s="526">
        <v>7</v>
      </c>
      <c r="G50" s="526" t="s">
        <v>37</v>
      </c>
      <c r="H50" s="526" t="s">
        <v>37</v>
      </c>
      <c r="I50" s="916">
        <v>70.989999999999995</v>
      </c>
      <c r="J50" s="702">
        <f t="shared" si="16"/>
        <v>2.7609522467953234</v>
      </c>
      <c r="K50" s="927">
        <v>0.49</v>
      </c>
      <c r="L50" s="639">
        <v>4</v>
      </c>
      <c r="M50" s="693">
        <f t="shared" si="17"/>
        <v>1.96</v>
      </c>
      <c r="N50" s="921" t="s">
        <v>143</v>
      </c>
      <c r="O50" s="795">
        <v>0.48499999999999999</v>
      </c>
      <c r="P50" s="915">
        <v>43419</v>
      </c>
      <c r="Q50" s="915">
        <v>43444</v>
      </c>
      <c r="R50" s="693">
        <f t="shared" si="18"/>
        <v>1.0309278350515474</v>
      </c>
      <c r="S50" s="759">
        <f>IF(INDEX(Historical!$D$7:$D$1437,MATCH(B50,Historical!$B$7:$B$1446,0))=0,"n/a",(INDEX(Historical!$C$7:$C$1437,MATCH(B50,Historical!$B$7:$B$1446,0))/INDEX(Historical!$D$7:$D$1437,MATCH(B50,Historical!$B$7:$B$1446,0))-1)*100)</f>
        <v>1.0389610389610615</v>
      </c>
      <c r="T50" s="759">
        <f>IF(INDEX(Historical!$F$7:$F$1430,MATCH(B50,Historical!$B$7:$B$1446,0))=0,"n/a",((INDEX(Historical!$C$7:$C$1437,MATCH(B50,Historical!$B$7:$B$1446,0))/INDEX(Historical!$F$7:$F$1430,MATCH(B50,Historical!$B$7:$B$1446,0)))^(1/3)-1)*100)</f>
        <v>1.0499455201137042</v>
      </c>
      <c r="U50" s="759">
        <f>IF(INDEX(Historical!$H$7:$H$1430,MATCH(B50,Historical!$B$7:$B$1446,0))=0,"n/a",((INDEX(Historical!$C$7:$C$1437,MATCH(B50,Historical!$B$7:$B$1446,0))/INDEX(Historical!$H$7:$H$1430,MATCH(B50,Historical!$B$7:$B$1446,0)))^(1/5)-1)*100)</f>
        <v>3.2196313202780491</v>
      </c>
      <c r="V50" s="759">
        <f>IF(INDEX(Historical!$O$7:$O$1430,MATCH(B50,Historical!$B$7:$B$1446,0))=0,"n/a",((INDEX(Historical!$C$7:$C$1437,MATCH(B50,Historical!$B$7:$B$1446,0))/INDEX(Historical!$O$7:$O$1430,MATCH(B50,Historical!$B$7:$B$1446,0)))^(1/10)-1)*100)</f>
        <v>4.6890959456024284</v>
      </c>
      <c r="W50" s="760">
        <f t="shared" si="19"/>
        <v>0.68662090894034999</v>
      </c>
      <c r="X50" s="761">
        <f t="shared" si="20"/>
        <v>1.1924560445474255</v>
      </c>
      <c r="Y50" s="721"/>
      <c r="Z50" s="702">
        <f t="shared" si="21"/>
        <v>61.059190031152646</v>
      </c>
      <c r="AA50" s="935">
        <f t="shared" si="22"/>
        <v>22.115264797507788</v>
      </c>
      <c r="AB50" s="639">
        <v>9</v>
      </c>
      <c r="AC50" s="916">
        <v>3.21</v>
      </c>
      <c r="AD50" s="916">
        <v>2.44</v>
      </c>
      <c r="AE50" s="916">
        <v>2.44</v>
      </c>
      <c r="AF50" s="916">
        <v>5.38</v>
      </c>
      <c r="AG50" s="916">
        <v>26.700000000000003</v>
      </c>
      <c r="AH50" s="916">
        <v>24.099999999999998</v>
      </c>
      <c r="AI50" s="916">
        <v>10.83</v>
      </c>
      <c r="AJ50" s="916">
        <v>2.7</v>
      </c>
      <c r="AK50" s="916">
        <v>9.0499999999999989</v>
      </c>
      <c r="AL50" s="928">
        <v>43360</v>
      </c>
      <c r="AM50" s="922">
        <v>0.5</v>
      </c>
      <c r="AN50" s="916">
        <v>0.72</v>
      </c>
      <c r="AO50" s="802">
        <f t="shared" si="23"/>
        <v>-16.134681230434417</v>
      </c>
      <c r="AP50" s="803">
        <f t="shared" si="24"/>
        <v>5.9805835670733725</v>
      </c>
      <c r="AQ50" s="936">
        <f t="shared" si="25"/>
        <v>129.95663804831833</v>
      </c>
      <c r="AR50" s="702">
        <f>INDEX(Historical!$C$7:$C$1437,MATCH(B50,Historical!$B$7:$B$1446,0))*IF(AH50="n/a",1.03,IF(AH50&lt;0,1.01,IF(AH50&gt;10,1.1,(1+AH50/100))))</f>
        <v>2.1395000000000004</v>
      </c>
      <c r="AS50" s="935">
        <f t="shared" si="26"/>
        <v>2.3534500000000005</v>
      </c>
      <c r="AT50" s="935">
        <f t="shared" si="30"/>
        <v>2.5664372250000005</v>
      </c>
      <c r="AU50" s="935">
        <f t="shared" si="30"/>
        <v>2.7986997938625007</v>
      </c>
      <c r="AV50" s="935">
        <f t="shared" si="30"/>
        <v>3.0519821252070569</v>
      </c>
      <c r="AW50" s="702">
        <f t="shared" si="27"/>
        <v>12.91006914406956</v>
      </c>
      <c r="AX50" s="810">
        <f t="shared" si="28"/>
        <v>18.185757351837669</v>
      </c>
      <c r="AY50" s="991">
        <v>1.23</v>
      </c>
      <c r="AZ50" s="922">
        <v>28.18</v>
      </c>
      <c r="BA50" s="922">
        <v>-10.93</v>
      </c>
      <c r="BB50" s="922">
        <v>2.34</v>
      </c>
      <c r="BC50" s="922">
        <v>2.5</v>
      </c>
      <c r="BE50" s="664">
        <v>1958</v>
      </c>
      <c r="BF50" s="946" t="e">
        <f>#VALUE!</f>
        <v>#VALUE!</v>
      </c>
      <c r="BG50" s="931">
        <v>11.200000000000001</v>
      </c>
    </row>
    <row r="51" spans="1:59" ht="11.25" customHeight="1" x14ac:dyDescent="0.2">
      <c r="A51" s="609" t="s">
        <v>223</v>
      </c>
      <c r="B51" s="925" t="s">
        <v>224</v>
      </c>
      <c r="C51" s="988" t="s">
        <v>108</v>
      </c>
      <c r="D51" s="988" t="s">
        <v>118</v>
      </c>
      <c r="E51" s="792">
        <v>29</v>
      </c>
      <c r="F51" s="526">
        <v>94</v>
      </c>
      <c r="G51" s="526" t="s">
        <v>106</v>
      </c>
      <c r="H51" s="526" t="s">
        <v>106</v>
      </c>
      <c r="I51" s="916">
        <v>189.32</v>
      </c>
      <c r="J51" s="702">
        <f t="shared" si="16"/>
        <v>1.9015423621381791</v>
      </c>
      <c r="K51" s="933">
        <v>0.9</v>
      </c>
      <c r="L51" s="639">
        <v>4</v>
      </c>
      <c r="M51" s="693">
        <f t="shared" si="17"/>
        <v>3.6</v>
      </c>
      <c r="N51" s="921" t="s">
        <v>225</v>
      </c>
      <c r="O51" s="796">
        <v>0.84</v>
      </c>
      <c r="P51" s="915">
        <v>43472</v>
      </c>
      <c r="Q51" s="915">
        <v>43488</v>
      </c>
      <c r="R51" s="693">
        <f t="shared" si="18"/>
        <v>7.1428571428571495</v>
      </c>
      <c r="S51" s="759">
        <f>IF(INDEX(Historical!$D$7:$D$1437,MATCH(B51,Historical!$B$7:$B$1446,0))=0,"n/a",(INDEX(Historical!$C$7:$C$1437,MATCH(B51,Historical!$B$7:$B$1446,0))/INDEX(Historical!$D$7:$D$1437,MATCH(B51,Historical!$B$7:$B$1446,0))-1)*100)</f>
        <v>7.348242811501593</v>
      </c>
      <c r="T51" s="759">
        <f>IF(INDEX(Historical!$F$7:$F$1430,MATCH(B51,Historical!$B$7:$B$1446,0))=0,"n/a",((INDEX(Historical!$C$7:$C$1437,MATCH(B51,Historical!$B$7:$B$1446,0))/INDEX(Historical!$F$7:$F$1430,MATCH(B51,Historical!$B$7:$B$1446,0)))^(1/3)-1)*100)</f>
        <v>7.245083423338583</v>
      </c>
      <c r="U51" s="759">
        <f>IF(INDEX(Historical!$H$7:$H$1430,MATCH(B51,Historical!$B$7:$B$1446,0))=0,"n/a",((INDEX(Historical!$C$7:$C$1437,MATCH(B51,Historical!$B$7:$B$1446,0))/INDEX(Historical!$H$7:$H$1430,MATCH(B51,Historical!$B$7:$B$1446,0)))^(1/5)-1)*100)</f>
        <v>7.2304642556117127</v>
      </c>
      <c r="V51" s="759">
        <f>IF(INDEX(Historical!$O$7:$O$1430,MATCH(B51,Historical!$B$7:$B$1446,0))=0,"n/a",((INDEX(Historical!$C$7:$C$1437,MATCH(B51,Historical!$B$7:$B$1446,0))/INDEX(Historical!$O$7:$O$1430,MATCH(B51,Historical!$B$7:$B$1446,0)))^(1/10)-1)*100)</f>
        <v>6.6799149938662872</v>
      </c>
      <c r="W51" s="760">
        <f t="shared" si="19"/>
        <v>1.0824186029688938</v>
      </c>
      <c r="X51" s="761">
        <f t="shared" si="20"/>
        <v>0.73034992480926386</v>
      </c>
      <c r="Y51" s="713"/>
      <c r="Z51" s="702">
        <f t="shared" si="21"/>
        <v>73.022312373225162</v>
      </c>
      <c r="AA51" s="935">
        <f t="shared" si="22"/>
        <v>38.401622718052742</v>
      </c>
      <c r="AB51" s="639">
        <v>12</v>
      </c>
      <c r="AC51" s="916">
        <v>4.93</v>
      </c>
      <c r="AD51" s="916">
        <v>3.84</v>
      </c>
      <c r="AE51" s="916">
        <v>3.66</v>
      </c>
      <c r="AF51" s="916">
        <v>10.17</v>
      </c>
      <c r="AG51" s="916">
        <v>31.900000000000002</v>
      </c>
      <c r="AH51" s="916">
        <v>39.200000000000003</v>
      </c>
      <c r="AI51" s="916">
        <v>4.97</v>
      </c>
      <c r="AJ51" s="916">
        <v>9.9</v>
      </c>
      <c r="AK51" s="916">
        <v>10</v>
      </c>
      <c r="AL51" s="928">
        <v>8720</v>
      </c>
      <c r="AM51" s="922">
        <v>0.8</v>
      </c>
      <c r="AN51" s="916">
        <v>0.1</v>
      </c>
      <c r="AO51" s="802">
        <f t="shared" si="23"/>
        <v>-29.269616100302851</v>
      </c>
      <c r="AP51" s="803">
        <f t="shared" si="24"/>
        <v>9.1320066177498909</v>
      </c>
      <c r="AQ51" s="936">
        <f t="shared" si="25"/>
        <v>316.62373274406531</v>
      </c>
      <c r="AR51" s="702">
        <f>INDEX(Historical!$C$7:$C$1437,MATCH(B51,Historical!$B$7:$B$1446,0))*IF(AH51="n/a",1.03,IF(AH51&lt;0,1.01,IF(AH51&gt;10,1.1,(1+AH51/100))))</f>
        <v>3.6960000000000002</v>
      </c>
      <c r="AS51" s="935">
        <f t="shared" si="26"/>
        <v>3.8796912000000003</v>
      </c>
      <c r="AT51" s="935">
        <f t="shared" si="30"/>
        <v>4.267660320000001</v>
      </c>
      <c r="AU51" s="935">
        <f t="shared" si="30"/>
        <v>4.6944263520000016</v>
      </c>
      <c r="AV51" s="935">
        <f t="shared" si="30"/>
        <v>5.1638689872000025</v>
      </c>
      <c r="AW51" s="702">
        <f t="shared" si="27"/>
        <v>21.701646859200004</v>
      </c>
      <c r="AX51" s="810">
        <f t="shared" si="28"/>
        <v>11.462944675258823</v>
      </c>
      <c r="AY51" s="991">
        <v>0.49</v>
      </c>
      <c r="AZ51" s="922">
        <v>71.77</v>
      </c>
      <c r="BA51" s="922">
        <v>0.19</v>
      </c>
      <c r="BB51" s="922">
        <v>6.74</v>
      </c>
      <c r="BC51" s="922">
        <v>32.690000000000005</v>
      </c>
      <c r="BE51" s="664">
        <v>1991</v>
      </c>
      <c r="BF51" s="946" t="e">
        <f>#VALUE!</f>
        <v>#VALUE!</v>
      </c>
      <c r="BG51" s="931">
        <v>17</v>
      </c>
    </row>
    <row r="52" spans="1:59" ht="11.25" customHeight="1" x14ac:dyDescent="0.2">
      <c r="A52" s="537" t="s">
        <v>570</v>
      </c>
      <c r="B52" s="925" t="s">
        <v>571</v>
      </c>
      <c r="C52" s="988" t="s">
        <v>4353</v>
      </c>
      <c r="D52" s="988" t="s">
        <v>4354</v>
      </c>
      <c r="E52" s="792">
        <v>25</v>
      </c>
      <c r="F52" s="526">
        <v>135</v>
      </c>
      <c r="G52" s="526" t="s">
        <v>37</v>
      </c>
      <c r="H52" s="526" t="s">
        <v>115</v>
      </c>
      <c r="I52" s="916">
        <v>282.5</v>
      </c>
      <c r="J52" s="702">
        <f t="shared" si="16"/>
        <v>2.7610619469026552</v>
      </c>
      <c r="K52" s="933">
        <v>1.95</v>
      </c>
      <c r="L52" s="639">
        <v>4</v>
      </c>
      <c r="M52" s="693">
        <f t="shared" si="17"/>
        <v>7.8</v>
      </c>
      <c r="N52" s="921" t="s">
        <v>220</v>
      </c>
      <c r="O52" s="796">
        <v>1.86</v>
      </c>
      <c r="P52" s="915">
        <v>43552</v>
      </c>
      <c r="Q52" s="915">
        <v>43567</v>
      </c>
      <c r="R52" s="693">
        <f t="shared" si="18"/>
        <v>4.838709677419347</v>
      </c>
      <c r="S52" s="759">
        <f>IF(INDEX(Historical!$D$7:$D$1437,MATCH(B52,Historical!$B$7:$B$1446,0))=0,"n/a",(INDEX(Historical!$C$7:$C$1437,MATCH(B52,Historical!$B$7:$B$1446,0))/INDEX(Historical!$D$7:$D$1437,MATCH(B52,Historical!$B$7:$B$1446,0))-1)*100)</f>
        <v>7.0072992700729975</v>
      </c>
      <c r="T52" s="759">
        <f>IF(INDEX(Historical!$F$7:$F$1430,MATCH(B52,Historical!$B$7:$B$1446,0))=0,"n/a",((INDEX(Historical!$C$7:$C$1437,MATCH(B52,Historical!$B$7:$B$1446,0))/INDEX(Historical!$F$7:$F$1430,MATCH(B52,Historical!$B$7:$B$1446,0)))^(1/3)-1)*100)</f>
        <v>9.2586641609718292</v>
      </c>
      <c r="U52" s="759">
        <f>IF(INDEX(Historical!$H$7:$H$1430,MATCH(B52,Historical!$B$7:$B$1446,0))=0,"n/a",((INDEX(Historical!$C$7:$C$1437,MATCH(B52,Historical!$B$7:$B$1446,0))/INDEX(Historical!$H$7:$H$1430,MATCH(B52,Historical!$B$7:$B$1446,0)))^(1/5)-1)*100)</f>
        <v>9.15623981134841</v>
      </c>
      <c r="V52" s="759">
        <f>IF(INDEX(Historical!$O$7:$O$1430,MATCH(B52,Historical!$B$7:$B$1446,0))=0,"n/a",((INDEX(Historical!$C$7:$C$1437,MATCH(B52,Historical!$B$7:$B$1446,0))/INDEX(Historical!$O$7:$O$1430,MATCH(B52,Historical!$B$7:$B$1446,0)))^(1/10)-1)*100)</f>
        <v>6.2705939556533252</v>
      </c>
      <c r="W52" s="760">
        <f t="shared" si="19"/>
        <v>1.460187005585571</v>
      </c>
      <c r="X52" s="761">
        <f t="shared" si="20"/>
        <v>0.70432613933449306</v>
      </c>
      <c r="Y52" s="925"/>
      <c r="Z52" s="702">
        <f t="shared" si="21"/>
        <v>123.02839116719242</v>
      </c>
      <c r="AA52" s="935">
        <f t="shared" si="22"/>
        <v>44.558359621451103</v>
      </c>
      <c r="AB52" s="639">
        <v>12</v>
      </c>
      <c r="AC52" s="916">
        <v>6.34</v>
      </c>
      <c r="AD52" s="916">
        <v>5.64</v>
      </c>
      <c r="AE52" s="916">
        <v>13.03</v>
      </c>
      <c r="AF52" s="916">
        <v>2.98</v>
      </c>
      <c r="AG52" s="916">
        <v>5.8999999999999995</v>
      </c>
      <c r="AH52" s="916">
        <v>-9.9</v>
      </c>
      <c r="AI52" s="916">
        <v>9.83</v>
      </c>
      <c r="AJ52" s="916">
        <v>13</v>
      </c>
      <c r="AK52" s="916">
        <v>7.9</v>
      </c>
      <c r="AL52" s="928">
        <v>18350</v>
      </c>
      <c r="AM52" s="922">
        <v>0.1</v>
      </c>
      <c r="AN52" s="916">
        <v>0.89</v>
      </c>
      <c r="AO52" s="802">
        <f t="shared" si="23"/>
        <v>-32.641057863200039</v>
      </c>
      <c r="AP52" s="803">
        <f t="shared" si="24"/>
        <v>11.917301758251066</v>
      </c>
      <c r="AQ52" s="936">
        <f t="shared" si="25"/>
        <v>142.93017896957258</v>
      </c>
      <c r="AR52" s="702">
        <f>INDEX(Historical!$C$7:$C$1437,MATCH(B52,Historical!$B$7:$B$1446,0))*IF(AH52="n/a",1.03,IF(AH52&lt;0,1.01,IF(AH52&gt;10,1.1,(1+AH52/100))))</f>
        <v>7.4032999999999998</v>
      </c>
      <c r="AS52" s="935">
        <f t="shared" si="26"/>
        <v>8.1310443899999996</v>
      </c>
      <c r="AT52" s="935">
        <f t="shared" si="30"/>
        <v>8.7733968968099987</v>
      </c>
      <c r="AU52" s="935">
        <f t="shared" si="30"/>
        <v>9.4664952516579888</v>
      </c>
      <c r="AV52" s="935">
        <f t="shared" si="30"/>
        <v>10.21434837653897</v>
      </c>
      <c r="AW52" s="702">
        <f t="shared" si="27"/>
        <v>43.98858491500696</v>
      </c>
      <c r="AX52" s="810">
        <f t="shared" si="28"/>
        <v>15.571180500887419</v>
      </c>
      <c r="AY52" s="991">
        <v>0.48</v>
      </c>
      <c r="AZ52" s="922">
        <v>24.88</v>
      </c>
      <c r="BA52" s="922">
        <v>-4.1099999999999994</v>
      </c>
      <c r="BB52" s="922">
        <v>-0.65</v>
      </c>
      <c r="BC52" s="922">
        <v>9.27</v>
      </c>
      <c r="BE52" s="664">
        <v>1995</v>
      </c>
      <c r="BF52" s="946" t="e">
        <f>#VALUE!</f>
        <v>#VALUE!</v>
      </c>
      <c r="BG52" s="931">
        <v>3</v>
      </c>
    </row>
    <row r="53" spans="1:59" s="838" customFormat="1" ht="11.25" customHeight="1" x14ac:dyDescent="0.2">
      <c r="A53" s="697" t="s">
        <v>216</v>
      </c>
      <c r="B53" s="846" t="s">
        <v>217</v>
      </c>
      <c r="C53" s="988" t="s">
        <v>108</v>
      </c>
      <c r="D53" s="988" t="s">
        <v>4369</v>
      </c>
      <c r="E53" s="818">
        <v>38</v>
      </c>
      <c r="F53" s="526">
        <v>68</v>
      </c>
      <c r="G53" s="1171" t="s">
        <v>106</v>
      </c>
      <c r="H53" s="1171" t="s">
        <v>106</v>
      </c>
      <c r="I53" s="831">
        <v>41.57</v>
      </c>
      <c r="J53" s="820">
        <f t="shared" si="16"/>
        <v>3.3678133269184505</v>
      </c>
      <c r="K53" s="821">
        <v>0.35</v>
      </c>
      <c r="L53" s="822">
        <v>4</v>
      </c>
      <c r="M53" s="823">
        <f t="shared" si="17"/>
        <v>1.4</v>
      </c>
      <c r="N53" s="824" t="s">
        <v>107</v>
      </c>
      <c r="O53" s="825">
        <v>0.31</v>
      </c>
      <c r="P53" s="826">
        <v>43403</v>
      </c>
      <c r="Q53" s="826">
        <v>43419</v>
      </c>
      <c r="R53" s="823">
        <f t="shared" si="18"/>
        <v>12.903225806451607</v>
      </c>
      <c r="S53" s="759">
        <f>IF(INDEX(Historical!$D$7:$D$1437,MATCH(B53,Historical!$B$7:$B$1446,0))=0,"n/a",(INDEX(Historical!$C$7:$C$1437,MATCH(B53,Historical!$B$7:$B$1446,0))/INDEX(Historical!$D$7:$D$1437,MATCH(B53,Historical!$B$7:$B$1446,0))-1)*100)</f>
        <v>11.304347826086936</v>
      </c>
      <c r="T53" s="759">
        <f>IF(INDEX(Historical!$F$7:$F$1430,MATCH(B53,Historical!$B$7:$B$1446,0))=0,"n/a",((INDEX(Historical!$C$7:$C$1437,MATCH(B53,Historical!$B$7:$B$1446,0))/INDEX(Historical!$F$7:$F$1430,MATCH(B53,Historical!$B$7:$B$1446,0)))^(1/3)-1)*100)</f>
        <v>8.0391874208477923</v>
      </c>
      <c r="U53" s="759">
        <f>IF(INDEX(Historical!$H$7:$H$1430,MATCH(B53,Historical!$B$7:$B$1446,0))=0,"n/a",((INDEX(Historical!$C$7:$C$1437,MATCH(B53,Historical!$B$7:$B$1446,0))/INDEX(Historical!$H$7:$H$1430,MATCH(B53,Historical!$B$7:$B$1446,0)))^(1/5)-1)*100)</f>
        <v>9.3148651699032303</v>
      </c>
      <c r="V53" s="759">
        <f>IF(INDEX(Historical!$O$7:$O$1430,MATCH(B53,Historical!$B$7:$B$1446,0))=0,"n/a",((INDEX(Historical!$C$7:$C$1437,MATCH(B53,Historical!$B$7:$B$1446,0))/INDEX(Historical!$O$7:$O$1430,MATCH(B53,Historical!$B$7:$B$1446,0)))^(1/10)-1)*100)</f>
        <v>7.7818067712725814</v>
      </c>
      <c r="W53" s="827">
        <f t="shared" si="19"/>
        <v>1.1970054569190933</v>
      </c>
      <c r="X53" s="828">
        <f t="shared" si="20"/>
        <v>0.55777635747923537</v>
      </c>
      <c r="Y53" s="843"/>
      <c r="Z53" s="820">
        <f t="shared" si="21"/>
        <v>43.34365325077399</v>
      </c>
      <c r="AA53" s="830">
        <f t="shared" si="22"/>
        <v>12.869969040247678</v>
      </c>
      <c r="AB53" s="822">
        <v>10</v>
      </c>
      <c r="AC53" s="831">
        <v>3.23</v>
      </c>
      <c r="AD53" s="831">
        <v>2.75</v>
      </c>
      <c r="AE53" s="831">
        <v>2.83</v>
      </c>
      <c r="AF53" s="831">
        <v>4.37</v>
      </c>
      <c r="AG53" s="831">
        <v>35.699999999999996</v>
      </c>
      <c r="AH53" s="831">
        <v>36.299999999999997</v>
      </c>
      <c r="AI53" s="831">
        <v>8.24</v>
      </c>
      <c r="AJ53" s="831">
        <v>16.7</v>
      </c>
      <c r="AK53" s="831">
        <v>4.68</v>
      </c>
      <c r="AL53" s="832">
        <v>4770</v>
      </c>
      <c r="AM53" s="833">
        <v>3.3000000000000003</v>
      </c>
      <c r="AN53" s="831">
        <v>1.43</v>
      </c>
      <c r="AO53" s="834">
        <f t="shared" si="23"/>
        <v>-0.18729054342599838</v>
      </c>
      <c r="AP53" s="835">
        <f t="shared" si="24"/>
        <v>12.68267849682168</v>
      </c>
      <c r="AQ53" s="836">
        <f t="shared" si="25"/>
        <v>58.102308235145792</v>
      </c>
      <c r="AR53" s="702">
        <f>INDEX(Historical!$C$7:$C$1437,MATCH(B53,Historical!$B$7:$B$1446,0))*IF(AH53="n/a",1.03,IF(AH53&lt;0,1.01,IF(AH53&gt;10,1.1,(1+AH53/100))))</f>
        <v>1.4080000000000001</v>
      </c>
      <c r="AS53" s="830">
        <f t="shared" si="26"/>
        <v>1.5240192000000001</v>
      </c>
      <c r="AT53" s="830">
        <f t="shared" si="30"/>
        <v>1.59534329856</v>
      </c>
      <c r="AU53" s="830">
        <f t="shared" si="30"/>
        <v>1.6700053649326079</v>
      </c>
      <c r="AV53" s="830">
        <f t="shared" si="30"/>
        <v>1.7481616160114539</v>
      </c>
      <c r="AW53" s="820">
        <f t="shared" si="27"/>
        <v>7.9455294795040627</v>
      </c>
      <c r="AX53" s="837">
        <f t="shared" si="28"/>
        <v>19.113614336069432</v>
      </c>
      <c r="AY53" s="992">
        <v>1.58</v>
      </c>
      <c r="AZ53" s="833">
        <v>28.78</v>
      </c>
      <c r="BA53" s="833">
        <v>-28.99</v>
      </c>
      <c r="BB53" s="833">
        <v>0.64</v>
      </c>
      <c r="BC53" s="833">
        <v>-6.419999999999999</v>
      </c>
      <c r="BD53" s="961"/>
      <c r="BE53" s="664">
        <v>1982</v>
      </c>
      <c r="BF53" s="946" t="e">
        <f>#VALUE!</f>
        <v>#VALUE!</v>
      </c>
      <c r="BG53" s="893">
        <v>12.5</v>
      </c>
    </row>
    <row r="54" spans="1:59" ht="11.25" customHeight="1" x14ac:dyDescent="0.2">
      <c r="A54" s="609" t="s">
        <v>236</v>
      </c>
      <c r="B54" s="925" t="s">
        <v>237</v>
      </c>
      <c r="C54" s="988" t="s">
        <v>112</v>
      </c>
      <c r="D54" s="988" t="s">
        <v>213</v>
      </c>
      <c r="E54" s="792">
        <v>27</v>
      </c>
      <c r="F54" s="526">
        <v>104</v>
      </c>
      <c r="G54" s="526" t="s">
        <v>106</v>
      </c>
      <c r="H54" s="526" t="s">
        <v>106</v>
      </c>
      <c r="I54" s="916">
        <v>48.86</v>
      </c>
      <c r="J54" s="702">
        <f t="shared" si="16"/>
        <v>1.1870650839132213</v>
      </c>
      <c r="K54" s="933">
        <v>0.14499999999999999</v>
      </c>
      <c r="L54" s="639">
        <v>4</v>
      </c>
      <c r="M54" s="693">
        <f t="shared" si="17"/>
        <v>0.57999999999999996</v>
      </c>
      <c r="N54" s="921" t="s">
        <v>169</v>
      </c>
      <c r="O54" s="796">
        <v>0.12</v>
      </c>
      <c r="P54" s="915">
        <v>43496</v>
      </c>
      <c r="Q54" s="915">
        <v>43511</v>
      </c>
      <c r="R54" s="693">
        <f t="shared" si="18"/>
        <v>20.833333333333329</v>
      </c>
      <c r="S54" s="759">
        <f>IF(INDEX(Historical!$D$7:$D$1437,MATCH(B54,Historical!$B$7:$B$1446,0))=0,"n/a",(INDEX(Historical!$C$7:$C$1437,MATCH(B54,Historical!$B$7:$B$1446,0))/INDEX(Historical!$D$7:$D$1437,MATCH(B54,Historical!$B$7:$B$1446,0))-1)*100)</f>
        <v>10.650887573964507</v>
      </c>
      <c r="T54" s="759">
        <f>IF(INDEX(Historical!$F$7:$F$1430,MATCH(B54,Historical!$B$7:$B$1446,0))=0,"n/a",((INDEX(Historical!$C$7:$C$1437,MATCH(B54,Historical!$B$7:$B$1446,0))/INDEX(Historical!$F$7:$F$1430,MATCH(B54,Historical!$B$7:$B$1446,0)))^(1/3)-1)*100)</f>
        <v>6.917810999860885</v>
      </c>
      <c r="U54" s="759">
        <f>IF(INDEX(Historical!$H$7:$H$1430,MATCH(B54,Historical!$B$7:$B$1446,0))=0,"n/a",((INDEX(Historical!$C$7:$C$1437,MATCH(B54,Historical!$B$7:$B$1446,0))/INDEX(Historical!$H$7:$H$1430,MATCH(B54,Historical!$B$7:$B$1446,0)))^(1/5)-1)*100)</f>
        <v>8.9171716682548521</v>
      </c>
      <c r="V54" s="759">
        <f>IF(INDEX(Historical!$O$7:$O$1430,MATCH(B54,Historical!$B$7:$B$1446,0))=0,"n/a",((INDEX(Historical!$C$7:$C$1437,MATCH(B54,Historical!$B$7:$B$1446,0))/INDEX(Historical!$O$7:$O$1430,MATCH(B54,Historical!$B$7:$B$1446,0)))^(1/10)-1)*100)</f>
        <v>6.5664849986184715</v>
      </c>
      <c r="W54" s="760">
        <f t="shared" si="19"/>
        <v>1.3579824929366233</v>
      </c>
      <c r="X54" s="761">
        <f t="shared" si="20"/>
        <v>1.5113850285177717</v>
      </c>
      <c r="Y54" s="713"/>
      <c r="Z54" s="702">
        <f t="shared" si="21"/>
        <v>28.155339805825243</v>
      </c>
      <c r="AA54" s="935">
        <f t="shared" si="22"/>
        <v>23.718446601941746</v>
      </c>
      <c r="AB54" s="639">
        <v>12</v>
      </c>
      <c r="AC54" s="916">
        <v>2.06</v>
      </c>
      <c r="AD54" s="916">
        <v>1.77</v>
      </c>
      <c r="AE54" s="916">
        <v>1.72</v>
      </c>
      <c r="AF54" s="916">
        <v>3.08</v>
      </c>
      <c r="AG54" s="916">
        <v>12.3</v>
      </c>
      <c r="AH54" s="916">
        <v>19.900000000000002</v>
      </c>
      <c r="AI54" s="916">
        <v>11.74</v>
      </c>
      <c r="AJ54" s="916">
        <v>5.8999999999999995</v>
      </c>
      <c r="AK54" s="916">
        <v>13.4</v>
      </c>
      <c r="AL54" s="928">
        <v>2230</v>
      </c>
      <c r="AM54" s="922">
        <v>1.2</v>
      </c>
      <c r="AN54" s="916">
        <v>0.28000000000000003</v>
      </c>
      <c r="AO54" s="802">
        <f t="shared" si="23"/>
        <v>-13.614209849773673</v>
      </c>
      <c r="AP54" s="803">
        <f t="shared" si="24"/>
        <v>10.104236752168074</v>
      </c>
      <c r="AQ54" s="936">
        <f t="shared" si="25"/>
        <v>80.188562387024092</v>
      </c>
      <c r="AR54" s="702">
        <f>INDEX(Historical!$C$7:$C$1437,MATCH(B54,Historical!$B$7:$B$1446,0))*IF(AH54="n/a",1.03,IF(AH54&lt;0,1.01,IF(AH54&gt;10,1.1,(1+AH54/100))))</f>
        <v>0.5142500000000001</v>
      </c>
      <c r="AS54" s="935">
        <f t="shared" si="26"/>
        <v>0.56567500000000015</v>
      </c>
      <c r="AT54" s="935">
        <f t="shared" si="30"/>
        <v>0.62224250000000025</v>
      </c>
      <c r="AU54" s="935">
        <f t="shared" si="30"/>
        <v>0.68446675000000035</v>
      </c>
      <c r="AV54" s="935">
        <f t="shared" si="30"/>
        <v>0.75291342500000047</v>
      </c>
      <c r="AW54" s="702">
        <f t="shared" si="27"/>
        <v>3.1395476750000015</v>
      </c>
      <c r="AX54" s="810">
        <f t="shared" si="28"/>
        <v>6.4255990073679934</v>
      </c>
      <c r="AY54" s="991">
        <v>1.31</v>
      </c>
      <c r="AZ54" s="922">
        <v>25.7</v>
      </c>
      <c r="BA54" s="922">
        <v>-12.11</v>
      </c>
      <c r="BB54" s="922">
        <v>-5.13</v>
      </c>
      <c r="BC54" s="922">
        <v>3.4799999999999995</v>
      </c>
      <c r="BE54" s="664">
        <v>1993</v>
      </c>
      <c r="BF54" s="946" t="e">
        <f>#VALUE!</f>
        <v>#VALUE!</v>
      </c>
      <c r="BG54" s="931">
        <v>7.3999999999999995</v>
      </c>
    </row>
    <row r="55" spans="1:59" ht="11.25" customHeight="1" x14ac:dyDescent="0.2">
      <c r="A55" s="609" t="s">
        <v>229</v>
      </c>
      <c r="B55" s="925" t="s">
        <v>230</v>
      </c>
      <c r="C55" s="988" t="s">
        <v>108</v>
      </c>
      <c r="D55" s="988" t="s">
        <v>4373</v>
      </c>
      <c r="E55" s="792">
        <v>56</v>
      </c>
      <c r="F55" s="526">
        <v>14</v>
      </c>
      <c r="G55" s="526" t="s">
        <v>106</v>
      </c>
      <c r="H55" s="526" t="s">
        <v>106</v>
      </c>
      <c r="I55" s="916">
        <v>745</v>
      </c>
      <c r="J55" s="702">
        <f t="shared" si="16"/>
        <v>1.8791946308724832</v>
      </c>
      <c r="K55" s="933">
        <v>7</v>
      </c>
      <c r="L55" s="639">
        <v>2</v>
      </c>
      <c r="M55" s="693">
        <f t="shared" si="17"/>
        <v>14</v>
      </c>
      <c r="N55" s="921" t="s">
        <v>231</v>
      </c>
      <c r="O55" s="796">
        <v>6.9</v>
      </c>
      <c r="P55" s="915">
        <v>43434</v>
      </c>
      <c r="Q55" s="915">
        <v>43467</v>
      </c>
      <c r="R55" s="693">
        <f t="shared" si="18"/>
        <v>1.4492753623188355</v>
      </c>
      <c r="S55" s="759">
        <f>IF(INDEX(Historical!$D$7:$D$1437,MATCH(B55,Historical!$B$7:$B$1446,0))=0,"n/a",(INDEX(Historical!$C$7:$C$1437,MATCH(B55,Historical!$B$7:$B$1446,0))/INDEX(Historical!$D$7:$D$1437,MATCH(B55,Historical!$B$7:$B$1446,0))-1)*100)</f>
        <v>2.5830258302582898</v>
      </c>
      <c r="T55" s="759">
        <f>IF(INDEX(Historical!$F$7:$F$1430,MATCH(B55,Historical!$B$7:$B$1446,0))=0,"n/a",((INDEX(Historical!$C$7:$C$1437,MATCH(B55,Historical!$B$7:$B$1446,0))/INDEX(Historical!$F$7:$F$1430,MATCH(B55,Historical!$B$7:$B$1446,0)))^(1/3)-1)*100)</f>
        <v>2.7862314827686196</v>
      </c>
      <c r="U55" s="759">
        <f>IF(INDEX(Historical!$H$7:$H$1430,MATCH(B55,Historical!$B$7:$B$1446,0))=0,"n/a",((INDEX(Historical!$C$7:$C$1437,MATCH(B55,Historical!$B$7:$B$1446,0))/INDEX(Historical!$H$7:$H$1430,MATCH(B55,Historical!$B$7:$B$1446,0)))^(1/5)-1)*100)</f>
        <v>2.3101268237974537</v>
      </c>
      <c r="V55" s="759">
        <f>IF(INDEX(Historical!$O$7:$O$1430,MATCH(B55,Historical!$B$7:$B$1446,0))=0,"n/a",((INDEX(Historical!$C$7:$C$1437,MATCH(B55,Historical!$B$7:$B$1446,0))/INDEX(Historical!$O$7:$O$1430,MATCH(B55,Historical!$B$7:$B$1446,0)))^(1/10)-1)*100)</f>
        <v>3.1434046405429905</v>
      </c>
      <c r="W55" s="760">
        <f t="shared" si="19"/>
        <v>0.73491232849945887</v>
      </c>
      <c r="X55" s="761" t="str">
        <f t="shared" si="20"/>
        <v>n/a</v>
      </c>
      <c r="Y55" s="926"/>
      <c r="Z55" s="702" t="str">
        <f t="shared" si="21"/>
        <v>n/a</v>
      </c>
      <c r="AA55" s="935" t="str">
        <f t="shared" si="22"/>
        <v>n/a</v>
      </c>
      <c r="AB55" s="639">
        <v>12</v>
      </c>
      <c r="AC55" s="916" t="s">
        <v>137</v>
      </c>
      <c r="AD55" s="916" t="s">
        <v>137</v>
      </c>
      <c r="AE55" s="916" t="s">
        <v>137</v>
      </c>
      <c r="AF55" s="916" t="s">
        <v>137</v>
      </c>
      <c r="AG55" s="916" t="s">
        <v>137</v>
      </c>
      <c r="AH55" s="916" t="s">
        <v>137</v>
      </c>
      <c r="AI55" s="916" t="s">
        <v>137</v>
      </c>
      <c r="AJ55" s="916" t="s">
        <v>137</v>
      </c>
      <c r="AK55" s="916" t="s">
        <v>137</v>
      </c>
      <c r="AL55" s="928" t="s">
        <v>137</v>
      </c>
      <c r="AM55" s="922" t="s">
        <v>137</v>
      </c>
      <c r="AN55" s="916" t="s">
        <v>137</v>
      </c>
      <c r="AO55" s="802" t="str">
        <f t="shared" si="23"/>
        <v>n/a</v>
      </c>
      <c r="AP55" s="803">
        <f t="shared" si="24"/>
        <v>4.1893214546699369</v>
      </c>
      <c r="AQ55" s="936" t="str">
        <f t="shared" si="25"/>
        <v>n/a</v>
      </c>
      <c r="AR55" s="702">
        <f>INDEX(Historical!$C$7:$C$1437,MATCH(B55,Historical!$B$7:$B$1446,0))*IF(AH55="n/a",1.03,IF(AH55&lt;0,1.01,IF(AH55&gt;10,1.1,(1+AH55/100))))</f>
        <v>14.317</v>
      </c>
      <c r="AS55" s="935">
        <f t="shared" si="26"/>
        <v>14.746510000000001</v>
      </c>
      <c r="AT55" s="935">
        <f t="shared" si="30"/>
        <v>15.188905300000002</v>
      </c>
      <c r="AU55" s="935">
        <f t="shared" si="30"/>
        <v>15.644572459000003</v>
      </c>
      <c r="AV55" s="935">
        <f t="shared" si="30"/>
        <v>16.113909632770003</v>
      </c>
      <c r="AW55" s="702">
        <f t="shared" si="27"/>
        <v>76.010897391770015</v>
      </c>
      <c r="AX55" s="810">
        <f t="shared" si="28"/>
        <v>10.202805019029531</v>
      </c>
      <c r="AY55" s="991" t="s">
        <v>137</v>
      </c>
      <c r="AZ55" s="922" t="s">
        <v>137</v>
      </c>
      <c r="BA55" s="922" t="s">
        <v>137</v>
      </c>
      <c r="BB55" s="922" t="s">
        <v>137</v>
      </c>
      <c r="BC55" s="922" t="s">
        <v>137</v>
      </c>
      <c r="BD55" s="960" t="s">
        <v>4298</v>
      </c>
      <c r="BE55" s="664">
        <v>1964</v>
      </c>
      <c r="BF55" s="946" t="e">
        <f>#VALUE!</f>
        <v>#VALUE!</v>
      </c>
      <c r="BG55" s="931" t="s">
        <v>137</v>
      </c>
    </row>
    <row r="56" spans="1:59" ht="11.25" customHeight="1" x14ac:dyDescent="0.2">
      <c r="A56" s="537" t="s">
        <v>232</v>
      </c>
      <c r="B56" s="925" t="s">
        <v>233</v>
      </c>
      <c r="C56" s="988" t="s">
        <v>4353</v>
      </c>
      <c r="D56" s="988" t="s">
        <v>4354</v>
      </c>
      <c r="E56" s="792">
        <v>51</v>
      </c>
      <c r="F56" s="526">
        <v>24</v>
      </c>
      <c r="G56" s="526" t="s">
        <v>37</v>
      </c>
      <c r="H56" s="526" t="s">
        <v>37</v>
      </c>
      <c r="I56" s="916">
        <v>133.85</v>
      </c>
      <c r="J56" s="702">
        <f t="shared" si="16"/>
        <v>3.0481882704519987</v>
      </c>
      <c r="K56" s="927">
        <v>1.02</v>
      </c>
      <c r="L56" s="639">
        <v>4</v>
      </c>
      <c r="M56" s="693">
        <f t="shared" si="17"/>
        <v>4.08</v>
      </c>
      <c r="N56" s="921" t="s">
        <v>220</v>
      </c>
      <c r="O56" s="795">
        <v>1</v>
      </c>
      <c r="P56" s="915">
        <v>43363</v>
      </c>
      <c r="Q56" s="915">
        <v>43388</v>
      </c>
      <c r="R56" s="693">
        <f t="shared" si="18"/>
        <v>2.0000000000000018</v>
      </c>
      <c r="S56" s="759">
        <f>IF(INDEX(Historical!$D$7:$D$1437,MATCH(B56,Historical!$B$7:$B$1446,0))=0,"n/a",(INDEX(Historical!$C$7:$C$1437,MATCH(B56,Historical!$B$7:$B$1446,0))/INDEX(Historical!$D$7:$D$1437,MATCH(B56,Historical!$B$7:$B$1446,0))-1)*100)</f>
        <v>2.0304568527918621</v>
      </c>
      <c r="T56" s="759">
        <f>IF(INDEX(Historical!$F$7:$F$1430,MATCH(B56,Historical!$B$7:$B$1446,0))=0,"n/a",((INDEX(Historical!$C$7:$C$1437,MATCH(B56,Historical!$B$7:$B$1446,0))/INDEX(Historical!$F$7:$F$1430,MATCH(B56,Historical!$B$7:$B$1446,0)))^(1/3)-1)*100)</f>
        <v>4.2315589399588349</v>
      </c>
      <c r="U56" s="759">
        <f>IF(INDEX(Historical!$H$7:$H$1430,MATCH(B56,Historical!$B$7:$B$1446,0))=0,"n/a",((INDEX(Historical!$C$7:$C$1437,MATCH(B56,Historical!$B$7:$B$1446,0))/INDEX(Historical!$H$7:$H$1430,MATCH(B56,Historical!$B$7:$B$1446,0)))^(1/5)-1)*100)</f>
        <v>6.2414332109832937</v>
      </c>
      <c r="V56" s="759">
        <f>IF(INDEX(Historical!$O$7:$O$1430,MATCH(B56,Historical!$B$7:$B$1446,0))=0,"n/a",((INDEX(Historical!$C$7:$C$1437,MATCH(B56,Historical!$B$7:$B$1446,0))/INDEX(Historical!$O$7:$O$1430,MATCH(B56,Historical!$B$7:$B$1446,0)))^(1/10)-1)*100)</f>
        <v>4.9487903497924979</v>
      </c>
      <c r="W56" s="760">
        <f t="shared" si="19"/>
        <v>1.2612038033183193</v>
      </c>
      <c r="X56" s="761">
        <f t="shared" si="20"/>
        <v>0.73428626011568165</v>
      </c>
      <c r="Y56" s="925"/>
      <c r="Z56" s="702">
        <f t="shared" si="21"/>
        <v>135.09933774834437</v>
      </c>
      <c r="AA56" s="935">
        <f t="shared" si="22"/>
        <v>44.32119205298013</v>
      </c>
      <c r="AB56" s="639">
        <v>12</v>
      </c>
      <c r="AC56" s="916">
        <v>3.02</v>
      </c>
      <c r="AD56" s="916">
        <v>6.62</v>
      </c>
      <c r="AE56" s="916">
        <v>10.89</v>
      </c>
      <c r="AF56" s="916">
        <v>4.5199999999999996</v>
      </c>
      <c r="AG56" s="916">
        <v>10.9</v>
      </c>
      <c r="AH56" s="916">
        <v>4.3</v>
      </c>
      <c r="AI56" s="916">
        <v>7.86</v>
      </c>
      <c r="AJ56" s="916">
        <v>8.5</v>
      </c>
      <c r="AK56" s="916">
        <v>6.7</v>
      </c>
      <c r="AL56" s="928">
        <v>9970</v>
      </c>
      <c r="AM56" s="922">
        <v>0.8</v>
      </c>
      <c r="AN56" s="916">
        <v>1.48</v>
      </c>
      <c r="AO56" s="802">
        <f t="shared" si="23"/>
        <v>-35.03157057154484</v>
      </c>
      <c r="AP56" s="803">
        <f t="shared" si="24"/>
        <v>9.289621481435292</v>
      </c>
      <c r="AQ56" s="936">
        <f t="shared" si="25"/>
        <v>198.38959475414404</v>
      </c>
      <c r="AR56" s="702">
        <f>INDEX(Historical!$C$7:$C$1437,MATCH(B56,Historical!$B$7:$B$1446,0))*IF(AH56="n/a",1.03,IF(AH56&lt;0,1.01,IF(AH56&gt;10,1.1,(1+AH56/100))))</f>
        <v>4.1928599999999996</v>
      </c>
      <c r="AS56" s="935">
        <f t="shared" si="26"/>
        <v>4.5224187959999993</v>
      </c>
      <c r="AT56" s="935">
        <f t="shared" si="30"/>
        <v>4.8254208553319993</v>
      </c>
      <c r="AU56" s="935">
        <f t="shared" si="30"/>
        <v>5.1487240526392428</v>
      </c>
      <c r="AV56" s="935">
        <f t="shared" si="30"/>
        <v>5.4936885641660718</v>
      </c>
      <c r="AW56" s="702">
        <f t="shared" si="27"/>
        <v>24.183112268137311</v>
      </c>
      <c r="AX56" s="810">
        <f t="shared" si="28"/>
        <v>18.067323323225484</v>
      </c>
      <c r="AY56" s="991">
        <v>0.53</v>
      </c>
      <c r="AZ56" s="922">
        <v>18.190000000000001</v>
      </c>
      <c r="BA56" s="922">
        <v>-3.91</v>
      </c>
      <c r="BB56" s="922">
        <v>-0.5</v>
      </c>
      <c r="BC56" s="922">
        <v>4.07</v>
      </c>
      <c r="BE56" s="664">
        <v>1968</v>
      </c>
      <c r="BF56" s="946" t="e">
        <f>#VALUE!</f>
        <v>#VALUE!</v>
      </c>
      <c r="BG56" s="931">
        <v>3.6999999999999997</v>
      </c>
    </row>
    <row r="57" spans="1:59" ht="11.25" customHeight="1" x14ac:dyDescent="0.2">
      <c r="A57" s="537" t="s">
        <v>251</v>
      </c>
      <c r="B57" s="925" t="s">
        <v>252</v>
      </c>
      <c r="C57" s="988" t="s">
        <v>123</v>
      </c>
      <c r="D57" s="988" t="s">
        <v>4205</v>
      </c>
      <c r="E57" s="792">
        <v>50</v>
      </c>
      <c r="F57" s="526">
        <v>27</v>
      </c>
      <c r="G57" s="526" t="s">
        <v>115</v>
      </c>
      <c r="H57" s="526" t="s">
        <v>115</v>
      </c>
      <c r="I57" s="916">
        <v>48.97</v>
      </c>
      <c r="J57" s="702">
        <f t="shared" si="16"/>
        <v>1.3069226056769452</v>
      </c>
      <c r="K57" s="927">
        <v>0.16</v>
      </c>
      <c r="L57" s="639">
        <v>4</v>
      </c>
      <c r="M57" s="693">
        <f t="shared" si="17"/>
        <v>0.64</v>
      </c>
      <c r="N57" s="921" t="s">
        <v>698</v>
      </c>
      <c r="O57" s="795">
        <v>0.155</v>
      </c>
      <c r="P57" s="915">
        <v>43572</v>
      </c>
      <c r="Q57" s="915">
        <v>43587</v>
      </c>
      <c r="R57" s="693">
        <f t="shared" si="18"/>
        <v>3.2258064516129057</v>
      </c>
      <c r="S57" s="759">
        <f>IF(INDEX(Historical!$D$7:$D$1437,MATCH(B57,Historical!$B$7:$B$1446,0))=0,"n/a",(INDEX(Historical!$C$7:$C$1437,MATCH(B57,Historical!$B$7:$B$1446,0))/INDEX(Historical!$D$7:$D$1437,MATCH(B57,Historical!$B$7:$B$1446,0))-1)*100)</f>
        <v>4.2372881355932313</v>
      </c>
      <c r="T57" s="759">
        <f>IF(INDEX(Historical!$F$7:$F$1430,MATCH(B57,Historical!$B$7:$B$1446,0))=0,"n/a",((INDEX(Historical!$C$7:$C$1437,MATCH(B57,Historical!$B$7:$B$1446,0))/INDEX(Historical!$F$7:$F$1430,MATCH(B57,Historical!$B$7:$B$1446,0)))^(1/3)-1)*100)</f>
        <v>6.4392109888903093</v>
      </c>
      <c r="U57" s="759">
        <f>IF(INDEX(Historical!$H$7:$H$1430,MATCH(B57,Historical!$B$7:$B$1446,0))=0,"n/a",((INDEX(Historical!$C$7:$C$1437,MATCH(B57,Historical!$B$7:$B$1446,0))/INDEX(Historical!$H$7:$H$1430,MATCH(B57,Historical!$B$7:$B$1446,0)))^(1/5)-1)*100)</f>
        <v>9.8203635971727756</v>
      </c>
      <c r="V57" s="759">
        <f>IF(INDEX(Historical!$O$7:$O$1430,MATCH(B57,Historical!$B$7:$B$1446,0))=0,"n/a",((INDEX(Historical!$C$7:$C$1437,MATCH(B57,Historical!$B$7:$B$1446,0))/INDEX(Historical!$O$7:$O$1430,MATCH(B57,Historical!$B$7:$B$1446,0)))^(1/10)-1)*100)</f>
        <v>8.8866360269094002</v>
      </c>
      <c r="W57" s="760">
        <f t="shared" si="19"/>
        <v>1.1050709815768283</v>
      </c>
      <c r="X57" s="761">
        <f t="shared" si="20"/>
        <v>1.4879338783595113</v>
      </c>
      <c r="Y57" s="925"/>
      <c r="Z57" s="702">
        <f t="shared" si="21"/>
        <v>24.806201550387598</v>
      </c>
      <c r="AA57" s="935">
        <f t="shared" si="22"/>
        <v>18.980620155038757</v>
      </c>
      <c r="AB57" s="639">
        <v>11</v>
      </c>
      <c r="AC57" s="916">
        <v>2.58</v>
      </c>
      <c r="AD57" s="916">
        <v>1.36</v>
      </c>
      <c r="AE57" s="916">
        <v>0.83</v>
      </c>
      <c r="AF57" s="916">
        <v>2.12</v>
      </c>
      <c r="AG57" s="916">
        <v>11.799999999999999</v>
      </c>
      <c r="AH57" s="916">
        <v>123.50000000000001</v>
      </c>
      <c r="AI57" s="916">
        <v>21.86</v>
      </c>
      <c r="AJ57" s="916">
        <v>6.6000000000000005</v>
      </c>
      <c r="AK57" s="916">
        <v>14.000000000000002</v>
      </c>
      <c r="AL57" s="928">
        <v>2490</v>
      </c>
      <c r="AM57" s="922">
        <v>0.70000000000000007</v>
      </c>
      <c r="AN57" s="916">
        <v>1.9</v>
      </c>
      <c r="AO57" s="802">
        <f t="shared" si="23"/>
        <v>-7.8533339521890362</v>
      </c>
      <c r="AP57" s="803">
        <f t="shared" si="24"/>
        <v>11.127286202849721</v>
      </c>
      <c r="AQ57" s="936">
        <f t="shared" si="25"/>
        <v>33.73093173098183</v>
      </c>
      <c r="AR57" s="702">
        <f>INDEX(Historical!$C$7:$C$1437,MATCH(B57,Historical!$B$7:$B$1446,0))*IF(AH57="n/a",1.03,IF(AH57&lt;0,1.01,IF(AH57&gt;10,1.1,(1+AH57/100))))</f>
        <v>0.67649999999999999</v>
      </c>
      <c r="AS57" s="935">
        <f t="shared" si="26"/>
        <v>0.74415000000000009</v>
      </c>
      <c r="AT57" s="935">
        <f t="shared" si="30"/>
        <v>0.81856500000000021</v>
      </c>
      <c r="AU57" s="935">
        <f t="shared" si="30"/>
        <v>0.90042150000000032</v>
      </c>
      <c r="AV57" s="935">
        <f t="shared" si="30"/>
        <v>0.99046365000000047</v>
      </c>
      <c r="AW57" s="702">
        <f t="shared" si="27"/>
        <v>4.1301001500000014</v>
      </c>
      <c r="AX57" s="810">
        <f t="shared" si="28"/>
        <v>8.4339394527261629</v>
      </c>
      <c r="AY57" s="991">
        <v>1.4</v>
      </c>
      <c r="AZ57" s="922">
        <v>23.630000000000003</v>
      </c>
      <c r="BA57" s="922">
        <v>-17.810000000000002</v>
      </c>
      <c r="BB57" s="922">
        <v>-1.58</v>
      </c>
      <c r="BC57" s="922">
        <v>-1.52</v>
      </c>
      <c r="BE57" s="664">
        <v>1970</v>
      </c>
      <c r="BF57" s="946" t="e">
        <f>#VALUE!</f>
        <v>#VALUE!</v>
      </c>
      <c r="BG57" s="931">
        <v>3.2</v>
      </c>
    </row>
    <row r="58" spans="1:59" ht="11.25" customHeight="1" x14ac:dyDescent="0.2">
      <c r="A58" s="609" t="s">
        <v>242</v>
      </c>
      <c r="B58" s="925" t="s">
        <v>243</v>
      </c>
      <c r="C58" s="988" t="s">
        <v>112</v>
      </c>
      <c r="D58" s="988" t="s">
        <v>4379</v>
      </c>
      <c r="E58" s="792">
        <v>28</v>
      </c>
      <c r="F58" s="526">
        <v>100</v>
      </c>
      <c r="G58" s="526" t="s">
        <v>106</v>
      </c>
      <c r="H58" s="526" t="s">
        <v>106</v>
      </c>
      <c r="I58" s="916">
        <v>178.72</v>
      </c>
      <c r="J58" s="702">
        <f t="shared" si="16"/>
        <v>2.2829006266786034</v>
      </c>
      <c r="K58" s="933">
        <v>1.02</v>
      </c>
      <c r="L58" s="639">
        <v>4</v>
      </c>
      <c r="M58" s="693">
        <f t="shared" si="17"/>
        <v>4.08</v>
      </c>
      <c r="N58" s="921" t="s">
        <v>459</v>
      </c>
      <c r="O58" s="796">
        <v>0.93</v>
      </c>
      <c r="P58" s="915">
        <v>43566</v>
      </c>
      <c r="Q58" s="915">
        <v>43595</v>
      </c>
      <c r="R58" s="693">
        <f t="shared" si="18"/>
        <v>9.6774193548387046</v>
      </c>
      <c r="S58" s="759">
        <f>IF(INDEX(Historical!$D$7:$D$1437,MATCH(B58,Historical!$B$7:$B$1446,0))=0,"n/a",(INDEX(Historical!$C$7:$C$1437,MATCH(B58,Historical!$B$7:$B$1446,0))/INDEX(Historical!$D$7:$D$1437,MATCH(B58,Historical!$B$7:$B$1446,0))-1)*100)</f>
        <v>10.670731707317071</v>
      </c>
      <c r="T58" s="759">
        <f>IF(INDEX(Historical!$F$7:$F$1430,MATCH(B58,Historical!$B$7:$B$1446,0))=0,"n/a",((INDEX(Historical!$C$7:$C$1437,MATCH(B58,Historical!$B$7:$B$1446,0))/INDEX(Historical!$F$7:$F$1430,MATCH(B58,Historical!$B$7:$B$1446,0)))^(1/3)-1)*100)</f>
        <v>10.505725880947136</v>
      </c>
      <c r="U58" s="759">
        <f>IF(INDEX(Historical!$H$7:$H$1430,MATCH(B58,Historical!$B$7:$B$1446,0))=0,"n/a",((INDEX(Historical!$C$7:$C$1437,MATCH(B58,Historical!$B$7:$B$1446,0))/INDEX(Historical!$H$7:$H$1430,MATCH(B58,Historical!$B$7:$B$1446,0)))^(1/5)-1)*100)</f>
        <v>10.634990281254142</v>
      </c>
      <c r="V58" s="759">
        <f>IF(INDEX(Historical!$O$7:$O$1430,MATCH(B58,Historical!$B$7:$B$1446,0))=0,"n/a",((INDEX(Historical!$C$7:$C$1437,MATCH(B58,Historical!$B$7:$B$1446,0))/INDEX(Historical!$O$7:$O$1430,MATCH(B58,Historical!$B$7:$B$1446,0)))^(1/10)-1)*100)</f>
        <v>10.479113989134969</v>
      </c>
      <c r="W58" s="760">
        <f t="shared" si="19"/>
        <v>1.014874949569285</v>
      </c>
      <c r="X58" s="761">
        <f t="shared" si="20"/>
        <v>1.085203089923892</v>
      </c>
      <c r="Y58" s="710"/>
      <c r="Z58" s="702">
        <f t="shared" si="21"/>
        <v>36.624775583482943</v>
      </c>
      <c r="AA58" s="935">
        <f t="shared" si="22"/>
        <v>16.043087971274684</v>
      </c>
      <c r="AB58" s="639">
        <v>12</v>
      </c>
      <c r="AC58" s="916">
        <v>11.14</v>
      </c>
      <c r="AD58" s="916">
        <v>1.91</v>
      </c>
      <c r="AE58" s="916">
        <v>1.35</v>
      </c>
      <c r="AF58" s="916">
        <v>4.21</v>
      </c>
      <c r="AG58" s="916">
        <v>27</v>
      </c>
      <c r="AH58" s="918">
        <v>12.8</v>
      </c>
      <c r="AI58" s="918">
        <v>10.95</v>
      </c>
      <c r="AJ58" s="916">
        <v>9.8000000000000007</v>
      </c>
      <c r="AK58" s="916">
        <v>8.39</v>
      </c>
      <c r="AL58" s="928">
        <v>51260</v>
      </c>
      <c r="AM58" s="922">
        <v>0.5</v>
      </c>
      <c r="AN58" s="916">
        <v>1.1100000000000001</v>
      </c>
      <c r="AO58" s="802">
        <f t="shared" si="23"/>
        <v>-3.1251970633419379</v>
      </c>
      <c r="AP58" s="803">
        <f t="shared" si="24"/>
        <v>12.917890907932746</v>
      </c>
      <c r="AQ58" s="936">
        <f t="shared" si="25"/>
        <v>73.258189300203298</v>
      </c>
      <c r="AR58" s="702">
        <f>INDEX(Historical!$C$7:$C$1437,MATCH(B58,Historical!$B$7:$B$1446,0))*IF(AH58="n/a",1.03,IF(AH58&lt;0,1.01,IF(AH58&gt;10,1.1,(1+AH58/100))))</f>
        <v>3.9930000000000003</v>
      </c>
      <c r="AS58" s="935">
        <f t="shared" si="26"/>
        <v>4.3923000000000005</v>
      </c>
      <c r="AT58" s="935">
        <f t="shared" si="30"/>
        <v>4.7608139700000009</v>
      </c>
      <c r="AU58" s="935">
        <f t="shared" si="30"/>
        <v>5.1602462620830014</v>
      </c>
      <c r="AV58" s="935">
        <f t="shared" si="30"/>
        <v>5.5931909234717656</v>
      </c>
      <c r="AW58" s="702">
        <f t="shared" si="27"/>
        <v>23.899551155554768</v>
      </c>
      <c r="AX58" s="810">
        <f t="shared" si="28"/>
        <v>13.372622625086597</v>
      </c>
      <c r="AY58" s="991">
        <v>1.1299999999999999</v>
      </c>
      <c r="AZ58" s="922">
        <v>24.22</v>
      </c>
      <c r="BA58" s="922">
        <v>-14.44</v>
      </c>
      <c r="BB58" s="922">
        <v>4.32</v>
      </c>
      <c r="BC58" s="922">
        <v>-0.83</v>
      </c>
      <c r="BE58" s="664">
        <v>1992</v>
      </c>
      <c r="BF58" s="946" t="e">
        <f>#VALUE!</f>
        <v>#VALUE!</v>
      </c>
      <c r="BG58" s="931">
        <v>7.0000000000000009</v>
      </c>
    </row>
    <row r="59" spans="1:59" ht="11.25" customHeight="1" x14ac:dyDescent="0.2">
      <c r="A59" s="537" t="s">
        <v>245</v>
      </c>
      <c r="B59" s="925" t="s">
        <v>246</v>
      </c>
      <c r="C59" s="988" t="s">
        <v>247</v>
      </c>
      <c r="D59" s="988" t="s">
        <v>4393</v>
      </c>
      <c r="E59" s="792">
        <v>63</v>
      </c>
      <c r="F59" s="526">
        <v>4</v>
      </c>
      <c r="G59" s="526" t="s">
        <v>37</v>
      </c>
      <c r="H59" s="526" t="s">
        <v>37</v>
      </c>
      <c r="I59" s="916">
        <v>102.54</v>
      </c>
      <c r="J59" s="702">
        <f t="shared" si="16"/>
        <v>2.9744489955139453</v>
      </c>
      <c r="K59" s="927">
        <v>0.76249999999999996</v>
      </c>
      <c r="L59" s="639">
        <v>4</v>
      </c>
      <c r="M59" s="693">
        <f t="shared" si="17"/>
        <v>3.05</v>
      </c>
      <c r="N59" s="921" t="s">
        <v>164</v>
      </c>
      <c r="O59" s="795">
        <v>0.72</v>
      </c>
      <c r="P59" s="915">
        <v>43531</v>
      </c>
      <c r="Q59" s="915">
        <v>43556</v>
      </c>
      <c r="R59" s="693">
        <f t="shared" si="18"/>
        <v>5.9027777777777759</v>
      </c>
      <c r="S59" s="759">
        <f>IF(INDEX(Historical!$D$7:$D$1437,MATCH(B59,Historical!$B$7:$B$1446,0))=0,"n/a",(INDEX(Historical!$C$7:$C$1437,MATCH(B59,Historical!$B$7:$B$1446,0))/INDEX(Historical!$D$7:$D$1437,MATCH(B59,Historical!$B$7:$B$1446,0))-1)*100)</f>
        <v>5.6849953401677533</v>
      </c>
      <c r="T59" s="759">
        <f>IF(INDEX(Historical!$F$7:$F$1430,MATCH(B59,Historical!$B$7:$B$1446,0))=0,"n/a",((INDEX(Historical!$C$7:$C$1437,MATCH(B59,Historical!$B$7:$B$1446,0))/INDEX(Historical!$F$7:$F$1430,MATCH(B59,Historical!$B$7:$B$1446,0)))^(1/3)-1)*100)</f>
        <v>5.4174643524898203</v>
      </c>
      <c r="U59" s="759">
        <f>IF(INDEX(Historical!$H$7:$H$1430,MATCH(B59,Historical!$B$7:$B$1446,0))=0,"n/a",((INDEX(Historical!$C$7:$C$1437,MATCH(B59,Historical!$B$7:$B$1446,0))/INDEX(Historical!$H$7:$H$1430,MATCH(B59,Historical!$B$7:$B$1446,0)))^(1/5)-1)*100)</f>
        <v>5.6873286106645882</v>
      </c>
      <c r="V59" s="759">
        <f>IF(INDEX(Historical!$O$7:$O$1430,MATCH(B59,Historical!$B$7:$B$1446,0))=0,"n/a",((INDEX(Historical!$C$7:$C$1437,MATCH(B59,Historical!$B$7:$B$1446,0))/INDEX(Historical!$O$7:$O$1430,MATCH(B59,Historical!$B$7:$B$1446,0)))^(1/10)-1)*100)</f>
        <v>6.3272222648930621</v>
      </c>
      <c r="W59" s="760">
        <f t="shared" si="19"/>
        <v>0.89886657565691053</v>
      </c>
      <c r="X59" s="761">
        <f t="shared" si="20"/>
        <v>1.2363757849270844</v>
      </c>
      <c r="Y59" s="925"/>
      <c r="Z59" s="702">
        <f t="shared" si="21"/>
        <v>56.481481481481474</v>
      </c>
      <c r="AA59" s="935">
        <f t="shared" si="22"/>
        <v>18.988888888888887</v>
      </c>
      <c r="AB59" s="639">
        <v>12</v>
      </c>
      <c r="AC59" s="916">
        <v>5.4</v>
      </c>
      <c r="AD59" s="916">
        <v>4.42</v>
      </c>
      <c r="AE59" s="916">
        <v>0.79</v>
      </c>
      <c r="AF59" s="916">
        <v>4.22</v>
      </c>
      <c r="AG59" s="916">
        <v>22.5</v>
      </c>
      <c r="AH59" s="916">
        <v>21.8</v>
      </c>
      <c r="AI59" s="916">
        <v>4.1399999999999997</v>
      </c>
      <c r="AJ59" s="916">
        <v>4.5999999999999996</v>
      </c>
      <c r="AK59" s="916">
        <v>4.3</v>
      </c>
      <c r="AL59" s="928">
        <v>14980</v>
      </c>
      <c r="AM59" s="922">
        <v>0.6</v>
      </c>
      <c r="AN59" s="916">
        <v>0.96</v>
      </c>
      <c r="AO59" s="802">
        <f t="shared" si="23"/>
        <v>-10.327111282710353</v>
      </c>
      <c r="AP59" s="803">
        <f t="shared" si="24"/>
        <v>8.6617776061785339</v>
      </c>
      <c r="AQ59" s="936">
        <f t="shared" si="25"/>
        <v>88.718616064718717</v>
      </c>
      <c r="AR59" s="702">
        <f>INDEX(Historical!$C$7:$C$1437,MATCH(B59,Historical!$B$7:$B$1446,0))*IF(AH59="n/a",1.03,IF(AH59&lt;0,1.01,IF(AH59&gt;10,1.1,(1+AH59/100))))</f>
        <v>3.1185</v>
      </c>
      <c r="AS59" s="935">
        <f t="shared" si="26"/>
        <v>3.2476059000000004</v>
      </c>
      <c r="AT59" s="935">
        <f t="shared" si="30"/>
        <v>3.3872529537</v>
      </c>
      <c r="AU59" s="935">
        <f t="shared" si="30"/>
        <v>3.5329048307090996</v>
      </c>
      <c r="AV59" s="935">
        <f t="shared" si="30"/>
        <v>3.6848197384295904</v>
      </c>
      <c r="AW59" s="702">
        <f t="shared" si="27"/>
        <v>16.971083422838689</v>
      </c>
      <c r="AX59" s="810">
        <f t="shared" si="28"/>
        <v>16.550695750769151</v>
      </c>
      <c r="AY59" s="991">
        <v>1.02</v>
      </c>
      <c r="AZ59" s="922">
        <v>17.39</v>
      </c>
      <c r="BA59" s="922">
        <v>-10.99</v>
      </c>
      <c r="BB59" s="922">
        <v>-5.9700000000000006</v>
      </c>
      <c r="BC59" s="922">
        <v>1.1299999999999999</v>
      </c>
      <c r="BE59" s="664">
        <v>1957</v>
      </c>
      <c r="BF59" s="946" t="e">
        <f>#VALUE!</f>
        <v>#VALUE!</v>
      </c>
      <c r="BG59" s="931">
        <v>6.1</v>
      </c>
    </row>
    <row r="60" spans="1:59" ht="11.25" customHeight="1" x14ac:dyDescent="0.2">
      <c r="A60" s="537" t="s">
        <v>248</v>
      </c>
      <c r="B60" s="925" t="s">
        <v>249</v>
      </c>
      <c r="C60" s="988" t="s">
        <v>112</v>
      </c>
      <c r="D60" s="988" t="s">
        <v>213</v>
      </c>
      <c r="E60" s="792">
        <v>46</v>
      </c>
      <c r="F60" s="526">
        <v>45</v>
      </c>
      <c r="G60" s="526" t="s">
        <v>37</v>
      </c>
      <c r="H60" s="526" t="s">
        <v>37</v>
      </c>
      <c r="I60" s="916">
        <v>33.299999999999997</v>
      </c>
      <c r="J60" s="702">
        <f t="shared" si="16"/>
        <v>1.6216216216216217</v>
      </c>
      <c r="K60" s="927">
        <v>0.13500000000000001</v>
      </c>
      <c r="L60" s="639">
        <v>4</v>
      </c>
      <c r="M60" s="693">
        <f t="shared" si="17"/>
        <v>0.54</v>
      </c>
      <c r="N60" s="921" t="s">
        <v>250</v>
      </c>
      <c r="O60" s="795">
        <v>0.125</v>
      </c>
      <c r="P60" s="915">
        <v>43418</v>
      </c>
      <c r="Q60" s="915">
        <v>43444</v>
      </c>
      <c r="R60" s="693">
        <f t="shared" si="18"/>
        <v>8.0000000000000071</v>
      </c>
      <c r="S60" s="759">
        <f>IF(INDEX(Historical!$D$7:$D$1437,MATCH(B60,Historical!$B$7:$B$1446,0))=0,"n/a",(INDEX(Historical!$C$7:$C$1437,MATCH(B60,Historical!$B$7:$B$1446,0))/INDEX(Historical!$D$7:$D$1437,MATCH(B60,Historical!$B$7:$B$1446,0))-1)*100)</f>
        <v>8.5106382978723296</v>
      </c>
      <c r="T60" s="759">
        <f>IF(INDEX(Historical!$F$7:$F$1430,MATCH(B60,Historical!$B$7:$B$1446,0))=0,"n/a",((INDEX(Historical!$C$7:$C$1437,MATCH(B60,Historical!$B$7:$B$1446,0))/INDEX(Historical!$F$7:$F$1430,MATCH(B60,Historical!$B$7:$B$1446,0)))^(1/3)-1)*100)</f>
        <v>7.9870600425827831</v>
      </c>
      <c r="U60" s="759">
        <f>IF(INDEX(Historical!$H$7:$H$1430,MATCH(B60,Historical!$B$7:$B$1446,0))=0,"n/a",((INDEX(Historical!$C$7:$C$1437,MATCH(B60,Historical!$B$7:$B$1446,0))/INDEX(Historical!$H$7:$H$1430,MATCH(B60,Historical!$B$7:$B$1446,0)))^(1/5)-1)*100)</f>
        <v>9.0966078501449665</v>
      </c>
      <c r="V60" s="759">
        <f>IF(INDEX(Historical!$O$7:$O$1430,MATCH(B60,Historical!$B$7:$B$1446,0))=0,"n/a",((INDEX(Historical!$C$7:$C$1437,MATCH(B60,Historical!$B$7:$B$1446,0))/INDEX(Historical!$O$7:$O$1430,MATCH(B60,Historical!$B$7:$B$1446,0)))^(1/10)-1)*100)</f>
        <v>7.1354063273228352</v>
      </c>
      <c r="W60" s="760">
        <f t="shared" si="19"/>
        <v>1.274854918256346</v>
      </c>
      <c r="X60" s="761">
        <f t="shared" si="20"/>
        <v>1.6243942589544582</v>
      </c>
      <c r="Y60" s="716"/>
      <c r="Z60" s="702">
        <f t="shared" si="21"/>
        <v>35.76158940397351</v>
      </c>
      <c r="AA60" s="935">
        <f t="shared" si="22"/>
        <v>22.05298013245033</v>
      </c>
      <c r="AB60" s="639">
        <v>12</v>
      </c>
      <c r="AC60" s="916">
        <v>1.51</v>
      </c>
      <c r="AD60" s="916">
        <v>1.47</v>
      </c>
      <c r="AE60" s="916">
        <v>2.1</v>
      </c>
      <c r="AF60" s="916">
        <v>2.97</v>
      </c>
      <c r="AG60" s="916">
        <v>11.700000000000001</v>
      </c>
      <c r="AH60" s="916">
        <v>46.2</v>
      </c>
      <c r="AI60" s="916">
        <v>19.86</v>
      </c>
      <c r="AJ60" s="916">
        <v>5.6000000000000005</v>
      </c>
      <c r="AK60" s="916">
        <v>15</v>
      </c>
      <c r="AL60" s="931">
        <v>869.13</v>
      </c>
      <c r="AM60" s="922">
        <v>0.5</v>
      </c>
      <c r="AN60" s="916">
        <v>0</v>
      </c>
      <c r="AO60" s="802">
        <f t="shared" si="23"/>
        <v>-11.334750660683742</v>
      </c>
      <c r="AP60" s="803">
        <f t="shared" si="24"/>
        <v>10.718229471766588</v>
      </c>
      <c r="AQ60" s="936">
        <f t="shared" si="25"/>
        <v>70.61633501758979</v>
      </c>
      <c r="AR60" s="702">
        <f>INDEX(Historical!$C$7:$C$1437,MATCH(B60,Historical!$B$7:$B$1446,0))*IF(AH60="n/a",1.03,IF(AH60&lt;0,1.01,IF(AH60&gt;10,1.1,(1+AH60/100))))</f>
        <v>0.56100000000000005</v>
      </c>
      <c r="AS60" s="935">
        <f t="shared" si="26"/>
        <v>0.61710000000000009</v>
      </c>
      <c r="AT60" s="935">
        <f t="shared" si="30"/>
        <v>0.67881000000000014</v>
      </c>
      <c r="AU60" s="935">
        <f t="shared" si="30"/>
        <v>0.74669100000000022</v>
      </c>
      <c r="AV60" s="935">
        <f t="shared" si="30"/>
        <v>0.82136010000000026</v>
      </c>
      <c r="AW60" s="702">
        <f t="shared" si="27"/>
        <v>3.4249611000000004</v>
      </c>
      <c r="AX60" s="810">
        <f t="shared" si="28"/>
        <v>10.285168468468472</v>
      </c>
      <c r="AY60" s="991">
        <v>0.93</v>
      </c>
      <c r="AZ60" s="922">
        <v>17.82</v>
      </c>
      <c r="BA60" s="922">
        <v>-8.6900000000000013</v>
      </c>
      <c r="BB60" s="922">
        <v>-2.98</v>
      </c>
      <c r="BC60" s="922">
        <v>-1.24</v>
      </c>
      <c r="BE60" s="664">
        <v>1974</v>
      </c>
      <c r="BF60" s="946" t="e">
        <f>#VALUE!</f>
        <v>#VALUE!</v>
      </c>
      <c r="BG60" s="931">
        <v>9.6</v>
      </c>
    </row>
    <row r="61" spans="1:59" ht="11.25" customHeight="1" x14ac:dyDescent="0.2">
      <c r="A61" s="537" t="s">
        <v>381</v>
      </c>
      <c r="B61" s="925" t="s">
        <v>382</v>
      </c>
      <c r="C61" s="988" t="s">
        <v>112</v>
      </c>
      <c r="D61" s="988" t="s">
        <v>4366</v>
      </c>
      <c r="E61" s="792">
        <v>48</v>
      </c>
      <c r="F61" s="526">
        <v>33</v>
      </c>
      <c r="G61" s="526" t="s">
        <v>106</v>
      </c>
      <c r="H61" s="526" t="s">
        <v>106</v>
      </c>
      <c r="I61" s="916">
        <v>282</v>
      </c>
      <c r="J61" s="702">
        <f t="shared" si="16"/>
        <v>2.0425531914893615</v>
      </c>
      <c r="K61" s="927">
        <v>1.44</v>
      </c>
      <c r="L61" s="639">
        <v>4</v>
      </c>
      <c r="M61" s="693">
        <f t="shared" si="17"/>
        <v>5.76</v>
      </c>
      <c r="N61" s="921" t="s">
        <v>119</v>
      </c>
      <c r="O61" s="795">
        <v>1.36</v>
      </c>
      <c r="P61" s="915">
        <v>43595</v>
      </c>
      <c r="Q61" s="915">
        <v>43617</v>
      </c>
      <c r="R61" s="693">
        <f t="shared" si="18"/>
        <v>5.8823529411764595</v>
      </c>
      <c r="S61" s="759">
        <f>IF(INDEX(Historical!$D$7:$D$1437,MATCH(B61,Historical!$B$7:$B$1446,0))=0,"n/a",(INDEX(Historical!$C$7:$C$1437,MATCH(B61,Historical!$B$7:$B$1446,0))/INDEX(Historical!$D$7:$D$1437,MATCH(B61,Historical!$B$7:$B$1446,0))-1)*100)</f>
        <v>5.9288537549407216</v>
      </c>
      <c r="T61" s="759">
        <f>IF(INDEX(Historical!$F$7:$F$1430,MATCH(B61,Historical!$B$7:$B$1446,0))=0,"n/a",((INDEX(Historical!$C$7:$C$1437,MATCH(B61,Historical!$B$7:$B$1446,0))/INDEX(Historical!$F$7:$F$1430,MATCH(B61,Historical!$B$7:$B$1446,0)))^(1/3)-1)*100)</f>
        <v>5.3054143687660371</v>
      </c>
      <c r="U61" s="759">
        <f>IF(INDEX(Historical!$H$7:$H$1430,MATCH(B61,Historical!$B$7:$B$1446,0))=0,"n/a",((INDEX(Historical!$C$7:$C$1437,MATCH(B61,Historical!$B$7:$B$1446,0))/INDEX(Historical!$H$7:$H$1430,MATCH(B61,Historical!$B$7:$B$1446,0)))^(1/5)-1)*100)</f>
        <v>8.3462958501015372</v>
      </c>
      <c r="V61" s="759">
        <f>IF(INDEX(Historical!$O$7:$O$1430,MATCH(B61,Historical!$B$7:$B$1446,0))=0,"n/a",((INDEX(Historical!$C$7:$C$1437,MATCH(B61,Historical!$B$7:$B$1446,0))/INDEX(Historical!$O$7:$O$1430,MATCH(B61,Historical!$B$7:$B$1446,0)))^(1/10)-1)*100)</f>
        <v>13.209613876809122</v>
      </c>
      <c r="W61" s="760">
        <f t="shared" si="19"/>
        <v>0.63183495959365965</v>
      </c>
      <c r="X61" s="761">
        <f t="shared" si="20"/>
        <v>1.9409990349073343</v>
      </c>
      <c r="Y61" s="925"/>
      <c r="Z61" s="702">
        <f t="shared" si="21"/>
        <v>40.82211197732105</v>
      </c>
      <c r="AA61" s="935">
        <f t="shared" si="22"/>
        <v>19.985825655563431</v>
      </c>
      <c r="AB61" s="639">
        <v>12</v>
      </c>
      <c r="AC61" s="916">
        <v>14.11</v>
      </c>
      <c r="AD61" s="916">
        <v>1.94</v>
      </c>
      <c r="AE61" s="916">
        <v>1.4</v>
      </c>
      <c r="AF61" s="916">
        <v>7.96</v>
      </c>
      <c r="AG61" s="916" t="s">
        <v>137</v>
      </c>
      <c r="AH61" s="916">
        <v>37.799999999999997</v>
      </c>
      <c r="AI61" s="916">
        <v>8.85</v>
      </c>
      <c r="AJ61" s="916">
        <v>4.3</v>
      </c>
      <c r="AK61" s="916">
        <v>10.299999999999999</v>
      </c>
      <c r="AL61" s="928">
        <v>15800</v>
      </c>
      <c r="AM61" s="922">
        <v>1.7000000000000002</v>
      </c>
      <c r="AN61" s="916">
        <v>1.1200000000000001</v>
      </c>
      <c r="AO61" s="802">
        <f t="shared" si="23"/>
        <v>-9.596976613972533</v>
      </c>
      <c r="AP61" s="803">
        <f t="shared" si="24"/>
        <v>10.388849041590898</v>
      </c>
      <c r="AQ61" s="936">
        <f t="shared" si="25"/>
        <v>165.90488877565468</v>
      </c>
      <c r="AR61" s="702">
        <f>INDEX(Historical!$C$7:$C$1437,MATCH(B61,Historical!$B$7:$B$1446,0))*IF(AH61="n/a",1.03,IF(AH61&lt;0,1.01,IF(AH61&gt;10,1.1,(1+AH61/100))))</f>
        <v>5.8960000000000008</v>
      </c>
      <c r="AS61" s="935">
        <f t="shared" si="26"/>
        <v>6.4177960000000009</v>
      </c>
      <c r="AT61" s="935">
        <f t="shared" si="30"/>
        <v>7.0595756000000014</v>
      </c>
      <c r="AU61" s="935">
        <f t="shared" si="30"/>
        <v>7.7655331600000022</v>
      </c>
      <c r="AV61" s="935">
        <f t="shared" si="30"/>
        <v>8.5420864760000033</v>
      </c>
      <c r="AW61" s="702">
        <f t="shared" si="27"/>
        <v>35.680991236000004</v>
      </c>
      <c r="AX61" s="810">
        <f t="shared" si="28"/>
        <v>12.652833771631208</v>
      </c>
      <c r="AY61" s="991">
        <v>0.98</v>
      </c>
      <c r="AZ61" s="922">
        <v>6.419999999999999</v>
      </c>
      <c r="BA61" s="922">
        <v>-24.21</v>
      </c>
      <c r="BB61" s="922">
        <v>-6.78</v>
      </c>
      <c r="BC61" s="922">
        <v>-9.7799999999999994</v>
      </c>
      <c r="BE61" s="664">
        <v>1972</v>
      </c>
      <c r="BF61" s="946" t="e">
        <f>#VALUE!</f>
        <v>#VALUE!</v>
      </c>
      <c r="BG61" s="931" t="s">
        <v>137</v>
      </c>
    </row>
    <row r="62" spans="1:59" ht="11.25" customHeight="1" x14ac:dyDescent="0.2">
      <c r="A62" s="537" t="s">
        <v>253</v>
      </c>
      <c r="B62" s="925" t="s">
        <v>254</v>
      </c>
      <c r="C62" s="988" t="s">
        <v>179</v>
      </c>
      <c r="D62" s="988" t="s">
        <v>4402</v>
      </c>
      <c r="E62" s="792">
        <v>46</v>
      </c>
      <c r="F62" s="526">
        <v>43</v>
      </c>
      <c r="G62" s="526" t="s">
        <v>106</v>
      </c>
      <c r="H62" s="526" t="s">
        <v>106</v>
      </c>
      <c r="I62" s="916">
        <v>58.52</v>
      </c>
      <c r="J62" s="702">
        <f t="shared" si="16"/>
        <v>4.8530416951469579</v>
      </c>
      <c r="K62" s="927">
        <v>0.71</v>
      </c>
      <c r="L62" s="639">
        <v>4</v>
      </c>
      <c r="M62" s="693">
        <f t="shared" si="17"/>
        <v>2.84</v>
      </c>
      <c r="N62" s="921" t="s">
        <v>119</v>
      </c>
      <c r="O62" s="795">
        <v>0.7</v>
      </c>
      <c r="P62" s="915">
        <v>43328</v>
      </c>
      <c r="Q62" s="915">
        <v>43343</v>
      </c>
      <c r="R62" s="693">
        <f t="shared" si="18"/>
        <v>1.4285714285714299</v>
      </c>
      <c r="S62" s="759">
        <f>IF(INDEX(Historical!$D$7:$D$1437,MATCH(B62,Historical!$B$7:$B$1446,0))=0,"n/a",(INDEX(Historical!$C$7:$C$1437,MATCH(B62,Historical!$B$7:$B$1446,0))/INDEX(Historical!$D$7:$D$1437,MATCH(B62,Historical!$B$7:$B$1446,0))-1)*100)</f>
        <v>0.71428571428571175</v>
      </c>
      <c r="T62" s="759">
        <f>IF(INDEX(Historical!$F$7:$F$1430,MATCH(B62,Historical!$B$7:$B$1446,0))=0,"n/a",((INDEX(Historical!$C$7:$C$1437,MATCH(B62,Historical!$B$7:$B$1446,0))/INDEX(Historical!$F$7:$F$1430,MATCH(B62,Historical!$B$7:$B$1446,0)))^(1/3)-1)*100)</f>
        <v>0.84138569487346437</v>
      </c>
      <c r="U62" s="759">
        <f>IF(INDEX(Historical!$H$7:$H$1430,MATCH(B62,Historical!$B$7:$B$1446,0))=0,"n/a",((INDEX(Historical!$C$7:$C$1437,MATCH(B62,Historical!$B$7:$B$1446,0))/INDEX(Historical!$H$7:$H$1430,MATCH(B62,Historical!$B$7:$B$1446,0)))^(1/5)-1)*100)</f>
        <v>16.751145735902085</v>
      </c>
      <c r="V62" s="759">
        <f>IF(INDEX(Historical!$O$7:$O$1430,MATCH(B62,Historical!$B$7:$B$1446,0))=0,"n/a",((INDEX(Historical!$C$7:$C$1437,MATCH(B62,Historical!$B$7:$B$1446,0))/INDEX(Historical!$O$7:$O$1430,MATCH(B62,Historical!$B$7:$B$1446,0)))^(1/10)-1)*100)</f>
        <v>30.963282174056506</v>
      </c>
      <c r="W62" s="760">
        <f t="shared" si="19"/>
        <v>0.54100032553840571</v>
      </c>
      <c r="X62" s="761" t="str">
        <f t="shared" si="20"/>
        <v>n/a</v>
      </c>
      <c r="Y62" s="716"/>
      <c r="Z62" s="702" t="str">
        <f t="shared" si="21"/>
        <v>n/a</v>
      </c>
      <c r="AA62" s="935" t="str">
        <f t="shared" si="22"/>
        <v>n/a</v>
      </c>
      <c r="AB62" s="639">
        <v>9</v>
      </c>
      <c r="AC62" s="916">
        <v>-0.02</v>
      </c>
      <c r="AD62" s="916" t="s">
        <v>137</v>
      </c>
      <c r="AE62" s="916">
        <v>2.54</v>
      </c>
      <c r="AF62" s="916">
        <v>1.48</v>
      </c>
      <c r="AG62" s="916">
        <v>10.8</v>
      </c>
      <c r="AH62" s="918">
        <v>89.7</v>
      </c>
      <c r="AI62" s="918">
        <v>38.17</v>
      </c>
      <c r="AJ62" s="916">
        <v>-15.1</v>
      </c>
      <c r="AK62" s="916" t="s">
        <v>137</v>
      </c>
      <c r="AL62" s="928">
        <v>6770</v>
      </c>
      <c r="AM62" s="922">
        <v>1.2</v>
      </c>
      <c r="AN62" s="916">
        <v>0.11</v>
      </c>
      <c r="AO62" s="802" t="str">
        <f t="shared" si="23"/>
        <v>n/a</v>
      </c>
      <c r="AP62" s="803">
        <f t="shared" si="24"/>
        <v>21.604187431049041</v>
      </c>
      <c r="AQ62" s="936" t="str">
        <f t="shared" si="25"/>
        <v>n/a</v>
      </c>
      <c r="AR62" s="702">
        <f>INDEX(Historical!$C$7:$C$1437,MATCH(B62,Historical!$B$7:$B$1446,0))*IF(AH62="n/a",1.03,IF(AH62&lt;0,1.01,IF(AH62&gt;10,1.1,(1+AH62/100))))</f>
        <v>3.1019999999999999</v>
      </c>
      <c r="AS62" s="935">
        <f t="shared" si="26"/>
        <v>3.4122000000000003</v>
      </c>
      <c r="AT62" s="935">
        <f t="shared" si="30"/>
        <v>3.5145660000000003</v>
      </c>
      <c r="AU62" s="935">
        <f t="shared" si="30"/>
        <v>3.6200029800000002</v>
      </c>
      <c r="AV62" s="935">
        <f t="shared" si="30"/>
        <v>3.7286030694000005</v>
      </c>
      <c r="AW62" s="702">
        <f t="shared" si="27"/>
        <v>17.377372049400002</v>
      </c>
      <c r="AX62" s="810">
        <f t="shared" si="28"/>
        <v>29.694757432330825</v>
      </c>
      <c r="AY62" s="991">
        <v>1.53</v>
      </c>
      <c r="AZ62" s="922">
        <v>31.330000000000002</v>
      </c>
      <c r="BA62" s="922">
        <v>-20.78</v>
      </c>
      <c r="BB62" s="922">
        <v>2.58</v>
      </c>
      <c r="BC62" s="922">
        <v>-2.09</v>
      </c>
      <c r="BE62" s="664">
        <v>1973</v>
      </c>
      <c r="BF62" s="946" t="e">
        <f>#VALUE!</f>
        <v>#VALUE!</v>
      </c>
      <c r="BG62" s="931">
        <v>7.7</v>
      </c>
    </row>
    <row r="63" spans="1:59" s="838" customFormat="1" ht="11.25" customHeight="1" x14ac:dyDescent="0.2">
      <c r="A63" s="697" t="s">
        <v>255</v>
      </c>
      <c r="B63" s="846" t="s">
        <v>256</v>
      </c>
      <c r="C63" s="988" t="s">
        <v>128</v>
      </c>
      <c r="D63" s="988" t="s">
        <v>4361</v>
      </c>
      <c r="E63" s="818">
        <v>53</v>
      </c>
      <c r="F63" s="526">
        <v>17</v>
      </c>
      <c r="G63" s="1171" t="s">
        <v>37</v>
      </c>
      <c r="H63" s="1171" t="s">
        <v>37</v>
      </c>
      <c r="I63" s="831">
        <v>39.94</v>
      </c>
      <c r="J63" s="820">
        <f t="shared" si="16"/>
        <v>2.103154732098147</v>
      </c>
      <c r="K63" s="821">
        <v>0.21</v>
      </c>
      <c r="L63" s="822">
        <v>4</v>
      </c>
      <c r="M63" s="823">
        <f t="shared" si="17"/>
        <v>0.84</v>
      </c>
      <c r="N63" s="824" t="s">
        <v>107</v>
      </c>
      <c r="O63" s="825">
        <v>0.1875</v>
      </c>
      <c r="P63" s="826">
        <v>43476</v>
      </c>
      <c r="Q63" s="826">
        <v>43511</v>
      </c>
      <c r="R63" s="823">
        <f t="shared" si="18"/>
        <v>11.999999999999995</v>
      </c>
      <c r="S63" s="759">
        <f>IF(INDEX(Historical!$D$7:$D$1437,MATCH(B63,Historical!$B$7:$B$1446,0))=0,"n/a",(INDEX(Historical!$C$7:$C$1437,MATCH(B63,Historical!$B$7:$B$1446,0))/INDEX(Historical!$D$7:$D$1437,MATCH(B63,Historical!$B$7:$B$1446,0))-1)*100)</f>
        <v>10.294117647058808</v>
      </c>
      <c r="T63" s="759">
        <f>IF(INDEX(Historical!$F$7:$F$1430,MATCH(B63,Historical!$B$7:$B$1446,0))=0,"n/a",((INDEX(Historical!$C$7:$C$1437,MATCH(B63,Historical!$B$7:$B$1446,0))/INDEX(Historical!$F$7:$F$1430,MATCH(B63,Historical!$B$7:$B$1446,0)))^(1/3)-1)*100)</f>
        <v>14.471424255333186</v>
      </c>
      <c r="U63" s="759">
        <f>IF(INDEX(Historical!$H$7:$H$1430,MATCH(B63,Historical!$B$7:$B$1446,0))=0,"n/a",((INDEX(Historical!$C$7:$C$1437,MATCH(B63,Historical!$B$7:$B$1446,0))/INDEX(Historical!$H$7:$H$1430,MATCH(B63,Historical!$B$7:$B$1446,0)))^(1/5)-1)*100)</f>
        <v>17.143034329661333</v>
      </c>
      <c r="V63" s="759">
        <f>IF(INDEX(Historical!$O$7:$O$1430,MATCH(B63,Historical!$B$7:$B$1446,0))=0,"n/a",((INDEX(Historical!$C$7:$C$1437,MATCH(B63,Historical!$B$7:$B$1446,0))/INDEX(Historical!$O$7:$O$1430,MATCH(B63,Historical!$B$7:$B$1446,0)))^(1/10)-1)*100)</f>
        <v>15.024129044552348</v>
      </c>
      <c r="W63" s="827">
        <f t="shared" si="19"/>
        <v>1.1410334854570015</v>
      </c>
      <c r="X63" s="828">
        <f t="shared" si="20"/>
        <v>1.4167796966662258</v>
      </c>
      <c r="Y63" s="829"/>
      <c r="Z63" s="820">
        <f t="shared" si="21"/>
        <v>48.554913294797686</v>
      </c>
      <c r="AA63" s="830">
        <f t="shared" si="22"/>
        <v>23.086705202312139</v>
      </c>
      <c r="AB63" s="822">
        <v>10</v>
      </c>
      <c r="AC63" s="831">
        <v>1.73</v>
      </c>
      <c r="AD63" s="831">
        <v>4.63</v>
      </c>
      <c r="AE63" s="831">
        <v>2.2200000000000002</v>
      </c>
      <c r="AF63" s="831">
        <v>3.74</v>
      </c>
      <c r="AG63" s="831">
        <v>17.299999999999997</v>
      </c>
      <c r="AH63" s="831">
        <v>10</v>
      </c>
      <c r="AI63" s="831">
        <v>6.04</v>
      </c>
      <c r="AJ63" s="831">
        <v>12.1</v>
      </c>
      <c r="AK63" s="831">
        <v>5</v>
      </c>
      <c r="AL63" s="832">
        <v>21240</v>
      </c>
      <c r="AM63" s="833">
        <v>0.2</v>
      </c>
      <c r="AN63" s="831">
        <v>0.11</v>
      </c>
      <c r="AO63" s="834">
        <f t="shared" si="23"/>
        <v>-3.8405161405526584</v>
      </c>
      <c r="AP63" s="835">
        <f t="shared" si="24"/>
        <v>19.24618906175948</v>
      </c>
      <c r="AQ63" s="836">
        <f t="shared" si="25"/>
        <v>95.895978583473294</v>
      </c>
      <c r="AR63" s="702">
        <f>INDEX(Historical!$C$7:$C$1437,MATCH(B63,Historical!$B$7:$B$1446,0))*IF(AH63="n/a",1.03,IF(AH63&lt;0,1.01,IF(AH63&gt;10,1.1,(1+AH63/100))))</f>
        <v>0.82500000000000007</v>
      </c>
      <c r="AS63" s="830">
        <f t="shared" si="26"/>
        <v>0.87483000000000011</v>
      </c>
      <c r="AT63" s="830">
        <f t="shared" si="30"/>
        <v>0.9185715000000001</v>
      </c>
      <c r="AU63" s="830">
        <f t="shared" si="30"/>
        <v>0.96450007500000012</v>
      </c>
      <c r="AV63" s="830">
        <f t="shared" si="30"/>
        <v>1.0127250787500002</v>
      </c>
      <c r="AW63" s="820">
        <f t="shared" si="27"/>
        <v>4.5956266537500001</v>
      </c>
      <c r="AX63" s="837">
        <f t="shared" si="28"/>
        <v>11.506326123560342</v>
      </c>
      <c r="AY63" s="992">
        <v>0.12</v>
      </c>
      <c r="AZ63" s="833">
        <v>17.059999999999999</v>
      </c>
      <c r="BA63" s="833">
        <v>-13.66</v>
      </c>
      <c r="BB63" s="833">
        <v>-5.66</v>
      </c>
      <c r="BC63" s="833">
        <v>-3.7699999999999996</v>
      </c>
      <c r="BD63" s="961"/>
      <c r="BE63" s="664">
        <v>1967</v>
      </c>
      <c r="BF63" s="946" t="e">
        <f>#VALUE!</f>
        <v>#VALUE!</v>
      </c>
      <c r="BG63" s="893">
        <v>11.899999999999999</v>
      </c>
    </row>
    <row r="64" spans="1:59" ht="11.25" customHeight="1" x14ac:dyDescent="0.2">
      <c r="A64" s="537" t="s">
        <v>257</v>
      </c>
      <c r="B64" s="925" t="s">
        <v>258</v>
      </c>
      <c r="C64" s="988" t="s">
        <v>112</v>
      </c>
      <c r="D64" s="988" t="s">
        <v>213</v>
      </c>
      <c r="E64" s="792">
        <v>44</v>
      </c>
      <c r="F64" s="526">
        <v>54</v>
      </c>
      <c r="G64" s="526" t="s">
        <v>37</v>
      </c>
      <c r="H64" s="526" t="s">
        <v>37</v>
      </c>
      <c r="I64" s="916">
        <v>155.63</v>
      </c>
      <c r="J64" s="702">
        <f t="shared" si="16"/>
        <v>2.5701985478378204</v>
      </c>
      <c r="K64" s="927">
        <v>1</v>
      </c>
      <c r="L64" s="639">
        <v>4</v>
      </c>
      <c r="M64" s="693">
        <f t="shared" si="17"/>
        <v>4</v>
      </c>
      <c r="N64" s="921" t="s">
        <v>127</v>
      </c>
      <c r="O64" s="795">
        <v>0.78</v>
      </c>
      <c r="P64" s="915">
        <v>43370</v>
      </c>
      <c r="Q64" s="915">
        <v>43382</v>
      </c>
      <c r="R64" s="693">
        <f t="shared" si="18"/>
        <v>28.205128205128201</v>
      </c>
      <c r="S64" s="759">
        <f>IF(INDEX(Historical!$D$7:$D$1437,MATCH(B64,Historical!$B$7:$B$1446,0))=0,"n/a",(INDEX(Historical!$C$7:$C$1437,MATCH(B64,Historical!$B$7:$B$1446,0))/INDEX(Historical!$D$7:$D$1437,MATCH(B64,Historical!$B$7:$B$1446,0))-1)*100)</f>
        <v>22.344322344322308</v>
      </c>
      <c r="T64" s="759">
        <f>IF(INDEX(Historical!$F$7:$F$1430,MATCH(B64,Historical!$B$7:$B$1446,0))=0,"n/a",((INDEX(Historical!$C$7:$C$1437,MATCH(B64,Historical!$B$7:$B$1446,0))/INDEX(Historical!$F$7:$F$1430,MATCH(B64,Historical!$B$7:$B$1446,0)))^(1/3)-1)*100)</f>
        <v>18.543395631488636</v>
      </c>
      <c r="U64" s="759">
        <f>IF(INDEX(Historical!$H$7:$H$1430,MATCH(B64,Historical!$B$7:$B$1446,0))=0,"n/a",((INDEX(Historical!$C$7:$C$1437,MATCH(B64,Historical!$B$7:$B$1446,0))/INDEX(Historical!$H$7:$H$1430,MATCH(B64,Historical!$B$7:$B$1446,0)))^(1/5)-1)*100)</f>
        <v>16.445946073795081</v>
      </c>
      <c r="V64" s="759">
        <f>IF(INDEX(Historical!$O$7:$O$1430,MATCH(B64,Historical!$B$7:$B$1446,0))=0,"n/a",((INDEX(Historical!$C$7:$C$1437,MATCH(B64,Historical!$B$7:$B$1446,0))/INDEX(Historical!$O$7:$O$1430,MATCH(B64,Historical!$B$7:$B$1446,0)))^(1/10)-1)*100)</f>
        <v>11.251240600510615</v>
      </c>
      <c r="W64" s="760">
        <f t="shared" si="19"/>
        <v>1.4617006833049784</v>
      </c>
      <c r="X64" s="761">
        <f t="shared" si="20"/>
        <v>1.0343362310562945</v>
      </c>
      <c r="Y64" s="710"/>
      <c r="Z64" s="702">
        <f t="shared" si="21"/>
        <v>52.631578947368418</v>
      </c>
      <c r="AA64" s="935">
        <f t="shared" si="22"/>
        <v>20.477631578947367</v>
      </c>
      <c r="AB64" s="639">
        <v>12</v>
      </c>
      <c r="AC64" s="916">
        <v>7.6</v>
      </c>
      <c r="AD64" s="916">
        <v>4.83</v>
      </c>
      <c r="AE64" s="916">
        <v>3.39</v>
      </c>
      <c r="AF64" s="916">
        <v>15.78</v>
      </c>
      <c r="AG64" s="916">
        <v>51</v>
      </c>
      <c r="AH64" s="916">
        <v>12.4</v>
      </c>
      <c r="AI64" s="916">
        <v>6.2700000000000005</v>
      </c>
      <c r="AJ64" s="916">
        <v>15.9</v>
      </c>
      <c r="AK64" s="916">
        <v>4.24</v>
      </c>
      <c r="AL64" s="928">
        <v>50090</v>
      </c>
      <c r="AM64" s="922">
        <v>0.2</v>
      </c>
      <c r="AN64" s="916">
        <v>2.27</v>
      </c>
      <c r="AO64" s="802">
        <f t="shared" si="23"/>
        <v>-1.4614869573144667</v>
      </c>
      <c r="AP64" s="803">
        <f t="shared" si="24"/>
        <v>19.0161446216329</v>
      </c>
      <c r="AQ64" s="936">
        <f t="shared" si="25"/>
        <v>278.96761885463366</v>
      </c>
      <c r="AR64" s="702">
        <f>INDEX(Historical!$C$7:$C$1437,MATCH(B64,Historical!$B$7:$B$1446,0))*IF(AH64="n/a",1.03,IF(AH64&lt;0,1.01,IF(AH64&gt;10,1.1,(1+AH64/100))))</f>
        <v>3.6739999999999999</v>
      </c>
      <c r="AS64" s="935">
        <f t="shared" si="26"/>
        <v>3.9043597999999999</v>
      </c>
      <c r="AT64" s="935">
        <f t="shared" si="30"/>
        <v>4.0699046555200002</v>
      </c>
      <c r="AU64" s="935">
        <f t="shared" si="30"/>
        <v>4.2424686129140481</v>
      </c>
      <c r="AV64" s="935">
        <f t="shared" si="30"/>
        <v>4.4223492821016039</v>
      </c>
      <c r="AW64" s="702">
        <f t="shared" si="27"/>
        <v>20.313082350535652</v>
      </c>
      <c r="AX64" s="810">
        <f t="shared" si="28"/>
        <v>13.0521636898642</v>
      </c>
      <c r="AY64" s="991">
        <v>1.22</v>
      </c>
      <c r="AZ64" s="922">
        <v>32.17</v>
      </c>
      <c r="BA64" s="922">
        <v>-1.9300000000000002</v>
      </c>
      <c r="BB64" s="922">
        <v>5.26</v>
      </c>
      <c r="BC64" s="922">
        <v>12.35</v>
      </c>
      <c r="BE64" s="664">
        <v>1975</v>
      </c>
      <c r="BF64" s="946" t="e">
        <f>#VALUE!</f>
        <v>#VALUE!</v>
      </c>
      <c r="BG64" s="931">
        <v>12.2</v>
      </c>
    </row>
    <row r="65" spans="1:59" ht="11.25" customHeight="1" x14ac:dyDescent="0.2">
      <c r="A65" s="609" t="s">
        <v>259</v>
      </c>
      <c r="B65" s="925" t="s">
        <v>260</v>
      </c>
      <c r="C65" s="988" t="s">
        <v>4224</v>
      </c>
      <c r="D65" s="988" t="s">
        <v>4359</v>
      </c>
      <c r="E65" s="792">
        <v>29</v>
      </c>
      <c r="F65" s="526">
        <v>95</v>
      </c>
      <c r="G65" s="526" t="s">
        <v>37</v>
      </c>
      <c r="H65" s="526" t="s">
        <v>106</v>
      </c>
      <c r="I65" s="916">
        <v>149.06</v>
      </c>
      <c r="J65" s="702">
        <f t="shared" si="16"/>
        <v>1.0733932644572655</v>
      </c>
      <c r="K65" s="933">
        <v>0.4</v>
      </c>
      <c r="L65" s="639">
        <v>4</v>
      </c>
      <c r="M65" s="693">
        <f t="shared" si="17"/>
        <v>1.6</v>
      </c>
      <c r="N65" s="921" t="s">
        <v>595</v>
      </c>
      <c r="O65" s="796">
        <v>0.37</v>
      </c>
      <c r="P65" s="915">
        <v>43524</v>
      </c>
      <c r="Q65" s="915">
        <v>43542</v>
      </c>
      <c r="R65" s="693">
        <f t="shared" si="18"/>
        <v>8.1081081081081159</v>
      </c>
      <c r="S65" s="759">
        <f>IF(INDEX(Historical!$D$7:$D$1437,MATCH(B65,Historical!$B$7:$B$1446,0))=0,"n/a",(INDEX(Historical!$C$7:$C$1437,MATCH(B65,Historical!$B$7:$B$1446,0))/INDEX(Historical!$D$7:$D$1437,MATCH(B65,Historical!$B$7:$B$1446,0))-1)*100)</f>
        <v>19.354838709677423</v>
      </c>
      <c r="T65" s="759">
        <f>IF(INDEX(Historical!$F$7:$F$1430,MATCH(B65,Historical!$B$7:$B$1446,0))=0,"n/a",((INDEX(Historical!$C$7:$C$1437,MATCH(B65,Historical!$B$7:$B$1446,0))/INDEX(Historical!$F$7:$F$1430,MATCH(B65,Historical!$B$7:$B$1446,0)))^(1/3)-1)*100)</f>
        <v>13.960384306101293</v>
      </c>
      <c r="U65" s="759">
        <f>IF(INDEX(Historical!$H$7:$H$1430,MATCH(B65,Historical!$B$7:$B$1446,0))=0,"n/a",((INDEX(Historical!$C$7:$C$1437,MATCH(B65,Historical!$B$7:$B$1446,0))/INDEX(Historical!$H$7:$H$1430,MATCH(B65,Historical!$B$7:$B$1446,0)))^(1/5)-1)*100)</f>
        <v>15.182836968177259</v>
      </c>
      <c r="V65" s="759">
        <f>IF(INDEX(Historical!$O$7:$O$1430,MATCH(B65,Historical!$B$7:$B$1446,0))=0,"n/a",((INDEX(Historical!$C$7:$C$1437,MATCH(B65,Historical!$B$7:$B$1446,0))/INDEX(Historical!$O$7:$O$1430,MATCH(B65,Historical!$B$7:$B$1446,0)))^(1/10)-1)*100)</f>
        <v>17.304330741852002</v>
      </c>
      <c r="W65" s="760">
        <f t="shared" si="19"/>
        <v>0.87740099254207338</v>
      </c>
      <c r="X65" s="761">
        <f t="shared" si="20"/>
        <v>1.320246692884979</v>
      </c>
      <c r="Y65" s="926" t="s">
        <v>153</v>
      </c>
      <c r="Z65" s="702">
        <f t="shared" si="21"/>
        <v>43.126684636118604</v>
      </c>
      <c r="AA65" s="935">
        <f t="shared" si="22"/>
        <v>40.177897574123989</v>
      </c>
      <c r="AB65" s="639">
        <v>6</v>
      </c>
      <c r="AC65" s="916">
        <v>3.71</v>
      </c>
      <c r="AD65" s="916">
        <v>3.65</v>
      </c>
      <c r="AE65" s="916">
        <v>7.24</v>
      </c>
      <c r="AF65" s="916">
        <v>8.27</v>
      </c>
      <c r="AG65" s="916">
        <v>23.3</v>
      </c>
      <c r="AH65" s="916">
        <v>6</v>
      </c>
      <c r="AI65" s="916">
        <v>11.76</v>
      </c>
      <c r="AJ65" s="916">
        <v>11.5</v>
      </c>
      <c r="AK65" s="916">
        <v>11</v>
      </c>
      <c r="AL65" s="928">
        <v>11440</v>
      </c>
      <c r="AM65" s="922">
        <v>0.6</v>
      </c>
      <c r="AN65" s="916">
        <v>0</v>
      </c>
      <c r="AO65" s="802">
        <f t="shared" si="23"/>
        <v>-23.921667341489464</v>
      </c>
      <c r="AP65" s="803">
        <f t="shared" si="24"/>
        <v>16.256230232634525</v>
      </c>
      <c r="AQ65" s="936">
        <f t="shared" si="25"/>
        <v>284.28647470228964</v>
      </c>
      <c r="AR65" s="702">
        <f>INDEX(Historical!$C$7:$C$1437,MATCH(B65,Historical!$B$7:$B$1446,0))*IF(AH65="n/a",1.03,IF(AH65&lt;0,1.01,IF(AH65&gt;10,1.1,(1+AH65/100))))</f>
        <v>1.5688</v>
      </c>
      <c r="AS65" s="935">
        <f t="shared" si="26"/>
        <v>1.7256800000000001</v>
      </c>
      <c r="AT65" s="935">
        <f t="shared" si="30"/>
        <v>1.8982480000000002</v>
      </c>
      <c r="AU65" s="935">
        <f t="shared" si="30"/>
        <v>2.0880728000000004</v>
      </c>
      <c r="AV65" s="935">
        <f t="shared" si="30"/>
        <v>2.2968800800000007</v>
      </c>
      <c r="AW65" s="702">
        <f t="shared" si="27"/>
        <v>9.5776808800000026</v>
      </c>
      <c r="AX65" s="810">
        <f t="shared" si="28"/>
        <v>6.4253863410707117</v>
      </c>
      <c r="AY65" s="991">
        <v>0.88</v>
      </c>
      <c r="AZ65" s="922">
        <v>27.63</v>
      </c>
      <c r="BA65" s="922">
        <v>-8.93</v>
      </c>
      <c r="BB65" s="922">
        <v>7.82</v>
      </c>
      <c r="BC65" s="922">
        <v>5.65</v>
      </c>
      <c r="BE65" s="664">
        <v>1991</v>
      </c>
      <c r="BF65" s="946" t="e">
        <f>#VALUE!</f>
        <v>#VALUE!</v>
      </c>
      <c r="BG65" s="931">
        <v>15.6</v>
      </c>
    </row>
    <row r="66" spans="1:59" ht="11.25" customHeight="1" x14ac:dyDescent="0.2">
      <c r="A66" s="537" t="s">
        <v>261</v>
      </c>
      <c r="B66" s="925" t="s">
        <v>262</v>
      </c>
      <c r="C66" s="988" t="s">
        <v>154</v>
      </c>
      <c r="D66" s="988" t="s">
        <v>4383</v>
      </c>
      <c r="E66" s="792">
        <v>57</v>
      </c>
      <c r="F66" s="526">
        <v>11</v>
      </c>
      <c r="G66" s="526" t="s">
        <v>37</v>
      </c>
      <c r="H66" s="526" t="s">
        <v>37</v>
      </c>
      <c r="I66" s="916">
        <v>141.19999999999999</v>
      </c>
      <c r="J66" s="702">
        <f t="shared" si="16"/>
        <v>2.6912181303116145</v>
      </c>
      <c r="K66" s="927">
        <v>0.95</v>
      </c>
      <c r="L66" s="639">
        <v>4</v>
      </c>
      <c r="M66" s="693">
        <f t="shared" si="17"/>
        <v>3.8</v>
      </c>
      <c r="N66" s="921" t="s">
        <v>111</v>
      </c>
      <c r="O66" s="795">
        <v>0.9</v>
      </c>
      <c r="P66" s="915">
        <v>43609</v>
      </c>
      <c r="Q66" s="915">
        <v>43627</v>
      </c>
      <c r="R66" s="693">
        <f t="shared" si="18"/>
        <v>5.5555555555555483</v>
      </c>
      <c r="S66" s="759">
        <f>IF(INDEX(Historical!$D$7:$D$1437,MATCH(B66,Historical!$B$7:$B$1446,0))=0,"n/a",(INDEX(Historical!$C$7:$C$1437,MATCH(B66,Historical!$B$7:$B$1446,0))/INDEX(Historical!$D$7:$D$1437,MATCH(B66,Historical!$B$7:$B$1446,0))-1)*100)</f>
        <v>6.6265060240963791</v>
      </c>
      <c r="T66" s="759">
        <f>IF(INDEX(Historical!$F$7:$F$1430,MATCH(B66,Historical!$B$7:$B$1446,0))=0,"n/a",((INDEX(Historical!$C$7:$C$1437,MATCH(B66,Historical!$B$7:$B$1446,0))/INDEX(Historical!$F$7:$F$1430,MATCH(B66,Historical!$B$7:$B$1446,0)))^(1/3)-1)*100)</f>
        <v>6.2658569182611146</v>
      </c>
      <c r="U66" s="759">
        <f>IF(INDEX(Historical!$H$7:$H$1430,MATCH(B66,Historical!$B$7:$B$1446,0))=0,"n/a",((INDEX(Historical!$C$7:$C$1437,MATCH(B66,Historical!$B$7:$B$1446,0))/INDEX(Historical!$H$7:$H$1430,MATCH(B66,Historical!$B$7:$B$1446,0)))^(1/5)-1)*100)</f>
        <v>6.4487827443383994</v>
      </c>
      <c r="V66" s="759">
        <f>IF(INDEX(Historical!$O$7:$O$1430,MATCH(B66,Historical!$B$7:$B$1446,0))=0,"n/a",((INDEX(Historical!$C$7:$C$1437,MATCH(B66,Historical!$B$7:$B$1446,0))/INDEX(Historical!$O$7:$O$1430,MATCH(B66,Historical!$B$7:$B$1446,0)))^(1/10)-1)*100)</f>
        <v>7.0271302979190597</v>
      </c>
      <c r="W66" s="760">
        <f t="shared" si="19"/>
        <v>0.91769790382968619</v>
      </c>
      <c r="X66" s="761">
        <f t="shared" si="20"/>
        <v>2.0802524981736772</v>
      </c>
      <c r="Y66" s="925"/>
      <c r="Z66" s="702">
        <f t="shared" si="21"/>
        <v>70.370370370370367</v>
      </c>
      <c r="AA66" s="935">
        <f t="shared" si="22"/>
        <v>26.148148148148145</v>
      </c>
      <c r="AB66" s="639">
        <v>12</v>
      </c>
      <c r="AC66" s="916">
        <v>5.4</v>
      </c>
      <c r="AD66" s="916">
        <v>4.0599999999999996</v>
      </c>
      <c r="AE66" s="916">
        <v>4.63</v>
      </c>
      <c r="AF66" s="916">
        <v>6.33</v>
      </c>
      <c r="AG66" s="916">
        <v>2.5</v>
      </c>
      <c r="AH66" s="916">
        <v>7.6</v>
      </c>
      <c r="AI66" s="916">
        <v>6.47</v>
      </c>
      <c r="AJ66" s="916">
        <v>3.1</v>
      </c>
      <c r="AK66" s="916">
        <v>6.45</v>
      </c>
      <c r="AL66" s="928">
        <v>378160</v>
      </c>
      <c r="AM66" s="922">
        <v>6.9999999999999993E-2</v>
      </c>
      <c r="AN66" s="916">
        <v>0.51</v>
      </c>
      <c r="AO66" s="802">
        <f t="shared" si="23"/>
        <v>-17.008147273498132</v>
      </c>
      <c r="AP66" s="803">
        <f t="shared" si="24"/>
        <v>9.1400008746500134</v>
      </c>
      <c r="AQ66" s="936">
        <f t="shared" si="25"/>
        <v>171.22584093357224</v>
      </c>
      <c r="AR66" s="702">
        <f>INDEX(Historical!$C$7:$C$1437,MATCH(B66,Historical!$B$7:$B$1446,0))*IF(AH66="n/a",1.03,IF(AH66&lt;0,1.01,IF(AH66&gt;10,1.1,(1+AH66/100))))</f>
        <v>3.8090400000000004</v>
      </c>
      <c r="AS66" s="935">
        <f t="shared" si="26"/>
        <v>4.0554848880000005</v>
      </c>
      <c r="AT66" s="935">
        <f t="shared" si="30"/>
        <v>4.3170636632760004</v>
      </c>
      <c r="AU66" s="935">
        <f t="shared" si="30"/>
        <v>4.5955142695573024</v>
      </c>
      <c r="AV66" s="935">
        <f t="shared" si="30"/>
        <v>4.8919249399437481</v>
      </c>
      <c r="AW66" s="702">
        <f t="shared" si="27"/>
        <v>21.669027760777052</v>
      </c>
      <c r="AX66" s="810">
        <f t="shared" si="28"/>
        <v>15.346336941060237</v>
      </c>
      <c r="AY66" s="991">
        <v>0.66</v>
      </c>
      <c r="AZ66" s="922">
        <v>19.03</v>
      </c>
      <c r="BA66" s="922">
        <v>-5.2299999999999995</v>
      </c>
      <c r="BB66" s="922">
        <v>2.6</v>
      </c>
      <c r="BC66" s="922">
        <v>3.8</v>
      </c>
      <c r="BE66" s="664">
        <v>1963</v>
      </c>
      <c r="BF66" s="946" t="e">
        <f>#VALUE!</f>
        <v>#VALUE!</v>
      </c>
      <c r="BG66" s="931">
        <v>1</v>
      </c>
    </row>
    <row r="67" spans="1:59" ht="11.25" customHeight="1" x14ac:dyDescent="0.2">
      <c r="A67" s="537" t="s">
        <v>650</v>
      </c>
      <c r="B67" s="925" t="s">
        <v>651</v>
      </c>
      <c r="C67" s="988" t="s">
        <v>4377</v>
      </c>
      <c r="D67" s="988" t="s">
        <v>523</v>
      </c>
      <c r="E67" s="792">
        <v>25</v>
      </c>
      <c r="F67" s="526">
        <v>122</v>
      </c>
      <c r="G67" s="526" t="s">
        <v>106</v>
      </c>
      <c r="H67" s="526" t="s">
        <v>106</v>
      </c>
      <c r="I67" s="916">
        <v>46.18</v>
      </c>
      <c r="J67" s="702">
        <f t="shared" si="16"/>
        <v>2.8583802511909919</v>
      </c>
      <c r="K67" s="933">
        <v>0.33</v>
      </c>
      <c r="L67" s="639">
        <v>4</v>
      </c>
      <c r="M67" s="693">
        <f t="shared" si="17"/>
        <v>1.32</v>
      </c>
      <c r="N67" s="921" t="s">
        <v>426</v>
      </c>
      <c r="O67" s="796">
        <v>0.32</v>
      </c>
      <c r="P67" s="915">
        <v>43283</v>
      </c>
      <c r="Q67" s="915">
        <v>43299</v>
      </c>
      <c r="R67" s="693">
        <f t="shared" si="18"/>
        <v>3.1250000000000027</v>
      </c>
      <c r="S67" s="759">
        <f>IF(INDEX(Historical!$D$7:$D$1437,MATCH(B67,Historical!$B$7:$B$1446,0))=0,"n/a",(INDEX(Historical!$C$7:$C$1437,MATCH(B67,Historical!$B$7:$B$1446,0))/INDEX(Historical!$D$7:$D$1437,MATCH(B67,Historical!$B$7:$B$1446,0))-1)*100)</f>
        <v>3.1746031746031855</v>
      </c>
      <c r="T67" s="759">
        <f>IF(INDEX(Historical!$F$7:$F$1430,MATCH(B67,Historical!$B$7:$B$1446,0))=0,"n/a",((INDEX(Historical!$C$7:$C$1437,MATCH(B67,Historical!$B$7:$B$1446,0))/INDEX(Historical!$F$7:$F$1430,MATCH(B67,Historical!$B$7:$B$1446,0)))^(1/3)-1)*100)</f>
        <v>3.2810033473186673</v>
      </c>
      <c r="U67" s="759">
        <f>IF(INDEX(Historical!$H$7:$H$1430,MATCH(B67,Historical!$B$7:$B$1446,0))=0,"n/a",((INDEX(Historical!$C$7:$C$1437,MATCH(B67,Historical!$B$7:$B$1446,0))/INDEX(Historical!$H$7:$H$1430,MATCH(B67,Historical!$B$7:$B$1446,0)))^(1/5)-1)*100)</f>
        <v>5.814078782077714</v>
      </c>
      <c r="V67" s="759">
        <f>IF(INDEX(Historical!$O$7:$O$1430,MATCH(B67,Historical!$B$7:$B$1446,0))=0,"n/a",((INDEX(Historical!$C$7:$C$1437,MATCH(B67,Historical!$B$7:$B$1446,0))/INDEX(Historical!$O$7:$O$1430,MATCH(B67,Historical!$B$7:$B$1446,0)))^(1/10)-1)*100)</f>
        <v>10.476577475618431</v>
      </c>
      <c r="W67" s="760">
        <f t="shared" si="19"/>
        <v>0.55495974669289694</v>
      </c>
      <c r="X67" s="761">
        <f t="shared" si="20"/>
        <v>0.85501158559966373</v>
      </c>
      <c r="Y67" s="926" t="s">
        <v>652</v>
      </c>
      <c r="Z67" s="702">
        <f t="shared" si="21"/>
        <v>48.175182481751818</v>
      </c>
      <c r="AA67" s="935">
        <f t="shared" si="22"/>
        <v>16.854014598540143</v>
      </c>
      <c r="AB67" s="639">
        <v>4</v>
      </c>
      <c r="AC67" s="916">
        <v>2.74</v>
      </c>
      <c r="AD67" s="916">
        <v>1.1200000000000001</v>
      </c>
      <c r="AE67" s="916">
        <v>1.44</v>
      </c>
      <c r="AF67" s="916">
        <v>2.21</v>
      </c>
      <c r="AG67" s="916">
        <v>13.5</v>
      </c>
      <c r="AH67" s="916">
        <v>70</v>
      </c>
      <c r="AI67" s="916">
        <v>6.370000000000001</v>
      </c>
      <c r="AJ67" s="916">
        <v>6.8000000000000007</v>
      </c>
      <c r="AK67" s="916">
        <v>15</v>
      </c>
      <c r="AL67" s="928">
        <v>2570</v>
      </c>
      <c r="AM67" s="922">
        <v>0.1</v>
      </c>
      <c r="AN67" s="916">
        <v>0.53</v>
      </c>
      <c r="AO67" s="802">
        <f t="shared" si="23"/>
        <v>-8.181555565271438</v>
      </c>
      <c r="AP67" s="803">
        <f t="shared" si="24"/>
        <v>8.672459033268705</v>
      </c>
      <c r="AQ67" s="936">
        <f t="shared" si="25"/>
        <v>28.663855345407228</v>
      </c>
      <c r="AR67" s="702">
        <f>INDEX(Historical!$C$7:$C$1437,MATCH(B67,Historical!$B$7:$B$1446,0))*IF(AH67="n/a",1.03,IF(AH67&lt;0,1.01,IF(AH67&gt;10,1.1,(1+AH67/100))))</f>
        <v>1.4300000000000002</v>
      </c>
      <c r="AS67" s="935">
        <f t="shared" si="26"/>
        <v>1.5210910000000002</v>
      </c>
      <c r="AT67" s="935">
        <f t="shared" ref="AT67:AV86" si="31">IF($AK67="n/a",1.03*AS67,IF($AK67&lt;0,1.01*AS67,IF($AK67&gt;10,1.1*AS67,(1+$AK67/100)*AS67)))</f>
        <v>1.6732001000000003</v>
      </c>
      <c r="AU67" s="935">
        <f t="shared" si="31"/>
        <v>1.8405201100000004</v>
      </c>
      <c r="AV67" s="935">
        <f t="shared" si="31"/>
        <v>2.0245721210000007</v>
      </c>
      <c r="AW67" s="702">
        <f t="shared" si="27"/>
        <v>8.4893833310000009</v>
      </c>
      <c r="AX67" s="810">
        <f t="shared" si="28"/>
        <v>18.383246710697275</v>
      </c>
      <c r="AY67" s="991">
        <v>1.03</v>
      </c>
      <c r="AZ67" s="922">
        <v>8.3000000000000007</v>
      </c>
      <c r="BA67" s="922">
        <v>-35.64</v>
      </c>
      <c r="BB67" s="922">
        <v>-0.92999999999999994</v>
      </c>
      <c r="BC67" s="922">
        <v>-14.24</v>
      </c>
      <c r="BE67" s="664">
        <v>1994</v>
      </c>
      <c r="BF67" s="946" t="e">
        <f>#VALUE!</f>
        <v>#VALUE!</v>
      </c>
      <c r="BG67" s="931">
        <v>5.7</v>
      </c>
    </row>
    <row r="68" spans="1:59" ht="11.25" customHeight="1" x14ac:dyDescent="0.2">
      <c r="A68" s="537" t="s">
        <v>264</v>
      </c>
      <c r="B68" s="925" t="s">
        <v>265</v>
      </c>
      <c r="C68" s="988" t="s">
        <v>128</v>
      </c>
      <c r="D68" s="988" t="s">
        <v>4388</v>
      </c>
      <c r="E68" s="792">
        <v>47</v>
      </c>
      <c r="F68" s="526">
        <v>41</v>
      </c>
      <c r="G68" s="526" t="s">
        <v>115</v>
      </c>
      <c r="H68" s="526" t="s">
        <v>37</v>
      </c>
      <c r="I68" s="916">
        <v>128.38</v>
      </c>
      <c r="J68" s="702">
        <f t="shared" si="16"/>
        <v>3.2092226203458489</v>
      </c>
      <c r="K68" s="927">
        <v>1.03</v>
      </c>
      <c r="L68" s="639">
        <v>4</v>
      </c>
      <c r="M68" s="693">
        <f t="shared" si="17"/>
        <v>4.12</v>
      </c>
      <c r="N68" s="921" t="s">
        <v>190</v>
      </c>
      <c r="O68" s="795">
        <v>1</v>
      </c>
      <c r="P68" s="915">
        <v>43531</v>
      </c>
      <c r="Q68" s="915">
        <v>43557</v>
      </c>
      <c r="R68" s="693">
        <f t="shared" si="18"/>
        <v>3.0000000000000027</v>
      </c>
      <c r="S68" s="759">
        <f>IF(INDEX(Historical!$D$7:$D$1437,MATCH(B68,Historical!$B$7:$B$1446,0))=0,"n/a",(INDEX(Historical!$C$7:$C$1437,MATCH(B68,Historical!$B$7:$B$1446,0))/INDEX(Historical!$D$7:$D$1437,MATCH(B68,Historical!$B$7:$B$1446,0))-1)*100)</f>
        <v>3.6553524804177506</v>
      </c>
      <c r="T68" s="759">
        <f>IF(INDEX(Historical!$F$7:$F$1430,MATCH(B68,Historical!$B$7:$B$1446,0))=0,"n/a",((INDEX(Historical!$C$7:$C$1437,MATCH(B68,Historical!$B$7:$B$1446,0))/INDEX(Historical!$F$7:$F$1430,MATCH(B68,Historical!$B$7:$B$1446,0)))^(1/3)-1)*100)</f>
        <v>4.488963455248296</v>
      </c>
      <c r="U68" s="759">
        <f>IF(INDEX(Historical!$H$7:$H$1430,MATCH(B68,Historical!$B$7:$B$1446,0))=0,"n/a",((INDEX(Historical!$C$7:$C$1437,MATCH(B68,Historical!$B$7:$B$1446,0))/INDEX(Historical!$H$7:$H$1430,MATCH(B68,Historical!$B$7:$B$1446,0)))^(1/5)-1)*100)</f>
        <v>5.4945002481546767</v>
      </c>
      <c r="V68" s="759">
        <f>IF(INDEX(Historical!$O$7:$O$1430,MATCH(B68,Historical!$B$7:$B$1446,0))=0,"n/a",((INDEX(Historical!$C$7:$C$1437,MATCH(B68,Historical!$B$7:$B$1446,0))/INDEX(Historical!$O$7:$O$1430,MATCH(B68,Historical!$B$7:$B$1446,0)))^(1/10)-1)*100)</f>
        <v>6.1984675907025277</v>
      </c>
      <c r="W68" s="760">
        <f t="shared" si="19"/>
        <v>0.88642880966195969</v>
      </c>
      <c r="X68" s="761" t="str">
        <f t="shared" si="20"/>
        <v>n/a</v>
      </c>
      <c r="Y68" s="926"/>
      <c r="Z68" s="702">
        <f t="shared" si="21"/>
        <v>79.383429672447008</v>
      </c>
      <c r="AA68" s="935">
        <f t="shared" si="22"/>
        <v>24.736030828516373</v>
      </c>
      <c r="AB68" s="639">
        <v>12</v>
      </c>
      <c r="AC68" s="916">
        <v>5.19</v>
      </c>
      <c r="AD68" s="916">
        <v>7.6</v>
      </c>
      <c r="AE68" s="916">
        <v>2.4</v>
      </c>
      <c r="AF68" s="918" t="s">
        <v>137</v>
      </c>
      <c r="AG68" s="918">
        <v>-905.9</v>
      </c>
      <c r="AH68" s="916">
        <v>-29.4</v>
      </c>
      <c r="AI68" s="916">
        <v>4.62</v>
      </c>
      <c r="AJ68" s="916">
        <v>-2.7</v>
      </c>
      <c r="AK68" s="916">
        <v>3.26</v>
      </c>
      <c r="AL68" s="928">
        <v>44200</v>
      </c>
      <c r="AM68" s="922">
        <v>0.4</v>
      </c>
      <c r="AN68" s="919" t="s">
        <v>137</v>
      </c>
      <c r="AO68" s="802">
        <f t="shared" si="23"/>
        <v>-16.032307960015849</v>
      </c>
      <c r="AP68" s="803">
        <f t="shared" si="24"/>
        <v>8.7037228685005257</v>
      </c>
      <c r="AQ68" s="936" t="str">
        <f t="shared" si="25"/>
        <v>n/a</v>
      </c>
      <c r="AR68" s="702">
        <f>INDEX(Historical!$C$7:$C$1437,MATCH(B68,Historical!$B$7:$B$1446,0))*IF(AH68="n/a",1.03,IF(AH68&lt;0,1.01,IF(AH68&gt;10,1.1,(1+AH68/100))))</f>
        <v>4.0097000000000005</v>
      </c>
      <c r="AS68" s="935">
        <f t="shared" si="26"/>
        <v>4.1949481400000002</v>
      </c>
      <c r="AT68" s="935">
        <f t="shared" si="31"/>
        <v>4.3317034493640003</v>
      </c>
      <c r="AU68" s="935">
        <f t="shared" si="31"/>
        <v>4.4729169818132668</v>
      </c>
      <c r="AV68" s="935">
        <f t="shared" si="31"/>
        <v>4.6187340754203792</v>
      </c>
      <c r="AW68" s="702">
        <f t="shared" si="27"/>
        <v>21.628002646597643</v>
      </c>
      <c r="AX68" s="810">
        <f t="shared" si="28"/>
        <v>16.846862943291512</v>
      </c>
      <c r="AY68" s="991">
        <v>0.62</v>
      </c>
      <c r="AZ68" s="922">
        <v>29.21</v>
      </c>
      <c r="BA68" s="922">
        <v>-3.09</v>
      </c>
      <c r="BB68" s="922">
        <v>6.2399999999999993</v>
      </c>
      <c r="BC68" s="922">
        <v>12.24</v>
      </c>
      <c r="BE68" s="664">
        <v>1973</v>
      </c>
      <c r="BF68" s="946" t="e">
        <f>#VALUE!</f>
        <v>#VALUE!</v>
      </c>
      <c r="BG68" s="931">
        <v>12</v>
      </c>
    </row>
    <row r="69" spans="1:59" ht="11.25" customHeight="1" x14ac:dyDescent="0.2">
      <c r="A69" s="537" t="s">
        <v>188</v>
      </c>
      <c r="B69" s="925" t="s">
        <v>189</v>
      </c>
      <c r="C69" s="988" t="s">
        <v>128</v>
      </c>
      <c r="D69" s="988" t="s">
        <v>4381</v>
      </c>
      <c r="E69" s="792">
        <v>57</v>
      </c>
      <c r="F69" s="526">
        <v>10</v>
      </c>
      <c r="G69" s="526" t="s">
        <v>115</v>
      </c>
      <c r="H69" s="526" t="s">
        <v>115</v>
      </c>
      <c r="I69" s="916">
        <v>49.06</v>
      </c>
      <c r="J69" s="702">
        <f t="shared" si="16"/>
        <v>3.2613126783530371</v>
      </c>
      <c r="K69" s="927">
        <v>0.4</v>
      </c>
      <c r="L69" s="639">
        <v>4</v>
      </c>
      <c r="M69" s="693">
        <f t="shared" si="17"/>
        <v>1.6</v>
      </c>
      <c r="N69" s="921" t="s">
        <v>164</v>
      </c>
      <c r="O69" s="795">
        <v>0.39</v>
      </c>
      <c r="P69" s="915">
        <v>43538</v>
      </c>
      <c r="Q69" s="915">
        <v>43556</v>
      </c>
      <c r="R69" s="693">
        <f t="shared" si="18"/>
        <v>2.5641025641025665</v>
      </c>
      <c r="S69" s="759">
        <f>IF(INDEX(Historical!$D$7:$D$1437,MATCH(B69,Historical!$B$7:$B$1446,0))=0,"n/a",(INDEX(Historical!$C$7:$C$1437,MATCH(B69,Historical!$B$7:$B$1446,0))/INDEX(Historical!$D$7:$D$1437,MATCH(B69,Historical!$B$7:$B$1446,0))-1)*100)</f>
        <v>5.4054054054054168</v>
      </c>
      <c r="T69" s="759">
        <f>IF(INDEX(Historical!$F$7:$F$1430,MATCH(B69,Historical!$B$7:$B$1446,0))=0,"n/a",((INDEX(Historical!$C$7:$C$1437,MATCH(B69,Historical!$B$7:$B$1446,0))/INDEX(Historical!$F$7:$F$1430,MATCH(B69,Historical!$B$7:$B$1446,0)))^(1/3)-1)*100)</f>
        <v>5.7264270346431223</v>
      </c>
      <c r="U69" s="759">
        <f>IF(INDEX(Historical!$H$7:$H$1430,MATCH(B69,Historical!$B$7:$B$1446,0))=0,"n/a",((INDEX(Historical!$C$7:$C$1437,MATCH(B69,Historical!$B$7:$B$1446,0))/INDEX(Historical!$H$7:$H$1430,MATCH(B69,Historical!$B$7:$B$1446,0)))^(1/5)-1)*100)</f>
        <v>6.8516702296210097</v>
      </c>
      <c r="V69" s="759">
        <f>IF(INDEX(Historical!$O$7:$O$1430,MATCH(B69,Historical!$B$7:$B$1446,0))=0,"n/a",((INDEX(Historical!$C$7:$C$1437,MATCH(B69,Historical!$B$7:$B$1446,0))/INDEX(Historical!$O$7:$O$1430,MATCH(B69,Historical!$B$7:$B$1446,0)))^(1/10)-1)*100)</f>
        <v>7.4561065135923643</v>
      </c>
      <c r="W69" s="760">
        <f t="shared" si="19"/>
        <v>0.91893405990519628</v>
      </c>
      <c r="X69" s="761" t="str">
        <f t="shared" si="20"/>
        <v>n/a</v>
      </c>
      <c r="Y69" s="716"/>
      <c r="Z69" s="702">
        <f t="shared" si="21"/>
        <v>100.62893081761007</v>
      </c>
      <c r="AA69" s="935">
        <f t="shared" si="22"/>
        <v>30.855345911949687</v>
      </c>
      <c r="AB69" s="639">
        <v>12</v>
      </c>
      <c r="AC69" s="916">
        <v>1.59</v>
      </c>
      <c r="AD69" s="916">
        <v>6.03</v>
      </c>
      <c r="AE69" s="916">
        <v>6.48</v>
      </c>
      <c r="AF69" s="916">
        <v>12.33</v>
      </c>
      <c r="AG69" s="916">
        <v>15.1</v>
      </c>
      <c r="AH69" s="916">
        <v>41.5</v>
      </c>
      <c r="AI69" s="916">
        <v>7.57</v>
      </c>
      <c r="AJ69" s="916">
        <v>-3.9</v>
      </c>
      <c r="AK69" s="916">
        <v>5.1100000000000003</v>
      </c>
      <c r="AL69" s="928">
        <v>209090</v>
      </c>
      <c r="AM69" s="922">
        <v>0.4</v>
      </c>
      <c r="AN69" s="916">
        <v>2.56</v>
      </c>
      <c r="AO69" s="802">
        <f t="shared" si="23"/>
        <v>-20.74236300397564</v>
      </c>
      <c r="AP69" s="803">
        <f t="shared" si="24"/>
        <v>10.112982907974047</v>
      </c>
      <c r="AQ69" s="936">
        <f t="shared" si="25"/>
        <v>311.20225631370789</v>
      </c>
      <c r="AR69" s="702">
        <f>INDEX(Historical!$C$7:$C$1437,MATCH(B69,Historical!$B$7:$B$1446,0))*IF(AH69="n/a",1.03,IF(AH69&lt;0,1.01,IF(AH69&gt;10,1.1,(1+AH69/100))))</f>
        <v>1.7160000000000002</v>
      </c>
      <c r="AS69" s="935">
        <f t="shared" si="26"/>
        <v>1.8459012000000004</v>
      </c>
      <c r="AT69" s="935">
        <f t="shared" si="31"/>
        <v>1.9402267513200002</v>
      </c>
      <c r="AU69" s="935">
        <f t="shared" si="31"/>
        <v>2.039372338312452</v>
      </c>
      <c r="AV69" s="935">
        <f t="shared" si="31"/>
        <v>2.1435842648002184</v>
      </c>
      <c r="AW69" s="702">
        <f t="shared" si="27"/>
        <v>9.6850845544326702</v>
      </c>
      <c r="AX69" s="810">
        <f t="shared" si="28"/>
        <v>19.741305655182774</v>
      </c>
      <c r="AY69" s="991">
        <v>0.53</v>
      </c>
      <c r="AZ69" s="922">
        <v>18.360000000000003</v>
      </c>
      <c r="BA69" s="922">
        <v>-3.5000000000000004</v>
      </c>
      <c r="BB69" s="922">
        <v>6.1400000000000006</v>
      </c>
      <c r="BC69" s="922">
        <v>4.63</v>
      </c>
      <c r="BE69" s="664">
        <v>1963</v>
      </c>
      <c r="BF69" s="946" t="e">
        <f>#VALUE!</f>
        <v>#VALUE!</v>
      </c>
      <c r="BG69" s="931">
        <v>3.1</v>
      </c>
    </row>
    <row r="70" spans="1:59" ht="11.25" customHeight="1" x14ac:dyDescent="0.2">
      <c r="A70" s="537" t="s">
        <v>267</v>
      </c>
      <c r="B70" s="925" t="s">
        <v>268</v>
      </c>
      <c r="C70" s="988" t="s">
        <v>128</v>
      </c>
      <c r="D70" s="988" t="s">
        <v>4361</v>
      </c>
      <c r="E70" s="792">
        <v>56</v>
      </c>
      <c r="F70" s="526">
        <v>13</v>
      </c>
      <c r="G70" s="526" t="s">
        <v>37</v>
      </c>
      <c r="H70" s="526" t="s">
        <v>37</v>
      </c>
      <c r="I70" s="916">
        <v>148.71</v>
      </c>
      <c r="J70" s="702">
        <f t="shared" si="16"/>
        <v>1.7483693093941228</v>
      </c>
      <c r="K70" s="927">
        <v>0.65</v>
      </c>
      <c r="L70" s="639">
        <v>4</v>
      </c>
      <c r="M70" s="693">
        <f t="shared" si="17"/>
        <v>2.6</v>
      </c>
      <c r="N70" s="921" t="s">
        <v>152</v>
      </c>
      <c r="O70" s="795">
        <v>0.6</v>
      </c>
      <c r="P70" s="915">
        <v>43440</v>
      </c>
      <c r="Q70" s="915">
        <v>43462</v>
      </c>
      <c r="R70" s="693">
        <f t="shared" si="18"/>
        <v>8.333333333333341</v>
      </c>
      <c r="S70" s="759">
        <f>IF(INDEX(Historical!$D$7:$D$1437,MATCH(B70,Historical!$B$7:$B$1446,0))=0,"n/a",(INDEX(Historical!$C$7:$C$1437,MATCH(B70,Historical!$B$7:$B$1446,0))/INDEX(Historical!$D$7:$D$1437,MATCH(B70,Historical!$B$7:$B$1446,0))-1)*100)</f>
        <v>8.8888888888889017</v>
      </c>
      <c r="T70" s="759">
        <f>IF(INDEX(Historical!$F$7:$F$1430,MATCH(B70,Historical!$B$7:$B$1446,0))=0,"n/a",((INDEX(Historical!$C$7:$C$1437,MATCH(B70,Historical!$B$7:$B$1446,0))/INDEX(Historical!$F$7:$F$1430,MATCH(B70,Historical!$B$7:$B$1446,0)))^(1/3)-1)*100)</f>
        <v>9.2285273387607383</v>
      </c>
      <c r="U70" s="759">
        <f>IF(INDEX(Historical!$H$7:$H$1430,MATCH(B70,Historical!$B$7:$B$1446,0))=0,"n/a",((INDEX(Historical!$C$7:$C$1437,MATCH(B70,Historical!$B$7:$B$1446,0))/INDEX(Historical!$H$7:$H$1430,MATCH(B70,Historical!$B$7:$B$1446,0)))^(1/5)-1)*100)</f>
        <v>8.6251061771879467</v>
      </c>
      <c r="V70" s="759">
        <f>IF(INDEX(Historical!$O$7:$O$1430,MATCH(B70,Historical!$B$7:$B$1446,0))=0,"n/a",((INDEX(Historical!$C$7:$C$1437,MATCH(B70,Historical!$B$7:$B$1446,0))/INDEX(Historical!$O$7:$O$1430,MATCH(B70,Historical!$B$7:$B$1446,0)))^(1/10)-1)*100)</f>
        <v>8.093942270920774</v>
      </c>
      <c r="W70" s="760">
        <f t="shared" si="19"/>
        <v>1.0656248696232358</v>
      </c>
      <c r="X70" s="761">
        <f t="shared" si="20"/>
        <v>2.2697647834705124</v>
      </c>
      <c r="Y70" s="717"/>
      <c r="Z70" s="702">
        <f t="shared" si="21"/>
        <v>48.964218455743882</v>
      </c>
      <c r="AA70" s="935">
        <f t="shared" si="22"/>
        <v>28.005649717514128</v>
      </c>
      <c r="AB70" s="639">
        <v>6</v>
      </c>
      <c r="AC70" s="916">
        <v>5.31</v>
      </c>
      <c r="AD70" s="916">
        <v>9.34</v>
      </c>
      <c r="AE70" s="916">
        <v>3.18</v>
      </c>
      <c r="AF70" s="916">
        <v>5.79</v>
      </c>
      <c r="AG70" s="916">
        <v>23.1</v>
      </c>
      <c r="AH70" s="916">
        <v>8.9</v>
      </c>
      <c r="AI70" s="916">
        <v>7.5600000000000005</v>
      </c>
      <c r="AJ70" s="916">
        <v>3.8</v>
      </c>
      <c r="AK70" s="916">
        <v>3</v>
      </c>
      <c r="AL70" s="928">
        <v>4040</v>
      </c>
      <c r="AM70" s="922">
        <v>2.1999999999999997</v>
      </c>
      <c r="AN70" s="916">
        <v>0</v>
      </c>
      <c r="AO70" s="802">
        <f t="shared" si="23"/>
        <v>-17.632174230932058</v>
      </c>
      <c r="AP70" s="803">
        <f t="shared" si="24"/>
        <v>10.37347548658207</v>
      </c>
      <c r="AQ70" s="936">
        <f t="shared" si="25"/>
        <v>168.4545994013445</v>
      </c>
      <c r="AR70" s="702">
        <f>INDEX(Historical!$C$7:$C$1437,MATCH(B70,Historical!$B$7:$B$1446,0))*IF(AH70="n/a",1.03,IF(AH70&lt;0,1.01,IF(AH70&gt;10,1.1,(1+AH70/100))))</f>
        <v>2.66805</v>
      </c>
      <c r="AS70" s="935">
        <f t="shared" si="26"/>
        <v>2.8697545800000004</v>
      </c>
      <c r="AT70" s="935">
        <f t="shared" si="31"/>
        <v>2.9558472174000006</v>
      </c>
      <c r="AU70" s="935">
        <f t="shared" si="31"/>
        <v>3.0445226339220008</v>
      </c>
      <c r="AV70" s="935">
        <f t="shared" si="31"/>
        <v>3.1358583129396611</v>
      </c>
      <c r="AW70" s="702">
        <f t="shared" si="27"/>
        <v>14.674032744261662</v>
      </c>
      <c r="AX70" s="810">
        <f t="shared" si="28"/>
        <v>9.867549421196733</v>
      </c>
      <c r="AY70" s="991">
        <v>0.28000000000000003</v>
      </c>
      <c r="AZ70" s="922">
        <v>23.400000000000002</v>
      </c>
      <c r="BA70" s="922">
        <v>-23.5</v>
      </c>
      <c r="BB70" s="922">
        <v>-3.92</v>
      </c>
      <c r="BC70" s="922">
        <v>-7.0499999999999989</v>
      </c>
      <c r="BE70" s="664">
        <v>1964</v>
      </c>
      <c r="BF70" s="946" t="e">
        <f>#VALUE!</f>
        <v>#VALUE!</v>
      </c>
      <c r="BG70" s="931">
        <v>18.600000000000001</v>
      </c>
    </row>
    <row r="71" spans="1:59" ht="11.25" customHeight="1" x14ac:dyDescent="0.2">
      <c r="A71" s="537" t="s">
        <v>269</v>
      </c>
      <c r="B71" s="925" t="s">
        <v>270</v>
      </c>
      <c r="C71" s="988" t="s">
        <v>247</v>
      </c>
      <c r="D71" s="988" t="s">
        <v>4385</v>
      </c>
      <c r="E71" s="792">
        <v>47</v>
      </c>
      <c r="F71" s="526">
        <v>35</v>
      </c>
      <c r="G71" s="526" t="s">
        <v>106</v>
      </c>
      <c r="H71" s="526" t="s">
        <v>106</v>
      </c>
      <c r="I71" s="916">
        <v>39.36</v>
      </c>
      <c r="J71" s="702">
        <f t="shared" ref="J71:J102" si="32">(M71/I71)*100</f>
        <v>3.8617886178861789</v>
      </c>
      <c r="K71" s="927">
        <v>0.38</v>
      </c>
      <c r="L71" s="639">
        <v>4</v>
      </c>
      <c r="M71" s="693">
        <f t="shared" ref="M71:M102" si="33">K71*L71</f>
        <v>1.52</v>
      </c>
      <c r="N71" s="921" t="s">
        <v>182</v>
      </c>
      <c r="O71" s="795">
        <v>0.36</v>
      </c>
      <c r="P71" s="658">
        <v>43265</v>
      </c>
      <c r="Q71" s="658">
        <v>43294</v>
      </c>
      <c r="R71" s="693">
        <f t="shared" ref="R71:R102" si="34">(K71-O71)/O71*100</f>
        <v>5.5555555555555607</v>
      </c>
      <c r="S71" s="759">
        <f>IF(INDEX(Historical!$D$7:$D$1437,MATCH(B71,Historical!$B$7:$B$1446,0))=0,"n/a",(INDEX(Historical!$C$7:$C$1437,MATCH(B71,Historical!$B$7:$B$1446,0))/INDEX(Historical!$D$7:$D$1437,MATCH(B71,Historical!$B$7:$B$1446,0))-1)*100)</f>
        <v>5.7142857142857162</v>
      </c>
      <c r="T71" s="759">
        <f>IF(INDEX(Historical!$F$7:$F$1430,MATCH(B71,Historical!$B$7:$B$1446,0))=0,"n/a",((INDEX(Historical!$C$7:$C$1437,MATCH(B71,Historical!$B$7:$B$1446,0))/INDEX(Historical!$F$7:$F$1430,MATCH(B71,Historical!$B$7:$B$1446,0)))^(1/3)-1)*100)</f>
        <v>5.7914494538841454</v>
      </c>
      <c r="U71" s="759">
        <f>IF(INDEX(Historical!$H$7:$H$1430,MATCH(B71,Historical!$B$7:$B$1446,0))=0,"n/a",((INDEX(Historical!$C$7:$C$1437,MATCH(B71,Historical!$B$7:$B$1446,0))/INDEX(Historical!$H$7:$H$1430,MATCH(B71,Historical!$B$7:$B$1446,0)))^(1/5)-1)*100)</f>
        <v>4.8130045893357121</v>
      </c>
      <c r="V71" s="759">
        <f>IF(INDEX(Historical!$O$7:$O$1430,MATCH(B71,Historical!$B$7:$B$1446,0))=0,"n/a",((INDEX(Historical!$C$7:$C$1437,MATCH(B71,Historical!$B$7:$B$1446,0))/INDEX(Historical!$O$7:$O$1430,MATCH(B71,Historical!$B$7:$B$1446,0)))^(1/10)-1)*100)</f>
        <v>3.9982835590938182</v>
      </c>
      <c r="W71" s="760">
        <f t="shared" ref="W71:W102" si="35">IF(OR(U71&lt;=0,U71="n/a",V71&lt;=0,V71="n/a"),"n/a",U71/V71)</f>
        <v>1.2037676963628223</v>
      </c>
      <c r="X71" s="761">
        <f t="shared" ref="X71:X102" si="36">IF(OR(AJ71&lt;=0,AJ71="n/a",U71&lt;=0,U71="n/a"),"n/a",U71/AJ71)</f>
        <v>0.38504036714685697</v>
      </c>
      <c r="Y71" s="925"/>
      <c r="Z71" s="702">
        <f t="shared" ref="Z71:Z102" si="37">IF(OR(AC71&lt;0.01,AC71="n/a"),"n/a",M71/AC71*100)</f>
        <v>67.555555555555557</v>
      </c>
      <c r="AA71" s="935">
        <f t="shared" ref="AA71:AA102" si="38">IF(OR(AC71&lt;0.01,AC71="n/a"),"n/a",I71/AC71)</f>
        <v>17.493333333333332</v>
      </c>
      <c r="AB71" s="639">
        <v>12</v>
      </c>
      <c r="AC71" s="916">
        <v>2.25</v>
      </c>
      <c r="AD71" s="916">
        <v>3.36</v>
      </c>
      <c r="AE71" s="916">
        <v>1.2</v>
      </c>
      <c r="AF71" s="916">
        <v>4.5599999999999996</v>
      </c>
      <c r="AG71" s="916">
        <v>26.3</v>
      </c>
      <c r="AH71" s="916">
        <v>-10.199999999999999</v>
      </c>
      <c r="AI71" s="916">
        <v>11.110000000000001</v>
      </c>
      <c r="AJ71" s="916">
        <v>12.5</v>
      </c>
      <c r="AK71" s="916">
        <v>5.2</v>
      </c>
      <c r="AL71" s="928">
        <v>5130</v>
      </c>
      <c r="AM71" s="922">
        <v>0.89999999999999991</v>
      </c>
      <c r="AN71" s="916">
        <v>1.01</v>
      </c>
      <c r="AO71" s="802">
        <f t="shared" ref="AO71:AO102" si="39">IF(U71="n/a","n/a",IF(AA71&lt;0,"n/a",IF(AA71="n/a","n/a",J71+U71-AA71)))</f>
        <v>-8.8185401261114418</v>
      </c>
      <c r="AP71" s="803">
        <f t="shared" ref="AP71:AP102" si="40">IF(U71="n/a","n/a",J71+U71)</f>
        <v>8.6747932072218905</v>
      </c>
      <c r="AQ71" s="936">
        <f t="shared" ref="AQ71:AQ102" si="41">IF(OR(AC71&lt;0.01,AF71="n/a"),"n/a",(I71/SQRT(22.5*AC71*(I71/AF71))-1)*100)</f>
        <v>88.29008352952512</v>
      </c>
      <c r="AR71" s="702">
        <f>INDEX(Historical!$C$7:$C$1437,MATCH(B71,Historical!$B$7:$B$1446,0))*IF(AH71="n/a",1.03,IF(AH71&lt;0,1.01,IF(AH71&gt;10,1.1,(1+AH71/100))))</f>
        <v>1.4947999999999999</v>
      </c>
      <c r="AS71" s="935">
        <f t="shared" ref="AS71:AS102" si="42">IF($AI71="n/a",1.03*AR71,IF($AI71&lt;0,1.01*AR71,IF($AI71&gt;10,1.1*AR71,(1+$AI71/100)*AR71)))</f>
        <v>1.64428</v>
      </c>
      <c r="AT71" s="935">
        <f t="shared" si="31"/>
        <v>1.7297825600000001</v>
      </c>
      <c r="AU71" s="935">
        <f t="shared" si="31"/>
        <v>1.8197312531200001</v>
      </c>
      <c r="AV71" s="935">
        <f t="shared" si="31"/>
        <v>1.9143572782822402</v>
      </c>
      <c r="AW71" s="702">
        <f t="shared" ref="AW71:AW102" si="43">SUM(AR71:AV71)</f>
        <v>8.6029510914022413</v>
      </c>
      <c r="AX71" s="810">
        <f t="shared" ref="AX71:AX102" si="44">AW71/I71*100</f>
        <v>21.857091187505695</v>
      </c>
      <c r="AY71" s="991">
        <v>1.1000000000000001</v>
      </c>
      <c r="AZ71" s="922">
        <v>17.560000000000002</v>
      </c>
      <c r="BA71" s="922">
        <v>-15.73</v>
      </c>
      <c r="BB71" s="922">
        <v>-9.5399999999999991</v>
      </c>
      <c r="BC71" s="922">
        <v>-5.56</v>
      </c>
      <c r="BE71" s="664">
        <v>1972</v>
      </c>
      <c r="BF71" s="946" t="e">
        <f t="shared" ref="BF71" si="45">#VALUE!</f>
        <v>#VALUE!</v>
      </c>
      <c r="BG71" s="931">
        <v>8.6</v>
      </c>
    </row>
    <row r="72" spans="1:59" ht="11.25" customHeight="1" x14ac:dyDescent="0.2">
      <c r="A72" s="537" t="s">
        <v>4412</v>
      </c>
      <c r="B72" s="925" t="s">
        <v>4413</v>
      </c>
      <c r="C72" s="988" t="s">
        <v>112</v>
      </c>
      <c r="D72" s="988" t="s">
        <v>4205</v>
      </c>
      <c r="E72" s="792">
        <v>26</v>
      </c>
      <c r="F72" s="526">
        <v>117</v>
      </c>
      <c r="G72" s="526" t="s">
        <v>37</v>
      </c>
      <c r="H72" s="526" t="s">
        <v>37</v>
      </c>
      <c r="I72" s="916">
        <v>180.26</v>
      </c>
      <c r="J72" s="702">
        <f t="shared" si="32"/>
        <v>1.9416398535448798</v>
      </c>
      <c r="K72" s="933">
        <v>0.875</v>
      </c>
      <c r="L72" s="639">
        <v>4</v>
      </c>
      <c r="M72" s="693">
        <f t="shared" si="33"/>
        <v>3.5</v>
      </c>
      <c r="N72" s="921" t="s">
        <v>149</v>
      </c>
      <c r="O72" s="796">
        <v>0.82499999999999996</v>
      </c>
      <c r="P72" s="915">
        <v>43531</v>
      </c>
      <c r="Q72" s="915">
        <v>43546</v>
      </c>
      <c r="R72" s="693">
        <f t="shared" si="34"/>
        <v>6.0606060606060659</v>
      </c>
      <c r="S72" s="759">
        <f>IF(INDEX(Historical!$D$7:$D$1437,MATCH(B72,Historical!$B$7:$B$1446,0))=0,"n/a",(INDEX(Historical!$C$7:$C$1437,MATCH(B72,Historical!$B$7:$B$1446,0))/INDEX(Historical!$D$7:$D$1437,MATCH(B72,Historical!$B$7:$B$1446,0))-1)*100)</f>
        <v>4.7619047619047672</v>
      </c>
      <c r="T72" s="759">
        <f>IF(INDEX(Historical!$F$7:$F$1430,MATCH(B72,Historical!$B$7:$B$1446,0))=0,"n/a",((INDEX(Historical!$C$7:$C$1437,MATCH(B72,Historical!$B$7:$B$1446,0))/INDEX(Historical!$F$7:$F$1430,MATCH(B72,Historical!$B$7:$B$1446,0)))^(1/3)-1)*100)</f>
        <v>4.8856246288386806</v>
      </c>
      <c r="U72" s="759">
        <f>IF(INDEX(Historical!$H$7:$H$1430,MATCH(B72,Historical!$B$7:$B$1446,0))=0,"n/a",((INDEX(Historical!$C$7:$C$1437,MATCH(B72,Historical!$B$7:$B$1446,0))/INDEX(Historical!$H$7:$H$1430,MATCH(B72,Historical!$B$7:$B$1446,0)))^(1/5)-1)*100)</f>
        <v>6.5762756635474151</v>
      </c>
      <c r="V72" s="759">
        <f>IF(INDEX(Historical!$O$7:$O$1430,MATCH(B72,Historical!$B$7:$B$1446,0))=0,"n/a",((INDEX(Historical!$C$7:$C$1437,MATCH(B72,Historical!$B$7:$B$1446,0))/INDEX(Historical!$O$7:$O$1430,MATCH(B72,Historical!$B$7:$B$1446,0)))^(1/10)-1)*100)</f>
        <v>8.2037389818342845</v>
      </c>
      <c r="W72" s="760">
        <f t="shared" si="35"/>
        <v>0.80161931993562974</v>
      </c>
      <c r="X72" s="761">
        <f t="shared" si="36"/>
        <v>0.39856216142711609</v>
      </c>
      <c r="Y72" s="723"/>
      <c r="Z72" s="702">
        <f t="shared" si="37"/>
        <v>32.139577594123047</v>
      </c>
      <c r="AA72" s="935">
        <f t="shared" si="38"/>
        <v>16.552800734618916</v>
      </c>
      <c r="AB72" s="639">
        <v>12</v>
      </c>
      <c r="AC72" s="916">
        <v>10.89</v>
      </c>
      <c r="AD72" s="916">
        <v>1.41</v>
      </c>
      <c r="AE72" s="916">
        <v>6.52</v>
      </c>
      <c r="AF72" s="916">
        <v>1.6</v>
      </c>
      <c r="AG72" s="916">
        <v>25</v>
      </c>
      <c r="AH72" s="916">
        <v>122.10000000000001</v>
      </c>
      <c r="AI72" s="916">
        <v>15.459999999999999</v>
      </c>
      <c r="AJ72" s="916">
        <v>16.5</v>
      </c>
      <c r="AK72" s="916">
        <v>11.73</v>
      </c>
      <c r="AL72" s="928">
        <v>97130</v>
      </c>
      <c r="AM72" s="922">
        <v>0.1</v>
      </c>
      <c r="AN72" s="916">
        <v>0.3</v>
      </c>
      <c r="AO72" s="802">
        <f t="shared" si="39"/>
        <v>-8.0348852175266217</v>
      </c>
      <c r="AP72" s="803">
        <f t="shared" si="40"/>
        <v>8.5179155170922947</v>
      </c>
      <c r="AQ72" s="936">
        <f t="shared" si="41"/>
        <v>8.4936888597473725</v>
      </c>
      <c r="AR72" s="702">
        <f>INDEX(Historical!$C$7:$C$1437,MATCH(B72,Historical!$B$7:$B$1446,0))*IF(AH72="n/a",1.03,IF(AH72&lt;0,1.01,IF(AH72&gt;10,1.1,(1+AH72/100))))</f>
        <v>3.63</v>
      </c>
      <c r="AS72" s="935">
        <f t="shared" si="42"/>
        <v>3.9930000000000003</v>
      </c>
      <c r="AT72" s="935">
        <f t="shared" si="31"/>
        <v>4.3923000000000005</v>
      </c>
      <c r="AU72" s="935">
        <f t="shared" si="31"/>
        <v>4.8315300000000008</v>
      </c>
      <c r="AV72" s="935">
        <f t="shared" si="31"/>
        <v>5.3146830000000014</v>
      </c>
      <c r="AW72" s="702">
        <f t="shared" si="43"/>
        <v>22.161513000000003</v>
      </c>
      <c r="AX72" s="810">
        <f t="shared" si="44"/>
        <v>12.294193387329415</v>
      </c>
      <c r="AY72" s="991" t="s">
        <v>137</v>
      </c>
      <c r="AZ72" s="922">
        <v>23.51</v>
      </c>
      <c r="BA72" s="922">
        <v>-3.04</v>
      </c>
      <c r="BB72" s="922">
        <v>2.87</v>
      </c>
      <c r="BC72" s="922">
        <v>8.7800000000000011</v>
      </c>
      <c r="BE72" s="664">
        <v>1994</v>
      </c>
      <c r="BF72" s="946" t="e">
        <f>#VALUE!</f>
        <v>#VALUE!</v>
      </c>
      <c r="BG72" s="931">
        <v>11.4</v>
      </c>
    </row>
    <row r="73" spans="1:59" s="838" customFormat="1" ht="11.25" customHeight="1" x14ac:dyDescent="0.2">
      <c r="A73" s="697" t="s">
        <v>271</v>
      </c>
      <c r="B73" s="846" t="s">
        <v>272</v>
      </c>
      <c r="C73" s="988" t="s">
        <v>247</v>
      </c>
      <c r="D73" s="988" t="s">
        <v>4351</v>
      </c>
      <c r="E73" s="818">
        <v>56</v>
      </c>
      <c r="F73" s="526">
        <v>12</v>
      </c>
      <c r="G73" s="1171" t="s">
        <v>37</v>
      </c>
      <c r="H73" s="1171" t="s">
        <v>115</v>
      </c>
      <c r="I73" s="831">
        <v>113.14</v>
      </c>
      <c r="J73" s="820">
        <f t="shared" si="32"/>
        <v>1.6970125508219902</v>
      </c>
      <c r="K73" s="821">
        <v>0.48</v>
      </c>
      <c r="L73" s="822">
        <v>4</v>
      </c>
      <c r="M73" s="823">
        <f t="shared" si="33"/>
        <v>1.92</v>
      </c>
      <c r="N73" s="824" t="s">
        <v>273</v>
      </c>
      <c r="O73" s="825">
        <v>0.41</v>
      </c>
      <c r="P73" s="826">
        <v>43305</v>
      </c>
      <c r="Q73" s="826">
        <v>43320</v>
      </c>
      <c r="R73" s="823">
        <f t="shared" si="34"/>
        <v>17.073170731707318</v>
      </c>
      <c r="S73" s="759">
        <f>IF(INDEX(Historical!$D$7:$D$1437,MATCH(B73,Historical!$B$7:$B$1446,0))=0,"n/a",(INDEX(Historical!$C$7:$C$1437,MATCH(B73,Historical!$B$7:$B$1446,0))/INDEX(Historical!$D$7:$D$1437,MATCH(B73,Historical!$B$7:$B$1446,0))-1)*100)</f>
        <v>17.105263157894733</v>
      </c>
      <c r="T73" s="759">
        <f>IF(INDEX(Historical!$F$7:$F$1430,MATCH(B73,Historical!$B$7:$B$1446,0))=0,"n/a",((INDEX(Historical!$C$7:$C$1437,MATCH(B73,Historical!$B$7:$B$1446,0))/INDEX(Historical!$F$7:$F$1430,MATCH(B73,Historical!$B$7:$B$1446,0)))^(1/3)-1)*100)</f>
        <v>20.394489672862392</v>
      </c>
      <c r="U73" s="759">
        <f>IF(INDEX(Historical!$H$7:$H$1430,MATCH(B73,Historical!$B$7:$B$1446,0))=0,"n/a",((INDEX(Historical!$C$7:$C$1437,MATCH(B73,Historical!$B$7:$B$1446,0))/INDEX(Historical!$H$7:$H$1430,MATCH(B73,Historical!$B$7:$B$1446,0)))^(1/5)-1)*100)</f>
        <v>21.222215738583429</v>
      </c>
      <c r="V73" s="759">
        <f>IF(INDEX(Historical!$O$7:$O$1430,MATCH(B73,Historical!$B$7:$B$1446,0))=0,"n/a",((INDEX(Historical!$C$7:$C$1437,MATCH(B73,Historical!$B$7:$B$1446,0))/INDEX(Historical!$O$7:$O$1430,MATCH(B73,Historical!$B$7:$B$1446,0)))^(1/10)-1)*100)</f>
        <v>18.356089135214827</v>
      </c>
      <c r="W73" s="827">
        <f t="shared" si="35"/>
        <v>1.1561403729441555</v>
      </c>
      <c r="X73" s="828">
        <f t="shared" si="36"/>
        <v>3.5969857184039715</v>
      </c>
      <c r="Y73" s="846"/>
      <c r="Z73" s="820">
        <f t="shared" si="37"/>
        <v>68.32740213523131</v>
      </c>
      <c r="AA73" s="830">
        <f t="shared" si="38"/>
        <v>40.263345195729535</v>
      </c>
      <c r="AB73" s="822">
        <v>1</v>
      </c>
      <c r="AC73" s="831">
        <v>2.81</v>
      </c>
      <c r="AD73" s="831">
        <v>2.52</v>
      </c>
      <c r="AE73" s="831">
        <v>1.28</v>
      </c>
      <c r="AF73" s="831">
        <v>24.81</v>
      </c>
      <c r="AG73" s="831">
        <v>44.9</v>
      </c>
      <c r="AH73" s="831">
        <v>-30.9</v>
      </c>
      <c r="AI73" s="831">
        <v>15.370000000000001</v>
      </c>
      <c r="AJ73" s="831">
        <v>5.8999999999999995</v>
      </c>
      <c r="AK73" s="831">
        <v>15.97</v>
      </c>
      <c r="AL73" s="832">
        <v>90950</v>
      </c>
      <c r="AM73" s="833">
        <v>0.16999999999999998</v>
      </c>
      <c r="AN73" s="831">
        <v>4.45</v>
      </c>
      <c r="AO73" s="834">
        <f t="shared" si="39"/>
        <v>-17.344116906324114</v>
      </c>
      <c r="AP73" s="835">
        <f t="shared" si="40"/>
        <v>22.919228289405421</v>
      </c>
      <c r="AQ73" s="836">
        <f t="shared" si="41"/>
        <v>566.3111032830268</v>
      </c>
      <c r="AR73" s="702">
        <f>INDEX(Historical!$C$7:$C$1437,MATCH(B73,Historical!$B$7:$B$1446,0))*IF(AH73="n/a",1.03,IF(AH73&lt;0,1.01,IF(AH73&gt;10,1.1,(1+AH73/100))))</f>
        <v>1.7978000000000001</v>
      </c>
      <c r="AS73" s="830">
        <f t="shared" si="42"/>
        <v>1.9775800000000003</v>
      </c>
      <c r="AT73" s="830">
        <f t="shared" si="31"/>
        <v>2.1753380000000004</v>
      </c>
      <c r="AU73" s="830">
        <f t="shared" si="31"/>
        <v>2.3928718000000009</v>
      </c>
      <c r="AV73" s="830">
        <f t="shared" si="31"/>
        <v>2.6321589800000011</v>
      </c>
      <c r="AW73" s="820">
        <f t="shared" si="43"/>
        <v>10.975748780000002</v>
      </c>
      <c r="AX73" s="837">
        <f t="shared" si="44"/>
        <v>9.7010330387130992</v>
      </c>
      <c r="AY73" s="992">
        <v>1.26</v>
      </c>
      <c r="AZ73" s="833">
        <v>39.4</v>
      </c>
      <c r="BA73" s="833">
        <v>-4.3099999999999996</v>
      </c>
      <c r="BB73" s="833">
        <v>4.75</v>
      </c>
      <c r="BC73" s="833">
        <v>11.32</v>
      </c>
      <c r="BD73" s="961"/>
      <c r="BE73" s="664">
        <v>1963</v>
      </c>
      <c r="BF73" s="946" t="e">
        <f>#VALUE!</f>
        <v>#VALUE!</v>
      </c>
      <c r="BG73" s="893">
        <v>6.3</v>
      </c>
    </row>
    <row r="74" spans="1:59" ht="11.25" customHeight="1" x14ac:dyDescent="0.2">
      <c r="A74" s="537" t="s">
        <v>276</v>
      </c>
      <c r="B74" s="925" t="s">
        <v>277</v>
      </c>
      <c r="C74" s="988" t="s">
        <v>247</v>
      </c>
      <c r="D74" s="988" t="s">
        <v>4387</v>
      </c>
      <c r="E74" s="792">
        <v>43</v>
      </c>
      <c r="F74" s="526">
        <v>60</v>
      </c>
      <c r="G74" s="526" t="s">
        <v>37</v>
      </c>
      <c r="H74" s="526" t="s">
        <v>115</v>
      </c>
      <c r="I74" s="916">
        <v>197.57</v>
      </c>
      <c r="J74" s="702">
        <f t="shared" si="32"/>
        <v>2.3485346965632434</v>
      </c>
      <c r="K74" s="927">
        <v>1.1599999999999999</v>
      </c>
      <c r="L74" s="639">
        <v>4</v>
      </c>
      <c r="M74" s="693">
        <f t="shared" si="33"/>
        <v>4.6399999999999997</v>
      </c>
      <c r="N74" s="921" t="s">
        <v>149</v>
      </c>
      <c r="O74" s="795">
        <v>1.01</v>
      </c>
      <c r="P74" s="915">
        <v>43434</v>
      </c>
      <c r="Q74" s="915">
        <v>43451</v>
      </c>
      <c r="R74" s="693">
        <f t="shared" si="34"/>
        <v>14.851485148514843</v>
      </c>
      <c r="S74" s="759">
        <f>IF(INDEX(Historical!$D$7:$D$1437,MATCH(B74,Historical!$B$7:$B$1446,0))=0,"n/a",(INDEX(Historical!$C$7:$C$1437,MATCH(B74,Historical!$B$7:$B$1446,0))/INDEX(Historical!$D$7:$D$1437,MATCH(B74,Historical!$B$7:$B$1446,0))-1)*100)</f>
        <v>9.3994778067885143</v>
      </c>
      <c r="T74" s="759">
        <f>IF(INDEX(Historical!$F$7:$F$1430,MATCH(B74,Historical!$B$7:$B$1446,0))=0,"n/a",((INDEX(Historical!$C$7:$C$1437,MATCH(B74,Historical!$B$7:$B$1446,0))/INDEX(Historical!$F$7:$F$1430,MATCH(B74,Historical!$B$7:$B$1446,0)))^(1/3)-1)*100)</f>
        <v>6.7952311637486718</v>
      </c>
      <c r="U74" s="759">
        <f>IF(INDEX(Historical!$H$7:$H$1430,MATCH(B74,Historical!$B$7:$B$1446,0))=0,"n/a",((INDEX(Historical!$C$7:$C$1437,MATCH(B74,Historical!$B$7:$B$1446,0))/INDEX(Historical!$H$7:$H$1430,MATCH(B74,Historical!$B$7:$B$1446,0)))^(1/5)-1)*100)</f>
        <v>6.0747179811308616</v>
      </c>
      <c r="V74" s="759">
        <f>IF(INDEX(Historical!$O$7:$O$1430,MATCH(B74,Historical!$B$7:$B$1446,0))=0,"n/a",((INDEX(Historical!$C$7:$C$1437,MATCH(B74,Historical!$B$7:$B$1446,0))/INDEX(Historical!$O$7:$O$1430,MATCH(B74,Historical!$B$7:$B$1446,0)))^(1/10)-1)*100)</f>
        <v>9.9350215205921799</v>
      </c>
      <c r="W74" s="760">
        <f t="shared" si="35"/>
        <v>0.61144487392804114</v>
      </c>
      <c r="X74" s="761">
        <f t="shared" si="36"/>
        <v>0.92041181532285776</v>
      </c>
      <c r="Y74" s="882"/>
      <c r="Z74" s="702">
        <f t="shared" si="37"/>
        <v>60.732984293193716</v>
      </c>
      <c r="AA74" s="935">
        <f t="shared" si="38"/>
        <v>25.859947643979059</v>
      </c>
      <c r="AB74" s="639">
        <v>12</v>
      </c>
      <c r="AC74" s="916">
        <v>7.64</v>
      </c>
      <c r="AD74" s="916">
        <v>5.07</v>
      </c>
      <c r="AE74" s="916">
        <v>7.19</v>
      </c>
      <c r="AF74" s="916" t="s">
        <v>137</v>
      </c>
      <c r="AG74" s="919">
        <v>-100.29999999999998</v>
      </c>
      <c r="AH74" s="916">
        <v>5.7</v>
      </c>
      <c r="AI74" s="916">
        <v>8.2900000000000009</v>
      </c>
      <c r="AJ74" s="916">
        <v>6.6000000000000005</v>
      </c>
      <c r="AK74" s="916">
        <v>5.0999999999999996</v>
      </c>
      <c r="AL74" s="928">
        <v>151230</v>
      </c>
      <c r="AM74" s="922">
        <v>0.06</v>
      </c>
      <c r="AN74" s="916" t="s">
        <v>137</v>
      </c>
      <c r="AO74" s="802">
        <f t="shared" si="39"/>
        <v>-17.436694966284954</v>
      </c>
      <c r="AP74" s="803">
        <f t="shared" si="40"/>
        <v>8.423252677694105</v>
      </c>
      <c r="AQ74" s="936" t="str">
        <f t="shared" si="41"/>
        <v>n/a</v>
      </c>
      <c r="AR74" s="702">
        <f>INDEX(Historical!$C$7:$C$1437,MATCH(B74,Historical!$B$7:$B$1446,0))*IF(AH74="n/a",1.03,IF(AH74&lt;0,1.01,IF(AH74&gt;10,1.1,(1+AH74/100))))</f>
        <v>4.4288300000000005</v>
      </c>
      <c r="AS74" s="935">
        <f t="shared" si="42"/>
        <v>4.7959800070000007</v>
      </c>
      <c r="AT74" s="935">
        <f t="shared" si="31"/>
        <v>5.040574987357</v>
      </c>
      <c r="AU74" s="935">
        <f t="shared" si="31"/>
        <v>5.2976443117122063</v>
      </c>
      <c r="AV74" s="935">
        <f t="shared" si="31"/>
        <v>5.5678241716095282</v>
      </c>
      <c r="AW74" s="702">
        <f t="shared" si="43"/>
        <v>25.130853477678741</v>
      </c>
      <c r="AX74" s="810">
        <f t="shared" si="44"/>
        <v>12.719974428141287</v>
      </c>
      <c r="AY74" s="991">
        <v>0.53</v>
      </c>
      <c r="AZ74" s="922">
        <v>29.020000000000003</v>
      </c>
      <c r="BA74" s="922">
        <v>-0.52</v>
      </c>
      <c r="BB74" s="922">
        <v>5.65</v>
      </c>
      <c r="BC74" s="922">
        <v>12.659999999999998</v>
      </c>
      <c r="BE74" s="664">
        <v>1976</v>
      </c>
      <c r="BF74" s="946" t="e">
        <f>#VALUE!</f>
        <v>#VALUE!</v>
      </c>
      <c r="BG74" s="931">
        <v>17.8</v>
      </c>
    </row>
    <row r="75" spans="1:59" ht="11.25" customHeight="1" x14ac:dyDescent="0.2">
      <c r="A75" s="609" t="s">
        <v>287</v>
      </c>
      <c r="B75" s="925" t="s">
        <v>288</v>
      </c>
      <c r="C75" s="988" t="s">
        <v>108</v>
      </c>
      <c r="D75" s="988" t="s">
        <v>118</v>
      </c>
      <c r="E75" s="792">
        <v>32</v>
      </c>
      <c r="F75" s="526">
        <v>88</v>
      </c>
      <c r="G75" s="526" t="s">
        <v>106</v>
      </c>
      <c r="H75" s="526" t="s">
        <v>106</v>
      </c>
      <c r="I75" s="916">
        <v>53.78</v>
      </c>
      <c r="J75" s="702">
        <f t="shared" si="32"/>
        <v>4.667162513945704</v>
      </c>
      <c r="K75" s="933">
        <v>0.62749999999999995</v>
      </c>
      <c r="L75" s="639">
        <v>4</v>
      </c>
      <c r="M75" s="693">
        <f t="shared" si="33"/>
        <v>2.5099999999999998</v>
      </c>
      <c r="N75" s="921" t="s">
        <v>289</v>
      </c>
      <c r="O75" s="796">
        <v>0.625</v>
      </c>
      <c r="P75" s="915">
        <v>43446</v>
      </c>
      <c r="Q75" s="915">
        <v>43461</v>
      </c>
      <c r="R75" s="693">
        <f t="shared" si="34"/>
        <v>0.39999999999999153</v>
      </c>
      <c r="S75" s="759">
        <f>IF(INDEX(Historical!$D$7:$D$1437,MATCH(B75,Historical!$B$7:$B$1446,0))=0,"n/a",(INDEX(Historical!$C$7:$C$1437,MATCH(B75,Historical!$B$7:$B$1446,0))/INDEX(Historical!$D$7:$D$1437,MATCH(B75,Historical!$B$7:$B$1446,0))-1)*100)</f>
        <v>0.40120361083249012</v>
      </c>
      <c r="T75" s="759">
        <f>IF(INDEX(Historical!$F$7:$F$1430,MATCH(B75,Historical!$B$7:$B$1446,0))=0,"n/a",((INDEX(Historical!$C$7:$C$1437,MATCH(B75,Historical!$B$7:$B$1446,0))/INDEX(Historical!$F$7:$F$1430,MATCH(B75,Historical!$B$7:$B$1446,0)))^(1/3)-1)*100)</f>
        <v>0.40282408703211647</v>
      </c>
      <c r="U75" s="759">
        <f>IF(INDEX(Historical!$H$7:$H$1430,MATCH(B75,Historical!$B$7:$B$1446,0))=0,"n/a",((INDEX(Historical!$C$7:$C$1437,MATCH(B75,Historical!$B$7:$B$1446,0))/INDEX(Historical!$H$7:$H$1430,MATCH(B75,Historical!$B$7:$B$1446,0)))^(1/5)-1)*100)</f>
        <v>0.40446214426967941</v>
      </c>
      <c r="V75" s="759">
        <f>IF(INDEX(Historical!$O$7:$O$1430,MATCH(B75,Historical!$B$7:$B$1446,0))=0,"n/a",((INDEX(Historical!$C$7:$C$1437,MATCH(B75,Historical!$B$7:$B$1446,0))/INDEX(Historical!$O$7:$O$1430,MATCH(B75,Historical!$B$7:$B$1446,0)))^(1/10)-1)*100)</f>
        <v>0.76010470547180908</v>
      </c>
      <c r="W75" s="760">
        <f t="shared" si="35"/>
        <v>0.53211372243594168</v>
      </c>
      <c r="X75" s="761" t="str">
        <f t="shared" si="36"/>
        <v>n/a</v>
      </c>
      <c r="Y75" s="925"/>
      <c r="Z75" s="702" t="str">
        <f t="shared" si="37"/>
        <v>n/a</v>
      </c>
      <c r="AA75" s="935" t="str">
        <f t="shared" si="38"/>
        <v>n/a</v>
      </c>
      <c r="AB75" s="639">
        <v>12</v>
      </c>
      <c r="AC75" s="916">
        <v>-0.1</v>
      </c>
      <c r="AD75" s="916" t="s">
        <v>137</v>
      </c>
      <c r="AE75" s="916">
        <v>0.86</v>
      </c>
      <c r="AF75" s="916">
        <v>1.84</v>
      </c>
      <c r="AG75" s="916">
        <v>-0.3</v>
      </c>
      <c r="AH75" s="916">
        <v>-104.3</v>
      </c>
      <c r="AI75" s="916">
        <v>10.86</v>
      </c>
      <c r="AJ75" s="916">
        <v>-15.4</v>
      </c>
      <c r="AK75" s="916">
        <v>37.9</v>
      </c>
      <c r="AL75" s="928">
        <v>2920</v>
      </c>
      <c r="AM75" s="922">
        <v>50.71</v>
      </c>
      <c r="AN75" s="916">
        <v>0.23</v>
      </c>
      <c r="AO75" s="802" t="str">
        <f t="shared" si="39"/>
        <v>n/a</v>
      </c>
      <c r="AP75" s="803">
        <f t="shared" si="40"/>
        <v>5.0716246582153834</v>
      </c>
      <c r="AQ75" s="936" t="str">
        <f t="shared" si="41"/>
        <v>n/a</v>
      </c>
      <c r="AR75" s="702">
        <f>INDEX(Historical!$C$7:$C$1437,MATCH(B75,Historical!$B$7:$B$1446,0))*IF(AH75="n/a",1.03,IF(AH75&lt;0,1.01,IF(AH75&gt;10,1.1,(1+AH75/100))))</f>
        <v>2.5275249999999998</v>
      </c>
      <c r="AS75" s="935">
        <f t="shared" si="42"/>
        <v>2.7802775</v>
      </c>
      <c r="AT75" s="935">
        <f t="shared" si="31"/>
        <v>3.0583052500000001</v>
      </c>
      <c r="AU75" s="935">
        <f t="shared" si="31"/>
        <v>3.3641357750000003</v>
      </c>
      <c r="AV75" s="935">
        <f t="shared" si="31"/>
        <v>3.7005493525000004</v>
      </c>
      <c r="AW75" s="702">
        <f t="shared" si="43"/>
        <v>15.4307928775</v>
      </c>
      <c r="AX75" s="810">
        <f t="shared" si="44"/>
        <v>28.692437481405726</v>
      </c>
      <c r="AY75" s="991">
        <v>0.28999999999999998</v>
      </c>
      <c r="AZ75" s="922">
        <v>23.75</v>
      </c>
      <c r="BA75" s="922">
        <v>-13.020000000000001</v>
      </c>
      <c r="BB75" s="922">
        <v>4.5900000000000007</v>
      </c>
      <c r="BC75" s="922">
        <v>3.0300000000000002</v>
      </c>
      <c r="BE75" s="664">
        <v>1988</v>
      </c>
      <c r="BF75" s="946" t="e">
        <f>#VALUE!</f>
        <v>#VALUE!</v>
      </c>
      <c r="BG75" s="931">
        <v>-0.1</v>
      </c>
    </row>
    <row r="76" spans="1:59" ht="11.25" customHeight="1" x14ac:dyDescent="0.2">
      <c r="A76" s="537" t="s">
        <v>681</v>
      </c>
      <c r="B76" s="925" t="s">
        <v>682</v>
      </c>
      <c r="C76" s="988" t="s">
        <v>4377</v>
      </c>
      <c r="D76" s="988" t="s">
        <v>523</v>
      </c>
      <c r="E76" s="792">
        <v>26</v>
      </c>
      <c r="F76" s="526">
        <v>115</v>
      </c>
      <c r="G76" s="526" t="s">
        <v>106</v>
      </c>
      <c r="H76" s="526" t="s">
        <v>106</v>
      </c>
      <c r="I76" s="916">
        <v>59</v>
      </c>
      <c r="J76" s="702">
        <f t="shared" si="32"/>
        <v>3.8983050847457621</v>
      </c>
      <c r="K76" s="933">
        <v>0.57499999999999996</v>
      </c>
      <c r="L76" s="639">
        <v>4</v>
      </c>
      <c r="M76" s="693">
        <f t="shared" si="33"/>
        <v>2.2999999999999998</v>
      </c>
      <c r="N76" s="921" t="s">
        <v>149</v>
      </c>
      <c r="O76" s="796">
        <v>0.54500000000000004</v>
      </c>
      <c r="P76" s="915">
        <v>43523</v>
      </c>
      <c r="Q76" s="915">
        <v>43539</v>
      </c>
      <c r="R76" s="693">
        <f t="shared" si="34"/>
        <v>5.5045871559632875</v>
      </c>
      <c r="S76" s="759">
        <f>IF(INDEX(Historical!$D$7:$D$1437,MATCH(B76,Historical!$B$7:$B$1446,0))=0,"n/a",(INDEX(Historical!$C$7:$C$1437,MATCH(B76,Historical!$B$7:$B$1446,0))/INDEX(Historical!$D$7:$D$1437,MATCH(B76,Historical!$B$7:$B$1446,0))-1)*100)</f>
        <v>4.8076923076923128</v>
      </c>
      <c r="T76" s="759">
        <f>IF(INDEX(Historical!$F$7:$F$1430,MATCH(B76,Historical!$B$7:$B$1446,0))=0,"n/a",((INDEX(Historical!$C$7:$C$1437,MATCH(B76,Historical!$B$7:$B$1446,0))/INDEX(Historical!$F$7:$F$1430,MATCH(B76,Historical!$B$7:$B$1446,0)))^(1/3)-1)*100)</f>
        <v>6.0071441310801887</v>
      </c>
      <c r="U76" s="759">
        <f>IF(INDEX(Historical!$H$7:$H$1430,MATCH(B76,Historical!$B$7:$B$1446,0))=0,"n/a",((INDEX(Historical!$C$7:$C$1437,MATCH(B76,Historical!$B$7:$B$1446,0))/INDEX(Historical!$H$7:$H$1430,MATCH(B76,Historical!$B$7:$B$1446,0)))^(1/5)-1)*100)</f>
        <v>5.9872875752360999</v>
      </c>
      <c r="V76" s="759">
        <f>IF(INDEX(Historical!$O$7:$O$1430,MATCH(B76,Historical!$B$7:$B$1446,0))=0,"n/a",((INDEX(Historical!$C$7:$C$1437,MATCH(B76,Historical!$B$7:$B$1446,0))/INDEX(Historical!$O$7:$O$1430,MATCH(B76,Historical!$B$7:$B$1446,0)))^(1/10)-1)*100)</f>
        <v>9.7477952199753091</v>
      </c>
      <c r="W76" s="760">
        <f t="shared" si="35"/>
        <v>0.6142196712305642</v>
      </c>
      <c r="X76" s="761" t="str">
        <f t="shared" si="36"/>
        <v>n/a</v>
      </c>
      <c r="Y76" s="926"/>
      <c r="Z76" s="702" t="str">
        <f t="shared" si="37"/>
        <v>n/a</v>
      </c>
      <c r="AA76" s="935" t="str">
        <f t="shared" si="38"/>
        <v>n/a</v>
      </c>
      <c r="AB76" s="639">
        <v>6</v>
      </c>
      <c r="AC76" s="916">
        <v>-1.6</v>
      </c>
      <c r="AD76" s="916" t="s">
        <v>137</v>
      </c>
      <c r="AE76" s="916">
        <v>0.87</v>
      </c>
      <c r="AF76" s="916">
        <v>2.5299999999999998</v>
      </c>
      <c r="AG76" s="916">
        <v>-11.899999999999999</v>
      </c>
      <c r="AH76" s="916">
        <v>-127.89999999999999</v>
      </c>
      <c r="AI76" s="916">
        <v>99.64</v>
      </c>
      <c r="AJ76" s="916">
        <v>-19.400000000000002</v>
      </c>
      <c r="AK76" s="916">
        <v>26.8</v>
      </c>
      <c r="AL76" s="928">
        <v>2640</v>
      </c>
      <c r="AM76" s="922">
        <v>0.4</v>
      </c>
      <c r="AN76" s="916">
        <v>2.88</v>
      </c>
      <c r="AO76" s="802" t="str">
        <f t="shared" si="39"/>
        <v>n/a</v>
      </c>
      <c r="AP76" s="803">
        <f t="shared" si="40"/>
        <v>9.885592659981862</v>
      </c>
      <c r="AQ76" s="936" t="str">
        <f t="shared" si="41"/>
        <v>n/a</v>
      </c>
      <c r="AR76" s="702">
        <f>INDEX(Historical!$C$7:$C$1437,MATCH(B76,Historical!$B$7:$B$1446,0))*IF(AH76="n/a",1.03,IF(AH76&lt;0,1.01,IF(AH76&gt;10,1.1,(1+AH76/100))))</f>
        <v>2.2018</v>
      </c>
      <c r="AS76" s="935">
        <f t="shared" si="42"/>
        <v>2.42198</v>
      </c>
      <c r="AT76" s="935">
        <f t="shared" si="31"/>
        <v>2.6641780000000002</v>
      </c>
      <c r="AU76" s="935">
        <f t="shared" si="31"/>
        <v>2.9305958000000003</v>
      </c>
      <c r="AV76" s="935">
        <f t="shared" si="31"/>
        <v>3.2236553800000007</v>
      </c>
      <c r="AW76" s="702">
        <f t="shared" si="43"/>
        <v>13.442209180000001</v>
      </c>
      <c r="AX76" s="810">
        <f t="shared" si="44"/>
        <v>22.783405389830509</v>
      </c>
      <c r="AY76" s="991">
        <v>1.1399999999999999</v>
      </c>
      <c r="AZ76" s="922">
        <v>24.740000000000002</v>
      </c>
      <c r="BA76" s="922">
        <v>-5.45</v>
      </c>
      <c r="BB76" s="922">
        <v>2.83</v>
      </c>
      <c r="BC76" s="922">
        <v>8.4699999999999989</v>
      </c>
      <c r="BE76" s="664">
        <v>1994</v>
      </c>
      <c r="BF76" s="946" t="e">
        <f>#VALUE!</f>
        <v>#VALUE!</v>
      </c>
      <c r="BG76" s="931">
        <v>-2</v>
      </c>
    </row>
    <row r="77" spans="1:59" ht="11.25" customHeight="1" x14ac:dyDescent="0.2">
      <c r="A77" s="609" t="s">
        <v>283</v>
      </c>
      <c r="B77" s="925" t="s">
        <v>284</v>
      </c>
      <c r="C77" s="988" t="s">
        <v>154</v>
      </c>
      <c r="D77" s="988" t="s">
        <v>4358</v>
      </c>
      <c r="E77" s="792">
        <v>41</v>
      </c>
      <c r="F77" s="526">
        <v>64</v>
      </c>
      <c r="G77" s="526" t="s">
        <v>115</v>
      </c>
      <c r="H77" s="526" t="s">
        <v>115</v>
      </c>
      <c r="I77" s="916">
        <v>88.81</v>
      </c>
      <c r="J77" s="702">
        <f t="shared" si="32"/>
        <v>2.2519986488008104</v>
      </c>
      <c r="K77" s="927">
        <v>0.5</v>
      </c>
      <c r="L77" s="639">
        <v>4</v>
      </c>
      <c r="M77" s="693">
        <f t="shared" si="33"/>
        <v>2</v>
      </c>
      <c r="N77" s="921" t="s">
        <v>285</v>
      </c>
      <c r="O77" s="795">
        <v>0.46</v>
      </c>
      <c r="P77" s="915">
        <v>43286</v>
      </c>
      <c r="Q77" s="915">
        <v>43306</v>
      </c>
      <c r="R77" s="693">
        <f t="shared" si="34"/>
        <v>8.6956521739130395</v>
      </c>
      <c r="S77" s="759">
        <f>IF(INDEX(Historical!$D$7:$D$1437,MATCH(B77,Historical!$B$7:$B$1446,0))=0,"n/a",(INDEX(Historical!$C$7:$C$1437,MATCH(B77,Historical!$B$7:$B$1446,0))/INDEX(Historical!$D$7:$D$1437,MATCH(B77,Historical!$B$7:$B$1446,0))-1)*100)</f>
        <v>7.8651685393258397</v>
      </c>
      <c r="T77" s="759">
        <f>IF(INDEX(Historical!$F$7:$F$1430,MATCH(B77,Historical!$B$7:$B$1446,0))=0,"n/a",((INDEX(Historical!$C$7:$C$1437,MATCH(B77,Historical!$B$7:$B$1446,0))/INDEX(Historical!$F$7:$F$1430,MATCH(B77,Historical!$B$7:$B$1446,0)))^(1/3)-1)*100)</f>
        <v>11.907764570617285</v>
      </c>
      <c r="U77" s="759">
        <f>IF(INDEX(Historical!$H$7:$H$1430,MATCH(B77,Historical!$B$7:$B$1446,0))=0,"n/a",((INDEX(Historical!$C$7:$C$1437,MATCH(B77,Historical!$B$7:$B$1446,0))/INDEX(Historical!$H$7:$H$1430,MATCH(B77,Historical!$B$7:$B$1446,0)))^(1/5)-1)*100)</f>
        <v>12.195514544619957</v>
      </c>
      <c r="V77" s="759">
        <f>IF(INDEX(Historical!$O$7:$O$1430,MATCH(B77,Historical!$B$7:$B$1446,0))=0,"n/a",((INDEX(Historical!$C$7:$C$1437,MATCH(B77,Historical!$B$7:$B$1446,0))/INDEX(Historical!$O$7:$O$1430,MATCH(B77,Historical!$B$7:$B$1446,0)))^(1/10)-1)*100)</f>
        <v>11.877337196268623</v>
      </c>
      <c r="W77" s="760">
        <f t="shared" si="35"/>
        <v>1.0267886095253145</v>
      </c>
      <c r="X77" s="761">
        <f t="shared" si="36"/>
        <v>3.2093459327947258</v>
      </c>
      <c r="Y77" s="715" t="s">
        <v>286</v>
      </c>
      <c r="Z77" s="702">
        <f t="shared" si="37"/>
        <v>53.333333333333336</v>
      </c>
      <c r="AA77" s="935">
        <f t="shared" si="38"/>
        <v>23.682666666666666</v>
      </c>
      <c r="AB77" s="639">
        <v>4</v>
      </c>
      <c r="AC77" s="916">
        <v>3.75</v>
      </c>
      <c r="AD77" s="916">
        <v>3.05</v>
      </c>
      <c r="AE77" s="916">
        <v>3.9</v>
      </c>
      <c r="AF77" s="916">
        <v>2.39</v>
      </c>
      <c r="AG77" s="916" t="s">
        <v>137</v>
      </c>
      <c r="AH77" s="916">
        <v>40.400000000000006</v>
      </c>
      <c r="AI77" s="916">
        <v>5.63</v>
      </c>
      <c r="AJ77" s="916">
        <v>3.8</v>
      </c>
      <c r="AK77" s="916">
        <v>7.7700000000000005</v>
      </c>
      <c r="AL77" s="928">
        <v>119250</v>
      </c>
      <c r="AM77" s="922">
        <v>0.1</v>
      </c>
      <c r="AN77" s="916">
        <v>0.5</v>
      </c>
      <c r="AO77" s="802">
        <f t="shared" si="39"/>
        <v>-9.235153473245898</v>
      </c>
      <c r="AP77" s="803">
        <f t="shared" si="40"/>
        <v>14.447513193420768</v>
      </c>
      <c r="AQ77" s="936">
        <f t="shared" si="41"/>
        <v>58.607234434040919</v>
      </c>
      <c r="AR77" s="702">
        <f>INDEX(Historical!$C$7:$C$1437,MATCH(B77,Historical!$B$7:$B$1446,0))*IF(AH77="n/a",1.03,IF(AH77&lt;0,1.01,IF(AH77&gt;10,1.1,(1+AH77/100))))</f>
        <v>2.1120000000000001</v>
      </c>
      <c r="AS77" s="935">
        <f t="shared" si="42"/>
        <v>2.2309056000000003</v>
      </c>
      <c r="AT77" s="935">
        <f t="shared" si="31"/>
        <v>2.4042469651200005</v>
      </c>
      <c r="AU77" s="935">
        <f t="shared" si="31"/>
        <v>2.591056954309825</v>
      </c>
      <c r="AV77" s="935">
        <f t="shared" si="31"/>
        <v>2.7923820796596988</v>
      </c>
      <c r="AW77" s="702">
        <f t="shared" si="43"/>
        <v>12.130591599089524</v>
      </c>
      <c r="AX77" s="810">
        <f t="shared" si="44"/>
        <v>13.659037945152036</v>
      </c>
      <c r="AY77" s="991">
        <v>0.8</v>
      </c>
      <c r="AZ77" s="922">
        <v>13.44</v>
      </c>
      <c r="BA77" s="922">
        <v>-11.32</v>
      </c>
      <c r="BB77" s="922">
        <v>-1.38</v>
      </c>
      <c r="BC77" s="922">
        <v>-3</v>
      </c>
      <c r="BE77" s="664">
        <v>1978</v>
      </c>
      <c r="BF77" s="946" t="e">
        <f>#VALUE!</f>
        <v>#VALUE!</v>
      </c>
      <c r="BG77" s="931" t="s">
        <v>137</v>
      </c>
    </row>
    <row r="78" spans="1:59" ht="11.25" customHeight="1" x14ac:dyDescent="0.2">
      <c r="A78" s="609" t="s">
        <v>281</v>
      </c>
      <c r="B78" s="925" t="s">
        <v>282</v>
      </c>
      <c r="C78" s="988" t="s">
        <v>131</v>
      </c>
      <c r="D78" s="988" t="s">
        <v>4362</v>
      </c>
      <c r="E78" s="792">
        <v>28</v>
      </c>
      <c r="F78" s="526">
        <v>97</v>
      </c>
      <c r="G78" s="526" t="s">
        <v>37</v>
      </c>
      <c r="H78" s="526" t="s">
        <v>37</v>
      </c>
      <c r="I78" s="916">
        <v>26.15</v>
      </c>
      <c r="J78" s="702">
        <f t="shared" si="32"/>
        <v>3.0975143403441687</v>
      </c>
      <c r="K78" s="933">
        <v>0.20250000000000001</v>
      </c>
      <c r="L78" s="639">
        <v>4</v>
      </c>
      <c r="M78" s="693">
        <f t="shared" si="33"/>
        <v>0.81</v>
      </c>
      <c r="N78" s="921" t="s">
        <v>146</v>
      </c>
      <c r="O78" s="796">
        <v>0.19750000000000001</v>
      </c>
      <c r="P78" s="915">
        <v>43446</v>
      </c>
      <c r="Q78" s="915">
        <v>43466</v>
      </c>
      <c r="R78" s="693">
        <f t="shared" si="34"/>
        <v>2.5316455696202551</v>
      </c>
      <c r="S78" s="759">
        <f>IF(INDEX(Historical!$D$7:$D$1437,MATCH(B78,Historical!$B$7:$B$1446,0))=0,"n/a",(INDEX(Historical!$C$7:$C$1437,MATCH(B78,Historical!$B$7:$B$1446,0))/INDEX(Historical!$D$7:$D$1437,MATCH(B78,Historical!$B$7:$B$1446,0))-1)*100)</f>
        <v>2.5974025974025983</v>
      </c>
      <c r="T78" s="759">
        <f>IF(INDEX(Historical!$F$7:$F$1430,MATCH(B78,Historical!$B$7:$B$1446,0))=0,"n/a",((INDEX(Historical!$C$7:$C$1437,MATCH(B78,Historical!$B$7:$B$1446,0))/INDEX(Historical!$F$7:$F$1430,MATCH(B78,Historical!$B$7:$B$1446,0)))^(1/3)-1)*100)</f>
        <v>2.6679153188025717</v>
      </c>
      <c r="U78" s="759">
        <f>IF(INDEX(Historical!$H$7:$H$1430,MATCH(B78,Historical!$B$7:$B$1446,0))=0,"n/a",((INDEX(Historical!$C$7:$C$1437,MATCH(B78,Historical!$B$7:$B$1446,0))/INDEX(Historical!$H$7:$H$1430,MATCH(B78,Historical!$B$7:$B$1446,0)))^(1/5)-1)*100)</f>
        <v>2.7437943119875463</v>
      </c>
      <c r="V78" s="759">
        <f>IF(INDEX(Historical!$O$7:$O$1430,MATCH(B78,Historical!$B$7:$B$1446,0))=0,"n/a",((INDEX(Historical!$C$7:$C$1437,MATCH(B78,Historical!$B$7:$B$1446,0))/INDEX(Historical!$O$7:$O$1430,MATCH(B78,Historical!$B$7:$B$1446,0)))^(1/10)-1)*100)</f>
        <v>2.9621275417430537</v>
      </c>
      <c r="W78" s="760">
        <f t="shared" si="35"/>
        <v>0.92629175257354723</v>
      </c>
      <c r="X78" s="761">
        <f t="shared" si="36"/>
        <v>0.31904585023111004</v>
      </c>
      <c r="Y78" s="710"/>
      <c r="Z78" s="702">
        <f t="shared" si="37"/>
        <v>60.447761194029844</v>
      </c>
      <c r="AA78" s="935">
        <f t="shared" si="38"/>
        <v>19.514925373134325</v>
      </c>
      <c r="AB78" s="639">
        <v>12</v>
      </c>
      <c r="AC78" s="916">
        <v>1.34</v>
      </c>
      <c r="AD78" s="916">
        <v>2.78</v>
      </c>
      <c r="AE78" s="916">
        <v>1.1299999999999999</v>
      </c>
      <c r="AF78" s="916">
        <v>2</v>
      </c>
      <c r="AG78" s="916">
        <v>10.9</v>
      </c>
      <c r="AH78" s="918">
        <v>7.3999999999999995</v>
      </c>
      <c r="AI78" s="918">
        <v>6.8000000000000007</v>
      </c>
      <c r="AJ78" s="916">
        <v>8.6</v>
      </c>
      <c r="AK78" s="916">
        <v>7.0000000000000009</v>
      </c>
      <c r="AL78" s="928">
        <v>5120</v>
      </c>
      <c r="AM78" s="922">
        <v>0.6</v>
      </c>
      <c r="AN78" s="916">
        <v>0.82</v>
      </c>
      <c r="AO78" s="802">
        <f t="shared" si="39"/>
        <v>-13.67361672080261</v>
      </c>
      <c r="AP78" s="803">
        <f t="shared" si="40"/>
        <v>5.8413086523317155</v>
      </c>
      <c r="AQ78" s="936">
        <f t="shared" si="41"/>
        <v>31.706493126477842</v>
      </c>
      <c r="AR78" s="702">
        <f>INDEX(Historical!$C$7:$C$1437,MATCH(B78,Historical!$B$7:$B$1446,0))*IF(AH78="n/a",1.03,IF(AH78&lt;0,1.01,IF(AH78&gt;10,1.1,(1+AH78/100))))</f>
        <v>0.8484600000000001</v>
      </c>
      <c r="AS78" s="935">
        <f t="shared" si="42"/>
        <v>0.90615528000000012</v>
      </c>
      <c r="AT78" s="935">
        <f t="shared" si="31"/>
        <v>0.96958614960000022</v>
      </c>
      <c r="AU78" s="935">
        <f t="shared" si="31"/>
        <v>1.0374571800720003</v>
      </c>
      <c r="AV78" s="935">
        <f t="shared" si="31"/>
        <v>1.1100791826770404</v>
      </c>
      <c r="AW78" s="702">
        <f t="shared" si="43"/>
        <v>4.871737792349041</v>
      </c>
      <c r="AX78" s="810">
        <f t="shared" si="44"/>
        <v>18.629972437281229</v>
      </c>
      <c r="AY78" s="991">
        <v>0.69</v>
      </c>
      <c r="AZ78" s="922">
        <v>15.049999999999999</v>
      </c>
      <c r="BA78" s="922">
        <v>-11.72</v>
      </c>
      <c r="BB78" s="922">
        <v>0.86999999999999988</v>
      </c>
      <c r="BC78" s="922">
        <v>-0.52</v>
      </c>
      <c r="BE78" s="664">
        <v>1992</v>
      </c>
      <c r="BF78" s="946" t="e">
        <f>#VALUE!</f>
        <v>#VALUE!</v>
      </c>
      <c r="BG78" s="931">
        <v>4.1000000000000005</v>
      </c>
    </row>
    <row r="79" spans="1:59" ht="11.25" customHeight="1" x14ac:dyDescent="0.2">
      <c r="A79" s="537" t="s">
        <v>290</v>
      </c>
      <c r="B79" s="925" t="s">
        <v>291</v>
      </c>
      <c r="C79" s="988" t="s">
        <v>131</v>
      </c>
      <c r="D79" s="988" t="s">
        <v>4363</v>
      </c>
      <c r="E79" s="792">
        <v>43</v>
      </c>
      <c r="F79" s="526">
        <v>59</v>
      </c>
      <c r="G79" s="526" t="s">
        <v>37</v>
      </c>
      <c r="H79" s="526" t="s">
        <v>37</v>
      </c>
      <c r="I79" s="916">
        <v>67.790000000000006</v>
      </c>
      <c r="J79" s="702">
        <f t="shared" si="32"/>
        <v>1.9914441658061661</v>
      </c>
      <c r="K79" s="927">
        <v>0.33750000000000002</v>
      </c>
      <c r="L79" s="639">
        <v>4</v>
      </c>
      <c r="M79" s="693">
        <f t="shared" si="33"/>
        <v>1.35</v>
      </c>
      <c r="N79" s="921" t="s">
        <v>149</v>
      </c>
      <c r="O79" s="795">
        <v>0.32250000000000001</v>
      </c>
      <c r="P79" s="915">
        <v>43342</v>
      </c>
      <c r="Q79" s="915">
        <v>43358</v>
      </c>
      <c r="R79" s="693">
        <f t="shared" si="34"/>
        <v>4.6511627906976782</v>
      </c>
      <c r="S79" s="759">
        <f>IF(INDEX(Historical!$D$7:$D$1437,MATCH(B79,Historical!$B$7:$B$1446,0))=0,"n/a",(INDEX(Historical!$C$7:$C$1437,MATCH(B79,Historical!$B$7:$B$1446,0))/INDEX(Historical!$D$7:$D$1437,MATCH(B79,Historical!$B$7:$B$1446,0))-1)*100)</f>
        <v>4.7619047619047672</v>
      </c>
      <c r="T79" s="759">
        <f>IF(INDEX(Historical!$F$7:$F$1430,MATCH(B79,Historical!$B$7:$B$1446,0))=0,"n/a",((INDEX(Historical!$C$7:$C$1437,MATCH(B79,Historical!$B$7:$B$1446,0))/INDEX(Historical!$F$7:$F$1430,MATCH(B79,Historical!$B$7:$B$1446,0)))^(1/3)-1)*100)</f>
        <v>4.5515917149420382</v>
      </c>
      <c r="U79" s="759">
        <f>IF(INDEX(Historical!$H$7:$H$1430,MATCH(B79,Historical!$B$7:$B$1446,0))=0,"n/a",((INDEX(Historical!$C$7:$C$1437,MATCH(B79,Historical!$B$7:$B$1446,0))/INDEX(Historical!$H$7:$H$1430,MATCH(B79,Historical!$B$7:$B$1446,0)))^(1/5)-1)*100)</f>
        <v>4.2836891288649426</v>
      </c>
      <c r="V79" s="759">
        <f>IF(INDEX(Historical!$O$7:$O$1430,MATCH(B79,Historical!$B$7:$B$1446,0))=0,"n/a",((INDEX(Historical!$C$7:$C$1437,MATCH(B79,Historical!$B$7:$B$1446,0))/INDEX(Historical!$O$7:$O$1430,MATCH(B79,Historical!$B$7:$B$1446,0)))^(1/10)-1)*100)</f>
        <v>3.2832223307625474</v>
      </c>
      <c r="W79" s="760">
        <f t="shared" si="35"/>
        <v>1.3047210019036484</v>
      </c>
      <c r="X79" s="761">
        <f t="shared" si="36"/>
        <v>1.7848704703603928</v>
      </c>
      <c r="Y79" s="716"/>
      <c r="Z79" s="702">
        <f t="shared" si="37"/>
        <v>55.555555555555557</v>
      </c>
      <c r="AA79" s="935">
        <f t="shared" si="38"/>
        <v>27.897119341563787</v>
      </c>
      <c r="AB79" s="639">
        <v>12</v>
      </c>
      <c r="AC79" s="916">
        <v>2.4300000000000002</v>
      </c>
      <c r="AD79" s="916">
        <v>6.98</v>
      </c>
      <c r="AE79" s="916">
        <v>4.2</v>
      </c>
      <c r="AF79" s="916">
        <v>2.88</v>
      </c>
      <c r="AG79" s="916">
        <v>10.5</v>
      </c>
      <c r="AH79" s="916">
        <v>11</v>
      </c>
      <c r="AI79" s="916" t="s">
        <v>137</v>
      </c>
      <c r="AJ79" s="916">
        <v>2.4</v>
      </c>
      <c r="AK79" s="916">
        <v>4</v>
      </c>
      <c r="AL79" s="928">
        <v>2350</v>
      </c>
      <c r="AM79" s="922">
        <v>0.21</v>
      </c>
      <c r="AN79" s="916">
        <v>0.63</v>
      </c>
      <c r="AO79" s="802">
        <f t="shared" si="39"/>
        <v>-21.62198604689268</v>
      </c>
      <c r="AP79" s="803">
        <f t="shared" si="40"/>
        <v>6.2751332946711091</v>
      </c>
      <c r="AQ79" s="936">
        <f t="shared" si="41"/>
        <v>88.966432884789441</v>
      </c>
      <c r="AR79" s="702">
        <f>INDEX(Historical!$C$7:$C$1437,MATCH(B79,Historical!$B$7:$B$1446,0))*IF(AH79="n/a",1.03,IF(AH79&lt;0,1.01,IF(AH79&gt;10,1.1,(1+AH79/100))))</f>
        <v>1.4520000000000002</v>
      </c>
      <c r="AS79" s="935">
        <f t="shared" si="42"/>
        <v>1.4955600000000002</v>
      </c>
      <c r="AT79" s="935">
        <f t="shared" si="31"/>
        <v>1.5553824000000003</v>
      </c>
      <c r="AU79" s="935">
        <f t="shared" si="31"/>
        <v>1.6175976960000003</v>
      </c>
      <c r="AV79" s="935">
        <f t="shared" si="31"/>
        <v>1.6823016038400003</v>
      </c>
      <c r="AW79" s="702">
        <f t="shared" si="43"/>
        <v>7.802841699840001</v>
      </c>
      <c r="AX79" s="810">
        <f t="shared" si="44"/>
        <v>11.510313762855878</v>
      </c>
      <c r="AY79" s="991">
        <v>0.37</v>
      </c>
      <c r="AZ79" s="922">
        <v>22.59</v>
      </c>
      <c r="BA79" s="922">
        <v>-1.68</v>
      </c>
      <c r="BB79" s="922">
        <v>2.4500000000000002</v>
      </c>
      <c r="BC79" s="922">
        <v>5.3</v>
      </c>
      <c r="BE79" s="664">
        <v>1976</v>
      </c>
      <c r="BF79" s="946" t="e">
        <f>#VALUE!</f>
        <v>#VALUE!</v>
      </c>
      <c r="BG79" s="931">
        <v>4.3999999999999995</v>
      </c>
    </row>
    <row r="80" spans="1:59" ht="11.25" customHeight="1" x14ac:dyDescent="0.2">
      <c r="A80" s="609" t="s">
        <v>278</v>
      </c>
      <c r="B80" s="925" t="s">
        <v>279</v>
      </c>
      <c r="C80" s="988" t="s">
        <v>112</v>
      </c>
      <c r="D80" s="988" t="s">
        <v>4356</v>
      </c>
      <c r="E80" s="792">
        <v>27</v>
      </c>
      <c r="F80" s="526">
        <v>106</v>
      </c>
      <c r="G80" s="526" t="s">
        <v>106</v>
      </c>
      <c r="H80" s="526" t="s">
        <v>106</v>
      </c>
      <c r="I80" s="916">
        <v>62</v>
      </c>
      <c r="J80" s="702">
        <f t="shared" si="32"/>
        <v>2.4193548387096775</v>
      </c>
      <c r="K80" s="933">
        <v>0.375</v>
      </c>
      <c r="L80" s="639">
        <v>4</v>
      </c>
      <c r="M80" s="693">
        <f t="shared" si="33"/>
        <v>1.5</v>
      </c>
      <c r="N80" s="921" t="s">
        <v>725</v>
      </c>
      <c r="O80" s="796">
        <v>0.34</v>
      </c>
      <c r="P80" s="915">
        <v>43567</v>
      </c>
      <c r="Q80" s="915">
        <v>43585</v>
      </c>
      <c r="R80" s="693">
        <f t="shared" si="34"/>
        <v>10.294117647058815</v>
      </c>
      <c r="S80" s="759">
        <f>IF(INDEX(Historical!$D$7:$D$1437,MATCH(B80,Historical!$B$7:$B$1446,0))=0,"n/a",(INDEX(Historical!$C$7:$C$1437,MATCH(B80,Historical!$B$7:$B$1446,0))/INDEX(Historical!$D$7:$D$1437,MATCH(B80,Historical!$B$7:$B$1446,0))-1)*100)</f>
        <v>23.671497584541058</v>
      </c>
      <c r="T80" s="759">
        <f>IF(INDEX(Historical!$F$7:$F$1430,MATCH(B80,Historical!$B$7:$B$1446,0))=0,"n/a",((INDEX(Historical!$C$7:$C$1437,MATCH(B80,Historical!$B$7:$B$1446,0))/INDEX(Historical!$F$7:$F$1430,MATCH(B80,Historical!$B$7:$B$1446,0)))^(1/3)-1)*100)</f>
        <v>8.7582713977603976</v>
      </c>
      <c r="U80" s="759">
        <f>IF(INDEX(Historical!$H$7:$H$1430,MATCH(B80,Historical!$B$7:$B$1446,0))=0,"n/a",((INDEX(Historical!$C$7:$C$1437,MATCH(B80,Historical!$B$7:$B$1446,0))/INDEX(Historical!$H$7:$H$1430,MATCH(B80,Historical!$B$7:$B$1446,0)))^(1/5)-1)*100)</f>
        <v>6.0330660435381933</v>
      </c>
      <c r="V80" s="759">
        <f>IF(INDEX(Historical!$O$7:$O$1430,MATCH(B80,Historical!$B$7:$B$1446,0))=0,"n/a",((INDEX(Historical!$C$7:$C$1437,MATCH(B80,Historical!$B$7:$B$1446,0))/INDEX(Historical!$O$7:$O$1430,MATCH(B80,Historical!$B$7:$B$1446,0)))^(1/10)-1)*100)</f>
        <v>5.0779367632917571</v>
      </c>
      <c r="W80" s="760">
        <f t="shared" si="35"/>
        <v>1.188093969021244</v>
      </c>
      <c r="X80" s="761">
        <f t="shared" si="36"/>
        <v>0.42787702436441094</v>
      </c>
      <c r="Y80" s="925"/>
      <c r="Z80" s="702">
        <f t="shared" si="37"/>
        <v>46.296296296296291</v>
      </c>
      <c r="AA80" s="935">
        <f t="shared" si="38"/>
        <v>19.1358024691358</v>
      </c>
      <c r="AB80" s="639">
        <v>12</v>
      </c>
      <c r="AC80" s="916">
        <v>3.24</v>
      </c>
      <c r="AD80" s="916">
        <v>1.6</v>
      </c>
      <c r="AE80" s="916">
        <v>3.01</v>
      </c>
      <c r="AF80" s="916">
        <v>2.62</v>
      </c>
      <c r="AG80" s="916">
        <v>14.499999999999998</v>
      </c>
      <c r="AH80" s="916">
        <v>52.7</v>
      </c>
      <c r="AI80" s="916">
        <v>8.39</v>
      </c>
      <c r="AJ80" s="916">
        <v>14.099999999999998</v>
      </c>
      <c r="AK80" s="916">
        <v>12</v>
      </c>
      <c r="AL80" s="928">
        <v>1500</v>
      </c>
      <c r="AM80" s="922">
        <v>0.8</v>
      </c>
      <c r="AN80" s="916">
        <v>0.52</v>
      </c>
      <c r="AO80" s="802">
        <f t="shared" si="39"/>
        <v>-10.683381586887929</v>
      </c>
      <c r="AP80" s="803">
        <f t="shared" si="40"/>
        <v>8.4524208822478712</v>
      </c>
      <c r="AQ80" s="936">
        <f t="shared" si="41"/>
        <v>49.273503593810865</v>
      </c>
      <c r="AR80" s="702">
        <f>INDEX(Historical!$C$7:$C$1437,MATCH(B80,Historical!$B$7:$B$1446,0))*IF(AH80="n/a",1.03,IF(AH80&lt;0,1.01,IF(AH80&gt;10,1.1,(1+AH80/100))))</f>
        <v>1.4080000000000001</v>
      </c>
      <c r="AS80" s="935">
        <f t="shared" si="42"/>
        <v>1.5261312000000002</v>
      </c>
      <c r="AT80" s="935">
        <f t="shared" si="31"/>
        <v>1.6787443200000005</v>
      </c>
      <c r="AU80" s="935">
        <f t="shared" si="31"/>
        <v>1.8466187520000008</v>
      </c>
      <c r="AV80" s="935">
        <f t="shared" si="31"/>
        <v>2.031280627200001</v>
      </c>
      <c r="AW80" s="702">
        <f t="shared" si="43"/>
        <v>8.4907748992000034</v>
      </c>
      <c r="AX80" s="810">
        <f t="shared" si="44"/>
        <v>13.694798224516132</v>
      </c>
      <c r="AY80" s="991">
        <v>0.69</v>
      </c>
      <c r="AZ80" s="922">
        <v>35.22</v>
      </c>
      <c r="BA80" s="922">
        <v>-9.8699999999999992</v>
      </c>
      <c r="BB80" s="922">
        <v>7.33</v>
      </c>
      <c r="BC80" s="922">
        <v>13.74</v>
      </c>
      <c r="BE80" s="664">
        <v>1993</v>
      </c>
      <c r="BF80" s="946" t="e">
        <f>#VALUE!</f>
        <v>#VALUE!</v>
      </c>
      <c r="BG80" s="931">
        <v>6.7</v>
      </c>
    </row>
    <row r="81" spans="1:59" ht="11.25" customHeight="1" x14ac:dyDescent="0.2">
      <c r="A81" s="537" t="s">
        <v>274</v>
      </c>
      <c r="B81" s="925" t="s">
        <v>275</v>
      </c>
      <c r="C81" s="988" t="s">
        <v>128</v>
      </c>
      <c r="D81" s="988" t="s">
        <v>4361</v>
      </c>
      <c r="E81" s="792">
        <v>33</v>
      </c>
      <c r="F81" s="526">
        <v>83</v>
      </c>
      <c r="G81" s="526" t="s">
        <v>37</v>
      </c>
      <c r="H81" s="526" t="s">
        <v>37</v>
      </c>
      <c r="I81" s="916">
        <v>153.97</v>
      </c>
      <c r="J81" s="702">
        <f t="shared" si="32"/>
        <v>1.4808079496005715</v>
      </c>
      <c r="K81" s="933">
        <v>0.56999999999999995</v>
      </c>
      <c r="L81" s="639">
        <v>4</v>
      </c>
      <c r="M81" s="693">
        <f t="shared" si="33"/>
        <v>2.2799999999999998</v>
      </c>
      <c r="N81" s="921" t="s">
        <v>220</v>
      </c>
      <c r="O81" s="796">
        <v>0.52</v>
      </c>
      <c r="P81" s="915">
        <v>43462</v>
      </c>
      <c r="Q81" s="915">
        <v>43479</v>
      </c>
      <c r="R81" s="693">
        <f t="shared" si="34"/>
        <v>9.6153846153846025</v>
      </c>
      <c r="S81" s="759">
        <f>IF(INDEX(Historical!$D$7:$D$1437,MATCH(B81,Historical!$B$7:$B$1446,0))=0,"n/a",(INDEX(Historical!$C$7:$C$1437,MATCH(B81,Historical!$B$7:$B$1446,0))/INDEX(Historical!$D$7:$D$1437,MATCH(B81,Historical!$B$7:$B$1446,0))-1)*100)</f>
        <v>10.638297872340431</v>
      </c>
      <c r="T81" s="759">
        <f>IF(INDEX(Historical!$F$7:$F$1430,MATCH(B81,Historical!$B$7:$B$1446,0))=0,"n/a",((INDEX(Historical!$C$7:$C$1437,MATCH(B81,Historical!$B$7:$B$1446,0))/INDEX(Historical!$F$7:$F$1430,MATCH(B81,Historical!$B$7:$B$1446,0)))^(1/3)-1)*100)</f>
        <v>9.1392883061105934</v>
      </c>
      <c r="U81" s="759">
        <f>IF(INDEX(Historical!$H$7:$H$1430,MATCH(B81,Historical!$B$7:$B$1446,0))=0,"n/a",((INDEX(Historical!$C$7:$C$1437,MATCH(B81,Historical!$B$7:$B$1446,0))/INDEX(Historical!$H$7:$H$1430,MATCH(B81,Historical!$B$7:$B$1446,0)))^(1/5)-1)*100)</f>
        <v>8.8691633250776114</v>
      </c>
      <c r="V81" s="759">
        <f>IF(INDEX(Historical!$O$7:$O$1430,MATCH(B81,Historical!$B$7:$B$1446,0))=0,"n/a",((INDEX(Historical!$C$7:$C$1437,MATCH(B81,Historical!$B$7:$B$1446,0))/INDEX(Historical!$O$7:$O$1430,MATCH(B81,Historical!$B$7:$B$1446,0)))^(1/10)-1)*100)</f>
        <v>8.9828262537239301</v>
      </c>
      <c r="W81" s="760">
        <f t="shared" si="35"/>
        <v>0.98734664064116806</v>
      </c>
      <c r="X81" s="761">
        <f t="shared" si="36"/>
        <v>0.86108381796870026</v>
      </c>
      <c r="Y81" s="925" t="s">
        <v>3994</v>
      </c>
      <c r="Z81" s="702">
        <f t="shared" si="37"/>
        <v>46.435845213849284</v>
      </c>
      <c r="AA81" s="935">
        <f t="shared" si="38"/>
        <v>31.358452138492872</v>
      </c>
      <c r="AB81" s="639">
        <v>11</v>
      </c>
      <c r="AC81" s="920">
        <v>4.91</v>
      </c>
      <c r="AD81" s="920">
        <v>3.57</v>
      </c>
      <c r="AE81" s="920">
        <v>3.71</v>
      </c>
      <c r="AF81" s="920">
        <v>6.11</v>
      </c>
      <c r="AG81" s="916">
        <v>20.9</v>
      </c>
      <c r="AH81" s="920">
        <v>27.6</v>
      </c>
      <c r="AI81" s="920">
        <v>7.85</v>
      </c>
      <c r="AJ81" s="916">
        <v>10.299999999999999</v>
      </c>
      <c r="AK81" s="916">
        <v>8.7900000000000009</v>
      </c>
      <c r="AL81" s="764">
        <v>20070</v>
      </c>
      <c r="AM81" s="922">
        <v>0.1</v>
      </c>
      <c r="AN81" s="916">
        <v>1.42</v>
      </c>
      <c r="AO81" s="802">
        <f t="shared" si="39"/>
        <v>-21.00848086381469</v>
      </c>
      <c r="AP81" s="803">
        <f t="shared" si="40"/>
        <v>10.349971274678182</v>
      </c>
      <c r="AQ81" s="936">
        <f t="shared" si="41"/>
        <v>191.81435694342954</v>
      </c>
      <c r="AR81" s="702">
        <f>INDEX(Historical!$C$7:$C$1437,MATCH(B81,Historical!$B$7:$B$1446,0))*IF(AH81="n/a",1.03,IF(AH81&lt;0,1.01,IF(AH81&gt;10,1.1,(1+AH81/100))))</f>
        <v>2.2880000000000003</v>
      </c>
      <c r="AS81" s="935">
        <f t="shared" si="42"/>
        <v>2.4676080000000002</v>
      </c>
      <c r="AT81" s="935">
        <f t="shared" si="31"/>
        <v>2.6845107432000006</v>
      </c>
      <c r="AU81" s="935">
        <f t="shared" si="31"/>
        <v>2.9204792375272808</v>
      </c>
      <c r="AV81" s="935">
        <f t="shared" si="31"/>
        <v>3.1771893625059291</v>
      </c>
      <c r="AW81" s="702">
        <f t="shared" si="43"/>
        <v>13.537787343233211</v>
      </c>
      <c r="AX81" s="810">
        <f t="shared" si="44"/>
        <v>8.7924838236235701</v>
      </c>
      <c r="AY81" s="991">
        <v>0.25</v>
      </c>
      <c r="AZ81" s="922">
        <v>54.7</v>
      </c>
      <c r="BA81" s="922">
        <v>-1.3</v>
      </c>
      <c r="BB81" s="922">
        <v>6.87</v>
      </c>
      <c r="BC81" s="922">
        <v>12.93</v>
      </c>
      <c r="BE81" s="664">
        <v>1987</v>
      </c>
      <c r="BF81" s="946" t="e">
        <f>#VALUE!</f>
        <v>#VALUE!</v>
      </c>
      <c r="BG81" s="931">
        <v>6.4</v>
      </c>
    </row>
    <row r="82" spans="1:59" ht="11.25" customHeight="1" x14ac:dyDescent="0.2">
      <c r="A82" s="537" t="s">
        <v>109</v>
      </c>
      <c r="B82" s="925" t="s">
        <v>110</v>
      </c>
      <c r="C82" s="988" t="s">
        <v>112</v>
      </c>
      <c r="D82" s="988" t="s">
        <v>4395</v>
      </c>
      <c r="E82" s="792">
        <v>61</v>
      </c>
      <c r="F82" s="526">
        <v>8</v>
      </c>
      <c r="G82" s="526" t="s">
        <v>37</v>
      </c>
      <c r="H82" s="526" t="s">
        <v>37</v>
      </c>
      <c r="I82" s="916">
        <v>189.51</v>
      </c>
      <c r="J82" s="702">
        <f t="shared" si="32"/>
        <v>3.0394174449897102</v>
      </c>
      <c r="K82" s="927">
        <v>1.44</v>
      </c>
      <c r="L82" s="639">
        <v>4</v>
      </c>
      <c r="M82" s="693">
        <f t="shared" si="33"/>
        <v>5.76</v>
      </c>
      <c r="N82" s="921" t="s">
        <v>111</v>
      </c>
      <c r="O82" s="795">
        <v>1.36</v>
      </c>
      <c r="P82" s="915">
        <v>43510</v>
      </c>
      <c r="Q82" s="915">
        <v>43536</v>
      </c>
      <c r="R82" s="693">
        <f t="shared" si="34"/>
        <v>5.8823529411764595</v>
      </c>
      <c r="S82" s="759">
        <f>IF(INDEX(Historical!$D$7:$D$1437,MATCH(B82,Historical!$B$7:$B$1446,0))=0,"n/a",(INDEX(Historical!$C$7:$C$1437,MATCH(B82,Historical!$B$7:$B$1446,0))/INDEX(Historical!$D$7:$D$1437,MATCH(B82,Historical!$B$7:$B$1446,0))-1)*100)</f>
        <v>15.744680851063841</v>
      </c>
      <c r="T82" s="759">
        <f>IF(INDEX(Historical!$F$7:$F$1430,MATCH(B82,Historical!$B$7:$B$1446,0))=0,"n/a",((INDEX(Historical!$C$7:$C$1437,MATCH(B82,Historical!$B$7:$B$1446,0))/INDEX(Historical!$F$7:$F$1430,MATCH(B82,Historical!$B$7:$B$1446,0)))^(1/3)-1)*100)</f>
        <v>9.8849835900442162</v>
      </c>
      <c r="U82" s="759">
        <f>IF(INDEX(Historical!$H$7:$H$1430,MATCH(B82,Historical!$B$7:$B$1446,0))=0,"n/a",((INDEX(Historical!$C$7:$C$1437,MATCH(B82,Historical!$B$7:$B$1446,0))/INDEX(Historical!$H$7:$H$1430,MATCH(B82,Historical!$B$7:$B$1446,0)))^(1/5)-1)*100)</f>
        <v>16.453631622684096</v>
      </c>
      <c r="V82" s="759">
        <f>IF(INDEX(Historical!$O$7:$O$1430,MATCH(B82,Historical!$B$7:$B$1446,0))=0,"n/a",((INDEX(Historical!$C$7:$C$1437,MATCH(B82,Historical!$B$7:$B$1446,0))/INDEX(Historical!$O$7:$O$1430,MATCH(B82,Historical!$B$7:$B$1446,0)))^(1/10)-1)*100)</f>
        <v>10.524075385601739</v>
      </c>
      <c r="W82" s="760">
        <f t="shared" si="35"/>
        <v>1.5634277615679888</v>
      </c>
      <c r="X82" s="761">
        <f t="shared" si="36"/>
        <v>2.5708799410443897</v>
      </c>
      <c r="Y82" s="925"/>
      <c r="Z82" s="702">
        <f t="shared" si="37"/>
        <v>61.472785485592318</v>
      </c>
      <c r="AA82" s="935">
        <f t="shared" si="38"/>
        <v>20.225186766275346</v>
      </c>
      <c r="AB82" s="639">
        <v>12</v>
      </c>
      <c r="AC82" s="916">
        <v>9.3699999999999992</v>
      </c>
      <c r="AD82" s="916">
        <v>4.2300000000000004</v>
      </c>
      <c r="AE82" s="916">
        <v>3.4</v>
      </c>
      <c r="AF82" s="916">
        <v>11.23</v>
      </c>
      <c r="AG82" s="916">
        <v>43.7</v>
      </c>
      <c r="AH82" s="916">
        <v>0.1</v>
      </c>
      <c r="AI82" s="916">
        <v>8.5500000000000007</v>
      </c>
      <c r="AJ82" s="916">
        <v>6.4</v>
      </c>
      <c r="AK82" s="916">
        <v>4.78</v>
      </c>
      <c r="AL82" s="928">
        <v>110050</v>
      </c>
      <c r="AM82" s="922">
        <v>0.1</v>
      </c>
      <c r="AN82" s="916">
        <v>1.49</v>
      </c>
      <c r="AO82" s="802">
        <f t="shared" si="39"/>
        <v>-0.73213769860154088</v>
      </c>
      <c r="AP82" s="803">
        <f t="shared" si="40"/>
        <v>19.493049067673805</v>
      </c>
      <c r="AQ82" s="936">
        <f t="shared" si="41"/>
        <v>217.72024548878579</v>
      </c>
      <c r="AR82" s="702">
        <f>INDEX(Historical!$C$7:$C$1437,MATCH(B82,Historical!$B$7:$B$1446,0))*IF(AH82="n/a",1.03,IF(AH82&lt;0,1.01,IF(AH82&gt;10,1.1,(1+AH82/100))))</f>
        <v>5.4454399999999996</v>
      </c>
      <c r="AS82" s="935">
        <f t="shared" si="42"/>
        <v>5.9110251199999988</v>
      </c>
      <c r="AT82" s="935">
        <f t="shared" si="31"/>
        <v>6.1935721207359995</v>
      </c>
      <c r="AU82" s="935">
        <f t="shared" si="31"/>
        <v>6.4896248681071809</v>
      </c>
      <c r="AV82" s="935">
        <f t="shared" si="31"/>
        <v>6.7998289368027045</v>
      </c>
      <c r="AW82" s="702">
        <f t="shared" si="43"/>
        <v>30.839491045645886</v>
      </c>
      <c r="AX82" s="810">
        <f t="shared" si="44"/>
        <v>16.273279006725708</v>
      </c>
      <c r="AY82" s="991">
        <v>0.99</v>
      </c>
      <c r="AZ82" s="922">
        <v>7.1499999999999995</v>
      </c>
      <c r="BA82" s="922">
        <v>-13.76</v>
      </c>
      <c r="BB82" s="922">
        <v>-9.3000000000000007</v>
      </c>
      <c r="BC82" s="922">
        <v>-6.69</v>
      </c>
      <c r="BE82" s="664">
        <v>1959</v>
      </c>
      <c r="BF82" s="946" t="e">
        <f>#VALUE!</f>
        <v>#VALUE!</v>
      </c>
      <c r="BG82" s="931">
        <v>12.1</v>
      </c>
    </row>
    <row r="83" spans="1:59" ht="11.25" customHeight="1" x14ac:dyDescent="0.2">
      <c r="A83" s="537" t="s">
        <v>124</v>
      </c>
      <c r="B83" s="925" t="s">
        <v>125</v>
      </c>
      <c r="C83" s="988" t="s">
        <v>128</v>
      </c>
      <c r="D83" s="988" t="s">
        <v>126</v>
      </c>
      <c r="E83" s="792">
        <v>49</v>
      </c>
      <c r="F83" s="526">
        <v>29</v>
      </c>
      <c r="G83" s="526" t="s">
        <v>115</v>
      </c>
      <c r="H83" s="526" t="s">
        <v>115</v>
      </c>
      <c r="I83" s="916">
        <v>54.33</v>
      </c>
      <c r="J83" s="702">
        <f t="shared" si="32"/>
        <v>5.889931897662434</v>
      </c>
      <c r="K83" s="927">
        <v>0.8</v>
      </c>
      <c r="L83" s="639">
        <v>4</v>
      </c>
      <c r="M83" s="693">
        <f t="shared" si="33"/>
        <v>3.2</v>
      </c>
      <c r="N83" s="921" t="s">
        <v>127</v>
      </c>
      <c r="O83" s="795">
        <v>0.7</v>
      </c>
      <c r="P83" s="915">
        <v>43356</v>
      </c>
      <c r="Q83" s="915">
        <v>43383</v>
      </c>
      <c r="R83" s="693">
        <f t="shared" si="34"/>
        <v>14.285714285714299</v>
      </c>
      <c r="S83" s="759">
        <f>IF(INDEX(Historical!$D$7:$D$1437,MATCH(B83,Historical!$B$7:$B$1446,0))=0,"n/a",(INDEX(Historical!$C$7:$C$1437,MATCH(B83,Historical!$B$7:$B$1446,0))/INDEX(Historical!$D$7:$D$1437,MATCH(B83,Historical!$B$7:$B$1446,0))-1)*100)</f>
        <v>14.859437751004002</v>
      </c>
      <c r="T83" s="759">
        <f>IF(INDEX(Historical!$F$7:$F$1430,MATCH(B83,Historical!$B$7:$B$1446,0))=0,"n/a",((INDEX(Historical!$C$7:$C$1437,MATCH(B83,Historical!$B$7:$B$1446,0))/INDEX(Historical!$F$7:$F$1430,MATCH(B83,Historical!$B$7:$B$1446,0)))^(1/3)-1)*100)</f>
        <v>10.408463547578739</v>
      </c>
      <c r="U83" s="759">
        <f>IF(INDEX(Historical!$H$7:$H$1430,MATCH(B83,Historical!$B$7:$B$1446,0))=0,"n/a",((INDEX(Historical!$C$7:$C$1437,MATCH(B83,Historical!$B$7:$B$1446,0))/INDEX(Historical!$H$7:$H$1430,MATCH(B83,Historical!$B$7:$B$1446,0)))^(1/5)-1)*100)</f>
        <v>9.7030508754273104</v>
      </c>
      <c r="V83" s="759">
        <f>IF(INDEX(Historical!$O$7:$O$1430,MATCH(B83,Historical!$B$7:$B$1446,0))=0,"n/a",((INDEX(Historical!$C$7:$C$1437,MATCH(B83,Historical!$B$7:$B$1446,0))/INDEX(Historical!$O$7:$O$1430,MATCH(B83,Historical!$B$7:$B$1446,0)))^(1/10)-1)*100)</f>
        <v>9.455509929680094</v>
      </c>
      <c r="W83" s="760">
        <f t="shared" si="35"/>
        <v>1.0261795447932645</v>
      </c>
      <c r="X83" s="761">
        <f t="shared" si="36"/>
        <v>0.89843063661363975</v>
      </c>
      <c r="Y83" s="881"/>
      <c r="Z83" s="702">
        <f t="shared" si="37"/>
        <v>81.632653061224488</v>
      </c>
      <c r="AA83" s="935">
        <f t="shared" si="38"/>
        <v>13.85969387755102</v>
      </c>
      <c r="AB83" s="639">
        <v>12</v>
      </c>
      <c r="AC83" s="916">
        <v>3.92</v>
      </c>
      <c r="AD83" s="916">
        <v>1.99</v>
      </c>
      <c r="AE83" s="916">
        <v>4.0199999999999996</v>
      </c>
      <c r="AF83" s="916">
        <v>6.89</v>
      </c>
      <c r="AG83" s="918">
        <v>69.399999999999991</v>
      </c>
      <c r="AH83" s="916">
        <v>6.2</v>
      </c>
      <c r="AI83" s="916">
        <v>6.81</v>
      </c>
      <c r="AJ83" s="916">
        <v>10.8</v>
      </c>
      <c r="AK83" s="916">
        <v>6.98</v>
      </c>
      <c r="AL83" s="928">
        <v>101870</v>
      </c>
      <c r="AM83" s="922">
        <v>0.1</v>
      </c>
      <c r="AN83" s="916">
        <v>1.74</v>
      </c>
      <c r="AO83" s="802">
        <f t="shared" si="39"/>
        <v>1.733288895538724</v>
      </c>
      <c r="AP83" s="803">
        <f t="shared" si="40"/>
        <v>15.592982773089744</v>
      </c>
      <c r="AQ83" s="936">
        <f t="shared" si="41"/>
        <v>106.01325827488388</v>
      </c>
      <c r="AR83" s="702">
        <f>INDEX(Historical!$C$7:$C$1437,MATCH(B83,Historical!$B$7:$B$1446,0))*IF(AH83="n/a",1.03,IF(AH83&lt;0,1.01,IF(AH83&gt;10,1.1,(1+AH83/100))))</f>
        <v>3.0373200000000002</v>
      </c>
      <c r="AS83" s="935">
        <f t="shared" si="42"/>
        <v>3.2441614920000004</v>
      </c>
      <c r="AT83" s="935">
        <f t="shared" si="31"/>
        <v>3.4706039641416009</v>
      </c>
      <c r="AU83" s="935">
        <f t="shared" si="31"/>
        <v>3.7128521208386851</v>
      </c>
      <c r="AV83" s="935">
        <f t="shared" si="31"/>
        <v>3.9720091988732258</v>
      </c>
      <c r="AW83" s="702">
        <f t="shared" si="43"/>
        <v>17.436946775853514</v>
      </c>
      <c r="AX83" s="810">
        <f t="shared" si="44"/>
        <v>32.09450906654429</v>
      </c>
      <c r="AY83" s="991">
        <v>0.39</v>
      </c>
      <c r="AZ83" s="922">
        <v>28.139999999999997</v>
      </c>
      <c r="BA83" s="922">
        <v>-17.73</v>
      </c>
      <c r="BB83" s="922">
        <v>-0.51</v>
      </c>
      <c r="BC83" s="922">
        <v>-3.04</v>
      </c>
      <c r="BE83" s="664">
        <v>1970</v>
      </c>
      <c r="BF83" s="946" t="e">
        <f>#VALUE!</f>
        <v>#VALUE!</v>
      </c>
      <c r="BG83" s="931">
        <v>22.900000000000002</v>
      </c>
    </row>
    <row r="84" spans="1:59" ht="11.25" customHeight="1" x14ac:dyDescent="0.2">
      <c r="A84" s="537" t="s">
        <v>294</v>
      </c>
      <c r="B84" s="925" t="s">
        <v>295</v>
      </c>
      <c r="C84" s="988" t="s">
        <v>112</v>
      </c>
      <c r="D84" s="988" t="s">
        <v>4356</v>
      </c>
      <c r="E84" s="792">
        <v>47</v>
      </c>
      <c r="F84" s="526">
        <v>34</v>
      </c>
      <c r="G84" s="526" t="s">
        <v>106</v>
      </c>
      <c r="H84" s="526" t="s">
        <v>106</v>
      </c>
      <c r="I84" s="916">
        <v>109.91</v>
      </c>
      <c r="J84" s="702">
        <f t="shared" si="32"/>
        <v>1.3829496861068147</v>
      </c>
      <c r="K84" s="927">
        <v>0.38</v>
      </c>
      <c r="L84" s="639">
        <v>4</v>
      </c>
      <c r="M84" s="693">
        <f t="shared" si="33"/>
        <v>1.52</v>
      </c>
      <c r="N84" s="921" t="s">
        <v>296</v>
      </c>
      <c r="O84" s="795">
        <v>0.35</v>
      </c>
      <c r="P84" s="658">
        <v>43238</v>
      </c>
      <c r="Q84" s="658">
        <v>43261</v>
      </c>
      <c r="R84" s="693">
        <f t="shared" si="34"/>
        <v>8.5714285714285801</v>
      </c>
      <c r="S84" s="759">
        <f>IF(INDEX(Historical!$D$7:$D$1437,MATCH(B84,Historical!$B$7:$B$1446,0))=0,"n/a",(INDEX(Historical!$C$7:$C$1437,MATCH(B84,Historical!$B$7:$B$1446,0))/INDEX(Historical!$D$7:$D$1437,MATCH(B84,Historical!$B$7:$B$1446,0))-1)*100)</f>
        <v>7.9710144927536364</v>
      </c>
      <c r="T84" s="759">
        <f>IF(INDEX(Historical!$F$7:$F$1430,MATCH(B84,Historical!$B$7:$B$1446,0))=0,"n/a",((INDEX(Historical!$C$7:$C$1437,MATCH(B84,Historical!$B$7:$B$1446,0))/INDEX(Historical!$F$7:$F$1430,MATCH(B84,Historical!$B$7:$B$1446,0)))^(1/3)-1)*100)</f>
        <v>5.469652673292047</v>
      </c>
      <c r="U84" s="759">
        <f>IF(INDEX(Historical!$H$7:$H$1430,MATCH(B84,Historical!$B$7:$B$1446,0))=0,"n/a",((INDEX(Historical!$C$7:$C$1437,MATCH(B84,Historical!$B$7:$B$1446,0))/INDEX(Historical!$H$7:$H$1430,MATCH(B84,Historical!$B$7:$B$1446,0)))^(1/5)-1)*100)</f>
        <v>4.7757678435632389</v>
      </c>
      <c r="V84" s="759">
        <f>IF(INDEX(Historical!$O$7:$O$1430,MATCH(B84,Historical!$B$7:$B$1446,0))=0,"n/a",((INDEX(Historical!$C$7:$C$1437,MATCH(B84,Historical!$B$7:$B$1446,0))/INDEX(Historical!$O$7:$O$1430,MATCH(B84,Historical!$B$7:$B$1446,0)))^(1/10)-1)*100)</f>
        <v>4.7142632556182562</v>
      </c>
      <c r="W84" s="760">
        <f t="shared" si="35"/>
        <v>1.0130464898988583</v>
      </c>
      <c r="X84" s="761">
        <f t="shared" si="36"/>
        <v>0.70231880052400564</v>
      </c>
      <c r="Y84" s="716"/>
      <c r="Z84" s="702">
        <f t="shared" si="37"/>
        <v>48.56230031948882</v>
      </c>
      <c r="AA84" s="935">
        <f t="shared" si="38"/>
        <v>35.115015974440894</v>
      </c>
      <c r="AB84" s="639">
        <v>12</v>
      </c>
      <c r="AC84" s="916">
        <v>3.13</v>
      </c>
      <c r="AD84" s="916">
        <v>1.95</v>
      </c>
      <c r="AE84" s="916">
        <v>3.01</v>
      </c>
      <c r="AF84" s="916">
        <v>6.71</v>
      </c>
      <c r="AG84" s="916">
        <v>10.4</v>
      </c>
      <c r="AH84" s="916">
        <v>165</v>
      </c>
      <c r="AI84" s="916">
        <v>8.1100000000000012</v>
      </c>
      <c r="AJ84" s="916">
        <v>6.8000000000000007</v>
      </c>
      <c r="AK84" s="916">
        <v>18</v>
      </c>
      <c r="AL84" s="928">
        <v>4090</v>
      </c>
      <c r="AM84" s="922">
        <v>4.2</v>
      </c>
      <c r="AN84" s="916">
        <v>0.56999999999999995</v>
      </c>
      <c r="AO84" s="802">
        <f t="shared" si="39"/>
        <v>-28.956298444770841</v>
      </c>
      <c r="AP84" s="803">
        <f t="shared" si="40"/>
        <v>6.1587175296700538</v>
      </c>
      <c r="AQ84" s="936">
        <f t="shared" si="41"/>
        <v>223.60590379760677</v>
      </c>
      <c r="AR84" s="702">
        <f>INDEX(Historical!$C$7:$C$1437,MATCH(B84,Historical!$B$7:$B$1446,0))*IF(AH84="n/a",1.03,IF(AH84&lt;0,1.01,IF(AH84&gt;10,1.1,(1+AH84/100))))</f>
        <v>1.639</v>
      </c>
      <c r="AS84" s="935">
        <f t="shared" si="42"/>
        <v>1.7719228999999999</v>
      </c>
      <c r="AT84" s="935">
        <f t="shared" si="31"/>
        <v>1.9491151900000001</v>
      </c>
      <c r="AU84" s="935">
        <f t="shared" si="31"/>
        <v>2.1440267090000003</v>
      </c>
      <c r="AV84" s="935">
        <f t="shared" si="31"/>
        <v>2.3584293799000005</v>
      </c>
      <c r="AW84" s="702">
        <f t="shared" si="43"/>
        <v>9.8624941789000005</v>
      </c>
      <c r="AX84" s="810">
        <f t="shared" si="44"/>
        <v>8.973245545355292</v>
      </c>
      <c r="AY84" s="991">
        <v>1.28</v>
      </c>
      <c r="AZ84" s="922">
        <v>28.82</v>
      </c>
      <c r="BA84" s="922">
        <v>-0.83</v>
      </c>
      <c r="BB84" s="922">
        <v>5.65</v>
      </c>
      <c r="BC84" s="922">
        <v>7.88</v>
      </c>
      <c r="BE84" s="664">
        <v>1972</v>
      </c>
      <c r="BF84" s="946" t="e">
        <f>#VALUE!</f>
        <v>#VALUE!</v>
      </c>
      <c r="BG84" s="931">
        <v>4</v>
      </c>
    </row>
    <row r="85" spans="1:59" ht="11.25" customHeight="1" x14ac:dyDescent="0.2">
      <c r="A85" s="537" t="s">
        <v>292</v>
      </c>
      <c r="B85" s="925" t="s">
        <v>293</v>
      </c>
      <c r="C85" s="988" t="s">
        <v>131</v>
      </c>
      <c r="D85" s="988" t="s">
        <v>4375</v>
      </c>
      <c r="E85" s="792">
        <v>46</v>
      </c>
      <c r="F85" s="526">
        <v>44</v>
      </c>
      <c r="G85" s="526" t="s">
        <v>37</v>
      </c>
      <c r="H85" s="526" t="s">
        <v>37</v>
      </c>
      <c r="I85" s="916">
        <v>57.99</v>
      </c>
      <c r="J85" s="702">
        <f t="shared" si="32"/>
        <v>1.6554578375581996</v>
      </c>
      <c r="K85" s="927">
        <v>0.24</v>
      </c>
      <c r="L85" s="639">
        <v>4</v>
      </c>
      <c r="M85" s="693">
        <f t="shared" si="33"/>
        <v>0.96</v>
      </c>
      <c r="N85" s="921" t="s">
        <v>119</v>
      </c>
      <c r="O85" s="795">
        <v>0.22375</v>
      </c>
      <c r="P85" s="915">
        <v>43418</v>
      </c>
      <c r="Q85" s="915">
        <v>43437</v>
      </c>
      <c r="R85" s="693">
        <f t="shared" si="34"/>
        <v>7.2625698324022281</v>
      </c>
      <c r="S85" s="759">
        <f>IF(INDEX(Historical!$D$7:$D$1437,MATCH(B85,Historical!$B$7:$B$1446,0))=0,"n/a",(INDEX(Historical!$C$7:$C$1437,MATCH(B85,Historical!$B$7:$B$1446,0))/INDEX(Historical!$D$7:$D$1437,MATCH(B85,Historical!$B$7:$B$1446,0))-1)*100)</f>
        <v>6.2682215743440128</v>
      </c>
      <c r="T85" s="759">
        <f>IF(INDEX(Historical!$F$7:$F$1430,MATCH(B85,Historical!$B$7:$B$1446,0))=0,"n/a",((INDEX(Historical!$C$7:$C$1437,MATCH(B85,Historical!$B$7:$B$1446,0))/INDEX(Historical!$F$7:$F$1430,MATCH(B85,Historical!$B$7:$B$1446,0)))^(1/3)-1)*100)</f>
        <v>5.4901660750877879</v>
      </c>
      <c r="U85" s="759">
        <f>IF(INDEX(Historical!$H$7:$H$1430,MATCH(B85,Historical!$B$7:$B$1446,0))=0,"n/a",((INDEX(Historical!$C$7:$C$1437,MATCH(B85,Historical!$B$7:$B$1446,0))/INDEX(Historical!$H$7:$H$1430,MATCH(B85,Historical!$B$7:$B$1446,0)))^(1/5)-1)*100)</f>
        <v>3.9025502799553857</v>
      </c>
      <c r="V85" s="759">
        <f>IF(INDEX(Historical!$O$7:$O$1430,MATCH(B85,Historical!$B$7:$B$1446,0))=0,"n/a",((INDEX(Historical!$C$7:$C$1437,MATCH(B85,Historical!$B$7:$B$1446,0))/INDEX(Historical!$O$7:$O$1430,MATCH(B85,Historical!$B$7:$B$1446,0)))^(1/10)-1)*100)</f>
        <v>2.6358589590341319</v>
      </c>
      <c r="W85" s="760">
        <f t="shared" si="35"/>
        <v>1.4805611152219664</v>
      </c>
      <c r="X85" s="761">
        <f t="shared" si="36"/>
        <v>0.28075901294643058</v>
      </c>
      <c r="Y85" s="925"/>
      <c r="Z85" s="702">
        <f t="shared" si="37"/>
        <v>48.979591836734691</v>
      </c>
      <c r="AA85" s="935">
        <f t="shared" si="38"/>
        <v>29.586734693877553</v>
      </c>
      <c r="AB85" s="639">
        <v>12</v>
      </c>
      <c r="AC85" s="916">
        <v>1.96</v>
      </c>
      <c r="AD85" s="916">
        <v>10.97</v>
      </c>
      <c r="AE85" s="916">
        <v>6.81</v>
      </c>
      <c r="AF85" s="916">
        <v>3.82</v>
      </c>
      <c r="AG85" s="916">
        <v>13.5</v>
      </c>
      <c r="AH85" s="916">
        <v>45.800000000000004</v>
      </c>
      <c r="AI85" s="916">
        <v>4.3900000000000006</v>
      </c>
      <c r="AJ85" s="916">
        <v>13.900000000000002</v>
      </c>
      <c r="AK85" s="916">
        <v>2.7</v>
      </c>
      <c r="AL85" s="931">
        <v>940.6</v>
      </c>
      <c r="AM85" s="922">
        <v>1.2</v>
      </c>
      <c r="AN85" s="916">
        <v>0.84</v>
      </c>
      <c r="AO85" s="802">
        <f t="shared" si="39"/>
        <v>-24.028726576363965</v>
      </c>
      <c r="AP85" s="803">
        <f t="shared" si="40"/>
        <v>5.5580081175135856</v>
      </c>
      <c r="AQ85" s="936">
        <f t="shared" si="41"/>
        <v>124.12429738935514</v>
      </c>
      <c r="AR85" s="702">
        <f>INDEX(Historical!$C$7:$C$1437,MATCH(B85,Historical!$B$7:$B$1446,0))*IF(AH85="n/a",1.03,IF(AH85&lt;0,1.01,IF(AH85&gt;10,1.1,(1+AH85/100))))</f>
        <v>1.002375</v>
      </c>
      <c r="AS85" s="935">
        <f t="shared" si="42"/>
        <v>1.0463792625000001</v>
      </c>
      <c r="AT85" s="935">
        <f t="shared" si="31"/>
        <v>1.0746315025875</v>
      </c>
      <c r="AU85" s="935">
        <f t="shared" si="31"/>
        <v>1.1036465531573623</v>
      </c>
      <c r="AV85" s="935">
        <f t="shared" si="31"/>
        <v>1.133445010092611</v>
      </c>
      <c r="AW85" s="702">
        <f t="shared" si="43"/>
        <v>5.3604773283374731</v>
      </c>
      <c r="AX85" s="810">
        <f t="shared" si="44"/>
        <v>9.2437960481763621</v>
      </c>
      <c r="AY85" s="991">
        <v>0.4</v>
      </c>
      <c r="AZ85" s="922">
        <v>44.7</v>
      </c>
      <c r="BA85" s="922">
        <v>-4.12</v>
      </c>
      <c r="BB85" s="922">
        <v>2.4500000000000002</v>
      </c>
      <c r="BC85" s="922">
        <v>13.62</v>
      </c>
      <c r="BE85" s="664">
        <v>1974</v>
      </c>
      <c r="BF85" s="946" t="e">
        <f>#VALUE!</f>
        <v>#VALUE!</v>
      </c>
      <c r="BG85" s="931">
        <v>4.3999999999999995</v>
      </c>
    </row>
    <row r="86" spans="1:59" ht="11.25" customHeight="1" x14ac:dyDescent="0.2">
      <c r="A86" s="609" t="s">
        <v>297</v>
      </c>
      <c r="B86" s="853" t="s">
        <v>298</v>
      </c>
      <c r="C86" s="988" t="s">
        <v>179</v>
      </c>
      <c r="D86" s="988" t="s">
        <v>4371</v>
      </c>
      <c r="E86" s="793">
        <v>33</v>
      </c>
      <c r="F86" s="526">
        <v>80</v>
      </c>
      <c r="G86" s="526" t="s">
        <v>106</v>
      </c>
      <c r="H86" s="526" t="s">
        <v>106</v>
      </c>
      <c r="I86" s="916">
        <v>40.89</v>
      </c>
      <c r="J86" s="702">
        <f t="shared" si="32"/>
        <v>1.6140865737344092</v>
      </c>
      <c r="K86" s="927">
        <v>0.16500000000000001</v>
      </c>
      <c r="L86" s="639">
        <v>4</v>
      </c>
      <c r="M86" s="693">
        <f t="shared" si="33"/>
        <v>0.66</v>
      </c>
      <c r="N86" s="921" t="s">
        <v>149</v>
      </c>
      <c r="O86" s="800">
        <v>8.5933965000000015E-2</v>
      </c>
      <c r="P86" s="917">
        <v>43069</v>
      </c>
      <c r="Q86" s="917">
        <v>43084</v>
      </c>
      <c r="R86" s="693">
        <f t="shared" si="34"/>
        <v>92.007898157614378</v>
      </c>
      <c r="S86" s="759">
        <f>IF(INDEX(Historical!$D$7:$D$1437,MATCH(B86,Historical!$B$7:$B$1446,0))=0,"n/a",(INDEX(Historical!$C$7:$C$1437,MATCH(B86,Historical!$B$7:$B$1446,0))/INDEX(Historical!$D$7:$D$1437,MATCH(B86,Historical!$B$7:$B$1446,0))-1)*100)</f>
        <v>56.685810230337033</v>
      </c>
      <c r="T86" s="759">
        <f>IF(INDEX(Historical!$F$7:$F$1430,MATCH(B86,Historical!$B$7:$B$1446,0))=0,"n/a",((INDEX(Historical!$C$7:$C$1437,MATCH(B86,Historical!$B$7:$B$1446,0))/INDEX(Historical!$F$7:$F$1430,MATCH(B86,Historical!$B$7:$B$1446,0)))^(1/3)-1)*100)</f>
        <v>26.050072660197188</v>
      </c>
      <c r="U86" s="759">
        <f>IF(INDEX(Historical!$H$7:$H$1430,MATCH(B86,Historical!$B$7:$B$1446,0))=0,"n/a",((INDEX(Historical!$C$7:$C$1437,MATCH(B86,Historical!$B$7:$B$1446,0))/INDEX(Historical!$H$7:$H$1430,MATCH(B86,Historical!$B$7:$B$1446,0)))^(1/5)-1)*100)</f>
        <v>15.917529946169019</v>
      </c>
      <c r="V86" s="759">
        <f>IF(INDEX(Historical!$O$7:$O$1430,MATCH(B86,Historical!$B$7:$B$1446,0))=0,"n/a",((INDEX(Historical!$C$7:$C$1437,MATCH(B86,Historical!$B$7:$B$1446,0))/INDEX(Historical!$O$7:$O$1430,MATCH(B86,Historical!$B$7:$B$1446,0)))^(1/10)-1)*100)</f>
        <v>12.379414795633203</v>
      </c>
      <c r="W86" s="760">
        <f t="shared" si="35"/>
        <v>1.2858063332512191</v>
      </c>
      <c r="X86" s="761" t="str">
        <f t="shared" si="36"/>
        <v>n/a</v>
      </c>
      <c r="Y86" s="727" t="s">
        <v>4438</v>
      </c>
      <c r="Z86" s="702">
        <f t="shared" si="37"/>
        <v>13.226452905811623</v>
      </c>
      <c r="AA86" s="935">
        <f t="shared" si="38"/>
        <v>8.1943887775551101</v>
      </c>
      <c r="AB86" s="639">
        <v>12</v>
      </c>
      <c r="AC86" s="916">
        <v>4.99</v>
      </c>
      <c r="AD86" s="916" t="s">
        <v>137</v>
      </c>
      <c r="AE86" s="916">
        <v>2.11</v>
      </c>
      <c r="AF86" s="916">
        <v>1.1299999999999999</v>
      </c>
      <c r="AG86" s="916">
        <v>14.7</v>
      </c>
      <c r="AH86" s="916">
        <v>35.6</v>
      </c>
      <c r="AI86" s="916" t="s">
        <v>137</v>
      </c>
      <c r="AJ86" s="916">
        <v>-1.7999999999999998</v>
      </c>
      <c r="AK86" s="916" t="s">
        <v>137</v>
      </c>
      <c r="AL86" s="928">
        <v>285.41000000000003</v>
      </c>
      <c r="AM86" s="922">
        <v>4.9000000000000004</v>
      </c>
      <c r="AN86" s="916">
        <v>0.04</v>
      </c>
      <c r="AO86" s="802">
        <f t="shared" si="39"/>
        <v>9.3372277423483165</v>
      </c>
      <c r="AP86" s="803">
        <f t="shared" si="40"/>
        <v>17.531616519903427</v>
      </c>
      <c r="AQ86" s="936">
        <f t="shared" si="41"/>
        <v>-35.8485842586731</v>
      </c>
      <c r="AR86" s="702">
        <f>INDEX(Historical!$C$7:$C$1437,MATCH(B86,Historical!$B$7:$B$1446,0))*IF(AH86="n/a",1.03,IF(AH86&lt;0,1.01,IF(AH86&gt;10,1.1,(1+AH86/100))))</f>
        <v>0.72600000000000009</v>
      </c>
      <c r="AS86" s="935">
        <f t="shared" si="42"/>
        <v>0.74778000000000011</v>
      </c>
      <c r="AT86" s="935">
        <f t="shared" si="31"/>
        <v>0.77021340000000016</v>
      </c>
      <c r="AU86" s="935">
        <f t="shared" si="31"/>
        <v>0.79331980200000018</v>
      </c>
      <c r="AV86" s="935">
        <f t="shared" si="31"/>
        <v>0.81711939606000017</v>
      </c>
      <c r="AW86" s="702">
        <f t="shared" si="43"/>
        <v>3.8544325980600007</v>
      </c>
      <c r="AX86" s="810">
        <f t="shared" si="44"/>
        <v>9.4263453119589151</v>
      </c>
      <c r="AY86" s="991">
        <v>0.6</v>
      </c>
      <c r="AZ86" s="922">
        <v>42.13</v>
      </c>
      <c r="BA86" s="922">
        <v>-2.3199999999999998</v>
      </c>
      <c r="BB86" s="922">
        <v>5.76</v>
      </c>
      <c r="BC86" s="922">
        <v>16.600000000000001</v>
      </c>
      <c r="BE86" s="664">
        <v>1987</v>
      </c>
      <c r="BF86" s="946" t="e">
        <f>#VALUE!</f>
        <v>#VALUE!</v>
      </c>
      <c r="BG86" s="931">
        <v>9.4</v>
      </c>
    </row>
    <row r="87" spans="1:59" ht="11.25" customHeight="1" x14ac:dyDescent="0.2">
      <c r="A87" s="537" t="s">
        <v>303</v>
      </c>
      <c r="B87" s="925" t="s">
        <v>304</v>
      </c>
      <c r="C87" s="988" t="s">
        <v>112</v>
      </c>
      <c r="D87" s="988" t="s">
        <v>213</v>
      </c>
      <c r="E87" s="792">
        <v>55</v>
      </c>
      <c r="F87" s="526">
        <v>16</v>
      </c>
      <c r="G87" s="526" t="s">
        <v>37</v>
      </c>
      <c r="H87" s="526" t="s">
        <v>37</v>
      </c>
      <c r="I87" s="916">
        <v>145.94999999999999</v>
      </c>
      <c r="J87" s="702">
        <f t="shared" si="32"/>
        <v>0.95923261390887282</v>
      </c>
      <c r="K87" s="927">
        <v>0.35</v>
      </c>
      <c r="L87" s="639">
        <v>4</v>
      </c>
      <c r="M87" s="693">
        <f t="shared" si="33"/>
        <v>1.4</v>
      </c>
      <c r="N87" s="921" t="s">
        <v>305</v>
      </c>
      <c r="O87" s="795">
        <v>0.3</v>
      </c>
      <c r="P87" s="915">
        <v>43332</v>
      </c>
      <c r="Q87" s="915">
        <v>43347</v>
      </c>
      <c r="R87" s="693">
        <f t="shared" si="34"/>
        <v>16.666666666666664</v>
      </c>
      <c r="S87" s="759">
        <f>IF(INDEX(Historical!$D$7:$D$1437,MATCH(B87,Historical!$B$7:$B$1446,0))=0,"n/a",(INDEX(Historical!$C$7:$C$1437,MATCH(B87,Historical!$B$7:$B$1446,0))/INDEX(Historical!$D$7:$D$1437,MATCH(B87,Historical!$B$7:$B$1446,0))-1)*100)</f>
        <v>9.6491228070175303</v>
      </c>
      <c r="T87" s="759">
        <f>IF(INDEX(Historical!$F$7:$F$1430,MATCH(B87,Historical!$B$7:$B$1446,0))=0,"n/a",((INDEX(Historical!$C$7:$C$1437,MATCH(B87,Historical!$B$7:$B$1446,0))/INDEX(Historical!$F$7:$F$1430,MATCH(B87,Historical!$B$7:$B$1446,0)))^(1/3)-1)*100)</f>
        <v>11.57215834702825</v>
      </c>
      <c r="U87" s="759">
        <f>IF(INDEX(Historical!$H$7:$H$1430,MATCH(B87,Historical!$B$7:$B$1446,0))=0,"n/a",((INDEX(Historical!$C$7:$C$1437,MATCH(B87,Historical!$B$7:$B$1446,0))/INDEX(Historical!$H$7:$H$1430,MATCH(B87,Historical!$B$7:$B$1446,0)))^(1/5)-1)*100)</f>
        <v>14.686920820567927</v>
      </c>
      <c r="V87" s="759">
        <f>IF(INDEX(Historical!$O$7:$O$1430,MATCH(B87,Historical!$B$7:$B$1446,0))=0,"n/a",((INDEX(Historical!$C$7:$C$1437,MATCH(B87,Historical!$B$7:$B$1446,0))/INDEX(Historical!$O$7:$O$1430,MATCH(B87,Historical!$B$7:$B$1446,0)))^(1/10)-1)*100)</f>
        <v>13.099768206017703</v>
      </c>
      <c r="W87" s="760">
        <f t="shared" si="35"/>
        <v>1.1211588319418604</v>
      </c>
      <c r="X87" s="761">
        <f t="shared" si="36"/>
        <v>1.2137951091378452</v>
      </c>
      <c r="Y87" s="716"/>
      <c r="Z87" s="702">
        <f t="shared" si="37"/>
        <v>25.594149908592321</v>
      </c>
      <c r="AA87" s="935">
        <f t="shared" si="38"/>
        <v>26.681901279707496</v>
      </c>
      <c r="AB87" s="639">
        <v>10</v>
      </c>
      <c r="AC87" s="916">
        <v>5.47</v>
      </c>
      <c r="AD87" s="916">
        <v>2.36</v>
      </c>
      <c r="AE87" s="916">
        <v>3.76</v>
      </c>
      <c r="AF87" s="916">
        <v>6.01</v>
      </c>
      <c r="AG87" s="916">
        <v>22.8</v>
      </c>
      <c r="AH87" s="916">
        <v>18.8</v>
      </c>
      <c r="AI87" s="916">
        <v>11.93</v>
      </c>
      <c r="AJ87" s="916">
        <v>12.1</v>
      </c>
      <c r="AK87" s="916">
        <v>11.3</v>
      </c>
      <c r="AL87" s="928">
        <v>8280</v>
      </c>
      <c r="AM87" s="922">
        <v>1.3</v>
      </c>
      <c r="AN87" s="916">
        <v>0.99</v>
      </c>
      <c r="AO87" s="802">
        <f t="shared" si="39"/>
        <v>-11.035747845230697</v>
      </c>
      <c r="AP87" s="803">
        <f t="shared" si="40"/>
        <v>15.646153434476799</v>
      </c>
      <c r="AQ87" s="936">
        <f t="shared" si="41"/>
        <v>166.96502200437507</v>
      </c>
      <c r="AR87" s="702">
        <f>INDEX(Historical!$C$7:$C$1437,MATCH(B87,Historical!$B$7:$B$1446,0))*IF(AH87="n/a",1.03,IF(AH87&lt;0,1.01,IF(AH87&gt;10,1.1,(1+AH87/100))))</f>
        <v>1.375</v>
      </c>
      <c r="AS87" s="935">
        <f t="shared" si="42"/>
        <v>1.5125000000000002</v>
      </c>
      <c r="AT87" s="935">
        <f t="shared" ref="AT87:AV106" si="46">IF($AK87="n/a",1.03*AS87,IF($AK87&lt;0,1.01*AS87,IF($AK87&gt;10,1.1*AS87,(1+$AK87/100)*AS87)))</f>
        <v>1.6637500000000003</v>
      </c>
      <c r="AU87" s="935">
        <f t="shared" si="46"/>
        <v>1.8301250000000004</v>
      </c>
      <c r="AV87" s="935">
        <f t="shared" si="46"/>
        <v>2.0131375000000005</v>
      </c>
      <c r="AW87" s="702">
        <f t="shared" si="43"/>
        <v>8.3945125000000012</v>
      </c>
      <c r="AX87" s="810">
        <f t="shared" si="44"/>
        <v>5.7516358341897922</v>
      </c>
      <c r="AY87" s="991">
        <v>1.1299999999999999</v>
      </c>
      <c r="AZ87" s="922">
        <v>32.49</v>
      </c>
      <c r="BA87" s="922">
        <v>-2.1999999999999997</v>
      </c>
      <c r="BB87" s="922">
        <v>6.2799999999999994</v>
      </c>
      <c r="BC87" s="922">
        <v>11.469999999999999</v>
      </c>
      <c r="BE87" s="664">
        <v>1964</v>
      </c>
      <c r="BF87" s="946" t="e">
        <f>#VALUE!</f>
        <v>#VALUE!</v>
      </c>
      <c r="BG87" s="931">
        <v>9.1999999999999993</v>
      </c>
    </row>
    <row r="88" spans="1:59" ht="11.25" customHeight="1" x14ac:dyDescent="0.2">
      <c r="A88" s="609" t="s">
        <v>705</v>
      </c>
      <c r="B88" s="925" t="s">
        <v>706</v>
      </c>
      <c r="C88" s="988" t="s">
        <v>131</v>
      </c>
      <c r="D88" s="988" t="s">
        <v>4363</v>
      </c>
      <c r="E88" s="792">
        <v>25</v>
      </c>
      <c r="F88" s="526">
        <v>132</v>
      </c>
      <c r="G88" s="526" t="s">
        <v>37</v>
      </c>
      <c r="H88" s="526" t="s">
        <v>37</v>
      </c>
      <c r="I88" s="916">
        <v>194.44</v>
      </c>
      <c r="J88" s="702">
        <f t="shared" si="32"/>
        <v>2.5714873482822465</v>
      </c>
      <c r="K88" s="933">
        <v>1.25</v>
      </c>
      <c r="L88" s="639">
        <v>4</v>
      </c>
      <c r="M88" s="693">
        <f t="shared" si="33"/>
        <v>5</v>
      </c>
      <c r="N88" s="921" t="s">
        <v>149</v>
      </c>
      <c r="O88" s="796">
        <v>1.1100000000000001</v>
      </c>
      <c r="P88" s="915">
        <v>43523</v>
      </c>
      <c r="Q88" s="915">
        <v>43539</v>
      </c>
      <c r="R88" s="693">
        <f t="shared" si="34"/>
        <v>12.612612612612603</v>
      </c>
      <c r="S88" s="759">
        <f>IF(INDEX(Historical!$D$7:$D$1437,MATCH(B88,Historical!$B$7:$B$1446,0))=0,"n/a",(INDEX(Historical!$C$7:$C$1437,MATCH(B88,Historical!$B$7:$B$1446,0))/INDEX(Historical!$D$7:$D$1437,MATCH(B88,Historical!$B$7:$B$1446,0))-1)*100)</f>
        <v>12.977099236641232</v>
      </c>
      <c r="T88" s="759">
        <f>IF(INDEX(Historical!$F$7:$F$1430,MATCH(B88,Historical!$B$7:$B$1446,0))=0,"n/a",((INDEX(Historical!$C$7:$C$1437,MATCH(B88,Historical!$B$7:$B$1446,0))/INDEX(Historical!$F$7:$F$1430,MATCH(B88,Historical!$B$7:$B$1446,0)))^(1/3)-1)*100)</f>
        <v>12.965046268916458</v>
      </c>
      <c r="U88" s="759">
        <f>IF(INDEX(Historical!$H$7:$H$1430,MATCH(B88,Historical!$B$7:$B$1446,0))=0,"n/a",((INDEX(Historical!$C$7:$C$1437,MATCH(B88,Historical!$B$7:$B$1446,0))/INDEX(Historical!$H$7:$H$1430,MATCH(B88,Historical!$B$7:$B$1446,0)))^(1/5)-1)*100)</f>
        <v>10.957281717318423</v>
      </c>
      <c r="V88" s="759">
        <f>IF(INDEX(Historical!$O$7:$O$1430,MATCH(B88,Historical!$B$7:$B$1446,0))=0,"n/a",((INDEX(Historical!$C$7:$C$1437,MATCH(B88,Historical!$B$7:$B$1446,0))/INDEX(Historical!$O$7:$O$1430,MATCH(B88,Historical!$B$7:$B$1446,0)))^(1/10)-1)*100)</f>
        <v>9.5711694232714084</v>
      </c>
      <c r="W88" s="760">
        <f t="shared" si="35"/>
        <v>1.1448216234347302</v>
      </c>
      <c r="X88" s="761">
        <f t="shared" si="36"/>
        <v>0.40582524878957121</v>
      </c>
      <c r="Y88" s="925"/>
      <c r="Z88" s="702">
        <f t="shared" si="37"/>
        <v>81.300813008130078</v>
      </c>
      <c r="AA88" s="935">
        <f t="shared" si="38"/>
        <v>31.616260162601623</v>
      </c>
      <c r="AB88" s="639">
        <v>12</v>
      </c>
      <c r="AC88" s="916">
        <v>6.15</v>
      </c>
      <c r="AD88" s="916">
        <v>4.2300000000000004</v>
      </c>
      <c r="AE88" s="916">
        <v>5.49</v>
      </c>
      <c r="AF88" s="916">
        <v>2.72</v>
      </c>
      <c r="AG88" s="916">
        <v>8.5</v>
      </c>
      <c r="AH88" s="916">
        <v>75.599999999999994</v>
      </c>
      <c r="AI88" s="916">
        <v>7.93</v>
      </c>
      <c r="AJ88" s="916">
        <v>27</v>
      </c>
      <c r="AK88" s="916">
        <v>7.4700000000000006</v>
      </c>
      <c r="AL88" s="928">
        <v>93000</v>
      </c>
      <c r="AM88" s="922">
        <v>0.2</v>
      </c>
      <c r="AN88" s="916">
        <v>1.17</v>
      </c>
      <c r="AO88" s="802">
        <f t="shared" si="39"/>
        <v>-18.087491097000953</v>
      </c>
      <c r="AP88" s="803">
        <f t="shared" si="40"/>
        <v>13.52876906560067</v>
      </c>
      <c r="AQ88" s="936">
        <f t="shared" si="41"/>
        <v>95.500756056823292</v>
      </c>
      <c r="AR88" s="702">
        <f>INDEX(Historical!$C$7:$C$1437,MATCH(B88,Historical!$B$7:$B$1446,0))*IF(AH88="n/a",1.03,IF(AH88&lt;0,1.01,IF(AH88&gt;10,1.1,(1+AH88/100))))</f>
        <v>4.8840000000000012</v>
      </c>
      <c r="AS88" s="935">
        <f t="shared" si="42"/>
        <v>5.2713012000000008</v>
      </c>
      <c r="AT88" s="935">
        <f t="shared" si="46"/>
        <v>5.6650673996400007</v>
      </c>
      <c r="AU88" s="935">
        <f t="shared" si="46"/>
        <v>6.0882479343931086</v>
      </c>
      <c r="AV88" s="935">
        <f t="shared" si="46"/>
        <v>6.5430400550922734</v>
      </c>
      <c r="AW88" s="702">
        <f t="shared" si="43"/>
        <v>28.451656589125385</v>
      </c>
      <c r="AX88" s="810">
        <f t="shared" si="44"/>
        <v>14.632614991321427</v>
      </c>
      <c r="AY88" s="991">
        <v>0.27</v>
      </c>
      <c r="AZ88" s="922">
        <v>25.4</v>
      </c>
      <c r="BA88" s="922">
        <v>-0.57000000000000006</v>
      </c>
      <c r="BB88" s="922">
        <v>2.5</v>
      </c>
      <c r="BC88" s="922">
        <v>9.4700000000000006</v>
      </c>
      <c r="BE88" s="664">
        <v>1995</v>
      </c>
      <c r="BF88" s="946" t="e">
        <f>#VALUE!</f>
        <v>#VALUE!</v>
      </c>
      <c r="BG88" s="931">
        <v>2.8000000000000003</v>
      </c>
    </row>
    <row r="89" spans="1:59" ht="11.25" customHeight="1" x14ac:dyDescent="0.2">
      <c r="A89" s="537" t="s">
        <v>299</v>
      </c>
      <c r="B89" s="925" t="s">
        <v>300</v>
      </c>
      <c r="C89" s="988" t="s">
        <v>131</v>
      </c>
      <c r="D89" s="988" t="s">
        <v>4374</v>
      </c>
      <c r="E89" s="792">
        <v>48</v>
      </c>
      <c r="F89" s="526">
        <v>31</v>
      </c>
      <c r="G89" s="526" t="s">
        <v>37</v>
      </c>
      <c r="H89" s="526" t="s">
        <v>37</v>
      </c>
      <c r="I89" s="916">
        <v>59.21</v>
      </c>
      <c r="J89" s="702">
        <f t="shared" si="32"/>
        <v>2.8711366323256207</v>
      </c>
      <c r="K89" s="927">
        <v>0.42499999999999999</v>
      </c>
      <c r="L89" s="639">
        <v>4</v>
      </c>
      <c r="M89" s="693">
        <f t="shared" si="33"/>
        <v>1.7</v>
      </c>
      <c r="N89" s="921" t="s">
        <v>182</v>
      </c>
      <c r="O89" s="795">
        <v>0.41499999999999998</v>
      </c>
      <c r="P89" s="658">
        <v>43279</v>
      </c>
      <c r="Q89" s="658">
        <v>43294</v>
      </c>
      <c r="R89" s="693">
        <f t="shared" si="34"/>
        <v>2.4096385542168699</v>
      </c>
      <c r="S89" s="759">
        <f>IF(INDEX(Historical!$D$7:$D$1437,MATCH(B89,Historical!$B$7:$B$1446,0))=0,"n/a",(INDEX(Historical!$C$7:$C$1437,MATCH(B89,Historical!$B$7:$B$1446,0))/INDEX(Historical!$D$7:$D$1437,MATCH(B89,Historical!$B$7:$B$1446,0))-1)*100)</f>
        <v>2.4390243902438824</v>
      </c>
      <c r="T89" s="759">
        <f>IF(INDEX(Historical!$F$7:$F$1430,MATCH(B89,Historical!$B$7:$B$1446,0))=0,"n/a",((INDEX(Historical!$C$7:$C$1437,MATCH(B89,Historical!$B$7:$B$1446,0))/INDEX(Historical!$F$7:$F$1430,MATCH(B89,Historical!$B$7:$B$1446,0)))^(1/3)-1)*100)</f>
        <v>2.501029596576787</v>
      </c>
      <c r="U89" s="759">
        <f>IF(INDEX(Historical!$H$7:$H$1430,MATCH(B89,Historical!$B$7:$B$1446,0))=0,"n/a",((INDEX(Historical!$C$7:$C$1437,MATCH(B89,Historical!$B$7:$B$1446,0))/INDEX(Historical!$H$7:$H$1430,MATCH(B89,Historical!$B$7:$B$1446,0)))^(1/5)-1)*100)</f>
        <v>2.5674393510510152</v>
      </c>
      <c r="V89" s="759">
        <f>IF(INDEX(Historical!$O$7:$O$1430,MATCH(B89,Historical!$B$7:$B$1446,0))=0,"n/a",((INDEX(Historical!$C$7:$C$1437,MATCH(B89,Historical!$B$7:$B$1446,0))/INDEX(Historical!$O$7:$O$1430,MATCH(B89,Historical!$B$7:$B$1446,0)))^(1/10)-1)*100)</f>
        <v>2.8372740444087441</v>
      </c>
      <c r="W89" s="760">
        <f t="shared" si="35"/>
        <v>0.90489649955051854</v>
      </c>
      <c r="X89" s="761">
        <f t="shared" si="36"/>
        <v>1.6046495944068844</v>
      </c>
      <c r="Y89" s="925"/>
      <c r="Z89" s="702">
        <f t="shared" si="37"/>
        <v>49.418604651162788</v>
      </c>
      <c r="AA89" s="935">
        <f t="shared" si="38"/>
        <v>17.212209302325583</v>
      </c>
      <c r="AB89" s="639">
        <v>9</v>
      </c>
      <c r="AC89" s="916">
        <v>3.44</v>
      </c>
      <c r="AD89" s="916">
        <v>2.02</v>
      </c>
      <c r="AE89" s="916">
        <v>3.06</v>
      </c>
      <c r="AF89" s="916">
        <v>2.4900000000000002</v>
      </c>
      <c r="AG89" s="916">
        <v>15.1</v>
      </c>
      <c r="AH89" s="916">
        <v>1.0999999999999999</v>
      </c>
      <c r="AI89" s="916">
        <v>2.41</v>
      </c>
      <c r="AJ89" s="916">
        <v>1.6</v>
      </c>
      <c r="AK89" s="916">
        <v>8.5</v>
      </c>
      <c r="AL89" s="928">
        <v>5100</v>
      </c>
      <c r="AM89" s="922">
        <v>1.6</v>
      </c>
      <c r="AN89" s="916">
        <v>1.04</v>
      </c>
      <c r="AO89" s="802">
        <f t="shared" si="39"/>
        <v>-11.773633318948947</v>
      </c>
      <c r="AP89" s="803">
        <f t="shared" si="40"/>
        <v>5.4385759833766354</v>
      </c>
      <c r="AQ89" s="936">
        <f t="shared" si="41"/>
        <v>38.015137918177814</v>
      </c>
      <c r="AR89" s="702">
        <f>INDEX(Historical!$C$7:$C$1437,MATCH(B89,Historical!$B$7:$B$1446,0))*IF(AH89="n/a",1.03,IF(AH89&lt;0,1.01,IF(AH89&gt;10,1.1,(1+AH89/100))))</f>
        <v>1.6984799999999998</v>
      </c>
      <c r="AS89" s="935">
        <f t="shared" si="42"/>
        <v>1.7394133679999997</v>
      </c>
      <c r="AT89" s="935">
        <f t="shared" si="46"/>
        <v>1.8872635042799997</v>
      </c>
      <c r="AU89" s="935">
        <f t="shared" si="46"/>
        <v>2.0476809021437994</v>
      </c>
      <c r="AV89" s="935">
        <f t="shared" si="46"/>
        <v>2.2217337788260223</v>
      </c>
      <c r="AW89" s="702">
        <f t="shared" si="43"/>
        <v>9.5945715532498212</v>
      </c>
      <c r="AX89" s="810">
        <f t="shared" si="44"/>
        <v>16.204309328238171</v>
      </c>
      <c r="AY89" s="991">
        <v>0.88</v>
      </c>
      <c r="AZ89" s="922">
        <v>19.38</v>
      </c>
      <c r="BA89" s="922">
        <v>-4.05</v>
      </c>
      <c r="BB89" s="922">
        <v>-1.6400000000000001</v>
      </c>
      <c r="BC89" s="922">
        <v>4.8599999999999994</v>
      </c>
      <c r="BE89" s="664">
        <v>1971</v>
      </c>
      <c r="BF89" s="946" t="e">
        <f>#VALUE!</f>
        <v>#VALUE!</v>
      </c>
      <c r="BG89" s="931">
        <v>4.9000000000000004</v>
      </c>
    </row>
    <row r="90" spans="1:59" ht="11.25" customHeight="1" x14ac:dyDescent="0.2">
      <c r="A90" s="609" t="s">
        <v>301</v>
      </c>
      <c r="B90" s="925" t="s">
        <v>302</v>
      </c>
      <c r="C90" s="988" t="s">
        <v>4353</v>
      </c>
      <c r="D90" s="988" t="s">
        <v>4354</v>
      </c>
      <c r="E90" s="792">
        <v>29</v>
      </c>
      <c r="F90" s="526">
        <v>93</v>
      </c>
      <c r="G90" s="526" t="s">
        <v>37</v>
      </c>
      <c r="H90" s="526" t="s">
        <v>37</v>
      </c>
      <c r="I90" s="916">
        <v>52.62</v>
      </c>
      <c r="J90" s="702">
        <f t="shared" si="32"/>
        <v>3.8008361839604716</v>
      </c>
      <c r="K90" s="933">
        <v>0.5</v>
      </c>
      <c r="L90" s="639">
        <v>4</v>
      </c>
      <c r="M90" s="693">
        <f t="shared" si="33"/>
        <v>2</v>
      </c>
      <c r="N90" s="921" t="s">
        <v>107</v>
      </c>
      <c r="O90" s="796">
        <v>0.47499999999999998</v>
      </c>
      <c r="P90" s="915">
        <v>43311</v>
      </c>
      <c r="Q90" s="915">
        <v>43327</v>
      </c>
      <c r="R90" s="693">
        <f t="shared" si="34"/>
        <v>5.2631578947368478</v>
      </c>
      <c r="S90" s="759">
        <f>IF(INDEX(Historical!$D$7:$D$1437,MATCH(B90,Historical!$B$7:$B$1446,0))=0,"n/a",(INDEX(Historical!$C$7:$C$1437,MATCH(B90,Historical!$B$7:$B$1446,0))/INDEX(Historical!$D$7:$D$1437,MATCH(B90,Historical!$B$7:$B$1446,0))-1)*100)</f>
        <v>4.8387096774193505</v>
      </c>
      <c r="T90" s="759">
        <f>IF(INDEX(Historical!$F$7:$F$1430,MATCH(B90,Historical!$B$7:$B$1446,0))=0,"n/a",((INDEX(Historical!$C$7:$C$1437,MATCH(B90,Historical!$B$7:$B$1446,0))/INDEX(Historical!$F$7:$F$1430,MATCH(B90,Historical!$B$7:$B$1446,0)))^(1/3)-1)*100)</f>
        <v>4.4751091772477825</v>
      </c>
      <c r="U90" s="759">
        <f>IF(INDEX(Historical!$H$7:$H$1430,MATCH(B90,Historical!$B$7:$B$1446,0))=0,"n/a",((INDEX(Historical!$C$7:$C$1437,MATCH(B90,Historical!$B$7:$B$1446,0))/INDEX(Historical!$H$7:$H$1430,MATCH(B90,Historical!$B$7:$B$1446,0)))^(1/5)-1)*100)</f>
        <v>4.0358274630921898</v>
      </c>
      <c r="V90" s="759">
        <f>IF(INDEX(Historical!$O$7:$O$1430,MATCH(B90,Historical!$B$7:$B$1446,0))=0,"n/a",((INDEX(Historical!$C$7:$C$1437,MATCH(B90,Historical!$B$7:$B$1446,0))/INDEX(Historical!$O$7:$O$1430,MATCH(B90,Historical!$B$7:$B$1446,0)))^(1/10)-1)*100)</f>
        <v>2.7962541849970046</v>
      </c>
      <c r="W90" s="760">
        <f t="shared" si="35"/>
        <v>1.4432977819920592</v>
      </c>
      <c r="X90" s="761">
        <f t="shared" si="36"/>
        <v>0.42482394348338842</v>
      </c>
      <c r="Y90" s="925"/>
      <c r="Z90" s="702">
        <f t="shared" si="37"/>
        <v>121.95121951219512</v>
      </c>
      <c r="AA90" s="935">
        <f t="shared" si="38"/>
        <v>32.085365853658537</v>
      </c>
      <c r="AB90" s="639">
        <v>12</v>
      </c>
      <c r="AC90" s="916">
        <v>1.64</v>
      </c>
      <c r="AD90" s="916">
        <v>3.2</v>
      </c>
      <c r="AE90" s="916">
        <v>13.59</v>
      </c>
      <c r="AF90" s="916">
        <v>2.38</v>
      </c>
      <c r="AG90" s="916">
        <v>7.6</v>
      </c>
      <c r="AH90" s="916">
        <v>13.700000000000001</v>
      </c>
      <c r="AI90" s="916">
        <v>2.62</v>
      </c>
      <c r="AJ90" s="916">
        <v>9.5</v>
      </c>
      <c r="AK90" s="916">
        <v>10</v>
      </c>
      <c r="AL90" s="928">
        <v>8460</v>
      </c>
      <c r="AM90" s="922">
        <v>0.70000000000000007</v>
      </c>
      <c r="AN90" s="916">
        <v>0.81</v>
      </c>
      <c r="AO90" s="802">
        <f t="shared" si="39"/>
        <v>-24.248702206605877</v>
      </c>
      <c r="AP90" s="803">
        <f t="shared" si="40"/>
        <v>7.8366636470526618</v>
      </c>
      <c r="AQ90" s="936">
        <f t="shared" si="41"/>
        <v>84.225912921798056</v>
      </c>
      <c r="AR90" s="702">
        <f>INDEX(Historical!$C$7:$C$1437,MATCH(B90,Historical!$B$7:$B$1446,0))*IF(AH90="n/a",1.03,IF(AH90&lt;0,1.01,IF(AH90&gt;10,1.1,(1+AH90/100))))</f>
        <v>2.145</v>
      </c>
      <c r="AS90" s="935">
        <f t="shared" si="42"/>
        <v>2.2011989999999999</v>
      </c>
      <c r="AT90" s="935">
        <f t="shared" si="46"/>
        <v>2.4213189000000002</v>
      </c>
      <c r="AU90" s="935">
        <f t="shared" si="46"/>
        <v>2.6634507900000002</v>
      </c>
      <c r="AV90" s="935">
        <f t="shared" si="46"/>
        <v>2.9297958690000003</v>
      </c>
      <c r="AW90" s="702">
        <f t="shared" si="43"/>
        <v>12.360764559</v>
      </c>
      <c r="AX90" s="810">
        <f t="shared" si="44"/>
        <v>23.4906205986317</v>
      </c>
      <c r="AY90" s="991">
        <v>0.24</v>
      </c>
      <c r="AZ90" s="922">
        <v>38.729999999999997</v>
      </c>
      <c r="BA90" s="922">
        <v>-5.82</v>
      </c>
      <c r="BB90" s="922">
        <v>-0.61</v>
      </c>
      <c r="BC90" s="922">
        <v>7.9699999999999989</v>
      </c>
      <c r="BD90" s="696"/>
      <c r="BE90" s="664">
        <v>1990</v>
      </c>
      <c r="BF90" s="946" t="e">
        <f>#VALUE!</f>
        <v>#VALUE!</v>
      </c>
      <c r="BG90" s="931">
        <v>3.6999999999999997</v>
      </c>
    </row>
    <row r="91" spans="1:59" ht="11.25" customHeight="1" x14ac:dyDescent="0.2">
      <c r="A91" s="537" t="s">
        <v>308</v>
      </c>
      <c r="B91" s="925" t="s">
        <v>309</v>
      </c>
      <c r="C91" s="988" t="s">
        <v>123</v>
      </c>
      <c r="D91" s="988" t="s">
        <v>4390</v>
      </c>
      <c r="E91" s="792">
        <v>46</v>
      </c>
      <c r="F91" s="526">
        <v>47</v>
      </c>
      <c r="G91" s="526" t="s">
        <v>37</v>
      </c>
      <c r="H91" s="526" t="s">
        <v>37</v>
      </c>
      <c r="I91" s="916">
        <v>57.07</v>
      </c>
      <c r="J91" s="702">
        <f t="shared" si="32"/>
        <v>2.8035745575608901</v>
      </c>
      <c r="K91" s="927">
        <v>0.4</v>
      </c>
      <c r="L91" s="639">
        <v>4</v>
      </c>
      <c r="M91" s="693">
        <f t="shared" si="33"/>
        <v>1.6</v>
      </c>
      <c r="N91" s="921" t="s">
        <v>273</v>
      </c>
      <c r="O91" s="795">
        <v>0.38</v>
      </c>
      <c r="P91" s="915">
        <v>43462</v>
      </c>
      <c r="Q91" s="915">
        <v>43507</v>
      </c>
      <c r="R91" s="693">
        <f t="shared" si="34"/>
        <v>5.2631578947368469</v>
      </c>
      <c r="S91" s="759">
        <f>IF(INDEX(Historical!$D$7:$D$1437,MATCH(B91,Historical!$B$7:$B$1446,0))=0,"n/a",(INDEX(Historical!$C$7:$C$1437,MATCH(B91,Historical!$B$7:$B$1446,0))/INDEX(Historical!$D$7:$D$1437,MATCH(B91,Historical!$B$7:$B$1446,0))-1)*100)</f>
        <v>0.66225165562914245</v>
      </c>
      <c r="T91" s="759">
        <f>IF(INDEX(Historical!$F$7:$F$1430,MATCH(B91,Historical!$B$7:$B$1446,0))=0,"n/a",((INDEX(Historical!$C$7:$C$1437,MATCH(B91,Historical!$B$7:$B$1446,0))/INDEX(Historical!$F$7:$F$1430,MATCH(B91,Historical!$B$7:$B$1446,0)))^(1/3)-1)*100)</f>
        <v>0.66668635521671682</v>
      </c>
      <c r="U91" s="759">
        <f>IF(INDEX(Historical!$H$7:$H$1430,MATCH(B91,Historical!$B$7:$B$1446,0))=0,"n/a",((INDEX(Historical!$C$7:$C$1437,MATCH(B91,Historical!$B$7:$B$1446,0))/INDEX(Historical!$H$7:$H$1430,MATCH(B91,Historical!$B$7:$B$1446,0)))^(1/5)-1)*100)</f>
        <v>0.67120120767354408</v>
      </c>
      <c r="V91" s="759">
        <f>IF(INDEX(Historical!$O$7:$O$1430,MATCH(B91,Historical!$B$7:$B$1446,0))=0,"n/a",((INDEX(Historical!$C$7:$C$1437,MATCH(B91,Historical!$B$7:$B$1446,0))/INDEX(Historical!$O$7:$O$1430,MATCH(B91,Historical!$B$7:$B$1446,0)))^(1/10)-1)*100)</f>
        <v>1.4979403088807741</v>
      </c>
      <c r="W91" s="760">
        <f t="shared" si="35"/>
        <v>0.44808274648477142</v>
      </c>
      <c r="X91" s="761">
        <f t="shared" si="36"/>
        <v>1.7994670447011907E-2</v>
      </c>
      <c r="Y91" s="732"/>
      <c r="Z91" s="702">
        <f t="shared" si="37"/>
        <v>24.65331278890601</v>
      </c>
      <c r="AA91" s="935">
        <f t="shared" si="38"/>
        <v>8.7935285053929118</v>
      </c>
      <c r="AB91" s="639">
        <v>12</v>
      </c>
      <c r="AC91" s="916">
        <v>6.49</v>
      </c>
      <c r="AD91" s="916" t="s">
        <v>137</v>
      </c>
      <c r="AE91" s="916">
        <v>0.73</v>
      </c>
      <c r="AF91" s="916">
        <v>1.8</v>
      </c>
      <c r="AG91" s="916">
        <v>21.7</v>
      </c>
      <c r="AH91" s="916">
        <v>109.60000000000001</v>
      </c>
      <c r="AI91" s="916">
        <v>-3.25</v>
      </c>
      <c r="AJ91" s="916">
        <v>37.299999999999997</v>
      </c>
      <c r="AK91" s="916" t="s">
        <v>137</v>
      </c>
      <c r="AL91" s="928">
        <v>17710</v>
      </c>
      <c r="AM91" s="922">
        <v>0.5</v>
      </c>
      <c r="AN91" s="916">
        <v>0.44</v>
      </c>
      <c r="AO91" s="802">
        <f t="shared" si="39"/>
        <v>-5.3187527401584775</v>
      </c>
      <c r="AP91" s="803">
        <f t="shared" si="40"/>
        <v>3.4747757652344342</v>
      </c>
      <c r="AQ91" s="936">
        <f t="shared" si="41"/>
        <v>-16.12614946054801</v>
      </c>
      <c r="AR91" s="702">
        <f>INDEX(Historical!$C$7:$C$1437,MATCH(B91,Historical!$B$7:$B$1446,0))*IF(AH91="n/a",1.03,IF(AH91&lt;0,1.01,IF(AH91&gt;10,1.1,(1+AH91/100))))</f>
        <v>1.6720000000000002</v>
      </c>
      <c r="AS91" s="935">
        <f t="shared" si="42"/>
        <v>1.6887200000000002</v>
      </c>
      <c r="AT91" s="935">
        <f t="shared" si="46"/>
        <v>1.7393816000000002</v>
      </c>
      <c r="AU91" s="935">
        <f t="shared" si="46"/>
        <v>1.7915630480000002</v>
      </c>
      <c r="AV91" s="935">
        <f t="shared" si="46"/>
        <v>1.8453099394400003</v>
      </c>
      <c r="AW91" s="702">
        <f t="shared" si="43"/>
        <v>8.7369745874400007</v>
      </c>
      <c r="AX91" s="810">
        <f t="shared" si="44"/>
        <v>15.309224789626775</v>
      </c>
      <c r="AY91" s="991">
        <v>1.51</v>
      </c>
      <c r="AZ91" s="922">
        <v>14.62</v>
      </c>
      <c r="BA91" s="922">
        <v>-17.100000000000001</v>
      </c>
      <c r="BB91" s="922">
        <v>-3.2800000000000002</v>
      </c>
      <c r="BC91" s="922">
        <v>-5.37</v>
      </c>
      <c r="BE91" s="664">
        <v>1974</v>
      </c>
      <c r="BF91" s="946" t="e">
        <f>#VALUE!</f>
        <v>#VALUE!</v>
      </c>
      <c r="BG91" s="931">
        <v>11.899999999999999</v>
      </c>
    </row>
    <row r="92" spans="1:59" s="838" customFormat="1" ht="11.25" customHeight="1" x14ac:dyDescent="0.2">
      <c r="A92" s="697" t="s">
        <v>306</v>
      </c>
      <c r="B92" s="846" t="s">
        <v>307</v>
      </c>
      <c r="C92" s="988" t="s">
        <v>131</v>
      </c>
      <c r="D92" s="988" t="s">
        <v>4374</v>
      </c>
      <c r="E92" s="818">
        <v>63</v>
      </c>
      <c r="F92" s="526">
        <v>3</v>
      </c>
      <c r="G92" s="1171" t="s">
        <v>37</v>
      </c>
      <c r="H92" s="1171" t="s">
        <v>37</v>
      </c>
      <c r="I92" s="831">
        <v>66.89</v>
      </c>
      <c r="J92" s="820">
        <f t="shared" si="32"/>
        <v>2.8404843773359243</v>
      </c>
      <c r="K92" s="821">
        <v>0.47499999999999998</v>
      </c>
      <c r="L92" s="822">
        <v>4</v>
      </c>
      <c r="M92" s="823">
        <f t="shared" si="33"/>
        <v>1.9</v>
      </c>
      <c r="N92" s="824" t="s">
        <v>107</v>
      </c>
      <c r="O92" s="825">
        <v>0.47249999999999998</v>
      </c>
      <c r="P92" s="826">
        <v>43403</v>
      </c>
      <c r="Q92" s="826">
        <v>43419</v>
      </c>
      <c r="R92" s="823">
        <f t="shared" si="34"/>
        <v>0.52910052910052963</v>
      </c>
      <c r="S92" s="759">
        <f>IF(INDEX(Historical!$D$7:$D$1437,MATCH(B92,Historical!$B$7:$B$1446,0))=0,"n/a",(INDEX(Historical!$C$7:$C$1437,MATCH(B92,Historical!$B$7:$B$1446,0))/INDEX(Historical!$D$7:$D$1437,MATCH(B92,Historical!$B$7:$B$1446,0))-1)*100)</f>
        <v>0.53120849933601111</v>
      </c>
      <c r="T92" s="759">
        <f>IF(INDEX(Historical!$F$7:$F$1430,MATCH(B92,Historical!$B$7:$B$1446,0))=0,"n/a",((INDEX(Historical!$C$7:$C$1437,MATCH(B92,Historical!$B$7:$B$1446,0))/INDEX(Historical!$F$7:$F$1430,MATCH(B92,Historical!$B$7:$B$1446,0)))^(1/3)-1)*100)</f>
        <v>0.6693639692964215</v>
      </c>
      <c r="U92" s="759">
        <f>IF(INDEX(Historical!$H$7:$H$1430,MATCH(B92,Historical!$B$7:$B$1446,0))=0,"n/a",((INDEX(Historical!$C$7:$C$1437,MATCH(B92,Historical!$B$7:$B$1446,0))/INDEX(Historical!$H$7:$H$1430,MATCH(B92,Historical!$B$7:$B$1446,0)))^(1/5)-1)*100)</f>
        <v>0.72901888375003221</v>
      </c>
      <c r="V92" s="759">
        <f>IF(INDEX(Historical!$O$7:$O$1430,MATCH(B92,Historical!$B$7:$B$1446,0))=0,"n/a",((INDEX(Historical!$C$7:$C$1437,MATCH(B92,Historical!$B$7:$B$1446,0))/INDEX(Historical!$O$7:$O$1430,MATCH(B92,Historical!$B$7:$B$1446,0)))^(1/10)-1)*100)</f>
        <v>2.2160819615437921</v>
      </c>
      <c r="W92" s="827">
        <f t="shared" si="35"/>
        <v>0.32896747340616178</v>
      </c>
      <c r="X92" s="828">
        <f t="shared" si="36"/>
        <v>0.91127360468754026</v>
      </c>
      <c r="Y92" s="846"/>
      <c r="Z92" s="820">
        <f t="shared" si="37"/>
        <v>81.545064377682394</v>
      </c>
      <c r="AA92" s="830">
        <f t="shared" si="38"/>
        <v>28.708154506437769</v>
      </c>
      <c r="AB92" s="822">
        <v>12</v>
      </c>
      <c r="AC92" s="831">
        <v>2.33</v>
      </c>
      <c r="AD92" s="831">
        <v>7.18</v>
      </c>
      <c r="AE92" s="831">
        <v>2.74</v>
      </c>
      <c r="AF92" s="831">
        <v>2.5299999999999998</v>
      </c>
      <c r="AG92" s="831">
        <v>8.5</v>
      </c>
      <c r="AH92" s="840">
        <v>-2.7</v>
      </c>
      <c r="AI92" s="840">
        <v>8.9499999999999993</v>
      </c>
      <c r="AJ92" s="831">
        <v>0.8</v>
      </c>
      <c r="AK92" s="831">
        <v>4</v>
      </c>
      <c r="AL92" s="832">
        <v>1940</v>
      </c>
      <c r="AM92" s="833">
        <v>0.70000000000000007</v>
      </c>
      <c r="AN92" s="831">
        <v>1.25</v>
      </c>
      <c r="AO92" s="834">
        <f t="shared" si="39"/>
        <v>-25.138651245351813</v>
      </c>
      <c r="AP92" s="835">
        <f t="shared" si="40"/>
        <v>3.5695032610859565</v>
      </c>
      <c r="AQ92" s="836">
        <f t="shared" si="41"/>
        <v>79.668374637877477</v>
      </c>
      <c r="AR92" s="702">
        <f>INDEX(Historical!$C$7:$C$1437,MATCH(B92,Historical!$B$7:$B$1446,0))*IF(AH92="n/a",1.03,IF(AH92&lt;0,1.01,IF(AH92&gt;10,1.1,(1+AH92/100))))</f>
        <v>1.9114250000000002</v>
      </c>
      <c r="AS92" s="830">
        <f t="shared" si="42"/>
        <v>2.0824975375000001</v>
      </c>
      <c r="AT92" s="830">
        <f t="shared" si="46"/>
        <v>2.1657974390000003</v>
      </c>
      <c r="AU92" s="830">
        <f t="shared" si="46"/>
        <v>2.2524293365600006</v>
      </c>
      <c r="AV92" s="830">
        <f t="shared" si="46"/>
        <v>2.3425265100224006</v>
      </c>
      <c r="AW92" s="820">
        <f t="shared" si="43"/>
        <v>10.754675823082403</v>
      </c>
      <c r="AX92" s="837">
        <f t="shared" si="44"/>
        <v>16.0781519256726</v>
      </c>
      <c r="AY92" s="992">
        <v>0.39</v>
      </c>
      <c r="AZ92" s="833">
        <v>17.560000000000002</v>
      </c>
      <c r="BA92" s="833">
        <v>-6.8500000000000005</v>
      </c>
      <c r="BB92" s="833">
        <v>2.8000000000000003</v>
      </c>
      <c r="BC92" s="833">
        <v>2.91</v>
      </c>
      <c r="BD92" s="961"/>
      <c r="BE92" s="664">
        <v>1957</v>
      </c>
      <c r="BF92" s="946" t="e">
        <f>#VALUE!</f>
        <v>#VALUE!</v>
      </c>
      <c r="BG92" s="893">
        <v>2.1</v>
      </c>
    </row>
    <row r="93" spans="1:59" ht="11.25" customHeight="1" x14ac:dyDescent="0.2">
      <c r="A93" s="537" t="s">
        <v>757</v>
      </c>
      <c r="B93" s="925" t="s">
        <v>758</v>
      </c>
      <c r="C93" s="988" t="s">
        <v>4353</v>
      </c>
      <c r="D93" s="988" t="s">
        <v>4354</v>
      </c>
      <c r="E93" s="792">
        <v>27</v>
      </c>
      <c r="F93" s="526">
        <v>105</v>
      </c>
      <c r="G93" s="526" t="s">
        <v>115</v>
      </c>
      <c r="H93" s="526" t="s">
        <v>115</v>
      </c>
      <c r="I93" s="916">
        <v>70.010000000000005</v>
      </c>
      <c r="J93" s="702">
        <f t="shared" si="32"/>
        <v>3.8737323239537207</v>
      </c>
      <c r="K93" s="933">
        <v>0.22600000000000001</v>
      </c>
      <c r="L93" s="639">
        <v>12</v>
      </c>
      <c r="M93" s="693">
        <f t="shared" si="33"/>
        <v>2.7120000000000002</v>
      </c>
      <c r="N93" s="921" t="s">
        <v>759</v>
      </c>
      <c r="O93" s="796">
        <v>0.22550000000000001</v>
      </c>
      <c r="P93" s="915">
        <v>43553</v>
      </c>
      <c r="Q93" s="915">
        <v>43570</v>
      </c>
      <c r="R93" s="693">
        <f t="shared" si="34"/>
        <v>0.22172949002217313</v>
      </c>
      <c r="S93" s="759">
        <f>IF(INDEX(Historical!$D$7:$D$1437,MATCH(B93,Historical!$B$7:$B$1446,0))=0,"n/a",(INDEX(Historical!$C$7:$C$1437,MATCH(B93,Historical!$B$7:$B$1446,0))/INDEX(Historical!$D$7:$D$1437,MATCH(B93,Historical!$B$7:$B$1446,0))-1)*100)</f>
        <v>3.7672583826430017</v>
      </c>
      <c r="T93" s="759">
        <f>IF(INDEX(Historical!$F$7:$F$1430,MATCH(B93,Historical!$B$7:$B$1446,0))=0,"n/a",((INDEX(Historical!$C$7:$C$1437,MATCH(B93,Historical!$B$7:$B$1446,0))/INDEX(Historical!$F$7:$F$1430,MATCH(B93,Historical!$B$7:$B$1446,0)))^(1/3)-1)*100)</f>
        <v>5.0139909898903712</v>
      </c>
      <c r="U93" s="759">
        <f>IF(INDEX(Historical!$H$7:$H$1430,MATCH(B93,Historical!$B$7:$B$1446,0))=0,"n/a",((INDEX(Historical!$C$7:$C$1437,MATCH(B93,Historical!$B$7:$B$1446,0))/INDEX(Historical!$H$7:$H$1430,MATCH(B93,Historical!$B$7:$B$1446,0)))^(1/5)-1)*100)</f>
        <v>4.1412286598989656</v>
      </c>
      <c r="V93" s="759">
        <f>IF(INDEX(Historical!$O$7:$O$1430,MATCH(B93,Historical!$B$7:$B$1446,0))=0,"n/a",((INDEX(Historical!$C$7:$C$1437,MATCH(B93,Historical!$B$7:$B$1446,0))/INDEX(Historical!$O$7:$O$1430,MATCH(B93,Historical!$B$7:$B$1446,0)))^(1/10)-1)*100)</f>
        <v>4.4560019595793143</v>
      </c>
      <c r="W93" s="760">
        <f t="shared" si="35"/>
        <v>0.92935970348853569</v>
      </c>
      <c r="X93" s="761">
        <f t="shared" si="36"/>
        <v>0.35095158134736998</v>
      </c>
      <c r="Y93" s="926"/>
      <c r="Z93" s="702">
        <f t="shared" si="37"/>
        <v>215.23809523809527</v>
      </c>
      <c r="AA93" s="935">
        <f t="shared" si="38"/>
        <v>55.56349206349207</v>
      </c>
      <c r="AB93" s="639">
        <v>12</v>
      </c>
      <c r="AC93" s="916">
        <v>1.26</v>
      </c>
      <c r="AD93" s="916">
        <v>7.15</v>
      </c>
      <c r="AE93" s="916">
        <v>15.9</v>
      </c>
      <c r="AF93" s="916">
        <v>2.58</v>
      </c>
      <c r="AG93" s="916">
        <v>4.8</v>
      </c>
      <c r="AH93" s="916">
        <v>13.900000000000002</v>
      </c>
      <c r="AI93" s="916">
        <v>3.2800000000000002</v>
      </c>
      <c r="AJ93" s="916">
        <v>11.799999999999999</v>
      </c>
      <c r="AK93" s="916">
        <v>7.8</v>
      </c>
      <c r="AL93" s="928">
        <v>21120</v>
      </c>
      <c r="AM93" s="922">
        <v>0.1</v>
      </c>
      <c r="AN93" s="916">
        <v>0.8</v>
      </c>
      <c r="AO93" s="802">
        <f t="shared" si="39"/>
        <v>-47.548531079639382</v>
      </c>
      <c r="AP93" s="803">
        <f t="shared" si="40"/>
        <v>8.0149609838526867</v>
      </c>
      <c r="AQ93" s="936">
        <f t="shared" si="41"/>
        <v>152.41395411665385</v>
      </c>
      <c r="AR93" s="702">
        <f>INDEX(Historical!$C$7:$C$1437,MATCH(B93,Historical!$B$7:$B$1446,0))*IF(AH93="n/a",1.03,IF(AH93&lt;0,1.01,IF(AH93&gt;10,1.1,(1+AH93/100))))</f>
        <v>2.8935500000000003</v>
      </c>
      <c r="AS93" s="935">
        <f t="shared" si="42"/>
        <v>2.98845844</v>
      </c>
      <c r="AT93" s="935">
        <f t="shared" si="46"/>
        <v>3.2215581983200003</v>
      </c>
      <c r="AU93" s="935">
        <f t="shared" si="46"/>
        <v>3.4728397377889606</v>
      </c>
      <c r="AV93" s="935">
        <f t="shared" si="46"/>
        <v>3.7437212373364996</v>
      </c>
      <c r="AW93" s="702">
        <f t="shared" si="43"/>
        <v>16.320127613445461</v>
      </c>
      <c r="AX93" s="810">
        <f t="shared" si="44"/>
        <v>23.311137856656849</v>
      </c>
      <c r="AY93" s="991">
        <v>0.18</v>
      </c>
      <c r="AZ93" s="922">
        <v>39.340000000000003</v>
      </c>
      <c r="BA93" s="922">
        <v>-5.57</v>
      </c>
      <c r="BB93" s="922">
        <v>-1.02</v>
      </c>
      <c r="BC93" s="922">
        <v>10.56</v>
      </c>
      <c r="BE93" s="664">
        <v>1994</v>
      </c>
      <c r="BF93" s="946" t="e">
        <f>#VALUE!</f>
        <v>#VALUE!</v>
      </c>
      <c r="BG93" s="931">
        <v>2.4</v>
      </c>
    </row>
    <row r="94" spans="1:59" ht="11.25" customHeight="1" x14ac:dyDescent="0.2">
      <c r="A94" s="609" t="s">
        <v>310</v>
      </c>
      <c r="B94" s="925" t="s">
        <v>311</v>
      </c>
      <c r="C94" s="988" t="s">
        <v>108</v>
      </c>
      <c r="D94" s="988" t="s">
        <v>118</v>
      </c>
      <c r="E94" s="792">
        <v>38</v>
      </c>
      <c r="F94" s="526">
        <v>69</v>
      </c>
      <c r="G94" s="526" t="s">
        <v>37</v>
      </c>
      <c r="H94" s="526" t="s">
        <v>115</v>
      </c>
      <c r="I94" s="916">
        <v>22.36</v>
      </c>
      <c r="J94" s="702">
        <f t="shared" si="32"/>
        <v>3.5778175313059037</v>
      </c>
      <c r="K94" s="927">
        <v>0.2</v>
      </c>
      <c r="L94" s="639">
        <v>4</v>
      </c>
      <c r="M94" s="693">
        <f t="shared" si="33"/>
        <v>0.8</v>
      </c>
      <c r="N94" s="921" t="s">
        <v>149</v>
      </c>
      <c r="O94" s="795">
        <v>0.19500000000000001</v>
      </c>
      <c r="P94" s="915">
        <v>43528</v>
      </c>
      <c r="Q94" s="915">
        <v>43539</v>
      </c>
      <c r="R94" s="693">
        <f t="shared" si="34"/>
        <v>2.5641025641025665</v>
      </c>
      <c r="S94" s="759">
        <f>IF(INDEX(Historical!$D$7:$D$1437,MATCH(B94,Historical!$B$7:$B$1446,0))=0,"n/a",(INDEX(Historical!$C$7:$C$1437,MATCH(B94,Historical!$B$7:$B$1446,0))/INDEX(Historical!$D$7:$D$1437,MATCH(B94,Historical!$B$7:$B$1446,0))-1)*100)</f>
        <v>2.6315789473684292</v>
      </c>
      <c r="T94" s="759">
        <f>IF(INDEX(Historical!$F$7:$F$1430,MATCH(B94,Historical!$B$7:$B$1446,0))=0,"n/a",((INDEX(Historical!$C$7:$C$1437,MATCH(B94,Historical!$B$7:$B$1446,0))/INDEX(Historical!$F$7:$F$1430,MATCH(B94,Historical!$B$7:$B$1446,0)))^(1/3)-1)*100)</f>
        <v>1.7702780305301591</v>
      </c>
      <c r="U94" s="759">
        <f>IF(INDEX(Historical!$H$7:$H$1430,MATCH(B94,Historical!$B$7:$B$1446,0))=0,"n/a",((INDEX(Historical!$C$7:$C$1437,MATCH(B94,Historical!$B$7:$B$1446,0))/INDEX(Historical!$H$7:$H$1430,MATCH(B94,Historical!$B$7:$B$1446,0)))^(1/5)-1)*100)</f>
        <v>1.6137364741595661</v>
      </c>
      <c r="V94" s="759">
        <f>IF(INDEX(Historical!$O$7:$O$1430,MATCH(B94,Historical!$B$7:$B$1446,0))=0,"n/a",((INDEX(Historical!$C$7:$C$1437,MATCH(B94,Historical!$B$7:$B$1446,0))/INDEX(Historical!$O$7:$O$1430,MATCH(B94,Historical!$B$7:$B$1446,0)))^(1/10)-1)*100)</f>
        <v>1.5317753086725894</v>
      </c>
      <c r="W94" s="760">
        <f t="shared" si="35"/>
        <v>1.0535073029464113</v>
      </c>
      <c r="X94" s="761" t="str">
        <f t="shared" si="36"/>
        <v>n/a</v>
      </c>
      <c r="Y94" s="720"/>
      <c r="Z94" s="702">
        <f t="shared" si="37"/>
        <v>30.888030888030894</v>
      </c>
      <c r="AA94" s="935">
        <f t="shared" si="38"/>
        <v>8.6332046332046328</v>
      </c>
      <c r="AB94" s="639">
        <v>12</v>
      </c>
      <c r="AC94" s="916">
        <v>2.59</v>
      </c>
      <c r="AD94" s="916">
        <v>0.86</v>
      </c>
      <c r="AE94" s="916">
        <v>1.02</v>
      </c>
      <c r="AF94" s="916">
        <v>1.3</v>
      </c>
      <c r="AG94" s="916">
        <v>15.1</v>
      </c>
      <c r="AH94" s="916">
        <v>-40.9</v>
      </c>
      <c r="AI94" s="916">
        <v>4.3900000000000006</v>
      </c>
      <c r="AJ94" s="916">
        <v>-4.8</v>
      </c>
      <c r="AK94" s="916">
        <v>10</v>
      </c>
      <c r="AL94" s="928">
        <v>6500</v>
      </c>
      <c r="AM94" s="922">
        <v>0.4</v>
      </c>
      <c r="AN94" s="916">
        <v>0.19</v>
      </c>
      <c r="AO94" s="802">
        <f t="shared" si="39"/>
        <v>-3.441650627739163</v>
      </c>
      <c r="AP94" s="803">
        <f t="shared" si="40"/>
        <v>5.1915540054654699</v>
      </c>
      <c r="AQ94" s="936">
        <f t="shared" si="41"/>
        <v>-29.373703282178333</v>
      </c>
      <c r="AR94" s="702">
        <f>INDEX(Historical!$C$7:$C$1437,MATCH(B94,Historical!$B$7:$B$1446,0))*IF(AH94="n/a",1.03,IF(AH94&lt;0,1.01,IF(AH94&gt;10,1.1,(1+AH94/100))))</f>
        <v>0.78780000000000006</v>
      </c>
      <c r="AS94" s="935">
        <f t="shared" si="42"/>
        <v>0.82238442000000012</v>
      </c>
      <c r="AT94" s="935">
        <f t="shared" si="46"/>
        <v>0.90462286200000019</v>
      </c>
      <c r="AU94" s="935">
        <f t="shared" si="46"/>
        <v>0.99508514820000027</v>
      </c>
      <c r="AV94" s="935">
        <f t="shared" si="46"/>
        <v>1.0945936630200004</v>
      </c>
      <c r="AW94" s="702">
        <f t="shared" si="43"/>
        <v>4.6044860932200011</v>
      </c>
      <c r="AX94" s="810">
        <f t="shared" si="44"/>
        <v>20.592513833720936</v>
      </c>
      <c r="AY94" s="991">
        <v>0.93</v>
      </c>
      <c r="AZ94" s="922">
        <v>14.549999999999999</v>
      </c>
      <c r="BA94" s="922">
        <v>-2.9899999999999998</v>
      </c>
      <c r="BB94" s="922">
        <v>6.5500000000000007</v>
      </c>
      <c r="BC94" s="922">
        <v>4.9799999999999995</v>
      </c>
      <c r="BE94" s="664">
        <v>1982</v>
      </c>
      <c r="BF94" s="946" t="e">
        <f>#VALUE!</f>
        <v>#VALUE!</v>
      </c>
      <c r="BG94" s="931">
        <v>4</v>
      </c>
    </row>
    <row r="95" spans="1:59" ht="11.25" customHeight="1" x14ac:dyDescent="0.2">
      <c r="A95" s="609" t="s">
        <v>316</v>
      </c>
      <c r="B95" s="925" t="s">
        <v>317</v>
      </c>
      <c r="C95" s="988" t="s">
        <v>108</v>
      </c>
      <c r="D95" s="988" t="s">
        <v>4373</v>
      </c>
      <c r="E95" s="792">
        <v>27</v>
      </c>
      <c r="F95" s="526">
        <v>107</v>
      </c>
      <c r="G95" s="526" t="s">
        <v>37</v>
      </c>
      <c r="H95" s="526" t="s">
        <v>115</v>
      </c>
      <c r="I95" s="916">
        <v>17.29</v>
      </c>
      <c r="J95" s="702">
        <f t="shared" si="32"/>
        <v>4.1064198958935805</v>
      </c>
      <c r="K95" s="933">
        <v>0.17749999999999999</v>
      </c>
      <c r="L95" s="639">
        <v>4</v>
      </c>
      <c r="M95" s="693">
        <f t="shared" si="33"/>
        <v>0.71</v>
      </c>
      <c r="N95" s="921" t="s">
        <v>107</v>
      </c>
      <c r="O95" s="796">
        <v>0.17499999999999999</v>
      </c>
      <c r="P95" s="915">
        <v>43585</v>
      </c>
      <c r="Q95" s="915">
        <v>43600</v>
      </c>
      <c r="R95" s="693">
        <f t="shared" si="34"/>
        <v>1.4285714285714299</v>
      </c>
      <c r="S95" s="759">
        <f>IF(INDEX(Historical!$D$7:$D$1437,MATCH(B95,Historical!$B$7:$B$1446,0))=0,"n/a",(INDEX(Historical!$C$7:$C$1437,MATCH(B95,Historical!$B$7:$B$1446,0))/INDEX(Historical!$D$7:$D$1437,MATCH(B95,Historical!$B$7:$B$1446,0))-1)*100)</f>
        <v>1.4545454545454639</v>
      </c>
      <c r="T95" s="759">
        <f>IF(INDEX(Historical!$F$7:$F$1430,MATCH(B95,Historical!$B$7:$B$1446,0))=0,"n/a",((INDEX(Historical!$C$7:$C$1437,MATCH(B95,Historical!$B$7:$B$1446,0))/INDEX(Historical!$F$7:$F$1430,MATCH(B95,Historical!$B$7:$B$1446,0)))^(1/3)-1)*100)</f>
        <v>1.73087418261475</v>
      </c>
      <c r="U95" s="759">
        <f>IF(INDEX(Historical!$H$7:$H$1430,MATCH(B95,Historical!$B$7:$B$1446,0))=0,"n/a",((INDEX(Historical!$C$7:$C$1437,MATCH(B95,Historical!$B$7:$B$1446,0))/INDEX(Historical!$H$7:$H$1430,MATCH(B95,Historical!$B$7:$B$1446,0)))^(1/5)-1)*100)</f>
        <v>1.4987953575060553</v>
      </c>
      <c r="V95" s="759">
        <f>IF(INDEX(Historical!$O$7:$O$1430,MATCH(B95,Historical!$B$7:$B$1446,0))=0,"n/a",((INDEX(Historical!$C$7:$C$1437,MATCH(B95,Historical!$B$7:$B$1446,0))/INDEX(Historical!$O$7:$O$1430,MATCH(B95,Historical!$B$7:$B$1446,0)))^(1/10)-1)*100)</f>
        <v>1.803565795420603</v>
      </c>
      <c r="W95" s="760">
        <f t="shared" si="35"/>
        <v>0.83101784327004646</v>
      </c>
      <c r="X95" s="761">
        <f t="shared" si="36"/>
        <v>0.13263675730142083</v>
      </c>
      <c r="Y95" s="925"/>
      <c r="Z95" s="702">
        <f t="shared" si="37"/>
        <v>56.349206349206348</v>
      </c>
      <c r="AA95" s="935">
        <f t="shared" si="38"/>
        <v>13.722222222222221</v>
      </c>
      <c r="AB95" s="639">
        <v>12</v>
      </c>
      <c r="AC95" s="916">
        <v>1.26</v>
      </c>
      <c r="AD95" s="916">
        <v>1</v>
      </c>
      <c r="AE95" s="916">
        <v>4.17</v>
      </c>
      <c r="AF95" s="916">
        <v>1.02</v>
      </c>
      <c r="AG95" s="916">
        <v>7.3</v>
      </c>
      <c r="AH95" s="916">
        <v>33.1</v>
      </c>
      <c r="AI95" s="916">
        <v>9.7900000000000009</v>
      </c>
      <c r="AJ95" s="916">
        <v>11.3</v>
      </c>
      <c r="AK95" s="916">
        <v>13.73</v>
      </c>
      <c r="AL95" s="928">
        <v>6830</v>
      </c>
      <c r="AM95" s="922">
        <v>0.3</v>
      </c>
      <c r="AN95" s="916">
        <v>0.14000000000000001</v>
      </c>
      <c r="AO95" s="802">
        <f t="shared" si="39"/>
        <v>-8.1170069688225865</v>
      </c>
      <c r="AP95" s="803">
        <f t="shared" si="40"/>
        <v>5.6052152533996358</v>
      </c>
      <c r="AQ95" s="936">
        <f t="shared" si="41"/>
        <v>-21.128327387199786</v>
      </c>
      <c r="AR95" s="702">
        <f>INDEX(Historical!$C$7:$C$1437,MATCH(B95,Historical!$B$7:$B$1446,0))*IF(AH95="n/a",1.03,IF(AH95&lt;0,1.01,IF(AH95&gt;10,1.1,(1+AH95/100))))</f>
        <v>0.7672500000000001</v>
      </c>
      <c r="AS95" s="935">
        <f t="shared" si="42"/>
        <v>0.84236377500000015</v>
      </c>
      <c r="AT95" s="935">
        <f t="shared" si="46"/>
        <v>0.92660015250000027</v>
      </c>
      <c r="AU95" s="935">
        <f t="shared" si="46"/>
        <v>1.0192601677500004</v>
      </c>
      <c r="AV95" s="935">
        <f t="shared" si="46"/>
        <v>1.1211861845250006</v>
      </c>
      <c r="AW95" s="702">
        <f t="shared" si="43"/>
        <v>4.6766602797750014</v>
      </c>
      <c r="AX95" s="810">
        <f t="shared" si="44"/>
        <v>27.048353266483527</v>
      </c>
      <c r="AY95" s="991">
        <v>1.1499999999999999</v>
      </c>
      <c r="AZ95" s="922">
        <v>26.57</v>
      </c>
      <c r="BA95" s="922">
        <v>-10.74</v>
      </c>
      <c r="BB95" s="922">
        <v>0.98</v>
      </c>
      <c r="BC95" s="922">
        <v>2.37</v>
      </c>
      <c r="BE95" s="664">
        <v>1993</v>
      </c>
      <c r="BF95" s="946" t="e">
        <f>#VALUE!</f>
        <v>#VALUE!</v>
      </c>
      <c r="BG95" s="931">
        <v>0.89999999999999991</v>
      </c>
    </row>
    <row r="96" spans="1:59" ht="11.25" customHeight="1" x14ac:dyDescent="0.2">
      <c r="A96" s="537" t="s">
        <v>318</v>
      </c>
      <c r="B96" s="925" t="s">
        <v>319</v>
      </c>
      <c r="C96" s="988" t="s">
        <v>128</v>
      </c>
      <c r="D96" s="988" t="s">
        <v>4381</v>
      </c>
      <c r="E96" s="792">
        <v>46</v>
      </c>
      <c r="F96" s="526">
        <v>42</v>
      </c>
      <c r="G96" s="526" t="s">
        <v>115</v>
      </c>
      <c r="H96" s="526" t="s">
        <v>115</v>
      </c>
      <c r="I96" s="916">
        <v>128.05000000000001</v>
      </c>
      <c r="J96" s="702">
        <f t="shared" si="32"/>
        <v>2.8973057399453337</v>
      </c>
      <c r="K96" s="927">
        <v>0.92749999999999999</v>
      </c>
      <c r="L96" s="639">
        <v>4</v>
      </c>
      <c r="M96" s="693">
        <f t="shared" si="33"/>
        <v>3.71</v>
      </c>
      <c r="N96" s="921" t="s">
        <v>320</v>
      </c>
      <c r="O96" s="795">
        <v>0.80500000000000005</v>
      </c>
      <c r="P96" s="658">
        <v>43252</v>
      </c>
      <c r="Q96" s="658">
        <v>43281</v>
      </c>
      <c r="R96" s="693">
        <f t="shared" si="34"/>
        <v>15.217391304347819</v>
      </c>
      <c r="S96" s="759">
        <f>IF(INDEX(Historical!$D$7:$D$1437,MATCH(B96,Historical!$B$7:$B$1446,0))=0,"n/a",(INDEX(Historical!$C$7:$C$1437,MATCH(B96,Historical!$B$7:$B$1446,0))/INDEX(Historical!$D$7:$D$1437,MATCH(B96,Historical!$B$7:$B$1446,0))-1)*100)</f>
        <v>11.235955056179758</v>
      </c>
      <c r="T96" s="759">
        <f>IF(INDEX(Historical!$F$7:$F$1430,MATCH(B96,Historical!$B$7:$B$1446,0))=0,"n/a",((INDEX(Historical!$C$7:$C$1437,MATCH(B96,Historical!$B$7:$B$1446,0))/INDEX(Historical!$F$7:$F$1430,MATCH(B96,Historical!$B$7:$B$1446,0)))^(1/3)-1)*100)</f>
        <v>8.4703733566916295</v>
      </c>
      <c r="U96" s="759">
        <f>IF(INDEX(Historical!$H$7:$H$1430,MATCH(B96,Historical!$B$7:$B$1446,0))=0,"n/a",((INDEX(Historical!$C$7:$C$1437,MATCH(B96,Historical!$B$7:$B$1446,0))/INDEX(Historical!$H$7:$H$1430,MATCH(B96,Historical!$B$7:$B$1446,0)))^(1/5)-1)*100)</f>
        <v>9.4113037287753887</v>
      </c>
      <c r="V96" s="759">
        <f>IF(INDEX(Historical!$O$7:$O$1430,MATCH(B96,Historical!$B$7:$B$1446,0))=0,"n/a",((INDEX(Historical!$C$7:$C$1437,MATCH(B96,Historical!$B$7:$B$1446,0))/INDEX(Historical!$O$7:$O$1430,MATCH(B96,Historical!$B$7:$B$1446,0)))^(1/10)-1)*100)</f>
        <v>8.0334699791991149</v>
      </c>
      <c r="W96" s="760">
        <f t="shared" si="35"/>
        <v>1.1715116572469764</v>
      </c>
      <c r="X96" s="761">
        <f t="shared" si="36"/>
        <v>0.61916471899838088</v>
      </c>
      <c r="Y96" s="721"/>
      <c r="Z96" s="702">
        <f t="shared" si="37"/>
        <v>42.063492063492063</v>
      </c>
      <c r="AA96" s="935">
        <f t="shared" si="38"/>
        <v>14.518140589569162</v>
      </c>
      <c r="AB96" s="639">
        <v>12</v>
      </c>
      <c r="AC96" s="916">
        <v>8.82</v>
      </c>
      <c r="AD96" s="916">
        <v>2.95</v>
      </c>
      <c r="AE96" s="916">
        <v>2.77</v>
      </c>
      <c r="AF96" s="916">
        <v>12.68</v>
      </c>
      <c r="AG96" s="916">
        <v>102.49999999999999</v>
      </c>
      <c r="AH96" s="916">
        <v>71.3</v>
      </c>
      <c r="AI96" s="916">
        <v>8.17</v>
      </c>
      <c r="AJ96" s="916">
        <v>15.2</v>
      </c>
      <c r="AK96" s="916">
        <v>4.92</v>
      </c>
      <c r="AL96" s="928">
        <v>180040</v>
      </c>
      <c r="AM96" s="922">
        <v>0.1</v>
      </c>
      <c r="AN96" s="916">
        <v>2.2400000000000002</v>
      </c>
      <c r="AO96" s="802">
        <f t="shared" si="39"/>
        <v>-2.2095311208484407</v>
      </c>
      <c r="AP96" s="803">
        <f t="shared" si="40"/>
        <v>12.308609468720721</v>
      </c>
      <c r="AQ96" s="936">
        <f t="shared" si="41"/>
        <v>186.03808812094081</v>
      </c>
      <c r="AR96" s="702">
        <f>INDEX(Historical!$C$7:$C$1437,MATCH(B96,Historical!$B$7:$B$1446,0))*IF(AH96="n/a",1.03,IF(AH96&lt;0,1.01,IF(AH96&gt;10,1.1,(1+AH96/100))))</f>
        <v>3.8115000000000001</v>
      </c>
      <c r="AS96" s="935">
        <f t="shared" si="42"/>
        <v>4.1228995500000005</v>
      </c>
      <c r="AT96" s="935">
        <f t="shared" si="46"/>
        <v>4.32574620786</v>
      </c>
      <c r="AU96" s="935">
        <f t="shared" si="46"/>
        <v>4.5385729212867112</v>
      </c>
      <c r="AV96" s="935">
        <f t="shared" si="46"/>
        <v>4.7618707090140173</v>
      </c>
      <c r="AW96" s="702">
        <f t="shared" si="43"/>
        <v>21.560589388160729</v>
      </c>
      <c r="AX96" s="810">
        <f t="shared" si="44"/>
        <v>16.837633259008765</v>
      </c>
      <c r="AY96" s="991">
        <v>0.67</v>
      </c>
      <c r="AZ96" s="922">
        <v>33.47</v>
      </c>
      <c r="BA96" s="922">
        <v>-0.16</v>
      </c>
      <c r="BB96" s="922">
        <v>6.67</v>
      </c>
      <c r="BC96" s="922">
        <v>11.85</v>
      </c>
      <c r="BE96" s="664">
        <v>1973</v>
      </c>
      <c r="BF96" s="946" t="e">
        <f>#VALUE!</f>
        <v>#VALUE!</v>
      </c>
      <c r="BG96" s="931">
        <v>16.5</v>
      </c>
    </row>
    <row r="97" spans="1:59" ht="11.25" customHeight="1" x14ac:dyDescent="0.2">
      <c r="A97" s="537" t="s">
        <v>323</v>
      </c>
      <c r="B97" s="925" t="s">
        <v>324</v>
      </c>
      <c r="C97" s="988" t="s">
        <v>128</v>
      </c>
      <c r="D97" s="988" t="s">
        <v>4388</v>
      </c>
      <c r="E97" s="792">
        <v>63</v>
      </c>
      <c r="F97" s="526">
        <v>5</v>
      </c>
      <c r="G97" s="526" t="s">
        <v>37</v>
      </c>
      <c r="H97" s="526" t="s">
        <v>115</v>
      </c>
      <c r="I97" s="916">
        <v>106.48</v>
      </c>
      <c r="J97" s="702">
        <f t="shared" si="32"/>
        <v>2.8020285499624342</v>
      </c>
      <c r="K97" s="927">
        <v>0.74590000000000001</v>
      </c>
      <c r="L97" s="639">
        <v>4</v>
      </c>
      <c r="M97" s="693">
        <f t="shared" si="33"/>
        <v>2.9836</v>
      </c>
      <c r="N97" s="921" t="s">
        <v>107</v>
      </c>
      <c r="O97" s="795">
        <v>0.71719999999999995</v>
      </c>
      <c r="P97" s="915">
        <v>43572</v>
      </c>
      <c r="Q97" s="915">
        <v>43600</v>
      </c>
      <c r="R97" s="693">
        <f t="shared" si="34"/>
        <v>4.001673173452323</v>
      </c>
      <c r="S97" s="759">
        <f>IF(INDEX(Historical!$D$7:$D$1437,MATCH(B97,Historical!$B$7:$B$1446,0))=0,"n/a",(INDEX(Historical!$C$7:$C$1437,MATCH(B97,Historical!$B$7:$B$1446,0))/INDEX(Historical!$D$7:$D$1437,MATCH(B97,Historical!$B$7:$B$1446,0))-1)*100)</f>
        <v>3.7578059379907325</v>
      </c>
      <c r="T97" s="759">
        <f>IF(INDEX(Historical!$F$7:$F$1430,MATCH(B97,Historical!$B$7:$B$1446,0))=0,"n/a",((INDEX(Historical!$C$7:$C$1437,MATCH(B97,Historical!$B$7:$B$1446,0))/INDEX(Historical!$F$7:$F$1430,MATCH(B97,Historical!$B$7:$B$1446,0)))^(1/3)-1)*100)</f>
        <v>2.5782945017231329</v>
      </c>
      <c r="U97" s="759">
        <f>IF(INDEX(Historical!$H$7:$H$1430,MATCH(B97,Historical!$B$7:$B$1446,0))=0,"n/a",((INDEX(Historical!$C$7:$C$1437,MATCH(B97,Historical!$B$7:$B$1446,0))/INDEX(Historical!$H$7:$H$1430,MATCH(B97,Historical!$B$7:$B$1446,0)))^(1/5)-1)*100)</f>
        <v>3.7239529350821643</v>
      </c>
      <c r="V97" s="759">
        <f>IF(INDEX(Historical!$O$7:$O$1430,MATCH(B97,Historical!$B$7:$B$1446,0))=0,"n/a",((INDEX(Historical!$C$7:$C$1437,MATCH(B97,Historical!$B$7:$B$1446,0))/INDEX(Historical!$O$7:$O$1430,MATCH(B97,Historical!$B$7:$B$1446,0)))^(1/10)-1)*100)</f>
        <v>6.2470818736873879</v>
      </c>
      <c r="W97" s="760">
        <f t="shared" si="35"/>
        <v>0.59611079386799726</v>
      </c>
      <c r="X97" s="761">
        <f t="shared" si="36"/>
        <v>2.4826352900547763</v>
      </c>
      <c r="Y97" s="925"/>
      <c r="Z97" s="702">
        <f t="shared" si="37"/>
        <v>71.549160671462829</v>
      </c>
      <c r="AA97" s="935">
        <f t="shared" si="38"/>
        <v>25.534772182254198</v>
      </c>
      <c r="AB97" s="639">
        <v>6</v>
      </c>
      <c r="AC97" s="916">
        <v>4.17</v>
      </c>
      <c r="AD97" s="916">
        <v>4.1100000000000003</v>
      </c>
      <c r="AE97" s="916">
        <v>3.98</v>
      </c>
      <c r="AF97" s="916">
        <v>4.93</v>
      </c>
      <c r="AG97" s="916">
        <v>20.5</v>
      </c>
      <c r="AH97" s="916">
        <v>5.6000000000000005</v>
      </c>
      <c r="AI97" s="916">
        <v>6.11</v>
      </c>
      <c r="AJ97" s="916">
        <v>1.5</v>
      </c>
      <c r="AK97" s="916">
        <v>6.22</v>
      </c>
      <c r="AL97" s="928">
        <v>267170</v>
      </c>
      <c r="AM97" s="922">
        <v>0.1</v>
      </c>
      <c r="AN97" s="916">
        <v>0.56000000000000005</v>
      </c>
      <c r="AO97" s="802">
        <f t="shared" si="39"/>
        <v>-19.008790697209598</v>
      </c>
      <c r="AP97" s="803">
        <f t="shared" si="40"/>
        <v>6.5259814850445981</v>
      </c>
      <c r="AQ97" s="936">
        <f t="shared" si="41"/>
        <v>136.536515253413</v>
      </c>
      <c r="AR97" s="702">
        <f>INDEX(Historical!$C$7:$C$1437,MATCH(B97,Historical!$B$7:$B$1446,0))*IF(AH97="n/a",1.03,IF(AH97&lt;0,1.01,IF(AH97&gt;10,1.1,(1+AH97/100))))</f>
        <v>3.0003072000000004</v>
      </c>
      <c r="AS97" s="935">
        <f t="shared" si="42"/>
        <v>3.18362596992</v>
      </c>
      <c r="AT97" s="935">
        <f t="shared" si="46"/>
        <v>3.381647505249024</v>
      </c>
      <c r="AU97" s="935">
        <f t="shared" si="46"/>
        <v>3.5919859800755134</v>
      </c>
      <c r="AV97" s="935">
        <f t="shared" si="46"/>
        <v>3.8154075080362104</v>
      </c>
      <c r="AW97" s="702">
        <f t="shared" si="43"/>
        <v>16.972974163280746</v>
      </c>
      <c r="AX97" s="810">
        <f t="shared" si="44"/>
        <v>15.940058380241121</v>
      </c>
      <c r="AY97" s="991">
        <v>0.36</v>
      </c>
      <c r="AZ97" s="922">
        <v>50.54</v>
      </c>
      <c r="BA97" s="922">
        <v>-0.67</v>
      </c>
      <c r="BB97" s="922">
        <v>4.2</v>
      </c>
      <c r="BC97" s="922">
        <v>16.600000000000001</v>
      </c>
      <c r="BE97" s="664">
        <v>1957</v>
      </c>
      <c r="BF97" s="946" t="e">
        <f>#VALUE!</f>
        <v>#VALUE!</v>
      </c>
      <c r="BG97" s="931">
        <v>8.9</v>
      </c>
    </row>
    <row r="98" spans="1:59" ht="11.25" customHeight="1" x14ac:dyDescent="0.2">
      <c r="A98" s="537" t="s">
        <v>312</v>
      </c>
      <c r="B98" s="925" t="s">
        <v>313</v>
      </c>
      <c r="C98" s="988" t="s">
        <v>112</v>
      </c>
      <c r="D98" s="988" t="s">
        <v>213</v>
      </c>
      <c r="E98" s="792">
        <v>63</v>
      </c>
      <c r="F98" s="526">
        <v>6</v>
      </c>
      <c r="G98" s="526" t="s">
        <v>37</v>
      </c>
      <c r="H98" s="526" t="s">
        <v>37</v>
      </c>
      <c r="I98" s="916">
        <v>181.08</v>
      </c>
      <c r="J98" s="702">
        <f t="shared" si="32"/>
        <v>1.9438922023415062</v>
      </c>
      <c r="K98" s="927">
        <v>0.88</v>
      </c>
      <c r="L98" s="639">
        <v>4</v>
      </c>
      <c r="M98" s="693">
        <f t="shared" si="33"/>
        <v>3.52</v>
      </c>
      <c r="N98" s="921" t="s">
        <v>296</v>
      </c>
      <c r="O98" s="795">
        <v>0.76</v>
      </c>
      <c r="P98" s="915">
        <v>43594</v>
      </c>
      <c r="Q98" s="915">
        <v>43623</v>
      </c>
      <c r="R98" s="693">
        <f t="shared" si="34"/>
        <v>15.789473684210526</v>
      </c>
      <c r="S98" s="759">
        <f>IF(INDEX(Historical!$D$7:$D$1437,MATCH(B98,Historical!$B$7:$B$1446,0))=0,"n/a",(INDEX(Historical!$C$7:$C$1437,MATCH(B98,Historical!$B$7:$B$1446,0))/INDEX(Historical!$D$7:$D$1437,MATCH(B98,Historical!$B$7:$B$1446,0))-1)*100)</f>
        <v>11.363636363636353</v>
      </c>
      <c r="T98" s="759">
        <f>IF(INDEX(Historical!$F$7:$F$1430,MATCH(B98,Historical!$B$7:$B$1446,0))=0,"n/a",((INDEX(Historical!$C$7:$C$1437,MATCH(B98,Historical!$B$7:$B$1446,0))/INDEX(Historical!$F$7:$F$1430,MATCH(B98,Historical!$B$7:$B$1446,0)))^(1/3)-1)*100)</f>
        <v>5.2726599609396629</v>
      </c>
      <c r="U98" s="759">
        <f>IF(INDEX(Historical!$H$7:$H$1430,MATCH(B98,Historical!$B$7:$B$1446,0))=0,"n/a",((INDEX(Historical!$C$7:$C$1437,MATCH(B98,Historical!$B$7:$B$1446,0))/INDEX(Historical!$H$7:$H$1430,MATCH(B98,Historical!$B$7:$B$1446,0)))^(1/5)-1)*100)</f>
        <v>10.556801476705168</v>
      </c>
      <c r="V98" s="759">
        <f>IF(INDEX(Historical!$O$7:$O$1430,MATCH(B98,Historical!$B$7:$B$1446,0))=0,"n/a",((INDEX(Historical!$C$7:$C$1437,MATCH(B98,Historical!$B$7:$B$1446,0))/INDEX(Historical!$O$7:$O$1430,MATCH(B98,Historical!$B$7:$B$1446,0)))^(1/10)-1)*100)</f>
        <v>12.319704007936782</v>
      </c>
      <c r="W98" s="760">
        <f t="shared" si="35"/>
        <v>0.85690382414253696</v>
      </c>
      <c r="X98" s="761">
        <f t="shared" si="36"/>
        <v>0.94257156042010415</v>
      </c>
      <c r="Y98" s="926" t="s">
        <v>153</v>
      </c>
      <c r="Z98" s="702">
        <f t="shared" si="37"/>
        <v>32.653061224489797</v>
      </c>
      <c r="AA98" s="935">
        <f t="shared" si="38"/>
        <v>16.797773654916515</v>
      </c>
      <c r="AB98" s="639">
        <v>6</v>
      </c>
      <c r="AC98" s="916">
        <v>10.78</v>
      </c>
      <c r="AD98" s="916">
        <v>1.84</v>
      </c>
      <c r="AE98" s="916">
        <v>1.63</v>
      </c>
      <c r="AF98" s="916">
        <v>4.0599999999999996</v>
      </c>
      <c r="AG98" s="916">
        <v>23.799999999999997</v>
      </c>
      <c r="AH98" s="916">
        <v>46.300000000000004</v>
      </c>
      <c r="AI98" s="916">
        <v>7.04</v>
      </c>
      <c r="AJ98" s="916">
        <v>11.200000000000001</v>
      </c>
      <c r="AK98" s="916">
        <v>9.120000000000001</v>
      </c>
      <c r="AL98" s="928">
        <v>23610</v>
      </c>
      <c r="AM98" s="922">
        <v>0.1</v>
      </c>
      <c r="AN98" s="916">
        <v>0.94</v>
      </c>
      <c r="AO98" s="802">
        <f t="shared" si="39"/>
        <v>-4.2970799758698419</v>
      </c>
      <c r="AP98" s="803">
        <f t="shared" si="40"/>
        <v>12.500693679046673</v>
      </c>
      <c r="AQ98" s="936">
        <f t="shared" si="41"/>
        <v>74.099538628479294</v>
      </c>
      <c r="AR98" s="702">
        <f>INDEX(Historical!$C$7:$C$1437,MATCH(B98,Historical!$B$7:$B$1446,0))*IF(AH98="n/a",1.03,IF(AH98&lt;0,1.01,IF(AH98&gt;10,1.1,(1+AH98/100))))</f>
        <v>3.234</v>
      </c>
      <c r="AS98" s="935">
        <f t="shared" si="42"/>
        <v>3.4616736000000001</v>
      </c>
      <c r="AT98" s="935">
        <f t="shared" si="46"/>
        <v>3.7773782323199998</v>
      </c>
      <c r="AU98" s="935">
        <f t="shared" si="46"/>
        <v>4.1218751271075833</v>
      </c>
      <c r="AV98" s="935">
        <f t="shared" si="46"/>
        <v>4.4977901386997949</v>
      </c>
      <c r="AW98" s="702">
        <f t="shared" si="43"/>
        <v>19.092717098127377</v>
      </c>
      <c r="AX98" s="810">
        <f t="shared" si="44"/>
        <v>10.543802241068796</v>
      </c>
      <c r="AY98" s="991">
        <v>1.46</v>
      </c>
      <c r="AZ98" s="922">
        <v>28.59</v>
      </c>
      <c r="BA98" s="922">
        <v>-6.2700000000000005</v>
      </c>
      <c r="BB98" s="922">
        <v>2.31</v>
      </c>
      <c r="BC98" s="922">
        <v>7.3999999999999995</v>
      </c>
      <c r="BE98" s="664">
        <v>1957</v>
      </c>
      <c r="BF98" s="946" t="e">
        <f>#VALUE!</f>
        <v>#VALUE!</v>
      </c>
      <c r="BG98" s="931">
        <v>9</v>
      </c>
    </row>
    <row r="99" spans="1:59" ht="11.25" customHeight="1" x14ac:dyDescent="0.2">
      <c r="A99" s="609" t="s">
        <v>314</v>
      </c>
      <c r="B99" s="925" t="s">
        <v>315</v>
      </c>
      <c r="C99" s="988" t="s">
        <v>112</v>
      </c>
      <c r="D99" s="988" t="s">
        <v>213</v>
      </c>
      <c r="E99" s="792">
        <v>43</v>
      </c>
      <c r="F99" s="526">
        <v>61</v>
      </c>
      <c r="G99" s="526" t="s">
        <v>37</v>
      </c>
      <c r="H99" s="526" t="s">
        <v>37</v>
      </c>
      <c r="I99" s="916">
        <v>38.99</v>
      </c>
      <c r="J99" s="702">
        <f t="shared" si="32"/>
        <v>1.8466273403436775</v>
      </c>
      <c r="K99" s="934">
        <v>0.18</v>
      </c>
      <c r="L99" s="639">
        <v>4</v>
      </c>
      <c r="M99" s="693">
        <f t="shared" si="33"/>
        <v>0.72</v>
      </c>
      <c r="N99" s="921" t="s">
        <v>273</v>
      </c>
      <c r="O99" s="795">
        <v>0.17499999999999999</v>
      </c>
      <c r="P99" s="915">
        <v>43489</v>
      </c>
      <c r="Q99" s="915">
        <v>43504</v>
      </c>
      <c r="R99" s="693">
        <f t="shared" si="34"/>
        <v>2.8571428571428599</v>
      </c>
      <c r="S99" s="759">
        <f>IF(INDEX(Historical!$D$7:$D$1437,MATCH(B99,Historical!$B$7:$B$1446,0))=0,"n/a",(INDEX(Historical!$C$7:$C$1437,MATCH(B99,Historical!$B$7:$B$1446,0))/INDEX(Historical!$D$7:$D$1437,MATCH(B99,Historical!$B$7:$B$1446,0))-1)*100)</f>
        <v>-23.913043478260875</v>
      </c>
      <c r="T99" s="759">
        <f>IF(INDEX(Historical!$F$7:$F$1430,MATCH(B99,Historical!$B$7:$B$1446,0))=0,"n/a",((INDEX(Historical!$C$7:$C$1437,MATCH(B99,Historical!$B$7:$B$1446,0))/INDEX(Historical!$F$7:$F$1430,MATCH(B99,Historical!$B$7:$B$1446,0)))^(1/3)-1)*100)</f>
        <v>-6.3890951597686545</v>
      </c>
      <c r="U99" s="759">
        <f>IF(INDEX(Historical!$H$7:$H$1430,MATCH(B99,Historical!$B$7:$B$1446,0))=0,"n/a",((INDEX(Historical!$C$7:$C$1437,MATCH(B99,Historical!$B$7:$B$1446,0))/INDEX(Historical!$H$7:$H$1430,MATCH(B99,Historical!$B$7:$B$1446,0)))^(1/5)-1)*100)</f>
        <v>1.8084002320198911</v>
      </c>
      <c r="V99" s="759">
        <f>IF(INDEX(Historical!$O$7:$O$1430,MATCH(B99,Historical!$B$7:$B$1446,0))=0,"n/a",((INDEX(Historical!$C$7:$C$1437,MATCH(B99,Historical!$B$7:$B$1446,0))/INDEX(Historical!$O$7:$O$1430,MATCH(B99,Historical!$B$7:$B$1446,0)))^(1/10)-1)*100)</f>
        <v>4.4402826834626152</v>
      </c>
      <c r="W99" s="760">
        <f t="shared" si="35"/>
        <v>0.40727141962269547</v>
      </c>
      <c r="X99" s="761" t="str">
        <f t="shared" si="36"/>
        <v>n/a</v>
      </c>
      <c r="Y99" s="728"/>
      <c r="Z99" s="702">
        <f t="shared" si="37"/>
        <v>36.923076923076927</v>
      </c>
      <c r="AA99" s="935">
        <f t="shared" si="38"/>
        <v>19.994871794871795</v>
      </c>
      <c r="AB99" s="639">
        <v>12</v>
      </c>
      <c r="AC99" s="916">
        <v>1.95</v>
      </c>
      <c r="AD99" s="916">
        <v>2.89</v>
      </c>
      <c r="AE99" s="916">
        <v>2.31</v>
      </c>
      <c r="AF99" s="916">
        <v>3.67</v>
      </c>
      <c r="AG99" s="916">
        <v>18.899999999999999</v>
      </c>
      <c r="AH99" s="918">
        <v>103.89999999999999</v>
      </c>
      <c r="AI99" s="918">
        <v>10.91</v>
      </c>
      <c r="AJ99" s="916">
        <v>-4.7</v>
      </c>
      <c r="AK99" s="916">
        <v>6.9</v>
      </c>
      <c r="AL99" s="928">
        <v>6740</v>
      </c>
      <c r="AM99" s="922">
        <v>0.2</v>
      </c>
      <c r="AN99" s="916">
        <v>0</v>
      </c>
      <c r="AO99" s="802">
        <f t="shared" si="39"/>
        <v>-16.339844222508226</v>
      </c>
      <c r="AP99" s="803">
        <f t="shared" si="40"/>
        <v>3.6550275723635686</v>
      </c>
      <c r="AQ99" s="936">
        <f t="shared" si="41"/>
        <v>80.593071710565752</v>
      </c>
      <c r="AR99" s="702">
        <f>INDEX(Historical!$C$7:$C$1437,MATCH(B99,Historical!$B$7:$B$1446,0))*IF(AH99="n/a",1.03,IF(AH99&lt;0,1.01,IF(AH99&gt;10,1.1,(1+AH99/100))))</f>
        <v>1.1550000000000002</v>
      </c>
      <c r="AS99" s="935">
        <f t="shared" si="42"/>
        <v>1.2705000000000004</v>
      </c>
      <c r="AT99" s="935">
        <f t="shared" si="46"/>
        <v>1.3581645000000004</v>
      </c>
      <c r="AU99" s="935">
        <f t="shared" si="46"/>
        <v>1.4518778505000005</v>
      </c>
      <c r="AV99" s="935">
        <f t="shared" si="46"/>
        <v>1.5520574221845005</v>
      </c>
      <c r="AW99" s="702">
        <f t="shared" si="43"/>
        <v>6.7875997726845014</v>
      </c>
      <c r="AX99" s="810">
        <f t="shared" si="44"/>
        <v>17.408565716041295</v>
      </c>
      <c r="AY99" s="991">
        <v>1.17</v>
      </c>
      <c r="AZ99" s="922">
        <v>10.45</v>
      </c>
      <c r="BA99" s="922">
        <v>-16.919999999999998</v>
      </c>
      <c r="BB99" s="922">
        <v>-7.22</v>
      </c>
      <c r="BC99" s="922">
        <v>-6.4600000000000009</v>
      </c>
      <c r="BE99" s="664">
        <v>1977</v>
      </c>
      <c r="BF99" s="946" t="e">
        <f>#VALUE!</f>
        <v>#VALUE!</v>
      </c>
      <c r="BG99" s="931">
        <v>9.4</v>
      </c>
    </row>
    <row r="100" spans="1:59" ht="11.25" customHeight="1" x14ac:dyDescent="0.2">
      <c r="A100" s="537" t="s">
        <v>321</v>
      </c>
      <c r="B100" s="925" t="s">
        <v>322</v>
      </c>
      <c r="C100" s="988" t="s">
        <v>123</v>
      </c>
      <c r="D100" s="988" t="s">
        <v>4205</v>
      </c>
      <c r="E100" s="792">
        <v>47</v>
      </c>
      <c r="F100" s="526">
        <v>37</v>
      </c>
      <c r="G100" s="526" t="s">
        <v>37</v>
      </c>
      <c r="H100" s="526" t="s">
        <v>115</v>
      </c>
      <c r="I100" s="916">
        <v>117.5</v>
      </c>
      <c r="J100" s="702">
        <f t="shared" si="32"/>
        <v>1.6340425531914893</v>
      </c>
      <c r="K100" s="927">
        <v>0.48</v>
      </c>
      <c r="L100" s="639">
        <v>4</v>
      </c>
      <c r="M100" s="693">
        <f t="shared" si="33"/>
        <v>1.92</v>
      </c>
      <c r="N100" s="921" t="s">
        <v>111</v>
      </c>
      <c r="O100" s="795">
        <v>0.45</v>
      </c>
      <c r="P100" s="915">
        <v>43321</v>
      </c>
      <c r="Q100" s="915">
        <v>43355</v>
      </c>
      <c r="R100" s="693">
        <f t="shared" si="34"/>
        <v>6.6666666666666599</v>
      </c>
      <c r="S100" s="759">
        <f>IF(INDEX(Historical!$D$7:$D$1437,MATCH(B100,Historical!$B$7:$B$1446,0))=0,"n/a",(INDEX(Historical!$C$7:$C$1437,MATCH(B100,Historical!$B$7:$B$1446,0))/INDEX(Historical!$D$7:$D$1437,MATCH(B100,Historical!$B$7:$B$1446,0))-1)*100)</f>
        <v>9.4117647058823408</v>
      </c>
      <c r="T100" s="759">
        <f>IF(INDEX(Historical!$F$7:$F$1430,MATCH(B100,Historical!$B$7:$B$1446,0))=0,"n/a",((INDEX(Historical!$C$7:$C$1437,MATCH(B100,Historical!$B$7:$B$1446,0))/INDEX(Historical!$F$7:$F$1430,MATCH(B100,Historical!$B$7:$B$1446,0)))^(1/3)-1)*100)</f>
        <v>9.5432196662554869</v>
      </c>
      <c r="U100" s="759">
        <f>IF(INDEX(Historical!$H$7:$H$1430,MATCH(B100,Historical!$B$7:$B$1446,0))=0,"n/a",((INDEX(Historical!$C$7:$C$1437,MATCH(B100,Historical!$B$7:$B$1446,0))/INDEX(Historical!$H$7:$H$1430,MATCH(B100,Historical!$B$7:$B$1446,0)))^(1/5)-1)*100)</f>
        <v>8.9796765975817205</v>
      </c>
      <c r="V100" s="759">
        <f>IF(INDEX(Historical!$O$7:$O$1430,MATCH(B100,Historical!$B$7:$B$1446,0))=0,"n/a",((INDEX(Historical!$C$7:$C$1437,MATCH(B100,Historical!$B$7:$B$1446,0))/INDEX(Historical!$O$7:$O$1430,MATCH(B100,Historical!$B$7:$B$1446,0)))^(1/10)-1)*100)</f>
        <v>5.9350474316304691</v>
      </c>
      <c r="W100" s="760">
        <f t="shared" si="35"/>
        <v>1.5129915474179849</v>
      </c>
      <c r="X100" s="761">
        <f t="shared" si="36"/>
        <v>0.70706114941588349</v>
      </c>
      <c r="Y100" s="716"/>
      <c r="Z100" s="702">
        <f t="shared" si="37"/>
        <v>35.955056179775283</v>
      </c>
      <c r="AA100" s="935">
        <f t="shared" si="38"/>
        <v>22.00374531835206</v>
      </c>
      <c r="AB100" s="639">
        <v>12</v>
      </c>
      <c r="AC100" s="916">
        <v>5.34</v>
      </c>
      <c r="AD100" s="916">
        <v>2.2999999999999998</v>
      </c>
      <c r="AE100" s="916">
        <v>1.83</v>
      </c>
      <c r="AF100" s="916">
        <v>5.67</v>
      </c>
      <c r="AG100" s="916">
        <v>26.900000000000002</v>
      </c>
      <c r="AH100" s="916">
        <v>-8.4</v>
      </c>
      <c r="AI100" s="916">
        <v>10.059999999999999</v>
      </c>
      <c r="AJ100" s="916">
        <v>12.7</v>
      </c>
      <c r="AK100" s="916">
        <v>9.59</v>
      </c>
      <c r="AL100" s="928">
        <v>27810</v>
      </c>
      <c r="AM100" s="922">
        <v>0.1</v>
      </c>
      <c r="AN100" s="916">
        <v>1.08</v>
      </c>
      <c r="AO100" s="802">
        <f t="shared" si="39"/>
        <v>-11.390026167578849</v>
      </c>
      <c r="AP100" s="803">
        <f t="shared" si="40"/>
        <v>10.61371915077321</v>
      </c>
      <c r="AQ100" s="936">
        <f t="shared" si="41"/>
        <v>135.47704389652765</v>
      </c>
      <c r="AR100" s="702">
        <f>INDEX(Historical!$C$7:$C$1437,MATCH(B100,Historical!$B$7:$B$1446,0))*IF(AH100="n/a",1.03,IF(AH100&lt;0,1.01,IF(AH100&gt;10,1.1,(1+AH100/100))))</f>
        <v>1.8786</v>
      </c>
      <c r="AS100" s="935">
        <f t="shared" si="42"/>
        <v>2.0664600000000002</v>
      </c>
      <c r="AT100" s="935">
        <f t="shared" si="46"/>
        <v>2.2646335140000002</v>
      </c>
      <c r="AU100" s="935">
        <f t="shared" si="46"/>
        <v>2.4818118679926005</v>
      </c>
      <c r="AV100" s="935">
        <f t="shared" si="46"/>
        <v>2.7198176261330911</v>
      </c>
      <c r="AW100" s="702">
        <f t="shared" si="43"/>
        <v>11.411323008125692</v>
      </c>
      <c r="AX100" s="810">
        <f t="shared" si="44"/>
        <v>9.711764262234631</v>
      </c>
      <c r="AY100" s="991">
        <v>1.18</v>
      </c>
      <c r="AZ100" s="922">
        <v>24.51</v>
      </c>
      <c r="BA100" s="922">
        <v>-3.1199999999999997</v>
      </c>
      <c r="BB100" s="922">
        <v>4.2</v>
      </c>
      <c r="BC100" s="922">
        <v>9.17</v>
      </c>
      <c r="BE100" s="664">
        <v>1972</v>
      </c>
      <c r="BF100" s="946" t="e">
        <f>#VALUE!</f>
        <v>#VALUE!</v>
      </c>
      <c r="BG100" s="931">
        <v>7.8</v>
      </c>
    </row>
    <row r="101" spans="1:59" ht="11.25" customHeight="1" x14ac:dyDescent="0.2">
      <c r="A101" s="609" t="s">
        <v>747</v>
      </c>
      <c r="B101" s="925" t="s">
        <v>748</v>
      </c>
      <c r="C101" s="988" t="s">
        <v>108</v>
      </c>
      <c r="D101" s="988" t="s">
        <v>4373</v>
      </c>
      <c r="E101" s="792">
        <v>26</v>
      </c>
      <c r="F101" s="526">
        <v>114</v>
      </c>
      <c r="G101" s="526" t="s">
        <v>106</v>
      </c>
      <c r="H101" s="526" t="s">
        <v>106</v>
      </c>
      <c r="I101" s="924">
        <v>23.25</v>
      </c>
      <c r="J101" s="702">
        <f t="shared" si="32"/>
        <v>1.5483870967741935</v>
      </c>
      <c r="K101" s="927">
        <v>0.18</v>
      </c>
      <c r="L101" s="639">
        <v>2</v>
      </c>
      <c r="M101" s="693">
        <f t="shared" si="33"/>
        <v>0.36</v>
      </c>
      <c r="N101" s="921" t="s">
        <v>231</v>
      </c>
      <c r="O101" s="799">
        <v>0.1767</v>
      </c>
      <c r="P101" s="915">
        <v>43475</v>
      </c>
      <c r="Q101" s="915">
        <v>43496</v>
      </c>
      <c r="R101" s="693">
        <f t="shared" si="34"/>
        <v>1.8675721561969425</v>
      </c>
      <c r="S101" s="759">
        <f>IF(INDEX(Historical!$D$7:$D$1437,MATCH(B101,Historical!$B$7:$B$1446,0))=0,"n/a",(INDEX(Historical!$C$7:$C$1437,MATCH(B101,Historical!$B$7:$B$1446,0))/INDEX(Historical!$D$7:$D$1437,MATCH(B101,Historical!$B$7:$B$1446,0))-1)*100)</f>
        <v>5.2187500000000053</v>
      </c>
      <c r="T101" s="759">
        <f>IF(INDEX(Historical!$F$7:$F$1430,MATCH(B101,Historical!$B$7:$B$1446,0))=0,"n/a",((INDEX(Historical!$C$7:$C$1437,MATCH(B101,Historical!$B$7:$B$1446,0))/INDEX(Historical!$F$7:$F$1430,MATCH(B101,Historical!$B$7:$B$1446,0)))^(1/3)-1)*100)</f>
        <v>7.1972159317675644</v>
      </c>
      <c r="U101" s="759">
        <f>IF(INDEX(Historical!$H$7:$H$1430,MATCH(B101,Historical!$B$7:$B$1446,0))=0,"n/a",((INDEX(Historical!$C$7:$C$1437,MATCH(B101,Historical!$B$7:$B$1446,0))/INDEX(Historical!$H$7:$H$1430,MATCH(B101,Historical!$B$7:$B$1446,0)))^(1/5)-1)*100)</f>
        <v>5.5783156524186639</v>
      </c>
      <c r="V101" s="759">
        <f>IF(INDEX(Historical!$O$7:$O$1430,MATCH(B101,Historical!$B$7:$B$1446,0))=0,"n/a",((INDEX(Historical!$C$7:$C$1437,MATCH(B101,Historical!$B$7:$B$1446,0))/INDEX(Historical!$O$7:$O$1430,MATCH(B101,Historical!$B$7:$B$1446,0)))^(1/10)-1)*100)</f>
        <v>5.2122946531158787</v>
      </c>
      <c r="W101" s="760">
        <f t="shared" si="35"/>
        <v>1.0702226224075764</v>
      </c>
      <c r="X101" s="761" t="str">
        <f t="shared" si="36"/>
        <v>n/a</v>
      </c>
      <c r="Y101" s="728" t="s">
        <v>4426</v>
      </c>
      <c r="Z101" s="702" t="str">
        <f t="shared" si="37"/>
        <v>n/a</v>
      </c>
      <c r="AA101" s="935" t="str">
        <f t="shared" si="38"/>
        <v>n/a</v>
      </c>
      <c r="AB101" s="639">
        <v>12</v>
      </c>
      <c r="AC101" s="916" t="s">
        <v>137</v>
      </c>
      <c r="AD101" s="916" t="s">
        <v>137</v>
      </c>
      <c r="AE101" s="916" t="s">
        <v>137</v>
      </c>
      <c r="AF101" s="916" t="s">
        <v>137</v>
      </c>
      <c r="AG101" s="916" t="s">
        <v>137</v>
      </c>
      <c r="AH101" s="916" t="s">
        <v>137</v>
      </c>
      <c r="AI101" s="916" t="s">
        <v>137</v>
      </c>
      <c r="AJ101" s="916" t="s">
        <v>137</v>
      </c>
      <c r="AK101" s="916" t="s">
        <v>137</v>
      </c>
      <c r="AL101" s="928" t="s">
        <v>137</v>
      </c>
      <c r="AM101" s="922" t="s">
        <v>137</v>
      </c>
      <c r="AN101" s="916" t="s">
        <v>137</v>
      </c>
      <c r="AO101" s="802" t="str">
        <f t="shared" si="39"/>
        <v>n/a</v>
      </c>
      <c r="AP101" s="803">
        <f t="shared" si="40"/>
        <v>7.126702749192857</v>
      </c>
      <c r="AQ101" s="936" t="str">
        <f t="shared" si="41"/>
        <v>n/a</v>
      </c>
      <c r="AR101" s="702">
        <f>INDEX(Historical!$C$7:$C$1437,MATCH(B101,Historical!$B$7:$B$1446,0))*IF(AH101="n/a",1.03,IF(AH101&lt;0,1.01,IF(AH101&gt;10,1.1,(1+AH101/100))))</f>
        <v>0.34680100000000003</v>
      </c>
      <c r="AS101" s="935">
        <f t="shared" si="42"/>
        <v>0.35720503000000003</v>
      </c>
      <c r="AT101" s="935">
        <f t="shared" si="46"/>
        <v>0.36792118090000003</v>
      </c>
      <c r="AU101" s="935">
        <f t="shared" si="46"/>
        <v>0.37895881632700007</v>
      </c>
      <c r="AV101" s="935">
        <f t="shared" si="46"/>
        <v>0.39032758081681007</v>
      </c>
      <c r="AW101" s="702">
        <f t="shared" si="43"/>
        <v>1.8412136080438104</v>
      </c>
      <c r="AX101" s="810">
        <f t="shared" si="44"/>
        <v>7.9191983141669269</v>
      </c>
      <c r="AY101" s="991" t="s">
        <v>137</v>
      </c>
      <c r="AZ101" s="922" t="s">
        <v>137</v>
      </c>
      <c r="BA101" s="922" t="s">
        <v>137</v>
      </c>
      <c r="BB101" s="922" t="s">
        <v>137</v>
      </c>
      <c r="BC101" s="922" t="s">
        <v>137</v>
      </c>
      <c r="BD101" s="960" t="s">
        <v>4298</v>
      </c>
      <c r="BE101" s="664">
        <v>1994</v>
      </c>
      <c r="BF101" s="946" t="e">
        <f>#VALUE!</f>
        <v>#VALUE!</v>
      </c>
      <c r="BG101" s="931" t="s">
        <v>137</v>
      </c>
    </row>
    <row r="102" spans="1:59" s="838" customFormat="1" ht="11.25" customHeight="1" x14ac:dyDescent="0.2">
      <c r="A102" s="697" t="s">
        <v>325</v>
      </c>
      <c r="B102" s="846" t="s">
        <v>326</v>
      </c>
      <c r="C102" s="988" t="s">
        <v>108</v>
      </c>
      <c r="D102" s="988" t="s">
        <v>118</v>
      </c>
      <c r="E102" s="818">
        <v>43</v>
      </c>
      <c r="F102" s="526">
        <v>57</v>
      </c>
      <c r="G102" s="1171" t="s">
        <v>37</v>
      </c>
      <c r="H102" s="1171" t="s">
        <v>37</v>
      </c>
      <c r="I102" s="831">
        <v>81.33</v>
      </c>
      <c r="J102" s="820">
        <f t="shared" si="32"/>
        <v>1.0820115578507317</v>
      </c>
      <c r="K102" s="821">
        <v>0.22</v>
      </c>
      <c r="L102" s="822">
        <v>4</v>
      </c>
      <c r="M102" s="823">
        <f t="shared" si="33"/>
        <v>0.88</v>
      </c>
      <c r="N102" s="824" t="s">
        <v>327</v>
      </c>
      <c r="O102" s="825">
        <v>0.21</v>
      </c>
      <c r="P102" s="842">
        <v>43250</v>
      </c>
      <c r="Q102" s="842">
        <v>43271</v>
      </c>
      <c r="R102" s="823">
        <f t="shared" si="34"/>
        <v>4.7619047619047663</v>
      </c>
      <c r="S102" s="759">
        <f>IF(INDEX(Historical!$D$7:$D$1437,MATCH(B102,Historical!$B$7:$B$1446,0))=0,"n/a",(INDEX(Historical!$C$7:$C$1437,MATCH(B102,Historical!$B$7:$B$1446,0))/INDEX(Historical!$D$7:$D$1437,MATCH(B102,Historical!$B$7:$B$1446,0))-1)*100)</f>
        <v>4.8192771084337283</v>
      </c>
      <c r="T102" s="759">
        <f>IF(INDEX(Historical!$F$7:$F$1430,MATCH(B102,Historical!$B$7:$B$1446,0))=0,"n/a",((INDEX(Historical!$C$7:$C$1437,MATCH(B102,Historical!$B$7:$B$1446,0))/INDEX(Historical!$F$7:$F$1430,MATCH(B102,Historical!$B$7:$B$1446,0)))^(1/3)-1)*100)</f>
        <v>5.0717574498580165</v>
      </c>
      <c r="U102" s="759">
        <f>IF(INDEX(Historical!$H$7:$H$1430,MATCH(B102,Historical!$B$7:$B$1446,0))=0,"n/a",((INDEX(Historical!$C$7:$C$1437,MATCH(B102,Historical!$B$7:$B$1446,0))/INDEX(Historical!$H$7:$H$1430,MATCH(B102,Historical!$B$7:$B$1446,0)))^(1/5)-1)*100)</f>
        <v>5.3631849129711417</v>
      </c>
      <c r="V102" s="759">
        <f>IF(INDEX(Historical!$O$7:$O$1430,MATCH(B102,Historical!$B$7:$B$1446,0))=0,"n/a",((INDEX(Historical!$C$7:$C$1437,MATCH(B102,Historical!$B$7:$B$1446,0))/INDEX(Historical!$O$7:$O$1430,MATCH(B102,Historical!$B$7:$B$1446,0)))^(1/10)-1)*100)</f>
        <v>6.1274676611179135</v>
      </c>
      <c r="W102" s="827">
        <f t="shared" si="35"/>
        <v>0.87526939505587964</v>
      </c>
      <c r="X102" s="828" t="str">
        <f t="shared" si="36"/>
        <v>n/a</v>
      </c>
      <c r="Y102" s="852"/>
      <c r="Z102" s="820">
        <f t="shared" si="37"/>
        <v>34.375</v>
      </c>
      <c r="AA102" s="830">
        <f t="shared" si="38"/>
        <v>31.76953125</v>
      </c>
      <c r="AB102" s="822">
        <v>12</v>
      </c>
      <c r="AC102" s="831">
        <v>2.56</v>
      </c>
      <c r="AD102" s="831">
        <v>3.24</v>
      </c>
      <c r="AE102" s="831">
        <v>4.0199999999999996</v>
      </c>
      <c r="AF102" s="831">
        <v>4.05</v>
      </c>
      <c r="AG102" s="831">
        <v>13.700000000000001</v>
      </c>
      <c r="AH102" s="831">
        <v>-14.899999999999999</v>
      </c>
      <c r="AI102" s="831">
        <v>0.57000000000000006</v>
      </c>
      <c r="AJ102" s="831">
        <v>-13.8</v>
      </c>
      <c r="AK102" s="831">
        <v>9.8000000000000007</v>
      </c>
      <c r="AL102" s="832">
        <v>3600</v>
      </c>
      <c r="AM102" s="833">
        <v>3</v>
      </c>
      <c r="AN102" s="831">
        <v>0.17</v>
      </c>
      <c r="AO102" s="834">
        <f t="shared" si="39"/>
        <v>-25.324334779178127</v>
      </c>
      <c r="AP102" s="835">
        <f t="shared" si="40"/>
        <v>6.4451964708218732</v>
      </c>
      <c r="AQ102" s="836">
        <f t="shared" si="41"/>
        <v>139.13418043015096</v>
      </c>
      <c r="AR102" s="702">
        <f>INDEX(Historical!$C$7:$C$1437,MATCH(B102,Historical!$B$7:$B$1446,0))*IF(AH102="n/a",1.03,IF(AH102&lt;0,1.01,IF(AH102&gt;10,1.1,(1+AH102/100))))</f>
        <v>0.87870000000000004</v>
      </c>
      <c r="AS102" s="830">
        <f t="shared" si="42"/>
        <v>0.88370859000000002</v>
      </c>
      <c r="AT102" s="830">
        <f t="shared" si="46"/>
        <v>0.97031203182000014</v>
      </c>
      <c r="AU102" s="830">
        <f t="shared" si="46"/>
        <v>1.0654026109383603</v>
      </c>
      <c r="AV102" s="830">
        <f t="shared" si="46"/>
        <v>1.1698120668103198</v>
      </c>
      <c r="AW102" s="820">
        <f t="shared" si="43"/>
        <v>4.9679352995686799</v>
      </c>
      <c r="AX102" s="837">
        <f t="shared" si="44"/>
        <v>6.1083675145317597</v>
      </c>
      <c r="AY102" s="992">
        <v>0.95</v>
      </c>
      <c r="AZ102" s="833">
        <v>32.28</v>
      </c>
      <c r="BA102" s="833">
        <v>1.4500000000000002</v>
      </c>
      <c r="BB102" s="833">
        <v>12.889999999999999</v>
      </c>
      <c r="BC102" s="833">
        <v>12.740000000000002</v>
      </c>
      <c r="BD102" s="961"/>
      <c r="BE102" s="664">
        <v>1976</v>
      </c>
      <c r="BF102" s="946" t="e">
        <f>#VALUE!</f>
        <v>#VALUE!</v>
      </c>
      <c r="BG102" s="893">
        <v>3.8</v>
      </c>
    </row>
    <row r="103" spans="1:59" ht="11.25" customHeight="1" x14ac:dyDescent="0.2">
      <c r="A103" s="609" t="s">
        <v>778</v>
      </c>
      <c r="B103" s="925" t="s">
        <v>779</v>
      </c>
      <c r="C103" s="988" t="s">
        <v>112</v>
      </c>
      <c r="D103" s="988" t="s">
        <v>4395</v>
      </c>
      <c r="E103" s="792">
        <v>26</v>
      </c>
      <c r="F103" s="526">
        <v>112</v>
      </c>
      <c r="G103" s="526" t="s">
        <v>106</v>
      </c>
      <c r="H103" s="526" t="s">
        <v>106</v>
      </c>
      <c r="I103" s="916">
        <v>359.7</v>
      </c>
      <c r="J103" s="702">
        <f t="shared" ref="J103:J134" si="47">(M103/I103)*100</f>
        <v>0.51431748679455114</v>
      </c>
      <c r="K103" s="933">
        <v>0.46250000000000002</v>
      </c>
      <c r="L103" s="639">
        <v>4</v>
      </c>
      <c r="M103" s="693">
        <f t="shared" ref="M103:M134" si="48">K103*L103</f>
        <v>1.85</v>
      </c>
      <c r="N103" s="921" t="s">
        <v>225</v>
      </c>
      <c r="O103" s="796">
        <v>0.41249999999999998</v>
      </c>
      <c r="P103" s="915">
        <v>43473</v>
      </c>
      <c r="Q103" s="915">
        <v>43488</v>
      </c>
      <c r="R103" s="693">
        <f t="shared" ref="R103:R134" si="49">(K103-O103)/O103*100</f>
        <v>12.121212121212132</v>
      </c>
      <c r="S103" s="759">
        <f>IF(INDEX(Historical!$D$7:$D$1437,MATCH(B103,Historical!$B$7:$B$1446,0))=0,"n/a",(INDEX(Historical!$C$7:$C$1437,MATCH(B103,Historical!$B$7:$B$1446,0))/INDEX(Historical!$D$7:$D$1437,MATCH(B103,Historical!$B$7:$B$1446,0))-1)*100)</f>
        <v>17.857142857142861</v>
      </c>
      <c r="T103" s="759">
        <f>IF(INDEX(Historical!$F$7:$F$1430,MATCH(B103,Historical!$B$7:$B$1446,0))=0,"n/a",((INDEX(Historical!$C$7:$C$1437,MATCH(B103,Historical!$B$7:$B$1446,0))/INDEX(Historical!$F$7:$F$1430,MATCH(B103,Historical!$B$7:$B$1446,0)))^(1/3)-1)*100)</f>
        <v>18.166575046750122</v>
      </c>
      <c r="U103" s="759">
        <f>IF(INDEX(Historical!$H$7:$H$1430,MATCH(B103,Historical!$B$7:$B$1446,0))=0,"n/a",((INDEX(Historical!$C$7:$C$1437,MATCH(B103,Historical!$B$7:$B$1446,0))/INDEX(Historical!$H$7:$H$1430,MATCH(B103,Historical!$B$7:$B$1446,0)))^(1/5)-1)*100)</f>
        <v>20.11244339814311</v>
      </c>
      <c r="V103" s="759">
        <f>IF(INDEX(Historical!$O$7:$O$1430,MATCH(B103,Historical!$B$7:$B$1446,0))=0,"n/a",((INDEX(Historical!$C$7:$C$1437,MATCH(B103,Historical!$B$7:$B$1446,0))/INDEX(Historical!$O$7:$O$1430,MATCH(B103,Historical!$B$7:$B$1446,0)))^(1/10)-1)*100)</f>
        <v>18.989487679239158</v>
      </c>
      <c r="W103" s="760">
        <f t="shared" ref="W103:W134" si="50">IF(OR(U103&lt;=0,U103="n/a",V103&lt;=0,V103="n/a"),"n/a",U103/V103)</f>
        <v>1.0591356511493282</v>
      </c>
      <c r="X103" s="761">
        <f t="shared" ref="X103:X134" si="51">IF(OR(AJ103&lt;=0,AJ103="n/a",U103&lt;=0,U103="n/a"),"n/a",U103/AJ103)</f>
        <v>1.8796676073030945</v>
      </c>
      <c r="Y103" s="720"/>
      <c r="Z103" s="702">
        <f t="shared" ref="Z103:Z134" si="52">IF(OR(AC103&lt;0.01,AC103="n/a"),"n/a",M103/AC103*100)</f>
        <v>20.763187429854096</v>
      </c>
      <c r="AA103" s="935">
        <f t="shared" ref="AA103:AA134" si="53">IF(OR(AC103&lt;0.01,AC103="n/a"),"n/a",I103/AC103)</f>
        <v>40.370370370370367</v>
      </c>
      <c r="AB103" s="639">
        <v>12</v>
      </c>
      <c r="AC103" s="916">
        <v>8.91</v>
      </c>
      <c r="AD103" s="916">
        <v>13.46</v>
      </c>
      <c r="AE103" s="916">
        <v>7.07</v>
      </c>
      <c r="AF103" s="916">
        <v>4.8</v>
      </c>
      <c r="AG103" s="916">
        <v>15.2</v>
      </c>
      <c r="AH103" s="916">
        <v>22</v>
      </c>
      <c r="AI103" s="916">
        <v>4.05</v>
      </c>
      <c r="AJ103" s="916">
        <v>10.7</v>
      </c>
      <c r="AK103" s="916">
        <v>3</v>
      </c>
      <c r="AL103" s="928">
        <v>36700</v>
      </c>
      <c r="AM103" s="922">
        <v>1.9</v>
      </c>
      <c r="AN103" s="916">
        <v>0.64</v>
      </c>
      <c r="AO103" s="802">
        <f t="shared" ref="AO103:AO134" si="54">IF(U103="n/a","n/a",IF(AA103&lt;0,"n/a",IF(AA103="n/a","n/a",J103+U103-AA103)))</f>
        <v>-19.743609485432707</v>
      </c>
      <c r="AP103" s="803">
        <f t="shared" ref="AP103:AP134" si="55">IF(U103="n/a","n/a",J103+U103)</f>
        <v>20.62676088493766</v>
      </c>
      <c r="AQ103" s="936">
        <f t="shared" ref="AQ103:AQ134" si="56">IF(OR(AC103&lt;0.01,AF103="n/a"),"n/a",(I103/SQRT(22.5*AC103*(I103/AF103))-1)*100)</f>
        <v>193.46798256389647</v>
      </c>
      <c r="AR103" s="702">
        <f>INDEX(Historical!$C$7:$C$1437,MATCH(B103,Historical!$B$7:$B$1446,0))*IF(AH103="n/a",1.03,IF(AH103&lt;0,1.01,IF(AH103&gt;10,1.1,(1+AH103/100))))</f>
        <v>1.8149999999999999</v>
      </c>
      <c r="AS103" s="935">
        <f t="shared" ref="AS103:AS134" si="57">IF($AI103="n/a",1.03*AR103,IF($AI103&lt;0,1.01*AR103,IF($AI103&gt;10,1.1*AR103,(1+$AI103/100)*AR103)))</f>
        <v>1.8885075</v>
      </c>
      <c r="AT103" s="935">
        <f t="shared" si="46"/>
        <v>1.9451627250000001</v>
      </c>
      <c r="AU103" s="935">
        <f t="shared" si="46"/>
        <v>2.00351760675</v>
      </c>
      <c r="AV103" s="935">
        <f t="shared" si="46"/>
        <v>2.0636231349525</v>
      </c>
      <c r="AW103" s="702">
        <f t="shared" ref="AW103:AW134" si="58">SUM(AR103:AV103)</f>
        <v>9.7158109667025006</v>
      </c>
      <c r="AX103" s="810">
        <f t="shared" ref="AX103:AX134" si="59">AW103/I103*100</f>
        <v>2.7010872857110093</v>
      </c>
      <c r="AY103" s="991">
        <v>1.2</v>
      </c>
      <c r="AZ103" s="922">
        <v>46.46</v>
      </c>
      <c r="BA103" s="922">
        <v>-1.1400000000000001</v>
      </c>
      <c r="BB103" s="922">
        <v>7.61</v>
      </c>
      <c r="BC103" s="922">
        <v>20.010000000000002</v>
      </c>
      <c r="BE103" s="664">
        <v>1994</v>
      </c>
      <c r="BF103" s="946" t="e">
        <f t="shared" ref="BF103" si="60">#VALUE!</f>
        <v>#VALUE!</v>
      </c>
      <c r="BG103" s="931">
        <v>7.5</v>
      </c>
    </row>
    <row r="104" spans="1:59" ht="11.25" customHeight="1" x14ac:dyDescent="0.2">
      <c r="A104" s="537" t="s">
        <v>780</v>
      </c>
      <c r="B104" s="925" t="s">
        <v>781</v>
      </c>
      <c r="C104" s="988" t="s">
        <v>247</v>
      </c>
      <c r="D104" s="988" t="s">
        <v>4351</v>
      </c>
      <c r="E104" s="792">
        <v>25</v>
      </c>
      <c r="F104" s="526">
        <v>133</v>
      </c>
      <c r="G104" s="526" t="s">
        <v>106</v>
      </c>
      <c r="H104" s="526" t="s">
        <v>106</v>
      </c>
      <c r="I104" s="916">
        <v>97.66</v>
      </c>
      <c r="J104" s="702">
        <f t="shared" si="47"/>
        <v>1.0444398935080894</v>
      </c>
      <c r="K104" s="933">
        <v>0.255</v>
      </c>
      <c r="L104" s="639">
        <v>4</v>
      </c>
      <c r="M104" s="693">
        <f t="shared" si="48"/>
        <v>1.02</v>
      </c>
      <c r="N104" s="921" t="s">
        <v>320</v>
      </c>
      <c r="O104" s="796">
        <v>0.22500000000000001</v>
      </c>
      <c r="P104" s="915">
        <v>43539</v>
      </c>
      <c r="Q104" s="915">
        <v>43553</v>
      </c>
      <c r="R104" s="693">
        <f t="shared" si="49"/>
        <v>13.333333333333334</v>
      </c>
      <c r="S104" s="759">
        <f>IF(INDEX(Historical!$D$7:$D$1437,MATCH(B104,Historical!$B$7:$B$1446,0))=0,"n/a",(INDEX(Historical!$C$7:$C$1437,MATCH(B104,Historical!$B$7:$B$1446,0))/INDEX(Historical!$D$7:$D$1437,MATCH(B104,Historical!$B$7:$B$1446,0))-1)*100)</f>
        <v>40.625</v>
      </c>
      <c r="T104" s="759">
        <f>IF(INDEX(Historical!$F$7:$F$1430,MATCH(B104,Historical!$B$7:$B$1446,0))=0,"n/a",((INDEX(Historical!$C$7:$C$1437,MATCH(B104,Historical!$B$7:$B$1446,0))/INDEX(Historical!$F$7:$F$1430,MATCH(B104,Historical!$B$7:$B$1446,0)))^(1/3)-1)*100)</f>
        <v>24.179016861486847</v>
      </c>
      <c r="U104" s="759">
        <f>IF(INDEX(Historical!$H$7:$H$1430,MATCH(B104,Historical!$B$7:$B$1446,0))=0,"n/a",((INDEX(Historical!$C$7:$C$1437,MATCH(B104,Historical!$B$7:$B$1446,0))/INDEX(Historical!$H$7:$H$1430,MATCH(B104,Historical!$B$7:$B$1446,0)))^(1/5)-1)*100)</f>
        <v>21.493409089334857</v>
      </c>
      <c r="V104" s="759">
        <f>IF(INDEX(Historical!$O$7:$O$1430,MATCH(B104,Historical!$B$7:$B$1446,0))=0,"n/a",((INDEX(Historical!$C$7:$C$1437,MATCH(B104,Historical!$B$7:$B$1446,0))/INDEX(Historical!$O$7:$O$1430,MATCH(B104,Historical!$B$7:$B$1446,0)))^(1/10)-1)*100)</f>
        <v>25.213711965523444</v>
      </c>
      <c r="W104" s="760">
        <f t="shared" si="50"/>
        <v>0.85244921964383391</v>
      </c>
      <c r="X104" s="761">
        <f t="shared" si="51"/>
        <v>1.2643181817255797</v>
      </c>
      <c r="Y104" s="716"/>
      <c r="Z104" s="702">
        <f t="shared" si="52"/>
        <v>23.943661971830988</v>
      </c>
      <c r="AA104" s="935">
        <f t="shared" si="53"/>
        <v>22.92488262910798</v>
      </c>
      <c r="AB104" s="639">
        <v>1</v>
      </c>
      <c r="AC104" s="916">
        <v>4.26</v>
      </c>
      <c r="AD104" s="916">
        <v>2.31</v>
      </c>
      <c r="AE104" s="916">
        <v>2.38</v>
      </c>
      <c r="AF104" s="916">
        <v>10.79</v>
      </c>
      <c r="AG104" s="916">
        <v>49.6</v>
      </c>
      <c r="AH104" s="916">
        <v>27.6</v>
      </c>
      <c r="AI104" s="916">
        <v>10.07</v>
      </c>
      <c r="AJ104" s="916">
        <v>17</v>
      </c>
      <c r="AK104" s="916">
        <v>9.93</v>
      </c>
      <c r="AL104" s="928">
        <v>35690</v>
      </c>
      <c r="AM104" s="922">
        <v>0.4</v>
      </c>
      <c r="AN104" s="916">
        <v>0.09</v>
      </c>
      <c r="AO104" s="802">
        <f t="shared" si="54"/>
        <v>-0.387033646265035</v>
      </c>
      <c r="AP104" s="803">
        <f t="shared" si="55"/>
        <v>22.537848982842945</v>
      </c>
      <c r="AQ104" s="936">
        <f t="shared" si="56"/>
        <v>231.56831611672101</v>
      </c>
      <c r="AR104" s="702">
        <f>INDEX(Historical!$C$7:$C$1437,MATCH(B104,Historical!$B$7:$B$1446,0))*IF(AH104="n/a",1.03,IF(AH104&lt;0,1.01,IF(AH104&gt;10,1.1,(1+AH104/100))))</f>
        <v>0.9900000000000001</v>
      </c>
      <c r="AS104" s="935">
        <f t="shared" si="57"/>
        <v>1.0890000000000002</v>
      </c>
      <c r="AT104" s="935">
        <f t="shared" si="46"/>
        <v>1.1971377000000001</v>
      </c>
      <c r="AU104" s="935">
        <f t="shared" si="46"/>
        <v>1.31601347361</v>
      </c>
      <c r="AV104" s="935">
        <f t="shared" si="46"/>
        <v>1.4466936115394728</v>
      </c>
      <c r="AW104" s="702">
        <f t="shared" si="58"/>
        <v>6.0388447851494735</v>
      </c>
      <c r="AX104" s="810">
        <f t="shared" si="59"/>
        <v>6.1835396120719572</v>
      </c>
      <c r="AY104" s="991">
        <v>0.9</v>
      </c>
      <c r="AZ104" s="922">
        <v>28.65</v>
      </c>
      <c r="BA104" s="922">
        <v>-6.41</v>
      </c>
      <c r="BB104" s="922">
        <v>3.35</v>
      </c>
      <c r="BC104" s="922">
        <v>5.89</v>
      </c>
      <c r="BE104" s="664">
        <v>1995</v>
      </c>
      <c r="BF104" s="946" t="e">
        <f>#VALUE!</f>
        <v>#VALUE!</v>
      </c>
      <c r="BG104" s="931">
        <v>26.1</v>
      </c>
    </row>
    <row r="105" spans="1:59" ht="11.25" customHeight="1" x14ac:dyDescent="0.2">
      <c r="A105" s="537" t="s">
        <v>328</v>
      </c>
      <c r="B105" s="925" t="s">
        <v>329</v>
      </c>
      <c r="C105" s="988" t="s">
        <v>123</v>
      </c>
      <c r="D105" s="988" t="s">
        <v>4205</v>
      </c>
      <c r="E105" s="792">
        <v>45</v>
      </c>
      <c r="F105" s="526">
        <v>50</v>
      </c>
      <c r="G105" s="526" t="s">
        <v>37</v>
      </c>
      <c r="H105" s="526" t="s">
        <v>37</v>
      </c>
      <c r="I105" s="916">
        <v>60.65</v>
      </c>
      <c r="J105" s="702">
        <f t="shared" si="47"/>
        <v>2.3083264633140974</v>
      </c>
      <c r="K105" s="927">
        <v>0.35</v>
      </c>
      <c r="L105" s="639">
        <v>4</v>
      </c>
      <c r="M105" s="693">
        <f t="shared" si="48"/>
        <v>1.4</v>
      </c>
      <c r="N105" s="921" t="s">
        <v>161</v>
      </c>
      <c r="O105" s="795">
        <v>0.32</v>
      </c>
      <c r="P105" s="915">
        <v>43388</v>
      </c>
      <c r="Q105" s="915">
        <v>43404</v>
      </c>
      <c r="R105" s="693">
        <f t="shared" si="49"/>
        <v>9.3749999999999911</v>
      </c>
      <c r="S105" s="759">
        <f>IF(INDEX(Historical!$D$7:$D$1437,MATCH(B105,Historical!$B$7:$B$1446,0))=0,"n/a",(INDEX(Historical!$C$7:$C$1437,MATCH(B105,Historical!$B$7:$B$1446,0))/INDEX(Historical!$D$7:$D$1437,MATCH(B105,Historical!$B$7:$B$1446,0))-1)*100)</f>
        <v>7.3770491803278659</v>
      </c>
      <c r="T105" s="759">
        <f>IF(INDEX(Historical!$F$7:$F$1430,MATCH(B105,Historical!$B$7:$B$1446,0))=0,"n/a",((INDEX(Historical!$C$7:$C$1437,MATCH(B105,Historical!$B$7:$B$1446,0))/INDEX(Historical!$F$7:$F$1430,MATCH(B105,Historical!$B$7:$B$1446,0)))^(1/3)-1)*100)</f>
        <v>7.4829584996367826</v>
      </c>
      <c r="U105" s="759">
        <f>IF(INDEX(Historical!$H$7:$H$1430,MATCH(B105,Historical!$B$7:$B$1446,0))=0,"n/a",((INDEX(Historical!$C$7:$C$1437,MATCH(B105,Historical!$B$7:$B$1446,0))/INDEX(Historical!$H$7:$H$1430,MATCH(B105,Historical!$B$7:$B$1446,0)))^(1/5)-1)*100)</f>
        <v>7.4409996217950747</v>
      </c>
      <c r="V105" s="759">
        <f>IF(INDEX(Historical!$O$7:$O$1430,MATCH(B105,Historical!$B$7:$B$1446,0))=0,"n/a",((INDEX(Historical!$C$7:$C$1437,MATCH(B105,Historical!$B$7:$B$1446,0))/INDEX(Historical!$O$7:$O$1430,MATCH(B105,Historical!$B$7:$B$1446,0)))^(1/10)-1)*100)</f>
        <v>5.4576421538418796</v>
      </c>
      <c r="W105" s="760">
        <f t="shared" si="50"/>
        <v>1.3634092181285686</v>
      </c>
      <c r="X105" s="761">
        <f t="shared" si="51"/>
        <v>0.26574998649268122</v>
      </c>
      <c r="Y105" s="710"/>
      <c r="Z105" s="702">
        <f t="shared" si="52"/>
        <v>82.84023668639054</v>
      </c>
      <c r="AA105" s="935">
        <f t="shared" si="53"/>
        <v>35.887573964497044</v>
      </c>
      <c r="AB105" s="639">
        <v>5</v>
      </c>
      <c r="AC105" s="916">
        <v>1.69</v>
      </c>
      <c r="AD105" s="916">
        <v>3.84</v>
      </c>
      <c r="AE105" s="916">
        <v>1.43</v>
      </c>
      <c r="AF105" s="916">
        <v>5.48</v>
      </c>
      <c r="AG105" s="916">
        <v>13</v>
      </c>
      <c r="AH105" s="916">
        <v>87.3</v>
      </c>
      <c r="AI105" s="916">
        <v>31.04</v>
      </c>
      <c r="AJ105" s="916">
        <v>28.000000000000004</v>
      </c>
      <c r="AK105" s="916">
        <v>9.35</v>
      </c>
      <c r="AL105" s="928">
        <v>7890</v>
      </c>
      <c r="AM105" s="922">
        <v>0.2</v>
      </c>
      <c r="AN105" s="916">
        <v>1.75</v>
      </c>
      <c r="AO105" s="802">
        <f t="shared" si="54"/>
        <v>-26.138247879387873</v>
      </c>
      <c r="AP105" s="803">
        <f t="shared" si="55"/>
        <v>9.7493260851091712</v>
      </c>
      <c r="AQ105" s="936">
        <f t="shared" si="56"/>
        <v>195.64536212266498</v>
      </c>
      <c r="AR105" s="702">
        <f>INDEX(Historical!$C$7:$C$1437,MATCH(B105,Historical!$B$7:$B$1446,0))*IF(AH105="n/a",1.03,IF(AH105&lt;0,1.01,IF(AH105&gt;10,1.1,(1+AH105/100))))</f>
        <v>1.4410000000000003</v>
      </c>
      <c r="AS105" s="935">
        <f t="shared" si="57"/>
        <v>1.5851000000000004</v>
      </c>
      <c r="AT105" s="935">
        <f t="shared" si="46"/>
        <v>1.7333068500000004</v>
      </c>
      <c r="AU105" s="935">
        <f t="shared" si="46"/>
        <v>1.8953710404750004</v>
      </c>
      <c r="AV105" s="935">
        <f t="shared" si="46"/>
        <v>2.0725882327594127</v>
      </c>
      <c r="AW105" s="702">
        <f t="shared" si="58"/>
        <v>8.7273661232344146</v>
      </c>
      <c r="AX105" s="810">
        <f t="shared" si="59"/>
        <v>14.38972155520926</v>
      </c>
      <c r="AY105" s="991">
        <v>1.1599999999999999</v>
      </c>
      <c r="AZ105" s="922">
        <v>27.6</v>
      </c>
      <c r="BA105" s="922">
        <v>-10.979999999999999</v>
      </c>
      <c r="BB105" s="922">
        <v>2.94</v>
      </c>
      <c r="BC105" s="922">
        <v>-0.33</v>
      </c>
      <c r="BE105" s="664">
        <v>1975</v>
      </c>
      <c r="BF105" s="946" t="e">
        <f>#VALUE!</f>
        <v>#VALUE!</v>
      </c>
      <c r="BG105" s="931">
        <v>3.8</v>
      </c>
    </row>
    <row r="106" spans="1:59" ht="11.25" customHeight="1" x14ac:dyDescent="0.2">
      <c r="A106" s="537" t="s">
        <v>345</v>
      </c>
      <c r="B106" s="925" t="s">
        <v>346</v>
      </c>
      <c r="C106" s="988" t="s">
        <v>123</v>
      </c>
      <c r="D106" s="988" t="s">
        <v>4205</v>
      </c>
      <c r="E106" s="792">
        <v>51</v>
      </c>
      <c r="F106" s="526">
        <v>25</v>
      </c>
      <c r="G106" s="526" t="s">
        <v>106</v>
      </c>
      <c r="H106" s="526" t="s">
        <v>106</v>
      </c>
      <c r="I106" s="916">
        <v>92.54</v>
      </c>
      <c r="J106" s="702">
        <f t="shared" si="47"/>
        <v>1.0806137886319429</v>
      </c>
      <c r="K106" s="927">
        <v>0.25</v>
      </c>
      <c r="L106" s="639">
        <v>4</v>
      </c>
      <c r="M106" s="693">
        <f t="shared" si="48"/>
        <v>1</v>
      </c>
      <c r="N106" s="921" t="s">
        <v>149</v>
      </c>
      <c r="O106" s="795">
        <v>0.22500000000000001</v>
      </c>
      <c r="P106" s="915">
        <v>43433</v>
      </c>
      <c r="Q106" s="915">
        <v>43448</v>
      </c>
      <c r="R106" s="693">
        <f t="shared" si="49"/>
        <v>11.111111111111107</v>
      </c>
      <c r="S106" s="759">
        <f>IF(INDEX(Historical!$D$7:$D$1437,MATCH(B106,Historical!$B$7:$B$1446,0))=0,"n/a",(INDEX(Historical!$C$7:$C$1437,MATCH(B106,Historical!$B$7:$B$1446,0))/INDEX(Historical!$D$7:$D$1437,MATCH(B106,Historical!$B$7:$B$1446,0))-1)*100)</f>
        <v>10.119047619047628</v>
      </c>
      <c r="T106" s="759">
        <f>IF(INDEX(Historical!$F$7:$F$1430,MATCH(B106,Historical!$B$7:$B$1446,0))=0,"n/a",((INDEX(Historical!$C$7:$C$1437,MATCH(B106,Historical!$B$7:$B$1446,0))/INDEX(Historical!$F$7:$F$1430,MATCH(B106,Historical!$B$7:$B$1446,0)))^(1/3)-1)*100)</f>
        <v>8.211385478619615</v>
      </c>
      <c r="U106" s="759">
        <f>IF(INDEX(Historical!$H$7:$H$1430,MATCH(B106,Historical!$B$7:$B$1446,0))=0,"n/a",((INDEX(Historical!$C$7:$C$1437,MATCH(B106,Historical!$B$7:$B$1446,0))/INDEX(Historical!$H$7:$H$1430,MATCH(B106,Historical!$B$7:$B$1446,0)))^(1/5)-1)*100)</f>
        <v>7.3113541506014013</v>
      </c>
      <c r="V106" s="759">
        <f>IF(INDEX(Historical!$O$7:$O$1430,MATCH(B106,Historical!$B$7:$B$1446,0))=0,"n/a",((INDEX(Historical!$C$7:$C$1437,MATCH(B106,Historical!$B$7:$B$1446,0))/INDEX(Historical!$O$7:$O$1430,MATCH(B106,Historical!$B$7:$B$1446,0)))^(1/10)-1)*100)</f>
        <v>8.087452285901664</v>
      </c>
      <c r="W106" s="760">
        <f t="shared" si="50"/>
        <v>0.90403675868936073</v>
      </c>
      <c r="X106" s="761">
        <f t="shared" si="51"/>
        <v>1.107780931909303</v>
      </c>
      <c r="Y106" s="716"/>
      <c r="Z106" s="702">
        <f t="shared" si="52"/>
        <v>20.408163265306118</v>
      </c>
      <c r="AA106" s="935">
        <f t="shared" si="53"/>
        <v>18.885714285714286</v>
      </c>
      <c r="AB106" s="639">
        <v>12</v>
      </c>
      <c r="AC106" s="916">
        <v>4.9000000000000004</v>
      </c>
      <c r="AD106" s="916">
        <v>4.29</v>
      </c>
      <c r="AE106" s="916">
        <v>1.03</v>
      </c>
      <c r="AF106" s="916">
        <v>2.71</v>
      </c>
      <c r="AG106" s="916">
        <v>14.6</v>
      </c>
      <c r="AH106" s="916">
        <v>11.799999999999999</v>
      </c>
      <c r="AI106" s="916">
        <v>13.900000000000002</v>
      </c>
      <c r="AJ106" s="916">
        <v>6.6000000000000005</v>
      </c>
      <c r="AK106" s="916">
        <v>4.3999999999999995</v>
      </c>
      <c r="AL106" s="928">
        <v>2060</v>
      </c>
      <c r="AM106" s="922">
        <v>2.4</v>
      </c>
      <c r="AN106" s="916">
        <v>0.35</v>
      </c>
      <c r="AO106" s="802">
        <f t="shared" si="54"/>
        <v>-10.493746346480942</v>
      </c>
      <c r="AP106" s="803">
        <f t="shared" si="55"/>
        <v>8.3919679392333446</v>
      </c>
      <c r="AQ106" s="936">
        <f t="shared" si="56"/>
        <v>50.820401971330284</v>
      </c>
      <c r="AR106" s="702">
        <f>INDEX(Historical!$C$7:$C$1437,MATCH(B106,Historical!$B$7:$B$1446,0))*IF(AH106="n/a",1.03,IF(AH106&lt;0,1.01,IF(AH106&gt;10,1.1,(1+AH106/100))))</f>
        <v>1.0175000000000001</v>
      </c>
      <c r="AS106" s="935">
        <f t="shared" si="57"/>
        <v>1.1192500000000001</v>
      </c>
      <c r="AT106" s="935">
        <f t="shared" si="46"/>
        <v>1.1684970000000001</v>
      </c>
      <c r="AU106" s="935">
        <f t="shared" si="46"/>
        <v>1.2199108680000001</v>
      </c>
      <c r="AV106" s="935">
        <f t="shared" si="46"/>
        <v>1.2735869461920002</v>
      </c>
      <c r="AW106" s="702">
        <f t="shared" si="58"/>
        <v>5.7987448141920011</v>
      </c>
      <c r="AX106" s="810">
        <f t="shared" si="59"/>
        <v>6.2662036029738495</v>
      </c>
      <c r="AY106" s="991">
        <v>1.26</v>
      </c>
      <c r="AZ106" s="922">
        <v>35.909999999999997</v>
      </c>
      <c r="BA106" s="922">
        <v>-2.92</v>
      </c>
      <c r="BB106" s="922">
        <v>2.69</v>
      </c>
      <c r="BC106" s="922">
        <v>8.4</v>
      </c>
      <c r="BE106" s="664">
        <v>1969</v>
      </c>
      <c r="BF106" s="946" t="e">
        <f>#VALUE!</f>
        <v>#VALUE!</v>
      </c>
      <c r="BG106" s="931">
        <v>7.6</v>
      </c>
    </row>
    <row r="107" spans="1:59" ht="11.25" customHeight="1" x14ac:dyDescent="0.2">
      <c r="A107" s="609" t="s">
        <v>332</v>
      </c>
      <c r="B107" s="925" t="s">
        <v>333</v>
      </c>
      <c r="C107" s="988" t="s">
        <v>108</v>
      </c>
      <c r="D107" s="988" t="s">
        <v>4369</v>
      </c>
      <c r="E107" s="792">
        <v>28</v>
      </c>
      <c r="F107" s="526">
        <v>98</v>
      </c>
      <c r="G107" s="526" t="s">
        <v>106</v>
      </c>
      <c r="H107" s="526" t="s">
        <v>106</v>
      </c>
      <c r="I107" s="916">
        <v>54.45</v>
      </c>
      <c r="J107" s="702">
        <f t="shared" si="47"/>
        <v>1.2121212121212122</v>
      </c>
      <c r="K107" s="933">
        <v>0.33</v>
      </c>
      <c r="L107" s="639">
        <v>2</v>
      </c>
      <c r="M107" s="693">
        <f t="shared" si="48"/>
        <v>0.66</v>
      </c>
      <c r="N107" s="921" t="s">
        <v>334</v>
      </c>
      <c r="O107" s="796">
        <v>0.3</v>
      </c>
      <c r="P107" s="915">
        <v>43460</v>
      </c>
      <c r="Q107" s="915">
        <v>43473</v>
      </c>
      <c r="R107" s="693">
        <f t="shared" si="49"/>
        <v>10.000000000000009</v>
      </c>
      <c r="S107" s="759">
        <f>IF(INDEX(Historical!$D$7:$D$1437,MATCH(B107,Historical!$B$7:$B$1446,0))=0,"n/a",(INDEX(Historical!$C$7:$C$1437,MATCH(B107,Historical!$B$7:$B$1446,0))/INDEX(Historical!$D$7:$D$1437,MATCH(B107,Historical!$B$7:$B$1446,0))-1)*100)</f>
        <v>3.4482758620689724</v>
      </c>
      <c r="T107" s="759">
        <f>IF(INDEX(Historical!$F$7:$F$1430,MATCH(B107,Historical!$B$7:$B$1446,0))=0,"n/a",((INDEX(Historical!$C$7:$C$1437,MATCH(B107,Historical!$B$7:$B$1446,0))/INDEX(Historical!$F$7:$F$1430,MATCH(B107,Historical!$B$7:$B$1446,0)))^(1/3)-1)*100)</f>
        <v>7.7217345015941907</v>
      </c>
      <c r="U107" s="759">
        <f>IF(INDEX(Historical!$H$7:$H$1430,MATCH(B107,Historical!$B$7:$B$1446,0))=0,"n/a",((INDEX(Historical!$C$7:$C$1437,MATCH(B107,Historical!$B$7:$B$1446,0))/INDEX(Historical!$H$7:$H$1430,MATCH(B107,Historical!$B$7:$B$1446,0)))^(1/5)-1)*100)</f>
        <v>11.382417860287909</v>
      </c>
      <c r="V107" s="759">
        <f>IF(INDEX(Historical!$O$7:$O$1430,MATCH(B107,Historical!$B$7:$B$1446,0))=0,"n/a",((INDEX(Historical!$C$7:$C$1437,MATCH(B107,Historical!$B$7:$B$1446,0))/INDEX(Historical!$O$7:$O$1430,MATCH(B107,Historical!$B$7:$B$1446,0)))^(1/10)-1)*100)</f>
        <v>14.869835499703509</v>
      </c>
      <c r="W107" s="760">
        <f t="shared" si="50"/>
        <v>0.76547032820335259</v>
      </c>
      <c r="X107" s="761">
        <f t="shared" si="51"/>
        <v>0.82481288842666001</v>
      </c>
      <c r="Y107" s="926"/>
      <c r="Z107" s="702">
        <f t="shared" si="52"/>
        <v>21.086261980830674</v>
      </c>
      <c r="AA107" s="935">
        <f t="shared" si="53"/>
        <v>17.396166134185304</v>
      </c>
      <c r="AB107" s="639">
        <v>12</v>
      </c>
      <c r="AC107" s="916">
        <v>3.13</v>
      </c>
      <c r="AD107" s="916">
        <v>1.45</v>
      </c>
      <c r="AE107" s="916">
        <v>5.05</v>
      </c>
      <c r="AF107" s="916">
        <v>5.0999999999999996</v>
      </c>
      <c r="AG107" s="916">
        <v>29.799999999999997</v>
      </c>
      <c r="AH107" s="916">
        <v>29.599999999999998</v>
      </c>
      <c r="AI107" s="916">
        <v>12.53</v>
      </c>
      <c r="AJ107" s="916">
        <v>13.8</v>
      </c>
      <c r="AK107" s="916">
        <v>12</v>
      </c>
      <c r="AL107" s="928">
        <v>8210</v>
      </c>
      <c r="AM107" s="922">
        <v>6.9</v>
      </c>
      <c r="AN107" s="916">
        <v>0</v>
      </c>
      <c r="AO107" s="802">
        <f t="shared" si="54"/>
        <v>-4.8016270617761823</v>
      </c>
      <c r="AP107" s="803">
        <f t="shared" si="55"/>
        <v>12.594539072409122</v>
      </c>
      <c r="AQ107" s="936">
        <f t="shared" si="56"/>
        <v>98.573185259625021</v>
      </c>
      <c r="AR107" s="702">
        <f>INDEX(Historical!$C$7:$C$1437,MATCH(B107,Historical!$B$7:$B$1446,0))*IF(AH107="n/a",1.03,IF(AH107&lt;0,1.01,IF(AH107&gt;10,1.1,(1+AH107/100))))</f>
        <v>0.66</v>
      </c>
      <c r="AS107" s="935">
        <f t="shared" si="57"/>
        <v>0.72600000000000009</v>
      </c>
      <c r="AT107" s="935">
        <f t="shared" ref="AT107:AV126" si="61">IF($AK107="n/a",1.03*AS107,IF($AK107&lt;0,1.01*AS107,IF($AK107&gt;10,1.1*AS107,(1+$AK107/100)*AS107)))</f>
        <v>0.7986000000000002</v>
      </c>
      <c r="AU107" s="935">
        <f t="shared" si="61"/>
        <v>0.87846000000000024</v>
      </c>
      <c r="AV107" s="935">
        <f t="shared" si="61"/>
        <v>0.96630600000000033</v>
      </c>
      <c r="AW107" s="702">
        <f t="shared" si="58"/>
        <v>4.0293660000000013</v>
      </c>
      <c r="AX107" s="810">
        <f t="shared" si="59"/>
        <v>7.4001212121212152</v>
      </c>
      <c r="AY107" s="991">
        <v>1.25</v>
      </c>
      <c r="AZ107" s="922">
        <v>28.810000000000002</v>
      </c>
      <c r="BA107" s="922">
        <v>-21.59</v>
      </c>
      <c r="BB107" s="922">
        <v>1.8900000000000001</v>
      </c>
      <c r="BC107" s="922">
        <v>-0.55999999999999994</v>
      </c>
      <c r="BE107" s="664">
        <v>1992</v>
      </c>
      <c r="BF107" s="946" t="e">
        <f>#VALUE!</f>
        <v>#VALUE!</v>
      </c>
      <c r="BG107" s="931">
        <v>24.8</v>
      </c>
    </row>
    <row r="108" spans="1:59" ht="11.25" customHeight="1" x14ac:dyDescent="0.2">
      <c r="A108" s="537" t="s">
        <v>336</v>
      </c>
      <c r="B108" s="925" t="s">
        <v>337</v>
      </c>
      <c r="C108" s="988" t="s">
        <v>123</v>
      </c>
      <c r="D108" s="988" t="s">
        <v>4205</v>
      </c>
      <c r="E108" s="792">
        <v>41</v>
      </c>
      <c r="F108" s="526">
        <v>65</v>
      </c>
      <c r="G108" s="526" t="s">
        <v>37</v>
      </c>
      <c r="H108" s="526" t="s">
        <v>37</v>
      </c>
      <c r="I108" s="916">
        <v>454.83</v>
      </c>
      <c r="J108" s="702">
        <f t="shared" si="47"/>
        <v>0.9937778950377063</v>
      </c>
      <c r="K108" s="927">
        <v>1.1299999999999999</v>
      </c>
      <c r="L108" s="639">
        <v>4</v>
      </c>
      <c r="M108" s="693">
        <f t="shared" si="48"/>
        <v>4.5199999999999996</v>
      </c>
      <c r="N108" s="921" t="s">
        <v>228</v>
      </c>
      <c r="O108" s="795">
        <v>0.86</v>
      </c>
      <c r="P108" s="915">
        <v>43518</v>
      </c>
      <c r="Q108" s="915">
        <v>43532</v>
      </c>
      <c r="R108" s="693">
        <f t="shared" si="49"/>
        <v>31.395348837209291</v>
      </c>
      <c r="S108" s="759">
        <f>IF(INDEX(Historical!$D$7:$D$1437,MATCH(B108,Historical!$B$7:$B$1446,0))=0,"n/a",(INDEX(Historical!$C$7:$C$1437,MATCH(B108,Historical!$B$7:$B$1446,0))/INDEX(Historical!$D$7:$D$1437,MATCH(B108,Historical!$B$7:$B$1446,0))-1)*100)</f>
        <v>1.1764705882352899</v>
      </c>
      <c r="T108" s="759">
        <f>IF(INDEX(Historical!$F$7:$F$1430,MATCH(B108,Historical!$B$7:$B$1446,0))=0,"n/a",((INDEX(Historical!$C$7:$C$1437,MATCH(B108,Historical!$B$7:$B$1446,0))/INDEX(Historical!$F$7:$F$1430,MATCH(B108,Historical!$B$7:$B$1446,0)))^(1/3)-1)*100)</f>
        <v>8.6778945682743025</v>
      </c>
      <c r="U108" s="759">
        <f>IF(INDEX(Historical!$H$7:$H$1430,MATCH(B108,Historical!$B$7:$B$1446,0))=0,"n/a",((INDEX(Historical!$C$7:$C$1437,MATCH(B108,Historical!$B$7:$B$1446,0))/INDEX(Historical!$H$7:$H$1430,MATCH(B108,Historical!$B$7:$B$1446,0)))^(1/5)-1)*100)</f>
        <v>11.456573996486764</v>
      </c>
      <c r="V108" s="759">
        <f>IF(INDEX(Historical!$O$7:$O$1430,MATCH(B108,Historical!$B$7:$B$1446,0))=0,"n/a",((INDEX(Historical!$C$7:$C$1437,MATCH(B108,Historical!$B$7:$B$1446,0))/INDEX(Historical!$O$7:$O$1430,MATCH(B108,Historical!$B$7:$B$1446,0)))^(1/10)-1)*100)</f>
        <v>9.4064788025759682</v>
      </c>
      <c r="W108" s="760">
        <f t="shared" si="50"/>
        <v>1.2179450182090854</v>
      </c>
      <c r="X108" s="761">
        <f t="shared" si="51"/>
        <v>1.2318896770415875</v>
      </c>
      <c r="Y108" s="925"/>
      <c r="Z108" s="702">
        <f t="shared" si="52"/>
        <v>39.066551426101981</v>
      </c>
      <c r="AA108" s="935">
        <f t="shared" si="53"/>
        <v>39.311149524632668</v>
      </c>
      <c r="AB108" s="639">
        <v>12</v>
      </c>
      <c r="AC108" s="916">
        <v>11.57</v>
      </c>
      <c r="AD108" s="916">
        <v>2.83</v>
      </c>
      <c r="AE108" s="916">
        <v>2.37</v>
      </c>
      <c r="AF108" s="916">
        <v>11.29</v>
      </c>
      <c r="AG108" s="918">
        <v>49.2</v>
      </c>
      <c r="AH108" s="916">
        <v>-5.3</v>
      </c>
      <c r="AI108" s="916">
        <v>15.35</v>
      </c>
      <c r="AJ108" s="916">
        <v>9.3000000000000007</v>
      </c>
      <c r="AK108" s="916">
        <v>13.87</v>
      </c>
      <c r="AL108" s="928">
        <v>41660</v>
      </c>
      <c r="AM108" s="922">
        <v>0.2</v>
      </c>
      <c r="AN108" s="916">
        <v>2.5</v>
      </c>
      <c r="AO108" s="802">
        <f t="shared" si="54"/>
        <v>-26.860797633108199</v>
      </c>
      <c r="AP108" s="803">
        <f t="shared" si="55"/>
        <v>12.45035189152447</v>
      </c>
      <c r="AQ108" s="936">
        <f t="shared" si="56"/>
        <v>344.13355255328469</v>
      </c>
      <c r="AR108" s="702">
        <f>INDEX(Historical!$C$7:$C$1437,MATCH(B108,Historical!$B$7:$B$1446,0))*IF(AH108="n/a",1.03,IF(AH108&lt;0,1.01,IF(AH108&gt;10,1.1,(1+AH108/100))))</f>
        <v>3.4744000000000002</v>
      </c>
      <c r="AS108" s="935">
        <f t="shared" si="57"/>
        <v>3.8218400000000003</v>
      </c>
      <c r="AT108" s="935">
        <f t="shared" si="61"/>
        <v>4.2040240000000004</v>
      </c>
      <c r="AU108" s="935">
        <f t="shared" si="61"/>
        <v>4.6244264000000008</v>
      </c>
      <c r="AV108" s="935">
        <f t="shared" si="61"/>
        <v>5.0868690400000016</v>
      </c>
      <c r="AW108" s="702">
        <f t="shared" si="58"/>
        <v>21.211559440000002</v>
      </c>
      <c r="AX108" s="810">
        <f t="shared" si="59"/>
        <v>4.6636236483961051</v>
      </c>
      <c r="AY108" s="991">
        <v>1.26</v>
      </c>
      <c r="AZ108" s="922">
        <v>28.02</v>
      </c>
      <c r="BA108" s="922">
        <v>-5.17</v>
      </c>
      <c r="BB108" s="922">
        <v>4.05</v>
      </c>
      <c r="BC108" s="922">
        <v>7.02</v>
      </c>
      <c r="BE108" s="664">
        <v>1979</v>
      </c>
      <c r="BF108" s="946" t="e">
        <f>#VALUE!</f>
        <v>#VALUE!</v>
      </c>
      <c r="BG108" s="931">
        <v>9.3000000000000007</v>
      </c>
    </row>
    <row r="109" spans="1:59" ht="11.25" customHeight="1" x14ac:dyDescent="0.2">
      <c r="A109" s="537" t="s">
        <v>338</v>
      </c>
      <c r="B109" s="925" t="s">
        <v>339</v>
      </c>
      <c r="C109" s="988" t="s">
        <v>131</v>
      </c>
      <c r="D109" s="988" t="s">
        <v>4375</v>
      </c>
      <c r="E109" s="792">
        <v>52</v>
      </c>
      <c r="F109" s="526">
        <v>21</v>
      </c>
      <c r="G109" s="526" t="s">
        <v>37</v>
      </c>
      <c r="H109" s="526" t="s">
        <v>37</v>
      </c>
      <c r="I109" s="916">
        <v>62.06</v>
      </c>
      <c r="J109" s="702">
        <f t="shared" si="47"/>
        <v>1.9336126329358685</v>
      </c>
      <c r="K109" s="927">
        <v>0.3</v>
      </c>
      <c r="L109" s="639">
        <v>4</v>
      </c>
      <c r="M109" s="693">
        <f t="shared" si="48"/>
        <v>1.2</v>
      </c>
      <c r="N109" s="921" t="s">
        <v>119</v>
      </c>
      <c r="O109" s="795">
        <v>0.28000000000000003</v>
      </c>
      <c r="P109" s="915">
        <v>43504</v>
      </c>
      <c r="Q109" s="915">
        <v>43525</v>
      </c>
      <c r="R109" s="693">
        <f t="shared" si="49"/>
        <v>7.1428571428571281</v>
      </c>
      <c r="S109" s="759">
        <f>IF(INDEX(Historical!$D$7:$D$1437,MATCH(B109,Historical!$B$7:$B$1446,0))=0,"n/a",(INDEX(Historical!$C$7:$C$1437,MATCH(B109,Historical!$B$7:$B$1446,0))/INDEX(Historical!$D$7:$D$1437,MATCH(B109,Historical!$B$7:$B$1446,0))-1)*100)</f>
        <v>28.735632183908066</v>
      </c>
      <c r="T109" s="759">
        <f>IF(INDEX(Historical!$F$7:$F$1430,MATCH(B109,Historical!$B$7:$B$1446,0))=0,"n/a",((INDEX(Historical!$C$7:$C$1437,MATCH(B109,Historical!$B$7:$B$1446,0))/INDEX(Historical!$F$7:$F$1430,MATCH(B109,Historical!$B$7:$B$1446,0)))^(1/3)-1)*100)</f>
        <v>12.816980888230489</v>
      </c>
      <c r="U109" s="759">
        <f>IF(INDEX(Historical!$H$7:$H$1430,MATCH(B109,Historical!$B$7:$B$1446,0))=0,"n/a",((INDEX(Historical!$C$7:$C$1437,MATCH(B109,Historical!$B$7:$B$1446,0))/INDEX(Historical!$H$7:$H$1430,MATCH(B109,Historical!$B$7:$B$1446,0)))^(1/5)-1)*100)</f>
        <v>8.9379083788233551</v>
      </c>
      <c r="V109" s="759">
        <f>IF(INDEX(Historical!$O$7:$O$1430,MATCH(B109,Historical!$B$7:$B$1446,0))=0,"n/a",((INDEX(Historical!$C$7:$C$1437,MATCH(B109,Historical!$B$7:$B$1446,0))/INDEX(Historical!$O$7:$O$1430,MATCH(B109,Historical!$B$7:$B$1446,0)))^(1/10)-1)*100)</f>
        <v>5.6898339384503061</v>
      </c>
      <c r="W109" s="760">
        <f t="shared" si="50"/>
        <v>1.5708557535262093</v>
      </c>
      <c r="X109" s="761">
        <f t="shared" si="51"/>
        <v>0.88494142364587658</v>
      </c>
      <c r="Y109" s="726"/>
      <c r="Z109" s="702">
        <f t="shared" si="52"/>
        <v>60.913705583756339</v>
      </c>
      <c r="AA109" s="935">
        <f t="shared" si="53"/>
        <v>31.502538071065992</v>
      </c>
      <c r="AB109" s="639">
        <v>12</v>
      </c>
      <c r="AC109" s="916">
        <v>1.97</v>
      </c>
      <c r="AD109" s="916">
        <v>2.25</v>
      </c>
      <c r="AE109" s="916">
        <v>4.42</v>
      </c>
      <c r="AF109" s="916">
        <v>1.61</v>
      </c>
      <c r="AG109" s="916">
        <v>8.3000000000000007</v>
      </c>
      <c r="AH109" s="916">
        <v>-33.900000000000006</v>
      </c>
      <c r="AI109" s="916">
        <v>10.91</v>
      </c>
      <c r="AJ109" s="916">
        <v>10.100000000000001</v>
      </c>
      <c r="AK109" s="916">
        <v>14.000000000000002</v>
      </c>
      <c r="AL109" s="928">
        <v>1770</v>
      </c>
      <c r="AM109" s="922">
        <v>0.4</v>
      </c>
      <c r="AN109" s="916">
        <v>0.6</v>
      </c>
      <c r="AO109" s="802">
        <f t="shared" si="54"/>
        <v>-20.631017059306767</v>
      </c>
      <c r="AP109" s="803">
        <f t="shared" si="55"/>
        <v>10.871521011759224</v>
      </c>
      <c r="AQ109" s="936">
        <f t="shared" si="56"/>
        <v>50.139322400401376</v>
      </c>
      <c r="AR109" s="702">
        <f>INDEX(Historical!$C$7:$C$1437,MATCH(B109,Historical!$B$7:$B$1446,0))*IF(AH109="n/a",1.03,IF(AH109&lt;0,1.01,IF(AH109&gt;10,1.1,(1+AH109/100))))</f>
        <v>1.1312000000000002</v>
      </c>
      <c r="AS109" s="935">
        <f t="shared" si="57"/>
        <v>1.2443200000000003</v>
      </c>
      <c r="AT109" s="935">
        <f t="shared" si="61"/>
        <v>1.3687520000000004</v>
      </c>
      <c r="AU109" s="935">
        <f t="shared" si="61"/>
        <v>1.5056272000000006</v>
      </c>
      <c r="AV109" s="935">
        <f t="shared" si="61"/>
        <v>1.6561899200000008</v>
      </c>
      <c r="AW109" s="702">
        <f t="shared" si="58"/>
        <v>6.9060891200000025</v>
      </c>
      <c r="AX109" s="810">
        <f t="shared" si="59"/>
        <v>11.1280843055108</v>
      </c>
      <c r="AY109" s="991">
        <v>0.05</v>
      </c>
      <c r="AZ109" s="922">
        <v>19.759999999999998</v>
      </c>
      <c r="BA109" s="922">
        <v>-9.3000000000000007</v>
      </c>
      <c r="BB109" s="922">
        <v>0.91999999999999993</v>
      </c>
      <c r="BC109" s="922">
        <v>2.91</v>
      </c>
      <c r="BE109" s="664">
        <v>1968</v>
      </c>
      <c r="BF109" s="946" t="e">
        <f>#VALUE!</f>
        <v>#VALUE!</v>
      </c>
      <c r="BG109" s="931">
        <v>2.9000000000000004</v>
      </c>
    </row>
    <row r="110" spans="1:59" ht="11.25" customHeight="1" x14ac:dyDescent="0.2">
      <c r="A110" s="537" t="s">
        <v>811</v>
      </c>
      <c r="B110" s="925" t="s">
        <v>812</v>
      </c>
      <c r="C110" s="988" t="s">
        <v>4353</v>
      </c>
      <c r="D110" s="988" t="s">
        <v>4354</v>
      </c>
      <c r="E110" s="792">
        <v>26</v>
      </c>
      <c r="F110" s="526">
        <v>118</v>
      </c>
      <c r="G110" s="526" t="s">
        <v>37</v>
      </c>
      <c r="H110" s="526" t="s">
        <v>37</v>
      </c>
      <c r="I110" s="916">
        <v>18.059999999999999</v>
      </c>
      <c r="J110" s="702">
        <f t="shared" si="47"/>
        <v>7.8626799557032108</v>
      </c>
      <c r="K110" s="933">
        <v>0.35499999999999998</v>
      </c>
      <c r="L110" s="639">
        <v>4</v>
      </c>
      <c r="M110" s="693">
        <f t="shared" si="48"/>
        <v>1.42</v>
      </c>
      <c r="N110" s="921" t="s">
        <v>107</v>
      </c>
      <c r="O110" s="796">
        <v>0.35</v>
      </c>
      <c r="P110" s="915">
        <v>43584</v>
      </c>
      <c r="Q110" s="915">
        <v>43600</v>
      </c>
      <c r="R110" s="693">
        <f t="shared" si="49"/>
        <v>1.4285714285714299</v>
      </c>
      <c r="S110" s="759">
        <f>IF(INDEX(Historical!$D$7:$D$1437,MATCH(B110,Historical!$B$7:$B$1446,0))=0,"n/a",(INDEX(Historical!$C$7:$C$1437,MATCH(B110,Historical!$B$7:$B$1446,0))/INDEX(Historical!$D$7:$D$1437,MATCH(B110,Historical!$B$7:$B$1446,0))-1)*100)</f>
        <v>2.9574861367837268</v>
      </c>
      <c r="T110" s="759">
        <f>IF(INDEX(Historical!$F$7:$F$1430,MATCH(B110,Historical!$B$7:$B$1446,0))=0,"n/a",((INDEX(Historical!$C$7:$C$1437,MATCH(B110,Historical!$B$7:$B$1446,0))/INDEX(Historical!$F$7:$F$1430,MATCH(B110,Historical!$B$7:$B$1446,0)))^(1/3)-1)*100)</f>
        <v>8.3412133001648172</v>
      </c>
      <c r="U110" s="759">
        <f>IF(INDEX(Historical!$H$7:$H$1430,MATCH(B110,Historical!$B$7:$B$1446,0))=0,"n/a",((INDEX(Historical!$C$7:$C$1437,MATCH(B110,Historical!$B$7:$B$1446,0))/INDEX(Historical!$H$7:$H$1430,MATCH(B110,Historical!$B$7:$B$1446,0)))^(1/5)-1)*100)</f>
        <v>9.4889741340311815</v>
      </c>
      <c r="V110" s="759">
        <f>IF(INDEX(Historical!$O$7:$O$1430,MATCH(B110,Historical!$B$7:$B$1446,0))=0,"n/a",((INDEX(Historical!$C$7:$C$1437,MATCH(B110,Historical!$B$7:$B$1446,0))/INDEX(Historical!$O$7:$O$1430,MATCH(B110,Historical!$B$7:$B$1446,0)))^(1/10)-1)*100)</f>
        <v>6.3832843418241803</v>
      </c>
      <c r="W110" s="760">
        <f t="shared" si="50"/>
        <v>1.4865347720542672</v>
      </c>
      <c r="X110" s="761" t="str">
        <f t="shared" si="51"/>
        <v>n/a</v>
      </c>
      <c r="Y110" s="717"/>
      <c r="Z110" s="702">
        <f t="shared" si="52"/>
        <v>315.55555555555554</v>
      </c>
      <c r="AA110" s="935">
        <f t="shared" si="53"/>
        <v>40.133333333333333</v>
      </c>
      <c r="AB110" s="639">
        <v>12</v>
      </c>
      <c r="AC110" s="916">
        <v>0.45</v>
      </c>
      <c r="AD110" s="916">
        <v>6.04</v>
      </c>
      <c r="AE110" s="916">
        <v>3.4</v>
      </c>
      <c r="AF110" s="916">
        <v>3.65</v>
      </c>
      <c r="AG110" s="916">
        <v>8.1</v>
      </c>
      <c r="AH110" s="916">
        <v>-35.6</v>
      </c>
      <c r="AI110" s="916">
        <v>-37.46</v>
      </c>
      <c r="AJ110" s="916">
        <v>-16.600000000000001</v>
      </c>
      <c r="AK110" s="916">
        <v>6.7</v>
      </c>
      <c r="AL110" s="928">
        <v>1680</v>
      </c>
      <c r="AM110" s="922">
        <v>2.2999999999999998</v>
      </c>
      <c r="AN110" s="916">
        <v>3.57</v>
      </c>
      <c r="AO110" s="802">
        <f t="shared" si="54"/>
        <v>-22.781679243598941</v>
      </c>
      <c r="AP110" s="803">
        <f t="shared" si="55"/>
        <v>17.351654089734392</v>
      </c>
      <c r="AQ110" s="936">
        <f t="shared" si="56"/>
        <v>155.1571774126395</v>
      </c>
      <c r="AR110" s="702">
        <f>INDEX(Historical!$C$7:$C$1437,MATCH(B110,Historical!$B$7:$B$1446,0))*IF(AH110="n/a",1.03,IF(AH110&lt;0,1.01,IF(AH110&gt;10,1.1,(1+AH110/100))))</f>
        <v>1.406425</v>
      </c>
      <c r="AS110" s="935">
        <f t="shared" si="57"/>
        <v>1.4204892500000001</v>
      </c>
      <c r="AT110" s="935">
        <f t="shared" si="61"/>
        <v>1.5156620297500001</v>
      </c>
      <c r="AU110" s="935">
        <f t="shared" si="61"/>
        <v>1.61721138574325</v>
      </c>
      <c r="AV110" s="935">
        <f t="shared" si="61"/>
        <v>1.7255645485880475</v>
      </c>
      <c r="AW110" s="702">
        <f t="shared" si="58"/>
        <v>7.6853522140812975</v>
      </c>
      <c r="AX110" s="810">
        <f t="shared" si="59"/>
        <v>42.554552680405862</v>
      </c>
      <c r="AY110" s="991">
        <v>0.72</v>
      </c>
      <c r="AZ110" s="922">
        <v>-0.92999999999999994</v>
      </c>
      <c r="BA110" s="922">
        <v>-27.500000000000004</v>
      </c>
      <c r="BB110" s="922">
        <v>-11.459999999999999</v>
      </c>
      <c r="BC110" s="922">
        <v>-18.73</v>
      </c>
      <c r="BE110" s="664">
        <v>1994</v>
      </c>
      <c r="BF110" s="946" t="e">
        <f>#VALUE!</f>
        <v>#VALUE!</v>
      </c>
      <c r="BG110" s="931">
        <v>1.7000000000000002</v>
      </c>
    </row>
    <row r="111" spans="1:59" s="838" customFormat="1" ht="11.25" customHeight="1" x14ac:dyDescent="0.2">
      <c r="A111" s="697" t="s">
        <v>340</v>
      </c>
      <c r="B111" s="846" t="s">
        <v>341</v>
      </c>
      <c r="C111" s="988" t="s">
        <v>123</v>
      </c>
      <c r="D111" s="988" t="s">
        <v>4376</v>
      </c>
      <c r="E111" s="818">
        <v>37</v>
      </c>
      <c r="F111" s="526">
        <v>73</v>
      </c>
      <c r="G111" s="1171" t="s">
        <v>37</v>
      </c>
      <c r="H111" s="1171" t="s">
        <v>37</v>
      </c>
      <c r="I111" s="831">
        <v>63.06</v>
      </c>
      <c r="J111" s="820">
        <f t="shared" si="47"/>
        <v>2.7275610529654295</v>
      </c>
      <c r="K111" s="821">
        <v>0.43</v>
      </c>
      <c r="L111" s="822">
        <v>4</v>
      </c>
      <c r="M111" s="823">
        <f t="shared" si="48"/>
        <v>1.72</v>
      </c>
      <c r="N111" s="824" t="s">
        <v>250</v>
      </c>
      <c r="O111" s="825">
        <v>0.41</v>
      </c>
      <c r="P111" s="826">
        <v>43594</v>
      </c>
      <c r="Q111" s="826">
        <v>43626</v>
      </c>
      <c r="R111" s="823">
        <f t="shared" si="49"/>
        <v>4.8780487804878092</v>
      </c>
      <c r="S111" s="759">
        <f>IF(INDEX(Historical!$D$7:$D$1437,MATCH(B111,Historical!$B$7:$B$1446,0))=0,"n/a",(INDEX(Historical!$C$7:$C$1437,MATCH(B111,Historical!$B$7:$B$1446,0))/INDEX(Historical!$D$7:$D$1437,MATCH(B111,Historical!$B$7:$B$1446,0))-1)*100)</f>
        <v>5.1948051948051965</v>
      </c>
      <c r="T111" s="759">
        <f>IF(INDEX(Historical!$F$7:$F$1430,MATCH(B111,Historical!$B$7:$B$1446,0))=0,"n/a",((INDEX(Historical!$C$7:$C$1437,MATCH(B111,Historical!$B$7:$B$1446,0))/INDEX(Historical!$F$7:$F$1430,MATCH(B111,Historical!$B$7:$B$1446,0)))^(1/3)-1)*100)</f>
        <v>5.7462111719003284</v>
      </c>
      <c r="U111" s="759">
        <f>IF(INDEX(Historical!$H$7:$H$1430,MATCH(B111,Historical!$B$7:$B$1446,0))=0,"n/a",((INDEX(Historical!$C$7:$C$1437,MATCH(B111,Historical!$B$7:$B$1446,0))/INDEX(Historical!$H$7:$H$1430,MATCH(B111,Historical!$B$7:$B$1446,0)))^(1/5)-1)*100)</f>
        <v>5.6627672952967334</v>
      </c>
      <c r="V111" s="759">
        <f>IF(INDEX(Historical!$O$7:$O$1430,MATCH(B111,Historical!$B$7:$B$1446,0))=0,"n/a",((INDEX(Historical!$C$7:$C$1437,MATCH(B111,Historical!$B$7:$B$1446,0))/INDEX(Historical!$O$7:$O$1430,MATCH(B111,Historical!$B$7:$B$1446,0)))^(1/10)-1)*100)</f>
        <v>4.2348927037502815</v>
      </c>
      <c r="W111" s="827">
        <f t="shared" si="50"/>
        <v>1.3371690126368427</v>
      </c>
      <c r="X111" s="828">
        <f t="shared" si="51"/>
        <v>0.62228212036227837</v>
      </c>
      <c r="Y111" s="846"/>
      <c r="Z111" s="820">
        <f t="shared" si="52"/>
        <v>54.777070063694268</v>
      </c>
      <c r="AA111" s="830">
        <f t="shared" si="53"/>
        <v>20.082802547770701</v>
      </c>
      <c r="AB111" s="822">
        <v>12</v>
      </c>
      <c r="AC111" s="831">
        <v>3.14</v>
      </c>
      <c r="AD111" s="831">
        <v>3.51</v>
      </c>
      <c r="AE111" s="831">
        <v>1.1499999999999999</v>
      </c>
      <c r="AF111" s="831">
        <v>3.61</v>
      </c>
      <c r="AG111" s="831">
        <v>13.600000000000001</v>
      </c>
      <c r="AH111" s="831">
        <v>39.800000000000004</v>
      </c>
      <c r="AI111" s="831">
        <v>3.7699999999999996</v>
      </c>
      <c r="AJ111" s="831">
        <v>9.1</v>
      </c>
      <c r="AK111" s="831">
        <v>5.7299999999999995</v>
      </c>
      <c r="AL111" s="832">
        <v>6250</v>
      </c>
      <c r="AM111" s="833">
        <v>1.0999999999999999</v>
      </c>
      <c r="AN111" s="831">
        <v>0.79</v>
      </c>
      <c r="AO111" s="834">
        <f t="shared" si="54"/>
        <v>-11.692474199508538</v>
      </c>
      <c r="AP111" s="835">
        <f t="shared" si="55"/>
        <v>8.3903283482621625</v>
      </c>
      <c r="AQ111" s="836">
        <f t="shared" si="56"/>
        <v>79.504153090243122</v>
      </c>
      <c r="AR111" s="702">
        <f>INDEX(Historical!$C$7:$C$1437,MATCH(B111,Historical!$B$7:$B$1446,0))*IF(AH111="n/a",1.03,IF(AH111&lt;0,1.01,IF(AH111&gt;10,1.1,(1+AH111/100))))</f>
        <v>1.7820000000000003</v>
      </c>
      <c r="AS111" s="830">
        <f t="shared" si="57"/>
        <v>1.8491814000000004</v>
      </c>
      <c r="AT111" s="830">
        <f t="shared" si="61"/>
        <v>1.9551394942200002</v>
      </c>
      <c r="AU111" s="830">
        <f t="shared" si="61"/>
        <v>2.0671689872388059</v>
      </c>
      <c r="AV111" s="830">
        <f t="shared" si="61"/>
        <v>2.1856177702075894</v>
      </c>
      <c r="AW111" s="820">
        <f t="shared" si="58"/>
        <v>9.8391076516663958</v>
      </c>
      <c r="AX111" s="837">
        <f t="shared" si="59"/>
        <v>15.602771410825239</v>
      </c>
      <c r="AY111" s="992">
        <v>0.99</v>
      </c>
      <c r="AZ111" s="833">
        <v>25.369999999999997</v>
      </c>
      <c r="BA111" s="833">
        <v>-0.61</v>
      </c>
      <c r="BB111" s="833">
        <v>4.46</v>
      </c>
      <c r="BC111" s="833">
        <v>11.24</v>
      </c>
      <c r="BD111" s="961"/>
      <c r="BE111" s="664">
        <v>1983</v>
      </c>
      <c r="BF111" s="946" t="e">
        <f>#VALUE!</f>
        <v>#VALUE!</v>
      </c>
      <c r="BG111" s="893">
        <v>5.2</v>
      </c>
    </row>
    <row r="112" spans="1:59" ht="11.25" customHeight="1" x14ac:dyDescent="0.2">
      <c r="A112" s="609" t="s">
        <v>330</v>
      </c>
      <c r="B112" s="926" t="s">
        <v>331</v>
      </c>
      <c r="C112" s="988" t="s">
        <v>108</v>
      </c>
      <c r="D112" s="988" t="s">
        <v>4369</v>
      </c>
      <c r="E112" s="792">
        <v>46</v>
      </c>
      <c r="F112" s="526">
        <v>48</v>
      </c>
      <c r="G112" s="526" t="s">
        <v>37</v>
      </c>
      <c r="H112" s="526" t="s">
        <v>37</v>
      </c>
      <c r="I112" s="916">
        <v>220.66</v>
      </c>
      <c r="J112" s="702">
        <f t="shared" si="47"/>
        <v>1.0332638448291489</v>
      </c>
      <c r="K112" s="927">
        <v>0.56999999999999995</v>
      </c>
      <c r="L112" s="639">
        <v>4</v>
      </c>
      <c r="M112" s="693">
        <f t="shared" si="48"/>
        <v>2.2799999999999998</v>
      </c>
      <c r="N112" s="921" t="s">
        <v>111</v>
      </c>
      <c r="O112" s="795">
        <v>0.5</v>
      </c>
      <c r="P112" s="915">
        <v>43521</v>
      </c>
      <c r="Q112" s="915">
        <v>43536</v>
      </c>
      <c r="R112" s="693">
        <f t="shared" si="49"/>
        <v>13.999999999999989</v>
      </c>
      <c r="S112" s="759">
        <f>IF(INDEX(Historical!$D$7:$D$1437,MATCH(B112,Historical!$B$7:$B$1446,0))=0,"n/a",(INDEX(Historical!$C$7:$C$1437,MATCH(B112,Historical!$B$7:$B$1446,0))/INDEX(Historical!$D$7:$D$1437,MATCH(B112,Historical!$B$7:$B$1446,0))-1)*100)</f>
        <v>21.95121951219512</v>
      </c>
      <c r="T112" s="759">
        <f>IF(INDEX(Historical!$F$7:$F$1430,MATCH(B112,Historical!$B$7:$B$1446,0))=0,"n/a",((INDEX(Historical!$C$7:$C$1437,MATCH(B112,Historical!$B$7:$B$1446,0))/INDEX(Historical!$F$7:$F$1430,MATCH(B112,Historical!$B$7:$B$1446,0)))^(1/3)-1)*100)</f>
        <v>14.855559430448251</v>
      </c>
      <c r="U112" s="759">
        <f>IF(INDEX(Historical!$H$7:$H$1430,MATCH(B112,Historical!$B$7:$B$1446,0))=0,"n/a",((INDEX(Historical!$C$7:$C$1437,MATCH(B112,Historical!$B$7:$B$1446,0))/INDEX(Historical!$H$7:$H$1430,MATCH(B112,Historical!$B$7:$B$1446,0)))^(1/5)-1)*100)</f>
        <v>12.295510705682089</v>
      </c>
      <c r="V112" s="759">
        <f>IF(INDEX(Historical!$O$7:$O$1430,MATCH(B112,Historical!$B$7:$B$1446,0))=0,"n/a",((INDEX(Historical!$C$7:$C$1437,MATCH(B112,Historical!$B$7:$B$1446,0))/INDEX(Historical!$O$7:$O$1430,MATCH(B112,Historical!$B$7:$B$1446,0)))^(1/10)-1)*100)</f>
        <v>8.5562249642056507</v>
      </c>
      <c r="W112" s="760">
        <f t="shared" si="50"/>
        <v>1.4370251784074717</v>
      </c>
      <c r="X112" s="761">
        <f t="shared" si="51"/>
        <v>0.54646714247475947</v>
      </c>
      <c r="Y112" s="723"/>
      <c r="Z112" s="702">
        <f t="shared" si="52"/>
        <v>29.495472186287188</v>
      </c>
      <c r="AA112" s="935">
        <f t="shared" si="53"/>
        <v>28.545924967658472</v>
      </c>
      <c r="AB112" s="639">
        <v>12</v>
      </c>
      <c r="AC112" s="916">
        <v>7.73</v>
      </c>
      <c r="AD112" s="916">
        <v>3.07</v>
      </c>
      <c r="AE112" s="916">
        <v>8.77</v>
      </c>
      <c r="AF112" s="919">
        <v>87.56</v>
      </c>
      <c r="AG112" s="918">
        <v>368.9</v>
      </c>
      <c r="AH112" s="916">
        <v>21.7</v>
      </c>
      <c r="AI112" s="916">
        <v>10.35</v>
      </c>
      <c r="AJ112" s="916">
        <v>22.5</v>
      </c>
      <c r="AK112" s="916">
        <v>9.3000000000000007</v>
      </c>
      <c r="AL112" s="928">
        <v>54900</v>
      </c>
      <c r="AM112" s="922">
        <v>0.1</v>
      </c>
      <c r="AN112" s="919">
        <v>5.83</v>
      </c>
      <c r="AO112" s="802">
        <f t="shared" si="54"/>
        <v>-15.217150417147234</v>
      </c>
      <c r="AP112" s="803">
        <f t="shared" si="55"/>
        <v>13.328774550511238</v>
      </c>
      <c r="AQ112" s="936">
        <f t="shared" si="56"/>
        <v>953.98317299833286</v>
      </c>
      <c r="AR112" s="702">
        <f>INDEX(Historical!$C$7:$C$1437,MATCH(B112,Historical!$B$7:$B$1446,0))*IF(AH112="n/a",1.03,IF(AH112&lt;0,1.01,IF(AH112&gt;10,1.1,(1+AH112/100))))</f>
        <v>2.2000000000000002</v>
      </c>
      <c r="AS112" s="935">
        <f t="shared" si="57"/>
        <v>2.4200000000000004</v>
      </c>
      <c r="AT112" s="935">
        <f t="shared" si="61"/>
        <v>2.6450600000000004</v>
      </c>
      <c r="AU112" s="935">
        <f t="shared" si="61"/>
        <v>2.8910505800000004</v>
      </c>
      <c r="AV112" s="935">
        <f t="shared" si="61"/>
        <v>3.1599182839400002</v>
      </c>
      <c r="AW112" s="702">
        <f t="shared" si="58"/>
        <v>13.316028863940002</v>
      </c>
      <c r="AX112" s="810">
        <f t="shared" si="59"/>
        <v>6.0346364832502495</v>
      </c>
      <c r="AY112" s="991">
        <v>1.1499999999999999</v>
      </c>
      <c r="AZ112" s="922">
        <v>40.83</v>
      </c>
      <c r="BA112" s="922">
        <v>-0.12</v>
      </c>
      <c r="BB112" s="922">
        <v>6.36</v>
      </c>
      <c r="BC112" s="922">
        <v>13.25</v>
      </c>
      <c r="BE112" s="664">
        <v>1974</v>
      </c>
      <c r="BF112" s="946" t="e">
        <f>#VALUE!</f>
        <v>#VALUE!</v>
      </c>
      <c r="BG112" s="931">
        <v>21.4</v>
      </c>
    </row>
    <row r="113" spans="1:59" ht="11.25" customHeight="1" x14ac:dyDescent="0.2">
      <c r="A113" s="609" t="s">
        <v>104</v>
      </c>
      <c r="B113" s="925" t="s">
        <v>105</v>
      </c>
      <c r="C113" s="988" t="s">
        <v>108</v>
      </c>
      <c r="D113" s="988" t="s">
        <v>4373</v>
      </c>
      <c r="E113" s="792">
        <v>32</v>
      </c>
      <c r="F113" s="526">
        <v>89</v>
      </c>
      <c r="G113" s="526" t="s">
        <v>106</v>
      </c>
      <c r="H113" s="526" t="s">
        <v>106</v>
      </c>
      <c r="I113" s="916">
        <v>46.83</v>
      </c>
      <c r="J113" s="702">
        <f t="shared" si="47"/>
        <v>2.3062139654067906</v>
      </c>
      <c r="K113" s="933">
        <v>0.27</v>
      </c>
      <c r="L113" s="639">
        <v>4</v>
      </c>
      <c r="M113" s="693">
        <f t="shared" si="48"/>
        <v>1.08</v>
      </c>
      <c r="N113" s="921" t="s">
        <v>107</v>
      </c>
      <c r="O113" s="796">
        <v>0.25</v>
      </c>
      <c r="P113" s="915">
        <v>43497</v>
      </c>
      <c r="Q113" s="915">
        <v>43510</v>
      </c>
      <c r="R113" s="693">
        <f t="shared" si="49"/>
        <v>8.0000000000000071</v>
      </c>
      <c r="S113" s="759">
        <f>IF(INDEX(Historical!$D$7:$D$1437,MATCH(B113,Historical!$B$7:$B$1446,0))=0,"n/a",(INDEX(Historical!$C$7:$C$1437,MATCH(B113,Historical!$B$7:$B$1446,0))/INDEX(Historical!$D$7:$D$1437,MATCH(B113,Historical!$B$7:$B$1446,0))-1)*100)</f>
        <v>26.315789473684205</v>
      </c>
      <c r="T113" s="759">
        <f>IF(INDEX(Historical!$F$7:$F$1430,MATCH(B113,Historical!$B$7:$B$1446,0))=0,"n/a",((INDEX(Historical!$C$7:$C$1437,MATCH(B113,Historical!$B$7:$B$1446,0))/INDEX(Historical!$F$7:$F$1430,MATCH(B113,Historical!$B$7:$B$1446,0)))^(1/3)-1)*100)</f>
        <v>12.685798233998579</v>
      </c>
      <c r="U113" s="759">
        <f>IF(INDEX(Historical!$H$7:$H$1430,MATCH(B113,Historical!$B$7:$B$1446,0))=0,"n/a",((INDEX(Historical!$C$7:$C$1437,MATCH(B113,Historical!$B$7:$B$1446,0))/INDEX(Historical!$H$7:$H$1430,MATCH(B113,Historical!$B$7:$B$1446,0)))^(1/5)-1)*100)</f>
        <v>9.2021027641427722</v>
      </c>
      <c r="V113" s="759">
        <f>IF(INDEX(Historical!$O$7:$O$1430,MATCH(B113,Historical!$B$7:$B$1446,0))=0,"n/a",((INDEX(Historical!$C$7:$C$1437,MATCH(B113,Historical!$B$7:$B$1446,0))/INDEX(Historical!$O$7:$O$1430,MATCH(B113,Historical!$B$7:$B$1446,0)))^(1/10)-1)*100)</f>
        <v>6.1753233948192987</v>
      </c>
      <c r="W113" s="760">
        <f t="shared" si="50"/>
        <v>1.4901410300005904</v>
      </c>
      <c r="X113" s="761">
        <f t="shared" si="51"/>
        <v>1.0224558626825302</v>
      </c>
      <c r="Y113" s="926"/>
      <c r="Z113" s="702">
        <f t="shared" si="52"/>
        <v>33.230769230769234</v>
      </c>
      <c r="AA113" s="935">
        <f t="shared" si="53"/>
        <v>14.409230769230769</v>
      </c>
      <c r="AB113" s="639">
        <v>12</v>
      </c>
      <c r="AC113" s="916">
        <v>3.25</v>
      </c>
      <c r="AD113" s="916">
        <v>1.44</v>
      </c>
      <c r="AE113" s="916">
        <v>4.4400000000000004</v>
      </c>
      <c r="AF113" s="916">
        <v>1.55</v>
      </c>
      <c r="AG113" s="916">
        <v>11.200000000000001</v>
      </c>
      <c r="AH113" s="916">
        <v>24.7</v>
      </c>
      <c r="AI113" s="916">
        <v>5.93</v>
      </c>
      <c r="AJ113" s="916">
        <v>9</v>
      </c>
      <c r="AK113" s="916">
        <v>10</v>
      </c>
      <c r="AL113" s="928">
        <v>1190</v>
      </c>
      <c r="AM113" s="922">
        <v>3.5999999999999996</v>
      </c>
      <c r="AN113" s="916">
        <v>0.17</v>
      </c>
      <c r="AO113" s="802">
        <f t="shared" si="54"/>
        <v>-2.9009140396812061</v>
      </c>
      <c r="AP113" s="803">
        <f t="shared" si="55"/>
        <v>11.508316729549563</v>
      </c>
      <c r="AQ113" s="936">
        <f t="shared" si="56"/>
        <v>-0.36888551080554999</v>
      </c>
      <c r="AR113" s="702">
        <f>INDEX(Historical!$C$7:$C$1437,MATCH(B113,Historical!$B$7:$B$1446,0))*IF(AH113="n/a",1.03,IF(AH113&lt;0,1.01,IF(AH113&gt;10,1.1,(1+AH113/100))))</f>
        <v>1.056</v>
      </c>
      <c r="AS113" s="935">
        <f t="shared" si="57"/>
        <v>1.1186208</v>
      </c>
      <c r="AT113" s="935">
        <f t="shared" si="61"/>
        <v>1.2304828800000001</v>
      </c>
      <c r="AU113" s="935">
        <f t="shared" si="61"/>
        <v>1.3535311680000002</v>
      </c>
      <c r="AV113" s="935">
        <f t="shared" si="61"/>
        <v>1.4888842848000003</v>
      </c>
      <c r="AW113" s="702">
        <f t="shared" si="58"/>
        <v>6.2475191327999999</v>
      </c>
      <c r="AX113" s="810">
        <f t="shared" si="59"/>
        <v>13.34084803074952</v>
      </c>
      <c r="AY113" s="991">
        <v>1.1000000000000001</v>
      </c>
      <c r="AZ113" s="922">
        <v>21.83</v>
      </c>
      <c r="BA113" s="922">
        <v>-21.07</v>
      </c>
      <c r="BB113" s="922">
        <v>1.22</v>
      </c>
      <c r="BC113" s="922">
        <v>-3.9800000000000004</v>
      </c>
      <c r="BE113" s="664">
        <v>1988</v>
      </c>
      <c r="BF113" s="946" t="e">
        <f>#VALUE!</f>
        <v>#VALUE!</v>
      </c>
      <c r="BG113" s="931">
        <v>1.3</v>
      </c>
    </row>
    <row r="114" spans="1:59" ht="11.25" customHeight="1" x14ac:dyDescent="0.2">
      <c r="A114" s="609" t="s">
        <v>342</v>
      </c>
      <c r="B114" s="925" t="s">
        <v>343</v>
      </c>
      <c r="C114" s="988" t="s">
        <v>112</v>
      </c>
      <c r="D114" s="988" t="s">
        <v>213</v>
      </c>
      <c r="E114" s="792">
        <v>51</v>
      </c>
      <c r="F114" s="526">
        <v>23</v>
      </c>
      <c r="G114" s="526" t="s">
        <v>115</v>
      </c>
      <c r="H114" s="526" t="s">
        <v>115</v>
      </c>
      <c r="I114" s="916">
        <v>146.6</v>
      </c>
      <c r="J114" s="702">
        <f t="shared" si="47"/>
        <v>1.8008185538881309</v>
      </c>
      <c r="K114" s="927">
        <v>0.66</v>
      </c>
      <c r="L114" s="639">
        <v>4</v>
      </c>
      <c r="M114" s="693">
        <f t="shared" si="48"/>
        <v>2.64</v>
      </c>
      <c r="N114" s="921" t="s">
        <v>344</v>
      </c>
      <c r="O114" s="795">
        <v>0.63</v>
      </c>
      <c r="P114" s="915">
        <v>43349</v>
      </c>
      <c r="Q114" s="915">
        <v>43361</v>
      </c>
      <c r="R114" s="693">
        <f t="shared" si="49"/>
        <v>4.7619047619047654</v>
      </c>
      <c r="S114" s="759">
        <f>IF(INDEX(Historical!$D$7:$D$1437,MATCH(B114,Historical!$B$7:$B$1446,0))=0,"n/a",(INDEX(Historical!$C$7:$C$1437,MATCH(B114,Historical!$B$7:$B$1446,0))/INDEX(Historical!$D$7:$D$1437,MATCH(B114,Historical!$B$7:$B$1446,0))-1)*100)</f>
        <v>6.6115702479338845</v>
      </c>
      <c r="T114" s="759">
        <f>IF(INDEX(Historical!$F$7:$F$1430,MATCH(B114,Historical!$B$7:$B$1446,0))=0,"n/a",((INDEX(Historical!$C$7:$C$1437,MATCH(B114,Historical!$B$7:$B$1446,0))/INDEX(Historical!$F$7:$F$1430,MATCH(B114,Historical!$B$7:$B$1446,0)))^(1/3)-1)*100)</f>
        <v>6.431122902917763</v>
      </c>
      <c r="U114" s="759">
        <f>IF(INDEX(Historical!$H$7:$H$1430,MATCH(B114,Historical!$B$7:$B$1446,0))=0,"n/a",((INDEX(Historical!$C$7:$C$1437,MATCH(B114,Historical!$B$7:$B$1446,0))/INDEX(Historical!$H$7:$H$1430,MATCH(B114,Historical!$B$7:$B$1446,0)))^(1/5)-1)*100)</f>
        <v>5.4364811125223733</v>
      </c>
      <c r="V114" s="759">
        <f>IF(INDEX(Historical!$O$7:$O$1430,MATCH(B114,Historical!$B$7:$B$1446,0))=0,"n/a",((INDEX(Historical!$C$7:$C$1437,MATCH(B114,Historical!$B$7:$B$1446,0))/INDEX(Historical!$O$7:$O$1430,MATCH(B114,Historical!$B$7:$B$1446,0)))^(1/10)-1)*100)</f>
        <v>7.4298368254117841</v>
      </c>
      <c r="W114" s="760">
        <f t="shared" si="50"/>
        <v>0.73170935516757696</v>
      </c>
      <c r="X114" s="761">
        <f t="shared" si="51"/>
        <v>0.53826545668538339</v>
      </c>
      <c r="Y114" s="925"/>
      <c r="Z114" s="702">
        <f t="shared" si="52"/>
        <v>50.965250965250974</v>
      </c>
      <c r="AA114" s="935">
        <f t="shared" si="53"/>
        <v>28.301158301158303</v>
      </c>
      <c r="AB114" s="639">
        <v>12</v>
      </c>
      <c r="AC114" s="916">
        <v>5.18</v>
      </c>
      <c r="AD114" s="916">
        <v>3.19</v>
      </c>
      <c r="AE114" s="916">
        <v>1.54</v>
      </c>
      <c r="AF114" s="916">
        <v>3.02</v>
      </c>
      <c r="AG114" s="916">
        <v>8.3000000000000007</v>
      </c>
      <c r="AH114" s="916">
        <v>-35.299999999999997</v>
      </c>
      <c r="AI114" s="916">
        <v>10.119999999999999</v>
      </c>
      <c r="AJ114" s="916">
        <v>10.100000000000001</v>
      </c>
      <c r="AK114" s="916">
        <v>8.8800000000000008</v>
      </c>
      <c r="AL114" s="928">
        <v>21760</v>
      </c>
      <c r="AM114" s="922">
        <v>0.3</v>
      </c>
      <c r="AN114" s="916">
        <v>0.79</v>
      </c>
      <c r="AO114" s="802">
        <f t="shared" si="54"/>
        <v>-21.063858634747799</v>
      </c>
      <c r="AP114" s="803">
        <f t="shared" si="55"/>
        <v>7.2372996664105038</v>
      </c>
      <c r="AQ114" s="936">
        <f t="shared" si="56"/>
        <v>94.901112327363577</v>
      </c>
      <c r="AR114" s="702">
        <f>INDEX(Historical!$C$7:$C$1437,MATCH(B114,Historical!$B$7:$B$1446,0))*IF(AH114="n/a",1.03,IF(AH114&lt;0,1.01,IF(AH114&gt;10,1.1,(1+AH114/100))))</f>
        <v>2.6057999999999999</v>
      </c>
      <c r="AS114" s="935">
        <f t="shared" si="57"/>
        <v>2.8663799999999999</v>
      </c>
      <c r="AT114" s="935">
        <f t="shared" si="61"/>
        <v>3.1209145439999997</v>
      </c>
      <c r="AU114" s="935">
        <f t="shared" si="61"/>
        <v>3.3980517555071996</v>
      </c>
      <c r="AV114" s="935">
        <f t="shared" si="61"/>
        <v>3.6997987513962389</v>
      </c>
      <c r="AW114" s="702">
        <f t="shared" si="58"/>
        <v>15.690945050903439</v>
      </c>
      <c r="AX114" s="810">
        <f t="shared" si="59"/>
        <v>10.703236733221992</v>
      </c>
      <c r="AY114" s="991">
        <v>1.25</v>
      </c>
      <c r="AZ114" s="922">
        <v>37.769999999999996</v>
      </c>
      <c r="BA114" s="922">
        <v>-5.55</v>
      </c>
      <c r="BB114" s="922">
        <v>6.22</v>
      </c>
      <c r="BC114" s="922">
        <v>9.7000000000000011</v>
      </c>
      <c r="BE114" s="664">
        <v>1968</v>
      </c>
      <c r="BF114" s="946" t="e">
        <f>#VALUE!</f>
        <v>#VALUE!</v>
      </c>
      <c r="BG114" s="931">
        <v>3</v>
      </c>
    </row>
    <row r="115" spans="1:59" ht="11.25" customHeight="1" x14ac:dyDescent="0.2">
      <c r="A115" s="537" t="s">
        <v>347</v>
      </c>
      <c r="B115" s="925" t="s">
        <v>348</v>
      </c>
      <c r="C115" s="988" t="s">
        <v>154</v>
      </c>
      <c r="D115" s="988" t="s">
        <v>4358</v>
      </c>
      <c r="E115" s="792">
        <v>26</v>
      </c>
      <c r="F115" s="526">
        <v>113</v>
      </c>
      <c r="G115" s="526" t="s">
        <v>106</v>
      </c>
      <c r="H115" s="526" t="s">
        <v>106</v>
      </c>
      <c r="I115" s="916">
        <v>188.91</v>
      </c>
      <c r="J115" s="702">
        <f t="shared" si="47"/>
        <v>1.1010534116775184</v>
      </c>
      <c r="K115" s="933">
        <v>0.52</v>
      </c>
      <c r="L115" s="639">
        <v>4</v>
      </c>
      <c r="M115" s="693">
        <f t="shared" si="48"/>
        <v>2.08</v>
      </c>
      <c r="N115" s="921" t="s">
        <v>161</v>
      </c>
      <c r="O115" s="796">
        <v>0.47</v>
      </c>
      <c r="P115" s="915">
        <v>43462</v>
      </c>
      <c r="Q115" s="915">
        <v>43496</v>
      </c>
      <c r="R115" s="693">
        <f t="shared" si="49"/>
        <v>10.638297872340436</v>
      </c>
      <c r="S115" s="759">
        <f>IF(INDEX(Historical!$D$7:$D$1437,MATCH(B115,Historical!$B$7:$B$1446,0))=0,"n/a",(INDEX(Historical!$C$7:$C$1437,MATCH(B115,Historical!$B$7:$B$1446,0))/INDEX(Historical!$D$7:$D$1437,MATCH(B115,Historical!$B$7:$B$1446,0))-1)*100)</f>
        <v>10.588235294117654</v>
      </c>
      <c r="T115" s="759">
        <f>IF(INDEX(Historical!$F$7:$F$1430,MATCH(B115,Historical!$B$7:$B$1446,0))=0,"n/a",((INDEX(Historical!$C$7:$C$1437,MATCH(B115,Historical!$B$7:$B$1446,0))/INDEX(Historical!$F$7:$F$1430,MATCH(B115,Historical!$B$7:$B$1446,0)))^(1/3)-1)*100)</f>
        <v>10.856097931999109</v>
      </c>
      <c r="U115" s="759">
        <f>IF(INDEX(Historical!$H$7:$H$1430,MATCH(B115,Historical!$B$7:$B$1446,0))=0,"n/a",((INDEX(Historical!$C$7:$C$1437,MATCH(B115,Historical!$B$7:$B$1446,0))/INDEX(Historical!$H$7:$H$1430,MATCH(B115,Historical!$B$7:$B$1446,0)))^(1/5)-1)*100)</f>
        <v>12.142542134526657</v>
      </c>
      <c r="V115" s="759">
        <f>IF(INDEX(Historical!$O$7:$O$1430,MATCH(B115,Historical!$B$7:$B$1446,0))=0,"n/a",((INDEX(Historical!$C$7:$C$1437,MATCH(B115,Historical!$B$7:$B$1446,0))/INDEX(Historical!$O$7:$O$1430,MATCH(B115,Historical!$B$7:$B$1446,0)))^(1/10)-1)*100)</f>
        <v>19.004775924371621</v>
      </c>
      <c r="W115" s="760">
        <f t="shared" si="50"/>
        <v>0.6389205630651571</v>
      </c>
      <c r="X115" s="761">
        <f t="shared" si="51"/>
        <v>0.82044203611666611</v>
      </c>
      <c r="Y115" s="710"/>
      <c r="Z115" s="702">
        <f t="shared" si="52"/>
        <v>40.232108317214703</v>
      </c>
      <c r="AA115" s="935">
        <f t="shared" si="53"/>
        <v>36.539651837524175</v>
      </c>
      <c r="AB115" s="639">
        <v>12</v>
      </c>
      <c r="AC115" s="916">
        <v>5.17</v>
      </c>
      <c r="AD115" s="916">
        <v>3.46</v>
      </c>
      <c r="AE115" s="916">
        <v>5.05</v>
      </c>
      <c r="AF115" s="916">
        <v>6.03</v>
      </c>
      <c r="AG115" s="916">
        <v>33</v>
      </c>
      <c r="AH115" s="916">
        <v>7.6</v>
      </c>
      <c r="AI115" s="916">
        <v>9.7000000000000011</v>
      </c>
      <c r="AJ115" s="916">
        <v>14.799999999999999</v>
      </c>
      <c r="AK115" s="916">
        <v>10.57</v>
      </c>
      <c r="AL115" s="928">
        <v>70070</v>
      </c>
      <c r="AM115" s="922">
        <v>0.1</v>
      </c>
      <c r="AN115" s="916">
        <v>0.72</v>
      </c>
      <c r="AO115" s="802">
        <f t="shared" si="54"/>
        <v>-23.296056291319999</v>
      </c>
      <c r="AP115" s="803">
        <f t="shared" si="55"/>
        <v>13.243595546204176</v>
      </c>
      <c r="AQ115" s="936">
        <f t="shared" si="56"/>
        <v>212.93172885561603</v>
      </c>
      <c r="AR115" s="702">
        <f>INDEX(Historical!$C$7:$C$1437,MATCH(B115,Historical!$B$7:$B$1446,0))*IF(AH115="n/a",1.03,IF(AH115&lt;0,1.01,IF(AH115&gt;10,1.1,(1+AH115/100))))</f>
        <v>2.0228800000000002</v>
      </c>
      <c r="AS115" s="935">
        <f t="shared" si="57"/>
        <v>2.2190993600000004</v>
      </c>
      <c r="AT115" s="935">
        <f t="shared" si="61"/>
        <v>2.4410092960000007</v>
      </c>
      <c r="AU115" s="935">
        <f t="shared" si="61"/>
        <v>2.6851102256000008</v>
      </c>
      <c r="AV115" s="935">
        <f t="shared" si="61"/>
        <v>2.953621248160001</v>
      </c>
      <c r="AW115" s="702">
        <f t="shared" si="58"/>
        <v>12.321720129760003</v>
      </c>
      <c r="AX115" s="810">
        <f t="shared" si="59"/>
        <v>6.522534608946061</v>
      </c>
      <c r="AY115" s="991">
        <v>0.86</v>
      </c>
      <c r="AZ115" s="922">
        <v>30.509999999999998</v>
      </c>
      <c r="BA115" s="922">
        <v>-5.47</v>
      </c>
      <c r="BB115" s="922">
        <v>-1.0900000000000001</v>
      </c>
      <c r="BC115" s="922">
        <v>8.34</v>
      </c>
      <c r="BE115" s="664">
        <v>1994</v>
      </c>
      <c r="BF115" s="946" t="e">
        <f>#VALUE!</f>
        <v>#VALUE!</v>
      </c>
      <c r="BG115" s="931">
        <v>14.6</v>
      </c>
    </row>
    <row r="116" spans="1:59" ht="11.25" customHeight="1" x14ac:dyDescent="0.2">
      <c r="A116" s="537" t="s">
        <v>349</v>
      </c>
      <c r="B116" s="925" t="s">
        <v>350</v>
      </c>
      <c r="C116" s="988" t="s">
        <v>128</v>
      </c>
      <c r="D116" s="988" t="s">
        <v>4370</v>
      </c>
      <c r="E116" s="792">
        <v>49</v>
      </c>
      <c r="F116" s="526">
        <v>30</v>
      </c>
      <c r="G116" s="526" t="s">
        <v>37</v>
      </c>
      <c r="H116" s="526" t="s">
        <v>115</v>
      </c>
      <c r="I116" s="916">
        <v>70.37</v>
      </c>
      <c r="J116" s="702">
        <f t="shared" si="47"/>
        <v>2.2168537729145945</v>
      </c>
      <c r="K116" s="927">
        <v>0.39</v>
      </c>
      <c r="L116" s="639">
        <v>4</v>
      </c>
      <c r="M116" s="693">
        <f t="shared" si="48"/>
        <v>1.56</v>
      </c>
      <c r="N116" s="921" t="s">
        <v>285</v>
      </c>
      <c r="O116" s="795">
        <v>0.36</v>
      </c>
      <c r="P116" s="915">
        <v>43468</v>
      </c>
      <c r="Q116" s="915">
        <v>43490</v>
      </c>
      <c r="R116" s="693">
        <f t="shared" si="49"/>
        <v>8.333333333333341</v>
      </c>
      <c r="S116" s="759">
        <f>IF(INDEX(Historical!$D$7:$D$1437,MATCH(B116,Historical!$B$7:$B$1446,0))=0,"n/a",(INDEX(Historical!$C$7:$C$1437,MATCH(B116,Historical!$B$7:$B$1446,0))/INDEX(Historical!$D$7:$D$1437,MATCH(B116,Historical!$B$7:$B$1446,0))-1)*100)</f>
        <v>9.0909090909090828</v>
      </c>
      <c r="T116" s="759">
        <f>IF(INDEX(Historical!$F$7:$F$1430,MATCH(B116,Historical!$B$7:$B$1446,0))=0,"n/a",((INDEX(Historical!$C$7:$C$1437,MATCH(B116,Historical!$B$7:$B$1446,0))/INDEX(Historical!$F$7:$F$1430,MATCH(B116,Historical!$B$7:$B$1446,0)))^(1/3)-1)*100)</f>
        <v>6.2658569182611146</v>
      </c>
      <c r="U116" s="759">
        <f>IF(INDEX(Historical!$H$7:$H$1430,MATCH(B116,Historical!$B$7:$B$1446,0))=0,"n/a",((INDEX(Historical!$C$7:$C$1437,MATCH(B116,Historical!$B$7:$B$1446,0))/INDEX(Historical!$H$7:$H$1430,MATCH(B116,Historical!$B$7:$B$1446,0)))^(1/5)-1)*100)</f>
        <v>5.1547496797280434</v>
      </c>
      <c r="V116" s="759">
        <f>IF(INDEX(Historical!$O$7:$O$1430,MATCH(B116,Historical!$B$7:$B$1446,0))=0,"n/a",((INDEX(Historical!$C$7:$C$1437,MATCH(B116,Historical!$B$7:$B$1446,0))/INDEX(Historical!$O$7:$O$1430,MATCH(B116,Historical!$B$7:$B$1446,0)))^(1/10)-1)*100)</f>
        <v>5.0480468452381411</v>
      </c>
      <c r="W116" s="760">
        <f t="shared" si="50"/>
        <v>1.0211374493464846</v>
      </c>
      <c r="X116" s="761">
        <f t="shared" si="51"/>
        <v>0.5727499644142271</v>
      </c>
      <c r="Y116" s="710"/>
      <c r="Z116" s="702">
        <f t="shared" si="52"/>
        <v>55.123674911660778</v>
      </c>
      <c r="AA116" s="935">
        <f t="shared" si="53"/>
        <v>24.865724381625444</v>
      </c>
      <c r="AB116" s="639">
        <v>6</v>
      </c>
      <c r="AC116" s="916">
        <v>2.83</v>
      </c>
      <c r="AD116" s="916">
        <v>2.54</v>
      </c>
      <c r="AE116" s="916">
        <v>0.61</v>
      </c>
      <c r="AF116" s="916">
        <v>16.79</v>
      </c>
      <c r="AG116" s="916">
        <v>61.1</v>
      </c>
      <c r="AH116" s="916">
        <v>23.7</v>
      </c>
      <c r="AI116" s="916">
        <v>9.879999999999999</v>
      </c>
      <c r="AJ116" s="916">
        <v>9</v>
      </c>
      <c r="AK116" s="916">
        <v>9.7900000000000009</v>
      </c>
      <c r="AL116" s="928">
        <v>36270</v>
      </c>
      <c r="AM116" s="922">
        <v>0.2</v>
      </c>
      <c r="AN116" s="916">
        <v>4.07</v>
      </c>
      <c r="AO116" s="802">
        <f t="shared" si="54"/>
        <v>-17.494120928982806</v>
      </c>
      <c r="AP116" s="803">
        <f t="shared" si="55"/>
        <v>7.3716034526426384</v>
      </c>
      <c r="AQ116" s="936">
        <f t="shared" si="56"/>
        <v>330.75928434825209</v>
      </c>
      <c r="AR116" s="702">
        <f>INDEX(Historical!$C$7:$C$1437,MATCH(B116,Historical!$B$7:$B$1446,0))*IF(AH116="n/a",1.03,IF(AH116&lt;0,1.01,IF(AH116&gt;10,1.1,(1+AH116/100))))</f>
        <v>1.5840000000000001</v>
      </c>
      <c r="AS116" s="935">
        <f t="shared" si="57"/>
        <v>1.7404992000000001</v>
      </c>
      <c r="AT116" s="935">
        <f t="shared" si="61"/>
        <v>1.9108940716800003</v>
      </c>
      <c r="AU116" s="935">
        <f t="shared" si="61"/>
        <v>2.0979706012974724</v>
      </c>
      <c r="AV116" s="935">
        <f t="shared" si="61"/>
        <v>2.3033619231644953</v>
      </c>
      <c r="AW116" s="702">
        <f t="shared" si="58"/>
        <v>9.6367257961419686</v>
      </c>
      <c r="AX116" s="810">
        <f t="shared" si="59"/>
        <v>13.694366628026103</v>
      </c>
      <c r="AY116" s="991">
        <v>0.55000000000000004</v>
      </c>
      <c r="AZ116" s="922">
        <v>18.39</v>
      </c>
      <c r="BA116" s="922">
        <v>-7.3800000000000008</v>
      </c>
      <c r="BB116" s="922">
        <v>4.3999999999999995</v>
      </c>
      <c r="BC116" s="922">
        <v>3.15</v>
      </c>
      <c r="BE116" s="664">
        <v>1971</v>
      </c>
      <c r="BF116" s="946" t="e">
        <f>#VALUE!</f>
        <v>#VALUE!</v>
      </c>
      <c r="BG116" s="931">
        <v>8</v>
      </c>
    </row>
    <row r="117" spans="1:59" ht="11.25" customHeight="1" x14ac:dyDescent="0.2">
      <c r="A117" s="537" t="s">
        <v>138</v>
      </c>
      <c r="B117" s="925" t="s">
        <v>139</v>
      </c>
      <c r="C117" s="988" t="s">
        <v>4377</v>
      </c>
      <c r="D117" s="988" t="s">
        <v>4386</v>
      </c>
      <c r="E117" s="792">
        <v>35</v>
      </c>
      <c r="F117" s="526">
        <v>79</v>
      </c>
      <c r="G117" s="526" t="s">
        <v>115</v>
      </c>
      <c r="H117" s="526" t="s">
        <v>115</v>
      </c>
      <c r="I117" s="916">
        <v>30.96</v>
      </c>
      <c r="J117" s="702">
        <f t="shared" si="47"/>
        <v>6.5891472868217065</v>
      </c>
      <c r="K117" s="927">
        <v>0.51</v>
      </c>
      <c r="L117" s="639">
        <v>4</v>
      </c>
      <c r="M117" s="693">
        <f t="shared" si="48"/>
        <v>2.04</v>
      </c>
      <c r="N117" s="921" t="s">
        <v>140</v>
      </c>
      <c r="O117" s="795">
        <v>0.5</v>
      </c>
      <c r="P117" s="915">
        <v>43474</v>
      </c>
      <c r="Q117" s="915">
        <v>43497</v>
      </c>
      <c r="R117" s="693">
        <f t="shared" si="49"/>
        <v>2.0000000000000018</v>
      </c>
      <c r="S117" s="759">
        <f>IF(INDEX(Historical!$D$7:$D$1437,MATCH(B117,Historical!$B$7:$B$1446,0))=0,"n/a",(INDEX(Historical!$C$7:$C$1437,MATCH(B117,Historical!$B$7:$B$1446,0))/INDEX(Historical!$D$7:$D$1437,MATCH(B117,Historical!$B$7:$B$1446,0))-1)*100)</f>
        <v>2.0408163265306145</v>
      </c>
      <c r="T117" s="759">
        <f>IF(INDEX(Historical!$F$7:$F$1430,MATCH(B117,Historical!$B$7:$B$1446,0))=0,"n/a",((INDEX(Historical!$C$7:$C$1437,MATCH(B117,Historical!$B$7:$B$1446,0))/INDEX(Historical!$F$7:$F$1430,MATCH(B117,Historical!$B$7:$B$1446,0)))^(1/3)-1)*100)</f>
        <v>2.0839302540953009</v>
      </c>
      <c r="U117" s="759">
        <f>IF(INDEX(Historical!$H$7:$H$1430,MATCH(B117,Historical!$B$7:$B$1446,0))=0,"n/a",((INDEX(Historical!$C$7:$C$1437,MATCH(B117,Historical!$B$7:$B$1446,0))/INDEX(Historical!$H$7:$H$1430,MATCH(B117,Historical!$B$7:$B$1446,0)))^(1/5)-1)*100)</f>
        <v>2.1295687600135116</v>
      </c>
      <c r="V117" s="759">
        <f>IF(INDEX(Historical!$O$7:$O$1430,MATCH(B117,Historical!$B$7:$B$1446,0))=0,"n/a",((INDEX(Historical!$C$7:$C$1437,MATCH(B117,Historical!$B$7:$B$1446,0))/INDEX(Historical!$O$7:$O$1430,MATCH(B117,Historical!$B$7:$B$1446,0)))^(1/10)-1)*100)</f>
        <v>2.2565182563572872</v>
      </c>
      <c r="W117" s="760">
        <f t="shared" si="50"/>
        <v>0.94374098415285546</v>
      </c>
      <c r="X117" s="761" t="str">
        <f t="shared" si="51"/>
        <v>n/a</v>
      </c>
      <c r="Y117" s="710"/>
      <c r="Z117" s="702">
        <f t="shared" si="52"/>
        <v>79.069767441860463</v>
      </c>
      <c r="AA117" s="935">
        <f t="shared" si="53"/>
        <v>12</v>
      </c>
      <c r="AB117" s="639">
        <v>12</v>
      </c>
      <c r="AC117" s="916">
        <v>2.58</v>
      </c>
      <c r="AD117" s="916">
        <v>4.75</v>
      </c>
      <c r="AE117" s="916">
        <v>1.27</v>
      </c>
      <c r="AF117" s="916">
        <v>1.23</v>
      </c>
      <c r="AG117" s="916">
        <v>19.3</v>
      </c>
      <c r="AH117" s="916">
        <v>84.5</v>
      </c>
      <c r="AI117" s="916">
        <v>1.5699999999999998</v>
      </c>
      <c r="AJ117" s="916">
        <v>-4.3</v>
      </c>
      <c r="AK117" s="916">
        <v>2.5299999999999998</v>
      </c>
      <c r="AL117" s="928">
        <v>226100</v>
      </c>
      <c r="AM117" s="922">
        <v>6.9999999999999993E-2</v>
      </c>
      <c r="AN117" s="916">
        <v>0.96</v>
      </c>
      <c r="AO117" s="802">
        <f t="shared" si="54"/>
        <v>-3.2812839531647811</v>
      </c>
      <c r="AP117" s="803">
        <f t="shared" si="55"/>
        <v>8.7187160468352189</v>
      </c>
      <c r="AQ117" s="936">
        <f t="shared" si="56"/>
        <v>-19.006173074733656</v>
      </c>
      <c r="AR117" s="702">
        <f>INDEX(Historical!$C$7:$C$1437,MATCH(B117,Historical!$B$7:$B$1446,0))*IF(AH117="n/a",1.03,IF(AH117&lt;0,1.01,IF(AH117&gt;10,1.1,(1+AH117/100))))</f>
        <v>2.2000000000000002</v>
      </c>
      <c r="AS117" s="935">
        <f t="shared" si="57"/>
        <v>2.2345400000000004</v>
      </c>
      <c r="AT117" s="935">
        <f t="shared" si="61"/>
        <v>2.2910738620000006</v>
      </c>
      <c r="AU117" s="935">
        <f t="shared" si="61"/>
        <v>2.3490380307086007</v>
      </c>
      <c r="AV117" s="935">
        <f t="shared" si="61"/>
        <v>2.4084686928855286</v>
      </c>
      <c r="AW117" s="702">
        <f t="shared" si="58"/>
        <v>11.483120585594129</v>
      </c>
      <c r="AX117" s="810">
        <f t="shared" si="59"/>
        <v>37.090182770006876</v>
      </c>
      <c r="AY117" s="991">
        <v>0.55000000000000004</v>
      </c>
      <c r="AZ117" s="922">
        <v>15.52</v>
      </c>
      <c r="BA117" s="922">
        <v>-10.34</v>
      </c>
      <c r="BB117" s="922">
        <v>-0.54</v>
      </c>
      <c r="BC117" s="922">
        <v>-0.95</v>
      </c>
      <c r="BE117" s="664">
        <v>1985</v>
      </c>
      <c r="BF117" s="946" t="e">
        <f>#VALUE!</f>
        <v>#VALUE!</v>
      </c>
      <c r="BG117" s="931">
        <v>6.6000000000000005</v>
      </c>
    </row>
    <row r="118" spans="1:59" ht="11.25" customHeight="1" x14ac:dyDescent="0.2">
      <c r="A118" s="537" t="s">
        <v>355</v>
      </c>
      <c r="B118" s="925" t="s">
        <v>356</v>
      </c>
      <c r="C118" s="988" t="s">
        <v>4377</v>
      </c>
      <c r="D118" s="988" t="s">
        <v>4406</v>
      </c>
      <c r="E118" s="792">
        <v>45</v>
      </c>
      <c r="F118" s="526">
        <v>52</v>
      </c>
      <c r="G118" s="526" t="s">
        <v>37</v>
      </c>
      <c r="H118" s="526" t="s">
        <v>37</v>
      </c>
      <c r="I118" s="916">
        <v>31.88</v>
      </c>
      <c r="J118" s="702">
        <f t="shared" si="47"/>
        <v>2.0702634880803013</v>
      </c>
      <c r="K118" s="927">
        <v>0.16500000000000001</v>
      </c>
      <c r="L118" s="639">
        <v>4</v>
      </c>
      <c r="M118" s="693">
        <f t="shared" si="48"/>
        <v>0.66</v>
      </c>
      <c r="N118" s="921" t="s">
        <v>152</v>
      </c>
      <c r="O118" s="795">
        <v>0.16</v>
      </c>
      <c r="P118" s="915">
        <v>43538</v>
      </c>
      <c r="Q118" s="915">
        <v>43553</v>
      </c>
      <c r="R118" s="693">
        <f t="shared" si="49"/>
        <v>3.1250000000000027</v>
      </c>
      <c r="S118" s="759">
        <f>IF(INDEX(Historical!$D$7:$D$1437,MATCH(B118,Historical!$B$7:$B$1446,0))=0,"n/a",(INDEX(Historical!$C$7:$C$1437,MATCH(B118,Historical!$B$7:$B$1446,0))/INDEX(Historical!$D$7:$D$1437,MATCH(B118,Historical!$B$7:$B$1446,0))-1)*100)</f>
        <v>3.2258064516129004</v>
      </c>
      <c r="T118" s="759">
        <f>IF(INDEX(Historical!$F$7:$F$1430,MATCH(B118,Historical!$B$7:$B$1446,0))=0,"n/a",((INDEX(Historical!$C$7:$C$1437,MATCH(B118,Historical!$B$7:$B$1446,0))/INDEX(Historical!$F$7:$F$1430,MATCH(B118,Historical!$B$7:$B$1446,0)))^(1/3)-1)*100)</f>
        <v>4.3038381993584451</v>
      </c>
      <c r="U118" s="759">
        <f>IF(INDEX(Historical!$H$7:$H$1430,MATCH(B118,Historical!$B$7:$B$1446,0))=0,"n/a",((INDEX(Historical!$C$7:$C$1437,MATCH(B118,Historical!$B$7:$B$1446,0))/INDEX(Historical!$H$7:$H$1430,MATCH(B118,Historical!$B$7:$B$1446,0)))^(1/5)-1)*100)</f>
        <v>4.6458378616732965</v>
      </c>
      <c r="V118" s="759">
        <f>IF(INDEX(Historical!$O$7:$O$1430,MATCH(B118,Historical!$B$7:$B$1446,0))=0,"n/a",((INDEX(Historical!$C$7:$C$1437,MATCH(B118,Historical!$B$7:$B$1446,0))/INDEX(Historical!$O$7:$O$1430,MATCH(B118,Historical!$B$7:$B$1446,0)))^(1/10)-1)*100)</f>
        <v>4.5537494162228631</v>
      </c>
      <c r="W118" s="760">
        <f t="shared" si="50"/>
        <v>1.0202225544344548</v>
      </c>
      <c r="X118" s="761" t="str">
        <f t="shared" si="51"/>
        <v>n/a</v>
      </c>
      <c r="Y118" s="925"/>
      <c r="Z118" s="702">
        <f t="shared" si="52"/>
        <v>63.46153846153846</v>
      </c>
      <c r="AA118" s="935">
        <f t="shared" si="53"/>
        <v>30.653846153846153</v>
      </c>
      <c r="AB118" s="639">
        <v>12</v>
      </c>
      <c r="AC118" s="916">
        <v>1.04</v>
      </c>
      <c r="AD118" s="916" t="s">
        <v>137</v>
      </c>
      <c r="AE118" s="916">
        <v>0.67</v>
      </c>
      <c r="AF118" s="916">
        <v>0.78</v>
      </c>
      <c r="AG118" s="916">
        <v>3</v>
      </c>
      <c r="AH118" s="918">
        <v>167.2</v>
      </c>
      <c r="AI118" s="918">
        <v>25.55</v>
      </c>
      <c r="AJ118" s="916">
        <v>-4.3</v>
      </c>
      <c r="AK118" s="916" t="s">
        <v>137</v>
      </c>
      <c r="AL118" s="928">
        <v>3430</v>
      </c>
      <c r="AM118" s="922">
        <v>0.6</v>
      </c>
      <c r="AN118" s="916">
        <v>0.53</v>
      </c>
      <c r="AO118" s="802">
        <f t="shared" si="54"/>
        <v>-23.937744804092556</v>
      </c>
      <c r="AP118" s="803">
        <f t="shared" si="55"/>
        <v>6.7161013497535977</v>
      </c>
      <c r="AQ118" s="936">
        <f t="shared" si="56"/>
        <v>3.0857248442608842</v>
      </c>
      <c r="AR118" s="702">
        <f>INDEX(Historical!$C$7:$C$1437,MATCH(B118,Historical!$B$7:$B$1446,0))*IF(AH118="n/a",1.03,IF(AH118&lt;0,1.01,IF(AH118&gt;10,1.1,(1+AH118/100))))</f>
        <v>0.70400000000000007</v>
      </c>
      <c r="AS118" s="935">
        <f t="shared" si="57"/>
        <v>0.77440000000000009</v>
      </c>
      <c r="AT118" s="935">
        <f t="shared" si="61"/>
        <v>0.79763200000000012</v>
      </c>
      <c r="AU118" s="935">
        <f t="shared" si="61"/>
        <v>0.82156096000000012</v>
      </c>
      <c r="AV118" s="935">
        <f t="shared" si="61"/>
        <v>0.84620778880000014</v>
      </c>
      <c r="AW118" s="702">
        <f t="shared" si="58"/>
        <v>3.9438007488000006</v>
      </c>
      <c r="AX118" s="810">
        <f t="shared" si="59"/>
        <v>12.37076771894605</v>
      </c>
      <c r="AY118" s="991">
        <v>1.02</v>
      </c>
      <c r="AZ118" s="922">
        <v>32.86</v>
      </c>
      <c r="BA118" s="922">
        <v>-14.510000000000002</v>
      </c>
      <c r="BB118" s="922">
        <v>-0.84</v>
      </c>
      <c r="BC118" s="922">
        <v>-0.47000000000000003</v>
      </c>
      <c r="BE118" s="664">
        <v>1975</v>
      </c>
      <c r="BF118" s="946" t="e">
        <f>#VALUE!</f>
        <v>#VALUE!</v>
      </c>
      <c r="BG118" s="931">
        <v>1.4000000000000001</v>
      </c>
    </row>
    <row r="119" spans="1:59" ht="11.25" customHeight="1" x14ac:dyDescent="0.2">
      <c r="A119" s="537" t="s">
        <v>353</v>
      </c>
      <c r="B119" s="925" t="s">
        <v>354</v>
      </c>
      <c r="C119" s="988" t="s">
        <v>247</v>
      </c>
      <c r="D119" s="988" t="s">
        <v>4382</v>
      </c>
      <c r="E119" s="792">
        <v>51</v>
      </c>
      <c r="F119" s="526">
        <v>22</v>
      </c>
      <c r="G119" s="526" t="s">
        <v>115</v>
      </c>
      <c r="H119" s="526" t="s">
        <v>115</v>
      </c>
      <c r="I119" s="916">
        <v>77.42</v>
      </c>
      <c r="J119" s="702">
        <f t="shared" si="47"/>
        <v>3.306639111340739</v>
      </c>
      <c r="K119" s="927">
        <v>0.64</v>
      </c>
      <c r="L119" s="639">
        <v>4</v>
      </c>
      <c r="M119" s="693">
        <f t="shared" si="48"/>
        <v>2.56</v>
      </c>
      <c r="N119" s="921" t="s">
        <v>296</v>
      </c>
      <c r="O119" s="795">
        <v>0.62</v>
      </c>
      <c r="P119" s="915">
        <v>43326</v>
      </c>
      <c r="Q119" s="915">
        <v>43353</v>
      </c>
      <c r="R119" s="693">
        <f t="shared" si="49"/>
        <v>3.2258064516129057</v>
      </c>
      <c r="S119" s="759">
        <f>IF(INDEX(Historical!$D$7:$D$1437,MATCH(B119,Historical!$B$7:$B$1446,0))=0,"n/a",(INDEX(Historical!$C$7:$C$1437,MATCH(B119,Historical!$B$7:$B$1446,0))/INDEX(Historical!$D$7:$D$1437,MATCH(B119,Historical!$B$7:$B$1446,0))-1)*100)</f>
        <v>3.2786885245901676</v>
      </c>
      <c r="T119" s="759">
        <f>IF(INDEX(Historical!$F$7:$F$1430,MATCH(B119,Historical!$B$7:$B$1446,0))=0,"n/a",((INDEX(Historical!$C$7:$C$1437,MATCH(B119,Historical!$B$7:$B$1446,0))/INDEX(Historical!$F$7:$F$1430,MATCH(B119,Historical!$B$7:$B$1446,0)))^(1/3)-1)*100)</f>
        <v>5.2726599609396407</v>
      </c>
      <c r="U119" s="759">
        <f>IF(INDEX(Historical!$H$7:$H$1430,MATCH(B119,Historical!$B$7:$B$1446,0))=0,"n/a",((INDEX(Historical!$C$7:$C$1437,MATCH(B119,Historical!$B$7:$B$1446,0))/INDEX(Historical!$H$7:$H$1430,MATCH(B119,Historical!$B$7:$B$1446,0)))^(1/5)-1)*100)</f>
        <v>9.7864370032394454</v>
      </c>
      <c r="V119" s="759">
        <f>IF(INDEX(Historical!$O$7:$O$1430,MATCH(B119,Historical!$B$7:$B$1446,0))=0,"n/a",((INDEX(Historical!$C$7:$C$1437,MATCH(B119,Historical!$B$7:$B$1446,0))/INDEX(Historical!$O$7:$O$1430,MATCH(B119,Historical!$B$7:$B$1446,0)))^(1/10)-1)*100)</f>
        <v>15.431656766005775</v>
      </c>
      <c r="W119" s="760">
        <f t="shared" si="50"/>
        <v>0.63417928169565563</v>
      </c>
      <c r="X119" s="761">
        <f t="shared" si="51"/>
        <v>1.8464975477810275</v>
      </c>
      <c r="Y119" s="925"/>
      <c r="Z119" s="702">
        <f t="shared" si="52"/>
        <v>47.14548802946593</v>
      </c>
      <c r="AA119" s="935">
        <f t="shared" si="53"/>
        <v>14.257826887661142</v>
      </c>
      <c r="AB119" s="639">
        <v>1</v>
      </c>
      <c r="AC119" s="916">
        <v>5.43</v>
      </c>
      <c r="AD119" s="916">
        <v>1.46</v>
      </c>
      <c r="AE119" s="916">
        <v>0.56000000000000005</v>
      </c>
      <c r="AF119" s="916">
        <v>3.56</v>
      </c>
      <c r="AG119" s="916">
        <v>26.3</v>
      </c>
      <c r="AH119" s="916">
        <v>16.400000000000002</v>
      </c>
      <c r="AI119" s="916">
        <v>6.7299999999999995</v>
      </c>
      <c r="AJ119" s="916">
        <v>5.3</v>
      </c>
      <c r="AK119" s="916">
        <v>9.8000000000000007</v>
      </c>
      <c r="AL119" s="928">
        <v>42370</v>
      </c>
      <c r="AM119" s="922">
        <v>0.2</v>
      </c>
      <c r="AN119" s="916">
        <v>1</v>
      </c>
      <c r="AO119" s="802">
        <f t="shared" si="54"/>
        <v>-1.1647507730809572</v>
      </c>
      <c r="AP119" s="803">
        <f t="shared" si="55"/>
        <v>13.093076114580185</v>
      </c>
      <c r="AQ119" s="936">
        <f t="shared" si="56"/>
        <v>50.196706163134493</v>
      </c>
      <c r="AR119" s="702">
        <f>INDEX(Historical!$C$7:$C$1437,MATCH(B119,Historical!$B$7:$B$1446,0))*IF(AH119="n/a",1.03,IF(AH119&lt;0,1.01,IF(AH119&gt;10,1.1,(1+AH119/100))))</f>
        <v>2.7720000000000002</v>
      </c>
      <c r="AS119" s="935">
        <f t="shared" si="57"/>
        <v>2.9585556</v>
      </c>
      <c r="AT119" s="935">
        <f t="shared" si="61"/>
        <v>3.2484940488</v>
      </c>
      <c r="AU119" s="935">
        <f t="shared" si="61"/>
        <v>3.5668464655824001</v>
      </c>
      <c r="AV119" s="935">
        <f t="shared" si="61"/>
        <v>3.9163974192094755</v>
      </c>
      <c r="AW119" s="702">
        <f t="shared" si="58"/>
        <v>16.462293533591875</v>
      </c>
      <c r="AX119" s="810">
        <f t="shared" si="59"/>
        <v>21.263618617401029</v>
      </c>
      <c r="AY119" s="991">
        <v>0.66</v>
      </c>
      <c r="AZ119" s="922">
        <v>28.71</v>
      </c>
      <c r="BA119" s="922">
        <v>-14.35</v>
      </c>
      <c r="BB119" s="922">
        <v>-0.66</v>
      </c>
      <c r="BC119" s="922">
        <v>-0.89999999999999991</v>
      </c>
      <c r="BE119" s="664">
        <v>1968</v>
      </c>
      <c r="BF119" s="946" t="e">
        <f>#VALUE!</f>
        <v>#VALUE!</v>
      </c>
      <c r="BG119" s="931">
        <v>7.1999999999999993</v>
      </c>
    </row>
    <row r="120" spans="1:59" s="838" customFormat="1" ht="11.25" customHeight="1" x14ac:dyDescent="0.2">
      <c r="A120" s="817" t="s">
        <v>234</v>
      </c>
      <c r="B120" s="846" t="s">
        <v>235</v>
      </c>
      <c r="C120" s="988" t="s">
        <v>108</v>
      </c>
      <c r="D120" s="988" t="s">
        <v>4373</v>
      </c>
      <c r="E120" s="818">
        <v>30</v>
      </c>
      <c r="F120" s="526">
        <v>92</v>
      </c>
      <c r="G120" s="1171" t="s">
        <v>106</v>
      </c>
      <c r="H120" s="1171" t="s">
        <v>106</v>
      </c>
      <c r="I120" s="831">
        <v>41.17</v>
      </c>
      <c r="J120" s="820">
        <f t="shared" si="47"/>
        <v>2.4775321836288557</v>
      </c>
      <c r="K120" s="844">
        <v>0.51</v>
      </c>
      <c r="L120" s="822">
        <v>2</v>
      </c>
      <c r="M120" s="823">
        <f t="shared" si="48"/>
        <v>1.02</v>
      </c>
      <c r="N120" s="824" t="s">
        <v>231</v>
      </c>
      <c r="O120" s="845">
        <v>0.5</v>
      </c>
      <c r="P120" s="847">
        <v>43105</v>
      </c>
      <c r="Q120" s="847">
        <v>43115</v>
      </c>
      <c r="R120" s="823">
        <f t="shared" si="49"/>
        <v>2.0000000000000018</v>
      </c>
      <c r="S120" s="759">
        <f>IF(INDEX(Historical!$D$7:$D$1437,MATCH(B120,Historical!$B$7:$B$1446,0))=0,"n/a",(INDEX(Historical!$C$7:$C$1437,MATCH(B120,Historical!$B$7:$B$1446,0))/INDEX(Historical!$D$7:$D$1437,MATCH(B120,Historical!$B$7:$B$1446,0))-1)*100)</f>
        <v>2.0000000000000018</v>
      </c>
      <c r="T120" s="759">
        <f>IF(INDEX(Historical!$F$7:$F$1430,MATCH(B120,Historical!$B$7:$B$1446,0))=0,"n/a",((INDEX(Historical!$C$7:$C$1437,MATCH(B120,Historical!$B$7:$B$1446,0))/INDEX(Historical!$F$7:$F$1430,MATCH(B120,Historical!$B$7:$B$1446,0)))^(1/3)-1)*100)</f>
        <v>1.3424420678672888</v>
      </c>
      <c r="U120" s="759">
        <f>IF(INDEX(Historical!$H$7:$H$1430,MATCH(B120,Historical!$B$7:$B$1446,0))=0,"n/a",((INDEX(Historical!$C$7:$C$1437,MATCH(B120,Historical!$B$7:$B$1446,0))/INDEX(Historical!$H$7:$H$1430,MATCH(B120,Historical!$B$7:$B$1446,0)))^(1/5)-1)*100)</f>
        <v>1.2198729249942586</v>
      </c>
      <c r="V120" s="759">
        <f>IF(INDEX(Historical!$O$7:$O$1430,MATCH(B120,Historical!$B$7:$B$1446,0))=0,"n/a",((INDEX(Historical!$C$7:$C$1437,MATCH(B120,Historical!$B$7:$B$1446,0))/INDEX(Historical!$O$7:$O$1430,MATCH(B120,Historical!$B$7:$B$1446,0)))^(1/10)-1)*100)</f>
        <v>1.487312012861608</v>
      </c>
      <c r="W120" s="827">
        <f t="shared" si="50"/>
        <v>0.82018629207949911</v>
      </c>
      <c r="X120" s="828">
        <f t="shared" si="51"/>
        <v>0.12321948737315742</v>
      </c>
      <c r="Y120" s="839"/>
      <c r="Z120" s="820">
        <f t="shared" si="52"/>
        <v>26.424870466321241</v>
      </c>
      <c r="AA120" s="830">
        <f t="shared" si="53"/>
        <v>10.665803108808291</v>
      </c>
      <c r="AB120" s="822">
        <v>12</v>
      </c>
      <c r="AC120" s="831">
        <v>3.86</v>
      </c>
      <c r="AD120" s="831" t="s">
        <v>137</v>
      </c>
      <c r="AE120" s="831">
        <v>3.79</v>
      </c>
      <c r="AF120" s="831">
        <v>1.1399999999999999</v>
      </c>
      <c r="AG120" s="831">
        <v>8.9</v>
      </c>
      <c r="AH120" s="831">
        <v>31.2</v>
      </c>
      <c r="AI120" s="831">
        <v>11.42</v>
      </c>
      <c r="AJ120" s="831">
        <v>9.9</v>
      </c>
      <c r="AK120" s="831" t="s">
        <v>137</v>
      </c>
      <c r="AL120" s="893">
        <v>490.75</v>
      </c>
      <c r="AM120" s="833">
        <v>1.5</v>
      </c>
      <c r="AN120" s="831">
        <v>0</v>
      </c>
      <c r="AO120" s="834">
        <f t="shared" si="54"/>
        <v>-6.9683980001851769</v>
      </c>
      <c r="AP120" s="835">
        <f t="shared" si="55"/>
        <v>3.6974051086231143</v>
      </c>
      <c r="AQ120" s="836">
        <f t="shared" si="56"/>
        <v>-26.488049213322682</v>
      </c>
      <c r="AR120" s="702">
        <f>INDEX(Historical!$C$7:$C$1437,MATCH(B120,Historical!$B$7:$B$1446,0))*IF(AH120="n/a",1.03,IF(AH120&lt;0,1.01,IF(AH120&gt;10,1.1,(1+AH120/100))))</f>
        <v>1.1220000000000001</v>
      </c>
      <c r="AS120" s="830">
        <f t="shared" si="57"/>
        <v>1.2342000000000002</v>
      </c>
      <c r="AT120" s="830">
        <f t="shared" si="61"/>
        <v>1.2712260000000002</v>
      </c>
      <c r="AU120" s="830">
        <f t="shared" si="61"/>
        <v>1.3093627800000003</v>
      </c>
      <c r="AV120" s="830">
        <f t="shared" si="61"/>
        <v>1.3486436634000003</v>
      </c>
      <c r="AW120" s="820">
        <f t="shared" si="58"/>
        <v>6.2854324434000013</v>
      </c>
      <c r="AX120" s="837">
        <f t="shared" si="59"/>
        <v>15.267020751518098</v>
      </c>
      <c r="AY120" s="992">
        <v>0.89</v>
      </c>
      <c r="AZ120" s="833">
        <v>10.050000000000001</v>
      </c>
      <c r="BA120" s="833">
        <v>-22.39</v>
      </c>
      <c r="BB120" s="833">
        <v>-3.84</v>
      </c>
      <c r="BC120" s="833">
        <v>-10</v>
      </c>
      <c r="BD120" s="961"/>
      <c r="BE120" s="664">
        <v>1989</v>
      </c>
      <c r="BF120" s="946" t="e">
        <f>#VALUE!</f>
        <v>#VALUE!</v>
      </c>
      <c r="BG120" s="893">
        <v>1.3</v>
      </c>
    </row>
    <row r="121" spans="1:59" ht="11.25" customHeight="1" x14ac:dyDescent="0.2">
      <c r="A121" s="537" t="s">
        <v>360</v>
      </c>
      <c r="B121" s="925" t="s">
        <v>361</v>
      </c>
      <c r="C121" s="988" t="s">
        <v>108</v>
      </c>
      <c r="D121" s="988" t="s">
        <v>4373</v>
      </c>
      <c r="E121" s="792">
        <v>32</v>
      </c>
      <c r="F121" s="526">
        <v>87</v>
      </c>
      <c r="G121" s="526" t="s">
        <v>37</v>
      </c>
      <c r="H121" s="526" t="s">
        <v>37</v>
      </c>
      <c r="I121" s="916">
        <v>80.67</v>
      </c>
      <c r="J121" s="702">
        <f t="shared" si="47"/>
        <v>2.4792363951902816</v>
      </c>
      <c r="K121" s="933">
        <v>0.5</v>
      </c>
      <c r="L121" s="639">
        <v>4</v>
      </c>
      <c r="M121" s="693">
        <f t="shared" si="48"/>
        <v>2</v>
      </c>
      <c r="N121" s="921" t="s">
        <v>107</v>
      </c>
      <c r="O121" s="796">
        <v>0.48</v>
      </c>
      <c r="P121" s="915">
        <v>43409</v>
      </c>
      <c r="Q121" s="915">
        <v>43419</v>
      </c>
      <c r="R121" s="693">
        <f t="shared" si="49"/>
        <v>4.1666666666666705</v>
      </c>
      <c r="S121" s="759">
        <f>IF(INDEX(Historical!$D$7:$D$1437,MATCH(B121,Historical!$B$7:$B$1446,0))=0,"n/a",(INDEX(Historical!$C$7:$C$1437,MATCH(B121,Historical!$B$7:$B$1446,0))/INDEX(Historical!$D$7:$D$1437,MATCH(B121,Historical!$B$7:$B$1446,0))-1)*100)</f>
        <v>6.5934065934065922</v>
      </c>
      <c r="T121" s="759">
        <f>IF(INDEX(Historical!$F$7:$F$1430,MATCH(B121,Historical!$B$7:$B$1446,0))=0,"n/a",((INDEX(Historical!$C$7:$C$1437,MATCH(B121,Historical!$B$7:$B$1446,0))/INDEX(Historical!$F$7:$F$1430,MATCH(B121,Historical!$B$7:$B$1446,0)))^(1/3)-1)*100)</f>
        <v>4.5003157912127056</v>
      </c>
      <c r="U121" s="759">
        <f>IF(INDEX(Historical!$H$7:$H$1430,MATCH(B121,Historical!$B$7:$B$1446,0))=0,"n/a",((INDEX(Historical!$C$7:$C$1437,MATCH(B121,Historical!$B$7:$B$1446,0))/INDEX(Historical!$H$7:$H$1430,MATCH(B121,Historical!$B$7:$B$1446,0)))^(1/5)-1)*100)</f>
        <v>4.7264065169796421</v>
      </c>
      <c r="V121" s="759">
        <f>IF(INDEX(Historical!$O$7:$O$1430,MATCH(B121,Historical!$B$7:$B$1446,0))=0,"n/a",((INDEX(Historical!$C$7:$C$1437,MATCH(B121,Historical!$B$7:$B$1446,0))/INDEX(Historical!$O$7:$O$1430,MATCH(B121,Historical!$B$7:$B$1446,0)))^(1/10)-1)*100)</f>
        <v>4.9209099349787566</v>
      </c>
      <c r="W121" s="760">
        <f t="shared" si="50"/>
        <v>0.96047409512282522</v>
      </c>
      <c r="X121" s="761">
        <f t="shared" si="51"/>
        <v>0.51938533153622446</v>
      </c>
      <c r="Y121" s="737"/>
      <c r="Z121" s="702">
        <f t="shared" si="52"/>
        <v>37.383177570093466</v>
      </c>
      <c r="AA121" s="935">
        <f t="shared" si="53"/>
        <v>15.078504672897198</v>
      </c>
      <c r="AB121" s="639">
        <v>12</v>
      </c>
      <c r="AC121" s="916">
        <v>5.35</v>
      </c>
      <c r="AD121" s="916">
        <v>1.88</v>
      </c>
      <c r="AE121" s="916">
        <v>4.74</v>
      </c>
      <c r="AF121" s="916">
        <v>1.96</v>
      </c>
      <c r="AG121" s="916">
        <v>13.600000000000001</v>
      </c>
      <c r="AH121" s="916">
        <v>21.2</v>
      </c>
      <c r="AI121" s="916">
        <v>3.04</v>
      </c>
      <c r="AJ121" s="916">
        <v>9.1</v>
      </c>
      <c r="AK121" s="916">
        <v>8</v>
      </c>
      <c r="AL121" s="928">
        <v>1190</v>
      </c>
      <c r="AM121" s="922">
        <v>1.4000000000000001</v>
      </c>
      <c r="AN121" s="916">
        <v>1.76</v>
      </c>
      <c r="AO121" s="802">
        <f t="shared" si="54"/>
        <v>-7.8728617607272744</v>
      </c>
      <c r="AP121" s="803">
        <f t="shared" si="55"/>
        <v>7.2056429121699237</v>
      </c>
      <c r="AQ121" s="936">
        <f t="shared" si="56"/>
        <v>14.608258688026311</v>
      </c>
      <c r="AR121" s="702">
        <f>INDEX(Historical!$C$7:$C$1437,MATCH(B121,Historical!$B$7:$B$1446,0))*IF(AH121="n/a",1.03,IF(AH121&lt;0,1.01,IF(AH121&gt;10,1.1,(1+AH121/100))))</f>
        <v>2.1339999999999999</v>
      </c>
      <c r="AS121" s="935">
        <f t="shared" si="57"/>
        <v>2.1988735999999998</v>
      </c>
      <c r="AT121" s="935">
        <f t="shared" si="61"/>
        <v>2.3747834879999998</v>
      </c>
      <c r="AU121" s="935">
        <f t="shared" si="61"/>
        <v>2.5647661670400002</v>
      </c>
      <c r="AV121" s="935">
        <f t="shared" si="61"/>
        <v>2.7699474604032002</v>
      </c>
      <c r="AW121" s="702">
        <f t="shared" si="58"/>
        <v>12.0423707154432</v>
      </c>
      <c r="AX121" s="810">
        <f t="shared" si="59"/>
        <v>14.927941881050206</v>
      </c>
      <c r="AY121" s="991">
        <v>0.77</v>
      </c>
      <c r="AZ121" s="922">
        <v>16.869999999999997</v>
      </c>
      <c r="BA121" s="922">
        <v>-12.31</v>
      </c>
      <c r="BB121" s="922">
        <v>3.18</v>
      </c>
      <c r="BC121" s="922">
        <v>1.1400000000000001</v>
      </c>
      <c r="BE121" s="664">
        <v>1987</v>
      </c>
      <c r="BF121" s="946" t="e">
        <f>#VALUE!</f>
        <v>#VALUE!</v>
      </c>
      <c r="BG121" s="931">
        <v>1.2</v>
      </c>
    </row>
    <row r="122" spans="1:59" ht="11.25" customHeight="1" x14ac:dyDescent="0.2">
      <c r="A122" s="537" t="s">
        <v>358</v>
      </c>
      <c r="B122" s="925" t="s">
        <v>359</v>
      </c>
      <c r="C122" s="988" t="s">
        <v>112</v>
      </c>
      <c r="D122" s="988" t="s">
        <v>213</v>
      </c>
      <c r="E122" s="792">
        <v>47</v>
      </c>
      <c r="F122" s="526">
        <v>39</v>
      </c>
      <c r="G122" s="526" t="s">
        <v>37</v>
      </c>
      <c r="H122" s="526" t="s">
        <v>37</v>
      </c>
      <c r="I122" s="916">
        <v>66.38</v>
      </c>
      <c r="J122" s="702">
        <f t="shared" si="47"/>
        <v>1.3257005122024708</v>
      </c>
      <c r="K122" s="927">
        <v>0.22</v>
      </c>
      <c r="L122" s="639">
        <v>4</v>
      </c>
      <c r="M122" s="693">
        <f t="shared" si="48"/>
        <v>0.88</v>
      </c>
      <c r="N122" s="921" t="s">
        <v>149</v>
      </c>
      <c r="O122" s="795">
        <v>0.21</v>
      </c>
      <c r="P122" s="915">
        <v>43433</v>
      </c>
      <c r="Q122" s="915">
        <v>43448</v>
      </c>
      <c r="R122" s="693">
        <f t="shared" si="49"/>
        <v>4.7619047619047663</v>
      </c>
      <c r="S122" s="759">
        <f>IF(INDEX(Historical!$D$7:$D$1437,MATCH(B122,Historical!$B$7:$B$1446,0))=0,"n/a",(INDEX(Historical!$C$7:$C$1437,MATCH(B122,Historical!$B$7:$B$1446,0))/INDEX(Historical!$D$7:$D$1437,MATCH(B122,Historical!$B$7:$B$1446,0))-1)*100)</f>
        <v>1.1904761904761862</v>
      </c>
      <c r="T122" s="759">
        <f>IF(INDEX(Historical!$F$7:$F$1430,MATCH(B122,Historical!$B$7:$B$1446,0))=0,"n/a",((INDEX(Historical!$C$7:$C$1437,MATCH(B122,Historical!$B$7:$B$1446,0))/INDEX(Historical!$F$7:$F$1430,MATCH(B122,Historical!$B$7:$B$1446,0)))^(1/3)-1)*100)</f>
        <v>2.0413775479336982</v>
      </c>
      <c r="U122" s="759">
        <f>IF(INDEX(Historical!$H$7:$H$1430,MATCH(B122,Historical!$B$7:$B$1446,0))=0,"n/a",((INDEX(Historical!$C$7:$C$1437,MATCH(B122,Historical!$B$7:$B$1446,0))/INDEX(Historical!$H$7:$H$1430,MATCH(B122,Historical!$B$7:$B$1446,0)))^(1/5)-1)*100)</f>
        <v>3.3754197177302991</v>
      </c>
      <c r="V122" s="759">
        <f>IF(INDEX(Historical!$O$7:$O$1430,MATCH(B122,Historical!$B$7:$B$1446,0))=0,"n/a",((INDEX(Historical!$C$7:$C$1437,MATCH(B122,Historical!$B$7:$B$1446,0))/INDEX(Historical!$O$7:$O$1430,MATCH(B122,Historical!$B$7:$B$1446,0)))^(1/10)-1)*100)</f>
        <v>5.0368183639439845</v>
      </c>
      <c r="W122" s="760">
        <f t="shared" si="50"/>
        <v>0.67014918423368386</v>
      </c>
      <c r="X122" s="761" t="str">
        <f t="shared" si="51"/>
        <v>n/a</v>
      </c>
      <c r="Y122" s="716"/>
      <c r="Z122" s="702">
        <f t="shared" si="52"/>
        <v>48.35164835164835</v>
      </c>
      <c r="AA122" s="935">
        <f t="shared" si="53"/>
        <v>36.472527472527467</v>
      </c>
      <c r="AB122" s="639">
        <v>12</v>
      </c>
      <c r="AC122" s="916">
        <v>1.82</v>
      </c>
      <c r="AD122" s="916">
        <v>2.4300000000000002</v>
      </c>
      <c r="AE122" s="916">
        <v>1.07</v>
      </c>
      <c r="AF122" s="916">
        <v>3.81</v>
      </c>
      <c r="AG122" s="916">
        <v>10.9</v>
      </c>
      <c r="AH122" s="918">
        <v>949.6</v>
      </c>
      <c r="AI122" s="918">
        <v>17.5</v>
      </c>
      <c r="AJ122" s="916">
        <v>-3.2</v>
      </c>
      <c r="AK122" s="916">
        <v>15</v>
      </c>
      <c r="AL122" s="928">
        <v>1200</v>
      </c>
      <c r="AM122" s="922">
        <v>1.3</v>
      </c>
      <c r="AN122" s="916">
        <v>1.1299999999999999</v>
      </c>
      <c r="AO122" s="802">
        <f t="shared" si="54"/>
        <v>-31.771407242594698</v>
      </c>
      <c r="AP122" s="803">
        <f t="shared" si="55"/>
        <v>4.7011202299327701</v>
      </c>
      <c r="AQ122" s="936">
        <f t="shared" si="56"/>
        <v>148.51588786262039</v>
      </c>
      <c r="AR122" s="702">
        <f>INDEX(Historical!$C$7:$C$1437,MATCH(B122,Historical!$B$7:$B$1446,0))*IF(AH122="n/a",1.03,IF(AH122&lt;0,1.01,IF(AH122&gt;10,1.1,(1+AH122/100))))</f>
        <v>0.93500000000000005</v>
      </c>
      <c r="AS122" s="935">
        <f t="shared" si="57"/>
        <v>1.0285000000000002</v>
      </c>
      <c r="AT122" s="935">
        <f t="shared" si="61"/>
        <v>1.1313500000000003</v>
      </c>
      <c r="AU122" s="935">
        <f t="shared" si="61"/>
        <v>1.2444850000000005</v>
      </c>
      <c r="AV122" s="935">
        <f t="shared" si="61"/>
        <v>1.3689335000000007</v>
      </c>
      <c r="AW122" s="702">
        <f t="shared" si="58"/>
        <v>5.7082685000000017</v>
      </c>
      <c r="AX122" s="810">
        <f t="shared" si="59"/>
        <v>8.5993800843627639</v>
      </c>
      <c r="AY122" s="991">
        <v>1.1399999999999999</v>
      </c>
      <c r="AZ122" s="922">
        <v>35.549999999999997</v>
      </c>
      <c r="BA122" s="922">
        <v>-22.84</v>
      </c>
      <c r="BB122" s="922">
        <v>4.96</v>
      </c>
      <c r="BC122" s="922">
        <v>1.17</v>
      </c>
      <c r="BE122" s="664">
        <v>1973</v>
      </c>
      <c r="BF122" s="946" t="e">
        <f>#VALUE!</f>
        <v>#VALUE!</v>
      </c>
      <c r="BG122" s="931">
        <v>3.4000000000000004</v>
      </c>
    </row>
    <row r="123" spans="1:59" ht="11.25" customHeight="1" x14ac:dyDescent="0.2">
      <c r="A123" s="537" t="s">
        <v>362</v>
      </c>
      <c r="B123" s="925" t="s">
        <v>363</v>
      </c>
      <c r="C123" s="988" t="s">
        <v>128</v>
      </c>
      <c r="D123" s="988" t="s">
        <v>4361</v>
      </c>
      <c r="E123" s="792">
        <v>52</v>
      </c>
      <c r="F123" s="526">
        <v>18</v>
      </c>
      <c r="G123" s="526" t="s">
        <v>106</v>
      </c>
      <c r="H123" s="526" t="s">
        <v>106</v>
      </c>
      <c r="I123" s="916">
        <v>38.83</v>
      </c>
      <c r="J123" s="702">
        <f t="shared" si="47"/>
        <v>0.92711820757146546</v>
      </c>
      <c r="K123" s="927">
        <v>0.09</v>
      </c>
      <c r="L123" s="639">
        <v>4</v>
      </c>
      <c r="M123" s="693">
        <f t="shared" si="48"/>
        <v>0.36</v>
      </c>
      <c r="N123" s="921" t="s">
        <v>196</v>
      </c>
      <c r="O123" s="800">
        <v>8.7378640776699018E-2</v>
      </c>
      <c r="P123" s="917">
        <v>43164</v>
      </c>
      <c r="Q123" s="917">
        <v>43186</v>
      </c>
      <c r="R123" s="693">
        <f t="shared" si="49"/>
        <v>3.0000000000000093</v>
      </c>
      <c r="S123" s="759">
        <f>IF(INDEX(Historical!$D$7:$D$1437,MATCH(B123,Historical!$B$7:$B$1446,0))=0,"n/a",(INDEX(Historical!$C$7:$C$1437,MATCH(B123,Historical!$B$7:$B$1446,0))/INDEX(Historical!$D$7:$D$1437,MATCH(B123,Historical!$B$7:$B$1446,0))-1)*100)</f>
        <v>2.2499999999999964</v>
      </c>
      <c r="T123" s="759">
        <f>IF(INDEX(Historical!$F$7:$F$1430,MATCH(B123,Historical!$B$7:$B$1446,0))=0,"n/a",((INDEX(Historical!$C$7:$C$1437,MATCH(B123,Historical!$B$7:$B$1446,0))/INDEX(Historical!$F$7:$F$1430,MATCH(B123,Historical!$B$7:$B$1446,0)))^(1/3)-1)*100)</f>
        <v>5.2087157760259517</v>
      </c>
      <c r="U123" s="759">
        <f>IF(INDEX(Historical!$H$7:$H$1430,MATCH(B123,Historical!$B$7:$B$1446,0))=0,"n/a",((INDEX(Historical!$C$7:$C$1437,MATCH(B123,Historical!$B$7:$B$1446,0))/INDEX(Historical!$H$7:$H$1430,MATCH(B123,Historical!$B$7:$B$1446,0)))^(1/5)-1)*100)</f>
        <v>6.080399736393205</v>
      </c>
      <c r="V123" s="759">
        <f>IF(INDEX(Historical!$O$7:$O$1430,MATCH(B123,Historical!$B$7:$B$1446,0))=0,"n/a",((INDEX(Historical!$C$7:$C$1437,MATCH(B123,Historical!$B$7:$B$1446,0))/INDEX(Historical!$O$7:$O$1430,MATCH(B123,Historical!$B$7:$B$1446,0)))^(1/10)-1)*100)</f>
        <v>4.4524926962152378</v>
      </c>
      <c r="W123" s="760">
        <f t="shared" si="50"/>
        <v>1.3656170040574667</v>
      </c>
      <c r="X123" s="761">
        <f t="shared" si="51"/>
        <v>60.803997363932048</v>
      </c>
      <c r="Y123" s="711" t="s">
        <v>364</v>
      </c>
      <c r="Z123" s="702">
        <f t="shared" si="52"/>
        <v>41.860465116279066</v>
      </c>
      <c r="AA123" s="935">
        <f t="shared" si="53"/>
        <v>45.151162790697676</v>
      </c>
      <c r="AB123" s="639">
        <v>12</v>
      </c>
      <c r="AC123" s="916">
        <v>0.86</v>
      </c>
      <c r="AD123" s="916">
        <v>5.01</v>
      </c>
      <c r="AE123" s="916">
        <v>4.47</v>
      </c>
      <c r="AF123" s="916">
        <v>3.41</v>
      </c>
      <c r="AG123" s="916">
        <v>7.7</v>
      </c>
      <c r="AH123" s="916">
        <v>-4.8</v>
      </c>
      <c r="AI123" s="916" t="s">
        <v>137</v>
      </c>
      <c r="AJ123" s="916">
        <v>0.1</v>
      </c>
      <c r="AK123" s="916">
        <v>9</v>
      </c>
      <c r="AL123" s="928">
        <v>2320</v>
      </c>
      <c r="AM123" s="922">
        <v>58.609999999999992</v>
      </c>
      <c r="AN123" s="916">
        <v>0.01</v>
      </c>
      <c r="AO123" s="802">
        <f t="shared" si="54"/>
        <v>-38.143644846733004</v>
      </c>
      <c r="AP123" s="803">
        <f t="shared" si="55"/>
        <v>7.00751794396467</v>
      </c>
      <c r="AQ123" s="936">
        <f t="shared" si="56"/>
        <v>161.58955561573006</v>
      </c>
      <c r="AR123" s="702">
        <f>INDEX(Historical!$C$7:$C$1437,MATCH(B123,Historical!$B$7:$B$1446,0))*IF(AH123="n/a",1.03,IF(AH123&lt;0,1.01,IF(AH123&gt;10,1.1,(1+AH123/100))))</f>
        <v>0.36095242718446602</v>
      </c>
      <c r="AS123" s="935">
        <f t="shared" si="57"/>
        <v>0.37178100000000003</v>
      </c>
      <c r="AT123" s="935">
        <f t="shared" si="61"/>
        <v>0.40524129000000009</v>
      </c>
      <c r="AU123" s="935">
        <f t="shared" si="61"/>
        <v>0.44171300610000014</v>
      </c>
      <c r="AV123" s="935">
        <f t="shared" si="61"/>
        <v>0.48146717664900018</v>
      </c>
      <c r="AW123" s="702">
        <f t="shared" si="58"/>
        <v>2.0611548999334666</v>
      </c>
      <c r="AX123" s="810">
        <f t="shared" si="59"/>
        <v>5.3081506565373848</v>
      </c>
      <c r="AY123" s="991">
        <v>0.39</v>
      </c>
      <c r="AZ123" s="922">
        <v>45.7</v>
      </c>
      <c r="BA123" s="922">
        <v>-3.2199999999999998</v>
      </c>
      <c r="BB123" s="922">
        <v>4.0599999999999996</v>
      </c>
      <c r="BC123" s="922">
        <v>20.23</v>
      </c>
      <c r="BE123" s="664">
        <v>1967</v>
      </c>
      <c r="BF123" s="946" t="e">
        <f>#VALUE!</f>
        <v>#VALUE!</v>
      </c>
      <c r="BG123" s="931">
        <v>6.1</v>
      </c>
    </row>
    <row r="124" spans="1:59" ht="11.25" customHeight="1" x14ac:dyDescent="0.2">
      <c r="A124" s="537" t="s">
        <v>824</v>
      </c>
      <c r="B124" s="925" t="s">
        <v>825</v>
      </c>
      <c r="C124" s="988" t="s">
        <v>108</v>
      </c>
      <c r="D124" s="988" t="s">
        <v>4369</v>
      </c>
      <c r="E124" s="792">
        <v>26</v>
      </c>
      <c r="F124" s="526">
        <v>116</v>
      </c>
      <c r="G124" s="526" t="s">
        <v>106</v>
      </c>
      <c r="H124" s="526" t="s">
        <v>106</v>
      </c>
      <c r="I124" s="924">
        <v>61.84</v>
      </c>
      <c r="J124" s="702">
        <f t="shared" si="47"/>
        <v>2.3285899094437257</v>
      </c>
      <c r="K124" s="927">
        <v>0.36</v>
      </c>
      <c r="L124" s="639">
        <v>4</v>
      </c>
      <c r="M124" s="693">
        <f t="shared" si="48"/>
        <v>1.44</v>
      </c>
      <c r="N124" s="921" t="s">
        <v>149</v>
      </c>
      <c r="O124" s="795">
        <v>0.35</v>
      </c>
      <c r="P124" s="915">
        <v>43531</v>
      </c>
      <c r="Q124" s="915">
        <v>43544</v>
      </c>
      <c r="R124" s="693">
        <f t="shared" si="49"/>
        <v>2.8571428571428599</v>
      </c>
      <c r="S124" s="759">
        <f>IF(INDEX(Historical!$D$7:$D$1437,MATCH(B124,Historical!$B$7:$B$1446,0))=0,"n/a",(INDEX(Historical!$C$7:$C$1437,MATCH(B124,Historical!$B$7:$B$1446,0))/INDEX(Historical!$D$7:$D$1437,MATCH(B124,Historical!$B$7:$B$1446,0))-1)*100)</f>
        <v>0.36231884057971175</v>
      </c>
      <c r="T124" s="759">
        <f>IF(INDEX(Historical!$F$7:$F$1430,MATCH(B124,Historical!$B$7:$B$1446,0))=0,"n/a",((INDEX(Historical!$C$7:$C$1437,MATCH(B124,Historical!$B$7:$B$1446,0))/INDEX(Historical!$F$7:$F$1430,MATCH(B124,Historical!$B$7:$B$1446,0)))^(1/3)-1)*100)</f>
        <v>1.1071010267898806</v>
      </c>
      <c r="U124" s="759">
        <f>IF(INDEX(Historical!$H$7:$H$1430,MATCH(B124,Historical!$B$7:$B$1446,0))=0,"n/a",((INDEX(Historical!$C$7:$C$1437,MATCH(B124,Historical!$B$7:$B$1446,0))/INDEX(Historical!$H$7:$H$1430,MATCH(B124,Historical!$B$7:$B$1446,0)))^(1/5)-1)*100)</f>
        <v>1.2747743528367828</v>
      </c>
      <c r="V124" s="759">
        <f>IF(INDEX(Historical!$O$7:$O$1430,MATCH(B124,Historical!$B$7:$B$1446,0))=0,"n/a",((INDEX(Historical!$C$7:$C$1437,MATCH(B124,Historical!$B$7:$B$1446,0))/INDEX(Historical!$O$7:$O$1430,MATCH(B124,Historical!$B$7:$B$1446,0)))^(1/10)-1)*100)</f>
        <v>2.5185846537669532</v>
      </c>
      <c r="W124" s="760">
        <f t="shared" si="50"/>
        <v>0.50614711359022624</v>
      </c>
      <c r="X124" s="761">
        <f t="shared" si="51"/>
        <v>9.5847695702013735E-2</v>
      </c>
      <c r="Y124" s="926" t="s">
        <v>826</v>
      </c>
      <c r="Z124" s="702">
        <f t="shared" si="52"/>
        <v>450</v>
      </c>
      <c r="AA124" s="935">
        <f t="shared" si="53"/>
        <v>193.25</v>
      </c>
      <c r="AB124" s="639">
        <v>12</v>
      </c>
      <c r="AC124" s="916">
        <v>0.32</v>
      </c>
      <c r="AD124" s="916">
        <v>4.88</v>
      </c>
      <c r="AE124" s="916">
        <v>5.61</v>
      </c>
      <c r="AF124" s="916">
        <v>4.96</v>
      </c>
      <c r="AG124" s="916">
        <v>34.599999999999994</v>
      </c>
      <c r="AH124" s="916">
        <v>-48.9</v>
      </c>
      <c r="AI124" s="916">
        <v>70.34</v>
      </c>
      <c r="AJ124" s="916">
        <v>13.3</v>
      </c>
      <c r="AK124" s="916">
        <v>39.32</v>
      </c>
      <c r="AL124" s="928">
        <v>30870</v>
      </c>
      <c r="AM124" s="922">
        <v>55.000000000000007</v>
      </c>
      <c r="AN124" s="916">
        <v>0.35</v>
      </c>
      <c r="AO124" s="802">
        <f t="shared" si="54"/>
        <v>-189.64663573771949</v>
      </c>
      <c r="AP124" s="803">
        <f t="shared" si="55"/>
        <v>3.6033642622805084</v>
      </c>
      <c r="AQ124" s="936">
        <f t="shared" si="56"/>
        <v>552.69356430785263</v>
      </c>
      <c r="AR124" s="702">
        <f>INDEX(Historical!$C$7:$C$1437,MATCH(B124,Historical!$B$7:$B$1446,0))*IF(AH124="n/a",1.03,IF(AH124&lt;0,1.01,IF(AH124&gt;10,1.1,(1+AH124/100))))</f>
        <v>1.3988499999999999</v>
      </c>
      <c r="AS124" s="935">
        <f t="shared" si="57"/>
        <v>1.538735</v>
      </c>
      <c r="AT124" s="935">
        <f t="shared" si="61"/>
        <v>1.6926085000000002</v>
      </c>
      <c r="AU124" s="935">
        <f t="shared" si="61"/>
        <v>1.8618693500000003</v>
      </c>
      <c r="AV124" s="935">
        <f t="shared" si="61"/>
        <v>2.0480562850000004</v>
      </c>
      <c r="AW124" s="702">
        <f t="shared" si="58"/>
        <v>8.5401191350000012</v>
      </c>
      <c r="AX124" s="810">
        <f t="shared" si="59"/>
        <v>13.810024474450195</v>
      </c>
      <c r="AY124" s="991">
        <v>0.61</v>
      </c>
      <c r="AZ124" s="922">
        <v>69.11</v>
      </c>
      <c r="BA124" s="922">
        <v>1.03</v>
      </c>
      <c r="BB124" s="922">
        <v>8.4</v>
      </c>
      <c r="BC124" s="922">
        <v>25.230000000000004</v>
      </c>
      <c r="BE124" s="664">
        <v>1995</v>
      </c>
      <c r="BF124" s="946" t="e">
        <f>#VALUE!</f>
        <v>#VALUE!</v>
      </c>
      <c r="BG124" s="931">
        <v>16.2</v>
      </c>
    </row>
    <row r="125" spans="1:59" ht="11.25" customHeight="1" x14ac:dyDescent="0.2">
      <c r="A125" s="609" t="s">
        <v>351</v>
      </c>
      <c r="B125" s="925" t="s">
        <v>352</v>
      </c>
      <c r="C125" s="988" t="s">
        <v>108</v>
      </c>
      <c r="D125" s="988" t="s">
        <v>4369</v>
      </c>
      <c r="E125" s="792">
        <v>33</v>
      </c>
      <c r="F125" s="526">
        <v>84</v>
      </c>
      <c r="G125" s="526" t="s">
        <v>106</v>
      </c>
      <c r="H125" s="526" t="s">
        <v>106</v>
      </c>
      <c r="I125" s="916">
        <v>107.5</v>
      </c>
      <c r="J125" s="702">
        <f t="shared" si="47"/>
        <v>2.827906976744186</v>
      </c>
      <c r="K125" s="933">
        <v>0.76</v>
      </c>
      <c r="L125" s="639">
        <v>4</v>
      </c>
      <c r="M125" s="693">
        <f t="shared" si="48"/>
        <v>3.04</v>
      </c>
      <c r="N125" s="921" t="s">
        <v>320</v>
      </c>
      <c r="O125" s="796">
        <v>0.7</v>
      </c>
      <c r="P125" s="915">
        <v>43538</v>
      </c>
      <c r="Q125" s="915">
        <v>43553</v>
      </c>
      <c r="R125" s="693">
        <f t="shared" si="49"/>
        <v>8.5714285714285801</v>
      </c>
      <c r="S125" s="759">
        <f>IF(INDEX(Historical!$D$7:$D$1437,MATCH(B125,Historical!$B$7:$B$1446,0))=0,"n/a",(INDEX(Historical!$C$7:$C$1437,MATCH(B125,Historical!$B$7:$B$1446,0))/INDEX(Historical!$D$7:$D$1437,MATCH(B125,Historical!$B$7:$B$1446,0))-1)*100)</f>
        <v>22.807017543859654</v>
      </c>
      <c r="T125" s="759">
        <f>IF(INDEX(Historical!$F$7:$F$1430,MATCH(B125,Historical!$B$7:$B$1446,0))=0,"n/a",((INDEX(Historical!$C$7:$C$1437,MATCH(B125,Historical!$B$7:$B$1446,0))/INDEX(Historical!$F$7:$F$1430,MATCH(B125,Historical!$B$7:$B$1446,0)))^(1/3)-1)*100)</f>
        <v>10.415886963424924</v>
      </c>
      <c r="U125" s="759">
        <f>IF(INDEX(Historical!$H$7:$H$1430,MATCH(B125,Historical!$B$7:$B$1446,0))=0,"n/a",((INDEX(Historical!$C$7:$C$1437,MATCH(B125,Historical!$B$7:$B$1446,0))/INDEX(Historical!$H$7:$H$1430,MATCH(B125,Historical!$B$7:$B$1446,0)))^(1/5)-1)*100)</f>
        <v>12.995952835136615</v>
      </c>
      <c r="V125" s="759">
        <f>IF(INDEX(Historical!$O$7:$O$1430,MATCH(B125,Historical!$B$7:$B$1446,0))=0,"n/a",((INDEX(Historical!$C$7:$C$1437,MATCH(B125,Historical!$B$7:$B$1446,0))/INDEX(Historical!$O$7:$O$1430,MATCH(B125,Historical!$B$7:$B$1446,0)))^(1/10)-1)*100)</f>
        <v>11.298338178386903</v>
      </c>
      <c r="W125" s="760">
        <f t="shared" si="50"/>
        <v>1.1502534824101083</v>
      </c>
      <c r="X125" s="761">
        <f t="shared" si="51"/>
        <v>0.95558476728945685</v>
      </c>
      <c r="Y125" s="713"/>
      <c r="Z125" s="702">
        <f t="shared" si="52"/>
        <v>39.531859557867364</v>
      </c>
      <c r="AA125" s="935">
        <f t="shared" si="53"/>
        <v>13.979193758127437</v>
      </c>
      <c r="AB125" s="639">
        <v>12</v>
      </c>
      <c r="AC125" s="916">
        <v>7.69</v>
      </c>
      <c r="AD125" s="916">
        <v>5.48</v>
      </c>
      <c r="AE125" s="916">
        <v>4.72</v>
      </c>
      <c r="AF125" s="916">
        <v>4.03</v>
      </c>
      <c r="AG125" s="916">
        <v>29.599999999999998</v>
      </c>
      <c r="AH125" s="916">
        <v>17.899999999999999</v>
      </c>
      <c r="AI125" s="916">
        <v>4.58</v>
      </c>
      <c r="AJ125" s="916">
        <v>13.600000000000001</v>
      </c>
      <c r="AK125" s="916">
        <v>2.5499999999999998</v>
      </c>
      <c r="AL125" s="928">
        <v>25350</v>
      </c>
      <c r="AM125" s="922">
        <v>2.1</v>
      </c>
      <c r="AN125" s="916">
        <v>0</v>
      </c>
      <c r="AO125" s="802">
        <f t="shared" si="54"/>
        <v>1.8446660537533646</v>
      </c>
      <c r="AP125" s="803">
        <f t="shared" si="55"/>
        <v>15.823859811880801</v>
      </c>
      <c r="AQ125" s="936">
        <f t="shared" si="56"/>
        <v>58.234917968687142</v>
      </c>
      <c r="AR125" s="702">
        <f>INDEX(Historical!$C$7:$C$1437,MATCH(B125,Historical!$B$7:$B$1446,0))*IF(AH125="n/a",1.03,IF(AH125&lt;0,1.01,IF(AH125&gt;10,1.1,(1+AH125/100))))</f>
        <v>3.08</v>
      </c>
      <c r="AS125" s="935">
        <f t="shared" si="57"/>
        <v>3.2210640000000001</v>
      </c>
      <c r="AT125" s="935">
        <f t="shared" si="61"/>
        <v>3.3032011320000003</v>
      </c>
      <c r="AU125" s="935">
        <f t="shared" si="61"/>
        <v>3.3874327608660004</v>
      </c>
      <c r="AV125" s="935">
        <f t="shared" si="61"/>
        <v>3.4738122962680835</v>
      </c>
      <c r="AW125" s="702">
        <f t="shared" si="58"/>
        <v>16.465510189134083</v>
      </c>
      <c r="AX125" s="810">
        <f t="shared" si="59"/>
        <v>15.316753664310776</v>
      </c>
      <c r="AY125" s="991">
        <v>1.08</v>
      </c>
      <c r="AZ125" s="922">
        <v>27.08</v>
      </c>
      <c r="BA125" s="922">
        <v>-15.64</v>
      </c>
      <c r="BB125" s="922">
        <v>5.5100000000000007</v>
      </c>
      <c r="BC125" s="922">
        <v>4.45</v>
      </c>
      <c r="BE125" s="664">
        <v>1987</v>
      </c>
      <c r="BF125" s="946" t="e">
        <f>#VALUE!</f>
        <v>#VALUE!</v>
      </c>
      <c r="BG125" s="931">
        <v>22.7</v>
      </c>
    </row>
    <row r="126" spans="1:59" ht="11.25" customHeight="1" x14ac:dyDescent="0.2">
      <c r="A126" s="537" t="s">
        <v>170</v>
      </c>
      <c r="B126" s="925" t="s">
        <v>171</v>
      </c>
      <c r="C126" s="988" t="s">
        <v>108</v>
      </c>
      <c r="D126" s="988" t="s">
        <v>4373</v>
      </c>
      <c r="E126" s="792">
        <v>29</v>
      </c>
      <c r="F126" s="526">
        <v>96</v>
      </c>
      <c r="G126" s="526" t="s">
        <v>106</v>
      </c>
      <c r="H126" s="526" t="s">
        <v>106</v>
      </c>
      <c r="I126" s="924">
        <v>35</v>
      </c>
      <c r="J126" s="702">
        <f t="shared" si="47"/>
        <v>2.8571428571428572</v>
      </c>
      <c r="K126" s="927">
        <v>0.25</v>
      </c>
      <c r="L126" s="639">
        <v>4</v>
      </c>
      <c r="M126" s="693">
        <f t="shared" si="48"/>
        <v>1</v>
      </c>
      <c r="N126" s="921" t="s">
        <v>172</v>
      </c>
      <c r="O126" s="799">
        <v>0.2475</v>
      </c>
      <c r="P126" s="915">
        <v>43552</v>
      </c>
      <c r="Q126" s="915">
        <v>43570</v>
      </c>
      <c r="R126" s="693">
        <f t="shared" si="49"/>
        <v>1.0101010101010111</v>
      </c>
      <c r="S126" s="759">
        <f>IF(INDEX(Historical!$D$7:$D$1437,MATCH(B126,Historical!$B$7:$B$1446,0))=0,"n/a",(INDEX(Historical!$C$7:$C$1437,MATCH(B126,Historical!$B$7:$B$1446,0))/INDEX(Historical!$D$7:$D$1437,MATCH(B126,Historical!$B$7:$B$1446,0))-1)*100)</f>
        <v>1.0204081632652962</v>
      </c>
      <c r="T126" s="759">
        <f>IF(INDEX(Historical!$F$7:$F$1430,MATCH(B126,Historical!$B$7:$B$1446,0))=0,"n/a",((INDEX(Historical!$C$7:$C$1437,MATCH(B126,Historical!$B$7:$B$1446,0))/INDEX(Historical!$F$7:$F$1430,MATCH(B126,Historical!$B$7:$B$1446,0)))^(1/3)-1)*100)</f>
        <v>1.0310005155547586</v>
      </c>
      <c r="U126" s="759">
        <f>IF(INDEX(Historical!$H$7:$H$1430,MATCH(B126,Historical!$B$7:$B$1446,0))=0,"n/a",((INDEX(Historical!$C$7:$C$1437,MATCH(B126,Historical!$B$7:$B$1446,0))/INDEX(Historical!$H$7:$H$1430,MATCH(B126,Historical!$B$7:$B$1446,0)))^(1/5)-1)*100)</f>
        <v>1.0418916399639544</v>
      </c>
      <c r="V126" s="759">
        <f>IF(INDEX(Historical!$O$7:$O$1430,MATCH(B126,Historical!$B$7:$B$1446,0))=0,"n/a",((INDEX(Historical!$C$7:$C$1437,MATCH(B126,Historical!$B$7:$B$1446,0))/INDEX(Historical!$O$7:$O$1430,MATCH(B126,Historical!$B$7:$B$1446,0)))^(1/10)-1)*100)</f>
        <v>1.5363685714481878</v>
      </c>
      <c r="W126" s="760">
        <f t="shared" si="50"/>
        <v>0.67815214351974329</v>
      </c>
      <c r="X126" s="761" t="str">
        <f t="shared" si="51"/>
        <v>n/a</v>
      </c>
      <c r="Y126" s="998" t="s">
        <v>4483</v>
      </c>
      <c r="Z126" s="702" t="str">
        <f t="shared" si="52"/>
        <v>n/a</v>
      </c>
      <c r="AA126" s="935" t="str">
        <f t="shared" si="53"/>
        <v>n/a</v>
      </c>
      <c r="AB126" s="639">
        <v>12</v>
      </c>
      <c r="AC126" s="916" t="s">
        <v>137</v>
      </c>
      <c r="AD126" s="916" t="s">
        <v>137</v>
      </c>
      <c r="AE126" s="916" t="s">
        <v>137</v>
      </c>
      <c r="AF126" s="916" t="s">
        <v>137</v>
      </c>
      <c r="AG126" s="916" t="s">
        <v>137</v>
      </c>
      <c r="AH126" s="916" t="s">
        <v>137</v>
      </c>
      <c r="AI126" s="916" t="s">
        <v>137</v>
      </c>
      <c r="AJ126" s="916" t="s">
        <v>137</v>
      </c>
      <c r="AK126" s="916" t="s">
        <v>137</v>
      </c>
      <c r="AL126" s="928" t="s">
        <v>137</v>
      </c>
      <c r="AM126" s="922" t="s">
        <v>137</v>
      </c>
      <c r="AN126" s="916" t="s">
        <v>137</v>
      </c>
      <c r="AO126" s="802" t="str">
        <f t="shared" si="54"/>
        <v>n/a</v>
      </c>
      <c r="AP126" s="803">
        <f t="shared" si="55"/>
        <v>3.8990344971068116</v>
      </c>
      <c r="AQ126" s="936" t="str">
        <f t="shared" si="56"/>
        <v>n/a</v>
      </c>
      <c r="AR126" s="702">
        <f>INDEX(Historical!$C$7:$C$1437,MATCH(B126,Historical!$B$7:$B$1446,0))*IF(AH126="n/a",1.03,IF(AH126&lt;0,1.01,IF(AH126&gt;10,1.1,(1+AH126/100))))</f>
        <v>1.0197000000000001</v>
      </c>
      <c r="AS126" s="935">
        <f t="shared" si="57"/>
        <v>1.0502910000000001</v>
      </c>
      <c r="AT126" s="935">
        <f t="shared" si="61"/>
        <v>1.0817997300000002</v>
      </c>
      <c r="AU126" s="935">
        <f t="shared" si="61"/>
        <v>1.1142537219000002</v>
      </c>
      <c r="AV126" s="935">
        <f t="shared" si="61"/>
        <v>1.1476813335570002</v>
      </c>
      <c r="AW126" s="702">
        <f t="shared" si="58"/>
        <v>5.4137257854570002</v>
      </c>
      <c r="AX126" s="810">
        <f t="shared" si="59"/>
        <v>15.467787958448573</v>
      </c>
      <c r="AY126" s="991" t="s">
        <v>137</v>
      </c>
      <c r="AZ126" s="922" t="s">
        <v>137</v>
      </c>
      <c r="BA126" s="922" t="s">
        <v>137</v>
      </c>
      <c r="BB126" s="922" t="s">
        <v>137</v>
      </c>
      <c r="BC126" s="922" t="s">
        <v>137</v>
      </c>
      <c r="BD126" s="960" t="s">
        <v>4298</v>
      </c>
      <c r="BE126" s="664">
        <v>1992</v>
      </c>
      <c r="BF126" s="946" t="e">
        <f>#VALUE!</f>
        <v>#VALUE!</v>
      </c>
      <c r="BG126" s="931" t="s">
        <v>137</v>
      </c>
    </row>
    <row r="127" spans="1:59" ht="11.25" customHeight="1" x14ac:dyDescent="0.2">
      <c r="A127" s="609" t="s">
        <v>841</v>
      </c>
      <c r="B127" s="925" t="s">
        <v>842</v>
      </c>
      <c r="C127" s="988" t="s">
        <v>4353</v>
      </c>
      <c r="D127" s="988" t="s">
        <v>4354</v>
      </c>
      <c r="E127" s="792">
        <v>25</v>
      </c>
      <c r="F127" s="526">
        <v>130</v>
      </c>
      <c r="G127" s="526" t="s">
        <v>37</v>
      </c>
      <c r="H127" s="526" t="s">
        <v>106</v>
      </c>
      <c r="I127" s="916">
        <v>21.93</v>
      </c>
      <c r="J127" s="702">
        <f t="shared" si="47"/>
        <v>5.0159598723210221</v>
      </c>
      <c r="K127" s="933">
        <v>0.27500000000000002</v>
      </c>
      <c r="L127" s="639">
        <v>4</v>
      </c>
      <c r="M127" s="693">
        <f t="shared" si="48"/>
        <v>1.1000000000000001</v>
      </c>
      <c r="N127" s="921" t="s">
        <v>426</v>
      </c>
      <c r="O127" s="796">
        <v>0.27</v>
      </c>
      <c r="P127" s="915">
        <v>43468</v>
      </c>
      <c r="Q127" s="915">
        <v>43483</v>
      </c>
      <c r="R127" s="693">
        <f t="shared" si="49"/>
        <v>1.8518518518518534</v>
      </c>
      <c r="S127" s="759">
        <f>IF(INDEX(Historical!$D$7:$D$1437,MATCH(B127,Historical!$B$7:$B$1446,0))=0,"n/a",(INDEX(Historical!$C$7:$C$1437,MATCH(B127,Historical!$B$7:$B$1446,0))/INDEX(Historical!$D$7:$D$1437,MATCH(B127,Historical!$B$7:$B$1446,0))-1)*100)</f>
        <v>1.8867924528301883</v>
      </c>
      <c r="T127" s="759">
        <f>IF(INDEX(Historical!$F$7:$F$1430,MATCH(B127,Historical!$B$7:$B$1446,0))=0,"n/a",((INDEX(Historical!$C$7:$C$1437,MATCH(B127,Historical!$B$7:$B$1446,0))/INDEX(Historical!$F$7:$F$1430,MATCH(B127,Historical!$B$7:$B$1446,0)))^(1/3)-1)*100)</f>
        <v>1.9235467531193207</v>
      </c>
      <c r="U127" s="759">
        <f>IF(INDEX(Historical!$H$7:$H$1430,MATCH(B127,Historical!$B$7:$B$1446,0))=0,"n/a",((INDEX(Historical!$C$7:$C$1437,MATCH(B127,Historical!$B$7:$B$1446,0))/INDEX(Historical!$H$7:$H$1430,MATCH(B127,Historical!$B$7:$B$1446,0)))^(1/5)-1)*100)</f>
        <v>1.5511278397481565</v>
      </c>
      <c r="V127" s="759">
        <f>IF(INDEX(Historical!$O$7:$O$1430,MATCH(B127,Historical!$B$7:$B$1446,0))=0,"n/a",((INDEX(Historical!$C$7:$C$1437,MATCH(B127,Historical!$B$7:$B$1446,0))/INDEX(Historical!$O$7:$O$1430,MATCH(B127,Historical!$B$7:$B$1446,0)))^(1/10)-1)*100)</f>
        <v>1.2908032168559069</v>
      </c>
      <c r="W127" s="760">
        <f t="shared" si="50"/>
        <v>1.2016764596592338</v>
      </c>
      <c r="X127" s="761">
        <f t="shared" si="51"/>
        <v>8.9145278146445781E-2</v>
      </c>
      <c r="Y127" s="735" t="s">
        <v>3997</v>
      </c>
      <c r="Z127" s="702">
        <f t="shared" si="52"/>
        <v>161.76470588235296</v>
      </c>
      <c r="AA127" s="935">
        <f t="shared" si="53"/>
        <v>32.25</v>
      </c>
      <c r="AB127" s="639">
        <v>10</v>
      </c>
      <c r="AC127" s="916">
        <v>0.68</v>
      </c>
      <c r="AD127" s="916">
        <v>4.0599999999999996</v>
      </c>
      <c r="AE127" s="916">
        <v>5.95</v>
      </c>
      <c r="AF127" s="916">
        <v>2.19</v>
      </c>
      <c r="AG127" s="916">
        <v>6.7</v>
      </c>
      <c r="AH127" s="916">
        <v>-25.8</v>
      </c>
      <c r="AI127" s="916">
        <v>5.0599999999999996</v>
      </c>
      <c r="AJ127" s="916">
        <v>17.399999999999999</v>
      </c>
      <c r="AK127" s="916">
        <v>8</v>
      </c>
      <c r="AL127" s="928">
        <v>813.6</v>
      </c>
      <c r="AM127" s="922">
        <v>1.5</v>
      </c>
      <c r="AN127" s="916">
        <v>0.88</v>
      </c>
      <c r="AO127" s="802">
        <f t="shared" si="54"/>
        <v>-25.682912287930822</v>
      </c>
      <c r="AP127" s="803">
        <f t="shared" si="55"/>
        <v>6.5670877120691786</v>
      </c>
      <c r="AQ127" s="936">
        <f t="shared" si="56"/>
        <v>77.172232587389374</v>
      </c>
      <c r="AR127" s="702">
        <f>INDEX(Historical!$C$7:$C$1437,MATCH(B127,Historical!$B$7:$B$1446,0))*IF(AH127="n/a",1.03,IF(AH127&lt;0,1.01,IF(AH127&gt;10,1.1,(1+AH127/100))))</f>
        <v>1.0908</v>
      </c>
      <c r="AS127" s="935">
        <f t="shared" si="57"/>
        <v>1.1459944799999999</v>
      </c>
      <c r="AT127" s="935">
        <f t="shared" ref="AT127:AV141" si="62">IF($AK127="n/a",1.03*AS127,IF($AK127&lt;0,1.01*AS127,IF($AK127&gt;10,1.1*AS127,(1+$AK127/100)*AS127)))</f>
        <v>1.2376740384</v>
      </c>
      <c r="AU127" s="935">
        <f t="shared" si="62"/>
        <v>1.3366879614720002</v>
      </c>
      <c r="AV127" s="935">
        <f t="shared" si="62"/>
        <v>1.4436229983897604</v>
      </c>
      <c r="AW127" s="702">
        <f t="shared" si="58"/>
        <v>6.2547794782617609</v>
      </c>
      <c r="AX127" s="810">
        <f t="shared" si="59"/>
        <v>28.521566248343643</v>
      </c>
      <c r="AY127" s="991">
        <v>0.56999999999999995</v>
      </c>
      <c r="AZ127" s="922">
        <v>18.54</v>
      </c>
      <c r="BA127" s="922">
        <v>-5.3100000000000005</v>
      </c>
      <c r="BB127" s="922">
        <v>4.5900000000000007</v>
      </c>
      <c r="BC127" s="922">
        <v>4.53</v>
      </c>
      <c r="BE127" s="664">
        <v>1995</v>
      </c>
      <c r="BF127" s="946" t="e">
        <f>#VALUE!</f>
        <v>#VALUE!</v>
      </c>
      <c r="BG127" s="931">
        <v>2.6</v>
      </c>
    </row>
    <row r="128" spans="1:59" ht="11.25" customHeight="1" x14ac:dyDescent="0.2">
      <c r="A128" s="537" t="s">
        <v>369</v>
      </c>
      <c r="B128" s="925" t="s">
        <v>370</v>
      </c>
      <c r="C128" s="988" t="s">
        <v>108</v>
      </c>
      <c r="D128" s="988" t="s">
        <v>4373</v>
      </c>
      <c r="E128" s="792">
        <v>44</v>
      </c>
      <c r="F128" s="526">
        <v>53</v>
      </c>
      <c r="G128" s="526" t="s">
        <v>37</v>
      </c>
      <c r="H128" s="526" t="s">
        <v>37</v>
      </c>
      <c r="I128" s="916">
        <v>39.24</v>
      </c>
      <c r="J128" s="702">
        <f t="shared" si="47"/>
        <v>3.4658511722731906</v>
      </c>
      <c r="K128" s="927">
        <v>0.34</v>
      </c>
      <c r="L128" s="639">
        <v>4</v>
      </c>
      <c r="M128" s="693">
        <f t="shared" si="48"/>
        <v>1.36</v>
      </c>
      <c r="N128" s="921" t="s">
        <v>164</v>
      </c>
      <c r="O128" s="795">
        <v>0.33</v>
      </c>
      <c r="P128" s="917">
        <v>43076</v>
      </c>
      <c r="Q128" s="917">
        <v>43102</v>
      </c>
      <c r="R128" s="693">
        <f t="shared" si="49"/>
        <v>3.0303030303030329</v>
      </c>
      <c r="S128" s="759">
        <f>IF(INDEX(Historical!$D$7:$D$1437,MATCH(B128,Historical!$B$7:$B$1446,0))=0,"n/a",(INDEX(Historical!$C$7:$C$1437,MATCH(B128,Historical!$B$7:$B$1446,0))/INDEX(Historical!$D$7:$D$1437,MATCH(B128,Historical!$B$7:$B$1446,0))-1)*100)</f>
        <v>3.0303030303030276</v>
      </c>
      <c r="T128" s="759">
        <f>IF(INDEX(Historical!$F$7:$F$1430,MATCH(B128,Historical!$B$7:$B$1446,0))=0,"n/a",((INDEX(Historical!$C$7:$C$1437,MATCH(B128,Historical!$B$7:$B$1446,0))/INDEX(Historical!$F$7:$F$1430,MATCH(B128,Historical!$B$7:$B$1446,0)))^(1/3)-1)*100)</f>
        <v>2.0413775479336982</v>
      </c>
      <c r="U128" s="759">
        <f>IF(INDEX(Historical!$H$7:$H$1430,MATCH(B128,Historical!$B$7:$B$1446,0))=0,"n/a",((INDEX(Historical!$C$7:$C$1437,MATCH(B128,Historical!$B$7:$B$1446,0))/INDEX(Historical!$H$7:$H$1430,MATCH(B128,Historical!$B$7:$B$1446,0)))^(1/5)-1)*100)</f>
        <v>1.7011301597667838</v>
      </c>
      <c r="V128" s="759">
        <f>IF(INDEX(Historical!$O$7:$O$1430,MATCH(B128,Historical!$B$7:$B$1446,0))=0,"n/a",((INDEX(Historical!$C$7:$C$1437,MATCH(B128,Historical!$B$7:$B$1446,0))/INDEX(Historical!$O$7:$O$1430,MATCH(B128,Historical!$B$7:$B$1446,0)))^(1/10)-1)*100)</f>
        <v>1.6033650788844556</v>
      </c>
      <c r="W128" s="760">
        <f t="shared" si="50"/>
        <v>1.060974934635815</v>
      </c>
      <c r="X128" s="761">
        <f t="shared" si="51"/>
        <v>0.22092599477490699</v>
      </c>
      <c r="Y128" s="715" t="s">
        <v>371</v>
      </c>
      <c r="Z128" s="702">
        <f t="shared" si="52"/>
        <v>55.284552845528459</v>
      </c>
      <c r="AA128" s="935">
        <f t="shared" si="53"/>
        <v>15.951219512195124</v>
      </c>
      <c r="AB128" s="639">
        <v>12</v>
      </c>
      <c r="AC128" s="916">
        <v>2.46</v>
      </c>
      <c r="AD128" s="916">
        <v>2</v>
      </c>
      <c r="AE128" s="916">
        <v>5.54</v>
      </c>
      <c r="AF128" s="916">
        <v>1.24</v>
      </c>
      <c r="AG128" s="916">
        <v>6.5</v>
      </c>
      <c r="AH128" s="916">
        <v>27.700000000000003</v>
      </c>
      <c r="AI128" s="916">
        <v>1.8599999999999999</v>
      </c>
      <c r="AJ128" s="916">
        <v>7.7</v>
      </c>
      <c r="AK128" s="916">
        <v>8</v>
      </c>
      <c r="AL128" s="928">
        <v>3980</v>
      </c>
      <c r="AM128" s="922">
        <v>2.1999999999999997</v>
      </c>
      <c r="AN128" s="916">
        <v>7.0000000000000007E-2</v>
      </c>
      <c r="AO128" s="802">
        <f t="shared" si="54"/>
        <v>-10.78423818015515</v>
      </c>
      <c r="AP128" s="803">
        <f t="shared" si="55"/>
        <v>5.166981332039974</v>
      </c>
      <c r="AQ128" s="936">
        <f t="shared" si="56"/>
        <v>-6.2402308612959034</v>
      </c>
      <c r="AR128" s="702">
        <f>INDEX(Historical!$C$7:$C$1437,MATCH(B128,Historical!$B$7:$B$1446,0))*IF(AH128="n/a",1.03,IF(AH128&lt;0,1.01,IF(AH128&gt;10,1.1,(1+AH128/100))))</f>
        <v>1.4960000000000002</v>
      </c>
      <c r="AS128" s="935">
        <f t="shared" si="57"/>
        <v>1.5238256000000001</v>
      </c>
      <c r="AT128" s="935">
        <f t="shared" si="62"/>
        <v>1.6457316480000002</v>
      </c>
      <c r="AU128" s="935">
        <f t="shared" si="62"/>
        <v>1.7773901798400003</v>
      </c>
      <c r="AV128" s="935">
        <f t="shared" si="62"/>
        <v>1.9195813942272004</v>
      </c>
      <c r="AW128" s="702">
        <f t="shared" si="58"/>
        <v>8.3625288220672012</v>
      </c>
      <c r="AX128" s="810">
        <f t="shared" si="59"/>
        <v>21.311235530242612</v>
      </c>
      <c r="AY128" s="991">
        <v>1.29</v>
      </c>
      <c r="AZ128" s="922">
        <v>34.71</v>
      </c>
      <c r="BA128" s="922">
        <v>-1.78</v>
      </c>
      <c r="BB128" s="922">
        <v>4.21</v>
      </c>
      <c r="BC128" s="922">
        <v>8.73</v>
      </c>
      <c r="BE128" s="664">
        <v>1975</v>
      </c>
      <c r="BF128" s="946" t="e">
        <f>#VALUE!</f>
        <v>#VALUE!</v>
      </c>
      <c r="BG128" s="931">
        <v>1.0999999999999999</v>
      </c>
    </row>
    <row r="129" spans="1:59" ht="11.25" customHeight="1" x14ac:dyDescent="0.2">
      <c r="A129" s="609" t="s">
        <v>365</v>
      </c>
      <c r="B129" s="925" t="s">
        <v>366</v>
      </c>
      <c r="C129" s="988" t="s">
        <v>131</v>
      </c>
      <c r="D129" s="988" t="s">
        <v>4374</v>
      </c>
      <c r="E129" s="792">
        <v>31</v>
      </c>
      <c r="F129" s="526">
        <v>91</v>
      </c>
      <c r="G129" s="526" t="s">
        <v>37</v>
      </c>
      <c r="H129" s="526" t="s">
        <v>37</v>
      </c>
      <c r="I129" s="916">
        <v>54.51</v>
      </c>
      <c r="J129" s="702">
        <f t="shared" si="47"/>
        <v>1.9079068060906257</v>
      </c>
      <c r="K129" s="933">
        <v>0.26</v>
      </c>
      <c r="L129" s="639">
        <v>4</v>
      </c>
      <c r="M129" s="693">
        <f t="shared" si="48"/>
        <v>1.04</v>
      </c>
      <c r="N129" s="921" t="s">
        <v>146</v>
      </c>
      <c r="O129" s="796">
        <v>0.25</v>
      </c>
      <c r="P129" s="658">
        <v>43265</v>
      </c>
      <c r="Q129" s="658">
        <v>43282</v>
      </c>
      <c r="R129" s="693">
        <f t="shared" si="49"/>
        <v>4.0000000000000036</v>
      </c>
      <c r="S129" s="759">
        <f>IF(INDEX(Historical!$D$7:$D$1437,MATCH(B129,Historical!$B$7:$B$1446,0))=0,"n/a",(INDEX(Historical!$C$7:$C$1437,MATCH(B129,Historical!$B$7:$B$1446,0))/INDEX(Historical!$D$7:$D$1437,MATCH(B129,Historical!$B$7:$B$1446,0))-1)*100)</f>
        <v>4.6153846153846212</v>
      </c>
      <c r="T129" s="759">
        <f>IF(INDEX(Historical!$F$7:$F$1430,MATCH(B129,Historical!$B$7:$B$1446,0))=0,"n/a",((INDEX(Historical!$C$7:$C$1437,MATCH(B129,Historical!$B$7:$B$1446,0))/INDEX(Historical!$F$7:$F$1430,MATCH(B129,Historical!$B$7:$B$1446,0)))^(1/3)-1)*100)</f>
        <v>4.7148008336322933</v>
      </c>
      <c r="U129" s="759">
        <f>IF(INDEX(Historical!$H$7:$H$1430,MATCH(B129,Historical!$B$7:$B$1446,0))=0,"n/a",((INDEX(Historical!$C$7:$C$1437,MATCH(B129,Historical!$B$7:$B$1446,0))/INDEX(Historical!$H$7:$H$1430,MATCH(B129,Historical!$B$7:$B$1446,0)))^(1/5)-1)*100)</f>
        <v>6.7249181879538877</v>
      </c>
      <c r="V129" s="759">
        <f>IF(INDEX(Historical!$O$7:$O$1430,MATCH(B129,Historical!$B$7:$B$1446,0))=0,"n/a",((INDEX(Historical!$C$7:$C$1437,MATCH(B129,Historical!$B$7:$B$1446,0))/INDEX(Historical!$O$7:$O$1430,MATCH(B129,Historical!$B$7:$B$1446,0)))^(1/10)-1)*100)</f>
        <v>7.3184639338673918</v>
      </c>
      <c r="W129" s="760">
        <f t="shared" si="50"/>
        <v>0.91889749662264864</v>
      </c>
      <c r="X129" s="761">
        <f t="shared" si="51"/>
        <v>0.47358578788407663</v>
      </c>
      <c r="Y129" s="926"/>
      <c r="Z129" s="702">
        <f t="shared" si="52"/>
        <v>44.067796610169495</v>
      </c>
      <c r="AA129" s="935">
        <f t="shared" si="53"/>
        <v>23.097457627118644</v>
      </c>
      <c r="AB129" s="639">
        <v>9</v>
      </c>
      <c r="AC129" s="916">
        <v>2.36</v>
      </c>
      <c r="AD129" s="916">
        <v>2.89</v>
      </c>
      <c r="AE129" s="916">
        <v>1.23</v>
      </c>
      <c r="AF129" s="916">
        <v>2.59</v>
      </c>
      <c r="AG129" s="916">
        <v>11.200000000000001</v>
      </c>
      <c r="AH129" s="916">
        <v>26.700000000000003</v>
      </c>
      <c r="AI129" s="916">
        <v>25.990000000000002</v>
      </c>
      <c r="AJ129" s="916">
        <v>14.2</v>
      </c>
      <c r="AK129" s="916">
        <v>8</v>
      </c>
      <c r="AL129" s="928">
        <v>9470</v>
      </c>
      <c r="AM129" s="922">
        <v>0.5</v>
      </c>
      <c r="AN129" s="916">
        <v>1.32</v>
      </c>
      <c r="AO129" s="802">
        <f t="shared" si="54"/>
        <v>-14.46463263307413</v>
      </c>
      <c r="AP129" s="803">
        <f t="shared" si="55"/>
        <v>8.6328249940445136</v>
      </c>
      <c r="AQ129" s="936">
        <f t="shared" si="56"/>
        <v>63.057474876174723</v>
      </c>
      <c r="AR129" s="702">
        <f>INDEX(Historical!$C$7:$C$1437,MATCH(B129,Historical!$B$7:$B$1446,0))*IF(AH129="n/a",1.03,IF(AH129&lt;0,1.01,IF(AH129&gt;10,1.1,(1+AH129/100))))</f>
        <v>1.1220000000000001</v>
      </c>
      <c r="AS129" s="935">
        <f t="shared" si="57"/>
        <v>1.2342000000000002</v>
      </c>
      <c r="AT129" s="935">
        <f t="shared" si="62"/>
        <v>1.3329360000000003</v>
      </c>
      <c r="AU129" s="935">
        <f t="shared" si="62"/>
        <v>1.4395708800000004</v>
      </c>
      <c r="AV129" s="935">
        <f t="shared" si="62"/>
        <v>1.5547365504000006</v>
      </c>
      <c r="AW129" s="702">
        <f t="shared" si="58"/>
        <v>6.6834434304000014</v>
      </c>
      <c r="AX129" s="810">
        <f t="shared" si="59"/>
        <v>12.260949239405615</v>
      </c>
      <c r="AY129" s="991">
        <v>0.62</v>
      </c>
      <c r="AZ129" s="922">
        <v>14.610000000000001</v>
      </c>
      <c r="BA129" s="922">
        <v>-8.09</v>
      </c>
      <c r="BB129" s="922">
        <v>0.73</v>
      </c>
      <c r="BC129" s="922">
        <v>-0.19</v>
      </c>
      <c r="BE129" s="664">
        <v>1988</v>
      </c>
      <c r="BF129" s="946" t="e">
        <f>#VALUE!</f>
        <v>#VALUE!</v>
      </c>
      <c r="BG129" s="931">
        <v>3.4000000000000004</v>
      </c>
    </row>
    <row r="130" spans="1:59" ht="11.25" customHeight="1" x14ac:dyDescent="0.2">
      <c r="A130" s="609" t="s">
        <v>374</v>
      </c>
      <c r="B130" s="925" t="s">
        <v>375</v>
      </c>
      <c r="C130" s="988" t="s">
        <v>4353</v>
      </c>
      <c r="D130" s="988" t="s">
        <v>4354</v>
      </c>
      <c r="E130" s="792">
        <v>33</v>
      </c>
      <c r="F130" s="526">
        <v>82</v>
      </c>
      <c r="G130" s="526" t="s">
        <v>37</v>
      </c>
      <c r="H130" s="526" t="s">
        <v>37</v>
      </c>
      <c r="I130" s="916">
        <v>81.02</v>
      </c>
      <c r="J130" s="702">
        <f t="shared" si="47"/>
        <v>3.3325104912367323</v>
      </c>
      <c r="K130" s="933">
        <v>0.67500000000000004</v>
      </c>
      <c r="L130" s="639">
        <v>4</v>
      </c>
      <c r="M130" s="693">
        <f t="shared" si="48"/>
        <v>2.7</v>
      </c>
      <c r="N130" s="921" t="s">
        <v>152</v>
      </c>
      <c r="O130" s="796">
        <v>0.67</v>
      </c>
      <c r="P130" s="915">
        <v>43452</v>
      </c>
      <c r="Q130" s="915">
        <v>43465</v>
      </c>
      <c r="R130" s="693">
        <f t="shared" si="49"/>
        <v>0.74626865671641851</v>
      </c>
      <c r="S130" s="759">
        <f>IF(INDEX(Historical!$D$7:$D$1437,MATCH(B130,Historical!$B$7:$B$1446,0))=0,"n/a",(INDEX(Historical!$C$7:$C$1437,MATCH(B130,Historical!$B$7:$B$1446,0))/INDEX(Historical!$D$7:$D$1437,MATCH(B130,Historical!$B$7:$B$1446,0))-1)*100)</f>
        <v>1.3232514177693888</v>
      </c>
      <c r="T130" s="759">
        <f>IF(INDEX(Historical!$F$7:$F$1430,MATCH(B130,Historical!$B$7:$B$1446,0))=0,"n/a",((INDEX(Historical!$C$7:$C$1437,MATCH(B130,Historical!$B$7:$B$1446,0))/INDEX(Historical!$F$7:$F$1430,MATCH(B130,Historical!$B$7:$B$1446,0)))^(1/3)-1)*100)</f>
        <v>1.5387025111419872</v>
      </c>
      <c r="U130" s="759">
        <f>IF(INDEX(Historical!$H$7:$H$1430,MATCH(B130,Historical!$B$7:$B$1446,0))=0,"n/a",((INDEX(Historical!$C$7:$C$1437,MATCH(B130,Historical!$B$7:$B$1446,0))/INDEX(Historical!$H$7:$H$1430,MATCH(B130,Historical!$B$7:$B$1446,0)))^(1/5)-1)*100)</f>
        <v>1.4815494151902975</v>
      </c>
      <c r="V130" s="759">
        <f>IF(INDEX(Historical!$O$7:$O$1430,MATCH(B130,Historical!$B$7:$B$1446,0))=0,"n/a",((INDEX(Historical!$C$7:$C$1437,MATCH(B130,Historical!$B$7:$B$1446,0))/INDEX(Historical!$O$7:$O$1430,MATCH(B130,Historical!$B$7:$B$1446,0)))^(1/10)-1)*100)</f>
        <v>1.3659030225634305</v>
      </c>
      <c r="W130" s="760">
        <f t="shared" si="50"/>
        <v>1.084666620335776</v>
      </c>
      <c r="X130" s="761">
        <f t="shared" si="51"/>
        <v>0.13228119778484798</v>
      </c>
      <c r="Y130" s="926"/>
      <c r="Z130" s="702">
        <f t="shared" si="52"/>
        <v>153.40909090909091</v>
      </c>
      <c r="AA130" s="935">
        <f t="shared" si="53"/>
        <v>46.034090909090907</v>
      </c>
      <c r="AB130" s="639">
        <v>12</v>
      </c>
      <c r="AC130" s="916">
        <v>1.76</v>
      </c>
      <c r="AD130" s="916" t="s">
        <v>137</v>
      </c>
      <c r="AE130" s="916">
        <v>14.31</v>
      </c>
      <c r="AF130" s="916">
        <v>5.6</v>
      </c>
      <c r="AG130" s="916">
        <v>11.799999999999999</v>
      </c>
      <c r="AH130" s="916">
        <v>-47.3</v>
      </c>
      <c r="AI130" s="916" t="s">
        <v>137</v>
      </c>
      <c r="AJ130" s="916">
        <v>11.200000000000001</v>
      </c>
      <c r="AK130" s="916" t="s">
        <v>137</v>
      </c>
      <c r="AL130" s="928">
        <v>1090</v>
      </c>
      <c r="AM130" s="922">
        <v>7.580000000000001</v>
      </c>
      <c r="AN130" s="916">
        <v>1.32</v>
      </c>
      <c r="AO130" s="802">
        <f t="shared" si="54"/>
        <v>-41.220031002663873</v>
      </c>
      <c r="AP130" s="803">
        <f t="shared" si="55"/>
        <v>4.8140599064270297</v>
      </c>
      <c r="AQ130" s="936">
        <f t="shared" si="56"/>
        <v>238.48742572470451</v>
      </c>
      <c r="AR130" s="702">
        <f>INDEX(Historical!$C$7:$C$1437,MATCH(B130,Historical!$B$7:$B$1446,0))*IF(AH130="n/a",1.03,IF(AH130&lt;0,1.01,IF(AH130&gt;10,1.1,(1+AH130/100))))</f>
        <v>2.7068000000000003</v>
      </c>
      <c r="AS130" s="935">
        <f t="shared" si="57"/>
        <v>2.7880040000000004</v>
      </c>
      <c r="AT130" s="935">
        <f t="shared" si="62"/>
        <v>2.8716441200000005</v>
      </c>
      <c r="AU130" s="935">
        <f t="shared" si="62"/>
        <v>2.9577934436000004</v>
      </c>
      <c r="AV130" s="935">
        <f t="shared" si="62"/>
        <v>3.0465272469080005</v>
      </c>
      <c r="AW130" s="702">
        <f t="shared" si="58"/>
        <v>14.370768810508002</v>
      </c>
      <c r="AX130" s="810">
        <f t="shared" si="59"/>
        <v>17.737310306724268</v>
      </c>
      <c r="AY130" s="991">
        <v>0.88</v>
      </c>
      <c r="AZ130" s="922">
        <v>39.69</v>
      </c>
      <c r="BA130" s="922">
        <v>-1.34</v>
      </c>
      <c r="BB130" s="922">
        <v>6.59</v>
      </c>
      <c r="BC130" s="922">
        <v>14.530000000000001</v>
      </c>
      <c r="BE130" s="664">
        <v>1986</v>
      </c>
      <c r="BF130" s="946" t="e">
        <f>#VALUE!</f>
        <v>#VALUE!</v>
      </c>
      <c r="BG130" s="931">
        <v>5</v>
      </c>
    </row>
    <row r="131" spans="1:59" ht="11.25" customHeight="1" x14ac:dyDescent="0.2">
      <c r="A131" s="609" t="s">
        <v>367</v>
      </c>
      <c r="B131" s="925" t="s">
        <v>368</v>
      </c>
      <c r="C131" s="988" t="s">
        <v>108</v>
      </c>
      <c r="D131" s="988" t="s">
        <v>4373</v>
      </c>
      <c r="E131" s="792">
        <v>27</v>
      </c>
      <c r="F131" s="526">
        <v>102</v>
      </c>
      <c r="G131" s="526" t="s">
        <v>37</v>
      </c>
      <c r="H131" s="526" t="s">
        <v>37</v>
      </c>
      <c r="I131" s="916">
        <v>69.86</v>
      </c>
      <c r="J131" s="702">
        <f t="shared" si="47"/>
        <v>1.7177211565989121</v>
      </c>
      <c r="K131" s="933">
        <v>0.3</v>
      </c>
      <c r="L131" s="639">
        <v>4</v>
      </c>
      <c r="M131" s="693">
        <f t="shared" si="48"/>
        <v>1.2</v>
      </c>
      <c r="N131" s="921" t="s">
        <v>164</v>
      </c>
      <c r="O131" s="796">
        <v>0.28999999999999998</v>
      </c>
      <c r="P131" s="915">
        <v>43441</v>
      </c>
      <c r="Q131" s="915">
        <v>43467</v>
      </c>
      <c r="R131" s="693">
        <f t="shared" si="49"/>
        <v>3.4482758620689689</v>
      </c>
      <c r="S131" s="759">
        <f>IF(INDEX(Historical!$D$7:$D$1437,MATCH(B131,Historical!$B$7:$B$1446,0))=0,"n/a",(INDEX(Historical!$C$7:$C$1437,MATCH(B131,Historical!$B$7:$B$1446,0))/INDEX(Historical!$D$7:$D$1437,MATCH(B131,Historical!$B$7:$B$1446,0))-1)*100)</f>
        <v>12.254901960784315</v>
      </c>
      <c r="T131" s="759">
        <f>IF(INDEX(Historical!$F$7:$F$1430,MATCH(B131,Historical!$B$7:$B$1446,0))=0,"n/a",((INDEX(Historical!$C$7:$C$1437,MATCH(B131,Historical!$B$7:$B$1446,0))/INDEX(Historical!$F$7:$F$1430,MATCH(B131,Historical!$B$7:$B$1446,0)))^(1/3)-1)*100)</f>
        <v>6.7970388013787186</v>
      </c>
      <c r="U131" s="759">
        <f>IF(INDEX(Historical!$H$7:$H$1430,MATCH(B131,Historical!$B$7:$B$1446,0))=0,"n/a",((INDEX(Historical!$C$7:$C$1437,MATCH(B131,Historical!$B$7:$B$1446,0))/INDEX(Historical!$H$7:$H$1430,MATCH(B131,Historical!$B$7:$B$1446,0)))^(1/5)-1)*100)</f>
        <v>5.8915747965536225</v>
      </c>
      <c r="V131" s="759">
        <f>IF(INDEX(Historical!$O$7:$O$1430,MATCH(B131,Historical!$B$7:$B$1446,0))=0,"n/a",((INDEX(Historical!$C$7:$C$1437,MATCH(B131,Historical!$B$7:$B$1446,0))/INDEX(Historical!$O$7:$O$1430,MATCH(B131,Historical!$B$7:$B$1446,0)))^(1/10)-1)*100)</f>
        <v>6.1564761435743742</v>
      </c>
      <c r="W131" s="760">
        <f t="shared" si="50"/>
        <v>0.95697192016292731</v>
      </c>
      <c r="X131" s="761">
        <f t="shared" si="51"/>
        <v>1.7328161166334182</v>
      </c>
      <c r="Y131" s="926"/>
      <c r="Z131" s="702">
        <f t="shared" si="52"/>
        <v>31.088082901554404</v>
      </c>
      <c r="AA131" s="935">
        <f t="shared" si="53"/>
        <v>18.098445595854923</v>
      </c>
      <c r="AB131" s="639">
        <v>12</v>
      </c>
      <c r="AC131" s="916">
        <v>3.86</v>
      </c>
      <c r="AD131" s="916">
        <v>1.76</v>
      </c>
      <c r="AE131" s="916">
        <v>4.3899999999999997</v>
      </c>
      <c r="AF131" s="916">
        <v>1.53</v>
      </c>
      <c r="AG131" s="916">
        <v>12.8</v>
      </c>
      <c r="AH131" s="916">
        <v>3</v>
      </c>
      <c r="AI131" s="916">
        <v>2.25</v>
      </c>
      <c r="AJ131" s="916">
        <v>3.4000000000000004</v>
      </c>
      <c r="AK131" s="916">
        <v>10.299999999999999</v>
      </c>
      <c r="AL131" s="928">
        <v>3400</v>
      </c>
      <c r="AM131" s="922">
        <v>0.8</v>
      </c>
      <c r="AN131" s="916">
        <v>0.04</v>
      </c>
      <c r="AO131" s="802">
        <f t="shared" si="54"/>
        <v>-10.489149642702388</v>
      </c>
      <c r="AP131" s="803">
        <f t="shared" si="55"/>
        <v>7.6092959531525342</v>
      </c>
      <c r="AQ131" s="936">
        <f t="shared" si="56"/>
        <v>10.936662132864573</v>
      </c>
      <c r="AR131" s="702">
        <f>INDEX(Historical!$C$7:$C$1437,MATCH(B131,Historical!$B$7:$B$1446,0))*IF(AH131="n/a",1.03,IF(AH131&lt;0,1.01,IF(AH131&gt;10,1.1,(1+AH131/100))))</f>
        <v>1.1793500000000001</v>
      </c>
      <c r="AS131" s="935">
        <f t="shared" si="57"/>
        <v>1.205885375</v>
      </c>
      <c r="AT131" s="935">
        <f t="shared" si="62"/>
        <v>1.3264739125000002</v>
      </c>
      <c r="AU131" s="935">
        <f t="shared" si="62"/>
        <v>1.4591213037500004</v>
      </c>
      <c r="AV131" s="935">
        <f t="shared" si="62"/>
        <v>1.6050334341250005</v>
      </c>
      <c r="AW131" s="702">
        <f t="shared" si="58"/>
        <v>6.7758640253750011</v>
      </c>
      <c r="AX131" s="810">
        <f t="shared" si="59"/>
        <v>9.6992041588534228</v>
      </c>
      <c r="AY131" s="991">
        <v>0.87</v>
      </c>
      <c r="AZ131" s="922">
        <v>22.56</v>
      </c>
      <c r="BA131" s="922">
        <v>-14.95</v>
      </c>
      <c r="BB131" s="922">
        <v>4.79</v>
      </c>
      <c r="BC131" s="922">
        <v>2.44</v>
      </c>
      <c r="BE131" s="664">
        <v>1993</v>
      </c>
      <c r="BF131" s="946" t="e">
        <f>#VALUE!</f>
        <v>#VALUE!</v>
      </c>
      <c r="BG131" s="931">
        <v>1.3</v>
      </c>
    </row>
    <row r="132" spans="1:59" ht="11.25" customHeight="1" x14ac:dyDescent="0.2">
      <c r="A132" s="537" t="s">
        <v>839</v>
      </c>
      <c r="B132" s="925" t="s">
        <v>840</v>
      </c>
      <c r="C132" s="988" t="s">
        <v>112</v>
      </c>
      <c r="D132" s="988" t="s">
        <v>4379</v>
      </c>
      <c r="E132" s="792">
        <v>25</v>
      </c>
      <c r="F132" s="526">
        <v>129</v>
      </c>
      <c r="G132" s="526" t="s">
        <v>115</v>
      </c>
      <c r="H132" s="526" t="s">
        <v>115</v>
      </c>
      <c r="I132" s="916">
        <v>142.61000000000001</v>
      </c>
      <c r="J132" s="702">
        <f t="shared" si="47"/>
        <v>2.0615665100624079</v>
      </c>
      <c r="K132" s="933">
        <v>0.73499999999999999</v>
      </c>
      <c r="L132" s="639">
        <v>4</v>
      </c>
      <c r="M132" s="693">
        <f t="shared" si="48"/>
        <v>2.94</v>
      </c>
      <c r="N132" s="921" t="s">
        <v>296</v>
      </c>
      <c r="O132" s="796">
        <v>0.7</v>
      </c>
      <c r="P132" s="915">
        <v>43419</v>
      </c>
      <c r="Q132" s="915">
        <v>43444</v>
      </c>
      <c r="R132" s="693">
        <f t="shared" si="49"/>
        <v>5.0000000000000044</v>
      </c>
      <c r="S132" s="759">
        <f>IF(INDEX(Historical!$D$7:$D$1437,MATCH(B132,Historical!$B$7:$B$1446,0))=0,"n/a",(INDEX(Historical!$C$7:$C$1437,MATCH(B132,Historical!$B$7:$B$1446,0))/INDEX(Historical!$D$7:$D$1437,MATCH(B132,Historical!$B$7:$B$1446,0))-1)*100)</f>
        <v>4.2279411764706065</v>
      </c>
      <c r="T132" s="759">
        <f>IF(INDEX(Historical!$F$7:$F$1430,MATCH(B132,Historical!$B$7:$B$1446,0))=0,"n/a",((INDEX(Historical!$C$7:$C$1437,MATCH(B132,Historical!$B$7:$B$1446,0))/INDEX(Historical!$F$7:$F$1430,MATCH(B132,Historical!$B$7:$B$1446,0)))^(1/3)-1)*100)</f>
        <v>3.4596566142920171</v>
      </c>
      <c r="U132" s="759">
        <f>IF(INDEX(Historical!$H$7:$H$1430,MATCH(B132,Historical!$B$7:$B$1446,0))=0,"n/a",((INDEX(Historical!$C$7:$C$1437,MATCH(B132,Historical!$B$7:$B$1446,0))/INDEX(Historical!$H$7:$H$1430,MATCH(B132,Historical!$B$7:$B$1446,0)))^(1/5)-1)*100)</f>
        <v>5.2503885369984404</v>
      </c>
      <c r="V132" s="759">
        <f>IF(INDEX(Historical!$O$7:$O$1430,MATCH(B132,Historical!$B$7:$B$1446,0))=0,"n/a",((INDEX(Historical!$C$7:$C$1437,MATCH(B132,Historical!$B$7:$B$1446,0))/INDEX(Historical!$O$7:$O$1430,MATCH(B132,Historical!$B$7:$B$1446,0)))^(1/10)-1)*100)</f>
        <v>7.7415149587683141</v>
      </c>
      <c r="W132" s="760">
        <f t="shared" si="50"/>
        <v>0.67821202503156885</v>
      </c>
      <c r="X132" s="761">
        <f t="shared" si="51"/>
        <v>1.0096901032689307</v>
      </c>
      <c r="Y132" s="716"/>
      <c r="Z132" s="702">
        <f t="shared" si="52"/>
        <v>40.16393442622951</v>
      </c>
      <c r="AA132" s="935">
        <f t="shared" si="53"/>
        <v>19.48224043715847</v>
      </c>
      <c r="AB132" s="639">
        <v>12</v>
      </c>
      <c r="AC132" s="916">
        <v>7.32</v>
      </c>
      <c r="AD132" s="916">
        <v>2.2599999999999998</v>
      </c>
      <c r="AE132" s="916">
        <v>1.75</v>
      </c>
      <c r="AF132" s="916">
        <v>3.08</v>
      </c>
      <c r="AG132" s="916">
        <v>15</v>
      </c>
      <c r="AH132" s="916">
        <v>13.200000000000001</v>
      </c>
      <c r="AI132" s="916">
        <v>9.76</v>
      </c>
      <c r="AJ132" s="916">
        <v>5.2</v>
      </c>
      <c r="AK132" s="916">
        <v>8.6</v>
      </c>
      <c r="AL132" s="928">
        <v>122060</v>
      </c>
      <c r="AM132" s="922">
        <v>0.1</v>
      </c>
      <c r="AN132" s="916">
        <v>1.18</v>
      </c>
      <c r="AO132" s="802">
        <f t="shared" si="54"/>
        <v>-12.170285390097622</v>
      </c>
      <c r="AP132" s="803">
        <f t="shared" si="55"/>
        <v>7.3119550470608488</v>
      </c>
      <c r="AQ132" s="936">
        <f t="shared" si="56"/>
        <v>63.306529156332388</v>
      </c>
      <c r="AR132" s="702">
        <f>INDEX(Historical!$C$7:$C$1437,MATCH(B132,Historical!$B$7:$B$1446,0))*IF(AH132="n/a",1.03,IF(AH132&lt;0,1.01,IF(AH132&gt;10,1.1,(1+AH132/100))))</f>
        <v>3.1185</v>
      </c>
      <c r="AS132" s="935">
        <f t="shared" si="57"/>
        <v>3.4228655999999997</v>
      </c>
      <c r="AT132" s="935">
        <f t="shared" si="62"/>
        <v>3.7172320416</v>
      </c>
      <c r="AU132" s="935">
        <f t="shared" si="62"/>
        <v>4.0369139971776002</v>
      </c>
      <c r="AV132" s="935">
        <f t="shared" si="62"/>
        <v>4.3840886009348745</v>
      </c>
      <c r="AW132" s="702">
        <f t="shared" si="58"/>
        <v>18.679600239712475</v>
      </c>
      <c r="AX132" s="810">
        <f t="shared" si="59"/>
        <v>13.09838036583162</v>
      </c>
      <c r="AY132" s="991">
        <v>1.21</v>
      </c>
      <c r="AZ132" s="922">
        <v>41.93</v>
      </c>
      <c r="BA132" s="922">
        <v>-1.0699999999999998</v>
      </c>
      <c r="BB132" s="922">
        <v>9.64</v>
      </c>
      <c r="BC132" s="922">
        <v>12.04</v>
      </c>
      <c r="BE132" s="664">
        <v>1995</v>
      </c>
      <c r="BF132" s="946" t="e">
        <f>#VALUE!</f>
        <v>#VALUE!</v>
      </c>
      <c r="BG132" s="931">
        <v>4.3999999999999995</v>
      </c>
    </row>
    <row r="133" spans="1:59" ht="11.25" customHeight="1" x14ac:dyDescent="0.2">
      <c r="A133" s="537" t="s">
        <v>372</v>
      </c>
      <c r="B133" s="925" t="s">
        <v>373</v>
      </c>
      <c r="C133" s="988" t="s">
        <v>128</v>
      </c>
      <c r="D133" s="988" t="s">
        <v>126</v>
      </c>
      <c r="E133" s="792">
        <v>47</v>
      </c>
      <c r="F133" s="526">
        <v>36</v>
      </c>
      <c r="G133" s="526" t="s">
        <v>37</v>
      </c>
      <c r="H133" s="526" t="s">
        <v>37</v>
      </c>
      <c r="I133" s="916">
        <v>53.86</v>
      </c>
      <c r="J133" s="702">
        <f t="shared" si="47"/>
        <v>5.5699962866691424</v>
      </c>
      <c r="K133" s="927">
        <v>0.75</v>
      </c>
      <c r="L133" s="639">
        <v>4</v>
      </c>
      <c r="M133" s="693">
        <f t="shared" si="48"/>
        <v>3</v>
      </c>
      <c r="N133" s="921" t="s">
        <v>244</v>
      </c>
      <c r="O133" s="795">
        <v>0.55000000000000004</v>
      </c>
      <c r="P133" s="915">
        <v>43287</v>
      </c>
      <c r="Q133" s="915">
        <v>43318</v>
      </c>
      <c r="R133" s="693">
        <f t="shared" si="49"/>
        <v>36.363636363636353</v>
      </c>
      <c r="S133" s="759">
        <f>IF(INDEX(Historical!$D$7:$D$1437,MATCH(B133,Historical!$B$7:$B$1446,0))=0,"n/a",(INDEX(Historical!$C$7:$C$1437,MATCH(B133,Historical!$B$7:$B$1446,0))/INDEX(Historical!$D$7:$D$1437,MATCH(B133,Historical!$B$7:$B$1446,0))-1)*100)</f>
        <v>20.370370370370374</v>
      </c>
      <c r="T133" s="759">
        <f>IF(INDEX(Historical!$F$7:$F$1430,MATCH(B133,Historical!$B$7:$B$1446,0))=0,"n/a",((INDEX(Historical!$C$7:$C$1437,MATCH(B133,Historical!$B$7:$B$1446,0))/INDEX(Historical!$F$7:$F$1430,MATCH(B133,Historical!$B$7:$B$1446,0)))^(1/3)-1)*100)</f>
        <v>7.7217345015941907</v>
      </c>
      <c r="U133" s="759">
        <f>IF(INDEX(Historical!$H$7:$H$1430,MATCH(B133,Historical!$B$7:$B$1446,0))=0,"n/a",((INDEX(Historical!$C$7:$C$1437,MATCH(B133,Historical!$B$7:$B$1446,0))/INDEX(Historical!$H$7:$H$1430,MATCH(B133,Historical!$B$7:$B$1446,0)))^(1/5)-1)*100)</f>
        <v>5.387395206178347</v>
      </c>
      <c r="V133" s="759">
        <f>IF(INDEX(Historical!$O$7:$O$1430,MATCH(B133,Historical!$B$7:$B$1446,0))=0,"n/a",((INDEX(Historical!$C$7:$C$1437,MATCH(B133,Historical!$B$7:$B$1446,0))/INDEX(Historical!$O$7:$O$1430,MATCH(B133,Historical!$B$7:$B$1446,0)))^(1/10)-1)*100)</f>
        <v>3.7456949716377919</v>
      </c>
      <c r="W133" s="760">
        <f t="shared" si="50"/>
        <v>1.4382898893186509</v>
      </c>
      <c r="X133" s="761" t="str">
        <f t="shared" si="51"/>
        <v>n/a</v>
      </c>
      <c r="Y133" s="926"/>
      <c r="Z133" s="702">
        <f t="shared" si="52"/>
        <v>69.284064665127019</v>
      </c>
      <c r="AA133" s="935">
        <f t="shared" si="53"/>
        <v>12.43879907621247</v>
      </c>
      <c r="AB133" s="639">
        <v>3</v>
      </c>
      <c r="AC133" s="916">
        <v>4.33</v>
      </c>
      <c r="AD133" s="916" t="s">
        <v>137</v>
      </c>
      <c r="AE133" s="916">
        <v>0.63</v>
      </c>
      <c r="AF133" s="916">
        <v>1.01</v>
      </c>
      <c r="AG133" s="916">
        <v>7.7</v>
      </c>
      <c r="AH133" s="916">
        <v>351.3</v>
      </c>
      <c r="AI133" s="916" t="s">
        <v>137</v>
      </c>
      <c r="AJ133" s="916">
        <v>-3.2</v>
      </c>
      <c r="AK133" s="916" t="s">
        <v>137</v>
      </c>
      <c r="AL133" s="928">
        <v>1360</v>
      </c>
      <c r="AM133" s="922">
        <v>1.2</v>
      </c>
      <c r="AN133" s="916">
        <v>0.37</v>
      </c>
      <c r="AO133" s="802">
        <f t="shared" si="54"/>
        <v>-1.481407583364982</v>
      </c>
      <c r="AP133" s="803">
        <f t="shared" si="55"/>
        <v>10.957391492847488</v>
      </c>
      <c r="AQ133" s="936">
        <f t="shared" si="56"/>
        <v>-25.276250787094767</v>
      </c>
      <c r="AR133" s="702">
        <f>INDEX(Historical!$C$7:$C$1437,MATCH(B133,Historical!$B$7:$B$1446,0))*IF(AH133="n/a",1.03,IF(AH133&lt;0,1.01,IF(AH133&gt;10,1.1,(1+AH133/100))))</f>
        <v>2.8600000000000003</v>
      </c>
      <c r="AS133" s="935">
        <f t="shared" si="57"/>
        <v>2.9458000000000002</v>
      </c>
      <c r="AT133" s="935">
        <f t="shared" si="62"/>
        <v>3.0341740000000001</v>
      </c>
      <c r="AU133" s="935">
        <f t="shared" si="62"/>
        <v>3.1251992200000003</v>
      </c>
      <c r="AV133" s="935">
        <f t="shared" si="62"/>
        <v>3.2189551966000005</v>
      </c>
      <c r="AW133" s="702">
        <f t="shared" si="58"/>
        <v>15.184128416600004</v>
      </c>
      <c r="AX133" s="810">
        <f t="shared" si="59"/>
        <v>28.191846298923139</v>
      </c>
      <c r="AY133" s="991">
        <v>0.78</v>
      </c>
      <c r="AZ133" s="922">
        <v>16.079999999999998</v>
      </c>
      <c r="BA133" s="922">
        <v>-30.03</v>
      </c>
      <c r="BB133" s="922">
        <v>-6.45</v>
      </c>
      <c r="BC133" s="922">
        <v>-11.690000000000001</v>
      </c>
      <c r="BE133" s="664">
        <v>1972</v>
      </c>
      <c r="BF133" s="946" t="e">
        <f>#VALUE!</f>
        <v>#VALUE!</v>
      </c>
      <c r="BG133" s="931">
        <v>4.7</v>
      </c>
    </row>
    <row r="134" spans="1:59" ht="11.25" customHeight="1" x14ac:dyDescent="0.2">
      <c r="A134" s="537" t="s">
        <v>378</v>
      </c>
      <c r="B134" s="925" t="s">
        <v>379</v>
      </c>
      <c r="C134" s="988" t="s">
        <v>247</v>
      </c>
      <c r="D134" s="988" t="s">
        <v>4392</v>
      </c>
      <c r="E134" s="792">
        <v>46</v>
      </c>
      <c r="F134" s="526">
        <v>46</v>
      </c>
      <c r="G134" s="526" t="s">
        <v>115</v>
      </c>
      <c r="H134" s="526" t="s">
        <v>115</v>
      </c>
      <c r="I134" s="916">
        <v>94.41</v>
      </c>
      <c r="J134" s="702">
        <f t="shared" si="47"/>
        <v>2.1607880521131237</v>
      </c>
      <c r="K134" s="927">
        <v>0.51</v>
      </c>
      <c r="L134" s="639">
        <v>4</v>
      </c>
      <c r="M134" s="693">
        <f t="shared" si="48"/>
        <v>2.04</v>
      </c>
      <c r="N134" s="921" t="s">
        <v>380</v>
      </c>
      <c r="O134" s="795">
        <v>0.46</v>
      </c>
      <c r="P134" s="915">
        <v>43441</v>
      </c>
      <c r="Q134" s="915">
        <v>43454</v>
      </c>
      <c r="R134" s="693">
        <f t="shared" si="49"/>
        <v>10.869565217391301</v>
      </c>
      <c r="S134" s="759">
        <f>IF(INDEX(Historical!$D$7:$D$1437,MATCH(B134,Historical!$B$7:$B$1446,0))=0,"n/a",(INDEX(Historical!$C$7:$C$1437,MATCH(B134,Historical!$B$7:$B$1446,0))/INDEX(Historical!$D$7:$D$1437,MATCH(B134,Historical!$B$7:$B$1446,0))-1)*100)</f>
        <v>9.8837209302325526</v>
      </c>
      <c r="T134" s="759">
        <f>IF(INDEX(Historical!$F$7:$F$1430,MATCH(B134,Historical!$B$7:$B$1446,0))=0,"n/a",((INDEX(Historical!$C$7:$C$1437,MATCH(B134,Historical!$B$7:$B$1446,0))/INDEX(Historical!$F$7:$F$1430,MATCH(B134,Historical!$B$7:$B$1446,0)))^(1/3)-1)*100)</f>
        <v>12.426853035294627</v>
      </c>
      <c r="U134" s="759">
        <f>IF(INDEX(Historical!$H$7:$H$1430,MATCH(B134,Historical!$B$7:$B$1446,0))=0,"n/a",((INDEX(Historical!$C$7:$C$1437,MATCH(B134,Historical!$B$7:$B$1446,0))/INDEX(Historical!$H$7:$H$1430,MATCH(B134,Historical!$B$7:$B$1446,0)))^(1/5)-1)*100)</f>
        <v>15.613391683729748</v>
      </c>
      <c r="V134" s="759">
        <f>IF(INDEX(Historical!$O$7:$O$1430,MATCH(B134,Historical!$B$7:$B$1446,0))=0,"n/a",((INDEX(Historical!$C$7:$C$1437,MATCH(B134,Historical!$B$7:$B$1446,0))/INDEX(Historical!$O$7:$O$1430,MATCH(B134,Historical!$B$7:$B$1446,0)))^(1/10)-1)*100)</f>
        <v>12.49069175316575</v>
      </c>
      <c r="W134" s="760">
        <f t="shared" si="50"/>
        <v>1.2500021609910079</v>
      </c>
      <c r="X134" s="761" t="str">
        <f t="shared" si="51"/>
        <v>n/a</v>
      </c>
      <c r="Y134" s="716"/>
      <c r="Z134" s="702">
        <f t="shared" si="52"/>
        <v>57.95454545454546</v>
      </c>
      <c r="AA134" s="935">
        <f t="shared" si="53"/>
        <v>26.821022727272727</v>
      </c>
      <c r="AB134" s="639">
        <v>12</v>
      </c>
      <c r="AC134" s="916">
        <v>3.52</v>
      </c>
      <c r="AD134" s="916">
        <v>2</v>
      </c>
      <c r="AE134" s="916">
        <v>2.72</v>
      </c>
      <c r="AF134" s="916">
        <v>8.68</v>
      </c>
      <c r="AG134" s="916">
        <v>34.799999999999997</v>
      </c>
      <c r="AH134" s="916">
        <v>-78.3</v>
      </c>
      <c r="AI134" s="916">
        <v>13.209999999999999</v>
      </c>
      <c r="AJ134" s="916">
        <v>-25.1</v>
      </c>
      <c r="AK134" s="916">
        <v>13.389999999999999</v>
      </c>
      <c r="AL134" s="928">
        <v>37150</v>
      </c>
      <c r="AM134" s="922">
        <v>0.1</v>
      </c>
      <c r="AN134" s="916">
        <v>0.66</v>
      </c>
      <c r="AO134" s="802">
        <f t="shared" si="54"/>
        <v>-9.0468429914298554</v>
      </c>
      <c r="AP134" s="803">
        <f t="shared" si="55"/>
        <v>17.774179735842871</v>
      </c>
      <c r="AQ134" s="936">
        <f t="shared" si="56"/>
        <v>221.66682367714805</v>
      </c>
      <c r="AR134" s="702">
        <f>INDEX(Historical!$C$7:$C$1437,MATCH(B134,Historical!$B$7:$B$1446,0))*IF(AH134="n/a",1.03,IF(AH134&lt;0,1.01,IF(AH134&gt;10,1.1,(1+AH134/100))))</f>
        <v>1.9088999999999998</v>
      </c>
      <c r="AS134" s="935">
        <f t="shared" si="57"/>
        <v>2.09979</v>
      </c>
      <c r="AT134" s="935">
        <f t="shared" si="62"/>
        <v>2.3097690000000002</v>
      </c>
      <c r="AU134" s="935">
        <f t="shared" si="62"/>
        <v>2.5407459000000006</v>
      </c>
      <c r="AV134" s="935">
        <f t="shared" si="62"/>
        <v>2.7948204900000007</v>
      </c>
      <c r="AW134" s="702">
        <f t="shared" si="58"/>
        <v>11.654025390000001</v>
      </c>
      <c r="AX134" s="810">
        <f t="shared" si="59"/>
        <v>12.344058245948524</v>
      </c>
      <c r="AY134" s="991">
        <v>1.18</v>
      </c>
      <c r="AZ134" s="922">
        <v>40.54</v>
      </c>
      <c r="BA134" s="922">
        <v>-2.67</v>
      </c>
      <c r="BB134" s="922">
        <v>7.13</v>
      </c>
      <c r="BC134" s="922">
        <v>10.199999999999999</v>
      </c>
      <c r="BE134" s="664">
        <v>1974</v>
      </c>
      <c r="BF134" s="946" t="e">
        <f>#VALUE!</f>
        <v>#VALUE!</v>
      </c>
      <c r="BG134" s="931">
        <v>13.200000000000001</v>
      </c>
    </row>
    <row r="135" spans="1:59" ht="11.25" customHeight="1" x14ac:dyDescent="0.2">
      <c r="A135" s="537" t="s">
        <v>389</v>
      </c>
      <c r="B135" s="925" t="s">
        <v>390</v>
      </c>
      <c r="C135" s="988" t="s">
        <v>108</v>
      </c>
      <c r="D135" s="988" t="s">
        <v>4373</v>
      </c>
      <c r="E135" s="793">
        <v>28</v>
      </c>
      <c r="F135" s="526">
        <v>101</v>
      </c>
      <c r="G135" s="526" t="s">
        <v>37</v>
      </c>
      <c r="H135" s="526" t="s">
        <v>115</v>
      </c>
      <c r="I135" s="916">
        <v>64.22</v>
      </c>
      <c r="J135" s="702">
        <f t="shared" ref="J135:J141" si="63">(M135/I135)*100</f>
        <v>2.5537215820616628</v>
      </c>
      <c r="K135" s="933">
        <v>0.41</v>
      </c>
      <c r="L135" s="639">
        <v>4</v>
      </c>
      <c r="M135" s="693">
        <f t="shared" ref="M135:M141" si="64">K135*L135</f>
        <v>1.64</v>
      </c>
      <c r="N135" s="921" t="s">
        <v>169</v>
      </c>
      <c r="O135" s="796">
        <v>0.4</v>
      </c>
      <c r="P135" s="915">
        <v>43588</v>
      </c>
      <c r="Q135" s="915">
        <v>43602</v>
      </c>
      <c r="R135" s="693">
        <f t="shared" ref="R135:R141" si="65">(K135-O135)/O135*100</f>
        <v>2.4999999999999885</v>
      </c>
      <c r="S135" s="759">
        <f>IF(INDEX(Historical!$D$7:$D$1437,MATCH(B135,Historical!$B$7:$B$1446,0))=0,"n/a",(INDEX(Historical!$C$7:$C$1437,MATCH(B135,Historical!$B$7:$B$1446,0))/INDEX(Historical!$D$7:$D$1437,MATCH(B135,Historical!$B$7:$B$1446,0))-1)*100)</f>
        <v>1.9108280254777288</v>
      </c>
      <c r="T135" s="759">
        <f>IF(INDEX(Historical!$F$7:$F$1430,MATCH(B135,Historical!$B$7:$B$1446,0))=0,"n/a",((INDEX(Historical!$C$7:$C$1437,MATCH(B135,Historical!$B$7:$B$1446,0))/INDEX(Historical!$F$7:$F$1430,MATCH(B135,Historical!$B$7:$B$1446,0)))^(1/3)-1)*100)</f>
        <v>1.5023702678599982</v>
      </c>
      <c r="U135" s="759">
        <f>IF(INDEX(Historical!$H$7:$H$1430,MATCH(B135,Historical!$B$7:$B$1446,0))=0,"n/a",((INDEX(Historical!$C$7:$C$1437,MATCH(B135,Historical!$B$7:$B$1446,0))/INDEX(Historical!$H$7:$H$1430,MATCH(B135,Historical!$B$7:$B$1446,0)))^(1/5)-1)*100)</f>
        <v>1.4347452556972895</v>
      </c>
      <c r="V135" s="759">
        <f>IF(INDEX(Historical!$O$7:$O$1430,MATCH(B135,Historical!$B$7:$B$1446,0))=0,"n/a",((INDEX(Historical!$C$7:$C$1437,MATCH(B135,Historical!$B$7:$B$1446,0))/INDEX(Historical!$O$7:$O$1430,MATCH(B135,Historical!$B$7:$B$1446,0)))^(1/10)-1)*100)</f>
        <v>1.416943635847745</v>
      </c>
      <c r="W135" s="760">
        <f t="shared" ref="W135:W141" si="66">IF(OR(U135&lt;=0,U135="n/a",V135&lt;=0,V135="n/a"),"n/a",U135/V135)</f>
        <v>1.0125633930660156</v>
      </c>
      <c r="X135" s="761">
        <f t="shared" ref="X135:X141" si="67">IF(OR(AJ135&lt;=0,AJ135="n/a",U135&lt;=0,U135="n/a"),"n/a",U135/AJ135)</f>
        <v>1.0248180397837781</v>
      </c>
      <c r="Y135" s="727" t="s">
        <v>4439</v>
      </c>
      <c r="Z135" s="702">
        <f t="shared" ref="Z135:Z141" si="68">IF(OR(AC135&lt;0.01,AC135="n/a"),"n/a",M135/AC135*100)</f>
        <v>59.636363636363633</v>
      </c>
      <c r="AA135" s="935">
        <f t="shared" ref="AA135:AA141" si="69">IF(OR(AC135&lt;0.01,AC135="n/a"),"n/a",I135/AC135)</f>
        <v>23.352727272727272</v>
      </c>
      <c r="AB135" s="639">
        <v>12</v>
      </c>
      <c r="AC135" s="916">
        <v>2.75</v>
      </c>
      <c r="AD135" s="916">
        <v>7.79</v>
      </c>
      <c r="AE135" s="916">
        <v>10.87</v>
      </c>
      <c r="AF135" s="916">
        <v>2.79</v>
      </c>
      <c r="AG135" s="916">
        <v>9.5</v>
      </c>
      <c r="AH135" s="916">
        <v>13.4</v>
      </c>
      <c r="AI135" s="916">
        <v>3.2199999999999998</v>
      </c>
      <c r="AJ135" s="916">
        <v>1.4000000000000001</v>
      </c>
      <c r="AK135" s="916">
        <v>3</v>
      </c>
      <c r="AL135" s="928">
        <v>1700</v>
      </c>
      <c r="AM135" s="922">
        <v>0.2</v>
      </c>
      <c r="AN135" s="916">
        <v>0</v>
      </c>
      <c r="AO135" s="802">
        <f t="shared" ref="AO135:AO141" si="70">IF(U135="n/a","n/a",IF(AA135&lt;0,"n/a",IF(AA135="n/a","n/a",J135+U135-AA135)))</f>
        <v>-19.364260434968319</v>
      </c>
      <c r="AP135" s="803">
        <f t="shared" ref="AP135:AP141" si="71">IF(U135="n/a","n/a",J135+U135)</f>
        <v>3.9884668377589523</v>
      </c>
      <c r="AQ135" s="936">
        <f t="shared" ref="AQ135:AQ141" si="72">IF(OR(AC135&lt;0.01,AF135="n/a"),"n/a",(I135/SQRT(22.5*AC135*(I135/AF135))-1)*100)</f>
        <v>70.168686362038486</v>
      </c>
      <c r="AR135" s="702">
        <f>INDEX(Historical!$C$7:$C$1437,MATCH(B135,Historical!$B$7:$B$1446,0))*IF(AH135="n/a",1.03,IF(AH135&lt;0,1.01,IF(AH135&gt;10,1.1,(1+AH135/100))))</f>
        <v>1.7600000000000002</v>
      </c>
      <c r="AS135" s="935">
        <f t="shared" ref="AS135:AS141" si="73">IF($AI135="n/a",1.03*AR135,IF($AI135&lt;0,1.01*AR135,IF($AI135&gt;10,1.1*AR135,(1+$AI135/100)*AR135)))</f>
        <v>1.8166720000000003</v>
      </c>
      <c r="AT135" s="935">
        <f t="shared" si="62"/>
        <v>1.8711721600000004</v>
      </c>
      <c r="AU135" s="935">
        <f t="shared" si="62"/>
        <v>1.9273073248000006</v>
      </c>
      <c r="AV135" s="935">
        <f t="shared" si="62"/>
        <v>1.9851265445440007</v>
      </c>
      <c r="AW135" s="702">
        <f t="shared" ref="AW135:AW141" si="74">SUM(AR135:AV135)</f>
        <v>9.360278029344002</v>
      </c>
      <c r="AX135" s="810">
        <f t="shared" ref="AX135:AX141" si="75">AW135/I135*100</f>
        <v>14.57533171806914</v>
      </c>
      <c r="AY135" s="991">
        <v>1</v>
      </c>
      <c r="AZ135" s="922">
        <v>23.380000000000003</v>
      </c>
      <c r="BA135" s="922">
        <v>-1.79</v>
      </c>
      <c r="BB135" s="922">
        <v>2.27</v>
      </c>
      <c r="BC135" s="922">
        <v>5.1499999999999995</v>
      </c>
      <c r="BE135" s="664">
        <v>1993</v>
      </c>
      <c r="BF135" s="946" t="e">
        <f>#VALUE!</f>
        <v>#VALUE!</v>
      </c>
      <c r="BG135" s="931">
        <v>1</v>
      </c>
    </row>
    <row r="136" spans="1:59" ht="11.25" customHeight="1" x14ac:dyDescent="0.2">
      <c r="A136" s="609" t="s">
        <v>385</v>
      </c>
      <c r="B136" s="925" t="s">
        <v>386</v>
      </c>
      <c r="C136" s="988" t="s">
        <v>128</v>
      </c>
      <c r="D136" s="988" t="s">
        <v>4370</v>
      </c>
      <c r="E136" s="792">
        <v>43</v>
      </c>
      <c r="F136" s="526">
        <v>58</v>
      </c>
      <c r="G136" s="526" t="s">
        <v>37</v>
      </c>
      <c r="H136" s="526" t="s">
        <v>115</v>
      </c>
      <c r="I136" s="916">
        <v>53.57</v>
      </c>
      <c r="J136" s="702">
        <f t="shared" si="63"/>
        <v>3.2854209445585218</v>
      </c>
      <c r="K136" s="927">
        <v>0.44</v>
      </c>
      <c r="L136" s="639">
        <v>4</v>
      </c>
      <c r="M136" s="693">
        <f t="shared" si="64"/>
        <v>1.76</v>
      </c>
      <c r="N136" s="921" t="s">
        <v>111</v>
      </c>
      <c r="O136" s="795">
        <v>0.4</v>
      </c>
      <c r="P136" s="915">
        <v>43329</v>
      </c>
      <c r="Q136" s="915">
        <v>43355</v>
      </c>
      <c r="R136" s="693">
        <f t="shared" si="65"/>
        <v>9.9999999999999947</v>
      </c>
      <c r="S136" s="759">
        <f>IF(INDEX(Historical!$D$7:$D$1437,MATCH(B136,Historical!$B$7:$B$1446,0))=0,"n/a",(INDEX(Historical!$C$7:$C$1437,MATCH(B136,Historical!$B$7:$B$1446,0))/INDEX(Historical!$D$7:$D$1437,MATCH(B136,Historical!$B$7:$B$1446,0))-1)*100)</f>
        <v>8.3870967741935374</v>
      </c>
      <c r="T136" s="759">
        <f>IF(INDEX(Historical!$F$7:$F$1430,MATCH(B136,Historical!$B$7:$B$1446,0))=0,"n/a",((INDEX(Historical!$C$7:$C$1437,MATCH(B136,Historical!$B$7:$B$1446,0))/INDEX(Historical!$F$7:$F$1430,MATCH(B136,Historical!$B$7:$B$1446,0)))^(1/3)-1)*100)</f>
        <v>6.3926659370444838</v>
      </c>
      <c r="U136" s="759">
        <f>IF(INDEX(Historical!$H$7:$H$1430,MATCH(B136,Historical!$B$7:$B$1446,0))=0,"n/a",((INDEX(Historical!$C$7:$C$1437,MATCH(B136,Historical!$B$7:$B$1446,0))/INDEX(Historical!$H$7:$H$1430,MATCH(B136,Historical!$B$7:$B$1446,0)))^(1/5)-1)*100)</f>
        <v>7.3211838983298305</v>
      </c>
      <c r="V136" s="759">
        <f>IF(INDEX(Historical!$O$7:$O$1430,MATCH(B136,Historical!$B$7:$B$1446,0))=0,"n/a",((INDEX(Historical!$C$7:$C$1437,MATCH(B136,Historical!$B$7:$B$1446,0))/INDEX(Historical!$O$7:$O$1430,MATCH(B136,Historical!$B$7:$B$1446,0)))^(1/10)-1)*100)</f>
        <v>15.007488220559729</v>
      </c>
      <c r="W136" s="760">
        <f t="shared" si="66"/>
        <v>0.48783539195453551</v>
      </c>
      <c r="X136" s="761">
        <f t="shared" si="67"/>
        <v>0.56316799217921776</v>
      </c>
      <c r="Y136" s="925"/>
      <c r="Z136" s="702">
        <f t="shared" si="68"/>
        <v>35.199999999999996</v>
      </c>
      <c r="AA136" s="935">
        <f t="shared" si="69"/>
        <v>10.714</v>
      </c>
      <c r="AB136" s="639">
        <v>8</v>
      </c>
      <c r="AC136" s="916">
        <v>5</v>
      </c>
      <c r="AD136" s="916">
        <v>2.09</v>
      </c>
      <c r="AE136" s="916">
        <v>0.36</v>
      </c>
      <c r="AF136" s="916">
        <v>2.0099999999999998</v>
      </c>
      <c r="AG136" s="916">
        <v>19.7</v>
      </c>
      <c r="AH136" s="916">
        <v>30.2</v>
      </c>
      <c r="AI136" s="916">
        <v>2.87</v>
      </c>
      <c r="AJ136" s="916">
        <v>13</v>
      </c>
      <c r="AK136" s="916">
        <v>5.12</v>
      </c>
      <c r="AL136" s="928">
        <v>48820</v>
      </c>
      <c r="AM136" s="922">
        <v>0.1</v>
      </c>
      <c r="AN136" s="916">
        <v>0.73</v>
      </c>
      <c r="AO136" s="802">
        <f t="shared" si="70"/>
        <v>-0.10739515711164849</v>
      </c>
      <c r="AP136" s="803">
        <f t="shared" si="71"/>
        <v>10.606604842888352</v>
      </c>
      <c r="AQ136" s="936">
        <f t="shared" si="72"/>
        <v>-2.1676263533725204</v>
      </c>
      <c r="AR136" s="702">
        <f>INDEX(Historical!$C$7:$C$1437,MATCH(B136,Historical!$B$7:$B$1446,0))*IF(AH136="n/a",1.03,IF(AH136&lt;0,1.01,IF(AH136&gt;10,1.1,(1+AH136/100))))</f>
        <v>1.8480000000000001</v>
      </c>
      <c r="AS136" s="935">
        <f t="shared" si="73"/>
        <v>1.9010376</v>
      </c>
      <c r="AT136" s="935">
        <f t="shared" si="62"/>
        <v>1.9983707251199998</v>
      </c>
      <c r="AU136" s="935">
        <f t="shared" si="62"/>
        <v>2.1006873062461437</v>
      </c>
      <c r="AV136" s="935">
        <f t="shared" si="62"/>
        <v>2.2082424963259459</v>
      </c>
      <c r="AW136" s="702">
        <f t="shared" si="74"/>
        <v>10.05633812769209</v>
      </c>
      <c r="AX136" s="810">
        <f t="shared" si="75"/>
        <v>18.772331767205692</v>
      </c>
      <c r="AY136" s="991">
        <v>0.78</v>
      </c>
      <c r="AZ136" s="922">
        <v>2.5299999999999998</v>
      </c>
      <c r="BA136" s="922">
        <v>-37.93</v>
      </c>
      <c r="BB136" s="922">
        <v>-12.15</v>
      </c>
      <c r="BC136" s="922">
        <v>-23.380000000000003</v>
      </c>
      <c r="BE136" s="664">
        <v>1976</v>
      </c>
      <c r="BF136" s="946" t="e">
        <f>#VALUE!</f>
        <v>#VALUE!</v>
      </c>
      <c r="BG136" s="931">
        <v>7.3999999999999995</v>
      </c>
    </row>
    <row r="137" spans="1:59" ht="11.25" customHeight="1" x14ac:dyDescent="0.2">
      <c r="A137" s="537" t="s">
        <v>391</v>
      </c>
      <c r="B137" s="925" t="s">
        <v>392</v>
      </c>
      <c r="C137" s="988" t="s">
        <v>247</v>
      </c>
      <c r="D137" s="988" t="s">
        <v>4393</v>
      </c>
      <c r="E137" s="792">
        <v>37</v>
      </c>
      <c r="F137" s="526">
        <v>70</v>
      </c>
      <c r="G137" s="526" t="s">
        <v>106</v>
      </c>
      <c r="H137" s="526" t="s">
        <v>106</v>
      </c>
      <c r="I137" s="916">
        <v>34.31</v>
      </c>
      <c r="J137" s="702">
        <f t="shared" si="63"/>
        <v>2.6814339842611483</v>
      </c>
      <c r="K137" s="927">
        <v>0.23</v>
      </c>
      <c r="L137" s="639">
        <v>4</v>
      </c>
      <c r="M137" s="693">
        <f t="shared" si="64"/>
        <v>0.92</v>
      </c>
      <c r="N137" s="921" t="s">
        <v>320</v>
      </c>
      <c r="O137" s="795">
        <v>0.22</v>
      </c>
      <c r="P137" s="658">
        <v>43244</v>
      </c>
      <c r="Q137" s="658">
        <v>43280</v>
      </c>
      <c r="R137" s="693">
        <f t="shared" si="65"/>
        <v>4.5454545454545494</v>
      </c>
      <c r="S137" s="759">
        <f>IF(INDEX(Historical!$D$7:$D$1437,MATCH(B137,Historical!$B$7:$B$1446,0))=0,"n/a",(INDEX(Historical!$C$7:$C$1437,MATCH(B137,Historical!$B$7:$B$1446,0))/INDEX(Historical!$D$7:$D$1437,MATCH(B137,Historical!$B$7:$B$1446,0))-1)*100)</f>
        <v>3.4482758620689724</v>
      </c>
      <c r="T137" s="759">
        <f>IF(INDEX(Historical!$F$7:$F$1430,MATCH(B137,Historical!$B$7:$B$1446,0))=0,"n/a",((INDEX(Historical!$C$7:$C$1437,MATCH(B137,Historical!$B$7:$B$1446,0))/INDEX(Historical!$F$7:$F$1430,MATCH(B137,Historical!$B$7:$B$1446,0)))^(1/3)-1)*100)</f>
        <v>4.4411886848709781</v>
      </c>
      <c r="U137" s="759">
        <f>IF(INDEX(Historical!$H$7:$H$1430,MATCH(B137,Historical!$B$7:$B$1446,0))=0,"n/a",((INDEX(Historical!$C$7:$C$1437,MATCH(B137,Historical!$B$7:$B$1446,0))/INDEX(Historical!$H$7:$H$1430,MATCH(B137,Historical!$B$7:$B$1446,0)))^(1/5)-1)*100)</f>
        <v>5.1547496797280434</v>
      </c>
      <c r="V137" s="759">
        <f>IF(INDEX(Historical!$O$7:$O$1430,MATCH(B137,Historical!$B$7:$B$1446,0))=0,"n/a",((INDEX(Historical!$C$7:$C$1437,MATCH(B137,Historical!$B$7:$B$1446,0))/INDEX(Historical!$O$7:$O$1430,MATCH(B137,Historical!$B$7:$B$1446,0)))^(1/10)-1)*100)</f>
        <v>6.0540481614018704</v>
      </c>
      <c r="W137" s="760">
        <f t="shared" si="66"/>
        <v>0.85145501692447945</v>
      </c>
      <c r="X137" s="761">
        <f t="shared" si="67"/>
        <v>10.309499359456087</v>
      </c>
      <c r="Y137" s="710"/>
      <c r="Z137" s="702">
        <f t="shared" si="68"/>
        <v>55.08982035928144</v>
      </c>
      <c r="AA137" s="935">
        <f t="shared" si="69"/>
        <v>20.54491017964072</v>
      </c>
      <c r="AB137" s="639">
        <v>12</v>
      </c>
      <c r="AC137" s="916">
        <v>1.67</v>
      </c>
      <c r="AD137" s="916" t="s">
        <v>137</v>
      </c>
      <c r="AE137" s="916">
        <v>1.1399999999999999</v>
      </c>
      <c r="AF137" s="916">
        <v>1.7</v>
      </c>
      <c r="AG137" s="916">
        <v>10.199999999999999</v>
      </c>
      <c r="AH137" s="916">
        <v>14.399999999999999</v>
      </c>
      <c r="AI137" s="916" t="s">
        <v>137</v>
      </c>
      <c r="AJ137" s="916">
        <v>0.5</v>
      </c>
      <c r="AK137" s="916" t="s">
        <v>137</v>
      </c>
      <c r="AL137" s="931">
        <v>340.01</v>
      </c>
      <c r="AM137" s="922">
        <v>9.7000000000000011</v>
      </c>
      <c r="AN137" s="916">
        <v>0.03</v>
      </c>
      <c r="AO137" s="802">
        <f t="shared" si="70"/>
        <v>-12.708726515651527</v>
      </c>
      <c r="AP137" s="803">
        <f t="shared" si="71"/>
        <v>7.8361836639891917</v>
      </c>
      <c r="AQ137" s="936">
        <f t="shared" si="72"/>
        <v>24.590613709931763</v>
      </c>
      <c r="AR137" s="702">
        <f>INDEX(Historical!$C$7:$C$1437,MATCH(B137,Historical!$B$7:$B$1446,0))*IF(AH137="n/a",1.03,IF(AH137&lt;0,1.01,IF(AH137&gt;10,1.1,(1+AH137/100))))</f>
        <v>0.9900000000000001</v>
      </c>
      <c r="AS137" s="935">
        <f t="shared" si="73"/>
        <v>1.0197000000000001</v>
      </c>
      <c r="AT137" s="935">
        <f t="shared" si="62"/>
        <v>1.0502910000000001</v>
      </c>
      <c r="AU137" s="935">
        <f t="shared" si="62"/>
        <v>1.0817997300000002</v>
      </c>
      <c r="AV137" s="935">
        <f t="shared" si="62"/>
        <v>1.1142537219000002</v>
      </c>
      <c r="AW137" s="702">
        <f t="shared" si="74"/>
        <v>5.2560444519000002</v>
      </c>
      <c r="AX137" s="810">
        <f t="shared" si="75"/>
        <v>15.319278495773828</v>
      </c>
      <c r="AY137" s="991">
        <v>0.54</v>
      </c>
      <c r="AZ137" s="922">
        <v>28.499999999999996</v>
      </c>
      <c r="BA137" s="922">
        <v>-14.069999999999999</v>
      </c>
      <c r="BB137" s="922">
        <v>7.5</v>
      </c>
      <c r="BC137" s="922">
        <v>5.7299999999999995</v>
      </c>
      <c r="BE137" s="664">
        <v>1982</v>
      </c>
      <c r="BF137" s="946" t="e">
        <f>#VALUE!</f>
        <v>#VALUE!</v>
      </c>
      <c r="BG137" s="931">
        <v>7.9</v>
      </c>
    </row>
    <row r="138" spans="1:59" ht="11.25" customHeight="1" x14ac:dyDescent="0.2">
      <c r="A138" s="537" t="s">
        <v>4067</v>
      </c>
      <c r="B138" s="925" t="s">
        <v>384</v>
      </c>
      <c r="C138" s="988" t="s">
        <v>128</v>
      </c>
      <c r="D138" s="988" t="s">
        <v>4370</v>
      </c>
      <c r="E138" s="792">
        <v>46</v>
      </c>
      <c r="F138" s="526">
        <v>49</v>
      </c>
      <c r="G138" s="526" t="s">
        <v>37</v>
      </c>
      <c r="H138" s="526" t="s">
        <v>115</v>
      </c>
      <c r="I138" s="916">
        <v>102.84</v>
      </c>
      <c r="J138" s="702">
        <f t="shared" si="63"/>
        <v>2.0614546868922599</v>
      </c>
      <c r="K138" s="927">
        <v>0.53</v>
      </c>
      <c r="L138" s="639">
        <v>4</v>
      </c>
      <c r="M138" s="693">
        <f t="shared" si="64"/>
        <v>2.12</v>
      </c>
      <c r="N138" s="921" t="s">
        <v>164</v>
      </c>
      <c r="O138" s="795">
        <v>0.52</v>
      </c>
      <c r="P138" s="915">
        <v>43538</v>
      </c>
      <c r="Q138" s="915">
        <v>43556</v>
      </c>
      <c r="R138" s="693">
        <f t="shared" si="65"/>
        <v>1.9230769230769247</v>
      </c>
      <c r="S138" s="759">
        <f>IF(INDEX(Historical!$D$7:$D$1437,MATCH(B138,Historical!$B$7:$B$1446,0))=0,"n/a",(INDEX(Historical!$C$7:$C$1437,MATCH(B138,Historical!$B$7:$B$1446,0))/INDEX(Historical!$D$7:$D$1437,MATCH(B138,Historical!$B$7:$B$1446,0))-1)*100)</f>
        <v>1.97044334975367</v>
      </c>
      <c r="T138" s="759">
        <f>IF(INDEX(Historical!$F$7:$F$1430,MATCH(B138,Historical!$B$7:$B$1446,0))=0,"n/a",((INDEX(Historical!$C$7:$C$1437,MATCH(B138,Historical!$B$7:$B$1446,0))/INDEX(Historical!$F$7:$F$1430,MATCH(B138,Historical!$B$7:$B$1446,0)))^(1/3)-1)*100)</f>
        <v>2.0105865449937532</v>
      </c>
      <c r="U138" s="759">
        <f>IF(INDEX(Historical!$H$7:$H$1430,MATCH(B138,Historical!$B$7:$B$1446,0))=0,"n/a",((INDEX(Historical!$C$7:$C$1437,MATCH(B138,Historical!$B$7:$B$1446,0))/INDEX(Historical!$H$7:$H$1430,MATCH(B138,Historical!$B$7:$B$1446,0)))^(1/5)-1)*100)</f>
        <v>2.749190236302379</v>
      </c>
      <c r="V138" s="759">
        <f>IF(INDEX(Historical!$O$7:$O$1430,MATCH(B138,Historical!$B$7:$B$1446,0))=0,"n/a",((INDEX(Historical!$C$7:$C$1437,MATCH(B138,Historical!$B$7:$B$1446,0))/INDEX(Historical!$O$7:$O$1430,MATCH(B138,Historical!$B$7:$B$1446,0)))^(1/10)-1)*100)</f>
        <v>8.3009211447253595</v>
      </c>
      <c r="W138" s="760">
        <f t="shared" si="66"/>
        <v>0.33119098331024294</v>
      </c>
      <c r="X138" s="761" t="str">
        <f t="shared" si="67"/>
        <v>n/a</v>
      </c>
      <c r="Y138" s="925"/>
      <c r="Z138" s="702">
        <f t="shared" si="68"/>
        <v>87.603305785123979</v>
      </c>
      <c r="AA138" s="935">
        <f t="shared" si="69"/>
        <v>42.495867768595041</v>
      </c>
      <c r="AB138" s="639">
        <v>1</v>
      </c>
      <c r="AC138" s="916">
        <v>2.42</v>
      </c>
      <c r="AD138" s="916">
        <v>13.46</v>
      </c>
      <c r="AE138" s="916">
        <v>0.57999999999999996</v>
      </c>
      <c r="AF138" s="916">
        <v>4.1100000000000003</v>
      </c>
      <c r="AG138" s="916">
        <v>9.1999999999999993</v>
      </c>
      <c r="AH138" s="916">
        <v>-25</v>
      </c>
      <c r="AI138" s="916">
        <v>5.01</v>
      </c>
      <c r="AJ138" s="916">
        <v>-13</v>
      </c>
      <c r="AK138" s="916">
        <v>3.16</v>
      </c>
      <c r="AL138" s="928">
        <v>300630</v>
      </c>
      <c r="AM138" s="922">
        <v>1.2</v>
      </c>
      <c r="AN138" s="916">
        <v>0.75</v>
      </c>
      <c r="AO138" s="802">
        <f t="shared" si="70"/>
        <v>-37.685222845400403</v>
      </c>
      <c r="AP138" s="803">
        <f t="shared" si="71"/>
        <v>4.8106449231946389</v>
      </c>
      <c r="AQ138" s="936">
        <f t="shared" si="72"/>
        <v>178.61404329998689</v>
      </c>
      <c r="AR138" s="702">
        <f>INDEX(Historical!$C$7:$C$1437,MATCH(B138,Historical!$B$7:$B$1446,0))*IF(AH138="n/a",1.03,IF(AH138&lt;0,1.01,IF(AH138&gt;10,1.1,(1+AH138/100))))</f>
        <v>2.0907</v>
      </c>
      <c r="AS138" s="935">
        <f t="shared" si="73"/>
        <v>2.1954440700000002</v>
      </c>
      <c r="AT138" s="935">
        <f t="shared" si="62"/>
        <v>2.2648201026120005</v>
      </c>
      <c r="AU138" s="935">
        <f t="shared" si="62"/>
        <v>2.3363884178545398</v>
      </c>
      <c r="AV138" s="935">
        <f t="shared" si="62"/>
        <v>2.4102182918587434</v>
      </c>
      <c r="AW138" s="702">
        <f t="shared" si="74"/>
        <v>11.297570882325285</v>
      </c>
      <c r="AX138" s="810">
        <f t="shared" si="75"/>
        <v>10.985580398993859</v>
      </c>
      <c r="AY138" s="991">
        <v>0.37</v>
      </c>
      <c r="AZ138" s="922">
        <v>25.75</v>
      </c>
      <c r="BA138" s="922">
        <v>-3.17</v>
      </c>
      <c r="BB138" s="922">
        <v>3.34</v>
      </c>
      <c r="BC138" s="922">
        <v>7.17</v>
      </c>
      <c r="BE138" s="664">
        <v>1974</v>
      </c>
      <c r="BF138" s="946" t="e">
        <f>#VALUE!</f>
        <v>#VALUE!</v>
      </c>
      <c r="BG138" s="931">
        <v>3.1</v>
      </c>
    </row>
    <row r="139" spans="1:59" s="838" customFormat="1" ht="11.25" customHeight="1" x14ac:dyDescent="0.2">
      <c r="A139" s="817" t="s">
        <v>387</v>
      </c>
      <c r="B139" s="846" t="s">
        <v>388</v>
      </c>
      <c r="C139" s="988" t="s">
        <v>154</v>
      </c>
      <c r="D139" s="988" t="s">
        <v>4358</v>
      </c>
      <c r="E139" s="818">
        <v>25</v>
      </c>
      <c r="F139" s="526">
        <v>126</v>
      </c>
      <c r="G139" s="1171" t="s">
        <v>37</v>
      </c>
      <c r="H139" s="1171" t="s">
        <v>37</v>
      </c>
      <c r="I139" s="831">
        <v>123.79</v>
      </c>
      <c r="J139" s="820">
        <f t="shared" si="63"/>
        <v>0.48469181678649326</v>
      </c>
      <c r="K139" s="844">
        <v>0.15</v>
      </c>
      <c r="L139" s="822">
        <v>4</v>
      </c>
      <c r="M139" s="823">
        <f t="shared" si="64"/>
        <v>0.6</v>
      </c>
      <c r="N139" s="824" t="s">
        <v>140</v>
      </c>
      <c r="O139" s="845">
        <v>0.14000000000000001</v>
      </c>
      <c r="P139" s="826">
        <v>43396</v>
      </c>
      <c r="Q139" s="826">
        <v>43411</v>
      </c>
      <c r="R139" s="823">
        <f t="shared" si="65"/>
        <v>7.1428571428571281</v>
      </c>
      <c r="S139" s="759">
        <f>IF(INDEX(Historical!$D$7:$D$1437,MATCH(B139,Historical!$B$7:$B$1446,0))=0,"n/a",(INDEX(Historical!$C$7:$C$1437,MATCH(B139,Historical!$B$7:$B$1446,0))/INDEX(Historical!$D$7:$D$1437,MATCH(B139,Historical!$B$7:$B$1446,0))-1)*100)</f>
        <v>7.5471698113207308</v>
      </c>
      <c r="T139" s="759">
        <f>IF(INDEX(Historical!$F$7:$F$1430,MATCH(B139,Historical!$B$7:$B$1446,0))=0,"n/a",((INDEX(Historical!$C$7:$C$1437,MATCH(B139,Historical!$B$7:$B$1446,0))/INDEX(Historical!$F$7:$F$1430,MATCH(B139,Historical!$B$7:$B$1446,0)))^(1/3)-1)*100)</f>
        <v>8.1983855523197526</v>
      </c>
      <c r="U139" s="759">
        <f>IF(INDEX(Historical!$H$7:$H$1430,MATCH(B139,Historical!$B$7:$B$1446,0))=0,"n/a",((INDEX(Historical!$C$7:$C$1437,MATCH(B139,Historical!$B$7:$B$1446,0))/INDEX(Historical!$H$7:$H$1430,MATCH(B139,Historical!$B$7:$B$1446,0)))^(1/5)-1)*100)</f>
        <v>8.1640213555675523</v>
      </c>
      <c r="V139" s="759">
        <f>IF(INDEX(Historical!$O$7:$O$1430,MATCH(B139,Historical!$B$7:$B$1446,0))=0,"n/a",((INDEX(Historical!$C$7:$C$1437,MATCH(B139,Historical!$B$7:$B$1446,0))/INDEX(Historical!$O$7:$O$1430,MATCH(B139,Historical!$B$7:$B$1446,0)))^(1/10)-1)*100)</f>
        <v>7.1773462536293131</v>
      </c>
      <c r="W139" s="827">
        <f t="shared" si="66"/>
        <v>1.1374707401693649</v>
      </c>
      <c r="X139" s="828">
        <f t="shared" si="67"/>
        <v>0.70991490048413497</v>
      </c>
      <c r="Y139" s="843"/>
      <c r="Z139" s="820">
        <f t="shared" si="68"/>
        <v>22.058823529411761</v>
      </c>
      <c r="AA139" s="830">
        <f t="shared" si="69"/>
        <v>45.511029411764703</v>
      </c>
      <c r="AB139" s="822">
        <v>12</v>
      </c>
      <c r="AC139" s="831">
        <v>2.72</v>
      </c>
      <c r="AD139" s="831">
        <v>5</v>
      </c>
      <c r="AE139" s="831">
        <v>5.33</v>
      </c>
      <c r="AF139" s="831">
        <v>6.55</v>
      </c>
      <c r="AG139" s="831">
        <v>11.600000000000001</v>
      </c>
      <c r="AH139" s="831">
        <v>-11.700000000000001</v>
      </c>
      <c r="AI139" s="831">
        <v>14.74</v>
      </c>
      <c r="AJ139" s="831">
        <v>11.5</v>
      </c>
      <c r="AK139" s="831">
        <v>9.1</v>
      </c>
      <c r="AL139" s="928">
        <v>9150</v>
      </c>
      <c r="AM139" s="833">
        <v>0.3</v>
      </c>
      <c r="AN139" s="831">
        <v>0.14000000000000001</v>
      </c>
      <c r="AO139" s="834">
        <f t="shared" si="70"/>
        <v>-36.86231623941066</v>
      </c>
      <c r="AP139" s="835">
        <f t="shared" si="71"/>
        <v>8.6487131723540447</v>
      </c>
      <c r="AQ139" s="836">
        <f t="shared" si="72"/>
        <v>263.98854844444327</v>
      </c>
      <c r="AR139" s="702">
        <f>INDEX(Historical!$C$7:$C$1437,MATCH(B139,Historical!$B$7:$B$1446,0))*IF(AH139="n/a",1.03,IF(AH139&lt;0,1.01,IF(AH139&gt;10,1.1,(1+AH139/100))))</f>
        <v>0.57569999999999999</v>
      </c>
      <c r="AS139" s="830">
        <f t="shared" si="73"/>
        <v>0.63327</v>
      </c>
      <c r="AT139" s="830">
        <f t="shared" si="62"/>
        <v>0.69089756999999996</v>
      </c>
      <c r="AU139" s="830">
        <f t="shared" si="62"/>
        <v>0.75376924886999996</v>
      </c>
      <c r="AV139" s="830">
        <f t="shared" si="62"/>
        <v>0.82236225051716993</v>
      </c>
      <c r="AW139" s="820">
        <f t="shared" si="74"/>
        <v>3.4759990693871696</v>
      </c>
      <c r="AX139" s="837">
        <f t="shared" si="75"/>
        <v>2.8079805068157118</v>
      </c>
      <c r="AY139" s="992">
        <v>1.28</v>
      </c>
      <c r="AZ139" s="833">
        <v>45.79</v>
      </c>
      <c r="BA139" s="833">
        <v>-1.04</v>
      </c>
      <c r="BB139" s="833">
        <v>13.87</v>
      </c>
      <c r="BC139" s="833">
        <v>13.350000000000001</v>
      </c>
      <c r="BD139" s="961"/>
      <c r="BE139" s="664">
        <v>1994</v>
      </c>
      <c r="BF139" s="946" t="e">
        <f>#VALUE!</f>
        <v>#VALUE!</v>
      </c>
      <c r="BG139" s="893">
        <v>8.1</v>
      </c>
    </row>
    <row r="140" spans="1:59" ht="11.25" customHeight="1" x14ac:dyDescent="0.2">
      <c r="A140" s="609" t="s">
        <v>132</v>
      </c>
      <c r="B140" s="925" t="s">
        <v>133</v>
      </c>
      <c r="C140" s="988" t="s">
        <v>131</v>
      </c>
      <c r="D140" s="988" t="s">
        <v>4375</v>
      </c>
      <c r="E140" s="792">
        <v>26</v>
      </c>
      <c r="F140" s="526">
        <v>109</v>
      </c>
      <c r="G140" s="526" t="s">
        <v>37</v>
      </c>
      <c r="H140" s="526" t="s">
        <v>37</v>
      </c>
      <c r="I140" s="916">
        <v>39.06</v>
      </c>
      <c r="J140" s="702">
        <f t="shared" si="63"/>
        <v>2.2427035330261136</v>
      </c>
      <c r="K140" s="933">
        <v>0.219</v>
      </c>
      <c r="L140" s="639">
        <v>4</v>
      </c>
      <c r="M140" s="693">
        <f t="shared" si="64"/>
        <v>0.876</v>
      </c>
      <c r="N140" s="921" t="s">
        <v>119</v>
      </c>
      <c r="O140" s="796">
        <v>0.20469999999999999</v>
      </c>
      <c r="P140" s="915">
        <v>43328</v>
      </c>
      <c r="Q140" s="915">
        <v>43344</v>
      </c>
      <c r="R140" s="693">
        <f t="shared" si="65"/>
        <v>6.9858329262335168</v>
      </c>
      <c r="S140" s="759">
        <f>IF(INDEX(Historical!$D$7:$D$1437,MATCH(B140,Historical!$B$7:$B$1446,0))=0,"n/a",(INDEX(Historical!$C$7:$C$1437,MATCH(B140,Historical!$B$7:$B$1446,0))/INDEX(Historical!$D$7:$D$1437,MATCH(B140,Historical!$B$7:$B$1446,0))-1)*100)</f>
        <v>7.0707070707070718</v>
      </c>
      <c r="T140" s="759">
        <f>IF(INDEX(Historical!$F$7:$F$1430,MATCH(B140,Historical!$B$7:$B$1446,0))=0,"n/a",((INDEX(Historical!$C$7:$C$1437,MATCH(B140,Historical!$B$7:$B$1446,0))/INDEX(Historical!$F$7:$F$1430,MATCH(B140,Historical!$B$7:$B$1446,0)))^(1/3)-1)*100)</f>
        <v>7.3224501206020642</v>
      </c>
      <c r="U140" s="759">
        <f>IF(INDEX(Historical!$H$7:$H$1430,MATCH(B140,Historical!$B$7:$B$1446,0))=0,"n/a",((INDEX(Historical!$C$7:$C$1437,MATCH(B140,Historical!$B$7:$B$1446,0))/INDEX(Historical!$H$7:$H$1430,MATCH(B140,Historical!$B$7:$B$1446,0)))^(1/5)-1)*100)</f>
        <v>7.7448698857029541</v>
      </c>
      <c r="V140" s="759">
        <f>IF(INDEX(Historical!$O$7:$O$1430,MATCH(B140,Historical!$B$7:$B$1446,0))=0,"n/a",((INDEX(Historical!$C$7:$C$1437,MATCH(B140,Historical!$B$7:$B$1446,0))/INDEX(Historical!$O$7:$O$1430,MATCH(B140,Historical!$B$7:$B$1446,0)))^(1/10)-1)*100)</f>
        <v>7.5904115885967904</v>
      </c>
      <c r="W140" s="760">
        <f t="shared" si="66"/>
        <v>1.020349133285237</v>
      </c>
      <c r="X140" s="761" t="str">
        <f t="shared" si="67"/>
        <v>n/a</v>
      </c>
      <c r="Y140" s="716"/>
      <c r="Z140" s="702">
        <f t="shared" si="68"/>
        <v>81.1111111111111</v>
      </c>
      <c r="AA140" s="935">
        <f t="shared" si="69"/>
        <v>36.166666666666664</v>
      </c>
      <c r="AB140" s="639">
        <v>12</v>
      </c>
      <c r="AC140" s="916">
        <v>1.08</v>
      </c>
      <c r="AD140" s="916">
        <v>7.27</v>
      </c>
      <c r="AE140" s="916">
        <v>9.9600000000000009</v>
      </c>
      <c r="AF140" s="916">
        <v>3.46</v>
      </c>
      <c r="AG140" s="916">
        <v>9.6</v>
      </c>
      <c r="AH140" s="916">
        <v>-21.2</v>
      </c>
      <c r="AI140" s="916">
        <v>6.0600000000000005</v>
      </c>
      <c r="AJ140" s="916">
        <v>-1.3</v>
      </c>
      <c r="AK140" s="916">
        <v>5</v>
      </c>
      <c r="AL140" s="928">
        <v>8340</v>
      </c>
      <c r="AM140" s="922">
        <v>0.2</v>
      </c>
      <c r="AN140" s="916">
        <v>1.27</v>
      </c>
      <c r="AO140" s="802">
        <f t="shared" si="70"/>
        <v>-26.179093247937598</v>
      </c>
      <c r="AP140" s="803">
        <f t="shared" si="71"/>
        <v>9.9875734187290668</v>
      </c>
      <c r="AQ140" s="936">
        <f t="shared" si="72"/>
        <v>135.83107576461651</v>
      </c>
      <c r="AR140" s="702">
        <f>INDEX(Historical!$C$7:$C$1437,MATCH(B140,Historical!$B$7:$B$1446,0))*IF(AH140="n/a",1.03,IF(AH140&lt;0,1.01,IF(AH140&gt;10,1.1,(1+AH140/100))))</f>
        <v>0.85648000000000002</v>
      </c>
      <c r="AS140" s="935">
        <f t="shared" si="73"/>
        <v>0.90838268799999999</v>
      </c>
      <c r="AT140" s="935">
        <f t="shared" si="62"/>
        <v>0.9538018224</v>
      </c>
      <c r="AU140" s="935">
        <f t="shared" si="62"/>
        <v>1.00149191352</v>
      </c>
      <c r="AV140" s="935">
        <f t="shared" si="62"/>
        <v>1.051566509196</v>
      </c>
      <c r="AW140" s="702">
        <f t="shared" si="74"/>
        <v>4.771722933116</v>
      </c>
      <c r="AX140" s="810">
        <f t="shared" si="75"/>
        <v>12.216392557900665</v>
      </c>
      <c r="AY140" s="991">
        <v>0.46</v>
      </c>
      <c r="AZ140" s="922">
        <v>21.72</v>
      </c>
      <c r="BA140" s="922">
        <v>0.88</v>
      </c>
      <c r="BB140" s="922">
        <v>7.1999999999999993</v>
      </c>
      <c r="BC140" s="922">
        <v>9.24</v>
      </c>
      <c r="BE140" s="664">
        <v>1993</v>
      </c>
      <c r="BF140" s="946" t="e">
        <f>#VALUE!</f>
        <v>#VALUE!</v>
      </c>
      <c r="BG140" s="931">
        <v>2.9000000000000004</v>
      </c>
    </row>
    <row r="141" spans="1:59" ht="11.25" customHeight="1" x14ac:dyDescent="0.2">
      <c r="A141" s="537" t="s">
        <v>226</v>
      </c>
      <c r="B141" s="925" t="s">
        <v>227</v>
      </c>
      <c r="C141" s="988" t="s">
        <v>179</v>
      </c>
      <c r="D141" s="988" t="s">
        <v>4371</v>
      </c>
      <c r="E141" s="792">
        <v>37</v>
      </c>
      <c r="F141" s="526">
        <v>74</v>
      </c>
      <c r="G141" s="526" t="s">
        <v>37</v>
      </c>
      <c r="H141" s="526" t="s">
        <v>37</v>
      </c>
      <c r="I141" s="916">
        <v>80.28</v>
      </c>
      <c r="J141" s="702">
        <f t="shared" si="63"/>
        <v>4.3348281016442458</v>
      </c>
      <c r="K141" s="927">
        <v>0.87</v>
      </c>
      <c r="L141" s="639">
        <v>4</v>
      </c>
      <c r="M141" s="693">
        <f t="shared" si="64"/>
        <v>3.48</v>
      </c>
      <c r="N141" s="921" t="s">
        <v>143</v>
      </c>
      <c r="O141" s="795">
        <v>0.82</v>
      </c>
      <c r="P141" s="915">
        <v>43595</v>
      </c>
      <c r="Q141" s="915">
        <v>43626</v>
      </c>
      <c r="R141" s="693">
        <f t="shared" si="65"/>
        <v>6.0975609756097624</v>
      </c>
      <c r="S141" s="759">
        <f>IF(INDEX(Historical!$D$7:$D$1437,MATCH(B141,Historical!$B$7:$B$1446,0))=0,"n/a",(INDEX(Historical!$C$7:$C$1437,MATCH(B141,Historical!$B$7:$B$1446,0))/INDEX(Historical!$D$7:$D$1437,MATCH(B141,Historical!$B$7:$B$1446,0))-1)*100)</f>
        <v>5.555555555555558</v>
      </c>
      <c r="T141" s="759">
        <f>IF(INDEX(Historical!$F$7:$F$1430,MATCH(B141,Historical!$B$7:$B$1446,0))=0,"n/a",((INDEX(Historical!$C$7:$C$1437,MATCH(B141,Historical!$B$7:$B$1446,0))/INDEX(Historical!$F$7:$F$1430,MATCH(B141,Historical!$B$7:$B$1446,0)))^(1/3)-1)*100)</f>
        <v>3.8970806842840267</v>
      </c>
      <c r="U141" s="759">
        <f>IF(INDEX(Historical!$H$7:$H$1430,MATCH(B141,Historical!$B$7:$B$1446,0))=0,"n/a",((INDEX(Historical!$C$7:$C$1437,MATCH(B141,Historical!$B$7:$B$1446,0))/INDEX(Historical!$H$7:$H$1430,MATCH(B141,Historical!$B$7:$B$1446,0)))^(1/5)-1)*100)</f>
        <v>5.5974626920563653</v>
      </c>
      <c r="V141" s="759">
        <f>IF(INDEX(Historical!$O$7:$O$1430,MATCH(B141,Historical!$B$7:$B$1446,0))=0,"n/a",((INDEX(Historical!$C$7:$C$1437,MATCH(B141,Historical!$B$7:$B$1446,0))/INDEX(Historical!$O$7:$O$1430,MATCH(B141,Historical!$B$7:$B$1446,0)))^(1/10)-1)*100)</f>
        <v>7.6185366531503318</v>
      </c>
      <c r="W141" s="760">
        <f t="shared" si="66"/>
        <v>0.73471625154441766</v>
      </c>
      <c r="X141" s="761" t="str">
        <f t="shared" si="67"/>
        <v>n/a</v>
      </c>
      <c r="Y141" s="925"/>
      <c r="Z141" s="702">
        <f t="shared" si="68"/>
        <v>71.311475409836063</v>
      </c>
      <c r="AA141" s="935">
        <f t="shared" si="69"/>
        <v>16.450819672131146</v>
      </c>
      <c r="AB141" s="639">
        <v>12</v>
      </c>
      <c r="AC141" s="916">
        <v>4.88</v>
      </c>
      <c r="AD141" s="916">
        <v>1.03</v>
      </c>
      <c r="AE141" s="916">
        <v>1.24</v>
      </c>
      <c r="AF141" s="916">
        <v>1.79</v>
      </c>
      <c r="AG141" s="916">
        <v>11</v>
      </c>
      <c r="AH141" s="916">
        <v>48.8</v>
      </c>
      <c r="AI141" s="916">
        <v>28.33</v>
      </c>
      <c r="AJ141" s="916">
        <v>-8.2000000000000011</v>
      </c>
      <c r="AK141" s="916">
        <v>15.939999999999998</v>
      </c>
      <c r="AL141" s="928">
        <v>347140</v>
      </c>
      <c r="AM141" s="922">
        <v>0.2</v>
      </c>
      <c r="AN141" s="916">
        <v>0.2</v>
      </c>
      <c r="AO141" s="802">
        <f t="shared" si="70"/>
        <v>-6.5185288784305353</v>
      </c>
      <c r="AP141" s="803">
        <f t="shared" si="71"/>
        <v>9.9322907937006111</v>
      </c>
      <c r="AQ141" s="936">
        <f t="shared" si="72"/>
        <v>14.400791009531734</v>
      </c>
      <c r="AR141" s="702">
        <f>INDEX(Historical!$C$7:$C$1437,MATCH(B141,Historical!$B$7:$B$1446,0))*IF(AH141="n/a",1.03,IF(AH141&lt;0,1.01,IF(AH141&gt;10,1.1,(1+AH141/100))))</f>
        <v>3.5530000000000004</v>
      </c>
      <c r="AS141" s="935">
        <f t="shared" si="73"/>
        <v>3.9083000000000006</v>
      </c>
      <c r="AT141" s="935">
        <f t="shared" si="62"/>
        <v>4.2991300000000008</v>
      </c>
      <c r="AU141" s="935">
        <f t="shared" si="62"/>
        <v>4.7290430000000017</v>
      </c>
      <c r="AV141" s="935">
        <f t="shared" si="62"/>
        <v>5.2019473000000023</v>
      </c>
      <c r="AW141" s="702">
        <f t="shared" si="74"/>
        <v>21.691420300000004</v>
      </c>
      <c r="AX141" s="810">
        <f t="shared" si="75"/>
        <v>27.019706402590938</v>
      </c>
      <c r="AY141" s="991">
        <v>0.9</v>
      </c>
      <c r="AZ141" s="922">
        <v>24.18</v>
      </c>
      <c r="BA141" s="922">
        <v>-8.1</v>
      </c>
      <c r="BB141" s="922">
        <v>-0.33999999999999997</v>
      </c>
      <c r="BC141" s="922">
        <v>1.6199999999999999</v>
      </c>
      <c r="BE141" s="664">
        <v>1983</v>
      </c>
      <c r="BF141" s="946" t="e">
        <f>#VALUE!</f>
        <v>#VALUE!</v>
      </c>
      <c r="BG141" s="931">
        <v>6</v>
      </c>
    </row>
    <row r="142" spans="1:59" s="774" customFormat="1" ht="13.5" thickBot="1" x14ac:dyDescent="0.25">
      <c r="B142" s="896"/>
      <c r="E142" s="897"/>
      <c r="F142" s="883"/>
      <c r="J142" s="789"/>
      <c r="L142" s="884"/>
      <c r="M142" s="883"/>
      <c r="N142" s="883"/>
      <c r="O142" s="789"/>
      <c r="R142" s="883"/>
      <c r="S142" s="885"/>
      <c r="T142" s="885"/>
      <c r="U142" s="885"/>
      <c r="V142" s="885"/>
      <c r="W142" s="885"/>
      <c r="X142" s="885"/>
      <c r="Y142" s="896"/>
      <c r="Z142" s="789"/>
      <c r="AC142" s="886"/>
      <c r="AD142" s="886"/>
      <c r="AE142" s="886"/>
      <c r="AF142" s="886"/>
      <c r="AG142" s="886"/>
      <c r="AH142" s="886"/>
      <c r="AI142" s="886"/>
      <c r="AJ142" s="886"/>
      <c r="AK142" s="886"/>
      <c r="AL142" s="886"/>
      <c r="AM142" s="886"/>
      <c r="AN142" s="886"/>
      <c r="AO142" s="789"/>
      <c r="AR142" s="887"/>
      <c r="AS142" s="888"/>
      <c r="AT142" s="888"/>
      <c r="AU142" s="888"/>
      <c r="AV142" s="888"/>
      <c r="AW142" s="887"/>
      <c r="AX142" s="888"/>
      <c r="AY142" s="789"/>
      <c r="BD142" s="897"/>
      <c r="BE142" s="883"/>
      <c r="BF142" s="883"/>
    </row>
    <row r="143" spans="1:59" x14ac:dyDescent="0.2">
      <c r="A143" s="537" t="s">
        <v>4325</v>
      </c>
      <c r="B143" s="708">
        <f>COUNTA(B7:B141)</f>
        <v>135</v>
      </c>
      <c r="E143" s="902">
        <f>AVERAGE(E7:E141)</f>
        <v>39.340740740740742</v>
      </c>
      <c r="I143" s="889">
        <f>AVERAGE(I7:I141)</f>
        <v>97.704148148148164</v>
      </c>
      <c r="J143" s="890">
        <f>AVERAGE(J7:J141)</f>
        <v>2.4056731823590853</v>
      </c>
      <c r="K143" s="898">
        <f>AVERAGE(K7:K141)</f>
        <v>0.5532614814814818</v>
      </c>
      <c r="M143" s="889">
        <f>AVERAGE(M7:M141)</f>
        <v>2.0620681481481484</v>
      </c>
      <c r="O143" s="898">
        <f>AVERAGE(O7:O141)</f>
        <v>0.51357608984878678</v>
      </c>
      <c r="R143" s="889">
        <f t="shared" ref="R143:X143" si="76">AVERAGE(R7:R141)</f>
        <v>8.3547909558740407</v>
      </c>
      <c r="S143" s="899">
        <f t="shared" si="76"/>
        <v>8.304176358030384</v>
      </c>
      <c r="T143" s="899">
        <f t="shared" si="76"/>
        <v>6.9469186612960891</v>
      </c>
      <c r="U143" s="899">
        <f t="shared" si="76"/>
        <v>7.5545989136712155</v>
      </c>
      <c r="V143" s="899">
        <f t="shared" si="76"/>
        <v>7.6298695557883196</v>
      </c>
      <c r="W143" s="900">
        <f t="shared" si="76"/>
        <v>1.011136981865665</v>
      </c>
      <c r="X143" s="901">
        <f t="shared" si="76"/>
        <v>1.7343850965316072</v>
      </c>
      <c r="Z143" s="890">
        <f>AVERAGE(Z7:Z141)</f>
        <v>58.250615615444048</v>
      </c>
      <c r="AA143" s="889">
        <f>AVERAGE(AA7:AA141)</f>
        <v>26.085811221289543</v>
      </c>
      <c r="AB143" s="765"/>
      <c r="AC143" s="889">
        <f t="shared" ref="AC143:BC143" si="77">AVERAGE(AC7:AC141)</f>
        <v>4.0139230769230769</v>
      </c>
      <c r="AD143" s="889">
        <f t="shared" si="77"/>
        <v>3.589913793103447</v>
      </c>
      <c r="AE143" s="889">
        <f t="shared" si="77"/>
        <v>3.724384615384615</v>
      </c>
      <c r="AF143" s="889">
        <f t="shared" si="77"/>
        <v>5.2104724409448799</v>
      </c>
      <c r="AG143" s="889">
        <f t="shared" si="77"/>
        <v>8.2233333333333345</v>
      </c>
      <c r="AH143" s="889">
        <f t="shared" si="77"/>
        <v>31.585271317829442</v>
      </c>
      <c r="AI143" s="889">
        <f t="shared" si="77"/>
        <v>9.8359504132231343</v>
      </c>
      <c r="AJ143" s="889">
        <f t="shared" si="77"/>
        <v>6.4550387596899244</v>
      </c>
      <c r="AK143" s="889">
        <f t="shared" si="77"/>
        <v>9.6910833333333315</v>
      </c>
      <c r="AL143" s="1076">
        <f t="shared" si="77"/>
        <v>37181.026846153851</v>
      </c>
      <c r="AM143" s="889">
        <f t="shared" si="77"/>
        <v>2.8587499999999992</v>
      </c>
      <c r="AN143" s="889">
        <f t="shared" si="77"/>
        <v>0.86444444444444435</v>
      </c>
      <c r="AO143" s="968">
        <f t="shared" si="77"/>
        <v>-16.022896136090733</v>
      </c>
      <c r="AP143" s="889">
        <f t="shared" si="77"/>
        <v>9.9602720960302964</v>
      </c>
      <c r="AQ143" s="1017">
        <f t="shared" si="77"/>
        <v>121.42063292159392</v>
      </c>
      <c r="AR143" s="1016">
        <f t="shared" si="77"/>
        <v>2.0680085372736778</v>
      </c>
      <c r="AS143" s="889">
        <f t="shared" si="77"/>
        <v>2.2111872180664269</v>
      </c>
      <c r="AT143" s="889">
        <f t="shared" si="77"/>
        <v>2.3669313763827891</v>
      </c>
      <c r="AU143" s="889">
        <f t="shared" si="77"/>
        <v>2.5353927792922692</v>
      </c>
      <c r="AV143" s="889">
        <f t="shared" si="77"/>
        <v>2.717695498422394</v>
      </c>
      <c r="AW143" s="889">
        <f t="shared" si="77"/>
        <v>11.899215409437552</v>
      </c>
      <c r="AX143" s="1017">
        <f t="shared" si="77"/>
        <v>13.950376040366951</v>
      </c>
      <c r="AY143" s="1016">
        <f t="shared" si="77"/>
        <v>0.82945736434108552</v>
      </c>
      <c r="AZ143" s="889">
        <f t="shared" si="77"/>
        <v>27.357229132569568</v>
      </c>
      <c r="BA143" s="889">
        <f t="shared" si="77"/>
        <v>-8.4714267627032811</v>
      </c>
      <c r="BB143" s="889">
        <f t="shared" si="77"/>
        <v>2.3521275559883152</v>
      </c>
      <c r="BC143" s="1017">
        <f t="shared" si="77"/>
        <v>5.3730015021244348</v>
      </c>
      <c r="BD143" s="889"/>
      <c r="BE143" s="765">
        <f>AVERAGE(BE7:BE141)</f>
        <v>1980.3407407407408</v>
      </c>
      <c r="BF143" s="889" t="e">
        <f>AVERAGE(BF7:BF141)</f>
        <v>#VALUE!</v>
      </c>
      <c r="BG143" s="889">
        <f>AVERAGE(BG7:BG141)</f>
        <v>7.0789682539682524</v>
      </c>
    </row>
    <row r="144" spans="1:59" x14ac:dyDescent="0.2">
      <c r="O144" s="1012"/>
      <c r="W144" s="1075"/>
      <c r="X144" s="1075"/>
      <c r="AC144" s="572"/>
      <c r="AD144" s="572"/>
      <c r="AE144" s="572"/>
      <c r="AF144" s="572"/>
      <c r="AG144" s="572"/>
      <c r="AH144" s="572"/>
      <c r="AI144" s="572"/>
      <c r="AJ144" s="572"/>
      <c r="AK144" s="572"/>
      <c r="AL144" s="1077"/>
      <c r="AM144" s="572"/>
      <c r="AN144" s="708"/>
      <c r="AO144" s="572"/>
      <c r="AQ144" s="708"/>
      <c r="AR144" s="572"/>
      <c r="AS144" s="572"/>
      <c r="AT144" s="572"/>
      <c r="AU144" s="572"/>
      <c r="AV144" s="572"/>
      <c r="AW144" s="572"/>
      <c r="AX144" s="708"/>
      <c r="AY144" s="572"/>
      <c r="BC144" s="708"/>
      <c r="BD144" s="572"/>
      <c r="BE144" s="1015"/>
      <c r="BF144" s="572"/>
    </row>
    <row r="145" spans="1:59" x14ac:dyDescent="0.2">
      <c r="A145" s="572" t="s">
        <v>4444</v>
      </c>
      <c r="I145" s="708"/>
      <c r="J145" s="572"/>
      <c r="O145" s="1012"/>
      <c r="W145" s="1075"/>
      <c r="X145" s="1075"/>
      <c r="AC145" s="572"/>
      <c r="AD145" s="572"/>
      <c r="AE145" s="572"/>
      <c r="AF145" s="572"/>
      <c r="AG145" s="572"/>
      <c r="AH145" s="572"/>
      <c r="AI145" s="572"/>
      <c r="AJ145" s="572"/>
      <c r="AK145" s="572"/>
      <c r="AL145" s="1077"/>
      <c r="AM145" s="572"/>
      <c r="AN145" s="708"/>
      <c r="AO145" s="572"/>
      <c r="AQ145" s="708"/>
      <c r="AR145" s="572"/>
      <c r="AS145" s="572"/>
      <c r="AT145" s="572"/>
      <c r="AU145" s="572"/>
      <c r="AV145" s="572"/>
      <c r="AW145" s="572"/>
      <c r="AX145" s="708"/>
      <c r="AY145" s="572"/>
      <c r="BC145" s="708"/>
      <c r="BD145" s="572"/>
      <c r="BE145" s="1015"/>
      <c r="BF145" s="572"/>
    </row>
    <row r="146" spans="1:59" x14ac:dyDescent="0.2">
      <c r="A146" s="572" t="s">
        <v>4377</v>
      </c>
      <c r="B146" s="708">
        <f t="shared" ref="B146:B156" si="78">COUNTIF($C$7:$C$141,"="&amp;$A146)</f>
        <v>4</v>
      </c>
      <c r="E146" s="902">
        <f t="shared" ref="E146:E156" si="79">AVERAGEIFS($E$7:$E$141,$C$7:$C$141,"="&amp;$A146)</f>
        <v>32.75</v>
      </c>
      <c r="I146" s="1010">
        <f t="shared" ref="I146:K156" si="80">AVERAGEIFS(I$7:I$141,$C$7:$C$141,"="&amp;$A146)</f>
        <v>42.005000000000003</v>
      </c>
      <c r="J146" s="889">
        <f t="shared" si="80"/>
        <v>3.8540240277096904</v>
      </c>
      <c r="K146" s="898">
        <f t="shared" si="80"/>
        <v>0.39500000000000002</v>
      </c>
      <c r="L146" s="902"/>
      <c r="M146" s="889">
        <f t="shared" ref="M146:M156" si="81">AVERAGEIFS(M$7:M$141,$C$7:$C$141,"="&amp;$A146)</f>
        <v>1.58</v>
      </c>
      <c r="N146" s="902"/>
      <c r="O146" s="898">
        <f t="shared" ref="O146:O156" si="82">AVERAGEIFS(O$7:O$141,$C$7:$C$141,"="&amp;$A146)</f>
        <v>0.38124999999999998</v>
      </c>
      <c r="P146" s="902"/>
      <c r="Q146" s="902"/>
      <c r="R146" s="889">
        <f t="shared" ref="R146:X156" si="83">AVERAGEIFS(R$7:R$141,$C$7:$C$141,"="&amp;$A146)</f>
        <v>3.4386467889908232</v>
      </c>
      <c r="S146" s="889">
        <f t="shared" si="83"/>
        <v>3.3122295651097531</v>
      </c>
      <c r="T146" s="889">
        <f t="shared" si="83"/>
        <v>3.9189789829631501</v>
      </c>
      <c r="U146" s="889">
        <f t="shared" si="83"/>
        <v>4.6441932447501557</v>
      </c>
      <c r="V146" s="889">
        <f t="shared" si="83"/>
        <v>6.7586600920434723</v>
      </c>
      <c r="W146" s="901">
        <f t="shared" si="83"/>
        <v>0.78328573912769284</v>
      </c>
      <c r="X146" s="901">
        <f t="shared" si="83"/>
        <v>0.85501158559966373</v>
      </c>
      <c r="Y146" s="708"/>
      <c r="Z146" s="889">
        <f t="shared" ref="Z146:AA156" si="84">AVERAGEIFS(Z$7:Z$141,$C$7:$C$141,"="&amp;$A146)</f>
        <v>63.568829461716916</v>
      </c>
      <c r="AA146" s="889">
        <f t="shared" si="84"/>
        <v>19.835953584128763</v>
      </c>
      <c r="AB146" s="889"/>
      <c r="AC146" s="889">
        <f t="shared" ref="AC146:AL156" si="85">AVERAGEIFS(AC$7:AC$141,$C$7:$C$141,"="&amp;$A146)</f>
        <v>1.19</v>
      </c>
      <c r="AD146" s="889">
        <f t="shared" si="85"/>
        <v>2.9350000000000001</v>
      </c>
      <c r="AE146" s="889">
        <f t="shared" si="85"/>
        <v>1.0625</v>
      </c>
      <c r="AF146" s="889">
        <f t="shared" si="85"/>
        <v>1.6875000000000002</v>
      </c>
      <c r="AG146" s="889">
        <f t="shared" si="85"/>
        <v>5.9750000000000005</v>
      </c>
      <c r="AH146" s="889">
        <f t="shared" si="85"/>
        <v>48.45</v>
      </c>
      <c r="AI146" s="889">
        <f t="shared" si="85"/>
        <v>33.282499999999999</v>
      </c>
      <c r="AJ146" s="889">
        <f t="shared" si="85"/>
        <v>-5.3000000000000007</v>
      </c>
      <c r="AK146" s="889">
        <f t="shared" si="85"/>
        <v>14.776666666666666</v>
      </c>
      <c r="AL146" s="1076">
        <f t="shared" si="85"/>
        <v>58685</v>
      </c>
      <c r="AM146" s="889">
        <f t="shared" ref="AM146:AV156" si="86">AVERAGEIFS(AM$7:AM$141,$C$7:$C$141,"="&amp;$A146)</f>
        <v>0.29249999999999998</v>
      </c>
      <c r="AN146" s="1013">
        <f t="shared" si="86"/>
        <v>1.2250000000000001</v>
      </c>
      <c r="AO146" s="889">
        <f t="shared" si="86"/>
        <v>-11.800194774176257</v>
      </c>
      <c r="AP146" s="889">
        <f t="shared" si="86"/>
        <v>8.498217272459847</v>
      </c>
      <c r="AQ146" s="1013">
        <f t="shared" si="86"/>
        <v>4.247802371644819</v>
      </c>
      <c r="AR146" s="889">
        <f t="shared" si="86"/>
        <v>1.63395</v>
      </c>
      <c r="AS146" s="889">
        <f t="shared" si="86"/>
        <v>1.7380027500000002</v>
      </c>
      <c r="AT146" s="889">
        <f t="shared" si="86"/>
        <v>1.8565209905000004</v>
      </c>
      <c r="AU146" s="889">
        <f t="shared" si="86"/>
        <v>1.9854287251771503</v>
      </c>
      <c r="AV146" s="889">
        <f t="shared" si="86"/>
        <v>2.1257259956713828</v>
      </c>
      <c r="AW146" s="889">
        <f t="shared" ref="AW146:BC156" si="87">AVERAGEIFS(AW$7:AW$141,$C$7:$C$141,"="&amp;$A146)</f>
        <v>9.3396284613485321</v>
      </c>
      <c r="AX146" s="1013">
        <f t="shared" si="87"/>
        <v>22.656900647370179</v>
      </c>
      <c r="AY146" s="889">
        <f t="shared" si="87"/>
        <v>0.93499999999999994</v>
      </c>
      <c r="AZ146" s="889">
        <f t="shared" si="87"/>
        <v>20.355</v>
      </c>
      <c r="BA146" s="889">
        <f t="shared" si="87"/>
        <v>-16.485000000000003</v>
      </c>
      <c r="BB146" s="889">
        <f t="shared" si="87"/>
        <v>0.13000000000000003</v>
      </c>
      <c r="BC146" s="1013">
        <f t="shared" si="87"/>
        <v>-1.7975000000000003</v>
      </c>
      <c r="BD146" s="889"/>
      <c r="BE146" s="765">
        <f t="shared" ref="BE146:BG156" si="88">AVERAGEIFS(BE$7:BE$141,$C$7:$C$141,"="&amp;$A146)</f>
        <v>1987</v>
      </c>
      <c r="BF146" s="889" t="e">
        <f t="shared" si="88"/>
        <v>#VALUE!</v>
      </c>
      <c r="BG146" s="889">
        <f t="shared" si="88"/>
        <v>2.9250000000000003</v>
      </c>
    </row>
    <row r="147" spans="1:59" x14ac:dyDescent="0.2">
      <c r="A147" s="572" t="s">
        <v>247</v>
      </c>
      <c r="B147" s="708">
        <f t="shared" si="78"/>
        <v>8</v>
      </c>
      <c r="E147" s="902">
        <f t="shared" si="79"/>
        <v>46</v>
      </c>
      <c r="I147" s="1010">
        <f t="shared" si="80"/>
        <v>94.551249999999982</v>
      </c>
      <c r="J147" s="889">
        <f t="shared" si="80"/>
        <v>2.5093857377510571</v>
      </c>
      <c r="K147" s="898">
        <f t="shared" si="80"/>
        <v>0.55218750000000005</v>
      </c>
      <c r="L147" s="902"/>
      <c r="M147" s="889">
        <f t="shared" si="81"/>
        <v>2.2087500000000002</v>
      </c>
      <c r="N147" s="902"/>
      <c r="O147" s="898">
        <f t="shared" si="82"/>
        <v>0.50312500000000004</v>
      </c>
      <c r="P147" s="902"/>
      <c r="Q147" s="902"/>
      <c r="R147" s="889">
        <f t="shared" si="83"/>
        <v>9.4196435951684485</v>
      </c>
      <c r="S147" s="889">
        <f t="shared" si="83"/>
        <v>11.892463417003551</v>
      </c>
      <c r="T147" s="889">
        <f t="shared" si="83"/>
        <v>10.589794148197139</v>
      </c>
      <c r="U147" s="889">
        <f t="shared" si="83"/>
        <v>11.230656796968335</v>
      </c>
      <c r="V147" s="889">
        <f t="shared" si="83"/>
        <v>12.22584064073634</v>
      </c>
      <c r="W147" s="901">
        <f t="shared" si="83"/>
        <v>0.93228814976836327</v>
      </c>
      <c r="X147" s="901">
        <f t="shared" si="83"/>
        <v>2.7941612535376379</v>
      </c>
      <c r="Y147" s="708"/>
      <c r="Z147" s="889">
        <f t="shared" si="84"/>
        <v>54.653867410073232</v>
      </c>
      <c r="AA147" s="889">
        <f t="shared" si="84"/>
        <v>23.394269685701669</v>
      </c>
      <c r="AB147" s="889"/>
      <c r="AC147" s="889">
        <f t="shared" si="85"/>
        <v>4.1224999999999996</v>
      </c>
      <c r="AD147" s="889">
        <f t="shared" si="85"/>
        <v>3.02</v>
      </c>
      <c r="AE147" s="889">
        <f t="shared" si="85"/>
        <v>2.1575000000000002</v>
      </c>
      <c r="AF147" s="889">
        <f t="shared" si="85"/>
        <v>8.331428571428571</v>
      </c>
      <c r="AG147" s="889">
        <f t="shared" si="85"/>
        <v>14.287500000000001</v>
      </c>
      <c r="AH147" s="889">
        <f t="shared" si="85"/>
        <v>-4.1874999999999991</v>
      </c>
      <c r="AI147" s="889">
        <f t="shared" si="85"/>
        <v>9.8457142857142852</v>
      </c>
      <c r="AJ147" s="889">
        <f t="shared" si="85"/>
        <v>3.4124999999999996</v>
      </c>
      <c r="AK147" s="889">
        <f t="shared" si="85"/>
        <v>9.0985714285714288</v>
      </c>
      <c r="AL147" s="1076">
        <f t="shared" si="85"/>
        <v>47230.001250000001</v>
      </c>
      <c r="AM147" s="889">
        <f t="shared" si="86"/>
        <v>1.5162500000000001</v>
      </c>
      <c r="AN147" s="1013">
        <f t="shared" si="86"/>
        <v>1.1714285714285713</v>
      </c>
      <c r="AO147" s="889">
        <f t="shared" si="86"/>
        <v>-9.6542271509822797</v>
      </c>
      <c r="AP147" s="889">
        <f t="shared" si="86"/>
        <v>13.740042534719391</v>
      </c>
      <c r="AQ147" s="1013">
        <f t="shared" si="86"/>
        <v>181.62032322060082</v>
      </c>
      <c r="AR147" s="889">
        <f t="shared" si="86"/>
        <v>2.1876037499999996</v>
      </c>
      <c r="AS147" s="889">
        <f t="shared" si="86"/>
        <v>2.3540614383750005</v>
      </c>
      <c r="AT147" s="889">
        <f t="shared" si="86"/>
        <v>2.5173300312321252</v>
      </c>
      <c r="AU147" s="889">
        <f t="shared" si="86"/>
        <v>2.6935697205917135</v>
      </c>
      <c r="AV147" s="889">
        <f t="shared" si="86"/>
        <v>2.8839156763712883</v>
      </c>
      <c r="AW147" s="889">
        <f t="shared" si="87"/>
        <v>12.636480616570127</v>
      </c>
      <c r="AX147" s="1013">
        <f t="shared" si="87"/>
        <v>14.492411172040573</v>
      </c>
      <c r="AY147" s="889">
        <f t="shared" si="87"/>
        <v>0.89875000000000005</v>
      </c>
      <c r="AZ147" s="889">
        <f t="shared" si="87"/>
        <v>28.721250000000001</v>
      </c>
      <c r="BA147" s="889">
        <f t="shared" si="87"/>
        <v>-8.6312499999999996</v>
      </c>
      <c r="BB147" s="889">
        <f t="shared" si="87"/>
        <v>1.5262500000000001</v>
      </c>
      <c r="BC147" s="1013">
        <f t="shared" si="87"/>
        <v>5.058749999999999</v>
      </c>
      <c r="BD147" s="889"/>
      <c r="BE147" s="765">
        <f t="shared" si="88"/>
        <v>1973.375</v>
      </c>
      <c r="BF147" s="889" t="e">
        <f t="shared" si="88"/>
        <v>#VALUE!</v>
      </c>
      <c r="BG147" s="889">
        <f t="shared" si="88"/>
        <v>11.650000000000002</v>
      </c>
    </row>
    <row r="148" spans="1:59" x14ac:dyDescent="0.2">
      <c r="A148" s="572" t="s">
        <v>128</v>
      </c>
      <c r="B148" s="708">
        <f t="shared" si="78"/>
        <v>17</v>
      </c>
      <c r="E148" s="902">
        <f t="shared" si="79"/>
        <v>48.058823529411768</v>
      </c>
      <c r="I148" s="1010">
        <f t="shared" si="80"/>
        <v>85.811764705882354</v>
      </c>
      <c r="J148" s="889">
        <f t="shared" si="80"/>
        <v>2.7414718826585438</v>
      </c>
      <c r="K148" s="898">
        <f t="shared" si="80"/>
        <v>0.55525882352941169</v>
      </c>
      <c r="L148" s="902"/>
      <c r="M148" s="889">
        <f t="shared" si="81"/>
        <v>2.2210352941176468</v>
      </c>
      <c r="N148" s="902"/>
      <c r="O148" s="898">
        <f t="shared" si="82"/>
        <v>0.50529874357509996</v>
      </c>
      <c r="P148" s="902"/>
      <c r="Q148" s="902"/>
      <c r="R148" s="889">
        <f t="shared" si="83"/>
        <v>9.108542096622779</v>
      </c>
      <c r="S148" s="889">
        <f t="shared" si="83"/>
        <v>8.3251710927244797</v>
      </c>
      <c r="T148" s="889">
        <f t="shared" si="83"/>
        <v>6.8256178178793192</v>
      </c>
      <c r="U148" s="889">
        <f t="shared" si="83"/>
        <v>7.5346914420407911</v>
      </c>
      <c r="V148" s="889">
        <f t="shared" si="83"/>
        <v>8.2315217243318113</v>
      </c>
      <c r="W148" s="901">
        <f t="shared" si="83"/>
        <v>0.94642054082230187</v>
      </c>
      <c r="X148" s="901">
        <f t="shared" si="83"/>
        <v>5.8082553309305647</v>
      </c>
      <c r="Y148" s="708"/>
      <c r="Z148" s="889">
        <f t="shared" si="84"/>
        <v>60.183575960186083</v>
      </c>
      <c r="AA148" s="889">
        <f t="shared" si="84"/>
        <v>25.347456264372767</v>
      </c>
      <c r="AB148" s="889"/>
      <c r="AC148" s="889">
        <f t="shared" si="85"/>
        <v>3.7964705882352936</v>
      </c>
      <c r="AD148" s="889">
        <f t="shared" si="85"/>
        <v>5.3933333333333335</v>
      </c>
      <c r="AE148" s="889">
        <f t="shared" si="85"/>
        <v>2.9788235294117644</v>
      </c>
      <c r="AF148" s="889">
        <f t="shared" si="85"/>
        <v>8.3833333333333346</v>
      </c>
      <c r="AG148" s="889">
        <f t="shared" si="85"/>
        <v>-59.270588235294113</v>
      </c>
      <c r="AH148" s="889">
        <f t="shared" si="85"/>
        <v>34.782352941176477</v>
      </c>
      <c r="AI148" s="889">
        <f t="shared" si="85"/>
        <v>6.6926666666666668</v>
      </c>
      <c r="AJ148" s="889">
        <f t="shared" si="85"/>
        <v>4.5882352941176459</v>
      </c>
      <c r="AK148" s="889">
        <f t="shared" si="85"/>
        <v>4.921875</v>
      </c>
      <c r="AL148" s="1076">
        <f t="shared" si="85"/>
        <v>80645.294117647063</v>
      </c>
      <c r="AM148" s="889">
        <f t="shared" si="86"/>
        <v>4.1131249999999993</v>
      </c>
      <c r="AN148" s="1013">
        <f t="shared" si="86"/>
        <v>1.3386666666666669</v>
      </c>
      <c r="AO148" s="889">
        <f t="shared" si="86"/>
        <v>-15.071292939673432</v>
      </c>
      <c r="AP148" s="889">
        <f t="shared" si="86"/>
        <v>10.276163324699334</v>
      </c>
      <c r="AQ148" s="1013">
        <f t="shared" si="86"/>
        <v>181.98700056751775</v>
      </c>
      <c r="AR148" s="889">
        <f t="shared" si="86"/>
        <v>2.2361382133637919</v>
      </c>
      <c r="AS148" s="889">
        <f t="shared" si="86"/>
        <v>2.3770219021129408</v>
      </c>
      <c r="AT148" s="889">
        <f t="shared" si="86"/>
        <v>2.4946033234585663</v>
      </c>
      <c r="AU148" s="889">
        <f t="shared" si="86"/>
        <v>2.6191132902410961</v>
      </c>
      <c r="AV148" s="889">
        <f t="shared" si="86"/>
        <v>2.7510211106881037</v>
      </c>
      <c r="AW148" s="889">
        <f t="shared" si="87"/>
        <v>12.477897839864502</v>
      </c>
      <c r="AX148" s="1013">
        <f t="shared" si="87"/>
        <v>15.380996337660653</v>
      </c>
      <c r="AY148" s="889">
        <f t="shared" si="87"/>
        <v>0.51411764705882357</v>
      </c>
      <c r="AZ148" s="889">
        <f t="shared" si="87"/>
        <v>27.204117647058823</v>
      </c>
      <c r="BA148" s="889">
        <f t="shared" si="87"/>
        <v>-10.19470588235294</v>
      </c>
      <c r="BB148" s="889">
        <f t="shared" si="87"/>
        <v>1.848823529411765</v>
      </c>
      <c r="BC148" s="1013">
        <f t="shared" si="87"/>
        <v>3.6235294117647068</v>
      </c>
      <c r="BD148" s="889"/>
      <c r="BE148" s="765">
        <f t="shared" si="88"/>
        <v>1971.5882352941176</v>
      </c>
      <c r="BF148" s="889" t="e">
        <f t="shared" si="88"/>
        <v>#VALUE!</v>
      </c>
      <c r="BG148" s="889">
        <f t="shared" si="88"/>
        <v>10.758823529411764</v>
      </c>
    </row>
    <row r="149" spans="1:59" x14ac:dyDescent="0.2">
      <c r="A149" s="572" t="s">
        <v>179</v>
      </c>
      <c r="B149" s="708">
        <f t="shared" si="78"/>
        <v>4</v>
      </c>
      <c r="E149" s="902">
        <f t="shared" si="79"/>
        <v>37</v>
      </c>
      <c r="I149" s="1010">
        <f t="shared" si="80"/>
        <v>74.9375</v>
      </c>
      <c r="J149" s="889">
        <f t="shared" si="80"/>
        <v>3.6916601737575068</v>
      </c>
      <c r="K149" s="898">
        <f t="shared" si="80"/>
        <v>0.73375000000000001</v>
      </c>
      <c r="L149" s="902"/>
      <c r="M149" s="889">
        <f t="shared" si="81"/>
        <v>2.9350000000000001</v>
      </c>
      <c r="N149" s="902"/>
      <c r="O149" s="898">
        <f t="shared" si="82"/>
        <v>0.68148349124999996</v>
      </c>
      <c r="P149" s="902"/>
      <c r="Q149" s="902"/>
      <c r="R149" s="889">
        <f t="shared" si="83"/>
        <v>26.44600764044889</v>
      </c>
      <c r="S149" s="889">
        <f t="shared" si="83"/>
        <v>16.6648388009705</v>
      </c>
      <c r="T149" s="889">
        <f t="shared" si="83"/>
        <v>8.0806300344360196</v>
      </c>
      <c r="U149" s="889">
        <f t="shared" si="83"/>
        <v>10.269467943692524</v>
      </c>
      <c r="V149" s="889">
        <f t="shared" si="83"/>
        <v>14.210419129896989</v>
      </c>
      <c r="W149" s="901">
        <f t="shared" si="83"/>
        <v>0.75991821183480779</v>
      </c>
      <c r="X149" s="901" t="e">
        <f t="shared" si="83"/>
        <v>#DIV/0!</v>
      </c>
      <c r="Y149" s="708"/>
      <c r="Z149" s="889">
        <f t="shared" si="84"/>
        <v>48.705398269942066</v>
      </c>
      <c r="AA149" s="889">
        <f t="shared" si="84"/>
        <v>13.392301048558636</v>
      </c>
      <c r="AB149" s="889"/>
      <c r="AC149" s="889">
        <f t="shared" si="85"/>
        <v>4.3950000000000005</v>
      </c>
      <c r="AD149" s="889">
        <f t="shared" si="85"/>
        <v>0.62</v>
      </c>
      <c r="AE149" s="889">
        <f t="shared" si="85"/>
        <v>1.835</v>
      </c>
      <c r="AF149" s="889">
        <f t="shared" si="85"/>
        <v>1.4675</v>
      </c>
      <c r="AG149" s="889">
        <f t="shared" si="85"/>
        <v>11.45</v>
      </c>
      <c r="AH149" s="889">
        <f t="shared" si="85"/>
        <v>69.649999999999991</v>
      </c>
      <c r="AI149" s="889">
        <f t="shared" si="85"/>
        <v>27.123333333333335</v>
      </c>
      <c r="AJ149" s="889">
        <f t="shared" si="85"/>
        <v>-8.0250000000000004</v>
      </c>
      <c r="AK149" s="889">
        <f t="shared" si="85"/>
        <v>44.47</v>
      </c>
      <c r="AL149" s="1076">
        <f t="shared" si="85"/>
        <v>146111.35250000001</v>
      </c>
      <c r="AM149" s="889">
        <f t="shared" si="86"/>
        <v>1.5875000000000001</v>
      </c>
      <c r="AN149" s="1013">
        <f t="shared" si="86"/>
        <v>0.14250000000000002</v>
      </c>
      <c r="AO149" s="889">
        <f t="shared" si="86"/>
        <v>-1.9788593689749436</v>
      </c>
      <c r="AP149" s="889">
        <f t="shared" si="86"/>
        <v>13.961128117450029</v>
      </c>
      <c r="AQ149" s="1013">
        <f t="shared" si="86"/>
        <v>-6.9045396560939656</v>
      </c>
      <c r="AR149" s="889">
        <f t="shared" si="86"/>
        <v>3.0772500000000007</v>
      </c>
      <c r="AS149" s="889">
        <f t="shared" si="86"/>
        <v>3.3722700000000008</v>
      </c>
      <c r="AT149" s="889">
        <f t="shared" si="86"/>
        <v>3.6366973500000004</v>
      </c>
      <c r="AU149" s="889">
        <f t="shared" si="86"/>
        <v>3.9253834455000014</v>
      </c>
      <c r="AV149" s="889">
        <f t="shared" si="86"/>
        <v>4.2406886413650016</v>
      </c>
      <c r="AW149" s="889">
        <f t="shared" si="87"/>
        <v>18.252289436865006</v>
      </c>
      <c r="AX149" s="1013">
        <f t="shared" si="87"/>
        <v>22.799972568246076</v>
      </c>
      <c r="AY149" s="889">
        <f t="shared" si="87"/>
        <v>1.0050000000000001</v>
      </c>
      <c r="AZ149" s="889">
        <f t="shared" si="87"/>
        <v>29.36</v>
      </c>
      <c r="BA149" s="889">
        <f t="shared" si="87"/>
        <v>-9.9024999999999999</v>
      </c>
      <c r="BB149" s="889">
        <f t="shared" si="87"/>
        <v>1.5274999999999999</v>
      </c>
      <c r="BC149" s="1013">
        <f t="shared" si="87"/>
        <v>4.33</v>
      </c>
      <c r="BD149" s="889"/>
      <c r="BE149" s="765">
        <f t="shared" si="88"/>
        <v>1982.75</v>
      </c>
      <c r="BF149" s="889" t="e">
        <f t="shared" si="88"/>
        <v>#VALUE!</v>
      </c>
      <c r="BG149" s="889">
        <f t="shared" si="88"/>
        <v>7.15</v>
      </c>
    </row>
    <row r="150" spans="1:59" x14ac:dyDescent="0.2">
      <c r="A150" s="572" t="s">
        <v>108</v>
      </c>
      <c r="B150" s="708">
        <f t="shared" si="78"/>
        <v>33</v>
      </c>
      <c r="E150" s="902">
        <f t="shared" si="79"/>
        <v>33.484848484848484</v>
      </c>
      <c r="I150" s="1010">
        <f t="shared" si="80"/>
        <v>84.972727272727255</v>
      </c>
      <c r="J150" s="889">
        <f t="shared" si="80"/>
        <v>2.441444737606147</v>
      </c>
      <c r="K150" s="898">
        <f t="shared" si="80"/>
        <v>0.57484848484848494</v>
      </c>
      <c r="L150" s="902"/>
      <c r="M150" s="889">
        <f t="shared" si="81"/>
        <v>1.8133333333333332</v>
      </c>
      <c r="N150" s="902"/>
      <c r="O150" s="898">
        <f t="shared" si="82"/>
        <v>0.54918210678210677</v>
      </c>
      <c r="P150" s="902"/>
      <c r="Q150" s="902"/>
      <c r="R150" s="889">
        <f t="shared" si="83"/>
        <v>7.0379456622857992</v>
      </c>
      <c r="S150" s="889">
        <f t="shared" si="83"/>
        <v>8.2597725443233578</v>
      </c>
      <c r="T150" s="889">
        <f t="shared" si="83"/>
        <v>5.8580982423002848</v>
      </c>
      <c r="U150" s="889">
        <f t="shared" si="83"/>
        <v>5.8187297533088973</v>
      </c>
      <c r="V150" s="889">
        <f t="shared" si="83"/>
        <v>5.4488062770024515</v>
      </c>
      <c r="W150" s="901">
        <f t="shared" si="83"/>
        <v>1.0261893793757013</v>
      </c>
      <c r="X150" s="901">
        <f t="shared" si="83"/>
        <v>0.73447863812415226</v>
      </c>
      <c r="Y150" s="708"/>
      <c r="Z150" s="889">
        <f t="shared" si="84"/>
        <v>53.323544095295198</v>
      </c>
      <c r="AA150" s="889">
        <f t="shared" si="84"/>
        <v>23.849268949224097</v>
      </c>
      <c r="AB150" s="889"/>
      <c r="AC150" s="889">
        <f t="shared" si="85"/>
        <v>3.6903571428571422</v>
      </c>
      <c r="AD150" s="889">
        <f t="shared" si="85"/>
        <v>2.61</v>
      </c>
      <c r="AE150" s="889">
        <f t="shared" si="85"/>
        <v>4.6078571428571422</v>
      </c>
      <c r="AF150" s="889">
        <f t="shared" si="85"/>
        <v>5.6039285714285727</v>
      </c>
      <c r="AG150" s="889">
        <f t="shared" si="85"/>
        <v>28.481481481481481</v>
      </c>
      <c r="AH150" s="889">
        <f t="shared" si="85"/>
        <v>8.985714285714284</v>
      </c>
      <c r="AI150" s="889">
        <f t="shared" si="85"/>
        <v>7.8685185185185205</v>
      </c>
      <c r="AJ150" s="889">
        <f t="shared" si="85"/>
        <v>6.5428571428571427</v>
      </c>
      <c r="AK150" s="889">
        <f t="shared" si="85"/>
        <v>10.238461538461539</v>
      </c>
      <c r="AL150" s="1076">
        <f t="shared" si="85"/>
        <v>11822.794285714286</v>
      </c>
      <c r="AM150" s="889">
        <f t="shared" si="86"/>
        <v>8.0892857142857135</v>
      </c>
      <c r="AN150" s="1013">
        <f t="shared" si="86"/>
        <v>0.43071428571428566</v>
      </c>
      <c r="AO150" s="889">
        <f t="shared" si="86"/>
        <v>-15.055601499320908</v>
      </c>
      <c r="AP150" s="889">
        <f t="shared" si="86"/>
        <v>8.260174490915043</v>
      </c>
      <c r="AQ150" s="1013">
        <f t="shared" si="86"/>
        <v>86.991913677935642</v>
      </c>
      <c r="AR150" s="889">
        <f t="shared" si="86"/>
        <v>1.839565694083694</v>
      </c>
      <c r="AS150" s="889">
        <f t="shared" si="86"/>
        <v>1.9244159089711403</v>
      </c>
      <c r="AT150" s="889">
        <f t="shared" si="86"/>
        <v>2.0459571528473162</v>
      </c>
      <c r="AU150" s="889">
        <f t="shared" si="86"/>
        <v>2.177097947085783</v>
      </c>
      <c r="AV150" s="889">
        <f t="shared" si="86"/>
        <v>2.3186871294872162</v>
      </c>
      <c r="AW150" s="889">
        <f t="shared" si="87"/>
        <v>10.305723832475151</v>
      </c>
      <c r="AX150" s="1013">
        <f t="shared" si="87"/>
        <v>13.990017201549382</v>
      </c>
      <c r="AY150" s="889">
        <f t="shared" si="87"/>
        <v>0.90642857142857136</v>
      </c>
      <c r="AZ150" s="889">
        <f t="shared" si="87"/>
        <v>26.936071428571431</v>
      </c>
      <c r="BA150" s="889">
        <f t="shared" si="87"/>
        <v>-9.8085714285714296</v>
      </c>
      <c r="BB150" s="889">
        <f t="shared" si="87"/>
        <v>3.9239285714285717</v>
      </c>
      <c r="BC150" s="1013">
        <f t="shared" si="87"/>
        <v>5.0992857142857142</v>
      </c>
      <c r="BD150" s="889"/>
      <c r="BE150" s="765">
        <f t="shared" si="88"/>
        <v>1986.3030303030303</v>
      </c>
      <c r="BF150" s="889" t="e">
        <f t="shared" si="88"/>
        <v>#VALUE!</v>
      </c>
      <c r="BG150" s="889">
        <f t="shared" si="88"/>
        <v>5.7888888888888879</v>
      </c>
    </row>
    <row r="151" spans="1:59" x14ac:dyDescent="0.2">
      <c r="A151" s="572" t="s">
        <v>154</v>
      </c>
      <c r="B151" s="708">
        <f t="shared" si="78"/>
        <v>5</v>
      </c>
      <c r="E151" s="902">
        <f t="shared" si="79"/>
        <v>39.200000000000003</v>
      </c>
      <c r="I151" s="1010">
        <f t="shared" si="80"/>
        <v>156.69</v>
      </c>
      <c r="J151" s="889">
        <f t="shared" si="80"/>
        <v>1.5616701119082426</v>
      </c>
      <c r="K151" s="898">
        <f t="shared" si="80"/>
        <v>0.57799999999999996</v>
      </c>
      <c r="L151" s="902"/>
      <c r="M151" s="889">
        <f t="shared" si="81"/>
        <v>2.3119999999999998</v>
      </c>
      <c r="N151" s="902"/>
      <c r="O151" s="898">
        <f t="shared" si="82"/>
        <v>0.54400000000000004</v>
      </c>
      <c r="P151" s="902"/>
      <c r="Q151" s="902"/>
      <c r="R151" s="889">
        <f t="shared" si="83"/>
        <v>6.9398058822665636</v>
      </c>
      <c r="S151" s="889">
        <f t="shared" si="83"/>
        <v>7.0696336208469504</v>
      </c>
      <c r="T151" s="889">
        <f t="shared" si="83"/>
        <v>8.8607456938513618</v>
      </c>
      <c r="U151" s="889">
        <f t="shared" si="83"/>
        <v>9.4438752020776668</v>
      </c>
      <c r="V151" s="889">
        <f t="shared" si="83"/>
        <v>11.06384596254288</v>
      </c>
      <c r="W151" s="901">
        <f t="shared" si="83"/>
        <v>0.90578615682619734</v>
      </c>
      <c r="X151" s="901">
        <f t="shared" si="83"/>
        <v>1.7049888418923009</v>
      </c>
      <c r="Y151" s="708"/>
      <c r="Z151" s="889">
        <f t="shared" si="84"/>
        <v>50.005579916718844</v>
      </c>
      <c r="AA151" s="889">
        <f t="shared" si="84"/>
        <v>36.386278422799947</v>
      </c>
      <c r="AB151" s="889"/>
      <c r="AC151" s="889">
        <f t="shared" si="85"/>
        <v>4.37</v>
      </c>
      <c r="AD151" s="889">
        <f t="shared" si="85"/>
        <v>3.972</v>
      </c>
      <c r="AE151" s="889">
        <f t="shared" si="85"/>
        <v>4.5419999999999998</v>
      </c>
      <c r="AF151" s="889">
        <f t="shared" si="85"/>
        <v>4.8660000000000005</v>
      </c>
      <c r="AG151" s="889">
        <f t="shared" si="85"/>
        <v>12.825000000000001</v>
      </c>
      <c r="AH151" s="889">
        <f t="shared" si="85"/>
        <v>1.8800000000000014</v>
      </c>
      <c r="AI151" s="889">
        <f t="shared" si="85"/>
        <v>9.8180000000000014</v>
      </c>
      <c r="AJ151" s="889">
        <f t="shared" si="85"/>
        <v>4.9799999999999995</v>
      </c>
      <c r="AK151" s="889">
        <f t="shared" si="85"/>
        <v>9.1120000000000001</v>
      </c>
      <c r="AL151" s="1076">
        <f t="shared" si="85"/>
        <v>128280</v>
      </c>
      <c r="AM151" s="889">
        <f t="shared" si="86"/>
        <v>0.154</v>
      </c>
      <c r="AN151" s="1013">
        <f t="shared" si="86"/>
        <v>0.57000000000000006</v>
      </c>
      <c r="AO151" s="889">
        <f t="shared" si="86"/>
        <v>-25.380733108814042</v>
      </c>
      <c r="AP151" s="889">
        <f t="shared" si="86"/>
        <v>11.005545313985907</v>
      </c>
      <c r="AQ151" s="1013">
        <f t="shared" si="86"/>
        <v>173.27389334588571</v>
      </c>
      <c r="AR151" s="889">
        <f t="shared" si="86"/>
        <v>2.3139640000000004</v>
      </c>
      <c r="AS151" s="889">
        <f t="shared" si="86"/>
        <v>2.4987959696000006</v>
      </c>
      <c r="AT151" s="889">
        <f t="shared" si="86"/>
        <v>2.708791898879201</v>
      </c>
      <c r="AU151" s="889">
        <f t="shared" si="86"/>
        <v>2.9370533796674256</v>
      </c>
      <c r="AV151" s="889">
        <f t="shared" si="86"/>
        <v>3.1852176676561239</v>
      </c>
      <c r="AW151" s="889">
        <f t="shared" si="87"/>
        <v>13.643822915802753</v>
      </c>
      <c r="AX151" s="1013">
        <f t="shared" si="87"/>
        <v>9.2142226145013133</v>
      </c>
      <c r="AY151" s="889">
        <f t="shared" si="87"/>
        <v>0.95599999999999985</v>
      </c>
      <c r="AZ151" s="889">
        <f t="shared" si="87"/>
        <v>24.833999999999996</v>
      </c>
      <c r="BA151" s="889">
        <f t="shared" si="87"/>
        <v>-6.5019999999999998</v>
      </c>
      <c r="BB151" s="889">
        <f t="shared" si="87"/>
        <v>2.3759999999999999</v>
      </c>
      <c r="BC151" s="1013">
        <f t="shared" si="87"/>
        <v>4.2219999999999995</v>
      </c>
      <c r="BD151" s="889"/>
      <c r="BE151" s="765">
        <f t="shared" si="88"/>
        <v>1980.4</v>
      </c>
      <c r="BF151" s="889" t="e">
        <f t="shared" si="88"/>
        <v>#VALUE!</v>
      </c>
      <c r="BG151" s="889">
        <f t="shared" si="88"/>
        <v>6.35</v>
      </c>
    </row>
    <row r="152" spans="1:59" x14ac:dyDescent="0.2">
      <c r="A152" s="572" t="s">
        <v>112</v>
      </c>
      <c r="B152" s="708">
        <f t="shared" si="78"/>
        <v>25</v>
      </c>
      <c r="E152" s="902">
        <f t="shared" si="79"/>
        <v>41.36</v>
      </c>
      <c r="I152" s="1010">
        <f t="shared" si="80"/>
        <v>127.25519999999997</v>
      </c>
      <c r="J152" s="889">
        <f t="shared" si="80"/>
        <v>1.7973553071774824</v>
      </c>
      <c r="K152" s="898">
        <f t="shared" si="80"/>
        <v>0.61519999999999997</v>
      </c>
      <c r="L152" s="902"/>
      <c r="M152" s="889">
        <f t="shared" si="81"/>
        <v>2.2148000000000003</v>
      </c>
      <c r="N152" s="902"/>
      <c r="O152" s="898">
        <f t="shared" si="82"/>
        <v>0.55380000000000007</v>
      </c>
      <c r="P152" s="902"/>
      <c r="Q152" s="902"/>
      <c r="R152" s="889">
        <f t="shared" si="83"/>
        <v>9.8590367499002802</v>
      </c>
      <c r="S152" s="889">
        <f t="shared" si="83"/>
        <v>9.1062996078048695</v>
      </c>
      <c r="T152" s="889">
        <f t="shared" si="83"/>
        <v>7.9842150307483992</v>
      </c>
      <c r="U152" s="889">
        <f t="shared" si="83"/>
        <v>9.7192857782733793</v>
      </c>
      <c r="V152" s="889">
        <f t="shared" si="83"/>
        <v>9.3454232965171169</v>
      </c>
      <c r="W152" s="901">
        <f t="shared" si="83"/>
        <v>0.98167882872977041</v>
      </c>
      <c r="X152" s="901">
        <f t="shared" si="83"/>
        <v>1.1420961361462734</v>
      </c>
      <c r="Y152" s="708"/>
      <c r="Z152" s="889">
        <f t="shared" si="84"/>
        <v>39.974463883963317</v>
      </c>
      <c r="AA152" s="889">
        <f t="shared" si="84"/>
        <v>23.614809988106344</v>
      </c>
      <c r="AB152" s="889"/>
      <c r="AC152" s="889">
        <f t="shared" si="85"/>
        <v>5.7631999999999994</v>
      </c>
      <c r="AD152" s="889">
        <f t="shared" si="85"/>
        <v>2.6944000000000004</v>
      </c>
      <c r="AE152" s="889">
        <f t="shared" si="85"/>
        <v>2.5512000000000001</v>
      </c>
      <c r="AF152" s="889">
        <f t="shared" si="85"/>
        <v>5.1684000000000001</v>
      </c>
      <c r="AG152" s="889">
        <f t="shared" si="85"/>
        <v>21.124999999999996</v>
      </c>
      <c r="AH152" s="889">
        <f t="shared" si="85"/>
        <v>70.335999999999999</v>
      </c>
      <c r="AI152" s="889">
        <f t="shared" si="85"/>
        <v>10.259600000000002</v>
      </c>
      <c r="AJ152" s="889">
        <f t="shared" si="85"/>
        <v>8.2239999999999984</v>
      </c>
      <c r="AK152" s="889">
        <f t="shared" si="85"/>
        <v>10.966800000000003</v>
      </c>
      <c r="AL152" s="1076">
        <f t="shared" si="85"/>
        <v>29721.165199999999</v>
      </c>
      <c r="AM152" s="889">
        <f t="shared" si="86"/>
        <v>0.81600000000000006</v>
      </c>
      <c r="AN152" s="1013">
        <f t="shared" si="86"/>
        <v>0.83719999999999994</v>
      </c>
      <c r="AO152" s="889">
        <f t="shared" si="86"/>
        <v>-12.098168902655486</v>
      </c>
      <c r="AP152" s="889">
        <f t="shared" si="86"/>
        <v>11.516641085450859</v>
      </c>
      <c r="AQ152" s="1013">
        <f t="shared" si="86"/>
        <v>122.2722982754662</v>
      </c>
      <c r="AR152" s="889">
        <f t="shared" si="86"/>
        <v>2.2332956000000004</v>
      </c>
      <c r="AS152" s="889">
        <f t="shared" si="86"/>
        <v>2.4241994112000005</v>
      </c>
      <c r="AT152" s="889">
        <f t="shared" si="86"/>
        <v>2.6293766620630401</v>
      </c>
      <c r="AU152" s="889">
        <f t="shared" si="86"/>
        <v>2.8530495070646009</v>
      </c>
      <c r="AV152" s="889">
        <f t="shared" si="86"/>
        <v>3.0969428867034203</v>
      </c>
      <c r="AW152" s="889">
        <f t="shared" si="87"/>
        <v>13.236864067031062</v>
      </c>
      <c r="AX152" s="1013">
        <f t="shared" si="87"/>
        <v>11.007348253014321</v>
      </c>
      <c r="AY152" s="889">
        <f t="shared" si="87"/>
        <v>1.1533333333333335</v>
      </c>
      <c r="AZ152" s="889">
        <f t="shared" si="87"/>
        <v>31.021600000000003</v>
      </c>
      <c r="BA152" s="889">
        <f t="shared" si="87"/>
        <v>-8.1188000000000002</v>
      </c>
      <c r="BB152" s="889">
        <f t="shared" si="87"/>
        <v>2.8267999999999995</v>
      </c>
      <c r="BC152" s="1013">
        <f t="shared" si="87"/>
        <v>6.9875999999999978</v>
      </c>
      <c r="BD152" s="889"/>
      <c r="BE152" s="765">
        <f t="shared" si="88"/>
        <v>1978.24</v>
      </c>
      <c r="BF152" s="889" t="e">
        <f t="shared" si="88"/>
        <v>#VALUE!</v>
      </c>
      <c r="BG152" s="889">
        <f t="shared" si="88"/>
        <v>8.3416666666666668</v>
      </c>
    </row>
    <row r="153" spans="1:59" x14ac:dyDescent="0.2">
      <c r="A153" s="572" t="s">
        <v>4224</v>
      </c>
      <c r="B153" s="708">
        <f t="shared" si="78"/>
        <v>4</v>
      </c>
      <c r="E153" s="902">
        <f t="shared" si="79"/>
        <v>36.5</v>
      </c>
      <c r="I153" s="1010">
        <f t="shared" si="80"/>
        <v>108.545</v>
      </c>
      <c r="J153" s="889">
        <f t="shared" si="80"/>
        <v>1.5710046653407592</v>
      </c>
      <c r="K153" s="898">
        <f t="shared" si="80"/>
        <v>0.42500000000000004</v>
      </c>
      <c r="L153" s="902"/>
      <c r="M153" s="889">
        <f t="shared" si="81"/>
        <v>1.7000000000000002</v>
      </c>
      <c r="N153" s="902"/>
      <c r="O153" s="898">
        <f t="shared" si="82"/>
        <v>0.375</v>
      </c>
      <c r="P153" s="902"/>
      <c r="Q153" s="902"/>
      <c r="R153" s="889">
        <f t="shared" si="83"/>
        <v>13.528627343494108</v>
      </c>
      <c r="S153" s="889">
        <f t="shared" si="83"/>
        <v>15.747337178375137</v>
      </c>
      <c r="T153" s="889">
        <f t="shared" si="83"/>
        <v>12.439891098336513</v>
      </c>
      <c r="U153" s="889">
        <f t="shared" si="83"/>
        <v>13.536274884900301</v>
      </c>
      <c r="V153" s="889">
        <f t="shared" si="83"/>
        <v>13.310064141677884</v>
      </c>
      <c r="W153" s="901">
        <f t="shared" si="83"/>
        <v>1.0267060057226922</v>
      </c>
      <c r="X153" s="901">
        <f t="shared" si="83"/>
        <v>2.3345598261952181</v>
      </c>
      <c r="Y153" s="708"/>
      <c r="Z153" s="889">
        <f t="shared" si="84"/>
        <v>54.043520095393795</v>
      </c>
      <c r="AA153" s="889">
        <f t="shared" si="84"/>
        <v>37.573361963662698</v>
      </c>
      <c r="AB153" s="889"/>
      <c r="AC153" s="889">
        <f t="shared" si="85"/>
        <v>3.1125000000000007</v>
      </c>
      <c r="AD153" s="889">
        <f t="shared" si="85"/>
        <v>3.1533333333333338</v>
      </c>
      <c r="AE153" s="889">
        <f t="shared" si="85"/>
        <v>4.8899999999999997</v>
      </c>
      <c r="AF153" s="889">
        <f t="shared" si="85"/>
        <v>8.254999999999999</v>
      </c>
      <c r="AG153" s="889">
        <f t="shared" si="85"/>
        <v>24.085000000000001</v>
      </c>
      <c r="AH153" s="889">
        <f t="shared" si="85"/>
        <v>-6.833333333333333</v>
      </c>
      <c r="AI153" s="889">
        <f t="shared" si="85"/>
        <v>10.549999999999999</v>
      </c>
      <c r="AJ153" s="889">
        <f t="shared" si="85"/>
        <v>7.8</v>
      </c>
      <c r="AK153" s="889">
        <f t="shared" si="85"/>
        <v>14.236666666666665</v>
      </c>
      <c r="AL153" s="1076">
        <f t="shared" si="85"/>
        <v>21405.697499999998</v>
      </c>
      <c r="AM153" s="889">
        <f t="shared" si="86"/>
        <v>0.53333333333333333</v>
      </c>
      <c r="AN153" s="1013">
        <f t="shared" si="86"/>
        <v>0.24333333333333332</v>
      </c>
      <c r="AO153" s="889">
        <f t="shared" si="86"/>
        <v>-22.466082413421635</v>
      </c>
      <c r="AP153" s="889">
        <f t="shared" si="86"/>
        <v>15.10727955024106</v>
      </c>
      <c r="AQ153" s="1013">
        <f t="shared" si="86"/>
        <v>259.40731529369179</v>
      </c>
      <c r="AR153" s="889">
        <f t="shared" si="86"/>
        <v>1.5452500000000002</v>
      </c>
      <c r="AS153" s="889">
        <f t="shared" si="86"/>
        <v>1.6723834400000004</v>
      </c>
      <c r="AT153" s="889">
        <f t="shared" si="86"/>
        <v>1.8147436790000002</v>
      </c>
      <c r="AU153" s="889">
        <f t="shared" si="86"/>
        <v>1.9705935987500007</v>
      </c>
      <c r="AV153" s="889">
        <f t="shared" si="86"/>
        <v>2.1412597770305006</v>
      </c>
      <c r="AW153" s="889">
        <f t="shared" si="87"/>
        <v>9.1442304947805013</v>
      </c>
      <c r="AX153" s="1013">
        <f t="shared" si="87"/>
        <v>8.4183946088035935</v>
      </c>
      <c r="AY153" s="889">
        <f t="shared" si="87"/>
        <v>0.6825</v>
      </c>
      <c r="AZ153" s="889">
        <f t="shared" si="87"/>
        <v>36.382446808510643</v>
      </c>
      <c r="BA153" s="889">
        <f t="shared" si="87"/>
        <v>-6.0063697878566176</v>
      </c>
      <c r="BB153" s="889">
        <f t="shared" si="87"/>
        <v>4.9216455696202557</v>
      </c>
      <c r="BC153" s="1013">
        <f t="shared" si="87"/>
        <v>11.065048819044074</v>
      </c>
      <c r="BD153" s="889"/>
      <c r="BE153" s="765">
        <f t="shared" si="88"/>
        <v>1983</v>
      </c>
      <c r="BF153" s="889" t="e">
        <f t="shared" si="88"/>
        <v>#VALUE!</v>
      </c>
      <c r="BG153" s="889">
        <f t="shared" si="88"/>
        <v>9.7624999999999993</v>
      </c>
    </row>
    <row r="154" spans="1:59" x14ac:dyDescent="0.2">
      <c r="A154" s="572" t="s">
        <v>123</v>
      </c>
      <c r="B154" s="708">
        <f t="shared" si="78"/>
        <v>12</v>
      </c>
      <c r="E154" s="902">
        <f t="shared" si="79"/>
        <v>39</v>
      </c>
      <c r="I154" s="1010">
        <f t="shared" si="80"/>
        <v>127.35083333333334</v>
      </c>
      <c r="J154" s="889">
        <f t="shared" si="80"/>
        <v>1.7992691737767919</v>
      </c>
      <c r="K154" s="898">
        <f t="shared" si="80"/>
        <v>0.48895833333333322</v>
      </c>
      <c r="L154" s="902"/>
      <c r="M154" s="889">
        <f t="shared" si="81"/>
        <v>1.9558333333333329</v>
      </c>
      <c r="N154" s="902"/>
      <c r="O154" s="898">
        <f t="shared" si="82"/>
        <v>0.44124999999999998</v>
      </c>
      <c r="P154" s="902"/>
      <c r="Q154" s="902"/>
      <c r="R154" s="889">
        <f t="shared" si="83"/>
        <v>9.031204923141031</v>
      </c>
      <c r="S154" s="889">
        <f t="shared" si="83"/>
        <v>6.2288466910256206</v>
      </c>
      <c r="T154" s="889">
        <f t="shared" si="83"/>
        <v>6.4698675953067069</v>
      </c>
      <c r="U154" s="889">
        <f t="shared" si="83"/>
        <v>7.3737476434824138</v>
      </c>
      <c r="V154" s="889">
        <f t="shared" si="83"/>
        <v>7.3669001348234806</v>
      </c>
      <c r="W154" s="901">
        <f t="shared" si="83"/>
        <v>1.0095014970830469</v>
      </c>
      <c r="X154" s="901">
        <f t="shared" si="83"/>
        <v>0.96256127954048021</v>
      </c>
      <c r="Y154" s="708"/>
      <c r="Z154" s="889">
        <f t="shared" si="84"/>
        <v>42.210717314774392</v>
      </c>
      <c r="AA154" s="889">
        <f t="shared" si="84"/>
        <v>25.087472462466888</v>
      </c>
      <c r="AB154" s="889"/>
      <c r="AC154" s="889">
        <f t="shared" si="85"/>
        <v>4.9883333333333333</v>
      </c>
      <c r="AD154" s="889">
        <f t="shared" si="85"/>
        <v>2.8818181818181814</v>
      </c>
      <c r="AE154" s="889">
        <f t="shared" si="85"/>
        <v>2.0166666666666666</v>
      </c>
      <c r="AF154" s="889">
        <f t="shared" si="85"/>
        <v>4.5658333333333339</v>
      </c>
      <c r="AG154" s="889">
        <f t="shared" si="85"/>
        <v>18.899999999999999</v>
      </c>
      <c r="AH154" s="889">
        <f t="shared" si="85"/>
        <v>96.524999999999991</v>
      </c>
      <c r="AI154" s="889">
        <f t="shared" si="85"/>
        <v>12.116666666666667</v>
      </c>
      <c r="AJ154" s="889">
        <f t="shared" si="85"/>
        <v>11.916666666666666</v>
      </c>
      <c r="AK154" s="889">
        <f t="shared" si="85"/>
        <v>10.176363636363638</v>
      </c>
      <c r="AL154" s="1076">
        <f t="shared" si="85"/>
        <v>18698.333333333332</v>
      </c>
      <c r="AM154" s="889">
        <f t="shared" si="86"/>
        <v>0.60833333333333328</v>
      </c>
      <c r="AN154" s="1013">
        <f t="shared" si="86"/>
        <v>1.0449999999999999</v>
      </c>
      <c r="AO154" s="889">
        <f t="shared" si="86"/>
        <v>-15.914455645207676</v>
      </c>
      <c r="AP154" s="889">
        <f t="shared" si="86"/>
        <v>9.1730168172592048</v>
      </c>
      <c r="AQ154" s="1013">
        <f t="shared" si="86"/>
        <v>123.37910038320057</v>
      </c>
      <c r="AR154" s="889">
        <f t="shared" si="86"/>
        <v>1.8813083333333338</v>
      </c>
      <c r="AS154" s="889">
        <f t="shared" si="86"/>
        <v>2.0418620750000005</v>
      </c>
      <c r="AT154" s="889">
        <f t="shared" si="86"/>
        <v>2.2183455653516666</v>
      </c>
      <c r="AU154" s="889">
        <f t="shared" si="86"/>
        <v>2.4110647128111009</v>
      </c>
      <c r="AV154" s="889">
        <f t="shared" si="86"/>
        <v>2.6215591676679133</v>
      </c>
      <c r="AW154" s="889">
        <f t="shared" si="87"/>
        <v>11.174139854164016</v>
      </c>
      <c r="AX154" s="1013">
        <f t="shared" si="87"/>
        <v>10.576862083340226</v>
      </c>
      <c r="AY154" s="889">
        <f t="shared" si="87"/>
        <v>1.1491666666666667</v>
      </c>
      <c r="AZ154" s="889">
        <f t="shared" si="87"/>
        <v>27.071666666666662</v>
      </c>
      <c r="BA154" s="889">
        <f t="shared" si="87"/>
        <v>-7.6441666666666679</v>
      </c>
      <c r="BB154" s="889">
        <f t="shared" si="87"/>
        <v>2.3108333333333335</v>
      </c>
      <c r="BC154" s="1013">
        <f t="shared" si="87"/>
        <v>6.3808333333333325</v>
      </c>
      <c r="BD154" s="889"/>
      <c r="BE154" s="765">
        <f t="shared" si="88"/>
        <v>1980.9166666666667</v>
      </c>
      <c r="BF154" s="889" t="e">
        <f t="shared" si="88"/>
        <v>#VALUE!</v>
      </c>
      <c r="BG154" s="889">
        <f t="shared" si="88"/>
        <v>6.9083333333333323</v>
      </c>
    </row>
    <row r="155" spans="1:59" x14ac:dyDescent="0.2">
      <c r="A155" s="572" t="s">
        <v>4353</v>
      </c>
      <c r="B155" s="708">
        <f t="shared" si="78"/>
        <v>7</v>
      </c>
      <c r="E155" s="902">
        <f t="shared" si="79"/>
        <v>30.857142857142858</v>
      </c>
      <c r="I155" s="1010">
        <f t="shared" si="80"/>
        <v>94.284285714285701</v>
      </c>
      <c r="J155" s="889">
        <f t="shared" si="80"/>
        <v>4.2421384349328308</v>
      </c>
      <c r="K155" s="898">
        <f t="shared" si="80"/>
        <v>0.71442857142857152</v>
      </c>
      <c r="L155" s="902"/>
      <c r="M155" s="889">
        <f t="shared" si="81"/>
        <v>3.1160000000000001</v>
      </c>
      <c r="N155" s="902"/>
      <c r="O155" s="898">
        <f t="shared" si="82"/>
        <v>0.69292857142857145</v>
      </c>
      <c r="P155" s="902"/>
      <c r="Q155" s="902"/>
      <c r="R155" s="889">
        <f t="shared" si="83"/>
        <v>2.3357555713311529</v>
      </c>
      <c r="S155" s="889">
        <f t="shared" si="83"/>
        <v>3.4016077414729304</v>
      </c>
      <c r="T155" s="889">
        <f t="shared" si="83"/>
        <v>4.9689694046421335</v>
      </c>
      <c r="U155" s="889">
        <f t="shared" si="83"/>
        <v>5.1566257906132131</v>
      </c>
      <c r="V155" s="889">
        <f t="shared" si="83"/>
        <v>3.9302330044665226</v>
      </c>
      <c r="W155" s="901">
        <f t="shared" si="83"/>
        <v>1.2667037352048232</v>
      </c>
      <c r="X155" s="901">
        <f t="shared" si="83"/>
        <v>0.40596906670203775</v>
      </c>
      <c r="Y155" s="708"/>
      <c r="Z155" s="889">
        <f t="shared" si="84"/>
        <v>175.14948514468955</v>
      </c>
      <c r="AA155" s="889">
        <f t="shared" si="84"/>
        <v>42.135119119143724</v>
      </c>
      <c r="AB155" s="889"/>
      <c r="AC155" s="889">
        <f t="shared" si="85"/>
        <v>2.1642857142857141</v>
      </c>
      <c r="AD155" s="889">
        <f t="shared" si="85"/>
        <v>5.4516666666666671</v>
      </c>
      <c r="AE155" s="889">
        <f t="shared" si="85"/>
        <v>11.010000000000002</v>
      </c>
      <c r="AF155" s="889">
        <f t="shared" si="85"/>
        <v>3.4142857142857141</v>
      </c>
      <c r="AG155" s="889">
        <f t="shared" si="85"/>
        <v>7.9714285714285706</v>
      </c>
      <c r="AH155" s="889">
        <f t="shared" si="85"/>
        <v>-12.385714285714284</v>
      </c>
      <c r="AI155" s="889">
        <f t="shared" si="85"/>
        <v>-1.468333333333333</v>
      </c>
      <c r="AJ155" s="889">
        <f t="shared" si="85"/>
        <v>7.8285714285714283</v>
      </c>
      <c r="AK155" s="889">
        <f t="shared" si="85"/>
        <v>7.8500000000000005</v>
      </c>
      <c r="AL155" s="1076">
        <f t="shared" si="85"/>
        <v>8783.3714285714286</v>
      </c>
      <c r="AM155" s="889">
        <f t="shared" si="86"/>
        <v>1.8685714285714288</v>
      </c>
      <c r="AN155" s="1013">
        <f t="shared" si="86"/>
        <v>1.392857142857143</v>
      </c>
      <c r="AO155" s="889">
        <f t="shared" si="86"/>
        <v>-32.736354893597685</v>
      </c>
      <c r="AP155" s="889">
        <f t="shared" si="86"/>
        <v>9.3987642255460457</v>
      </c>
      <c r="AQ155" s="1013">
        <f t="shared" si="86"/>
        <v>149.82521092670027</v>
      </c>
      <c r="AR155" s="889">
        <f t="shared" si="86"/>
        <v>3.1198192857142857</v>
      </c>
      <c r="AS155" s="889">
        <f t="shared" si="86"/>
        <v>3.3139440508571423</v>
      </c>
      <c r="AT155" s="889">
        <f t="shared" si="86"/>
        <v>3.5523821483731424</v>
      </c>
      <c r="AU155" s="889">
        <f t="shared" si="86"/>
        <v>3.8090289461287772</v>
      </c>
      <c r="AV155" s="889">
        <f t="shared" si="86"/>
        <v>4.0853241201324781</v>
      </c>
      <c r="AW155" s="889">
        <f t="shared" si="87"/>
        <v>17.880498551205829</v>
      </c>
      <c r="AX155" s="1013">
        <f t="shared" si="87"/>
        <v>24.179098787839319</v>
      </c>
      <c r="AY155" s="889">
        <f t="shared" si="87"/>
        <v>0.51428571428571423</v>
      </c>
      <c r="AZ155" s="889">
        <f t="shared" si="87"/>
        <v>25.491428571428571</v>
      </c>
      <c r="BA155" s="889">
        <f t="shared" si="87"/>
        <v>-7.651428571428573</v>
      </c>
      <c r="BB155" s="889">
        <f t="shared" si="87"/>
        <v>-0.43714285714285694</v>
      </c>
      <c r="BC155" s="1013">
        <f t="shared" si="87"/>
        <v>4.6000000000000005</v>
      </c>
      <c r="BD155" s="889"/>
      <c r="BE155" s="765">
        <f t="shared" si="88"/>
        <v>1988.8571428571429</v>
      </c>
      <c r="BF155" s="889" t="e">
        <f t="shared" si="88"/>
        <v>#VALUE!</v>
      </c>
      <c r="BG155" s="889">
        <f t="shared" si="88"/>
        <v>3.1571428571428575</v>
      </c>
    </row>
    <row r="156" spans="1:59" x14ac:dyDescent="0.2">
      <c r="A156" s="572" t="s">
        <v>131</v>
      </c>
      <c r="B156" s="708">
        <f t="shared" si="78"/>
        <v>16</v>
      </c>
      <c r="E156" s="902">
        <f t="shared" si="79"/>
        <v>42.625</v>
      </c>
      <c r="I156" s="1010">
        <f t="shared" si="80"/>
        <v>69.735624999999999</v>
      </c>
      <c r="J156" s="889">
        <f t="shared" si="80"/>
        <v>2.3139317208880343</v>
      </c>
      <c r="K156" s="898">
        <f t="shared" si="80"/>
        <v>0.40686875</v>
      </c>
      <c r="L156" s="902"/>
      <c r="M156" s="889">
        <f t="shared" si="81"/>
        <v>1.627475</v>
      </c>
      <c r="N156" s="902"/>
      <c r="O156" s="898">
        <f t="shared" si="82"/>
        <v>0.38332812500000002</v>
      </c>
      <c r="P156" s="902"/>
      <c r="Q156" s="902"/>
      <c r="R156" s="889">
        <f t="shared" si="83"/>
        <v>5.3680865285027144</v>
      </c>
      <c r="S156" s="889">
        <f t="shared" si="83"/>
        <v>6.7101877187056393</v>
      </c>
      <c r="T156" s="889">
        <f t="shared" si="83"/>
        <v>5.6046637195282631</v>
      </c>
      <c r="U156" s="889">
        <f t="shared" si="83"/>
        <v>5.0834465987065061</v>
      </c>
      <c r="V156" s="889">
        <f t="shared" si="83"/>
        <v>4.4058356325967134</v>
      </c>
      <c r="W156" s="901">
        <f t="shared" si="83"/>
        <v>1.1725189499871447</v>
      </c>
      <c r="X156" s="901">
        <f t="shared" si="83"/>
        <v>1.0125130586609858</v>
      </c>
      <c r="Y156" s="708"/>
      <c r="Z156" s="889">
        <f t="shared" si="84"/>
        <v>60.173718620958049</v>
      </c>
      <c r="AA156" s="889">
        <f t="shared" si="84"/>
        <v>27.039468283862011</v>
      </c>
      <c r="AB156" s="889"/>
      <c r="AC156" s="889">
        <f t="shared" si="85"/>
        <v>2.8268749999999998</v>
      </c>
      <c r="AD156" s="889">
        <f t="shared" si="85"/>
        <v>5.2218750000000007</v>
      </c>
      <c r="AE156" s="889">
        <f t="shared" si="85"/>
        <v>4.2712500000000002</v>
      </c>
      <c r="AF156" s="889">
        <f t="shared" si="85"/>
        <v>2.68</v>
      </c>
      <c r="AG156" s="889">
        <f t="shared" si="85"/>
        <v>10.233333333333333</v>
      </c>
      <c r="AH156" s="889">
        <f t="shared" si="85"/>
        <v>-1.6374999999999995</v>
      </c>
      <c r="AI156" s="889">
        <f t="shared" si="85"/>
        <v>8.5764285714285702</v>
      </c>
      <c r="AJ156" s="889">
        <f t="shared" si="85"/>
        <v>9.1124999999999989</v>
      </c>
      <c r="AK156" s="889">
        <f t="shared" si="85"/>
        <v>6.2212499999999995</v>
      </c>
      <c r="AL156" s="1076">
        <f t="shared" si="85"/>
        <v>11161.519375</v>
      </c>
      <c r="AM156" s="889">
        <f t="shared" si="86"/>
        <v>0.67562499999999992</v>
      </c>
      <c r="AN156" s="1013">
        <f t="shared" si="86"/>
        <v>1.0193750000000001</v>
      </c>
      <c r="AO156" s="889">
        <f t="shared" si="86"/>
        <v>-19.642089964267473</v>
      </c>
      <c r="AP156" s="889">
        <f t="shared" si="86"/>
        <v>7.3973783195945408</v>
      </c>
      <c r="AQ156" s="1013">
        <f t="shared" si="86"/>
        <v>76.504242993350189</v>
      </c>
      <c r="AR156" s="889">
        <f t="shared" si="86"/>
        <v>1.6323662500000002</v>
      </c>
      <c r="AS156" s="889">
        <f t="shared" si="86"/>
        <v>1.7395714035000003</v>
      </c>
      <c r="AT156" s="889">
        <f t="shared" si="86"/>
        <v>1.8422004420161562</v>
      </c>
      <c r="AU156" s="889">
        <f t="shared" si="86"/>
        <v>1.9517001514061125</v>
      </c>
      <c r="AV156" s="889">
        <f t="shared" si="86"/>
        <v>2.0685747316375585</v>
      </c>
      <c r="AW156" s="889">
        <f t="shared" si="87"/>
        <v>9.2344129785598259</v>
      </c>
      <c r="AX156" s="1013">
        <f t="shared" si="87"/>
        <v>13.205127716959499</v>
      </c>
      <c r="AY156" s="889">
        <f t="shared" si="87"/>
        <v>0.33437499999999998</v>
      </c>
      <c r="AZ156" s="889">
        <f t="shared" si="87"/>
        <v>22.661875000000002</v>
      </c>
      <c r="BA156" s="889">
        <f t="shared" si="87"/>
        <v>-4.6212500000000007</v>
      </c>
      <c r="BB156" s="889">
        <f t="shared" si="87"/>
        <v>1.1706249999999998</v>
      </c>
      <c r="BC156" s="1013">
        <f t="shared" si="87"/>
        <v>5.9174999999999986</v>
      </c>
      <c r="BD156" s="889"/>
      <c r="BE156" s="765">
        <f t="shared" si="88"/>
        <v>1977</v>
      </c>
      <c r="BF156" s="889" t="e">
        <f t="shared" si="88"/>
        <v>#VALUE!</v>
      </c>
      <c r="BG156" s="889">
        <f t="shared" si="88"/>
        <v>3.3066666666666662</v>
      </c>
    </row>
    <row r="157" spans="1:59" x14ac:dyDescent="0.2">
      <c r="I157" s="708"/>
      <c r="J157" s="572"/>
      <c r="K157" s="1012"/>
      <c r="L157" s="572"/>
      <c r="M157" s="572"/>
      <c r="N157" s="572"/>
      <c r="R157" s="572"/>
      <c r="S157" s="572"/>
      <c r="T157" s="572"/>
      <c r="U157" s="572"/>
      <c r="V157" s="572"/>
      <c r="W157" s="572"/>
      <c r="X157" s="572"/>
      <c r="AN157" s="1014"/>
      <c r="AO157" s="572"/>
      <c r="BC157" s="708"/>
      <c r="BD157" s="664"/>
    </row>
    <row r="158" spans="1:59" x14ac:dyDescent="0.2">
      <c r="I158" s="1011"/>
      <c r="J158" s="1009"/>
      <c r="K158" s="1012"/>
      <c r="L158" s="1009"/>
      <c r="M158" s="1009"/>
      <c r="N158" s="1009"/>
      <c r="O158" s="1009"/>
      <c r="P158" s="1009"/>
      <c r="Q158" s="1009"/>
      <c r="R158" s="1009"/>
      <c r="S158" s="1009"/>
      <c r="T158" s="1009"/>
      <c r="U158" s="1009"/>
      <c r="V158" s="1009"/>
      <c r="W158" s="1009"/>
      <c r="X158" s="1009"/>
    </row>
    <row r="159" spans="1:59" x14ac:dyDescent="0.2">
      <c r="I159" s="1011"/>
      <c r="J159" s="1009"/>
      <c r="K159" s="1012"/>
      <c r="L159" s="1009"/>
      <c r="M159" s="1009"/>
      <c r="N159" s="1009"/>
      <c r="O159" s="1009"/>
      <c r="P159" s="1009"/>
      <c r="Q159" s="1009"/>
      <c r="R159" s="1009"/>
      <c r="S159" s="1009"/>
      <c r="T159" s="1009"/>
      <c r="U159" s="1009"/>
      <c r="V159" s="1009"/>
      <c r="W159" s="1009"/>
      <c r="X159" s="1009"/>
    </row>
    <row r="160" spans="1:59" x14ac:dyDescent="0.2">
      <c r="K160" s="1008"/>
    </row>
    <row r="161" spans="11:11" x14ac:dyDescent="0.2">
      <c r="K161" s="637"/>
    </row>
    <row r="162" spans="11:11" x14ac:dyDescent="0.2">
      <c r="K162" s="637"/>
    </row>
    <row r="163" spans="11:11" x14ac:dyDescent="0.2">
      <c r="K163" s="637"/>
    </row>
    <row r="164" spans="11:11" x14ac:dyDescent="0.2">
      <c r="K164" s="637"/>
    </row>
  </sheetData>
  <sheetProtection selectLockedCells="1" selectUnlockedCells="1"/>
  <autoFilter ref="A6:BG6">
    <sortState ref="A7:BG141">
      <sortCondition ref="B6"/>
    </sortState>
  </autoFilter>
  <mergeCells count="2">
    <mergeCell ref="AZ4:BC4"/>
    <mergeCell ref="P5:Q5"/>
  </mergeCells>
  <conditionalFormatting sqref="R7:V141">
    <cfRule type="cellIs" dxfId="67" priority="26" stopIfTrue="1" operator="lessThan">
      <formula>2</formula>
    </cfRule>
  </conditionalFormatting>
  <conditionalFormatting sqref="AQ7:AQ141">
    <cfRule type="cellIs" dxfId="66" priority="24" stopIfTrue="1" operator="lessThan">
      <formula>0</formula>
    </cfRule>
  </conditionalFormatting>
  <conditionalFormatting sqref="AP7:AP141">
    <cfRule type="cellIs" dxfId="65" priority="22" stopIfTrue="1" operator="greaterThan">
      <formula>11.99</formula>
    </cfRule>
    <cfRule type="cellIs" dxfId="64" priority="23" stopIfTrue="1" operator="lessThan">
      <formula>8</formula>
    </cfRule>
  </conditionalFormatting>
  <conditionalFormatting sqref="J7:J141">
    <cfRule type="cellIs" dxfId="63" priority="19" stopIfTrue="1" operator="greaterThan">
      <formula>10</formula>
    </cfRule>
    <cfRule type="cellIs" dxfId="62" priority="20" stopIfTrue="1" operator="lessThan">
      <formula>2</formula>
    </cfRule>
  </conditionalFormatting>
  <hyperlinks>
    <hyperlink ref="C2" r:id="rId1"/>
  </hyperlinks>
  <pageMargins left="0.2" right="0.2" top="0.44027777777777777" bottom="0.45" header="0.51180555555555551" footer="0.51180555555555551"/>
  <pageSetup firstPageNumber="0" orientation="landscape" horizontalDpi="300" verticalDpi="300" r:id="rId2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255"/>
  <sheetViews>
    <sheetView workbookViewId="0">
      <pane xSplit="2" ySplit="6" topLeftCell="C7" activePane="bottomRight" state="frozen"/>
      <selection pane="topRight" activeCell="C1" sqref="C1"/>
      <selection pane="bottomLeft" activeCell="A7" sqref="A7"/>
      <selection pane="bottomRight"/>
    </sheetView>
  </sheetViews>
  <sheetFormatPr defaultColWidth="8.85546875" defaultRowHeight="12.75" x14ac:dyDescent="0.2"/>
  <cols>
    <col min="1" max="1" width="18" style="572" customWidth="1"/>
    <col min="2" max="2" width="6" style="708" customWidth="1"/>
    <col min="3" max="3" width="12.28515625" style="572" customWidth="1"/>
    <col min="4" max="4" width="13.85546875" style="572" customWidth="1"/>
    <col min="5" max="5" width="4.85546875" style="664" customWidth="1"/>
    <col min="6" max="6" width="3.7109375" style="664" customWidth="1"/>
    <col min="7" max="7" width="3.85546875" style="572" customWidth="1"/>
    <col min="8" max="8" width="4" style="572" customWidth="1"/>
    <col min="9" max="9" width="6.7109375" style="572" customWidth="1"/>
    <col min="10" max="10" width="5.140625" style="644" customWidth="1"/>
    <col min="11" max="11" width="8.42578125" style="572" bestFit="1" customWidth="1"/>
    <col min="12" max="12" width="7.5703125" style="765" customWidth="1"/>
    <col min="13" max="13" width="8.7109375" style="664" bestFit="1" customWidth="1"/>
    <col min="14" max="14" width="4.5703125" style="664" customWidth="1"/>
    <col min="15" max="15" width="7.5703125" style="572" customWidth="1"/>
    <col min="16" max="17" width="7.7109375" style="572" customWidth="1"/>
    <col min="18" max="18" width="6.42578125" style="664" bestFit="1" customWidth="1"/>
    <col min="19" max="22" width="6" style="743" customWidth="1"/>
    <col min="23" max="24" width="7.42578125" style="743" customWidth="1"/>
    <col min="25" max="25" width="12.5703125" style="572" customWidth="1"/>
    <col min="26" max="26" width="7.85546875" style="644" customWidth="1"/>
    <col min="27" max="27" width="6.140625" style="572" customWidth="1"/>
    <col min="28" max="28" width="4.5703125" style="572" customWidth="1"/>
    <col min="29" max="29" width="5.42578125" style="622" bestFit="1" customWidth="1"/>
    <col min="30" max="30" width="6.140625" style="622" customWidth="1"/>
    <col min="31" max="31" width="7.140625" style="622" bestFit="1" customWidth="1"/>
    <col min="32" max="32" width="7.7109375" style="622" customWidth="1"/>
    <col min="33" max="33" width="8.7109375" style="622" customWidth="1"/>
    <col min="34" max="34" width="8.5703125" style="622" bestFit="1" customWidth="1"/>
    <col min="35" max="35" width="8.5703125" style="622" customWidth="1"/>
    <col min="36" max="36" width="8" style="622" bestFit="1" customWidth="1"/>
    <col min="37" max="37" width="8" style="622" customWidth="1"/>
    <col min="38" max="38" width="9.7109375" style="622" customWidth="1"/>
    <col min="39" max="39" width="6" style="622" bestFit="1" customWidth="1"/>
    <col min="40" max="40" width="6.42578125" style="622" customWidth="1"/>
    <col min="41" max="41" width="7" style="644" customWidth="1"/>
    <col min="42" max="43" width="7" style="572" customWidth="1"/>
    <col min="44" max="44" width="5.28515625" style="811" customWidth="1"/>
    <col min="45" max="48" width="5.28515625" style="812" customWidth="1"/>
    <col min="49" max="50" width="5.42578125" style="812" customWidth="1"/>
    <col min="51" max="51" width="5.28515625" style="644" customWidth="1"/>
    <col min="52" max="55" width="6.7109375" style="572" customWidth="1"/>
    <col min="56" max="56" width="8.85546875" style="960"/>
    <col min="57" max="58" width="8.85546875" style="664"/>
    <col min="59" max="16384" width="8.85546875" style="572"/>
  </cols>
  <sheetData>
    <row r="1" spans="1:59" ht="12.75" customHeight="1" x14ac:dyDescent="0.2">
      <c r="A1" s="111" t="s">
        <v>394</v>
      </c>
      <c r="B1" s="707"/>
      <c r="C1" s="616" t="s">
        <v>1</v>
      </c>
      <c r="E1" s="700"/>
      <c r="G1" s="605"/>
      <c r="H1" s="400"/>
      <c r="I1" s="400"/>
      <c r="J1" s="736" t="s">
        <v>3652</v>
      </c>
      <c r="K1" s="571"/>
      <c r="L1" s="619"/>
      <c r="N1" s="694"/>
      <c r="P1" s="571"/>
      <c r="Q1" s="693"/>
      <c r="R1" s="618"/>
      <c r="S1" s="742"/>
      <c r="T1" s="742"/>
      <c r="W1" s="742"/>
      <c r="Y1" s="571"/>
      <c r="Z1" s="736" t="s">
        <v>2</v>
      </c>
      <c r="AC1" s="621" t="s">
        <v>4207</v>
      </c>
      <c r="AG1" s="748"/>
      <c r="AJ1" s="621"/>
      <c r="AK1" s="621"/>
      <c r="AL1" s="749"/>
      <c r="AO1" s="780" t="s">
        <v>4185</v>
      </c>
      <c r="AP1" s="400"/>
      <c r="AQ1" s="691"/>
      <c r="AR1" s="805" t="s">
        <v>5</v>
      </c>
      <c r="AS1" s="638"/>
      <c r="AT1" s="638"/>
      <c r="AU1" s="638"/>
      <c r="AV1" s="638"/>
      <c r="AW1" s="638"/>
      <c r="AX1" s="638"/>
      <c r="AY1" s="785" t="s">
        <v>6</v>
      </c>
      <c r="BD1" s="959" t="s">
        <v>1864</v>
      </c>
    </row>
    <row r="2" spans="1:59" ht="12.75" customHeight="1" x14ac:dyDescent="0.2">
      <c r="A2" s="617" t="s">
        <v>7</v>
      </c>
      <c r="B2" s="707"/>
      <c r="C2" s="15" t="s">
        <v>4237</v>
      </c>
      <c r="D2" s="617"/>
      <c r="E2" s="698"/>
      <c r="F2" s="698"/>
      <c r="G2" s="400"/>
      <c r="H2" s="400"/>
      <c r="I2" s="400"/>
      <c r="J2" s="784" t="s">
        <v>4232</v>
      </c>
      <c r="K2" s="571"/>
      <c r="L2" s="619"/>
      <c r="N2" s="694"/>
      <c r="P2" s="571"/>
      <c r="Q2" s="618"/>
      <c r="R2" s="698"/>
      <c r="S2" s="744"/>
      <c r="T2" s="744"/>
      <c r="W2" s="744"/>
      <c r="Y2" s="571"/>
      <c r="Z2" s="784" t="s">
        <v>4233</v>
      </c>
      <c r="AO2" s="781" t="s">
        <v>10</v>
      </c>
      <c r="AP2" s="400"/>
      <c r="AR2" s="781" t="s">
        <v>11</v>
      </c>
      <c r="AS2" s="638"/>
      <c r="AT2" s="638"/>
      <c r="AU2" s="638"/>
      <c r="AV2" s="638"/>
      <c r="AW2" s="638"/>
      <c r="AX2" s="638"/>
      <c r="AY2" s="777" t="s">
        <v>14</v>
      </c>
    </row>
    <row r="3" spans="1:59" ht="12.75" customHeight="1" x14ac:dyDescent="0.2">
      <c r="A3" s="958" t="s">
        <v>4488</v>
      </c>
      <c r="B3" s="775"/>
      <c r="D3" s="617"/>
      <c r="E3" s="698"/>
      <c r="F3" s="698"/>
      <c r="G3" s="400"/>
      <c r="H3" s="400"/>
      <c r="I3" s="400"/>
      <c r="J3" s="790" t="s">
        <v>12</v>
      </c>
      <c r="K3" s="571"/>
      <c r="L3" s="572"/>
      <c r="N3" s="698"/>
      <c r="P3" s="571"/>
      <c r="Q3" s="738" t="s">
        <v>8</v>
      </c>
      <c r="R3" s="698"/>
      <c r="S3" s="745"/>
      <c r="T3" s="745"/>
      <c r="W3" s="745"/>
      <c r="X3" s="746"/>
      <c r="Y3" s="571"/>
      <c r="AE3" s="623"/>
      <c r="AF3" s="623"/>
      <c r="AG3" s="623"/>
      <c r="AH3" s="623"/>
      <c r="AI3" s="623"/>
      <c r="AJ3" s="623"/>
      <c r="AK3" s="623"/>
      <c r="AL3" s="623"/>
      <c r="AM3" s="623"/>
      <c r="AN3" s="623"/>
      <c r="AO3" s="701"/>
      <c r="AP3" s="400"/>
      <c r="AR3" s="806" t="s">
        <v>13</v>
      </c>
      <c r="AS3" s="638"/>
      <c r="AT3" s="638"/>
      <c r="AU3" s="638"/>
      <c r="AV3" s="638"/>
      <c r="AW3" s="638"/>
      <c r="AX3" s="638"/>
      <c r="BA3" s="620"/>
      <c r="BB3" s="620"/>
      <c r="BC3" s="620"/>
    </row>
    <row r="4" spans="1:59" ht="12.75" customHeight="1" x14ac:dyDescent="0.2">
      <c r="A4" s="750"/>
      <c r="B4" s="571"/>
      <c r="C4" s="537"/>
      <c r="D4" s="571"/>
      <c r="E4" s="751"/>
      <c r="F4" s="751"/>
      <c r="G4" s="571"/>
      <c r="H4" s="571"/>
      <c r="I4" s="571"/>
      <c r="J4" s="791" t="s">
        <v>4446</v>
      </c>
      <c r="K4" s="537"/>
      <c r="L4" s="572"/>
      <c r="N4" s="526"/>
      <c r="O4" s="695"/>
      <c r="P4" s="537"/>
      <c r="R4" s="526"/>
      <c r="T4" s="745"/>
      <c r="W4" s="745"/>
      <c r="Y4" s="537"/>
      <c r="Z4" s="778" t="s">
        <v>15</v>
      </c>
      <c r="AA4" s="537"/>
      <c r="AB4" s="537"/>
      <c r="AC4" s="929"/>
      <c r="AD4" s="929"/>
      <c r="AE4" s="929"/>
      <c r="AF4" s="929"/>
      <c r="AG4" s="929"/>
      <c r="AH4" s="929"/>
      <c r="AI4" s="929"/>
      <c r="AJ4" s="929"/>
      <c r="AK4" s="929"/>
      <c r="AL4" s="929"/>
      <c r="AM4" s="929"/>
      <c r="AN4" s="929"/>
      <c r="AO4" s="701"/>
      <c r="AP4" s="400"/>
      <c r="AQ4" s="752"/>
      <c r="AR4" s="1020" t="s">
        <v>4447</v>
      </c>
      <c r="AS4" s="807"/>
      <c r="AT4" s="807"/>
      <c r="AU4" s="807"/>
      <c r="AV4" s="807"/>
      <c r="AW4" s="753" t="s">
        <v>19</v>
      </c>
      <c r="AX4" s="807"/>
      <c r="AZ4" s="1222" t="s">
        <v>20</v>
      </c>
      <c r="BA4" s="1223"/>
      <c r="BB4" s="1223"/>
      <c r="BC4" s="1224"/>
    </row>
    <row r="5" spans="1:59" ht="12.75" customHeight="1" x14ac:dyDescent="0.2">
      <c r="A5" s="537" t="s">
        <v>21</v>
      </c>
      <c r="B5" s="704" t="s">
        <v>22</v>
      </c>
      <c r="C5" s="585"/>
      <c r="D5" s="537"/>
      <c r="E5" s="754" t="s">
        <v>23</v>
      </c>
      <c r="F5" s="754" t="s">
        <v>24</v>
      </c>
      <c r="G5" s="753" t="s">
        <v>25</v>
      </c>
      <c r="H5" s="585"/>
      <c r="I5" s="755">
        <v>43585</v>
      </c>
      <c r="J5" s="696" t="s">
        <v>26</v>
      </c>
      <c r="K5" s="526" t="s">
        <v>4229</v>
      </c>
      <c r="L5" s="639" t="s">
        <v>4183</v>
      </c>
      <c r="M5" s="585"/>
      <c r="N5" s="526" t="s">
        <v>28</v>
      </c>
      <c r="O5" s="526" t="s">
        <v>4230</v>
      </c>
      <c r="P5" s="1225" t="s">
        <v>4235</v>
      </c>
      <c r="Q5" s="1225"/>
      <c r="R5" s="526" t="s">
        <v>27</v>
      </c>
      <c r="S5" s="699" t="s">
        <v>42</v>
      </c>
      <c r="T5" s="699" t="s">
        <v>42</v>
      </c>
      <c r="U5" s="699" t="s">
        <v>42</v>
      </c>
      <c r="V5" s="699" t="s">
        <v>42</v>
      </c>
      <c r="W5" s="699" t="s">
        <v>41</v>
      </c>
      <c r="X5" s="699" t="s">
        <v>36</v>
      </c>
      <c r="Y5" s="756" t="s">
        <v>29</v>
      </c>
      <c r="Z5" s="696" t="s">
        <v>30</v>
      </c>
      <c r="AA5" s="526" t="s">
        <v>32</v>
      </c>
      <c r="AB5" s="526" t="s">
        <v>33</v>
      </c>
      <c r="AC5" s="740" t="s">
        <v>32</v>
      </c>
      <c r="AD5" s="740"/>
      <c r="AE5" s="740" t="s">
        <v>32</v>
      </c>
      <c r="AF5" s="740" t="s">
        <v>35</v>
      </c>
      <c r="AG5" s="740" t="s">
        <v>32</v>
      </c>
      <c r="AH5" s="740" t="s">
        <v>32</v>
      </c>
      <c r="AI5" s="740" t="s">
        <v>4208</v>
      </c>
      <c r="AJ5" s="740" t="s">
        <v>36</v>
      </c>
      <c r="AK5" s="740" t="s">
        <v>4209</v>
      </c>
      <c r="AL5" s="740" t="s">
        <v>38</v>
      </c>
      <c r="AM5" s="740" t="s">
        <v>39</v>
      </c>
      <c r="AN5" s="740" t="s">
        <v>40</v>
      </c>
      <c r="AO5" s="782" t="s">
        <v>47</v>
      </c>
      <c r="AP5" s="585" t="s">
        <v>48</v>
      </c>
      <c r="AQ5" s="526" t="s">
        <v>31</v>
      </c>
      <c r="AR5" s="784" t="s">
        <v>49</v>
      </c>
      <c r="AS5" s="807"/>
      <c r="AT5" s="807"/>
      <c r="AU5" s="807"/>
      <c r="AV5" s="807"/>
      <c r="AW5" s="753" t="s">
        <v>50</v>
      </c>
      <c r="AX5" s="807"/>
      <c r="AY5" s="786" t="s">
        <v>51</v>
      </c>
      <c r="AZ5" s="813" t="s">
        <v>52</v>
      </c>
      <c r="BA5" s="758" t="s">
        <v>52</v>
      </c>
      <c r="BB5" s="758" t="s">
        <v>53</v>
      </c>
      <c r="BC5" s="814" t="s">
        <v>54</v>
      </c>
      <c r="BE5" s="585" t="s">
        <v>4300</v>
      </c>
      <c r="BF5" s="585" t="s">
        <v>4302</v>
      </c>
      <c r="BG5" s="664" t="s">
        <v>32</v>
      </c>
    </row>
    <row r="6" spans="1:59" s="774" customFormat="1" ht="12.75" customHeight="1" thickBot="1" x14ac:dyDescent="0.25">
      <c r="A6" s="766" t="s">
        <v>55</v>
      </c>
      <c r="B6" s="776" t="s">
        <v>56</v>
      </c>
      <c r="C6" s="767" t="s">
        <v>95</v>
      </c>
      <c r="D6" s="767" t="s">
        <v>57</v>
      </c>
      <c r="E6" s="768" t="s">
        <v>58</v>
      </c>
      <c r="F6" s="768" t="s">
        <v>59</v>
      </c>
      <c r="G6" s="769" t="s">
        <v>60</v>
      </c>
      <c r="H6" s="769" t="s">
        <v>61</v>
      </c>
      <c r="I6" s="767" t="s">
        <v>62</v>
      </c>
      <c r="J6" s="779" t="s">
        <v>63</v>
      </c>
      <c r="K6" s="767" t="s">
        <v>71</v>
      </c>
      <c r="L6" s="770" t="s">
        <v>4184</v>
      </c>
      <c r="M6" s="769" t="s">
        <v>4231</v>
      </c>
      <c r="N6" s="769" t="s">
        <v>69</v>
      </c>
      <c r="O6" s="767" t="s">
        <v>72</v>
      </c>
      <c r="P6" s="767" t="s">
        <v>67</v>
      </c>
      <c r="Q6" s="767" t="s">
        <v>68</v>
      </c>
      <c r="R6" s="767" t="s">
        <v>66</v>
      </c>
      <c r="S6" s="771" t="s">
        <v>87</v>
      </c>
      <c r="T6" s="771" t="s">
        <v>88</v>
      </c>
      <c r="U6" s="771" t="s">
        <v>51</v>
      </c>
      <c r="V6" s="771" t="s">
        <v>89</v>
      </c>
      <c r="W6" s="771" t="s">
        <v>86</v>
      </c>
      <c r="X6" s="771" t="s">
        <v>85</v>
      </c>
      <c r="Y6" s="766" t="s">
        <v>1865</v>
      </c>
      <c r="Z6" s="779" t="s">
        <v>72</v>
      </c>
      <c r="AA6" s="767" t="s">
        <v>74</v>
      </c>
      <c r="AB6" s="767" t="s">
        <v>75</v>
      </c>
      <c r="AC6" s="772" t="s">
        <v>76</v>
      </c>
      <c r="AD6" s="772" t="s">
        <v>34</v>
      </c>
      <c r="AE6" s="772" t="s">
        <v>77</v>
      </c>
      <c r="AF6" s="772" t="s">
        <v>78</v>
      </c>
      <c r="AG6" s="772" t="s">
        <v>79</v>
      </c>
      <c r="AH6" s="772" t="s">
        <v>80</v>
      </c>
      <c r="AI6" s="772" t="s">
        <v>80</v>
      </c>
      <c r="AJ6" s="772" t="s">
        <v>80</v>
      </c>
      <c r="AK6" s="772" t="s">
        <v>80</v>
      </c>
      <c r="AL6" s="772" t="s">
        <v>82</v>
      </c>
      <c r="AM6" s="772" t="s">
        <v>83</v>
      </c>
      <c r="AN6" s="772" t="s">
        <v>84</v>
      </c>
      <c r="AO6" s="783" t="s">
        <v>96</v>
      </c>
      <c r="AP6" s="769" t="s">
        <v>97</v>
      </c>
      <c r="AQ6" s="767" t="s">
        <v>73</v>
      </c>
      <c r="AR6" s="808">
        <v>2019</v>
      </c>
      <c r="AS6" s="809">
        <v>2020</v>
      </c>
      <c r="AT6" s="809">
        <v>2021</v>
      </c>
      <c r="AU6" s="809">
        <v>2022</v>
      </c>
      <c r="AV6" s="809">
        <v>2023</v>
      </c>
      <c r="AW6" s="769" t="s">
        <v>98</v>
      </c>
      <c r="AX6" s="769" t="s">
        <v>99</v>
      </c>
      <c r="AY6" s="787" t="s">
        <v>100</v>
      </c>
      <c r="AZ6" s="815" t="s">
        <v>101</v>
      </c>
      <c r="BA6" s="773" t="s">
        <v>102</v>
      </c>
      <c r="BB6" s="773" t="s">
        <v>103</v>
      </c>
      <c r="BC6" s="816" t="s">
        <v>103</v>
      </c>
      <c r="BD6" s="779" t="s">
        <v>4298</v>
      </c>
      <c r="BE6" s="769" t="s">
        <v>4301</v>
      </c>
      <c r="BF6" s="769" t="s">
        <v>4303</v>
      </c>
      <c r="BG6" s="883" t="s">
        <v>4424</v>
      </c>
    </row>
    <row r="7" spans="1:59" ht="11.25" customHeight="1" x14ac:dyDescent="0.2">
      <c r="A7" s="609" t="s">
        <v>397</v>
      </c>
      <c r="B7" s="853" t="s">
        <v>398</v>
      </c>
      <c r="C7" s="988" t="s">
        <v>247</v>
      </c>
      <c r="D7" s="988" t="s">
        <v>4351</v>
      </c>
      <c r="E7" s="792">
        <v>16</v>
      </c>
      <c r="F7" s="526">
        <v>221</v>
      </c>
      <c r="G7" s="526" t="s">
        <v>106</v>
      </c>
      <c r="H7" s="526" t="s">
        <v>106</v>
      </c>
      <c r="I7" s="924">
        <v>55.69</v>
      </c>
      <c r="J7" s="702">
        <f t="shared" ref="J7:J70" si="0">(M7/I7)*100</f>
        <v>0.25139163224995514</v>
      </c>
      <c r="K7" s="927">
        <v>3.5000000000000003E-2</v>
      </c>
      <c r="L7" s="639">
        <v>4</v>
      </c>
      <c r="M7" s="693">
        <f t="shared" ref="M7:M70" si="1">K7*L7</f>
        <v>0.14000000000000001</v>
      </c>
      <c r="N7" s="921" t="s">
        <v>190</v>
      </c>
      <c r="O7" s="795">
        <v>0.03</v>
      </c>
      <c r="P7" s="915">
        <v>43453</v>
      </c>
      <c r="Q7" s="915">
        <v>43472</v>
      </c>
      <c r="R7" s="693">
        <f t="shared" ref="R7:R70" si="2">(K7-O7)/O7*100</f>
        <v>16.666666666666682</v>
      </c>
      <c r="S7" s="759">
        <f>IF(INDEX(Historical!$D$7:$D$1437,MATCH(B7,Historical!$B$7:$B$1446,0))=0,"n/a",(INDEX(Historical!$C$7:$C$1437,MATCH(B7,Historical!$B$7:$B$1446,0))/INDEX(Historical!$D$7:$D$1437,MATCH(B7,Historical!$B$7:$B$1446,0))-1)*100)</f>
        <v>9.0909090909090828</v>
      </c>
      <c r="T7" s="759">
        <f>IF(INDEX(Historical!$F$7:$F$1430,MATCH(B7,Historical!$B$7:$B$1446,0))=0,"n/a",((INDEX(Historical!$C$7:$C$1437,MATCH(B7,Historical!$B$7:$B$1446,0))/INDEX(Historical!$F$7:$F$1430,MATCH(B7,Historical!$B$7:$B$1446,0)))^(1/3)-1)*100)</f>
        <v>8.4803632603543733</v>
      </c>
      <c r="U7" s="759">
        <f>IF(INDEX(Historical!$H$7:$H$1430,MATCH(B7,Historical!$B$7:$B$1446,0))=0,"n/a",((INDEX(Historical!$C$7:$C$1437,MATCH(B7,Historical!$B$7:$B$1446,0))/INDEX(Historical!$H$7:$H$1430,MATCH(B7,Historical!$B$7:$B$1446,0)))^(1/5)-1)*100)</f>
        <v>12.030033714161736</v>
      </c>
      <c r="V7" s="759">
        <f>IF(INDEX(Historical!$O$7:$O$1430,MATCH(B7,Historical!$B$7:$B$1446,0))=0,"n/a",((INDEX(Historical!$C$7:$C$1437,MATCH(B7,Historical!$B$7:$B$1446,0))/INDEX(Historical!$O$7:$O$1430,MATCH(B7,Historical!$B$7:$B$1446,0)))^(1/10)-1)*100)</f>
        <v>10.894220834176149</v>
      </c>
      <c r="W7" s="760">
        <f t="shared" ref="W7:W70" si="3">IF(OR(U7&lt;=0,U7="n/a",V7&lt;=0,V7="n/a"),"n/a",U7/V7)</f>
        <v>1.1042582941243893</v>
      </c>
      <c r="X7" s="761">
        <f t="shared" ref="X7:X70" si="4">IF(OR(AJ7&lt;=0,AJ7="n/a",U7&lt;=0,U7="n/a"),"n/a",U7/AJ7)</f>
        <v>1.0109272028707341</v>
      </c>
      <c r="Y7" s="710"/>
      <c r="Z7" s="702">
        <f t="shared" ref="Z7:Z70" si="5">IF(OR(AC7&lt;0.01,AC7="n/a"),"n/a",M7/AC7*100)</f>
        <v>5.0359712230215834</v>
      </c>
      <c r="AA7" s="935">
        <f t="shared" ref="AA7:AA70" si="6">IF(OR(AC7&lt;0.01,AC7="n/a"),"n/a",I7/AC7)</f>
        <v>20.032374100719426</v>
      </c>
      <c r="AB7" s="639">
        <v>12</v>
      </c>
      <c r="AC7" s="916">
        <v>2.78</v>
      </c>
      <c r="AD7" s="916">
        <v>1.67</v>
      </c>
      <c r="AE7" s="916">
        <v>1.02</v>
      </c>
      <c r="AF7" s="916">
        <v>2.0699999999999998</v>
      </c>
      <c r="AG7" s="916">
        <v>11.3</v>
      </c>
      <c r="AH7" s="916">
        <v>28.499999999999996</v>
      </c>
      <c r="AI7" s="916">
        <v>15.14</v>
      </c>
      <c r="AJ7" s="916">
        <v>11.899999999999999</v>
      </c>
      <c r="AK7" s="916">
        <v>12</v>
      </c>
      <c r="AL7" s="928">
        <v>3910</v>
      </c>
      <c r="AM7" s="922">
        <v>1.2</v>
      </c>
      <c r="AN7" s="916">
        <v>0.23</v>
      </c>
      <c r="AO7" s="802">
        <f t="shared" ref="AO7:AO70" si="7">IF(U7="n/a","n/a",IF(AA7&lt;0,"n/a",IF(AA7="n/a","n/a",J7+U7-AA7)))</f>
        <v>-7.7509487543077356</v>
      </c>
      <c r="AP7" s="803">
        <f t="shared" ref="AP7:AP70" si="8">IF(U7="n/a","n/a",J7+U7)</f>
        <v>12.281425346411691</v>
      </c>
      <c r="AQ7" s="936">
        <f t="shared" ref="AQ7:AQ70" si="9">IF(OR(AC7&lt;0.01,AF7="n/a"),"n/a",(I7/SQRT(22.5*AC7*(I7/AF7))-1)*100)</f>
        <v>35.756341187665598</v>
      </c>
      <c r="AR7" s="702">
        <f>INDEX(Historical!$C$7:$C$1437,MATCH(B7,Historical!$B$7:$B$1446,0))*IF(AH7="n/a",1.03,IF(AH7&lt;0,1.01,IF(AH7&gt;10,1.1,(1+AH7/100))))</f>
        <v>0.13200000000000001</v>
      </c>
      <c r="AS7" s="935">
        <f t="shared" ref="AS7:AS70" si="10">IF($AI7="n/a",1.03*AR7,IF($AI7&lt;0,1.01*AR7,IF($AI7&gt;10,1.1*AR7,(1+$AI7/100)*AR7)))</f>
        <v>0.14520000000000002</v>
      </c>
      <c r="AT7" s="935">
        <f t="shared" ref="AT7:AV26" si="11">IF($AK7="n/a",1.03*AS7,IF($AK7&lt;0,1.01*AS7,IF($AK7&gt;10,1.1*AS7,(1+$AK7/100)*AS7)))</f>
        <v>0.15972000000000003</v>
      </c>
      <c r="AU7" s="935">
        <f t="shared" si="11"/>
        <v>0.17569200000000004</v>
      </c>
      <c r="AV7" s="935">
        <f t="shared" si="11"/>
        <v>0.19326120000000005</v>
      </c>
      <c r="AW7" s="702">
        <f t="shared" ref="AW7:AW70" si="12">SUM(AR7:AV7)</f>
        <v>0.80587320000000007</v>
      </c>
      <c r="AX7" s="810">
        <f t="shared" ref="AX7:AX70" si="13">AW7/I7*100</f>
        <v>1.4470698509606754</v>
      </c>
      <c r="AY7" s="991">
        <v>0.49</v>
      </c>
      <c r="AZ7" s="922">
        <v>43.64</v>
      </c>
      <c r="BA7" s="922">
        <v>-6.7299999999999995</v>
      </c>
      <c r="BB7" s="922">
        <v>4.6500000000000004</v>
      </c>
      <c r="BC7" s="922">
        <v>12.85</v>
      </c>
      <c r="BE7" s="664">
        <v>2004</v>
      </c>
      <c r="BF7" s="946" t="e">
        <f t="shared" ref="BF7" si="14">#VALUE!</f>
        <v>#VALUE!</v>
      </c>
      <c r="BG7" s="931">
        <v>7.0000000000000009</v>
      </c>
    </row>
    <row r="8" spans="1:59" ht="11.25" customHeight="1" x14ac:dyDescent="0.2">
      <c r="A8" s="609" t="s">
        <v>421</v>
      </c>
      <c r="B8" s="925" t="s">
        <v>422</v>
      </c>
      <c r="C8" s="988" t="s">
        <v>154</v>
      </c>
      <c r="D8" s="988" t="s">
        <v>4355</v>
      </c>
      <c r="E8" s="792">
        <v>14</v>
      </c>
      <c r="F8" s="526">
        <v>275</v>
      </c>
      <c r="G8" s="526" t="s">
        <v>106</v>
      </c>
      <c r="H8" s="526" t="s">
        <v>106</v>
      </c>
      <c r="I8" s="924">
        <v>74.760000000000005</v>
      </c>
      <c r="J8" s="702">
        <f t="shared" si="0"/>
        <v>2.1401819154628141</v>
      </c>
      <c r="K8" s="927">
        <v>0.4</v>
      </c>
      <c r="L8" s="639">
        <v>4</v>
      </c>
      <c r="M8" s="693">
        <f t="shared" si="1"/>
        <v>1.6</v>
      </c>
      <c r="N8" s="921" t="s">
        <v>423</v>
      </c>
      <c r="O8" s="795">
        <v>0.38</v>
      </c>
      <c r="P8" s="915">
        <v>43420</v>
      </c>
      <c r="Q8" s="915">
        <v>43437</v>
      </c>
      <c r="R8" s="693">
        <f t="shared" si="2"/>
        <v>5.2631578947368469</v>
      </c>
      <c r="S8" s="759">
        <f>IF(INDEX(Historical!$D$7:$D$1437,MATCH(B8,Historical!$B$7:$B$1446,0))=0,"n/a",(INDEX(Historical!$C$7:$C$1437,MATCH(B8,Historical!$B$7:$B$1446,0))/INDEX(Historical!$D$7:$D$1437,MATCH(B8,Historical!$B$7:$B$1446,0))-1)*100)</f>
        <v>4.4067796610169463</v>
      </c>
      <c r="T8" s="759">
        <f>IF(INDEX(Historical!$F$7:$F$1430,MATCH(B8,Historical!$B$7:$B$1446,0))=0,"n/a",((INDEX(Historical!$C$7:$C$1437,MATCH(B8,Historical!$B$7:$B$1446,0))/INDEX(Historical!$F$7:$F$1430,MATCH(B8,Historical!$B$7:$B$1446,0)))^(1/3)-1)*100)</f>
        <v>8.3706762661827092</v>
      </c>
      <c r="U8" s="759">
        <f>IF(INDEX(Historical!$H$7:$H$1430,MATCH(B8,Historical!$B$7:$B$1446,0))=0,"n/a",((INDEX(Historical!$C$7:$C$1437,MATCH(B8,Historical!$B$7:$B$1446,0))/INDEX(Historical!$H$7:$H$1430,MATCH(B8,Historical!$B$7:$B$1446,0)))^(1/5)-1)*100)</f>
        <v>12.227922266533264</v>
      </c>
      <c r="V8" s="759">
        <f>IF(INDEX(Historical!$O$7:$O$1430,MATCH(B8,Historical!$B$7:$B$1446,0))=0,"n/a",((INDEX(Historical!$C$7:$C$1437,MATCH(B8,Historical!$B$7:$B$1446,0))/INDEX(Historical!$O$7:$O$1430,MATCH(B8,Historical!$B$7:$B$1446,0)))^(1/10)-1)*100)</f>
        <v>25.217992117745247</v>
      </c>
      <c r="W8" s="760">
        <f t="shared" si="3"/>
        <v>0.48488881309185566</v>
      </c>
      <c r="X8" s="761">
        <f t="shared" si="4"/>
        <v>0.6869619250861384</v>
      </c>
      <c r="Y8" s="712"/>
      <c r="Z8" s="702">
        <f t="shared" si="5"/>
        <v>30.947775628626694</v>
      </c>
      <c r="AA8" s="935">
        <f t="shared" si="6"/>
        <v>14.460348162475823</v>
      </c>
      <c r="AB8" s="639">
        <v>9</v>
      </c>
      <c r="AC8" s="916">
        <v>5.17</v>
      </c>
      <c r="AD8" s="916">
        <v>1.68</v>
      </c>
      <c r="AE8" s="916">
        <v>0.09</v>
      </c>
      <c r="AF8" s="916">
        <v>5.2</v>
      </c>
      <c r="AG8" s="918">
        <v>38.800000000000004</v>
      </c>
      <c r="AH8" s="918">
        <v>188.6</v>
      </c>
      <c r="AI8" s="918">
        <v>8.24</v>
      </c>
      <c r="AJ8" s="916">
        <v>17.8</v>
      </c>
      <c r="AK8" s="916">
        <v>8.6199999999999992</v>
      </c>
      <c r="AL8" s="928">
        <v>15710</v>
      </c>
      <c r="AM8" s="922">
        <v>0.2</v>
      </c>
      <c r="AN8" s="916">
        <v>1.53</v>
      </c>
      <c r="AO8" s="802">
        <f t="shared" si="7"/>
        <v>-9.2243980479745247E-2</v>
      </c>
      <c r="AP8" s="803">
        <f t="shared" si="8"/>
        <v>14.368104181996078</v>
      </c>
      <c r="AQ8" s="936">
        <f t="shared" si="9"/>
        <v>82.809932194159003</v>
      </c>
      <c r="AR8" s="702">
        <f>INDEX(Historical!$C$7:$C$1437,MATCH(B8,Historical!$B$7:$B$1446,0))*IF(AH8="n/a",1.03,IF(AH8&lt;0,1.01,IF(AH8&gt;10,1.1,(1+AH8/100))))</f>
        <v>1.6940000000000002</v>
      </c>
      <c r="AS8" s="935">
        <f t="shared" si="10"/>
        <v>1.8335856000000001</v>
      </c>
      <c r="AT8" s="935">
        <f t="shared" si="11"/>
        <v>1.9916406787200003</v>
      </c>
      <c r="AU8" s="935">
        <f t="shared" si="11"/>
        <v>2.1633201052256643</v>
      </c>
      <c r="AV8" s="935">
        <f t="shared" si="11"/>
        <v>2.3497982982961165</v>
      </c>
      <c r="AW8" s="702">
        <f t="shared" si="12"/>
        <v>10.032344682241781</v>
      </c>
      <c r="AX8" s="810">
        <f t="shared" si="13"/>
        <v>13.419401661639622</v>
      </c>
      <c r="AY8" s="991">
        <v>1.07</v>
      </c>
      <c r="AZ8" s="922">
        <v>7.79</v>
      </c>
      <c r="BA8" s="922">
        <v>-21.310000000000002</v>
      </c>
      <c r="BB8" s="922">
        <v>-4.5999999999999996</v>
      </c>
      <c r="BC8" s="922">
        <v>-10.31</v>
      </c>
      <c r="BE8" s="664">
        <v>2006</v>
      </c>
      <c r="BF8" s="946" t="e">
        <f>#VALUE!</f>
        <v>#VALUE!</v>
      </c>
      <c r="BG8" s="931">
        <v>3.1</v>
      </c>
    </row>
    <row r="9" spans="1:59" ht="11.25" customHeight="1" x14ac:dyDescent="0.2">
      <c r="A9" s="609" t="s">
        <v>399</v>
      </c>
      <c r="B9" s="926" t="s">
        <v>400</v>
      </c>
      <c r="C9" s="988" t="s">
        <v>4224</v>
      </c>
      <c r="D9" s="988" t="s">
        <v>4359</v>
      </c>
      <c r="E9" s="792">
        <v>14</v>
      </c>
      <c r="F9" s="526">
        <v>273</v>
      </c>
      <c r="G9" s="526" t="s">
        <v>106</v>
      </c>
      <c r="H9" s="526" t="s">
        <v>106</v>
      </c>
      <c r="I9" s="924">
        <v>182.67</v>
      </c>
      <c r="J9" s="702">
        <f t="shared" si="0"/>
        <v>1.598510976077079</v>
      </c>
      <c r="K9" s="927">
        <v>1.46</v>
      </c>
      <c r="L9" s="639">
        <v>2</v>
      </c>
      <c r="M9" s="693">
        <f t="shared" si="1"/>
        <v>2.92</v>
      </c>
      <c r="N9" s="921" t="s">
        <v>401</v>
      </c>
      <c r="O9" s="795">
        <v>1.33</v>
      </c>
      <c r="P9" s="915">
        <v>43390</v>
      </c>
      <c r="Q9" s="915">
        <v>43419</v>
      </c>
      <c r="R9" s="693">
        <f t="shared" si="2"/>
        <v>9.7744360902255547</v>
      </c>
      <c r="S9" s="759">
        <f>IF(INDEX(Historical!$D$7:$D$1437,MATCH(B9,Historical!$B$7:$B$1446,0))=0,"n/a",(INDEX(Historical!$C$7:$C$1437,MATCH(B9,Historical!$B$7:$B$1446,0))/INDEX(Historical!$D$7:$D$1437,MATCH(B9,Historical!$B$7:$B$1446,0))-1)*100)</f>
        <v>4.8872180451127845</v>
      </c>
      <c r="T9" s="759">
        <f>IF(INDEX(Historical!$F$7:$F$1430,MATCH(B9,Historical!$B$7:$B$1446,0))=0,"n/a",((INDEX(Historical!$C$7:$C$1437,MATCH(B9,Historical!$B$7:$B$1446,0))/INDEX(Historical!$F$7:$F$1430,MATCH(B9,Historical!$B$7:$B$1446,0)))^(1/3)-1)*100)</f>
        <v>9.586262193147066</v>
      </c>
      <c r="U9" s="759">
        <f>IF(INDEX(Historical!$H$7:$H$1430,MATCH(B9,Historical!$B$7:$B$1446,0))=0,"n/a",((INDEX(Historical!$C$7:$C$1437,MATCH(B9,Historical!$B$7:$B$1446,0))/INDEX(Historical!$H$7:$H$1430,MATCH(B9,Historical!$B$7:$B$1446,0)))^(1/5)-1)*100)</f>
        <v>9.9033653104016359</v>
      </c>
      <c r="V9" s="759">
        <f>IF(INDEX(Historical!$O$7:$O$1430,MATCH(B9,Historical!$B$7:$B$1446,0))=0,"n/a",((INDEX(Historical!$C$7:$C$1437,MATCH(B9,Historical!$B$7:$B$1446,0))/INDEX(Historical!$O$7:$O$1430,MATCH(B9,Historical!$B$7:$B$1446,0)))^(1/10)-1)*100)</f>
        <v>18.758148989220235</v>
      </c>
      <c r="W9" s="760">
        <f t="shared" si="3"/>
        <v>0.52795002940283786</v>
      </c>
      <c r="X9" s="761">
        <f t="shared" si="4"/>
        <v>1.6505608850669393</v>
      </c>
      <c r="Y9" s="926" t="s">
        <v>736</v>
      </c>
      <c r="Z9" s="702">
        <f t="shared" si="5"/>
        <v>42.074927953890487</v>
      </c>
      <c r="AA9" s="935">
        <f t="shared" si="6"/>
        <v>26.321325648414984</v>
      </c>
      <c r="AB9" s="639">
        <v>8</v>
      </c>
      <c r="AC9" s="916">
        <v>6.94</v>
      </c>
      <c r="AD9" s="916">
        <v>2.96</v>
      </c>
      <c r="AE9" s="916">
        <v>2.86</v>
      </c>
      <c r="AF9" s="916">
        <v>8.75</v>
      </c>
      <c r="AG9" s="916">
        <v>38.700000000000003</v>
      </c>
      <c r="AH9" s="916">
        <v>21.5</v>
      </c>
      <c r="AI9" s="916">
        <v>8.85</v>
      </c>
      <c r="AJ9" s="916">
        <v>6</v>
      </c>
      <c r="AK9" s="916">
        <v>8.8800000000000008</v>
      </c>
      <c r="AL9" s="928">
        <v>121880</v>
      </c>
      <c r="AM9" s="922">
        <v>0.2</v>
      </c>
      <c r="AN9" s="916">
        <v>0</v>
      </c>
      <c r="AO9" s="802">
        <f t="shared" si="7"/>
        <v>-14.819449361936268</v>
      </c>
      <c r="AP9" s="803">
        <f t="shared" si="8"/>
        <v>11.501876286478716</v>
      </c>
      <c r="AQ9" s="936">
        <f t="shared" si="9"/>
        <v>219.93860482121747</v>
      </c>
      <c r="AR9" s="702">
        <f>INDEX(Historical!$C$7:$C$1437,MATCH(B9,Historical!$B$7:$B$1446,0))*IF(AH9="n/a",1.03,IF(AH9&lt;0,1.01,IF(AH9&gt;10,1.1,(1+AH9/100))))</f>
        <v>3.0690000000000004</v>
      </c>
      <c r="AS9" s="935">
        <f t="shared" si="10"/>
        <v>3.3406065000000007</v>
      </c>
      <c r="AT9" s="935">
        <f t="shared" si="11"/>
        <v>3.6372523572000008</v>
      </c>
      <c r="AU9" s="935">
        <f t="shared" si="11"/>
        <v>3.9602403665193608</v>
      </c>
      <c r="AV9" s="935">
        <f t="shared" si="11"/>
        <v>4.3119097110662796</v>
      </c>
      <c r="AW9" s="702">
        <f t="shared" si="12"/>
        <v>18.319008934785643</v>
      </c>
      <c r="AX9" s="810">
        <f t="shared" si="13"/>
        <v>10.028471525037304</v>
      </c>
      <c r="AY9" s="991">
        <v>1.1100000000000001</v>
      </c>
      <c r="AZ9" s="922">
        <v>37.730000000000004</v>
      </c>
      <c r="BA9" s="922">
        <v>0.52</v>
      </c>
      <c r="BB9" s="922">
        <v>7.4700000000000006</v>
      </c>
      <c r="BC9" s="922">
        <v>12.57</v>
      </c>
      <c r="BE9" s="664">
        <v>2006</v>
      </c>
      <c r="BF9" s="946" t="e">
        <f>#VALUE!</f>
        <v>#VALUE!</v>
      </c>
      <c r="BG9" s="931">
        <v>17.599999999999998</v>
      </c>
    </row>
    <row r="10" spans="1:59" ht="11.25" customHeight="1" x14ac:dyDescent="0.2">
      <c r="A10" s="609" t="s">
        <v>402</v>
      </c>
      <c r="B10" s="926" t="s">
        <v>403</v>
      </c>
      <c r="C10" s="988" t="s">
        <v>112</v>
      </c>
      <c r="D10" s="988" t="s">
        <v>4356</v>
      </c>
      <c r="E10" s="792">
        <v>16</v>
      </c>
      <c r="F10" s="526">
        <v>222</v>
      </c>
      <c r="G10" s="526" t="s">
        <v>106</v>
      </c>
      <c r="H10" s="526" t="s">
        <v>106</v>
      </c>
      <c r="I10" s="924">
        <v>20.67</v>
      </c>
      <c r="J10" s="702">
        <f t="shared" si="0"/>
        <v>2.3222060957910009</v>
      </c>
      <c r="K10" s="927">
        <v>0.12</v>
      </c>
      <c r="L10" s="639">
        <v>4</v>
      </c>
      <c r="M10" s="693">
        <f t="shared" si="1"/>
        <v>0.48</v>
      </c>
      <c r="N10" s="921" t="s">
        <v>404</v>
      </c>
      <c r="O10" s="795">
        <v>0.11</v>
      </c>
      <c r="P10" s="915">
        <v>43472</v>
      </c>
      <c r="Q10" s="915">
        <v>43494</v>
      </c>
      <c r="R10" s="693">
        <f t="shared" si="2"/>
        <v>9.0909090909090864</v>
      </c>
      <c r="S10" s="759">
        <f>IF(INDEX(Historical!$D$7:$D$1437,MATCH(B10,Historical!$B$7:$B$1446,0))=0,"n/a",(INDEX(Historical!$C$7:$C$1437,MATCH(B10,Historical!$B$7:$B$1446,0))/INDEX(Historical!$D$7:$D$1437,MATCH(B10,Historical!$B$7:$B$1446,0))-1)*100)</f>
        <v>4.761904761904745</v>
      </c>
      <c r="T10" s="759">
        <f>IF(INDEX(Historical!$F$7:$F$1430,MATCH(B10,Historical!$B$7:$B$1446,0))=0,"n/a",((INDEX(Historical!$C$7:$C$1437,MATCH(B10,Historical!$B$7:$B$1446,0))/INDEX(Historical!$F$7:$F$1430,MATCH(B10,Historical!$B$7:$B$1446,0)))^(1/3)-1)*100)</f>
        <v>6.917810999860885</v>
      </c>
      <c r="U10" s="759">
        <f>IF(INDEX(Historical!$H$7:$H$1430,MATCH(B10,Historical!$B$7:$B$1446,0))=0,"n/a",((INDEX(Historical!$C$7:$C$1437,MATCH(B10,Historical!$B$7:$B$1446,0))/INDEX(Historical!$H$7:$H$1430,MATCH(B10,Historical!$B$7:$B$1446,0)))^(1/5)-1)*100)</f>
        <v>7.9608473046602901</v>
      </c>
      <c r="V10" s="759">
        <f>IF(INDEX(Historical!$O$7:$O$1430,MATCH(B10,Historical!$B$7:$B$1446,0))=0,"n/a",((INDEX(Historical!$C$7:$C$1437,MATCH(B10,Historical!$B$7:$B$1446,0))/INDEX(Historical!$O$7:$O$1430,MATCH(B10,Historical!$B$7:$B$1446,0)))^(1/10)-1)*100)</f>
        <v>9.9766218946124816</v>
      </c>
      <c r="W10" s="760">
        <f t="shared" si="3"/>
        <v>0.79795018682218088</v>
      </c>
      <c r="X10" s="761">
        <f t="shared" si="4"/>
        <v>6.123728695892531</v>
      </c>
      <c r="Y10" s="713"/>
      <c r="Z10" s="702">
        <f t="shared" si="5"/>
        <v>36.641221374045799</v>
      </c>
      <c r="AA10" s="935">
        <f t="shared" si="6"/>
        <v>15.778625954198475</v>
      </c>
      <c r="AB10" s="639">
        <v>12</v>
      </c>
      <c r="AC10" s="916">
        <v>1.31</v>
      </c>
      <c r="AD10" s="916">
        <v>1.58</v>
      </c>
      <c r="AE10" s="916">
        <v>0.49</v>
      </c>
      <c r="AF10" s="916">
        <v>1.33</v>
      </c>
      <c r="AG10" s="916">
        <v>6.5</v>
      </c>
      <c r="AH10" s="916">
        <v>-8.6999999999999993</v>
      </c>
      <c r="AI10" s="916">
        <v>11.41</v>
      </c>
      <c r="AJ10" s="916">
        <v>1.3</v>
      </c>
      <c r="AK10" s="916">
        <v>10</v>
      </c>
      <c r="AL10" s="928">
        <v>67.59</v>
      </c>
      <c r="AM10" s="922">
        <v>1.2</v>
      </c>
      <c r="AN10" s="916">
        <v>0.84</v>
      </c>
      <c r="AO10" s="802">
        <f t="shared" si="7"/>
        <v>-5.4955725537471842</v>
      </c>
      <c r="AP10" s="803">
        <f t="shared" si="8"/>
        <v>10.283053400451291</v>
      </c>
      <c r="AQ10" s="936">
        <f t="shared" si="9"/>
        <v>-3.4240137529371273</v>
      </c>
      <c r="AR10" s="702">
        <f>INDEX(Historical!$C$7:$C$1437,MATCH(B10,Historical!$B$7:$B$1446,0))*IF(AH10="n/a",1.03,IF(AH10&lt;0,1.01,IF(AH10&gt;10,1.1,(1+AH10/100))))</f>
        <v>0.44440000000000002</v>
      </c>
      <c r="AS10" s="935">
        <f t="shared" si="10"/>
        <v>0.48884000000000005</v>
      </c>
      <c r="AT10" s="935">
        <f t="shared" si="11"/>
        <v>0.53772400000000009</v>
      </c>
      <c r="AU10" s="935">
        <f t="shared" si="11"/>
        <v>0.59149640000000014</v>
      </c>
      <c r="AV10" s="935">
        <f t="shared" si="11"/>
        <v>0.65064604000000026</v>
      </c>
      <c r="AW10" s="702">
        <f t="shared" si="12"/>
        <v>2.7131064400000007</v>
      </c>
      <c r="AX10" s="810">
        <f t="shared" si="13"/>
        <v>13.125817319787133</v>
      </c>
      <c r="AY10" s="991">
        <v>1.28</v>
      </c>
      <c r="AZ10" s="922">
        <v>53.11</v>
      </c>
      <c r="BA10" s="922">
        <v>-12.27</v>
      </c>
      <c r="BB10" s="922">
        <v>15.629999999999999</v>
      </c>
      <c r="BC10" s="922">
        <v>12.64</v>
      </c>
      <c r="BE10" s="664">
        <v>2005</v>
      </c>
      <c r="BF10" s="946" t="e">
        <f>#VALUE!</f>
        <v>#VALUE!</v>
      </c>
      <c r="BG10" s="931">
        <v>3</v>
      </c>
    </row>
    <row r="11" spans="1:59" ht="11.25" customHeight="1" x14ac:dyDescent="0.2">
      <c r="A11" s="609" t="s">
        <v>427</v>
      </c>
      <c r="B11" s="925" t="s">
        <v>428</v>
      </c>
      <c r="C11" s="988" t="s">
        <v>4224</v>
      </c>
      <c r="D11" s="988" t="s">
        <v>4360</v>
      </c>
      <c r="E11" s="792">
        <v>17</v>
      </c>
      <c r="F11" s="526">
        <v>199</v>
      </c>
      <c r="G11" s="526" t="s">
        <v>106</v>
      </c>
      <c r="H11" s="526" t="s">
        <v>106</v>
      </c>
      <c r="I11" s="924">
        <v>116.24</v>
      </c>
      <c r="J11" s="702">
        <f t="shared" si="0"/>
        <v>1.858224363386098</v>
      </c>
      <c r="K11" s="927">
        <v>0.54</v>
      </c>
      <c r="L11" s="639">
        <v>4</v>
      </c>
      <c r="M11" s="693">
        <f t="shared" si="1"/>
        <v>2.16</v>
      </c>
      <c r="N11" s="921" t="s">
        <v>327</v>
      </c>
      <c r="O11" s="795">
        <v>0.48</v>
      </c>
      <c r="P11" s="915">
        <v>43524</v>
      </c>
      <c r="Q11" s="915">
        <v>43536</v>
      </c>
      <c r="R11" s="693">
        <f t="shared" si="2"/>
        <v>12.500000000000011</v>
      </c>
      <c r="S11" s="759">
        <f>IF(INDEX(Historical!$D$7:$D$1437,MATCH(B11,Historical!$B$7:$B$1446,0))=0,"n/a",(INDEX(Historical!$C$7:$C$1437,MATCH(B11,Historical!$B$7:$B$1446,0))/INDEX(Historical!$D$7:$D$1437,MATCH(B11,Historical!$B$7:$B$1446,0))-1)*100)</f>
        <v>6.6666666666666652</v>
      </c>
      <c r="T11" s="759">
        <f>IF(INDEX(Historical!$F$7:$F$1430,MATCH(B11,Historical!$B$7:$B$1446,0))=0,"n/a",((INDEX(Historical!$C$7:$C$1437,MATCH(B11,Historical!$B$7:$B$1446,0))/INDEX(Historical!$F$7:$F$1430,MATCH(B11,Historical!$B$7:$B$1446,0)))^(1/3)-1)*100)</f>
        <v>6.2658569182611146</v>
      </c>
      <c r="U11" s="759">
        <f>IF(INDEX(Historical!$H$7:$H$1430,MATCH(B11,Historical!$B$7:$B$1446,0))=0,"n/a",((INDEX(Historical!$C$7:$C$1437,MATCH(B11,Historical!$B$7:$B$1446,0))/INDEX(Historical!$H$7:$H$1430,MATCH(B11,Historical!$B$7:$B$1446,0)))^(1/5)-1)*100)</f>
        <v>7.1402027941006807</v>
      </c>
      <c r="V11" s="759">
        <f>IF(INDEX(Historical!$O$7:$O$1430,MATCH(B11,Historical!$B$7:$B$1446,0))=0,"n/a",((INDEX(Historical!$C$7:$C$1437,MATCH(B11,Historical!$B$7:$B$1446,0))/INDEX(Historical!$O$7:$O$1430,MATCH(B11,Historical!$B$7:$B$1446,0)))^(1/10)-1)*100)</f>
        <v>9.4260348858074661</v>
      </c>
      <c r="W11" s="760">
        <f t="shared" si="3"/>
        <v>0.75749802335778504</v>
      </c>
      <c r="X11" s="761">
        <f t="shared" si="4"/>
        <v>0.51368365425184748</v>
      </c>
      <c r="Y11" s="925"/>
      <c r="Z11" s="702">
        <f t="shared" si="5"/>
        <v>50.704225352112687</v>
      </c>
      <c r="AA11" s="935">
        <f t="shared" si="6"/>
        <v>27.28638497652582</v>
      </c>
      <c r="AB11" s="639">
        <v>10</v>
      </c>
      <c r="AC11" s="916">
        <v>4.26</v>
      </c>
      <c r="AD11" s="916">
        <v>2.92</v>
      </c>
      <c r="AE11" s="916">
        <v>6.97</v>
      </c>
      <c r="AF11" s="916">
        <v>3.7</v>
      </c>
      <c r="AG11" s="916" t="s">
        <v>137</v>
      </c>
      <c r="AH11" s="916">
        <v>99</v>
      </c>
      <c r="AI11" s="916">
        <v>9.7799999999999994</v>
      </c>
      <c r="AJ11" s="916">
        <v>13.900000000000002</v>
      </c>
      <c r="AK11" s="916">
        <v>9.34</v>
      </c>
      <c r="AL11" s="928">
        <v>43030</v>
      </c>
      <c r="AM11" s="922">
        <v>0.1</v>
      </c>
      <c r="AN11" s="916">
        <v>0.54</v>
      </c>
      <c r="AO11" s="802">
        <f t="shared" si="7"/>
        <v>-18.287957819039043</v>
      </c>
      <c r="AP11" s="803">
        <f t="shared" si="8"/>
        <v>8.9984271574867787</v>
      </c>
      <c r="AQ11" s="936">
        <f t="shared" si="9"/>
        <v>111.82762847093448</v>
      </c>
      <c r="AR11" s="702">
        <f>INDEX(Historical!$C$7:$C$1437,MATCH(B11,Historical!$B$7:$B$1446,0))*IF(AH11="n/a",1.03,IF(AH11&lt;0,1.01,IF(AH11&gt;10,1.1,(1+AH11/100))))</f>
        <v>2.1120000000000001</v>
      </c>
      <c r="AS11" s="935">
        <f t="shared" si="10"/>
        <v>2.3185536</v>
      </c>
      <c r="AT11" s="935">
        <f t="shared" si="11"/>
        <v>2.53510650624</v>
      </c>
      <c r="AU11" s="935">
        <f t="shared" si="11"/>
        <v>2.7718854539228159</v>
      </c>
      <c r="AV11" s="935">
        <f t="shared" si="11"/>
        <v>3.030779555319207</v>
      </c>
      <c r="AW11" s="702">
        <f t="shared" si="12"/>
        <v>12.768325115482021</v>
      </c>
      <c r="AX11" s="810">
        <f t="shared" si="13"/>
        <v>10.984450374640419</v>
      </c>
      <c r="AY11" s="991">
        <v>1.25</v>
      </c>
      <c r="AZ11" s="922">
        <v>51.71</v>
      </c>
      <c r="BA11" s="922">
        <v>-1.94</v>
      </c>
      <c r="BB11" s="922">
        <v>6.3299999999999992</v>
      </c>
      <c r="BC11" s="922">
        <v>21.08</v>
      </c>
      <c r="BE11" s="664">
        <v>2003</v>
      </c>
      <c r="BF11" s="946" t="e">
        <f>#VALUE!</f>
        <v>#VALUE!</v>
      </c>
      <c r="BG11" s="931" t="s">
        <v>137</v>
      </c>
    </row>
    <row r="12" spans="1:59" ht="11.25" customHeight="1" x14ac:dyDescent="0.2">
      <c r="A12" s="609" t="s">
        <v>409</v>
      </c>
      <c r="B12" s="925" t="s">
        <v>410</v>
      </c>
      <c r="C12" s="988" t="s">
        <v>108</v>
      </c>
      <c r="D12" s="988" t="s">
        <v>118</v>
      </c>
      <c r="E12" s="792">
        <v>15</v>
      </c>
      <c r="F12" s="526">
        <v>249</v>
      </c>
      <c r="G12" s="526" t="s">
        <v>106</v>
      </c>
      <c r="H12" s="526" t="s">
        <v>106</v>
      </c>
      <c r="I12" s="924">
        <v>29.41</v>
      </c>
      <c r="J12" s="702">
        <f t="shared" si="0"/>
        <v>0.95205712342740567</v>
      </c>
      <c r="K12" s="927">
        <v>0.28000000000000003</v>
      </c>
      <c r="L12" s="639">
        <v>1</v>
      </c>
      <c r="M12" s="693">
        <f t="shared" si="1"/>
        <v>0.28000000000000003</v>
      </c>
      <c r="N12" s="921" t="s">
        <v>172</v>
      </c>
      <c r="O12" s="795">
        <v>0.26</v>
      </c>
      <c r="P12" s="915">
        <v>43431</v>
      </c>
      <c r="Q12" s="915">
        <v>43446</v>
      </c>
      <c r="R12" s="693">
        <f t="shared" si="2"/>
        <v>7.6923076923076987</v>
      </c>
      <c r="S12" s="759">
        <f>IF(INDEX(Historical!$D$7:$D$1437,MATCH(B12,Historical!$B$7:$B$1446,0))=0,"n/a",(INDEX(Historical!$C$7:$C$1437,MATCH(B12,Historical!$B$7:$B$1446,0))/INDEX(Historical!$D$7:$D$1437,MATCH(B12,Historical!$B$7:$B$1446,0))-1)*100)</f>
        <v>7.6923076923077094</v>
      </c>
      <c r="T12" s="759">
        <f>IF(INDEX(Historical!$F$7:$F$1430,MATCH(B12,Historical!$B$7:$B$1446,0))=0,"n/a",((INDEX(Historical!$C$7:$C$1437,MATCH(B12,Historical!$B$7:$B$1446,0))/INDEX(Historical!$F$7:$F$1430,MATCH(B12,Historical!$B$7:$B$1446,0)))^(1/3)-1)*100)</f>
        <v>8.3706762661827092</v>
      </c>
      <c r="U12" s="759">
        <f>IF(INDEX(Historical!$H$7:$H$1430,MATCH(B12,Historical!$B$7:$B$1446,0))=0,"n/a",((INDEX(Historical!$C$7:$C$1437,MATCH(B12,Historical!$B$7:$B$1446,0))/INDEX(Historical!$H$7:$H$1430,MATCH(B12,Historical!$B$7:$B$1446,0)))^(1/5)-1)*100)</f>
        <v>9.2388464140373152</v>
      </c>
      <c r="V12" s="759">
        <f>IF(INDEX(Historical!$O$7:$O$1430,MATCH(B12,Historical!$B$7:$B$1446,0))=0,"n/a",((INDEX(Historical!$C$7:$C$1437,MATCH(B12,Historical!$B$7:$B$1446,0))/INDEX(Historical!$O$7:$O$1430,MATCH(B12,Historical!$B$7:$B$1446,0)))^(1/10)-1)*100)</f>
        <v>14.869835499703509</v>
      </c>
      <c r="W12" s="760">
        <f t="shared" si="3"/>
        <v>0.62131463486744887</v>
      </c>
      <c r="X12" s="761">
        <f t="shared" si="4"/>
        <v>1.1266885870777212</v>
      </c>
      <c r="Y12" s="926"/>
      <c r="Z12" s="702">
        <f t="shared" si="5"/>
        <v>5.5888223552894214</v>
      </c>
      <c r="AA12" s="935">
        <f t="shared" si="6"/>
        <v>5.8702594810379241</v>
      </c>
      <c r="AB12" s="639">
        <v>12</v>
      </c>
      <c r="AC12" s="916">
        <v>5.01</v>
      </c>
      <c r="AD12" s="916">
        <v>0.59</v>
      </c>
      <c r="AE12" s="916">
        <v>1.7</v>
      </c>
      <c r="AF12" s="916">
        <v>1.1100000000000001</v>
      </c>
      <c r="AG12" s="916">
        <v>18.600000000000001</v>
      </c>
      <c r="AH12" s="916">
        <v>114.9</v>
      </c>
      <c r="AI12" s="916">
        <v>5.55</v>
      </c>
      <c r="AJ12" s="916">
        <v>8.2000000000000011</v>
      </c>
      <c r="AK12" s="916">
        <v>10</v>
      </c>
      <c r="AL12" s="928">
        <v>2630</v>
      </c>
      <c r="AM12" s="922">
        <v>0.8</v>
      </c>
      <c r="AN12" s="916">
        <v>0.31</v>
      </c>
      <c r="AO12" s="802">
        <f t="shared" si="7"/>
        <v>4.3206440564267963</v>
      </c>
      <c r="AP12" s="803">
        <f t="shared" si="8"/>
        <v>10.19090353746472</v>
      </c>
      <c r="AQ12" s="936">
        <f t="shared" si="9"/>
        <v>-46.185553265762891</v>
      </c>
      <c r="AR12" s="702">
        <f>INDEX(Historical!$C$7:$C$1437,MATCH(B12,Historical!$B$7:$B$1446,0))*IF(AH12="n/a",1.03,IF(AH12&lt;0,1.01,IF(AH12&gt;10,1.1,(1+AH12/100))))</f>
        <v>0.30800000000000005</v>
      </c>
      <c r="AS12" s="935">
        <f t="shared" si="10"/>
        <v>0.32509400000000011</v>
      </c>
      <c r="AT12" s="935">
        <f t="shared" si="11"/>
        <v>0.35760340000000013</v>
      </c>
      <c r="AU12" s="935">
        <f t="shared" si="11"/>
        <v>0.39336374000000018</v>
      </c>
      <c r="AV12" s="935">
        <f t="shared" si="11"/>
        <v>0.43270011400000025</v>
      </c>
      <c r="AW12" s="702">
        <f t="shared" si="12"/>
        <v>1.8167612540000007</v>
      </c>
      <c r="AX12" s="810">
        <f t="shared" si="13"/>
        <v>6.1773589051343096</v>
      </c>
      <c r="AY12" s="991">
        <v>2.2599999999999998</v>
      </c>
      <c r="AZ12" s="922">
        <v>16.38</v>
      </c>
      <c r="BA12" s="922">
        <v>-23.74</v>
      </c>
      <c r="BB12" s="922">
        <v>-0.37</v>
      </c>
      <c r="BC12" s="922">
        <v>-9.01</v>
      </c>
      <c r="BE12" s="664">
        <v>2005</v>
      </c>
      <c r="BF12" s="946" t="e">
        <f>#VALUE!</f>
        <v>#VALUE!</v>
      </c>
      <c r="BG12" s="931">
        <v>0.70000000000000007</v>
      </c>
    </row>
    <row r="13" spans="1:59" s="838" customFormat="1" ht="11.25" customHeight="1" x14ac:dyDescent="0.2">
      <c r="A13" s="817" t="s">
        <v>411</v>
      </c>
      <c r="B13" s="846" t="s">
        <v>412</v>
      </c>
      <c r="C13" s="988" t="s">
        <v>108</v>
      </c>
      <c r="D13" s="988" t="s">
        <v>118</v>
      </c>
      <c r="E13" s="818">
        <v>13</v>
      </c>
      <c r="F13" s="526">
        <v>289</v>
      </c>
      <c r="G13" s="1171" t="s">
        <v>106</v>
      </c>
      <c r="H13" s="1171" t="s">
        <v>106</v>
      </c>
      <c r="I13" s="819">
        <v>103.53</v>
      </c>
      <c r="J13" s="820">
        <f t="shared" si="0"/>
        <v>1.5454457645127018</v>
      </c>
      <c r="K13" s="821">
        <v>0.4</v>
      </c>
      <c r="L13" s="822">
        <v>4</v>
      </c>
      <c r="M13" s="823">
        <f t="shared" si="1"/>
        <v>1.6</v>
      </c>
      <c r="N13" s="824" t="s">
        <v>413</v>
      </c>
      <c r="O13" s="825">
        <v>0.35</v>
      </c>
      <c r="P13" s="826">
        <v>43385</v>
      </c>
      <c r="Q13" s="826">
        <v>43398</v>
      </c>
      <c r="R13" s="823">
        <f t="shared" si="2"/>
        <v>14.285714285714299</v>
      </c>
      <c r="S13" s="759">
        <f>IF(INDEX(Historical!$D$7:$D$1437,MATCH(B13,Historical!$B$7:$B$1446,0))=0,"n/a",(INDEX(Historical!$C$7:$C$1437,MATCH(B13,Historical!$B$7:$B$1446,0))/INDEX(Historical!$D$7:$D$1437,MATCH(B13,Historical!$B$7:$B$1446,0))-1)*100)</f>
        <v>12.621359223300965</v>
      </c>
      <c r="T13" s="759">
        <f>IF(INDEX(Historical!$F$7:$F$1430,MATCH(B13,Historical!$B$7:$B$1446,0))=0,"n/a",((INDEX(Historical!$C$7:$C$1437,MATCH(B13,Historical!$B$7:$B$1446,0))/INDEX(Historical!$F$7:$F$1430,MATCH(B13,Historical!$B$7:$B$1446,0)))^(1/3)-1)*100)</f>
        <v>12.07539009754257</v>
      </c>
      <c r="U13" s="759">
        <f>IF(INDEX(Historical!$H$7:$H$1430,MATCH(B13,Historical!$B$7:$B$1446,0))=0,"n/a",((INDEX(Historical!$C$7:$C$1437,MATCH(B13,Historical!$B$7:$B$1446,0))/INDEX(Historical!$H$7:$H$1430,MATCH(B13,Historical!$B$7:$B$1446,0)))^(1/5)-1)*100)</f>
        <v>12.490131476427923</v>
      </c>
      <c r="V13" s="759">
        <f>IF(INDEX(Historical!$O$7:$O$1430,MATCH(B13,Historical!$B$7:$B$1446,0))=0,"n/a",((INDEX(Historical!$C$7:$C$1437,MATCH(B13,Historical!$B$7:$B$1446,0))/INDEX(Historical!$O$7:$O$1430,MATCH(B13,Historical!$B$7:$B$1446,0)))^(1/10)-1)*100)</f>
        <v>11.234574993260459</v>
      </c>
      <c r="W13" s="827">
        <f t="shared" si="3"/>
        <v>1.1117582537764592</v>
      </c>
      <c r="X13" s="828">
        <f t="shared" si="4"/>
        <v>4.9960525905711695</v>
      </c>
      <c r="Y13" s="829"/>
      <c r="Z13" s="820">
        <f t="shared" si="5"/>
        <v>27.397260273972606</v>
      </c>
      <c r="AA13" s="830">
        <f t="shared" si="6"/>
        <v>17.727739726027398</v>
      </c>
      <c r="AB13" s="822">
        <v>12</v>
      </c>
      <c r="AC13" s="831">
        <v>5.84</v>
      </c>
      <c r="AD13" s="831">
        <v>2.9</v>
      </c>
      <c r="AE13" s="831">
        <v>1.29</v>
      </c>
      <c r="AF13" s="831">
        <v>1.86</v>
      </c>
      <c r="AG13" s="831">
        <v>10.4</v>
      </c>
      <c r="AH13" s="831">
        <v>-5.8999999999999995</v>
      </c>
      <c r="AI13" s="831">
        <v>1.3</v>
      </c>
      <c r="AJ13" s="831">
        <v>2.5</v>
      </c>
      <c r="AK13" s="831">
        <v>6.1</v>
      </c>
      <c r="AL13" s="832">
        <v>9220</v>
      </c>
      <c r="AM13" s="833">
        <v>0.70000000000000007</v>
      </c>
      <c r="AN13" s="831">
        <v>0.26</v>
      </c>
      <c r="AO13" s="834">
        <f t="shared" si="7"/>
        <v>-3.692162485086774</v>
      </c>
      <c r="AP13" s="835">
        <f t="shared" si="8"/>
        <v>14.035577240940624</v>
      </c>
      <c r="AQ13" s="836">
        <f t="shared" si="9"/>
        <v>21.057554522009546</v>
      </c>
      <c r="AR13" s="702">
        <f>INDEX(Historical!$C$7:$C$1437,MATCH(B13,Historical!$B$7:$B$1446,0))*IF(AH13="n/a",1.03,IF(AH13&lt;0,1.01,IF(AH13&gt;10,1.1,(1+AH13/100))))</f>
        <v>1.4644999999999999</v>
      </c>
      <c r="AS13" s="830">
        <f t="shared" si="10"/>
        <v>1.4835384999999999</v>
      </c>
      <c r="AT13" s="830">
        <f t="shared" si="11"/>
        <v>1.5740343484999997</v>
      </c>
      <c r="AU13" s="830">
        <f t="shared" si="11"/>
        <v>1.6700504437584995</v>
      </c>
      <c r="AV13" s="830">
        <f t="shared" si="11"/>
        <v>1.7719235208277679</v>
      </c>
      <c r="AW13" s="820">
        <f t="shared" si="12"/>
        <v>7.9640468130862665</v>
      </c>
      <c r="AX13" s="837">
        <f t="shared" si="13"/>
        <v>7.6925015097906559</v>
      </c>
      <c r="AY13" s="992">
        <v>0.88</v>
      </c>
      <c r="AZ13" s="833">
        <v>22.99</v>
      </c>
      <c r="BA13" s="833">
        <v>-9.36</v>
      </c>
      <c r="BB13" s="833">
        <v>5.7799999999999994</v>
      </c>
      <c r="BC13" s="833">
        <v>2.2800000000000002</v>
      </c>
      <c r="BD13" s="961"/>
      <c r="BE13" s="664">
        <v>2007</v>
      </c>
      <c r="BF13" s="946" t="e">
        <f>#VALUE!</f>
        <v>#VALUE!</v>
      </c>
      <c r="BG13" s="893">
        <v>0.8</v>
      </c>
    </row>
    <row r="14" spans="1:59" ht="11.25" customHeight="1" x14ac:dyDescent="0.2">
      <c r="A14" s="537" t="s">
        <v>944</v>
      </c>
      <c r="B14" s="925" t="s">
        <v>945</v>
      </c>
      <c r="C14" s="988" t="s">
        <v>112</v>
      </c>
      <c r="D14" s="988" t="s">
        <v>4366</v>
      </c>
      <c r="E14" s="792">
        <v>10</v>
      </c>
      <c r="F14" s="526">
        <v>335</v>
      </c>
      <c r="G14" s="526" t="s">
        <v>37</v>
      </c>
      <c r="H14" s="526" t="s">
        <v>115</v>
      </c>
      <c r="I14" s="924">
        <v>59.94</v>
      </c>
      <c r="J14" s="702">
        <f t="shared" si="0"/>
        <v>2.0687354020687354</v>
      </c>
      <c r="K14" s="927">
        <v>0.31</v>
      </c>
      <c r="L14" s="639">
        <v>4</v>
      </c>
      <c r="M14" s="693">
        <f t="shared" si="1"/>
        <v>1.24</v>
      </c>
      <c r="N14" s="921" t="s">
        <v>517</v>
      </c>
      <c r="O14" s="795">
        <v>0.3</v>
      </c>
      <c r="P14" s="915">
        <v>43510</v>
      </c>
      <c r="Q14" s="915">
        <v>43524</v>
      </c>
      <c r="R14" s="693">
        <f t="shared" si="2"/>
        <v>3.3333333333333366</v>
      </c>
      <c r="S14" s="759">
        <f>IF(INDEX(Historical!$D$7:$D$1437,MATCH(B14,Historical!$B$7:$B$1446,0))=0,"n/a",(INDEX(Historical!$C$7:$C$1437,MATCH(B14,Historical!$B$7:$B$1446,0))/INDEX(Historical!$D$7:$D$1437,MATCH(B14,Historical!$B$7:$B$1446,0))-1)*100)</f>
        <v>3.4482758620689724</v>
      </c>
      <c r="T14" s="759">
        <f>IF(INDEX(Historical!$F$7:$F$1430,MATCH(B14,Historical!$B$7:$B$1446,0))=0,"n/a",((INDEX(Historical!$C$7:$C$1437,MATCH(B14,Historical!$B$7:$B$1446,0))/INDEX(Historical!$F$7:$F$1430,MATCH(B14,Historical!$B$7:$B$1446,0)))^(1/3)-1)*100)</f>
        <v>3.5744168651286268</v>
      </c>
      <c r="U14" s="759">
        <f>IF(INDEX(Historical!$H$7:$H$1430,MATCH(B14,Historical!$B$7:$B$1446,0))=0,"n/a",((INDEX(Historical!$C$7:$C$1437,MATCH(B14,Historical!$B$7:$B$1446,0))/INDEX(Historical!$H$7:$H$1430,MATCH(B14,Historical!$B$7:$B$1446,0)))^(1/5)-1)*100)</f>
        <v>5.4577943305794463</v>
      </c>
      <c r="V14" s="759">
        <f>IF(INDEX(Historical!$O$7:$O$1430,MATCH(B14,Historical!$B$7:$B$1446,0))=0,"n/a",((INDEX(Historical!$C$7:$C$1437,MATCH(B14,Historical!$B$7:$B$1446,0))/INDEX(Historical!$O$7:$O$1430,MATCH(B14,Historical!$B$7:$B$1446,0)))^(1/10)-1)*100)</f>
        <v>7.1773462536293131</v>
      </c>
      <c r="W14" s="760">
        <f t="shared" si="3"/>
        <v>0.76041953916040284</v>
      </c>
      <c r="X14" s="761">
        <f t="shared" si="4"/>
        <v>1.2128431845732104</v>
      </c>
      <c r="Y14" s="713"/>
      <c r="Z14" s="702">
        <f t="shared" si="5"/>
        <v>34.065934065934066</v>
      </c>
      <c r="AA14" s="935">
        <f t="shared" si="6"/>
        <v>16.467032967032967</v>
      </c>
      <c r="AB14" s="639">
        <v>6</v>
      </c>
      <c r="AC14" s="916">
        <v>3.64</v>
      </c>
      <c r="AD14" s="916">
        <v>1.37</v>
      </c>
      <c r="AE14" s="916">
        <v>0.7</v>
      </c>
      <c r="AF14" s="916">
        <v>2.61</v>
      </c>
      <c r="AG14" s="916">
        <v>18.600000000000001</v>
      </c>
      <c r="AH14" s="916">
        <v>1.7000000000000002</v>
      </c>
      <c r="AI14" s="916">
        <v>13.669999999999998</v>
      </c>
      <c r="AJ14" s="916">
        <v>4.5</v>
      </c>
      <c r="AK14" s="916">
        <v>12</v>
      </c>
      <c r="AL14" s="928">
        <v>2410</v>
      </c>
      <c r="AM14" s="922">
        <v>0.6</v>
      </c>
      <c r="AN14" s="916">
        <v>1.0900000000000001</v>
      </c>
      <c r="AO14" s="802">
        <f t="shared" si="7"/>
        <v>-8.940503234384785</v>
      </c>
      <c r="AP14" s="803">
        <f t="shared" si="8"/>
        <v>7.5265297326481821</v>
      </c>
      <c r="AQ14" s="936">
        <f t="shared" si="9"/>
        <v>38.209110559898484</v>
      </c>
      <c r="AR14" s="702">
        <f>INDEX(Historical!$C$7:$C$1437,MATCH(B14,Historical!$B$7:$B$1446,0))*IF(AH14="n/a",1.03,IF(AH14&lt;0,1.01,IF(AH14&gt;10,1.1,(1+AH14/100))))</f>
        <v>1.2203999999999999</v>
      </c>
      <c r="AS14" s="935">
        <f t="shared" si="10"/>
        <v>1.3424400000000001</v>
      </c>
      <c r="AT14" s="935">
        <f t="shared" si="11"/>
        <v>1.4766840000000001</v>
      </c>
      <c r="AU14" s="935">
        <f t="shared" si="11"/>
        <v>1.6243524000000003</v>
      </c>
      <c r="AV14" s="935">
        <f t="shared" si="11"/>
        <v>1.7867876400000005</v>
      </c>
      <c r="AW14" s="702">
        <f t="shared" si="12"/>
        <v>7.4506640400000013</v>
      </c>
      <c r="AX14" s="810">
        <f t="shared" si="13"/>
        <v>12.430203603603607</v>
      </c>
      <c r="AY14" s="991">
        <v>1.28</v>
      </c>
      <c r="AZ14" s="922">
        <v>18.55</v>
      </c>
      <c r="BA14" s="922">
        <v>-27.21</v>
      </c>
      <c r="BB14" s="922">
        <v>0.83</v>
      </c>
      <c r="BC14" s="922">
        <v>-8.76</v>
      </c>
      <c r="BE14" s="664">
        <v>2010</v>
      </c>
      <c r="BF14" s="946" t="e">
        <f>#VALUE!</f>
        <v>#VALUE!</v>
      </c>
      <c r="BG14" s="931">
        <v>6.9</v>
      </c>
    </row>
    <row r="15" spans="1:59" ht="11.25" customHeight="1" x14ac:dyDescent="0.2">
      <c r="A15" s="609" t="s">
        <v>444</v>
      </c>
      <c r="B15" s="925" t="s">
        <v>445</v>
      </c>
      <c r="C15" s="988" t="s">
        <v>108</v>
      </c>
      <c r="D15" s="988" t="s">
        <v>118</v>
      </c>
      <c r="E15" s="792">
        <v>15</v>
      </c>
      <c r="F15" s="526">
        <v>250</v>
      </c>
      <c r="G15" s="526" t="s">
        <v>106</v>
      </c>
      <c r="H15" s="526" t="s">
        <v>106</v>
      </c>
      <c r="I15" s="924">
        <v>95</v>
      </c>
      <c r="J15" s="702">
        <f t="shared" si="0"/>
        <v>2.5263157894736841</v>
      </c>
      <c r="K15" s="927">
        <v>0.6</v>
      </c>
      <c r="L15" s="639">
        <v>4</v>
      </c>
      <c r="M15" s="693">
        <f t="shared" si="1"/>
        <v>2.4</v>
      </c>
      <c r="N15" s="921" t="s">
        <v>380</v>
      </c>
      <c r="O15" s="795">
        <v>0.56000000000000005</v>
      </c>
      <c r="P15" s="915">
        <v>43427</v>
      </c>
      <c r="Q15" s="915">
        <v>43451</v>
      </c>
      <c r="R15" s="693">
        <f t="shared" si="2"/>
        <v>7.1428571428571281</v>
      </c>
      <c r="S15" s="759">
        <f>IF(INDEX(Historical!$D$7:$D$1437,MATCH(B15,Historical!$B$7:$B$1446,0))=0,"n/a",(INDEX(Historical!$C$7:$C$1437,MATCH(B15,Historical!$B$7:$B$1446,0))/INDEX(Historical!$D$7:$D$1437,MATCH(B15,Historical!$B$7:$B$1446,0))-1)*100)</f>
        <v>6.0465116279069475</v>
      </c>
      <c r="T15" s="759">
        <f>IF(INDEX(Historical!$F$7:$F$1430,MATCH(B15,Historical!$B$7:$B$1446,0))=0,"n/a",((INDEX(Historical!$C$7:$C$1437,MATCH(B15,Historical!$B$7:$B$1446,0))/INDEX(Historical!$F$7:$F$1430,MATCH(B15,Historical!$B$7:$B$1446,0)))^(1/3)-1)*100)</f>
        <v>18.505387107366221</v>
      </c>
      <c r="U15" s="759">
        <f>IF(INDEX(Historical!$H$7:$H$1430,MATCH(B15,Historical!$B$7:$B$1446,0))=0,"n/a",((INDEX(Historical!$C$7:$C$1437,MATCH(B15,Historical!$B$7:$B$1446,0))/INDEX(Historical!$H$7:$H$1430,MATCH(B15,Historical!$B$7:$B$1446,0)))^(1/5)-1)*100)</f>
        <v>18.88654957871243</v>
      </c>
      <c r="V15" s="759">
        <f>IF(INDEX(Historical!$O$7:$O$1430,MATCH(B15,Historical!$B$7:$B$1446,0))=0,"n/a",((INDEX(Historical!$C$7:$C$1437,MATCH(B15,Historical!$B$7:$B$1446,0))/INDEX(Historical!$O$7:$O$1430,MATCH(B15,Historical!$B$7:$B$1446,0)))^(1/10)-1)*100)</f>
        <v>15.492586785551342</v>
      </c>
      <c r="W15" s="760">
        <f t="shared" si="3"/>
        <v>1.2190701165751323</v>
      </c>
      <c r="X15" s="761" t="str">
        <f t="shared" si="4"/>
        <v>n/a</v>
      </c>
      <c r="Y15" s="926"/>
      <c r="Z15" s="702">
        <f t="shared" si="5"/>
        <v>57.971014492753625</v>
      </c>
      <c r="AA15" s="935">
        <f t="shared" si="6"/>
        <v>22.946859903381643</v>
      </c>
      <c r="AB15" s="639">
        <v>12</v>
      </c>
      <c r="AC15" s="916">
        <v>4.1399999999999997</v>
      </c>
      <c r="AD15" s="916">
        <v>1.18</v>
      </c>
      <c r="AE15" s="916">
        <v>0.74</v>
      </c>
      <c r="AF15" s="916">
        <v>1.17</v>
      </c>
      <c r="AG15" s="916">
        <v>4.7</v>
      </c>
      <c r="AH15" s="918">
        <v>-35.4</v>
      </c>
      <c r="AI15" s="918">
        <v>11.33</v>
      </c>
      <c r="AJ15" s="916">
        <v>-8.6999999999999993</v>
      </c>
      <c r="AK15" s="916">
        <v>19.400000000000002</v>
      </c>
      <c r="AL15" s="928">
        <v>5980</v>
      </c>
      <c r="AM15" s="922">
        <v>0.70000000000000007</v>
      </c>
      <c r="AN15" s="916">
        <v>0.39</v>
      </c>
      <c r="AO15" s="802">
        <f t="shared" si="7"/>
        <v>-1.5339945351955286</v>
      </c>
      <c r="AP15" s="803">
        <f t="shared" si="8"/>
        <v>21.412865368186115</v>
      </c>
      <c r="AQ15" s="936">
        <f t="shared" si="9"/>
        <v>9.2353749925291098</v>
      </c>
      <c r="AR15" s="702">
        <f>INDEX(Historical!$C$7:$C$1437,MATCH(B15,Historical!$B$7:$B$1446,0))*IF(AH15="n/a",1.03,IF(AH15&lt;0,1.01,IF(AH15&gt;10,1.1,(1+AH15/100))))</f>
        <v>2.3028</v>
      </c>
      <c r="AS15" s="935">
        <f t="shared" si="10"/>
        <v>2.53308</v>
      </c>
      <c r="AT15" s="935">
        <f t="shared" si="11"/>
        <v>2.7863880000000001</v>
      </c>
      <c r="AU15" s="935">
        <f t="shared" si="11"/>
        <v>3.0650268000000005</v>
      </c>
      <c r="AV15" s="935">
        <f t="shared" si="11"/>
        <v>3.3715294800000009</v>
      </c>
      <c r="AW15" s="702">
        <f t="shared" si="12"/>
        <v>14.058824280000001</v>
      </c>
      <c r="AX15" s="810">
        <f t="shared" si="13"/>
        <v>14.798762400000001</v>
      </c>
      <c r="AY15" s="991">
        <v>0.6</v>
      </c>
      <c r="AZ15" s="922">
        <v>15.42</v>
      </c>
      <c r="BA15" s="922">
        <v>-14.74</v>
      </c>
      <c r="BB15" s="922">
        <v>-2.12</v>
      </c>
      <c r="BC15" s="922">
        <v>-4.46</v>
      </c>
      <c r="BE15" s="664">
        <v>2005</v>
      </c>
      <c r="BF15" s="946" t="e">
        <f>#VALUE!</f>
        <v>#VALUE!</v>
      </c>
      <c r="BG15" s="931">
        <v>0.6</v>
      </c>
    </row>
    <row r="16" spans="1:59" ht="11.25" customHeight="1" x14ac:dyDescent="0.2">
      <c r="A16" s="609" t="s">
        <v>436</v>
      </c>
      <c r="B16" s="925" t="s">
        <v>437</v>
      </c>
      <c r="C16" s="988" t="s">
        <v>128</v>
      </c>
      <c r="D16" s="988" t="s">
        <v>4361</v>
      </c>
      <c r="E16" s="792">
        <v>14</v>
      </c>
      <c r="F16" s="526">
        <v>278</v>
      </c>
      <c r="G16" s="526" t="s">
        <v>106</v>
      </c>
      <c r="H16" s="526" t="s">
        <v>106</v>
      </c>
      <c r="I16" s="924">
        <v>3.33</v>
      </c>
      <c r="J16" s="702">
        <f t="shared" si="0"/>
        <v>3.0030030030030028</v>
      </c>
      <c r="K16" s="927">
        <v>2.5000000000000001E-2</v>
      </c>
      <c r="L16" s="639">
        <v>4</v>
      </c>
      <c r="M16" s="693">
        <f t="shared" si="1"/>
        <v>0.1</v>
      </c>
      <c r="N16" s="921" t="s">
        <v>4082</v>
      </c>
      <c r="O16" s="795">
        <v>2.2499999999999999E-2</v>
      </c>
      <c r="P16" s="915">
        <v>43553</v>
      </c>
      <c r="Q16" s="915">
        <v>43581</v>
      </c>
      <c r="R16" s="693">
        <f t="shared" si="2"/>
        <v>11.111111111111121</v>
      </c>
      <c r="S16" s="759">
        <f>IF(INDEX(Historical!$D$7:$D$1437,MATCH(B16,Historical!$B$7:$B$1446,0))=0,"n/a",(INDEX(Historical!$C$7:$C$1437,MATCH(B16,Historical!$B$7:$B$1446,0))/INDEX(Historical!$D$7:$D$1437,MATCH(B16,Historical!$B$7:$B$1446,0))-1)*100)</f>
        <v>9.375</v>
      </c>
      <c r="T16" s="759">
        <f>IF(INDEX(Historical!$F$7:$F$1430,MATCH(B16,Historical!$B$7:$B$1446,0))=0,"n/a",((INDEX(Historical!$C$7:$C$1437,MATCH(B16,Historical!$B$7:$B$1446,0))/INDEX(Historical!$F$7:$F$1430,MATCH(B16,Historical!$B$7:$B$1446,0)))^(1/3)-1)*100)</f>
        <v>6.2254055032684219</v>
      </c>
      <c r="U16" s="759">
        <f>IF(INDEX(Historical!$H$7:$H$1430,MATCH(B16,Historical!$B$7:$B$1446,0))=0,"n/a",((INDEX(Historical!$C$7:$C$1437,MATCH(B16,Historical!$B$7:$B$1446,0))/INDEX(Historical!$H$7:$H$1430,MATCH(B16,Historical!$B$7:$B$1446,0)))^(1/5)-1)*100)</f>
        <v>10.968813341109108</v>
      </c>
      <c r="V16" s="759">
        <f>IF(INDEX(Historical!$O$7:$O$1430,MATCH(B16,Historical!$B$7:$B$1446,0))=0,"n/a",((INDEX(Historical!$C$7:$C$1437,MATCH(B16,Historical!$B$7:$B$1446,0))/INDEX(Historical!$O$7:$O$1430,MATCH(B16,Historical!$B$7:$B$1446,0)))^(1/10)-1)*100)</f>
        <v>11.773029030687221</v>
      </c>
      <c r="W16" s="760">
        <f t="shared" si="3"/>
        <v>0.93168999350278769</v>
      </c>
      <c r="X16" s="761" t="str">
        <f t="shared" si="4"/>
        <v>n/a</v>
      </c>
      <c r="Y16" s="716"/>
      <c r="Z16" s="702">
        <f t="shared" si="5"/>
        <v>50</v>
      </c>
      <c r="AA16" s="935">
        <f t="shared" si="6"/>
        <v>16.649999999999999</v>
      </c>
      <c r="AB16" s="639">
        <v>12</v>
      </c>
      <c r="AC16" s="916">
        <v>0.2</v>
      </c>
      <c r="AD16" s="916" t="s">
        <v>137</v>
      </c>
      <c r="AE16" s="916">
        <v>2.62</v>
      </c>
      <c r="AF16" s="916">
        <v>7.21</v>
      </c>
      <c r="AG16" s="916">
        <v>40.400000000000006</v>
      </c>
      <c r="AH16" s="916" t="s">
        <v>137</v>
      </c>
      <c r="AI16" s="916" t="s">
        <v>137</v>
      </c>
      <c r="AJ16" s="916" t="s">
        <v>137</v>
      </c>
      <c r="AK16" s="916" t="s">
        <v>137</v>
      </c>
      <c r="AL16" s="928">
        <v>107.77</v>
      </c>
      <c r="AM16" s="922">
        <v>6.8000000000000007</v>
      </c>
      <c r="AN16" s="916">
        <v>0.17499999999999999</v>
      </c>
      <c r="AO16" s="802">
        <f t="shared" si="7"/>
        <v>-2.6781836558878886</v>
      </c>
      <c r="AP16" s="803">
        <f t="shared" si="8"/>
        <v>13.97181634411211</v>
      </c>
      <c r="AQ16" s="936">
        <f t="shared" si="9"/>
        <v>130.98484798791458</v>
      </c>
      <c r="AR16" s="702">
        <f>INDEX(Historical!$C$7:$C$1437,MATCH(B16,Historical!$B$7:$B$1446,0))*IF(AH16="n/a",1.03,IF(AH16&lt;0,1.01,IF(AH16&gt;10,1.1,(1+AH16/100))))</f>
        <v>9.0124999999999997E-2</v>
      </c>
      <c r="AS16" s="935">
        <f t="shared" si="10"/>
        <v>9.2828750000000002E-2</v>
      </c>
      <c r="AT16" s="935">
        <f t="shared" si="11"/>
        <v>9.56136125E-2</v>
      </c>
      <c r="AU16" s="935">
        <f t="shared" si="11"/>
        <v>9.8482020875000006E-2</v>
      </c>
      <c r="AV16" s="935">
        <f t="shared" si="11"/>
        <v>0.10143648150125001</v>
      </c>
      <c r="AW16" s="702">
        <f t="shared" si="12"/>
        <v>0.47848586487625006</v>
      </c>
      <c r="AX16" s="810">
        <f t="shared" si="13"/>
        <v>14.368944891178682</v>
      </c>
      <c r="AY16" s="991">
        <v>0.15</v>
      </c>
      <c r="AZ16" s="922">
        <v>32.142857142857139</v>
      </c>
      <c r="BA16" s="922">
        <v>-4.8571428571428594</v>
      </c>
      <c r="BB16" s="922">
        <v>-0.29940119760478723</v>
      </c>
      <c r="BC16" s="922">
        <v>11.74496644295302</v>
      </c>
      <c r="BD16" s="960" t="s">
        <v>4298</v>
      </c>
      <c r="BE16" s="664">
        <v>2006</v>
      </c>
      <c r="BF16" s="946" t="e">
        <f>#VALUE!</f>
        <v>#VALUE!</v>
      </c>
      <c r="BG16" s="931">
        <v>22.509999999999998</v>
      </c>
    </row>
    <row r="17" spans="1:59" ht="11.25" customHeight="1" x14ac:dyDescent="0.2">
      <c r="A17" s="609" t="s">
        <v>418</v>
      </c>
      <c r="B17" s="925" t="s">
        <v>419</v>
      </c>
      <c r="C17" s="988" t="s">
        <v>108</v>
      </c>
      <c r="D17" s="988" t="s">
        <v>4369</v>
      </c>
      <c r="E17" s="792">
        <v>15</v>
      </c>
      <c r="F17" s="526">
        <v>261</v>
      </c>
      <c r="G17" s="526" t="s">
        <v>115</v>
      </c>
      <c r="H17" s="526" t="s">
        <v>115</v>
      </c>
      <c r="I17" s="924">
        <v>146.77000000000001</v>
      </c>
      <c r="J17" s="702">
        <f t="shared" si="0"/>
        <v>2.6435920147169041</v>
      </c>
      <c r="K17" s="927">
        <v>0.97</v>
      </c>
      <c r="L17" s="639">
        <v>4</v>
      </c>
      <c r="M17" s="693">
        <f t="shared" si="1"/>
        <v>3.88</v>
      </c>
      <c r="N17" s="921" t="s">
        <v>238</v>
      </c>
      <c r="O17" s="795">
        <v>0.9</v>
      </c>
      <c r="P17" s="915">
        <v>43588</v>
      </c>
      <c r="Q17" s="915">
        <v>43602</v>
      </c>
      <c r="R17" s="693">
        <f t="shared" si="2"/>
        <v>7.7777777777777724</v>
      </c>
      <c r="S17" s="759">
        <f>IF(INDEX(Historical!$D$7:$D$1437,MATCH(B17,Historical!$B$7:$B$1446,0))=0,"n/a",(INDEX(Historical!$C$7:$C$1437,MATCH(B17,Historical!$B$7:$B$1446,0))/INDEX(Historical!$D$7:$D$1437,MATCH(B17,Historical!$B$7:$B$1446,0))-1)*100)</f>
        <v>8.9506172839506135</v>
      </c>
      <c r="T17" s="759">
        <f>IF(INDEX(Historical!$F$7:$F$1430,MATCH(B17,Historical!$B$7:$B$1446,0))=0,"n/a",((INDEX(Historical!$C$7:$C$1437,MATCH(B17,Historical!$B$7:$B$1446,0))/INDEX(Historical!$F$7:$F$1430,MATCH(B17,Historical!$B$7:$B$1446,0)))^(1/3)-1)*100)</f>
        <v>10.872791070792021</v>
      </c>
      <c r="U17" s="759">
        <f>IF(INDEX(Historical!$H$7:$H$1430,MATCH(B17,Historical!$B$7:$B$1446,0))=0,"n/a",((INDEX(Historical!$C$7:$C$1437,MATCH(B17,Historical!$B$7:$B$1446,0))/INDEX(Historical!$H$7:$H$1430,MATCH(B17,Historical!$B$7:$B$1446,0)))^(1/5)-1)*100)</f>
        <v>11.922068905729265</v>
      </c>
      <c r="V17" s="759">
        <f>IF(INDEX(Historical!$O$7:$O$1430,MATCH(B17,Historical!$B$7:$B$1446,0))=0,"n/a",((INDEX(Historical!$C$7:$C$1437,MATCH(B17,Historical!$B$7:$B$1446,0))/INDEX(Historical!$O$7:$O$1430,MATCH(B17,Historical!$B$7:$B$1446,0)))^(1/10)-1)*100)</f>
        <v>18.255970605848539</v>
      </c>
      <c r="W17" s="760">
        <f t="shared" si="3"/>
        <v>0.65305039995572045</v>
      </c>
      <c r="X17" s="761">
        <f t="shared" si="4"/>
        <v>0.70129817092525093</v>
      </c>
      <c r="Y17" s="717"/>
      <c r="Z17" s="702">
        <f t="shared" si="5"/>
        <v>29.618320610687022</v>
      </c>
      <c r="AA17" s="935">
        <f t="shared" si="6"/>
        <v>11.203816793893131</v>
      </c>
      <c r="AB17" s="639">
        <v>12</v>
      </c>
      <c r="AC17" s="916">
        <v>13.1</v>
      </c>
      <c r="AD17" s="916">
        <v>0.59</v>
      </c>
      <c r="AE17" s="916">
        <v>1.52</v>
      </c>
      <c r="AF17" s="916">
        <v>3.71</v>
      </c>
      <c r="AG17" s="916">
        <v>30.599999999999998</v>
      </c>
      <c r="AH17" s="916">
        <v>25.900000000000002</v>
      </c>
      <c r="AI17" s="916">
        <v>13</v>
      </c>
      <c r="AJ17" s="916">
        <v>17</v>
      </c>
      <c r="AK17" s="916">
        <v>18.84</v>
      </c>
      <c r="AL17" s="928">
        <v>19660</v>
      </c>
      <c r="AM17" s="922">
        <v>0.4</v>
      </c>
      <c r="AN17" s="916">
        <v>2.93</v>
      </c>
      <c r="AO17" s="802">
        <f t="shared" si="7"/>
        <v>3.3618441265530397</v>
      </c>
      <c r="AP17" s="803">
        <f t="shared" si="8"/>
        <v>14.56566092044617</v>
      </c>
      <c r="AQ17" s="936">
        <f t="shared" si="9"/>
        <v>35.918538193276326</v>
      </c>
      <c r="AR17" s="702">
        <f>INDEX(Historical!$C$7:$C$1437,MATCH(B17,Historical!$B$7:$B$1446,0))*IF(AH17="n/a",1.03,IF(AH17&lt;0,1.01,IF(AH17&gt;10,1.1,(1+AH17/100))))</f>
        <v>3.883</v>
      </c>
      <c r="AS17" s="935">
        <f t="shared" si="10"/>
        <v>4.2713000000000001</v>
      </c>
      <c r="AT17" s="935">
        <f t="shared" si="11"/>
        <v>4.6984300000000001</v>
      </c>
      <c r="AU17" s="935">
        <f t="shared" si="11"/>
        <v>5.1682730000000001</v>
      </c>
      <c r="AV17" s="935">
        <f t="shared" si="11"/>
        <v>5.6851003000000002</v>
      </c>
      <c r="AW17" s="702">
        <f t="shared" si="12"/>
        <v>23.706103300000002</v>
      </c>
      <c r="AX17" s="810">
        <f t="shared" si="13"/>
        <v>16.151872521632487</v>
      </c>
      <c r="AY17" s="991">
        <v>1.91</v>
      </c>
      <c r="AZ17" s="922">
        <v>53.38</v>
      </c>
      <c r="BA17" s="922">
        <v>-4.17</v>
      </c>
      <c r="BB17" s="922">
        <v>9.879999999999999</v>
      </c>
      <c r="BC17" s="922">
        <v>11.53</v>
      </c>
      <c r="BE17" s="664">
        <v>2005</v>
      </c>
      <c r="BF17" s="946" t="e">
        <f>#VALUE!</f>
        <v>#VALUE!</v>
      </c>
      <c r="BG17" s="931">
        <v>1.2</v>
      </c>
    </row>
    <row r="18" spans="1:59" ht="11.25" customHeight="1" x14ac:dyDescent="0.2">
      <c r="A18" s="609" t="s">
        <v>430</v>
      </c>
      <c r="B18" s="925" t="s">
        <v>431</v>
      </c>
      <c r="C18" s="988" t="s">
        <v>128</v>
      </c>
      <c r="D18" s="988" t="s">
        <v>4370</v>
      </c>
      <c r="E18" s="792">
        <v>17</v>
      </c>
      <c r="F18" s="526">
        <v>197</v>
      </c>
      <c r="G18" s="526" t="s">
        <v>37</v>
      </c>
      <c r="H18" s="526" t="s">
        <v>115</v>
      </c>
      <c r="I18" s="924">
        <v>32.700000000000003</v>
      </c>
      <c r="J18" s="702">
        <f t="shared" si="0"/>
        <v>2.0795107033639142</v>
      </c>
      <c r="K18" s="927">
        <v>0.17</v>
      </c>
      <c r="L18" s="639">
        <v>4</v>
      </c>
      <c r="M18" s="693">
        <f t="shared" si="1"/>
        <v>0.68</v>
      </c>
      <c r="N18" s="921" t="s">
        <v>225</v>
      </c>
      <c r="O18" s="795">
        <v>0.16500000000000001</v>
      </c>
      <c r="P18" s="915">
        <v>43465</v>
      </c>
      <c r="Q18" s="915">
        <v>43488</v>
      </c>
      <c r="R18" s="693">
        <f t="shared" si="2"/>
        <v>3.0303030303030329</v>
      </c>
      <c r="S18" s="759">
        <f>IF(INDEX(Historical!$D$7:$D$1437,MATCH(B18,Historical!$B$7:$B$1446,0))=0,"n/a",(INDEX(Historical!$C$7:$C$1437,MATCH(B18,Historical!$B$7:$B$1446,0))/INDEX(Historical!$D$7:$D$1437,MATCH(B18,Historical!$B$7:$B$1446,0))-1)*100)</f>
        <v>3.125</v>
      </c>
      <c r="T18" s="759">
        <f>IF(INDEX(Historical!$F$7:$F$1430,MATCH(B18,Historical!$B$7:$B$1446,0))=0,"n/a",((INDEX(Historical!$C$7:$C$1437,MATCH(B18,Historical!$B$7:$B$1446,0))/INDEX(Historical!$F$7:$F$1430,MATCH(B18,Historical!$B$7:$B$1446,0)))^(1/3)-1)*100)</f>
        <v>5.6295191645437948</v>
      </c>
      <c r="U18" s="759">
        <f>IF(INDEX(Historical!$H$7:$H$1430,MATCH(B18,Historical!$B$7:$B$1446,0))=0,"n/a",((INDEX(Historical!$C$7:$C$1437,MATCH(B18,Historical!$B$7:$B$1446,0))/INDEX(Historical!$H$7:$H$1430,MATCH(B18,Historical!$B$7:$B$1446,0)))^(1/5)-1)*100)</f>
        <v>9.1166550047236292</v>
      </c>
      <c r="V18" s="759">
        <f>IF(INDEX(Historical!$O$7:$O$1430,MATCH(B18,Historical!$B$7:$B$1446,0))=0,"n/a",((INDEX(Historical!$C$7:$C$1437,MATCH(B18,Historical!$B$7:$B$1446,0))/INDEX(Historical!$O$7:$O$1430,MATCH(B18,Historical!$B$7:$B$1446,0)))^(1/10)-1)*100)</f>
        <v>11.782851345916479</v>
      </c>
      <c r="W18" s="760">
        <f t="shared" si="3"/>
        <v>0.77372231364720911</v>
      </c>
      <c r="X18" s="761" t="str">
        <f t="shared" si="4"/>
        <v>n/a</v>
      </c>
      <c r="Y18" s="718"/>
      <c r="Z18" s="702">
        <f t="shared" si="5"/>
        <v>46.57534246575343</v>
      </c>
      <c r="AA18" s="935">
        <f t="shared" si="6"/>
        <v>22.397260273972606</v>
      </c>
      <c r="AB18" s="639">
        <v>12</v>
      </c>
      <c r="AC18" s="916">
        <v>1.46</v>
      </c>
      <c r="AD18" s="916">
        <v>2.8</v>
      </c>
      <c r="AE18" s="916">
        <v>0.35</v>
      </c>
      <c r="AF18" s="916">
        <v>1.1100000000000001</v>
      </c>
      <c r="AG18" s="916">
        <v>5.0999999999999996</v>
      </c>
      <c r="AH18" s="918">
        <v>233.1</v>
      </c>
      <c r="AI18" s="918">
        <v>20.22</v>
      </c>
      <c r="AJ18" s="916">
        <v>-14.399999999999999</v>
      </c>
      <c r="AK18" s="916">
        <v>8</v>
      </c>
      <c r="AL18" s="928">
        <v>1080</v>
      </c>
      <c r="AM18" s="922">
        <v>3.4000000000000004</v>
      </c>
      <c r="AN18" s="916">
        <v>0.87</v>
      </c>
      <c r="AO18" s="802">
        <f t="shared" si="7"/>
        <v>-11.201094565885063</v>
      </c>
      <c r="AP18" s="803">
        <f t="shared" si="8"/>
        <v>11.196165708087543</v>
      </c>
      <c r="AQ18" s="936">
        <f t="shared" si="9"/>
        <v>5.1157222707105321</v>
      </c>
      <c r="AR18" s="702">
        <f>INDEX(Historical!$C$7:$C$1437,MATCH(B18,Historical!$B$7:$B$1446,0))*IF(AH18="n/a",1.03,IF(AH18&lt;0,1.01,IF(AH18&gt;10,1.1,(1+AH18/100))))</f>
        <v>0.72600000000000009</v>
      </c>
      <c r="AS18" s="935">
        <f t="shared" si="10"/>
        <v>0.7986000000000002</v>
      </c>
      <c r="AT18" s="935">
        <f t="shared" si="11"/>
        <v>0.86248800000000025</v>
      </c>
      <c r="AU18" s="935">
        <f t="shared" si="11"/>
        <v>0.93148704000000038</v>
      </c>
      <c r="AV18" s="935">
        <f t="shared" si="11"/>
        <v>1.0060060032000004</v>
      </c>
      <c r="AW18" s="702">
        <f t="shared" si="12"/>
        <v>4.324581043200002</v>
      </c>
      <c r="AX18" s="810">
        <f t="shared" si="13"/>
        <v>13.225018480733949</v>
      </c>
      <c r="AY18" s="991">
        <v>1.24</v>
      </c>
      <c r="AZ18" s="922">
        <v>18.39</v>
      </c>
      <c r="BA18" s="922">
        <v>-21.58</v>
      </c>
      <c r="BB18" s="922">
        <v>-4.29</v>
      </c>
      <c r="BC18" s="922">
        <v>-6.63</v>
      </c>
      <c r="BE18" s="664">
        <v>2003</v>
      </c>
      <c r="BF18" s="946" t="e">
        <f>#VALUE!</f>
        <v>#VALUE!</v>
      </c>
      <c r="BG18" s="931">
        <v>1.7999999999999998</v>
      </c>
    </row>
    <row r="19" spans="1:59" ht="11.25" customHeight="1" x14ac:dyDescent="0.2">
      <c r="A19" s="609" t="s">
        <v>416</v>
      </c>
      <c r="B19" s="925" t="s">
        <v>417</v>
      </c>
      <c r="C19" s="988" t="s">
        <v>131</v>
      </c>
      <c r="D19" s="988" t="s">
        <v>4374</v>
      </c>
      <c r="E19" s="793">
        <v>14</v>
      </c>
      <c r="F19" s="526">
        <v>263</v>
      </c>
      <c r="G19" s="526" t="s">
        <v>106</v>
      </c>
      <c r="H19" s="526" t="s">
        <v>106</v>
      </c>
      <c r="I19" s="924">
        <v>36.26</v>
      </c>
      <c r="J19" s="702">
        <f t="shared" si="0"/>
        <v>10.479867622724766</v>
      </c>
      <c r="K19" s="927">
        <v>0.95</v>
      </c>
      <c r="L19" s="639">
        <v>4</v>
      </c>
      <c r="M19" s="693">
        <f t="shared" si="1"/>
        <v>3.8</v>
      </c>
      <c r="N19" s="921" t="s">
        <v>238</v>
      </c>
      <c r="O19" s="795">
        <v>0.94</v>
      </c>
      <c r="P19" s="917">
        <v>42863</v>
      </c>
      <c r="Q19" s="917">
        <v>42873</v>
      </c>
      <c r="R19" s="693">
        <f t="shared" si="2"/>
        <v>1.0638297872340436</v>
      </c>
      <c r="S19" s="759">
        <f>IF(INDEX(Historical!$D$7:$D$1437,MATCH(B19,Historical!$B$7:$B$1446,0))=0,"n/a",(INDEX(Historical!$C$7:$C$1437,MATCH(B19,Historical!$B$7:$B$1446,0))/INDEX(Historical!$D$7:$D$1437,MATCH(B19,Historical!$B$7:$B$1446,0))-1)*100)</f>
        <v>0.26385224274407815</v>
      </c>
      <c r="T19" s="759">
        <f>IF(INDEX(Historical!$F$7:$F$1430,MATCH(B19,Historical!$B$7:$B$1446,0))=0,"n/a",((INDEX(Historical!$C$7:$C$1437,MATCH(B19,Historical!$B$7:$B$1446,0))/INDEX(Historical!$F$7:$F$1430,MATCH(B19,Historical!$B$7:$B$1446,0)))^(1/3)-1)*100)</f>
        <v>1.4442426808331632</v>
      </c>
      <c r="U19" s="759">
        <f>IF(INDEX(Historical!$H$7:$H$1430,MATCH(B19,Historical!$B$7:$B$1446,0))=0,"n/a",((INDEX(Historical!$C$7:$C$1437,MATCH(B19,Historical!$B$7:$B$1446,0))/INDEX(Historical!$H$7:$H$1430,MATCH(B19,Historical!$B$7:$B$1446,0)))^(1/5)-1)*100)</f>
        <v>2.7375258152926962</v>
      </c>
      <c r="V19" s="759">
        <f>IF(INDEX(Historical!$O$7:$O$1430,MATCH(B19,Historical!$B$7:$B$1446,0))=0,"n/a",((INDEX(Historical!$C$7:$C$1437,MATCH(B19,Historical!$B$7:$B$1446,0))/INDEX(Historical!$O$7:$O$1430,MATCH(B19,Historical!$B$7:$B$1446,0)))^(1/10)-1)*100)</f>
        <v>4.1516866896214699</v>
      </c>
      <c r="W19" s="760">
        <f t="shared" si="3"/>
        <v>0.65937678344949724</v>
      </c>
      <c r="X19" s="761" t="str">
        <f t="shared" si="4"/>
        <v>n/a</v>
      </c>
      <c r="Y19" s="727" t="s">
        <v>4432</v>
      </c>
      <c r="Z19" s="702">
        <f t="shared" si="5"/>
        <v>422.22222222222223</v>
      </c>
      <c r="AA19" s="935">
        <f t="shared" si="6"/>
        <v>40.288888888888884</v>
      </c>
      <c r="AB19" s="639">
        <v>12</v>
      </c>
      <c r="AC19" s="916">
        <v>0.9</v>
      </c>
      <c r="AD19" s="916">
        <v>1.82</v>
      </c>
      <c r="AE19" s="916">
        <v>1.17</v>
      </c>
      <c r="AF19" s="916">
        <v>7.21</v>
      </c>
      <c r="AG19" s="916">
        <v>13.600000000000001</v>
      </c>
      <c r="AH19" s="918">
        <v>22.5</v>
      </c>
      <c r="AI19" s="918">
        <v>15.329999999999998</v>
      </c>
      <c r="AJ19" s="919">
        <v>-6.4</v>
      </c>
      <c r="AK19" s="919">
        <v>22.15</v>
      </c>
      <c r="AL19" s="928">
        <v>3340</v>
      </c>
      <c r="AM19" s="922">
        <v>25.66</v>
      </c>
      <c r="AN19" s="916">
        <v>6.27</v>
      </c>
      <c r="AO19" s="802">
        <f t="shared" si="7"/>
        <v>-27.071495450871421</v>
      </c>
      <c r="AP19" s="803">
        <f t="shared" si="8"/>
        <v>13.217393438017464</v>
      </c>
      <c r="AQ19" s="936">
        <f t="shared" si="9"/>
        <v>259.30976353675601</v>
      </c>
      <c r="AR19" s="702">
        <f>INDEX(Historical!$C$7:$C$1437,MATCH(B19,Historical!$B$7:$B$1446,0))*IF(AH19="n/a",1.03,IF(AH19&lt;0,1.01,IF(AH19&gt;10,1.1,(1+AH19/100))))</f>
        <v>4.18</v>
      </c>
      <c r="AS19" s="935">
        <f t="shared" si="10"/>
        <v>4.5979999999999999</v>
      </c>
      <c r="AT19" s="935">
        <f t="shared" si="11"/>
        <v>5.0578000000000003</v>
      </c>
      <c r="AU19" s="935">
        <f t="shared" si="11"/>
        <v>5.5635800000000009</v>
      </c>
      <c r="AV19" s="935">
        <f t="shared" si="11"/>
        <v>6.1199380000000012</v>
      </c>
      <c r="AW19" s="702">
        <f t="shared" si="12"/>
        <v>25.519318000000002</v>
      </c>
      <c r="AX19" s="810">
        <f t="shared" si="13"/>
        <v>70.378703805846669</v>
      </c>
      <c r="AY19" s="991">
        <v>1.1200000000000001</v>
      </c>
      <c r="AZ19" s="922">
        <v>59.38</v>
      </c>
      <c r="BA19" s="922">
        <v>-17.2</v>
      </c>
      <c r="BB19" s="922">
        <v>15.440000000000001</v>
      </c>
      <c r="BC19" s="922">
        <v>4.1399999999999997</v>
      </c>
      <c r="BE19" s="664">
        <v>2006</v>
      </c>
      <c r="BF19" s="946" t="e">
        <f>#VALUE!</f>
        <v>#VALUE!</v>
      </c>
      <c r="BG19" s="931">
        <v>2.1</v>
      </c>
    </row>
    <row r="20" spans="1:59" ht="11.25" customHeight="1" x14ac:dyDescent="0.2">
      <c r="A20" s="609" t="s">
        <v>446</v>
      </c>
      <c r="B20" s="925" t="s">
        <v>447</v>
      </c>
      <c r="C20" s="988" t="s">
        <v>154</v>
      </c>
      <c r="D20" s="988" t="s">
        <v>4358</v>
      </c>
      <c r="E20" s="792">
        <v>16</v>
      </c>
      <c r="F20" s="526">
        <v>214</v>
      </c>
      <c r="G20" s="526" t="s">
        <v>106</v>
      </c>
      <c r="H20" s="526" t="s">
        <v>106</v>
      </c>
      <c r="I20" s="924">
        <v>880</v>
      </c>
      <c r="J20" s="702">
        <f t="shared" si="0"/>
        <v>0.61363636363636365</v>
      </c>
      <c r="K20" s="927">
        <v>1.35</v>
      </c>
      <c r="L20" s="639">
        <v>4</v>
      </c>
      <c r="M20" s="693">
        <f t="shared" si="1"/>
        <v>5.4</v>
      </c>
      <c r="N20" s="921" t="s">
        <v>152</v>
      </c>
      <c r="O20" s="795">
        <v>1.2</v>
      </c>
      <c r="P20" s="915">
        <v>43356</v>
      </c>
      <c r="Q20" s="915">
        <v>43371</v>
      </c>
      <c r="R20" s="693">
        <f t="shared" si="2"/>
        <v>12.500000000000011</v>
      </c>
      <c r="S20" s="759">
        <f>IF(INDEX(Historical!$D$7:$D$1437,MATCH(B20,Historical!$B$7:$B$1446,0))=0,"n/a",(INDEX(Historical!$C$7:$C$1437,MATCH(B20,Historical!$B$7:$B$1446,0))/INDEX(Historical!$D$7:$D$1437,MATCH(B20,Historical!$B$7:$B$1446,0))-1)*100)</f>
        <v>13.33333333333333</v>
      </c>
      <c r="T20" s="759">
        <f>IF(INDEX(Historical!$F$7:$F$1430,MATCH(B20,Historical!$B$7:$B$1446,0))=0,"n/a",((INDEX(Historical!$C$7:$C$1437,MATCH(B20,Historical!$B$7:$B$1446,0))/INDEX(Historical!$F$7:$F$1430,MATCH(B20,Historical!$B$7:$B$1446,0)))^(1/3)-1)*100)</f>
        <v>15.616214441920405</v>
      </c>
      <c r="U20" s="759">
        <f>IF(INDEX(Historical!$H$7:$H$1430,MATCH(B20,Historical!$B$7:$B$1446,0))=0,"n/a",((INDEX(Historical!$C$7:$C$1437,MATCH(B20,Historical!$B$7:$B$1446,0))/INDEX(Historical!$H$7:$H$1430,MATCH(B20,Historical!$B$7:$B$1446,0)))^(1/5)-1)*100)</f>
        <v>16.271101521949817</v>
      </c>
      <c r="V20" s="759">
        <f>IF(INDEX(Historical!$O$7:$O$1430,MATCH(B20,Historical!$B$7:$B$1446,0))=0,"n/a",((INDEX(Historical!$C$7:$C$1437,MATCH(B20,Historical!$B$7:$B$1446,0))/INDEX(Historical!$O$7:$O$1430,MATCH(B20,Historical!$B$7:$B$1446,0)))^(1/10)-1)*100)</f>
        <v>16.792415891192757</v>
      </c>
      <c r="W20" s="760">
        <f t="shared" si="3"/>
        <v>0.96895536814828664</v>
      </c>
      <c r="X20" s="761">
        <f t="shared" si="4"/>
        <v>2.3581306553550458</v>
      </c>
      <c r="Y20" s="716"/>
      <c r="Z20" s="702">
        <f t="shared" si="5"/>
        <v>29.284164859002171</v>
      </c>
      <c r="AA20" s="935">
        <f t="shared" si="6"/>
        <v>47.722342733188718</v>
      </c>
      <c r="AB20" s="639">
        <v>12</v>
      </c>
      <c r="AC20" s="916">
        <v>18.440000000000001</v>
      </c>
      <c r="AD20" s="916" t="s">
        <v>137</v>
      </c>
      <c r="AE20" s="916">
        <v>10.91</v>
      </c>
      <c r="AF20" s="916">
        <v>7.74</v>
      </c>
      <c r="AG20" s="916">
        <v>17</v>
      </c>
      <c r="AH20" s="916">
        <v>3.3000000000000003</v>
      </c>
      <c r="AI20" s="916" t="s">
        <v>137</v>
      </c>
      <c r="AJ20" s="916">
        <v>6.9</v>
      </c>
      <c r="AK20" s="916" t="s">
        <v>137</v>
      </c>
      <c r="AL20" s="928">
        <v>1660</v>
      </c>
      <c r="AM20" s="922">
        <v>0.89999999999999991</v>
      </c>
      <c r="AN20" s="916">
        <v>0</v>
      </c>
      <c r="AO20" s="802">
        <f t="shared" si="7"/>
        <v>-30.837604847602538</v>
      </c>
      <c r="AP20" s="803">
        <f t="shared" si="8"/>
        <v>16.88473788558618</v>
      </c>
      <c r="AQ20" s="936">
        <f t="shared" si="9"/>
        <v>305.17262864385248</v>
      </c>
      <c r="AR20" s="702">
        <f>INDEX(Historical!$C$7:$C$1437,MATCH(B20,Historical!$B$7:$B$1446,0))*IF(AH20="n/a",1.03,IF(AH20&lt;0,1.01,IF(AH20&gt;10,1.1,(1+AH20/100))))</f>
        <v>5.2682999999999991</v>
      </c>
      <c r="AS20" s="935">
        <f t="shared" si="10"/>
        <v>5.4263489999999992</v>
      </c>
      <c r="AT20" s="935">
        <f t="shared" si="11"/>
        <v>5.5891394699999992</v>
      </c>
      <c r="AU20" s="935">
        <f t="shared" si="11"/>
        <v>5.7568136540999992</v>
      </c>
      <c r="AV20" s="935">
        <f t="shared" si="11"/>
        <v>5.9295180637229992</v>
      </c>
      <c r="AW20" s="702">
        <f t="shared" si="12"/>
        <v>27.970120187822996</v>
      </c>
      <c r="AX20" s="810">
        <f t="shared" si="13"/>
        <v>3.1784227486162497</v>
      </c>
      <c r="AY20" s="991">
        <v>0.43</v>
      </c>
      <c r="AZ20" s="922">
        <v>56.96</v>
      </c>
      <c r="BA20" s="922">
        <v>-7.1800000000000006</v>
      </c>
      <c r="BB20" s="922">
        <v>3.91</v>
      </c>
      <c r="BC20" s="922">
        <v>19.66</v>
      </c>
      <c r="BE20" s="664">
        <v>2003</v>
      </c>
      <c r="BF20" s="946" t="e">
        <f>#VALUE!</f>
        <v>#VALUE!</v>
      </c>
      <c r="BG20" s="931">
        <v>15.4</v>
      </c>
    </row>
    <row r="21" spans="1:59" ht="11.25" customHeight="1" x14ac:dyDescent="0.2">
      <c r="A21" s="537" t="s">
        <v>881</v>
      </c>
      <c r="B21" s="925" t="s">
        <v>882</v>
      </c>
      <c r="C21" s="988" t="s">
        <v>4377</v>
      </c>
      <c r="D21" s="988" t="s">
        <v>1784</v>
      </c>
      <c r="E21" s="792">
        <v>10</v>
      </c>
      <c r="F21" s="526">
        <v>357</v>
      </c>
      <c r="G21" s="526" t="s">
        <v>106</v>
      </c>
      <c r="H21" s="526" t="s">
        <v>106</v>
      </c>
      <c r="I21" s="924">
        <v>48.21</v>
      </c>
      <c r="J21" s="702">
        <f t="shared" si="0"/>
        <v>0.76747562746318188</v>
      </c>
      <c r="K21" s="927">
        <v>0.37</v>
      </c>
      <c r="L21" s="639">
        <v>1</v>
      </c>
      <c r="M21" s="693">
        <f t="shared" si="1"/>
        <v>0.37</v>
      </c>
      <c r="N21" s="921" t="s">
        <v>883</v>
      </c>
      <c r="O21" s="795">
        <v>0.34</v>
      </c>
      <c r="P21" s="915">
        <v>43551</v>
      </c>
      <c r="Q21" s="915">
        <v>43594</v>
      </c>
      <c r="R21" s="693">
        <f t="shared" si="2"/>
        <v>8.8235294117646959</v>
      </c>
      <c r="S21" s="759">
        <f>IF(INDEX(Historical!$D$7:$D$1437,MATCH(B21,Historical!$B$7:$B$1446,0))=0,"n/a",(INDEX(Historical!$C$7:$C$1437,MATCH(B21,Historical!$B$7:$B$1446,0))/INDEX(Historical!$D$7:$D$1437,MATCH(B21,Historical!$B$7:$B$1446,0))-1)*100)</f>
        <v>13.333333333333353</v>
      </c>
      <c r="T21" s="759">
        <f>IF(INDEX(Historical!$F$7:$F$1430,MATCH(B21,Historical!$B$7:$B$1446,0))=0,"n/a",((INDEX(Historical!$C$7:$C$1437,MATCH(B21,Historical!$B$7:$B$1446,0))/INDEX(Historical!$F$7:$F$1430,MATCH(B21,Historical!$B$7:$B$1446,0)))^(1/3)-1)*100)</f>
        <v>13.915728978525355</v>
      </c>
      <c r="U21" s="759">
        <f>IF(INDEX(Historical!$H$7:$H$1430,MATCH(B21,Historical!$B$7:$B$1446,0))=0,"n/a",((INDEX(Historical!$C$7:$C$1437,MATCH(B21,Historical!$B$7:$B$1446,0))/INDEX(Historical!$H$7:$H$1430,MATCH(B21,Historical!$B$7:$B$1446,0)))^(1/5)-1)*100)</f>
        <v>12.34275325950922</v>
      </c>
      <c r="V21" s="759" t="str">
        <f>IF(INDEX(Historical!$O$7:$O$1430,MATCH(B21,Historical!$B$7:$B$1446,0))=0,"n/a",((INDEX(Historical!$C$7:$C$1437,MATCH(B21,Historical!$B$7:$B$1446,0))/INDEX(Historical!$O$7:$O$1430,MATCH(B21,Historical!$B$7:$B$1446,0)))^(1/10)-1)*100)</f>
        <v>n/a</v>
      </c>
      <c r="W21" s="760" t="str">
        <f t="shared" si="3"/>
        <v>n/a</v>
      </c>
      <c r="X21" s="761">
        <f t="shared" si="4"/>
        <v>0.7963066619038206</v>
      </c>
      <c r="Y21" s="926"/>
      <c r="Z21" s="702">
        <f t="shared" si="5"/>
        <v>18.686868686868689</v>
      </c>
      <c r="AA21" s="935">
        <f t="shared" si="6"/>
        <v>24.348484848484848</v>
      </c>
      <c r="AB21" s="639">
        <v>12</v>
      </c>
      <c r="AC21" s="916">
        <v>1.98</v>
      </c>
      <c r="AD21" s="916">
        <v>3.33</v>
      </c>
      <c r="AE21" s="916">
        <v>4.92</v>
      </c>
      <c r="AF21" s="916">
        <v>3.25</v>
      </c>
      <c r="AG21" s="916">
        <v>17.2</v>
      </c>
      <c r="AH21" s="916">
        <v>67</v>
      </c>
      <c r="AI21" s="916">
        <v>17.21</v>
      </c>
      <c r="AJ21" s="916">
        <v>15.5</v>
      </c>
      <c r="AK21" s="916">
        <v>7.3</v>
      </c>
      <c r="AL21" s="928">
        <v>36880</v>
      </c>
      <c r="AM21" s="922">
        <v>0.6</v>
      </c>
      <c r="AN21" s="916">
        <v>0.24</v>
      </c>
      <c r="AO21" s="802">
        <f t="shared" si="7"/>
        <v>-11.238255961512447</v>
      </c>
      <c r="AP21" s="803">
        <f t="shared" si="8"/>
        <v>13.110228886972401</v>
      </c>
      <c r="AQ21" s="936">
        <f t="shared" si="9"/>
        <v>87.536752851364241</v>
      </c>
      <c r="AR21" s="702">
        <f>INDEX(Historical!$C$7:$C$1437,MATCH(B21,Historical!$B$7:$B$1446,0))*IF(AH21="n/a",1.03,IF(AH21&lt;0,1.01,IF(AH21&gt;10,1.1,(1+AH21/100))))</f>
        <v>0.37400000000000005</v>
      </c>
      <c r="AS21" s="935">
        <f t="shared" si="10"/>
        <v>0.4114000000000001</v>
      </c>
      <c r="AT21" s="935">
        <f t="shared" si="11"/>
        <v>0.44143220000000011</v>
      </c>
      <c r="AU21" s="935">
        <f t="shared" si="11"/>
        <v>0.47365675060000012</v>
      </c>
      <c r="AV21" s="935">
        <f t="shared" si="11"/>
        <v>0.50823369339380009</v>
      </c>
      <c r="AW21" s="702">
        <f t="shared" si="12"/>
        <v>2.2087226439938004</v>
      </c>
      <c r="AX21" s="810">
        <f t="shared" si="13"/>
        <v>4.581461613760216</v>
      </c>
      <c r="AY21" s="991">
        <v>0.83</v>
      </c>
      <c r="AZ21" s="922">
        <v>20.979999999999997</v>
      </c>
      <c r="BA21" s="922">
        <v>-43.07</v>
      </c>
      <c r="BB21" s="922">
        <v>6.99</v>
      </c>
      <c r="BC21" s="922">
        <v>-17.64</v>
      </c>
      <c r="BE21" s="664">
        <v>2010</v>
      </c>
      <c r="BF21" s="946" t="e">
        <f>#VALUE!</f>
        <v>#VALUE!</v>
      </c>
      <c r="BG21" s="931">
        <v>10.199999999999999</v>
      </c>
    </row>
    <row r="22" spans="1:59" ht="11.25" customHeight="1" x14ac:dyDescent="0.2">
      <c r="A22" s="537" t="s">
        <v>448</v>
      </c>
      <c r="B22" s="925" t="s">
        <v>449</v>
      </c>
      <c r="C22" s="988" t="s">
        <v>108</v>
      </c>
      <c r="D22" s="988" t="s">
        <v>4373</v>
      </c>
      <c r="E22" s="792">
        <v>18</v>
      </c>
      <c r="F22" s="526">
        <v>181</v>
      </c>
      <c r="G22" s="526" t="s">
        <v>37</v>
      </c>
      <c r="H22" s="526" t="s">
        <v>37</v>
      </c>
      <c r="I22" s="924">
        <v>35.770000000000003</v>
      </c>
      <c r="J22" s="702">
        <f t="shared" si="0"/>
        <v>2.7956388034665918</v>
      </c>
      <c r="K22" s="927">
        <v>0.25</v>
      </c>
      <c r="L22" s="639">
        <v>4</v>
      </c>
      <c r="M22" s="693">
        <f t="shared" si="1"/>
        <v>1</v>
      </c>
      <c r="N22" s="921" t="s">
        <v>3968</v>
      </c>
      <c r="O22" s="795">
        <v>0.24</v>
      </c>
      <c r="P22" s="915">
        <v>43531</v>
      </c>
      <c r="Q22" s="915">
        <v>43549</v>
      </c>
      <c r="R22" s="693">
        <f t="shared" si="2"/>
        <v>4.1666666666666705</v>
      </c>
      <c r="S22" s="759">
        <f>IF(INDEX(Historical!$D$7:$D$1437,MATCH(B22,Historical!$B$7:$B$1446,0))=0,"n/a",(INDEX(Historical!$C$7:$C$1437,MATCH(B22,Historical!$B$7:$B$1446,0))/INDEX(Historical!$D$7:$D$1437,MATCH(B22,Historical!$B$7:$B$1446,0))-1)*100)</f>
        <v>4.3478260869565188</v>
      </c>
      <c r="T22" s="759">
        <f>IF(INDEX(Historical!$F$7:$F$1430,MATCH(B22,Historical!$B$7:$B$1446,0))=0,"n/a",((INDEX(Historical!$C$7:$C$1437,MATCH(B22,Historical!$B$7:$B$1446,0))/INDEX(Historical!$F$7:$F$1430,MATCH(B22,Historical!$B$7:$B$1446,0)))^(1/3)-1)*100)</f>
        <v>2.9428498400178693</v>
      </c>
      <c r="U22" s="759">
        <f>IF(INDEX(Historical!$H$7:$H$1430,MATCH(B22,Historical!$B$7:$B$1446,0))=0,"n/a",((INDEX(Historical!$C$7:$C$1437,MATCH(B22,Historical!$B$7:$B$1446,0))/INDEX(Historical!$H$7:$H$1430,MATCH(B22,Historical!$B$7:$B$1446,0)))^(1/5)-1)*100)</f>
        <v>2.7066087089351765</v>
      </c>
      <c r="V22" s="759">
        <f>IF(INDEX(Historical!$O$7:$O$1430,MATCH(B22,Historical!$B$7:$B$1446,0))=0,"n/a",((INDEX(Historical!$C$7:$C$1437,MATCH(B22,Historical!$B$7:$B$1446,0))/INDEX(Historical!$O$7:$O$1430,MATCH(B22,Historical!$B$7:$B$1446,0)))^(1/10)-1)*100)</f>
        <v>2.6370004418768911</v>
      </c>
      <c r="W22" s="760">
        <f t="shared" si="3"/>
        <v>1.0263967597247505</v>
      </c>
      <c r="X22" s="761">
        <f t="shared" si="4"/>
        <v>0.61513834293981295</v>
      </c>
      <c r="Y22" s="925"/>
      <c r="Z22" s="702">
        <f t="shared" si="5"/>
        <v>41.32231404958678</v>
      </c>
      <c r="AA22" s="935">
        <f t="shared" si="6"/>
        <v>14.780991735537192</v>
      </c>
      <c r="AB22" s="639">
        <v>12</v>
      </c>
      <c r="AC22" s="916">
        <v>2.42</v>
      </c>
      <c r="AD22" s="916" t="s">
        <v>137</v>
      </c>
      <c r="AE22" s="916">
        <v>4.45</v>
      </c>
      <c r="AF22" s="916">
        <v>1.46</v>
      </c>
      <c r="AG22" s="916">
        <v>9.6</v>
      </c>
      <c r="AH22" s="916">
        <v>7.5</v>
      </c>
      <c r="AI22" s="916" t="s">
        <v>137</v>
      </c>
      <c r="AJ22" s="916">
        <v>4.3999999999999995</v>
      </c>
      <c r="AK22" s="916" t="s">
        <v>137</v>
      </c>
      <c r="AL22" s="928">
        <v>129.85</v>
      </c>
      <c r="AM22" s="922">
        <v>20.8</v>
      </c>
      <c r="AN22" s="916">
        <v>0</v>
      </c>
      <c r="AO22" s="802">
        <f t="shared" si="7"/>
        <v>-9.2787442231354245</v>
      </c>
      <c r="AP22" s="803">
        <f t="shared" si="8"/>
        <v>5.5022475124017678</v>
      </c>
      <c r="AQ22" s="936">
        <f t="shared" si="9"/>
        <v>-2.0652191305429168</v>
      </c>
      <c r="AR22" s="702">
        <f>INDEX(Historical!$C$7:$C$1437,MATCH(B22,Historical!$B$7:$B$1446,0))*IF(AH22="n/a",1.03,IF(AH22&lt;0,1.01,IF(AH22&gt;10,1.1,(1+AH22/100))))</f>
        <v>1.032</v>
      </c>
      <c r="AS22" s="935">
        <f t="shared" si="10"/>
        <v>1.0629600000000001</v>
      </c>
      <c r="AT22" s="935">
        <f t="shared" si="11"/>
        <v>1.0948488000000001</v>
      </c>
      <c r="AU22" s="935">
        <f t="shared" si="11"/>
        <v>1.1276942640000001</v>
      </c>
      <c r="AV22" s="935">
        <f t="shared" si="11"/>
        <v>1.1615250919200002</v>
      </c>
      <c r="AW22" s="702">
        <f t="shared" si="12"/>
        <v>5.47902815592</v>
      </c>
      <c r="AX22" s="810">
        <f t="shared" si="13"/>
        <v>15.317383717975957</v>
      </c>
      <c r="AY22" s="991">
        <v>0.38</v>
      </c>
      <c r="AZ22" s="922">
        <v>28.02</v>
      </c>
      <c r="BA22" s="922">
        <v>-33.71</v>
      </c>
      <c r="BB22" s="922">
        <v>-0.3</v>
      </c>
      <c r="BC22" s="922">
        <v>-8.3099999999999987</v>
      </c>
      <c r="BE22" s="664">
        <v>2002</v>
      </c>
      <c r="BF22" s="946" t="e">
        <f>#VALUE!</f>
        <v>#VALUE!</v>
      </c>
      <c r="BG22" s="931">
        <v>1</v>
      </c>
    </row>
    <row r="23" spans="1:59" s="838" customFormat="1" ht="11.25" customHeight="1" x14ac:dyDescent="0.2">
      <c r="A23" s="817" t="s">
        <v>450</v>
      </c>
      <c r="B23" s="846" t="s">
        <v>451</v>
      </c>
      <c r="C23" s="988" t="s">
        <v>131</v>
      </c>
      <c r="D23" s="988" t="s">
        <v>4362</v>
      </c>
      <c r="E23" s="818">
        <v>17</v>
      </c>
      <c r="F23" s="526">
        <v>200</v>
      </c>
      <c r="G23" s="1171" t="s">
        <v>37</v>
      </c>
      <c r="H23" s="1171" t="s">
        <v>37</v>
      </c>
      <c r="I23" s="819">
        <v>43.14</v>
      </c>
      <c r="J23" s="820">
        <f t="shared" si="0"/>
        <v>3.5929531757070006</v>
      </c>
      <c r="K23" s="821">
        <v>0.38750000000000001</v>
      </c>
      <c r="L23" s="822">
        <v>4</v>
      </c>
      <c r="M23" s="823">
        <f t="shared" si="1"/>
        <v>1.55</v>
      </c>
      <c r="N23" s="824" t="s">
        <v>149</v>
      </c>
      <c r="O23" s="825">
        <v>0.3725</v>
      </c>
      <c r="P23" s="826">
        <v>43517</v>
      </c>
      <c r="Q23" s="826">
        <v>43539</v>
      </c>
      <c r="R23" s="823">
        <f t="shared" si="2"/>
        <v>4.0268456375838966</v>
      </c>
      <c r="S23" s="759">
        <f>IF(INDEX(Historical!$D$7:$D$1437,MATCH(B23,Historical!$B$7:$B$1446,0))=0,"n/a",(INDEX(Historical!$C$7:$C$1437,MATCH(B23,Historical!$B$7:$B$1446,0))/INDEX(Historical!$D$7:$D$1437,MATCH(B23,Historical!$B$7:$B$1446,0))-1)*100)</f>
        <v>4.1958041958042092</v>
      </c>
      <c r="T23" s="759">
        <f>IF(INDEX(Historical!$F$7:$F$1430,MATCH(B23,Historical!$B$7:$B$1446,0))=0,"n/a",((INDEX(Historical!$C$7:$C$1437,MATCH(B23,Historical!$B$7:$B$1446,0))/INDEX(Historical!$F$7:$F$1430,MATCH(B23,Historical!$B$7:$B$1446,0)))^(1/3)-1)*100)</f>
        <v>4.1207878770866735</v>
      </c>
      <c r="U23" s="759">
        <f>IF(INDEX(Historical!$H$7:$H$1430,MATCH(B23,Historical!$B$7:$B$1446,0))=0,"n/a",((INDEX(Historical!$C$7:$C$1437,MATCH(B23,Historical!$B$7:$B$1446,0))/INDEX(Historical!$H$7:$H$1430,MATCH(B23,Historical!$B$7:$B$1446,0)))^(1/5)-1)*100)</f>
        <v>4.0795216521546829</v>
      </c>
      <c r="V23" s="759">
        <f>IF(INDEX(Historical!$O$7:$O$1430,MATCH(B23,Historical!$B$7:$B$1446,0))=0,"n/a",((INDEX(Historical!$C$7:$C$1437,MATCH(B23,Historical!$B$7:$B$1446,0))/INDEX(Historical!$O$7:$O$1430,MATCH(B23,Historical!$B$7:$B$1446,0)))^(1/10)-1)*100)</f>
        <v>8.0024774402735801</v>
      </c>
      <c r="W23" s="827">
        <f t="shared" si="3"/>
        <v>0.50978233710774656</v>
      </c>
      <c r="X23" s="828">
        <f t="shared" si="4"/>
        <v>1.0735583295143902</v>
      </c>
      <c r="Y23" s="1018"/>
      <c r="Z23" s="820">
        <f t="shared" si="5"/>
        <v>74.879227053140113</v>
      </c>
      <c r="AA23" s="830">
        <f t="shared" si="6"/>
        <v>20.840579710144929</v>
      </c>
      <c r="AB23" s="822">
        <v>12</v>
      </c>
      <c r="AC23" s="831">
        <v>2.0699999999999998</v>
      </c>
      <c r="AD23" s="831">
        <v>3.69</v>
      </c>
      <c r="AE23" s="831">
        <v>2.0099999999999998</v>
      </c>
      <c r="AF23" s="831">
        <v>1.6</v>
      </c>
      <c r="AG23" s="831">
        <v>7.7</v>
      </c>
      <c r="AH23" s="831">
        <v>6.3</v>
      </c>
      <c r="AI23" s="831">
        <v>8.27</v>
      </c>
      <c r="AJ23" s="831">
        <v>3.8</v>
      </c>
      <c r="AK23" s="831">
        <v>5.65</v>
      </c>
      <c r="AL23" s="832">
        <v>2810</v>
      </c>
      <c r="AM23" s="833">
        <v>1.0999999999999999</v>
      </c>
      <c r="AN23" s="831">
        <v>1.19</v>
      </c>
      <c r="AO23" s="834">
        <f t="shared" si="7"/>
        <v>-13.168104882283245</v>
      </c>
      <c r="AP23" s="835">
        <f t="shared" si="8"/>
        <v>7.6724748278616834</v>
      </c>
      <c r="AQ23" s="836">
        <f t="shared" si="9"/>
        <v>21.73729007120555</v>
      </c>
      <c r="AR23" s="702">
        <f>INDEX(Historical!$C$7:$C$1437,MATCH(B23,Historical!$B$7:$B$1446,0))*IF(AH23="n/a",1.03,IF(AH23&lt;0,1.01,IF(AH23&gt;10,1.1,(1+AH23/100))))</f>
        <v>1.5838699999999999</v>
      </c>
      <c r="AS23" s="830">
        <f t="shared" si="10"/>
        <v>1.7148560489999998</v>
      </c>
      <c r="AT23" s="830">
        <f t="shared" si="11"/>
        <v>1.8117454157684998</v>
      </c>
      <c r="AU23" s="830">
        <f t="shared" si="11"/>
        <v>1.91410903175942</v>
      </c>
      <c r="AV23" s="830">
        <f t="shared" si="11"/>
        <v>2.0222561920538271</v>
      </c>
      <c r="AW23" s="820">
        <f t="shared" si="12"/>
        <v>9.0468366885817471</v>
      </c>
      <c r="AX23" s="837">
        <f t="shared" si="13"/>
        <v>20.970877813124122</v>
      </c>
      <c r="AY23" s="992">
        <v>0.37</v>
      </c>
      <c r="AZ23" s="833">
        <v>8.5299999999999994</v>
      </c>
      <c r="BA23" s="833">
        <v>-18.47</v>
      </c>
      <c r="BB23" s="833">
        <v>5.0299999999999994</v>
      </c>
      <c r="BC23" s="833">
        <v>-7.31</v>
      </c>
      <c r="BD23" s="961"/>
      <c r="BE23" s="664">
        <v>2003</v>
      </c>
      <c r="BF23" s="946" t="e">
        <f>#VALUE!</f>
        <v>#VALUE!</v>
      </c>
      <c r="BG23" s="893">
        <v>2.4</v>
      </c>
    </row>
    <row r="24" spans="1:59" ht="11.25" customHeight="1" x14ac:dyDescent="0.2">
      <c r="A24" s="609" t="s">
        <v>414</v>
      </c>
      <c r="B24" s="925" t="s">
        <v>415</v>
      </c>
      <c r="C24" s="988" t="s">
        <v>131</v>
      </c>
      <c r="D24" s="988" t="s">
        <v>4375</v>
      </c>
      <c r="E24" s="792">
        <v>12</v>
      </c>
      <c r="F24" s="526">
        <v>306</v>
      </c>
      <c r="G24" s="526" t="s">
        <v>115</v>
      </c>
      <c r="H24" s="526" t="s">
        <v>115</v>
      </c>
      <c r="I24" s="924">
        <v>108.19</v>
      </c>
      <c r="J24" s="702">
        <f t="shared" si="0"/>
        <v>1.8485996857380536</v>
      </c>
      <c r="K24" s="927">
        <v>0.5</v>
      </c>
      <c r="L24" s="639">
        <v>4</v>
      </c>
      <c r="M24" s="693">
        <f t="shared" si="1"/>
        <v>2</v>
      </c>
      <c r="N24" s="921" t="s">
        <v>119</v>
      </c>
      <c r="O24" s="795">
        <v>0.45500000000000002</v>
      </c>
      <c r="P24" s="915">
        <v>43595</v>
      </c>
      <c r="Q24" s="915">
        <v>43620</v>
      </c>
      <c r="R24" s="693">
        <f t="shared" si="2"/>
        <v>9.8901098901098869</v>
      </c>
      <c r="S24" s="759">
        <f>IF(INDEX(Historical!$D$7:$D$1437,MATCH(B24,Historical!$B$7:$B$1446,0))=0,"n/a",(INDEX(Historical!$C$7:$C$1437,MATCH(B24,Historical!$B$7:$B$1446,0))/INDEX(Historical!$D$7:$D$1437,MATCH(B24,Historical!$B$7:$B$1446,0))-1)*100)</f>
        <v>9.8765432098765427</v>
      </c>
      <c r="T24" s="759">
        <f>IF(INDEX(Historical!$F$7:$F$1430,MATCH(B24,Historical!$B$7:$B$1446,0))=0,"n/a",((INDEX(Historical!$C$7:$C$1437,MATCH(B24,Historical!$B$7:$B$1446,0))/INDEX(Historical!$F$7:$F$1430,MATCH(B24,Historical!$B$7:$B$1446,0)))^(1/3)-1)*100)</f>
        <v>10.201994266235893</v>
      </c>
      <c r="U24" s="759">
        <f>IF(INDEX(Historical!$H$7:$H$1430,MATCH(B24,Historical!$B$7:$B$1446,0))=0,"n/a",((INDEX(Historical!$C$7:$C$1437,MATCH(B24,Historical!$B$7:$B$1446,0))/INDEX(Historical!$H$7:$H$1430,MATCH(B24,Historical!$B$7:$B$1446,0)))^(1/5)-1)*100)</f>
        <v>10.305889442764006</v>
      </c>
      <c r="V24" s="759">
        <f>IF(INDEX(Historical!$O$7:$O$1430,MATCH(B24,Historical!$B$7:$B$1446,0))=0,"n/a",((INDEX(Historical!$C$7:$C$1437,MATCH(B24,Historical!$B$7:$B$1446,0))/INDEX(Historical!$O$7:$O$1430,MATCH(B24,Historical!$B$7:$B$1446,0)))^(1/10)-1)*100)</f>
        <v>16.101010875730015</v>
      </c>
      <c r="W24" s="760">
        <f t="shared" si="3"/>
        <v>0.64007716796829628</v>
      </c>
      <c r="X24" s="761">
        <f t="shared" si="4"/>
        <v>1.120205374213479</v>
      </c>
      <c r="Y24" s="713"/>
      <c r="Z24" s="702">
        <f t="shared" si="5"/>
        <v>62.11180124223602</v>
      </c>
      <c r="AA24" s="935">
        <f t="shared" si="6"/>
        <v>33.599378881987576</v>
      </c>
      <c r="AB24" s="639">
        <v>12</v>
      </c>
      <c r="AC24" s="916">
        <v>3.22</v>
      </c>
      <c r="AD24" s="916">
        <v>4.0999999999999996</v>
      </c>
      <c r="AE24" s="916">
        <v>5.66</v>
      </c>
      <c r="AF24" s="916">
        <v>3.32</v>
      </c>
      <c r="AG24" s="916">
        <v>9.9</v>
      </c>
      <c r="AH24" s="916">
        <v>4.5</v>
      </c>
      <c r="AI24" s="916">
        <v>8.32</v>
      </c>
      <c r="AJ24" s="916">
        <v>9.1999999999999993</v>
      </c>
      <c r="AK24" s="916">
        <v>8.2000000000000011</v>
      </c>
      <c r="AL24" s="928">
        <v>19470</v>
      </c>
      <c r="AM24" s="922">
        <v>0.2</v>
      </c>
      <c r="AN24" s="916">
        <v>1.47</v>
      </c>
      <c r="AO24" s="802">
        <f t="shared" si="7"/>
        <v>-21.444889753485519</v>
      </c>
      <c r="AP24" s="803">
        <f t="shared" si="8"/>
        <v>12.154489128502059</v>
      </c>
      <c r="AQ24" s="936">
        <f t="shared" si="9"/>
        <v>122.66061657269516</v>
      </c>
      <c r="AR24" s="702">
        <f>INDEX(Historical!$C$7:$C$1437,MATCH(B24,Historical!$B$7:$B$1446,0))*IF(AH24="n/a",1.03,IF(AH24&lt;0,1.01,IF(AH24&gt;10,1.1,(1+AH24/100))))</f>
        <v>1.8600999999999999</v>
      </c>
      <c r="AS24" s="935">
        <f t="shared" si="10"/>
        <v>2.0148603199999999</v>
      </c>
      <c r="AT24" s="935">
        <f t="shared" si="11"/>
        <v>2.1800788662400001</v>
      </c>
      <c r="AU24" s="935">
        <f t="shared" si="11"/>
        <v>2.3588453332716801</v>
      </c>
      <c r="AV24" s="935">
        <f t="shared" si="11"/>
        <v>2.5522706505999579</v>
      </c>
      <c r="AW24" s="702">
        <f t="shared" si="12"/>
        <v>10.966155170111637</v>
      </c>
      <c r="AX24" s="810">
        <f t="shared" si="13"/>
        <v>10.136015500611553</v>
      </c>
      <c r="AY24" s="991">
        <v>0.24</v>
      </c>
      <c r="AZ24" s="922">
        <v>39.190000000000005</v>
      </c>
      <c r="BA24" s="922">
        <v>0.22999999999999998</v>
      </c>
      <c r="BB24" s="922">
        <v>4.3999999999999995</v>
      </c>
      <c r="BC24" s="922">
        <v>15.35</v>
      </c>
      <c r="BE24" s="664">
        <v>2008</v>
      </c>
      <c r="BF24" s="946" t="e">
        <f>#VALUE!</f>
        <v>#VALUE!</v>
      </c>
      <c r="BG24" s="931">
        <v>2.8000000000000003</v>
      </c>
    </row>
    <row r="25" spans="1:59" ht="11.25" customHeight="1" x14ac:dyDescent="0.2">
      <c r="A25" s="609" t="s">
        <v>453</v>
      </c>
      <c r="B25" s="925" t="s">
        <v>454</v>
      </c>
      <c r="C25" s="988" t="s">
        <v>108</v>
      </c>
      <c r="D25" s="988" t="s">
        <v>118</v>
      </c>
      <c r="E25" s="792">
        <v>17</v>
      </c>
      <c r="F25" s="526">
        <v>196</v>
      </c>
      <c r="G25" s="526" t="s">
        <v>106</v>
      </c>
      <c r="H25" s="526" t="s">
        <v>106</v>
      </c>
      <c r="I25" s="924">
        <v>56.85</v>
      </c>
      <c r="J25" s="702">
        <f t="shared" si="0"/>
        <v>2.8144239226033423</v>
      </c>
      <c r="K25" s="927">
        <v>0.4</v>
      </c>
      <c r="L25" s="639">
        <v>4</v>
      </c>
      <c r="M25" s="693">
        <f t="shared" si="1"/>
        <v>1.6</v>
      </c>
      <c r="N25" s="921" t="s">
        <v>220</v>
      </c>
      <c r="O25" s="795">
        <v>0.39</v>
      </c>
      <c r="P25" s="915">
        <v>43462</v>
      </c>
      <c r="Q25" s="915">
        <v>43480</v>
      </c>
      <c r="R25" s="693">
        <f t="shared" si="2"/>
        <v>2.5641025641025665</v>
      </c>
      <c r="S25" s="759">
        <f>IF(INDEX(Historical!$D$7:$D$1437,MATCH(B25,Historical!$B$7:$B$1446,0))=0,"n/a",(INDEX(Historical!$C$7:$C$1437,MATCH(B25,Historical!$B$7:$B$1446,0))/INDEX(Historical!$D$7:$D$1437,MATCH(B25,Historical!$B$7:$B$1446,0))-1)*100)</f>
        <v>2.6315789473684292</v>
      </c>
      <c r="T25" s="759">
        <f>IF(INDEX(Historical!$F$7:$F$1430,MATCH(B25,Historical!$B$7:$B$1446,0))=0,"n/a",((INDEX(Historical!$C$7:$C$1437,MATCH(B25,Historical!$B$7:$B$1446,0))/INDEX(Historical!$F$7:$F$1430,MATCH(B25,Historical!$B$7:$B$1446,0)))^(1/3)-1)*100)</f>
        <v>10.37961367337601</v>
      </c>
      <c r="U25" s="759">
        <f>IF(INDEX(Historical!$H$7:$H$1430,MATCH(B25,Historical!$B$7:$B$1446,0))=0,"n/a",((INDEX(Historical!$C$7:$C$1437,MATCH(B25,Historical!$B$7:$B$1446,0))/INDEX(Historical!$H$7:$H$1430,MATCH(B25,Historical!$B$7:$B$1446,0)))^(1/5)-1)*100)</f>
        <v>9.3011973943858628</v>
      </c>
      <c r="V25" s="759">
        <f>IF(INDEX(Historical!$O$7:$O$1430,MATCH(B25,Historical!$B$7:$B$1446,0))=0,"n/a",((INDEX(Historical!$C$7:$C$1437,MATCH(B25,Historical!$B$7:$B$1446,0))/INDEX(Historical!$O$7:$O$1430,MATCH(B25,Historical!$B$7:$B$1446,0)))^(1/10)-1)*100)</f>
        <v>7.7430555648374311</v>
      </c>
      <c r="W25" s="760">
        <f t="shared" si="3"/>
        <v>1.2012308728125658</v>
      </c>
      <c r="X25" s="761" t="str">
        <f t="shared" si="4"/>
        <v>n/a</v>
      </c>
      <c r="Y25" s="710"/>
      <c r="Z25" s="702" t="str">
        <f t="shared" si="5"/>
        <v>n/a</v>
      </c>
      <c r="AA25" s="935" t="str">
        <f t="shared" si="6"/>
        <v>n/a</v>
      </c>
      <c r="AB25" s="639">
        <v>12</v>
      </c>
      <c r="AC25" s="916">
        <v>-0.01</v>
      </c>
      <c r="AD25" s="916" t="s">
        <v>137</v>
      </c>
      <c r="AE25" s="916">
        <v>0.94</v>
      </c>
      <c r="AF25" s="918">
        <v>1.1200000000000001</v>
      </c>
      <c r="AG25" s="916">
        <v>3.5999999999999996</v>
      </c>
      <c r="AH25" s="918">
        <v>100.1</v>
      </c>
      <c r="AI25" s="918">
        <v>10.040000000000001</v>
      </c>
      <c r="AJ25" s="916">
        <v>-9.32</v>
      </c>
      <c r="AK25" s="916">
        <v>17.91</v>
      </c>
      <c r="AL25" s="928">
        <v>4780</v>
      </c>
      <c r="AM25" s="922">
        <v>2.5</v>
      </c>
      <c r="AN25" s="916">
        <v>0.32</v>
      </c>
      <c r="AO25" s="802" t="str">
        <f t="shared" si="7"/>
        <v>n/a</v>
      </c>
      <c r="AP25" s="803">
        <f t="shared" si="8"/>
        <v>12.115621316989206</v>
      </c>
      <c r="AQ25" s="936" t="str">
        <f t="shared" si="9"/>
        <v>n/a</v>
      </c>
      <c r="AR25" s="702">
        <f>INDEX(Historical!$C$7:$C$1437,MATCH(B25,Historical!$B$7:$B$1446,0))*IF(AH25="n/a",1.03,IF(AH25&lt;0,1.01,IF(AH25&gt;10,1.1,(1+AH25/100))))</f>
        <v>1.7160000000000002</v>
      </c>
      <c r="AS25" s="935">
        <f t="shared" si="10"/>
        <v>1.8876000000000004</v>
      </c>
      <c r="AT25" s="935">
        <f t="shared" si="11"/>
        <v>2.0763600000000006</v>
      </c>
      <c r="AU25" s="935">
        <f t="shared" si="11"/>
        <v>2.283996000000001</v>
      </c>
      <c r="AV25" s="935">
        <f t="shared" si="11"/>
        <v>2.5123956000000014</v>
      </c>
      <c r="AW25" s="702">
        <f t="shared" si="12"/>
        <v>10.476351600000005</v>
      </c>
      <c r="AX25" s="810">
        <f t="shared" si="13"/>
        <v>18.428059102902385</v>
      </c>
      <c r="AY25" s="991">
        <v>0.46</v>
      </c>
      <c r="AZ25" s="922">
        <v>17.78</v>
      </c>
      <c r="BA25" s="922">
        <v>-5.2299999999999995</v>
      </c>
      <c r="BB25" s="922">
        <v>0.82000000000000006</v>
      </c>
      <c r="BC25" s="922">
        <v>2.19</v>
      </c>
      <c r="BE25" s="664">
        <v>2003</v>
      </c>
      <c r="BF25" s="946" t="e">
        <f>#VALUE!</f>
        <v>#VALUE!</v>
      </c>
      <c r="BG25" s="931">
        <v>0.6</v>
      </c>
    </row>
    <row r="26" spans="1:59" ht="11.25" customHeight="1" x14ac:dyDescent="0.2">
      <c r="A26" s="609" t="s">
        <v>465</v>
      </c>
      <c r="B26" s="925" t="s">
        <v>466</v>
      </c>
      <c r="C26" s="988" t="s">
        <v>247</v>
      </c>
      <c r="D26" s="988" t="s">
        <v>4351</v>
      </c>
      <c r="E26" s="792">
        <v>16</v>
      </c>
      <c r="F26" s="526">
        <v>233</v>
      </c>
      <c r="G26" s="526" t="s">
        <v>115</v>
      </c>
      <c r="H26" s="526" t="s">
        <v>115</v>
      </c>
      <c r="I26" s="924">
        <v>74.41</v>
      </c>
      <c r="J26" s="702">
        <f t="shared" si="0"/>
        <v>2.6878107781212206</v>
      </c>
      <c r="K26" s="927">
        <v>0.5</v>
      </c>
      <c r="L26" s="639">
        <v>4</v>
      </c>
      <c r="M26" s="693">
        <f t="shared" si="1"/>
        <v>2</v>
      </c>
      <c r="N26" s="921" t="s">
        <v>467</v>
      </c>
      <c r="O26" s="795">
        <v>0.45</v>
      </c>
      <c r="P26" s="915">
        <v>43543</v>
      </c>
      <c r="Q26" s="915">
        <v>43565</v>
      </c>
      <c r="R26" s="693">
        <f t="shared" si="2"/>
        <v>11.111111111111107</v>
      </c>
      <c r="S26" s="759">
        <f>IF(INDEX(Historical!$D$7:$D$1437,MATCH(B26,Historical!$B$7:$B$1446,0))=0,"n/a",(INDEX(Historical!$C$7:$C$1437,MATCH(B26,Historical!$B$7:$B$1446,0))/INDEX(Historical!$D$7:$D$1437,MATCH(B26,Historical!$B$7:$B$1446,0))-1)*100)</f>
        <v>32.352941176470587</v>
      </c>
      <c r="T26" s="759">
        <f>IF(INDEX(Historical!$F$7:$F$1430,MATCH(B26,Historical!$B$7:$B$1446,0))=0,"n/a",((INDEX(Historical!$C$7:$C$1437,MATCH(B26,Historical!$B$7:$B$1446,0))/INDEX(Historical!$F$7:$F$1430,MATCH(B26,Historical!$B$7:$B$1446,0)))^(1/3)-1)*100)</f>
        <v>25.072421800674839</v>
      </c>
      <c r="U26" s="759">
        <f>IF(INDEX(Historical!$H$7:$H$1430,MATCH(B26,Historical!$B$7:$B$1446,0))=0,"n/a",((INDEX(Historical!$C$7:$C$1437,MATCH(B26,Historical!$B$7:$B$1446,0))/INDEX(Historical!$H$7:$H$1430,MATCH(B26,Historical!$B$7:$B$1446,0)))^(1/5)-1)*100)</f>
        <v>21.493409089334857</v>
      </c>
      <c r="V26" s="759">
        <f>IF(INDEX(Historical!$O$7:$O$1430,MATCH(B26,Historical!$B$7:$B$1446,0))=0,"n/a",((INDEX(Historical!$C$7:$C$1437,MATCH(B26,Historical!$B$7:$B$1446,0))/INDEX(Historical!$O$7:$O$1430,MATCH(B26,Historical!$B$7:$B$1446,0)))^(1/10)-1)*100)</f>
        <v>13.005521428970447</v>
      </c>
      <c r="W26" s="760">
        <f t="shared" si="3"/>
        <v>1.6526372438599208</v>
      </c>
      <c r="X26" s="761">
        <f t="shared" si="4"/>
        <v>0.99969344601557475</v>
      </c>
      <c r="Y26" s="713"/>
      <c r="Z26" s="702">
        <f t="shared" si="5"/>
        <v>37.453183520599254</v>
      </c>
      <c r="AA26" s="935">
        <f t="shared" si="6"/>
        <v>13.934456928838951</v>
      </c>
      <c r="AB26" s="639">
        <v>2</v>
      </c>
      <c r="AC26" s="916">
        <v>5.34</v>
      </c>
      <c r="AD26" s="916">
        <v>1.61</v>
      </c>
      <c r="AE26" s="916">
        <v>0.47</v>
      </c>
      <c r="AF26" s="916">
        <v>6.07</v>
      </c>
      <c r="AG26" s="916">
        <v>45.300000000000004</v>
      </c>
      <c r="AH26" s="918">
        <v>26.6</v>
      </c>
      <c r="AI26" s="918">
        <v>5.99</v>
      </c>
      <c r="AJ26" s="916">
        <v>21.5</v>
      </c>
      <c r="AK26" s="916">
        <v>8.67</v>
      </c>
      <c r="AL26" s="928">
        <v>20200</v>
      </c>
      <c r="AM26" s="922">
        <v>1.0999999999999999</v>
      </c>
      <c r="AN26" s="916">
        <v>0.42</v>
      </c>
      <c r="AO26" s="802">
        <f t="shared" si="7"/>
        <v>10.246762938617128</v>
      </c>
      <c r="AP26" s="803">
        <f t="shared" si="8"/>
        <v>24.181219867456079</v>
      </c>
      <c r="AQ26" s="936">
        <f t="shared" si="9"/>
        <v>93.886740774152244</v>
      </c>
      <c r="AR26" s="702">
        <f>INDEX(Historical!$C$7:$C$1437,MATCH(B26,Historical!$B$7:$B$1446,0))*IF(AH26="n/a",1.03,IF(AH26&lt;0,1.01,IF(AH26&gt;10,1.1,(1+AH26/100))))</f>
        <v>1.9800000000000002</v>
      </c>
      <c r="AS26" s="935">
        <f t="shared" si="10"/>
        <v>2.0986020000000005</v>
      </c>
      <c r="AT26" s="935">
        <f t="shared" si="11"/>
        <v>2.2805507934000007</v>
      </c>
      <c r="AU26" s="935">
        <f t="shared" si="11"/>
        <v>2.4782745471877807</v>
      </c>
      <c r="AV26" s="935">
        <f t="shared" si="11"/>
        <v>2.6931409504289614</v>
      </c>
      <c r="AW26" s="702">
        <f t="shared" si="12"/>
        <v>11.530568291016744</v>
      </c>
      <c r="AX26" s="810">
        <f t="shared" si="13"/>
        <v>15.495992865228791</v>
      </c>
      <c r="AY26" s="991">
        <v>0.95</v>
      </c>
      <c r="AZ26" s="922">
        <v>55.93</v>
      </c>
      <c r="BA26" s="922">
        <v>-11.81</v>
      </c>
      <c r="BB26" s="922">
        <v>6.81</v>
      </c>
      <c r="BC26" s="922">
        <v>8.25</v>
      </c>
      <c r="BE26" s="664">
        <v>2004</v>
      </c>
      <c r="BF26" s="946" t="e">
        <f>#VALUE!</f>
        <v>#VALUE!</v>
      </c>
      <c r="BG26" s="931">
        <v>11.3</v>
      </c>
    </row>
    <row r="27" spans="1:59" ht="11.25" customHeight="1" x14ac:dyDescent="0.2">
      <c r="A27" s="537" t="s">
        <v>980</v>
      </c>
      <c r="B27" s="925" t="s">
        <v>981</v>
      </c>
      <c r="C27" s="988" t="s">
        <v>123</v>
      </c>
      <c r="D27" s="988" t="s">
        <v>4205</v>
      </c>
      <c r="E27" s="792">
        <v>10</v>
      </c>
      <c r="F27" s="526">
        <v>328</v>
      </c>
      <c r="G27" s="526" t="s">
        <v>106</v>
      </c>
      <c r="H27" s="526" t="s">
        <v>106</v>
      </c>
      <c r="I27" s="924">
        <v>101.51</v>
      </c>
      <c r="J27" s="702">
        <f t="shared" si="0"/>
        <v>0.46300857058417888</v>
      </c>
      <c r="K27" s="927">
        <v>0.47</v>
      </c>
      <c r="L27" s="639">
        <v>1</v>
      </c>
      <c r="M27" s="693">
        <f t="shared" si="1"/>
        <v>0.47</v>
      </c>
      <c r="N27" s="921" t="s">
        <v>982</v>
      </c>
      <c r="O27" s="795">
        <v>0.42</v>
      </c>
      <c r="P27" s="915">
        <v>43458</v>
      </c>
      <c r="Q27" s="915">
        <v>43483</v>
      </c>
      <c r="R27" s="693">
        <f t="shared" si="2"/>
        <v>11.904761904761903</v>
      </c>
      <c r="S27" s="759">
        <f>IF(INDEX(Historical!$D$7:$D$1437,MATCH(B27,Historical!$B$7:$B$1446,0))=0,"n/a",(INDEX(Historical!$C$7:$C$1437,MATCH(B27,Historical!$B$7:$B$1446,0))/INDEX(Historical!$D$7:$D$1437,MATCH(B27,Historical!$B$7:$B$1446,0))-1)*100)</f>
        <v>10.526315789473673</v>
      </c>
      <c r="T27" s="759">
        <f>IF(INDEX(Historical!$F$7:$F$1430,MATCH(B27,Historical!$B$7:$B$1446,0))=0,"n/a",((INDEX(Historical!$C$7:$C$1437,MATCH(B27,Historical!$B$7:$B$1446,0))/INDEX(Historical!$F$7:$F$1430,MATCH(B27,Historical!$B$7:$B$1446,0)))^(1/3)-1)*100)</f>
        <v>11.868894208139679</v>
      </c>
      <c r="U27" s="759">
        <f>IF(INDEX(Historical!$H$7:$H$1430,MATCH(B27,Historical!$B$7:$B$1446,0))=0,"n/a",((INDEX(Historical!$C$7:$C$1437,MATCH(B27,Historical!$B$7:$B$1446,0))/INDEX(Historical!$H$7:$H$1430,MATCH(B27,Historical!$B$7:$B$1446,0)))^(1/5)-1)*100)</f>
        <v>13.80604263098537</v>
      </c>
      <c r="V27" s="759">
        <f>IF(INDEX(Historical!$O$7:$O$1430,MATCH(B27,Historical!$B$7:$B$1446,0))=0,"n/a",((INDEX(Historical!$C$7:$C$1437,MATCH(B27,Historical!$B$7:$B$1446,0))/INDEX(Historical!$O$7:$O$1430,MATCH(B27,Historical!$B$7:$B$1446,0)))^(1/10)-1)*100)</f>
        <v>19.068466559994434</v>
      </c>
      <c r="W27" s="760">
        <f t="shared" si="3"/>
        <v>0.72402479704112088</v>
      </c>
      <c r="X27" s="761">
        <f t="shared" si="4"/>
        <v>1.3148612029509876</v>
      </c>
      <c r="Y27" s="926"/>
      <c r="Z27" s="702">
        <f t="shared" si="5"/>
        <v>19.665271966527197</v>
      </c>
      <c r="AA27" s="935">
        <f t="shared" si="6"/>
        <v>42.472803347280333</v>
      </c>
      <c r="AB27" s="639">
        <v>12</v>
      </c>
      <c r="AC27" s="916">
        <v>2.39</v>
      </c>
      <c r="AD27" s="916">
        <v>1.77</v>
      </c>
      <c r="AE27" s="916">
        <v>5.07</v>
      </c>
      <c r="AF27" s="916">
        <v>4.72</v>
      </c>
      <c r="AG27" s="916">
        <v>11.700000000000001</v>
      </c>
      <c r="AH27" s="916">
        <v>20.100000000000001</v>
      </c>
      <c r="AI27" s="916">
        <v>14.71</v>
      </c>
      <c r="AJ27" s="916">
        <v>10.5</v>
      </c>
      <c r="AK27" s="916">
        <v>24</v>
      </c>
      <c r="AL27" s="928">
        <v>3270</v>
      </c>
      <c r="AM27" s="922">
        <v>0.8</v>
      </c>
      <c r="AN27" s="916">
        <v>0.23</v>
      </c>
      <c r="AO27" s="802">
        <f t="shared" si="7"/>
        <v>-28.203752145710784</v>
      </c>
      <c r="AP27" s="803">
        <f t="shared" si="8"/>
        <v>14.26905120156955</v>
      </c>
      <c r="AQ27" s="936">
        <f t="shared" si="9"/>
        <v>198.49372358870511</v>
      </c>
      <c r="AR27" s="702">
        <f>INDEX(Historical!$C$7:$C$1437,MATCH(B27,Historical!$B$7:$B$1446,0))*IF(AH27="n/a",1.03,IF(AH27&lt;0,1.01,IF(AH27&gt;10,1.1,(1+AH27/100))))</f>
        <v>0.46200000000000002</v>
      </c>
      <c r="AS27" s="935">
        <f t="shared" si="10"/>
        <v>0.5082000000000001</v>
      </c>
      <c r="AT27" s="935">
        <f t="shared" ref="AT27:AV46" si="15">IF($AK27="n/a",1.03*AS27,IF($AK27&lt;0,1.01*AS27,IF($AK27&gt;10,1.1*AS27,(1+$AK27/100)*AS27)))</f>
        <v>0.55902000000000018</v>
      </c>
      <c r="AU27" s="935">
        <f t="shared" si="15"/>
        <v>0.6149220000000003</v>
      </c>
      <c r="AV27" s="935">
        <f t="shared" si="15"/>
        <v>0.67641420000000041</v>
      </c>
      <c r="AW27" s="702">
        <f t="shared" si="12"/>
        <v>2.8205562000000013</v>
      </c>
      <c r="AX27" s="810">
        <f t="shared" si="13"/>
        <v>2.7785993498177533</v>
      </c>
      <c r="AY27" s="991">
        <v>1.03</v>
      </c>
      <c r="AZ27" s="922">
        <v>38.75</v>
      </c>
      <c r="BA27" s="922">
        <v>-13.819999999999999</v>
      </c>
      <c r="BB27" s="922">
        <v>8.66</v>
      </c>
      <c r="BC27" s="922">
        <v>7.95</v>
      </c>
      <c r="BE27" s="664">
        <v>2010</v>
      </c>
      <c r="BF27" s="946" t="e">
        <f>#VALUE!</f>
        <v>#VALUE!</v>
      </c>
      <c r="BG27" s="931">
        <v>8</v>
      </c>
    </row>
    <row r="28" spans="1:59" ht="11.25" customHeight="1" x14ac:dyDescent="0.2">
      <c r="A28" s="628" t="s">
        <v>4076</v>
      </c>
      <c r="B28" s="925" t="s">
        <v>4077</v>
      </c>
      <c r="C28" s="988" t="s">
        <v>131</v>
      </c>
      <c r="D28" s="988" t="s">
        <v>4364</v>
      </c>
      <c r="E28" s="792">
        <v>10</v>
      </c>
      <c r="F28" s="526">
        <v>347</v>
      </c>
      <c r="G28" s="526" t="s">
        <v>106</v>
      </c>
      <c r="H28" s="526" t="s">
        <v>106</v>
      </c>
      <c r="I28" s="924">
        <v>31.52</v>
      </c>
      <c r="J28" s="702">
        <f t="shared" si="0"/>
        <v>6.5355329949238579</v>
      </c>
      <c r="K28" s="927">
        <v>0.51500000000000001</v>
      </c>
      <c r="L28" s="639">
        <v>4</v>
      </c>
      <c r="M28" s="693">
        <f t="shared" si="1"/>
        <v>2.06</v>
      </c>
      <c r="N28" s="921" t="s">
        <v>152</v>
      </c>
      <c r="O28" s="795">
        <v>0.49</v>
      </c>
      <c r="P28" s="915">
        <v>43523</v>
      </c>
      <c r="Q28" s="915">
        <v>43553</v>
      </c>
      <c r="R28" s="693">
        <f t="shared" si="2"/>
        <v>5.1020408163265358</v>
      </c>
      <c r="S28" s="759">
        <f>IF(INDEX(Historical!$D$7:$D$1437,MATCH(B28,Historical!$B$7:$B$1446,0))=0,"n/a",(INDEX(Historical!$C$7:$C$1437,MATCH(B28,Historical!$B$7:$B$1446,0))/INDEX(Historical!$D$7:$D$1437,MATCH(B28,Historical!$B$7:$B$1446,0))-1)*100)</f>
        <v>4.8128342245989275</v>
      </c>
      <c r="T28" s="759">
        <f>IF(INDEX(Historical!$F$7:$F$1430,MATCH(B28,Historical!$B$7:$B$1446,0))=0,"n/a",((INDEX(Historical!$C$7:$C$1437,MATCH(B28,Historical!$B$7:$B$1446,0))/INDEX(Historical!$F$7:$F$1430,MATCH(B28,Historical!$B$7:$B$1446,0)))^(1/3)-1)*100)</f>
        <v>5.6937550835409523</v>
      </c>
      <c r="U28" s="759">
        <f>IF(INDEX(Historical!$H$7:$H$1430,MATCH(B28,Historical!$B$7:$B$1446,0))=0,"n/a",((INDEX(Historical!$C$7:$C$1437,MATCH(B28,Historical!$B$7:$B$1446,0))/INDEX(Historical!$H$7:$H$1430,MATCH(B28,Historical!$B$7:$B$1446,0)))^(1/5)-1)*100)</f>
        <v>6.4712341423086794</v>
      </c>
      <c r="V28" s="759">
        <f>IF(INDEX(Historical!$O$7:$O$1430,MATCH(B28,Historical!$B$7:$B$1446,0))=0,"n/a",((INDEX(Historical!$C$7:$C$1437,MATCH(B28,Historical!$B$7:$B$1446,0))/INDEX(Historical!$O$7:$O$1430,MATCH(B28,Historical!$B$7:$B$1446,0)))^(1/10)-1)*100)</f>
        <v>4.6003688831453227</v>
      </c>
      <c r="W28" s="760">
        <f t="shared" si="3"/>
        <v>1.4066772266932268</v>
      </c>
      <c r="X28" s="761" t="str">
        <f t="shared" si="4"/>
        <v>n/a</v>
      </c>
      <c r="Y28" s="925" t="s">
        <v>477</v>
      </c>
      <c r="Z28" s="702">
        <f t="shared" si="5"/>
        <v>792.30769230769238</v>
      </c>
      <c r="AA28" s="935">
        <f t="shared" si="6"/>
        <v>121.23076923076923</v>
      </c>
      <c r="AB28" s="639">
        <v>12</v>
      </c>
      <c r="AC28" s="916">
        <v>0.26</v>
      </c>
      <c r="AD28" s="916" t="s">
        <v>137</v>
      </c>
      <c r="AE28" s="916">
        <v>3.3</v>
      </c>
      <c r="AF28" s="916">
        <v>1.26</v>
      </c>
      <c r="AG28" s="916" t="s">
        <v>137</v>
      </c>
      <c r="AH28" s="916" t="s">
        <v>137</v>
      </c>
      <c r="AI28" s="916" t="s">
        <v>137</v>
      </c>
      <c r="AJ28" s="916">
        <v>-86.13</v>
      </c>
      <c r="AK28" s="916" t="s">
        <v>137</v>
      </c>
      <c r="AL28" s="928">
        <v>9850</v>
      </c>
      <c r="AM28" s="922" t="s">
        <v>137</v>
      </c>
      <c r="AN28" s="916" t="s">
        <v>137</v>
      </c>
      <c r="AO28" s="802">
        <f t="shared" si="7"/>
        <v>-108.22400209353668</v>
      </c>
      <c r="AP28" s="803">
        <f t="shared" si="8"/>
        <v>13.006767137232536</v>
      </c>
      <c r="AQ28" s="936">
        <f t="shared" si="9"/>
        <v>160.55561933919361</v>
      </c>
      <c r="AR28" s="702">
        <f>INDEX(Historical!$C$7:$C$1437,MATCH(B28,Historical!$B$7:$B$1446,0))*IF(AH28="n/a",1.03,IF(AH28&lt;0,1.01,IF(AH28&gt;10,1.1,(1+AH28/100))))</f>
        <v>2.0188000000000001</v>
      </c>
      <c r="AS28" s="935">
        <f t="shared" si="10"/>
        <v>2.079364</v>
      </c>
      <c r="AT28" s="935">
        <f t="shared" si="15"/>
        <v>2.1417449199999998</v>
      </c>
      <c r="AU28" s="935">
        <f t="shared" si="15"/>
        <v>2.2059972675999999</v>
      </c>
      <c r="AV28" s="935">
        <f t="shared" si="15"/>
        <v>2.2721771856280002</v>
      </c>
      <c r="AW28" s="702">
        <f t="shared" si="12"/>
        <v>10.718083373228001</v>
      </c>
      <c r="AX28" s="810">
        <f t="shared" si="13"/>
        <v>34.004071615571071</v>
      </c>
      <c r="AY28" s="991" t="s">
        <v>137</v>
      </c>
      <c r="AZ28" s="922">
        <v>28.599999999999998</v>
      </c>
      <c r="BA28" s="922">
        <v>-1.96</v>
      </c>
      <c r="BB28" s="922">
        <v>1.43</v>
      </c>
      <c r="BC28" s="922">
        <v>6.25</v>
      </c>
      <c r="BE28" s="664">
        <v>2010</v>
      </c>
      <c r="BF28" s="946" t="e">
        <f>#VALUE!</f>
        <v>#VALUE!</v>
      </c>
      <c r="BG28" s="931" t="s">
        <v>137</v>
      </c>
    </row>
    <row r="29" spans="1:59" ht="11.25" customHeight="1" x14ac:dyDescent="0.2">
      <c r="A29" s="609" t="s">
        <v>482</v>
      </c>
      <c r="B29" s="925" t="s">
        <v>483</v>
      </c>
      <c r="C29" s="988" t="s">
        <v>128</v>
      </c>
      <c r="D29" s="988" t="s">
        <v>4361</v>
      </c>
      <c r="E29" s="792">
        <v>18</v>
      </c>
      <c r="F29" s="526">
        <v>177</v>
      </c>
      <c r="G29" s="526" t="s">
        <v>106</v>
      </c>
      <c r="H29" s="526" t="s">
        <v>106</v>
      </c>
      <c r="I29" s="924">
        <v>52.41</v>
      </c>
      <c r="J29" s="702">
        <f t="shared" si="0"/>
        <v>3.8160656363289447</v>
      </c>
      <c r="K29" s="927">
        <v>0.5</v>
      </c>
      <c r="L29" s="639">
        <v>4</v>
      </c>
      <c r="M29" s="693">
        <f t="shared" si="1"/>
        <v>2</v>
      </c>
      <c r="N29" s="921" t="s">
        <v>305</v>
      </c>
      <c r="O29" s="795">
        <v>0.46</v>
      </c>
      <c r="P29" s="915">
        <v>43333</v>
      </c>
      <c r="Q29" s="915">
        <v>43348</v>
      </c>
      <c r="R29" s="693">
        <f t="shared" si="2"/>
        <v>8.6956521739130395</v>
      </c>
      <c r="S29" s="759">
        <f>IF(INDEX(Historical!$D$7:$D$1437,MATCH(B29,Historical!$B$7:$B$1446,0))=0,"n/a",(INDEX(Historical!$C$7:$C$1437,MATCH(B29,Historical!$B$7:$B$1446,0))/INDEX(Historical!$D$7:$D$1437,MATCH(B29,Historical!$B$7:$B$1446,0))-1)*100)</f>
        <v>9.0909090909090828</v>
      </c>
      <c r="T29" s="759">
        <f>IF(INDEX(Historical!$F$7:$F$1430,MATCH(B29,Historical!$B$7:$B$1446,0))=0,"n/a",((INDEX(Historical!$C$7:$C$1437,MATCH(B29,Historical!$B$7:$B$1446,0))/INDEX(Historical!$F$7:$F$1430,MATCH(B29,Historical!$B$7:$B$1446,0)))^(1/3)-1)*100)</f>
        <v>10.064241629820891</v>
      </c>
      <c r="U29" s="759">
        <f>IF(INDEX(Historical!$H$7:$H$1430,MATCH(B29,Historical!$B$7:$B$1446,0))=0,"n/a",((INDEX(Historical!$C$7:$C$1437,MATCH(B29,Historical!$B$7:$B$1446,0))/INDEX(Historical!$H$7:$H$1430,MATCH(B29,Historical!$B$7:$B$1446,0)))^(1/5)-1)*100)</f>
        <v>10.98883056567086</v>
      </c>
      <c r="V29" s="759">
        <f>IF(INDEX(Historical!$O$7:$O$1430,MATCH(B29,Historical!$B$7:$B$1446,0))=0,"n/a",((INDEX(Historical!$C$7:$C$1437,MATCH(B29,Historical!$B$7:$B$1446,0))/INDEX(Historical!$O$7:$O$1430,MATCH(B29,Historical!$B$7:$B$1446,0)))^(1/10)-1)*100)</f>
        <v>10.30542524220699</v>
      </c>
      <c r="W29" s="760">
        <f t="shared" si="3"/>
        <v>1.066315101745138</v>
      </c>
      <c r="X29" s="761">
        <f t="shared" si="4"/>
        <v>1.1944381049642239</v>
      </c>
      <c r="Y29" s="925"/>
      <c r="Z29" s="702">
        <f t="shared" si="5"/>
        <v>153.84615384615384</v>
      </c>
      <c r="AA29" s="935">
        <f t="shared" si="6"/>
        <v>40.315384615384609</v>
      </c>
      <c r="AB29" s="639">
        <v>12</v>
      </c>
      <c r="AC29" s="916">
        <v>1.3</v>
      </c>
      <c r="AD29" s="916">
        <v>3.98</v>
      </c>
      <c r="AE29" s="916">
        <v>0.16</v>
      </c>
      <c r="AF29" s="916">
        <v>1.35</v>
      </c>
      <c r="AG29" s="916">
        <v>4.1000000000000005</v>
      </c>
      <c r="AH29" s="916">
        <v>23.5</v>
      </c>
      <c r="AI29" s="916">
        <v>39.519999999999996</v>
      </c>
      <c r="AJ29" s="916">
        <v>9.1999999999999993</v>
      </c>
      <c r="AK29" s="916">
        <v>10.100000000000001</v>
      </c>
      <c r="AL29" s="928">
        <v>7400</v>
      </c>
      <c r="AM29" s="922">
        <v>3.1</v>
      </c>
      <c r="AN29" s="916">
        <v>0.98</v>
      </c>
      <c r="AO29" s="802">
        <f t="shared" si="7"/>
        <v>-25.510488413384806</v>
      </c>
      <c r="AP29" s="803">
        <f t="shared" si="8"/>
        <v>14.804896201999805</v>
      </c>
      <c r="AQ29" s="936">
        <f t="shared" si="9"/>
        <v>55.528874390676329</v>
      </c>
      <c r="AR29" s="702">
        <f>INDEX(Historical!$C$7:$C$1437,MATCH(B29,Historical!$B$7:$B$1446,0))*IF(AH29="n/a",1.03,IF(AH29&lt;0,1.01,IF(AH29&gt;10,1.1,(1+AH29/100))))</f>
        <v>2.1120000000000001</v>
      </c>
      <c r="AS29" s="935">
        <f t="shared" si="10"/>
        <v>2.3232000000000004</v>
      </c>
      <c r="AT29" s="935">
        <f t="shared" si="15"/>
        <v>2.5555200000000005</v>
      </c>
      <c r="AU29" s="935">
        <f t="shared" si="15"/>
        <v>2.8110720000000007</v>
      </c>
      <c r="AV29" s="935">
        <f t="shared" si="15"/>
        <v>3.0921792000000008</v>
      </c>
      <c r="AW29" s="702">
        <f t="shared" si="12"/>
        <v>12.893971200000001</v>
      </c>
      <c r="AX29" s="810">
        <f t="shared" si="13"/>
        <v>24.60212020606755</v>
      </c>
      <c r="AY29" s="991">
        <v>0.89</v>
      </c>
      <c r="AZ29" s="922">
        <v>10.9</v>
      </c>
      <c r="BA29" s="922">
        <v>-29.830000000000002</v>
      </c>
      <c r="BB29" s="922">
        <v>0.70000000000000007</v>
      </c>
      <c r="BC29" s="922">
        <v>-11.43</v>
      </c>
      <c r="BE29" s="664">
        <v>2001</v>
      </c>
      <c r="BF29" s="946" t="e">
        <f>#VALUE!</f>
        <v>#VALUE!</v>
      </c>
      <c r="BG29" s="931">
        <v>1.0999999999999999</v>
      </c>
    </row>
    <row r="30" spans="1:59" ht="11.25" customHeight="1" x14ac:dyDescent="0.2">
      <c r="A30" s="609" t="s">
        <v>463</v>
      </c>
      <c r="B30" s="925" t="s">
        <v>464</v>
      </c>
      <c r="C30" s="988" t="s">
        <v>108</v>
      </c>
      <c r="D30" s="988" t="s">
        <v>4373</v>
      </c>
      <c r="E30" s="792">
        <v>16</v>
      </c>
      <c r="F30" s="526">
        <v>238</v>
      </c>
      <c r="G30" s="526" t="s">
        <v>115</v>
      </c>
      <c r="H30" s="526" t="s">
        <v>115</v>
      </c>
      <c r="I30" s="924">
        <v>26.28</v>
      </c>
      <c r="J30" s="702">
        <f t="shared" si="0"/>
        <v>3.3485540334855401</v>
      </c>
      <c r="K30" s="927">
        <v>0.22</v>
      </c>
      <c r="L30" s="639">
        <v>4</v>
      </c>
      <c r="M30" s="693">
        <f t="shared" si="1"/>
        <v>0.88</v>
      </c>
      <c r="N30" s="921" t="s">
        <v>136</v>
      </c>
      <c r="O30" s="795">
        <v>0.2</v>
      </c>
      <c r="P30" s="915">
        <v>43598</v>
      </c>
      <c r="Q30" s="915">
        <v>43630</v>
      </c>
      <c r="R30" s="693">
        <f t="shared" si="2"/>
        <v>9.9999999999999947</v>
      </c>
      <c r="S30" s="759">
        <f>IF(INDEX(Historical!$D$7:$D$1437,MATCH(B30,Historical!$B$7:$B$1446,0))=0,"n/a",(INDEX(Historical!$C$7:$C$1437,MATCH(B30,Historical!$B$7:$B$1446,0))/INDEX(Historical!$D$7:$D$1437,MATCH(B30,Historical!$B$7:$B$1446,0))-1)*100)</f>
        <v>5.3616071428571388</v>
      </c>
      <c r="T30" s="759">
        <f>IF(INDEX(Historical!$F$7:$F$1430,MATCH(B30,Historical!$B$7:$B$1446,0))=0,"n/a",((INDEX(Historical!$C$7:$C$1437,MATCH(B30,Historical!$B$7:$B$1446,0))/INDEX(Historical!$F$7:$F$1430,MATCH(B30,Historical!$B$7:$B$1446,0)))^(1/3)-1)*100)</f>
        <v>5.3237576630392081</v>
      </c>
      <c r="U30" s="759">
        <f>IF(INDEX(Historical!$H$7:$H$1430,MATCH(B30,Historical!$B$7:$B$1446,0))=0,"n/a",((INDEX(Historical!$C$7:$C$1437,MATCH(B30,Historical!$B$7:$B$1446,0))/INDEX(Historical!$H$7:$H$1430,MATCH(B30,Historical!$B$7:$B$1446,0)))^(1/5)-1)*100)</f>
        <v>7.2053184099442058</v>
      </c>
      <c r="V30" s="759">
        <f>IF(INDEX(Historical!$O$7:$O$1430,MATCH(B30,Historical!$B$7:$B$1446,0))=0,"n/a",((INDEX(Historical!$C$7:$C$1437,MATCH(B30,Historical!$B$7:$B$1446,0))/INDEX(Historical!$O$7:$O$1430,MATCH(B30,Historical!$B$7:$B$1446,0)))^(1/10)-1)*100)</f>
        <v>5.6669445604582425</v>
      </c>
      <c r="W30" s="760">
        <f t="shared" si="3"/>
        <v>1.2714644255072025</v>
      </c>
      <c r="X30" s="761">
        <f t="shared" si="4"/>
        <v>0.97369167701948733</v>
      </c>
      <c r="Y30" s="716"/>
      <c r="Z30" s="702">
        <f t="shared" si="5"/>
        <v>42.307692307692307</v>
      </c>
      <c r="AA30" s="935">
        <f t="shared" si="6"/>
        <v>12.634615384615385</v>
      </c>
      <c r="AB30" s="639">
        <v>12</v>
      </c>
      <c r="AC30" s="916">
        <v>2.08</v>
      </c>
      <c r="AD30" s="916" t="s">
        <v>137</v>
      </c>
      <c r="AE30" s="916">
        <v>3.08</v>
      </c>
      <c r="AF30" s="916">
        <v>1.1000000000000001</v>
      </c>
      <c r="AG30" s="916">
        <v>8.9</v>
      </c>
      <c r="AH30" s="916">
        <v>7.9</v>
      </c>
      <c r="AI30" s="916" t="s">
        <v>137</v>
      </c>
      <c r="AJ30" s="916">
        <v>7.3999999999999995</v>
      </c>
      <c r="AK30" s="916" t="s">
        <v>137</v>
      </c>
      <c r="AL30" s="928">
        <v>399.72</v>
      </c>
      <c r="AM30" s="922">
        <v>1.2</v>
      </c>
      <c r="AN30" s="916">
        <v>0.12</v>
      </c>
      <c r="AO30" s="802">
        <f t="shared" si="7"/>
        <v>-2.0807429411856386</v>
      </c>
      <c r="AP30" s="803">
        <f t="shared" si="8"/>
        <v>10.553872443429746</v>
      </c>
      <c r="AQ30" s="936">
        <f t="shared" si="9"/>
        <v>-21.406596479583119</v>
      </c>
      <c r="AR30" s="702">
        <f>INDEX(Historical!$C$7:$C$1437,MATCH(B30,Historical!$B$7:$B$1446,0))*IF(AH30="n/a",1.03,IF(AH30&lt;0,1.01,IF(AH30&gt;10,1.1,(1+AH30/100))))</f>
        <v>0.84884929999999992</v>
      </c>
      <c r="AS30" s="935">
        <f t="shared" si="10"/>
        <v>0.87431477899999999</v>
      </c>
      <c r="AT30" s="935">
        <f t="shared" si="15"/>
        <v>0.90054422236999998</v>
      </c>
      <c r="AU30" s="935">
        <f t="shared" si="15"/>
        <v>0.92756054904109997</v>
      </c>
      <c r="AV30" s="935">
        <f t="shared" si="15"/>
        <v>0.95538736551233294</v>
      </c>
      <c r="AW30" s="702">
        <f t="shared" si="12"/>
        <v>4.5066562159234325</v>
      </c>
      <c r="AX30" s="810">
        <f t="shared" si="13"/>
        <v>17.148615737912603</v>
      </c>
      <c r="AY30" s="991">
        <v>0.86</v>
      </c>
      <c r="AZ30" s="922">
        <v>23.669999999999998</v>
      </c>
      <c r="BA30" s="922">
        <v>-15.09</v>
      </c>
      <c r="BB30" s="922">
        <v>2.0699999999999998</v>
      </c>
      <c r="BC30" s="922">
        <v>0.33999999999999997</v>
      </c>
      <c r="BE30" s="664">
        <v>2004</v>
      </c>
      <c r="BF30" s="946" t="e">
        <f>#VALUE!</f>
        <v>#VALUE!</v>
      </c>
      <c r="BG30" s="931">
        <v>0.89999999999999991</v>
      </c>
    </row>
    <row r="31" spans="1:59" ht="11.25" customHeight="1" x14ac:dyDescent="0.2">
      <c r="A31" s="609" t="s">
        <v>475</v>
      </c>
      <c r="B31" s="925" t="s">
        <v>476</v>
      </c>
      <c r="C31" s="988" t="s">
        <v>131</v>
      </c>
      <c r="D31" s="988" t="s">
        <v>4362</v>
      </c>
      <c r="E31" s="792">
        <v>12</v>
      </c>
      <c r="F31" s="526">
        <v>301</v>
      </c>
      <c r="G31" s="526" t="s">
        <v>106</v>
      </c>
      <c r="H31" s="526" t="s">
        <v>106</v>
      </c>
      <c r="I31" s="924">
        <v>41.38</v>
      </c>
      <c r="J31" s="702">
        <f t="shared" si="0"/>
        <v>4.8574190430159492</v>
      </c>
      <c r="K31" s="927">
        <v>0.50249999999999995</v>
      </c>
      <c r="L31" s="639">
        <v>4</v>
      </c>
      <c r="M31" s="693">
        <f t="shared" si="1"/>
        <v>2.0099999999999998</v>
      </c>
      <c r="N31" s="921" t="s">
        <v>152</v>
      </c>
      <c r="O31" s="795">
        <v>0.47</v>
      </c>
      <c r="P31" s="915">
        <v>43523</v>
      </c>
      <c r="Q31" s="915">
        <v>43553</v>
      </c>
      <c r="R31" s="693">
        <f t="shared" si="2"/>
        <v>6.9148936170212716</v>
      </c>
      <c r="S31" s="759">
        <f>IF(INDEX(Historical!$D$7:$D$1437,MATCH(B31,Historical!$B$7:$B$1446,0))=0,"n/a",(INDEX(Historical!$C$7:$C$1437,MATCH(B31,Historical!$B$7:$B$1446,0))/INDEX(Historical!$D$7:$D$1437,MATCH(B31,Historical!$B$7:$B$1446,0))-1)*100)</f>
        <v>8.045977011494255</v>
      </c>
      <c r="T31" s="759">
        <f>IF(INDEX(Historical!$F$7:$F$1430,MATCH(B31,Historical!$B$7:$B$1446,0))=0,"n/a",((INDEX(Historical!$C$7:$C$1437,MATCH(B31,Historical!$B$7:$B$1446,0))/INDEX(Historical!$F$7:$F$1430,MATCH(B31,Historical!$B$7:$B$1446,0)))^(1/3)-1)*100)</f>
        <v>9.9776450231572547</v>
      </c>
      <c r="U31" s="759">
        <f>IF(INDEX(Historical!$H$7:$H$1430,MATCH(B31,Historical!$B$7:$B$1446,0))=0,"n/a",((INDEX(Historical!$C$7:$C$1437,MATCH(B31,Historical!$B$7:$B$1446,0))/INDEX(Historical!$H$7:$H$1430,MATCH(B31,Historical!$B$7:$B$1446,0)))^(1/5)-1)*100)</f>
        <v>10.393660017142414</v>
      </c>
      <c r="V31" s="759">
        <f>IF(INDEX(Historical!$O$7:$O$1430,MATCH(B31,Historical!$B$7:$B$1446,0))=0,"n/a",((INDEX(Historical!$C$7:$C$1437,MATCH(B31,Historical!$B$7:$B$1446,0))/INDEX(Historical!$O$7:$O$1430,MATCH(B31,Historical!$B$7:$B$1446,0)))^(1/10)-1)*100)</f>
        <v>12.312692928010005</v>
      </c>
      <c r="W31" s="760">
        <f t="shared" si="3"/>
        <v>0.84414190120002064</v>
      </c>
      <c r="X31" s="761" t="str">
        <f t="shared" si="4"/>
        <v>n/a</v>
      </c>
      <c r="Y31" s="925" t="s">
        <v>477</v>
      </c>
      <c r="Z31" s="702">
        <f t="shared" si="5"/>
        <v>340.67796610169489</v>
      </c>
      <c r="AA31" s="935">
        <f t="shared" si="6"/>
        <v>70.13559322033899</v>
      </c>
      <c r="AB31" s="639">
        <v>12</v>
      </c>
      <c r="AC31" s="916">
        <v>0.59</v>
      </c>
      <c r="AD31" s="916">
        <v>4.5</v>
      </c>
      <c r="AE31" s="916">
        <v>3.5</v>
      </c>
      <c r="AF31" s="916">
        <v>2.11</v>
      </c>
      <c r="AG31" s="916">
        <v>3</v>
      </c>
      <c r="AH31" s="916">
        <v>198.3</v>
      </c>
      <c r="AI31" s="916">
        <v>24.07</v>
      </c>
      <c r="AJ31" s="916">
        <v>-4.3</v>
      </c>
      <c r="AK31" s="916">
        <v>15.61</v>
      </c>
      <c r="AL31" s="928">
        <v>16300</v>
      </c>
      <c r="AM31" s="922">
        <v>42.3</v>
      </c>
      <c r="AN31" s="916">
        <v>2.78</v>
      </c>
      <c r="AO31" s="802">
        <f t="shared" si="7"/>
        <v>-54.884514160180629</v>
      </c>
      <c r="AP31" s="803">
        <f t="shared" si="8"/>
        <v>15.251079060158364</v>
      </c>
      <c r="AQ31" s="936">
        <f t="shared" si="9"/>
        <v>156.45974489828939</v>
      </c>
      <c r="AR31" s="702">
        <f>INDEX(Historical!$C$7:$C$1437,MATCH(B31,Historical!$B$7:$B$1446,0))*IF(AH31="n/a",1.03,IF(AH31&lt;0,1.01,IF(AH31&gt;10,1.1,(1+AH31/100))))</f>
        <v>2.0680000000000001</v>
      </c>
      <c r="AS31" s="935">
        <f t="shared" si="10"/>
        <v>2.2748000000000004</v>
      </c>
      <c r="AT31" s="935">
        <f t="shared" si="15"/>
        <v>2.5022800000000007</v>
      </c>
      <c r="AU31" s="935">
        <f t="shared" si="15"/>
        <v>2.7525080000000011</v>
      </c>
      <c r="AV31" s="935">
        <f t="shared" si="15"/>
        <v>3.0277588000000013</v>
      </c>
      <c r="AW31" s="702">
        <f t="shared" si="12"/>
        <v>12.625346800000003</v>
      </c>
      <c r="AX31" s="810">
        <f t="shared" si="13"/>
        <v>30.510746254229097</v>
      </c>
      <c r="AY31" s="991">
        <v>1.01</v>
      </c>
      <c r="AZ31" s="922">
        <v>28.27</v>
      </c>
      <c r="BA31" s="922">
        <v>-2.73</v>
      </c>
      <c r="BB31" s="922">
        <v>0.85000000000000009</v>
      </c>
      <c r="BC31" s="922">
        <v>4.8899999999999997</v>
      </c>
      <c r="BE31" s="664">
        <v>2008</v>
      </c>
      <c r="BF31" s="946" t="e">
        <f>#VALUE!</f>
        <v>#VALUE!</v>
      </c>
      <c r="BG31" s="931">
        <v>0.5</v>
      </c>
    </row>
    <row r="32" spans="1:59" ht="11.25" customHeight="1" x14ac:dyDescent="0.2">
      <c r="A32" s="537" t="s">
        <v>461</v>
      </c>
      <c r="B32" s="926" t="s">
        <v>462</v>
      </c>
      <c r="C32" s="988" t="s">
        <v>108</v>
      </c>
      <c r="D32" s="988" t="s">
        <v>4373</v>
      </c>
      <c r="E32" s="792">
        <v>19</v>
      </c>
      <c r="F32" s="526">
        <v>173</v>
      </c>
      <c r="G32" s="526" t="s">
        <v>106</v>
      </c>
      <c r="H32" s="526" t="s">
        <v>106</v>
      </c>
      <c r="I32" s="924">
        <v>440</v>
      </c>
      <c r="J32" s="702">
        <f t="shared" si="0"/>
        <v>3.4090909090909087</v>
      </c>
      <c r="K32" s="933">
        <v>7.5</v>
      </c>
      <c r="L32" s="639">
        <v>2</v>
      </c>
      <c r="M32" s="693">
        <f t="shared" si="1"/>
        <v>15</v>
      </c>
      <c r="N32" s="921" t="s">
        <v>231</v>
      </c>
      <c r="O32" s="796">
        <v>7.2</v>
      </c>
      <c r="P32" s="915">
        <v>43462</v>
      </c>
      <c r="Q32" s="915">
        <v>43473</v>
      </c>
      <c r="R32" s="693">
        <f t="shared" si="2"/>
        <v>4.1666666666666643</v>
      </c>
      <c r="S32" s="759">
        <f>IF(INDEX(Historical!$D$7:$D$1437,MATCH(B32,Historical!$B$7:$B$1446,0))=0,"n/a",(INDEX(Historical!$C$7:$C$1437,MATCH(B32,Historical!$B$7:$B$1446,0))/INDEX(Historical!$D$7:$D$1437,MATCH(B32,Historical!$B$7:$B$1446,0))-1)*100)</f>
        <v>5.1094890510948954</v>
      </c>
      <c r="T32" s="759">
        <f>IF(INDEX(Historical!$F$7:$F$1430,MATCH(B32,Historical!$B$7:$B$1446,0))=0,"n/a",((INDEX(Historical!$C$7:$C$1437,MATCH(B32,Historical!$B$7:$B$1446,0))/INDEX(Historical!$F$7:$F$1430,MATCH(B32,Historical!$B$7:$B$1446,0)))^(1/3)-1)*100)</f>
        <v>5.6819667993607048</v>
      </c>
      <c r="U32" s="759">
        <f>IF(INDEX(Historical!$H$7:$H$1430,MATCH(B32,Historical!$B$7:$B$1446,0))=0,"n/a",((INDEX(Historical!$C$7:$C$1437,MATCH(B32,Historical!$B$7:$B$1446,0))/INDEX(Historical!$H$7:$H$1430,MATCH(B32,Historical!$B$7:$B$1446,0)))^(1/5)-1)*100)</f>
        <v>6.1196338591859689</v>
      </c>
      <c r="V32" s="759">
        <f>IF(INDEX(Historical!$O$7:$O$1430,MATCH(B32,Historical!$B$7:$B$1446,0))=0,"n/a",((INDEX(Historical!$C$7:$C$1437,MATCH(B32,Historical!$B$7:$B$1446,0))/INDEX(Historical!$O$7:$O$1430,MATCH(B32,Historical!$B$7:$B$1446,0)))^(1/10)-1)*100)</f>
        <v>7.0296149960762833</v>
      </c>
      <c r="W32" s="760">
        <f t="shared" si="3"/>
        <v>0.87055035910242051</v>
      </c>
      <c r="X32" s="761" t="str">
        <f t="shared" si="4"/>
        <v>n/a</v>
      </c>
      <c r="Y32" s="926"/>
      <c r="Z32" s="702" t="str">
        <f t="shared" si="5"/>
        <v>n/a</v>
      </c>
      <c r="AA32" s="935" t="str">
        <f t="shared" si="6"/>
        <v>n/a</v>
      </c>
      <c r="AB32" s="639">
        <v>12</v>
      </c>
      <c r="AC32" s="916" t="s">
        <v>137</v>
      </c>
      <c r="AD32" s="916" t="s">
        <v>137</v>
      </c>
      <c r="AE32" s="916" t="s">
        <v>137</v>
      </c>
      <c r="AF32" s="916" t="s">
        <v>137</v>
      </c>
      <c r="AG32" s="916" t="s">
        <v>137</v>
      </c>
      <c r="AH32" s="916" t="s">
        <v>137</v>
      </c>
      <c r="AI32" s="916" t="s">
        <v>137</v>
      </c>
      <c r="AJ32" s="916" t="s">
        <v>137</v>
      </c>
      <c r="AK32" s="916" t="s">
        <v>137</v>
      </c>
      <c r="AL32" s="928" t="s">
        <v>137</v>
      </c>
      <c r="AM32" s="922" t="s">
        <v>137</v>
      </c>
      <c r="AN32" s="916" t="s">
        <v>137</v>
      </c>
      <c r="AO32" s="802" t="str">
        <f t="shared" si="7"/>
        <v>n/a</v>
      </c>
      <c r="AP32" s="803">
        <f t="shared" si="8"/>
        <v>9.5287247682768772</v>
      </c>
      <c r="AQ32" s="936" t="str">
        <f t="shared" si="9"/>
        <v>n/a</v>
      </c>
      <c r="AR32" s="702">
        <f>INDEX(Historical!$C$7:$C$1437,MATCH(B32,Historical!$B$7:$B$1446,0))*IF(AH32="n/a",1.03,IF(AH32&lt;0,1.01,IF(AH32&gt;10,1.1,(1+AH32/100))))</f>
        <v>14.832000000000001</v>
      </c>
      <c r="AS32" s="935">
        <f t="shared" si="10"/>
        <v>15.276960000000001</v>
      </c>
      <c r="AT32" s="935">
        <f t="shared" si="15"/>
        <v>15.735268800000002</v>
      </c>
      <c r="AU32" s="935">
        <f t="shared" si="15"/>
        <v>16.207326864000002</v>
      </c>
      <c r="AV32" s="935">
        <f t="shared" si="15"/>
        <v>16.693546669920003</v>
      </c>
      <c r="AW32" s="702">
        <f t="shared" si="12"/>
        <v>78.745102333920016</v>
      </c>
      <c r="AX32" s="810">
        <f t="shared" si="13"/>
        <v>17.896614166800003</v>
      </c>
      <c r="AY32" s="991" t="s">
        <v>137</v>
      </c>
      <c r="AZ32" s="922" t="s">
        <v>137</v>
      </c>
      <c r="BA32" s="922" t="s">
        <v>137</v>
      </c>
      <c r="BB32" s="922" t="s">
        <v>137</v>
      </c>
      <c r="BC32" s="922" t="s">
        <v>137</v>
      </c>
      <c r="BD32" s="960" t="s">
        <v>4298</v>
      </c>
      <c r="BE32" s="664">
        <v>2001</v>
      </c>
      <c r="BF32" s="946" t="e">
        <f>#VALUE!</f>
        <v>#VALUE!</v>
      </c>
      <c r="BG32" s="931" t="s">
        <v>137</v>
      </c>
    </row>
    <row r="33" spans="1:59" ht="11.25" customHeight="1" x14ac:dyDescent="0.2">
      <c r="A33" s="537" t="s">
        <v>1000</v>
      </c>
      <c r="B33" s="925" t="s">
        <v>1001</v>
      </c>
      <c r="C33" s="988" t="s">
        <v>108</v>
      </c>
      <c r="D33" s="988" t="s">
        <v>4369</v>
      </c>
      <c r="E33" s="792">
        <v>10</v>
      </c>
      <c r="F33" s="526">
        <v>342</v>
      </c>
      <c r="G33" s="526" t="s">
        <v>106</v>
      </c>
      <c r="H33" s="526" t="s">
        <v>106</v>
      </c>
      <c r="I33" s="924">
        <v>485.24</v>
      </c>
      <c r="J33" s="702">
        <f t="shared" si="0"/>
        <v>2.7203033550408042</v>
      </c>
      <c r="K33" s="927">
        <v>3.3</v>
      </c>
      <c r="L33" s="639">
        <v>4</v>
      </c>
      <c r="M33" s="693">
        <f t="shared" si="1"/>
        <v>13.2</v>
      </c>
      <c r="N33" s="921" t="s">
        <v>610</v>
      </c>
      <c r="O33" s="795">
        <v>3.13</v>
      </c>
      <c r="P33" s="915">
        <v>43529</v>
      </c>
      <c r="Q33" s="915">
        <v>43545</v>
      </c>
      <c r="R33" s="693">
        <f t="shared" si="2"/>
        <v>5.4313099041533519</v>
      </c>
      <c r="S33" s="759">
        <f>IF(INDEX(Historical!$D$7:$D$1437,MATCH(B33,Historical!$B$7:$B$1446,0))=0,"n/a",(INDEX(Historical!$C$7:$C$1437,MATCH(B33,Historical!$B$7:$B$1446,0))/INDEX(Historical!$D$7:$D$1437,MATCH(B33,Historical!$B$7:$B$1446,0))-1)*100)</f>
        <v>20.199999999999996</v>
      </c>
      <c r="T33" s="759">
        <f>IF(INDEX(Historical!$F$7:$F$1430,MATCH(B33,Historical!$B$7:$B$1446,0))=0,"n/a",((INDEX(Historical!$C$7:$C$1437,MATCH(B33,Historical!$B$7:$B$1446,0))/INDEX(Historical!$F$7:$F$1430,MATCH(B33,Historical!$B$7:$B$1446,0)))^(1/3)-1)*100)</f>
        <v>11.291670408455845</v>
      </c>
      <c r="U33" s="759">
        <f>IF(INDEX(Historical!$H$7:$H$1430,MATCH(B33,Historical!$B$7:$B$1446,0))=0,"n/a",((INDEX(Historical!$C$7:$C$1437,MATCH(B33,Historical!$B$7:$B$1446,0))/INDEX(Historical!$H$7:$H$1430,MATCH(B33,Historical!$B$7:$B$1446,0)))^(1/5)-1)*100)</f>
        <v>12.332917612951544</v>
      </c>
      <c r="V33" s="759">
        <f>IF(INDEX(Historical!$O$7:$O$1430,MATCH(B33,Historical!$B$7:$B$1446,0))=0,"n/a",((INDEX(Historical!$C$7:$C$1437,MATCH(B33,Historical!$B$7:$B$1446,0))/INDEX(Historical!$O$7:$O$1430,MATCH(B33,Historical!$B$7:$B$1446,0)))^(1/10)-1)*100)</f>
        <v>14.439245904081211</v>
      </c>
      <c r="W33" s="760">
        <f t="shared" si="3"/>
        <v>0.85412477181136448</v>
      </c>
      <c r="X33" s="761">
        <f t="shared" si="4"/>
        <v>1.2982018539948994</v>
      </c>
      <c r="Y33" s="925"/>
      <c r="Z33" s="702">
        <f t="shared" si="5"/>
        <v>49.792531120331944</v>
      </c>
      <c r="AA33" s="935">
        <f t="shared" si="6"/>
        <v>18.304036212749907</v>
      </c>
      <c r="AB33" s="639">
        <v>12</v>
      </c>
      <c r="AC33" s="916">
        <v>26.51</v>
      </c>
      <c r="AD33" s="916">
        <v>2.81</v>
      </c>
      <c r="AE33" s="916">
        <v>5.35</v>
      </c>
      <c r="AF33" s="916">
        <v>2.38</v>
      </c>
      <c r="AG33" s="916">
        <v>17.599999999999998</v>
      </c>
      <c r="AH33" s="916">
        <v>15.7</v>
      </c>
      <c r="AI33" s="916">
        <v>9.1300000000000008</v>
      </c>
      <c r="AJ33" s="916">
        <v>9.5</v>
      </c>
      <c r="AK33" s="916">
        <v>6.5100000000000007</v>
      </c>
      <c r="AL33" s="928">
        <v>74650</v>
      </c>
      <c r="AM33" s="922">
        <v>1.5</v>
      </c>
      <c r="AN33" s="916">
        <v>0.16</v>
      </c>
      <c r="AO33" s="802">
        <f t="shared" si="7"/>
        <v>-3.2508152447575576</v>
      </c>
      <c r="AP33" s="803">
        <f t="shared" si="8"/>
        <v>15.053220967992349</v>
      </c>
      <c r="AQ33" s="936">
        <f t="shared" si="9"/>
        <v>39.145976404230119</v>
      </c>
      <c r="AR33" s="702">
        <f>INDEX(Historical!$C$7:$C$1437,MATCH(B33,Historical!$B$7:$B$1446,0))*IF(AH33="n/a",1.03,IF(AH33&lt;0,1.01,IF(AH33&gt;10,1.1,(1+AH33/100))))</f>
        <v>13.222000000000001</v>
      </c>
      <c r="AS33" s="935">
        <f t="shared" si="10"/>
        <v>14.429168600000001</v>
      </c>
      <c r="AT33" s="935">
        <f t="shared" si="15"/>
        <v>15.36850747586</v>
      </c>
      <c r="AU33" s="935">
        <f t="shared" si="15"/>
        <v>16.368997312538486</v>
      </c>
      <c r="AV33" s="935">
        <f t="shared" si="15"/>
        <v>17.434619037584742</v>
      </c>
      <c r="AW33" s="702">
        <f t="shared" si="12"/>
        <v>76.823292425983226</v>
      </c>
      <c r="AX33" s="810">
        <f t="shared" si="13"/>
        <v>15.832019706945683</v>
      </c>
      <c r="AY33" s="991">
        <v>1.45</v>
      </c>
      <c r="AZ33" s="922">
        <v>34.489999999999995</v>
      </c>
      <c r="BA33" s="922">
        <v>-12.879999999999999</v>
      </c>
      <c r="BB33" s="922">
        <v>9.9</v>
      </c>
      <c r="BC33" s="922">
        <v>10.7</v>
      </c>
      <c r="BE33" s="664">
        <v>2010</v>
      </c>
      <c r="BF33" s="946" t="e">
        <f>#VALUE!</f>
        <v>#VALUE!</v>
      </c>
      <c r="BG33" s="931">
        <v>3</v>
      </c>
    </row>
    <row r="34" spans="1:59" ht="11.25" customHeight="1" x14ac:dyDescent="0.2">
      <c r="A34" s="609" t="s">
        <v>457</v>
      </c>
      <c r="B34" s="925" t="s">
        <v>458</v>
      </c>
      <c r="C34" s="988" t="s">
        <v>108</v>
      </c>
      <c r="D34" s="988" t="s">
        <v>4373</v>
      </c>
      <c r="E34" s="792">
        <v>15</v>
      </c>
      <c r="F34" s="526">
        <v>253</v>
      </c>
      <c r="G34" s="526" t="s">
        <v>106</v>
      </c>
      <c r="H34" s="526" t="s">
        <v>106</v>
      </c>
      <c r="I34" s="924">
        <v>42.35</v>
      </c>
      <c r="J34" s="702">
        <f t="shared" si="0"/>
        <v>1.7945690672963401</v>
      </c>
      <c r="K34" s="934">
        <v>0.19</v>
      </c>
      <c r="L34" s="639">
        <v>4</v>
      </c>
      <c r="M34" s="693">
        <f t="shared" si="1"/>
        <v>0.76</v>
      </c>
      <c r="N34" s="921" t="s">
        <v>238</v>
      </c>
      <c r="O34" s="799">
        <v>0.17499999999999999</v>
      </c>
      <c r="P34" s="915">
        <v>43503</v>
      </c>
      <c r="Q34" s="915">
        <v>43511</v>
      </c>
      <c r="R34" s="693">
        <f t="shared" si="2"/>
        <v>8.5714285714285801</v>
      </c>
      <c r="S34" s="759">
        <f>IF(INDEX(Historical!$D$7:$D$1437,MATCH(B34,Historical!$B$7:$B$1446,0))=0,"n/a",(INDEX(Historical!$C$7:$C$1437,MATCH(B34,Historical!$B$7:$B$1446,0))/INDEX(Historical!$D$7:$D$1437,MATCH(B34,Historical!$B$7:$B$1446,0))-1)*100)</f>
        <v>13.392857142857139</v>
      </c>
      <c r="T34" s="759">
        <f>IF(INDEX(Historical!$F$7:$F$1430,MATCH(B34,Historical!$B$7:$B$1446,0))=0,"n/a",((INDEX(Historical!$C$7:$C$1437,MATCH(B34,Historical!$B$7:$B$1446,0))/INDEX(Historical!$F$7:$F$1430,MATCH(B34,Historical!$B$7:$B$1446,0)))^(1/3)-1)*100)</f>
        <v>12.164064162584353</v>
      </c>
      <c r="U34" s="759">
        <f>IF(INDEX(Historical!$H$7:$H$1430,MATCH(B34,Historical!$B$7:$B$1446,0))=0,"n/a",((INDEX(Historical!$C$7:$C$1437,MATCH(B34,Historical!$B$7:$B$1446,0))/INDEX(Historical!$H$7:$H$1430,MATCH(B34,Historical!$B$7:$B$1446,0)))^(1/5)-1)*100)</f>
        <v>11.711059850008043</v>
      </c>
      <c r="V34" s="759">
        <f>IF(INDEX(Historical!$O$7:$O$1430,MATCH(B34,Historical!$B$7:$B$1446,0))=0,"n/a",((INDEX(Historical!$C$7:$C$1437,MATCH(B34,Historical!$B$7:$B$1446,0))/INDEX(Historical!$O$7:$O$1430,MATCH(B34,Historical!$B$7:$B$1446,0)))^(1/10)-1)*100)</f>
        <v>8.532940454248461</v>
      </c>
      <c r="W34" s="760">
        <f t="shared" si="3"/>
        <v>1.3724530146202099</v>
      </c>
      <c r="X34" s="761">
        <f t="shared" si="4"/>
        <v>0.92944919444508278</v>
      </c>
      <c r="Y34" s="728" t="s">
        <v>4211</v>
      </c>
      <c r="Z34" s="702">
        <f t="shared" si="5"/>
        <v>31.535269709543567</v>
      </c>
      <c r="AA34" s="935">
        <f t="shared" si="6"/>
        <v>17.572614107883815</v>
      </c>
      <c r="AB34" s="639">
        <v>12</v>
      </c>
      <c r="AC34" s="916">
        <v>2.41</v>
      </c>
      <c r="AD34" s="916">
        <v>1.76</v>
      </c>
      <c r="AE34" s="916">
        <v>5.97</v>
      </c>
      <c r="AF34" s="916">
        <v>1.85</v>
      </c>
      <c r="AG34" s="916">
        <v>7.8</v>
      </c>
      <c r="AH34" s="916">
        <v>53.7</v>
      </c>
      <c r="AI34" s="916">
        <v>6.8199999999999994</v>
      </c>
      <c r="AJ34" s="916">
        <v>12.6</v>
      </c>
      <c r="AK34" s="916">
        <v>10</v>
      </c>
      <c r="AL34" s="928">
        <v>582.30999999999995</v>
      </c>
      <c r="AM34" s="922">
        <v>1.7000000000000002</v>
      </c>
      <c r="AN34" s="916">
        <v>0.01</v>
      </c>
      <c r="AO34" s="802">
        <f t="shared" si="7"/>
        <v>-4.0669851905794321</v>
      </c>
      <c r="AP34" s="803">
        <f t="shared" si="8"/>
        <v>13.505628917304383</v>
      </c>
      <c r="AQ34" s="936">
        <f t="shared" si="9"/>
        <v>20.202303730160697</v>
      </c>
      <c r="AR34" s="702">
        <f>INDEX(Historical!$C$7:$C$1437,MATCH(B34,Historical!$B$7:$B$1446,0))*IF(AH34="n/a",1.03,IF(AH34&lt;0,1.01,IF(AH34&gt;10,1.1,(1+AH34/100))))</f>
        <v>0.69850000000000012</v>
      </c>
      <c r="AS34" s="935">
        <f t="shared" si="10"/>
        <v>0.74613770000000013</v>
      </c>
      <c r="AT34" s="935">
        <f t="shared" si="15"/>
        <v>0.82075147000000015</v>
      </c>
      <c r="AU34" s="935">
        <f t="shared" si="15"/>
        <v>0.90282661700000022</v>
      </c>
      <c r="AV34" s="935">
        <f t="shared" si="15"/>
        <v>0.99310927870000032</v>
      </c>
      <c r="AW34" s="702">
        <f t="shared" si="12"/>
        <v>4.1613250657000007</v>
      </c>
      <c r="AX34" s="810">
        <f t="shared" si="13"/>
        <v>9.8260332129870154</v>
      </c>
      <c r="AY34" s="991">
        <v>0.57999999999999996</v>
      </c>
      <c r="AZ34" s="922">
        <v>18.75</v>
      </c>
      <c r="BA34" s="922">
        <v>-6.77</v>
      </c>
      <c r="BB34" s="922">
        <v>-0.61</v>
      </c>
      <c r="BC34" s="922">
        <v>0.28999999999999998</v>
      </c>
      <c r="BE34" s="664">
        <v>2005</v>
      </c>
      <c r="BF34" s="946" t="e">
        <f>#VALUE!</f>
        <v>#VALUE!</v>
      </c>
      <c r="BG34" s="931">
        <v>1</v>
      </c>
    </row>
    <row r="35" spans="1:59" ht="11.25" customHeight="1" x14ac:dyDescent="0.2">
      <c r="A35" s="537" t="s">
        <v>1013</v>
      </c>
      <c r="B35" s="925" t="s">
        <v>1014</v>
      </c>
      <c r="C35" s="988" t="s">
        <v>154</v>
      </c>
      <c r="D35" s="988" t="s">
        <v>4383</v>
      </c>
      <c r="E35" s="792">
        <v>10</v>
      </c>
      <c r="F35" s="526">
        <v>331</v>
      </c>
      <c r="G35" s="526" t="s">
        <v>115</v>
      </c>
      <c r="H35" s="526" t="s">
        <v>115</v>
      </c>
      <c r="I35" s="924">
        <v>46.43</v>
      </c>
      <c r="J35" s="702">
        <f t="shared" si="0"/>
        <v>3.5321990092612534</v>
      </c>
      <c r="K35" s="927">
        <v>0.41</v>
      </c>
      <c r="L35" s="639">
        <v>4</v>
      </c>
      <c r="M35" s="693">
        <f t="shared" si="1"/>
        <v>1.64</v>
      </c>
      <c r="N35" s="921" t="s">
        <v>140</v>
      </c>
      <c r="O35" s="795">
        <v>0.4</v>
      </c>
      <c r="P35" s="915">
        <v>43468</v>
      </c>
      <c r="Q35" s="915">
        <v>43497</v>
      </c>
      <c r="R35" s="693">
        <f t="shared" si="2"/>
        <v>2.4999999999999885</v>
      </c>
      <c r="S35" s="759">
        <f>IF(INDEX(Historical!$D$7:$D$1437,MATCH(B35,Historical!$B$7:$B$1446,0))=0,"n/a",(INDEX(Historical!$C$7:$C$1437,MATCH(B35,Historical!$B$7:$B$1446,0))/INDEX(Historical!$D$7:$D$1437,MATCH(B35,Historical!$B$7:$B$1446,0))-1)*100)</f>
        <v>2.5641025641025772</v>
      </c>
      <c r="T35" s="759">
        <f>IF(INDEX(Historical!$F$7:$F$1430,MATCH(B35,Historical!$B$7:$B$1446,0))=0,"n/a",((INDEX(Historical!$C$7:$C$1437,MATCH(B35,Historical!$B$7:$B$1446,0))/INDEX(Historical!$F$7:$F$1430,MATCH(B35,Historical!$B$7:$B$1446,0)))^(1/3)-1)*100)</f>
        <v>2.6327791369625153</v>
      </c>
      <c r="U35" s="759">
        <f>IF(INDEX(Historical!$H$7:$H$1430,MATCH(B35,Historical!$B$7:$B$1446,0))=0,"n/a",((INDEX(Historical!$C$7:$C$1437,MATCH(B35,Historical!$B$7:$B$1446,0))/INDEX(Historical!$H$7:$H$1430,MATCH(B35,Historical!$B$7:$B$1446,0)))^(1/5)-1)*100)</f>
        <v>2.7066087089351765</v>
      </c>
      <c r="V35" s="759">
        <f>IF(INDEX(Historical!$O$7:$O$1430,MATCH(B35,Historical!$B$7:$B$1446,0))=0,"n/a",((INDEX(Historical!$C$7:$C$1437,MATCH(B35,Historical!$B$7:$B$1446,0))/INDEX(Historical!$O$7:$O$1430,MATCH(B35,Historical!$B$7:$B$1446,0)))^(1/10)-1)*100)</f>
        <v>2.5816852996224604</v>
      </c>
      <c r="W35" s="760">
        <f t="shared" si="3"/>
        <v>1.0483883180227214</v>
      </c>
      <c r="X35" s="761">
        <f t="shared" si="4"/>
        <v>0.18666266958173633</v>
      </c>
      <c r="Y35" s="713"/>
      <c r="Z35" s="702">
        <f t="shared" si="5"/>
        <v>53.94736842105263</v>
      </c>
      <c r="AA35" s="935">
        <f t="shared" si="6"/>
        <v>15.273026315789473</v>
      </c>
      <c r="AB35" s="639">
        <v>8</v>
      </c>
      <c r="AC35" s="916">
        <v>3.04</v>
      </c>
      <c r="AD35" s="916">
        <v>2.4300000000000002</v>
      </c>
      <c r="AE35" s="916">
        <v>3.36</v>
      </c>
      <c r="AF35" s="916">
        <v>4.99</v>
      </c>
      <c r="AG35" s="916">
        <v>37.299999999999997</v>
      </c>
      <c r="AH35" s="916">
        <v>28.7</v>
      </c>
      <c r="AI35" s="916">
        <v>8.27</v>
      </c>
      <c r="AJ35" s="916">
        <v>14.499999999999998</v>
      </c>
      <c r="AK35" s="916">
        <v>6.29</v>
      </c>
      <c r="AL35" s="928">
        <v>75870</v>
      </c>
      <c r="AM35" s="922">
        <v>0.1</v>
      </c>
      <c r="AN35" s="916">
        <v>0.4</v>
      </c>
      <c r="AO35" s="802">
        <f t="shared" si="7"/>
        <v>-9.0342185975930427</v>
      </c>
      <c r="AP35" s="803">
        <f t="shared" si="8"/>
        <v>6.2388077181964299</v>
      </c>
      <c r="AQ35" s="936">
        <f t="shared" si="9"/>
        <v>84.043957691017653</v>
      </c>
      <c r="AR35" s="702">
        <f>INDEX(Historical!$C$7:$C$1437,MATCH(B35,Historical!$B$7:$B$1446,0))*IF(AH35="n/a",1.03,IF(AH35&lt;0,1.01,IF(AH35&gt;10,1.1,(1+AH35/100))))</f>
        <v>1.7600000000000002</v>
      </c>
      <c r="AS35" s="935">
        <f t="shared" si="10"/>
        <v>1.9055520000000001</v>
      </c>
      <c r="AT35" s="935">
        <f t="shared" si="15"/>
        <v>2.0254112208000001</v>
      </c>
      <c r="AU35" s="935">
        <f t="shared" si="15"/>
        <v>2.1528095865883201</v>
      </c>
      <c r="AV35" s="935">
        <f t="shared" si="15"/>
        <v>2.2882213095847255</v>
      </c>
      <c r="AW35" s="702">
        <f t="shared" si="12"/>
        <v>10.131994116973047</v>
      </c>
      <c r="AX35" s="810">
        <f t="shared" si="13"/>
        <v>21.822085110861615</v>
      </c>
      <c r="AY35" s="991">
        <v>0.76</v>
      </c>
      <c r="AZ35" s="922">
        <v>4.8099999999999996</v>
      </c>
      <c r="BA35" s="922">
        <v>-27.1</v>
      </c>
      <c r="BB35" s="922">
        <v>-4.5900000000000007</v>
      </c>
      <c r="BC35" s="922">
        <v>-13.15</v>
      </c>
      <c r="BE35" s="664">
        <v>2010</v>
      </c>
      <c r="BF35" s="946" t="e">
        <f>#VALUE!</f>
        <v>#VALUE!</v>
      </c>
      <c r="BG35" s="931">
        <v>15.1</v>
      </c>
    </row>
    <row r="36" spans="1:59" ht="11.25" customHeight="1" x14ac:dyDescent="0.2">
      <c r="A36" s="609" t="s">
        <v>468</v>
      </c>
      <c r="B36" s="925" t="s">
        <v>469</v>
      </c>
      <c r="C36" s="988" t="s">
        <v>108</v>
      </c>
      <c r="D36" s="988" t="s">
        <v>4373</v>
      </c>
      <c r="E36" s="792">
        <v>14</v>
      </c>
      <c r="F36" s="526">
        <v>267</v>
      </c>
      <c r="G36" s="526" t="s">
        <v>37</v>
      </c>
      <c r="H36" s="526" t="s">
        <v>37</v>
      </c>
      <c r="I36" s="924">
        <v>87.14</v>
      </c>
      <c r="J36" s="702">
        <f t="shared" si="0"/>
        <v>2.2951572182694515</v>
      </c>
      <c r="K36" s="927">
        <v>0.5</v>
      </c>
      <c r="L36" s="639">
        <v>4</v>
      </c>
      <c r="M36" s="693">
        <f t="shared" si="1"/>
        <v>2</v>
      </c>
      <c r="N36" s="921" t="s">
        <v>470</v>
      </c>
      <c r="O36" s="795">
        <v>0.45</v>
      </c>
      <c r="P36" s="915">
        <v>43322</v>
      </c>
      <c r="Q36" s="915">
        <v>43339</v>
      </c>
      <c r="R36" s="693">
        <f t="shared" si="2"/>
        <v>11.111111111111107</v>
      </c>
      <c r="S36" s="759">
        <f>IF(INDEX(Historical!$D$7:$D$1437,MATCH(B36,Historical!$B$7:$B$1446,0))=0,"n/a",(INDEX(Historical!$C$7:$C$1437,MATCH(B36,Historical!$B$7:$B$1446,0))/INDEX(Historical!$D$7:$D$1437,MATCH(B36,Historical!$B$7:$B$1446,0))-1)*100)</f>
        <v>7.3446327683615698</v>
      </c>
      <c r="T36" s="759">
        <f>IF(INDEX(Historical!$F$7:$F$1430,MATCH(B36,Historical!$B$7:$B$1446,0))=0,"n/a",((INDEX(Historical!$C$7:$C$1437,MATCH(B36,Historical!$B$7:$B$1446,0))/INDEX(Historical!$F$7:$F$1430,MATCH(B36,Historical!$B$7:$B$1446,0)))^(1/3)-1)*100)</f>
        <v>3.9813932143039965</v>
      </c>
      <c r="U36" s="759">
        <f>IF(INDEX(Historical!$H$7:$H$1430,MATCH(B36,Historical!$B$7:$B$1446,0))=0,"n/a",((INDEX(Historical!$C$7:$C$1437,MATCH(B36,Historical!$B$7:$B$1446,0))/INDEX(Historical!$H$7:$H$1430,MATCH(B36,Historical!$B$7:$B$1446,0)))^(1/5)-1)*100)</f>
        <v>4.2909385938183275</v>
      </c>
      <c r="V36" s="759">
        <f>IF(INDEX(Historical!$O$7:$O$1430,MATCH(B36,Historical!$B$7:$B$1446,0))=0,"n/a",((INDEX(Historical!$C$7:$C$1437,MATCH(B36,Historical!$B$7:$B$1446,0))/INDEX(Historical!$O$7:$O$1430,MATCH(B36,Historical!$B$7:$B$1446,0)))^(1/10)-1)*100)</f>
        <v>8.0623865802826202</v>
      </c>
      <c r="W36" s="760">
        <f t="shared" si="3"/>
        <v>0.53221692498747841</v>
      </c>
      <c r="X36" s="761">
        <f t="shared" si="4"/>
        <v>0.57212514584244367</v>
      </c>
      <c r="Y36" s="926"/>
      <c r="Z36" s="702">
        <f t="shared" si="5"/>
        <v>31.05590062111801</v>
      </c>
      <c r="AA36" s="935">
        <f t="shared" si="6"/>
        <v>13.531055900621118</v>
      </c>
      <c r="AB36" s="639">
        <v>12</v>
      </c>
      <c r="AC36" s="916">
        <v>6.44</v>
      </c>
      <c r="AD36" s="916">
        <v>1.93</v>
      </c>
      <c r="AE36" s="916">
        <v>5.51</v>
      </c>
      <c r="AF36" s="916">
        <v>1.41</v>
      </c>
      <c r="AG36" s="916">
        <v>10.8</v>
      </c>
      <c r="AH36" s="916">
        <v>24.8</v>
      </c>
      <c r="AI36" s="916">
        <v>7.4499999999999993</v>
      </c>
      <c r="AJ36" s="916">
        <v>7.5</v>
      </c>
      <c r="AK36" s="916">
        <v>7.0000000000000009</v>
      </c>
      <c r="AL36" s="928">
        <v>6170</v>
      </c>
      <c r="AM36" s="922">
        <v>0.8</v>
      </c>
      <c r="AN36" s="916">
        <v>7.0000000000000007E-2</v>
      </c>
      <c r="AO36" s="802">
        <f t="shared" si="7"/>
        <v>-6.9449600885333389</v>
      </c>
      <c r="AP36" s="803">
        <f t="shared" si="8"/>
        <v>6.5860958120877786</v>
      </c>
      <c r="AQ36" s="936">
        <f t="shared" si="9"/>
        <v>-7.9160073752089772</v>
      </c>
      <c r="AR36" s="702">
        <f>INDEX(Historical!$C$7:$C$1437,MATCH(B36,Historical!$B$7:$B$1446,0))*IF(AH36="n/a",1.03,IF(AH36&lt;0,1.01,IF(AH36&gt;10,1.1,(1+AH36/100))))</f>
        <v>2.09</v>
      </c>
      <c r="AS36" s="935">
        <f t="shared" si="10"/>
        <v>2.2457050000000001</v>
      </c>
      <c r="AT36" s="935">
        <f t="shared" si="15"/>
        <v>2.40290435</v>
      </c>
      <c r="AU36" s="935">
        <f t="shared" si="15"/>
        <v>2.5711076545</v>
      </c>
      <c r="AV36" s="935">
        <f t="shared" si="15"/>
        <v>2.751085190315</v>
      </c>
      <c r="AW36" s="702">
        <f t="shared" si="12"/>
        <v>12.060802194815</v>
      </c>
      <c r="AX36" s="810">
        <f t="shared" si="13"/>
        <v>13.840718607774846</v>
      </c>
      <c r="AY36" s="991">
        <v>1.21</v>
      </c>
      <c r="AZ36" s="922">
        <v>24.560000000000002</v>
      </c>
      <c r="BA36" s="922">
        <v>-18.29</v>
      </c>
      <c r="BB36" s="922">
        <v>1.24</v>
      </c>
      <c r="BC36" s="922">
        <v>-2.06</v>
      </c>
      <c r="BE36" s="664">
        <v>2005</v>
      </c>
      <c r="BF36" s="946" t="e">
        <f>#VALUE!</f>
        <v>#VALUE!</v>
      </c>
      <c r="BG36" s="931">
        <v>1.2</v>
      </c>
    </row>
    <row r="37" spans="1:59" ht="11.25" customHeight="1" x14ac:dyDescent="0.2">
      <c r="A37" s="609" t="s">
        <v>473</v>
      </c>
      <c r="B37" s="925" t="s">
        <v>474</v>
      </c>
      <c r="C37" s="988" t="s">
        <v>4224</v>
      </c>
      <c r="D37" s="988" t="s">
        <v>4359</v>
      </c>
      <c r="E37" s="792">
        <v>12</v>
      </c>
      <c r="F37" s="526">
        <v>296</v>
      </c>
      <c r="G37" s="526" t="s">
        <v>106</v>
      </c>
      <c r="H37" s="526" t="s">
        <v>106</v>
      </c>
      <c r="I37" s="924">
        <v>118.13</v>
      </c>
      <c r="J37" s="702">
        <f t="shared" si="0"/>
        <v>1.6422585287395244</v>
      </c>
      <c r="K37" s="927">
        <v>0.48499999999999999</v>
      </c>
      <c r="L37" s="639">
        <v>4</v>
      </c>
      <c r="M37" s="693">
        <f t="shared" si="1"/>
        <v>1.94</v>
      </c>
      <c r="N37" s="921" t="s">
        <v>190</v>
      </c>
      <c r="O37" s="795">
        <v>0.36499999999999999</v>
      </c>
      <c r="P37" s="915">
        <v>43360</v>
      </c>
      <c r="Q37" s="915">
        <v>43376</v>
      </c>
      <c r="R37" s="693">
        <f t="shared" si="2"/>
        <v>32.87671232876712</v>
      </c>
      <c r="S37" s="759">
        <f>IF(INDEX(Historical!$D$7:$D$1437,MATCH(B37,Historical!$B$7:$B$1446,0))=0,"n/a",(INDEX(Historical!$C$7:$C$1437,MATCH(B37,Historical!$B$7:$B$1446,0))/INDEX(Historical!$D$7:$D$1437,MATCH(B37,Historical!$B$7:$B$1446,0))-1)*100)</f>
        <v>16.605166051660515</v>
      </c>
      <c r="T37" s="759">
        <f>IF(INDEX(Historical!$F$7:$F$1430,MATCH(B37,Historical!$B$7:$B$1446,0))=0,"n/a",((INDEX(Historical!$C$7:$C$1437,MATCH(B37,Historical!$B$7:$B$1446,0))/INDEX(Historical!$F$7:$F$1430,MATCH(B37,Historical!$B$7:$B$1446,0)))^(1/3)-1)*100)</f>
        <v>12.489340183017262</v>
      </c>
      <c r="U37" s="759">
        <f>IF(INDEX(Historical!$H$7:$H$1430,MATCH(B37,Historical!$B$7:$B$1446,0))=0,"n/a",((INDEX(Historical!$C$7:$C$1437,MATCH(B37,Historical!$B$7:$B$1446,0))/INDEX(Historical!$H$7:$H$1430,MATCH(B37,Historical!$B$7:$B$1446,0)))^(1/5)-1)*100)</f>
        <v>16.06978091874236</v>
      </c>
      <c r="V37" s="759">
        <f>IF(INDEX(Historical!$O$7:$O$1430,MATCH(B37,Historical!$B$7:$B$1446,0))=0,"n/a",((INDEX(Historical!$C$7:$C$1437,MATCH(B37,Historical!$B$7:$B$1446,0))/INDEX(Historical!$O$7:$O$1430,MATCH(B37,Historical!$B$7:$B$1446,0)))^(1/10)-1)*100)</f>
        <v>20.246296094670679</v>
      </c>
      <c r="W37" s="760">
        <f t="shared" si="3"/>
        <v>0.79371460555554751</v>
      </c>
      <c r="X37" s="761">
        <f t="shared" si="4"/>
        <v>0.95653457849656898</v>
      </c>
      <c r="Y37" s="925"/>
      <c r="Z37" s="702">
        <f t="shared" si="5"/>
        <v>52.861035422343328</v>
      </c>
      <c r="AA37" s="935">
        <f t="shared" si="6"/>
        <v>32.188010899182558</v>
      </c>
      <c r="AB37" s="639">
        <v>12</v>
      </c>
      <c r="AC37" s="916">
        <v>3.67</v>
      </c>
      <c r="AD37" s="916">
        <v>3.22</v>
      </c>
      <c r="AE37" s="916">
        <v>3.18</v>
      </c>
      <c r="AF37" s="916">
        <v>12.24</v>
      </c>
      <c r="AG37" s="916">
        <v>38.4</v>
      </c>
      <c r="AH37" s="916">
        <v>36.1</v>
      </c>
      <c r="AI37" s="916">
        <v>10.4</v>
      </c>
      <c r="AJ37" s="916">
        <v>16.8</v>
      </c>
      <c r="AK37" s="916">
        <v>10</v>
      </c>
      <c r="AL37" s="928">
        <v>13740</v>
      </c>
      <c r="AM37" s="922">
        <v>0.70000000000000007</v>
      </c>
      <c r="AN37" s="916">
        <v>0</v>
      </c>
      <c r="AO37" s="802">
        <f t="shared" si="7"/>
        <v>-14.475971451700673</v>
      </c>
      <c r="AP37" s="803">
        <f t="shared" si="8"/>
        <v>17.712039447481885</v>
      </c>
      <c r="AQ37" s="936">
        <f t="shared" si="9"/>
        <v>318.45283998504914</v>
      </c>
      <c r="AR37" s="702">
        <f>INDEX(Historical!$C$7:$C$1437,MATCH(B37,Historical!$B$7:$B$1446,0))*IF(AH37="n/a",1.03,IF(AH37&lt;0,1.01,IF(AH37&gt;10,1.1,(1+AH37/100))))</f>
        <v>1.7380000000000002</v>
      </c>
      <c r="AS37" s="935">
        <f t="shared" si="10"/>
        <v>1.9118000000000004</v>
      </c>
      <c r="AT37" s="935">
        <f t="shared" si="15"/>
        <v>2.1029800000000005</v>
      </c>
      <c r="AU37" s="935">
        <f t="shared" si="15"/>
        <v>2.3132780000000008</v>
      </c>
      <c r="AV37" s="935">
        <f t="shared" si="15"/>
        <v>2.5446058000000011</v>
      </c>
      <c r="AW37" s="702">
        <f t="shared" si="12"/>
        <v>10.610663800000003</v>
      </c>
      <c r="AX37" s="810">
        <f t="shared" si="13"/>
        <v>8.9821923304833682</v>
      </c>
      <c r="AY37" s="991">
        <v>0.89</v>
      </c>
      <c r="AZ37" s="922">
        <v>29.330000000000002</v>
      </c>
      <c r="BA37" s="922">
        <v>-14.549999999999999</v>
      </c>
      <c r="BB37" s="922">
        <v>12.15</v>
      </c>
      <c r="BC37" s="922">
        <v>5.6899999999999995</v>
      </c>
      <c r="BE37" s="664">
        <v>2007</v>
      </c>
      <c r="BF37" s="946" t="e">
        <f>#VALUE!</f>
        <v>#VALUE!</v>
      </c>
      <c r="BG37" s="931">
        <v>13.100000000000001</v>
      </c>
    </row>
    <row r="38" spans="1:59" ht="11.25" customHeight="1" x14ac:dyDescent="0.2">
      <c r="A38" s="537" t="s">
        <v>491</v>
      </c>
      <c r="B38" s="925" t="s">
        <v>492</v>
      </c>
      <c r="C38" s="988" t="s">
        <v>154</v>
      </c>
      <c r="D38" s="988" t="s">
        <v>4355</v>
      </c>
      <c r="E38" s="792">
        <v>23</v>
      </c>
      <c r="F38" s="526">
        <v>145</v>
      </c>
      <c r="G38" s="526" t="s">
        <v>106</v>
      </c>
      <c r="H38" s="526" t="s">
        <v>106</v>
      </c>
      <c r="I38" s="916">
        <v>48.71</v>
      </c>
      <c r="J38" s="702">
        <f t="shared" si="0"/>
        <v>3.9113118456169169</v>
      </c>
      <c r="K38" s="933">
        <v>0.4763</v>
      </c>
      <c r="L38" s="639">
        <v>4</v>
      </c>
      <c r="M38" s="693">
        <f t="shared" si="1"/>
        <v>1.9052</v>
      </c>
      <c r="N38" s="921" t="s">
        <v>493</v>
      </c>
      <c r="O38" s="796">
        <v>0.46239999999999998</v>
      </c>
      <c r="P38" s="658">
        <v>43281</v>
      </c>
      <c r="Q38" s="658">
        <v>43296</v>
      </c>
      <c r="R38" s="693">
        <f t="shared" si="2"/>
        <v>3.0060553633218046</v>
      </c>
      <c r="S38" s="759">
        <f>IF(INDEX(Historical!$D$7:$D$1437,MATCH(B38,Historical!$B$7:$B$1446,0))=0,"n/a",(INDEX(Historical!$C$7:$C$1437,MATCH(B38,Historical!$B$7:$B$1446,0))/INDEX(Historical!$D$7:$D$1437,MATCH(B38,Historical!$B$7:$B$1446,0))-1)*100)</f>
        <v>2.9298803906507187</v>
      </c>
      <c r="T38" s="759">
        <f>IF(INDEX(Historical!$F$7:$F$1430,MATCH(B38,Historical!$B$7:$B$1446,0))=0,"n/a",((INDEX(Historical!$C$7:$C$1437,MATCH(B38,Historical!$B$7:$B$1446,0))/INDEX(Historical!$F$7:$F$1430,MATCH(B38,Historical!$B$7:$B$1446,0)))^(1/3)-1)*100)</f>
        <v>8.7407975692983761</v>
      </c>
      <c r="U38" s="759">
        <f>IF(INDEX(Historical!$H$7:$H$1430,MATCH(B38,Historical!$B$7:$B$1446,0))=0,"n/a",((INDEX(Historical!$C$7:$C$1437,MATCH(B38,Historical!$B$7:$B$1446,0))/INDEX(Historical!$H$7:$H$1430,MATCH(B38,Historical!$B$7:$B$1446,0)))^(1/5)-1)*100)</f>
        <v>10.186952055679765</v>
      </c>
      <c r="V38" s="759">
        <f>IF(INDEX(Historical!$O$7:$O$1430,MATCH(B38,Historical!$B$7:$B$1446,0))=0,"n/a",((INDEX(Historical!$C$7:$C$1437,MATCH(B38,Historical!$B$7:$B$1446,0))/INDEX(Historical!$O$7:$O$1430,MATCH(B38,Historical!$B$7:$B$1446,0)))^(1/10)-1)*100)</f>
        <v>17.518395154115417</v>
      </c>
      <c r="W38" s="760">
        <f t="shared" si="3"/>
        <v>0.58150030102995187</v>
      </c>
      <c r="X38" s="761" t="str">
        <f t="shared" si="4"/>
        <v>n/a</v>
      </c>
      <c r="Y38" s="926"/>
      <c r="Z38" s="702" t="str">
        <f t="shared" si="5"/>
        <v>n/a</v>
      </c>
      <c r="AA38" s="935" t="str">
        <f t="shared" si="6"/>
        <v>n/a</v>
      </c>
      <c r="AB38" s="639">
        <v>6</v>
      </c>
      <c r="AC38" s="916">
        <v>-0.09</v>
      </c>
      <c r="AD38" s="916" t="s">
        <v>137</v>
      </c>
      <c r="AE38" s="916">
        <v>0.1</v>
      </c>
      <c r="AF38" s="916">
        <v>2.41</v>
      </c>
      <c r="AG38" s="916">
        <v>-0.6</v>
      </c>
      <c r="AH38" s="916">
        <v>-150.4</v>
      </c>
      <c r="AI38" s="916">
        <v>5.12</v>
      </c>
      <c r="AJ38" s="916">
        <v>-32.5</v>
      </c>
      <c r="AK38" s="916">
        <v>4.92</v>
      </c>
      <c r="AL38" s="928">
        <v>14560</v>
      </c>
      <c r="AM38" s="922">
        <v>0.3</v>
      </c>
      <c r="AN38" s="916">
        <v>1.5</v>
      </c>
      <c r="AO38" s="802" t="str">
        <f t="shared" si="7"/>
        <v>n/a</v>
      </c>
      <c r="AP38" s="803">
        <f t="shared" si="8"/>
        <v>14.098263901296681</v>
      </c>
      <c r="AQ38" s="936" t="str">
        <f t="shared" si="9"/>
        <v>n/a</v>
      </c>
      <c r="AR38" s="702">
        <f>INDEX(Historical!$C$7:$C$1437,MATCH(B38,Historical!$B$7:$B$1446,0))*IF(AH38="n/a",1.03,IF(AH38&lt;0,1.01,IF(AH38&gt;10,1.1,(1+AH38/100))))</f>
        <v>1.89476</v>
      </c>
      <c r="AS38" s="935">
        <f t="shared" si="10"/>
        <v>1.9917717119999998</v>
      </c>
      <c r="AT38" s="935">
        <f t="shared" si="15"/>
        <v>2.0897668802303997</v>
      </c>
      <c r="AU38" s="935">
        <f t="shared" si="15"/>
        <v>2.1925834107377353</v>
      </c>
      <c r="AV38" s="935">
        <f t="shared" si="15"/>
        <v>2.3004585145460319</v>
      </c>
      <c r="AW38" s="702">
        <f t="shared" si="12"/>
        <v>10.469340517514167</v>
      </c>
      <c r="AX38" s="810">
        <f t="shared" si="13"/>
        <v>21.493205743202971</v>
      </c>
      <c r="AY38" s="991">
        <v>1.1599999999999999</v>
      </c>
      <c r="AZ38" s="922">
        <v>15.509999999999998</v>
      </c>
      <c r="BA38" s="922">
        <v>-26.700000000000003</v>
      </c>
      <c r="BB38" s="922">
        <v>-1.25</v>
      </c>
      <c r="BC38" s="922">
        <v>-4.04</v>
      </c>
      <c r="BE38" s="664">
        <v>1996</v>
      </c>
      <c r="BF38" s="946" t="e">
        <f>#VALUE!</f>
        <v>#VALUE!</v>
      </c>
      <c r="BG38" s="931">
        <v>-0.1</v>
      </c>
    </row>
    <row r="39" spans="1:59" ht="11.25" customHeight="1" x14ac:dyDescent="0.2">
      <c r="A39" s="609" t="s">
        <v>496</v>
      </c>
      <c r="B39" s="925" t="s">
        <v>497</v>
      </c>
      <c r="C39" s="988" t="s">
        <v>4224</v>
      </c>
      <c r="D39" s="988" t="s">
        <v>4359</v>
      </c>
      <c r="E39" s="792">
        <v>17</v>
      </c>
      <c r="F39" s="526">
        <v>184</v>
      </c>
      <c r="G39" s="526" t="s">
        <v>115</v>
      </c>
      <c r="H39" s="526" t="s">
        <v>115</v>
      </c>
      <c r="I39" s="924">
        <v>49.33</v>
      </c>
      <c r="J39" s="702">
        <f t="shared" si="0"/>
        <v>2.1082505574700994</v>
      </c>
      <c r="K39" s="927">
        <v>0.26</v>
      </c>
      <c r="L39" s="639">
        <v>4</v>
      </c>
      <c r="M39" s="693">
        <f t="shared" si="1"/>
        <v>1.04</v>
      </c>
      <c r="N39" s="921" t="s">
        <v>149</v>
      </c>
      <c r="O39" s="797">
        <v>0.21818181818181814</v>
      </c>
      <c r="P39" s="658">
        <v>43255</v>
      </c>
      <c r="Q39" s="658">
        <v>43266</v>
      </c>
      <c r="R39" s="693">
        <f t="shared" si="2"/>
        <v>19.166666666666693</v>
      </c>
      <c r="S39" s="759">
        <f>IF(INDEX(Historical!$D$7:$D$1437,MATCH(B39,Historical!$B$7:$B$1446,0))=0,"n/a",(INDEX(Historical!$C$7:$C$1437,MATCH(B39,Historical!$B$7:$B$1446,0))/INDEX(Historical!$D$7:$D$1437,MATCH(B39,Historical!$B$7:$B$1446,0))-1)*100)</f>
        <v>20.645161290322591</v>
      </c>
      <c r="T39" s="759">
        <f>IF(INDEX(Historical!$F$7:$F$1430,MATCH(B39,Historical!$B$7:$B$1446,0))=0,"n/a",((INDEX(Historical!$C$7:$C$1437,MATCH(B39,Historical!$B$7:$B$1446,0))/INDEX(Historical!$F$7:$F$1430,MATCH(B39,Historical!$B$7:$B$1446,0)))^(1/3)-1)*100)</f>
        <v>9.6961310486523686</v>
      </c>
      <c r="U39" s="759">
        <f>IF(INDEX(Historical!$H$7:$H$1430,MATCH(B39,Historical!$B$7:$B$1446,0))=0,"n/a",((INDEX(Historical!$C$7:$C$1437,MATCH(B39,Historical!$B$7:$B$1446,0))/INDEX(Historical!$H$7:$H$1430,MATCH(B39,Historical!$B$7:$B$1446,0)))^(1/5)-1)*100)</f>
        <v>8.6806500612383921</v>
      </c>
      <c r="V39" s="759">
        <f>IF(INDEX(Historical!$O$7:$O$1430,MATCH(B39,Historical!$B$7:$B$1446,0))=0,"n/a",((INDEX(Historical!$C$7:$C$1437,MATCH(B39,Historical!$B$7:$B$1446,0))/INDEX(Historical!$O$7:$O$1430,MATCH(B39,Historical!$B$7:$B$1446,0)))^(1/10)-1)*100)</f>
        <v>10.728193536364428</v>
      </c>
      <c r="W39" s="760">
        <f t="shared" si="3"/>
        <v>0.80914368591639829</v>
      </c>
      <c r="X39" s="761">
        <f t="shared" si="4"/>
        <v>0.24452535383770119</v>
      </c>
      <c r="Y39" s="722" t="s">
        <v>440</v>
      </c>
      <c r="Z39" s="702">
        <f t="shared" si="5"/>
        <v>14.835948644793154</v>
      </c>
      <c r="AA39" s="935">
        <f t="shared" si="6"/>
        <v>7.0370898716119825</v>
      </c>
      <c r="AB39" s="639">
        <v>12</v>
      </c>
      <c r="AC39" s="916">
        <v>7.01</v>
      </c>
      <c r="AD39" s="916" t="s">
        <v>137</v>
      </c>
      <c r="AE39" s="916">
        <v>4.58</v>
      </c>
      <c r="AF39" s="916">
        <v>3.14</v>
      </c>
      <c r="AG39" s="916">
        <v>12.6</v>
      </c>
      <c r="AH39" s="916">
        <v>289</v>
      </c>
      <c r="AI39" s="916" t="s">
        <v>137</v>
      </c>
      <c r="AJ39" s="916">
        <v>35.5</v>
      </c>
      <c r="AK39" s="916" t="s">
        <v>137</v>
      </c>
      <c r="AL39" s="928">
        <v>696.54</v>
      </c>
      <c r="AM39" s="922">
        <v>2.8000000000000003</v>
      </c>
      <c r="AN39" s="916">
        <v>1.78</v>
      </c>
      <c r="AO39" s="802">
        <f t="shared" si="7"/>
        <v>3.7518107470965099</v>
      </c>
      <c r="AP39" s="803">
        <f t="shared" si="8"/>
        <v>10.788900618708492</v>
      </c>
      <c r="AQ39" s="936">
        <f t="shared" si="9"/>
        <v>-0.90080794844070722</v>
      </c>
      <c r="AR39" s="702">
        <f>INDEX(Historical!$C$7:$C$1437,MATCH(B39,Historical!$B$7:$B$1446,0))*IF(AH39="n/a",1.03,IF(AH39&lt;0,1.01,IF(AH39&gt;10,1.1,(1+AH39/100))))</f>
        <v>0.93500000000000005</v>
      </c>
      <c r="AS39" s="935">
        <f t="shared" si="10"/>
        <v>0.96305000000000007</v>
      </c>
      <c r="AT39" s="935">
        <f t="shared" si="15"/>
        <v>0.99194150000000014</v>
      </c>
      <c r="AU39" s="935">
        <f t="shared" si="15"/>
        <v>1.0216997450000003</v>
      </c>
      <c r="AV39" s="935">
        <f t="shared" si="15"/>
        <v>1.0523507373500003</v>
      </c>
      <c r="AW39" s="702">
        <f t="shared" si="12"/>
        <v>4.9640419823500004</v>
      </c>
      <c r="AX39" s="810">
        <f t="shared" si="13"/>
        <v>10.062927189033044</v>
      </c>
      <c r="AY39" s="991">
        <v>0.54</v>
      </c>
      <c r="AZ39" s="922">
        <v>9.66</v>
      </c>
      <c r="BA39" s="922">
        <v>-20.53</v>
      </c>
      <c r="BB39" s="922">
        <v>0.28999999999999998</v>
      </c>
      <c r="BC39" s="922">
        <v>-7.9600000000000009</v>
      </c>
      <c r="BE39" s="664">
        <v>2002</v>
      </c>
      <c r="BF39" s="946" t="e">
        <f>#VALUE!</f>
        <v>#VALUE!</v>
      </c>
      <c r="BG39" s="931">
        <v>1.7000000000000002</v>
      </c>
    </row>
    <row r="40" spans="1:59" ht="11.25" customHeight="1" x14ac:dyDescent="0.2">
      <c r="A40" s="537" t="s">
        <v>494</v>
      </c>
      <c r="B40" s="925" t="s">
        <v>495</v>
      </c>
      <c r="C40" s="988" t="s">
        <v>128</v>
      </c>
      <c r="D40" s="988" t="s">
        <v>4370</v>
      </c>
      <c r="E40" s="792">
        <v>19</v>
      </c>
      <c r="F40" s="526">
        <v>169</v>
      </c>
      <c r="G40" s="526" t="s">
        <v>37</v>
      </c>
      <c r="H40" s="526" t="s">
        <v>37</v>
      </c>
      <c r="I40" s="924">
        <v>132.35</v>
      </c>
      <c r="J40" s="702">
        <f t="shared" si="0"/>
        <v>0.87646392142047591</v>
      </c>
      <c r="K40" s="933">
        <v>0.28999999999999998</v>
      </c>
      <c r="L40" s="639">
        <v>4</v>
      </c>
      <c r="M40" s="693">
        <f t="shared" si="1"/>
        <v>1.1599999999999999</v>
      </c>
      <c r="N40" s="921" t="s">
        <v>107</v>
      </c>
      <c r="O40" s="796">
        <v>0.26</v>
      </c>
      <c r="P40" s="915">
        <v>43312</v>
      </c>
      <c r="Q40" s="915">
        <v>43327</v>
      </c>
      <c r="R40" s="693">
        <f t="shared" si="2"/>
        <v>11.538461538461526</v>
      </c>
      <c r="S40" s="759">
        <f>IF(INDEX(Historical!$D$7:$D$1437,MATCH(B40,Historical!$B$7:$B$1446,0))=0,"n/a",(INDEX(Historical!$C$7:$C$1437,MATCH(B40,Historical!$B$7:$B$1446,0))/INDEX(Historical!$D$7:$D$1437,MATCH(B40,Historical!$B$7:$B$1446,0))-1)*100)</f>
        <v>10.000000000000009</v>
      </c>
      <c r="T40" s="759">
        <f>IF(INDEX(Historical!$F$7:$F$1430,MATCH(B40,Historical!$B$7:$B$1446,0))=0,"n/a",((INDEX(Historical!$C$7:$C$1437,MATCH(B40,Historical!$B$7:$B$1446,0))/INDEX(Historical!$F$7:$F$1430,MATCH(B40,Historical!$B$7:$B$1446,0)))^(1/3)-1)*100)</f>
        <v>9.4051585121155412</v>
      </c>
      <c r="U40" s="759">
        <f>IF(INDEX(Historical!$H$7:$H$1430,MATCH(B40,Historical!$B$7:$B$1446,0))=0,"n/a",((INDEX(Historical!$C$7:$C$1437,MATCH(B40,Historical!$B$7:$B$1446,0))/INDEX(Historical!$H$7:$H$1430,MATCH(B40,Historical!$B$7:$B$1446,0)))^(1/5)-1)*100)</f>
        <v>9.7763328719189246</v>
      </c>
      <c r="V40" s="759">
        <f>IF(INDEX(Historical!$O$7:$O$1430,MATCH(B40,Historical!$B$7:$B$1446,0))=0,"n/a",((INDEX(Historical!$C$7:$C$1437,MATCH(B40,Historical!$B$7:$B$1446,0))/INDEX(Historical!$O$7:$O$1430,MATCH(B40,Historical!$B$7:$B$1446,0)))^(1/10)-1)*100)</f>
        <v>14.66304358341195</v>
      </c>
      <c r="W40" s="760">
        <f t="shared" si="3"/>
        <v>0.66673285231032953</v>
      </c>
      <c r="X40" s="761">
        <f t="shared" si="4"/>
        <v>1.3578240099887398</v>
      </c>
      <c r="Y40" s="925"/>
      <c r="Z40" s="702">
        <f t="shared" si="5"/>
        <v>22.393822393822393</v>
      </c>
      <c r="AA40" s="935">
        <f t="shared" si="6"/>
        <v>25.550193050193052</v>
      </c>
      <c r="AB40" s="639">
        <v>12</v>
      </c>
      <c r="AC40" s="916">
        <v>5.18</v>
      </c>
      <c r="AD40" s="916">
        <v>1.59</v>
      </c>
      <c r="AE40" s="916">
        <v>0.52</v>
      </c>
      <c r="AF40" s="916">
        <v>3.49</v>
      </c>
      <c r="AG40" s="916">
        <v>14.899999999999999</v>
      </c>
      <c r="AH40" s="916">
        <v>-15.299999999999999</v>
      </c>
      <c r="AI40" s="916">
        <v>3.32</v>
      </c>
      <c r="AJ40" s="916">
        <v>7.1999999999999993</v>
      </c>
      <c r="AK40" s="916">
        <v>16.03</v>
      </c>
      <c r="AL40" s="928">
        <v>4830</v>
      </c>
      <c r="AM40" s="922">
        <v>0.2</v>
      </c>
      <c r="AN40" s="916">
        <v>0.97</v>
      </c>
      <c r="AO40" s="802">
        <f t="shared" si="7"/>
        <v>-14.897396256853652</v>
      </c>
      <c r="AP40" s="803">
        <f t="shared" si="8"/>
        <v>10.6527967933394</v>
      </c>
      <c r="AQ40" s="936">
        <f t="shared" si="9"/>
        <v>99.075835628507008</v>
      </c>
      <c r="AR40" s="702">
        <f>INDEX(Historical!$C$7:$C$1437,MATCH(B40,Historical!$B$7:$B$1446,0))*IF(AH40="n/a",1.03,IF(AH40&lt;0,1.01,IF(AH40&gt;10,1.1,(1+AH40/100))))</f>
        <v>1.1110000000000002</v>
      </c>
      <c r="AS40" s="935">
        <f t="shared" si="10"/>
        <v>1.1478852000000002</v>
      </c>
      <c r="AT40" s="935">
        <f t="shared" si="15"/>
        <v>1.2626737200000002</v>
      </c>
      <c r="AU40" s="935">
        <f t="shared" si="15"/>
        <v>1.3889410920000003</v>
      </c>
      <c r="AV40" s="935">
        <f t="shared" si="15"/>
        <v>1.5278352012000005</v>
      </c>
      <c r="AW40" s="702">
        <f t="shared" si="12"/>
        <v>6.4383352132000011</v>
      </c>
      <c r="AX40" s="810">
        <f t="shared" si="13"/>
        <v>4.8646280417075944</v>
      </c>
      <c r="AY40" s="991">
        <v>0.44</v>
      </c>
      <c r="AZ40" s="922">
        <v>46.379999999999995</v>
      </c>
      <c r="BA40" s="922">
        <v>-4.41</v>
      </c>
      <c r="BB40" s="922">
        <v>1.03</v>
      </c>
      <c r="BC40" s="922">
        <v>5.3900000000000006</v>
      </c>
      <c r="BE40" s="664">
        <v>2000</v>
      </c>
      <c r="BF40" s="946" t="e">
        <f>#VALUE!</f>
        <v>#VALUE!</v>
      </c>
      <c r="BG40" s="931">
        <v>5.6000000000000005</v>
      </c>
    </row>
    <row r="41" spans="1:59" ht="11.25" customHeight="1" x14ac:dyDescent="0.2">
      <c r="A41" s="537" t="s">
        <v>486</v>
      </c>
      <c r="B41" s="925" t="s">
        <v>487</v>
      </c>
      <c r="C41" s="988" t="s">
        <v>108</v>
      </c>
      <c r="D41" s="988" t="s">
        <v>4373</v>
      </c>
      <c r="E41" s="792">
        <v>21</v>
      </c>
      <c r="F41" s="526">
        <v>160</v>
      </c>
      <c r="G41" s="526" t="s">
        <v>106</v>
      </c>
      <c r="H41" s="526" t="s">
        <v>106</v>
      </c>
      <c r="I41" s="924">
        <v>83.85</v>
      </c>
      <c r="J41" s="702">
        <f t="shared" si="0"/>
        <v>2.4329159212880143</v>
      </c>
      <c r="K41" s="927">
        <v>0.51</v>
      </c>
      <c r="L41" s="639">
        <v>4</v>
      </c>
      <c r="M41" s="693">
        <f t="shared" si="1"/>
        <v>2.04</v>
      </c>
      <c r="N41" s="921" t="s">
        <v>443</v>
      </c>
      <c r="O41" s="795">
        <v>0.5</v>
      </c>
      <c r="P41" s="915">
        <v>43502</v>
      </c>
      <c r="Q41" s="915">
        <v>43517</v>
      </c>
      <c r="R41" s="693">
        <f t="shared" si="2"/>
        <v>2.0000000000000018</v>
      </c>
      <c r="S41" s="759">
        <f>IF(INDEX(Historical!$D$7:$D$1437,MATCH(B41,Historical!$B$7:$B$1446,0))=0,"n/a",(INDEX(Historical!$C$7:$C$1437,MATCH(B41,Historical!$B$7:$B$1446,0))/INDEX(Historical!$D$7:$D$1437,MATCH(B41,Historical!$B$7:$B$1446,0))-1)*100)</f>
        <v>5.3763440860215006</v>
      </c>
      <c r="T41" s="759">
        <f>IF(INDEX(Historical!$F$7:$F$1430,MATCH(B41,Historical!$B$7:$B$1446,0))=0,"n/a",((INDEX(Historical!$C$7:$C$1437,MATCH(B41,Historical!$B$7:$B$1446,0))/INDEX(Historical!$F$7:$F$1430,MATCH(B41,Historical!$B$7:$B$1446,0)))^(1/3)-1)*100)</f>
        <v>2.8792656052861521</v>
      </c>
      <c r="U41" s="759">
        <f>IF(INDEX(Historical!$H$7:$H$1430,MATCH(B41,Historical!$B$7:$B$1446,0))=0,"n/a",((INDEX(Historical!$C$7:$C$1437,MATCH(B41,Historical!$B$7:$B$1446,0))/INDEX(Historical!$H$7:$H$1430,MATCH(B41,Historical!$B$7:$B$1446,0)))^(1/5)-1)*100)</f>
        <v>4.27298097474893</v>
      </c>
      <c r="V41" s="759">
        <f>IF(INDEX(Historical!$O$7:$O$1430,MATCH(B41,Historical!$B$7:$B$1446,0))=0,"n/a",((INDEX(Historical!$C$7:$C$1437,MATCH(B41,Historical!$B$7:$B$1446,0))/INDEX(Historical!$O$7:$O$1430,MATCH(B41,Historical!$B$7:$B$1446,0)))^(1/10)-1)*100)</f>
        <v>4.3529210056618473</v>
      </c>
      <c r="W41" s="760">
        <f t="shared" si="3"/>
        <v>0.98163531320487107</v>
      </c>
      <c r="X41" s="761" t="str">
        <f t="shared" si="4"/>
        <v>n/a</v>
      </c>
      <c r="Y41" s="926"/>
      <c r="Z41" s="702">
        <f t="shared" si="5"/>
        <v>34.871794871794876</v>
      </c>
      <c r="AA41" s="935">
        <f t="shared" si="6"/>
        <v>14.333333333333334</v>
      </c>
      <c r="AB41" s="639">
        <v>12</v>
      </c>
      <c r="AC41" s="916">
        <v>5.85</v>
      </c>
      <c r="AD41" s="916" t="s">
        <v>137</v>
      </c>
      <c r="AE41" s="916">
        <v>3.54</v>
      </c>
      <c r="AF41" s="916">
        <v>2.0099999999999998</v>
      </c>
      <c r="AG41" s="916">
        <v>15.02</v>
      </c>
      <c r="AH41" s="916" t="s">
        <v>137</v>
      </c>
      <c r="AI41" s="916" t="s">
        <v>137</v>
      </c>
      <c r="AJ41" s="916" t="s">
        <v>137</v>
      </c>
      <c r="AK41" s="916" t="s">
        <v>137</v>
      </c>
      <c r="AL41" s="928">
        <v>406.37</v>
      </c>
      <c r="AM41" s="922">
        <v>1.9900000000000002</v>
      </c>
      <c r="AN41" s="916" t="s">
        <v>137</v>
      </c>
      <c r="AO41" s="802">
        <f t="shared" si="7"/>
        <v>-7.6274364372963896</v>
      </c>
      <c r="AP41" s="803">
        <f t="shared" si="8"/>
        <v>6.7058968960369443</v>
      </c>
      <c r="AQ41" s="936">
        <f t="shared" si="9"/>
        <v>13.156725140154357</v>
      </c>
      <c r="AR41" s="702">
        <f>INDEX(Historical!$C$7:$C$1437,MATCH(B41,Historical!$B$7:$B$1446,0))*IF(AH41="n/a",1.03,IF(AH41&lt;0,1.01,IF(AH41&gt;10,1.1,(1+AH41/100))))</f>
        <v>2.0188000000000001</v>
      </c>
      <c r="AS41" s="935">
        <f t="shared" si="10"/>
        <v>2.079364</v>
      </c>
      <c r="AT41" s="935">
        <f t="shared" si="15"/>
        <v>2.1417449199999998</v>
      </c>
      <c r="AU41" s="935">
        <f t="shared" si="15"/>
        <v>2.2059972675999999</v>
      </c>
      <c r="AV41" s="935">
        <f t="shared" si="15"/>
        <v>2.2721771856280002</v>
      </c>
      <c r="AW41" s="702">
        <f t="shared" si="12"/>
        <v>10.718083373228001</v>
      </c>
      <c r="AX41" s="810">
        <f t="shared" si="13"/>
        <v>12.782448864911153</v>
      </c>
      <c r="AY41" s="991">
        <v>0.24</v>
      </c>
      <c r="AZ41" s="922">
        <v>17.535744322960454</v>
      </c>
      <c r="BA41" s="922">
        <v>-11.792552072375351</v>
      </c>
      <c r="BB41" s="922">
        <v>2.3684531803198627</v>
      </c>
      <c r="BC41" s="922">
        <v>-0.74573863636364646</v>
      </c>
      <c r="BE41" s="664">
        <v>1999</v>
      </c>
      <c r="BF41" s="946" t="e">
        <f>#VALUE!</f>
        <v>#VALUE!</v>
      </c>
      <c r="BG41" s="931">
        <v>1.18</v>
      </c>
    </row>
    <row r="42" spans="1:59" s="838" customFormat="1" ht="11.25" customHeight="1" x14ac:dyDescent="0.2">
      <c r="A42" s="817" t="s">
        <v>529</v>
      </c>
      <c r="B42" s="846" t="s">
        <v>530</v>
      </c>
      <c r="C42" s="988" t="s">
        <v>247</v>
      </c>
      <c r="D42" s="988" t="s">
        <v>4387</v>
      </c>
      <c r="E42" s="818">
        <v>16</v>
      </c>
      <c r="F42" s="526">
        <v>211</v>
      </c>
      <c r="G42" s="1171" t="s">
        <v>37</v>
      </c>
      <c r="H42" s="1171" t="s">
        <v>37</v>
      </c>
      <c r="I42" s="819">
        <v>168.74</v>
      </c>
      <c r="J42" s="820">
        <f t="shared" si="0"/>
        <v>2.9631385563588952</v>
      </c>
      <c r="K42" s="821">
        <v>1.25</v>
      </c>
      <c r="L42" s="822">
        <v>4</v>
      </c>
      <c r="M42" s="823">
        <f t="shared" si="1"/>
        <v>5</v>
      </c>
      <c r="N42" s="824" t="s">
        <v>187</v>
      </c>
      <c r="O42" s="825">
        <v>1.2</v>
      </c>
      <c r="P42" s="826">
        <v>43293</v>
      </c>
      <c r="Q42" s="826">
        <v>43318</v>
      </c>
      <c r="R42" s="823">
        <f t="shared" si="2"/>
        <v>4.1666666666666705</v>
      </c>
      <c r="S42" s="759">
        <f>IF(INDEX(Historical!$D$7:$D$1437,MATCH(B42,Historical!$B$7:$B$1446,0))=0,"n/a",(INDEX(Historical!$C$7:$C$1437,MATCH(B42,Historical!$B$7:$B$1446,0))/INDEX(Historical!$D$7:$D$1437,MATCH(B42,Historical!$B$7:$B$1446,0))-1)*100)</f>
        <v>4.2553191489361986</v>
      </c>
      <c r="T42" s="759">
        <f>IF(INDEX(Historical!$F$7:$F$1430,MATCH(B42,Historical!$B$7:$B$1446,0))=0,"n/a",((INDEX(Historical!$C$7:$C$1437,MATCH(B42,Historical!$B$7:$B$1446,0))/INDEX(Historical!$F$7:$F$1430,MATCH(B42,Historical!$B$7:$B$1446,0)))^(1/3)-1)*100)</f>
        <v>5.2726599609396629</v>
      </c>
      <c r="U42" s="759">
        <f>IF(INDEX(Historical!$H$7:$H$1430,MATCH(B42,Historical!$B$7:$B$1446,0))=0,"n/a",((INDEX(Historical!$C$7:$C$1437,MATCH(B42,Historical!$B$7:$B$1446,0))/INDEX(Historical!$H$7:$H$1430,MATCH(B42,Historical!$B$7:$B$1446,0)))^(1/5)-1)*100)</f>
        <v>14.406635585872296</v>
      </c>
      <c r="V42" s="759">
        <f>IF(INDEX(Historical!$O$7:$O$1430,MATCH(B42,Historical!$B$7:$B$1446,0))=0,"n/a",((INDEX(Historical!$C$7:$C$1437,MATCH(B42,Historical!$B$7:$B$1446,0))/INDEX(Historical!$O$7:$O$1430,MATCH(B42,Historical!$B$7:$B$1446,0)))^(1/10)-1)*100)</f>
        <v>20.808206256236673</v>
      </c>
      <c r="W42" s="827">
        <f t="shared" si="3"/>
        <v>0.69235355553794131</v>
      </c>
      <c r="X42" s="828">
        <f t="shared" si="4"/>
        <v>1.108202737374792</v>
      </c>
      <c r="Y42" s="852"/>
      <c r="Z42" s="820">
        <f t="shared" si="5"/>
        <v>55.432372505543235</v>
      </c>
      <c r="AA42" s="830">
        <f t="shared" si="6"/>
        <v>18.707317073170735</v>
      </c>
      <c r="AB42" s="822">
        <v>7</v>
      </c>
      <c r="AC42" s="831">
        <v>9.02</v>
      </c>
      <c r="AD42" s="831">
        <v>7.79</v>
      </c>
      <c r="AE42" s="831">
        <v>1.31</v>
      </c>
      <c r="AF42" s="831">
        <v>6.45</v>
      </c>
      <c r="AG42" s="831">
        <v>35.6</v>
      </c>
      <c r="AH42" s="831">
        <v>7.7</v>
      </c>
      <c r="AI42" s="831">
        <v>5.92</v>
      </c>
      <c r="AJ42" s="831">
        <v>13</v>
      </c>
      <c r="AK42" s="831">
        <v>2.4</v>
      </c>
      <c r="AL42" s="832">
        <v>4040</v>
      </c>
      <c r="AM42" s="833">
        <v>0.3</v>
      </c>
      <c r="AN42" s="831">
        <v>0.64</v>
      </c>
      <c r="AO42" s="834">
        <f t="shared" si="7"/>
        <v>-1.337542930939545</v>
      </c>
      <c r="AP42" s="835">
        <f t="shared" si="8"/>
        <v>17.36977414223119</v>
      </c>
      <c r="AQ42" s="836">
        <f t="shared" si="9"/>
        <v>131.57642858551637</v>
      </c>
      <c r="AR42" s="702">
        <f>INDEX(Historical!$C$7:$C$1437,MATCH(B42,Historical!$B$7:$B$1446,0))*IF(AH42="n/a",1.03,IF(AH42&lt;0,1.01,IF(AH42&gt;10,1.1,(1+AH42/100))))</f>
        <v>5.2773000000000003</v>
      </c>
      <c r="AS42" s="830">
        <f t="shared" si="10"/>
        <v>5.58971616</v>
      </c>
      <c r="AT42" s="830">
        <f t="shared" si="15"/>
        <v>5.72386934784</v>
      </c>
      <c r="AU42" s="830">
        <f t="shared" si="15"/>
        <v>5.8612422121881602</v>
      </c>
      <c r="AV42" s="830">
        <f t="shared" si="15"/>
        <v>6.0019120252806761</v>
      </c>
      <c r="AW42" s="820">
        <f t="shared" si="12"/>
        <v>28.454039745308833</v>
      </c>
      <c r="AX42" s="837">
        <f t="shared" si="13"/>
        <v>16.862652450698608</v>
      </c>
      <c r="AY42" s="992">
        <v>0.48</v>
      </c>
      <c r="AZ42" s="833">
        <v>19.139999999999997</v>
      </c>
      <c r="BA42" s="833">
        <v>-8.7900000000000009</v>
      </c>
      <c r="BB42" s="833">
        <v>5.66</v>
      </c>
      <c r="BC42" s="833">
        <v>5.89</v>
      </c>
      <c r="BD42" s="961"/>
      <c r="BE42" s="664">
        <v>2003</v>
      </c>
      <c r="BF42" s="946" t="e">
        <f>#VALUE!</f>
        <v>#VALUE!</v>
      </c>
      <c r="BG42" s="893">
        <v>14.000000000000002</v>
      </c>
    </row>
    <row r="43" spans="1:59" ht="11.25" customHeight="1" x14ac:dyDescent="0.2">
      <c r="A43" s="537" t="s">
        <v>500</v>
      </c>
      <c r="B43" s="925" t="s">
        <v>501</v>
      </c>
      <c r="C43" s="988" t="s">
        <v>108</v>
      </c>
      <c r="D43" s="988" t="s">
        <v>4373</v>
      </c>
      <c r="E43" s="792">
        <v>21</v>
      </c>
      <c r="F43" s="526">
        <v>156</v>
      </c>
      <c r="G43" s="526" t="s">
        <v>115</v>
      </c>
      <c r="H43" s="526" t="s">
        <v>115</v>
      </c>
      <c r="I43" s="916">
        <v>51</v>
      </c>
      <c r="J43" s="702">
        <f t="shared" si="0"/>
        <v>2.9803921568627452</v>
      </c>
      <c r="K43" s="933">
        <v>0.38</v>
      </c>
      <c r="L43" s="639">
        <v>4</v>
      </c>
      <c r="M43" s="693">
        <f t="shared" si="1"/>
        <v>1.52</v>
      </c>
      <c r="N43" s="921" t="s">
        <v>149</v>
      </c>
      <c r="O43" s="796">
        <v>0.37</v>
      </c>
      <c r="P43" s="658">
        <v>43245</v>
      </c>
      <c r="Q43" s="658">
        <v>43265</v>
      </c>
      <c r="R43" s="693">
        <f t="shared" si="2"/>
        <v>2.7027027027027053</v>
      </c>
      <c r="S43" s="759">
        <f>IF(INDEX(Historical!$D$7:$D$1437,MATCH(B43,Historical!$B$7:$B$1446,0))=0,"n/a",(INDEX(Historical!$C$7:$C$1437,MATCH(B43,Historical!$B$7:$B$1446,0))/INDEX(Historical!$D$7:$D$1437,MATCH(B43,Historical!$B$7:$B$1446,0))-1)*100)</f>
        <v>2.7210884353741749</v>
      </c>
      <c r="T43" s="759">
        <f>IF(INDEX(Historical!$F$7:$F$1430,MATCH(B43,Historical!$B$7:$B$1446,0))=0,"n/a",((INDEX(Historical!$C$7:$C$1437,MATCH(B43,Historical!$B$7:$B$1446,0))/INDEX(Historical!$F$7:$F$1430,MATCH(B43,Historical!$B$7:$B$1446,0)))^(1/3)-1)*100)</f>
        <v>2.310281173110118</v>
      </c>
      <c r="U43" s="759">
        <f>IF(INDEX(Historical!$H$7:$H$1430,MATCH(B43,Historical!$B$7:$B$1446,0))=0,"n/a",((INDEX(Historical!$C$7:$C$1437,MATCH(B43,Historical!$B$7:$B$1446,0))/INDEX(Historical!$H$7:$H$1430,MATCH(B43,Historical!$B$7:$B$1446,0)))^(1/5)-1)*100)</f>
        <v>2.2653798367697986</v>
      </c>
      <c r="V43" s="759">
        <f>IF(INDEX(Historical!$O$7:$O$1430,MATCH(B43,Historical!$B$7:$B$1446,0))=0,"n/a",((INDEX(Historical!$C$7:$C$1437,MATCH(B43,Historical!$B$7:$B$1446,0))/INDEX(Historical!$O$7:$O$1430,MATCH(B43,Historical!$B$7:$B$1446,0)))^(1/10)-1)*100)</f>
        <v>5.3109289693083817</v>
      </c>
      <c r="W43" s="760">
        <f t="shared" si="3"/>
        <v>0.42655058086096165</v>
      </c>
      <c r="X43" s="761" t="str">
        <f t="shared" si="4"/>
        <v>n/a</v>
      </c>
      <c r="Y43" s="925"/>
      <c r="Z43" s="702" t="str">
        <f t="shared" si="5"/>
        <v>n/a</v>
      </c>
      <c r="AA43" s="935" t="str">
        <f t="shared" si="6"/>
        <v>n/a</v>
      </c>
      <c r="AB43" s="639">
        <v>12</v>
      </c>
      <c r="AC43" s="916" t="s">
        <v>137</v>
      </c>
      <c r="AD43" s="916" t="s">
        <v>137</v>
      </c>
      <c r="AE43" s="916" t="s">
        <v>137</v>
      </c>
      <c r="AF43" s="916" t="s">
        <v>137</v>
      </c>
      <c r="AG43" s="916" t="s">
        <v>137</v>
      </c>
      <c r="AH43" s="916" t="s">
        <v>137</v>
      </c>
      <c r="AI43" s="916" t="s">
        <v>137</v>
      </c>
      <c r="AJ43" s="916" t="s">
        <v>137</v>
      </c>
      <c r="AK43" s="916" t="s">
        <v>137</v>
      </c>
      <c r="AL43" s="928" t="s">
        <v>137</v>
      </c>
      <c r="AM43" s="922" t="s">
        <v>137</v>
      </c>
      <c r="AN43" s="916" t="s">
        <v>137</v>
      </c>
      <c r="AO43" s="802" t="str">
        <f t="shared" si="7"/>
        <v>n/a</v>
      </c>
      <c r="AP43" s="803">
        <f t="shared" si="8"/>
        <v>5.2457719936325438</v>
      </c>
      <c r="AQ43" s="936" t="str">
        <f t="shared" si="9"/>
        <v>n/a</v>
      </c>
      <c r="AR43" s="702">
        <f>INDEX(Historical!$C$7:$C$1437,MATCH(B43,Historical!$B$7:$B$1446,0))*IF(AH43="n/a",1.03,IF(AH43&lt;0,1.01,IF(AH43&gt;10,1.1,(1+AH43/100))))</f>
        <v>1.5553000000000001</v>
      </c>
      <c r="AS43" s="935">
        <f t="shared" si="10"/>
        <v>1.6019590000000001</v>
      </c>
      <c r="AT43" s="935">
        <f t="shared" si="15"/>
        <v>1.6500177700000003</v>
      </c>
      <c r="AU43" s="935">
        <f t="shared" si="15"/>
        <v>1.6995183031000003</v>
      </c>
      <c r="AV43" s="935">
        <f t="shared" si="15"/>
        <v>1.7505038521930003</v>
      </c>
      <c r="AW43" s="702">
        <f t="shared" si="12"/>
        <v>8.2572989252930018</v>
      </c>
      <c r="AX43" s="810">
        <f t="shared" si="13"/>
        <v>16.190782206456866</v>
      </c>
      <c r="AY43" s="991" t="s">
        <v>137</v>
      </c>
      <c r="AZ43" s="922" t="s">
        <v>137</v>
      </c>
      <c r="BA43" s="922" t="s">
        <v>137</v>
      </c>
      <c r="BB43" s="922" t="s">
        <v>137</v>
      </c>
      <c r="BC43" s="922" t="s">
        <v>137</v>
      </c>
      <c r="BD43" s="960" t="s">
        <v>4298</v>
      </c>
      <c r="BE43" s="664">
        <v>1998</v>
      </c>
      <c r="BF43" s="946" t="e">
        <f>#VALUE!</f>
        <v>#VALUE!</v>
      </c>
      <c r="BG43" s="931" t="s">
        <v>137</v>
      </c>
    </row>
    <row r="44" spans="1:59" ht="11.25" customHeight="1" x14ac:dyDescent="0.2">
      <c r="A44" s="537" t="s">
        <v>1052</v>
      </c>
      <c r="B44" s="925" t="s">
        <v>1053</v>
      </c>
      <c r="C44" s="988" t="s">
        <v>123</v>
      </c>
      <c r="D44" s="988" t="s">
        <v>4205</v>
      </c>
      <c r="E44" s="792">
        <v>10</v>
      </c>
      <c r="F44" s="526">
        <v>358</v>
      </c>
      <c r="G44" s="526" t="s">
        <v>106</v>
      </c>
      <c r="H44" s="526" t="s">
        <v>106</v>
      </c>
      <c r="I44" s="924">
        <v>107.89</v>
      </c>
      <c r="J44" s="702">
        <f t="shared" si="0"/>
        <v>2.2986375011585873</v>
      </c>
      <c r="K44" s="927">
        <v>0.62</v>
      </c>
      <c r="L44" s="639">
        <v>4</v>
      </c>
      <c r="M44" s="693">
        <f t="shared" si="1"/>
        <v>2.48</v>
      </c>
      <c r="N44" s="921" t="s">
        <v>698</v>
      </c>
      <c r="O44" s="795">
        <v>0.54</v>
      </c>
      <c r="P44" s="915">
        <v>43581</v>
      </c>
      <c r="Q44" s="915">
        <v>43594</v>
      </c>
      <c r="R44" s="693">
        <f t="shared" si="2"/>
        <v>14.814814814814806</v>
      </c>
      <c r="S44" s="759">
        <f>IF(INDEX(Historical!$D$7:$D$1437,MATCH(B44,Historical!$B$7:$B$1446,0))=0,"n/a",(INDEX(Historical!$C$7:$C$1437,MATCH(B44,Historical!$B$7:$B$1446,0))/INDEX(Historical!$D$7:$D$1437,MATCH(B44,Historical!$B$7:$B$1446,0))-1)*100)</f>
        <v>19.540229885057457</v>
      </c>
      <c r="T44" s="759">
        <f>IF(INDEX(Historical!$F$7:$F$1430,MATCH(B44,Historical!$B$7:$B$1446,0))=0,"n/a",((INDEX(Historical!$C$7:$C$1437,MATCH(B44,Historical!$B$7:$B$1446,0))/INDEX(Historical!$F$7:$F$1430,MATCH(B44,Historical!$B$7:$B$1446,0)))^(1/3)-1)*100)</f>
        <v>21.839609444196405</v>
      </c>
      <c r="U44" s="759">
        <f>IF(INDEX(Historical!$H$7:$H$1430,MATCH(B44,Historical!$B$7:$B$1446,0))=0,"n/a",((INDEX(Historical!$C$7:$C$1437,MATCH(B44,Historical!$B$7:$B$1446,0))/INDEX(Historical!$H$7:$H$1430,MATCH(B44,Historical!$B$7:$B$1446,0)))^(1/5)-1)*100)</f>
        <v>31.698493263108961</v>
      </c>
      <c r="V44" s="759">
        <f>IF(INDEX(Historical!$O$7:$O$1430,MATCH(B44,Historical!$B$7:$B$1446,0))=0,"n/a",((INDEX(Historical!$C$7:$C$1437,MATCH(B44,Historical!$B$7:$B$1446,0))/INDEX(Historical!$O$7:$O$1430,MATCH(B44,Historical!$B$7:$B$1446,0)))^(1/10)-1)*100)</f>
        <v>29.239222078083181</v>
      </c>
      <c r="W44" s="760">
        <f t="shared" si="3"/>
        <v>1.084108639363192</v>
      </c>
      <c r="X44" s="761">
        <f t="shared" si="4"/>
        <v>6.0958640890594156</v>
      </c>
      <c r="Y44" s="713"/>
      <c r="Z44" s="702">
        <f t="shared" si="5"/>
        <v>28.054298642533936</v>
      </c>
      <c r="AA44" s="935">
        <f t="shared" si="6"/>
        <v>12.20475113122172</v>
      </c>
      <c r="AB44" s="639">
        <v>12</v>
      </c>
      <c r="AC44" s="916">
        <v>8.84</v>
      </c>
      <c r="AD44" s="916">
        <v>1.1200000000000001</v>
      </c>
      <c r="AE44" s="916">
        <v>1.96</v>
      </c>
      <c r="AF44" s="916">
        <v>4.5199999999999996</v>
      </c>
      <c r="AG44" s="916">
        <v>36.5</v>
      </c>
      <c r="AH44" s="916">
        <v>30.099999999999998</v>
      </c>
      <c r="AI44" s="916">
        <v>12.1</v>
      </c>
      <c r="AJ44" s="916">
        <v>5.2</v>
      </c>
      <c r="AK44" s="916">
        <v>10.92</v>
      </c>
      <c r="AL44" s="928">
        <v>13680</v>
      </c>
      <c r="AM44" s="922">
        <v>0.6</v>
      </c>
      <c r="AN44" s="916">
        <v>1.21</v>
      </c>
      <c r="AO44" s="802">
        <f t="shared" si="7"/>
        <v>21.792379633045826</v>
      </c>
      <c r="AP44" s="803">
        <f t="shared" si="8"/>
        <v>33.997130764267546</v>
      </c>
      <c r="AQ44" s="936">
        <f t="shared" si="9"/>
        <v>56.582211439120385</v>
      </c>
      <c r="AR44" s="702">
        <f>INDEX(Historical!$C$7:$C$1437,MATCH(B44,Historical!$B$7:$B$1446,0))*IF(AH44="n/a",1.03,IF(AH44&lt;0,1.01,IF(AH44&gt;10,1.1,(1+AH44/100))))</f>
        <v>2.2880000000000003</v>
      </c>
      <c r="AS44" s="935">
        <f t="shared" si="10"/>
        <v>2.5168000000000004</v>
      </c>
      <c r="AT44" s="935">
        <f t="shared" si="15"/>
        <v>2.7684800000000007</v>
      </c>
      <c r="AU44" s="935">
        <f t="shared" si="15"/>
        <v>3.0453280000000009</v>
      </c>
      <c r="AV44" s="935">
        <f t="shared" si="15"/>
        <v>3.3498608000000014</v>
      </c>
      <c r="AW44" s="702">
        <f t="shared" si="12"/>
        <v>13.968468800000004</v>
      </c>
      <c r="AX44" s="810">
        <f t="shared" si="13"/>
        <v>12.946954119936976</v>
      </c>
      <c r="AY44" s="991">
        <v>1.34</v>
      </c>
      <c r="AZ44" s="922">
        <v>30.130000000000003</v>
      </c>
      <c r="BA44" s="922">
        <v>-9.56</v>
      </c>
      <c r="BB44" s="922">
        <v>5.0299999999999994</v>
      </c>
      <c r="BC44" s="922">
        <v>4.16</v>
      </c>
      <c r="BE44" s="664">
        <v>2010</v>
      </c>
      <c r="BF44" s="946" t="e">
        <f>#VALUE!</f>
        <v>#VALUE!</v>
      </c>
      <c r="BG44" s="931">
        <v>12.3</v>
      </c>
    </row>
    <row r="45" spans="1:59" ht="11.25" customHeight="1" x14ac:dyDescent="0.2">
      <c r="A45" s="537" t="s">
        <v>511</v>
      </c>
      <c r="B45" s="925" t="s">
        <v>512</v>
      </c>
      <c r="C45" s="988" t="s">
        <v>128</v>
      </c>
      <c r="D45" s="988" t="s">
        <v>4388</v>
      </c>
      <c r="E45" s="792">
        <v>23</v>
      </c>
      <c r="F45" s="526">
        <v>148</v>
      </c>
      <c r="G45" s="526" t="s">
        <v>115</v>
      </c>
      <c r="H45" s="526" t="s">
        <v>115</v>
      </c>
      <c r="I45" s="924">
        <v>74.95</v>
      </c>
      <c r="J45" s="702">
        <f t="shared" si="0"/>
        <v>1.2141427618412275</v>
      </c>
      <c r="K45" s="933">
        <v>0.22750000000000001</v>
      </c>
      <c r="L45" s="639">
        <v>4</v>
      </c>
      <c r="M45" s="693">
        <f t="shared" si="1"/>
        <v>0.91</v>
      </c>
      <c r="N45" s="921" t="s">
        <v>119</v>
      </c>
      <c r="O45" s="796">
        <v>0.2175</v>
      </c>
      <c r="P45" s="915">
        <v>43510</v>
      </c>
      <c r="Q45" s="915">
        <v>43525</v>
      </c>
      <c r="R45" s="693">
        <f t="shared" si="2"/>
        <v>4.5977011494252915</v>
      </c>
      <c r="S45" s="759">
        <f>IF(INDEX(Historical!$D$7:$D$1437,MATCH(B45,Historical!$B$7:$B$1446,0))=0,"n/a",(INDEX(Historical!$C$7:$C$1437,MATCH(B45,Historical!$B$7:$B$1446,0))/INDEX(Historical!$D$7:$D$1437,MATCH(B45,Historical!$B$7:$B$1446,0))-1)*100)</f>
        <v>14.736842105263159</v>
      </c>
      <c r="T45" s="759">
        <f>IF(INDEX(Historical!$F$7:$F$1430,MATCH(B45,Historical!$B$7:$B$1446,0))=0,"n/a",((INDEX(Historical!$C$7:$C$1437,MATCH(B45,Historical!$B$7:$B$1446,0))/INDEX(Historical!$F$7:$F$1430,MATCH(B45,Historical!$B$7:$B$1446,0)))^(1/3)-1)*100)</f>
        <v>9.1810401419760481</v>
      </c>
      <c r="U45" s="759">
        <f>IF(INDEX(Historical!$H$7:$H$1430,MATCH(B45,Historical!$B$7:$B$1446,0))=0,"n/a",((INDEX(Historical!$C$7:$C$1437,MATCH(B45,Historical!$B$7:$B$1446,0))/INDEX(Historical!$H$7:$H$1430,MATCH(B45,Historical!$B$7:$B$1446,0)))^(1/5)-1)*100)</f>
        <v>9.2611309622839588</v>
      </c>
      <c r="V45" s="759">
        <f>IF(INDEX(Historical!$O$7:$O$1430,MATCH(B45,Historical!$B$7:$B$1446,0))=0,"n/a",((INDEX(Historical!$C$7:$C$1437,MATCH(B45,Historical!$B$7:$B$1446,0))/INDEX(Historical!$O$7:$O$1430,MATCH(B45,Historical!$B$7:$B$1446,0)))^(1/10)-1)*100)</f>
        <v>26.214646690880027</v>
      </c>
      <c r="W45" s="760">
        <f t="shared" si="3"/>
        <v>0.35328078503174604</v>
      </c>
      <c r="X45" s="761">
        <f t="shared" si="4"/>
        <v>0.90795401591019209</v>
      </c>
      <c r="Y45" s="713"/>
      <c r="Z45" s="702">
        <f t="shared" si="5"/>
        <v>40.08810572687225</v>
      </c>
      <c r="AA45" s="935">
        <f t="shared" si="6"/>
        <v>33.017621145374449</v>
      </c>
      <c r="AB45" s="639">
        <v>12</v>
      </c>
      <c r="AC45" s="916">
        <v>2.27</v>
      </c>
      <c r="AD45" s="916">
        <v>3.84</v>
      </c>
      <c r="AE45" s="916">
        <v>4.45</v>
      </c>
      <c r="AF45" s="916">
        <v>7.53</v>
      </c>
      <c r="AG45" s="916">
        <v>24.8</v>
      </c>
      <c r="AH45" s="916">
        <v>23.5</v>
      </c>
      <c r="AI45" s="916">
        <v>8.3099999999999987</v>
      </c>
      <c r="AJ45" s="916">
        <v>10.199999999999999</v>
      </c>
      <c r="AK45" s="916">
        <v>8.6199999999999992</v>
      </c>
      <c r="AL45" s="928">
        <v>18470</v>
      </c>
      <c r="AM45" s="922">
        <v>0.1</v>
      </c>
      <c r="AN45" s="916">
        <v>0.86</v>
      </c>
      <c r="AO45" s="802">
        <f t="shared" si="7"/>
        <v>-22.542347421249261</v>
      </c>
      <c r="AP45" s="803">
        <f t="shared" si="8"/>
        <v>10.475273724125186</v>
      </c>
      <c r="AQ45" s="936">
        <f t="shared" si="9"/>
        <v>232.41385666041836</v>
      </c>
      <c r="AR45" s="702">
        <f>INDEX(Historical!$C$7:$C$1437,MATCH(B45,Historical!$B$7:$B$1446,0))*IF(AH45="n/a",1.03,IF(AH45&lt;0,1.01,IF(AH45&gt;10,1.1,(1+AH45/100))))</f>
        <v>0.95920000000000005</v>
      </c>
      <c r="AS45" s="935">
        <f t="shared" si="10"/>
        <v>1.03890952</v>
      </c>
      <c r="AT45" s="935">
        <f t="shared" si="15"/>
        <v>1.1284635206240001</v>
      </c>
      <c r="AU45" s="935">
        <f t="shared" si="15"/>
        <v>1.2257370761017889</v>
      </c>
      <c r="AV45" s="935">
        <f t="shared" si="15"/>
        <v>1.3313956120617632</v>
      </c>
      <c r="AW45" s="702">
        <f t="shared" si="12"/>
        <v>5.6837057287875528</v>
      </c>
      <c r="AX45" s="810">
        <f t="shared" si="13"/>
        <v>7.5833298582889297</v>
      </c>
      <c r="AY45" s="991">
        <v>0.22</v>
      </c>
      <c r="AZ45" s="922">
        <v>64.73</v>
      </c>
      <c r="BA45" s="922">
        <v>0.62</v>
      </c>
      <c r="BB45" s="922">
        <v>8.2000000000000011</v>
      </c>
      <c r="BC45" s="922">
        <v>18.459999999999997</v>
      </c>
      <c r="BE45" s="664">
        <v>1997</v>
      </c>
      <c r="BF45" s="946" t="e">
        <f>#VALUE!</f>
        <v>#VALUE!</v>
      </c>
      <c r="BG45" s="931">
        <v>9.5</v>
      </c>
    </row>
    <row r="46" spans="1:59" ht="11.25" customHeight="1" x14ac:dyDescent="0.2">
      <c r="A46" s="537" t="s">
        <v>1063</v>
      </c>
      <c r="B46" s="925" t="s">
        <v>1064</v>
      </c>
      <c r="C46" s="988" t="s">
        <v>154</v>
      </c>
      <c r="D46" s="988" t="s">
        <v>4355</v>
      </c>
      <c r="E46" s="792">
        <v>10</v>
      </c>
      <c r="F46" s="526">
        <v>321</v>
      </c>
      <c r="G46" s="526" t="s">
        <v>37</v>
      </c>
      <c r="H46" s="526" t="s">
        <v>37</v>
      </c>
      <c r="I46" s="924">
        <v>326.77999999999997</v>
      </c>
      <c r="J46" s="702">
        <f t="shared" si="0"/>
        <v>0.36721953607931945</v>
      </c>
      <c r="K46" s="927">
        <v>0.3</v>
      </c>
      <c r="L46" s="639">
        <v>4</v>
      </c>
      <c r="M46" s="693">
        <f t="shared" si="1"/>
        <v>1.2</v>
      </c>
      <c r="N46" s="921" t="s">
        <v>119</v>
      </c>
      <c r="O46" s="795">
        <v>0.28000000000000003</v>
      </c>
      <c r="P46" s="915">
        <v>43322</v>
      </c>
      <c r="Q46" s="915">
        <v>43343</v>
      </c>
      <c r="R46" s="693">
        <f t="shared" si="2"/>
        <v>7.1428571428571281</v>
      </c>
      <c r="S46" s="759">
        <f>IF(INDEX(Historical!$D$7:$D$1437,MATCH(B46,Historical!$B$7:$B$1446,0))=0,"n/a",(INDEX(Historical!$C$7:$C$1437,MATCH(B46,Historical!$B$7:$B$1446,0))/INDEX(Historical!$D$7:$D$1437,MATCH(B46,Historical!$B$7:$B$1446,0))-1)*100)</f>
        <v>7.4074074074073959</v>
      </c>
      <c r="T46" s="759">
        <f>IF(INDEX(Historical!$F$7:$F$1430,MATCH(B46,Historical!$B$7:$B$1446,0))=0,"n/a",((INDEX(Historical!$C$7:$C$1437,MATCH(B46,Historical!$B$7:$B$1446,0))/INDEX(Historical!$F$7:$F$1430,MATCH(B46,Historical!$B$7:$B$1446,0)))^(1/3)-1)*100)</f>
        <v>8.0330707256288658</v>
      </c>
      <c r="U46" s="759">
        <f>IF(INDEX(Historical!$H$7:$H$1430,MATCH(B46,Historical!$B$7:$B$1446,0))=0,"n/a",((INDEX(Historical!$C$7:$C$1437,MATCH(B46,Historical!$B$7:$B$1446,0))/INDEX(Historical!$H$7:$H$1430,MATCH(B46,Historical!$B$7:$B$1446,0)))^(1/5)-1)*100)</f>
        <v>8.8250510077843671</v>
      </c>
      <c r="V46" s="759">
        <f>IF(INDEX(Historical!$O$7:$O$1430,MATCH(B46,Historical!$B$7:$B$1446,0))=0,"n/a",((INDEX(Historical!$C$7:$C$1437,MATCH(B46,Historical!$B$7:$B$1446,0))/INDEX(Historical!$O$7:$O$1430,MATCH(B46,Historical!$B$7:$B$1446,0)))^(1/10)-1)*100)</f>
        <v>17.064354502381818</v>
      </c>
      <c r="W46" s="760">
        <f t="shared" si="3"/>
        <v>0.5171628968767954</v>
      </c>
      <c r="X46" s="761">
        <f t="shared" si="4"/>
        <v>0.36618468911968333</v>
      </c>
      <c r="Y46" s="721"/>
      <c r="Z46" s="702">
        <f t="shared" si="5"/>
        <v>9.8039215686274517</v>
      </c>
      <c r="AA46" s="935">
        <f t="shared" si="6"/>
        <v>26.69771241830065</v>
      </c>
      <c r="AB46" s="639">
        <v>12</v>
      </c>
      <c r="AC46" s="916">
        <v>12.24</v>
      </c>
      <c r="AD46" s="916">
        <v>3.02</v>
      </c>
      <c r="AE46" s="916">
        <v>2.9</v>
      </c>
      <c r="AF46" s="916">
        <v>8.86</v>
      </c>
      <c r="AG46" s="916">
        <v>37</v>
      </c>
      <c r="AH46" s="916">
        <v>127.89999999999999</v>
      </c>
      <c r="AI46" s="916">
        <v>6.59</v>
      </c>
      <c r="AJ46" s="916">
        <v>24.099999999999998</v>
      </c>
      <c r="AK46" s="916">
        <v>8.85</v>
      </c>
      <c r="AL46" s="928">
        <v>5160</v>
      </c>
      <c r="AM46" s="922">
        <v>1.6</v>
      </c>
      <c r="AN46" s="916">
        <v>0.17</v>
      </c>
      <c r="AO46" s="802">
        <f t="shared" si="7"/>
        <v>-17.505441874436961</v>
      </c>
      <c r="AP46" s="803">
        <f t="shared" si="8"/>
        <v>9.1922705438636871</v>
      </c>
      <c r="AQ46" s="936">
        <f t="shared" si="9"/>
        <v>224.23704087948701</v>
      </c>
      <c r="AR46" s="702">
        <f>INDEX(Historical!$C$7:$C$1437,MATCH(B46,Historical!$B$7:$B$1446,0))*IF(AH46="n/a",1.03,IF(AH46&lt;0,1.01,IF(AH46&gt;10,1.1,(1+AH46/100))))</f>
        <v>1.276</v>
      </c>
      <c r="AS46" s="935">
        <f t="shared" si="10"/>
        <v>1.3600884000000002</v>
      </c>
      <c r="AT46" s="935">
        <f t="shared" si="15"/>
        <v>1.4804562234000003</v>
      </c>
      <c r="AU46" s="935">
        <f t="shared" si="15"/>
        <v>1.6114765991709004</v>
      </c>
      <c r="AV46" s="935">
        <f t="shared" si="15"/>
        <v>1.754092278197525</v>
      </c>
      <c r="AW46" s="702">
        <f t="shared" si="12"/>
        <v>7.4821135007684259</v>
      </c>
      <c r="AX46" s="810">
        <f t="shared" si="13"/>
        <v>2.2896485405374949</v>
      </c>
      <c r="AY46" s="991">
        <v>1.19</v>
      </c>
      <c r="AZ46" s="922">
        <v>25.669999999999998</v>
      </c>
      <c r="BA46" s="922">
        <v>-2.74</v>
      </c>
      <c r="BB46" s="922">
        <v>0.83</v>
      </c>
      <c r="BC46" s="922">
        <v>5.3199999999999994</v>
      </c>
      <c r="BE46" s="664">
        <v>2009</v>
      </c>
      <c r="BF46" s="946" t="e">
        <f>#VALUE!</f>
        <v>#VALUE!</v>
      </c>
      <c r="BG46" s="931">
        <v>21.7</v>
      </c>
    </row>
    <row r="47" spans="1:59" ht="11.25" customHeight="1" x14ac:dyDescent="0.2">
      <c r="A47" s="537" t="s">
        <v>484</v>
      </c>
      <c r="B47" s="925" t="s">
        <v>485</v>
      </c>
      <c r="C47" s="988" t="s">
        <v>112</v>
      </c>
      <c r="D47" s="988" t="s">
        <v>4389</v>
      </c>
      <c r="E47" s="792">
        <v>21</v>
      </c>
      <c r="F47" s="526">
        <v>158</v>
      </c>
      <c r="G47" s="526" t="s">
        <v>106</v>
      </c>
      <c r="H47" s="526" t="s">
        <v>106</v>
      </c>
      <c r="I47" s="924">
        <v>81</v>
      </c>
      <c r="J47" s="702">
        <f t="shared" si="0"/>
        <v>2.4691358024691357</v>
      </c>
      <c r="K47" s="933">
        <v>0.5</v>
      </c>
      <c r="L47" s="639">
        <v>4</v>
      </c>
      <c r="M47" s="693">
        <f t="shared" si="1"/>
        <v>2</v>
      </c>
      <c r="N47" s="921" t="s">
        <v>152</v>
      </c>
      <c r="O47" s="796">
        <v>0.46</v>
      </c>
      <c r="P47" s="915">
        <v>43448</v>
      </c>
      <c r="Q47" s="915">
        <v>43465</v>
      </c>
      <c r="R47" s="693">
        <f t="shared" si="2"/>
        <v>8.6956521739130395</v>
      </c>
      <c r="S47" s="759">
        <f>IF(INDEX(Historical!$D$7:$D$1437,MATCH(B47,Historical!$B$7:$B$1446,0))=0,"n/a",(INDEX(Historical!$C$7:$C$1437,MATCH(B47,Historical!$B$7:$B$1446,0))/INDEX(Historical!$D$7:$D$1437,MATCH(B47,Historical!$B$7:$B$1446,0))-1)*100)</f>
        <v>3.8674033149171283</v>
      </c>
      <c r="T47" s="759">
        <f>IF(INDEX(Historical!$F$7:$F$1430,MATCH(B47,Historical!$B$7:$B$1446,0))=0,"n/a",((INDEX(Historical!$C$7:$C$1437,MATCH(B47,Historical!$B$7:$B$1446,0))/INDEX(Historical!$F$7:$F$1430,MATCH(B47,Historical!$B$7:$B$1446,0)))^(1/3)-1)*100)</f>
        <v>6.1905977876208995</v>
      </c>
      <c r="U47" s="759">
        <f>IF(INDEX(Historical!$H$7:$H$1430,MATCH(B47,Historical!$B$7:$B$1446,0))=0,"n/a",((INDEX(Historical!$C$7:$C$1437,MATCH(B47,Historical!$B$7:$B$1446,0))/INDEX(Historical!$H$7:$H$1430,MATCH(B47,Historical!$B$7:$B$1446,0)))^(1/5)-1)*100)</f>
        <v>6.0732713038533337</v>
      </c>
      <c r="V47" s="759">
        <f>IF(INDEX(Historical!$O$7:$O$1430,MATCH(B47,Historical!$B$7:$B$1446,0))=0,"n/a",((INDEX(Historical!$C$7:$C$1437,MATCH(B47,Historical!$B$7:$B$1446,0))/INDEX(Historical!$O$7:$O$1430,MATCH(B47,Historical!$B$7:$B$1446,0)))^(1/10)-1)*100)</f>
        <v>7.8866027333313271</v>
      </c>
      <c r="W47" s="760">
        <f t="shared" si="3"/>
        <v>0.77007445527663387</v>
      </c>
      <c r="X47" s="761">
        <f t="shared" si="4"/>
        <v>0.48977994385913981</v>
      </c>
      <c r="Y47" s="716"/>
      <c r="Z47" s="702">
        <f t="shared" si="5"/>
        <v>42.016806722689076</v>
      </c>
      <c r="AA47" s="935">
        <f t="shared" si="6"/>
        <v>17.016806722689076</v>
      </c>
      <c r="AB47" s="639">
        <v>12</v>
      </c>
      <c r="AC47" s="916">
        <v>4.76</v>
      </c>
      <c r="AD47" s="916">
        <v>2.08</v>
      </c>
      <c r="AE47" s="916">
        <v>0.68</v>
      </c>
      <c r="AF47" s="916">
        <v>6.99</v>
      </c>
      <c r="AG47" s="916">
        <v>43.1</v>
      </c>
      <c r="AH47" s="916">
        <v>36.5</v>
      </c>
      <c r="AI47" s="916">
        <v>5.88</v>
      </c>
      <c r="AJ47" s="916">
        <v>12.4</v>
      </c>
      <c r="AK47" s="916">
        <v>8.19</v>
      </c>
      <c r="AL47" s="928">
        <v>11230</v>
      </c>
      <c r="AM47" s="922">
        <v>0.89999999999999991</v>
      </c>
      <c r="AN47" s="916">
        <v>0.9</v>
      </c>
      <c r="AO47" s="802">
        <f t="shared" si="7"/>
        <v>-8.4743996163666058</v>
      </c>
      <c r="AP47" s="803">
        <f t="shared" si="8"/>
        <v>8.5424071063224698</v>
      </c>
      <c r="AQ47" s="936">
        <f t="shared" si="9"/>
        <v>129.92508827548028</v>
      </c>
      <c r="AR47" s="702">
        <f>INDEX(Historical!$C$7:$C$1437,MATCH(B47,Historical!$B$7:$B$1446,0))*IF(AH47="n/a",1.03,IF(AH47&lt;0,1.01,IF(AH47&gt;10,1.1,(1+AH47/100))))</f>
        <v>2.0680000000000001</v>
      </c>
      <c r="AS47" s="935">
        <f t="shared" si="10"/>
        <v>2.1895983999999999</v>
      </c>
      <c r="AT47" s="935">
        <f t="shared" ref="AT47:AV66" si="16">IF($AK47="n/a",1.03*AS47,IF($AK47&lt;0,1.01*AS47,IF($AK47&gt;10,1.1*AS47,(1+$AK47/100)*AS47)))</f>
        <v>2.36892650896</v>
      </c>
      <c r="AU47" s="935">
        <f t="shared" si="16"/>
        <v>2.5629415900438244</v>
      </c>
      <c r="AV47" s="935">
        <f t="shared" si="16"/>
        <v>2.7728465062684138</v>
      </c>
      <c r="AW47" s="702">
        <f t="shared" si="12"/>
        <v>11.962313005272238</v>
      </c>
      <c r="AX47" s="810">
        <f t="shared" si="13"/>
        <v>14.768287660829923</v>
      </c>
      <c r="AY47" s="991">
        <v>0.71</v>
      </c>
      <c r="AZ47" s="922">
        <v>2.75</v>
      </c>
      <c r="BA47" s="922">
        <v>-19.96</v>
      </c>
      <c r="BB47" s="922">
        <v>-8.870000000000001</v>
      </c>
      <c r="BC47" s="922">
        <v>-10.45</v>
      </c>
      <c r="BE47" s="664">
        <v>1999</v>
      </c>
      <c r="BF47" s="946" t="e">
        <f>#VALUE!</f>
        <v>#VALUE!</v>
      </c>
      <c r="BG47" s="931">
        <v>15</v>
      </c>
    </row>
    <row r="48" spans="1:59" ht="11.25" customHeight="1" x14ac:dyDescent="0.2">
      <c r="A48" s="537" t="s">
        <v>1067</v>
      </c>
      <c r="B48" s="925" t="s">
        <v>1068</v>
      </c>
      <c r="C48" s="988" t="s">
        <v>247</v>
      </c>
      <c r="D48" s="988" t="s">
        <v>4351</v>
      </c>
      <c r="E48" s="792">
        <v>10</v>
      </c>
      <c r="F48" s="526">
        <v>354</v>
      </c>
      <c r="G48" s="526" t="s">
        <v>106</v>
      </c>
      <c r="H48" s="526" t="s">
        <v>106</v>
      </c>
      <c r="I48" s="924">
        <v>3.5</v>
      </c>
      <c r="J48" s="702">
        <f t="shared" si="0"/>
        <v>10</v>
      </c>
      <c r="K48" s="927">
        <v>8.7499999999999994E-2</v>
      </c>
      <c r="L48" s="639">
        <v>4</v>
      </c>
      <c r="M48" s="693">
        <f t="shared" si="1"/>
        <v>0.35</v>
      </c>
      <c r="N48" s="921" t="s">
        <v>164</v>
      </c>
      <c r="O48" s="795">
        <v>8.5000000000000006E-2</v>
      </c>
      <c r="P48" s="915">
        <v>43539</v>
      </c>
      <c r="Q48" s="915">
        <v>43556</v>
      </c>
      <c r="R48" s="693">
        <f t="shared" si="2"/>
        <v>2.9411764705882213</v>
      </c>
      <c r="S48" s="759">
        <f>IF(INDEX(Historical!$D$7:$D$1437,MATCH(B48,Historical!$B$7:$B$1446,0))=0,"n/a",(INDEX(Historical!$C$7:$C$1437,MATCH(B48,Historical!$B$7:$B$1446,0))/INDEX(Historical!$D$7:$D$1437,MATCH(B48,Historical!$B$7:$B$1446,0))-1)*100)</f>
        <v>3.0303030303030276</v>
      </c>
      <c r="T48" s="759">
        <f>IF(INDEX(Historical!$F$7:$F$1430,MATCH(B48,Historical!$B$7:$B$1446,0))=0,"n/a",((INDEX(Historical!$C$7:$C$1437,MATCH(B48,Historical!$B$7:$B$1446,0))/INDEX(Historical!$F$7:$F$1430,MATCH(B48,Historical!$B$7:$B$1446,0)))^(1/3)-1)*100)</f>
        <v>3.4057285912321822</v>
      </c>
      <c r="U48" s="759">
        <f>IF(INDEX(Historical!$H$7:$H$1430,MATCH(B48,Historical!$B$7:$B$1446,0))=0,"n/a",((INDEX(Historical!$C$7:$C$1437,MATCH(B48,Historical!$B$7:$B$1446,0))/INDEX(Historical!$H$7:$H$1430,MATCH(B48,Historical!$B$7:$B$1446,0)))^(1/5)-1)*100)</f>
        <v>7.2145025900850923</v>
      </c>
      <c r="V48" s="759" t="str">
        <f>IF(INDEX(Historical!$O$7:$O$1430,MATCH(B48,Historical!$B$7:$B$1446,0))=0,"n/a",((INDEX(Historical!$C$7:$C$1437,MATCH(B48,Historical!$B$7:$B$1446,0))/INDEX(Historical!$O$7:$O$1430,MATCH(B48,Historical!$B$7:$B$1446,0)))^(1/10)-1)*100)</f>
        <v>n/a</v>
      </c>
      <c r="W48" s="760" t="str">
        <f t="shared" si="3"/>
        <v>n/a</v>
      </c>
      <c r="X48" s="761" t="str">
        <f t="shared" si="4"/>
        <v>n/a</v>
      </c>
      <c r="Y48" s="716"/>
      <c r="Z48" s="702">
        <f t="shared" si="5"/>
        <v>145.83333333333331</v>
      </c>
      <c r="AA48" s="935">
        <f t="shared" si="6"/>
        <v>14.583333333333334</v>
      </c>
      <c r="AB48" s="639">
        <v>1</v>
      </c>
      <c r="AC48" s="916">
        <v>0.24</v>
      </c>
      <c r="AD48" s="916">
        <v>1.48</v>
      </c>
      <c r="AE48" s="916">
        <v>0.2</v>
      </c>
      <c r="AF48" s="916">
        <v>0.71</v>
      </c>
      <c r="AG48" s="916">
        <v>5.5</v>
      </c>
      <c r="AH48" s="916">
        <v>-65.600000000000009</v>
      </c>
      <c r="AI48" s="916">
        <v>51.9</v>
      </c>
      <c r="AJ48" s="916">
        <v>-10</v>
      </c>
      <c r="AK48" s="916">
        <v>10</v>
      </c>
      <c r="AL48" s="928">
        <v>416.64</v>
      </c>
      <c r="AM48" s="922">
        <v>1.9</v>
      </c>
      <c r="AN48" s="916">
        <v>0.1</v>
      </c>
      <c r="AO48" s="802">
        <f t="shared" si="7"/>
        <v>2.6311692567517593</v>
      </c>
      <c r="AP48" s="803">
        <f t="shared" si="8"/>
        <v>17.214502590085093</v>
      </c>
      <c r="AQ48" s="936">
        <f t="shared" si="9"/>
        <v>-32.163049509490392</v>
      </c>
      <c r="AR48" s="702">
        <f>INDEX(Historical!$C$7:$C$1437,MATCH(B48,Historical!$B$7:$B$1446,0))*IF(AH48="n/a",1.03,IF(AH48&lt;0,1.01,IF(AH48&gt;10,1.1,(1+AH48/100))))</f>
        <v>0.34340000000000004</v>
      </c>
      <c r="AS48" s="935">
        <f t="shared" si="10"/>
        <v>0.37774000000000008</v>
      </c>
      <c r="AT48" s="935">
        <f t="shared" si="16"/>
        <v>0.41551400000000011</v>
      </c>
      <c r="AU48" s="935">
        <f t="shared" si="16"/>
        <v>0.45706540000000018</v>
      </c>
      <c r="AV48" s="935">
        <f t="shared" si="16"/>
        <v>0.50277194000000025</v>
      </c>
      <c r="AW48" s="702">
        <f t="shared" si="12"/>
        <v>2.0964913400000005</v>
      </c>
      <c r="AX48" s="810">
        <f t="shared" si="13"/>
        <v>59.899752571428586</v>
      </c>
      <c r="AY48" s="991">
        <v>0.35</v>
      </c>
      <c r="AZ48" s="922">
        <v>2.19</v>
      </c>
      <c r="BA48" s="922">
        <v>-67.89</v>
      </c>
      <c r="BB48" s="922">
        <v>-24.19</v>
      </c>
      <c r="BC48" s="922">
        <v>-48.39</v>
      </c>
      <c r="BE48" s="664">
        <v>2010</v>
      </c>
      <c r="BF48" s="946" t="e">
        <f>#VALUE!</f>
        <v>#VALUE!</v>
      </c>
      <c r="BG48" s="931">
        <v>3.2</v>
      </c>
    </row>
    <row r="49" spans="1:59" ht="11.25" customHeight="1" x14ac:dyDescent="0.2">
      <c r="A49" s="537" t="s">
        <v>1093</v>
      </c>
      <c r="B49" s="925" t="s">
        <v>1094</v>
      </c>
      <c r="C49" s="988" t="s">
        <v>108</v>
      </c>
      <c r="D49" s="988" t="s">
        <v>4373</v>
      </c>
      <c r="E49" s="792">
        <v>10</v>
      </c>
      <c r="F49" s="526">
        <v>353</v>
      </c>
      <c r="G49" s="526" t="s">
        <v>37</v>
      </c>
      <c r="H49" s="526" t="s">
        <v>37</v>
      </c>
      <c r="I49" s="924">
        <v>78.59</v>
      </c>
      <c r="J49" s="702">
        <f t="shared" si="0"/>
        <v>3.4101030665479071</v>
      </c>
      <c r="K49" s="927">
        <v>0.67</v>
      </c>
      <c r="L49" s="639">
        <v>4</v>
      </c>
      <c r="M49" s="693">
        <f t="shared" si="1"/>
        <v>2.68</v>
      </c>
      <c r="N49" s="921" t="s">
        <v>146</v>
      </c>
      <c r="O49" s="795">
        <v>0.6</v>
      </c>
      <c r="P49" s="915">
        <v>43538</v>
      </c>
      <c r="Q49" s="915">
        <v>43556</v>
      </c>
      <c r="R49" s="693">
        <f t="shared" si="2"/>
        <v>11.666666666666679</v>
      </c>
      <c r="S49" s="759">
        <f>IF(INDEX(Historical!$D$7:$D$1437,MATCH(B49,Historical!$B$7:$B$1446,0))=0,"n/a",(INDEX(Historical!$C$7:$C$1437,MATCH(B49,Historical!$B$7:$B$1446,0))/INDEX(Historical!$D$7:$D$1437,MATCH(B49,Historical!$B$7:$B$1446,0))-1)*100)</f>
        <v>70.370370370370367</v>
      </c>
      <c r="T49" s="759">
        <f>IF(INDEX(Historical!$F$7:$F$1430,MATCH(B49,Historical!$B$7:$B$1446,0))=0,"n/a",((INDEX(Historical!$C$7:$C$1437,MATCH(B49,Historical!$B$7:$B$1446,0))/INDEX(Historical!$F$7:$F$1430,MATCH(B49,Historical!$B$7:$B$1446,0)))^(1/3)-1)*100)</f>
        <v>30.918591282634388</v>
      </c>
      <c r="U49" s="759">
        <f>IF(INDEX(Historical!$H$7:$H$1430,MATCH(B49,Historical!$B$7:$B$1446,0))=0,"n/a",((INDEX(Historical!$C$7:$C$1437,MATCH(B49,Historical!$B$7:$B$1446,0))/INDEX(Historical!$H$7:$H$1430,MATCH(B49,Historical!$B$7:$B$1446,0)))^(1/5)-1)*100)</f>
        <v>22.759405763620876</v>
      </c>
      <c r="V49" s="759">
        <f>IF(INDEX(Historical!$O$7:$O$1430,MATCH(B49,Historical!$B$7:$B$1446,0))=0,"n/a",((INDEX(Historical!$C$7:$C$1437,MATCH(B49,Historical!$B$7:$B$1446,0))/INDEX(Historical!$O$7:$O$1430,MATCH(B49,Historical!$B$7:$B$1446,0)))^(1/10)-1)*100)</f>
        <v>-3.4723678024016214</v>
      </c>
      <c r="W49" s="760" t="str">
        <f t="shared" si="3"/>
        <v>n/a</v>
      </c>
      <c r="X49" s="761">
        <f t="shared" si="4"/>
        <v>1.1323087444587501</v>
      </c>
      <c r="Y49" s="926"/>
      <c r="Z49" s="702">
        <f t="shared" si="5"/>
        <v>34.941329856584098</v>
      </c>
      <c r="AA49" s="935">
        <f t="shared" si="6"/>
        <v>10.246414602346807</v>
      </c>
      <c r="AB49" s="639">
        <v>12</v>
      </c>
      <c r="AC49" s="916">
        <v>7.67</v>
      </c>
      <c r="AD49" s="916">
        <v>2.56</v>
      </c>
      <c r="AE49" s="916">
        <v>4.5</v>
      </c>
      <c r="AF49" s="916">
        <v>1.7</v>
      </c>
      <c r="AG49" s="916">
        <v>13.100000000000001</v>
      </c>
      <c r="AH49" s="916">
        <v>50.2</v>
      </c>
      <c r="AI49" s="916">
        <v>4.1500000000000004</v>
      </c>
      <c r="AJ49" s="916">
        <v>20.100000000000001</v>
      </c>
      <c r="AK49" s="916">
        <v>4</v>
      </c>
      <c r="AL49" s="928">
        <v>12340</v>
      </c>
      <c r="AM49" s="922">
        <v>0.70000000000000007</v>
      </c>
      <c r="AN49" s="916">
        <v>0.35</v>
      </c>
      <c r="AO49" s="802">
        <f t="shared" si="7"/>
        <v>15.923094227821977</v>
      </c>
      <c r="AP49" s="803">
        <f t="shared" si="8"/>
        <v>26.169508830168784</v>
      </c>
      <c r="AQ49" s="936">
        <f t="shared" si="9"/>
        <v>-12.01286754684695</v>
      </c>
      <c r="AR49" s="702">
        <f>INDEX(Historical!$C$7:$C$1437,MATCH(B49,Historical!$B$7:$B$1446,0))*IF(AH49="n/a",1.03,IF(AH49&lt;0,1.01,IF(AH49&gt;10,1.1,(1+AH49/100))))</f>
        <v>2.0240000000000005</v>
      </c>
      <c r="AS49" s="935">
        <f t="shared" si="10"/>
        <v>2.1079960000000009</v>
      </c>
      <c r="AT49" s="935">
        <f t="shared" si="16"/>
        <v>2.1923158400000009</v>
      </c>
      <c r="AU49" s="935">
        <f t="shared" si="16"/>
        <v>2.280008473600001</v>
      </c>
      <c r="AV49" s="935">
        <f t="shared" si="16"/>
        <v>2.3712088125440012</v>
      </c>
      <c r="AW49" s="702">
        <f t="shared" si="12"/>
        <v>10.975529126144004</v>
      </c>
      <c r="AX49" s="810">
        <f t="shared" si="13"/>
        <v>13.965554302257289</v>
      </c>
      <c r="AY49" s="991">
        <v>1.44</v>
      </c>
      <c r="AZ49" s="922">
        <v>23.39</v>
      </c>
      <c r="BA49" s="922">
        <v>-22.23</v>
      </c>
      <c r="BB49" s="922">
        <v>-2.27</v>
      </c>
      <c r="BC49" s="922">
        <v>-6.59</v>
      </c>
      <c r="BE49" s="664">
        <v>2010</v>
      </c>
      <c r="BF49" s="946" t="e">
        <f>#VALUE!</f>
        <v>#VALUE!</v>
      </c>
      <c r="BG49" s="931">
        <v>1.4000000000000001</v>
      </c>
    </row>
    <row r="50" spans="1:59" ht="11.25" customHeight="1" x14ac:dyDescent="0.2">
      <c r="A50" s="609" t="s">
        <v>521</v>
      </c>
      <c r="B50" s="925" t="s">
        <v>522</v>
      </c>
      <c r="C50" s="988" t="s">
        <v>4377</v>
      </c>
      <c r="D50" s="988" t="s">
        <v>523</v>
      </c>
      <c r="E50" s="792">
        <v>12</v>
      </c>
      <c r="F50" s="526">
        <v>304</v>
      </c>
      <c r="G50" s="526" t="s">
        <v>106</v>
      </c>
      <c r="H50" s="526" t="s">
        <v>106</v>
      </c>
      <c r="I50" s="924">
        <v>43.53</v>
      </c>
      <c r="J50" s="702">
        <f t="shared" si="0"/>
        <v>1.9297036526533424</v>
      </c>
      <c r="K50" s="927">
        <v>0.21</v>
      </c>
      <c r="L50" s="639">
        <v>4</v>
      </c>
      <c r="M50" s="693">
        <f t="shared" si="1"/>
        <v>0.84</v>
      </c>
      <c r="N50" s="921" t="s">
        <v>413</v>
      </c>
      <c r="O50" s="795">
        <v>0.19</v>
      </c>
      <c r="P50" s="915">
        <v>43557</v>
      </c>
      <c r="Q50" s="915">
        <v>43579</v>
      </c>
      <c r="R50" s="693">
        <f t="shared" si="2"/>
        <v>10.52631578947368</v>
      </c>
      <c r="S50" s="759">
        <f>IF(INDEX(Historical!$D$7:$D$1437,MATCH(B50,Historical!$B$7:$B$1446,0))=0,"n/a",(INDEX(Historical!$C$7:$C$1437,MATCH(B50,Historical!$B$7:$B$1446,0))/INDEX(Historical!$D$7:$D$1437,MATCH(B50,Historical!$B$7:$B$1446,0))-1)*100)</f>
        <v>19.262295081967196</v>
      </c>
      <c r="T50" s="759">
        <f>IF(INDEX(Historical!$F$7:$F$1430,MATCH(B50,Historical!$B$7:$B$1446,0))=0,"n/a",((INDEX(Historical!$C$7:$C$1437,MATCH(B50,Historical!$B$7:$B$1446,0))/INDEX(Historical!$F$7:$F$1430,MATCH(B50,Historical!$B$7:$B$1446,0)))^(1/3)-1)*100)</f>
        <v>14.275411159088836</v>
      </c>
      <c r="U50" s="759">
        <f>IF(INDEX(Historical!$H$7:$H$1430,MATCH(B50,Historical!$B$7:$B$1446,0))=0,"n/a",((INDEX(Historical!$C$7:$C$1437,MATCH(B50,Historical!$B$7:$B$1446,0))/INDEX(Historical!$H$7:$H$1430,MATCH(B50,Historical!$B$7:$B$1446,0)))^(1/5)-1)*100)</f>
        <v>14.248461186473316</v>
      </c>
      <c r="V50" s="759">
        <f>IF(INDEX(Historical!$O$7:$O$1430,MATCH(B50,Historical!$B$7:$B$1446,0))=0,"n/a",((INDEX(Historical!$C$7:$C$1437,MATCH(B50,Historical!$B$7:$B$1446,0))/INDEX(Historical!$O$7:$O$1430,MATCH(B50,Historical!$B$7:$B$1446,0)))^(1/10)-1)*100)</f>
        <v>22.740015029103144</v>
      </c>
      <c r="W50" s="760">
        <f t="shared" si="3"/>
        <v>0.62658099250320809</v>
      </c>
      <c r="X50" s="761">
        <f t="shared" si="4"/>
        <v>0.97592199907351485</v>
      </c>
      <c r="Y50" s="713"/>
      <c r="Z50" s="702">
        <f t="shared" si="5"/>
        <v>31.460674157303369</v>
      </c>
      <c r="AA50" s="935">
        <f t="shared" si="6"/>
        <v>16.303370786516854</v>
      </c>
      <c r="AB50" s="639">
        <v>12</v>
      </c>
      <c r="AC50" s="916">
        <v>2.67</v>
      </c>
      <c r="AD50" s="916">
        <v>1.3</v>
      </c>
      <c r="AE50" s="916">
        <v>1.99</v>
      </c>
      <c r="AF50" s="916">
        <v>2.63</v>
      </c>
      <c r="AG50" s="916">
        <v>16.900000000000002</v>
      </c>
      <c r="AH50" s="916">
        <v>20.599999999999998</v>
      </c>
      <c r="AI50" s="916">
        <v>11.450000000000001</v>
      </c>
      <c r="AJ50" s="916">
        <v>14.6</v>
      </c>
      <c r="AK50" s="916">
        <v>12.559999999999999</v>
      </c>
      <c r="AL50" s="928">
        <v>196330</v>
      </c>
      <c r="AM50" s="922">
        <v>0.1</v>
      </c>
      <c r="AN50" s="916">
        <v>1.46</v>
      </c>
      <c r="AO50" s="802">
        <f t="shared" si="7"/>
        <v>-0.12520594739019586</v>
      </c>
      <c r="AP50" s="803">
        <f t="shared" si="8"/>
        <v>16.178164839126659</v>
      </c>
      <c r="AQ50" s="936">
        <f t="shared" si="9"/>
        <v>38.046473927425083</v>
      </c>
      <c r="AR50" s="702">
        <f>INDEX(Historical!$C$7:$C$1437,MATCH(B50,Historical!$B$7:$B$1446,0))*IF(AH50="n/a",1.03,IF(AH50&lt;0,1.01,IF(AH50&gt;10,1.1,(1+AH50/100))))</f>
        <v>0.80025000000000013</v>
      </c>
      <c r="AS50" s="935">
        <f t="shared" si="10"/>
        <v>0.88027500000000025</v>
      </c>
      <c r="AT50" s="935">
        <f t="shared" si="16"/>
        <v>0.9683025000000004</v>
      </c>
      <c r="AU50" s="935">
        <f t="shared" si="16"/>
        <v>1.0651327500000005</v>
      </c>
      <c r="AV50" s="935">
        <f t="shared" si="16"/>
        <v>1.1716460250000007</v>
      </c>
      <c r="AW50" s="702">
        <f t="shared" si="12"/>
        <v>4.8856062750000024</v>
      </c>
      <c r="AX50" s="810">
        <f t="shared" si="13"/>
        <v>11.223538421778089</v>
      </c>
      <c r="AY50" s="991">
        <v>1.1299999999999999</v>
      </c>
      <c r="AZ50" s="922">
        <v>43.05</v>
      </c>
      <c r="BA50" s="922">
        <v>-0.9900000000000001</v>
      </c>
      <c r="BB50" s="922">
        <v>8.6199999999999992</v>
      </c>
      <c r="BC50" s="922">
        <v>17.299999999999997</v>
      </c>
      <c r="BE50" s="664">
        <v>2008</v>
      </c>
      <c r="BF50" s="946" t="e">
        <f>#VALUE!</f>
        <v>#VALUE!</v>
      </c>
      <c r="BG50" s="931">
        <v>5.4</v>
      </c>
    </row>
    <row r="51" spans="1:59" s="838" customFormat="1" ht="11.25" customHeight="1" x14ac:dyDescent="0.2">
      <c r="A51" s="697" t="s">
        <v>1038</v>
      </c>
      <c r="B51" s="839" t="s">
        <v>1039</v>
      </c>
      <c r="C51" s="988" t="s">
        <v>154</v>
      </c>
      <c r="D51" s="988" t="s">
        <v>4358</v>
      </c>
      <c r="E51" s="818">
        <v>10</v>
      </c>
      <c r="F51" s="526">
        <v>329</v>
      </c>
      <c r="G51" s="1171" t="s">
        <v>106</v>
      </c>
      <c r="H51" s="1171" t="s">
        <v>106</v>
      </c>
      <c r="I51" s="819">
        <v>68.94</v>
      </c>
      <c r="J51" s="820">
        <f t="shared" si="0"/>
        <v>0.29010733971569486</v>
      </c>
      <c r="K51" s="821">
        <v>0.1</v>
      </c>
      <c r="L51" s="822">
        <v>2</v>
      </c>
      <c r="M51" s="823">
        <f t="shared" si="1"/>
        <v>0.2</v>
      </c>
      <c r="N51" s="824" t="s">
        <v>231</v>
      </c>
      <c r="O51" s="825">
        <v>8.5000000000000006E-2</v>
      </c>
      <c r="P51" s="826">
        <v>43481</v>
      </c>
      <c r="Q51" s="826">
        <v>43496</v>
      </c>
      <c r="R51" s="823">
        <f t="shared" si="2"/>
        <v>17.647058823529409</v>
      </c>
      <c r="S51" s="759">
        <f>IF(INDEX(Historical!$D$7:$D$1437,MATCH(B51,Historical!$B$7:$B$1446,0))=0,"n/a",(INDEX(Historical!$C$7:$C$1437,MATCH(B51,Historical!$B$7:$B$1446,0))/INDEX(Historical!$D$7:$D$1437,MATCH(B51,Historical!$B$7:$B$1446,0))-1)*100)</f>
        <v>21.42857142857142</v>
      </c>
      <c r="T51" s="759">
        <f>IF(INDEX(Historical!$F$7:$F$1430,MATCH(B51,Historical!$B$7:$B$1446,0))=0,"n/a",((INDEX(Historical!$C$7:$C$1437,MATCH(B51,Historical!$B$7:$B$1446,0))/INDEX(Historical!$F$7:$F$1430,MATCH(B51,Historical!$B$7:$B$1446,0)))^(1/3)-1)*100)</f>
        <v>19.348319192733697</v>
      </c>
      <c r="U51" s="759">
        <f>IF(INDEX(Historical!$H$7:$H$1430,MATCH(B51,Historical!$B$7:$B$1446,0))=0,"n/a",((INDEX(Historical!$C$7:$C$1437,MATCH(B51,Historical!$B$7:$B$1446,0))/INDEX(Historical!$H$7:$H$1430,MATCH(B51,Historical!$B$7:$B$1446,0)))^(1/5)-1)*100)</f>
        <v>18.322950135022719</v>
      </c>
      <c r="V51" s="759" t="str">
        <f>IF(INDEX(Historical!$O$7:$O$1430,MATCH(B51,Historical!$B$7:$B$1446,0))=0,"n/a",((INDEX(Historical!$C$7:$C$1437,MATCH(B51,Historical!$B$7:$B$1446,0))/INDEX(Historical!$O$7:$O$1430,MATCH(B51,Historical!$B$7:$B$1446,0)))^(1/10)-1)*100)</f>
        <v>n/a</v>
      </c>
      <c r="W51" s="827" t="str">
        <f t="shared" si="3"/>
        <v>n/a</v>
      </c>
      <c r="X51" s="828">
        <f t="shared" si="4"/>
        <v>1.167066887581065</v>
      </c>
      <c r="Y51" s="839"/>
      <c r="Z51" s="820">
        <f t="shared" si="5"/>
        <v>11.235955056179776</v>
      </c>
      <c r="AA51" s="830">
        <f t="shared" si="6"/>
        <v>38.730337078651687</v>
      </c>
      <c r="AB51" s="822">
        <v>7</v>
      </c>
      <c r="AC51" s="831">
        <v>1.78</v>
      </c>
      <c r="AD51" s="831">
        <v>14.09</v>
      </c>
      <c r="AE51" s="831">
        <v>3.16</v>
      </c>
      <c r="AF51" s="831">
        <v>4.4800000000000004</v>
      </c>
      <c r="AG51" s="831">
        <v>11.899999999999999</v>
      </c>
      <c r="AH51" s="831">
        <v>15.4</v>
      </c>
      <c r="AI51" s="831">
        <v>15.040000000000001</v>
      </c>
      <c r="AJ51" s="831">
        <v>15.7</v>
      </c>
      <c r="AK51" s="831">
        <v>2.75</v>
      </c>
      <c r="AL51" s="832">
        <v>2830</v>
      </c>
      <c r="AM51" s="833">
        <v>8.7999999999999989</v>
      </c>
      <c r="AN51" s="831">
        <v>0.37</v>
      </c>
      <c r="AO51" s="834">
        <f t="shared" si="7"/>
        <v>-20.117279603913271</v>
      </c>
      <c r="AP51" s="835">
        <f t="shared" si="8"/>
        <v>18.613057474738415</v>
      </c>
      <c r="AQ51" s="836">
        <f t="shared" si="9"/>
        <v>177.69840563889102</v>
      </c>
      <c r="AR51" s="702">
        <f>INDEX(Historical!$C$7:$C$1437,MATCH(B51,Historical!$B$7:$B$1446,0))*IF(AH51="n/a",1.03,IF(AH51&lt;0,1.01,IF(AH51&gt;10,1.1,(1+AH51/100))))</f>
        <v>0.18700000000000003</v>
      </c>
      <c r="AS51" s="830">
        <f t="shared" si="10"/>
        <v>0.20570000000000005</v>
      </c>
      <c r="AT51" s="830">
        <f t="shared" si="16"/>
        <v>0.21135675000000007</v>
      </c>
      <c r="AU51" s="830">
        <f t="shared" si="16"/>
        <v>0.21716906062500008</v>
      </c>
      <c r="AV51" s="830">
        <f t="shared" si="16"/>
        <v>0.2231412097921876</v>
      </c>
      <c r="AW51" s="820">
        <f t="shared" si="12"/>
        <v>1.0443670204171878</v>
      </c>
      <c r="AX51" s="837">
        <f t="shared" si="13"/>
        <v>1.5148926899001853</v>
      </c>
      <c r="AY51" s="992">
        <v>1.0900000000000001</v>
      </c>
      <c r="AZ51" s="833">
        <v>8.6199999999999992</v>
      </c>
      <c r="BA51" s="833">
        <v>-47.339999999999996</v>
      </c>
      <c r="BB51" s="833">
        <v>-2.0299999999999998</v>
      </c>
      <c r="BC51" s="833">
        <v>-16.400000000000002</v>
      </c>
      <c r="BD51" s="961"/>
      <c r="BE51" s="664">
        <v>2010</v>
      </c>
      <c r="BF51" s="946" t="e">
        <f>#VALUE!</f>
        <v>#VALUE!</v>
      </c>
      <c r="BG51" s="893">
        <v>7.6</v>
      </c>
    </row>
    <row r="52" spans="1:59" ht="11.25" customHeight="1" x14ac:dyDescent="0.2">
      <c r="A52" s="609" t="s">
        <v>535</v>
      </c>
      <c r="B52" s="925" t="s">
        <v>536</v>
      </c>
      <c r="C52" s="988" t="s">
        <v>112</v>
      </c>
      <c r="D52" s="988" t="s">
        <v>213</v>
      </c>
      <c r="E52" s="792">
        <v>13</v>
      </c>
      <c r="F52" s="526">
        <v>288</v>
      </c>
      <c r="G52" s="526" t="s">
        <v>37</v>
      </c>
      <c r="H52" s="526" t="s">
        <v>37</v>
      </c>
      <c r="I52" s="924">
        <v>166.29</v>
      </c>
      <c r="J52" s="702">
        <f t="shared" si="0"/>
        <v>2.7421973660472667</v>
      </c>
      <c r="K52" s="927">
        <v>1.1399999999999999</v>
      </c>
      <c r="L52" s="639">
        <v>4</v>
      </c>
      <c r="M52" s="693">
        <f t="shared" si="1"/>
        <v>4.5599999999999996</v>
      </c>
      <c r="N52" s="921" t="s">
        <v>119</v>
      </c>
      <c r="O52" s="795">
        <v>1.08</v>
      </c>
      <c r="P52" s="915">
        <v>43333</v>
      </c>
      <c r="Q52" s="915">
        <v>43347</v>
      </c>
      <c r="R52" s="693">
        <f t="shared" si="2"/>
        <v>5.5555555555555394</v>
      </c>
      <c r="S52" s="759">
        <f>IF(INDEX(Historical!$D$7:$D$1437,MATCH(B52,Historical!$B$7:$B$1446,0))=0,"n/a",(INDEX(Historical!$C$7:$C$1437,MATCH(B52,Historical!$B$7:$B$1446,0))/INDEX(Historical!$D$7:$D$1437,MATCH(B52,Historical!$B$7:$B$1446,0))-1)*100)</f>
        <v>5.463182897862251</v>
      </c>
      <c r="T52" s="759">
        <f>IF(INDEX(Historical!$F$7:$F$1430,MATCH(B52,Historical!$B$7:$B$1446,0))=0,"n/a",((INDEX(Historical!$C$7:$C$1437,MATCH(B52,Historical!$B$7:$B$1446,0))/INDEX(Historical!$F$7:$F$1430,MATCH(B52,Historical!$B$7:$B$1446,0)))^(1/3)-1)*100)</f>
        <v>8.1496914028304168</v>
      </c>
      <c r="U52" s="759">
        <f>IF(INDEX(Historical!$H$7:$H$1430,MATCH(B52,Historical!$B$7:$B$1446,0))=0,"n/a",((INDEX(Historical!$C$7:$C$1437,MATCH(B52,Historical!$B$7:$B$1446,0))/INDEX(Historical!$H$7:$H$1430,MATCH(B52,Historical!$B$7:$B$1446,0)))^(1/5)-1)*100)</f>
        <v>14.561869041176557</v>
      </c>
      <c r="V52" s="759">
        <f>IF(INDEX(Historical!$O$7:$O$1430,MATCH(B52,Historical!$B$7:$B$1446,0))=0,"n/a",((INDEX(Historical!$C$7:$C$1437,MATCH(B52,Historical!$B$7:$B$1446,0))/INDEX(Historical!$O$7:$O$1430,MATCH(B52,Historical!$B$7:$B$1446,0)))^(1/10)-1)*100)</f>
        <v>22.158353917150887</v>
      </c>
      <c r="W52" s="760">
        <f t="shared" si="3"/>
        <v>0.65717287013388925</v>
      </c>
      <c r="X52" s="761">
        <f t="shared" si="4"/>
        <v>1.3483212075163478</v>
      </c>
      <c r="Y52" s="925"/>
      <c r="Z52" s="702">
        <f t="shared" si="5"/>
        <v>35.023041474654377</v>
      </c>
      <c r="AA52" s="935">
        <f t="shared" si="6"/>
        <v>12.771889400921658</v>
      </c>
      <c r="AB52" s="639">
        <v>12</v>
      </c>
      <c r="AC52" s="916">
        <v>13.02</v>
      </c>
      <c r="AD52" s="916">
        <v>1.5</v>
      </c>
      <c r="AE52" s="916">
        <v>1.1100000000000001</v>
      </c>
      <c r="AF52" s="916">
        <v>3.59</v>
      </c>
      <c r="AG52" s="916">
        <v>29.299999999999997</v>
      </c>
      <c r="AH52" s="916">
        <v>24.3</v>
      </c>
      <c r="AI52" s="916">
        <v>-5.29</v>
      </c>
      <c r="AJ52" s="916">
        <v>10.8</v>
      </c>
      <c r="AK52" s="916">
        <v>8.5</v>
      </c>
      <c r="AL52" s="928">
        <v>26410</v>
      </c>
      <c r="AM52" s="922">
        <v>0.2</v>
      </c>
      <c r="AN52" s="916">
        <v>0.34</v>
      </c>
      <c r="AO52" s="802">
        <f t="shared" si="7"/>
        <v>4.5321770063021667</v>
      </c>
      <c r="AP52" s="803">
        <f t="shared" si="8"/>
        <v>17.304066407223825</v>
      </c>
      <c r="AQ52" s="936">
        <f t="shared" si="9"/>
        <v>42.752439869102311</v>
      </c>
      <c r="AR52" s="702">
        <f>INDEX(Historical!$C$7:$C$1437,MATCH(B52,Historical!$B$7:$B$1446,0))*IF(AH52="n/a",1.03,IF(AH52&lt;0,1.01,IF(AH52&gt;10,1.1,(1+AH52/100))))</f>
        <v>4.8840000000000012</v>
      </c>
      <c r="AS52" s="935">
        <f t="shared" si="10"/>
        <v>4.9328400000000014</v>
      </c>
      <c r="AT52" s="935">
        <f t="shared" si="16"/>
        <v>5.3521314000000011</v>
      </c>
      <c r="AU52" s="935">
        <f t="shared" si="16"/>
        <v>5.8070625690000011</v>
      </c>
      <c r="AV52" s="935">
        <f t="shared" si="16"/>
        <v>6.300662887365001</v>
      </c>
      <c r="AW52" s="702">
        <f t="shared" si="12"/>
        <v>27.276696856365007</v>
      </c>
      <c r="AX52" s="810">
        <f t="shared" si="13"/>
        <v>16.403089095174099</v>
      </c>
      <c r="AY52" s="991">
        <v>1.08</v>
      </c>
      <c r="AZ52" s="922">
        <v>33.67</v>
      </c>
      <c r="BA52" s="922">
        <v>-1.82</v>
      </c>
      <c r="BB52" s="922">
        <v>4.32</v>
      </c>
      <c r="BC52" s="922">
        <v>13.63</v>
      </c>
      <c r="BE52" s="664">
        <v>2006</v>
      </c>
      <c r="BF52" s="946" t="e">
        <f>#VALUE!</f>
        <v>#VALUE!</v>
      </c>
      <c r="BG52" s="931">
        <v>11.4</v>
      </c>
    </row>
    <row r="53" spans="1:59" ht="11.25" customHeight="1" x14ac:dyDescent="0.2">
      <c r="A53" s="609" t="s">
        <v>515</v>
      </c>
      <c r="B53" s="925" t="s">
        <v>516</v>
      </c>
      <c r="C53" s="988" t="s">
        <v>131</v>
      </c>
      <c r="D53" s="988" t="s">
        <v>4362</v>
      </c>
      <c r="E53" s="792">
        <v>13</v>
      </c>
      <c r="F53" s="526">
        <v>292</v>
      </c>
      <c r="G53" s="526" t="s">
        <v>37</v>
      </c>
      <c r="H53" s="526" t="s">
        <v>37</v>
      </c>
      <c r="I53" s="924">
        <v>55.55</v>
      </c>
      <c r="J53" s="702">
        <f t="shared" si="0"/>
        <v>2.7542754275427543</v>
      </c>
      <c r="K53" s="927">
        <v>0.38250000000000001</v>
      </c>
      <c r="L53" s="639">
        <v>4</v>
      </c>
      <c r="M53" s="693">
        <f t="shared" si="1"/>
        <v>1.53</v>
      </c>
      <c r="N53" s="921" t="s">
        <v>517</v>
      </c>
      <c r="O53" s="795">
        <v>0.35749999999999998</v>
      </c>
      <c r="P53" s="915">
        <v>43496</v>
      </c>
      <c r="Q53" s="915">
        <v>43524</v>
      </c>
      <c r="R53" s="693">
        <f t="shared" si="2"/>
        <v>6.9930069930069987</v>
      </c>
      <c r="S53" s="759">
        <f>IF(INDEX(Historical!$D$7:$D$1437,MATCH(B53,Historical!$B$7:$B$1446,0))=0,"n/a",(INDEX(Historical!$C$7:$C$1437,MATCH(B53,Historical!$B$7:$B$1446,0))/INDEX(Historical!$D$7:$D$1437,MATCH(B53,Historical!$B$7:$B$1446,0))-1)*100)</f>
        <v>7.3684210526315574</v>
      </c>
      <c r="T53" s="759">
        <f>IF(INDEX(Historical!$F$7:$F$1430,MATCH(B53,Historical!$B$7:$B$1446,0))=0,"n/a",((INDEX(Historical!$C$7:$C$1437,MATCH(B53,Historical!$B$7:$B$1446,0))/INDEX(Historical!$F$7:$F$1430,MATCH(B53,Historical!$B$7:$B$1446,0)))^(1/3)-1)*100)</f>
        <v>7.174156154217215</v>
      </c>
      <c r="U53" s="759">
        <f>IF(INDEX(Historical!$H$7:$H$1430,MATCH(B53,Historical!$B$7:$B$1446,0))=0,"n/a",((INDEX(Historical!$C$7:$C$1437,MATCH(B53,Historical!$B$7:$B$1446,0))/INDEX(Historical!$H$7:$H$1430,MATCH(B53,Historical!$B$7:$B$1446,0)))^(1/5)-1)*100)</f>
        <v>6.9610375725068785</v>
      </c>
      <c r="V53" s="759">
        <f>IF(INDEX(Historical!$O$7:$O$1430,MATCH(B53,Historical!$B$7:$B$1446,0))=0,"n/a",((INDEX(Historical!$C$7:$C$1437,MATCH(B53,Historical!$B$7:$B$1446,0))/INDEX(Historical!$O$7:$O$1430,MATCH(B53,Historical!$B$7:$B$1446,0)))^(1/10)-1)*100)</f>
        <v>14.773749762475386</v>
      </c>
      <c r="W53" s="760">
        <f t="shared" si="3"/>
        <v>0.47117608490889556</v>
      </c>
      <c r="X53" s="761">
        <f t="shared" si="4"/>
        <v>1.1798368766960812</v>
      </c>
      <c r="Y53" s="925"/>
      <c r="Z53" s="702">
        <f t="shared" si="5"/>
        <v>68.918918918918919</v>
      </c>
      <c r="AA53" s="935">
        <f t="shared" si="6"/>
        <v>25.022522522522518</v>
      </c>
      <c r="AB53" s="639">
        <v>12</v>
      </c>
      <c r="AC53" s="916">
        <v>2.2200000000000002</v>
      </c>
      <c r="AD53" s="916">
        <v>3.54</v>
      </c>
      <c r="AE53" s="916">
        <v>2.29</v>
      </c>
      <c r="AF53" s="916">
        <v>3.23</v>
      </c>
      <c r="AG53" s="916">
        <v>13.200000000000001</v>
      </c>
      <c r="AH53" s="916">
        <v>2.4</v>
      </c>
      <c r="AI53" s="916">
        <v>7.3599999999999994</v>
      </c>
      <c r="AJ53" s="916">
        <v>5.8999999999999995</v>
      </c>
      <c r="AK53" s="916">
        <v>7.08</v>
      </c>
      <c r="AL53" s="928">
        <v>15720</v>
      </c>
      <c r="AM53" s="922">
        <v>0.5</v>
      </c>
      <c r="AN53" s="916">
        <v>2.48</v>
      </c>
      <c r="AO53" s="802">
        <f t="shared" si="7"/>
        <v>-15.307209522472885</v>
      </c>
      <c r="AP53" s="803">
        <f t="shared" si="8"/>
        <v>9.7153130000496333</v>
      </c>
      <c r="AQ53" s="936">
        <f t="shared" si="9"/>
        <v>89.528945602568101</v>
      </c>
      <c r="AR53" s="702">
        <f>INDEX(Historical!$C$7:$C$1437,MATCH(B53,Historical!$B$7:$B$1446,0))*IF(AH53="n/a",1.03,IF(AH53&lt;0,1.01,IF(AH53&gt;10,1.1,(1+AH53/100))))</f>
        <v>1.462272</v>
      </c>
      <c r="AS53" s="935">
        <f t="shared" si="10"/>
        <v>1.5698952191999997</v>
      </c>
      <c r="AT53" s="935">
        <f t="shared" si="16"/>
        <v>1.6810438007193598</v>
      </c>
      <c r="AU53" s="935">
        <f t="shared" si="16"/>
        <v>1.8000617018102905</v>
      </c>
      <c r="AV53" s="935">
        <f t="shared" si="16"/>
        <v>1.927506070298459</v>
      </c>
      <c r="AW53" s="702">
        <f t="shared" si="12"/>
        <v>8.4407787920281088</v>
      </c>
      <c r="AX53" s="810">
        <f t="shared" si="13"/>
        <v>15.194921317782375</v>
      </c>
      <c r="AY53" s="991">
        <v>0.17</v>
      </c>
      <c r="AZ53" s="922">
        <v>30.64</v>
      </c>
      <c r="BA53" s="922">
        <v>-1.32</v>
      </c>
      <c r="BB53" s="922">
        <v>1.81</v>
      </c>
      <c r="BC53" s="922">
        <v>8.6499999999999986</v>
      </c>
      <c r="BE53" s="664">
        <v>2007</v>
      </c>
      <c r="BF53" s="946" t="e">
        <f>#VALUE!</f>
        <v>#VALUE!</v>
      </c>
      <c r="BG53" s="931">
        <v>2.6</v>
      </c>
    </row>
    <row r="54" spans="1:59" ht="11.25" customHeight="1" x14ac:dyDescent="0.2">
      <c r="A54" s="537" t="s">
        <v>488</v>
      </c>
      <c r="B54" s="925" t="s">
        <v>489</v>
      </c>
      <c r="C54" s="988" t="s">
        <v>112</v>
      </c>
      <c r="D54" s="988" t="s">
        <v>4391</v>
      </c>
      <c r="E54" s="792">
        <v>24</v>
      </c>
      <c r="F54" s="526">
        <v>142</v>
      </c>
      <c r="G54" s="526" t="s">
        <v>106</v>
      </c>
      <c r="H54" s="526" t="s">
        <v>106</v>
      </c>
      <c r="I54" s="924">
        <v>92.78</v>
      </c>
      <c r="J54" s="702">
        <f t="shared" si="0"/>
        <v>1.7676223323992237</v>
      </c>
      <c r="K54" s="933">
        <v>0.41</v>
      </c>
      <c r="L54" s="639">
        <v>4</v>
      </c>
      <c r="M54" s="693">
        <f t="shared" si="1"/>
        <v>1.64</v>
      </c>
      <c r="N54" s="921" t="s">
        <v>152</v>
      </c>
      <c r="O54" s="796">
        <v>0.35199999999999998</v>
      </c>
      <c r="P54" s="915">
        <v>43531</v>
      </c>
      <c r="Q54" s="915">
        <v>43553</v>
      </c>
      <c r="R54" s="693">
        <f t="shared" si="2"/>
        <v>16.477272727272727</v>
      </c>
      <c r="S54" s="759">
        <f>IF(INDEX(Historical!$D$7:$D$1437,MATCH(B54,Historical!$B$7:$B$1446,0))=0,"n/a",(INDEX(Historical!$C$7:$C$1437,MATCH(B54,Historical!$B$7:$B$1446,0))/INDEX(Historical!$D$7:$D$1437,MATCH(B54,Historical!$B$7:$B$1446,0))-1)*100)</f>
        <v>8.9775228962480913</v>
      </c>
      <c r="T54" s="759">
        <f>IF(INDEX(Historical!$F$7:$F$1430,MATCH(B54,Historical!$B$7:$B$1446,0))=0,"n/a",((INDEX(Historical!$C$7:$C$1437,MATCH(B54,Historical!$B$7:$B$1446,0))/INDEX(Historical!$F$7:$F$1430,MATCH(B54,Historical!$B$7:$B$1446,0)))^(1/3)-1)*100)</f>
        <v>12.167403270874534</v>
      </c>
      <c r="U54" s="759">
        <f>IF(INDEX(Historical!$H$7:$H$1430,MATCH(B54,Historical!$B$7:$B$1446,0))=0,"n/a",((INDEX(Historical!$C$7:$C$1437,MATCH(B54,Historical!$B$7:$B$1446,0))/INDEX(Historical!$H$7:$H$1430,MATCH(B54,Historical!$B$7:$B$1446,0)))^(1/5)-1)*100)</f>
        <v>10.868445403533045</v>
      </c>
      <c r="V54" s="759">
        <f>IF(INDEX(Historical!$O$7:$O$1430,MATCH(B54,Historical!$B$7:$B$1446,0))=0,"n/a",((INDEX(Historical!$C$7:$C$1437,MATCH(B54,Historical!$B$7:$B$1446,0))/INDEX(Historical!$O$7:$O$1430,MATCH(B54,Historical!$B$7:$B$1446,0)))^(1/10)-1)*100)</f>
        <v>12.365710653613316</v>
      </c>
      <c r="W54" s="760">
        <f t="shared" si="3"/>
        <v>0.87891797794550819</v>
      </c>
      <c r="X54" s="761">
        <f t="shared" si="4"/>
        <v>0.79331718273963825</v>
      </c>
      <c r="Y54" s="926" t="s">
        <v>490</v>
      </c>
      <c r="Z54" s="702">
        <f t="shared" si="5"/>
        <v>37.701149425287355</v>
      </c>
      <c r="AA54" s="935">
        <f t="shared" si="6"/>
        <v>21.328735632183911</v>
      </c>
      <c r="AB54" s="639">
        <v>12</v>
      </c>
      <c r="AC54" s="916">
        <v>4.3499999999999996</v>
      </c>
      <c r="AD54" s="916">
        <v>2.52</v>
      </c>
      <c r="AE54" s="916">
        <v>6.36</v>
      </c>
      <c r="AF54" s="916">
        <v>5.17</v>
      </c>
      <c r="AG54" s="916">
        <v>25</v>
      </c>
      <c r="AH54" s="916">
        <v>-38.700000000000003</v>
      </c>
      <c r="AI54" s="916">
        <v>12.870000000000001</v>
      </c>
      <c r="AJ54" s="916">
        <v>13.700000000000001</v>
      </c>
      <c r="AK54" s="916">
        <v>8.4599999999999991</v>
      </c>
      <c r="AL54" s="928">
        <v>67560</v>
      </c>
      <c r="AM54" s="922">
        <v>0.2</v>
      </c>
      <c r="AN54" s="916">
        <v>0.71</v>
      </c>
      <c r="AO54" s="802">
        <f t="shared" si="7"/>
        <v>-8.6926678962516419</v>
      </c>
      <c r="AP54" s="803">
        <f t="shared" si="8"/>
        <v>12.636067735932269</v>
      </c>
      <c r="AQ54" s="936">
        <f t="shared" si="9"/>
        <v>121.37907480999476</v>
      </c>
      <c r="AR54" s="702">
        <f>INDEX(Historical!$C$7:$C$1437,MATCH(B54,Historical!$B$7:$B$1446,0))*IF(AH54="n/a",1.03,IF(AH54&lt;0,1.01,IF(AH54&gt;10,1.1,(1+AH54/100))))</f>
        <v>1.4049100000000001</v>
      </c>
      <c r="AS54" s="935">
        <f t="shared" si="10"/>
        <v>1.5454010000000002</v>
      </c>
      <c r="AT54" s="935">
        <f t="shared" si="16"/>
        <v>1.6761419246000002</v>
      </c>
      <c r="AU54" s="935">
        <f t="shared" si="16"/>
        <v>1.8179435314211603</v>
      </c>
      <c r="AV54" s="935">
        <f t="shared" si="16"/>
        <v>1.9717415541793903</v>
      </c>
      <c r="AW54" s="702">
        <f t="shared" si="12"/>
        <v>8.4161380102005516</v>
      </c>
      <c r="AX54" s="810">
        <f t="shared" si="13"/>
        <v>9.0710692069417451</v>
      </c>
      <c r="AY54" s="991">
        <v>1.1000000000000001</v>
      </c>
      <c r="AZ54" s="922">
        <v>31.86</v>
      </c>
      <c r="BA54" s="922">
        <v>-1.95</v>
      </c>
      <c r="BB54" s="922">
        <v>4.3499999999999996</v>
      </c>
      <c r="BC54" s="922">
        <v>8.51</v>
      </c>
      <c r="BE54" s="664">
        <v>1998</v>
      </c>
      <c r="BF54" s="946" t="e">
        <f>#VALUE!</f>
        <v>#VALUE!</v>
      </c>
      <c r="BG54" s="931">
        <v>10.8</v>
      </c>
    </row>
    <row r="55" spans="1:59" ht="11.25" customHeight="1" x14ac:dyDescent="0.2">
      <c r="A55" s="609" t="s">
        <v>502</v>
      </c>
      <c r="B55" s="925" t="s">
        <v>503</v>
      </c>
      <c r="C55" s="988" t="s">
        <v>131</v>
      </c>
      <c r="D55" s="988" t="s">
        <v>4362</v>
      </c>
      <c r="E55" s="792">
        <v>14</v>
      </c>
      <c r="F55" s="526">
        <v>264</v>
      </c>
      <c r="G55" s="526" t="s">
        <v>115</v>
      </c>
      <c r="H55" s="526" t="s">
        <v>115</v>
      </c>
      <c r="I55" s="924">
        <v>31</v>
      </c>
      <c r="J55" s="702">
        <f t="shared" si="0"/>
        <v>3.7096774193548385</v>
      </c>
      <c r="K55" s="927">
        <v>0.28749999999999998</v>
      </c>
      <c r="L55" s="639">
        <v>4</v>
      </c>
      <c r="M55" s="693">
        <f t="shared" si="1"/>
        <v>1.1499999999999999</v>
      </c>
      <c r="N55" s="921" t="s">
        <v>250</v>
      </c>
      <c r="O55" s="795">
        <v>0.27750000000000002</v>
      </c>
      <c r="P55" s="917">
        <v>43151</v>
      </c>
      <c r="Q55" s="917">
        <v>43173</v>
      </c>
      <c r="R55" s="693">
        <f t="shared" si="2"/>
        <v>3.6036036036035863</v>
      </c>
      <c r="S55" s="759">
        <f>IF(INDEX(Historical!$D$7:$D$1437,MATCH(B55,Historical!$B$7:$B$1446,0))=0,"n/a",(INDEX(Historical!$C$7:$C$1437,MATCH(B55,Historical!$B$7:$B$1446,0))/INDEX(Historical!$D$7:$D$1437,MATCH(B55,Historical!$B$7:$B$1446,0))-1)*100)</f>
        <v>3.9252336448598157</v>
      </c>
      <c r="T55" s="759">
        <f>IF(INDEX(Historical!$F$7:$F$1430,MATCH(B55,Historical!$B$7:$B$1446,0))=0,"n/a",((INDEX(Historical!$C$7:$C$1437,MATCH(B55,Historical!$B$7:$B$1446,0))/INDEX(Historical!$F$7:$F$1430,MATCH(B55,Historical!$B$7:$B$1446,0)))^(1/3)-1)*100)</f>
        <v>3.9496897697995026</v>
      </c>
      <c r="U55" s="759">
        <f>IF(INDEX(Historical!$H$7:$H$1430,MATCH(B55,Historical!$B$7:$B$1446,0))=0,"n/a",((INDEX(Historical!$C$7:$C$1437,MATCH(B55,Historical!$B$7:$B$1446,0))/INDEX(Historical!$H$7:$H$1430,MATCH(B55,Historical!$B$7:$B$1446,0)))^(1/5)-1)*100)</f>
        <v>6.0242817287986528</v>
      </c>
      <c r="V55" s="759">
        <f>IF(INDEX(Historical!$O$7:$O$1430,MATCH(B55,Historical!$B$7:$B$1446,0))=0,"n/a",((INDEX(Historical!$C$7:$C$1437,MATCH(B55,Historical!$B$7:$B$1446,0))/INDEX(Historical!$O$7:$O$1430,MATCH(B55,Historical!$B$7:$B$1446,0)))^(1/10)-1)*100)</f>
        <v>4.2985312627658923</v>
      </c>
      <c r="W55" s="760">
        <f t="shared" si="3"/>
        <v>1.4014744480239805</v>
      </c>
      <c r="X55" s="761">
        <f t="shared" si="4"/>
        <v>15.060704321996631</v>
      </c>
      <c r="Y55" s="710"/>
      <c r="Z55" s="702">
        <f t="shared" si="5"/>
        <v>155.40540540540539</v>
      </c>
      <c r="AA55" s="935">
        <f t="shared" si="6"/>
        <v>41.891891891891895</v>
      </c>
      <c r="AB55" s="639">
        <v>12</v>
      </c>
      <c r="AC55" s="916">
        <v>0.74</v>
      </c>
      <c r="AD55" s="916">
        <v>6.92</v>
      </c>
      <c r="AE55" s="916">
        <v>1.47</v>
      </c>
      <c r="AF55" s="916">
        <v>2.46</v>
      </c>
      <c r="AG55" s="916">
        <v>6.5</v>
      </c>
      <c r="AH55" s="918">
        <v>-52.900000000000006</v>
      </c>
      <c r="AI55" s="918">
        <v>9.34</v>
      </c>
      <c r="AJ55" s="916">
        <v>0.4</v>
      </c>
      <c r="AK55" s="916">
        <v>6.08</v>
      </c>
      <c r="AL55" s="928">
        <v>15570</v>
      </c>
      <c r="AM55" s="922">
        <v>0.2</v>
      </c>
      <c r="AN55" s="916">
        <v>1.55</v>
      </c>
      <c r="AO55" s="802">
        <f t="shared" si="7"/>
        <v>-32.157932743738399</v>
      </c>
      <c r="AP55" s="803">
        <f t="shared" si="8"/>
        <v>9.7339591481534917</v>
      </c>
      <c r="AQ55" s="936">
        <f t="shared" si="9"/>
        <v>114.01355518238047</v>
      </c>
      <c r="AR55" s="702">
        <f>INDEX(Historical!$C$7:$C$1437,MATCH(B55,Historical!$B$7:$B$1446,0))*IF(AH55="n/a",1.03,IF(AH55&lt;0,1.01,IF(AH55&gt;10,1.1,(1+AH55/100))))</f>
        <v>1.1231200000000001</v>
      </c>
      <c r="AS55" s="935">
        <f t="shared" si="10"/>
        <v>1.228019408</v>
      </c>
      <c r="AT55" s="935">
        <f t="shared" si="16"/>
        <v>1.3026829880063999</v>
      </c>
      <c r="AU55" s="935">
        <f t="shared" si="16"/>
        <v>1.3818861136771889</v>
      </c>
      <c r="AV55" s="935">
        <f t="shared" si="16"/>
        <v>1.465904789388762</v>
      </c>
      <c r="AW55" s="702">
        <f t="shared" si="12"/>
        <v>6.5016132990723516</v>
      </c>
      <c r="AX55" s="810">
        <f t="shared" si="13"/>
        <v>20.972946126039844</v>
      </c>
      <c r="AY55" s="991">
        <v>0.44</v>
      </c>
      <c r="AZ55" s="922">
        <v>24.05</v>
      </c>
      <c r="BA55" s="922">
        <v>-1.34</v>
      </c>
      <c r="BB55" s="922">
        <v>1.48</v>
      </c>
      <c r="BC55" s="922">
        <v>7.19</v>
      </c>
      <c r="BE55" s="664">
        <v>2006</v>
      </c>
      <c r="BF55" s="946" t="e">
        <f>#VALUE!</f>
        <v>#VALUE!</v>
      </c>
      <c r="BG55" s="931">
        <v>1.4000000000000001</v>
      </c>
    </row>
    <row r="56" spans="1:59" ht="11.25" customHeight="1" x14ac:dyDescent="0.2">
      <c r="A56" s="537" t="s">
        <v>1089</v>
      </c>
      <c r="B56" s="925" t="s">
        <v>1090</v>
      </c>
      <c r="C56" s="988" t="s">
        <v>108</v>
      </c>
      <c r="D56" s="988" t="s">
        <v>4369</v>
      </c>
      <c r="E56" s="792">
        <v>10</v>
      </c>
      <c r="F56" s="526">
        <v>338</v>
      </c>
      <c r="G56" s="526" t="s">
        <v>106</v>
      </c>
      <c r="H56" s="526" t="s">
        <v>106</v>
      </c>
      <c r="I56" s="924">
        <v>50.15</v>
      </c>
      <c r="J56" s="702">
        <f t="shared" si="0"/>
        <v>2.8713858424725824</v>
      </c>
      <c r="K56" s="927">
        <v>0.36</v>
      </c>
      <c r="L56" s="639">
        <v>4</v>
      </c>
      <c r="M56" s="693">
        <f t="shared" si="1"/>
        <v>1.44</v>
      </c>
      <c r="N56" s="921" t="s">
        <v>610</v>
      </c>
      <c r="O56" s="795">
        <v>0.33</v>
      </c>
      <c r="P56" s="915">
        <v>43525</v>
      </c>
      <c r="Q56" s="915">
        <v>43538</v>
      </c>
      <c r="R56" s="693">
        <f t="shared" si="2"/>
        <v>9.0909090909090811</v>
      </c>
      <c r="S56" s="759">
        <f>IF(INDEX(Historical!$D$7:$D$1437,MATCH(B56,Historical!$B$7:$B$1446,0))=0,"n/a",(INDEX(Historical!$C$7:$C$1437,MATCH(B56,Historical!$B$7:$B$1446,0))/INDEX(Historical!$D$7:$D$1437,MATCH(B56,Historical!$B$7:$B$1446,0))-1)*100)</f>
        <v>12.5</v>
      </c>
      <c r="T56" s="759">
        <f>IF(INDEX(Historical!$F$7:$F$1430,MATCH(B56,Historical!$B$7:$B$1446,0))=0,"n/a",((INDEX(Historical!$C$7:$C$1437,MATCH(B56,Historical!$B$7:$B$1446,0))/INDEX(Historical!$F$7:$F$1430,MATCH(B56,Historical!$B$7:$B$1446,0)))^(1/3)-1)*100)</f>
        <v>8.0082298255290674</v>
      </c>
      <c r="U56" s="759">
        <f>IF(INDEX(Historical!$H$7:$H$1430,MATCH(B56,Historical!$B$7:$B$1446,0))=0,"n/a",((INDEX(Historical!$C$7:$C$1437,MATCH(B56,Historical!$B$7:$B$1446,0))/INDEX(Historical!$H$7:$H$1430,MATCH(B56,Historical!$B$7:$B$1446,0)))^(1/5)-1)*100)</f>
        <v>9.5105881968669426</v>
      </c>
      <c r="V56" s="759">
        <f>IF(INDEX(Historical!$O$7:$O$1430,MATCH(B56,Historical!$B$7:$B$1446,0))=0,"n/a",((INDEX(Historical!$C$7:$C$1437,MATCH(B56,Historical!$B$7:$B$1446,0))/INDEX(Historical!$O$7:$O$1430,MATCH(B56,Historical!$B$7:$B$1446,0)))^(1/10)-1)*100)</f>
        <v>5.1854563007368348</v>
      </c>
      <c r="W56" s="760">
        <f t="shared" si="3"/>
        <v>1.8340889683161581</v>
      </c>
      <c r="X56" s="761">
        <f t="shared" si="4"/>
        <v>0.98047300998628262</v>
      </c>
      <c r="Y56" s="716"/>
      <c r="Z56" s="702">
        <f t="shared" si="5"/>
        <v>57.599999999999994</v>
      </c>
      <c r="AA56" s="935">
        <f t="shared" si="6"/>
        <v>20.059999999999999</v>
      </c>
      <c r="AB56" s="639">
        <v>12</v>
      </c>
      <c r="AC56" s="916">
        <v>2.5</v>
      </c>
      <c r="AD56" s="916">
        <v>3.6</v>
      </c>
      <c r="AE56" s="916">
        <v>6.12</v>
      </c>
      <c r="AF56" s="916">
        <v>10.56</v>
      </c>
      <c r="AG56" s="916">
        <v>38.4</v>
      </c>
      <c r="AH56" s="916">
        <v>36.9</v>
      </c>
      <c r="AI56" s="916">
        <v>6.8900000000000006</v>
      </c>
      <c r="AJ56" s="916">
        <v>9.7000000000000011</v>
      </c>
      <c r="AK56" s="916">
        <v>5.58</v>
      </c>
      <c r="AL56" s="928">
        <v>2330</v>
      </c>
      <c r="AM56" s="922">
        <v>8.9</v>
      </c>
      <c r="AN56" s="916">
        <v>0</v>
      </c>
      <c r="AO56" s="802">
        <f t="shared" si="7"/>
        <v>-7.6780259606604737</v>
      </c>
      <c r="AP56" s="803">
        <f t="shared" si="8"/>
        <v>12.381974039339525</v>
      </c>
      <c r="AQ56" s="936">
        <f t="shared" si="9"/>
        <v>206.83589533603572</v>
      </c>
      <c r="AR56" s="702">
        <f>INDEX(Historical!$C$7:$C$1437,MATCH(B56,Historical!$B$7:$B$1446,0))*IF(AH56="n/a",1.03,IF(AH56&lt;0,1.01,IF(AH56&gt;10,1.1,(1+AH56/100))))</f>
        <v>1.3860000000000001</v>
      </c>
      <c r="AS56" s="935">
        <f t="shared" si="10"/>
        <v>1.4814954</v>
      </c>
      <c r="AT56" s="935">
        <f t="shared" si="16"/>
        <v>1.5641628433200001</v>
      </c>
      <c r="AU56" s="935">
        <f t="shared" si="16"/>
        <v>1.6514431299772563</v>
      </c>
      <c r="AV56" s="935">
        <f t="shared" si="16"/>
        <v>1.7435936566299872</v>
      </c>
      <c r="AW56" s="702">
        <f t="shared" si="12"/>
        <v>7.8266950299272438</v>
      </c>
      <c r="AX56" s="810">
        <f t="shared" si="13"/>
        <v>15.606570348808063</v>
      </c>
      <c r="AY56" s="991">
        <v>1.0900000000000001</v>
      </c>
      <c r="AZ56" s="922">
        <v>52.2</v>
      </c>
      <c r="BA56" s="922">
        <v>1.72</v>
      </c>
      <c r="BB56" s="922">
        <v>16.21</v>
      </c>
      <c r="BC56" s="922">
        <v>29.69</v>
      </c>
      <c r="BE56" s="664">
        <v>2010</v>
      </c>
      <c r="BF56" s="946" t="e">
        <f>#VALUE!</f>
        <v>#VALUE!</v>
      </c>
      <c r="BG56" s="931">
        <v>24.2</v>
      </c>
    </row>
    <row r="57" spans="1:59" ht="11.25" customHeight="1" x14ac:dyDescent="0.2">
      <c r="A57" s="609" t="s">
        <v>518</v>
      </c>
      <c r="B57" s="925" t="s">
        <v>519</v>
      </c>
      <c r="C57" s="988" t="s">
        <v>247</v>
      </c>
      <c r="D57" s="988" t="s">
        <v>4392</v>
      </c>
      <c r="E57" s="792">
        <v>13</v>
      </c>
      <c r="F57" s="526">
        <v>290</v>
      </c>
      <c r="G57" s="526" t="s">
        <v>106</v>
      </c>
      <c r="H57" s="526" t="s">
        <v>106</v>
      </c>
      <c r="I57" s="924">
        <v>99.97</v>
      </c>
      <c r="J57" s="702">
        <f t="shared" si="0"/>
        <v>0.96028808642592778</v>
      </c>
      <c r="K57" s="927">
        <v>0.24</v>
      </c>
      <c r="L57" s="639">
        <v>4</v>
      </c>
      <c r="M57" s="693">
        <f t="shared" si="1"/>
        <v>0.96</v>
      </c>
      <c r="N57" s="921" t="s">
        <v>610</v>
      </c>
      <c r="O57" s="795">
        <v>0.22</v>
      </c>
      <c r="P57" s="915">
        <v>43418</v>
      </c>
      <c r="Q57" s="915">
        <v>43433</v>
      </c>
      <c r="R57" s="693">
        <f t="shared" si="2"/>
        <v>9.0909090909090864</v>
      </c>
      <c r="S57" s="759">
        <f>IF(INDEX(Historical!$D$7:$D$1437,MATCH(B57,Historical!$B$7:$B$1446,0))=0,"n/a",(INDEX(Historical!$C$7:$C$1437,MATCH(B57,Historical!$B$7:$B$1446,0))/INDEX(Historical!$D$7:$D$1437,MATCH(B57,Historical!$B$7:$B$1446,0))-1)*100)</f>
        <v>23.287671232876718</v>
      </c>
      <c r="T57" s="759">
        <f>IF(INDEX(Historical!$F$7:$F$1430,MATCH(B57,Historical!$B$7:$B$1446,0))=0,"n/a",((INDEX(Historical!$C$7:$C$1437,MATCH(B57,Historical!$B$7:$B$1446,0))/INDEX(Historical!$F$7:$F$1430,MATCH(B57,Historical!$B$7:$B$1446,0)))^(1/3)-1)*100)</f>
        <v>13.227071089979447</v>
      </c>
      <c r="U57" s="759">
        <f>IF(INDEX(Historical!$H$7:$H$1430,MATCH(B57,Historical!$B$7:$B$1446,0))=0,"n/a",((INDEX(Historical!$C$7:$C$1437,MATCH(B57,Historical!$B$7:$B$1446,0))/INDEX(Historical!$H$7:$H$1430,MATCH(B57,Historical!$B$7:$B$1446,0)))^(1/5)-1)*100)</f>
        <v>14.61625722973292</v>
      </c>
      <c r="V57" s="759">
        <f>IF(INDEX(Historical!$O$7:$O$1430,MATCH(B57,Historical!$B$7:$B$1446,0))=0,"n/a",((INDEX(Historical!$C$7:$C$1437,MATCH(B57,Historical!$B$7:$B$1446,0))/INDEX(Historical!$O$7:$O$1430,MATCH(B57,Historical!$B$7:$B$1446,0)))^(1/10)-1)*100)</f>
        <v>10.894307469981591</v>
      </c>
      <c r="W57" s="760">
        <f t="shared" si="3"/>
        <v>1.3416417032479457</v>
      </c>
      <c r="X57" s="761">
        <f t="shared" si="4"/>
        <v>0.62462637733901361</v>
      </c>
      <c r="Y57" s="926"/>
      <c r="Z57" s="702">
        <f t="shared" si="5"/>
        <v>24.615384615384613</v>
      </c>
      <c r="AA57" s="935">
        <f t="shared" si="6"/>
        <v>25.633333333333333</v>
      </c>
      <c r="AB57" s="639">
        <v>12</v>
      </c>
      <c r="AC57" s="916">
        <v>3.9</v>
      </c>
      <c r="AD57" s="916">
        <v>3.25</v>
      </c>
      <c r="AE57" s="916">
        <v>2.52</v>
      </c>
      <c r="AF57" s="916">
        <v>4.1100000000000003</v>
      </c>
      <c r="AG57" s="916">
        <v>8.9</v>
      </c>
      <c r="AH57" s="916">
        <v>138.69999999999999</v>
      </c>
      <c r="AI57" s="916">
        <v>10.620000000000001</v>
      </c>
      <c r="AJ57" s="916">
        <v>23.400000000000002</v>
      </c>
      <c r="AK57" s="916">
        <v>7.9</v>
      </c>
      <c r="AL57" s="928">
        <v>7050</v>
      </c>
      <c r="AM57" s="922">
        <v>85.6</v>
      </c>
      <c r="AN57" s="916">
        <v>0</v>
      </c>
      <c r="AO57" s="802">
        <f t="shared" si="7"/>
        <v>-10.056788017174485</v>
      </c>
      <c r="AP57" s="803">
        <f t="shared" si="8"/>
        <v>15.576545316158848</v>
      </c>
      <c r="AQ57" s="936">
        <f t="shared" si="9"/>
        <v>116.3875124760104</v>
      </c>
      <c r="AR57" s="702">
        <f>INDEX(Historical!$C$7:$C$1437,MATCH(B57,Historical!$B$7:$B$1446,0))*IF(AH57="n/a",1.03,IF(AH57&lt;0,1.01,IF(AH57&gt;10,1.1,(1+AH57/100))))</f>
        <v>0.9900000000000001</v>
      </c>
      <c r="AS57" s="935">
        <f t="shared" si="10"/>
        <v>1.0890000000000002</v>
      </c>
      <c r="AT57" s="935">
        <f t="shared" si="16"/>
        <v>1.1750310000000002</v>
      </c>
      <c r="AU57" s="935">
        <f t="shared" si="16"/>
        <v>1.2678584490000002</v>
      </c>
      <c r="AV57" s="935">
        <f t="shared" si="16"/>
        <v>1.3680192664710003</v>
      </c>
      <c r="AW57" s="702">
        <f t="shared" si="12"/>
        <v>5.8899087154710008</v>
      </c>
      <c r="AX57" s="810">
        <f t="shared" si="13"/>
        <v>5.8916762183365012</v>
      </c>
      <c r="AY57" s="991">
        <v>0.67</v>
      </c>
      <c r="AZ57" s="922">
        <v>25.03</v>
      </c>
      <c r="BA57" s="922">
        <v>-8.9</v>
      </c>
      <c r="BB57" s="922">
        <v>-3.4299999999999997</v>
      </c>
      <c r="BC57" s="922">
        <v>7.39</v>
      </c>
      <c r="BE57" s="664">
        <v>2006</v>
      </c>
      <c r="BF57" s="946" t="e">
        <f>#VALUE!</f>
        <v>#VALUE!</v>
      </c>
      <c r="BG57" s="931">
        <v>6.5</v>
      </c>
    </row>
    <row r="58" spans="1:59" ht="11.25" customHeight="1" x14ac:dyDescent="0.2">
      <c r="A58" s="609" t="s">
        <v>1101</v>
      </c>
      <c r="B58" s="925" t="s">
        <v>1102</v>
      </c>
      <c r="C58" s="988" t="s">
        <v>4353</v>
      </c>
      <c r="D58" s="988" t="s">
        <v>4354</v>
      </c>
      <c r="E58" s="792">
        <v>10</v>
      </c>
      <c r="F58" s="526">
        <v>326</v>
      </c>
      <c r="G58" s="526" t="s">
        <v>106</v>
      </c>
      <c r="H58" s="526" t="s">
        <v>106</v>
      </c>
      <c r="I58" s="924">
        <v>109.41</v>
      </c>
      <c r="J58" s="702">
        <f t="shared" si="0"/>
        <v>4.021570240380222</v>
      </c>
      <c r="K58" s="927">
        <v>1.1000000000000001</v>
      </c>
      <c r="L58" s="639">
        <v>4</v>
      </c>
      <c r="M58" s="693">
        <f t="shared" si="1"/>
        <v>4.4000000000000004</v>
      </c>
      <c r="N58" s="921" t="s">
        <v>220</v>
      </c>
      <c r="O58" s="795">
        <v>1.03</v>
      </c>
      <c r="P58" s="915">
        <v>43462</v>
      </c>
      <c r="Q58" s="915">
        <v>43480</v>
      </c>
      <c r="R58" s="693">
        <f t="shared" si="2"/>
        <v>6.7961165048543739</v>
      </c>
      <c r="S58" s="759">
        <f>IF(INDEX(Historical!$D$7:$D$1437,MATCH(B58,Historical!$B$7:$B$1446,0))=0,"n/a",(INDEX(Historical!$C$7:$C$1437,MATCH(B58,Historical!$B$7:$B$1446,0))/INDEX(Historical!$D$7:$D$1437,MATCH(B58,Historical!$B$7:$B$1446,0))-1)*100)</f>
        <v>11.666666666666647</v>
      </c>
      <c r="T58" s="759">
        <f>IF(INDEX(Historical!$F$7:$F$1430,MATCH(B58,Historical!$B$7:$B$1446,0))=0,"n/a",((INDEX(Historical!$C$7:$C$1437,MATCH(B58,Historical!$B$7:$B$1446,0))/INDEX(Historical!$F$7:$F$1430,MATCH(B58,Historical!$B$7:$B$1446,0)))^(1/3)-1)*100)</f>
        <v>33.753634030255753</v>
      </c>
      <c r="U58" s="759">
        <f>IF(INDEX(Historical!$H$7:$H$1430,MATCH(B58,Historical!$B$7:$B$1446,0))=0,"n/a",((INDEX(Historical!$C$7:$C$1437,MATCH(B58,Historical!$B$7:$B$1446,0))/INDEX(Historical!$H$7:$H$1430,MATCH(B58,Historical!$B$7:$B$1446,0)))^(1/5)-1)*100)</f>
        <v>30.065004264807762</v>
      </c>
      <c r="V58" s="759" t="str">
        <f>IF(INDEX(Historical!$O$7:$O$1430,MATCH(B58,Historical!$B$7:$B$1446,0))=0,"n/a",((INDEX(Historical!$C$7:$C$1437,MATCH(B58,Historical!$B$7:$B$1446,0))/INDEX(Historical!$O$7:$O$1430,MATCH(B58,Historical!$B$7:$B$1446,0)))^(1/10)-1)*100)</f>
        <v>n/a</v>
      </c>
      <c r="W58" s="760" t="str">
        <f t="shared" si="3"/>
        <v>n/a</v>
      </c>
      <c r="X58" s="761">
        <f t="shared" si="4"/>
        <v>0.85169983752996503</v>
      </c>
      <c r="Y58" s="713"/>
      <c r="Z58" s="702">
        <f t="shared" si="5"/>
        <v>203.70370370370372</v>
      </c>
      <c r="AA58" s="935">
        <f t="shared" si="6"/>
        <v>50.652777777777771</v>
      </c>
      <c r="AB58" s="639">
        <v>12</v>
      </c>
      <c r="AC58" s="916">
        <v>2.16</v>
      </c>
      <c r="AD58" s="916">
        <v>3.38</v>
      </c>
      <c r="AE58" s="916">
        <v>7.31</v>
      </c>
      <c r="AF58" s="916">
        <v>16.38</v>
      </c>
      <c r="AG58" s="916">
        <v>28.299999999999997</v>
      </c>
      <c r="AH58" s="916">
        <v>20.599999999999998</v>
      </c>
      <c r="AI58" s="916">
        <v>10.73</v>
      </c>
      <c r="AJ58" s="916">
        <v>35.299999999999997</v>
      </c>
      <c r="AK58" s="916">
        <v>14.95</v>
      </c>
      <c r="AL58" s="928">
        <v>4040</v>
      </c>
      <c r="AM58" s="922">
        <v>1.2</v>
      </c>
      <c r="AN58" s="916">
        <v>4.66</v>
      </c>
      <c r="AO58" s="802">
        <f t="shared" si="7"/>
        <v>-16.566203272589789</v>
      </c>
      <c r="AP58" s="803">
        <f t="shared" si="8"/>
        <v>34.086574505187983</v>
      </c>
      <c r="AQ58" s="936">
        <f t="shared" si="9"/>
        <v>507.24971982062056</v>
      </c>
      <c r="AR58" s="702">
        <f>INDEX(Historical!$C$7:$C$1437,MATCH(B58,Historical!$B$7:$B$1446,0))*IF(AH58="n/a",1.03,IF(AH58&lt;0,1.01,IF(AH58&gt;10,1.1,(1+AH58/100))))</f>
        <v>4.4219999999999997</v>
      </c>
      <c r="AS58" s="935">
        <f t="shared" si="10"/>
        <v>4.8642000000000003</v>
      </c>
      <c r="AT58" s="935">
        <f t="shared" si="16"/>
        <v>5.350620000000001</v>
      </c>
      <c r="AU58" s="935">
        <f t="shared" si="16"/>
        <v>5.8856820000000019</v>
      </c>
      <c r="AV58" s="935">
        <f t="shared" si="16"/>
        <v>6.4742502000000028</v>
      </c>
      <c r="AW58" s="702">
        <f t="shared" si="12"/>
        <v>26.996752200000007</v>
      </c>
      <c r="AX58" s="810">
        <f t="shared" si="13"/>
        <v>24.67484891691802</v>
      </c>
      <c r="AY58" s="991">
        <v>0.77</v>
      </c>
      <c r="AZ58" s="922">
        <v>32.39</v>
      </c>
      <c r="BA58" s="922">
        <v>-7.1400000000000006</v>
      </c>
      <c r="BB58" s="922">
        <v>3.2</v>
      </c>
      <c r="BC58" s="922">
        <v>5.59</v>
      </c>
      <c r="BE58" s="664">
        <v>2010</v>
      </c>
      <c r="BF58" s="946" t="e">
        <f>#VALUE!</f>
        <v>#VALUE!</v>
      </c>
      <c r="BG58" s="931">
        <v>4.1000000000000005</v>
      </c>
    </row>
    <row r="59" spans="1:59" ht="11.25" customHeight="1" x14ac:dyDescent="0.2">
      <c r="A59" s="609" t="s">
        <v>526</v>
      </c>
      <c r="B59" s="925" t="s">
        <v>527</v>
      </c>
      <c r="C59" s="988" t="s">
        <v>128</v>
      </c>
      <c r="D59" s="988" t="s">
        <v>4370</v>
      </c>
      <c r="E59" s="792">
        <v>16</v>
      </c>
      <c r="F59" s="526">
        <v>237</v>
      </c>
      <c r="G59" s="526" t="s">
        <v>115</v>
      </c>
      <c r="H59" s="526" t="s">
        <v>115</v>
      </c>
      <c r="I59" s="924">
        <v>245.53</v>
      </c>
      <c r="J59" s="702">
        <f t="shared" si="0"/>
        <v>1.0589337351851098</v>
      </c>
      <c r="K59" s="927">
        <v>0.65</v>
      </c>
      <c r="L59" s="639">
        <v>4</v>
      </c>
      <c r="M59" s="693">
        <f t="shared" si="1"/>
        <v>2.6</v>
      </c>
      <c r="N59" s="921" t="s">
        <v>528</v>
      </c>
      <c r="O59" s="795">
        <v>0.56999999999999995</v>
      </c>
      <c r="P59" s="915">
        <v>43594</v>
      </c>
      <c r="Q59" s="915">
        <v>43609</v>
      </c>
      <c r="R59" s="693">
        <f t="shared" si="2"/>
        <v>14.035087719298259</v>
      </c>
      <c r="S59" s="759">
        <f>IF(INDEX(Historical!$D$7:$D$1437,MATCH(B59,Historical!$B$7:$B$1446,0))=0,"n/a",(INDEX(Historical!$C$7:$C$1437,MATCH(B59,Historical!$B$7:$B$1446,0))/INDEX(Historical!$D$7:$D$1437,MATCH(B59,Historical!$B$7:$B$1446,0))-1)*100)</f>
        <v>13.33333333333333</v>
      </c>
      <c r="T59" s="759">
        <f>IF(INDEX(Historical!$F$7:$F$1430,MATCH(B59,Historical!$B$7:$B$1446,0))=0,"n/a",((INDEX(Historical!$C$7:$C$1437,MATCH(B59,Historical!$B$7:$B$1446,0))/INDEX(Historical!$F$7:$F$1430,MATCH(B59,Historical!$B$7:$B$1446,0)))^(1/3)-1)*100)</f>
        <v>12.431315835118117</v>
      </c>
      <c r="U59" s="759">
        <f>IF(INDEX(Historical!$H$7:$H$1430,MATCH(B59,Historical!$B$7:$B$1446,0))=0,"n/a",((INDEX(Historical!$C$7:$C$1437,MATCH(B59,Historical!$B$7:$B$1446,0))/INDEX(Historical!$H$7:$H$1430,MATCH(B59,Historical!$B$7:$B$1446,0)))^(1/5)-1)*100)</f>
        <v>12.896647433460107</v>
      </c>
      <c r="V59" s="759">
        <f>IF(INDEX(Historical!$O$7:$O$1430,MATCH(B59,Historical!$B$7:$B$1446,0))=0,"n/a",((INDEX(Historical!$C$7:$C$1437,MATCH(B59,Historical!$B$7:$B$1446,0))/INDEX(Historical!$O$7:$O$1430,MATCH(B59,Historical!$B$7:$B$1446,0)))^(1/10)-1)*100)</f>
        <v>13.462206655893727</v>
      </c>
      <c r="W59" s="760">
        <f t="shared" si="3"/>
        <v>0.95798911449736068</v>
      </c>
      <c r="X59" s="761">
        <f t="shared" si="4"/>
        <v>1.432960825940012</v>
      </c>
      <c r="Y59" s="713"/>
      <c r="Z59" s="702">
        <f t="shared" si="5"/>
        <v>34.300791556728235</v>
      </c>
      <c r="AA59" s="935">
        <f t="shared" si="6"/>
        <v>32.391820580474935</v>
      </c>
      <c r="AB59" s="639">
        <v>8</v>
      </c>
      <c r="AC59" s="916">
        <v>7.58</v>
      </c>
      <c r="AD59" s="916">
        <v>3.03</v>
      </c>
      <c r="AE59" s="916">
        <v>0.74</v>
      </c>
      <c r="AF59" s="916">
        <v>7.8</v>
      </c>
      <c r="AG59" s="916">
        <v>26.5</v>
      </c>
      <c r="AH59" s="916">
        <v>17.5</v>
      </c>
      <c r="AI59" s="916">
        <v>6.87</v>
      </c>
      <c r="AJ59" s="916">
        <v>9</v>
      </c>
      <c r="AK59" s="916">
        <v>10.68</v>
      </c>
      <c r="AL59" s="928">
        <v>108790</v>
      </c>
      <c r="AM59" s="922">
        <v>0.1</v>
      </c>
      <c r="AN59" s="916">
        <v>0.47</v>
      </c>
      <c r="AO59" s="802">
        <f t="shared" si="7"/>
        <v>-18.436239411829717</v>
      </c>
      <c r="AP59" s="803">
        <f t="shared" si="8"/>
        <v>13.955581168645217</v>
      </c>
      <c r="AQ59" s="936">
        <f t="shared" si="9"/>
        <v>235.09945490701676</v>
      </c>
      <c r="AR59" s="702">
        <f>INDEX(Historical!$C$7:$C$1437,MATCH(B59,Historical!$B$7:$B$1446,0))*IF(AH59="n/a",1.03,IF(AH59&lt;0,1.01,IF(AH59&gt;10,1.1,(1+AH59/100))))</f>
        <v>2.431</v>
      </c>
      <c r="AS59" s="935">
        <f t="shared" si="10"/>
        <v>2.5980097</v>
      </c>
      <c r="AT59" s="935">
        <f t="shared" si="16"/>
        <v>2.8578106700000001</v>
      </c>
      <c r="AU59" s="935">
        <f t="shared" si="16"/>
        <v>3.1435917370000004</v>
      </c>
      <c r="AV59" s="935">
        <f t="shared" si="16"/>
        <v>3.4579509107000006</v>
      </c>
      <c r="AW59" s="702">
        <f t="shared" si="12"/>
        <v>14.488363017700001</v>
      </c>
      <c r="AX59" s="810">
        <f t="shared" si="13"/>
        <v>5.9008524488657201</v>
      </c>
      <c r="AY59" s="991">
        <v>0.94</v>
      </c>
      <c r="AZ59" s="922">
        <v>29.56</v>
      </c>
      <c r="BA59" s="922">
        <v>-1.27</v>
      </c>
      <c r="BB59" s="922">
        <v>4.74</v>
      </c>
      <c r="BC59" s="922">
        <v>9.06</v>
      </c>
      <c r="BE59" s="664">
        <v>2004</v>
      </c>
      <c r="BF59" s="946" t="e">
        <f>#VALUE!</f>
        <v>#VALUE!</v>
      </c>
      <c r="BG59" s="931">
        <v>8.3000000000000007</v>
      </c>
    </row>
    <row r="60" spans="1:59" s="838" customFormat="1" ht="11.25" customHeight="1" x14ac:dyDescent="0.2">
      <c r="A60" s="817" t="s">
        <v>504</v>
      </c>
      <c r="B60" s="846" t="s">
        <v>505</v>
      </c>
      <c r="C60" s="988" t="s">
        <v>131</v>
      </c>
      <c r="D60" s="988" t="s">
        <v>4374</v>
      </c>
      <c r="E60" s="818">
        <v>15</v>
      </c>
      <c r="F60" s="526">
        <v>242</v>
      </c>
      <c r="G60" s="1171" t="s">
        <v>37</v>
      </c>
      <c r="H60" s="1171" t="s">
        <v>37</v>
      </c>
      <c r="I60" s="819">
        <v>92.64</v>
      </c>
      <c r="J60" s="820">
        <f t="shared" si="0"/>
        <v>1.5975820379965457</v>
      </c>
      <c r="K60" s="821">
        <v>0.37</v>
      </c>
      <c r="L60" s="822">
        <v>4</v>
      </c>
      <c r="M60" s="823">
        <f t="shared" si="1"/>
        <v>1.48</v>
      </c>
      <c r="N60" s="824" t="s">
        <v>506</v>
      </c>
      <c r="O60" s="825">
        <v>0.32500000000000001</v>
      </c>
      <c r="P60" s="842">
        <v>43265</v>
      </c>
      <c r="Q60" s="842">
        <v>43286</v>
      </c>
      <c r="R60" s="823">
        <f t="shared" si="2"/>
        <v>13.846153846153841</v>
      </c>
      <c r="S60" s="759">
        <f>IF(INDEX(Historical!$D$7:$D$1437,MATCH(B60,Historical!$B$7:$B$1446,0))=0,"n/a",(INDEX(Historical!$C$7:$C$1437,MATCH(B60,Historical!$B$7:$B$1446,0))/INDEX(Historical!$D$7:$D$1437,MATCH(B60,Historical!$B$7:$B$1446,0))-1)*100)</f>
        <v>10.317460317460302</v>
      </c>
      <c r="T60" s="759">
        <f>IF(INDEX(Historical!$F$7:$F$1430,MATCH(B60,Historical!$B$7:$B$1446,0))=0,"n/a",((INDEX(Historical!$C$7:$C$1437,MATCH(B60,Historical!$B$7:$B$1446,0))/INDEX(Historical!$F$7:$F$1430,MATCH(B60,Historical!$B$7:$B$1446,0)))^(1/3)-1)*100)</f>
        <v>7.6250363037521085</v>
      </c>
      <c r="U60" s="759">
        <f>IF(INDEX(Historical!$H$7:$H$1430,MATCH(B60,Historical!$B$7:$B$1446,0))=0,"n/a",((INDEX(Historical!$C$7:$C$1437,MATCH(B60,Historical!$B$7:$B$1446,0))/INDEX(Historical!$H$7:$H$1430,MATCH(B60,Historical!$B$7:$B$1446,0)))^(1/5)-1)*100)</f>
        <v>6.5252333625098968</v>
      </c>
      <c r="V60" s="759">
        <f>IF(INDEX(Historical!$O$7:$O$1430,MATCH(B60,Historical!$B$7:$B$1446,0))=0,"n/a",((INDEX(Historical!$C$7:$C$1437,MATCH(B60,Historical!$B$7:$B$1446,0))/INDEX(Historical!$O$7:$O$1430,MATCH(B60,Historical!$B$7:$B$1446,0)))^(1/10)-1)*100)</f>
        <v>5.6799213339194354</v>
      </c>
      <c r="W60" s="827">
        <f t="shared" si="3"/>
        <v>1.148824601415237</v>
      </c>
      <c r="X60" s="828">
        <f t="shared" si="4"/>
        <v>0.73317228792246025</v>
      </c>
      <c r="Y60" s="843"/>
      <c r="Z60" s="820">
        <f t="shared" si="5"/>
        <v>42.89855072463768</v>
      </c>
      <c r="AA60" s="830">
        <f t="shared" si="6"/>
        <v>26.852173913043476</v>
      </c>
      <c r="AB60" s="822">
        <v>12</v>
      </c>
      <c r="AC60" s="831">
        <v>3.45</v>
      </c>
      <c r="AD60" s="831">
        <v>4.4800000000000004</v>
      </c>
      <c r="AE60" s="831">
        <v>2.12</v>
      </c>
      <c r="AF60" s="831">
        <v>2.93</v>
      </c>
      <c r="AG60" s="831">
        <v>11.1</v>
      </c>
      <c r="AH60" s="831">
        <v>28.799999999999997</v>
      </c>
      <c r="AI60" s="831">
        <v>5.9499999999999993</v>
      </c>
      <c r="AJ60" s="831">
        <v>8.9</v>
      </c>
      <c r="AK60" s="831">
        <v>6</v>
      </c>
      <c r="AL60" s="832">
        <v>1520</v>
      </c>
      <c r="AM60" s="833">
        <v>3.3000000000000003</v>
      </c>
      <c r="AN60" s="831">
        <v>1.2</v>
      </c>
      <c r="AO60" s="834">
        <f t="shared" si="7"/>
        <v>-18.729358512537033</v>
      </c>
      <c r="AP60" s="835">
        <f t="shared" si="8"/>
        <v>8.1228154005064432</v>
      </c>
      <c r="AQ60" s="836">
        <f t="shared" si="9"/>
        <v>86.995982803217103</v>
      </c>
      <c r="AR60" s="702">
        <f>INDEX(Historical!$C$7:$C$1437,MATCH(B60,Historical!$B$7:$B$1446,0))*IF(AH60="n/a",1.03,IF(AH60&lt;0,1.01,IF(AH60&gt;10,1.1,(1+AH60/100))))</f>
        <v>1.5289999999999999</v>
      </c>
      <c r="AS60" s="830">
        <f t="shared" si="10"/>
        <v>1.6199754999999998</v>
      </c>
      <c r="AT60" s="830">
        <f t="shared" si="16"/>
        <v>1.7171740299999998</v>
      </c>
      <c r="AU60" s="830">
        <f t="shared" si="16"/>
        <v>1.8202044717999999</v>
      </c>
      <c r="AV60" s="830">
        <f t="shared" si="16"/>
        <v>1.929416740108</v>
      </c>
      <c r="AW60" s="820">
        <f t="shared" si="12"/>
        <v>8.6157707419079994</v>
      </c>
      <c r="AX60" s="837">
        <f t="shared" si="13"/>
        <v>9.3002706626813474</v>
      </c>
      <c r="AY60" s="992">
        <v>0.27</v>
      </c>
      <c r="AZ60" s="833">
        <v>25.96</v>
      </c>
      <c r="BA60" s="833">
        <v>-2.35</v>
      </c>
      <c r="BB60" s="833">
        <v>1.0900000000000001</v>
      </c>
      <c r="BC60" s="833">
        <v>7.22</v>
      </c>
      <c r="BD60" s="961"/>
      <c r="BE60" s="664">
        <v>2004</v>
      </c>
      <c r="BF60" s="946" t="e">
        <f>#VALUE!</f>
        <v>#VALUE!</v>
      </c>
      <c r="BG60" s="893">
        <v>3.6999999999999997</v>
      </c>
    </row>
    <row r="61" spans="1:59" ht="11.25" customHeight="1" x14ac:dyDescent="0.2">
      <c r="A61" s="609" t="s">
        <v>531</v>
      </c>
      <c r="B61" s="925" t="s">
        <v>532</v>
      </c>
      <c r="C61" s="988" t="s">
        <v>112</v>
      </c>
      <c r="D61" s="988" t="s">
        <v>4391</v>
      </c>
      <c r="E61" s="792">
        <v>15</v>
      </c>
      <c r="F61" s="526">
        <v>255</v>
      </c>
      <c r="G61" s="526" t="s">
        <v>37</v>
      </c>
      <c r="H61" s="526" t="s">
        <v>37</v>
      </c>
      <c r="I61" s="924">
        <v>79.63</v>
      </c>
      <c r="J61" s="702">
        <f t="shared" si="0"/>
        <v>1.2055757880195905</v>
      </c>
      <c r="K61" s="927">
        <v>0.24</v>
      </c>
      <c r="L61" s="639">
        <v>4</v>
      </c>
      <c r="M61" s="693">
        <f t="shared" si="1"/>
        <v>0.96</v>
      </c>
      <c r="N61" s="921" t="s">
        <v>149</v>
      </c>
      <c r="O61" s="795">
        <v>0.22</v>
      </c>
      <c r="P61" s="915">
        <v>43523</v>
      </c>
      <c r="Q61" s="915">
        <v>43539</v>
      </c>
      <c r="R61" s="693">
        <f t="shared" si="2"/>
        <v>9.0909090909090864</v>
      </c>
      <c r="S61" s="759">
        <f>IF(INDEX(Historical!$D$7:$D$1437,MATCH(B61,Historical!$B$7:$B$1446,0))=0,"n/a",(INDEX(Historical!$C$7:$C$1437,MATCH(B61,Historical!$B$7:$B$1446,0))/INDEX(Historical!$D$7:$D$1437,MATCH(B61,Historical!$B$7:$B$1446,0))-1)*100)</f>
        <v>12.820512820512819</v>
      </c>
      <c r="T61" s="759">
        <f>IF(INDEX(Historical!$F$7:$F$1430,MATCH(B61,Historical!$B$7:$B$1446,0))=0,"n/a",((INDEX(Historical!$C$7:$C$1437,MATCH(B61,Historical!$B$7:$B$1446,0))/INDEX(Historical!$F$7:$F$1430,MATCH(B61,Historical!$B$7:$B$1446,0)))^(1/3)-1)*100)</f>
        <v>7.9265291666473336</v>
      </c>
      <c r="U61" s="759">
        <f>IF(INDEX(Historical!$H$7:$H$1430,MATCH(B61,Historical!$B$7:$B$1446,0))=0,"n/a",((INDEX(Historical!$C$7:$C$1437,MATCH(B61,Historical!$B$7:$B$1446,0))/INDEX(Historical!$H$7:$H$1430,MATCH(B61,Historical!$B$7:$B$1446,0)))^(1/5)-1)*100)</f>
        <v>8.3243600694195905</v>
      </c>
      <c r="V61" s="759">
        <f>IF(INDEX(Historical!$O$7:$O$1430,MATCH(B61,Historical!$B$7:$B$1446,0))=0,"n/a",((INDEX(Historical!$C$7:$C$1437,MATCH(B61,Historical!$B$7:$B$1446,0))/INDEX(Historical!$O$7:$O$1430,MATCH(B61,Historical!$B$7:$B$1446,0)))^(1/10)-1)*100)</f>
        <v>13.112687251123646</v>
      </c>
      <c r="W61" s="760">
        <f t="shared" si="3"/>
        <v>0.6348325030558678</v>
      </c>
      <c r="X61" s="761">
        <f t="shared" si="4"/>
        <v>0.52027250433872441</v>
      </c>
      <c r="Y61" s="716"/>
      <c r="Z61" s="702">
        <f t="shared" si="5"/>
        <v>23.471882640586799</v>
      </c>
      <c r="AA61" s="935">
        <f t="shared" si="6"/>
        <v>19.469437652811735</v>
      </c>
      <c r="AB61" s="639">
        <v>12</v>
      </c>
      <c r="AC61" s="916">
        <v>4.09</v>
      </c>
      <c r="AD61" s="916">
        <v>1.67</v>
      </c>
      <c r="AE61" s="916">
        <v>5.23</v>
      </c>
      <c r="AF61" s="916">
        <v>5.21</v>
      </c>
      <c r="AG61" s="916">
        <v>26.200000000000003</v>
      </c>
      <c r="AH61" s="916">
        <v>78.8</v>
      </c>
      <c r="AI61" s="916">
        <v>9.9599999999999991</v>
      </c>
      <c r="AJ61" s="916">
        <v>16</v>
      </c>
      <c r="AK61" s="916">
        <v>11.64</v>
      </c>
      <c r="AL61" s="928">
        <v>64819.999999999993</v>
      </c>
      <c r="AM61" s="922">
        <v>0.1</v>
      </c>
      <c r="AN61" s="916">
        <v>1.27</v>
      </c>
      <c r="AO61" s="802">
        <f t="shared" si="7"/>
        <v>-9.9395017953725535</v>
      </c>
      <c r="AP61" s="803">
        <f t="shared" si="8"/>
        <v>9.529935857439181</v>
      </c>
      <c r="AQ61" s="936">
        <f t="shared" si="9"/>
        <v>112.32655161451363</v>
      </c>
      <c r="AR61" s="702">
        <f>INDEX(Historical!$C$7:$C$1437,MATCH(B61,Historical!$B$7:$B$1446,0))*IF(AH61="n/a",1.03,IF(AH61&lt;0,1.01,IF(AH61&gt;10,1.1,(1+AH61/100))))</f>
        <v>0.96800000000000008</v>
      </c>
      <c r="AS61" s="935">
        <f t="shared" si="10"/>
        <v>1.0644127999999999</v>
      </c>
      <c r="AT61" s="935">
        <f t="shared" si="16"/>
        <v>1.17085408</v>
      </c>
      <c r="AU61" s="935">
        <f t="shared" si="16"/>
        <v>1.2879394880000001</v>
      </c>
      <c r="AV61" s="935">
        <f t="shared" si="16"/>
        <v>1.4167334368000002</v>
      </c>
      <c r="AW61" s="702">
        <f t="shared" si="12"/>
        <v>5.9079398048000007</v>
      </c>
      <c r="AX61" s="810">
        <f t="shared" si="13"/>
        <v>7.4192387351500706</v>
      </c>
      <c r="AY61" s="991">
        <v>1.28</v>
      </c>
      <c r="AZ61" s="922">
        <v>37.36</v>
      </c>
      <c r="BA61" s="922">
        <v>-1.0900000000000001</v>
      </c>
      <c r="BB61" s="922">
        <v>6.83</v>
      </c>
      <c r="BC61" s="922">
        <v>12.389999999999999</v>
      </c>
      <c r="BE61" s="664">
        <v>2005</v>
      </c>
      <c r="BF61" s="946" t="e">
        <f>#VALUE!</f>
        <v>#VALUE!</v>
      </c>
      <c r="BG61" s="931">
        <v>9.3000000000000007</v>
      </c>
    </row>
    <row r="62" spans="1:59" ht="11.25" customHeight="1" x14ac:dyDescent="0.2">
      <c r="A62" s="537" t="s">
        <v>513</v>
      </c>
      <c r="B62" s="925" t="s">
        <v>514</v>
      </c>
      <c r="C62" s="988" t="s">
        <v>108</v>
      </c>
      <c r="D62" s="988" t="s">
        <v>4373</v>
      </c>
      <c r="E62" s="792">
        <v>21</v>
      </c>
      <c r="F62" s="526">
        <v>162</v>
      </c>
      <c r="G62" s="526" t="s">
        <v>106</v>
      </c>
      <c r="H62" s="526" t="s">
        <v>106</v>
      </c>
      <c r="I62" s="924">
        <v>60.6</v>
      </c>
      <c r="J62" s="702">
        <f t="shared" si="0"/>
        <v>2.9372937293729371</v>
      </c>
      <c r="K62" s="933">
        <v>0.44500000000000001</v>
      </c>
      <c r="L62" s="639">
        <v>4</v>
      </c>
      <c r="M62" s="693">
        <f t="shared" si="1"/>
        <v>1.78</v>
      </c>
      <c r="N62" s="921" t="s">
        <v>320</v>
      </c>
      <c r="O62" s="796">
        <v>0.44</v>
      </c>
      <c r="P62" s="915">
        <v>43538</v>
      </c>
      <c r="Q62" s="915">
        <v>43553</v>
      </c>
      <c r="R62" s="693">
        <f t="shared" si="2"/>
        <v>1.1363636363636374</v>
      </c>
      <c r="S62" s="759">
        <f>IF(INDEX(Historical!$D$7:$D$1437,MATCH(B62,Historical!$B$7:$B$1446,0))=0,"n/a",(INDEX(Historical!$C$7:$C$1437,MATCH(B62,Historical!$B$7:$B$1446,0))/INDEX(Historical!$D$7:$D$1437,MATCH(B62,Historical!$B$7:$B$1446,0))-1)*100)</f>
        <v>2.941176470588247</v>
      </c>
      <c r="T62" s="759">
        <f>IF(INDEX(Historical!$F$7:$F$1430,MATCH(B62,Historical!$B$7:$B$1446,0))=0,"n/a",((INDEX(Historical!$C$7:$C$1437,MATCH(B62,Historical!$B$7:$B$1446,0))/INDEX(Historical!$F$7:$F$1430,MATCH(B62,Historical!$B$7:$B$1446,0)))^(1/3)-1)*100)</f>
        <v>2.3961154704533749</v>
      </c>
      <c r="U62" s="759">
        <f>IF(INDEX(Historical!$H$7:$H$1430,MATCH(B62,Historical!$B$7:$B$1446,0))=0,"n/a",((INDEX(Historical!$C$7:$C$1437,MATCH(B62,Historical!$B$7:$B$1446,0))/INDEX(Historical!$H$7:$H$1430,MATCH(B62,Historical!$B$7:$B$1446,0)))^(1/5)-1)*100)</f>
        <v>7.6960855891058388</v>
      </c>
      <c r="V62" s="759">
        <f>IF(INDEX(Historical!$O$7:$O$1430,MATCH(B62,Historical!$B$7:$B$1446,0))=0,"n/a",((INDEX(Historical!$C$7:$C$1437,MATCH(B62,Historical!$B$7:$B$1446,0))/INDEX(Historical!$O$7:$O$1430,MATCH(B62,Historical!$B$7:$B$1446,0)))^(1/10)-1)*100)</f>
        <v>7.3045008272090595</v>
      </c>
      <c r="W62" s="760">
        <f t="shared" si="3"/>
        <v>1.0536086956740613</v>
      </c>
      <c r="X62" s="761" t="str">
        <f t="shared" si="4"/>
        <v>n/a</v>
      </c>
      <c r="Y62" s="926"/>
      <c r="Z62" s="702" t="str">
        <f t="shared" si="5"/>
        <v>n/a</v>
      </c>
      <c r="AA62" s="935" t="str">
        <f t="shared" si="6"/>
        <v>n/a</v>
      </c>
      <c r="AB62" s="639">
        <v>12</v>
      </c>
      <c r="AC62" s="916" t="s">
        <v>137</v>
      </c>
      <c r="AD62" s="916" t="s">
        <v>137</v>
      </c>
      <c r="AE62" s="916" t="s">
        <v>137</v>
      </c>
      <c r="AF62" s="916" t="s">
        <v>137</v>
      </c>
      <c r="AG62" s="916" t="s">
        <v>137</v>
      </c>
      <c r="AH62" s="916" t="s">
        <v>137</v>
      </c>
      <c r="AI62" s="916" t="s">
        <v>137</v>
      </c>
      <c r="AJ62" s="916" t="s">
        <v>137</v>
      </c>
      <c r="AK62" s="916" t="s">
        <v>137</v>
      </c>
      <c r="AL62" s="928" t="s">
        <v>137</v>
      </c>
      <c r="AM62" s="922" t="s">
        <v>137</v>
      </c>
      <c r="AN62" s="916" t="s">
        <v>137</v>
      </c>
      <c r="AO62" s="802" t="str">
        <f t="shared" si="7"/>
        <v>n/a</v>
      </c>
      <c r="AP62" s="803">
        <f t="shared" si="8"/>
        <v>10.633379318478775</v>
      </c>
      <c r="AQ62" s="936" t="str">
        <f t="shared" si="9"/>
        <v>n/a</v>
      </c>
      <c r="AR62" s="702">
        <f>INDEX(Historical!$C$7:$C$1437,MATCH(B62,Historical!$B$7:$B$1446,0))*IF(AH62="n/a",1.03,IF(AH62&lt;0,1.01,IF(AH62&gt;10,1.1,(1+AH62/100))))</f>
        <v>1.8025</v>
      </c>
      <c r="AS62" s="935">
        <f t="shared" si="10"/>
        <v>1.8565750000000001</v>
      </c>
      <c r="AT62" s="935">
        <f t="shared" si="16"/>
        <v>1.9122722500000002</v>
      </c>
      <c r="AU62" s="935">
        <f t="shared" si="16"/>
        <v>1.9696404175000002</v>
      </c>
      <c r="AV62" s="935">
        <f t="shared" si="16"/>
        <v>2.0287296300250004</v>
      </c>
      <c r="AW62" s="702">
        <f t="shared" si="12"/>
        <v>9.5697172975250009</v>
      </c>
      <c r="AX62" s="810">
        <f t="shared" si="13"/>
        <v>15.79161270218647</v>
      </c>
      <c r="AY62" s="991" t="s">
        <v>137</v>
      </c>
      <c r="AZ62" s="922" t="s">
        <v>137</v>
      </c>
      <c r="BA62" s="922" t="s">
        <v>137</v>
      </c>
      <c r="BB62" s="922" t="s">
        <v>137</v>
      </c>
      <c r="BC62" s="922" t="s">
        <v>137</v>
      </c>
      <c r="BD62" s="960" t="s">
        <v>4298</v>
      </c>
      <c r="BE62" s="664">
        <v>1999</v>
      </c>
      <c r="BF62" s="946" t="e">
        <f>#VALUE!</f>
        <v>#VALUE!</v>
      </c>
      <c r="BG62" s="931" t="s">
        <v>137</v>
      </c>
    </row>
    <row r="63" spans="1:59" ht="11.25" customHeight="1" x14ac:dyDescent="0.2">
      <c r="A63" s="609" t="s">
        <v>542</v>
      </c>
      <c r="B63" s="925" t="s">
        <v>543</v>
      </c>
      <c r="C63" s="988" t="s">
        <v>131</v>
      </c>
      <c r="D63" s="988" t="s">
        <v>4362</v>
      </c>
      <c r="E63" s="792">
        <v>16</v>
      </c>
      <c r="F63" s="526">
        <v>227</v>
      </c>
      <c r="G63" s="526" t="s">
        <v>37</v>
      </c>
      <c r="H63" s="526" t="s">
        <v>115</v>
      </c>
      <c r="I63" s="924">
        <v>77.87</v>
      </c>
      <c r="J63" s="702">
        <f t="shared" si="0"/>
        <v>4.7129831770900212</v>
      </c>
      <c r="K63" s="927">
        <v>0.91749999999999998</v>
      </c>
      <c r="L63" s="639">
        <v>4</v>
      </c>
      <c r="M63" s="693">
        <f t="shared" si="1"/>
        <v>3.67</v>
      </c>
      <c r="N63" s="921" t="s">
        <v>327</v>
      </c>
      <c r="O63" s="795">
        <v>0.83499999999999996</v>
      </c>
      <c r="P63" s="915">
        <v>43544</v>
      </c>
      <c r="Q63" s="915">
        <v>43524</v>
      </c>
      <c r="R63" s="693">
        <f t="shared" si="2"/>
        <v>9.8802395209580869</v>
      </c>
      <c r="S63" s="759">
        <f>IF(INDEX(Historical!$D$7:$D$1437,MATCH(B63,Historical!$B$7:$B$1446,0))=0,"n/a",(INDEX(Historical!$C$7:$C$1437,MATCH(B63,Historical!$B$7:$B$1446,0))/INDEX(Historical!$D$7:$D$1437,MATCH(B63,Historical!$B$7:$B$1446,0))-1)*100)</f>
        <v>10.049423393739687</v>
      </c>
      <c r="T63" s="759">
        <f>IF(INDEX(Historical!$F$7:$F$1430,MATCH(B63,Historical!$B$7:$B$1446,0))=0,"n/a",((INDEX(Historical!$C$7:$C$1437,MATCH(B63,Historical!$B$7:$B$1446,0))/INDEX(Historical!$F$7:$F$1430,MATCH(B63,Historical!$B$7:$B$1446,0)))^(1/3)-1)*100)</f>
        <v>8.8467754100453924</v>
      </c>
      <c r="U63" s="759">
        <f>IF(INDEX(Historical!$H$7:$H$1430,MATCH(B63,Historical!$B$7:$B$1446,0))=0,"n/a",((INDEX(Historical!$C$7:$C$1437,MATCH(B63,Historical!$B$7:$B$1446,0))/INDEX(Historical!$H$7:$H$1430,MATCH(B63,Historical!$B$7:$B$1446,0)))^(1/5)-1)*100)</f>
        <v>8.2213107607815417</v>
      </c>
      <c r="V63" s="759">
        <f>IF(INDEX(Historical!$O$7:$O$1430,MATCH(B63,Historical!$B$7:$B$1446,0))=0,"n/a",((INDEX(Historical!$C$7:$C$1437,MATCH(B63,Historical!$B$7:$B$1446,0))/INDEX(Historical!$O$7:$O$1430,MATCH(B63,Historical!$B$7:$B$1446,0)))^(1/10)-1)*100)</f>
        <v>7.7727433606074259</v>
      </c>
      <c r="W63" s="760">
        <f t="shared" si="3"/>
        <v>1.0577103063054254</v>
      </c>
      <c r="X63" s="761">
        <f t="shared" si="4"/>
        <v>1.9119327350654749</v>
      </c>
      <c r="Y63" s="725"/>
      <c r="Z63" s="702">
        <f t="shared" si="5"/>
        <v>96.578947368421055</v>
      </c>
      <c r="AA63" s="935">
        <f t="shared" si="6"/>
        <v>20.492105263157896</v>
      </c>
      <c r="AB63" s="639">
        <v>12</v>
      </c>
      <c r="AC63" s="916">
        <v>3.8</v>
      </c>
      <c r="AD63" s="916">
        <v>4.3899999999999997</v>
      </c>
      <c r="AE63" s="916">
        <v>4.6399999999999997</v>
      </c>
      <c r="AF63" s="916">
        <v>2.5499999999999998</v>
      </c>
      <c r="AG63" s="916">
        <v>13.200000000000001</v>
      </c>
      <c r="AH63" s="916">
        <v>12.7</v>
      </c>
      <c r="AI63" s="916">
        <v>4.95</v>
      </c>
      <c r="AJ63" s="916">
        <v>4.3</v>
      </c>
      <c r="AK63" s="916">
        <v>4.66</v>
      </c>
      <c r="AL63" s="928">
        <v>62050</v>
      </c>
      <c r="AM63" s="922">
        <v>0.2</v>
      </c>
      <c r="AN63" s="916">
        <v>1.75</v>
      </c>
      <c r="AO63" s="802">
        <f t="shared" si="7"/>
        <v>-7.5578113252863339</v>
      </c>
      <c r="AP63" s="803">
        <f t="shared" si="8"/>
        <v>12.934293937871562</v>
      </c>
      <c r="AQ63" s="936">
        <f t="shared" si="9"/>
        <v>52.395491944191974</v>
      </c>
      <c r="AR63" s="702">
        <f>INDEX(Historical!$C$7:$C$1437,MATCH(B63,Historical!$B$7:$B$1446,0))*IF(AH63="n/a",1.03,IF(AH63&lt;0,1.01,IF(AH63&gt;10,1.1,(1+AH63/100))))</f>
        <v>3.6739999999999999</v>
      </c>
      <c r="AS63" s="935">
        <f t="shared" si="10"/>
        <v>3.8558630000000003</v>
      </c>
      <c r="AT63" s="935">
        <f t="shared" si="16"/>
        <v>4.0355462158000002</v>
      </c>
      <c r="AU63" s="935">
        <f t="shared" si="16"/>
        <v>4.2236026694562803</v>
      </c>
      <c r="AV63" s="935">
        <f t="shared" si="16"/>
        <v>4.4204225538529425</v>
      </c>
      <c r="AW63" s="702">
        <f t="shared" si="12"/>
        <v>20.209434439109224</v>
      </c>
      <c r="AX63" s="810">
        <f t="shared" si="13"/>
        <v>25.952785975483785</v>
      </c>
      <c r="AY63" s="991">
        <v>0.22</v>
      </c>
      <c r="AZ63" s="922">
        <v>26.56</v>
      </c>
      <c r="BA63" s="922">
        <v>0.48</v>
      </c>
      <c r="BB63" s="922">
        <v>2.82</v>
      </c>
      <c r="BC63" s="922">
        <v>6.97</v>
      </c>
      <c r="BE63" s="664">
        <v>2004</v>
      </c>
      <c r="BF63" s="946" t="e">
        <f>#VALUE!</f>
        <v>#VALUE!</v>
      </c>
      <c r="BG63" s="931">
        <v>3.1</v>
      </c>
    </row>
    <row r="64" spans="1:59" ht="11.25" customHeight="1" x14ac:dyDescent="0.2">
      <c r="A64" s="609" t="s">
        <v>544</v>
      </c>
      <c r="B64" s="925" t="s">
        <v>545</v>
      </c>
      <c r="C64" s="988" t="s">
        <v>108</v>
      </c>
      <c r="D64" s="988" t="s">
        <v>118</v>
      </c>
      <c r="E64" s="792">
        <v>17</v>
      </c>
      <c r="F64" s="526">
        <v>204</v>
      </c>
      <c r="G64" s="526" t="s">
        <v>37</v>
      </c>
      <c r="H64" s="526" t="s">
        <v>37</v>
      </c>
      <c r="I64" s="924">
        <v>13.5</v>
      </c>
      <c r="J64" s="702">
        <f t="shared" si="0"/>
        <v>4.2962962962962958</v>
      </c>
      <c r="K64" s="927">
        <v>0.14499999999999999</v>
      </c>
      <c r="L64" s="639">
        <v>4</v>
      </c>
      <c r="M64" s="693">
        <f t="shared" si="1"/>
        <v>0.57999999999999996</v>
      </c>
      <c r="N64" s="921" t="s">
        <v>107</v>
      </c>
      <c r="O64" s="795">
        <v>0.14249999999999999</v>
      </c>
      <c r="P64" s="915">
        <v>43585</v>
      </c>
      <c r="Q64" s="915">
        <v>43600</v>
      </c>
      <c r="R64" s="693">
        <f t="shared" si="2"/>
        <v>1.7543859649122824</v>
      </c>
      <c r="S64" s="759">
        <f>IF(INDEX(Historical!$D$7:$D$1437,MATCH(B64,Historical!$B$7:$B$1446,0))=0,"n/a",(INDEX(Historical!$C$7:$C$1437,MATCH(B64,Historical!$B$7:$B$1446,0))/INDEX(Historical!$D$7:$D$1437,MATCH(B64,Historical!$B$7:$B$1446,0))-1)*100)</f>
        <v>1.7937219730941534</v>
      </c>
      <c r="T64" s="759">
        <f>IF(INDEX(Historical!$F$7:$F$1430,MATCH(B64,Historical!$B$7:$B$1446,0))=0,"n/a",((INDEX(Historical!$C$7:$C$1437,MATCH(B64,Historical!$B$7:$B$1446,0))/INDEX(Historical!$F$7:$F$1430,MATCH(B64,Historical!$B$7:$B$1446,0)))^(1/3)-1)*100)</f>
        <v>1.8901136172795763</v>
      </c>
      <c r="U64" s="759">
        <f>IF(INDEX(Historical!$H$7:$H$1430,MATCH(B64,Historical!$B$7:$B$1446,0))=0,"n/a",((INDEX(Historical!$C$7:$C$1437,MATCH(B64,Historical!$B$7:$B$1446,0))/INDEX(Historical!$H$7:$H$1430,MATCH(B64,Historical!$B$7:$B$1446,0)))^(1/5)-1)*100)</f>
        <v>2.3610889844085881</v>
      </c>
      <c r="V64" s="759">
        <f>IF(INDEX(Historical!$O$7:$O$1430,MATCH(B64,Historical!$B$7:$B$1446,0))=0,"n/a",((INDEX(Historical!$C$7:$C$1437,MATCH(B64,Historical!$B$7:$B$1446,0))/INDEX(Historical!$O$7:$O$1430,MATCH(B64,Historical!$B$7:$B$1446,0)))^(1/10)-1)*100)</f>
        <v>3.431085898992281</v>
      </c>
      <c r="W64" s="760">
        <f t="shared" si="3"/>
        <v>0.68814627611102541</v>
      </c>
      <c r="X64" s="761" t="str">
        <f t="shared" si="4"/>
        <v>n/a</v>
      </c>
      <c r="Y64" s="925"/>
      <c r="Z64" s="702" t="str">
        <f t="shared" si="5"/>
        <v>n/a</v>
      </c>
      <c r="AA64" s="935" t="str">
        <f t="shared" si="6"/>
        <v>n/a</v>
      </c>
      <c r="AB64" s="639">
        <v>12</v>
      </c>
      <c r="AC64" s="916">
        <v>-1.1599999999999999</v>
      </c>
      <c r="AD64" s="916" t="s">
        <v>137</v>
      </c>
      <c r="AE64" s="916">
        <v>0.48</v>
      </c>
      <c r="AF64" s="916">
        <v>0.96</v>
      </c>
      <c r="AG64" s="916">
        <v>-7.9</v>
      </c>
      <c r="AH64" s="916">
        <v>-568.6</v>
      </c>
      <c r="AI64" s="916">
        <v>59.319999999999993</v>
      </c>
      <c r="AJ64" s="916">
        <v>-25.900000000000002</v>
      </c>
      <c r="AK64" s="916">
        <v>10</v>
      </c>
      <c r="AL64" s="928">
        <v>368.55</v>
      </c>
      <c r="AM64" s="922">
        <v>0.70000000000000007</v>
      </c>
      <c r="AN64" s="916">
        <v>0.16</v>
      </c>
      <c r="AO64" s="802" t="str">
        <f t="shared" si="7"/>
        <v>n/a</v>
      </c>
      <c r="AP64" s="803">
        <f t="shared" si="8"/>
        <v>6.6573852807048839</v>
      </c>
      <c r="AQ64" s="936" t="str">
        <f t="shared" si="9"/>
        <v>n/a</v>
      </c>
      <c r="AR64" s="702">
        <f>INDEX(Historical!$C$7:$C$1437,MATCH(B64,Historical!$B$7:$B$1446,0))*IF(AH64="n/a",1.03,IF(AH64&lt;0,1.01,IF(AH64&gt;10,1.1,(1+AH64/100))))</f>
        <v>0.57317499999999999</v>
      </c>
      <c r="AS64" s="935">
        <f t="shared" si="10"/>
        <v>0.63049250000000001</v>
      </c>
      <c r="AT64" s="935">
        <f t="shared" si="16"/>
        <v>0.69354175000000007</v>
      </c>
      <c r="AU64" s="935">
        <f t="shared" si="16"/>
        <v>0.76289592500000014</v>
      </c>
      <c r="AV64" s="935">
        <f t="shared" si="16"/>
        <v>0.83918551750000026</v>
      </c>
      <c r="AW64" s="702">
        <f t="shared" si="12"/>
        <v>3.4992906925000002</v>
      </c>
      <c r="AX64" s="810">
        <f t="shared" si="13"/>
        <v>25.920671796296297</v>
      </c>
      <c r="AY64" s="991">
        <v>0.33</v>
      </c>
      <c r="AZ64" s="922">
        <v>8.6999999999999993</v>
      </c>
      <c r="BA64" s="922">
        <v>-10.48</v>
      </c>
      <c r="BB64" s="922">
        <v>1.5699999999999998</v>
      </c>
      <c r="BC64" s="922">
        <v>-1.8599999999999999</v>
      </c>
      <c r="BE64" s="664">
        <v>2003</v>
      </c>
      <c r="BF64" s="946" t="e">
        <f>#VALUE!</f>
        <v>#VALUE!</v>
      </c>
      <c r="BG64" s="931">
        <v>-1.7999999999999998</v>
      </c>
    </row>
    <row r="65" spans="1:59" ht="11.25" customHeight="1" x14ac:dyDescent="0.2">
      <c r="A65" s="609" t="s">
        <v>546</v>
      </c>
      <c r="B65" s="926" t="s">
        <v>547</v>
      </c>
      <c r="C65" s="988" t="s">
        <v>108</v>
      </c>
      <c r="D65" s="988" t="s">
        <v>118</v>
      </c>
      <c r="E65" s="792">
        <v>17</v>
      </c>
      <c r="F65" s="526">
        <v>205</v>
      </c>
      <c r="G65" s="526" t="s">
        <v>106</v>
      </c>
      <c r="H65" s="526" t="s">
        <v>106</v>
      </c>
      <c r="I65" s="924">
        <v>12.15</v>
      </c>
      <c r="J65" s="702">
        <f t="shared" si="0"/>
        <v>4.1975308641975309</v>
      </c>
      <c r="K65" s="927">
        <v>0.1275</v>
      </c>
      <c r="L65" s="639">
        <v>4</v>
      </c>
      <c r="M65" s="693">
        <f t="shared" si="1"/>
        <v>0.51</v>
      </c>
      <c r="N65" s="921" t="s">
        <v>107</v>
      </c>
      <c r="O65" s="795">
        <v>0.125</v>
      </c>
      <c r="P65" s="915">
        <v>43585</v>
      </c>
      <c r="Q65" s="915">
        <v>43600</v>
      </c>
      <c r="R65" s="693">
        <f t="shared" si="2"/>
        <v>2.0000000000000018</v>
      </c>
      <c r="S65" s="759">
        <f>IF(INDEX(Historical!$D$7:$D$1437,MATCH(B65,Historical!$B$7:$B$1446,0))=0,"n/a",(INDEX(Historical!$C$7:$C$1437,MATCH(B65,Historical!$B$7:$B$1446,0))/INDEX(Historical!$D$7:$D$1437,MATCH(B65,Historical!$B$7:$B$1446,0))-1)*100)</f>
        <v>2.051282051282044</v>
      </c>
      <c r="T65" s="759">
        <f>IF(INDEX(Historical!$F$7:$F$1430,MATCH(B65,Historical!$B$7:$B$1446,0))=0,"n/a",((INDEX(Historical!$C$7:$C$1437,MATCH(B65,Historical!$B$7:$B$1446,0))/INDEX(Historical!$F$7:$F$1430,MATCH(B65,Historical!$B$7:$B$1446,0)))^(1/3)-1)*100)</f>
        <v>2.0221558890183511</v>
      </c>
      <c r="U65" s="759">
        <f>IF(INDEX(Historical!$H$7:$H$1430,MATCH(B65,Historical!$B$7:$B$1446,0))=0,"n/a",((INDEX(Historical!$C$7:$C$1437,MATCH(B65,Historical!$B$7:$B$1446,0))/INDEX(Historical!$H$7:$H$1430,MATCH(B65,Historical!$B$7:$B$1446,0)))^(1/5)-1)*100)</f>
        <v>1.802006436815784</v>
      </c>
      <c r="V65" s="759">
        <f>IF(INDEX(Historical!$O$7:$O$1430,MATCH(B65,Historical!$B$7:$B$1446,0))=0,"n/a",((INDEX(Historical!$C$7:$C$1437,MATCH(B65,Historical!$B$7:$B$1446,0))/INDEX(Historical!$O$7:$O$1430,MATCH(B65,Historical!$B$7:$B$1446,0)))^(1/10)-1)*100)</f>
        <v>3.4323693302833247</v>
      </c>
      <c r="W65" s="760">
        <f t="shared" si="3"/>
        <v>0.52500365299180596</v>
      </c>
      <c r="X65" s="761" t="str">
        <f t="shared" si="4"/>
        <v>n/a</v>
      </c>
      <c r="Y65" s="925"/>
      <c r="Z65" s="702" t="str">
        <f t="shared" si="5"/>
        <v>n/a</v>
      </c>
      <c r="AA65" s="935" t="str">
        <f t="shared" si="6"/>
        <v>n/a</v>
      </c>
      <c r="AB65" s="639">
        <v>12</v>
      </c>
      <c r="AC65" s="916">
        <v>-1.1599999999999999</v>
      </c>
      <c r="AD65" s="916" t="s">
        <v>137</v>
      </c>
      <c r="AE65" s="916">
        <v>0.09</v>
      </c>
      <c r="AF65" s="916">
        <v>0.86</v>
      </c>
      <c r="AG65" s="916" t="s">
        <v>137</v>
      </c>
      <c r="AH65" s="916" t="s">
        <v>137</v>
      </c>
      <c r="AI65" s="916" t="s">
        <v>137</v>
      </c>
      <c r="AJ65" s="916" t="s">
        <v>137</v>
      </c>
      <c r="AK65" s="916" t="s">
        <v>137</v>
      </c>
      <c r="AL65" s="928">
        <v>67.760000000000005</v>
      </c>
      <c r="AM65" s="922">
        <v>3.42</v>
      </c>
      <c r="AN65" s="916" t="s">
        <v>137</v>
      </c>
      <c r="AO65" s="802" t="str">
        <f t="shared" si="7"/>
        <v>n/a</v>
      </c>
      <c r="AP65" s="803">
        <f t="shared" si="8"/>
        <v>5.9995373010133148</v>
      </c>
      <c r="AQ65" s="936" t="str">
        <f t="shared" si="9"/>
        <v>n/a</v>
      </c>
      <c r="AR65" s="702">
        <f>INDEX(Historical!$C$7:$C$1437,MATCH(B65,Historical!$B$7:$B$1446,0))*IF(AH65="n/a",1.03,IF(AH65&lt;0,1.01,IF(AH65&gt;10,1.1,(1+AH65/100))))</f>
        <v>0.51242500000000002</v>
      </c>
      <c r="AS65" s="935">
        <f t="shared" si="10"/>
        <v>0.52779775000000007</v>
      </c>
      <c r="AT65" s="935">
        <f t="shared" si="16"/>
        <v>0.54363168250000005</v>
      </c>
      <c r="AU65" s="935">
        <f t="shared" si="16"/>
        <v>0.55994063297500007</v>
      </c>
      <c r="AV65" s="935">
        <f t="shared" si="16"/>
        <v>0.57673885196425012</v>
      </c>
      <c r="AW65" s="702">
        <f t="shared" si="12"/>
        <v>2.7205339174392504</v>
      </c>
      <c r="AX65" s="810">
        <f t="shared" si="13"/>
        <v>22.391225657936218</v>
      </c>
      <c r="AY65" s="991" t="s">
        <v>137</v>
      </c>
      <c r="AZ65" s="922">
        <v>5.4899999999999993</v>
      </c>
      <c r="BA65" s="922">
        <v>-18.670000000000002</v>
      </c>
      <c r="BB65" s="922">
        <v>-4.79</v>
      </c>
      <c r="BC65" s="922">
        <v>-15.67</v>
      </c>
      <c r="BE65" s="664">
        <v>2003</v>
      </c>
      <c r="BF65" s="946" t="e">
        <f>#VALUE!</f>
        <v>#VALUE!</v>
      </c>
      <c r="BG65" s="931" t="s">
        <v>137</v>
      </c>
    </row>
    <row r="66" spans="1:59" ht="11.25" customHeight="1" x14ac:dyDescent="0.2">
      <c r="A66" s="609" t="s">
        <v>540</v>
      </c>
      <c r="B66" s="925" t="s">
        <v>541</v>
      </c>
      <c r="C66" s="988" t="s">
        <v>4353</v>
      </c>
      <c r="D66" s="988" t="s">
        <v>4354</v>
      </c>
      <c r="E66" s="792">
        <v>15</v>
      </c>
      <c r="F66" s="526">
        <v>256</v>
      </c>
      <c r="G66" s="526" t="s">
        <v>106</v>
      </c>
      <c r="H66" s="526" t="s">
        <v>106</v>
      </c>
      <c r="I66" s="924">
        <v>117.71</v>
      </c>
      <c r="J66" s="702">
        <f t="shared" si="0"/>
        <v>3.6700365304562061</v>
      </c>
      <c r="K66" s="927">
        <v>1.08</v>
      </c>
      <c r="L66" s="639">
        <v>4</v>
      </c>
      <c r="M66" s="693">
        <f t="shared" si="1"/>
        <v>4.32</v>
      </c>
      <c r="N66" s="921" t="s">
        <v>320</v>
      </c>
      <c r="O66" s="795">
        <v>1.01</v>
      </c>
      <c r="P66" s="915">
        <v>43538</v>
      </c>
      <c r="Q66" s="915">
        <v>43553</v>
      </c>
      <c r="R66" s="693">
        <f t="shared" si="2"/>
        <v>6.9306930693069368</v>
      </c>
      <c r="S66" s="759">
        <f>IF(INDEX(Historical!$D$7:$D$1437,MATCH(B66,Historical!$B$7:$B$1446,0))=0,"n/a",(INDEX(Historical!$C$7:$C$1437,MATCH(B66,Historical!$B$7:$B$1446,0))/INDEX(Historical!$D$7:$D$1437,MATCH(B66,Historical!$B$7:$B$1446,0))-1)*100)</f>
        <v>6.4516129032258007</v>
      </c>
      <c r="T66" s="759">
        <f>IF(INDEX(Historical!$F$7:$F$1430,MATCH(B66,Historical!$B$7:$B$1446,0))=0,"n/a",((INDEX(Historical!$C$7:$C$1437,MATCH(B66,Historical!$B$7:$B$1446,0))/INDEX(Historical!$F$7:$F$1430,MATCH(B66,Historical!$B$7:$B$1446,0)))^(1/3)-1)*100)</f>
        <v>5.2136506100324498</v>
      </c>
      <c r="U66" s="759">
        <f>IF(INDEX(Historical!$H$7:$H$1430,MATCH(B66,Historical!$B$7:$B$1446,0))=0,"n/a",((INDEX(Historical!$C$7:$C$1437,MATCH(B66,Historical!$B$7:$B$1446,0))/INDEX(Historical!$H$7:$H$1430,MATCH(B66,Historical!$B$7:$B$1446,0)))^(1/5)-1)*100)</f>
        <v>4.8837286784054301</v>
      </c>
      <c r="V66" s="759">
        <f>IF(INDEX(Historical!$O$7:$O$1430,MATCH(B66,Historical!$B$7:$B$1446,0))=0,"n/a",((INDEX(Historical!$C$7:$C$1437,MATCH(B66,Historical!$B$7:$B$1446,0))/INDEX(Historical!$O$7:$O$1430,MATCH(B66,Historical!$B$7:$B$1446,0)))^(1/10)-1)*100)</f>
        <v>12.312307497579745</v>
      </c>
      <c r="W66" s="760">
        <f t="shared" si="3"/>
        <v>0.39665421606513923</v>
      </c>
      <c r="X66" s="761" t="str">
        <f t="shared" si="4"/>
        <v>n/a</v>
      </c>
      <c r="Y66" s="925"/>
      <c r="Z66" s="702">
        <f t="shared" si="5"/>
        <v>357.02479338842983</v>
      </c>
      <c r="AA66" s="935">
        <f t="shared" si="6"/>
        <v>97.280991735537185</v>
      </c>
      <c r="AB66" s="639">
        <v>12</v>
      </c>
      <c r="AC66" s="916">
        <v>1.21</v>
      </c>
      <c r="AD66" s="916">
        <v>5.28</v>
      </c>
      <c r="AE66" s="916">
        <v>8.25</v>
      </c>
      <c r="AF66" s="916">
        <v>2.82</v>
      </c>
      <c r="AG66" s="916">
        <v>3.1</v>
      </c>
      <c r="AH66" s="916">
        <v>22.2</v>
      </c>
      <c r="AI66" s="916">
        <v>27.42</v>
      </c>
      <c r="AJ66" s="916">
        <v>-10.6</v>
      </c>
      <c r="AK66" s="916">
        <v>18.45</v>
      </c>
      <c r="AL66" s="928">
        <v>25140</v>
      </c>
      <c r="AM66" s="922">
        <v>0.05</v>
      </c>
      <c r="AN66" s="916">
        <v>1.29</v>
      </c>
      <c r="AO66" s="802">
        <f t="shared" si="7"/>
        <v>-88.727226526675551</v>
      </c>
      <c r="AP66" s="803">
        <f t="shared" si="8"/>
        <v>8.5537652088616358</v>
      </c>
      <c r="AQ66" s="936">
        <f t="shared" si="9"/>
        <v>249.17833501217288</v>
      </c>
      <c r="AR66" s="702">
        <f>INDEX(Historical!$C$7:$C$1437,MATCH(B66,Historical!$B$7:$B$1446,0))*IF(AH66="n/a",1.03,IF(AH66&lt;0,1.01,IF(AH66&gt;10,1.1,(1+AH66/100))))</f>
        <v>4.3559999999999999</v>
      </c>
      <c r="AS66" s="935">
        <f t="shared" si="10"/>
        <v>4.7915999999999999</v>
      </c>
      <c r="AT66" s="935">
        <f t="shared" si="16"/>
        <v>5.2707600000000001</v>
      </c>
      <c r="AU66" s="935">
        <f t="shared" si="16"/>
        <v>5.7978360000000002</v>
      </c>
      <c r="AV66" s="935">
        <f t="shared" si="16"/>
        <v>6.3776196000000009</v>
      </c>
      <c r="AW66" s="702">
        <f t="shared" si="12"/>
        <v>26.593815599999999</v>
      </c>
      <c r="AX66" s="810">
        <f t="shared" si="13"/>
        <v>22.592656188938918</v>
      </c>
      <c r="AY66" s="991">
        <v>0.52</v>
      </c>
      <c r="AZ66" s="922">
        <v>17.649999999999999</v>
      </c>
      <c r="BA66" s="922">
        <v>-5.91</v>
      </c>
      <c r="BB66" s="922">
        <v>0.02</v>
      </c>
      <c r="BC66" s="922">
        <v>2.74</v>
      </c>
      <c r="BE66" s="664">
        <v>2005</v>
      </c>
      <c r="BF66" s="946" t="e">
        <f>#VALUE!</f>
        <v>#VALUE!</v>
      </c>
      <c r="BG66" s="931">
        <v>1.2</v>
      </c>
    </row>
    <row r="67" spans="1:59" ht="11.25" customHeight="1" x14ac:dyDescent="0.2">
      <c r="A67" s="537" t="s">
        <v>1133</v>
      </c>
      <c r="B67" s="925" t="s">
        <v>1134</v>
      </c>
      <c r="C67" s="988" t="s">
        <v>131</v>
      </c>
      <c r="D67" s="988" t="s">
        <v>4362</v>
      </c>
      <c r="E67" s="792">
        <v>10</v>
      </c>
      <c r="F67" s="526">
        <v>325</v>
      </c>
      <c r="G67" s="526" t="s">
        <v>115</v>
      </c>
      <c r="H67" s="526" t="s">
        <v>115</v>
      </c>
      <c r="I67" s="924">
        <v>125.71</v>
      </c>
      <c r="J67" s="702">
        <f t="shared" si="0"/>
        <v>3.0069206904780845</v>
      </c>
      <c r="K67" s="927">
        <v>0.94499999999999995</v>
      </c>
      <c r="L67" s="639">
        <v>4</v>
      </c>
      <c r="M67" s="693">
        <f t="shared" si="1"/>
        <v>3.78</v>
      </c>
      <c r="N67" s="921" t="s">
        <v>493</v>
      </c>
      <c r="O67" s="795">
        <v>0.88249999999999995</v>
      </c>
      <c r="P67" s="915">
        <v>43448</v>
      </c>
      <c r="Q67" s="915">
        <v>43480</v>
      </c>
      <c r="R67" s="693">
        <f t="shared" si="2"/>
        <v>7.0821529745042495</v>
      </c>
      <c r="S67" s="759">
        <f>IF(INDEX(Historical!$D$7:$D$1437,MATCH(B67,Historical!$B$7:$B$1446,0))=0,"n/a",(INDEX(Historical!$C$7:$C$1437,MATCH(B67,Historical!$B$7:$B$1446,0))/INDEX(Historical!$D$7:$D$1437,MATCH(B67,Historical!$B$7:$B$1446,0))-1)*100)</f>
        <v>6.9090909090909092</v>
      </c>
      <c r="T67" s="759">
        <f>IF(INDEX(Historical!$F$7:$F$1430,MATCH(B67,Historical!$B$7:$B$1446,0))=0,"n/a",((INDEX(Historical!$C$7:$C$1437,MATCH(B67,Historical!$B$7:$B$1446,0))/INDEX(Historical!$F$7:$F$1430,MATCH(B67,Historical!$B$7:$B$1446,0)))^(1/3)-1)*100)</f>
        <v>8.0082298255290674</v>
      </c>
      <c r="U67" s="759">
        <f>IF(INDEX(Historical!$H$7:$H$1430,MATCH(B67,Historical!$B$7:$B$1446,0))=0,"n/a",((INDEX(Historical!$C$7:$C$1437,MATCH(B67,Historical!$B$7:$B$1446,0))/INDEX(Historical!$H$7:$H$1430,MATCH(B67,Historical!$B$7:$B$1446,0)))^(1/5)-1)*100)</f>
        <v>6.7081717697138554</v>
      </c>
      <c r="V67" s="759">
        <f>IF(INDEX(Historical!$O$7:$O$1430,MATCH(B67,Historical!$B$7:$B$1446,0))=0,"n/a",((INDEX(Historical!$C$7:$C$1437,MATCH(B67,Historical!$B$7:$B$1446,0))/INDEX(Historical!$O$7:$O$1430,MATCH(B67,Historical!$B$7:$B$1446,0)))^(1/10)-1)*100)</f>
        <v>5.2250816838336878</v>
      </c>
      <c r="W67" s="760">
        <f t="shared" si="3"/>
        <v>1.2838405551570271</v>
      </c>
      <c r="X67" s="761">
        <f t="shared" si="4"/>
        <v>0.62693194109475292</v>
      </c>
      <c r="Y67" s="713"/>
      <c r="Z67" s="702">
        <f t="shared" si="5"/>
        <v>59.433962264150942</v>
      </c>
      <c r="AA67" s="935">
        <f t="shared" si="6"/>
        <v>19.765723270440251</v>
      </c>
      <c r="AB67" s="639">
        <v>12</v>
      </c>
      <c r="AC67" s="916">
        <v>6.36</v>
      </c>
      <c r="AD67" s="916">
        <v>4.75</v>
      </c>
      <c r="AE67" s="916">
        <v>1.65</v>
      </c>
      <c r="AF67" s="916">
        <v>2.17</v>
      </c>
      <c r="AG67" s="916">
        <v>11.3</v>
      </c>
      <c r="AH67" s="916">
        <v>9.7000000000000011</v>
      </c>
      <c r="AI67" s="916">
        <v>5.53</v>
      </c>
      <c r="AJ67" s="916">
        <v>10.7</v>
      </c>
      <c r="AK67" s="916">
        <v>4.16</v>
      </c>
      <c r="AL67" s="928">
        <v>23000</v>
      </c>
      <c r="AM67" s="922">
        <v>0.3</v>
      </c>
      <c r="AN67" s="916">
        <v>1.37</v>
      </c>
      <c r="AO67" s="802">
        <f t="shared" si="7"/>
        <v>-10.050630810248311</v>
      </c>
      <c r="AP67" s="803">
        <f t="shared" si="8"/>
        <v>9.7150924601919399</v>
      </c>
      <c r="AQ67" s="936">
        <f t="shared" si="9"/>
        <v>38.068613372490901</v>
      </c>
      <c r="AR67" s="702">
        <f>INDEX(Historical!$C$7:$C$1437,MATCH(B67,Historical!$B$7:$B$1446,0))*IF(AH67="n/a",1.03,IF(AH67&lt;0,1.01,IF(AH67&gt;10,1.1,(1+AH67/100))))</f>
        <v>3.8702160000000001</v>
      </c>
      <c r="AS67" s="935">
        <f t="shared" si="10"/>
        <v>4.0842389448</v>
      </c>
      <c r="AT67" s="935">
        <f t="shared" ref="AT67:AV86" si="17">IF($AK67="n/a",1.03*AS67,IF($AK67&lt;0,1.01*AS67,IF($AK67&gt;10,1.1*AS67,(1+$AK67/100)*AS67)))</f>
        <v>4.2541432849036802</v>
      </c>
      <c r="AU67" s="935">
        <f t="shared" si="17"/>
        <v>4.4311156455556739</v>
      </c>
      <c r="AV67" s="935">
        <f t="shared" si="17"/>
        <v>4.6154500564107908</v>
      </c>
      <c r="AW67" s="702">
        <f t="shared" si="12"/>
        <v>21.255163931670143</v>
      </c>
      <c r="AX67" s="810">
        <f t="shared" si="13"/>
        <v>16.908093176095889</v>
      </c>
      <c r="AY67" s="991">
        <v>0.28999999999999998</v>
      </c>
      <c r="AZ67" s="922">
        <v>33.379999999999995</v>
      </c>
      <c r="BA67" s="922">
        <v>-0.27999999999999997</v>
      </c>
      <c r="BB67" s="922">
        <v>1.91</v>
      </c>
      <c r="BC67" s="922">
        <v>8.83</v>
      </c>
      <c r="BE67" s="664">
        <v>2010</v>
      </c>
      <c r="BF67" s="946" t="e">
        <f>#VALUE!</f>
        <v>#VALUE!</v>
      </c>
      <c r="BG67" s="931">
        <v>3.3000000000000003</v>
      </c>
    </row>
    <row r="68" spans="1:59" ht="11.25" customHeight="1" x14ac:dyDescent="0.2">
      <c r="A68" s="609" t="s">
        <v>548</v>
      </c>
      <c r="B68" s="925" t="s">
        <v>549</v>
      </c>
      <c r="C68" s="988" t="s">
        <v>131</v>
      </c>
      <c r="D68" s="988" t="s">
        <v>4363</v>
      </c>
      <c r="E68" s="792">
        <v>14</v>
      </c>
      <c r="F68" s="526">
        <v>269</v>
      </c>
      <c r="G68" s="526" t="s">
        <v>37</v>
      </c>
      <c r="H68" s="526" t="s">
        <v>37</v>
      </c>
      <c r="I68" s="924">
        <v>91.12</v>
      </c>
      <c r="J68" s="702">
        <f t="shared" si="0"/>
        <v>4.0715539947322208</v>
      </c>
      <c r="K68" s="927">
        <v>0.92749999999999999</v>
      </c>
      <c r="L68" s="639">
        <v>4</v>
      </c>
      <c r="M68" s="693">
        <f t="shared" si="1"/>
        <v>3.71</v>
      </c>
      <c r="N68" s="921" t="s">
        <v>380</v>
      </c>
      <c r="O68" s="795">
        <v>0.89</v>
      </c>
      <c r="P68" s="915">
        <v>43328</v>
      </c>
      <c r="Q68" s="915">
        <v>43360</v>
      </c>
      <c r="R68" s="693">
        <f t="shared" si="2"/>
        <v>4.2134831460674125</v>
      </c>
      <c r="S68" s="759">
        <f>IF(INDEX(Historical!$D$7:$D$1437,MATCH(B68,Historical!$B$7:$B$1446,0))=0,"n/a",(INDEX(Historical!$C$7:$C$1437,MATCH(B68,Historical!$B$7:$B$1446,0))/INDEX(Historical!$D$7:$D$1437,MATCH(B68,Historical!$B$7:$B$1446,0))-1)*100)</f>
        <v>4.183381088825211</v>
      </c>
      <c r="T68" s="759">
        <f>IF(INDEX(Historical!$F$7:$F$1430,MATCH(B68,Historical!$B$7:$B$1446,0))=0,"n/a",((INDEX(Historical!$C$7:$C$1437,MATCH(B68,Historical!$B$7:$B$1446,0))/INDEX(Historical!$F$7:$F$1430,MATCH(B68,Historical!$B$7:$B$1446,0)))^(1/3)-1)*100)</f>
        <v>3.9185204456611222</v>
      </c>
      <c r="U68" s="759">
        <f>IF(INDEX(Historical!$H$7:$H$1430,MATCH(B68,Historical!$B$7:$B$1446,0))=0,"n/a",((INDEX(Historical!$C$7:$C$1437,MATCH(B68,Historical!$B$7:$B$1446,0))/INDEX(Historical!$H$7:$H$1430,MATCH(B68,Historical!$B$7:$B$1446,0)))^(1/5)-1)*100)</f>
        <v>3.3077918971311515</v>
      </c>
      <c r="V68" s="759">
        <f>IF(INDEX(Historical!$O$7:$O$1430,MATCH(B68,Historical!$B$7:$B$1446,0))=0,"n/a",((INDEX(Historical!$C$7:$C$1437,MATCH(B68,Historical!$B$7:$B$1446,0))/INDEX(Historical!$O$7:$O$1430,MATCH(B68,Historical!$B$7:$B$1446,0)))^(1/10)-1)*100)</f>
        <v>3.0210592757476062</v>
      </c>
      <c r="W68" s="760">
        <f t="shared" si="3"/>
        <v>1.0949112861456811</v>
      </c>
      <c r="X68" s="761">
        <f t="shared" si="4"/>
        <v>5.5129864952185859</v>
      </c>
      <c r="Y68" s="721"/>
      <c r="Z68" s="702">
        <f t="shared" si="5"/>
        <v>98.408488063660471</v>
      </c>
      <c r="AA68" s="935">
        <f t="shared" si="6"/>
        <v>24.169761273209549</v>
      </c>
      <c r="AB68" s="639">
        <v>12</v>
      </c>
      <c r="AC68" s="916">
        <v>3.77</v>
      </c>
      <c r="AD68" s="916">
        <v>4.9800000000000004</v>
      </c>
      <c r="AE68" s="916">
        <v>2.71</v>
      </c>
      <c r="AF68" s="916">
        <v>1.47</v>
      </c>
      <c r="AG68" s="916">
        <v>6.2</v>
      </c>
      <c r="AH68" s="916">
        <v>-10.7</v>
      </c>
      <c r="AI68" s="916">
        <v>5.6099999999999994</v>
      </c>
      <c r="AJ68" s="916">
        <v>0.6</v>
      </c>
      <c r="AK68" s="916">
        <v>4.8599999999999994</v>
      </c>
      <c r="AL68" s="928">
        <v>66400</v>
      </c>
      <c r="AM68" s="922">
        <v>0.1</v>
      </c>
      <c r="AN68" s="916">
        <v>1.32</v>
      </c>
      <c r="AO68" s="802">
        <f t="shared" si="7"/>
        <v>-16.790415381346175</v>
      </c>
      <c r="AP68" s="803">
        <f t="shared" si="8"/>
        <v>7.3793458918633723</v>
      </c>
      <c r="AQ68" s="936">
        <f t="shared" si="9"/>
        <v>25.661890398389708</v>
      </c>
      <c r="AR68" s="702">
        <f>INDEX(Historical!$C$7:$C$1437,MATCH(B68,Historical!$B$7:$B$1446,0))*IF(AH68="n/a",1.03,IF(AH68&lt;0,1.01,IF(AH68&gt;10,1.1,(1+AH68/100))))</f>
        <v>3.6723600000000003</v>
      </c>
      <c r="AS68" s="935">
        <f t="shared" si="10"/>
        <v>3.8783793960000006</v>
      </c>
      <c r="AT68" s="935">
        <f t="shared" si="17"/>
        <v>4.0668686346456004</v>
      </c>
      <c r="AU68" s="935">
        <f t="shared" si="17"/>
        <v>4.2645184502893763</v>
      </c>
      <c r="AV68" s="935">
        <f t="shared" si="17"/>
        <v>4.4717740469734402</v>
      </c>
      <c r="AW68" s="702">
        <f t="shared" si="12"/>
        <v>20.353900527908419</v>
      </c>
      <c r="AX68" s="810">
        <f t="shared" si="13"/>
        <v>22.337467655737946</v>
      </c>
      <c r="AY68" s="991">
        <v>0.05</v>
      </c>
      <c r="AZ68" s="922">
        <v>26.63</v>
      </c>
      <c r="BA68" s="922">
        <v>-0.6</v>
      </c>
      <c r="BB68" s="922">
        <v>1.54</v>
      </c>
      <c r="BC68" s="922">
        <v>6.77</v>
      </c>
      <c r="BE68" s="664">
        <v>2005</v>
      </c>
      <c r="BF68" s="946" t="e">
        <f>#VALUE!</f>
        <v>#VALUE!</v>
      </c>
      <c r="BG68" s="931">
        <v>1.9</v>
      </c>
    </row>
    <row r="69" spans="1:59" ht="11.25" customHeight="1" x14ac:dyDescent="0.2">
      <c r="A69" s="609" t="s">
        <v>471</v>
      </c>
      <c r="B69" s="925" t="s">
        <v>472</v>
      </c>
      <c r="C69" s="988" t="s">
        <v>247</v>
      </c>
      <c r="D69" s="988" t="s">
        <v>4387</v>
      </c>
      <c r="E69" s="793">
        <v>13</v>
      </c>
      <c r="F69" s="526">
        <v>284</v>
      </c>
      <c r="G69" s="526" t="s">
        <v>106</v>
      </c>
      <c r="H69" s="526" t="s">
        <v>106</v>
      </c>
      <c r="I69" s="924">
        <v>42.77</v>
      </c>
      <c r="J69" s="702">
        <f t="shared" si="0"/>
        <v>3.5538929155950432</v>
      </c>
      <c r="K69" s="927">
        <v>0.38</v>
      </c>
      <c r="L69" s="639">
        <v>4</v>
      </c>
      <c r="M69" s="693">
        <f t="shared" si="1"/>
        <v>1.52</v>
      </c>
      <c r="N69" s="921" t="s">
        <v>289</v>
      </c>
      <c r="O69" s="795">
        <v>0.34</v>
      </c>
      <c r="P69" s="917">
        <v>42985</v>
      </c>
      <c r="Q69" s="917">
        <v>43006</v>
      </c>
      <c r="R69" s="693">
        <f t="shared" si="2"/>
        <v>11.764705882352935</v>
      </c>
      <c r="S69" s="759">
        <f>IF(INDEX(Historical!$D$7:$D$1437,MATCH(B69,Historical!$B$7:$B$1446,0))=0,"n/a",(INDEX(Historical!$C$7:$C$1437,MATCH(B69,Historical!$B$7:$B$1446,0))/INDEX(Historical!$D$7:$D$1437,MATCH(B69,Historical!$B$7:$B$1446,0))-1)*100)</f>
        <v>5.555555555555558</v>
      </c>
      <c r="T69" s="759">
        <f>IF(INDEX(Historical!$F$7:$F$1430,MATCH(B69,Historical!$B$7:$B$1446,0))=0,"n/a",((INDEX(Historical!$C$7:$C$1437,MATCH(B69,Historical!$B$7:$B$1446,0))/INDEX(Historical!$F$7:$F$1430,MATCH(B69,Historical!$B$7:$B$1446,0)))^(1/3)-1)*100)</f>
        <v>8.1983855523197757</v>
      </c>
      <c r="U69" s="759">
        <f>IF(INDEX(Historical!$H$7:$H$1430,MATCH(B69,Historical!$B$7:$B$1446,0))=0,"n/a",((INDEX(Historical!$C$7:$C$1437,MATCH(B69,Historical!$B$7:$B$1446,0))/INDEX(Historical!$H$7:$H$1430,MATCH(B69,Historical!$B$7:$B$1446,0)))^(1/5)-1)*100)</f>
        <v>11.550670014054099</v>
      </c>
      <c r="V69" s="759">
        <f>IF(INDEX(Historical!$O$7:$O$1430,MATCH(B69,Historical!$B$7:$B$1446,0))=0,"n/a",((INDEX(Historical!$C$7:$C$1437,MATCH(B69,Historical!$B$7:$B$1446,0))/INDEX(Historical!$O$7:$O$1430,MATCH(B69,Historical!$B$7:$B$1446,0)))^(1/10)-1)*100)</f>
        <v>13.19808794496533</v>
      </c>
      <c r="W69" s="760">
        <f t="shared" si="3"/>
        <v>0.8751775304285897</v>
      </c>
      <c r="X69" s="761">
        <f t="shared" si="4"/>
        <v>2.0626196453668033</v>
      </c>
      <c r="Y69" s="925" t="s">
        <v>4436</v>
      </c>
      <c r="Z69" s="702">
        <f t="shared" si="5"/>
        <v>43.678160919540232</v>
      </c>
      <c r="AA69" s="935">
        <f t="shared" si="6"/>
        <v>12.290229885057473</v>
      </c>
      <c r="AB69" s="639">
        <v>6</v>
      </c>
      <c r="AC69" s="916">
        <v>3.48</v>
      </c>
      <c r="AD69" s="916">
        <v>2.06</v>
      </c>
      <c r="AE69" s="916">
        <v>0.49</v>
      </c>
      <c r="AF69" s="918" t="s">
        <v>137</v>
      </c>
      <c r="AG69" s="918">
        <v>-19.900000000000002</v>
      </c>
      <c r="AH69" s="916">
        <v>-1.5</v>
      </c>
      <c r="AI69" s="916">
        <v>4.42</v>
      </c>
      <c r="AJ69" s="916">
        <v>5.6000000000000005</v>
      </c>
      <c r="AK69" s="916">
        <v>5.9700000000000006</v>
      </c>
      <c r="AL69" s="928">
        <v>1570</v>
      </c>
      <c r="AM69" s="922">
        <v>1.2</v>
      </c>
      <c r="AN69" s="916" t="s">
        <v>137</v>
      </c>
      <c r="AO69" s="802">
        <f t="shared" si="7"/>
        <v>2.8143330445916686</v>
      </c>
      <c r="AP69" s="803">
        <f t="shared" si="8"/>
        <v>15.104562929649141</v>
      </c>
      <c r="AQ69" s="936" t="str">
        <f t="shared" si="9"/>
        <v>n/a</v>
      </c>
      <c r="AR69" s="702">
        <f>INDEX(Historical!$C$7:$C$1437,MATCH(B69,Historical!$B$7:$B$1446,0))*IF(AH69="n/a",1.03,IF(AH69&lt;0,1.01,IF(AH69&gt;10,1.1,(1+AH69/100))))</f>
        <v>1.5352000000000001</v>
      </c>
      <c r="AS69" s="935">
        <f t="shared" si="10"/>
        <v>1.6030558400000001</v>
      </c>
      <c r="AT69" s="935">
        <f t="shared" si="17"/>
        <v>1.6987582736480002</v>
      </c>
      <c r="AU69" s="935">
        <f t="shared" si="17"/>
        <v>1.8001741425847859</v>
      </c>
      <c r="AV69" s="935">
        <f t="shared" si="17"/>
        <v>1.9076445388970977</v>
      </c>
      <c r="AW69" s="702">
        <f t="shared" si="12"/>
        <v>8.5448327951298833</v>
      </c>
      <c r="AX69" s="810">
        <f t="shared" si="13"/>
        <v>19.978566273392289</v>
      </c>
      <c r="AY69" s="991">
        <v>0.14000000000000001</v>
      </c>
      <c r="AZ69" s="922">
        <v>6.16</v>
      </c>
      <c r="BA69" s="922">
        <v>-21</v>
      </c>
      <c r="BB69" s="922">
        <v>-2.5100000000000002</v>
      </c>
      <c r="BC69" s="922">
        <v>-7.08</v>
      </c>
      <c r="BE69" s="664">
        <v>2006</v>
      </c>
      <c r="BF69" s="946" t="e">
        <f>#VALUE!</f>
        <v>#VALUE!</v>
      </c>
      <c r="BG69" s="931">
        <v>11.4</v>
      </c>
    </row>
    <row r="70" spans="1:59" s="838" customFormat="1" ht="11.25" customHeight="1" x14ac:dyDescent="0.2">
      <c r="A70" s="697" t="s">
        <v>552</v>
      </c>
      <c r="B70" s="846" t="s">
        <v>553</v>
      </c>
      <c r="C70" s="988" t="s">
        <v>108</v>
      </c>
      <c r="D70" s="988" t="s">
        <v>4373</v>
      </c>
      <c r="E70" s="818">
        <v>19</v>
      </c>
      <c r="F70" s="526">
        <v>170</v>
      </c>
      <c r="G70" s="1171" t="s">
        <v>106</v>
      </c>
      <c r="H70" s="1171" t="s">
        <v>106</v>
      </c>
      <c r="I70" s="831">
        <v>17</v>
      </c>
      <c r="J70" s="820">
        <f t="shared" si="0"/>
        <v>2.1764705882352939</v>
      </c>
      <c r="K70" s="844">
        <v>9.2499999999999999E-2</v>
      </c>
      <c r="L70" s="822">
        <v>4</v>
      </c>
      <c r="M70" s="823">
        <f t="shared" si="1"/>
        <v>0.37</v>
      </c>
      <c r="N70" s="824" t="s">
        <v>119</v>
      </c>
      <c r="O70" s="845">
        <v>0.09</v>
      </c>
      <c r="P70" s="826">
        <v>43328</v>
      </c>
      <c r="Q70" s="826">
        <v>43350</v>
      </c>
      <c r="R70" s="823">
        <f t="shared" si="2"/>
        <v>2.7777777777777803</v>
      </c>
      <c r="S70" s="759">
        <f>IF(INDEX(Historical!$D$7:$D$1437,MATCH(B70,Historical!$B$7:$B$1446,0))=0,"n/a",(INDEX(Historical!$C$7:$C$1437,MATCH(B70,Historical!$B$7:$B$1446,0))/INDEX(Historical!$D$7:$D$1437,MATCH(B70,Historical!$B$7:$B$1446,0))-1)*100)</f>
        <v>7.3529411764706065</v>
      </c>
      <c r="T70" s="759">
        <f>IF(INDEX(Historical!$F$7:$F$1430,MATCH(B70,Historical!$B$7:$B$1446,0))=0,"n/a",((INDEX(Historical!$C$7:$C$1437,MATCH(B70,Historical!$B$7:$B$1446,0))/INDEX(Historical!$F$7:$F$1430,MATCH(B70,Historical!$B$7:$B$1446,0)))^(1/3)-1)*100)</f>
        <v>6.1689873505176962</v>
      </c>
      <c r="U70" s="759">
        <f>IF(INDEX(Historical!$H$7:$H$1430,MATCH(B70,Historical!$B$7:$B$1446,0))=0,"n/a",((INDEX(Historical!$C$7:$C$1437,MATCH(B70,Historical!$B$7:$B$1446,0))/INDEX(Historical!$H$7:$H$1430,MATCH(B70,Historical!$B$7:$B$1446,0)))^(1/5)-1)*100)</f>
        <v>4.798284694844579</v>
      </c>
      <c r="V70" s="759">
        <f>IF(INDEX(Historical!$O$7:$O$1430,MATCH(B70,Historical!$B$7:$B$1446,0))=0,"n/a",((INDEX(Historical!$C$7:$C$1437,MATCH(B70,Historical!$B$7:$B$1446,0))/INDEX(Historical!$O$7:$O$1430,MATCH(B70,Historical!$B$7:$B$1446,0)))^(1/10)-1)*100)</f>
        <v>3.4265040720800943</v>
      </c>
      <c r="W70" s="827">
        <f t="shared" si="3"/>
        <v>1.4003440807037277</v>
      </c>
      <c r="X70" s="828">
        <f t="shared" si="4"/>
        <v>0.36909882268035221</v>
      </c>
      <c r="Y70" s="843"/>
      <c r="Z70" s="820">
        <f t="shared" si="5"/>
        <v>41.111111111111107</v>
      </c>
      <c r="AA70" s="830">
        <f t="shared" si="6"/>
        <v>18.888888888888889</v>
      </c>
      <c r="AB70" s="822">
        <v>6</v>
      </c>
      <c r="AC70" s="831">
        <v>0.9</v>
      </c>
      <c r="AD70" s="831">
        <v>1.88</v>
      </c>
      <c r="AE70" s="831">
        <v>3.15</v>
      </c>
      <c r="AF70" s="840">
        <v>0.98</v>
      </c>
      <c r="AG70" s="831">
        <v>4.3999999999999995</v>
      </c>
      <c r="AH70" s="831">
        <v>-22.2</v>
      </c>
      <c r="AI70" s="831">
        <v>12.31</v>
      </c>
      <c r="AJ70" s="831">
        <v>13</v>
      </c>
      <c r="AK70" s="831">
        <v>10</v>
      </c>
      <c r="AL70" s="832">
        <v>109.65</v>
      </c>
      <c r="AM70" s="833">
        <v>7.3</v>
      </c>
      <c r="AN70" s="831">
        <v>0.26</v>
      </c>
      <c r="AO70" s="834">
        <f t="shared" si="7"/>
        <v>-11.914133605809017</v>
      </c>
      <c r="AP70" s="835">
        <f t="shared" si="8"/>
        <v>6.9747552830798725</v>
      </c>
      <c r="AQ70" s="836">
        <f t="shared" si="9"/>
        <v>-9.2963038579619965</v>
      </c>
      <c r="AR70" s="702">
        <f>INDEX(Historical!$C$7:$C$1437,MATCH(B70,Historical!$B$7:$B$1446,0))*IF(AH70="n/a",1.03,IF(AH70&lt;0,1.01,IF(AH70&gt;10,1.1,(1+AH70/100))))</f>
        <v>0.36864999999999998</v>
      </c>
      <c r="AS70" s="830">
        <f t="shared" si="10"/>
        <v>0.40551500000000001</v>
      </c>
      <c r="AT70" s="830">
        <f t="shared" si="17"/>
        <v>0.44606650000000003</v>
      </c>
      <c r="AU70" s="830">
        <f t="shared" si="17"/>
        <v>0.49067315000000006</v>
      </c>
      <c r="AV70" s="830">
        <f t="shared" si="17"/>
        <v>0.53974046500000006</v>
      </c>
      <c r="AW70" s="820">
        <f t="shared" si="12"/>
        <v>2.2506451150000002</v>
      </c>
      <c r="AX70" s="837">
        <f t="shared" si="13"/>
        <v>13.239088911764707</v>
      </c>
      <c r="AY70" s="992">
        <v>0.44</v>
      </c>
      <c r="AZ70" s="833">
        <v>19.72</v>
      </c>
      <c r="BA70" s="833">
        <v>-15</v>
      </c>
      <c r="BB70" s="833">
        <v>-1.32</v>
      </c>
      <c r="BC70" s="833">
        <v>-4.1300000000000008</v>
      </c>
      <c r="BD70" s="961"/>
      <c r="BE70" s="664">
        <v>2000</v>
      </c>
      <c r="BF70" s="946" t="e">
        <f>#VALUE!</f>
        <v>#VALUE!</v>
      </c>
      <c r="BG70" s="893">
        <v>0.5</v>
      </c>
    </row>
    <row r="71" spans="1:59" ht="11.25" customHeight="1" x14ac:dyDescent="0.2">
      <c r="A71" s="609" t="s">
        <v>554</v>
      </c>
      <c r="B71" s="925" t="s">
        <v>555</v>
      </c>
      <c r="C71" s="988" t="s">
        <v>131</v>
      </c>
      <c r="D71" s="988" t="s">
        <v>4363</v>
      </c>
      <c r="E71" s="792">
        <v>16</v>
      </c>
      <c r="F71" s="526">
        <v>223</v>
      </c>
      <c r="G71" s="526" t="s">
        <v>37</v>
      </c>
      <c r="H71" s="526" t="s">
        <v>37</v>
      </c>
      <c r="I71" s="924">
        <v>63.77</v>
      </c>
      <c r="J71" s="702">
        <f t="shared" ref="J71:J134" si="18">(M71/I71)*100</f>
        <v>3.8419319429198682</v>
      </c>
      <c r="K71" s="927">
        <v>0.61250000000000004</v>
      </c>
      <c r="L71" s="639">
        <v>4</v>
      </c>
      <c r="M71" s="693">
        <f t="shared" ref="M71:M134" si="19">K71*L71</f>
        <v>2.4500000000000002</v>
      </c>
      <c r="N71" s="921" t="s">
        <v>161</v>
      </c>
      <c r="O71" s="795">
        <v>0.60499999999999998</v>
      </c>
      <c r="P71" s="915">
        <v>43462</v>
      </c>
      <c r="Q71" s="915">
        <v>43496</v>
      </c>
      <c r="R71" s="693">
        <f t="shared" ref="R71:R134" si="20">(K71-O71)/O71*100</f>
        <v>1.2396694214876136</v>
      </c>
      <c r="S71" s="759">
        <f>IF(INDEX(Historical!$D$7:$D$1437,MATCH(B71,Historical!$B$7:$B$1446,0))=0,"n/a",(INDEX(Historical!$C$7:$C$1437,MATCH(B71,Historical!$B$7:$B$1446,0))/INDEX(Historical!$D$7:$D$1437,MATCH(B71,Historical!$B$7:$B$1446,0))-1)*100)</f>
        <v>11.520737327188947</v>
      </c>
      <c r="T71" s="759">
        <f>IF(INDEX(Historical!$F$7:$F$1430,MATCH(B71,Historical!$B$7:$B$1446,0))=0,"n/a",((INDEX(Historical!$C$7:$C$1437,MATCH(B71,Historical!$B$7:$B$1446,0))/INDEX(Historical!$F$7:$F$1430,MATCH(B71,Historical!$B$7:$B$1446,0)))^(1/3)-1)*100)</f>
        <v>13.161743899720291</v>
      </c>
      <c r="U71" s="759">
        <f>IF(INDEX(Historical!$H$7:$H$1430,MATCH(B71,Historical!$B$7:$B$1446,0))=0,"n/a",((INDEX(Historical!$C$7:$C$1437,MATCH(B71,Historical!$B$7:$B$1446,0))/INDEX(Historical!$H$7:$H$1430,MATCH(B71,Historical!$B$7:$B$1446,0)))^(1/5)-1)*100)</f>
        <v>12.381886858923451</v>
      </c>
      <c r="V71" s="759">
        <f>IF(INDEX(Historical!$O$7:$O$1430,MATCH(B71,Historical!$B$7:$B$1446,0))=0,"n/a",((INDEX(Historical!$C$7:$C$1437,MATCH(B71,Historical!$B$7:$B$1446,0))/INDEX(Historical!$O$7:$O$1430,MATCH(B71,Historical!$B$7:$B$1446,0)))^(1/10)-1)*100)</f>
        <v>7.0891702396578271</v>
      </c>
      <c r="W71" s="760">
        <f t="shared" ref="W71:W134" si="21">IF(OR(U71&lt;=0,U71="n/a",V71&lt;=0,V71="n/a"),"n/a",U71/V71)</f>
        <v>1.7465918351991907</v>
      </c>
      <c r="X71" s="761" t="str">
        <f t="shared" ref="X71:X134" si="22">IF(OR(AJ71&lt;=0,AJ71="n/a",U71&lt;=0,U71="n/a"),"n/a",U71/AJ71)</f>
        <v>n/a</v>
      </c>
      <c r="Y71" s="710"/>
      <c r="Z71" s="702" t="str">
        <f t="shared" ref="Z71:Z134" si="23">IF(OR(AC71&lt;0.01,AC71="n/a"),"n/a",M71/AC71*100)</f>
        <v>n/a</v>
      </c>
      <c r="AA71" s="935" t="str">
        <f t="shared" ref="AA71:AA134" si="24">IF(OR(AC71&lt;0.01,AC71="n/a"),"n/a",I71/AC71)</f>
        <v>n/a</v>
      </c>
      <c r="AB71" s="639">
        <v>12</v>
      </c>
      <c r="AC71" s="916">
        <v>-1.41</v>
      </c>
      <c r="AD71" s="916" t="s">
        <v>137</v>
      </c>
      <c r="AE71" s="916">
        <v>1.64</v>
      </c>
      <c r="AF71" s="916">
        <v>1.99</v>
      </c>
      <c r="AG71" s="916">
        <v>-3.6999999999999997</v>
      </c>
      <c r="AH71" s="918">
        <v>-144.6</v>
      </c>
      <c r="AI71" s="918">
        <v>5.9499999999999993</v>
      </c>
      <c r="AJ71" s="916">
        <v>-20.3</v>
      </c>
      <c r="AK71" s="916">
        <v>4.79</v>
      </c>
      <c r="AL71" s="928">
        <v>20780</v>
      </c>
      <c r="AM71" s="922">
        <v>0.06</v>
      </c>
      <c r="AN71" s="916">
        <v>1.48</v>
      </c>
      <c r="AO71" s="802" t="str">
        <f t="shared" ref="AO71:AO134" si="25">IF(U71="n/a","n/a",IF(AA71&lt;0,"n/a",IF(AA71="n/a","n/a",J71+U71-AA71)))</f>
        <v>n/a</v>
      </c>
      <c r="AP71" s="803">
        <f t="shared" ref="AP71:AP134" si="26">IF(U71="n/a","n/a",J71+U71)</f>
        <v>16.223818801843318</v>
      </c>
      <c r="AQ71" s="936" t="str">
        <f t="shared" ref="AQ71:AQ134" si="27">IF(OR(AC71&lt;0.01,AF71="n/a"),"n/a",(I71/SQRT(22.5*AC71*(I71/AF71))-1)*100)</f>
        <v>n/a</v>
      </c>
      <c r="AR71" s="702">
        <f>INDEX(Historical!$C$7:$C$1437,MATCH(B71,Historical!$B$7:$B$1446,0))*IF(AH71="n/a",1.03,IF(AH71&lt;0,1.01,IF(AH71&gt;10,1.1,(1+AH71/100))))</f>
        <v>2.4441999999999999</v>
      </c>
      <c r="AS71" s="935">
        <f t="shared" ref="AS71:AS134" si="28">IF($AI71="n/a",1.03*AR71,IF($AI71&lt;0,1.01*AR71,IF($AI71&gt;10,1.1*AR71,(1+$AI71/100)*AR71)))</f>
        <v>2.5896298999999998</v>
      </c>
      <c r="AT71" s="935">
        <f t="shared" si="17"/>
        <v>2.71367317221</v>
      </c>
      <c r="AU71" s="935">
        <f t="shared" si="17"/>
        <v>2.8436581171588591</v>
      </c>
      <c r="AV71" s="935">
        <f t="shared" si="17"/>
        <v>2.9798693409707684</v>
      </c>
      <c r="AW71" s="702">
        <f t="shared" ref="AW71:AW134" si="29">SUM(AR71:AV71)</f>
        <v>13.571030530339627</v>
      </c>
      <c r="AX71" s="810">
        <f t="shared" ref="AX71:AX134" si="30">AW71/I71*100</f>
        <v>21.281214568511253</v>
      </c>
      <c r="AY71" s="991">
        <v>-0.02</v>
      </c>
      <c r="AZ71" s="922">
        <v>40.150000000000006</v>
      </c>
      <c r="BA71" s="922">
        <v>-10.18</v>
      </c>
      <c r="BB71" s="922">
        <v>1.22</v>
      </c>
      <c r="BC71" s="922">
        <v>1.32</v>
      </c>
      <c r="BE71" s="664">
        <v>2004</v>
      </c>
      <c r="BF71" s="946" t="e">
        <f t="shared" ref="BF71" si="31">#VALUE!</f>
        <v>#VALUE!</v>
      </c>
      <c r="BG71" s="931">
        <v>-0.8</v>
      </c>
    </row>
    <row r="72" spans="1:59" ht="11.25" customHeight="1" x14ac:dyDescent="0.2">
      <c r="A72" s="609" t="s">
        <v>568</v>
      </c>
      <c r="B72" s="925" t="s">
        <v>569</v>
      </c>
      <c r="C72" s="988" t="s">
        <v>4353</v>
      </c>
      <c r="D72" s="988" t="s">
        <v>4354</v>
      </c>
      <c r="E72" s="792">
        <v>15</v>
      </c>
      <c r="F72" s="526">
        <v>258</v>
      </c>
      <c r="G72" s="526" t="s">
        <v>37</v>
      </c>
      <c r="H72" s="526" t="s">
        <v>37</v>
      </c>
      <c r="I72" s="924">
        <v>116.7</v>
      </c>
      <c r="J72" s="702">
        <f t="shared" si="18"/>
        <v>2.0994001713796058</v>
      </c>
      <c r="K72" s="927">
        <v>0.61250000000000004</v>
      </c>
      <c r="L72" s="639">
        <v>4</v>
      </c>
      <c r="M72" s="693">
        <f t="shared" si="19"/>
        <v>2.4500000000000002</v>
      </c>
      <c r="N72" s="921" t="s">
        <v>241</v>
      </c>
      <c r="O72" s="795">
        <v>0.55000000000000004</v>
      </c>
      <c r="P72" s="915">
        <v>43552</v>
      </c>
      <c r="Q72" s="915">
        <v>43567</v>
      </c>
      <c r="R72" s="693">
        <f t="shared" si="20"/>
        <v>11.363636363636363</v>
      </c>
      <c r="S72" s="759">
        <f>IF(INDEX(Historical!$D$7:$D$1437,MATCH(B72,Historical!$B$7:$B$1446,0))=0,"n/a",(INDEX(Historical!$C$7:$C$1437,MATCH(B72,Historical!$B$7:$B$1446,0))/INDEX(Historical!$D$7:$D$1437,MATCH(B72,Historical!$B$7:$B$1446,0))-1)*100)</f>
        <v>13.271523178807954</v>
      </c>
      <c r="T72" s="759">
        <f>IF(INDEX(Historical!$F$7:$F$1430,MATCH(B72,Historical!$B$7:$B$1446,0))=0,"n/a",((INDEX(Historical!$C$7:$C$1437,MATCH(B72,Historical!$B$7:$B$1446,0))/INDEX(Historical!$F$7:$F$1430,MATCH(B72,Historical!$B$7:$B$1446,0)))^(1/3)-1)*100)</f>
        <v>13.818598300523499</v>
      </c>
      <c r="U72" s="759">
        <f>IF(INDEX(Historical!$H$7:$H$1430,MATCH(B72,Historical!$B$7:$B$1446,0))=0,"n/a",((INDEX(Historical!$C$7:$C$1437,MATCH(B72,Historical!$B$7:$B$1446,0))/INDEX(Historical!$H$7:$H$1430,MATCH(B72,Historical!$B$7:$B$1446,0)))^(1/5)-1)*100)</f>
        <v>17.154559943705429</v>
      </c>
      <c r="V72" s="759">
        <f>IF(INDEX(Historical!$O$7:$O$1430,MATCH(B72,Historical!$B$7:$B$1446,0))=0,"n/a",((INDEX(Historical!$C$7:$C$1437,MATCH(B72,Historical!$B$7:$B$1446,0))/INDEX(Historical!$O$7:$O$1430,MATCH(B72,Historical!$B$7:$B$1446,0)))^(1/10)-1)*100)</f>
        <v>19.013888043472061</v>
      </c>
      <c r="W72" s="760">
        <f t="shared" si="21"/>
        <v>0.90221210435679489</v>
      </c>
      <c r="X72" s="761">
        <f t="shared" si="22"/>
        <v>0.69733983510997677</v>
      </c>
      <c r="Y72" s="716"/>
      <c r="Z72" s="702">
        <f t="shared" si="23"/>
        <v>87.813620071684596</v>
      </c>
      <c r="AA72" s="935">
        <f t="shared" si="24"/>
        <v>41.827956989247312</v>
      </c>
      <c r="AB72" s="639">
        <v>12</v>
      </c>
      <c r="AC72" s="916">
        <v>2.79</v>
      </c>
      <c r="AD72" s="916">
        <v>3.61</v>
      </c>
      <c r="AE72" s="916">
        <v>10.54</v>
      </c>
      <c r="AF72" s="916">
        <v>9.32</v>
      </c>
      <c r="AG72" s="916">
        <v>19.3</v>
      </c>
      <c r="AH72" s="916">
        <v>3.1</v>
      </c>
      <c r="AI72" s="916">
        <v>-12.07</v>
      </c>
      <c r="AJ72" s="916">
        <v>24.6</v>
      </c>
      <c r="AK72" s="916">
        <v>11.600000000000001</v>
      </c>
      <c r="AL72" s="928">
        <v>10430</v>
      </c>
      <c r="AM72" s="922">
        <v>1.6</v>
      </c>
      <c r="AN72" s="916">
        <v>2.09</v>
      </c>
      <c r="AO72" s="802">
        <f t="shared" si="25"/>
        <v>-22.573996874162276</v>
      </c>
      <c r="AP72" s="803">
        <f t="shared" si="26"/>
        <v>19.253960115085036</v>
      </c>
      <c r="AQ72" s="936">
        <f t="shared" si="27"/>
        <v>316.24595247403374</v>
      </c>
      <c r="AR72" s="702">
        <f>INDEX(Historical!$C$7:$C$1437,MATCH(B72,Historical!$B$7:$B$1446,0))*IF(AH72="n/a",1.03,IF(AH72&lt;0,1.01,IF(AH72&gt;10,1.1,(1+AH72/100))))</f>
        <v>2.2042779999999995</v>
      </c>
      <c r="AS72" s="935">
        <f t="shared" si="28"/>
        <v>2.2263207799999996</v>
      </c>
      <c r="AT72" s="935">
        <f t="shared" si="17"/>
        <v>2.4489528579999997</v>
      </c>
      <c r="AU72" s="935">
        <f t="shared" si="17"/>
        <v>2.6938481437999999</v>
      </c>
      <c r="AV72" s="935">
        <f t="shared" si="17"/>
        <v>2.9632329581800003</v>
      </c>
      <c r="AW72" s="702">
        <f t="shared" si="29"/>
        <v>12.53663273998</v>
      </c>
      <c r="AX72" s="810">
        <f t="shared" si="30"/>
        <v>10.742615886872322</v>
      </c>
      <c r="AY72" s="991">
        <v>0.37</v>
      </c>
      <c r="AZ72" s="922">
        <v>35.75</v>
      </c>
      <c r="BA72" s="922">
        <v>-0.54999999999999993</v>
      </c>
      <c r="BB72" s="922">
        <v>3.3000000000000003</v>
      </c>
      <c r="BC72" s="922">
        <v>15.6</v>
      </c>
      <c r="BE72" s="664">
        <v>2005</v>
      </c>
      <c r="BF72" s="946" t="e">
        <f>#VALUE!</f>
        <v>#VALUE!</v>
      </c>
      <c r="BG72" s="931">
        <v>5.5</v>
      </c>
    </row>
    <row r="73" spans="1:59" ht="11.25" customHeight="1" x14ac:dyDescent="0.2">
      <c r="A73" s="609" t="s">
        <v>556</v>
      </c>
      <c r="B73" s="925" t="s">
        <v>557</v>
      </c>
      <c r="C73" s="988" t="s">
        <v>179</v>
      </c>
      <c r="D73" s="988" t="s">
        <v>4371</v>
      </c>
      <c r="E73" s="792">
        <v>23</v>
      </c>
      <c r="F73" s="526">
        <v>149</v>
      </c>
      <c r="G73" s="526" t="s">
        <v>37</v>
      </c>
      <c r="H73" s="526" t="s">
        <v>37</v>
      </c>
      <c r="I73" s="916">
        <v>36.94</v>
      </c>
      <c r="J73" s="702">
        <f t="shared" si="18"/>
        <v>6.0638873849485666</v>
      </c>
      <c r="K73" s="933">
        <v>0.56000000000000005</v>
      </c>
      <c r="L73" s="639">
        <v>4</v>
      </c>
      <c r="M73" s="693">
        <f t="shared" si="19"/>
        <v>2.2400000000000002</v>
      </c>
      <c r="N73" s="921" t="s">
        <v>119</v>
      </c>
      <c r="O73" s="796">
        <v>0.51</v>
      </c>
      <c r="P73" s="915">
        <v>43510</v>
      </c>
      <c r="Q73" s="915">
        <v>43525</v>
      </c>
      <c r="R73" s="693">
        <f t="shared" si="20"/>
        <v>9.8039215686274588</v>
      </c>
      <c r="S73" s="759">
        <f>IF(INDEX(Historical!$D$7:$D$1437,MATCH(B73,Historical!$B$7:$B$1446,0))=0,"n/a",(INDEX(Historical!$C$7:$C$1437,MATCH(B73,Historical!$B$7:$B$1446,0))/INDEX(Historical!$D$7:$D$1437,MATCH(B73,Historical!$B$7:$B$1446,0))-1)*100)</f>
        <v>11.368859677384702</v>
      </c>
      <c r="T73" s="759">
        <f>IF(INDEX(Historical!$F$7:$F$1430,MATCH(B73,Historical!$B$7:$B$1446,0))=0,"n/a",((INDEX(Historical!$C$7:$C$1437,MATCH(B73,Historical!$B$7:$B$1446,0))/INDEX(Historical!$F$7:$F$1430,MATCH(B73,Historical!$B$7:$B$1446,0)))^(1/3)-1)*100)</f>
        <v>12.168230714720686</v>
      </c>
      <c r="U73" s="759">
        <f>IF(INDEX(Historical!$H$7:$H$1430,MATCH(B73,Historical!$B$7:$B$1446,0))=0,"n/a",((INDEX(Historical!$C$7:$C$1437,MATCH(B73,Historical!$B$7:$B$1446,0))/INDEX(Historical!$H$7:$H$1430,MATCH(B73,Historical!$B$7:$B$1446,0)))^(1/5)-1)*100)</f>
        <v>10.906769740699062</v>
      </c>
      <c r="V73" s="759">
        <f>IF(INDEX(Historical!$O$7:$O$1430,MATCH(B73,Historical!$B$7:$B$1446,0))=0,"n/a",((INDEX(Historical!$C$7:$C$1437,MATCH(B73,Historical!$B$7:$B$1446,0))/INDEX(Historical!$O$7:$O$1430,MATCH(B73,Historical!$B$7:$B$1446,0)))^(1/10)-1)*100)</f>
        <v>12.752876686943848</v>
      </c>
      <c r="W73" s="760">
        <f t="shared" si="21"/>
        <v>0.85523995945677145</v>
      </c>
      <c r="X73" s="761">
        <f t="shared" si="22"/>
        <v>0.4980260155570348</v>
      </c>
      <c r="Y73" s="926" t="s">
        <v>490</v>
      </c>
      <c r="Z73" s="702">
        <f t="shared" si="23"/>
        <v>209.34579439252337</v>
      </c>
      <c r="AA73" s="935">
        <f t="shared" si="24"/>
        <v>34.523364485981304</v>
      </c>
      <c r="AB73" s="639">
        <v>12</v>
      </c>
      <c r="AC73" s="916">
        <v>1.07</v>
      </c>
      <c r="AD73" s="916">
        <v>4.68</v>
      </c>
      <c r="AE73" s="916">
        <v>2.2000000000000002</v>
      </c>
      <c r="AF73" s="916">
        <v>1.46</v>
      </c>
      <c r="AG73" s="916">
        <v>4.5</v>
      </c>
      <c r="AH73" s="918">
        <v>360.59999999999997</v>
      </c>
      <c r="AI73" s="918">
        <v>11.04</v>
      </c>
      <c r="AJ73" s="916">
        <v>21.9</v>
      </c>
      <c r="AK73" s="916">
        <v>7.3800000000000008</v>
      </c>
      <c r="AL73" s="928">
        <v>75650</v>
      </c>
      <c r="AM73" s="922">
        <v>9.1999999999999993</v>
      </c>
      <c r="AN73" s="916">
        <v>1.05</v>
      </c>
      <c r="AO73" s="802">
        <f t="shared" si="25"/>
        <v>-17.552707360333677</v>
      </c>
      <c r="AP73" s="803">
        <f t="shared" si="26"/>
        <v>16.970657125647627</v>
      </c>
      <c r="AQ73" s="936">
        <f t="shared" si="27"/>
        <v>49.67240100303907</v>
      </c>
      <c r="AR73" s="702">
        <f>INDEX(Historical!$C$7:$C$1437,MATCH(B73,Historical!$B$7:$B$1446,0))*IF(AH73="n/a",1.03,IF(AH73&lt;0,1.01,IF(AH73&gt;10,1.1,(1+AH73/100))))</f>
        <v>2.2814000000000001</v>
      </c>
      <c r="AS73" s="935">
        <f t="shared" si="28"/>
        <v>2.5095400000000003</v>
      </c>
      <c r="AT73" s="935">
        <f t="shared" si="17"/>
        <v>2.6947440520000008</v>
      </c>
      <c r="AU73" s="935">
        <f t="shared" si="17"/>
        <v>2.8936161630376009</v>
      </c>
      <c r="AV73" s="935">
        <f t="shared" si="17"/>
        <v>3.1071650358697762</v>
      </c>
      <c r="AW73" s="702">
        <f t="shared" si="29"/>
        <v>13.486465250907379</v>
      </c>
      <c r="AX73" s="810">
        <f t="shared" si="30"/>
        <v>36.509110045769845</v>
      </c>
      <c r="AY73" s="991">
        <v>0.7</v>
      </c>
      <c r="AZ73" s="922">
        <v>28.17</v>
      </c>
      <c r="BA73" s="922">
        <v>-2.69</v>
      </c>
      <c r="BB73" s="922">
        <v>0.31</v>
      </c>
      <c r="BC73" s="922">
        <v>6.77</v>
      </c>
      <c r="BE73" s="664">
        <v>1997</v>
      </c>
      <c r="BF73" s="946" t="e">
        <f>#VALUE!</f>
        <v>#VALUE!</v>
      </c>
      <c r="BG73" s="931">
        <v>1.5</v>
      </c>
    </row>
    <row r="74" spans="1:59" ht="11.25" customHeight="1" x14ac:dyDescent="0.2">
      <c r="A74" s="609" t="s">
        <v>561</v>
      </c>
      <c r="B74" s="925" t="s">
        <v>562</v>
      </c>
      <c r="C74" s="988" t="s">
        <v>154</v>
      </c>
      <c r="D74" s="988" t="s">
        <v>4355</v>
      </c>
      <c r="E74" s="792">
        <v>12</v>
      </c>
      <c r="F74" s="526">
        <v>300</v>
      </c>
      <c r="G74" s="526" t="s">
        <v>106</v>
      </c>
      <c r="H74" s="526" t="s">
        <v>106</v>
      </c>
      <c r="I74" s="924">
        <v>51.52</v>
      </c>
      <c r="J74" s="702">
        <f t="shared" si="18"/>
        <v>0.36878881987577639</v>
      </c>
      <c r="K74" s="927">
        <v>4.7500000000000001E-2</v>
      </c>
      <c r="L74" s="639">
        <v>4</v>
      </c>
      <c r="M74" s="693">
        <f t="shared" si="19"/>
        <v>0.19</v>
      </c>
      <c r="N74" s="921" t="s">
        <v>161</v>
      </c>
      <c r="O74" s="795">
        <v>4.4999999999999998E-2</v>
      </c>
      <c r="P74" s="915">
        <v>43462</v>
      </c>
      <c r="Q74" s="915">
        <v>43496</v>
      </c>
      <c r="R74" s="693">
        <f t="shared" si="20"/>
        <v>5.5555555555555607</v>
      </c>
      <c r="S74" s="759">
        <f>IF(INDEX(Historical!$D$7:$D$1437,MATCH(B74,Historical!$B$7:$B$1446,0))=0,"n/a",(INDEX(Historical!$C$7:$C$1437,MATCH(B74,Historical!$B$7:$B$1446,0))/INDEX(Historical!$D$7:$D$1437,MATCH(B74,Historical!$B$7:$B$1446,0))-1)*100)</f>
        <v>7.3529411764705843</v>
      </c>
      <c r="T74" s="759">
        <f>IF(INDEX(Historical!$F$7:$F$1430,MATCH(B74,Historical!$B$7:$B$1446,0))=0,"n/a",((INDEX(Historical!$C$7:$C$1437,MATCH(B74,Historical!$B$7:$B$1446,0))/INDEX(Historical!$F$7:$F$1430,MATCH(B74,Historical!$B$7:$B$1446,0)))^(1/3)-1)*100)</f>
        <v>6.7555682453010135</v>
      </c>
      <c r="U74" s="759">
        <f>IF(INDEX(Historical!$H$7:$H$1430,MATCH(B74,Historical!$B$7:$B$1446,0))=0,"n/a",((INDEX(Historical!$C$7:$C$1437,MATCH(B74,Historical!$B$7:$B$1446,0))/INDEX(Historical!$H$7:$H$1430,MATCH(B74,Historical!$B$7:$B$1446,0)))^(1/5)-1)*100)</f>
        <v>19.916129087035216</v>
      </c>
      <c r="V74" s="759">
        <f>IF(INDEX(Historical!$O$7:$O$1430,MATCH(B74,Historical!$B$7:$B$1446,0))=0,"n/a",((INDEX(Historical!$C$7:$C$1437,MATCH(B74,Historical!$B$7:$B$1446,0))/INDEX(Historical!$O$7:$O$1430,MATCH(B74,Historical!$B$7:$B$1446,0)))^(1/10)-1)*100)</f>
        <v>14.95401302466326</v>
      </c>
      <c r="W74" s="760">
        <f t="shared" si="21"/>
        <v>1.3318250461724268</v>
      </c>
      <c r="X74" s="761">
        <f t="shared" si="22"/>
        <v>0.82639539780229121</v>
      </c>
      <c r="Y74" s="710"/>
      <c r="Z74" s="702">
        <f t="shared" si="23"/>
        <v>11.176470588235295</v>
      </c>
      <c r="AA74" s="935">
        <f t="shared" si="24"/>
        <v>30.305882352941179</v>
      </c>
      <c r="AB74" s="639">
        <v>12</v>
      </c>
      <c r="AC74" s="916">
        <v>1.7</v>
      </c>
      <c r="AD74" s="916">
        <v>2.02</v>
      </c>
      <c r="AE74" s="916">
        <v>1.32</v>
      </c>
      <c r="AF74" s="916">
        <v>4.57</v>
      </c>
      <c r="AG74" s="916">
        <v>16.7</v>
      </c>
      <c r="AH74" s="916">
        <v>102.1</v>
      </c>
      <c r="AI74" s="916">
        <v>12.18</v>
      </c>
      <c r="AJ74" s="916">
        <v>24.099999999999998</v>
      </c>
      <c r="AK74" s="916">
        <v>15</v>
      </c>
      <c r="AL74" s="928">
        <v>2700</v>
      </c>
      <c r="AM74" s="922">
        <v>1.6</v>
      </c>
      <c r="AN74" s="916">
        <v>0.41</v>
      </c>
      <c r="AO74" s="802">
        <f t="shared" si="25"/>
        <v>-10.020964446030188</v>
      </c>
      <c r="AP74" s="803">
        <f t="shared" si="26"/>
        <v>20.284917906910991</v>
      </c>
      <c r="AQ74" s="936">
        <f t="shared" si="27"/>
        <v>148.10202413338948</v>
      </c>
      <c r="AR74" s="702">
        <f>INDEX(Historical!$C$7:$C$1437,MATCH(B74,Historical!$B$7:$B$1446,0))*IF(AH74="n/a",1.03,IF(AH74&lt;0,1.01,IF(AH74&gt;10,1.1,(1+AH74/100))))</f>
        <v>0.20075000000000001</v>
      </c>
      <c r="AS74" s="935">
        <f t="shared" si="28"/>
        <v>0.22082500000000002</v>
      </c>
      <c r="AT74" s="935">
        <f t="shared" si="17"/>
        <v>0.24290750000000005</v>
      </c>
      <c r="AU74" s="935">
        <f t="shared" si="17"/>
        <v>0.26719825000000008</v>
      </c>
      <c r="AV74" s="935">
        <f t="shared" si="17"/>
        <v>0.29391807500000011</v>
      </c>
      <c r="AW74" s="702">
        <f t="shared" si="29"/>
        <v>1.2255988250000003</v>
      </c>
      <c r="AX74" s="810">
        <f t="shared" si="30"/>
        <v>2.3788797069099381</v>
      </c>
      <c r="AY74" s="991">
        <v>0.97</v>
      </c>
      <c r="AZ74" s="922">
        <v>89.059999999999988</v>
      </c>
      <c r="BA74" s="922">
        <v>-5.57</v>
      </c>
      <c r="BB74" s="922">
        <v>1.9800000000000002</v>
      </c>
      <c r="BC74" s="922">
        <v>20.25</v>
      </c>
      <c r="BE74" s="664">
        <v>2008</v>
      </c>
      <c r="BF74" s="946" t="e">
        <f>#VALUE!</f>
        <v>#VALUE!</v>
      </c>
      <c r="BG74" s="931">
        <v>8.1</v>
      </c>
    </row>
    <row r="75" spans="1:59" ht="11.25" customHeight="1" x14ac:dyDescent="0.2">
      <c r="A75" s="537" t="s">
        <v>565</v>
      </c>
      <c r="B75" s="925" t="s">
        <v>566</v>
      </c>
      <c r="C75" s="988" t="s">
        <v>179</v>
      </c>
      <c r="D75" s="988" t="s">
        <v>4371</v>
      </c>
      <c r="E75" s="792">
        <v>22</v>
      </c>
      <c r="F75" s="526">
        <v>155</v>
      </c>
      <c r="G75" s="526" t="s">
        <v>37</v>
      </c>
      <c r="H75" s="526" t="s">
        <v>106</v>
      </c>
      <c r="I75" s="924">
        <v>28.63</v>
      </c>
      <c r="J75" s="702">
        <f t="shared" si="18"/>
        <v>6.1124694376528126</v>
      </c>
      <c r="K75" s="933">
        <v>0.4375</v>
      </c>
      <c r="L75" s="639">
        <v>4</v>
      </c>
      <c r="M75" s="693">
        <f t="shared" si="19"/>
        <v>1.75</v>
      </c>
      <c r="N75" s="921" t="s">
        <v>122</v>
      </c>
      <c r="O75" s="796">
        <v>0.435</v>
      </c>
      <c r="P75" s="915">
        <v>43584</v>
      </c>
      <c r="Q75" s="915">
        <v>43598</v>
      </c>
      <c r="R75" s="693">
        <f t="shared" si="20"/>
        <v>0.57471264367816144</v>
      </c>
      <c r="S75" s="759">
        <f>IF(INDEX(Historical!$D$7:$D$1437,MATCH(B75,Historical!$B$7:$B$1446,0))=0,"n/a",(INDEX(Historical!$C$7:$C$1437,MATCH(B75,Historical!$B$7:$B$1446,0))/INDEX(Historical!$D$7:$D$1437,MATCH(B75,Historical!$B$7:$B$1446,0))-1)*100)</f>
        <v>2.9085457271364357</v>
      </c>
      <c r="T75" s="759">
        <f>IF(INDEX(Historical!$F$7:$F$1430,MATCH(B75,Historical!$B$7:$B$1446,0))=0,"n/a",((INDEX(Historical!$C$7:$C$1437,MATCH(B75,Historical!$B$7:$B$1446,0))/INDEX(Historical!$F$7:$F$1430,MATCH(B75,Historical!$B$7:$B$1446,0)))^(1/3)-1)*100)</f>
        <v>4.3550439707561672</v>
      </c>
      <c r="U75" s="759">
        <f>IF(INDEX(Historical!$H$7:$H$1430,MATCH(B75,Historical!$B$7:$B$1446,0))=0,"n/a",((INDEX(Historical!$C$7:$C$1437,MATCH(B75,Historical!$B$7:$B$1446,0))/INDEX(Historical!$H$7:$H$1430,MATCH(B75,Historical!$B$7:$B$1446,0)))^(1/5)-1)*100)</f>
        <v>4.9147869393085131</v>
      </c>
      <c r="V75" s="759">
        <f>IF(INDEX(Historical!$O$7:$O$1430,MATCH(B75,Historical!$B$7:$B$1446,0))=0,"n/a",((INDEX(Historical!$C$7:$C$1437,MATCH(B75,Historical!$B$7:$B$1446,0))/INDEX(Historical!$O$7:$O$1430,MATCH(B75,Historical!$B$7:$B$1446,0)))^(1/10)-1)*100)</f>
        <v>5.3138274360435389</v>
      </c>
      <c r="W75" s="760">
        <f t="shared" si="21"/>
        <v>0.92490525867883</v>
      </c>
      <c r="X75" s="761">
        <f t="shared" si="22"/>
        <v>0.80570277693582182</v>
      </c>
      <c r="Y75" s="926"/>
      <c r="Z75" s="702">
        <f t="shared" si="23"/>
        <v>92.10526315789474</v>
      </c>
      <c r="AA75" s="935">
        <f t="shared" si="24"/>
        <v>15.06842105263158</v>
      </c>
      <c r="AB75" s="639">
        <v>12</v>
      </c>
      <c r="AC75" s="916">
        <v>1.9</v>
      </c>
      <c r="AD75" s="916">
        <v>1.85</v>
      </c>
      <c r="AE75" s="916">
        <v>1.7</v>
      </c>
      <c r="AF75" s="916">
        <v>2.62</v>
      </c>
      <c r="AG75" s="916">
        <v>18</v>
      </c>
      <c r="AH75" s="916">
        <v>46.9</v>
      </c>
      <c r="AI75" s="916">
        <v>6.4399999999999995</v>
      </c>
      <c r="AJ75" s="916">
        <v>6.1</v>
      </c>
      <c r="AK75" s="916">
        <v>8.16</v>
      </c>
      <c r="AL75" s="928">
        <v>62170</v>
      </c>
      <c r="AM75" s="922">
        <v>0.3</v>
      </c>
      <c r="AN75" s="916">
        <v>1.1000000000000001</v>
      </c>
      <c r="AO75" s="802">
        <f t="shared" si="25"/>
        <v>-4.0411646756702542</v>
      </c>
      <c r="AP75" s="803">
        <f t="shared" si="26"/>
        <v>11.027256376961326</v>
      </c>
      <c r="AQ75" s="936">
        <f t="shared" si="27"/>
        <v>32.462595404463322</v>
      </c>
      <c r="AR75" s="702">
        <f>INDEX(Historical!$C$7:$C$1437,MATCH(B75,Historical!$B$7:$B$1446,0))*IF(AH75="n/a",1.03,IF(AH75&lt;0,1.01,IF(AH75&gt;10,1.1,(1+AH75/100))))</f>
        <v>1.8876000000000002</v>
      </c>
      <c r="AS75" s="935">
        <f t="shared" si="28"/>
        <v>2.0091614400000002</v>
      </c>
      <c r="AT75" s="935">
        <f t="shared" si="17"/>
        <v>2.1731090135039999</v>
      </c>
      <c r="AU75" s="935">
        <f t="shared" si="17"/>
        <v>2.3504347090059259</v>
      </c>
      <c r="AV75" s="935">
        <f t="shared" si="17"/>
        <v>2.542230181260809</v>
      </c>
      <c r="AW75" s="702">
        <f t="shared" si="29"/>
        <v>10.962535343770735</v>
      </c>
      <c r="AX75" s="810">
        <f t="shared" si="30"/>
        <v>38.290378427421359</v>
      </c>
      <c r="AY75" s="991">
        <v>0.94</v>
      </c>
      <c r="AZ75" s="922">
        <v>22.720000000000002</v>
      </c>
      <c r="BA75" s="922">
        <v>-4.7300000000000004</v>
      </c>
      <c r="BB75" s="922">
        <v>-0.47000000000000003</v>
      </c>
      <c r="BC75" s="922">
        <v>2.21</v>
      </c>
      <c r="BE75" s="664">
        <v>1998</v>
      </c>
      <c r="BF75" s="946" t="e">
        <f>#VALUE!</f>
        <v>#VALUE!</v>
      </c>
      <c r="BG75" s="931">
        <v>7.3</v>
      </c>
    </row>
    <row r="76" spans="1:59" ht="11.25" customHeight="1" x14ac:dyDescent="0.2">
      <c r="A76" s="537" t="s">
        <v>575</v>
      </c>
      <c r="B76" s="925" t="s">
        <v>576</v>
      </c>
      <c r="C76" s="988" t="s">
        <v>131</v>
      </c>
      <c r="D76" s="988" t="s">
        <v>4363</v>
      </c>
      <c r="E76" s="792">
        <v>21</v>
      </c>
      <c r="F76" s="526">
        <v>161</v>
      </c>
      <c r="G76" s="526" t="s">
        <v>37</v>
      </c>
      <c r="H76" s="526" t="s">
        <v>115</v>
      </c>
      <c r="I76" s="924">
        <v>71.66</v>
      </c>
      <c r="J76" s="702">
        <f t="shared" si="18"/>
        <v>2.9863243092380691</v>
      </c>
      <c r="K76" s="933">
        <v>0.53500000000000003</v>
      </c>
      <c r="L76" s="639">
        <v>4</v>
      </c>
      <c r="M76" s="693">
        <f t="shared" si="19"/>
        <v>2.14</v>
      </c>
      <c r="N76" s="921" t="s">
        <v>357</v>
      </c>
      <c r="O76" s="796">
        <v>0.505</v>
      </c>
      <c r="P76" s="915">
        <v>43528</v>
      </c>
      <c r="Q76" s="915">
        <v>43553</v>
      </c>
      <c r="R76" s="693">
        <f t="shared" si="20"/>
        <v>5.9405940594059459</v>
      </c>
      <c r="S76" s="759">
        <f>IF(INDEX(Historical!$D$7:$D$1437,MATCH(B76,Historical!$B$7:$B$1446,0))=0,"n/a",(INDEX(Historical!$C$7:$C$1437,MATCH(B76,Historical!$B$7:$B$1446,0))/INDEX(Historical!$D$7:$D$1437,MATCH(B76,Historical!$B$7:$B$1446,0))-1)*100)</f>
        <v>6.315789473684208</v>
      </c>
      <c r="T76" s="759">
        <f>IF(INDEX(Historical!$F$7:$F$1430,MATCH(B76,Historical!$B$7:$B$1446,0))=0,"n/a",((INDEX(Historical!$C$7:$C$1437,MATCH(B76,Historical!$B$7:$B$1446,0))/INDEX(Historical!$F$7:$F$1430,MATCH(B76,Historical!$B$7:$B$1446,0)))^(1/3)-1)*100)</f>
        <v>6.5479175828152769</v>
      </c>
      <c r="U76" s="759">
        <f>IF(INDEX(Historical!$H$7:$H$1430,MATCH(B76,Historical!$B$7:$B$1446,0))=0,"n/a",((INDEX(Historical!$C$7:$C$1437,MATCH(B76,Historical!$B$7:$B$1446,0))/INDEX(Historical!$H$7:$H$1430,MATCH(B76,Historical!$B$7:$B$1446,0)))^(1/5)-1)*100)</f>
        <v>6.5630904255261191</v>
      </c>
      <c r="V76" s="759">
        <f>IF(INDEX(Historical!$O$7:$O$1430,MATCH(B76,Historical!$B$7:$B$1446,0))=0,"n/a",((INDEX(Historical!$C$7:$C$1437,MATCH(B76,Historical!$B$7:$B$1446,0))/INDEX(Historical!$O$7:$O$1430,MATCH(B76,Historical!$B$7:$B$1446,0)))^(1/10)-1)*100)</f>
        <v>9.3678669828320515</v>
      </c>
      <c r="W76" s="760">
        <f t="shared" si="21"/>
        <v>0.70059603083112898</v>
      </c>
      <c r="X76" s="761">
        <f t="shared" si="22"/>
        <v>1.1719804331296639</v>
      </c>
      <c r="Y76" s="709"/>
      <c r="Z76" s="702">
        <f t="shared" si="23"/>
        <v>65.644171779141118</v>
      </c>
      <c r="AA76" s="935">
        <f t="shared" si="24"/>
        <v>21.981595092024541</v>
      </c>
      <c r="AB76" s="639">
        <v>12</v>
      </c>
      <c r="AC76" s="916">
        <v>3.26</v>
      </c>
      <c r="AD76" s="916">
        <v>3.9</v>
      </c>
      <c r="AE76" s="916">
        <v>2.68</v>
      </c>
      <c r="AF76" s="916">
        <v>1.98</v>
      </c>
      <c r="AG76" s="916">
        <v>9.1</v>
      </c>
      <c r="AH76" s="918">
        <v>5.0999999999999996</v>
      </c>
      <c r="AI76" s="918">
        <v>5.86</v>
      </c>
      <c r="AJ76" s="916">
        <v>5.6000000000000005</v>
      </c>
      <c r="AK76" s="916">
        <v>5.62</v>
      </c>
      <c r="AL76" s="928">
        <v>22680</v>
      </c>
      <c r="AM76" s="922">
        <v>0.3</v>
      </c>
      <c r="AN76" s="916">
        <v>1.27</v>
      </c>
      <c r="AO76" s="802">
        <f t="shared" si="25"/>
        <v>-12.432180357260354</v>
      </c>
      <c r="AP76" s="803">
        <f t="shared" si="26"/>
        <v>9.5494147347641878</v>
      </c>
      <c r="AQ76" s="936">
        <f t="shared" si="27"/>
        <v>39.082003440350242</v>
      </c>
      <c r="AR76" s="702">
        <f>INDEX(Historical!$C$7:$C$1437,MATCH(B76,Historical!$B$7:$B$1446,0))*IF(AH76="n/a",1.03,IF(AH76&lt;0,1.01,IF(AH76&gt;10,1.1,(1+AH76/100))))</f>
        <v>2.1230199999999999</v>
      </c>
      <c r="AS76" s="935">
        <f t="shared" si="28"/>
        <v>2.2474289719999998</v>
      </c>
      <c r="AT76" s="935">
        <f t="shared" si="17"/>
        <v>2.3737344802263998</v>
      </c>
      <c r="AU76" s="935">
        <f t="shared" si="17"/>
        <v>2.5071383580151236</v>
      </c>
      <c r="AV76" s="935">
        <f t="shared" si="17"/>
        <v>2.6480395337355738</v>
      </c>
      <c r="AW76" s="702">
        <f t="shared" si="29"/>
        <v>11.899361343977098</v>
      </c>
      <c r="AX76" s="810">
        <f t="shared" si="30"/>
        <v>16.605304694358217</v>
      </c>
      <c r="AY76" s="991">
        <v>0.32</v>
      </c>
      <c r="AZ76" s="922">
        <v>35.82</v>
      </c>
      <c r="BA76" s="922">
        <v>-0.83</v>
      </c>
      <c r="BB76" s="922">
        <v>1.7500000000000002</v>
      </c>
      <c r="BC76" s="922">
        <v>8.93</v>
      </c>
      <c r="BE76" s="664">
        <v>1999</v>
      </c>
      <c r="BF76" s="946" t="e">
        <f>#VALUE!</f>
        <v>#VALUE!</v>
      </c>
      <c r="BG76" s="931">
        <v>2.8000000000000003</v>
      </c>
    </row>
    <row r="77" spans="1:59" ht="11.25" customHeight="1" x14ac:dyDescent="0.2">
      <c r="A77" s="609" t="s">
        <v>4343</v>
      </c>
      <c r="B77" s="925" t="s">
        <v>4342</v>
      </c>
      <c r="C77" s="988" t="s">
        <v>179</v>
      </c>
      <c r="D77" s="988" t="s">
        <v>4371</v>
      </c>
      <c r="E77" s="792">
        <v>13</v>
      </c>
      <c r="F77" s="526">
        <v>286</v>
      </c>
      <c r="G77" s="526" t="s">
        <v>106</v>
      </c>
      <c r="H77" s="526" t="s">
        <v>106</v>
      </c>
      <c r="I77" s="924">
        <v>15.12</v>
      </c>
      <c r="J77" s="702">
        <f t="shared" si="18"/>
        <v>8.0687830687830679</v>
      </c>
      <c r="K77" s="927">
        <v>0.30499999999999999</v>
      </c>
      <c r="L77" s="639">
        <v>4</v>
      </c>
      <c r="M77" s="693">
        <f t="shared" si="19"/>
        <v>1.22</v>
      </c>
      <c r="N77" s="921" t="s">
        <v>1248</v>
      </c>
      <c r="O77" s="795">
        <v>0.29499999999999998</v>
      </c>
      <c r="P77" s="917">
        <v>43138</v>
      </c>
      <c r="Q77" s="917">
        <v>43151</v>
      </c>
      <c r="R77" s="693">
        <f t="shared" si="20"/>
        <v>3.3898305084745797</v>
      </c>
      <c r="S77" s="759">
        <f>IF(INDEX(Historical!$D$7:$D$1437,MATCH(B77,Historical!$B$7:$B$1446,0))=0,"n/a",(INDEX(Historical!$C$7:$C$1437,MATCH(B77,Historical!$B$7:$B$1446,0))/INDEX(Historical!$D$7:$D$1437,MATCH(B77,Historical!$B$7:$B$1446,0))-1)*100)</f>
        <v>6.0869565217391397</v>
      </c>
      <c r="T77" s="759">
        <f>IF(INDEX(Historical!$F$7:$F$1430,MATCH(B77,Historical!$B$7:$B$1446,0))=0,"n/a",((INDEX(Historical!$C$7:$C$1437,MATCH(B77,Historical!$B$7:$B$1446,0))/INDEX(Historical!$F$7:$F$1430,MATCH(B77,Historical!$B$7:$B$1446,0)))^(1/3)-1)*100)</f>
        <v>6.1499725766982261</v>
      </c>
      <c r="U77" s="759">
        <f>IF(INDEX(Historical!$H$7:$H$1430,MATCH(B77,Historical!$B$7:$B$1446,0))=0,"n/a",((INDEX(Historical!$C$7:$C$1437,MATCH(B77,Historical!$B$7:$B$1446,0))/INDEX(Historical!$H$7:$H$1430,MATCH(B77,Historical!$B$7:$B$1446,0)))^(1/5)-1)*100)</f>
        <v>13.354587529309182</v>
      </c>
      <c r="V77" s="759">
        <f>IF(INDEX(Historical!$O$7:$O$1430,MATCH(B77,Historical!$B$7:$B$1446,0))=0,"n/a",((INDEX(Historical!$C$7:$C$1437,MATCH(B77,Historical!$B$7:$B$1446,0))/INDEX(Historical!$O$7:$O$1430,MATCH(B77,Historical!$B$7:$B$1446,0)))^(1/10)-1)*100)</f>
        <v>9.6070580511149473</v>
      </c>
      <c r="W77" s="760">
        <f t="shared" si="21"/>
        <v>1.3900808612017614</v>
      </c>
      <c r="X77" s="761">
        <f t="shared" si="22"/>
        <v>0.23890138692860788</v>
      </c>
      <c r="Y77" s="716"/>
      <c r="Z77" s="702">
        <f t="shared" si="23"/>
        <v>87.769784172661886</v>
      </c>
      <c r="AA77" s="935">
        <f t="shared" si="24"/>
        <v>10.877697841726619</v>
      </c>
      <c r="AB77" s="639">
        <v>12</v>
      </c>
      <c r="AC77" s="916">
        <v>1.39</v>
      </c>
      <c r="AD77" s="916">
        <v>0.45</v>
      </c>
      <c r="AE77" s="916">
        <v>0.74</v>
      </c>
      <c r="AF77" s="916">
        <v>1.72</v>
      </c>
      <c r="AG77" s="919">
        <v>39.800000000000004</v>
      </c>
      <c r="AH77" s="918">
        <v>325.8</v>
      </c>
      <c r="AI77" s="918">
        <v>-5.58</v>
      </c>
      <c r="AJ77" s="916">
        <v>55.900000000000006</v>
      </c>
      <c r="AK77" s="916">
        <v>24.4</v>
      </c>
      <c r="AL77" s="928">
        <v>39760</v>
      </c>
      <c r="AM77" s="922">
        <v>2.8000000000000003</v>
      </c>
      <c r="AN77" s="916">
        <v>2.2400000000000002</v>
      </c>
      <c r="AO77" s="802">
        <f t="shared" si="25"/>
        <v>10.545672756365629</v>
      </c>
      <c r="AP77" s="803">
        <f t="shared" si="26"/>
        <v>21.423370598092248</v>
      </c>
      <c r="AQ77" s="936">
        <f t="shared" si="27"/>
        <v>-8.8112085645761127</v>
      </c>
      <c r="AR77" s="702">
        <f>INDEX(Historical!$C$7:$C$1437,MATCH(B77,Historical!$B$7:$B$1446,0))*IF(AH77="n/a",1.03,IF(AH77&lt;0,1.01,IF(AH77&gt;10,1.1,(1+AH77/100))))</f>
        <v>1.3420000000000001</v>
      </c>
      <c r="AS77" s="935">
        <f t="shared" si="28"/>
        <v>1.3554200000000001</v>
      </c>
      <c r="AT77" s="935">
        <f t="shared" si="17"/>
        <v>1.4909620000000001</v>
      </c>
      <c r="AU77" s="935">
        <f t="shared" si="17"/>
        <v>1.6400582000000004</v>
      </c>
      <c r="AV77" s="935">
        <f t="shared" si="17"/>
        <v>1.8040640200000004</v>
      </c>
      <c r="AW77" s="702">
        <f t="shared" si="29"/>
        <v>7.6325042200000013</v>
      </c>
      <c r="AX77" s="810">
        <f t="shared" si="30"/>
        <v>50.479525264550276</v>
      </c>
      <c r="AY77" s="991">
        <v>1.72</v>
      </c>
      <c r="AZ77" s="922">
        <v>29.45</v>
      </c>
      <c r="BA77" s="922">
        <v>-21.21</v>
      </c>
      <c r="BB77" s="922">
        <v>-1.17</v>
      </c>
      <c r="BC77" s="922">
        <v>-4.5699999999999994</v>
      </c>
      <c r="BE77" s="664">
        <v>2006</v>
      </c>
      <c r="BF77" s="946" t="e">
        <f>#VALUE!</f>
        <v>#VALUE!</v>
      </c>
      <c r="BG77" s="931">
        <v>1.9</v>
      </c>
    </row>
    <row r="78" spans="1:59" s="838" customFormat="1" ht="11.25" customHeight="1" x14ac:dyDescent="0.2">
      <c r="A78" s="697" t="s">
        <v>1141</v>
      </c>
      <c r="B78" s="846" t="s">
        <v>1142</v>
      </c>
      <c r="C78" s="988" t="s">
        <v>112</v>
      </c>
      <c r="D78" s="988" t="s">
        <v>4397</v>
      </c>
      <c r="E78" s="818">
        <v>10</v>
      </c>
      <c r="F78" s="526">
        <v>343</v>
      </c>
      <c r="G78" s="1171" t="s">
        <v>115</v>
      </c>
      <c r="H78" s="1171" t="s">
        <v>115</v>
      </c>
      <c r="I78" s="819">
        <v>82.82</v>
      </c>
      <c r="J78" s="820">
        <f t="shared" si="18"/>
        <v>3.4291234001448929</v>
      </c>
      <c r="K78" s="821">
        <v>0.71</v>
      </c>
      <c r="L78" s="822">
        <v>4</v>
      </c>
      <c r="M78" s="823">
        <f t="shared" si="19"/>
        <v>2.84</v>
      </c>
      <c r="N78" s="824" t="s">
        <v>598</v>
      </c>
      <c r="O78" s="825">
        <v>0.66</v>
      </c>
      <c r="P78" s="826">
        <v>43531</v>
      </c>
      <c r="Q78" s="826">
        <v>43546</v>
      </c>
      <c r="R78" s="823">
        <f t="shared" si="20"/>
        <v>7.5757575757575646</v>
      </c>
      <c r="S78" s="759">
        <f>IF(INDEX(Historical!$D$7:$D$1437,MATCH(B78,Historical!$B$7:$B$1446,0))=0,"n/a",(INDEX(Historical!$C$7:$C$1437,MATCH(B78,Historical!$B$7:$B$1446,0))/INDEX(Historical!$D$7:$D$1437,MATCH(B78,Historical!$B$7:$B$1446,0))-1)*100)</f>
        <v>10.000000000000009</v>
      </c>
      <c r="T78" s="759">
        <f>IF(INDEX(Historical!$F$7:$F$1430,MATCH(B78,Historical!$B$7:$B$1446,0))=0,"n/a",((INDEX(Historical!$C$7:$C$1437,MATCH(B78,Historical!$B$7:$B$1446,0))/INDEX(Historical!$F$7:$F$1430,MATCH(B78,Historical!$B$7:$B$1446,0)))^(1/3)-1)*100)</f>
        <v>6.2658569182611146</v>
      </c>
      <c r="U78" s="759">
        <f>IF(INDEX(Historical!$H$7:$H$1430,MATCH(B78,Historical!$B$7:$B$1446,0))=0,"n/a",((INDEX(Historical!$C$7:$C$1437,MATCH(B78,Historical!$B$7:$B$1446,0))/INDEX(Historical!$H$7:$H$1430,MATCH(B78,Historical!$B$7:$B$1446,0)))^(1/5)-1)*100)</f>
        <v>9.4608784223157549</v>
      </c>
      <c r="V78" s="759">
        <f>IF(INDEX(Historical!$O$7:$O$1430,MATCH(B78,Historical!$B$7:$B$1446,0))=0,"n/a",((INDEX(Historical!$C$7:$C$1437,MATCH(B78,Historical!$B$7:$B$1446,0))/INDEX(Historical!$O$7:$O$1430,MATCH(B78,Historical!$B$7:$B$1446,0)))^(1/10)-1)*100)</f>
        <v>10.194620275875476</v>
      </c>
      <c r="W78" s="827">
        <f t="shared" si="21"/>
        <v>0.92802656364788338</v>
      </c>
      <c r="X78" s="828">
        <f t="shared" si="22"/>
        <v>2.0129528558118626</v>
      </c>
      <c r="Y78" s="1096" t="s">
        <v>286</v>
      </c>
      <c r="Z78" s="820">
        <f t="shared" si="23"/>
        <v>57.841140529531565</v>
      </c>
      <c r="AA78" s="830">
        <f t="shared" si="24"/>
        <v>16.867617107942973</v>
      </c>
      <c r="AB78" s="822">
        <v>12</v>
      </c>
      <c r="AC78" s="831">
        <v>4.91</v>
      </c>
      <c r="AD78" s="831">
        <v>2.27</v>
      </c>
      <c r="AE78" s="831">
        <v>1.63</v>
      </c>
      <c r="AF78" s="831">
        <v>2.21</v>
      </c>
      <c r="AG78" s="831">
        <v>12.8</v>
      </c>
      <c r="AH78" s="831">
        <v>-24.9</v>
      </c>
      <c r="AI78" s="831">
        <v>6.54</v>
      </c>
      <c r="AJ78" s="831">
        <v>4.7</v>
      </c>
      <c r="AK78" s="831">
        <v>7.4300000000000006</v>
      </c>
      <c r="AL78" s="832">
        <v>35150</v>
      </c>
      <c r="AM78" s="833">
        <v>0.2</v>
      </c>
      <c r="AN78" s="831">
        <v>0.47</v>
      </c>
      <c r="AO78" s="834">
        <f t="shared" si="25"/>
        <v>-3.9776152854823259</v>
      </c>
      <c r="AP78" s="835">
        <f t="shared" si="26"/>
        <v>12.890001822460647</v>
      </c>
      <c r="AQ78" s="836">
        <f t="shared" si="27"/>
        <v>28.715765776214532</v>
      </c>
      <c r="AR78" s="702">
        <f>INDEX(Historical!$C$7:$C$1437,MATCH(B78,Historical!$B$7:$B$1446,0))*IF(AH78="n/a",1.03,IF(AH78&lt;0,1.01,IF(AH78&gt;10,1.1,(1+AH78/100))))</f>
        <v>2.6664000000000003</v>
      </c>
      <c r="AS78" s="830">
        <f t="shared" si="28"/>
        <v>2.8407825600000001</v>
      </c>
      <c r="AT78" s="830">
        <f t="shared" si="17"/>
        <v>3.0518527042080001</v>
      </c>
      <c r="AU78" s="830">
        <f t="shared" si="17"/>
        <v>3.2786053601306548</v>
      </c>
      <c r="AV78" s="830">
        <f t="shared" si="17"/>
        <v>3.5222057383883625</v>
      </c>
      <c r="AW78" s="820">
        <f t="shared" si="29"/>
        <v>15.359846362727019</v>
      </c>
      <c r="AX78" s="837">
        <f t="shared" si="30"/>
        <v>18.546059360935789</v>
      </c>
      <c r="AY78" s="992">
        <v>1.46</v>
      </c>
      <c r="AZ78" s="833">
        <v>28.48</v>
      </c>
      <c r="BA78" s="833">
        <v>-7.42</v>
      </c>
      <c r="BB78" s="833">
        <v>1.39</v>
      </c>
      <c r="BC78" s="833">
        <v>5.8000000000000007</v>
      </c>
      <c r="BD78" s="961"/>
      <c r="BE78" s="664">
        <v>2010</v>
      </c>
      <c r="BF78" s="946" t="e">
        <f>#VALUE!</f>
        <v>#VALUE!</v>
      </c>
      <c r="BG78" s="893">
        <v>6.7</v>
      </c>
    </row>
    <row r="79" spans="1:59" ht="11.25" customHeight="1" x14ac:dyDescent="0.2">
      <c r="A79" s="609" t="s">
        <v>573</v>
      </c>
      <c r="B79" s="925" t="s">
        <v>574</v>
      </c>
      <c r="C79" s="988" t="s">
        <v>108</v>
      </c>
      <c r="D79" s="988" t="s">
        <v>4369</v>
      </c>
      <c r="E79" s="792">
        <v>13</v>
      </c>
      <c r="F79" s="526">
        <v>295</v>
      </c>
      <c r="G79" s="526" t="s">
        <v>106</v>
      </c>
      <c r="H79" s="526" t="s">
        <v>106</v>
      </c>
      <c r="I79" s="924">
        <v>97.43</v>
      </c>
      <c r="J79" s="702">
        <f t="shared" si="18"/>
        <v>2.3811967566457968</v>
      </c>
      <c r="K79" s="927">
        <v>0.57999999999999996</v>
      </c>
      <c r="L79" s="639">
        <v>4</v>
      </c>
      <c r="M79" s="693">
        <f t="shared" si="19"/>
        <v>2.3199999999999998</v>
      </c>
      <c r="N79" s="921" t="s">
        <v>250</v>
      </c>
      <c r="O79" s="795">
        <v>0.5</v>
      </c>
      <c r="P79" s="915">
        <v>43615</v>
      </c>
      <c r="Q79" s="915">
        <v>43630</v>
      </c>
      <c r="R79" s="693">
        <f t="shared" si="20"/>
        <v>15.999999999999993</v>
      </c>
      <c r="S79" s="759">
        <f>IF(INDEX(Historical!$D$7:$D$1437,MATCH(B79,Historical!$B$7:$B$1446,0))=0,"n/a",(INDEX(Historical!$C$7:$C$1437,MATCH(B79,Historical!$B$7:$B$1446,0))/INDEX(Historical!$D$7:$D$1437,MATCH(B79,Historical!$B$7:$B$1446,0))-1)*100)</f>
        <v>33.802816901408448</v>
      </c>
      <c r="T79" s="759">
        <f>IF(INDEX(Historical!$F$7:$F$1430,MATCH(B79,Historical!$B$7:$B$1446,0))=0,"n/a",((INDEX(Historical!$C$7:$C$1437,MATCH(B79,Historical!$B$7:$B$1446,0))/INDEX(Historical!$F$7:$F$1430,MATCH(B79,Historical!$B$7:$B$1446,0)))^(1/3)-1)*100)</f>
        <v>18.218448001194499</v>
      </c>
      <c r="U79" s="759">
        <f>IF(INDEX(Historical!$H$7:$H$1430,MATCH(B79,Historical!$B$7:$B$1446,0))=0,"n/a",((INDEX(Historical!$C$7:$C$1437,MATCH(B79,Historical!$B$7:$B$1446,0))/INDEX(Historical!$H$7:$H$1430,MATCH(B79,Historical!$B$7:$B$1446,0)))^(1/5)-1)*100)</f>
        <v>15.862379029749496</v>
      </c>
      <c r="V79" s="759">
        <f>IF(INDEX(Historical!$O$7:$O$1430,MATCH(B79,Historical!$B$7:$B$1446,0))=0,"n/a",((INDEX(Historical!$C$7:$C$1437,MATCH(B79,Historical!$B$7:$B$1446,0))/INDEX(Historical!$O$7:$O$1430,MATCH(B79,Historical!$B$7:$B$1446,0)))^(1/10)-1)*100)</f>
        <v>14.749614804713417</v>
      </c>
      <c r="W79" s="760">
        <f t="shared" si="21"/>
        <v>1.0754436125803422</v>
      </c>
      <c r="X79" s="761">
        <f t="shared" si="22"/>
        <v>0.37948275190788272</v>
      </c>
      <c r="Y79" s="925"/>
      <c r="Z79" s="702">
        <f t="shared" si="23"/>
        <v>29.743589743589745</v>
      </c>
      <c r="AA79" s="935">
        <f t="shared" si="24"/>
        <v>12.491025641025642</v>
      </c>
      <c r="AB79" s="639">
        <v>12</v>
      </c>
      <c r="AC79" s="916">
        <v>7.8</v>
      </c>
      <c r="AD79" s="916" t="s">
        <v>137</v>
      </c>
      <c r="AE79" s="916">
        <v>2.2999999999999998</v>
      </c>
      <c r="AF79" s="916">
        <v>5.15</v>
      </c>
      <c r="AG79" s="916">
        <v>29.9</v>
      </c>
      <c r="AH79" s="916">
        <v>39.1</v>
      </c>
      <c r="AI79" s="916">
        <v>4.5699999999999994</v>
      </c>
      <c r="AJ79" s="916">
        <v>41.8</v>
      </c>
      <c r="AK79" s="916">
        <v>-4.5</v>
      </c>
      <c r="AL79" s="928">
        <v>4680</v>
      </c>
      <c r="AM79" s="922">
        <v>3.2</v>
      </c>
      <c r="AN79" s="916">
        <v>0.26</v>
      </c>
      <c r="AO79" s="802">
        <f t="shared" si="25"/>
        <v>5.7525501453696517</v>
      </c>
      <c r="AP79" s="803">
        <f t="shared" si="26"/>
        <v>18.243575786395294</v>
      </c>
      <c r="AQ79" s="936">
        <f t="shared" si="27"/>
        <v>69.087461985121195</v>
      </c>
      <c r="AR79" s="702">
        <f>INDEX(Historical!$C$7:$C$1437,MATCH(B79,Historical!$B$7:$B$1446,0))*IF(AH79="n/a",1.03,IF(AH79&lt;0,1.01,IF(AH79&gt;10,1.1,(1+AH79/100))))</f>
        <v>2.09</v>
      </c>
      <c r="AS79" s="935">
        <f t="shared" si="28"/>
        <v>2.1855129999999998</v>
      </c>
      <c r="AT79" s="935">
        <f t="shared" si="17"/>
        <v>2.2073681299999999</v>
      </c>
      <c r="AU79" s="935">
        <f t="shared" si="17"/>
        <v>2.2294418113000001</v>
      </c>
      <c r="AV79" s="935">
        <f t="shared" si="17"/>
        <v>2.2517362294129999</v>
      </c>
      <c r="AW79" s="702">
        <f t="shared" si="29"/>
        <v>10.964059170713</v>
      </c>
      <c r="AX79" s="810">
        <f t="shared" si="30"/>
        <v>11.253268162488965</v>
      </c>
      <c r="AY79" s="991">
        <v>1.87</v>
      </c>
      <c r="AZ79" s="922">
        <v>51.359999999999992</v>
      </c>
      <c r="BA79" s="922">
        <v>-17.07</v>
      </c>
      <c r="BB79" s="922">
        <v>5.47</v>
      </c>
      <c r="BC79" s="922">
        <v>5.64</v>
      </c>
      <c r="BE79" s="664">
        <v>2007</v>
      </c>
      <c r="BF79" s="946" t="e">
        <f>#VALUE!</f>
        <v>#VALUE!</v>
      </c>
      <c r="BG79" s="931">
        <v>11.3</v>
      </c>
    </row>
    <row r="80" spans="1:59" ht="11.25" customHeight="1" x14ac:dyDescent="0.2">
      <c r="A80" s="628" t="s">
        <v>4296</v>
      </c>
      <c r="B80" s="925" t="s">
        <v>4295</v>
      </c>
      <c r="C80" s="988" t="s">
        <v>131</v>
      </c>
      <c r="D80" s="988" t="s">
        <v>4363</v>
      </c>
      <c r="E80" s="951">
        <v>14</v>
      </c>
      <c r="F80" s="526">
        <v>276</v>
      </c>
      <c r="G80" s="526" t="s">
        <v>106</v>
      </c>
      <c r="H80" s="526" t="s">
        <v>106</v>
      </c>
      <c r="I80" s="924">
        <v>57.82</v>
      </c>
      <c r="J80" s="702">
        <f t="shared" si="18"/>
        <v>3.2860601867865791</v>
      </c>
      <c r="K80" s="927">
        <v>0.47499999999999998</v>
      </c>
      <c r="L80" s="639">
        <v>4</v>
      </c>
      <c r="M80" s="693">
        <f t="shared" si="19"/>
        <v>1.9</v>
      </c>
      <c r="N80" s="683" t="s">
        <v>111</v>
      </c>
      <c r="O80" s="795">
        <v>0.46</v>
      </c>
      <c r="P80" s="915">
        <v>43432</v>
      </c>
      <c r="Q80" s="915">
        <v>43454</v>
      </c>
      <c r="R80" s="693">
        <f t="shared" si="20"/>
        <v>3.2608695652173822</v>
      </c>
      <c r="S80" s="759">
        <f>IF(INDEX(Historical!$D$7:$D$1437,MATCH(B80,Historical!$B$7:$B$1446,0))=0,"n/a",(INDEX(Historical!$C$7:$C$1437,MATCH(B80,Historical!$B$7:$B$1446,0))/INDEX(Historical!$D$7:$D$1437,MATCH(B80,Historical!$B$7:$B$1446,0))-1)*100)</f>
        <v>9.8101265822784889</v>
      </c>
      <c r="T80" s="759">
        <f>IF(INDEX(Historical!$F$7:$F$1430,MATCH(B80,Historical!$B$7:$B$1446,0))=0,"n/a",((INDEX(Historical!$C$7:$C$1437,MATCH(B80,Historical!$B$7:$B$1446,0))/INDEX(Historical!$F$7:$F$1430,MATCH(B80,Historical!$B$7:$B$1446,0)))^(1/3)-1)*100)</f>
        <v>6.6566193430683374</v>
      </c>
      <c r="U80" s="759">
        <f>IF(INDEX(Historical!$H$7:$H$1430,MATCH(B80,Historical!$B$7:$B$1446,0))=0,"n/a",((INDEX(Historical!$C$7:$C$1437,MATCH(B80,Historical!$B$7:$B$1446,0))/INDEX(Historical!$H$7:$H$1430,MATCH(B80,Historical!$B$7:$B$1446,0)))^(1/5)-1)*100)</f>
        <v>4.9910101337458768</v>
      </c>
      <c r="V80" s="759">
        <f>IF(INDEX(Historical!$O$7:$O$1430,MATCH(B80,Historical!$B$7:$B$1446,0))=0,"n/a",((INDEX(Historical!$C$7:$C$1437,MATCH(B80,Historical!$B$7:$B$1446,0))/INDEX(Historical!$O$7:$O$1430,MATCH(B80,Historical!$B$7:$B$1446,0)))^(1/10)-1)*100)</f>
        <v>4.2892304421540572</v>
      </c>
      <c r="W80" s="760">
        <f t="shared" si="21"/>
        <v>1.1636143595118627</v>
      </c>
      <c r="X80" s="761">
        <f t="shared" si="22"/>
        <v>2.6268474388136194</v>
      </c>
      <c r="Y80" s="926" t="s">
        <v>4297</v>
      </c>
      <c r="Z80" s="702">
        <f t="shared" si="23"/>
        <v>82.251082251082238</v>
      </c>
      <c r="AA80" s="935">
        <f t="shared" si="24"/>
        <v>25.030303030303031</v>
      </c>
      <c r="AB80" s="639">
        <v>12</v>
      </c>
      <c r="AC80" s="916">
        <v>2.31</v>
      </c>
      <c r="AD80" s="916">
        <v>4.08</v>
      </c>
      <c r="AE80" s="916">
        <v>3.42</v>
      </c>
      <c r="AF80" s="916">
        <v>1.51</v>
      </c>
      <c r="AG80" s="916">
        <v>6</v>
      </c>
      <c r="AH80" s="916">
        <v>10.299999999999999</v>
      </c>
      <c r="AI80" s="916">
        <v>8.9700000000000006</v>
      </c>
      <c r="AJ80" s="916">
        <v>1.9</v>
      </c>
      <c r="AK80" s="916">
        <v>6.15</v>
      </c>
      <c r="AL80" s="928">
        <v>14620</v>
      </c>
      <c r="AM80" s="922">
        <v>0.2</v>
      </c>
      <c r="AN80" s="916">
        <v>0.85</v>
      </c>
      <c r="AO80" s="802">
        <f t="shared" si="25"/>
        <v>-16.753232709770575</v>
      </c>
      <c r="AP80" s="803">
        <f t="shared" si="26"/>
        <v>8.2770703205324558</v>
      </c>
      <c r="AQ80" s="936">
        <f t="shared" si="27"/>
        <v>29.607540205477534</v>
      </c>
      <c r="AR80" s="702">
        <f>INDEX(Historical!$C$7:$C$1437,MATCH(B80,Historical!$B$7:$B$1446,0))*IF(AH80="n/a",1.03,IF(AH80&lt;0,1.01,IF(AH80&gt;10,1.1,(1+AH80/100))))</f>
        <v>1.9085000000000003</v>
      </c>
      <c r="AS80" s="935">
        <f t="shared" si="28"/>
        <v>2.0796924500000005</v>
      </c>
      <c r="AT80" s="935">
        <f t="shared" si="17"/>
        <v>2.2075935356750009</v>
      </c>
      <c r="AU80" s="935">
        <f t="shared" si="17"/>
        <v>2.3433605381190139</v>
      </c>
      <c r="AV80" s="935">
        <f t="shared" si="17"/>
        <v>2.4874772112133336</v>
      </c>
      <c r="AW80" s="702">
        <f t="shared" si="29"/>
        <v>11.02662373500735</v>
      </c>
      <c r="AX80" s="810">
        <f t="shared" si="30"/>
        <v>19.070604868570303</v>
      </c>
      <c r="AY80" s="991">
        <v>0.26</v>
      </c>
      <c r="AZ80" s="922">
        <v>13.62</v>
      </c>
      <c r="BA80" s="922">
        <v>-5.37</v>
      </c>
      <c r="BB80" s="922">
        <v>1.4500000000000002</v>
      </c>
      <c r="BC80" s="922">
        <v>1.24</v>
      </c>
      <c r="BE80" s="664">
        <v>2005</v>
      </c>
      <c r="BF80" s="946" t="e">
        <f>#VALUE!</f>
        <v>#VALUE!</v>
      </c>
      <c r="BG80" s="931">
        <v>2.4</v>
      </c>
    </row>
    <row r="81" spans="1:59" ht="11.25" customHeight="1" x14ac:dyDescent="0.2">
      <c r="A81" s="537" t="s">
        <v>577</v>
      </c>
      <c r="B81" s="925" t="s">
        <v>578</v>
      </c>
      <c r="C81" s="988" t="s">
        <v>112</v>
      </c>
      <c r="D81" s="988" t="s">
        <v>4389</v>
      </c>
      <c r="E81" s="792">
        <v>24</v>
      </c>
      <c r="F81" s="526">
        <v>137</v>
      </c>
      <c r="G81" s="526" t="s">
        <v>106</v>
      </c>
      <c r="H81" s="526" t="s">
        <v>106</v>
      </c>
      <c r="I81" s="916">
        <v>79.42</v>
      </c>
      <c r="J81" s="702">
        <f t="shared" si="18"/>
        <v>1.1332158146562579</v>
      </c>
      <c r="K81" s="933">
        <v>0.45</v>
      </c>
      <c r="L81" s="639">
        <v>2</v>
      </c>
      <c r="M81" s="693">
        <f t="shared" si="19"/>
        <v>0.9</v>
      </c>
      <c r="N81" s="921" t="s">
        <v>579</v>
      </c>
      <c r="O81" s="796">
        <v>0.42</v>
      </c>
      <c r="P81" s="658">
        <v>43251</v>
      </c>
      <c r="Q81" s="658">
        <v>43266</v>
      </c>
      <c r="R81" s="693">
        <f t="shared" si="20"/>
        <v>7.1428571428571495</v>
      </c>
      <c r="S81" s="759">
        <f>IF(INDEX(Historical!$D$7:$D$1437,MATCH(B81,Historical!$B$7:$B$1446,0))=0,"n/a",(INDEX(Historical!$C$7:$C$1437,MATCH(B81,Historical!$B$7:$B$1446,0))/INDEX(Historical!$D$7:$D$1437,MATCH(B81,Historical!$B$7:$B$1446,0))-1)*100)</f>
        <v>7.1428571428571397</v>
      </c>
      <c r="T81" s="759">
        <f>IF(INDEX(Historical!$F$7:$F$1430,MATCH(B81,Historical!$B$7:$B$1446,0))=0,"n/a",((INDEX(Historical!$C$7:$C$1437,MATCH(B81,Historical!$B$7:$B$1446,0))/INDEX(Historical!$F$7:$F$1430,MATCH(B81,Historical!$B$7:$B$1446,0)))^(1/3)-1)*100)</f>
        <v>7.7217345015941907</v>
      </c>
      <c r="U81" s="759">
        <f>IF(INDEX(Historical!$H$7:$H$1430,MATCH(B81,Historical!$B$7:$B$1446,0))=0,"n/a",((INDEX(Historical!$C$7:$C$1437,MATCH(B81,Historical!$B$7:$B$1446,0))/INDEX(Historical!$H$7:$H$1430,MATCH(B81,Historical!$B$7:$B$1446,0)))^(1/5)-1)*100)</f>
        <v>8.4471771197698544</v>
      </c>
      <c r="V81" s="759">
        <f>IF(INDEX(Historical!$O$7:$O$1430,MATCH(B81,Historical!$B$7:$B$1446,0))=0,"n/a",((INDEX(Historical!$C$7:$C$1437,MATCH(B81,Historical!$B$7:$B$1446,0))/INDEX(Historical!$O$7:$O$1430,MATCH(B81,Historical!$B$7:$B$1446,0)))^(1/10)-1)*100)</f>
        <v>10.894307469981591</v>
      </c>
      <c r="W81" s="760">
        <f t="shared" si="21"/>
        <v>0.77537531807738935</v>
      </c>
      <c r="X81" s="761">
        <f t="shared" si="22"/>
        <v>0.51823172513925486</v>
      </c>
      <c r="Y81" s="926"/>
      <c r="Z81" s="702">
        <f t="shared" si="23"/>
        <v>25.069637883008355</v>
      </c>
      <c r="AA81" s="935">
        <f t="shared" si="24"/>
        <v>22.122562674094709</v>
      </c>
      <c r="AB81" s="639">
        <v>12</v>
      </c>
      <c r="AC81" s="916">
        <v>3.59</v>
      </c>
      <c r="AD81" s="916">
        <v>2.2799999999999998</v>
      </c>
      <c r="AE81" s="916">
        <v>1.68</v>
      </c>
      <c r="AF81" s="916">
        <v>6.89</v>
      </c>
      <c r="AG81" s="916">
        <v>31.7</v>
      </c>
      <c r="AH81" s="916">
        <v>44.6</v>
      </c>
      <c r="AI81" s="916">
        <v>6.02</v>
      </c>
      <c r="AJ81" s="916">
        <v>16.3</v>
      </c>
      <c r="AK81" s="916">
        <v>9.7100000000000009</v>
      </c>
      <c r="AL81" s="928">
        <v>13700</v>
      </c>
      <c r="AM81" s="922">
        <v>0.1</v>
      </c>
      <c r="AN81" s="916">
        <v>0</v>
      </c>
      <c r="AO81" s="802">
        <f t="shared" si="25"/>
        <v>-12.542169739668598</v>
      </c>
      <c r="AP81" s="803">
        <f t="shared" si="26"/>
        <v>9.5803929344261114</v>
      </c>
      <c r="AQ81" s="936">
        <f t="shared" si="27"/>
        <v>160.27716579276924</v>
      </c>
      <c r="AR81" s="702">
        <f>INDEX(Historical!$C$7:$C$1437,MATCH(B81,Historical!$B$7:$B$1446,0))*IF(AH81="n/a",1.03,IF(AH81&lt;0,1.01,IF(AH81&gt;10,1.1,(1+AH81/100))))</f>
        <v>0.9900000000000001</v>
      </c>
      <c r="AS81" s="935">
        <f t="shared" si="28"/>
        <v>1.049598</v>
      </c>
      <c r="AT81" s="935">
        <f t="shared" si="17"/>
        <v>1.1515139658</v>
      </c>
      <c r="AU81" s="935">
        <f t="shared" si="17"/>
        <v>1.2633259718791798</v>
      </c>
      <c r="AV81" s="935">
        <f t="shared" si="17"/>
        <v>1.3859949237486482</v>
      </c>
      <c r="AW81" s="702">
        <f t="shared" si="29"/>
        <v>5.8404328614278285</v>
      </c>
      <c r="AX81" s="810">
        <f t="shared" si="30"/>
        <v>7.3538565366756847</v>
      </c>
      <c r="AY81" s="991">
        <v>0.8</v>
      </c>
      <c r="AZ81" s="922">
        <v>28.74</v>
      </c>
      <c r="BA81" s="922">
        <v>-1.5699999999999998</v>
      </c>
      <c r="BB81" s="922">
        <v>3.55</v>
      </c>
      <c r="BC81" s="922">
        <v>9.15</v>
      </c>
      <c r="BE81" s="664">
        <v>1995</v>
      </c>
      <c r="BF81" s="946" t="e">
        <f>#VALUE!</f>
        <v>#VALUE!</v>
      </c>
      <c r="BG81" s="931">
        <v>19</v>
      </c>
    </row>
    <row r="82" spans="1:59" ht="11.25" customHeight="1" x14ac:dyDescent="0.2">
      <c r="A82" s="537" t="s">
        <v>584</v>
      </c>
      <c r="B82" s="925" t="s">
        <v>585</v>
      </c>
      <c r="C82" s="988" t="s">
        <v>112</v>
      </c>
      <c r="D82" s="988" t="s">
        <v>4366</v>
      </c>
      <c r="E82" s="792">
        <v>20</v>
      </c>
      <c r="F82" s="526">
        <v>168</v>
      </c>
      <c r="G82" s="526" t="s">
        <v>106</v>
      </c>
      <c r="H82" s="526" t="s">
        <v>106</v>
      </c>
      <c r="I82" s="924">
        <v>70.55</v>
      </c>
      <c r="J82" s="702">
        <f t="shared" si="18"/>
        <v>2.4379872430900074</v>
      </c>
      <c r="K82" s="927">
        <v>0.43</v>
      </c>
      <c r="L82" s="639">
        <v>4</v>
      </c>
      <c r="M82" s="693">
        <f t="shared" si="19"/>
        <v>1.72</v>
      </c>
      <c r="N82" s="921" t="s">
        <v>470</v>
      </c>
      <c r="O82" s="795">
        <v>0.4</v>
      </c>
      <c r="P82" s="915">
        <v>43496</v>
      </c>
      <c r="Q82" s="915">
        <v>43523</v>
      </c>
      <c r="R82" s="693">
        <f t="shared" si="20"/>
        <v>7.4999999999999929</v>
      </c>
      <c r="S82" s="759">
        <f>IF(INDEX(Historical!$D$7:$D$1437,MATCH(B82,Historical!$B$7:$B$1446,0))=0,"n/a",(INDEX(Historical!$C$7:$C$1437,MATCH(B82,Historical!$B$7:$B$1446,0))/INDEX(Historical!$D$7:$D$1437,MATCH(B82,Historical!$B$7:$B$1446,0))-1)*100)</f>
        <v>20.3125</v>
      </c>
      <c r="T82" s="759">
        <f>IF(INDEX(Historical!$F$7:$F$1430,MATCH(B82,Historical!$B$7:$B$1446,0))=0,"n/a",((INDEX(Historical!$C$7:$C$1437,MATCH(B82,Historical!$B$7:$B$1446,0))/INDEX(Historical!$F$7:$F$1430,MATCH(B82,Historical!$B$7:$B$1446,0)))^(1/3)-1)*100)</f>
        <v>11.199004528465784</v>
      </c>
      <c r="U82" s="759">
        <f>IF(INDEX(Historical!$H$7:$H$1430,MATCH(B82,Historical!$B$7:$B$1446,0))=0,"n/a",((INDEX(Historical!$C$7:$C$1437,MATCH(B82,Historical!$B$7:$B$1446,0))/INDEX(Historical!$H$7:$H$1430,MATCH(B82,Historical!$B$7:$B$1446,0)))^(1/5)-1)*100)</f>
        <v>13.995090255865472</v>
      </c>
      <c r="V82" s="759">
        <f>IF(INDEX(Historical!$O$7:$O$1430,MATCH(B82,Historical!$B$7:$B$1446,0))=0,"n/a",((INDEX(Historical!$C$7:$C$1437,MATCH(B82,Historical!$B$7:$B$1446,0))/INDEX(Historical!$O$7:$O$1430,MATCH(B82,Historical!$B$7:$B$1446,0)))^(1/10)-1)*100)</f>
        <v>19.468864872916459</v>
      </c>
      <c r="W82" s="760">
        <f t="shared" si="21"/>
        <v>0.71884469624802483</v>
      </c>
      <c r="X82" s="761">
        <f t="shared" si="22"/>
        <v>1.2276394961285502</v>
      </c>
      <c r="Y82" s="716"/>
      <c r="Z82" s="702">
        <f t="shared" si="23"/>
        <v>64.905660377358487</v>
      </c>
      <c r="AA82" s="935">
        <f t="shared" si="24"/>
        <v>26.622641509433961</v>
      </c>
      <c r="AB82" s="639">
        <v>12</v>
      </c>
      <c r="AC82" s="916">
        <v>2.65</v>
      </c>
      <c r="AD82" s="916">
        <v>1.4</v>
      </c>
      <c r="AE82" s="916">
        <v>3.97</v>
      </c>
      <c r="AF82" s="916">
        <v>8.42</v>
      </c>
      <c r="AG82" s="916">
        <v>33.4</v>
      </c>
      <c r="AH82" s="916">
        <v>34.300000000000004</v>
      </c>
      <c r="AI82" s="916">
        <v>7.95</v>
      </c>
      <c r="AJ82" s="916">
        <v>11.4</v>
      </c>
      <c r="AK82" s="916">
        <v>19</v>
      </c>
      <c r="AL82" s="928">
        <v>20180</v>
      </c>
      <c r="AM82" s="922">
        <v>0.2</v>
      </c>
      <c r="AN82" s="916">
        <v>0.2</v>
      </c>
      <c r="AO82" s="802">
        <f t="shared" si="25"/>
        <v>-10.189564010478481</v>
      </c>
      <c r="AP82" s="803">
        <f t="shared" si="26"/>
        <v>16.43307749895548</v>
      </c>
      <c r="AQ82" s="936">
        <f t="shared" si="27"/>
        <v>215.63878194996815</v>
      </c>
      <c r="AR82" s="702">
        <f>INDEX(Historical!$C$7:$C$1437,MATCH(B82,Historical!$B$7:$B$1446,0))*IF(AH82="n/a",1.03,IF(AH82&lt;0,1.01,IF(AH82&gt;10,1.1,(1+AH82/100))))</f>
        <v>1.6940000000000002</v>
      </c>
      <c r="AS82" s="935">
        <f t="shared" si="28"/>
        <v>1.828673</v>
      </c>
      <c r="AT82" s="935">
        <f t="shared" si="17"/>
        <v>2.0115403000000001</v>
      </c>
      <c r="AU82" s="935">
        <f t="shared" si="17"/>
        <v>2.2126943300000002</v>
      </c>
      <c r="AV82" s="935">
        <f t="shared" si="17"/>
        <v>2.4339637630000004</v>
      </c>
      <c r="AW82" s="702">
        <f t="shared" si="29"/>
        <v>10.180871393</v>
      </c>
      <c r="AX82" s="810">
        <f t="shared" si="30"/>
        <v>14.430717778880227</v>
      </c>
      <c r="AY82" s="991">
        <v>1.18</v>
      </c>
      <c r="AZ82" s="922">
        <v>48.93</v>
      </c>
      <c r="BA82" s="922">
        <v>-1.8499999999999999</v>
      </c>
      <c r="BB82" s="922">
        <v>8.6499999999999986</v>
      </c>
      <c r="BC82" s="922">
        <v>20.669999999999998</v>
      </c>
      <c r="BE82" s="664">
        <v>2000</v>
      </c>
      <c r="BF82" s="946" t="e">
        <f>#VALUE!</f>
        <v>#VALUE!</v>
      </c>
      <c r="BG82" s="931">
        <v>23.3</v>
      </c>
    </row>
    <row r="83" spans="1:59" ht="11.25" customHeight="1" x14ac:dyDescent="0.2">
      <c r="A83" s="537" t="s">
        <v>580</v>
      </c>
      <c r="B83" s="925" t="s">
        <v>581</v>
      </c>
      <c r="C83" s="988" t="s">
        <v>108</v>
      </c>
      <c r="D83" s="988" t="s">
        <v>4369</v>
      </c>
      <c r="E83" s="792">
        <v>20</v>
      </c>
      <c r="F83" s="526">
        <v>166</v>
      </c>
      <c r="G83" s="526" t="s">
        <v>106</v>
      </c>
      <c r="H83" s="526" t="s">
        <v>106</v>
      </c>
      <c r="I83" s="924">
        <v>275.87</v>
      </c>
      <c r="J83" s="702">
        <f t="shared" si="18"/>
        <v>0.92797332076702799</v>
      </c>
      <c r="K83" s="933">
        <v>0.64</v>
      </c>
      <c r="L83" s="639">
        <v>4</v>
      </c>
      <c r="M83" s="693">
        <f t="shared" si="19"/>
        <v>2.56</v>
      </c>
      <c r="N83" s="921" t="s">
        <v>327</v>
      </c>
      <c r="O83" s="796">
        <v>0.56000000000000005</v>
      </c>
      <c r="P83" s="658">
        <v>43250</v>
      </c>
      <c r="Q83" s="658">
        <v>43270</v>
      </c>
      <c r="R83" s="693">
        <f t="shared" si="20"/>
        <v>14.285714285714276</v>
      </c>
      <c r="S83" s="759">
        <f>IF(INDEX(Historical!$D$7:$D$1437,MATCH(B83,Historical!$B$7:$B$1446,0))=0,"n/a",(INDEX(Historical!$C$7:$C$1437,MATCH(B83,Historical!$B$7:$B$1446,0))/INDEX(Historical!$D$7:$D$1437,MATCH(B83,Historical!$B$7:$B$1446,0))-1)*100)</f>
        <v>13.761467889908241</v>
      </c>
      <c r="T83" s="759">
        <f>IF(INDEX(Historical!$F$7:$F$1430,MATCH(B83,Historical!$B$7:$B$1446,0))=0,"n/a",((INDEX(Historical!$C$7:$C$1437,MATCH(B83,Historical!$B$7:$B$1446,0))/INDEX(Historical!$F$7:$F$1430,MATCH(B83,Historical!$B$7:$B$1446,0)))^(1/3)-1)*100)</f>
        <v>13.19272714569264</v>
      </c>
      <c r="U83" s="759">
        <f>IF(INDEX(Historical!$H$7:$H$1430,MATCH(B83,Historical!$B$7:$B$1446,0))=0,"n/a",((INDEX(Historical!$C$7:$C$1437,MATCH(B83,Historical!$B$7:$B$1446,0))/INDEX(Historical!$H$7:$H$1430,MATCH(B83,Historical!$B$7:$B$1446,0)))^(1/5)-1)*100)</f>
        <v>12.767137012376306</v>
      </c>
      <c r="V83" s="759">
        <f>IF(INDEX(Historical!$O$7:$O$1430,MATCH(B83,Historical!$B$7:$B$1446,0))=0,"n/a",((INDEX(Historical!$C$7:$C$1437,MATCH(B83,Historical!$B$7:$B$1446,0))/INDEX(Historical!$O$7:$O$1430,MATCH(B83,Historical!$B$7:$B$1446,0)))^(1/10)-1)*100)</f>
        <v>14.153905529404565</v>
      </c>
      <c r="W83" s="760">
        <f t="shared" si="21"/>
        <v>0.90202220057585769</v>
      </c>
      <c r="X83" s="761">
        <f t="shared" si="22"/>
        <v>1.1821423159607689</v>
      </c>
      <c r="Y83" s="925"/>
      <c r="Z83" s="702">
        <f t="shared" si="23"/>
        <v>32.1608040201005</v>
      </c>
      <c r="AA83" s="935">
        <f t="shared" si="24"/>
        <v>34.6570351758794</v>
      </c>
      <c r="AB83" s="639">
        <v>8</v>
      </c>
      <c r="AC83" s="916">
        <v>7.96</v>
      </c>
      <c r="AD83" s="916">
        <v>2.96</v>
      </c>
      <c r="AE83" s="916">
        <v>7.46</v>
      </c>
      <c r="AF83" s="916">
        <v>17.52</v>
      </c>
      <c r="AG83" s="916">
        <v>56.8</v>
      </c>
      <c r="AH83" s="916">
        <v>14.099999999999998</v>
      </c>
      <c r="AI83" s="916">
        <v>9.6</v>
      </c>
      <c r="AJ83" s="916">
        <v>10.8</v>
      </c>
      <c r="AK83" s="916">
        <v>11.709999999999999</v>
      </c>
      <c r="AL83" s="928">
        <v>10390</v>
      </c>
      <c r="AM83" s="922">
        <v>1.7000000000000002</v>
      </c>
      <c r="AN83" s="916">
        <v>0.96</v>
      </c>
      <c r="AO83" s="802">
        <f t="shared" si="25"/>
        <v>-20.961924842736067</v>
      </c>
      <c r="AP83" s="803">
        <f t="shared" si="26"/>
        <v>13.695110333143335</v>
      </c>
      <c r="AQ83" s="936">
        <f t="shared" si="27"/>
        <v>419.48318603157333</v>
      </c>
      <c r="AR83" s="702">
        <f>INDEX(Historical!$C$7:$C$1437,MATCH(B83,Historical!$B$7:$B$1446,0))*IF(AH83="n/a",1.03,IF(AH83&lt;0,1.01,IF(AH83&gt;10,1.1,(1+AH83/100))))</f>
        <v>2.7280000000000002</v>
      </c>
      <c r="AS83" s="935">
        <f t="shared" si="28"/>
        <v>2.9898880000000005</v>
      </c>
      <c r="AT83" s="935">
        <f t="shared" si="17"/>
        <v>3.288876800000001</v>
      </c>
      <c r="AU83" s="935">
        <f t="shared" si="17"/>
        <v>3.6177644800000013</v>
      </c>
      <c r="AV83" s="935">
        <f t="shared" si="17"/>
        <v>3.9795409280000018</v>
      </c>
      <c r="AW83" s="702">
        <f t="shared" si="29"/>
        <v>16.604070208000003</v>
      </c>
      <c r="AX83" s="810">
        <f t="shared" si="30"/>
        <v>6.0188024098307178</v>
      </c>
      <c r="AY83" s="991">
        <v>1.1200000000000001</v>
      </c>
      <c r="AZ83" s="922">
        <v>49.54</v>
      </c>
      <c r="BA83" s="922">
        <v>0.73</v>
      </c>
      <c r="BB83" s="922">
        <v>12.6</v>
      </c>
      <c r="BC83" s="922">
        <v>22.720000000000002</v>
      </c>
      <c r="BE83" s="664">
        <v>1999</v>
      </c>
      <c r="BF83" s="946" t="e">
        <f>#VALUE!</f>
        <v>#VALUE!</v>
      </c>
      <c r="BG83" s="931">
        <v>22.1</v>
      </c>
    </row>
    <row r="84" spans="1:59" ht="11.25" customHeight="1" x14ac:dyDescent="0.2">
      <c r="A84" s="537" t="s">
        <v>586</v>
      </c>
      <c r="B84" s="925" t="s">
        <v>587</v>
      </c>
      <c r="C84" s="988" t="s">
        <v>112</v>
      </c>
      <c r="D84" s="988" t="s">
        <v>4389</v>
      </c>
      <c r="E84" s="792">
        <v>17</v>
      </c>
      <c r="F84" s="526">
        <v>188</v>
      </c>
      <c r="G84" s="526" t="s">
        <v>115</v>
      </c>
      <c r="H84" s="526" t="s">
        <v>115</v>
      </c>
      <c r="I84" s="924">
        <v>189.46</v>
      </c>
      <c r="J84" s="702">
        <f t="shared" si="18"/>
        <v>1.3723213343185896</v>
      </c>
      <c r="K84" s="927">
        <v>0.65</v>
      </c>
      <c r="L84" s="639">
        <v>4</v>
      </c>
      <c r="M84" s="693">
        <f t="shared" si="19"/>
        <v>2.6</v>
      </c>
      <c r="N84" s="921" t="s">
        <v>588</v>
      </c>
      <c r="O84" s="795">
        <v>0.5</v>
      </c>
      <c r="P84" s="658">
        <v>43273</v>
      </c>
      <c r="Q84" s="658">
        <v>43290</v>
      </c>
      <c r="R84" s="693">
        <f t="shared" si="20"/>
        <v>30.000000000000004</v>
      </c>
      <c r="S84" s="759">
        <f>IF(INDEX(Historical!$D$7:$D$1437,MATCH(B84,Historical!$B$7:$B$1446,0))=0,"n/a",(INDEX(Historical!$C$7:$C$1437,MATCH(B84,Historical!$B$7:$B$1446,0))/INDEX(Historical!$D$7:$D$1437,MATCH(B84,Historical!$B$7:$B$1446,0))-1)*100)</f>
        <v>27.777777777777768</v>
      </c>
      <c r="T84" s="759">
        <f>IF(INDEX(Historical!$F$7:$F$1430,MATCH(B84,Historical!$B$7:$B$1446,0))=0,"n/a",((INDEX(Historical!$C$7:$C$1437,MATCH(B84,Historical!$B$7:$B$1446,0))/INDEX(Historical!$F$7:$F$1430,MATCH(B84,Historical!$B$7:$B$1446,0)))^(1/3)-1)*100)</f>
        <v>36.71886432341158</v>
      </c>
      <c r="U84" s="759">
        <f>IF(INDEX(Historical!$H$7:$H$1430,MATCH(B84,Historical!$B$7:$B$1446,0))=0,"n/a",((INDEX(Historical!$C$7:$C$1437,MATCH(B84,Historical!$B$7:$B$1446,0))/INDEX(Historical!$H$7:$H$1430,MATCH(B84,Historical!$B$7:$B$1446,0)))^(1/5)-1)*100)</f>
        <v>31.722501143559857</v>
      </c>
      <c r="V84" s="759">
        <f>IF(INDEX(Historical!$O$7:$O$1430,MATCH(B84,Historical!$B$7:$B$1446,0))=0,"n/a",((INDEX(Historical!$C$7:$C$1437,MATCH(B84,Historical!$B$7:$B$1446,0))/INDEX(Historical!$O$7:$O$1430,MATCH(B84,Historical!$B$7:$B$1446,0)))^(1/10)-1)*100)</f>
        <v>18.256749658914686</v>
      </c>
      <c r="W84" s="760">
        <f t="shared" si="21"/>
        <v>1.7375766078968995</v>
      </c>
      <c r="X84" s="761">
        <f t="shared" si="22"/>
        <v>6.6088544049083033</v>
      </c>
      <c r="Y84" s="925"/>
      <c r="Z84" s="702">
        <f t="shared" si="23"/>
        <v>21.64862614487927</v>
      </c>
      <c r="AA84" s="935">
        <f t="shared" si="24"/>
        <v>15.7751873438801</v>
      </c>
      <c r="AB84" s="639">
        <v>5</v>
      </c>
      <c r="AC84" s="916">
        <v>12.01</v>
      </c>
      <c r="AD84" s="916">
        <v>1.79</v>
      </c>
      <c r="AE84" s="916">
        <v>0.73</v>
      </c>
      <c r="AF84" s="916">
        <v>2.4900000000000002</v>
      </c>
      <c r="AG84" s="916">
        <v>18.7</v>
      </c>
      <c r="AH84" s="916">
        <v>-2.2999999999999998</v>
      </c>
      <c r="AI84" s="916">
        <v>8.23</v>
      </c>
      <c r="AJ84" s="916">
        <v>4.8</v>
      </c>
      <c r="AK84" s="916">
        <v>8.7999999999999989</v>
      </c>
      <c r="AL84" s="928">
        <v>50660</v>
      </c>
      <c r="AM84" s="922">
        <v>5.8000000000000007</v>
      </c>
      <c r="AN84" s="916">
        <v>0.93</v>
      </c>
      <c r="AO84" s="802">
        <f t="shared" si="25"/>
        <v>17.319635133998347</v>
      </c>
      <c r="AP84" s="803">
        <f t="shared" si="26"/>
        <v>33.094822477878445</v>
      </c>
      <c r="AQ84" s="936">
        <f t="shared" si="27"/>
        <v>32.128248281334535</v>
      </c>
      <c r="AR84" s="702">
        <f>INDEX(Historical!$C$7:$C$1437,MATCH(B84,Historical!$B$7:$B$1446,0))*IF(AH84="n/a",1.03,IF(AH84&lt;0,1.01,IF(AH84&gt;10,1.1,(1+AH84/100))))</f>
        <v>2.323</v>
      </c>
      <c r="AS84" s="935">
        <f t="shared" si="28"/>
        <v>2.5141829000000002</v>
      </c>
      <c r="AT84" s="935">
        <f t="shared" si="17"/>
        <v>2.7354309952000002</v>
      </c>
      <c r="AU84" s="935">
        <f t="shared" si="17"/>
        <v>2.9761489227776003</v>
      </c>
      <c r="AV84" s="935">
        <f t="shared" si="17"/>
        <v>3.2380500279820295</v>
      </c>
      <c r="AW84" s="702">
        <f t="shared" si="29"/>
        <v>13.786812845959631</v>
      </c>
      <c r="AX84" s="810">
        <f t="shared" si="30"/>
        <v>7.2768990002953808</v>
      </c>
      <c r="AY84" s="991">
        <v>1.63</v>
      </c>
      <c r="AZ84" s="922">
        <v>25.52</v>
      </c>
      <c r="BA84" s="922">
        <v>-28.95</v>
      </c>
      <c r="BB84" s="922">
        <v>3.04</v>
      </c>
      <c r="BC84" s="922">
        <v>-8.870000000000001</v>
      </c>
      <c r="BE84" s="664">
        <v>2002</v>
      </c>
      <c r="BF84" s="946" t="e">
        <f>#VALUE!</f>
        <v>#VALUE!</v>
      </c>
      <c r="BG84" s="931">
        <v>6.9</v>
      </c>
    </row>
    <row r="85" spans="1:59" ht="11.25" customHeight="1" x14ac:dyDescent="0.2">
      <c r="A85" s="930" t="s">
        <v>589</v>
      </c>
      <c r="B85" s="925" t="s">
        <v>590</v>
      </c>
      <c r="C85" s="988" t="s">
        <v>108</v>
      </c>
      <c r="D85" s="988" t="s">
        <v>4373</v>
      </c>
      <c r="E85" s="792">
        <v>12</v>
      </c>
      <c r="F85" s="526">
        <v>302</v>
      </c>
      <c r="G85" s="526" t="s">
        <v>106</v>
      </c>
      <c r="H85" s="526" t="s">
        <v>106</v>
      </c>
      <c r="I85" s="924">
        <v>41</v>
      </c>
      <c r="J85" s="702">
        <f t="shared" si="18"/>
        <v>2.8292682926829267</v>
      </c>
      <c r="K85" s="927">
        <v>0.28999999999999998</v>
      </c>
      <c r="L85" s="639">
        <v>4</v>
      </c>
      <c r="M85" s="693">
        <f t="shared" si="19"/>
        <v>1.1599999999999999</v>
      </c>
      <c r="N85" s="921" t="s">
        <v>241</v>
      </c>
      <c r="O85" s="795">
        <v>0.28000000000000003</v>
      </c>
      <c r="P85" s="915">
        <v>43552</v>
      </c>
      <c r="Q85" s="915">
        <v>43570</v>
      </c>
      <c r="R85" s="693">
        <f t="shared" si="20"/>
        <v>3.5714285714285547</v>
      </c>
      <c r="S85" s="759">
        <f>IF(INDEX(Historical!$D$7:$D$1437,MATCH(B85,Historical!$B$7:$B$1446,0))=0,"n/a",(INDEX(Historical!$C$7:$C$1437,MATCH(B85,Historical!$B$7:$B$1446,0))/INDEX(Historical!$D$7:$D$1437,MATCH(B85,Historical!$B$7:$B$1446,0))-1)*100)</f>
        <v>36.567164179104481</v>
      </c>
      <c r="T85" s="759">
        <f>IF(INDEX(Historical!$F$7:$F$1430,MATCH(B85,Historical!$B$7:$B$1446,0))=0,"n/a",((INDEX(Historical!$C$7:$C$1437,MATCH(B85,Historical!$B$7:$B$1446,0))/INDEX(Historical!$F$7:$F$1430,MATCH(B85,Historical!$B$7:$B$1446,0)))^(1/3)-1)*100)</f>
        <v>16.079378984500803</v>
      </c>
      <c r="U85" s="759">
        <f>IF(INDEX(Historical!$H$7:$H$1430,MATCH(B85,Historical!$B$7:$B$1446,0))=0,"n/a",((INDEX(Historical!$C$7:$C$1437,MATCH(B85,Historical!$B$7:$B$1446,0))/INDEX(Historical!$H$7:$H$1430,MATCH(B85,Historical!$B$7:$B$1446,0)))^(1/5)-1)*100)</f>
        <v>18.294567206553204</v>
      </c>
      <c r="V85" s="759">
        <f>IF(INDEX(Historical!$O$7:$O$1430,MATCH(B85,Historical!$B$7:$B$1446,0))=0,"n/a",((INDEX(Historical!$C$7:$C$1437,MATCH(B85,Historical!$B$7:$B$1446,0))/INDEX(Historical!$O$7:$O$1430,MATCH(B85,Historical!$B$7:$B$1446,0)))^(1/10)-1)*100)</f>
        <v>12.671949998921338</v>
      </c>
      <c r="W85" s="760">
        <f t="shared" si="21"/>
        <v>1.4437057602113703</v>
      </c>
      <c r="X85" s="761" t="str">
        <f t="shared" si="22"/>
        <v>n/a</v>
      </c>
      <c r="Y85" s="728"/>
      <c r="Z85" s="702" t="str">
        <f t="shared" si="23"/>
        <v>n/a</v>
      </c>
      <c r="AA85" s="935" t="str">
        <f t="shared" si="24"/>
        <v>n/a</v>
      </c>
      <c r="AB85" s="639">
        <v>12</v>
      </c>
      <c r="AC85" s="916" t="s">
        <v>137</v>
      </c>
      <c r="AD85" s="916" t="s">
        <v>137</v>
      </c>
      <c r="AE85" s="916" t="s">
        <v>137</v>
      </c>
      <c r="AF85" s="916" t="s">
        <v>137</v>
      </c>
      <c r="AG85" s="916" t="s">
        <v>137</v>
      </c>
      <c r="AH85" s="916" t="s">
        <v>137</v>
      </c>
      <c r="AI85" s="916" t="s">
        <v>137</v>
      </c>
      <c r="AJ85" s="916" t="s">
        <v>137</v>
      </c>
      <c r="AK85" s="916" t="s">
        <v>137</v>
      </c>
      <c r="AL85" s="928" t="s">
        <v>137</v>
      </c>
      <c r="AM85" s="922" t="s">
        <v>137</v>
      </c>
      <c r="AN85" s="916" t="s">
        <v>137</v>
      </c>
      <c r="AO85" s="802" t="str">
        <f t="shared" si="25"/>
        <v>n/a</v>
      </c>
      <c r="AP85" s="803">
        <f t="shared" si="26"/>
        <v>21.123835499236129</v>
      </c>
      <c r="AQ85" s="936" t="str">
        <f t="shared" si="27"/>
        <v>n/a</v>
      </c>
      <c r="AR85" s="702">
        <f>INDEX(Historical!$C$7:$C$1437,MATCH(B85,Historical!$B$7:$B$1446,0))*IF(AH85="n/a",1.03,IF(AH85&lt;0,1.01,IF(AH85&gt;10,1.1,(1+AH85/100))))</f>
        <v>0.94245000000000001</v>
      </c>
      <c r="AS85" s="935">
        <f t="shared" si="28"/>
        <v>0.97072350000000007</v>
      </c>
      <c r="AT85" s="935">
        <f t="shared" si="17"/>
        <v>0.99984520500000007</v>
      </c>
      <c r="AU85" s="935">
        <f t="shared" si="17"/>
        <v>1.0298405611500001</v>
      </c>
      <c r="AV85" s="935">
        <f t="shared" si="17"/>
        <v>1.0607357779845001</v>
      </c>
      <c r="AW85" s="702">
        <f t="shared" si="29"/>
        <v>5.0035950441345003</v>
      </c>
      <c r="AX85" s="810">
        <f t="shared" si="30"/>
        <v>12.20389035154756</v>
      </c>
      <c r="AY85" s="991" t="s">
        <v>137</v>
      </c>
      <c r="AZ85" s="922" t="s">
        <v>137</v>
      </c>
      <c r="BA85" s="922" t="s">
        <v>137</v>
      </c>
      <c r="BB85" s="922" t="s">
        <v>137</v>
      </c>
      <c r="BC85" s="922" t="s">
        <v>137</v>
      </c>
      <c r="BD85" s="960" t="s">
        <v>4298</v>
      </c>
      <c r="BE85" s="664">
        <v>2008</v>
      </c>
      <c r="BF85" s="946" t="e">
        <f>#VALUE!</f>
        <v>#VALUE!</v>
      </c>
      <c r="BG85" s="931" t="s">
        <v>137</v>
      </c>
    </row>
    <row r="86" spans="1:59" ht="11.25" customHeight="1" x14ac:dyDescent="0.2">
      <c r="A86" s="537" t="s">
        <v>1210</v>
      </c>
      <c r="B86" s="925" t="s">
        <v>1211</v>
      </c>
      <c r="C86" s="988" t="s">
        <v>108</v>
      </c>
      <c r="D86" s="988" t="s">
        <v>4373</v>
      </c>
      <c r="E86" s="792">
        <v>10</v>
      </c>
      <c r="F86" s="526">
        <v>333</v>
      </c>
      <c r="G86" s="526" t="s">
        <v>106</v>
      </c>
      <c r="H86" s="526" t="s">
        <v>106</v>
      </c>
      <c r="I86" s="924">
        <v>42.26</v>
      </c>
      <c r="J86" s="702">
        <f t="shared" si="18"/>
        <v>2.9342167534311407</v>
      </c>
      <c r="K86" s="927">
        <v>0.31</v>
      </c>
      <c r="L86" s="639">
        <v>4</v>
      </c>
      <c r="M86" s="693">
        <f t="shared" si="19"/>
        <v>1.24</v>
      </c>
      <c r="N86" s="921" t="s">
        <v>443</v>
      </c>
      <c r="O86" s="795">
        <v>0.28000000000000003</v>
      </c>
      <c r="P86" s="915">
        <v>43504</v>
      </c>
      <c r="Q86" s="915">
        <v>43517</v>
      </c>
      <c r="R86" s="693">
        <f t="shared" si="20"/>
        <v>10.714285714285703</v>
      </c>
      <c r="S86" s="759">
        <f>IF(INDEX(Historical!$D$7:$D$1437,MATCH(B86,Historical!$B$7:$B$1446,0))=0,"n/a",(INDEX(Historical!$C$7:$C$1437,MATCH(B86,Historical!$B$7:$B$1446,0))/INDEX(Historical!$D$7:$D$1437,MATCH(B86,Historical!$B$7:$B$1446,0))-1)*100)</f>
        <v>16.666666666666675</v>
      </c>
      <c r="T86" s="759">
        <f>IF(INDEX(Historical!$F$7:$F$1430,MATCH(B86,Historical!$B$7:$B$1446,0))=0,"n/a",((INDEX(Historical!$C$7:$C$1437,MATCH(B86,Historical!$B$7:$B$1446,0))/INDEX(Historical!$F$7:$F$1430,MATCH(B86,Historical!$B$7:$B$1446,0)))^(1/3)-1)*100)</f>
        <v>11.868894208139679</v>
      </c>
      <c r="U86" s="759">
        <f>IF(INDEX(Historical!$H$7:$H$1430,MATCH(B86,Historical!$B$7:$B$1446,0))=0,"n/a",((INDEX(Historical!$C$7:$C$1437,MATCH(B86,Historical!$B$7:$B$1446,0))/INDEX(Historical!$H$7:$H$1430,MATCH(B86,Historical!$B$7:$B$1446,0)))^(1/5)-1)*100)</f>
        <v>15.708390490417855</v>
      </c>
      <c r="V86" s="759" t="str">
        <f>IF(INDEX(Historical!$O$7:$O$1430,MATCH(B86,Historical!$B$7:$B$1446,0))=0,"n/a",((INDEX(Historical!$C$7:$C$1437,MATCH(B86,Historical!$B$7:$B$1446,0))/INDEX(Historical!$O$7:$O$1430,MATCH(B86,Historical!$B$7:$B$1446,0)))^(1/10)-1)*100)</f>
        <v>n/a</v>
      </c>
      <c r="W86" s="760" t="str">
        <f t="shared" si="21"/>
        <v>n/a</v>
      </c>
      <c r="X86" s="761">
        <f t="shared" si="22"/>
        <v>2.2124493648475854</v>
      </c>
      <c r="Y86" s="716"/>
      <c r="Z86" s="702">
        <f t="shared" si="23"/>
        <v>45.090909090909093</v>
      </c>
      <c r="AA86" s="935">
        <f t="shared" si="24"/>
        <v>15.367272727272727</v>
      </c>
      <c r="AB86" s="639">
        <v>12</v>
      </c>
      <c r="AC86" s="916">
        <v>2.75</v>
      </c>
      <c r="AD86" s="916">
        <v>1.92</v>
      </c>
      <c r="AE86" s="916">
        <v>5.78</v>
      </c>
      <c r="AF86" s="916">
        <v>1.5</v>
      </c>
      <c r="AG86" s="916">
        <v>9.9</v>
      </c>
      <c r="AH86" s="916">
        <v>36.9</v>
      </c>
      <c r="AI86" s="916">
        <v>5.84</v>
      </c>
      <c r="AJ86" s="916">
        <v>7.1</v>
      </c>
      <c r="AK86" s="916">
        <v>8</v>
      </c>
      <c r="AL86" s="928">
        <v>2740</v>
      </c>
      <c r="AM86" s="922">
        <v>0.3</v>
      </c>
      <c r="AN86" s="916">
        <v>0.06</v>
      </c>
      <c r="AO86" s="802">
        <f t="shared" si="25"/>
        <v>3.2753345165762688</v>
      </c>
      <c r="AP86" s="803">
        <f t="shared" si="26"/>
        <v>18.642607243848996</v>
      </c>
      <c r="AQ86" s="936">
        <f t="shared" si="27"/>
        <v>1.2168389392223755</v>
      </c>
      <c r="AR86" s="702">
        <f>INDEX(Historical!$C$7:$C$1437,MATCH(B86,Historical!$B$7:$B$1446,0))*IF(AH86="n/a",1.03,IF(AH86&lt;0,1.01,IF(AH86&gt;10,1.1,(1+AH86/100))))</f>
        <v>1.2320000000000002</v>
      </c>
      <c r="AS86" s="935">
        <f t="shared" si="28"/>
        <v>1.3039488000000001</v>
      </c>
      <c r="AT86" s="935">
        <f t="shared" si="17"/>
        <v>1.4082647040000003</v>
      </c>
      <c r="AU86" s="935">
        <f t="shared" si="17"/>
        <v>1.5209258803200003</v>
      </c>
      <c r="AV86" s="935">
        <f t="shared" si="17"/>
        <v>1.6425999507456004</v>
      </c>
      <c r="AW86" s="702">
        <f t="shared" si="29"/>
        <v>7.1077393350656006</v>
      </c>
      <c r="AX86" s="810">
        <f t="shared" si="30"/>
        <v>16.819070835460483</v>
      </c>
      <c r="AY86" s="991">
        <v>1.1299999999999999</v>
      </c>
      <c r="AZ86" s="922">
        <v>22.1</v>
      </c>
      <c r="BA86" s="922">
        <v>-10.18</v>
      </c>
      <c r="BB86" s="922">
        <v>2.4500000000000002</v>
      </c>
      <c r="BC86" s="922">
        <v>0.75</v>
      </c>
      <c r="BE86" s="664">
        <v>2010</v>
      </c>
      <c r="BF86" s="946" t="e">
        <f>#VALUE!</f>
        <v>#VALUE!</v>
      </c>
      <c r="BG86" s="931">
        <v>1.2</v>
      </c>
    </row>
    <row r="87" spans="1:59" ht="11.25" customHeight="1" x14ac:dyDescent="0.2">
      <c r="A87" s="537" t="s">
        <v>591</v>
      </c>
      <c r="B87" s="925" t="s">
        <v>592</v>
      </c>
      <c r="C87" s="988" t="s">
        <v>108</v>
      </c>
      <c r="D87" s="988" t="s">
        <v>4373</v>
      </c>
      <c r="E87" s="792">
        <v>23</v>
      </c>
      <c r="F87" s="526">
        <v>147</v>
      </c>
      <c r="G87" s="526" t="s">
        <v>37</v>
      </c>
      <c r="H87" s="526" t="s">
        <v>37</v>
      </c>
      <c r="I87" s="916">
        <v>23.27</v>
      </c>
      <c r="J87" s="702">
        <f t="shared" si="18"/>
        <v>2.9222174473571125</v>
      </c>
      <c r="K87" s="933">
        <v>0.17</v>
      </c>
      <c r="L87" s="639">
        <v>4</v>
      </c>
      <c r="M87" s="693">
        <f t="shared" si="19"/>
        <v>0.68</v>
      </c>
      <c r="N87" s="921" t="s">
        <v>460</v>
      </c>
      <c r="O87" s="796">
        <v>0.15</v>
      </c>
      <c r="P87" s="915">
        <v>43382</v>
      </c>
      <c r="Q87" s="915">
        <v>43392</v>
      </c>
      <c r="R87" s="693">
        <f t="shared" si="20"/>
        <v>13.333333333333346</v>
      </c>
      <c r="S87" s="759">
        <f>IF(INDEX(Historical!$D$7:$D$1437,MATCH(B87,Historical!$B$7:$B$1446,0))=0,"n/a",(INDEX(Historical!$C$7:$C$1437,MATCH(B87,Historical!$B$7:$B$1446,0))/INDEX(Historical!$D$7:$D$1437,MATCH(B87,Historical!$B$7:$B$1446,0))-1)*100)</f>
        <v>8.7719298245613864</v>
      </c>
      <c r="T87" s="759">
        <f>IF(INDEX(Historical!$F$7:$F$1430,MATCH(B87,Historical!$B$7:$B$1446,0))=0,"n/a",((INDEX(Historical!$C$7:$C$1437,MATCH(B87,Historical!$B$7:$B$1446,0))/INDEX(Historical!$F$7:$F$1430,MATCH(B87,Historical!$B$7:$B$1446,0)))^(1/3)-1)*100)</f>
        <v>6.4953735209395624</v>
      </c>
      <c r="U87" s="759">
        <f>IF(INDEX(Historical!$H$7:$H$1430,MATCH(B87,Historical!$B$7:$B$1446,0))=0,"n/a",((INDEX(Historical!$C$7:$C$1437,MATCH(B87,Historical!$B$7:$B$1446,0))/INDEX(Historical!$H$7:$H$1430,MATCH(B87,Historical!$B$7:$B$1446,0)))^(1/5)-1)*100)</f>
        <v>6.672031681206736</v>
      </c>
      <c r="V87" s="759">
        <f>IF(INDEX(Historical!$O$7:$O$1430,MATCH(B87,Historical!$B$7:$B$1446,0))=0,"n/a",((INDEX(Historical!$C$7:$C$1437,MATCH(B87,Historical!$B$7:$B$1446,0))/INDEX(Historical!$O$7:$O$1430,MATCH(B87,Historical!$B$7:$B$1446,0)))^(1/10)-1)*100)</f>
        <v>8.2737966788736905</v>
      </c>
      <c r="W87" s="760">
        <f t="shared" si="21"/>
        <v>0.80640508102442243</v>
      </c>
      <c r="X87" s="761">
        <f t="shared" si="22"/>
        <v>0.70231912433755117</v>
      </c>
      <c r="Y87" s="713"/>
      <c r="Z87" s="702">
        <f t="shared" si="23"/>
        <v>41.717791411042946</v>
      </c>
      <c r="AA87" s="935">
        <f t="shared" si="24"/>
        <v>14.276073619631903</v>
      </c>
      <c r="AB87" s="639">
        <v>12</v>
      </c>
      <c r="AC87" s="916">
        <v>1.63</v>
      </c>
      <c r="AD87" s="916">
        <v>2.04</v>
      </c>
      <c r="AE87" s="916">
        <v>4.1500000000000004</v>
      </c>
      <c r="AF87" s="916">
        <v>1.53</v>
      </c>
      <c r="AG87" s="916">
        <v>11</v>
      </c>
      <c r="AH87" s="916">
        <v>11</v>
      </c>
      <c r="AI87" s="916">
        <v>1.1499999999999999</v>
      </c>
      <c r="AJ87" s="916">
        <v>9.5</v>
      </c>
      <c r="AK87" s="916">
        <v>7.0000000000000009</v>
      </c>
      <c r="AL87" s="928">
        <v>573.14</v>
      </c>
      <c r="AM87" s="922">
        <v>3.5000000000000004</v>
      </c>
      <c r="AN87" s="916">
        <v>0.93</v>
      </c>
      <c r="AO87" s="802">
        <f t="shared" si="25"/>
        <v>-4.6818244910680544</v>
      </c>
      <c r="AP87" s="803">
        <f t="shared" si="26"/>
        <v>9.5942491285638489</v>
      </c>
      <c r="AQ87" s="936">
        <f t="shared" si="27"/>
        <v>-1.4721863565942406</v>
      </c>
      <c r="AR87" s="702">
        <f>INDEX(Historical!$C$7:$C$1437,MATCH(B87,Historical!$B$7:$B$1446,0))*IF(AH87="n/a",1.03,IF(AH87&lt;0,1.01,IF(AH87&gt;10,1.1,(1+AH87/100))))</f>
        <v>0.68200000000000005</v>
      </c>
      <c r="AS87" s="935">
        <f t="shared" si="28"/>
        <v>0.6898430000000001</v>
      </c>
      <c r="AT87" s="935">
        <f t="shared" ref="AT87:AV106" si="32">IF($AK87="n/a",1.03*AS87,IF($AK87&lt;0,1.01*AS87,IF($AK87&gt;10,1.1*AS87,(1+$AK87/100)*AS87)))</f>
        <v>0.73813201000000017</v>
      </c>
      <c r="AU87" s="935">
        <f t="shared" si="32"/>
        <v>0.78980125070000018</v>
      </c>
      <c r="AV87" s="935">
        <f t="shared" si="32"/>
        <v>0.84508733824900029</v>
      </c>
      <c r="AW87" s="702">
        <f t="shared" si="29"/>
        <v>3.7448635989490007</v>
      </c>
      <c r="AX87" s="810">
        <f t="shared" si="30"/>
        <v>16.093096686501937</v>
      </c>
      <c r="AY87" s="991">
        <v>0.69</v>
      </c>
      <c r="AZ87" s="922">
        <v>32.74</v>
      </c>
      <c r="BA87" s="922">
        <v>-13.969999999999999</v>
      </c>
      <c r="BB87" s="922">
        <v>2.67</v>
      </c>
      <c r="BC87" s="922">
        <v>7.1</v>
      </c>
      <c r="BE87" s="664">
        <v>1997</v>
      </c>
      <c r="BF87" s="946" t="e">
        <f>#VALUE!</f>
        <v>#VALUE!</v>
      </c>
      <c r="BG87" s="931">
        <v>1</v>
      </c>
    </row>
    <row r="88" spans="1:59" ht="11.25" customHeight="1" x14ac:dyDescent="0.2">
      <c r="A88" s="609" t="s">
        <v>596</v>
      </c>
      <c r="B88" s="925" t="s">
        <v>597</v>
      </c>
      <c r="C88" s="988" t="s">
        <v>128</v>
      </c>
      <c r="D88" s="988" t="s">
        <v>4361</v>
      </c>
      <c r="E88" s="792">
        <v>17</v>
      </c>
      <c r="F88" s="526">
        <v>185</v>
      </c>
      <c r="G88" s="526" t="s">
        <v>37</v>
      </c>
      <c r="H88" s="526" t="s">
        <v>115</v>
      </c>
      <c r="I88" s="924">
        <v>21.74</v>
      </c>
      <c r="J88" s="702">
        <f t="shared" si="18"/>
        <v>3.3118675252989878</v>
      </c>
      <c r="K88" s="927">
        <v>0.18</v>
      </c>
      <c r="L88" s="639">
        <v>4</v>
      </c>
      <c r="M88" s="693">
        <f t="shared" si="19"/>
        <v>0.72</v>
      </c>
      <c r="N88" s="921" t="s">
        <v>598</v>
      </c>
      <c r="O88" s="795">
        <v>0.17</v>
      </c>
      <c r="P88" s="658">
        <v>43257</v>
      </c>
      <c r="Q88" s="658">
        <v>43272</v>
      </c>
      <c r="R88" s="693">
        <f t="shared" si="20"/>
        <v>5.8823529411764595</v>
      </c>
      <c r="S88" s="759">
        <f>IF(INDEX(Historical!$D$7:$D$1437,MATCH(B88,Historical!$B$7:$B$1446,0))=0,"n/a",(INDEX(Historical!$C$7:$C$1437,MATCH(B88,Historical!$B$7:$B$1446,0))/INDEX(Historical!$D$7:$D$1437,MATCH(B88,Historical!$B$7:$B$1446,0))-1)*100)</f>
        <v>5.9701492537313383</v>
      </c>
      <c r="T88" s="759">
        <f>IF(INDEX(Historical!$F$7:$F$1430,MATCH(B88,Historical!$B$7:$B$1446,0))=0,"n/a",((INDEX(Historical!$C$7:$C$1437,MATCH(B88,Historical!$B$7:$B$1446,0))/INDEX(Historical!$F$7:$F$1430,MATCH(B88,Historical!$B$7:$B$1446,0)))^(1/3)-1)*100)</f>
        <v>7.7533615540578138</v>
      </c>
      <c r="U88" s="759">
        <f>IF(INDEX(Historical!$H$7:$H$1430,MATCH(B88,Historical!$B$7:$B$1446,0))=0,"n/a",((INDEX(Historical!$C$7:$C$1437,MATCH(B88,Historical!$B$7:$B$1446,0))/INDEX(Historical!$H$7:$H$1430,MATCH(B88,Historical!$B$7:$B$1446,0)))^(1/5)-1)*100)</f>
        <v>9.8354357003431758</v>
      </c>
      <c r="V88" s="759">
        <f>IF(INDEX(Historical!$O$7:$O$1430,MATCH(B88,Historical!$B$7:$B$1446,0))=0,"n/a",((INDEX(Historical!$C$7:$C$1437,MATCH(B88,Historical!$B$7:$B$1446,0))/INDEX(Historical!$O$7:$O$1430,MATCH(B88,Historical!$B$7:$B$1446,0)))^(1/10)-1)*100)</f>
        <v>10.758560376435412</v>
      </c>
      <c r="W88" s="760">
        <f t="shared" si="21"/>
        <v>0.91419626383152841</v>
      </c>
      <c r="X88" s="761" t="str">
        <f t="shared" si="22"/>
        <v>n/a</v>
      </c>
      <c r="Y88" s="926"/>
      <c r="Z88" s="702">
        <f t="shared" si="23"/>
        <v>100</v>
      </c>
      <c r="AA88" s="935">
        <f t="shared" si="24"/>
        <v>30.194444444444443</v>
      </c>
      <c r="AB88" s="639">
        <v>12</v>
      </c>
      <c r="AC88" s="916">
        <v>0.72</v>
      </c>
      <c r="AD88" s="916">
        <v>5.81</v>
      </c>
      <c r="AE88" s="916">
        <v>1.1499999999999999</v>
      </c>
      <c r="AF88" s="916">
        <v>3.65</v>
      </c>
      <c r="AG88" s="918">
        <v>12.3</v>
      </c>
      <c r="AH88" s="916">
        <v>47.8</v>
      </c>
      <c r="AI88" s="916">
        <v>6.49</v>
      </c>
      <c r="AJ88" s="916">
        <v>-8</v>
      </c>
      <c r="AK88" s="916">
        <v>5.2200000000000006</v>
      </c>
      <c r="AL88" s="928">
        <v>4530</v>
      </c>
      <c r="AM88" s="922">
        <v>3.6999999999999997</v>
      </c>
      <c r="AN88" s="916">
        <v>0.8</v>
      </c>
      <c r="AO88" s="802">
        <f t="shared" si="25"/>
        <v>-17.047141218802281</v>
      </c>
      <c r="AP88" s="803">
        <f t="shared" si="26"/>
        <v>13.147303225642164</v>
      </c>
      <c r="AQ88" s="936">
        <f t="shared" si="27"/>
        <v>121.31899775083048</v>
      </c>
      <c r="AR88" s="702">
        <f>INDEX(Historical!$C$7:$C$1437,MATCH(B88,Historical!$B$7:$B$1446,0))*IF(AH88="n/a",1.03,IF(AH88&lt;0,1.01,IF(AH88&gt;10,1.1,(1+AH88/100))))</f>
        <v>0.78100000000000003</v>
      </c>
      <c r="AS88" s="935">
        <f t="shared" si="28"/>
        <v>0.83168690000000001</v>
      </c>
      <c r="AT88" s="935">
        <f t="shared" si="32"/>
        <v>0.87510095618000006</v>
      </c>
      <c r="AU88" s="935">
        <f t="shared" si="32"/>
        <v>0.92078122609259605</v>
      </c>
      <c r="AV88" s="935">
        <f t="shared" si="32"/>
        <v>0.96884600609462956</v>
      </c>
      <c r="AW88" s="702">
        <f t="shared" si="29"/>
        <v>4.3774150883672256</v>
      </c>
      <c r="AX88" s="810">
        <f t="shared" si="30"/>
        <v>20.135303994329465</v>
      </c>
      <c r="AY88" s="991">
        <v>0.5</v>
      </c>
      <c r="AZ88" s="922">
        <v>22.27</v>
      </c>
      <c r="BA88" s="922">
        <v>-4.5199999999999996</v>
      </c>
      <c r="BB88" s="922">
        <v>3.9699999999999998</v>
      </c>
      <c r="BC88" s="922">
        <v>9.15</v>
      </c>
      <c r="BE88" s="664">
        <v>2002</v>
      </c>
      <c r="BF88" s="946" t="e">
        <f>#VALUE!</f>
        <v>#VALUE!</v>
      </c>
      <c r="BG88" s="931">
        <v>5.8000000000000007</v>
      </c>
    </row>
    <row r="89" spans="1:59" ht="11.25" customHeight="1" x14ac:dyDescent="0.2">
      <c r="A89" s="609" t="s">
        <v>582</v>
      </c>
      <c r="B89" s="925" t="s">
        <v>583</v>
      </c>
      <c r="C89" s="988" t="s">
        <v>108</v>
      </c>
      <c r="D89" s="988" t="s">
        <v>4373</v>
      </c>
      <c r="E89" s="792">
        <v>15</v>
      </c>
      <c r="F89" s="526">
        <v>252</v>
      </c>
      <c r="G89" s="526" t="s">
        <v>106</v>
      </c>
      <c r="H89" s="526" t="s">
        <v>106</v>
      </c>
      <c r="I89" s="924">
        <v>31.74</v>
      </c>
      <c r="J89" s="702">
        <f t="shared" si="18"/>
        <v>1.890359168241966</v>
      </c>
      <c r="K89" s="927">
        <v>0.15</v>
      </c>
      <c r="L89" s="639">
        <v>4</v>
      </c>
      <c r="M89" s="693">
        <f t="shared" si="19"/>
        <v>0.6</v>
      </c>
      <c r="N89" s="921" t="s">
        <v>460</v>
      </c>
      <c r="O89" s="795">
        <v>0.14000000000000001</v>
      </c>
      <c r="P89" s="915">
        <v>43462</v>
      </c>
      <c r="Q89" s="915">
        <v>43485</v>
      </c>
      <c r="R89" s="693">
        <f t="shared" si="20"/>
        <v>7.1428571428571281</v>
      </c>
      <c r="S89" s="759">
        <f>IF(INDEX(Historical!$D$7:$D$1437,MATCH(B89,Historical!$B$7:$B$1446,0))=0,"n/a",(INDEX(Historical!$C$7:$C$1437,MATCH(B89,Historical!$B$7:$B$1446,0))/INDEX(Historical!$D$7:$D$1437,MATCH(B89,Historical!$B$7:$B$1446,0))-1)*100)</f>
        <v>11.340206185567014</v>
      </c>
      <c r="T89" s="759">
        <f>IF(INDEX(Historical!$F$7:$F$1430,MATCH(B89,Historical!$B$7:$B$1446,0))=0,"n/a",((INDEX(Historical!$C$7:$C$1437,MATCH(B89,Historical!$B$7:$B$1446,0))/INDEX(Historical!$F$7:$F$1430,MATCH(B89,Historical!$B$7:$B$1446,0)))^(1/3)-1)*100)</f>
        <v>7.888486678770068</v>
      </c>
      <c r="U89" s="759">
        <f>IF(INDEX(Historical!$H$7:$H$1430,MATCH(B89,Historical!$B$7:$B$1446,0))=0,"n/a",((INDEX(Historical!$C$7:$C$1437,MATCH(B89,Historical!$B$7:$B$1446,0))/INDEX(Historical!$H$7:$H$1430,MATCH(B89,Historical!$B$7:$B$1446,0)))^(1/5)-1)*100)</f>
        <v>6.1858758794934632</v>
      </c>
      <c r="V89" s="759">
        <f>IF(INDEX(Historical!$O$7:$O$1430,MATCH(B89,Historical!$B$7:$B$1446,0))=0,"n/a",((INDEX(Historical!$C$7:$C$1437,MATCH(B89,Historical!$B$7:$B$1446,0))/INDEX(Historical!$O$7:$O$1430,MATCH(B89,Historical!$B$7:$B$1446,0)))^(1/10)-1)*100)</f>
        <v>5.0480468452381411</v>
      </c>
      <c r="W89" s="760">
        <f t="shared" si="21"/>
        <v>1.2253998564471811</v>
      </c>
      <c r="X89" s="761">
        <f t="shared" si="22"/>
        <v>0.22494094107248955</v>
      </c>
      <c r="Y89" s="926"/>
      <c r="Z89" s="702">
        <f t="shared" si="23"/>
        <v>37.267080745341616</v>
      </c>
      <c r="AA89" s="935">
        <f t="shared" si="24"/>
        <v>19.714285714285712</v>
      </c>
      <c r="AB89" s="639">
        <v>12</v>
      </c>
      <c r="AC89" s="916">
        <v>1.61</v>
      </c>
      <c r="AD89" s="916" t="s">
        <v>137</v>
      </c>
      <c r="AE89" s="916">
        <v>7.63</v>
      </c>
      <c r="AF89" s="916">
        <v>2.04</v>
      </c>
      <c r="AG89" s="916">
        <v>10.8</v>
      </c>
      <c r="AH89" s="916">
        <v>17.299999999999997</v>
      </c>
      <c r="AI89" s="916">
        <v>9.379999999999999</v>
      </c>
      <c r="AJ89" s="916">
        <v>27.500000000000004</v>
      </c>
      <c r="AK89" s="916" t="s">
        <v>137</v>
      </c>
      <c r="AL89" s="928">
        <v>354.22</v>
      </c>
      <c r="AM89" s="922">
        <v>2.4</v>
      </c>
      <c r="AN89" s="916">
        <v>0</v>
      </c>
      <c r="AO89" s="802">
        <f t="shared" si="25"/>
        <v>-11.638050666550283</v>
      </c>
      <c r="AP89" s="803">
        <f t="shared" si="26"/>
        <v>8.0762350477354286</v>
      </c>
      <c r="AQ89" s="936">
        <f t="shared" si="27"/>
        <v>33.694748267408436</v>
      </c>
      <c r="AR89" s="702">
        <f>INDEX(Historical!$C$7:$C$1437,MATCH(B89,Historical!$B$7:$B$1446,0))*IF(AH89="n/a",1.03,IF(AH89&lt;0,1.01,IF(AH89&gt;10,1.1,(1+AH89/100))))</f>
        <v>0.59400000000000008</v>
      </c>
      <c r="AS89" s="935">
        <f t="shared" si="28"/>
        <v>0.64971719999999999</v>
      </c>
      <c r="AT89" s="935">
        <f t="shared" si="32"/>
        <v>0.66920871599999998</v>
      </c>
      <c r="AU89" s="935">
        <f t="shared" si="32"/>
        <v>0.68928497747999995</v>
      </c>
      <c r="AV89" s="935">
        <f t="shared" si="32"/>
        <v>0.7099635268044</v>
      </c>
      <c r="AW89" s="702">
        <f t="shared" si="29"/>
        <v>3.3121744202843999</v>
      </c>
      <c r="AX89" s="810">
        <f t="shared" si="30"/>
        <v>10.43533213700189</v>
      </c>
      <c r="AY89" s="991">
        <v>0.16</v>
      </c>
      <c r="AZ89" s="922">
        <v>18.970000000000002</v>
      </c>
      <c r="BA89" s="922">
        <v>-36.51</v>
      </c>
      <c r="BB89" s="922">
        <v>6.04</v>
      </c>
      <c r="BC89" s="922">
        <v>-16.53</v>
      </c>
      <c r="BE89" s="664">
        <v>2005</v>
      </c>
      <c r="BF89" s="946" t="e">
        <f>#VALUE!</f>
        <v>#VALUE!</v>
      </c>
      <c r="BG89" s="931">
        <v>1.4000000000000001</v>
      </c>
    </row>
    <row r="90" spans="1:59" ht="11.25" customHeight="1" x14ac:dyDescent="0.2">
      <c r="A90" s="609" t="s">
        <v>1231</v>
      </c>
      <c r="B90" s="925" t="s">
        <v>1232</v>
      </c>
      <c r="C90" s="988" t="s">
        <v>123</v>
      </c>
      <c r="D90" s="988" t="s">
        <v>4390</v>
      </c>
      <c r="E90" s="792">
        <v>11</v>
      </c>
      <c r="F90" s="526">
        <v>308</v>
      </c>
      <c r="G90" s="526" t="s">
        <v>106</v>
      </c>
      <c r="H90" s="526" t="s">
        <v>106</v>
      </c>
      <c r="I90" s="924">
        <v>71.680000000000007</v>
      </c>
      <c r="J90" s="702">
        <f t="shared" si="18"/>
        <v>1.339285714285714</v>
      </c>
      <c r="K90" s="927">
        <v>0.24</v>
      </c>
      <c r="L90" s="639">
        <v>4</v>
      </c>
      <c r="M90" s="693">
        <f t="shared" si="19"/>
        <v>0.96</v>
      </c>
      <c r="N90" s="921" t="s">
        <v>152</v>
      </c>
      <c r="O90" s="795">
        <v>0.23</v>
      </c>
      <c r="P90" s="658">
        <v>43264</v>
      </c>
      <c r="Q90" s="658">
        <v>43279</v>
      </c>
      <c r="R90" s="693">
        <f t="shared" si="20"/>
        <v>4.3478260869565135</v>
      </c>
      <c r="S90" s="759">
        <f>IF(INDEX(Historical!$D$7:$D$1437,MATCH(B90,Historical!$B$7:$B$1446,0))=0,"n/a",(INDEX(Historical!$C$7:$C$1437,MATCH(B90,Historical!$B$7:$B$1446,0))/INDEX(Historical!$D$7:$D$1437,MATCH(B90,Historical!$B$7:$B$1446,0))-1)*100)</f>
        <v>4.39560439560438</v>
      </c>
      <c r="T90" s="759">
        <f>IF(INDEX(Historical!$F$7:$F$1430,MATCH(B90,Historical!$B$7:$B$1446,0))=0,"n/a",((INDEX(Historical!$C$7:$C$1437,MATCH(B90,Historical!$B$7:$B$1446,0))/INDEX(Historical!$F$7:$F$1430,MATCH(B90,Historical!$B$7:$B$1446,0)))^(1/3)-1)*100)</f>
        <v>4.604051127515274</v>
      </c>
      <c r="U90" s="759">
        <f>IF(INDEX(Historical!$H$7:$H$1430,MATCH(B90,Historical!$B$7:$B$1446,0))=0,"n/a",((INDEX(Historical!$C$7:$C$1437,MATCH(B90,Historical!$B$7:$B$1446,0))/INDEX(Historical!$H$7:$H$1430,MATCH(B90,Historical!$B$7:$B$1446,0)))^(1/5)-1)*100)</f>
        <v>5.7007872172952334</v>
      </c>
      <c r="V90" s="759" t="str">
        <f>IF(INDEX(Historical!$O$7:$O$1430,MATCH(B90,Historical!$B$7:$B$1446,0))=0,"n/a",((INDEX(Historical!$C$7:$C$1437,MATCH(B90,Historical!$B$7:$B$1446,0))/INDEX(Historical!$O$7:$O$1430,MATCH(B90,Historical!$B$7:$B$1446,0)))^(1/10)-1)*100)</f>
        <v>n/a</v>
      </c>
      <c r="W90" s="760" t="str">
        <f t="shared" si="21"/>
        <v>n/a</v>
      </c>
      <c r="X90" s="761" t="str">
        <f t="shared" si="22"/>
        <v>n/a</v>
      </c>
      <c r="Y90" s="925" t="s">
        <v>1233</v>
      </c>
      <c r="Z90" s="702">
        <f t="shared" si="23"/>
        <v>128</v>
      </c>
      <c r="AA90" s="935">
        <f t="shared" si="24"/>
        <v>95.573333333333338</v>
      </c>
      <c r="AB90" s="639">
        <v>12</v>
      </c>
      <c r="AC90" s="916">
        <v>0.75</v>
      </c>
      <c r="AD90" s="916">
        <v>12.51</v>
      </c>
      <c r="AE90" s="916">
        <v>20.52</v>
      </c>
      <c r="AF90" s="916">
        <v>2.89</v>
      </c>
      <c r="AG90" s="916" t="s">
        <v>137</v>
      </c>
      <c r="AH90" s="916">
        <v>14.899999999999999</v>
      </c>
      <c r="AI90" s="916">
        <v>6.5</v>
      </c>
      <c r="AJ90" s="916">
        <v>-2.8899999999999997</v>
      </c>
      <c r="AK90" s="916">
        <v>7.6700000000000008</v>
      </c>
      <c r="AL90" s="928">
        <v>13360</v>
      </c>
      <c r="AM90" s="922">
        <v>2</v>
      </c>
      <c r="AN90" s="916" t="s">
        <v>137</v>
      </c>
      <c r="AO90" s="802">
        <f t="shared" si="25"/>
        <v>-88.533260401752386</v>
      </c>
      <c r="AP90" s="803">
        <f t="shared" si="26"/>
        <v>7.0400729315809478</v>
      </c>
      <c r="AQ90" s="936">
        <f t="shared" si="27"/>
        <v>250.36928666342467</v>
      </c>
      <c r="AR90" s="702">
        <f>INDEX(Historical!$C$7:$C$1437,MATCH(B90,Historical!$B$7:$B$1446,0))*IF(AH90="n/a",1.03,IF(AH90&lt;0,1.01,IF(AH90&gt;10,1.1,(1+AH90/100))))</f>
        <v>1.0449999999999999</v>
      </c>
      <c r="AS90" s="935">
        <f t="shared" si="28"/>
        <v>1.1129249999999999</v>
      </c>
      <c r="AT90" s="935">
        <f t="shared" si="32"/>
        <v>1.1982863474999998</v>
      </c>
      <c r="AU90" s="935">
        <f t="shared" si="32"/>
        <v>1.2901949103532497</v>
      </c>
      <c r="AV90" s="935">
        <f t="shared" si="32"/>
        <v>1.3891528599773439</v>
      </c>
      <c r="AW90" s="702">
        <f t="shared" si="29"/>
        <v>6.0355591178305925</v>
      </c>
      <c r="AX90" s="810">
        <f t="shared" si="30"/>
        <v>8.4201438585806248</v>
      </c>
      <c r="AY90" s="991" t="s">
        <v>137</v>
      </c>
      <c r="AZ90" s="922">
        <v>23.03</v>
      </c>
      <c r="BA90" s="922">
        <v>-9.06</v>
      </c>
      <c r="BB90" s="922">
        <v>-4.1300000000000008</v>
      </c>
      <c r="BC90" s="922">
        <v>2.48</v>
      </c>
      <c r="BE90" s="664">
        <v>2008</v>
      </c>
      <c r="BF90" s="946" t="e">
        <f>#VALUE!</f>
        <v>#VALUE!</v>
      </c>
      <c r="BG90" s="931" t="s">
        <v>137</v>
      </c>
    </row>
    <row r="91" spans="1:59" ht="11.25" customHeight="1" x14ac:dyDescent="0.2">
      <c r="A91" s="537" t="s">
        <v>604</v>
      </c>
      <c r="B91" s="925" t="s">
        <v>605</v>
      </c>
      <c r="C91" s="988" t="s">
        <v>112</v>
      </c>
      <c r="D91" s="988" t="s">
        <v>213</v>
      </c>
      <c r="E91" s="792">
        <v>22</v>
      </c>
      <c r="F91" s="526">
        <v>153</v>
      </c>
      <c r="G91" s="526" t="s">
        <v>37</v>
      </c>
      <c r="H91" s="526" t="s">
        <v>37</v>
      </c>
      <c r="I91" s="924">
        <v>51.25</v>
      </c>
      <c r="J91" s="702">
        <f t="shared" si="18"/>
        <v>1.248780487804878</v>
      </c>
      <c r="K91" s="933">
        <v>0.16</v>
      </c>
      <c r="L91" s="639">
        <v>4</v>
      </c>
      <c r="M91" s="693">
        <f t="shared" si="19"/>
        <v>0.64</v>
      </c>
      <c r="N91" s="921" t="s">
        <v>567</v>
      </c>
      <c r="O91" s="796">
        <v>0.13250000000000001</v>
      </c>
      <c r="P91" s="915">
        <v>43483</v>
      </c>
      <c r="Q91" s="915">
        <v>43502</v>
      </c>
      <c r="R91" s="693">
        <f t="shared" si="20"/>
        <v>20.75471698113207</v>
      </c>
      <c r="S91" s="759">
        <f>IF(INDEX(Historical!$D$7:$D$1437,MATCH(B91,Historical!$B$7:$B$1446,0))=0,"n/a",(INDEX(Historical!$C$7:$C$1437,MATCH(B91,Historical!$B$7:$B$1446,0))/INDEX(Historical!$D$7:$D$1437,MATCH(B91,Historical!$B$7:$B$1446,0))-1)*100)</f>
        <v>10.000000000000009</v>
      </c>
      <c r="T91" s="759">
        <f>IF(INDEX(Historical!$F$7:$F$1430,MATCH(B91,Historical!$B$7:$B$1446,0))=0,"n/a",((INDEX(Historical!$C$7:$C$1437,MATCH(B91,Historical!$B$7:$B$1446,0))/INDEX(Historical!$F$7:$F$1430,MATCH(B91,Historical!$B$7:$B$1446,0)))^(1/3)-1)*100)</f>
        <v>9.6961310486523686</v>
      </c>
      <c r="U91" s="759">
        <f>IF(INDEX(Historical!$H$7:$H$1430,MATCH(B91,Historical!$B$7:$B$1446,0))=0,"n/a",((INDEX(Historical!$C$7:$C$1437,MATCH(B91,Historical!$B$7:$B$1446,0))/INDEX(Historical!$H$7:$H$1430,MATCH(B91,Historical!$B$7:$B$1446,0)))^(1/5)-1)*100)</f>
        <v>9.6354580632308728</v>
      </c>
      <c r="V91" s="759">
        <f>IF(INDEX(Historical!$O$7:$O$1430,MATCH(B91,Historical!$B$7:$B$1446,0))=0,"n/a",((INDEX(Historical!$C$7:$C$1437,MATCH(B91,Historical!$B$7:$B$1446,0))/INDEX(Historical!$O$7:$O$1430,MATCH(B91,Historical!$B$7:$B$1446,0)))^(1/10)-1)*100)</f>
        <v>7.9076776107973368</v>
      </c>
      <c r="W91" s="760">
        <f t="shared" si="21"/>
        <v>1.2184940430644748</v>
      </c>
      <c r="X91" s="761">
        <f t="shared" si="22"/>
        <v>0.24393564717040184</v>
      </c>
      <c r="Y91" s="710"/>
      <c r="Z91" s="702">
        <f t="shared" si="23"/>
        <v>32.1608040201005</v>
      </c>
      <c r="AA91" s="935">
        <f t="shared" si="24"/>
        <v>25.753768844221106</v>
      </c>
      <c r="AB91" s="639">
        <v>12</v>
      </c>
      <c r="AC91" s="916">
        <v>1.99</v>
      </c>
      <c r="AD91" s="916">
        <v>3.44</v>
      </c>
      <c r="AE91" s="916">
        <v>5.07</v>
      </c>
      <c r="AF91" s="916">
        <v>10.050000000000001</v>
      </c>
      <c r="AG91" s="916">
        <v>44.1</v>
      </c>
      <c r="AH91" s="916">
        <v>19.2</v>
      </c>
      <c r="AI91" s="916">
        <v>7.75</v>
      </c>
      <c r="AJ91" s="916">
        <v>39.5</v>
      </c>
      <c r="AK91" s="916">
        <v>7.5</v>
      </c>
      <c r="AL91" s="928">
        <v>8380</v>
      </c>
      <c r="AM91" s="922">
        <v>0.89999999999999991</v>
      </c>
      <c r="AN91" s="916">
        <v>0.3</v>
      </c>
      <c r="AO91" s="802">
        <f t="shared" si="25"/>
        <v>-14.869530293185356</v>
      </c>
      <c r="AP91" s="803">
        <f t="shared" si="26"/>
        <v>10.88423855103575</v>
      </c>
      <c r="AQ91" s="936">
        <f t="shared" si="27"/>
        <v>239.16588984967362</v>
      </c>
      <c r="AR91" s="702">
        <f>INDEX(Historical!$C$7:$C$1437,MATCH(B91,Historical!$B$7:$B$1446,0))*IF(AH91="n/a",1.03,IF(AH91&lt;0,1.01,IF(AH91&gt;10,1.1,(1+AH91/100))))</f>
        <v>0.58080000000000009</v>
      </c>
      <c r="AS91" s="935">
        <f t="shared" si="28"/>
        <v>0.62581200000000003</v>
      </c>
      <c r="AT91" s="935">
        <f t="shared" si="32"/>
        <v>0.67274789999999995</v>
      </c>
      <c r="AU91" s="935">
        <f t="shared" si="32"/>
        <v>0.72320399249999989</v>
      </c>
      <c r="AV91" s="935">
        <f t="shared" si="32"/>
        <v>0.77744429193749987</v>
      </c>
      <c r="AW91" s="702">
        <f t="shared" si="29"/>
        <v>3.3800081844375001</v>
      </c>
      <c r="AX91" s="810">
        <f t="shared" si="30"/>
        <v>6.5951379208536585</v>
      </c>
      <c r="AY91" s="991">
        <v>0.97</v>
      </c>
      <c r="AZ91" s="922">
        <v>37.18</v>
      </c>
      <c r="BA91" s="922">
        <v>-4.93</v>
      </c>
      <c r="BB91" s="922">
        <v>3.5900000000000003</v>
      </c>
      <c r="BC91" s="922">
        <v>13.139999999999999</v>
      </c>
      <c r="BE91" s="664">
        <v>1998</v>
      </c>
      <c r="BF91" s="946" t="e">
        <f>#VALUE!</f>
        <v>#VALUE!</v>
      </c>
      <c r="BG91" s="931">
        <v>22.900000000000002</v>
      </c>
    </row>
    <row r="92" spans="1:59" ht="11.25" customHeight="1" x14ac:dyDescent="0.2">
      <c r="A92" s="609" t="s">
        <v>602</v>
      </c>
      <c r="B92" s="925" t="s">
        <v>603</v>
      </c>
      <c r="C92" s="988" t="s">
        <v>128</v>
      </c>
      <c r="D92" s="988" t="s">
        <v>4361</v>
      </c>
      <c r="E92" s="793">
        <v>15</v>
      </c>
      <c r="F92" s="526">
        <v>239</v>
      </c>
      <c r="G92" s="526" t="s">
        <v>37</v>
      </c>
      <c r="H92" s="526" t="s">
        <v>37</v>
      </c>
      <c r="I92" s="924">
        <v>51.47</v>
      </c>
      <c r="J92" s="702">
        <f t="shared" si="18"/>
        <v>3.8080435204973768</v>
      </c>
      <c r="K92" s="927">
        <v>0.49</v>
      </c>
      <c r="L92" s="639">
        <v>4</v>
      </c>
      <c r="M92" s="693">
        <f t="shared" si="19"/>
        <v>1.96</v>
      </c>
      <c r="N92" s="921" t="s">
        <v>140</v>
      </c>
      <c r="O92" s="795">
        <v>0.48</v>
      </c>
      <c r="P92" s="917">
        <v>42922</v>
      </c>
      <c r="Q92" s="917">
        <v>42948</v>
      </c>
      <c r="R92" s="693">
        <f t="shared" si="20"/>
        <v>2.0833333333333353</v>
      </c>
      <c r="S92" s="759">
        <f>IF(INDEX(Historical!$D$7:$D$1437,MATCH(B92,Historical!$B$7:$B$1446,0))=0,"n/a",(INDEX(Historical!$C$7:$C$1437,MATCH(B92,Historical!$B$7:$B$1446,0))/INDEX(Historical!$D$7:$D$1437,MATCH(B92,Historical!$B$7:$B$1446,0))-1)*100)</f>
        <v>1.0309278350515427</v>
      </c>
      <c r="T92" s="759">
        <f>IF(INDEX(Historical!$F$7:$F$1430,MATCH(B92,Historical!$B$7:$B$1446,0))=0,"n/a",((INDEX(Historical!$C$7:$C$1437,MATCH(B92,Historical!$B$7:$B$1446,0))/INDEX(Historical!$F$7:$F$1430,MATCH(B92,Historical!$B$7:$B$1446,0)))^(1/3)-1)*100)</f>
        <v>4.2485419231414134</v>
      </c>
      <c r="U92" s="759">
        <f>IF(INDEX(Historical!$H$7:$H$1430,MATCH(B92,Historical!$B$7:$B$1446,0))=0,"n/a",((INDEX(Historical!$C$7:$C$1437,MATCH(B92,Historical!$B$7:$B$1446,0))/INDEX(Historical!$H$7:$H$1430,MATCH(B92,Historical!$B$7:$B$1446,0)))^(1/5)-1)*100)</f>
        <v>6.6580269300007711</v>
      </c>
      <c r="V92" s="759">
        <f>IF(INDEX(Historical!$O$7:$O$1430,MATCH(B92,Historical!$B$7:$B$1446,0))=0,"n/a",((INDEX(Historical!$C$7:$C$1437,MATCH(B92,Historical!$B$7:$B$1446,0))/INDEX(Historical!$O$7:$O$1430,MATCH(B92,Historical!$B$7:$B$1446,0)))^(1/10)-1)*100)</f>
        <v>9.0385863261510444</v>
      </c>
      <c r="W92" s="760">
        <f t="shared" si="21"/>
        <v>0.73662259669272845</v>
      </c>
      <c r="X92" s="761" t="str">
        <f t="shared" si="22"/>
        <v>n/a</v>
      </c>
      <c r="Y92" s="727" t="s">
        <v>4434</v>
      </c>
      <c r="Z92" s="702">
        <f t="shared" si="23"/>
        <v>78.08764940239044</v>
      </c>
      <c r="AA92" s="935">
        <f t="shared" si="24"/>
        <v>20.50597609561753</v>
      </c>
      <c r="AB92" s="639">
        <v>5</v>
      </c>
      <c r="AC92" s="916">
        <v>2.5099999999999998</v>
      </c>
      <c r="AD92" s="916">
        <v>3.83</v>
      </c>
      <c r="AE92" s="916">
        <v>1.86</v>
      </c>
      <c r="AF92" s="916">
        <v>4.46</v>
      </c>
      <c r="AG92" s="916">
        <v>23.7</v>
      </c>
      <c r="AH92" s="916">
        <v>-1</v>
      </c>
      <c r="AI92" s="916">
        <v>5.13</v>
      </c>
      <c r="AJ92" s="916">
        <v>-0.3</v>
      </c>
      <c r="AK92" s="916">
        <v>5.36</v>
      </c>
      <c r="AL92" s="928">
        <v>30900</v>
      </c>
      <c r="AM92" s="922">
        <v>0.2</v>
      </c>
      <c r="AN92" s="916">
        <v>2.17</v>
      </c>
      <c r="AO92" s="802">
        <f t="shared" si="25"/>
        <v>-10.039905645119383</v>
      </c>
      <c r="AP92" s="803">
        <f t="shared" si="26"/>
        <v>10.466070450498147</v>
      </c>
      <c r="AQ92" s="936">
        <f t="shared" si="27"/>
        <v>101.61200734353785</v>
      </c>
      <c r="AR92" s="702">
        <f>INDEX(Historical!$C$7:$C$1437,MATCH(B92,Historical!$B$7:$B$1446,0))*IF(AH92="n/a",1.03,IF(AH92&lt;0,1.01,IF(AH92&gt;10,1.1,(1+AH92/100))))</f>
        <v>1.9796</v>
      </c>
      <c r="AS92" s="935">
        <f t="shared" si="28"/>
        <v>2.0811534799999998</v>
      </c>
      <c r="AT92" s="935">
        <f t="shared" si="32"/>
        <v>2.1927033065280002</v>
      </c>
      <c r="AU92" s="935">
        <f t="shared" si="32"/>
        <v>2.3102322037579013</v>
      </c>
      <c r="AV92" s="935">
        <f t="shared" si="32"/>
        <v>2.4340606498793251</v>
      </c>
      <c r="AW92" s="702">
        <f t="shared" si="29"/>
        <v>10.997749640165225</v>
      </c>
      <c r="AX92" s="810">
        <f t="shared" si="30"/>
        <v>21.367300641471196</v>
      </c>
      <c r="AY92" s="991">
        <v>0.75</v>
      </c>
      <c r="AZ92" s="922">
        <v>41.32</v>
      </c>
      <c r="BA92" s="922">
        <v>-1.34</v>
      </c>
      <c r="BB92" s="922">
        <v>4.6500000000000004</v>
      </c>
      <c r="BC92" s="922">
        <v>14.52</v>
      </c>
      <c r="BE92" s="664">
        <v>2005</v>
      </c>
      <c r="BF92" s="946" t="e">
        <f>#VALUE!</f>
        <v>#VALUE!</v>
      </c>
      <c r="BG92" s="931">
        <v>5</v>
      </c>
    </row>
    <row r="93" spans="1:59" ht="11.25" customHeight="1" x14ac:dyDescent="0.2">
      <c r="A93" s="609" t="s">
        <v>611</v>
      </c>
      <c r="B93" s="925" t="s">
        <v>612</v>
      </c>
      <c r="C93" s="988" t="s">
        <v>247</v>
      </c>
      <c r="D93" s="988" t="s">
        <v>4380</v>
      </c>
      <c r="E93" s="792">
        <v>16</v>
      </c>
      <c r="F93" s="526">
        <v>236</v>
      </c>
      <c r="G93" s="526" t="s">
        <v>115</v>
      </c>
      <c r="H93" s="526" t="s">
        <v>115</v>
      </c>
      <c r="I93" s="924">
        <v>101.86</v>
      </c>
      <c r="J93" s="702">
        <f t="shared" si="18"/>
        <v>2.670331827999215</v>
      </c>
      <c r="K93" s="927">
        <v>0.68</v>
      </c>
      <c r="L93" s="639">
        <v>4</v>
      </c>
      <c r="M93" s="693">
        <f t="shared" si="19"/>
        <v>2.72</v>
      </c>
      <c r="N93" s="921" t="s">
        <v>107</v>
      </c>
      <c r="O93" s="795">
        <v>0.63</v>
      </c>
      <c r="P93" s="915">
        <v>43585</v>
      </c>
      <c r="Q93" s="915">
        <v>43600</v>
      </c>
      <c r="R93" s="693">
        <f t="shared" si="20"/>
        <v>7.936507936507943</v>
      </c>
      <c r="S93" s="759">
        <f>IF(INDEX(Historical!$D$7:$D$1437,MATCH(B93,Historical!$B$7:$B$1446,0))=0,"n/a",(INDEX(Historical!$C$7:$C$1437,MATCH(B93,Historical!$B$7:$B$1446,0))/INDEX(Historical!$D$7:$D$1437,MATCH(B93,Historical!$B$7:$B$1446,0))-1)*100)</f>
        <v>10.810810810810811</v>
      </c>
      <c r="T93" s="759">
        <f>IF(INDEX(Historical!$F$7:$F$1430,MATCH(B93,Historical!$B$7:$B$1446,0))=0,"n/a",((INDEX(Historical!$C$7:$C$1437,MATCH(B93,Historical!$B$7:$B$1446,0))/INDEX(Historical!$F$7:$F$1430,MATCH(B93,Historical!$B$7:$B$1446,0)))^(1/3)-1)*100)</f>
        <v>10.769155346682258</v>
      </c>
      <c r="U93" s="759">
        <f>IF(INDEX(Historical!$H$7:$H$1430,MATCH(B93,Historical!$B$7:$B$1446,0))=0,"n/a",((INDEX(Historical!$C$7:$C$1437,MATCH(B93,Historical!$B$7:$B$1446,0))/INDEX(Historical!$H$7:$H$1430,MATCH(B93,Historical!$B$7:$B$1446,0)))^(1/5)-1)*100)</f>
        <v>9.5373176577513874</v>
      </c>
      <c r="V93" s="759">
        <f>IF(INDEX(Historical!$O$7:$O$1430,MATCH(B93,Historical!$B$7:$B$1446,0))=0,"n/a",((INDEX(Historical!$C$7:$C$1437,MATCH(B93,Historical!$B$7:$B$1446,0))/INDEX(Historical!$O$7:$O$1430,MATCH(B93,Historical!$B$7:$B$1446,0)))^(1/10)-1)*100)</f>
        <v>12.463644065402768</v>
      </c>
      <c r="W93" s="760">
        <f t="shared" si="21"/>
        <v>0.76521100953336518</v>
      </c>
      <c r="X93" s="761" t="str">
        <f t="shared" si="22"/>
        <v>n/a</v>
      </c>
      <c r="Y93" s="710"/>
      <c r="Z93" s="702">
        <f t="shared" si="23"/>
        <v>98.194945848375454</v>
      </c>
      <c r="AA93" s="935">
        <f t="shared" si="24"/>
        <v>36.772563176895304</v>
      </c>
      <c r="AB93" s="639">
        <v>12</v>
      </c>
      <c r="AC93" s="916">
        <v>2.77</v>
      </c>
      <c r="AD93" s="916">
        <v>3.29</v>
      </c>
      <c r="AE93" s="916">
        <v>2.76</v>
      </c>
      <c r="AF93" s="916">
        <v>7.35</v>
      </c>
      <c r="AG93" s="916">
        <v>11.799999999999999</v>
      </c>
      <c r="AH93" s="916">
        <v>-63.3</v>
      </c>
      <c r="AI93" s="916">
        <v>12.870000000000001</v>
      </c>
      <c r="AJ93" s="916">
        <v>-1.0999999999999999</v>
      </c>
      <c r="AK93" s="916">
        <v>11.200000000000001</v>
      </c>
      <c r="AL93" s="928">
        <v>12690</v>
      </c>
      <c r="AM93" s="922">
        <v>0.4</v>
      </c>
      <c r="AN93" s="916">
        <v>0.97</v>
      </c>
      <c r="AO93" s="802">
        <f t="shared" si="25"/>
        <v>-24.564913691144703</v>
      </c>
      <c r="AP93" s="803">
        <f t="shared" si="26"/>
        <v>12.207649485750602</v>
      </c>
      <c r="AQ93" s="936">
        <f t="shared" si="27"/>
        <v>246.58867029644517</v>
      </c>
      <c r="AR93" s="702">
        <f>INDEX(Historical!$C$7:$C$1437,MATCH(B93,Historical!$B$7:$B$1446,0))*IF(AH93="n/a",1.03,IF(AH93&lt;0,1.01,IF(AH93&gt;10,1.1,(1+AH93/100))))</f>
        <v>2.4845999999999999</v>
      </c>
      <c r="AS93" s="935">
        <f t="shared" si="28"/>
        <v>2.73306</v>
      </c>
      <c r="AT93" s="935">
        <f t="shared" si="32"/>
        <v>3.0063660000000003</v>
      </c>
      <c r="AU93" s="935">
        <f t="shared" si="32"/>
        <v>3.3070026000000006</v>
      </c>
      <c r="AV93" s="935">
        <f t="shared" si="32"/>
        <v>3.637702860000001</v>
      </c>
      <c r="AW93" s="702">
        <f t="shared" si="29"/>
        <v>15.168731460000002</v>
      </c>
      <c r="AX93" s="810">
        <f t="shared" si="30"/>
        <v>14.891745002945219</v>
      </c>
      <c r="AY93" s="991">
        <v>0.96</v>
      </c>
      <c r="AZ93" s="922">
        <v>32.56</v>
      </c>
      <c r="BA93" s="922">
        <v>-7.06</v>
      </c>
      <c r="BB93" s="922">
        <v>15.75</v>
      </c>
      <c r="BC93" s="922">
        <v>9.370000000000001</v>
      </c>
      <c r="BE93" s="664">
        <v>2004</v>
      </c>
      <c r="BF93" s="946" t="e">
        <f>#VALUE!</f>
        <v>#VALUE!</v>
      </c>
      <c r="BG93" s="931">
        <v>4</v>
      </c>
    </row>
    <row r="94" spans="1:59" ht="11.25" customHeight="1" x14ac:dyDescent="0.2">
      <c r="A94" s="609" t="s">
        <v>619</v>
      </c>
      <c r="B94" s="925" t="s">
        <v>620</v>
      </c>
      <c r="C94" s="988" t="s">
        <v>112</v>
      </c>
      <c r="D94" s="988" t="s">
        <v>4356</v>
      </c>
      <c r="E94" s="792">
        <v>17</v>
      </c>
      <c r="F94" s="526">
        <v>201</v>
      </c>
      <c r="G94" s="526" t="s">
        <v>37</v>
      </c>
      <c r="H94" s="526" t="s">
        <v>106</v>
      </c>
      <c r="I94" s="924">
        <v>33.85</v>
      </c>
      <c r="J94" s="702">
        <f t="shared" si="18"/>
        <v>2.3190546528803546</v>
      </c>
      <c r="K94" s="927">
        <v>0.19625000000000001</v>
      </c>
      <c r="L94" s="639">
        <v>4</v>
      </c>
      <c r="M94" s="693">
        <f t="shared" si="19"/>
        <v>0.78500000000000003</v>
      </c>
      <c r="N94" s="921" t="s">
        <v>152</v>
      </c>
      <c r="O94" s="795">
        <v>0.19500000000000001</v>
      </c>
      <c r="P94" s="915">
        <v>43510</v>
      </c>
      <c r="Q94" s="915">
        <v>43546</v>
      </c>
      <c r="R94" s="693">
        <f t="shared" si="20"/>
        <v>0.64102564102564163</v>
      </c>
      <c r="S94" s="759">
        <f>IF(INDEX(Historical!$D$7:$D$1437,MATCH(B94,Historical!$B$7:$B$1446,0))=0,"n/a",(INDEX(Historical!$C$7:$C$1437,MATCH(B94,Historical!$B$7:$B$1446,0))/INDEX(Historical!$D$7:$D$1437,MATCH(B94,Historical!$B$7:$B$1446,0))-1)*100)</f>
        <v>2.6578073089700949</v>
      </c>
      <c r="T94" s="759">
        <f>IF(INDEX(Historical!$F$7:$F$1430,MATCH(B94,Historical!$B$7:$B$1446,0))=0,"n/a",((INDEX(Historical!$C$7:$C$1437,MATCH(B94,Historical!$B$7:$B$1446,0))/INDEX(Historical!$F$7:$F$1430,MATCH(B94,Historical!$B$7:$B$1446,0)))^(1/3)-1)*100)</f>
        <v>2.7076957882373964</v>
      </c>
      <c r="U94" s="759">
        <f>IF(INDEX(Historical!$H$7:$H$1430,MATCH(B94,Historical!$B$7:$B$1446,0))=0,"n/a",((INDEX(Historical!$C$7:$C$1437,MATCH(B94,Historical!$B$7:$B$1446,0))/INDEX(Historical!$H$7:$H$1430,MATCH(B94,Historical!$B$7:$B$1446,0)))^(1/5)-1)*100)</f>
        <v>2.8113921485983351</v>
      </c>
      <c r="V94" s="759">
        <f>IF(INDEX(Historical!$O$7:$O$1430,MATCH(B94,Historical!$B$7:$B$1446,0))=0,"n/a",((INDEX(Historical!$C$7:$C$1437,MATCH(B94,Historical!$B$7:$B$1446,0))/INDEX(Historical!$O$7:$O$1430,MATCH(B94,Historical!$B$7:$B$1446,0)))^(1/10)-1)*100)</f>
        <v>7.1656989825312323</v>
      </c>
      <c r="W94" s="760">
        <f t="shared" si="21"/>
        <v>0.39234025256322319</v>
      </c>
      <c r="X94" s="761">
        <f t="shared" si="22"/>
        <v>0.26274692977554537</v>
      </c>
      <c r="Y94" s="926"/>
      <c r="Z94" s="702">
        <f t="shared" si="23"/>
        <v>70.089285714285708</v>
      </c>
      <c r="AA94" s="935">
        <f t="shared" si="24"/>
        <v>30.223214285714285</v>
      </c>
      <c r="AB94" s="639">
        <v>12</v>
      </c>
      <c r="AC94" s="916">
        <v>1.1200000000000001</v>
      </c>
      <c r="AD94" s="916">
        <v>3.35</v>
      </c>
      <c r="AE94" s="916">
        <v>1.25</v>
      </c>
      <c r="AF94" s="916">
        <v>5.69</v>
      </c>
      <c r="AG94" s="916">
        <v>20.100000000000001</v>
      </c>
      <c r="AH94" s="916">
        <v>-10.199999999999999</v>
      </c>
      <c r="AI94" s="916">
        <v>14.05</v>
      </c>
      <c r="AJ94" s="916">
        <v>10.7</v>
      </c>
      <c r="AK94" s="916">
        <v>9.02</v>
      </c>
      <c r="AL94" s="928">
        <v>2520</v>
      </c>
      <c r="AM94" s="922">
        <v>0.3</v>
      </c>
      <c r="AN94" s="916">
        <v>7.0000000000000007E-2</v>
      </c>
      <c r="AO94" s="802">
        <f t="shared" si="25"/>
        <v>-25.092767484235594</v>
      </c>
      <c r="AP94" s="803">
        <f t="shared" si="26"/>
        <v>5.1304468014786897</v>
      </c>
      <c r="AQ94" s="936">
        <f t="shared" si="27"/>
        <v>176.46184328700915</v>
      </c>
      <c r="AR94" s="702">
        <f>INDEX(Historical!$C$7:$C$1437,MATCH(B94,Historical!$B$7:$B$1446,0))*IF(AH94="n/a",1.03,IF(AH94&lt;0,1.01,IF(AH94&gt;10,1.1,(1+AH94/100))))</f>
        <v>0.78022499999999995</v>
      </c>
      <c r="AS94" s="935">
        <f t="shared" si="28"/>
        <v>0.85824750000000005</v>
      </c>
      <c r="AT94" s="935">
        <f t="shared" si="32"/>
        <v>0.93566142450000012</v>
      </c>
      <c r="AU94" s="935">
        <f t="shared" si="32"/>
        <v>1.0200580849899001</v>
      </c>
      <c r="AV94" s="935">
        <f t="shared" si="32"/>
        <v>1.1120673242559891</v>
      </c>
      <c r="AW94" s="702">
        <f t="shared" si="29"/>
        <v>4.7062593337458889</v>
      </c>
      <c r="AX94" s="810">
        <f t="shared" si="30"/>
        <v>13.90327720456688</v>
      </c>
      <c r="AY94" s="991">
        <v>0.83</v>
      </c>
      <c r="AZ94" s="922">
        <v>13.780000000000001</v>
      </c>
      <c r="BA94" s="922">
        <v>-30.54</v>
      </c>
      <c r="BB94" s="922">
        <v>-1.72</v>
      </c>
      <c r="BC94" s="922">
        <v>-15.27</v>
      </c>
      <c r="BE94" s="664">
        <v>2003</v>
      </c>
      <c r="BF94" s="946" t="e">
        <f>#VALUE!</f>
        <v>#VALUE!</v>
      </c>
      <c r="BG94" s="931">
        <v>12.3</v>
      </c>
    </row>
    <row r="95" spans="1:59" ht="11.25" customHeight="1" x14ac:dyDescent="0.2">
      <c r="A95" s="537" t="s">
        <v>1299</v>
      </c>
      <c r="B95" s="925" t="s">
        <v>1300</v>
      </c>
      <c r="C95" s="988" t="s">
        <v>247</v>
      </c>
      <c r="D95" s="988" t="s">
        <v>4351</v>
      </c>
      <c r="E95" s="792">
        <v>10</v>
      </c>
      <c r="F95" s="526">
        <v>345</v>
      </c>
      <c r="G95" s="526" t="s">
        <v>115</v>
      </c>
      <c r="H95" s="526" t="s">
        <v>115</v>
      </c>
      <c r="I95" s="924">
        <v>203.7</v>
      </c>
      <c r="J95" s="702">
        <f t="shared" si="18"/>
        <v>2.6705940108001966</v>
      </c>
      <c r="K95" s="927">
        <v>1.36</v>
      </c>
      <c r="L95" s="639">
        <v>4</v>
      </c>
      <c r="M95" s="693">
        <f t="shared" si="19"/>
        <v>5.44</v>
      </c>
      <c r="N95" s="921" t="s">
        <v>610</v>
      </c>
      <c r="O95" s="795">
        <v>1.03</v>
      </c>
      <c r="P95" s="915">
        <v>43537</v>
      </c>
      <c r="Q95" s="915">
        <v>43552</v>
      </c>
      <c r="R95" s="693">
        <f t="shared" si="20"/>
        <v>32.038834951456316</v>
      </c>
      <c r="S95" s="759">
        <f>IF(INDEX(Historical!$D$7:$D$1437,MATCH(B95,Historical!$B$7:$B$1446,0))=0,"n/a",(INDEX(Historical!$C$7:$C$1437,MATCH(B95,Historical!$B$7:$B$1446,0))/INDEX(Historical!$D$7:$D$1437,MATCH(B95,Historical!$B$7:$B$1446,0))-1)*100)</f>
        <v>15.730337078651679</v>
      </c>
      <c r="T95" s="759">
        <f>IF(INDEX(Historical!$F$7:$F$1430,MATCH(B95,Historical!$B$7:$B$1446,0))=0,"n/a",((INDEX(Historical!$C$7:$C$1437,MATCH(B95,Historical!$B$7:$B$1446,0))/INDEX(Historical!$F$7:$F$1430,MATCH(B95,Historical!$B$7:$B$1446,0)))^(1/3)-1)*100)</f>
        <v>20.409773010338284</v>
      </c>
      <c r="U95" s="759">
        <f>IF(INDEX(Historical!$H$7:$H$1430,MATCH(B95,Historical!$B$7:$B$1446,0))=0,"n/a",((INDEX(Historical!$C$7:$C$1437,MATCH(B95,Historical!$B$7:$B$1446,0))/INDEX(Historical!$H$7:$H$1430,MATCH(B95,Historical!$B$7:$B$1446,0)))^(1/5)-1)*100)</f>
        <v>21.437976918839396</v>
      </c>
      <c r="V95" s="759">
        <f>IF(INDEX(Historical!$O$7:$O$1430,MATCH(B95,Historical!$B$7:$B$1446,0))=0,"n/a",((INDEX(Historical!$C$7:$C$1437,MATCH(B95,Historical!$B$7:$B$1446,0))/INDEX(Historical!$O$7:$O$1430,MATCH(B95,Historical!$B$7:$B$1446,0)))^(1/10)-1)*100)</f>
        <v>16.430153669199843</v>
      </c>
      <c r="W95" s="760">
        <f t="shared" si="21"/>
        <v>1.3047946690253589</v>
      </c>
      <c r="X95" s="761">
        <f t="shared" si="22"/>
        <v>1.030671967251894</v>
      </c>
      <c r="Y95" s="716"/>
      <c r="Z95" s="702">
        <f t="shared" si="23"/>
        <v>56.314699792960667</v>
      </c>
      <c r="AA95" s="935">
        <f t="shared" si="24"/>
        <v>21.086956521739129</v>
      </c>
      <c r="AB95" s="639">
        <v>1</v>
      </c>
      <c r="AC95" s="916">
        <v>9.66</v>
      </c>
      <c r="AD95" s="916">
        <v>1.98</v>
      </c>
      <c r="AE95" s="916">
        <v>2.11</v>
      </c>
      <c r="AF95" s="918" t="s">
        <v>137</v>
      </c>
      <c r="AG95" s="918" t="s">
        <v>137</v>
      </c>
      <c r="AH95" s="916">
        <v>26.6</v>
      </c>
      <c r="AI95" s="916">
        <v>9.33</v>
      </c>
      <c r="AJ95" s="916">
        <v>20.8</v>
      </c>
      <c r="AK95" s="916">
        <v>10.68</v>
      </c>
      <c r="AL95" s="928">
        <v>227820</v>
      </c>
      <c r="AM95" s="922">
        <v>0.1</v>
      </c>
      <c r="AN95" s="918" t="s">
        <v>137</v>
      </c>
      <c r="AO95" s="802">
        <f t="shared" si="25"/>
        <v>3.021614407900465</v>
      </c>
      <c r="AP95" s="803">
        <f t="shared" si="26"/>
        <v>24.108570929639594</v>
      </c>
      <c r="AQ95" s="936" t="str">
        <f t="shared" si="27"/>
        <v>n/a</v>
      </c>
      <c r="AR95" s="702">
        <f>INDEX(Historical!$C$7:$C$1437,MATCH(B95,Historical!$B$7:$B$1446,0))*IF(AH95="n/a",1.03,IF(AH95&lt;0,1.01,IF(AH95&gt;10,1.1,(1+AH95/100))))</f>
        <v>4.5320000000000009</v>
      </c>
      <c r="AS95" s="935">
        <f t="shared" si="28"/>
        <v>4.9548356000000009</v>
      </c>
      <c r="AT95" s="935">
        <f t="shared" si="32"/>
        <v>5.4503191600000012</v>
      </c>
      <c r="AU95" s="935">
        <f t="shared" si="32"/>
        <v>5.9953510760000022</v>
      </c>
      <c r="AV95" s="935">
        <f t="shared" si="32"/>
        <v>6.5948861836000026</v>
      </c>
      <c r="AW95" s="702">
        <f t="shared" si="29"/>
        <v>27.527392019600008</v>
      </c>
      <c r="AX95" s="810">
        <f t="shared" si="30"/>
        <v>13.513692694943549</v>
      </c>
      <c r="AY95" s="991">
        <v>1.1000000000000001</v>
      </c>
      <c r="AZ95" s="922">
        <v>28.849999999999998</v>
      </c>
      <c r="BA95" s="922">
        <v>-5.4399999999999995</v>
      </c>
      <c r="BB95" s="922">
        <v>5.4899999999999993</v>
      </c>
      <c r="BC95" s="922">
        <v>7.62</v>
      </c>
      <c r="BE95" s="664">
        <v>2010</v>
      </c>
      <c r="BF95" s="946" t="e">
        <f>#VALUE!</f>
        <v>#VALUE!</v>
      </c>
      <c r="BG95" s="931">
        <v>24.4</v>
      </c>
    </row>
    <row r="96" spans="1:59" s="838" customFormat="1" ht="11.25" customHeight="1" x14ac:dyDescent="0.2">
      <c r="A96" s="697" t="s">
        <v>616</v>
      </c>
      <c r="B96" s="846" t="s">
        <v>617</v>
      </c>
      <c r="C96" s="988" t="s">
        <v>108</v>
      </c>
      <c r="D96" s="988" t="s">
        <v>4373</v>
      </c>
      <c r="E96" s="818">
        <v>17</v>
      </c>
      <c r="F96" s="526">
        <v>189</v>
      </c>
      <c r="G96" s="1171" t="s">
        <v>106</v>
      </c>
      <c r="H96" s="1171" t="s">
        <v>106</v>
      </c>
      <c r="I96" s="819">
        <v>114.65</v>
      </c>
      <c r="J96" s="820">
        <f t="shared" si="18"/>
        <v>0.47710423026602705</v>
      </c>
      <c r="K96" s="821">
        <v>0.54700000000000004</v>
      </c>
      <c r="L96" s="822">
        <v>1</v>
      </c>
      <c r="M96" s="823">
        <f t="shared" si="19"/>
        <v>0.54700000000000004</v>
      </c>
      <c r="N96" s="824" t="s">
        <v>618</v>
      </c>
      <c r="O96" s="825">
        <v>0.49399999999999999</v>
      </c>
      <c r="P96" s="842">
        <v>43252</v>
      </c>
      <c r="Q96" s="842">
        <v>43292</v>
      </c>
      <c r="R96" s="823">
        <f t="shared" si="20"/>
        <v>10.728744939271264</v>
      </c>
      <c r="S96" s="759">
        <f>IF(INDEX(Historical!$D$7:$D$1437,MATCH(B96,Historical!$B$7:$B$1446,0))=0,"n/a",(INDEX(Historical!$C$7:$C$1437,MATCH(B96,Historical!$B$7:$B$1446,0))/INDEX(Historical!$D$7:$D$1437,MATCH(B96,Historical!$B$7:$B$1446,0))-1)*100)</f>
        <v>10.953346855983792</v>
      </c>
      <c r="T96" s="759">
        <f>IF(INDEX(Historical!$F$7:$F$1430,MATCH(B96,Historical!$B$7:$B$1446,0))=0,"n/a",((INDEX(Historical!$C$7:$C$1437,MATCH(B96,Historical!$B$7:$B$1446,0))/INDEX(Historical!$F$7:$F$1430,MATCH(B96,Historical!$B$7:$B$1446,0)))^(1/3)-1)*100)</f>
        <v>13.509038896498815</v>
      </c>
      <c r="U96" s="759">
        <f>IF(INDEX(Historical!$H$7:$H$1430,MATCH(B96,Historical!$B$7:$B$1446,0))=0,"n/a",((INDEX(Historical!$C$7:$C$1437,MATCH(B96,Historical!$B$7:$B$1446,0))/INDEX(Historical!$H$7:$H$1430,MATCH(B96,Historical!$B$7:$B$1446,0)))^(1/5)-1)*100)</f>
        <v>12.251351440996583</v>
      </c>
      <c r="V96" s="759">
        <f>IF(INDEX(Historical!$O$7:$O$1430,MATCH(B96,Historical!$B$7:$B$1446,0))=0,"n/a",((INDEX(Historical!$C$7:$C$1437,MATCH(B96,Historical!$B$7:$B$1446,0))/INDEX(Historical!$O$7:$O$1430,MATCH(B96,Historical!$B$7:$B$1446,0)))^(1/10)-1)*100)</f>
        <v>16.558701752861982</v>
      </c>
      <c r="W96" s="827">
        <f t="shared" si="21"/>
        <v>0.7398739118469283</v>
      </c>
      <c r="X96" s="828">
        <f t="shared" si="22"/>
        <v>0.57249305799049455</v>
      </c>
      <c r="Y96" s="839" t="s">
        <v>4192</v>
      </c>
      <c r="Z96" s="820">
        <f t="shared" si="23"/>
        <v>18.732876712328768</v>
      </c>
      <c r="AA96" s="830">
        <f t="shared" si="24"/>
        <v>39.263698630136986</v>
      </c>
      <c r="AB96" s="822">
        <v>3</v>
      </c>
      <c r="AC96" s="831">
        <v>2.92</v>
      </c>
      <c r="AD96" s="831">
        <v>1.65</v>
      </c>
      <c r="AE96" s="831">
        <v>7.3</v>
      </c>
      <c r="AF96" s="831">
        <v>5.89</v>
      </c>
      <c r="AG96" s="831" t="s">
        <v>137</v>
      </c>
      <c r="AH96" s="831">
        <v>25.2</v>
      </c>
      <c r="AI96" s="831">
        <v>17.93</v>
      </c>
      <c r="AJ96" s="831">
        <v>21.4</v>
      </c>
      <c r="AK96" s="831">
        <v>23.799999999999997</v>
      </c>
      <c r="AL96" s="832">
        <v>87760</v>
      </c>
      <c r="AM96" s="833" t="s">
        <v>137</v>
      </c>
      <c r="AN96" s="831">
        <v>0.79</v>
      </c>
      <c r="AO96" s="834">
        <f t="shared" si="25"/>
        <v>-26.535242958874377</v>
      </c>
      <c r="AP96" s="835">
        <f t="shared" si="26"/>
        <v>12.72845567126261</v>
      </c>
      <c r="AQ96" s="836">
        <f t="shared" si="27"/>
        <v>220.59887359024887</v>
      </c>
      <c r="AR96" s="702">
        <f>INDEX(Historical!$C$7:$C$1437,MATCH(B96,Historical!$B$7:$B$1446,0))*IF(AH96="n/a",1.03,IF(AH96&lt;0,1.01,IF(AH96&gt;10,1.1,(1+AH96/100))))</f>
        <v>0.60170000000000012</v>
      </c>
      <c r="AS96" s="830">
        <f t="shared" si="28"/>
        <v>0.66187000000000018</v>
      </c>
      <c r="AT96" s="830">
        <f t="shared" si="32"/>
        <v>0.72805700000000029</v>
      </c>
      <c r="AU96" s="830">
        <f t="shared" si="32"/>
        <v>0.80086270000000037</v>
      </c>
      <c r="AV96" s="830">
        <f t="shared" si="32"/>
        <v>0.8809489700000005</v>
      </c>
      <c r="AW96" s="820">
        <f t="shared" si="29"/>
        <v>3.6734386700000012</v>
      </c>
      <c r="AX96" s="837">
        <f t="shared" si="30"/>
        <v>3.2040459398168344</v>
      </c>
      <c r="AY96" s="992">
        <v>0.57999999999999996</v>
      </c>
      <c r="AZ96" s="833">
        <v>34.200000000000003</v>
      </c>
      <c r="BA96" s="833">
        <v>-1.38</v>
      </c>
      <c r="BB96" s="833">
        <v>4.37</v>
      </c>
      <c r="BC96" s="833">
        <v>13.209999999999999</v>
      </c>
      <c r="BD96" s="961"/>
      <c r="BE96" s="664">
        <v>2002</v>
      </c>
      <c r="BF96" s="946" t="e">
        <f>#VALUE!</f>
        <v>#VALUE!</v>
      </c>
      <c r="BG96" s="893" t="s">
        <v>137</v>
      </c>
    </row>
    <row r="97" spans="1:59" ht="11.25" customHeight="1" x14ac:dyDescent="0.2">
      <c r="A97" s="609" t="s">
        <v>4212</v>
      </c>
      <c r="B97" s="925" t="s">
        <v>4213</v>
      </c>
      <c r="C97" s="988" t="s">
        <v>112</v>
      </c>
      <c r="D97" s="988" t="s">
        <v>4379</v>
      </c>
      <c r="E97" s="792">
        <v>12</v>
      </c>
      <c r="F97" s="526">
        <v>299</v>
      </c>
      <c r="G97" s="526" t="s">
        <v>106</v>
      </c>
      <c r="H97" s="526" t="s">
        <v>106</v>
      </c>
      <c r="I97" s="924">
        <v>105.53</v>
      </c>
      <c r="J97" s="702">
        <f t="shared" si="18"/>
        <v>0.13266369752676965</v>
      </c>
      <c r="K97" s="927">
        <v>7.0000000000000007E-2</v>
      </c>
      <c r="L97" s="639">
        <v>2</v>
      </c>
      <c r="M97" s="693">
        <f t="shared" si="19"/>
        <v>0.14000000000000001</v>
      </c>
      <c r="N97" s="921" t="s">
        <v>231</v>
      </c>
      <c r="O97" s="795">
        <v>0.06</v>
      </c>
      <c r="P97" s="915">
        <v>43467</v>
      </c>
      <c r="Q97" s="915">
        <v>43482</v>
      </c>
      <c r="R97" s="693">
        <f t="shared" si="20"/>
        <v>16.666666666666682</v>
      </c>
      <c r="S97" s="759">
        <f>IF(INDEX(Historical!$D$7:$D$1437,MATCH(B97,Historical!$B$7:$B$1446,0))=0,"n/a",(INDEX(Historical!$C$7:$C$1437,MATCH(B97,Historical!$B$7:$B$1446,0))/INDEX(Historical!$D$7:$D$1437,MATCH(B97,Historical!$B$7:$B$1446,0))-1)*100)</f>
        <v>7.7081192189105918</v>
      </c>
      <c r="T97" s="759">
        <f>IF(INDEX(Historical!$F$7:$F$1430,MATCH(B97,Historical!$B$7:$B$1446,0))=0,"n/a",((INDEX(Historical!$C$7:$C$1437,MATCH(B97,Historical!$B$7:$B$1446,0))/INDEX(Historical!$F$7:$F$1430,MATCH(B97,Historical!$B$7:$B$1446,0)))^(1/3)-1)*100)</f>
        <v>13.540138619438501</v>
      </c>
      <c r="U97" s="759">
        <f>IF(INDEX(Historical!$H$7:$H$1430,MATCH(B97,Historical!$B$7:$B$1446,0))=0,"n/a",((INDEX(Historical!$C$7:$C$1437,MATCH(B97,Historical!$B$7:$B$1446,0))/INDEX(Historical!$H$7:$H$1430,MATCH(B97,Historical!$B$7:$B$1446,0)))^(1/5)-1)*100)</f>
        <v>14.479260333706744</v>
      </c>
      <c r="V97" s="759">
        <f>IF(INDEX(Historical!$O$7:$O$1430,MATCH(B97,Historical!$B$7:$B$1446,0))=0,"n/a",((INDEX(Historical!$C$7:$C$1437,MATCH(B97,Historical!$B$7:$B$1446,0))/INDEX(Historical!$O$7:$O$1430,MATCH(B97,Historical!$B$7:$B$1446,0)))^(1/10)-1)*100)</f>
        <v>17.439501414029014</v>
      </c>
      <c r="W97" s="760">
        <f t="shared" si="21"/>
        <v>0.8302565532096613</v>
      </c>
      <c r="X97" s="761">
        <f t="shared" si="22"/>
        <v>0.79556375459927164</v>
      </c>
      <c r="Y97" s="728"/>
      <c r="Z97" s="702">
        <f t="shared" si="23"/>
        <v>7.0000000000000009</v>
      </c>
      <c r="AA97" s="935">
        <f t="shared" si="24"/>
        <v>52.765000000000001</v>
      </c>
      <c r="AB97" s="639">
        <v>10</v>
      </c>
      <c r="AC97" s="916">
        <v>2</v>
      </c>
      <c r="AD97" s="916">
        <v>3.49</v>
      </c>
      <c r="AE97" s="916">
        <v>6.94</v>
      </c>
      <c r="AF97" s="916">
        <v>9.42</v>
      </c>
      <c r="AG97" s="916">
        <v>19.900000000000002</v>
      </c>
      <c r="AH97" s="916">
        <v>31.8</v>
      </c>
      <c r="AI97" s="916">
        <v>9.85</v>
      </c>
      <c r="AJ97" s="916">
        <v>18.2</v>
      </c>
      <c r="AK97" s="916">
        <v>15.14</v>
      </c>
      <c r="AL97" s="928">
        <v>12770</v>
      </c>
      <c r="AM97" s="922">
        <v>5.6000000000000005</v>
      </c>
      <c r="AN97" s="916">
        <v>0.41</v>
      </c>
      <c r="AO97" s="802">
        <f t="shared" si="25"/>
        <v>-38.153075968766487</v>
      </c>
      <c r="AP97" s="803">
        <f t="shared" si="26"/>
        <v>14.611924031233514</v>
      </c>
      <c r="AQ97" s="936">
        <f t="shared" si="27"/>
        <v>370.01007081409085</v>
      </c>
      <c r="AR97" s="702">
        <f>INDEX(Historical!$C$7:$C$1437,MATCH(B97,Historical!$B$7:$B$1446,0))*IF(AH97="n/a",1.03,IF(AH97&lt;0,1.01,IF(AH97&gt;10,1.1,(1+AH97/100))))</f>
        <v>0.11528000000000001</v>
      </c>
      <c r="AS97" s="935">
        <f t="shared" si="28"/>
        <v>0.12663508000000001</v>
      </c>
      <c r="AT97" s="935">
        <f t="shared" si="32"/>
        <v>0.13929858800000003</v>
      </c>
      <c r="AU97" s="935">
        <f t="shared" si="32"/>
        <v>0.15322844680000006</v>
      </c>
      <c r="AV97" s="935">
        <f t="shared" si="32"/>
        <v>0.16855129148000009</v>
      </c>
      <c r="AW97" s="702">
        <f t="shared" si="29"/>
        <v>0.70299340628000007</v>
      </c>
      <c r="AX97" s="810">
        <f t="shared" si="30"/>
        <v>0.66615503295745282</v>
      </c>
      <c r="AY97" s="991">
        <v>0.84</v>
      </c>
      <c r="AZ97" s="922">
        <v>54.269999999999996</v>
      </c>
      <c r="BA97" s="922">
        <v>-0.73</v>
      </c>
      <c r="BB97" s="922">
        <v>10.14</v>
      </c>
      <c r="BC97" s="922">
        <v>22.38</v>
      </c>
      <c r="BE97" s="664">
        <v>2008</v>
      </c>
      <c r="BF97" s="946" t="e">
        <f>#VALUE!</f>
        <v>#VALUE!</v>
      </c>
      <c r="BG97" s="931">
        <v>10.199999999999999</v>
      </c>
    </row>
    <row r="98" spans="1:59" ht="11.25" customHeight="1" x14ac:dyDescent="0.2">
      <c r="A98" s="609" t="s">
        <v>626</v>
      </c>
      <c r="B98" s="925" t="s">
        <v>627</v>
      </c>
      <c r="C98" s="988" t="s">
        <v>179</v>
      </c>
      <c r="D98" s="988" t="s">
        <v>4371</v>
      </c>
      <c r="E98" s="792">
        <v>15</v>
      </c>
      <c r="F98" s="526">
        <v>260</v>
      </c>
      <c r="G98" s="526" t="s">
        <v>106</v>
      </c>
      <c r="H98" s="526" t="s">
        <v>106</v>
      </c>
      <c r="I98" s="924">
        <v>27.19</v>
      </c>
      <c r="J98" s="702">
        <f t="shared" si="18"/>
        <v>9.8565649135711659</v>
      </c>
      <c r="K98" s="927">
        <v>0.67</v>
      </c>
      <c r="L98" s="639">
        <v>4</v>
      </c>
      <c r="M98" s="693">
        <f t="shared" si="19"/>
        <v>2.68</v>
      </c>
      <c r="N98" s="921" t="s">
        <v>698</v>
      </c>
      <c r="O98" s="795">
        <v>0.66749999999999998</v>
      </c>
      <c r="P98" s="915">
        <v>43581</v>
      </c>
      <c r="Q98" s="915">
        <v>43599</v>
      </c>
      <c r="R98" s="693">
        <f t="shared" si="20"/>
        <v>0.3745318352060012</v>
      </c>
      <c r="S98" s="759">
        <f>IF(INDEX(Historical!$D$7:$D$1437,MATCH(B98,Historical!$B$7:$B$1446,0))=0,"n/a",(INDEX(Historical!$C$7:$C$1437,MATCH(B98,Historical!$B$7:$B$1446,0))/INDEX(Historical!$D$7:$D$1437,MATCH(B98,Historical!$B$7:$B$1446,0))-1)*100)</f>
        <v>4.9900199600798389</v>
      </c>
      <c r="T98" s="759">
        <f>IF(INDEX(Historical!$F$7:$F$1430,MATCH(B98,Historical!$B$7:$B$1446,0))=0,"n/a",((INDEX(Historical!$C$7:$C$1437,MATCH(B98,Historical!$B$7:$B$1446,0))/INDEX(Historical!$F$7:$F$1430,MATCH(B98,Historical!$B$7:$B$1446,0)))^(1/3)-1)*100)</f>
        <v>6.6593372510931337</v>
      </c>
      <c r="U98" s="759">
        <f>IF(INDEX(Historical!$H$7:$H$1430,MATCH(B98,Historical!$B$7:$B$1446,0))=0,"n/a",((INDEX(Historical!$C$7:$C$1437,MATCH(B98,Historical!$B$7:$B$1446,0))/INDEX(Historical!$H$7:$H$1430,MATCH(B98,Historical!$B$7:$B$1446,0)))^(1/5)-1)*100)</f>
        <v>6.4400335891258154</v>
      </c>
      <c r="V98" s="759">
        <f>IF(INDEX(Historical!$O$7:$O$1430,MATCH(B98,Historical!$B$7:$B$1446,0))=0,"n/a",((INDEX(Historical!$C$7:$C$1437,MATCH(B98,Historical!$B$7:$B$1446,0))/INDEX(Historical!$O$7:$O$1430,MATCH(B98,Historical!$B$7:$B$1446,0)))^(1/10)-1)*100)</f>
        <v>5.9179101809656132</v>
      </c>
      <c r="W98" s="760">
        <f t="shared" si="21"/>
        <v>1.0882276668949051</v>
      </c>
      <c r="X98" s="761">
        <f t="shared" si="22"/>
        <v>0.46666910066129097</v>
      </c>
      <c r="Y98" s="926"/>
      <c r="Z98" s="702">
        <f t="shared" si="23"/>
        <v>157.64705882352942</v>
      </c>
      <c r="AA98" s="935">
        <f t="shared" si="24"/>
        <v>15.994117647058825</v>
      </c>
      <c r="AB98" s="639">
        <v>12</v>
      </c>
      <c r="AC98" s="916">
        <v>1.7</v>
      </c>
      <c r="AD98" s="916" t="s">
        <v>137</v>
      </c>
      <c r="AE98" s="916">
        <v>5.96</v>
      </c>
      <c r="AF98" s="916">
        <v>6.71</v>
      </c>
      <c r="AG98" s="916">
        <v>39</v>
      </c>
      <c r="AH98" s="916">
        <v>-25.2</v>
      </c>
      <c r="AI98" s="916">
        <v>4.41</v>
      </c>
      <c r="AJ98" s="916">
        <v>13.8</v>
      </c>
      <c r="AK98" s="916">
        <v>-5.19</v>
      </c>
      <c r="AL98" s="928">
        <v>3020</v>
      </c>
      <c r="AM98" s="922">
        <v>0.1</v>
      </c>
      <c r="AN98" s="916">
        <v>3.32</v>
      </c>
      <c r="AO98" s="802">
        <f t="shared" si="25"/>
        <v>0.30248085563815508</v>
      </c>
      <c r="AP98" s="803">
        <f t="shared" si="26"/>
        <v>16.29659850269698</v>
      </c>
      <c r="AQ98" s="936">
        <f t="shared" si="27"/>
        <v>118.39874787162911</v>
      </c>
      <c r="AR98" s="702">
        <f>INDEX(Historical!$C$7:$C$1437,MATCH(B98,Historical!$B$7:$B$1446,0))*IF(AH98="n/a",1.03,IF(AH98&lt;0,1.01,IF(AH98&gt;10,1.1,(1+AH98/100))))</f>
        <v>2.6562999999999999</v>
      </c>
      <c r="AS98" s="935">
        <f t="shared" si="28"/>
        <v>2.77344283</v>
      </c>
      <c r="AT98" s="935">
        <f t="shared" si="32"/>
        <v>2.8011772583000001</v>
      </c>
      <c r="AU98" s="935">
        <f t="shared" si="32"/>
        <v>2.8291890308830001</v>
      </c>
      <c r="AV98" s="935">
        <f t="shared" si="32"/>
        <v>2.8574809211918302</v>
      </c>
      <c r="AW98" s="702">
        <f t="shared" si="29"/>
        <v>13.917590040374829</v>
      </c>
      <c r="AX98" s="810">
        <f t="shared" si="30"/>
        <v>51.186428982621656</v>
      </c>
      <c r="AY98" s="991">
        <v>0.82</v>
      </c>
      <c r="AZ98" s="922">
        <v>1.68</v>
      </c>
      <c r="BA98" s="922">
        <v>-20.03</v>
      </c>
      <c r="BB98" s="922">
        <v>-3.2199999999999998</v>
      </c>
      <c r="BC98" s="922">
        <v>-7.9699999999999989</v>
      </c>
      <c r="BE98" s="664">
        <v>2005</v>
      </c>
      <c r="BF98" s="946" t="e">
        <f>#VALUE!</f>
        <v>#VALUE!</v>
      </c>
      <c r="BG98" s="931">
        <v>8.5</v>
      </c>
    </row>
    <row r="99" spans="1:59" ht="11.25" customHeight="1" x14ac:dyDescent="0.2">
      <c r="A99" s="609" t="s">
        <v>621</v>
      </c>
      <c r="B99" s="925" t="s">
        <v>622</v>
      </c>
      <c r="C99" s="988" t="s">
        <v>112</v>
      </c>
      <c r="D99" s="988" t="s">
        <v>213</v>
      </c>
      <c r="E99" s="792">
        <v>12</v>
      </c>
      <c r="F99" s="526">
        <v>298</v>
      </c>
      <c r="G99" s="526" t="s">
        <v>106</v>
      </c>
      <c r="H99" s="526" t="s">
        <v>106</v>
      </c>
      <c r="I99" s="924">
        <v>43.02</v>
      </c>
      <c r="J99" s="702">
        <f t="shared" si="18"/>
        <v>1.9525801952580195</v>
      </c>
      <c r="K99" s="927">
        <v>0.21</v>
      </c>
      <c r="L99" s="639">
        <v>4</v>
      </c>
      <c r="M99" s="693">
        <f t="shared" si="19"/>
        <v>0.84</v>
      </c>
      <c r="N99" s="921" t="s">
        <v>152</v>
      </c>
      <c r="O99" s="795">
        <v>0.20749999999999999</v>
      </c>
      <c r="P99" s="915">
        <v>43448</v>
      </c>
      <c r="Q99" s="915">
        <v>43465</v>
      </c>
      <c r="R99" s="693">
        <f t="shared" si="20"/>
        <v>1.2048192771084349</v>
      </c>
      <c r="S99" s="759">
        <f>IF(INDEX(Historical!$D$7:$D$1437,MATCH(B99,Historical!$B$7:$B$1446,0))=0,"n/a",(INDEX(Historical!$C$7:$C$1437,MATCH(B99,Historical!$B$7:$B$1446,0))/INDEX(Historical!$D$7:$D$1437,MATCH(B99,Historical!$B$7:$B$1446,0))-1)*100)</f>
        <v>1.0334346504559111</v>
      </c>
      <c r="T99" s="759">
        <f>IF(INDEX(Historical!$F$7:$F$1430,MATCH(B99,Historical!$B$7:$B$1446,0))=0,"n/a",((INDEX(Historical!$C$7:$C$1437,MATCH(B99,Historical!$B$7:$B$1446,0))/INDEX(Historical!$F$7:$F$1430,MATCH(B99,Historical!$B$7:$B$1446,0)))^(1/3)-1)*100)</f>
        <v>1.1700568967477176</v>
      </c>
      <c r="U99" s="759">
        <f>IF(INDEX(Historical!$H$7:$H$1430,MATCH(B99,Historical!$B$7:$B$1446,0))=0,"n/a",((INDEX(Historical!$C$7:$C$1437,MATCH(B99,Historical!$B$7:$B$1446,0))/INDEX(Historical!$H$7:$H$1430,MATCH(B99,Historical!$B$7:$B$1446,0)))^(1/5)-1)*100)</f>
        <v>1.2099791786264635</v>
      </c>
      <c r="V99" s="759">
        <f>IF(INDEX(Historical!$O$7:$O$1430,MATCH(B99,Historical!$B$7:$B$1446,0))=0,"n/a",((INDEX(Historical!$C$7:$C$1437,MATCH(B99,Historical!$B$7:$B$1446,0))/INDEX(Historical!$O$7:$O$1430,MATCH(B99,Historical!$B$7:$B$1446,0)))^(1/10)-1)*100)</f>
        <v>4.213464378001186</v>
      </c>
      <c r="W99" s="760">
        <f t="shared" si="21"/>
        <v>0.28716967086368539</v>
      </c>
      <c r="X99" s="761">
        <f t="shared" si="22"/>
        <v>0.18905924666038493</v>
      </c>
      <c r="Y99" s="926" t="s">
        <v>153</v>
      </c>
      <c r="Z99" s="702">
        <f t="shared" si="23"/>
        <v>49.411764705882355</v>
      </c>
      <c r="AA99" s="935">
        <f t="shared" si="24"/>
        <v>25.305882352941179</v>
      </c>
      <c r="AB99" s="639">
        <v>9</v>
      </c>
      <c r="AC99" s="916">
        <v>1.7</v>
      </c>
      <c r="AD99" s="916">
        <v>2.02</v>
      </c>
      <c r="AE99" s="916">
        <v>1.49</v>
      </c>
      <c r="AF99" s="916">
        <v>3.68</v>
      </c>
      <c r="AG99" s="916">
        <v>12.1</v>
      </c>
      <c r="AH99" s="916">
        <v>-30.4</v>
      </c>
      <c r="AI99" s="916">
        <v>10.63</v>
      </c>
      <c r="AJ99" s="916">
        <v>6.4</v>
      </c>
      <c r="AK99" s="916">
        <v>12.5</v>
      </c>
      <c r="AL99" s="928">
        <v>2660</v>
      </c>
      <c r="AM99" s="922">
        <v>0.4</v>
      </c>
      <c r="AN99" s="916">
        <v>0.5</v>
      </c>
      <c r="AO99" s="802">
        <f t="shared" si="25"/>
        <v>-22.143322979056695</v>
      </c>
      <c r="AP99" s="803">
        <f t="shared" si="26"/>
        <v>3.1625593738844833</v>
      </c>
      <c r="AQ99" s="936">
        <f t="shared" si="27"/>
        <v>103.44330038265754</v>
      </c>
      <c r="AR99" s="702">
        <f>INDEX(Historical!$C$7:$C$1437,MATCH(B99,Historical!$B$7:$B$1446,0))*IF(AH99="n/a",1.03,IF(AH99&lt;0,1.01,IF(AH99&gt;10,1.1,(1+AH99/100))))</f>
        <v>0.83931</v>
      </c>
      <c r="AS99" s="935">
        <f t="shared" si="28"/>
        <v>0.92324100000000009</v>
      </c>
      <c r="AT99" s="935">
        <f t="shared" si="32"/>
        <v>1.0155651000000001</v>
      </c>
      <c r="AU99" s="935">
        <f t="shared" si="32"/>
        <v>1.1171216100000003</v>
      </c>
      <c r="AV99" s="935">
        <f t="shared" si="32"/>
        <v>1.2288337710000004</v>
      </c>
      <c r="AW99" s="702">
        <f t="shared" si="29"/>
        <v>5.1240714810000005</v>
      </c>
      <c r="AX99" s="810">
        <f t="shared" si="30"/>
        <v>11.910905348675035</v>
      </c>
      <c r="AY99" s="991">
        <v>1.26</v>
      </c>
      <c r="AZ99" s="922">
        <v>18.790000000000003</v>
      </c>
      <c r="BA99" s="922">
        <v>-19.45</v>
      </c>
      <c r="BB99" s="922">
        <v>-0.26</v>
      </c>
      <c r="BC99" s="922">
        <v>-6.17</v>
      </c>
      <c r="BE99" s="664">
        <v>2008</v>
      </c>
      <c r="BF99" s="946" t="e">
        <f>#VALUE!</f>
        <v>#VALUE!</v>
      </c>
      <c r="BG99" s="931">
        <v>4.5</v>
      </c>
    </row>
    <row r="100" spans="1:59" ht="11.25" customHeight="1" x14ac:dyDescent="0.2">
      <c r="A100" s="537" t="s">
        <v>623</v>
      </c>
      <c r="B100" s="925" t="s">
        <v>624</v>
      </c>
      <c r="C100" s="988" t="s">
        <v>108</v>
      </c>
      <c r="D100" s="988" t="s">
        <v>4365</v>
      </c>
      <c r="E100" s="792">
        <v>12</v>
      </c>
      <c r="F100" s="526">
        <v>303</v>
      </c>
      <c r="G100" s="526" t="s">
        <v>106</v>
      </c>
      <c r="H100" s="526" t="s">
        <v>106</v>
      </c>
      <c r="I100" s="916">
        <v>185.01</v>
      </c>
      <c r="J100" s="702">
        <f t="shared" si="18"/>
        <v>0.82157721204259238</v>
      </c>
      <c r="K100" s="933">
        <v>0.38</v>
      </c>
      <c r="L100" s="639">
        <v>4</v>
      </c>
      <c r="M100" s="693">
        <f t="shared" si="19"/>
        <v>1.52</v>
      </c>
      <c r="N100" s="921" t="s">
        <v>625</v>
      </c>
      <c r="O100" s="796">
        <v>0.37</v>
      </c>
      <c r="P100" s="915">
        <v>43560</v>
      </c>
      <c r="Q100" s="915">
        <v>43572</v>
      </c>
      <c r="R100" s="693">
        <f t="shared" si="20"/>
        <v>2.7027027027027053</v>
      </c>
      <c r="S100" s="759">
        <f>IF(INDEX(Historical!$D$7:$D$1437,MATCH(B100,Historical!$B$7:$B$1446,0))=0,"n/a",(INDEX(Historical!$C$7:$C$1437,MATCH(B100,Historical!$B$7:$B$1446,0))/INDEX(Historical!$D$7:$D$1437,MATCH(B100,Historical!$B$7:$B$1446,0))-1)*100)</f>
        <v>6.9230769230769207</v>
      </c>
      <c r="T100" s="759">
        <f>IF(INDEX(Historical!$F$7:$F$1430,MATCH(B100,Historical!$B$7:$B$1446,0))=0,"n/a",((INDEX(Historical!$C$7:$C$1437,MATCH(B100,Historical!$B$7:$B$1446,0))/INDEX(Historical!$F$7:$F$1430,MATCH(B100,Historical!$B$7:$B$1446,0)))^(1/3)-1)*100)</f>
        <v>6.832481505512833</v>
      </c>
      <c r="U100" s="759">
        <f>IF(INDEX(Historical!$H$7:$H$1430,MATCH(B100,Historical!$B$7:$B$1446,0))=0,"n/a",((INDEX(Historical!$C$7:$C$1437,MATCH(B100,Historical!$B$7:$B$1446,0))/INDEX(Historical!$H$7:$H$1430,MATCH(B100,Historical!$B$7:$B$1446,0)))^(1/5)-1)*100)</f>
        <v>5.7706322148565414</v>
      </c>
      <c r="V100" s="759">
        <f>IF(INDEX(Historical!$O$7:$O$1430,MATCH(B100,Historical!$B$7:$B$1446,0))=0,"n/a",((INDEX(Historical!$C$7:$C$1437,MATCH(B100,Historical!$B$7:$B$1446,0))/INDEX(Historical!$O$7:$O$1430,MATCH(B100,Historical!$B$7:$B$1446,0)))^(1/10)-1)*100)</f>
        <v>5.548721748643537</v>
      </c>
      <c r="W100" s="760">
        <f t="shared" si="21"/>
        <v>1.0399930788144591</v>
      </c>
      <c r="X100" s="761">
        <f t="shared" si="22"/>
        <v>0.33550187295677569</v>
      </c>
      <c r="Y100" s="715"/>
      <c r="Z100" s="702">
        <f t="shared" si="23"/>
        <v>10.614525139664805</v>
      </c>
      <c r="AA100" s="935">
        <f t="shared" si="24"/>
        <v>12.919692737430166</v>
      </c>
      <c r="AB100" s="639">
        <v>12</v>
      </c>
      <c r="AC100" s="916">
        <v>14.32</v>
      </c>
      <c r="AD100" s="916" t="s">
        <v>137</v>
      </c>
      <c r="AE100" s="916">
        <v>4.05</v>
      </c>
      <c r="AF100" s="916">
        <v>1.86</v>
      </c>
      <c r="AG100" s="916">
        <v>15.8</v>
      </c>
      <c r="AH100" s="916">
        <v>16.7</v>
      </c>
      <c r="AI100" s="916" t="s">
        <v>137</v>
      </c>
      <c r="AJ100" s="916">
        <v>17.2</v>
      </c>
      <c r="AK100" s="916" t="s">
        <v>137</v>
      </c>
      <c r="AL100" s="928">
        <v>394.07</v>
      </c>
      <c r="AM100" s="922">
        <v>3</v>
      </c>
      <c r="AN100" s="916">
        <v>0</v>
      </c>
      <c r="AO100" s="802">
        <f t="shared" si="25"/>
        <v>-6.3274833105310329</v>
      </c>
      <c r="AP100" s="803">
        <f t="shared" si="26"/>
        <v>6.5922094268991334</v>
      </c>
      <c r="AQ100" s="936">
        <f t="shared" si="27"/>
        <v>3.3454369075332613</v>
      </c>
      <c r="AR100" s="702">
        <f>INDEX(Historical!$C$7:$C$1437,MATCH(B100,Historical!$B$7:$B$1446,0))*IF(AH100="n/a",1.03,IF(AH100&lt;0,1.01,IF(AH100&gt;10,1.1,(1+AH100/100))))</f>
        <v>1.5289999999999999</v>
      </c>
      <c r="AS100" s="935">
        <f t="shared" si="28"/>
        <v>1.57487</v>
      </c>
      <c r="AT100" s="935">
        <f t="shared" si="32"/>
        <v>1.6221160999999999</v>
      </c>
      <c r="AU100" s="935">
        <f t="shared" si="32"/>
        <v>1.6707795830000001</v>
      </c>
      <c r="AV100" s="935">
        <f t="shared" si="32"/>
        <v>1.7209029704900001</v>
      </c>
      <c r="AW100" s="702">
        <f t="shared" si="29"/>
        <v>8.11766865349</v>
      </c>
      <c r="AX100" s="810">
        <f t="shared" si="30"/>
        <v>4.3876918293551705</v>
      </c>
      <c r="AY100" s="991">
        <v>0.77</v>
      </c>
      <c r="AZ100" s="922">
        <v>13.5</v>
      </c>
      <c r="BA100" s="922">
        <v>-19.350000000000001</v>
      </c>
      <c r="BB100" s="922">
        <v>2.31</v>
      </c>
      <c r="BC100" s="922">
        <v>-8.43</v>
      </c>
      <c r="BE100" s="664">
        <v>2008</v>
      </c>
      <c r="BF100" s="946" t="e">
        <f>#VALUE!</f>
        <v>#VALUE!</v>
      </c>
      <c r="BG100" s="931">
        <v>1.4000000000000001</v>
      </c>
    </row>
    <row r="101" spans="1:59" ht="11.25" customHeight="1" x14ac:dyDescent="0.2">
      <c r="A101" s="537" t="s">
        <v>1305</v>
      </c>
      <c r="B101" s="925" t="s">
        <v>1306</v>
      </c>
      <c r="C101" s="988" t="s">
        <v>108</v>
      </c>
      <c r="D101" s="988" t="s">
        <v>118</v>
      </c>
      <c r="E101" s="792">
        <v>10</v>
      </c>
      <c r="F101" s="526">
        <v>349</v>
      </c>
      <c r="G101" s="526" t="s">
        <v>115</v>
      </c>
      <c r="H101" s="526" t="s">
        <v>115</v>
      </c>
      <c r="I101" s="924">
        <v>38.58</v>
      </c>
      <c r="J101" s="702">
        <f t="shared" si="18"/>
        <v>2.9808190772420939</v>
      </c>
      <c r="K101" s="927">
        <v>0.28749999999999998</v>
      </c>
      <c r="L101" s="639">
        <v>4</v>
      </c>
      <c r="M101" s="693">
        <f t="shared" si="19"/>
        <v>1.1499999999999999</v>
      </c>
      <c r="N101" s="921" t="s">
        <v>320</v>
      </c>
      <c r="O101" s="795">
        <v>0.28499999999999998</v>
      </c>
      <c r="P101" s="915">
        <v>43539</v>
      </c>
      <c r="Q101" s="915">
        <v>43553</v>
      </c>
      <c r="R101" s="693">
        <f t="shared" si="20"/>
        <v>0.87719298245614119</v>
      </c>
      <c r="S101" s="759">
        <f>IF(INDEX(Historical!$D$7:$D$1437,MATCH(B101,Historical!$B$7:$B$1446,0))=0,"n/a",(INDEX(Historical!$C$7:$C$1437,MATCH(B101,Historical!$B$7:$B$1446,0))/INDEX(Historical!$D$7:$D$1437,MATCH(B101,Historical!$B$7:$B$1446,0))-1)*100)</f>
        <v>3.6363636363636154</v>
      </c>
      <c r="T101" s="759">
        <f>IF(INDEX(Historical!$F$7:$F$1430,MATCH(B101,Historical!$B$7:$B$1446,0))=0,"n/a",((INDEX(Historical!$C$7:$C$1437,MATCH(B101,Historical!$B$7:$B$1446,0))/INDEX(Historical!$F$7:$F$1430,MATCH(B101,Historical!$B$7:$B$1446,0)))^(1/3)-1)*100)</f>
        <v>4.4643926822318658</v>
      </c>
      <c r="U101" s="759">
        <f>IF(INDEX(Historical!$H$7:$H$1430,MATCH(B101,Historical!$B$7:$B$1446,0))=0,"n/a",((INDEX(Historical!$C$7:$C$1437,MATCH(B101,Historical!$B$7:$B$1446,0))/INDEX(Historical!$H$7:$H$1430,MATCH(B101,Historical!$B$7:$B$1446,0)))^(1/5)-1)*100)</f>
        <v>7.8852443962371455</v>
      </c>
      <c r="V101" s="759">
        <f>IF(INDEX(Historical!$O$7:$O$1430,MATCH(B101,Historical!$B$7:$B$1446,0))=0,"n/a",((INDEX(Historical!$C$7:$C$1437,MATCH(B101,Historical!$B$7:$B$1446,0))/INDEX(Historical!$O$7:$O$1430,MATCH(B101,Historical!$B$7:$B$1446,0)))^(1/10)-1)*100)</f>
        <v>11.98626258280877</v>
      </c>
      <c r="W101" s="760">
        <f t="shared" si="21"/>
        <v>0.65785680413396863</v>
      </c>
      <c r="X101" s="761" t="str">
        <f t="shared" si="22"/>
        <v>n/a</v>
      </c>
      <c r="Y101" s="716"/>
      <c r="Z101" s="702">
        <f t="shared" si="23"/>
        <v>261.36363636363632</v>
      </c>
      <c r="AA101" s="935">
        <f t="shared" si="24"/>
        <v>87.681818181818173</v>
      </c>
      <c r="AB101" s="639">
        <v>12</v>
      </c>
      <c r="AC101" s="916">
        <v>0.44</v>
      </c>
      <c r="AD101" s="916">
        <v>6.95</v>
      </c>
      <c r="AE101" s="916">
        <v>1.34</v>
      </c>
      <c r="AF101" s="916">
        <v>1.24</v>
      </c>
      <c r="AG101" s="916">
        <v>1.4000000000000001</v>
      </c>
      <c r="AH101" s="916">
        <v>-74.2</v>
      </c>
      <c r="AI101" s="916">
        <v>19.919999999999998</v>
      </c>
      <c r="AJ101" s="916">
        <v>-30.3</v>
      </c>
      <c r="AK101" s="916">
        <v>12.7</v>
      </c>
      <c r="AL101" s="928">
        <v>1600</v>
      </c>
      <c r="AM101" s="922">
        <v>1.2</v>
      </c>
      <c r="AN101" s="916">
        <v>0.23</v>
      </c>
      <c r="AO101" s="802">
        <f t="shared" si="25"/>
        <v>-76.815754708338929</v>
      </c>
      <c r="AP101" s="803">
        <f t="shared" si="26"/>
        <v>10.86606347347924</v>
      </c>
      <c r="AQ101" s="936">
        <f t="shared" si="27"/>
        <v>119.82362075633324</v>
      </c>
      <c r="AR101" s="702">
        <f>INDEX(Historical!$C$7:$C$1437,MATCH(B101,Historical!$B$7:$B$1446,0))*IF(AH101="n/a",1.03,IF(AH101&lt;0,1.01,IF(AH101&gt;10,1.1,(1+AH101/100))))</f>
        <v>1.1514</v>
      </c>
      <c r="AS101" s="935">
        <f t="shared" si="28"/>
        <v>1.26654</v>
      </c>
      <c r="AT101" s="935">
        <f t="shared" si="32"/>
        <v>1.393194</v>
      </c>
      <c r="AU101" s="935">
        <f t="shared" si="32"/>
        <v>1.5325134000000002</v>
      </c>
      <c r="AV101" s="935">
        <f t="shared" si="32"/>
        <v>1.6857647400000004</v>
      </c>
      <c r="AW101" s="702">
        <f t="shared" si="29"/>
        <v>7.0294121400000007</v>
      </c>
      <c r="AX101" s="810">
        <f t="shared" si="30"/>
        <v>18.220352877138417</v>
      </c>
      <c r="AY101" s="991">
        <v>0.82</v>
      </c>
      <c r="AZ101" s="922">
        <v>12.22</v>
      </c>
      <c r="BA101" s="922">
        <v>-18.78</v>
      </c>
      <c r="BB101" s="922">
        <v>3.4099999999999997</v>
      </c>
      <c r="BC101" s="922">
        <v>-5.08</v>
      </c>
      <c r="BE101" s="664">
        <v>2010</v>
      </c>
      <c r="BF101" s="946" t="e">
        <f>#VALUE!</f>
        <v>#VALUE!</v>
      </c>
      <c r="BG101" s="931">
        <v>0.2</v>
      </c>
    </row>
    <row r="102" spans="1:59" ht="11.25" customHeight="1" x14ac:dyDescent="0.2">
      <c r="A102" s="537" t="s">
        <v>628</v>
      </c>
      <c r="B102" s="925" t="s">
        <v>629</v>
      </c>
      <c r="C102" s="988" t="s">
        <v>108</v>
      </c>
      <c r="D102" s="988" t="s">
        <v>4373</v>
      </c>
      <c r="E102" s="792">
        <v>14</v>
      </c>
      <c r="F102" s="526">
        <v>274</v>
      </c>
      <c r="G102" s="526" t="s">
        <v>106</v>
      </c>
      <c r="H102" s="526" t="s">
        <v>106</v>
      </c>
      <c r="I102" s="924">
        <v>107.25</v>
      </c>
      <c r="J102" s="702">
        <f t="shared" si="18"/>
        <v>1.641025641025641</v>
      </c>
      <c r="K102" s="927">
        <v>0.44</v>
      </c>
      <c r="L102" s="639">
        <v>4</v>
      </c>
      <c r="M102" s="693">
        <f t="shared" si="19"/>
        <v>1.76</v>
      </c>
      <c r="N102" s="921" t="s">
        <v>520</v>
      </c>
      <c r="O102" s="795">
        <v>0.41</v>
      </c>
      <c r="P102" s="915">
        <v>43418</v>
      </c>
      <c r="Q102" s="915">
        <v>43434</v>
      </c>
      <c r="R102" s="693">
        <f t="shared" si="20"/>
        <v>7.3170731707317138</v>
      </c>
      <c r="S102" s="759">
        <f>IF(INDEX(Historical!$D$7:$D$1437,MATCH(B102,Historical!$B$7:$B$1446,0))=0,"n/a",(INDEX(Historical!$C$7:$C$1437,MATCH(B102,Historical!$B$7:$B$1446,0))/INDEX(Historical!$D$7:$D$1437,MATCH(B102,Historical!$B$7:$B$1446,0))-1)*100)</f>
        <v>34.136546184738961</v>
      </c>
      <c r="T102" s="759">
        <f>IF(INDEX(Historical!$F$7:$F$1430,MATCH(B102,Historical!$B$7:$B$1446,0))=0,"n/a",((INDEX(Historical!$C$7:$C$1437,MATCH(B102,Historical!$B$7:$B$1446,0))/INDEX(Historical!$F$7:$F$1430,MATCH(B102,Historical!$B$7:$B$1446,0)))^(1/3)-1)*100)</f>
        <v>15.637201230263354</v>
      </c>
      <c r="U102" s="759">
        <f>IF(INDEX(Historical!$H$7:$H$1430,MATCH(B102,Historical!$B$7:$B$1446,0))=0,"n/a",((INDEX(Historical!$C$7:$C$1437,MATCH(B102,Historical!$B$7:$B$1446,0))/INDEX(Historical!$H$7:$H$1430,MATCH(B102,Historical!$B$7:$B$1446,0)))^(1/5)-1)*100)</f>
        <v>10.80090157890703</v>
      </c>
      <c r="V102" s="759">
        <f>IF(INDEX(Historical!$O$7:$O$1430,MATCH(B102,Historical!$B$7:$B$1446,0))=0,"n/a",((INDEX(Historical!$C$7:$C$1437,MATCH(B102,Historical!$B$7:$B$1446,0))/INDEX(Historical!$O$7:$O$1430,MATCH(B102,Historical!$B$7:$B$1446,0)))^(1/10)-1)*100)</f>
        <v>12.447706718009165</v>
      </c>
      <c r="W102" s="760">
        <f t="shared" si="21"/>
        <v>0.86770212566789029</v>
      </c>
      <c r="X102" s="761" t="str">
        <f t="shared" si="22"/>
        <v>n/a</v>
      </c>
      <c r="Y102" s="717"/>
      <c r="Z102" s="702" t="str">
        <f t="shared" si="23"/>
        <v>n/a</v>
      </c>
      <c r="AA102" s="935" t="str">
        <f t="shared" si="24"/>
        <v>n/a</v>
      </c>
      <c r="AB102" s="639">
        <v>12</v>
      </c>
      <c r="AC102" s="916" t="s">
        <v>137</v>
      </c>
      <c r="AD102" s="916" t="s">
        <v>137</v>
      </c>
      <c r="AE102" s="916" t="s">
        <v>137</v>
      </c>
      <c r="AF102" s="916" t="s">
        <v>137</v>
      </c>
      <c r="AG102" s="916" t="s">
        <v>137</v>
      </c>
      <c r="AH102" s="916" t="s">
        <v>137</v>
      </c>
      <c r="AI102" s="916" t="s">
        <v>137</v>
      </c>
      <c r="AJ102" s="916" t="s">
        <v>137</v>
      </c>
      <c r="AK102" s="916" t="s">
        <v>137</v>
      </c>
      <c r="AL102" s="928" t="s">
        <v>137</v>
      </c>
      <c r="AM102" s="922" t="s">
        <v>137</v>
      </c>
      <c r="AN102" s="916" t="s">
        <v>137</v>
      </c>
      <c r="AO102" s="802" t="str">
        <f t="shared" si="25"/>
        <v>n/a</v>
      </c>
      <c r="AP102" s="803">
        <f t="shared" si="26"/>
        <v>12.441927219932671</v>
      </c>
      <c r="AQ102" s="936" t="str">
        <f t="shared" si="27"/>
        <v>n/a</v>
      </c>
      <c r="AR102" s="702">
        <f>INDEX(Historical!$C$7:$C$1437,MATCH(B102,Historical!$B$7:$B$1446,0))*IF(AH102="n/a",1.03,IF(AH102&lt;0,1.01,IF(AH102&gt;10,1.1,(1+AH102/100))))</f>
        <v>1.7201</v>
      </c>
      <c r="AS102" s="935">
        <f t="shared" si="28"/>
        <v>1.771703</v>
      </c>
      <c r="AT102" s="935">
        <f t="shared" si="32"/>
        <v>1.8248540900000001</v>
      </c>
      <c r="AU102" s="935">
        <f t="shared" si="32"/>
        <v>1.8795997127000001</v>
      </c>
      <c r="AV102" s="935">
        <f t="shared" si="32"/>
        <v>1.9359877040810003</v>
      </c>
      <c r="AW102" s="702">
        <f t="shared" si="29"/>
        <v>9.1322445067809994</v>
      </c>
      <c r="AX102" s="810">
        <f t="shared" si="30"/>
        <v>8.5149132930358977</v>
      </c>
      <c r="AY102" s="991" t="s">
        <v>137</v>
      </c>
      <c r="AZ102" s="922" t="s">
        <v>137</v>
      </c>
      <c r="BA102" s="922" t="s">
        <v>137</v>
      </c>
      <c r="BB102" s="922" t="s">
        <v>137</v>
      </c>
      <c r="BC102" s="922" t="s">
        <v>137</v>
      </c>
      <c r="BD102" s="960" t="s">
        <v>4298</v>
      </c>
      <c r="BE102" s="664">
        <v>2005</v>
      </c>
      <c r="BF102" s="946" t="e">
        <f>#VALUE!</f>
        <v>#VALUE!</v>
      </c>
      <c r="BG102" s="931" t="s">
        <v>137</v>
      </c>
    </row>
    <row r="103" spans="1:59" ht="11.25" customHeight="1" x14ac:dyDescent="0.2">
      <c r="A103" s="609" t="s">
        <v>608</v>
      </c>
      <c r="B103" s="925" t="s">
        <v>609</v>
      </c>
      <c r="C103" s="988" t="s">
        <v>112</v>
      </c>
      <c r="D103" s="988" t="s">
        <v>4379</v>
      </c>
      <c r="E103" s="792">
        <v>17</v>
      </c>
      <c r="F103" s="526">
        <v>192</v>
      </c>
      <c r="G103" s="526" t="s">
        <v>37</v>
      </c>
      <c r="H103" s="526" t="s">
        <v>37</v>
      </c>
      <c r="I103" s="924">
        <v>168.5</v>
      </c>
      <c r="J103" s="702">
        <f t="shared" si="18"/>
        <v>1.6261127596439169</v>
      </c>
      <c r="K103" s="927">
        <v>0.68500000000000005</v>
      </c>
      <c r="L103" s="639">
        <v>4</v>
      </c>
      <c r="M103" s="693">
        <f t="shared" si="19"/>
        <v>2.74</v>
      </c>
      <c r="N103" s="921" t="s">
        <v>610</v>
      </c>
      <c r="O103" s="795">
        <v>0.56999999999999995</v>
      </c>
      <c r="P103" s="658">
        <v>43349</v>
      </c>
      <c r="Q103" s="658">
        <v>43364</v>
      </c>
      <c r="R103" s="693">
        <f t="shared" si="20"/>
        <v>20.175438596491247</v>
      </c>
      <c r="S103" s="759">
        <f>IF(INDEX(Historical!$D$7:$D$1437,MATCH(B103,Historical!$B$7:$B$1446,0))=0,"n/a",(INDEX(Historical!$C$7:$C$1437,MATCH(B103,Historical!$B$7:$B$1446,0))/INDEX(Historical!$D$7:$D$1437,MATCH(B103,Historical!$B$7:$B$1446,0))-1)*100)</f>
        <v>14.090909090909065</v>
      </c>
      <c r="T103" s="759">
        <f>IF(INDEX(Historical!$F$7:$F$1430,MATCH(B103,Historical!$B$7:$B$1446,0))=0,"n/a",((INDEX(Historical!$C$7:$C$1437,MATCH(B103,Historical!$B$7:$B$1446,0))/INDEX(Historical!$F$7:$F$1430,MATCH(B103,Historical!$B$7:$B$1446,0)))^(1/3)-1)*100)</f>
        <v>8.9659134497745754</v>
      </c>
      <c r="U103" s="759">
        <f>IF(INDEX(Historical!$H$7:$H$1430,MATCH(B103,Historical!$B$7:$B$1446,0))=0,"n/a",((INDEX(Historical!$C$7:$C$1437,MATCH(B103,Historical!$B$7:$B$1446,0))/INDEX(Historical!$H$7:$H$1430,MATCH(B103,Historical!$B$7:$B$1446,0)))^(1/5)-1)*100)</f>
        <v>9.6991662752555552</v>
      </c>
      <c r="V103" s="759">
        <f>IF(INDEX(Historical!$O$7:$O$1430,MATCH(B103,Historical!$B$7:$B$1446,0))=0,"n/a",((INDEX(Historical!$C$7:$C$1437,MATCH(B103,Historical!$B$7:$B$1446,0))/INDEX(Historical!$O$7:$O$1430,MATCH(B103,Historical!$B$7:$B$1446,0)))^(1/10)-1)*100)</f>
        <v>13.620728143755834</v>
      </c>
      <c r="W103" s="760">
        <f t="shared" si="21"/>
        <v>0.71208867638269069</v>
      </c>
      <c r="X103" s="761">
        <f t="shared" si="22"/>
        <v>1.4695706477659931</v>
      </c>
      <c r="Y103" s="926"/>
      <c r="Z103" s="702">
        <f t="shared" si="23"/>
        <v>41.141141141141141</v>
      </c>
      <c r="AA103" s="935">
        <f t="shared" si="24"/>
        <v>25.3003003003003</v>
      </c>
      <c r="AB103" s="639">
        <v>6</v>
      </c>
      <c r="AC103" s="916">
        <v>6.66</v>
      </c>
      <c r="AD103" s="916">
        <v>1.46</v>
      </c>
      <c r="AE103" s="916">
        <v>3.08</v>
      </c>
      <c r="AF103" s="916">
        <v>5.81</v>
      </c>
      <c r="AG103" s="916">
        <v>26.3</v>
      </c>
      <c r="AH103" s="916">
        <v>12.2</v>
      </c>
      <c r="AI103" s="916">
        <v>13.38</v>
      </c>
      <c r="AJ103" s="916">
        <v>6.6000000000000005</v>
      </c>
      <c r="AK103" s="916">
        <v>17.349999999999998</v>
      </c>
      <c r="AL103" s="928">
        <v>19830</v>
      </c>
      <c r="AM103" s="922">
        <v>0.37</v>
      </c>
      <c r="AN103" s="916">
        <v>1.1200000000000001</v>
      </c>
      <c r="AO103" s="802">
        <f t="shared" si="25"/>
        <v>-13.975021265400828</v>
      </c>
      <c r="AP103" s="803">
        <f t="shared" si="26"/>
        <v>11.325279034899472</v>
      </c>
      <c r="AQ103" s="936">
        <f t="shared" si="27"/>
        <v>155.59929120467254</v>
      </c>
      <c r="AR103" s="702">
        <f>INDEX(Historical!$C$7:$C$1437,MATCH(B103,Historical!$B$7:$B$1446,0))*IF(AH103="n/a",1.03,IF(AH103&lt;0,1.01,IF(AH103&gt;10,1.1,(1+AH103/100))))</f>
        <v>2.7610000000000001</v>
      </c>
      <c r="AS103" s="935">
        <f t="shared" si="28"/>
        <v>3.0371000000000006</v>
      </c>
      <c r="AT103" s="935">
        <f t="shared" si="32"/>
        <v>3.3408100000000007</v>
      </c>
      <c r="AU103" s="935">
        <f t="shared" si="32"/>
        <v>3.674891000000001</v>
      </c>
      <c r="AV103" s="935">
        <f t="shared" si="32"/>
        <v>4.0423801000000017</v>
      </c>
      <c r="AW103" s="702">
        <f t="shared" si="29"/>
        <v>16.856181100000004</v>
      </c>
      <c r="AX103" s="810">
        <f t="shared" si="30"/>
        <v>10.003668308605345</v>
      </c>
      <c r="AY103" s="991">
        <v>1.23</v>
      </c>
      <c r="AZ103" s="922">
        <v>36.730000000000004</v>
      </c>
      <c r="BA103" s="922">
        <v>-3.9899999999999998</v>
      </c>
      <c r="BB103" s="922">
        <v>3.2399999999999998</v>
      </c>
      <c r="BC103" s="922">
        <v>7.9699999999999989</v>
      </c>
      <c r="BE103" s="664">
        <v>2002</v>
      </c>
      <c r="BF103" s="946" t="e">
        <f>#VALUE!</f>
        <v>#VALUE!</v>
      </c>
      <c r="BG103" s="931">
        <v>8.6999999999999993</v>
      </c>
    </row>
    <row r="104" spans="1:59" ht="11.25" customHeight="1" x14ac:dyDescent="0.2">
      <c r="A104" s="609" t="s">
        <v>630</v>
      </c>
      <c r="B104" s="926" t="s">
        <v>631</v>
      </c>
      <c r="C104" s="988" t="s">
        <v>112</v>
      </c>
      <c r="D104" s="988" t="s">
        <v>4397</v>
      </c>
      <c r="E104" s="792">
        <v>11</v>
      </c>
      <c r="F104" s="526">
        <v>313</v>
      </c>
      <c r="G104" s="526" t="s">
        <v>37</v>
      </c>
      <c r="H104" s="526" t="s">
        <v>37</v>
      </c>
      <c r="I104" s="924">
        <v>127.6</v>
      </c>
      <c r="J104" s="702">
        <f t="shared" si="18"/>
        <v>2.6332288401253918</v>
      </c>
      <c r="K104" s="927">
        <v>0.84</v>
      </c>
      <c r="L104" s="639">
        <v>4</v>
      </c>
      <c r="M104" s="693">
        <f t="shared" si="19"/>
        <v>3.36</v>
      </c>
      <c r="N104" s="921" t="s">
        <v>149</v>
      </c>
      <c r="O104" s="795">
        <v>0.77</v>
      </c>
      <c r="P104" s="915">
        <v>43433</v>
      </c>
      <c r="Q104" s="915">
        <v>43448</v>
      </c>
      <c r="R104" s="693">
        <f t="shared" si="20"/>
        <v>9.0909090909090846</v>
      </c>
      <c r="S104" s="759">
        <f>IF(INDEX(Historical!$D$7:$D$1437,MATCH(B104,Historical!$B$7:$B$1446,0))=0,"n/a",(INDEX(Historical!$C$7:$C$1437,MATCH(B104,Historical!$B$7:$B$1446,0))/INDEX(Historical!$D$7:$D$1437,MATCH(B104,Historical!$B$7:$B$1446,0))-1)*100)</f>
        <v>9.7560975609756184</v>
      </c>
      <c r="T104" s="759">
        <f>IF(INDEX(Historical!$F$7:$F$1430,MATCH(B104,Historical!$B$7:$B$1446,0))=0,"n/a",((INDEX(Historical!$C$7:$C$1437,MATCH(B104,Historical!$B$7:$B$1446,0))/INDEX(Historical!$F$7:$F$1430,MATCH(B104,Historical!$B$7:$B$1446,0)))^(1/3)-1)*100)</f>
        <v>12.035118663929101</v>
      </c>
      <c r="U104" s="759">
        <f>IF(INDEX(Historical!$H$7:$H$1430,MATCH(B104,Historical!$B$7:$B$1446,0))=0,"n/a",((INDEX(Historical!$C$7:$C$1437,MATCH(B104,Historical!$B$7:$B$1446,0))/INDEX(Historical!$H$7:$H$1430,MATCH(B104,Historical!$B$7:$B$1446,0)))^(1/5)-1)*100)</f>
        <v>11.231492620246829</v>
      </c>
      <c r="V104" s="759">
        <f>IF(INDEX(Historical!$O$7:$O$1430,MATCH(B104,Historical!$B$7:$B$1446,0))=0,"n/a",((INDEX(Historical!$C$7:$C$1437,MATCH(B104,Historical!$B$7:$B$1446,0))/INDEX(Historical!$O$7:$O$1430,MATCH(B104,Historical!$B$7:$B$1446,0)))^(1/10)-1)*100)</f>
        <v>8.7619948433992789</v>
      </c>
      <c r="W104" s="760">
        <f t="shared" si="21"/>
        <v>1.2818419573378215</v>
      </c>
      <c r="X104" s="761">
        <f t="shared" si="22"/>
        <v>3.4034826121960084</v>
      </c>
      <c r="Y104" s="926"/>
      <c r="Z104" s="702">
        <f t="shared" si="23"/>
        <v>52.255054432348366</v>
      </c>
      <c r="AA104" s="935">
        <f t="shared" si="24"/>
        <v>19.844479004665629</v>
      </c>
      <c r="AB104" s="639">
        <v>12</v>
      </c>
      <c r="AC104" s="916">
        <v>6.43</v>
      </c>
      <c r="AD104" s="916">
        <v>1.98</v>
      </c>
      <c r="AE104" s="916">
        <v>1.55</v>
      </c>
      <c r="AF104" s="916">
        <v>3.89</v>
      </c>
      <c r="AG104" s="916">
        <v>20.9</v>
      </c>
      <c r="AH104" s="916">
        <v>18.5</v>
      </c>
      <c r="AI104" s="916">
        <v>8.3099999999999987</v>
      </c>
      <c r="AJ104" s="916">
        <v>3.3000000000000003</v>
      </c>
      <c r="AK104" s="916">
        <v>10</v>
      </c>
      <c r="AL104" s="928">
        <v>6940</v>
      </c>
      <c r="AM104" s="922">
        <v>0.5</v>
      </c>
      <c r="AN104" s="916">
        <v>1.01</v>
      </c>
      <c r="AO104" s="802">
        <f t="shared" si="25"/>
        <v>-5.9797575442934079</v>
      </c>
      <c r="AP104" s="803">
        <f t="shared" si="26"/>
        <v>13.864721460372222</v>
      </c>
      <c r="AQ104" s="936">
        <f t="shared" si="27"/>
        <v>85.226615951799005</v>
      </c>
      <c r="AR104" s="702">
        <f>INDEX(Historical!$C$7:$C$1437,MATCH(B104,Historical!$B$7:$B$1446,0))*IF(AH104="n/a",1.03,IF(AH104&lt;0,1.01,IF(AH104&gt;10,1.1,(1+AH104/100))))</f>
        <v>3.4650000000000003</v>
      </c>
      <c r="AS104" s="935">
        <f t="shared" si="28"/>
        <v>3.7529415000000004</v>
      </c>
      <c r="AT104" s="935">
        <f t="shared" si="32"/>
        <v>4.1282356500000006</v>
      </c>
      <c r="AU104" s="935">
        <f t="shared" si="32"/>
        <v>4.5410592150000006</v>
      </c>
      <c r="AV104" s="935">
        <f t="shared" si="32"/>
        <v>4.9951651365000007</v>
      </c>
      <c r="AW104" s="702">
        <f t="shared" si="29"/>
        <v>20.882401501500002</v>
      </c>
      <c r="AX104" s="810">
        <f t="shared" si="30"/>
        <v>16.365518418103449</v>
      </c>
      <c r="AY104" s="991">
        <v>1.43</v>
      </c>
      <c r="AZ104" s="922">
        <v>38.879999999999995</v>
      </c>
      <c r="BA104" s="922">
        <v>-7.31</v>
      </c>
      <c r="BB104" s="922">
        <v>5.53</v>
      </c>
      <c r="BC104" s="922">
        <v>9.74</v>
      </c>
      <c r="BE104" s="664">
        <v>2009</v>
      </c>
      <c r="BF104" s="946" t="e">
        <f>#VALUE!</f>
        <v>#VALUE!</v>
      </c>
      <c r="BG104" s="931">
        <v>7.1999999999999993</v>
      </c>
    </row>
    <row r="105" spans="1:59" ht="11.25" customHeight="1" x14ac:dyDescent="0.2">
      <c r="A105" s="609" t="s">
        <v>613</v>
      </c>
      <c r="B105" s="925" t="s">
        <v>614</v>
      </c>
      <c r="C105" s="988" t="s">
        <v>123</v>
      </c>
      <c r="D105" s="988" t="s">
        <v>4205</v>
      </c>
      <c r="E105" s="792">
        <v>15</v>
      </c>
      <c r="F105" s="526">
        <v>254</v>
      </c>
      <c r="G105" s="526" t="s">
        <v>37</v>
      </c>
      <c r="H105" s="526" t="s">
        <v>37</v>
      </c>
      <c r="I105" s="924">
        <v>36.909999999999997</v>
      </c>
      <c r="J105" s="702">
        <f t="shared" si="18"/>
        <v>2.4925494445949612</v>
      </c>
      <c r="K105" s="927">
        <v>0.23</v>
      </c>
      <c r="L105" s="639">
        <v>4</v>
      </c>
      <c r="M105" s="693">
        <f t="shared" si="19"/>
        <v>0.92</v>
      </c>
      <c r="N105" s="921" t="s">
        <v>210</v>
      </c>
      <c r="O105" s="799">
        <v>0.22500000000000001</v>
      </c>
      <c r="P105" s="915">
        <v>43517</v>
      </c>
      <c r="Q105" s="915">
        <v>43532</v>
      </c>
      <c r="R105" s="693">
        <f t="shared" si="20"/>
        <v>2.2222222222222241</v>
      </c>
      <c r="S105" s="759">
        <f>IF(INDEX(Historical!$D$7:$D$1437,MATCH(B105,Historical!$B$7:$B$1446,0))=0,"n/a",(INDEX(Historical!$C$7:$C$1437,MATCH(B105,Historical!$B$7:$B$1446,0))/INDEX(Historical!$D$7:$D$1437,MATCH(B105,Historical!$B$7:$B$1446,0))-1)*100)</f>
        <v>3.488372093023262</v>
      </c>
      <c r="T105" s="759">
        <f>IF(INDEX(Historical!$F$7:$F$1430,MATCH(B105,Historical!$B$7:$B$1446,0))=0,"n/a",((INDEX(Historical!$C$7:$C$1437,MATCH(B105,Historical!$B$7:$B$1446,0))/INDEX(Historical!$F$7:$F$1430,MATCH(B105,Historical!$B$7:$B$1446,0)))^(1/3)-1)*100)</f>
        <v>4.4957116445886403</v>
      </c>
      <c r="U105" s="759">
        <f>IF(INDEX(Historical!$H$7:$H$1430,MATCH(B105,Historical!$B$7:$B$1446,0))=0,"n/a",((INDEX(Historical!$C$7:$C$1437,MATCH(B105,Historical!$B$7:$B$1446,0))/INDEX(Historical!$H$7:$H$1430,MATCH(B105,Historical!$B$7:$B$1446,0)))^(1/5)-1)*100)</f>
        <v>4.9200269147087194</v>
      </c>
      <c r="V105" s="759">
        <f>IF(INDEX(Historical!$O$7:$O$1430,MATCH(B105,Historical!$B$7:$B$1446,0))=0,"n/a",((INDEX(Historical!$C$7:$C$1437,MATCH(B105,Historical!$B$7:$B$1446,0))/INDEX(Historical!$O$7:$O$1430,MATCH(B105,Historical!$B$7:$B$1446,0)))^(1/10)-1)*100)</f>
        <v>5.9356169611174403</v>
      </c>
      <c r="W105" s="760">
        <f t="shared" si="21"/>
        <v>0.82889899178778448</v>
      </c>
      <c r="X105" s="761" t="str">
        <f t="shared" si="22"/>
        <v>n/a</v>
      </c>
      <c r="Y105" s="926" t="s">
        <v>4238</v>
      </c>
      <c r="Z105" s="702" t="str">
        <f t="shared" si="23"/>
        <v>n/a</v>
      </c>
      <c r="AA105" s="935" t="str">
        <f t="shared" si="24"/>
        <v>n/a</v>
      </c>
      <c r="AB105" s="639">
        <v>3</v>
      </c>
      <c r="AC105" s="916">
        <v>-1.65</v>
      </c>
      <c r="AD105" s="916" t="s">
        <v>137</v>
      </c>
      <c r="AE105" s="916">
        <v>0.71</v>
      </c>
      <c r="AF105" s="916">
        <v>1.81</v>
      </c>
      <c r="AG105" s="916">
        <v>-7.9</v>
      </c>
      <c r="AH105" s="916">
        <v>-202.2</v>
      </c>
      <c r="AI105" s="916" t="s">
        <v>137</v>
      </c>
      <c r="AJ105" s="916">
        <v>-27.3</v>
      </c>
      <c r="AK105" s="916" t="s">
        <v>137</v>
      </c>
      <c r="AL105" s="928">
        <v>388.29</v>
      </c>
      <c r="AM105" s="922">
        <v>1.3</v>
      </c>
      <c r="AN105" s="916">
        <v>0.42</v>
      </c>
      <c r="AO105" s="802" t="str">
        <f t="shared" si="25"/>
        <v>n/a</v>
      </c>
      <c r="AP105" s="803">
        <f t="shared" si="26"/>
        <v>7.4125763593036806</v>
      </c>
      <c r="AQ105" s="936" t="str">
        <f t="shared" si="27"/>
        <v>n/a</v>
      </c>
      <c r="AR105" s="702">
        <f>INDEX(Historical!$C$7:$C$1437,MATCH(B105,Historical!$B$7:$B$1446,0))*IF(AH105="n/a",1.03,IF(AH105&lt;0,1.01,IF(AH105&gt;10,1.1,(1+AH105/100))))</f>
        <v>0.89890000000000003</v>
      </c>
      <c r="AS105" s="935">
        <f t="shared" si="28"/>
        <v>0.92586700000000011</v>
      </c>
      <c r="AT105" s="935">
        <f t="shared" si="32"/>
        <v>0.95364301000000018</v>
      </c>
      <c r="AU105" s="935">
        <f t="shared" si="32"/>
        <v>0.98225230030000021</v>
      </c>
      <c r="AV105" s="935">
        <f t="shared" si="32"/>
        <v>1.0117198693090002</v>
      </c>
      <c r="AW105" s="702">
        <f t="shared" si="29"/>
        <v>4.772382179609</v>
      </c>
      <c r="AX105" s="810">
        <f t="shared" si="30"/>
        <v>12.929781033890544</v>
      </c>
      <c r="AY105" s="991">
        <v>0.82</v>
      </c>
      <c r="AZ105" s="922">
        <v>20.82</v>
      </c>
      <c r="BA105" s="922">
        <v>-16.18</v>
      </c>
      <c r="BB105" s="922">
        <v>-6.4799999999999995</v>
      </c>
      <c r="BC105" s="922">
        <v>-7.06</v>
      </c>
      <c r="BE105" s="664">
        <v>2005</v>
      </c>
      <c r="BF105" s="946" t="e">
        <f>#VALUE!</f>
        <v>#VALUE!</v>
      </c>
      <c r="BG105" s="931">
        <v>-4.3</v>
      </c>
    </row>
    <row r="106" spans="1:59" s="838" customFormat="1" ht="11.25" customHeight="1" x14ac:dyDescent="0.2">
      <c r="A106" s="697" t="s">
        <v>634</v>
      </c>
      <c r="B106" s="846" t="s">
        <v>635</v>
      </c>
      <c r="C106" s="988" t="s">
        <v>4224</v>
      </c>
      <c r="D106" s="988" t="s">
        <v>4359</v>
      </c>
      <c r="E106" s="818">
        <v>23</v>
      </c>
      <c r="F106" s="526">
        <v>144</v>
      </c>
      <c r="G106" s="1171" t="s">
        <v>115</v>
      </c>
      <c r="H106" s="1171" t="s">
        <v>115</v>
      </c>
      <c r="I106" s="831">
        <v>140.27000000000001</v>
      </c>
      <c r="J106" s="820">
        <f t="shared" si="18"/>
        <v>4.4770799173023459</v>
      </c>
      <c r="K106" s="844">
        <v>1.57</v>
      </c>
      <c r="L106" s="822">
        <v>4</v>
      </c>
      <c r="M106" s="823">
        <f t="shared" si="19"/>
        <v>6.28</v>
      </c>
      <c r="N106" s="824" t="s">
        <v>228</v>
      </c>
      <c r="O106" s="845">
        <v>1.5</v>
      </c>
      <c r="P106" s="842">
        <v>43229</v>
      </c>
      <c r="Q106" s="842">
        <v>43260</v>
      </c>
      <c r="R106" s="823">
        <f t="shared" si="20"/>
        <v>4.6666666666666714</v>
      </c>
      <c r="S106" s="759">
        <f>IF(INDEX(Historical!$D$7:$D$1437,MATCH(B106,Historical!$B$7:$B$1446,0))=0,"n/a",(INDEX(Historical!$C$7:$C$1437,MATCH(B106,Historical!$B$7:$B$1446,0))/INDEX(Historical!$D$7:$D$1437,MATCH(B106,Historical!$B$7:$B$1446,0))-1)*100)</f>
        <v>5.2542372881355881</v>
      </c>
      <c r="T106" s="759">
        <f>IF(INDEX(Historical!$F$7:$F$1430,MATCH(B106,Historical!$B$7:$B$1446,0))=0,"n/a",((INDEX(Historical!$C$7:$C$1437,MATCH(B106,Historical!$B$7:$B$1446,0))/INDEX(Historical!$F$7:$F$1430,MATCH(B106,Historical!$B$7:$B$1446,0)))^(1/3)-1)*100)</f>
        <v>7.4914361304784016</v>
      </c>
      <c r="U106" s="759">
        <f>IF(INDEX(Historical!$H$7:$H$1430,MATCH(B106,Historical!$B$7:$B$1446,0))=0,"n/a",((INDEX(Historical!$C$7:$C$1437,MATCH(B106,Historical!$B$7:$B$1446,0))/INDEX(Historical!$H$7:$H$1430,MATCH(B106,Historical!$B$7:$B$1446,0)))^(1/5)-1)*100)</f>
        <v>10.911856607956283</v>
      </c>
      <c r="V106" s="759">
        <f>IF(INDEX(Historical!$O$7:$O$1430,MATCH(B106,Historical!$B$7:$B$1446,0))=0,"n/a",((INDEX(Historical!$C$7:$C$1437,MATCH(B106,Historical!$B$7:$B$1446,0))/INDEX(Historical!$O$7:$O$1430,MATCH(B106,Historical!$B$7:$B$1446,0)))^(1/10)-1)*100)</f>
        <v>12.572885948905977</v>
      </c>
      <c r="W106" s="827">
        <f t="shared" si="21"/>
        <v>0.86788798151038438</v>
      </c>
      <c r="X106" s="828" t="str">
        <f t="shared" si="22"/>
        <v>n/a</v>
      </c>
      <c r="Y106" s="846"/>
      <c r="Z106" s="820">
        <f t="shared" si="23"/>
        <v>53.265479219677701</v>
      </c>
      <c r="AA106" s="830">
        <f t="shared" si="24"/>
        <v>11.897370653095846</v>
      </c>
      <c r="AB106" s="822">
        <v>12</v>
      </c>
      <c r="AC106" s="831">
        <v>11.79</v>
      </c>
      <c r="AD106" s="831">
        <v>4.3600000000000003</v>
      </c>
      <c r="AE106" s="831">
        <v>1.61</v>
      </c>
      <c r="AF106" s="831">
        <v>7.53</v>
      </c>
      <c r="AG106" s="840">
        <v>31.3</v>
      </c>
      <c r="AH106" s="831">
        <v>-2</v>
      </c>
      <c r="AI106" s="831">
        <v>1.8499999999999999</v>
      </c>
      <c r="AJ106" s="831">
        <v>-5.2</v>
      </c>
      <c r="AK106" s="831">
        <v>2.73</v>
      </c>
      <c r="AL106" s="832">
        <v>126440</v>
      </c>
      <c r="AM106" s="833">
        <v>0.1</v>
      </c>
      <c r="AN106" s="831">
        <v>2.73</v>
      </c>
      <c r="AO106" s="834">
        <f t="shared" si="25"/>
        <v>3.4915658721627825</v>
      </c>
      <c r="AP106" s="835">
        <f t="shared" si="26"/>
        <v>15.388936525258629</v>
      </c>
      <c r="AQ106" s="836">
        <f t="shared" si="27"/>
        <v>99.540807319440574</v>
      </c>
      <c r="AR106" s="702">
        <f>INDEX(Historical!$C$7:$C$1437,MATCH(B106,Historical!$B$7:$B$1446,0))*IF(AH106="n/a",1.03,IF(AH106&lt;0,1.01,IF(AH106&gt;10,1.1,(1+AH106/100))))</f>
        <v>6.2721</v>
      </c>
      <c r="AS106" s="830">
        <f t="shared" si="28"/>
        <v>6.38813385</v>
      </c>
      <c r="AT106" s="830">
        <f t="shared" si="32"/>
        <v>6.5625299041050003</v>
      </c>
      <c r="AU106" s="830">
        <f t="shared" si="32"/>
        <v>6.7416869704870672</v>
      </c>
      <c r="AV106" s="830">
        <f t="shared" si="32"/>
        <v>6.9257350247813649</v>
      </c>
      <c r="AW106" s="820">
        <f t="shared" si="29"/>
        <v>32.890185749373437</v>
      </c>
      <c r="AX106" s="837">
        <f t="shared" si="30"/>
        <v>23.447769123385921</v>
      </c>
      <c r="AY106" s="992">
        <v>1.22</v>
      </c>
      <c r="AZ106" s="833">
        <v>32.409999999999997</v>
      </c>
      <c r="BA106" s="833">
        <v>-9.1300000000000008</v>
      </c>
      <c r="BB106" s="833">
        <v>0.16</v>
      </c>
      <c r="BC106" s="833">
        <v>3.55</v>
      </c>
      <c r="BD106" s="961"/>
      <c r="BE106" s="664">
        <v>1996</v>
      </c>
      <c r="BF106" s="946" t="e">
        <f>#VALUE!</f>
        <v>#VALUE!</v>
      </c>
      <c r="BG106" s="893">
        <v>4.7</v>
      </c>
    </row>
    <row r="107" spans="1:59" ht="11.25" customHeight="1" x14ac:dyDescent="0.2">
      <c r="A107" s="537" t="s">
        <v>1342</v>
      </c>
      <c r="B107" s="925" t="s">
        <v>1343</v>
      </c>
      <c r="C107" s="988" t="s">
        <v>108</v>
      </c>
      <c r="D107" s="988" t="s">
        <v>4373</v>
      </c>
      <c r="E107" s="792">
        <v>10</v>
      </c>
      <c r="F107" s="526">
        <v>356</v>
      </c>
      <c r="G107" s="526" t="s">
        <v>106</v>
      </c>
      <c r="H107" s="526" t="s">
        <v>106</v>
      </c>
      <c r="I107" s="924">
        <v>41.47</v>
      </c>
      <c r="J107" s="702">
        <f t="shared" si="18"/>
        <v>2.4113817217265492</v>
      </c>
      <c r="K107" s="927">
        <v>0.5</v>
      </c>
      <c r="L107" s="639">
        <v>2</v>
      </c>
      <c r="M107" s="693">
        <f t="shared" si="19"/>
        <v>1</v>
      </c>
      <c r="N107" s="921" t="s">
        <v>615</v>
      </c>
      <c r="O107" s="795">
        <v>0.42</v>
      </c>
      <c r="P107" s="915">
        <v>43553</v>
      </c>
      <c r="Q107" s="915">
        <v>43570</v>
      </c>
      <c r="R107" s="693">
        <f t="shared" si="20"/>
        <v>19.047619047619051</v>
      </c>
      <c r="S107" s="759">
        <f>IF(INDEX(Historical!$D$7:$D$1437,MATCH(B107,Historical!$B$7:$B$1446,0))=0,"n/a",(INDEX(Historical!$C$7:$C$1437,MATCH(B107,Historical!$B$7:$B$1446,0))/INDEX(Historical!$D$7:$D$1437,MATCH(B107,Historical!$B$7:$B$1446,0))-1)*100)</f>
        <v>13.636363636363624</v>
      </c>
      <c r="T107" s="759">
        <f>IF(INDEX(Historical!$F$7:$F$1430,MATCH(B107,Historical!$B$7:$B$1446,0))=0,"n/a",((INDEX(Historical!$C$7:$C$1437,MATCH(B107,Historical!$B$7:$B$1446,0))/INDEX(Historical!$F$7:$F$1430,MATCH(B107,Historical!$B$7:$B$1446,0)))^(1/3)-1)*100)</f>
        <v>8.9459499237564799</v>
      </c>
      <c r="U107" s="759">
        <f>IF(INDEX(Historical!$H$7:$H$1430,MATCH(B107,Historical!$B$7:$B$1446,0))=0,"n/a",((INDEX(Historical!$C$7:$C$1437,MATCH(B107,Historical!$B$7:$B$1446,0))/INDEX(Historical!$H$7:$H$1430,MATCH(B107,Historical!$B$7:$B$1446,0)))^(1/5)-1)*100)</f>
        <v>11.768278437733448</v>
      </c>
      <c r="V107" s="759">
        <f>IF(INDEX(Historical!$O$7:$O$1430,MATCH(B107,Historical!$B$7:$B$1446,0))=0,"n/a",((INDEX(Historical!$C$7:$C$1437,MATCH(B107,Historical!$B$7:$B$1446,0))/INDEX(Historical!$O$7:$O$1430,MATCH(B107,Historical!$B$7:$B$1446,0)))^(1/10)-1)*100)</f>
        <v>1.2865393282954551</v>
      </c>
      <c r="W107" s="760">
        <f t="shared" si="21"/>
        <v>9.1472356724028963</v>
      </c>
      <c r="X107" s="761">
        <f t="shared" si="22"/>
        <v>1.0323051261169691</v>
      </c>
      <c r="Y107" s="926"/>
      <c r="Z107" s="702">
        <f t="shared" si="23"/>
        <v>31.05590062111801</v>
      </c>
      <c r="AA107" s="935">
        <f t="shared" si="24"/>
        <v>12.878881987577639</v>
      </c>
      <c r="AB107" s="639">
        <v>12</v>
      </c>
      <c r="AC107" s="916">
        <v>3.22</v>
      </c>
      <c r="AD107" s="916">
        <v>1.29</v>
      </c>
      <c r="AE107" s="916">
        <v>5.77</v>
      </c>
      <c r="AF107" s="916">
        <v>1.41</v>
      </c>
      <c r="AG107" s="916">
        <v>11.5</v>
      </c>
      <c r="AH107" s="916">
        <v>39.300000000000004</v>
      </c>
      <c r="AI107" s="916" t="s">
        <v>137</v>
      </c>
      <c r="AJ107" s="916">
        <v>11.4</v>
      </c>
      <c r="AK107" s="916">
        <v>10</v>
      </c>
      <c r="AL107" s="928">
        <v>2690</v>
      </c>
      <c r="AM107" s="922">
        <v>6.7</v>
      </c>
      <c r="AN107" s="916">
        <v>0.08</v>
      </c>
      <c r="AO107" s="802">
        <f t="shared" si="25"/>
        <v>1.3007781718823583</v>
      </c>
      <c r="AP107" s="803">
        <f t="shared" si="26"/>
        <v>14.179660159459997</v>
      </c>
      <c r="AQ107" s="936">
        <f t="shared" si="27"/>
        <v>-10.162557663585215</v>
      </c>
      <c r="AR107" s="702">
        <f>INDEX(Historical!$C$7:$C$1437,MATCH(B107,Historical!$B$7:$B$1446,0))*IF(AH107="n/a",1.03,IF(AH107&lt;0,1.01,IF(AH107&gt;10,1.1,(1+AH107/100))))</f>
        <v>0.82500000000000007</v>
      </c>
      <c r="AS107" s="935">
        <f t="shared" si="28"/>
        <v>0.84975000000000012</v>
      </c>
      <c r="AT107" s="935">
        <f t="shared" ref="AT107:AV126" si="33">IF($AK107="n/a",1.03*AS107,IF($AK107&lt;0,1.01*AS107,IF($AK107&gt;10,1.1*AS107,(1+$AK107/100)*AS107)))</f>
        <v>0.93472500000000025</v>
      </c>
      <c r="AU107" s="935">
        <f t="shared" si="33"/>
        <v>1.0281975000000003</v>
      </c>
      <c r="AV107" s="935">
        <f t="shared" si="33"/>
        <v>1.1310172500000004</v>
      </c>
      <c r="AW107" s="702">
        <f t="shared" si="29"/>
        <v>4.7686897500000009</v>
      </c>
      <c r="AX107" s="810">
        <f t="shared" si="30"/>
        <v>11.499131299734751</v>
      </c>
      <c r="AY107" s="991">
        <v>1.38</v>
      </c>
      <c r="AZ107" s="922">
        <v>27.36</v>
      </c>
      <c r="BA107" s="922">
        <v>-13.51</v>
      </c>
      <c r="BB107" s="922">
        <v>3.8</v>
      </c>
      <c r="BC107" s="922">
        <v>2.29</v>
      </c>
      <c r="BE107" s="664">
        <v>2010</v>
      </c>
      <c r="BF107" s="946" t="e">
        <f>#VALUE!</f>
        <v>#VALUE!</v>
      </c>
      <c r="BG107" s="931">
        <v>1.7999999999999998</v>
      </c>
    </row>
    <row r="108" spans="1:59" ht="11.25" customHeight="1" x14ac:dyDescent="0.2">
      <c r="A108" s="609" t="s">
        <v>636</v>
      </c>
      <c r="B108" s="925" t="s">
        <v>637</v>
      </c>
      <c r="C108" s="988" t="s">
        <v>123</v>
      </c>
      <c r="D108" s="988" t="s">
        <v>4205</v>
      </c>
      <c r="E108" s="792">
        <v>16</v>
      </c>
      <c r="F108" s="526">
        <v>215</v>
      </c>
      <c r="G108" s="526" t="s">
        <v>37</v>
      </c>
      <c r="H108" s="526" t="s">
        <v>37</v>
      </c>
      <c r="I108" s="924">
        <v>137.79</v>
      </c>
      <c r="J108" s="702">
        <f t="shared" si="18"/>
        <v>2.1191668481021844</v>
      </c>
      <c r="K108" s="927">
        <v>0.73</v>
      </c>
      <c r="L108" s="639">
        <v>4</v>
      </c>
      <c r="M108" s="693">
        <f t="shared" si="19"/>
        <v>2.92</v>
      </c>
      <c r="N108" s="921" t="s">
        <v>588</v>
      </c>
      <c r="O108" s="795">
        <v>0.69</v>
      </c>
      <c r="P108" s="915">
        <v>43364</v>
      </c>
      <c r="Q108" s="915">
        <v>43378</v>
      </c>
      <c r="R108" s="693">
        <f t="shared" si="20"/>
        <v>5.7971014492753676</v>
      </c>
      <c r="S108" s="759">
        <f>IF(INDEX(Historical!$D$7:$D$1437,MATCH(B108,Historical!$B$7:$B$1446,0))=0,"n/a",(INDEX(Historical!$C$7:$C$1437,MATCH(B108,Historical!$B$7:$B$1446,0))/INDEX(Historical!$D$7:$D$1437,MATCH(B108,Historical!$B$7:$B$1446,0))-1)*100)</f>
        <v>7.2796934865900331</v>
      </c>
      <c r="T108" s="759">
        <f>IF(INDEX(Historical!$F$7:$F$1430,MATCH(B108,Historical!$B$7:$B$1446,0))=0,"n/a",((INDEX(Historical!$C$7:$C$1437,MATCH(B108,Historical!$B$7:$B$1446,0))/INDEX(Historical!$F$7:$F$1430,MATCH(B108,Historical!$B$7:$B$1446,0)))^(1/3)-1)*100)</f>
        <v>12.433898207203997</v>
      </c>
      <c r="U108" s="759">
        <f>IF(INDEX(Historical!$H$7:$H$1430,MATCH(B108,Historical!$B$7:$B$1446,0))=0,"n/a",((INDEX(Historical!$C$7:$C$1437,MATCH(B108,Historical!$B$7:$B$1446,0))/INDEX(Historical!$H$7:$H$1430,MATCH(B108,Historical!$B$7:$B$1446,0)))^(1/5)-1)*100)</f>
        <v>14.706435356463965</v>
      </c>
      <c r="V108" s="759">
        <f>IF(INDEX(Historical!$O$7:$O$1430,MATCH(B108,Historical!$B$7:$B$1446,0))=0,"n/a",((INDEX(Historical!$C$7:$C$1437,MATCH(B108,Historical!$B$7:$B$1446,0))/INDEX(Historical!$O$7:$O$1430,MATCH(B108,Historical!$B$7:$B$1446,0)))^(1/10)-1)*100)</f>
        <v>11.53290595998957</v>
      </c>
      <c r="W108" s="760">
        <f t="shared" si="21"/>
        <v>1.2751717049878091</v>
      </c>
      <c r="X108" s="761" t="str">
        <f t="shared" si="22"/>
        <v>n/a</v>
      </c>
      <c r="Y108" s="713"/>
      <c r="Z108" s="702">
        <f t="shared" si="23"/>
        <v>65.324384787472027</v>
      </c>
      <c r="AA108" s="935">
        <f t="shared" si="24"/>
        <v>30.825503355704697</v>
      </c>
      <c r="AB108" s="639">
        <v>12</v>
      </c>
      <c r="AC108" s="916">
        <v>4.47</v>
      </c>
      <c r="AD108" s="916">
        <v>4.4000000000000004</v>
      </c>
      <c r="AE108" s="916">
        <v>3.84</v>
      </c>
      <c r="AF108" s="916">
        <v>2.5299999999999998</v>
      </c>
      <c r="AG108" s="916">
        <v>10</v>
      </c>
      <c r="AH108" s="916">
        <v>-22.3</v>
      </c>
      <c r="AI108" s="916">
        <v>11.110000000000001</v>
      </c>
      <c r="AJ108" s="916">
        <v>-0.2</v>
      </c>
      <c r="AK108" s="916">
        <v>7.0000000000000009</v>
      </c>
      <c r="AL108" s="928">
        <v>15270</v>
      </c>
      <c r="AM108" s="922">
        <v>19.3</v>
      </c>
      <c r="AN108" s="916">
        <v>0.75</v>
      </c>
      <c r="AO108" s="802">
        <f t="shared" si="25"/>
        <v>-13.999901151138548</v>
      </c>
      <c r="AP108" s="803">
        <f t="shared" si="26"/>
        <v>16.825602204566149</v>
      </c>
      <c r="AQ108" s="936">
        <f t="shared" si="27"/>
        <v>86.176169247102408</v>
      </c>
      <c r="AR108" s="702">
        <f>INDEX(Historical!$C$7:$C$1437,MATCH(B108,Historical!$B$7:$B$1446,0))*IF(AH108="n/a",1.03,IF(AH108&lt;0,1.01,IF(AH108&gt;10,1.1,(1+AH108/100))))</f>
        <v>2.8279999999999998</v>
      </c>
      <c r="AS108" s="935">
        <f t="shared" si="28"/>
        <v>3.1108000000000002</v>
      </c>
      <c r="AT108" s="935">
        <f t="shared" si="33"/>
        <v>3.3285560000000003</v>
      </c>
      <c r="AU108" s="935">
        <f t="shared" si="33"/>
        <v>3.5615549200000007</v>
      </c>
      <c r="AV108" s="935">
        <f t="shared" si="33"/>
        <v>3.810863764400001</v>
      </c>
      <c r="AW108" s="702">
        <f t="shared" si="29"/>
        <v>16.639774684400003</v>
      </c>
      <c r="AX108" s="810">
        <f t="shared" si="30"/>
        <v>12.07618454488715</v>
      </c>
      <c r="AY108" s="991">
        <v>0.79</v>
      </c>
      <c r="AZ108" s="922">
        <v>13.08</v>
      </c>
      <c r="BA108" s="922">
        <v>-8.49</v>
      </c>
      <c r="BB108" s="922">
        <v>6.4399999999999995</v>
      </c>
      <c r="BC108" s="922">
        <v>2.4899999999999998</v>
      </c>
      <c r="BE108" s="664">
        <v>2003</v>
      </c>
      <c r="BF108" s="946" t="e">
        <f>#VALUE!</f>
        <v>#VALUE!</v>
      </c>
      <c r="BG108" s="931">
        <v>4.3</v>
      </c>
    </row>
    <row r="109" spans="1:59" ht="11.25" customHeight="1" x14ac:dyDescent="0.2">
      <c r="A109" s="628" t="s">
        <v>1336</v>
      </c>
      <c r="B109" s="925" t="s">
        <v>1337</v>
      </c>
      <c r="C109" s="988" t="s">
        <v>128</v>
      </c>
      <c r="D109" s="988" t="s">
        <v>193</v>
      </c>
      <c r="E109" s="792">
        <v>10</v>
      </c>
      <c r="F109" s="526">
        <v>327</v>
      </c>
      <c r="G109" s="526" t="s">
        <v>106</v>
      </c>
      <c r="H109" s="526" t="s">
        <v>106</v>
      </c>
      <c r="I109" s="924">
        <v>72.489999999999995</v>
      </c>
      <c r="J109" s="702">
        <f t="shared" si="18"/>
        <v>1.5174506828528076</v>
      </c>
      <c r="K109" s="927">
        <v>0.27500000000000002</v>
      </c>
      <c r="L109" s="639">
        <v>4</v>
      </c>
      <c r="M109" s="693">
        <f t="shared" si="19"/>
        <v>1.1000000000000001</v>
      </c>
      <c r="N109" s="921" t="s">
        <v>493</v>
      </c>
      <c r="O109" s="795">
        <v>0.21</v>
      </c>
      <c r="P109" s="915">
        <v>43462</v>
      </c>
      <c r="Q109" s="915">
        <v>43480</v>
      </c>
      <c r="R109" s="693">
        <f t="shared" si="20"/>
        <v>30.95238095238097</v>
      </c>
      <c r="S109" s="759">
        <f>IF(INDEX(Historical!$D$7:$D$1437,MATCH(B109,Historical!$B$7:$B$1446,0))=0,"n/a",(INDEX(Historical!$C$7:$C$1437,MATCH(B109,Historical!$B$7:$B$1446,0))/INDEX(Historical!$D$7:$D$1437,MATCH(B109,Historical!$B$7:$B$1446,0))-1)*100)</f>
        <v>23.529411764705866</v>
      </c>
      <c r="T109" s="759">
        <f>IF(INDEX(Historical!$F$7:$F$1430,MATCH(B109,Historical!$B$7:$B$1446,0))=0,"n/a",((INDEX(Historical!$C$7:$C$1437,MATCH(B109,Historical!$B$7:$B$1446,0))/INDEX(Historical!$F$7:$F$1430,MATCH(B109,Historical!$B$7:$B$1446,0)))^(1/3)-1)*100)</f>
        <v>18.096321418390836</v>
      </c>
      <c r="U109" s="759">
        <f>IF(INDEX(Historical!$H$7:$H$1430,MATCH(B109,Historical!$B$7:$B$1446,0))=0,"n/a",((INDEX(Historical!$C$7:$C$1437,MATCH(B109,Historical!$B$7:$B$1446,0))/INDEX(Historical!$H$7:$H$1430,MATCH(B109,Historical!$B$7:$B$1446,0)))^(1/5)-1)*100)</f>
        <v>13.80604263098537</v>
      </c>
      <c r="V109" s="759">
        <f>IF(INDEX(Historical!$O$7:$O$1430,MATCH(B109,Historical!$B$7:$B$1446,0))=0,"n/a",((INDEX(Historical!$C$7:$C$1437,MATCH(B109,Historical!$B$7:$B$1446,0))/INDEX(Historical!$O$7:$O$1430,MATCH(B109,Historical!$B$7:$B$1446,0)))^(1/10)-1)*100)</f>
        <v>20.220216606602072</v>
      </c>
      <c r="W109" s="760">
        <f t="shared" si="21"/>
        <v>0.68278411154495644</v>
      </c>
      <c r="X109" s="761">
        <f t="shared" si="22"/>
        <v>2.2632856772107166</v>
      </c>
      <c r="Y109" s="713"/>
      <c r="Z109" s="702">
        <f t="shared" si="23"/>
        <v>64.327485380116968</v>
      </c>
      <c r="AA109" s="935">
        <f t="shared" si="24"/>
        <v>42.391812865497073</v>
      </c>
      <c r="AB109" s="639">
        <v>12</v>
      </c>
      <c r="AC109" s="916">
        <v>1.71</v>
      </c>
      <c r="AD109" s="916">
        <v>3.54</v>
      </c>
      <c r="AE109" s="916">
        <v>3.38</v>
      </c>
      <c r="AF109" s="916">
        <v>5.08</v>
      </c>
      <c r="AG109" s="916">
        <v>12</v>
      </c>
      <c r="AH109" s="916">
        <v>25.1</v>
      </c>
      <c r="AI109" s="916">
        <v>15.27</v>
      </c>
      <c r="AJ109" s="916">
        <v>6.1</v>
      </c>
      <c r="AK109" s="916">
        <v>12</v>
      </c>
      <c r="AL109" s="928">
        <v>2280</v>
      </c>
      <c r="AM109" s="922">
        <v>0.4</v>
      </c>
      <c r="AN109" s="916">
        <v>0.1</v>
      </c>
      <c r="AO109" s="802">
        <f t="shared" si="25"/>
        <v>-27.068319551658895</v>
      </c>
      <c r="AP109" s="803">
        <f t="shared" si="26"/>
        <v>15.323493313838178</v>
      </c>
      <c r="AQ109" s="936">
        <f t="shared" si="27"/>
        <v>209.37241804568387</v>
      </c>
      <c r="AR109" s="702">
        <f>INDEX(Historical!$C$7:$C$1437,MATCH(B109,Historical!$B$7:$B$1446,0))*IF(AH109="n/a",1.03,IF(AH109&lt;0,1.01,IF(AH109&gt;10,1.1,(1+AH109/100))))</f>
        <v>0.92400000000000004</v>
      </c>
      <c r="AS109" s="935">
        <f t="shared" si="28"/>
        <v>1.0164000000000002</v>
      </c>
      <c r="AT109" s="935">
        <f t="shared" si="33"/>
        <v>1.1180400000000004</v>
      </c>
      <c r="AU109" s="935">
        <f t="shared" si="33"/>
        <v>1.2298440000000006</v>
      </c>
      <c r="AV109" s="935">
        <f t="shared" si="33"/>
        <v>1.3528284000000008</v>
      </c>
      <c r="AW109" s="702">
        <f t="shared" si="29"/>
        <v>5.6411124000000026</v>
      </c>
      <c r="AX109" s="810">
        <f t="shared" si="30"/>
        <v>7.7819180576631304</v>
      </c>
      <c r="AY109" s="991">
        <v>0.91</v>
      </c>
      <c r="AZ109" s="922">
        <v>60.199999999999996</v>
      </c>
      <c r="BA109" s="922">
        <v>-10.5</v>
      </c>
      <c r="BB109" s="922">
        <v>-3.75</v>
      </c>
      <c r="BC109" s="922">
        <v>11.24</v>
      </c>
      <c r="BE109" s="664">
        <v>2010</v>
      </c>
      <c r="BF109" s="946" t="e">
        <f>#VALUE!</f>
        <v>#VALUE!</v>
      </c>
      <c r="BG109" s="931">
        <v>6.8000000000000007</v>
      </c>
    </row>
    <row r="110" spans="1:59" ht="11.25" customHeight="1" x14ac:dyDescent="0.2">
      <c r="A110" s="537" t="s">
        <v>641</v>
      </c>
      <c r="B110" s="925" t="s">
        <v>642</v>
      </c>
      <c r="C110" s="988" t="s">
        <v>108</v>
      </c>
      <c r="D110" s="988" t="s">
        <v>4373</v>
      </c>
      <c r="E110" s="793">
        <v>13</v>
      </c>
      <c r="F110" s="526">
        <v>285</v>
      </c>
      <c r="G110" s="526" t="s">
        <v>106</v>
      </c>
      <c r="H110" s="526" t="s">
        <v>106</v>
      </c>
      <c r="I110" s="924">
        <v>22.3</v>
      </c>
      <c r="J110" s="702">
        <f t="shared" si="18"/>
        <v>4.6636771300448432</v>
      </c>
      <c r="K110" s="927">
        <v>0.26</v>
      </c>
      <c r="L110" s="639">
        <v>4</v>
      </c>
      <c r="M110" s="693">
        <f t="shared" si="19"/>
        <v>1.04</v>
      </c>
      <c r="N110" s="921" t="s">
        <v>152</v>
      </c>
      <c r="O110" s="795">
        <v>0.25</v>
      </c>
      <c r="P110" s="917">
        <v>43004</v>
      </c>
      <c r="Q110" s="917">
        <v>43007</v>
      </c>
      <c r="R110" s="693">
        <f t="shared" si="20"/>
        <v>4.0000000000000036</v>
      </c>
      <c r="S110" s="759">
        <f>IF(INDEX(Historical!$D$7:$D$1437,MATCH(B110,Historical!$B$7:$B$1446,0))=0,"n/a",(INDEX(Historical!$C$7:$C$1437,MATCH(B110,Historical!$B$7:$B$1446,0))/INDEX(Historical!$D$7:$D$1437,MATCH(B110,Historical!$B$7:$B$1446,0))-1)*100)</f>
        <v>1.9607843137254832</v>
      </c>
      <c r="T110" s="759">
        <f>IF(INDEX(Historical!$F$7:$F$1430,MATCH(B110,Historical!$B$7:$B$1446,0))=0,"n/a",((INDEX(Historical!$C$7:$C$1437,MATCH(B110,Historical!$B$7:$B$1446,0))/INDEX(Historical!$F$7:$F$1430,MATCH(B110,Historical!$B$7:$B$1446,0)))^(1/3)-1)*100)</f>
        <v>3.4272939158597637</v>
      </c>
      <c r="U110" s="759">
        <f>IF(INDEX(Historical!$H$7:$H$1430,MATCH(B110,Historical!$B$7:$B$1446,0))=0,"n/a",((INDEX(Historical!$C$7:$C$1437,MATCH(B110,Historical!$B$7:$B$1446,0))/INDEX(Historical!$H$7:$H$1430,MATCH(B110,Historical!$B$7:$B$1446,0)))^(1/5)-1)*100)</f>
        <v>4.3640227150435917</v>
      </c>
      <c r="V110" s="759">
        <f>IF(INDEX(Historical!$O$7:$O$1430,MATCH(B110,Historical!$B$7:$B$1446,0))=0,"n/a",((INDEX(Historical!$C$7:$C$1437,MATCH(B110,Historical!$B$7:$B$1446,0))/INDEX(Historical!$O$7:$O$1430,MATCH(B110,Historical!$B$7:$B$1446,0)))^(1/10)-1)*100)</f>
        <v>8.0386652698788641</v>
      </c>
      <c r="W110" s="760">
        <f t="shared" si="21"/>
        <v>0.54287901890824142</v>
      </c>
      <c r="X110" s="761" t="str">
        <f t="shared" si="22"/>
        <v>n/a</v>
      </c>
      <c r="Y110" s="727" t="s">
        <v>4432</v>
      </c>
      <c r="Z110" s="702" t="str">
        <f t="shared" si="23"/>
        <v>n/a</v>
      </c>
      <c r="AA110" s="935" t="str">
        <f t="shared" si="24"/>
        <v>n/a</v>
      </c>
      <c r="AB110" s="639">
        <v>12</v>
      </c>
      <c r="AC110" s="916" t="s">
        <v>137</v>
      </c>
      <c r="AD110" s="916" t="s">
        <v>137</v>
      </c>
      <c r="AE110" s="916" t="s">
        <v>137</v>
      </c>
      <c r="AF110" s="916" t="s">
        <v>137</v>
      </c>
      <c r="AG110" s="916" t="s">
        <v>137</v>
      </c>
      <c r="AH110" s="916" t="s">
        <v>137</v>
      </c>
      <c r="AI110" s="916" t="s">
        <v>137</v>
      </c>
      <c r="AJ110" s="916" t="s">
        <v>137</v>
      </c>
      <c r="AK110" s="916" t="s">
        <v>137</v>
      </c>
      <c r="AL110" s="928" t="s">
        <v>137</v>
      </c>
      <c r="AM110" s="922" t="s">
        <v>137</v>
      </c>
      <c r="AN110" s="916" t="s">
        <v>137</v>
      </c>
      <c r="AO110" s="802" t="str">
        <f t="shared" si="25"/>
        <v>n/a</v>
      </c>
      <c r="AP110" s="803">
        <f t="shared" si="26"/>
        <v>9.0276998450884349</v>
      </c>
      <c r="AQ110" s="936" t="str">
        <f t="shared" si="27"/>
        <v>n/a</v>
      </c>
      <c r="AR110" s="702">
        <f>INDEX(Historical!$C$7:$C$1437,MATCH(B110,Historical!$B$7:$B$1446,0))*IF(AH110="n/a",1.03,IF(AH110&lt;0,1.01,IF(AH110&gt;10,1.1,(1+AH110/100))))</f>
        <v>1.0712000000000002</v>
      </c>
      <c r="AS110" s="935">
        <f t="shared" si="28"/>
        <v>1.1033360000000001</v>
      </c>
      <c r="AT110" s="935">
        <f t="shared" si="33"/>
        <v>1.1364360800000002</v>
      </c>
      <c r="AU110" s="935">
        <f t="shared" si="33"/>
        <v>1.1705291624000003</v>
      </c>
      <c r="AV110" s="935">
        <f t="shared" si="33"/>
        <v>1.2056450372720002</v>
      </c>
      <c r="AW110" s="702">
        <f t="shared" si="29"/>
        <v>5.6871462796720005</v>
      </c>
      <c r="AX110" s="810">
        <f t="shared" si="30"/>
        <v>25.502898115121077</v>
      </c>
      <c r="AY110" s="991" t="s">
        <v>137</v>
      </c>
      <c r="AZ110" s="922" t="s">
        <v>137</v>
      </c>
      <c r="BA110" s="922" t="s">
        <v>137</v>
      </c>
      <c r="BB110" s="922" t="s">
        <v>137</v>
      </c>
      <c r="BC110" s="922" t="s">
        <v>137</v>
      </c>
      <c r="BD110" s="960" t="s">
        <v>4298</v>
      </c>
      <c r="BE110" s="664">
        <v>2007</v>
      </c>
      <c r="BF110" s="946" t="e">
        <f>#VALUE!</f>
        <v>#VALUE!</v>
      </c>
      <c r="BG110" s="931" t="s">
        <v>137</v>
      </c>
    </row>
    <row r="111" spans="1:59" ht="11.25" customHeight="1" x14ac:dyDescent="0.2">
      <c r="A111" s="609" t="s">
        <v>638</v>
      </c>
      <c r="B111" s="925" t="s">
        <v>639</v>
      </c>
      <c r="C111" s="988" t="s">
        <v>247</v>
      </c>
      <c r="D111" s="988" t="s">
        <v>4387</v>
      </c>
      <c r="E111" s="792">
        <v>14</v>
      </c>
      <c r="F111" s="526">
        <v>281</v>
      </c>
      <c r="G111" s="526" t="s">
        <v>106</v>
      </c>
      <c r="H111" s="526" t="s">
        <v>106</v>
      </c>
      <c r="I111" s="924">
        <v>44.12</v>
      </c>
      <c r="J111" s="702">
        <f t="shared" si="18"/>
        <v>1.1106074342701724</v>
      </c>
      <c r="K111" s="927">
        <v>0.49</v>
      </c>
      <c r="L111" s="639">
        <v>1</v>
      </c>
      <c r="M111" s="693">
        <f t="shared" si="19"/>
        <v>0.49</v>
      </c>
      <c r="N111" s="921" t="s">
        <v>640</v>
      </c>
      <c r="O111" s="795">
        <v>0.47</v>
      </c>
      <c r="P111" s="915">
        <v>43615</v>
      </c>
      <c r="Q111" s="915">
        <v>43644</v>
      </c>
      <c r="R111" s="693">
        <f t="shared" si="20"/>
        <v>4.2553191489361746</v>
      </c>
      <c r="S111" s="759">
        <f>IF(INDEX(Historical!$D$7:$D$1437,MATCH(B111,Historical!$B$7:$B$1446,0))=0,"n/a",(INDEX(Historical!$C$7:$C$1437,MATCH(B111,Historical!$B$7:$B$1446,0))/INDEX(Historical!$D$7:$D$1437,MATCH(B111,Historical!$B$7:$B$1446,0))-1)*100)</f>
        <v>9.302325581395344</v>
      </c>
      <c r="T111" s="759">
        <f>IF(INDEX(Historical!$F$7:$F$1430,MATCH(B111,Historical!$B$7:$B$1446,0))=0,"n/a",((INDEX(Historical!$C$7:$C$1437,MATCH(B111,Historical!$B$7:$B$1446,0))/INDEX(Historical!$F$7:$F$1430,MATCH(B111,Historical!$B$7:$B$1446,0)))^(1/3)-1)*100)</f>
        <v>21.817075763371019</v>
      </c>
      <c r="U111" s="759">
        <f>IF(INDEX(Historical!$H$7:$H$1430,MATCH(B111,Historical!$B$7:$B$1446,0))=0,"n/a",((INDEX(Historical!$C$7:$C$1437,MATCH(B111,Historical!$B$7:$B$1446,0))/INDEX(Historical!$H$7:$H$1430,MATCH(B111,Historical!$B$7:$B$1446,0)))^(1/5)-1)*100)</f>
        <v>16.395190493396548</v>
      </c>
      <c r="V111" s="759">
        <f>IF(INDEX(Historical!$O$7:$O$1430,MATCH(B111,Historical!$B$7:$B$1446,0))=0,"n/a",((INDEX(Historical!$C$7:$C$1437,MATCH(B111,Historical!$B$7:$B$1446,0))/INDEX(Historical!$O$7:$O$1430,MATCH(B111,Historical!$B$7:$B$1446,0)))^(1/10)-1)*100)</f>
        <v>14.628249734011224</v>
      </c>
      <c r="W111" s="760">
        <f t="shared" si="21"/>
        <v>1.120789622238751</v>
      </c>
      <c r="X111" s="761">
        <f t="shared" si="22"/>
        <v>1.2327210897290637</v>
      </c>
      <c r="Y111" s="926"/>
      <c r="Z111" s="702">
        <f t="shared" si="23"/>
        <v>28.160919540229884</v>
      </c>
      <c r="AA111" s="935">
        <f t="shared" si="24"/>
        <v>25.356321839080458</v>
      </c>
      <c r="AB111" s="639">
        <v>11</v>
      </c>
      <c r="AC111" s="916">
        <v>1.74</v>
      </c>
      <c r="AD111" s="916">
        <v>3.05</v>
      </c>
      <c r="AE111" s="916">
        <v>2.8</v>
      </c>
      <c r="AF111" s="916">
        <v>1.1499999999999999</v>
      </c>
      <c r="AG111" s="916">
        <v>4.7</v>
      </c>
      <c r="AH111" s="916">
        <v>-26.700000000000003</v>
      </c>
      <c r="AI111" s="916">
        <v>5.84</v>
      </c>
      <c r="AJ111" s="916">
        <v>13.3</v>
      </c>
      <c r="AK111" s="916">
        <v>8.3000000000000007</v>
      </c>
      <c r="AL111" s="928">
        <v>1900</v>
      </c>
      <c r="AM111" s="922">
        <v>7.76</v>
      </c>
      <c r="AN111" s="916">
        <v>0.15</v>
      </c>
      <c r="AO111" s="802">
        <f t="shared" si="25"/>
        <v>-7.8505239114137382</v>
      </c>
      <c r="AP111" s="803">
        <f t="shared" si="26"/>
        <v>17.50579792766672</v>
      </c>
      <c r="AQ111" s="936">
        <f t="shared" si="27"/>
        <v>13.841547024200885</v>
      </c>
      <c r="AR111" s="702">
        <f>INDEX(Historical!$C$7:$C$1437,MATCH(B111,Historical!$B$7:$B$1446,0))*IF(AH111="n/a",1.03,IF(AH111&lt;0,1.01,IF(AH111&gt;10,1.1,(1+AH111/100))))</f>
        <v>0.47469999999999996</v>
      </c>
      <c r="AS111" s="935">
        <f t="shared" si="28"/>
        <v>0.50242248</v>
      </c>
      <c r="AT111" s="935">
        <f t="shared" si="33"/>
        <v>0.54412354584</v>
      </c>
      <c r="AU111" s="935">
        <f t="shared" si="33"/>
        <v>0.58928580014471998</v>
      </c>
      <c r="AV111" s="935">
        <f t="shared" si="33"/>
        <v>0.63819652155673168</v>
      </c>
      <c r="AW111" s="702">
        <f t="shared" si="29"/>
        <v>2.7487283475414519</v>
      </c>
      <c r="AX111" s="810">
        <f t="shared" si="30"/>
        <v>6.2301186480993929</v>
      </c>
      <c r="AY111" s="991">
        <v>0.84</v>
      </c>
      <c r="AZ111" s="922">
        <v>25.629999999999995</v>
      </c>
      <c r="BA111" s="922">
        <v>-11.67</v>
      </c>
      <c r="BB111" s="922">
        <v>1.5599999999999998</v>
      </c>
      <c r="BC111" s="922">
        <v>3.42</v>
      </c>
      <c r="BE111" s="664">
        <v>2006</v>
      </c>
      <c r="BF111" s="946" t="e">
        <f>#VALUE!</f>
        <v>#VALUE!</v>
      </c>
      <c r="BG111" s="931">
        <v>3.4000000000000004</v>
      </c>
    </row>
    <row r="112" spans="1:59" ht="11.25" customHeight="1" x14ac:dyDescent="0.2">
      <c r="A112" s="537" t="s">
        <v>1350</v>
      </c>
      <c r="B112" s="925" t="s">
        <v>1351</v>
      </c>
      <c r="C112" s="988" t="s">
        <v>108</v>
      </c>
      <c r="D112" s="988" t="s">
        <v>4369</v>
      </c>
      <c r="E112" s="792">
        <v>10</v>
      </c>
      <c r="F112" s="526">
        <v>361</v>
      </c>
      <c r="G112" s="526" t="s">
        <v>115</v>
      </c>
      <c r="H112" s="526" t="s">
        <v>115</v>
      </c>
      <c r="I112" s="924">
        <v>21.97</v>
      </c>
      <c r="J112" s="702">
        <f t="shared" si="18"/>
        <v>5.6440600819299043</v>
      </c>
      <c r="K112" s="927">
        <v>0.31</v>
      </c>
      <c r="L112" s="639">
        <v>4</v>
      </c>
      <c r="M112" s="693">
        <f t="shared" si="19"/>
        <v>1.24</v>
      </c>
      <c r="N112" s="921" t="s">
        <v>119</v>
      </c>
      <c r="O112" s="795">
        <v>0.3</v>
      </c>
      <c r="P112" s="915">
        <v>43594</v>
      </c>
      <c r="Q112" s="915">
        <v>43619</v>
      </c>
      <c r="R112" s="693">
        <f t="shared" si="20"/>
        <v>3.3333333333333366</v>
      </c>
      <c r="S112" s="759">
        <f>IF(INDEX(Historical!$D$7:$D$1437,MATCH(B112,Historical!$B$7:$B$1446,0))=0,"n/a",(INDEX(Historical!$C$7:$C$1437,MATCH(B112,Historical!$B$7:$B$1446,0))/INDEX(Historical!$D$7:$D$1437,MATCH(B112,Historical!$B$7:$B$1446,0))-1)*100)</f>
        <v>3.4782608695652195</v>
      </c>
      <c r="T112" s="759">
        <f>IF(INDEX(Historical!$F$7:$F$1430,MATCH(B112,Historical!$B$7:$B$1446,0))=0,"n/a",((INDEX(Historical!$C$7:$C$1437,MATCH(B112,Historical!$B$7:$B$1446,0))/INDEX(Historical!$F$7:$F$1430,MATCH(B112,Historical!$B$7:$B$1446,0)))^(1/3)-1)*100)</f>
        <v>3.9314609252725896</v>
      </c>
      <c r="U112" s="759">
        <f>IF(INDEX(Historical!$H$7:$H$1430,MATCH(B112,Historical!$B$7:$B$1446,0))=0,"n/a",((INDEX(Historical!$C$7:$C$1437,MATCH(B112,Historical!$B$7:$B$1446,0))/INDEX(Historical!$H$7:$H$1430,MATCH(B112,Historical!$B$7:$B$1446,0)))^(1/5)-1)*100)</f>
        <v>7.0240671021675416</v>
      </c>
      <c r="V112" s="759">
        <f>IF(INDEX(Historical!$O$7:$O$1430,MATCH(B112,Historical!$B$7:$B$1446,0))=0,"n/a",((INDEX(Historical!$C$7:$C$1437,MATCH(B112,Historical!$B$7:$B$1446,0))/INDEX(Historical!$O$7:$O$1430,MATCH(B112,Historical!$B$7:$B$1446,0)))^(1/10)-1)*100)</f>
        <v>8.6311461606814355</v>
      </c>
      <c r="W112" s="760">
        <f t="shared" si="21"/>
        <v>0.81380467569477311</v>
      </c>
      <c r="X112" s="761">
        <f t="shared" si="22"/>
        <v>3.1927577737125192</v>
      </c>
      <c r="Y112" s="716"/>
      <c r="Z112" s="702">
        <f t="shared" si="23"/>
        <v>57.674418604651166</v>
      </c>
      <c r="AA112" s="935">
        <f t="shared" si="24"/>
        <v>10.21860465116279</v>
      </c>
      <c r="AB112" s="639">
        <v>12</v>
      </c>
      <c r="AC112" s="916">
        <v>2.15</v>
      </c>
      <c r="AD112" s="916">
        <v>4.4800000000000004</v>
      </c>
      <c r="AE112" s="916">
        <v>1.67</v>
      </c>
      <c r="AF112" s="916">
        <v>0.98</v>
      </c>
      <c r="AG112" s="916">
        <v>8.9</v>
      </c>
      <c r="AH112" s="916">
        <v>-7.5</v>
      </c>
      <c r="AI112" s="916">
        <v>15.72</v>
      </c>
      <c r="AJ112" s="916">
        <v>2.1999999999999997</v>
      </c>
      <c r="AK112" s="916">
        <v>2.2800000000000002</v>
      </c>
      <c r="AL112" s="928">
        <v>8900</v>
      </c>
      <c r="AM112" s="922">
        <v>0.89999999999999991</v>
      </c>
      <c r="AN112" s="916">
        <v>0.89</v>
      </c>
      <c r="AO112" s="802">
        <f t="shared" si="25"/>
        <v>2.4495225329346564</v>
      </c>
      <c r="AP112" s="803">
        <f t="shared" si="26"/>
        <v>12.668127184097447</v>
      </c>
      <c r="AQ112" s="936">
        <f t="shared" si="27"/>
        <v>-33.285908341342207</v>
      </c>
      <c r="AR112" s="702">
        <f>INDEX(Historical!$C$7:$C$1437,MATCH(B112,Historical!$B$7:$B$1446,0))*IF(AH112="n/a",1.03,IF(AH112&lt;0,1.01,IF(AH112&gt;10,1.1,(1+AH112/100))))</f>
        <v>1.2019</v>
      </c>
      <c r="AS112" s="935">
        <f t="shared" si="28"/>
        <v>1.32209</v>
      </c>
      <c r="AT112" s="935">
        <f t="shared" si="33"/>
        <v>1.3522336519999998</v>
      </c>
      <c r="AU112" s="935">
        <f t="shared" si="33"/>
        <v>1.3830645792655998</v>
      </c>
      <c r="AV112" s="935">
        <f t="shared" si="33"/>
        <v>1.4145984516728554</v>
      </c>
      <c r="AW112" s="702">
        <f t="shared" si="29"/>
        <v>6.6738866829384547</v>
      </c>
      <c r="AX112" s="810">
        <f t="shared" si="30"/>
        <v>30.37727211169074</v>
      </c>
      <c r="AY112" s="991">
        <v>1.55</v>
      </c>
      <c r="AZ112" s="922">
        <v>42.85</v>
      </c>
      <c r="BA112" s="922">
        <v>-26.369999999999997</v>
      </c>
      <c r="BB112" s="922">
        <v>10.08</v>
      </c>
      <c r="BC112" s="922">
        <v>4.3999999999999995</v>
      </c>
      <c r="BE112" s="664">
        <v>2010</v>
      </c>
      <c r="BF112" s="946" t="e">
        <f>#VALUE!</f>
        <v>#VALUE!</v>
      </c>
      <c r="BG112" s="931">
        <v>2.4</v>
      </c>
    </row>
    <row r="113" spans="1:59" ht="11.25" customHeight="1" x14ac:dyDescent="0.2">
      <c r="A113" s="609" t="s">
        <v>647</v>
      </c>
      <c r="B113" s="925" t="s">
        <v>648</v>
      </c>
      <c r="C113" s="988" t="s">
        <v>112</v>
      </c>
      <c r="D113" s="988" t="s">
        <v>4391</v>
      </c>
      <c r="E113" s="792">
        <v>16</v>
      </c>
      <c r="F113" s="526">
        <v>226</v>
      </c>
      <c r="G113" s="526" t="s">
        <v>106</v>
      </c>
      <c r="H113" s="526" t="s">
        <v>106</v>
      </c>
      <c r="I113" s="924">
        <v>94.48</v>
      </c>
      <c r="J113" s="702">
        <f t="shared" si="18"/>
        <v>1.100762066045724</v>
      </c>
      <c r="K113" s="927">
        <v>0.26</v>
      </c>
      <c r="L113" s="639">
        <v>4</v>
      </c>
      <c r="M113" s="693">
        <f t="shared" si="19"/>
        <v>1.04</v>
      </c>
      <c r="N113" s="921" t="s">
        <v>435</v>
      </c>
      <c r="O113" s="795">
        <v>0.24</v>
      </c>
      <c r="P113" s="915">
        <v>43503</v>
      </c>
      <c r="Q113" s="915">
        <v>43518</v>
      </c>
      <c r="R113" s="693">
        <f t="shared" si="20"/>
        <v>8.333333333333341</v>
      </c>
      <c r="S113" s="759">
        <f>IF(INDEX(Historical!$D$7:$D$1437,MATCH(B113,Historical!$B$7:$B$1446,0))=0,"n/a",(INDEX(Historical!$C$7:$C$1437,MATCH(B113,Historical!$B$7:$B$1446,0))/INDEX(Historical!$D$7:$D$1437,MATCH(B113,Historical!$B$7:$B$1446,0))-1)*100)</f>
        <v>4.3478260869565188</v>
      </c>
      <c r="T113" s="759">
        <f>IF(INDEX(Historical!$F$7:$F$1430,MATCH(B113,Historical!$B$7:$B$1446,0))=0,"n/a",((INDEX(Historical!$C$7:$C$1437,MATCH(B113,Historical!$B$7:$B$1446,0))/INDEX(Historical!$F$7:$F$1430,MATCH(B113,Historical!$B$7:$B$1446,0)))^(1/3)-1)*100)</f>
        <v>4.5515917149420382</v>
      </c>
      <c r="U113" s="759">
        <f>IF(INDEX(Historical!$H$7:$H$1430,MATCH(B113,Historical!$B$7:$B$1446,0))=0,"n/a",((INDEX(Historical!$C$7:$C$1437,MATCH(B113,Historical!$B$7:$B$1446,0))/INDEX(Historical!$H$7:$H$1430,MATCH(B113,Historical!$B$7:$B$1446,0)))^(1/5)-1)*100)</f>
        <v>9.8560543306117854</v>
      </c>
      <c r="V113" s="759">
        <f>IF(INDEX(Historical!$O$7:$O$1430,MATCH(B113,Historical!$B$7:$B$1446,0))=0,"n/a",((INDEX(Historical!$C$7:$C$1437,MATCH(B113,Historical!$B$7:$B$1446,0))/INDEX(Historical!$O$7:$O$1430,MATCH(B113,Historical!$B$7:$B$1446,0)))^(1/10)-1)*100)</f>
        <v>9.1493425617896982</v>
      </c>
      <c r="W113" s="760">
        <f t="shared" si="21"/>
        <v>1.0772418088020357</v>
      </c>
      <c r="X113" s="761">
        <f t="shared" si="22"/>
        <v>1.071310253327368</v>
      </c>
      <c r="Y113" s="713"/>
      <c r="Z113" s="702">
        <f t="shared" si="23"/>
        <v>22.559652928416483</v>
      </c>
      <c r="AA113" s="935">
        <f t="shared" si="24"/>
        <v>20.494577006507591</v>
      </c>
      <c r="AB113" s="639">
        <v>12</v>
      </c>
      <c r="AC113" s="916">
        <v>4.6100000000000003</v>
      </c>
      <c r="AD113" s="916">
        <v>1.65</v>
      </c>
      <c r="AE113" s="916">
        <v>1.1599999999999999</v>
      </c>
      <c r="AF113" s="916">
        <v>4.9000000000000004</v>
      </c>
      <c r="AG113" s="916">
        <v>38.5</v>
      </c>
      <c r="AH113" s="916">
        <v>-50.2</v>
      </c>
      <c r="AI113" s="916">
        <v>12.740000000000002</v>
      </c>
      <c r="AJ113" s="916">
        <v>9.1999999999999993</v>
      </c>
      <c r="AK113" s="916">
        <v>12.4</v>
      </c>
      <c r="AL113" s="928">
        <v>10120</v>
      </c>
      <c r="AM113" s="922">
        <v>2.7</v>
      </c>
      <c r="AN113" s="916">
        <v>0.55000000000000004</v>
      </c>
      <c r="AO113" s="802">
        <f t="shared" si="25"/>
        <v>-9.537760609850082</v>
      </c>
      <c r="AP113" s="803">
        <f t="shared" si="26"/>
        <v>10.956816396657509</v>
      </c>
      <c r="AQ113" s="936">
        <f t="shared" si="27"/>
        <v>111.26437080049168</v>
      </c>
      <c r="AR113" s="702">
        <f>INDEX(Historical!$C$7:$C$1437,MATCH(B113,Historical!$B$7:$B$1446,0))*IF(AH113="n/a",1.03,IF(AH113&lt;0,1.01,IF(AH113&gt;10,1.1,(1+AH113/100))))</f>
        <v>0.96960000000000002</v>
      </c>
      <c r="AS113" s="935">
        <f t="shared" si="28"/>
        <v>1.0665600000000002</v>
      </c>
      <c r="AT113" s="935">
        <f t="shared" si="33"/>
        <v>1.1732160000000003</v>
      </c>
      <c r="AU113" s="935">
        <f t="shared" si="33"/>
        <v>1.2905376000000004</v>
      </c>
      <c r="AV113" s="935">
        <f t="shared" si="33"/>
        <v>1.4195913600000005</v>
      </c>
      <c r="AW113" s="702">
        <f t="shared" si="29"/>
        <v>5.9195049600000011</v>
      </c>
      <c r="AX113" s="810">
        <f t="shared" si="30"/>
        <v>6.2653524132091452</v>
      </c>
      <c r="AY113" s="991">
        <v>1.0900000000000001</v>
      </c>
      <c r="AZ113" s="922">
        <v>6.9</v>
      </c>
      <c r="BA113" s="922">
        <v>-28.28</v>
      </c>
      <c r="BB113" s="922">
        <v>-8.48</v>
      </c>
      <c r="BC113" s="922">
        <v>-13.469999999999999</v>
      </c>
      <c r="BE113" s="664">
        <v>2004</v>
      </c>
      <c r="BF113" s="946" t="e">
        <f>#VALUE!</f>
        <v>#VALUE!</v>
      </c>
      <c r="BG113" s="931">
        <v>16.7</v>
      </c>
    </row>
    <row r="114" spans="1:59" ht="11.25" customHeight="1" x14ac:dyDescent="0.2">
      <c r="A114" s="609" t="s">
        <v>645</v>
      </c>
      <c r="B114" s="925" t="s">
        <v>646</v>
      </c>
      <c r="C114" s="988" t="s">
        <v>128</v>
      </c>
      <c r="D114" s="988" t="s">
        <v>4361</v>
      </c>
      <c r="E114" s="792">
        <v>15</v>
      </c>
      <c r="F114" s="526">
        <v>251</v>
      </c>
      <c r="G114" s="526" t="s">
        <v>106</v>
      </c>
      <c r="H114" s="526" t="s">
        <v>106</v>
      </c>
      <c r="I114" s="924">
        <v>157.18</v>
      </c>
      <c r="J114" s="702">
        <f t="shared" si="18"/>
        <v>1.2724265173686218</v>
      </c>
      <c r="K114" s="927">
        <v>0.5</v>
      </c>
      <c r="L114" s="639">
        <v>4</v>
      </c>
      <c r="M114" s="693">
        <f t="shared" si="19"/>
        <v>2</v>
      </c>
      <c r="N114" s="921" t="s">
        <v>266</v>
      </c>
      <c r="O114" s="795">
        <v>0.45</v>
      </c>
      <c r="P114" s="915">
        <v>43451</v>
      </c>
      <c r="Q114" s="915">
        <v>43469</v>
      </c>
      <c r="R114" s="693">
        <f t="shared" si="20"/>
        <v>11.111111111111107</v>
      </c>
      <c r="S114" s="759">
        <f>IF(INDEX(Historical!$D$7:$D$1437,MATCH(B114,Historical!$B$7:$B$1446,0))=0,"n/a",(INDEX(Historical!$C$7:$C$1437,MATCH(B114,Historical!$B$7:$B$1446,0))/INDEX(Historical!$D$7:$D$1437,MATCH(B114,Historical!$B$7:$B$1446,0))-1)*100)</f>
        <v>7.1428571428571397</v>
      </c>
      <c r="T114" s="759">
        <f>IF(INDEX(Historical!$F$7:$F$1430,MATCH(B114,Historical!$B$7:$B$1446,0))=0,"n/a",((INDEX(Historical!$C$7:$C$1437,MATCH(B114,Historical!$B$7:$B$1446,0))/INDEX(Historical!$F$7:$F$1430,MATCH(B114,Historical!$B$7:$B$1446,0)))^(1/3)-1)*100)</f>
        <v>7.7217345015941907</v>
      </c>
      <c r="U114" s="759">
        <f>IF(INDEX(Historical!$H$7:$H$1430,MATCH(B114,Historical!$B$7:$B$1446,0))=0,"n/a",((INDEX(Historical!$C$7:$C$1437,MATCH(B114,Historical!$B$7:$B$1446,0))/INDEX(Historical!$H$7:$H$1430,MATCH(B114,Historical!$B$7:$B$1446,0)))^(1/5)-1)*100)</f>
        <v>22.975474292468157</v>
      </c>
      <c r="V114" s="759">
        <f>IF(INDEX(Historical!$O$7:$O$1430,MATCH(B114,Historical!$B$7:$B$1446,0))=0,"n/a",((INDEX(Historical!$C$7:$C$1437,MATCH(B114,Historical!$B$7:$B$1446,0))/INDEX(Historical!$O$7:$O$1430,MATCH(B114,Historical!$B$7:$B$1446,0)))^(1/10)-1)*100)</f>
        <v>17.140501260826912</v>
      </c>
      <c r="W114" s="760">
        <f t="shared" si="21"/>
        <v>1.3404202095872513</v>
      </c>
      <c r="X114" s="761">
        <f t="shared" si="22"/>
        <v>7.1798357163962985</v>
      </c>
      <c r="Y114" s="718"/>
      <c r="Z114" s="702">
        <f t="shared" si="23"/>
        <v>48.899755501222501</v>
      </c>
      <c r="AA114" s="935">
        <f t="shared" si="24"/>
        <v>38.430317848410759</v>
      </c>
      <c r="AB114" s="639">
        <v>9</v>
      </c>
      <c r="AC114" s="916">
        <v>4.09</v>
      </c>
      <c r="AD114" s="916">
        <v>6.41</v>
      </c>
      <c r="AE114" s="916">
        <v>2.5499999999999998</v>
      </c>
      <c r="AF114" s="916">
        <v>3.84</v>
      </c>
      <c r="AG114" s="916">
        <v>11.4</v>
      </c>
      <c r="AH114" s="916">
        <v>-5.3</v>
      </c>
      <c r="AI114" s="916">
        <v>7.1099999999999994</v>
      </c>
      <c r="AJ114" s="916">
        <v>3.2</v>
      </c>
      <c r="AK114" s="916">
        <v>6</v>
      </c>
      <c r="AL114" s="928">
        <v>2920</v>
      </c>
      <c r="AM114" s="922">
        <v>20.200000000000003</v>
      </c>
      <c r="AN114" s="916">
        <v>0</v>
      </c>
      <c r="AO114" s="802">
        <f t="shared" si="25"/>
        <v>-14.182417038573981</v>
      </c>
      <c r="AP114" s="803">
        <f t="shared" si="26"/>
        <v>24.247900809836779</v>
      </c>
      <c r="AQ114" s="936">
        <f t="shared" si="27"/>
        <v>156.10103955526554</v>
      </c>
      <c r="AR114" s="702">
        <f>INDEX(Historical!$C$7:$C$1437,MATCH(B114,Historical!$B$7:$B$1446,0))*IF(AH114="n/a",1.03,IF(AH114&lt;0,1.01,IF(AH114&gt;10,1.1,(1+AH114/100))))</f>
        <v>1.8180000000000001</v>
      </c>
      <c r="AS114" s="935">
        <f t="shared" si="28"/>
        <v>1.9472597999999999</v>
      </c>
      <c r="AT114" s="935">
        <f t="shared" si="33"/>
        <v>2.0640953880000001</v>
      </c>
      <c r="AU114" s="935">
        <f t="shared" si="33"/>
        <v>2.1879411112800002</v>
      </c>
      <c r="AV114" s="935">
        <f t="shared" si="33"/>
        <v>2.3192175779568003</v>
      </c>
      <c r="AW114" s="702">
        <f t="shared" si="29"/>
        <v>10.336513877236801</v>
      </c>
      <c r="AX114" s="810">
        <f t="shared" si="30"/>
        <v>6.5762271772724272</v>
      </c>
      <c r="AY114" s="991">
        <v>0.48</v>
      </c>
      <c r="AZ114" s="922">
        <v>24.77</v>
      </c>
      <c r="BA114" s="922">
        <v>-3.4799999999999995</v>
      </c>
      <c r="BB114" s="922">
        <v>1.5699999999999998</v>
      </c>
      <c r="BC114" s="922">
        <v>3.93</v>
      </c>
      <c r="BE114" s="664">
        <v>2005</v>
      </c>
      <c r="BF114" s="946" t="e">
        <f>#VALUE!</f>
        <v>#VALUE!</v>
      </c>
      <c r="BG114" s="931">
        <v>9.3000000000000007</v>
      </c>
    </row>
    <row r="115" spans="1:59" s="838" customFormat="1" ht="11.25" customHeight="1" x14ac:dyDescent="0.2">
      <c r="A115" s="817" t="s">
        <v>653</v>
      </c>
      <c r="B115" s="846" t="s">
        <v>654</v>
      </c>
      <c r="C115" s="988" t="s">
        <v>128</v>
      </c>
      <c r="D115" s="988" t="s">
        <v>4361</v>
      </c>
      <c r="E115" s="818">
        <v>15</v>
      </c>
      <c r="F115" s="526">
        <v>246</v>
      </c>
      <c r="G115" s="1171" t="s">
        <v>37</v>
      </c>
      <c r="H115" s="1171" t="s">
        <v>37</v>
      </c>
      <c r="I115" s="819">
        <v>60.3</v>
      </c>
      <c r="J115" s="820">
        <f t="shared" si="18"/>
        <v>3.7147595356550585</v>
      </c>
      <c r="K115" s="821">
        <v>0.56000000000000005</v>
      </c>
      <c r="L115" s="822">
        <v>4</v>
      </c>
      <c r="M115" s="823">
        <f t="shared" si="19"/>
        <v>2.2400000000000002</v>
      </c>
      <c r="N115" s="824" t="s">
        <v>149</v>
      </c>
      <c r="O115" s="825">
        <v>0.54</v>
      </c>
      <c r="P115" s="826">
        <v>43343</v>
      </c>
      <c r="Q115" s="826">
        <v>43360</v>
      </c>
      <c r="R115" s="823">
        <f t="shared" si="20"/>
        <v>3.7037037037037068</v>
      </c>
      <c r="S115" s="759">
        <f>IF(INDEX(Historical!$D$7:$D$1437,MATCH(B115,Historical!$B$7:$B$1446,0))=0,"n/a",(INDEX(Historical!$C$7:$C$1437,MATCH(B115,Historical!$B$7:$B$1446,0))/INDEX(Historical!$D$7:$D$1437,MATCH(B115,Historical!$B$7:$B$1446,0))-1)*100)</f>
        <v>3.7735849056603765</v>
      </c>
      <c r="T115" s="759">
        <f>IF(INDEX(Historical!$F$7:$F$1430,MATCH(B115,Historical!$B$7:$B$1446,0))=0,"n/a",((INDEX(Historical!$C$7:$C$1437,MATCH(B115,Historical!$B$7:$B$1446,0))/INDEX(Historical!$F$7:$F$1430,MATCH(B115,Historical!$B$7:$B$1446,0)))^(1/3)-1)*100)</f>
        <v>3.5744168651286268</v>
      </c>
      <c r="U115" s="759">
        <f>IF(INDEX(Historical!$H$7:$H$1430,MATCH(B115,Historical!$B$7:$B$1446,0))=0,"n/a",((INDEX(Historical!$C$7:$C$1437,MATCH(B115,Historical!$B$7:$B$1446,0))/INDEX(Historical!$H$7:$H$1430,MATCH(B115,Historical!$B$7:$B$1446,0)))^(1/5)-1)*100)</f>
        <v>4.0950396969256841</v>
      </c>
      <c r="V115" s="759">
        <f>IF(INDEX(Historical!$O$7:$O$1430,MATCH(B115,Historical!$B$7:$B$1446,0))=0,"n/a",((INDEX(Historical!$C$7:$C$1437,MATCH(B115,Historical!$B$7:$B$1446,0))/INDEX(Historical!$O$7:$O$1430,MATCH(B115,Historical!$B$7:$B$1446,0)))^(1/10)-1)*100)</f>
        <v>5.4017770031711043</v>
      </c>
      <c r="W115" s="827">
        <f t="shared" si="21"/>
        <v>0.75809121600571405</v>
      </c>
      <c r="X115" s="828" t="str">
        <f t="shared" si="22"/>
        <v>n/a</v>
      </c>
      <c r="Y115" s="1018"/>
      <c r="Z115" s="820">
        <f t="shared" si="23"/>
        <v>58.792650918635182</v>
      </c>
      <c r="AA115" s="830">
        <f t="shared" si="24"/>
        <v>15.826771653543306</v>
      </c>
      <c r="AB115" s="822">
        <v>12</v>
      </c>
      <c r="AC115" s="831">
        <v>3.81</v>
      </c>
      <c r="AD115" s="831">
        <v>6.09</v>
      </c>
      <c r="AE115" s="831">
        <v>1.56</v>
      </c>
      <c r="AF115" s="831">
        <v>8.1199999999999992</v>
      </c>
      <c r="AG115" s="831">
        <v>48.5</v>
      </c>
      <c r="AH115" s="831">
        <v>5.6000000000000005</v>
      </c>
      <c r="AI115" s="831">
        <v>6.8199999999999994</v>
      </c>
      <c r="AJ115" s="831">
        <v>-5.0999999999999996</v>
      </c>
      <c r="AK115" s="831">
        <v>2.6</v>
      </c>
      <c r="AL115" s="832">
        <v>21100</v>
      </c>
      <c r="AM115" s="833">
        <v>0.1</v>
      </c>
      <c r="AN115" s="831">
        <v>3.42</v>
      </c>
      <c r="AO115" s="834">
        <f t="shared" si="25"/>
        <v>-8.0169724209625635</v>
      </c>
      <c r="AP115" s="835">
        <f t="shared" si="26"/>
        <v>7.8097992325807422</v>
      </c>
      <c r="AQ115" s="836">
        <f t="shared" si="27"/>
        <v>138.99175794879218</v>
      </c>
      <c r="AR115" s="702">
        <f>INDEX(Historical!$C$7:$C$1437,MATCH(B115,Historical!$B$7:$B$1446,0))*IF(AH115="n/a",1.03,IF(AH115&lt;0,1.01,IF(AH115&gt;10,1.1,(1+AH115/100))))</f>
        <v>2.3232000000000004</v>
      </c>
      <c r="AS115" s="830">
        <f t="shared" si="28"/>
        <v>2.4816422400000007</v>
      </c>
      <c r="AT115" s="830">
        <f t="shared" si="33"/>
        <v>2.5461649382400009</v>
      </c>
      <c r="AU115" s="830">
        <f t="shared" si="33"/>
        <v>2.6123652266342412</v>
      </c>
      <c r="AV115" s="830">
        <f t="shared" si="33"/>
        <v>2.6802867225267315</v>
      </c>
      <c r="AW115" s="820">
        <f t="shared" si="29"/>
        <v>12.643659127400973</v>
      </c>
      <c r="AX115" s="837">
        <f t="shared" si="30"/>
        <v>20.967925584412892</v>
      </c>
      <c r="AY115" s="992">
        <v>0.54</v>
      </c>
      <c r="AZ115" s="833">
        <v>13.469999999999999</v>
      </c>
      <c r="BA115" s="833">
        <v>-19.580000000000002</v>
      </c>
      <c r="BB115" s="833">
        <v>6.63</v>
      </c>
      <c r="BC115" s="833">
        <v>-5.04</v>
      </c>
      <c r="BD115" s="961"/>
      <c r="BE115" s="664">
        <v>2004</v>
      </c>
      <c r="BF115" s="946" t="e">
        <f>#VALUE!</f>
        <v>#VALUE!</v>
      </c>
      <c r="BG115" s="893">
        <v>7.6</v>
      </c>
    </row>
    <row r="116" spans="1:59" ht="11.25" customHeight="1" x14ac:dyDescent="0.2">
      <c r="A116" s="609" t="s">
        <v>655</v>
      </c>
      <c r="B116" s="925" t="s">
        <v>656</v>
      </c>
      <c r="C116" s="988" t="s">
        <v>128</v>
      </c>
      <c r="D116" s="988" t="s">
        <v>4370</v>
      </c>
      <c r="E116" s="792">
        <v>13</v>
      </c>
      <c r="F116" s="526">
        <v>287</v>
      </c>
      <c r="G116" s="526" t="s">
        <v>106</v>
      </c>
      <c r="H116" s="526" t="s">
        <v>106</v>
      </c>
      <c r="I116" s="924">
        <v>25.78</v>
      </c>
      <c r="J116" s="702">
        <f t="shared" si="18"/>
        <v>2.1722265321955003</v>
      </c>
      <c r="K116" s="927">
        <v>0.14000000000000001</v>
      </c>
      <c r="L116" s="639">
        <v>4</v>
      </c>
      <c r="M116" s="693">
        <f t="shared" si="19"/>
        <v>0.56000000000000005</v>
      </c>
      <c r="N116" s="921" t="s">
        <v>119</v>
      </c>
      <c r="O116" s="795">
        <v>0.125</v>
      </c>
      <c r="P116" s="915">
        <v>43326</v>
      </c>
      <c r="Q116" s="915">
        <v>43344</v>
      </c>
      <c r="R116" s="693">
        <f t="shared" si="20"/>
        <v>12.000000000000011</v>
      </c>
      <c r="S116" s="759">
        <f>IF(INDEX(Historical!$D$7:$D$1437,MATCH(B116,Historical!$B$7:$B$1446,0))=0,"n/a",(INDEX(Historical!$C$7:$C$1437,MATCH(B116,Historical!$B$7:$B$1446,0))/INDEX(Historical!$D$7:$D$1437,MATCH(B116,Historical!$B$7:$B$1446,0))-1)*100)</f>
        <v>8.163265306122458</v>
      </c>
      <c r="T116" s="759">
        <f>IF(INDEX(Historical!$F$7:$F$1430,MATCH(B116,Historical!$B$7:$B$1446,0))=0,"n/a",((INDEX(Historical!$C$7:$C$1437,MATCH(B116,Historical!$B$7:$B$1446,0))/INDEX(Historical!$F$7:$F$1430,MATCH(B116,Historical!$B$7:$B$1446,0)))^(1/3)-1)*100)</f>
        <v>10.295956506668368</v>
      </c>
      <c r="U116" s="759">
        <f>IF(INDEX(Historical!$H$7:$H$1430,MATCH(B116,Historical!$B$7:$B$1446,0))=0,"n/a",((INDEX(Historical!$C$7:$C$1437,MATCH(B116,Historical!$B$7:$B$1446,0))/INDEX(Historical!$H$7:$H$1430,MATCH(B116,Historical!$B$7:$B$1446,0)))^(1/5)-1)*100)</f>
        <v>11.502896690310127</v>
      </c>
      <c r="V116" s="759">
        <f>IF(INDEX(Historical!$O$7:$O$1430,MATCH(B116,Historical!$B$7:$B$1446,0))=0,"n/a",((INDEX(Historical!$C$7:$C$1437,MATCH(B116,Historical!$B$7:$B$1446,0))/INDEX(Historical!$O$7:$O$1430,MATCH(B116,Historical!$B$7:$B$1446,0)))^(1/10)-1)*100)</f>
        <v>11.879026051002327</v>
      </c>
      <c r="W116" s="760">
        <f t="shared" si="21"/>
        <v>0.96833668357344305</v>
      </c>
      <c r="X116" s="761">
        <f t="shared" si="22"/>
        <v>0.5477569852528632</v>
      </c>
      <c r="Y116" s="716"/>
      <c r="Z116" s="702">
        <f t="shared" si="23"/>
        <v>15.135135135135137</v>
      </c>
      <c r="AA116" s="935">
        <f t="shared" si="24"/>
        <v>6.9675675675675679</v>
      </c>
      <c r="AB116" s="639">
        <v>1</v>
      </c>
      <c r="AC116" s="916">
        <v>3.7</v>
      </c>
      <c r="AD116" s="916">
        <v>1.1499999999999999</v>
      </c>
      <c r="AE116" s="916">
        <v>0.18</v>
      </c>
      <c r="AF116" s="916">
        <v>2.61</v>
      </c>
      <c r="AG116" s="916">
        <v>41.199999999999996</v>
      </c>
      <c r="AH116" s="916">
        <v>251.2</v>
      </c>
      <c r="AI116" s="916">
        <v>8.24</v>
      </c>
      <c r="AJ116" s="916">
        <v>21</v>
      </c>
      <c r="AK116" s="916">
        <v>6.0600000000000005</v>
      </c>
      <c r="AL116" s="928">
        <v>21210</v>
      </c>
      <c r="AM116" s="922">
        <v>0.8</v>
      </c>
      <c r="AN116" s="916">
        <v>1.93</v>
      </c>
      <c r="AO116" s="802">
        <f t="shared" si="25"/>
        <v>6.7075556549380595</v>
      </c>
      <c r="AP116" s="803">
        <f t="shared" si="26"/>
        <v>13.675123222505627</v>
      </c>
      <c r="AQ116" s="936">
        <f t="shared" si="27"/>
        <v>-10.09795120032927</v>
      </c>
      <c r="AR116" s="702">
        <f>INDEX(Historical!$C$7:$C$1437,MATCH(B116,Historical!$B$7:$B$1446,0))*IF(AH116="n/a",1.03,IF(AH116&lt;0,1.01,IF(AH116&gt;10,1.1,(1+AH116/100))))</f>
        <v>0.58300000000000007</v>
      </c>
      <c r="AS116" s="935">
        <f t="shared" si="28"/>
        <v>0.63103920000000013</v>
      </c>
      <c r="AT116" s="935">
        <f t="shared" si="33"/>
        <v>0.66928017552000019</v>
      </c>
      <c r="AU116" s="935">
        <f t="shared" si="33"/>
        <v>0.7098385541565122</v>
      </c>
      <c r="AV116" s="935">
        <f t="shared" si="33"/>
        <v>0.75285477053839678</v>
      </c>
      <c r="AW116" s="702">
        <f t="shared" si="29"/>
        <v>3.3460127002149092</v>
      </c>
      <c r="AX116" s="810">
        <f t="shared" si="30"/>
        <v>12.979102793696311</v>
      </c>
      <c r="AY116" s="991">
        <v>0.64</v>
      </c>
      <c r="AZ116" s="922">
        <v>9.6100000000000012</v>
      </c>
      <c r="BA116" s="922">
        <v>-21.26</v>
      </c>
      <c r="BB116" s="922">
        <v>-0.16999999999999998</v>
      </c>
      <c r="BC116" s="922">
        <v>-9.11</v>
      </c>
      <c r="BE116" s="664">
        <v>2006</v>
      </c>
      <c r="BF116" s="946" t="e">
        <f>#VALUE!</f>
        <v>#VALUE!</v>
      </c>
      <c r="BG116" s="931">
        <v>8.2000000000000011</v>
      </c>
    </row>
    <row r="117" spans="1:59" ht="11.25" customHeight="1" x14ac:dyDescent="0.2">
      <c r="A117" s="609" t="s">
        <v>751</v>
      </c>
      <c r="B117" s="925" t="s">
        <v>752</v>
      </c>
      <c r="C117" s="988" t="s">
        <v>123</v>
      </c>
      <c r="D117" s="988" t="s">
        <v>4205</v>
      </c>
      <c r="E117" s="792">
        <v>11</v>
      </c>
      <c r="F117" s="526">
        <v>310</v>
      </c>
      <c r="G117" s="526" t="s">
        <v>37</v>
      </c>
      <c r="H117" s="526" t="s">
        <v>37</v>
      </c>
      <c r="I117" s="924">
        <v>223.82</v>
      </c>
      <c r="J117" s="702">
        <f t="shared" si="18"/>
        <v>0.66124564382092754</v>
      </c>
      <c r="K117" s="927">
        <v>0.37</v>
      </c>
      <c r="L117" s="639">
        <v>4</v>
      </c>
      <c r="M117" s="693">
        <f t="shared" si="19"/>
        <v>1.48</v>
      </c>
      <c r="N117" s="921" t="s">
        <v>161</v>
      </c>
      <c r="O117" s="795">
        <v>0.35499999999999998</v>
      </c>
      <c r="P117" s="915">
        <v>43297</v>
      </c>
      <c r="Q117" s="915">
        <v>43312</v>
      </c>
      <c r="R117" s="693">
        <f t="shared" si="20"/>
        <v>4.2253521126760605</v>
      </c>
      <c r="S117" s="759">
        <f>IF(INDEX(Historical!$D$7:$D$1437,MATCH(B117,Historical!$B$7:$B$1446,0))=0,"n/a",(INDEX(Historical!$C$7:$C$1437,MATCH(B117,Historical!$B$7:$B$1446,0))/INDEX(Historical!$D$7:$D$1437,MATCH(B117,Historical!$B$7:$B$1446,0))-1)*100)</f>
        <v>3.5714285714285809</v>
      </c>
      <c r="T117" s="759">
        <f>IF(INDEX(Historical!$F$7:$F$1430,MATCH(B117,Historical!$B$7:$B$1446,0))=0,"n/a",((INDEX(Historical!$C$7:$C$1437,MATCH(B117,Historical!$B$7:$B$1446,0))/INDEX(Historical!$F$7:$F$1430,MATCH(B117,Historical!$B$7:$B$1446,0)))^(1/3)-1)*100)</f>
        <v>5.3534525175642056</v>
      </c>
      <c r="U117" s="759">
        <f>IF(INDEX(Historical!$H$7:$H$1430,MATCH(B117,Historical!$B$7:$B$1446,0))=0,"n/a",((INDEX(Historical!$C$7:$C$1437,MATCH(B117,Historical!$B$7:$B$1446,0))/INDEX(Historical!$H$7:$H$1430,MATCH(B117,Historical!$B$7:$B$1446,0)))^(1/5)-1)*100)</f>
        <v>7.9310896244752405</v>
      </c>
      <c r="V117" s="759">
        <f>IF(INDEX(Historical!$O$7:$O$1430,MATCH(B117,Historical!$B$7:$B$1446,0))=0,"n/a",((INDEX(Historical!$C$7:$C$1437,MATCH(B117,Historical!$B$7:$B$1446,0))/INDEX(Historical!$O$7:$O$1430,MATCH(B117,Historical!$B$7:$B$1446,0)))^(1/10)-1)*100)</f>
        <v>4.8267067853141166</v>
      </c>
      <c r="W117" s="760">
        <f t="shared" si="21"/>
        <v>1.6431678942268904</v>
      </c>
      <c r="X117" s="761">
        <f t="shared" si="22"/>
        <v>2.3326734189633056</v>
      </c>
      <c r="Y117" s="925"/>
      <c r="Z117" s="702">
        <f t="shared" si="23"/>
        <v>29.306930693069305</v>
      </c>
      <c r="AA117" s="935">
        <f t="shared" si="24"/>
        <v>44.320792079207919</v>
      </c>
      <c r="AB117" s="639">
        <v>12</v>
      </c>
      <c r="AC117" s="916">
        <v>5.05</v>
      </c>
      <c r="AD117" s="916">
        <v>3.48</v>
      </c>
      <c r="AE117" s="916">
        <v>3.36</v>
      </c>
      <c r="AF117" s="916">
        <v>6.83</v>
      </c>
      <c r="AG117" s="916">
        <v>13.900000000000002</v>
      </c>
      <c r="AH117" s="916">
        <v>171.2</v>
      </c>
      <c r="AI117" s="916">
        <v>19.37</v>
      </c>
      <c r="AJ117" s="916">
        <v>3.4000000000000004</v>
      </c>
      <c r="AK117" s="916">
        <v>12.75</v>
      </c>
      <c r="AL117" s="928">
        <v>2910</v>
      </c>
      <c r="AM117" s="922">
        <v>1.3</v>
      </c>
      <c r="AN117" s="916">
        <v>0.08</v>
      </c>
      <c r="AO117" s="802">
        <f t="shared" si="25"/>
        <v>-35.728456810911752</v>
      </c>
      <c r="AP117" s="803">
        <f t="shared" si="26"/>
        <v>8.5923352682961678</v>
      </c>
      <c r="AQ117" s="936">
        <f t="shared" si="27"/>
        <v>266.79452916130344</v>
      </c>
      <c r="AR117" s="702">
        <f>INDEX(Historical!$C$7:$C$1437,MATCH(B117,Historical!$B$7:$B$1446,0))*IF(AH117="n/a",1.03,IF(AH117&lt;0,1.01,IF(AH117&gt;10,1.1,(1+AH117/100))))</f>
        <v>1.595</v>
      </c>
      <c r="AS117" s="935">
        <f t="shared" si="28"/>
        <v>1.7545000000000002</v>
      </c>
      <c r="AT117" s="935">
        <f t="shared" si="33"/>
        <v>1.9299500000000003</v>
      </c>
      <c r="AU117" s="935">
        <f t="shared" si="33"/>
        <v>2.1229450000000005</v>
      </c>
      <c r="AV117" s="935">
        <f t="shared" si="33"/>
        <v>2.3352395000000006</v>
      </c>
      <c r="AW117" s="702">
        <f t="shared" si="29"/>
        <v>9.7376345000000022</v>
      </c>
      <c r="AX117" s="810">
        <f t="shared" si="30"/>
        <v>4.3506543204360657</v>
      </c>
      <c r="AY117" s="991">
        <v>1.4</v>
      </c>
      <c r="AZ117" s="922">
        <v>62.250000000000007</v>
      </c>
      <c r="BA117" s="922">
        <v>-0.21</v>
      </c>
      <c r="BB117" s="922">
        <v>8.17</v>
      </c>
      <c r="BC117" s="922">
        <v>16.600000000000001</v>
      </c>
      <c r="BE117" s="664">
        <v>2008</v>
      </c>
      <c r="BF117" s="946" t="e">
        <f>#VALUE!</f>
        <v>#VALUE!</v>
      </c>
      <c r="BG117" s="931">
        <v>8.1</v>
      </c>
    </row>
    <row r="118" spans="1:59" ht="11.25" customHeight="1" x14ac:dyDescent="0.2">
      <c r="A118" s="537" t="s">
        <v>1423</v>
      </c>
      <c r="B118" s="925" t="s">
        <v>1424</v>
      </c>
      <c r="C118" s="988" t="s">
        <v>247</v>
      </c>
      <c r="D118" s="988" t="s">
        <v>4351</v>
      </c>
      <c r="E118" s="792">
        <v>10</v>
      </c>
      <c r="F118" s="526">
        <v>359</v>
      </c>
      <c r="G118" s="526" t="s">
        <v>106</v>
      </c>
      <c r="H118" s="526" t="s">
        <v>106</v>
      </c>
      <c r="I118" s="924">
        <v>113.52</v>
      </c>
      <c r="J118" s="702">
        <f t="shared" si="18"/>
        <v>1.0570824524312896</v>
      </c>
      <c r="K118" s="927">
        <v>0.3</v>
      </c>
      <c r="L118" s="639">
        <v>4</v>
      </c>
      <c r="M118" s="693">
        <f t="shared" si="19"/>
        <v>1.2</v>
      </c>
      <c r="N118" s="921" t="s">
        <v>997</v>
      </c>
      <c r="O118" s="795">
        <v>0.28999999999999998</v>
      </c>
      <c r="P118" s="915">
        <v>43594</v>
      </c>
      <c r="Q118" s="915">
        <v>43609</v>
      </c>
      <c r="R118" s="693">
        <f t="shared" si="20"/>
        <v>3.4482758620689689</v>
      </c>
      <c r="S118" s="759">
        <f>IF(INDEX(Historical!$D$7:$D$1437,MATCH(B118,Historical!$B$7:$B$1446,0))=0,"n/a",(INDEX(Historical!$C$7:$C$1437,MATCH(B118,Historical!$B$7:$B$1446,0))/INDEX(Historical!$D$7:$D$1437,MATCH(B118,Historical!$B$7:$B$1446,0))-1)*100)</f>
        <v>7.5471698113207308</v>
      </c>
      <c r="T118" s="759">
        <f>IF(INDEX(Historical!$F$7:$F$1430,MATCH(B118,Historical!$B$7:$B$1446,0))=0,"n/a",((INDEX(Historical!$C$7:$C$1437,MATCH(B118,Historical!$B$7:$B$1446,0))/INDEX(Historical!$F$7:$F$1430,MATCH(B118,Historical!$B$7:$B$1446,0)))^(1/3)-1)*100)</f>
        <v>14.471424255333186</v>
      </c>
      <c r="U118" s="759">
        <f>IF(INDEX(Historical!$H$7:$H$1430,MATCH(B118,Historical!$B$7:$B$1446,0))=0,"n/a",((INDEX(Historical!$C$7:$C$1437,MATCH(B118,Historical!$B$7:$B$1446,0))/INDEX(Historical!$H$7:$H$1430,MATCH(B118,Historical!$B$7:$B$1446,0)))^(1/5)-1)*100)</f>
        <v>18.397287912705451</v>
      </c>
      <c r="V118" s="759">
        <f>IF(INDEX(Historical!$O$7:$O$1430,MATCH(B118,Historical!$B$7:$B$1446,0))=0,"n/a",((INDEX(Historical!$C$7:$C$1437,MATCH(B118,Historical!$B$7:$B$1446,0))/INDEX(Historical!$O$7:$O$1430,MATCH(B118,Historical!$B$7:$B$1446,0)))^(1/10)-1)*100)</f>
        <v>9.2649067242701388</v>
      </c>
      <c r="W118" s="760">
        <f t="shared" si="21"/>
        <v>1.9856959665349176</v>
      </c>
      <c r="X118" s="761">
        <f t="shared" si="22"/>
        <v>0.89742867866855858</v>
      </c>
      <c r="Y118" s="713"/>
      <c r="Z118" s="702">
        <f t="shared" si="23"/>
        <v>11.352885525070954</v>
      </c>
      <c r="AA118" s="935">
        <f t="shared" si="24"/>
        <v>10.739829706717122</v>
      </c>
      <c r="AB118" s="639">
        <v>12</v>
      </c>
      <c r="AC118" s="916">
        <v>10.57</v>
      </c>
      <c r="AD118" s="916">
        <v>0.67</v>
      </c>
      <c r="AE118" s="916">
        <v>0.21</v>
      </c>
      <c r="AF118" s="916">
        <v>2.2400000000000002</v>
      </c>
      <c r="AG118" s="916">
        <v>25.2</v>
      </c>
      <c r="AH118" s="916">
        <v>-7.8</v>
      </c>
      <c r="AI118" s="916">
        <v>4.53</v>
      </c>
      <c r="AJ118" s="916">
        <v>20.5</v>
      </c>
      <c r="AK118" s="916">
        <v>15.950000000000001</v>
      </c>
      <c r="AL118" s="928">
        <v>2570</v>
      </c>
      <c r="AM118" s="922">
        <v>1.9</v>
      </c>
      <c r="AN118" s="916">
        <v>2.87</v>
      </c>
      <c r="AO118" s="802">
        <f t="shared" si="25"/>
        <v>8.714540658419617</v>
      </c>
      <c r="AP118" s="803">
        <f t="shared" si="26"/>
        <v>19.454370365136739</v>
      </c>
      <c r="AQ118" s="936">
        <f t="shared" si="27"/>
        <v>3.4025973089787609</v>
      </c>
      <c r="AR118" s="702">
        <f>INDEX(Historical!$C$7:$C$1437,MATCH(B118,Historical!$B$7:$B$1446,0))*IF(AH118="n/a",1.03,IF(AH118&lt;0,1.01,IF(AH118&gt;10,1.1,(1+AH118/100))))</f>
        <v>1.1514</v>
      </c>
      <c r="AS118" s="935">
        <f t="shared" si="28"/>
        <v>1.2035584199999998</v>
      </c>
      <c r="AT118" s="935">
        <f t="shared" si="33"/>
        <v>1.323914262</v>
      </c>
      <c r="AU118" s="935">
        <f t="shared" si="33"/>
        <v>1.4563056882000001</v>
      </c>
      <c r="AV118" s="935">
        <f t="shared" si="33"/>
        <v>1.6019362570200002</v>
      </c>
      <c r="AW118" s="702">
        <f t="shared" si="29"/>
        <v>6.7371146272200004</v>
      </c>
      <c r="AX118" s="810">
        <f t="shared" si="30"/>
        <v>5.9347380437103601</v>
      </c>
      <c r="AY118" s="991">
        <v>1.26</v>
      </c>
      <c r="AZ118" s="922">
        <v>67.190000000000012</v>
      </c>
      <c r="BA118" s="922">
        <v>-1.04</v>
      </c>
      <c r="BB118" s="922">
        <v>22.52</v>
      </c>
      <c r="BC118" s="922">
        <v>32.47</v>
      </c>
      <c r="BE118" s="664">
        <v>2010</v>
      </c>
      <c r="BF118" s="946" t="e">
        <f>#VALUE!</f>
        <v>#VALUE!</v>
      </c>
      <c r="BG118" s="931">
        <v>5.7</v>
      </c>
    </row>
    <row r="119" spans="1:59" ht="11.25" customHeight="1" x14ac:dyDescent="0.2">
      <c r="A119" s="537" t="s">
        <v>659</v>
      </c>
      <c r="B119" s="925" t="s">
        <v>660</v>
      </c>
      <c r="C119" s="988" t="s">
        <v>108</v>
      </c>
      <c r="D119" s="988" t="s">
        <v>4373</v>
      </c>
      <c r="E119" s="792">
        <v>17</v>
      </c>
      <c r="F119" s="526">
        <v>183</v>
      </c>
      <c r="G119" s="526" t="s">
        <v>106</v>
      </c>
      <c r="H119" s="526" t="s">
        <v>106</v>
      </c>
      <c r="I119" s="924">
        <v>24.78</v>
      </c>
      <c r="J119" s="702">
        <f t="shared" si="18"/>
        <v>3.2284100080710245</v>
      </c>
      <c r="K119" s="927">
        <v>0.2</v>
      </c>
      <c r="L119" s="639">
        <v>4</v>
      </c>
      <c r="M119" s="693">
        <f t="shared" si="19"/>
        <v>0.8</v>
      </c>
      <c r="N119" s="921" t="s">
        <v>429</v>
      </c>
      <c r="O119" s="797">
        <v>0.19047619047619047</v>
      </c>
      <c r="P119" s="917">
        <v>43151</v>
      </c>
      <c r="Q119" s="917">
        <v>43166</v>
      </c>
      <c r="R119" s="693">
        <f t="shared" si="20"/>
        <v>5.0000000000000115</v>
      </c>
      <c r="S119" s="759">
        <f>IF(INDEX(Historical!$D$7:$D$1437,MATCH(B119,Historical!$B$7:$B$1446,0))=0,"n/a",(INDEX(Historical!$C$7:$C$1437,MATCH(B119,Historical!$B$7:$B$1446,0))/INDEX(Historical!$D$7:$D$1437,MATCH(B119,Historical!$B$7:$B$1446,0))-1)*100)</f>
        <v>10.250000000000025</v>
      </c>
      <c r="T119" s="759">
        <f>IF(INDEX(Historical!$F$7:$F$1430,MATCH(B119,Historical!$B$7:$B$1446,0))=0,"n/a",((INDEX(Historical!$C$7:$C$1437,MATCH(B119,Historical!$B$7:$B$1446,0))/INDEX(Historical!$F$7:$F$1430,MATCH(B119,Historical!$B$7:$B$1446,0)))^(1/3)-1)*100)</f>
        <v>6.8107006600656161</v>
      </c>
      <c r="U119" s="759">
        <f>IF(INDEX(Historical!$H$7:$H$1430,MATCH(B119,Historical!$B$7:$B$1446,0))=0,"n/a",((INDEX(Historical!$C$7:$C$1437,MATCH(B119,Historical!$B$7:$B$1446,0))/INDEX(Historical!$H$7:$H$1430,MATCH(B119,Historical!$B$7:$B$1446,0)))^(1/5)-1)*100)</f>
        <v>6.0829823955957485</v>
      </c>
      <c r="V119" s="759">
        <f>IF(INDEX(Historical!$O$7:$O$1430,MATCH(B119,Historical!$B$7:$B$1446,0))=0,"n/a",((INDEX(Historical!$C$7:$C$1437,MATCH(B119,Historical!$B$7:$B$1446,0))/INDEX(Historical!$O$7:$O$1430,MATCH(B119,Historical!$B$7:$B$1446,0)))^(1/10)-1)*100)</f>
        <v>5.5400321148199261</v>
      </c>
      <c r="W119" s="760">
        <f t="shared" si="21"/>
        <v>1.0980048977195271</v>
      </c>
      <c r="X119" s="761">
        <f t="shared" si="22"/>
        <v>0.38993476894844542</v>
      </c>
      <c r="Y119" s="722" t="s">
        <v>440</v>
      </c>
      <c r="Z119" s="702">
        <f t="shared" si="23"/>
        <v>33.333333333333336</v>
      </c>
      <c r="AA119" s="935">
        <f t="shared" si="24"/>
        <v>10.325000000000001</v>
      </c>
      <c r="AB119" s="639">
        <v>12</v>
      </c>
      <c r="AC119" s="916">
        <v>2.4</v>
      </c>
      <c r="AD119" s="916" t="s">
        <v>137</v>
      </c>
      <c r="AE119" s="916">
        <v>3.29</v>
      </c>
      <c r="AF119" s="916">
        <v>1.18</v>
      </c>
      <c r="AG119" s="916">
        <v>11.899999999999999</v>
      </c>
      <c r="AH119" s="916">
        <v>160.30000000000001</v>
      </c>
      <c r="AI119" s="916" t="s">
        <v>137</v>
      </c>
      <c r="AJ119" s="916">
        <v>15.6</v>
      </c>
      <c r="AK119" s="916" t="s">
        <v>137</v>
      </c>
      <c r="AL119" s="928">
        <v>109.28</v>
      </c>
      <c r="AM119" s="922">
        <v>6</v>
      </c>
      <c r="AN119" s="916">
        <v>0.4</v>
      </c>
      <c r="AO119" s="802">
        <f t="shared" si="25"/>
        <v>-1.0136075963332285</v>
      </c>
      <c r="AP119" s="803">
        <f t="shared" si="26"/>
        <v>9.3113924036667726</v>
      </c>
      <c r="AQ119" s="936">
        <f t="shared" si="27"/>
        <v>-26.414071393445827</v>
      </c>
      <c r="AR119" s="702">
        <f>INDEX(Historical!$C$7:$C$1437,MATCH(B119,Historical!$B$7:$B$1446,0))*IF(AH119="n/a",1.03,IF(AH119&lt;0,1.01,IF(AH119&gt;10,1.1,(1+AH119/100))))</f>
        <v>0.88000000000000012</v>
      </c>
      <c r="AS119" s="935">
        <f t="shared" si="28"/>
        <v>0.90640000000000009</v>
      </c>
      <c r="AT119" s="935">
        <f t="shared" si="33"/>
        <v>0.93359200000000009</v>
      </c>
      <c r="AU119" s="935">
        <f t="shared" si="33"/>
        <v>0.96159976000000014</v>
      </c>
      <c r="AV119" s="935">
        <f t="shared" si="33"/>
        <v>0.99044775280000019</v>
      </c>
      <c r="AW119" s="702">
        <f t="shared" si="29"/>
        <v>4.6720395128000014</v>
      </c>
      <c r="AX119" s="810">
        <f t="shared" si="30"/>
        <v>18.8540739015335</v>
      </c>
      <c r="AY119" s="991">
        <v>0.47</v>
      </c>
      <c r="AZ119" s="922">
        <v>18</v>
      </c>
      <c r="BA119" s="922">
        <v>-11.74</v>
      </c>
      <c r="BB119" s="922">
        <v>4.18</v>
      </c>
      <c r="BC119" s="922">
        <v>-1.95</v>
      </c>
      <c r="BE119" s="664">
        <v>2002</v>
      </c>
      <c r="BF119" s="946" t="e">
        <f>#VALUE!</f>
        <v>#VALUE!</v>
      </c>
      <c r="BG119" s="931">
        <v>1.0999999999999999</v>
      </c>
    </row>
    <row r="120" spans="1:59" ht="11.25" customHeight="1" x14ac:dyDescent="0.2">
      <c r="A120" s="609" t="s">
        <v>663</v>
      </c>
      <c r="B120" s="925" t="s">
        <v>664</v>
      </c>
      <c r="C120" s="988" t="s">
        <v>108</v>
      </c>
      <c r="D120" s="988" t="s">
        <v>4369</v>
      </c>
      <c r="E120" s="792">
        <v>12</v>
      </c>
      <c r="F120" s="526">
        <v>305</v>
      </c>
      <c r="G120" s="526" t="s">
        <v>106</v>
      </c>
      <c r="H120" s="526" t="s">
        <v>106</v>
      </c>
      <c r="I120" s="924">
        <v>38.880000000000003</v>
      </c>
      <c r="J120" s="702">
        <f t="shared" si="18"/>
        <v>4.8353909465020575</v>
      </c>
      <c r="K120" s="927">
        <v>0.47</v>
      </c>
      <c r="L120" s="639">
        <v>4</v>
      </c>
      <c r="M120" s="693">
        <f t="shared" si="19"/>
        <v>1.88</v>
      </c>
      <c r="N120" s="921" t="s">
        <v>238</v>
      </c>
      <c r="O120" s="795">
        <v>0.44</v>
      </c>
      <c r="P120" s="915">
        <v>43588</v>
      </c>
      <c r="Q120" s="915">
        <v>43602</v>
      </c>
      <c r="R120" s="693">
        <f t="shared" si="20"/>
        <v>6.8181818181818121</v>
      </c>
      <c r="S120" s="759">
        <f>IF(INDEX(Historical!$D$7:$D$1437,MATCH(B120,Historical!$B$7:$B$1446,0))=0,"n/a",(INDEX(Historical!$C$7:$C$1437,MATCH(B120,Historical!$B$7:$B$1446,0))/INDEX(Historical!$D$7:$D$1437,MATCH(B120,Historical!$B$7:$B$1446,0))-1)*100)</f>
        <v>7.453416149068337</v>
      </c>
      <c r="T120" s="759">
        <f>IF(INDEX(Historical!$F$7:$F$1430,MATCH(B120,Historical!$B$7:$B$1446,0))=0,"n/a",((INDEX(Historical!$C$7:$C$1437,MATCH(B120,Historical!$B$7:$B$1446,0))/INDEX(Historical!$F$7:$F$1430,MATCH(B120,Historical!$B$7:$B$1446,0)))^(1/3)-1)*100)</f>
        <v>8.6185776739880815</v>
      </c>
      <c r="U120" s="759">
        <f>IF(INDEX(Historical!$H$7:$H$1430,MATCH(B120,Historical!$B$7:$B$1446,0))=0,"n/a",((INDEX(Historical!$C$7:$C$1437,MATCH(B120,Historical!$B$7:$B$1446,0))/INDEX(Historical!$H$7:$H$1430,MATCH(B120,Historical!$B$7:$B$1446,0)))^(1/5)-1)*100)</f>
        <v>12.736487517594664</v>
      </c>
      <c r="V120" s="759">
        <f>IF(INDEX(Historical!$O$7:$O$1430,MATCH(B120,Historical!$B$7:$B$1446,0))=0,"n/a",((INDEX(Historical!$C$7:$C$1437,MATCH(B120,Historical!$B$7:$B$1446,0))/INDEX(Historical!$O$7:$O$1430,MATCH(B120,Historical!$B$7:$B$1446,0)))^(1/10)-1)*100)</f>
        <v>15.770687190628752</v>
      </c>
      <c r="W120" s="760">
        <f t="shared" si="21"/>
        <v>0.80760510709786515</v>
      </c>
      <c r="X120" s="761">
        <f t="shared" si="22"/>
        <v>0.4631450006398059</v>
      </c>
      <c r="Y120" s="926" t="s">
        <v>477</v>
      </c>
      <c r="Z120" s="702">
        <f t="shared" si="23"/>
        <v>51.506849315068493</v>
      </c>
      <c r="AA120" s="935">
        <f t="shared" si="24"/>
        <v>10.652054794520549</v>
      </c>
      <c r="AB120" s="639">
        <v>12</v>
      </c>
      <c r="AC120" s="916">
        <v>3.65</v>
      </c>
      <c r="AD120" s="916">
        <v>2.54</v>
      </c>
      <c r="AE120" s="916">
        <v>1.87</v>
      </c>
      <c r="AF120" s="916">
        <v>4.93</v>
      </c>
      <c r="AG120" s="918">
        <v>32.700000000000003</v>
      </c>
      <c r="AH120" s="916">
        <v>-20.200000000000003</v>
      </c>
      <c r="AI120" s="916">
        <v>11.48</v>
      </c>
      <c r="AJ120" s="916">
        <v>27.500000000000004</v>
      </c>
      <c r="AK120" s="916">
        <v>4.2</v>
      </c>
      <c r="AL120" s="928">
        <v>5180</v>
      </c>
      <c r="AM120" s="922">
        <v>2.1</v>
      </c>
      <c r="AN120" s="916">
        <v>1.56</v>
      </c>
      <c r="AO120" s="802">
        <f t="shared" si="25"/>
        <v>6.9198236695761715</v>
      </c>
      <c r="AP120" s="803">
        <f t="shared" si="26"/>
        <v>17.57187846409672</v>
      </c>
      <c r="AQ120" s="936">
        <f t="shared" si="27"/>
        <v>52.773805400135117</v>
      </c>
      <c r="AR120" s="702">
        <f>INDEX(Historical!$C$7:$C$1437,MATCH(B120,Historical!$B$7:$B$1446,0))*IF(AH120="n/a",1.03,IF(AH120&lt;0,1.01,IF(AH120&gt;10,1.1,(1+AH120/100))))</f>
        <v>1.7473000000000001</v>
      </c>
      <c r="AS120" s="935">
        <f t="shared" si="28"/>
        <v>1.9220300000000001</v>
      </c>
      <c r="AT120" s="935">
        <f t="shared" si="33"/>
        <v>2.0027552600000003</v>
      </c>
      <c r="AU120" s="935">
        <f t="shared" si="33"/>
        <v>2.0868709809200006</v>
      </c>
      <c r="AV120" s="935">
        <f t="shared" si="33"/>
        <v>2.1745195621186406</v>
      </c>
      <c r="AW120" s="702">
        <f t="shared" si="29"/>
        <v>9.9334758030386432</v>
      </c>
      <c r="AX120" s="810">
        <f t="shared" si="30"/>
        <v>25.549063279420377</v>
      </c>
      <c r="AY120" s="991">
        <v>1.59</v>
      </c>
      <c r="AZ120" s="922">
        <v>17.440000000000001</v>
      </c>
      <c r="BA120" s="922">
        <v>-30.03</v>
      </c>
      <c r="BB120" s="922">
        <v>4.51</v>
      </c>
      <c r="BC120" s="922">
        <v>-5.93</v>
      </c>
      <c r="BE120" s="664">
        <v>2008</v>
      </c>
      <c r="BF120" s="946" t="e">
        <f>#VALUE!</f>
        <v>#VALUE!</v>
      </c>
      <c r="BG120" s="931">
        <v>6.9</v>
      </c>
    </row>
    <row r="121" spans="1:59" ht="11.25" customHeight="1" x14ac:dyDescent="0.2">
      <c r="A121" s="537" t="s">
        <v>665</v>
      </c>
      <c r="B121" s="925" t="s">
        <v>666</v>
      </c>
      <c r="C121" s="988" t="s">
        <v>112</v>
      </c>
      <c r="D121" s="988" t="s">
        <v>213</v>
      </c>
      <c r="E121" s="792">
        <v>24</v>
      </c>
      <c r="F121" s="526">
        <v>140</v>
      </c>
      <c r="G121" s="526" t="s">
        <v>37</v>
      </c>
      <c r="H121" s="526" t="s">
        <v>37</v>
      </c>
      <c r="I121" s="916">
        <v>87.27</v>
      </c>
      <c r="J121" s="702">
        <f t="shared" si="18"/>
        <v>2.1542339864787441</v>
      </c>
      <c r="K121" s="933">
        <v>0.47</v>
      </c>
      <c r="L121" s="639">
        <v>4</v>
      </c>
      <c r="M121" s="693">
        <f t="shared" si="19"/>
        <v>1.88</v>
      </c>
      <c r="N121" s="921" t="s">
        <v>467</v>
      </c>
      <c r="O121" s="796">
        <v>0.39</v>
      </c>
      <c r="P121" s="915">
        <v>43462</v>
      </c>
      <c r="Q121" s="915">
        <v>43480</v>
      </c>
      <c r="R121" s="693">
        <f t="shared" si="20"/>
        <v>20.5128205128205</v>
      </c>
      <c r="S121" s="759">
        <f>IF(INDEX(Historical!$D$7:$D$1437,MATCH(B121,Historical!$B$7:$B$1446,0))=0,"n/a",(INDEX(Historical!$C$7:$C$1437,MATCH(B121,Historical!$B$7:$B$1446,0))/INDEX(Historical!$D$7:$D$1437,MATCH(B121,Historical!$B$7:$B$1446,0))-1)*100)</f>
        <v>11.428571428571432</v>
      </c>
      <c r="T121" s="759">
        <f>IF(INDEX(Historical!$F$7:$F$1430,MATCH(B121,Historical!$B$7:$B$1446,0))=0,"n/a",((INDEX(Historical!$C$7:$C$1437,MATCH(B121,Historical!$B$7:$B$1446,0))/INDEX(Historical!$F$7:$F$1430,MATCH(B121,Historical!$B$7:$B$1446,0)))^(1/3)-1)*100)</f>
        <v>10.37961367337601</v>
      </c>
      <c r="U121" s="759">
        <f>IF(INDEX(Historical!$H$7:$H$1430,MATCH(B121,Historical!$B$7:$B$1446,0))=0,"n/a",((INDEX(Historical!$C$7:$C$1437,MATCH(B121,Historical!$B$7:$B$1446,0))/INDEX(Historical!$H$7:$H$1430,MATCH(B121,Historical!$B$7:$B$1446,0)))^(1/5)-1)*100)</f>
        <v>14.289655141156077</v>
      </c>
      <c r="V121" s="759">
        <f>IF(INDEX(Historical!$O$7:$O$1430,MATCH(B121,Historical!$B$7:$B$1446,0))=0,"n/a",((INDEX(Historical!$C$7:$C$1437,MATCH(B121,Historical!$B$7:$B$1446,0))/INDEX(Historical!$O$7:$O$1430,MATCH(B121,Historical!$B$7:$B$1446,0)))^(1/10)-1)*100)</f>
        <v>12.050928441551644</v>
      </c>
      <c r="W121" s="760">
        <f t="shared" si="21"/>
        <v>1.1857721345257761</v>
      </c>
      <c r="X121" s="761">
        <f t="shared" si="22"/>
        <v>3.3231756142223436</v>
      </c>
      <c r="Y121" s="713"/>
      <c r="Z121" s="702">
        <f t="shared" si="23"/>
        <v>41.318681318681314</v>
      </c>
      <c r="AA121" s="935">
        <f t="shared" si="24"/>
        <v>19.18021978021978</v>
      </c>
      <c r="AB121" s="639">
        <v>12</v>
      </c>
      <c r="AC121" s="916">
        <v>4.55</v>
      </c>
      <c r="AD121" s="916">
        <v>1.94</v>
      </c>
      <c r="AE121" s="916">
        <v>1.8</v>
      </c>
      <c r="AF121" s="916">
        <v>6.28</v>
      </c>
      <c r="AG121" s="916">
        <v>24</v>
      </c>
      <c r="AH121" s="916">
        <v>5.7</v>
      </c>
      <c r="AI121" s="916">
        <v>10.73</v>
      </c>
      <c r="AJ121" s="916">
        <v>4.3</v>
      </c>
      <c r="AK121" s="916">
        <v>9.9</v>
      </c>
      <c r="AL121" s="928">
        <v>5460</v>
      </c>
      <c r="AM121" s="922">
        <v>1.3</v>
      </c>
      <c r="AN121" s="916">
        <v>0.79</v>
      </c>
      <c r="AO121" s="802">
        <f t="shared" si="25"/>
        <v>-2.7363306525849573</v>
      </c>
      <c r="AP121" s="803">
        <f t="shared" si="26"/>
        <v>16.443889127634822</v>
      </c>
      <c r="AQ121" s="936">
        <f t="shared" si="27"/>
        <v>131.37442499577296</v>
      </c>
      <c r="AR121" s="702">
        <f>INDEX(Historical!$C$7:$C$1437,MATCH(B121,Historical!$B$7:$B$1446,0))*IF(AH121="n/a",1.03,IF(AH121&lt;0,1.01,IF(AH121&gt;10,1.1,(1+AH121/100))))</f>
        <v>1.6489199999999999</v>
      </c>
      <c r="AS121" s="935">
        <f t="shared" si="28"/>
        <v>1.813812</v>
      </c>
      <c r="AT121" s="935">
        <f t="shared" si="33"/>
        <v>1.9933793879999999</v>
      </c>
      <c r="AU121" s="935">
        <f t="shared" si="33"/>
        <v>2.1907239474119997</v>
      </c>
      <c r="AV121" s="935">
        <f t="shared" si="33"/>
        <v>2.4076056182057877</v>
      </c>
      <c r="AW121" s="702">
        <f t="shared" si="29"/>
        <v>10.054440953617787</v>
      </c>
      <c r="AX121" s="810">
        <f t="shared" si="30"/>
        <v>11.521073626237868</v>
      </c>
      <c r="AY121" s="991">
        <v>1.21</v>
      </c>
      <c r="AZ121" s="922">
        <v>20.75</v>
      </c>
      <c r="BA121" s="922">
        <v>-10.89</v>
      </c>
      <c r="BB121" s="922">
        <v>0.5</v>
      </c>
      <c r="BC121" s="922">
        <v>0.4</v>
      </c>
      <c r="BE121" s="664">
        <v>1996</v>
      </c>
      <c r="BF121" s="946" t="e">
        <f>#VALUE!</f>
        <v>#VALUE!</v>
      </c>
      <c r="BG121" s="931">
        <v>9.3000000000000007</v>
      </c>
    </row>
    <row r="122" spans="1:59" ht="11.25" customHeight="1" x14ac:dyDescent="0.2">
      <c r="A122" s="609" t="s">
        <v>657</v>
      </c>
      <c r="B122" s="925" t="s">
        <v>658</v>
      </c>
      <c r="C122" s="988" t="s">
        <v>112</v>
      </c>
      <c r="D122" s="988" t="s">
        <v>4379</v>
      </c>
      <c r="E122" s="792">
        <v>16</v>
      </c>
      <c r="F122" s="526">
        <v>230</v>
      </c>
      <c r="G122" s="526" t="s">
        <v>106</v>
      </c>
      <c r="H122" s="526" t="s">
        <v>106</v>
      </c>
      <c r="I122" s="924">
        <v>218.58</v>
      </c>
      <c r="J122" s="702">
        <f t="shared" si="18"/>
        <v>1.5554945557690547</v>
      </c>
      <c r="K122" s="927">
        <v>0.85</v>
      </c>
      <c r="L122" s="639">
        <v>4</v>
      </c>
      <c r="M122" s="693">
        <f t="shared" si="19"/>
        <v>3.4</v>
      </c>
      <c r="N122" s="921" t="s">
        <v>149</v>
      </c>
      <c r="O122" s="795">
        <v>0.8</v>
      </c>
      <c r="P122" s="915">
        <v>43524</v>
      </c>
      <c r="Q122" s="915">
        <v>43539</v>
      </c>
      <c r="R122" s="693">
        <f t="shared" si="20"/>
        <v>6.249999999999992</v>
      </c>
      <c r="S122" s="759">
        <f>IF(INDEX(Historical!$D$7:$D$1437,MATCH(B122,Historical!$B$7:$B$1446,0))=0,"n/a",(INDEX(Historical!$C$7:$C$1437,MATCH(B122,Historical!$B$7:$B$1446,0))/INDEX(Historical!$D$7:$D$1437,MATCH(B122,Historical!$B$7:$B$1446,0))-1)*100)</f>
        <v>6.6666666666666652</v>
      </c>
      <c r="T122" s="759">
        <f>IF(INDEX(Historical!$F$7:$F$1430,MATCH(B122,Historical!$B$7:$B$1446,0))=0,"n/a",((INDEX(Historical!$C$7:$C$1437,MATCH(B122,Historical!$B$7:$B$1446,0))/INDEX(Historical!$F$7:$F$1430,MATCH(B122,Historical!$B$7:$B$1446,0)))^(1/3)-1)*100)</f>
        <v>7.1664579674248774</v>
      </c>
      <c r="U122" s="759">
        <f>IF(INDEX(Historical!$H$7:$H$1430,MATCH(B122,Historical!$B$7:$B$1446,0))=0,"n/a",((INDEX(Historical!$C$7:$C$1437,MATCH(B122,Historical!$B$7:$B$1446,0))/INDEX(Historical!$H$7:$H$1430,MATCH(B122,Historical!$B$7:$B$1446,0)))^(1/5)-1)*100)</f>
        <v>7.7818067712725814</v>
      </c>
      <c r="V122" s="759">
        <f>IF(INDEX(Historical!$O$7:$O$1430,MATCH(B122,Historical!$B$7:$B$1446,0))=0,"n/a",((INDEX(Historical!$C$7:$C$1437,MATCH(B122,Historical!$B$7:$B$1446,0))/INDEX(Historical!$O$7:$O$1430,MATCH(B122,Historical!$B$7:$B$1446,0)))^(1/10)-1)*100)</f>
        <v>10.754327159301692</v>
      </c>
      <c r="W122" s="760">
        <f t="shared" si="21"/>
        <v>0.72359773475385658</v>
      </c>
      <c r="X122" s="761">
        <f t="shared" si="22"/>
        <v>1.4682654285419965</v>
      </c>
      <c r="Y122" s="925"/>
      <c r="Z122" s="702">
        <f t="shared" si="23"/>
        <v>33.830845771144276</v>
      </c>
      <c r="AA122" s="935">
        <f t="shared" si="24"/>
        <v>21.749253731343284</v>
      </c>
      <c r="AB122" s="639">
        <v>12</v>
      </c>
      <c r="AC122" s="916">
        <v>10.050000000000001</v>
      </c>
      <c r="AD122" s="916">
        <v>2.2999999999999998</v>
      </c>
      <c r="AE122" s="916">
        <v>1.68</v>
      </c>
      <c r="AF122" s="916">
        <v>2.95</v>
      </c>
      <c r="AG122" s="916">
        <v>18.099999999999998</v>
      </c>
      <c r="AH122" s="916">
        <v>18.7</v>
      </c>
      <c r="AI122" s="916">
        <v>11.25</v>
      </c>
      <c r="AJ122" s="916">
        <v>5.3</v>
      </c>
      <c r="AK122" s="916">
        <v>9.4499999999999993</v>
      </c>
      <c r="AL122" s="928">
        <v>17200</v>
      </c>
      <c r="AM122" s="922">
        <v>0.5</v>
      </c>
      <c r="AN122" s="916">
        <v>0</v>
      </c>
      <c r="AO122" s="802">
        <f t="shared" si="25"/>
        <v>-12.411952404301648</v>
      </c>
      <c r="AP122" s="803">
        <f t="shared" si="26"/>
        <v>9.3373013270416365</v>
      </c>
      <c r="AQ122" s="936">
        <f t="shared" si="27"/>
        <v>68.865888282799645</v>
      </c>
      <c r="AR122" s="702">
        <f>INDEX(Historical!$C$7:$C$1437,MATCH(B122,Historical!$B$7:$B$1446,0))*IF(AH122="n/a",1.03,IF(AH122&lt;0,1.01,IF(AH122&gt;10,1.1,(1+AH122/100))))</f>
        <v>3.5200000000000005</v>
      </c>
      <c r="AS122" s="935">
        <f t="shared" si="28"/>
        <v>3.8720000000000008</v>
      </c>
      <c r="AT122" s="935">
        <f t="shared" si="33"/>
        <v>4.2379040000000012</v>
      </c>
      <c r="AU122" s="935">
        <f t="shared" si="33"/>
        <v>4.6383859280000017</v>
      </c>
      <c r="AV122" s="935">
        <f t="shared" si="33"/>
        <v>5.0767133981960022</v>
      </c>
      <c r="AW122" s="702">
        <f t="shared" si="29"/>
        <v>21.345003326196007</v>
      </c>
      <c r="AX122" s="810">
        <f t="shared" si="30"/>
        <v>9.765304843167721</v>
      </c>
      <c r="AY122" s="991">
        <v>1.26</v>
      </c>
      <c r="AZ122" s="922">
        <v>37.68</v>
      </c>
      <c r="BA122" s="922">
        <v>-2.2999999999999998</v>
      </c>
      <c r="BB122" s="922">
        <v>3.82</v>
      </c>
      <c r="BC122" s="922">
        <v>8.66</v>
      </c>
      <c r="BE122" s="664">
        <v>2004</v>
      </c>
      <c r="BF122" s="946" t="e">
        <f>#VALUE!</f>
        <v>#VALUE!</v>
      </c>
      <c r="BG122" s="931">
        <v>7.6</v>
      </c>
    </row>
    <row r="123" spans="1:59" ht="11.25" customHeight="1" x14ac:dyDescent="0.2">
      <c r="A123" s="537" t="s">
        <v>1419</v>
      </c>
      <c r="B123" s="925" t="s">
        <v>1420</v>
      </c>
      <c r="C123" s="988" t="s">
        <v>128</v>
      </c>
      <c r="D123" s="988" t="s">
        <v>4361</v>
      </c>
      <c r="E123" s="792">
        <v>11</v>
      </c>
      <c r="F123" s="526">
        <v>314</v>
      </c>
      <c r="G123" s="526" t="s">
        <v>106</v>
      </c>
      <c r="H123" s="526" t="s">
        <v>106</v>
      </c>
      <c r="I123" s="924">
        <v>22.84</v>
      </c>
      <c r="J123" s="702">
        <f t="shared" si="18"/>
        <v>1.3134851138353765</v>
      </c>
      <c r="K123" s="927">
        <v>7.4999999999999997E-2</v>
      </c>
      <c r="L123" s="639">
        <v>4</v>
      </c>
      <c r="M123" s="693">
        <f t="shared" si="19"/>
        <v>0.3</v>
      </c>
      <c r="N123" s="921" t="s">
        <v>572</v>
      </c>
      <c r="O123" s="795">
        <v>6.25E-2</v>
      </c>
      <c r="P123" s="915">
        <v>43462</v>
      </c>
      <c r="Q123" s="915">
        <v>43480</v>
      </c>
      <c r="R123" s="693">
        <f t="shared" si="20"/>
        <v>19.999999999999996</v>
      </c>
      <c r="S123" s="759">
        <f>IF(INDEX(Historical!$D$7:$D$1437,MATCH(B123,Historical!$B$7:$B$1446,0))=0,"n/a",(INDEX(Historical!$C$7:$C$1437,MATCH(B123,Historical!$B$7:$B$1446,0))/INDEX(Historical!$D$7:$D$1437,MATCH(B123,Historical!$B$7:$B$1446,0))-1)*100)</f>
        <v>13.636363636363647</v>
      </c>
      <c r="T123" s="759">
        <f>IF(INDEX(Historical!$F$7:$F$1430,MATCH(B123,Historical!$B$7:$B$1446,0))=0,"n/a",((INDEX(Historical!$C$7:$C$1437,MATCH(B123,Historical!$B$7:$B$1446,0))/INDEX(Historical!$F$7:$F$1430,MATCH(B123,Historical!$B$7:$B$1446,0)))^(1/3)-1)*100)</f>
        <v>11.57215834702825</v>
      </c>
      <c r="U123" s="759">
        <f>IF(INDEX(Historical!$H$7:$H$1430,MATCH(B123,Historical!$B$7:$B$1446,0))=0,"n/a",((INDEX(Historical!$C$7:$C$1437,MATCH(B123,Historical!$B$7:$B$1446,0))/INDEX(Historical!$H$7:$H$1430,MATCH(B123,Historical!$B$7:$B$1446,0)))^(1/5)-1)*100)</f>
        <v>10.756634324829006</v>
      </c>
      <c r="V123" s="759" t="str">
        <f>IF(INDEX(Historical!$O$7:$O$1430,MATCH(B123,Historical!$B$7:$B$1446,0))=0,"n/a",((INDEX(Historical!$C$7:$C$1437,MATCH(B123,Historical!$B$7:$B$1446,0))/INDEX(Historical!$O$7:$O$1430,MATCH(B123,Historical!$B$7:$B$1446,0)))^(1/10)-1)*100)</f>
        <v>n/a</v>
      </c>
      <c r="W123" s="760" t="str">
        <f t="shared" si="21"/>
        <v>n/a</v>
      </c>
      <c r="X123" s="761">
        <f t="shared" si="22"/>
        <v>1.0976157474315311</v>
      </c>
      <c r="Y123" s="713"/>
      <c r="Z123" s="702">
        <f t="shared" si="23"/>
        <v>68.181818181818173</v>
      </c>
      <c r="AA123" s="935">
        <f t="shared" si="24"/>
        <v>51.909090909090907</v>
      </c>
      <c r="AB123" s="639">
        <v>10</v>
      </c>
      <c r="AC123" s="916">
        <v>0.44</v>
      </c>
      <c r="AD123" s="916">
        <v>3.5</v>
      </c>
      <c r="AE123" s="916">
        <v>2.9</v>
      </c>
      <c r="AF123" s="916">
        <v>1.87</v>
      </c>
      <c r="AG123" s="916">
        <v>3.1</v>
      </c>
      <c r="AH123" s="916">
        <v>37.4</v>
      </c>
      <c r="AI123" s="916">
        <v>53.949999999999996</v>
      </c>
      <c r="AJ123" s="916">
        <v>9.8000000000000007</v>
      </c>
      <c r="AK123" s="916">
        <v>15</v>
      </c>
      <c r="AL123" s="928">
        <v>404.72</v>
      </c>
      <c r="AM123" s="922">
        <v>11.5</v>
      </c>
      <c r="AN123" s="916">
        <v>0.45</v>
      </c>
      <c r="AO123" s="802">
        <f t="shared" si="25"/>
        <v>-39.838971470426522</v>
      </c>
      <c r="AP123" s="803">
        <f t="shared" si="26"/>
        <v>12.070119438664383</v>
      </c>
      <c r="AQ123" s="936">
        <f t="shared" si="27"/>
        <v>107.70705867211694</v>
      </c>
      <c r="AR123" s="702">
        <f>INDEX(Historical!$C$7:$C$1437,MATCH(B123,Historical!$B$7:$B$1446,0))*IF(AH123="n/a",1.03,IF(AH123&lt;0,1.01,IF(AH123&gt;10,1.1,(1+AH123/100))))</f>
        <v>0.27500000000000002</v>
      </c>
      <c r="AS123" s="935">
        <f t="shared" si="28"/>
        <v>0.30250000000000005</v>
      </c>
      <c r="AT123" s="935">
        <f t="shared" si="33"/>
        <v>0.3327500000000001</v>
      </c>
      <c r="AU123" s="935">
        <f t="shared" si="33"/>
        <v>0.36602500000000016</v>
      </c>
      <c r="AV123" s="935">
        <f t="shared" si="33"/>
        <v>0.40262750000000019</v>
      </c>
      <c r="AW123" s="702">
        <f t="shared" si="29"/>
        <v>1.6789025000000006</v>
      </c>
      <c r="AX123" s="810">
        <f t="shared" si="30"/>
        <v>7.3507114711033301</v>
      </c>
      <c r="AY123" s="991">
        <v>0.97</v>
      </c>
      <c r="AZ123" s="922">
        <v>26.400000000000002</v>
      </c>
      <c r="BA123" s="922">
        <v>-31.66</v>
      </c>
      <c r="BB123" s="922">
        <v>-3.02</v>
      </c>
      <c r="BC123" s="922">
        <v>-7.06</v>
      </c>
      <c r="BE123" s="664">
        <v>2009</v>
      </c>
      <c r="BF123" s="946" t="e">
        <f>#VALUE!</f>
        <v>#VALUE!</v>
      </c>
      <c r="BG123" s="931">
        <v>1.6</v>
      </c>
    </row>
    <row r="124" spans="1:59" ht="11.25" customHeight="1" x14ac:dyDescent="0.2">
      <c r="A124" s="609" t="s">
        <v>669</v>
      </c>
      <c r="B124" s="925" t="s">
        <v>670</v>
      </c>
      <c r="C124" s="988" t="s">
        <v>112</v>
      </c>
      <c r="D124" s="988" t="s">
        <v>4379</v>
      </c>
      <c r="E124" s="792">
        <v>16</v>
      </c>
      <c r="F124" s="526">
        <v>218</v>
      </c>
      <c r="G124" s="526" t="s">
        <v>115</v>
      </c>
      <c r="H124" s="526" t="s">
        <v>115</v>
      </c>
      <c r="I124" s="924">
        <v>333.33</v>
      </c>
      <c r="J124" s="702">
        <f t="shared" si="18"/>
        <v>2.640026400264003</v>
      </c>
      <c r="K124" s="927">
        <v>2.2000000000000002</v>
      </c>
      <c r="L124" s="639">
        <v>4</v>
      </c>
      <c r="M124" s="693">
        <f t="shared" si="19"/>
        <v>8.8000000000000007</v>
      </c>
      <c r="N124" s="921" t="s">
        <v>152</v>
      </c>
      <c r="O124" s="795">
        <v>2</v>
      </c>
      <c r="P124" s="915">
        <v>43434</v>
      </c>
      <c r="Q124" s="915">
        <v>43462</v>
      </c>
      <c r="R124" s="693">
        <f t="shared" si="20"/>
        <v>10.000000000000009</v>
      </c>
      <c r="S124" s="759">
        <f>IF(INDEX(Historical!$D$7:$D$1437,MATCH(B124,Historical!$B$7:$B$1446,0))=0,"n/a",(INDEX(Historical!$C$7:$C$1437,MATCH(B124,Historical!$B$7:$B$1446,0))/INDEX(Historical!$D$7:$D$1437,MATCH(B124,Historical!$B$7:$B$1446,0))-1)*100)</f>
        <v>9.9195710455763919</v>
      </c>
      <c r="T124" s="759">
        <f>IF(INDEX(Historical!$F$7:$F$1430,MATCH(B124,Historical!$B$7:$B$1446,0))=0,"n/a",((INDEX(Historical!$C$7:$C$1437,MATCH(B124,Historical!$B$7:$B$1446,0))/INDEX(Historical!$F$7:$F$1430,MATCH(B124,Historical!$B$7:$B$1446,0)))^(1/3)-1)*100)</f>
        <v>10.064241629820891</v>
      </c>
      <c r="U124" s="759">
        <f>IF(INDEX(Historical!$H$7:$H$1430,MATCH(B124,Historical!$B$7:$B$1446,0))=0,"n/a",((INDEX(Historical!$C$7:$C$1437,MATCH(B124,Historical!$B$7:$B$1446,0))/INDEX(Historical!$H$7:$H$1430,MATCH(B124,Historical!$B$7:$B$1446,0)))^(1/5)-1)*100)</f>
        <v>11.397948036276562</v>
      </c>
      <c r="V124" s="759">
        <f>IF(INDEX(Historical!$O$7:$O$1430,MATCH(B124,Historical!$B$7:$B$1446,0))=0,"n/a",((INDEX(Historical!$C$7:$C$1437,MATCH(B124,Historical!$B$7:$B$1446,0))/INDEX(Historical!$O$7:$O$1430,MATCH(B124,Historical!$B$7:$B$1446,0)))^(1/10)-1)*100)</f>
        <v>16.181311931182574</v>
      </c>
      <c r="W124" s="760">
        <f t="shared" si="21"/>
        <v>0.70438961221134866</v>
      </c>
      <c r="X124" s="761">
        <f t="shared" si="22"/>
        <v>0.80836510895578462</v>
      </c>
      <c r="Y124" s="925"/>
      <c r="Z124" s="702">
        <f t="shared" si="23"/>
        <v>45.314109165808446</v>
      </c>
      <c r="AA124" s="935">
        <f t="shared" si="24"/>
        <v>17.164263645726052</v>
      </c>
      <c r="AB124" s="639">
        <v>12</v>
      </c>
      <c r="AC124" s="916">
        <v>19.420000000000002</v>
      </c>
      <c r="AD124" s="916">
        <v>1.39</v>
      </c>
      <c r="AE124" s="916">
        <v>1.67</v>
      </c>
      <c r="AF124" s="918">
        <v>38.18</v>
      </c>
      <c r="AG124" s="918">
        <v>428.7</v>
      </c>
      <c r="AH124" s="916">
        <v>34.300000000000004</v>
      </c>
      <c r="AI124" s="916">
        <v>22.36</v>
      </c>
      <c r="AJ124" s="916">
        <v>14.099999999999998</v>
      </c>
      <c r="AK124" s="916">
        <v>12.370000000000001</v>
      </c>
      <c r="AL124" s="928">
        <v>94420</v>
      </c>
      <c r="AM124" s="922">
        <v>0.1</v>
      </c>
      <c r="AN124" s="916">
        <v>5.65</v>
      </c>
      <c r="AO124" s="802">
        <f t="shared" si="25"/>
        <v>-3.1262892091854866</v>
      </c>
      <c r="AP124" s="803">
        <f t="shared" si="26"/>
        <v>14.037974436540566</v>
      </c>
      <c r="AQ124" s="936">
        <f t="shared" si="27"/>
        <v>439.6836876022104</v>
      </c>
      <c r="AR124" s="702">
        <f>INDEX(Historical!$C$7:$C$1437,MATCH(B124,Historical!$B$7:$B$1446,0))*IF(AH124="n/a",1.03,IF(AH124&lt;0,1.01,IF(AH124&gt;10,1.1,(1+AH124/100))))</f>
        <v>9.02</v>
      </c>
      <c r="AS124" s="935">
        <f t="shared" si="28"/>
        <v>9.9220000000000006</v>
      </c>
      <c r="AT124" s="935">
        <f t="shared" si="33"/>
        <v>10.914200000000001</v>
      </c>
      <c r="AU124" s="935">
        <f t="shared" si="33"/>
        <v>12.005620000000002</v>
      </c>
      <c r="AV124" s="935">
        <f t="shared" si="33"/>
        <v>13.206182000000004</v>
      </c>
      <c r="AW124" s="702">
        <f t="shared" si="29"/>
        <v>55.068002000000007</v>
      </c>
      <c r="AX124" s="810">
        <f t="shared" si="30"/>
        <v>16.520565805658059</v>
      </c>
      <c r="AY124" s="991">
        <v>1.01</v>
      </c>
      <c r="AZ124" s="922">
        <v>38.21</v>
      </c>
      <c r="BA124" s="922">
        <v>-5.13</v>
      </c>
      <c r="BB124" s="922">
        <v>8.99</v>
      </c>
      <c r="BC124" s="922">
        <v>8.49</v>
      </c>
      <c r="BE124" s="664">
        <v>2003</v>
      </c>
      <c r="BF124" s="946" t="e">
        <f>#VALUE!</f>
        <v>#VALUE!</v>
      </c>
      <c r="BG124" s="931">
        <v>12.2</v>
      </c>
    </row>
    <row r="125" spans="1:59" ht="11.25" customHeight="1" x14ac:dyDescent="0.2">
      <c r="A125" s="609" t="s">
        <v>667</v>
      </c>
      <c r="B125" s="925" t="s">
        <v>668</v>
      </c>
      <c r="C125" s="988" t="s">
        <v>112</v>
      </c>
      <c r="D125" s="988" t="s">
        <v>213</v>
      </c>
      <c r="E125" s="792">
        <v>16</v>
      </c>
      <c r="F125" s="526">
        <v>212</v>
      </c>
      <c r="G125" s="526" t="s">
        <v>106</v>
      </c>
      <c r="H125" s="526" t="s">
        <v>106</v>
      </c>
      <c r="I125" s="924">
        <v>85</v>
      </c>
      <c r="J125" s="702">
        <f t="shared" si="18"/>
        <v>1.4588235294117646</v>
      </c>
      <c r="K125" s="927">
        <v>0.31</v>
      </c>
      <c r="L125" s="639">
        <v>4</v>
      </c>
      <c r="M125" s="693">
        <f t="shared" si="19"/>
        <v>1.24</v>
      </c>
      <c r="N125" s="921" t="s">
        <v>210</v>
      </c>
      <c r="O125" s="795">
        <v>0.3</v>
      </c>
      <c r="P125" s="915">
        <v>43328</v>
      </c>
      <c r="Q125" s="915">
        <v>43343</v>
      </c>
      <c r="R125" s="693">
        <f t="shared" si="20"/>
        <v>3.3333333333333366</v>
      </c>
      <c r="S125" s="759">
        <f>IF(INDEX(Historical!$D$7:$D$1437,MATCH(B125,Historical!$B$7:$B$1446,0))=0,"n/a",(INDEX(Historical!$C$7:$C$1437,MATCH(B125,Historical!$B$7:$B$1446,0))/INDEX(Historical!$D$7:$D$1437,MATCH(B125,Historical!$B$7:$B$1446,0))-1)*100)</f>
        <v>3.3898305084745894</v>
      </c>
      <c r="T125" s="759">
        <f>IF(INDEX(Historical!$F$7:$F$1430,MATCH(B125,Historical!$B$7:$B$1446,0))=0,"n/a",((INDEX(Historical!$C$7:$C$1437,MATCH(B125,Historical!$B$7:$B$1446,0))/INDEX(Historical!$F$7:$F$1430,MATCH(B125,Historical!$B$7:$B$1446,0)))^(1/3)-1)*100)</f>
        <v>3.5116064089332433</v>
      </c>
      <c r="U125" s="759">
        <f>IF(INDEX(Historical!$H$7:$H$1430,MATCH(B125,Historical!$B$7:$B$1446,0))=0,"n/a",((INDEX(Historical!$C$7:$C$1437,MATCH(B125,Historical!$B$7:$B$1446,0))/INDEX(Historical!$H$7:$H$1430,MATCH(B125,Historical!$B$7:$B$1446,0)))^(1/5)-1)*100)</f>
        <v>20.014231947553228</v>
      </c>
      <c r="V125" s="759">
        <f>IF(INDEX(Historical!$O$7:$O$1430,MATCH(B125,Historical!$B$7:$B$1446,0))=0,"n/a",((INDEX(Historical!$C$7:$C$1437,MATCH(B125,Historical!$B$7:$B$1446,0))/INDEX(Historical!$O$7:$O$1430,MATCH(B125,Historical!$B$7:$B$1446,0)))^(1/10)-1)*100)</f>
        <v>15.450597069952444</v>
      </c>
      <c r="W125" s="760">
        <f t="shared" si="21"/>
        <v>1.2953694835829948</v>
      </c>
      <c r="X125" s="761" t="str">
        <f t="shared" si="22"/>
        <v>n/a</v>
      </c>
      <c r="Y125" s="926"/>
      <c r="Z125" s="702">
        <f t="shared" si="23"/>
        <v>105.08474576271188</v>
      </c>
      <c r="AA125" s="935">
        <f t="shared" si="24"/>
        <v>72.033898305084747</v>
      </c>
      <c r="AB125" s="639">
        <v>8</v>
      </c>
      <c r="AC125" s="916">
        <v>1.18</v>
      </c>
      <c r="AD125" s="916">
        <v>3.15</v>
      </c>
      <c r="AE125" s="916">
        <v>1.78</v>
      </c>
      <c r="AF125" s="916">
        <v>3.37</v>
      </c>
      <c r="AG125" s="916">
        <v>4.8</v>
      </c>
      <c r="AH125" s="916">
        <v>-2.4</v>
      </c>
      <c r="AI125" s="916">
        <v>84.45</v>
      </c>
      <c r="AJ125" s="916">
        <v>-17.299999999999997</v>
      </c>
      <c r="AK125" s="916">
        <v>22.900000000000002</v>
      </c>
      <c r="AL125" s="928">
        <v>916.81</v>
      </c>
      <c r="AM125" s="922">
        <v>1.2</v>
      </c>
      <c r="AN125" s="916">
        <v>0.43</v>
      </c>
      <c r="AO125" s="802">
        <f t="shared" si="25"/>
        <v>-50.56084282811976</v>
      </c>
      <c r="AP125" s="803">
        <f t="shared" si="26"/>
        <v>21.473055476964991</v>
      </c>
      <c r="AQ125" s="936">
        <f t="shared" si="27"/>
        <v>228.46730754834689</v>
      </c>
      <c r="AR125" s="702">
        <f>INDEX(Historical!$C$7:$C$1437,MATCH(B125,Historical!$B$7:$B$1446,0))*IF(AH125="n/a",1.03,IF(AH125&lt;0,1.01,IF(AH125&gt;10,1.1,(1+AH125/100))))</f>
        <v>1.2322</v>
      </c>
      <c r="AS125" s="935">
        <f t="shared" si="28"/>
        <v>1.3554200000000001</v>
      </c>
      <c r="AT125" s="935">
        <f t="shared" si="33"/>
        <v>1.4909620000000001</v>
      </c>
      <c r="AU125" s="935">
        <f t="shared" si="33"/>
        <v>1.6400582000000004</v>
      </c>
      <c r="AV125" s="935">
        <f t="shared" si="33"/>
        <v>1.8040640200000004</v>
      </c>
      <c r="AW125" s="702">
        <f t="shared" si="29"/>
        <v>7.5227042200000014</v>
      </c>
      <c r="AX125" s="810">
        <f t="shared" si="30"/>
        <v>8.8502402588235309</v>
      </c>
      <c r="AY125" s="991">
        <v>0.26</v>
      </c>
      <c r="AZ125" s="922">
        <v>3.1399999999999997</v>
      </c>
      <c r="BA125" s="922">
        <v>-22.37</v>
      </c>
      <c r="BB125" s="922">
        <v>-7.0000000000000009</v>
      </c>
      <c r="BC125" s="922">
        <v>-8.9</v>
      </c>
      <c r="BE125" s="664">
        <v>2003</v>
      </c>
      <c r="BF125" s="946" t="e">
        <f>#VALUE!</f>
        <v>#VALUE!</v>
      </c>
      <c r="BG125" s="931">
        <v>2.6</v>
      </c>
    </row>
    <row r="126" spans="1:59" ht="11.25" customHeight="1" x14ac:dyDescent="0.2">
      <c r="A126" s="609" t="s">
        <v>407</v>
      </c>
      <c r="B126" s="925" t="s">
        <v>408</v>
      </c>
      <c r="C126" s="988" t="s">
        <v>131</v>
      </c>
      <c r="D126" s="988" t="s">
        <v>4363</v>
      </c>
      <c r="E126" s="792">
        <v>16</v>
      </c>
      <c r="F126" s="526">
        <v>225</v>
      </c>
      <c r="G126" s="526" t="s">
        <v>37</v>
      </c>
      <c r="H126" s="526" t="s">
        <v>37</v>
      </c>
      <c r="I126" s="924">
        <v>47.23</v>
      </c>
      <c r="J126" s="702">
        <f t="shared" si="18"/>
        <v>3.0065636248147363</v>
      </c>
      <c r="K126" s="927">
        <v>0.35499999999999998</v>
      </c>
      <c r="L126" s="639">
        <v>4</v>
      </c>
      <c r="M126" s="693">
        <f t="shared" si="19"/>
        <v>1.42</v>
      </c>
      <c r="N126" s="921" t="s">
        <v>107</v>
      </c>
      <c r="O126" s="795">
        <v>0.33500000000000002</v>
      </c>
      <c r="P126" s="915">
        <v>43495</v>
      </c>
      <c r="Q126" s="915">
        <v>43511</v>
      </c>
      <c r="R126" s="693">
        <f t="shared" si="20"/>
        <v>5.9701492537313312</v>
      </c>
      <c r="S126" s="759">
        <f>IF(INDEX(Historical!$D$7:$D$1437,MATCH(B126,Historical!$B$7:$B$1446,0))=0,"n/a",(INDEX(Historical!$C$7:$C$1437,MATCH(B126,Historical!$B$7:$B$1446,0))/INDEX(Historical!$D$7:$D$1437,MATCH(B126,Historical!$B$7:$B$1446,0))-1)*100)</f>
        <v>6.3492063492063489</v>
      </c>
      <c r="T126" s="759">
        <f>IF(INDEX(Historical!$F$7:$F$1430,MATCH(B126,Historical!$B$7:$B$1446,0))=0,"n/a",((INDEX(Historical!$C$7:$C$1437,MATCH(B126,Historical!$B$7:$B$1446,0))/INDEX(Historical!$F$7:$F$1430,MATCH(B126,Historical!$B$7:$B$1446,0)))^(1/3)-1)*100)</f>
        <v>6.799865166668817</v>
      </c>
      <c r="U126" s="759">
        <f>IF(INDEX(Historical!$H$7:$H$1430,MATCH(B126,Historical!$B$7:$B$1446,0))=0,"n/a",((INDEX(Historical!$C$7:$C$1437,MATCH(B126,Historical!$B$7:$B$1446,0))/INDEX(Historical!$H$7:$H$1430,MATCH(B126,Historical!$B$7:$B$1446,0)))^(1/5)-1)*100)</f>
        <v>7.3483538217864242</v>
      </c>
      <c r="V126" s="759">
        <f>IF(INDEX(Historical!$O$7:$O$1430,MATCH(B126,Historical!$B$7:$B$1446,0))=0,"n/a",((INDEX(Historical!$C$7:$C$1437,MATCH(B126,Historical!$B$7:$B$1446,0))/INDEX(Historical!$O$7:$O$1430,MATCH(B126,Historical!$B$7:$B$1446,0)))^(1/10)-1)*100)</f>
        <v>6.7089080581391292</v>
      </c>
      <c r="W126" s="760">
        <f t="shared" si="21"/>
        <v>1.0953129418537091</v>
      </c>
      <c r="X126" s="761">
        <f t="shared" si="22"/>
        <v>1.289184881015162</v>
      </c>
      <c r="Y126" s="713"/>
      <c r="Z126" s="702">
        <f t="shared" si="23"/>
        <v>65.437788018433167</v>
      </c>
      <c r="AA126" s="935">
        <f t="shared" si="24"/>
        <v>21.764976958525345</v>
      </c>
      <c r="AB126" s="639">
        <v>12</v>
      </c>
      <c r="AC126" s="916">
        <v>2.17</v>
      </c>
      <c r="AD126" s="916">
        <v>3.73</v>
      </c>
      <c r="AE126" s="916">
        <v>3.16</v>
      </c>
      <c r="AF126" s="916">
        <v>2.4300000000000002</v>
      </c>
      <c r="AG126" s="916">
        <v>11.5</v>
      </c>
      <c r="AH126" s="916">
        <v>13.8</v>
      </c>
      <c r="AI126" s="916">
        <v>7.1499999999999995</v>
      </c>
      <c r="AJ126" s="916">
        <v>5.7</v>
      </c>
      <c r="AK126" s="916">
        <v>5.8500000000000005</v>
      </c>
      <c r="AL126" s="928">
        <v>11190</v>
      </c>
      <c r="AM126" s="922">
        <v>0.2</v>
      </c>
      <c r="AN126" s="916">
        <v>1.3</v>
      </c>
      <c r="AO126" s="802">
        <f t="shared" si="25"/>
        <v>-11.410059511924185</v>
      </c>
      <c r="AP126" s="803">
        <f t="shared" si="26"/>
        <v>10.35491744660116</v>
      </c>
      <c r="AQ126" s="936">
        <f t="shared" si="27"/>
        <v>53.317236849635961</v>
      </c>
      <c r="AR126" s="702">
        <f>INDEX(Historical!$C$7:$C$1437,MATCH(B126,Historical!$B$7:$B$1446,0))*IF(AH126="n/a",1.03,IF(AH126&lt;0,1.01,IF(AH126&gt;10,1.1,(1+AH126/100))))</f>
        <v>1.4740000000000002</v>
      </c>
      <c r="AS126" s="935">
        <f t="shared" si="28"/>
        <v>1.579391</v>
      </c>
      <c r="AT126" s="935">
        <f t="shared" si="33"/>
        <v>1.6717853734999999</v>
      </c>
      <c r="AU126" s="935">
        <f t="shared" si="33"/>
        <v>1.76958481784975</v>
      </c>
      <c r="AV126" s="935">
        <f t="shared" si="33"/>
        <v>1.8731055296939603</v>
      </c>
      <c r="AW126" s="702">
        <f t="shared" si="29"/>
        <v>8.3678667210437094</v>
      </c>
      <c r="AX126" s="810">
        <f t="shared" si="30"/>
        <v>17.717270211822381</v>
      </c>
      <c r="AY126" s="991">
        <v>0.32</v>
      </c>
      <c r="AZ126" s="922">
        <v>23.57</v>
      </c>
      <c r="BA126" s="922">
        <v>-1.4200000000000002</v>
      </c>
      <c r="BB126" s="922">
        <v>1.72</v>
      </c>
      <c r="BC126" s="922">
        <v>6.9099999999999993</v>
      </c>
      <c r="BE126" s="664">
        <v>2004</v>
      </c>
      <c r="BF126" s="946" t="e">
        <f>#VALUE!</f>
        <v>#VALUE!</v>
      </c>
      <c r="BG126" s="931">
        <v>3.4000000000000004</v>
      </c>
    </row>
    <row r="127" spans="1:59" ht="11.25" customHeight="1" x14ac:dyDescent="0.2">
      <c r="A127" s="609" t="s">
        <v>661</v>
      </c>
      <c r="B127" s="925" t="s">
        <v>662</v>
      </c>
      <c r="C127" s="988" t="s">
        <v>112</v>
      </c>
      <c r="D127" s="988" t="s">
        <v>4391</v>
      </c>
      <c r="E127" s="792">
        <v>14</v>
      </c>
      <c r="F127" s="526">
        <v>268</v>
      </c>
      <c r="G127" s="526" t="s">
        <v>106</v>
      </c>
      <c r="H127" s="526" t="s">
        <v>106</v>
      </c>
      <c r="I127" s="924">
        <v>108.96</v>
      </c>
      <c r="J127" s="702">
        <f t="shared" si="18"/>
        <v>0.60572687224669608</v>
      </c>
      <c r="K127" s="927">
        <v>0.16500000000000001</v>
      </c>
      <c r="L127" s="639">
        <v>4</v>
      </c>
      <c r="M127" s="693">
        <f t="shared" si="19"/>
        <v>0.66</v>
      </c>
      <c r="N127" s="921" t="s">
        <v>595</v>
      </c>
      <c r="O127" s="795">
        <v>0.15</v>
      </c>
      <c r="P127" s="915">
        <v>43322</v>
      </c>
      <c r="Q127" s="915">
        <v>43343</v>
      </c>
      <c r="R127" s="693">
        <f t="shared" si="20"/>
        <v>10.000000000000009</v>
      </c>
      <c r="S127" s="759">
        <f>IF(INDEX(Historical!$D$7:$D$1437,MATCH(B127,Historical!$B$7:$B$1446,0))=0,"n/a",(INDEX(Historical!$C$7:$C$1437,MATCH(B127,Historical!$B$7:$B$1446,0))/INDEX(Historical!$D$7:$D$1437,MATCH(B127,Historical!$B$7:$B$1446,0))-1)*100)</f>
        <v>65.789473684210535</v>
      </c>
      <c r="T127" s="759">
        <f>IF(INDEX(Historical!$F$7:$F$1430,MATCH(B127,Historical!$B$7:$B$1446,0))=0,"n/a",((INDEX(Historical!$C$7:$C$1437,MATCH(B127,Historical!$B$7:$B$1446,0))/INDEX(Historical!$F$7:$F$1430,MATCH(B127,Historical!$B$7:$B$1446,0)))^(1/3)-1)*100)</f>
        <v>28.057916498749425</v>
      </c>
      <c r="U127" s="759">
        <f>IF(INDEX(Historical!$H$7:$H$1430,MATCH(B127,Historical!$B$7:$B$1446,0))=0,"n/a",((INDEX(Historical!$C$7:$C$1437,MATCH(B127,Historical!$B$7:$B$1446,0))/INDEX(Historical!$H$7:$H$1430,MATCH(B127,Historical!$B$7:$B$1446,0)))^(1/5)-1)*100)</f>
        <v>20.304011267322686</v>
      </c>
      <c r="V127" s="759">
        <f>IF(INDEX(Historical!$O$7:$O$1430,MATCH(B127,Historical!$B$7:$B$1446,0))=0,"n/a",((INDEX(Historical!$C$7:$C$1437,MATCH(B127,Historical!$B$7:$B$1446,0))/INDEX(Historical!$O$7:$O$1430,MATCH(B127,Historical!$B$7:$B$1446,0)))^(1/10)-1)*100)</f>
        <v>15.053778275661367</v>
      </c>
      <c r="W127" s="760">
        <f t="shared" si="21"/>
        <v>1.3487651336109943</v>
      </c>
      <c r="X127" s="761">
        <f t="shared" si="22"/>
        <v>1.2085720992453979</v>
      </c>
      <c r="Y127" s="717"/>
      <c r="Z127" s="702">
        <f t="shared" si="23"/>
        <v>11.8491921005386</v>
      </c>
      <c r="AA127" s="935">
        <f t="shared" si="24"/>
        <v>19.561938958707358</v>
      </c>
      <c r="AB127" s="639">
        <v>12</v>
      </c>
      <c r="AC127" s="916">
        <v>5.57</v>
      </c>
      <c r="AD127" s="916">
        <v>0.99</v>
      </c>
      <c r="AE127" s="916">
        <v>0.96</v>
      </c>
      <c r="AF127" s="916">
        <v>6.42</v>
      </c>
      <c r="AG127" s="916">
        <v>36.299999999999997</v>
      </c>
      <c r="AH127" s="916">
        <v>36.6</v>
      </c>
      <c r="AI127" s="916">
        <v>4.4400000000000004</v>
      </c>
      <c r="AJ127" s="916">
        <v>16.8</v>
      </c>
      <c r="AK127" s="916">
        <v>19.869999999999997</v>
      </c>
      <c r="AL127" s="928">
        <v>4410</v>
      </c>
      <c r="AM127" s="922">
        <v>0.8</v>
      </c>
      <c r="AN127" s="916">
        <v>0.27</v>
      </c>
      <c r="AO127" s="802">
        <f t="shared" si="25"/>
        <v>1.3477991808620224</v>
      </c>
      <c r="AP127" s="803">
        <f t="shared" si="26"/>
        <v>20.909738139569381</v>
      </c>
      <c r="AQ127" s="936">
        <f t="shared" si="27"/>
        <v>136.25565071657371</v>
      </c>
      <c r="AR127" s="702">
        <f>INDEX(Historical!$C$7:$C$1437,MATCH(B127,Historical!$B$7:$B$1446,0))*IF(AH127="n/a",1.03,IF(AH127&lt;0,1.01,IF(AH127&gt;10,1.1,(1+AH127/100))))</f>
        <v>0.69300000000000006</v>
      </c>
      <c r="AS127" s="935">
        <f t="shared" si="28"/>
        <v>0.72376920000000011</v>
      </c>
      <c r="AT127" s="935">
        <f t="shared" ref="AT127:AV146" si="34">IF($AK127="n/a",1.03*AS127,IF($AK127&lt;0,1.01*AS127,IF($AK127&gt;10,1.1*AS127,(1+$AK127/100)*AS127)))</f>
        <v>0.79614612000000018</v>
      </c>
      <c r="AU127" s="935">
        <f t="shared" si="34"/>
        <v>0.87576073200000026</v>
      </c>
      <c r="AV127" s="935">
        <f t="shared" si="34"/>
        <v>0.96333680520000042</v>
      </c>
      <c r="AW127" s="702">
        <f t="shared" si="29"/>
        <v>4.0520128572000012</v>
      </c>
      <c r="AX127" s="810">
        <f t="shared" si="30"/>
        <v>3.7188076883259926</v>
      </c>
      <c r="AY127" s="991">
        <v>1.2</v>
      </c>
      <c r="AZ127" s="922">
        <v>20.76</v>
      </c>
      <c r="BA127" s="922">
        <v>-15.340000000000002</v>
      </c>
      <c r="BB127" s="922">
        <v>-0.91</v>
      </c>
      <c r="BC127" s="922">
        <v>0.53</v>
      </c>
      <c r="BE127" s="664">
        <v>2005</v>
      </c>
      <c r="BF127" s="946" t="e">
        <f>#VALUE!</f>
        <v>#VALUE!</v>
      </c>
      <c r="BG127" s="931">
        <v>18.600000000000001</v>
      </c>
    </row>
    <row r="128" spans="1:59" s="571" customFormat="1" ht="11.25" customHeight="1" x14ac:dyDescent="0.2">
      <c r="A128" s="537" t="s">
        <v>671</v>
      </c>
      <c r="B128" s="925" t="s">
        <v>672</v>
      </c>
      <c r="C128" s="988" t="s">
        <v>108</v>
      </c>
      <c r="D128" s="988" t="s">
        <v>4373</v>
      </c>
      <c r="E128" s="792">
        <v>19</v>
      </c>
      <c r="F128" s="526">
        <v>171</v>
      </c>
      <c r="G128" s="526" t="s">
        <v>106</v>
      </c>
      <c r="H128" s="526" t="s">
        <v>106</v>
      </c>
      <c r="I128" s="924">
        <v>42</v>
      </c>
      <c r="J128" s="702">
        <f t="shared" si="18"/>
        <v>2.8571428571428572</v>
      </c>
      <c r="K128" s="927">
        <v>0.3</v>
      </c>
      <c r="L128" s="639">
        <v>4</v>
      </c>
      <c r="M128" s="693">
        <f t="shared" si="19"/>
        <v>1.2</v>
      </c>
      <c r="N128" s="921" t="s">
        <v>493</v>
      </c>
      <c r="O128" s="795">
        <v>0.27</v>
      </c>
      <c r="P128" s="915">
        <v>43370</v>
      </c>
      <c r="Q128" s="915">
        <v>43388</v>
      </c>
      <c r="R128" s="693">
        <f t="shared" si="20"/>
        <v>11.1111111111111</v>
      </c>
      <c r="S128" s="759">
        <f>IF(INDEX(Historical!$D$7:$D$1437,MATCH(B128,Historical!$B$7:$B$1446,0))=0,"n/a",(INDEX(Historical!$C$7:$C$1437,MATCH(B128,Historical!$B$7:$B$1446,0))/INDEX(Historical!$D$7:$D$1437,MATCH(B128,Historical!$B$7:$B$1446,0))-1)*100)</f>
        <v>7.7669902912621325</v>
      </c>
      <c r="T128" s="759">
        <f>IF(INDEX(Historical!$F$7:$F$1430,MATCH(B128,Historical!$B$7:$B$1446,0))=0,"n/a",((INDEX(Historical!$C$7:$C$1437,MATCH(B128,Historical!$B$7:$B$1446,0))/INDEX(Historical!$F$7:$F$1430,MATCH(B128,Historical!$B$7:$B$1446,0)))^(1/3)-1)*100)</f>
        <v>12.965046268916458</v>
      </c>
      <c r="U128" s="759">
        <f>IF(INDEX(Historical!$H$7:$H$1430,MATCH(B128,Historical!$B$7:$B$1446,0))=0,"n/a",((INDEX(Historical!$C$7:$C$1437,MATCH(B128,Historical!$B$7:$B$1446,0))/INDEX(Historical!$H$7:$H$1430,MATCH(B128,Historical!$B$7:$B$1446,0)))^(1/5)-1)*100)</f>
        <v>13.730973168918537</v>
      </c>
      <c r="V128" s="759">
        <f>IF(INDEX(Historical!$O$7:$O$1430,MATCH(B128,Historical!$B$7:$B$1446,0))=0,"n/a",((INDEX(Historical!$C$7:$C$1437,MATCH(B128,Historical!$B$7:$B$1446,0))/INDEX(Historical!$O$7:$O$1430,MATCH(B128,Historical!$B$7:$B$1446,0)))^(1/10)-1)*100)</f>
        <v>11.413675244823395</v>
      </c>
      <c r="W128" s="760">
        <f t="shared" si="21"/>
        <v>1.2030281985766276</v>
      </c>
      <c r="X128" s="761" t="str">
        <f t="shared" si="22"/>
        <v>n/a</v>
      </c>
      <c r="Y128" s="925"/>
      <c r="Z128" s="702" t="str">
        <f t="shared" si="23"/>
        <v>n/a</v>
      </c>
      <c r="AA128" s="935" t="str">
        <f t="shared" si="24"/>
        <v>n/a</v>
      </c>
      <c r="AB128" s="639">
        <v>12</v>
      </c>
      <c r="AC128" s="916" t="s">
        <v>137</v>
      </c>
      <c r="AD128" s="916" t="s">
        <v>137</v>
      </c>
      <c r="AE128" s="916" t="s">
        <v>137</v>
      </c>
      <c r="AF128" s="916" t="s">
        <v>137</v>
      </c>
      <c r="AG128" s="916" t="s">
        <v>137</v>
      </c>
      <c r="AH128" s="916" t="s">
        <v>137</v>
      </c>
      <c r="AI128" s="916" t="s">
        <v>137</v>
      </c>
      <c r="AJ128" s="916" t="s">
        <v>137</v>
      </c>
      <c r="AK128" s="916" t="s">
        <v>137</v>
      </c>
      <c r="AL128" s="928" t="s">
        <v>137</v>
      </c>
      <c r="AM128" s="922" t="s">
        <v>137</v>
      </c>
      <c r="AN128" s="916" t="s">
        <v>137</v>
      </c>
      <c r="AO128" s="802" t="str">
        <f t="shared" si="25"/>
        <v>n/a</v>
      </c>
      <c r="AP128" s="803">
        <f t="shared" si="26"/>
        <v>16.588116026061392</v>
      </c>
      <c r="AQ128" s="936" t="str">
        <f t="shared" si="27"/>
        <v>n/a</v>
      </c>
      <c r="AR128" s="702">
        <f>INDEX(Historical!$C$7:$C$1437,MATCH(B128,Historical!$B$7:$B$1446,0))*IF(AH128="n/a",1.03,IF(AH128&lt;0,1.01,IF(AH128&gt;10,1.1,(1+AH128/100))))</f>
        <v>1.1433000000000002</v>
      </c>
      <c r="AS128" s="935">
        <f t="shared" si="28"/>
        <v>1.1775990000000003</v>
      </c>
      <c r="AT128" s="935">
        <f t="shared" si="34"/>
        <v>1.2129269700000003</v>
      </c>
      <c r="AU128" s="935">
        <f t="shared" si="34"/>
        <v>1.2493147791000003</v>
      </c>
      <c r="AV128" s="935">
        <f t="shared" si="34"/>
        <v>1.2867942224730005</v>
      </c>
      <c r="AW128" s="702">
        <f t="shared" si="29"/>
        <v>6.0699349715730015</v>
      </c>
      <c r="AX128" s="810">
        <f t="shared" si="30"/>
        <v>14.45222612279286</v>
      </c>
      <c r="AY128" s="991" t="s">
        <v>137</v>
      </c>
      <c r="AZ128" s="922" t="s">
        <v>137</v>
      </c>
      <c r="BA128" s="922" t="s">
        <v>137</v>
      </c>
      <c r="BB128" s="922" t="s">
        <v>137</v>
      </c>
      <c r="BC128" s="922" t="s">
        <v>137</v>
      </c>
      <c r="BD128" s="960" t="s">
        <v>4298</v>
      </c>
      <c r="BE128" s="664">
        <v>2001</v>
      </c>
      <c r="BF128" s="946" t="e">
        <f>#VALUE!</f>
        <v>#VALUE!</v>
      </c>
      <c r="BG128" s="931" t="s">
        <v>137</v>
      </c>
    </row>
    <row r="129" spans="1:59" ht="11.25" customHeight="1" x14ac:dyDescent="0.2">
      <c r="A129" s="537" t="s">
        <v>675</v>
      </c>
      <c r="B129" s="925" t="s">
        <v>676</v>
      </c>
      <c r="C129" s="988" t="s">
        <v>112</v>
      </c>
      <c r="D129" s="988" t="s">
        <v>4356</v>
      </c>
      <c r="E129" s="792">
        <v>24</v>
      </c>
      <c r="F129" s="526">
        <v>139</v>
      </c>
      <c r="G129" s="526" t="s">
        <v>106</v>
      </c>
      <c r="H129" s="526" t="s">
        <v>106</v>
      </c>
      <c r="I129" s="916">
        <v>40.06</v>
      </c>
      <c r="J129" s="702">
        <f t="shared" si="18"/>
        <v>1.9970044932601101</v>
      </c>
      <c r="K129" s="933">
        <v>0.2</v>
      </c>
      <c r="L129" s="639">
        <v>4</v>
      </c>
      <c r="M129" s="693">
        <f t="shared" si="19"/>
        <v>0.8</v>
      </c>
      <c r="N129" s="921" t="s">
        <v>143</v>
      </c>
      <c r="O129" s="796">
        <v>0.19</v>
      </c>
      <c r="P129" s="915">
        <v>43427</v>
      </c>
      <c r="Q129" s="915">
        <v>43444</v>
      </c>
      <c r="R129" s="693">
        <f t="shared" si="20"/>
        <v>5.2631578947368469</v>
      </c>
      <c r="S129" s="759">
        <f>IF(INDEX(Historical!$D$7:$D$1437,MATCH(B129,Historical!$B$7:$B$1446,0))=0,"n/a",(INDEX(Historical!$C$7:$C$1437,MATCH(B129,Historical!$B$7:$B$1446,0))/INDEX(Historical!$D$7:$D$1437,MATCH(B129,Historical!$B$7:$B$1446,0))-1)*100)</f>
        <v>10.000000000000009</v>
      </c>
      <c r="T129" s="759">
        <f>IF(INDEX(Historical!$F$7:$F$1430,MATCH(B129,Historical!$B$7:$B$1446,0))=0,"n/a",((INDEX(Historical!$C$7:$C$1437,MATCH(B129,Historical!$B$7:$B$1446,0))/INDEX(Historical!$F$7:$F$1430,MATCH(B129,Historical!$B$7:$B$1446,0)))^(1/3)-1)*100)</f>
        <v>12.555223611563671</v>
      </c>
      <c r="U129" s="759">
        <f>IF(INDEX(Historical!$H$7:$H$1430,MATCH(B129,Historical!$B$7:$B$1446,0))=0,"n/a",((INDEX(Historical!$C$7:$C$1437,MATCH(B129,Historical!$B$7:$B$1446,0))/INDEX(Historical!$H$7:$H$1430,MATCH(B129,Historical!$B$7:$B$1446,0)))^(1/5)-1)*100)</f>
        <v>13.433510763534517</v>
      </c>
      <c r="V129" s="759">
        <f>IF(INDEX(Historical!$O$7:$O$1430,MATCH(B129,Historical!$B$7:$B$1446,0))=0,"n/a",((INDEX(Historical!$C$7:$C$1437,MATCH(B129,Historical!$B$7:$B$1446,0))/INDEX(Historical!$O$7:$O$1430,MATCH(B129,Historical!$B$7:$B$1446,0)))^(1/10)-1)*100)</f>
        <v>12.132747661084519</v>
      </c>
      <c r="W129" s="760">
        <f t="shared" si="21"/>
        <v>1.1072109252401385</v>
      </c>
      <c r="X129" s="761">
        <f t="shared" si="22"/>
        <v>2.8581937794754291</v>
      </c>
      <c r="Y129" s="925"/>
      <c r="Z129" s="702">
        <f t="shared" si="23"/>
        <v>35.874439461883412</v>
      </c>
      <c r="AA129" s="935">
        <f t="shared" si="24"/>
        <v>17.964125560538118</v>
      </c>
      <c r="AB129" s="639">
        <v>9</v>
      </c>
      <c r="AC129" s="916">
        <v>2.23</v>
      </c>
      <c r="AD129" s="916" t="s">
        <v>137</v>
      </c>
      <c r="AE129" s="916">
        <v>0.77</v>
      </c>
      <c r="AF129" s="916">
        <v>1.5</v>
      </c>
      <c r="AG129" s="916">
        <v>8.9</v>
      </c>
      <c r="AH129" s="916">
        <v>7.5</v>
      </c>
      <c r="AI129" s="916">
        <v>7.66</v>
      </c>
      <c r="AJ129" s="916">
        <v>4.7</v>
      </c>
      <c r="AK129" s="916">
        <v>-10</v>
      </c>
      <c r="AL129" s="928">
        <v>1240</v>
      </c>
      <c r="AM129" s="922">
        <v>2.5</v>
      </c>
      <c r="AN129" s="916">
        <v>1.17</v>
      </c>
      <c r="AO129" s="802">
        <f t="shared" si="25"/>
        <v>-2.5336103037434903</v>
      </c>
      <c r="AP129" s="803">
        <f t="shared" si="26"/>
        <v>15.430515256794628</v>
      </c>
      <c r="AQ129" s="936">
        <f t="shared" si="27"/>
        <v>9.4352946129602877</v>
      </c>
      <c r="AR129" s="702">
        <f>INDEX(Historical!$C$7:$C$1437,MATCH(B129,Historical!$B$7:$B$1446,0))*IF(AH129="n/a",1.03,IF(AH129&lt;0,1.01,IF(AH129&gt;10,1.1,(1+AH129/100))))</f>
        <v>0.82774999999999999</v>
      </c>
      <c r="AS129" s="935">
        <f t="shared" si="28"/>
        <v>0.89115564999999997</v>
      </c>
      <c r="AT129" s="935">
        <f t="shared" si="34"/>
        <v>0.90006720649999994</v>
      </c>
      <c r="AU129" s="935">
        <f t="shared" si="34"/>
        <v>0.90906787856499993</v>
      </c>
      <c r="AV129" s="935">
        <f t="shared" si="34"/>
        <v>0.91815855735064988</v>
      </c>
      <c r="AW129" s="702">
        <f t="shared" si="29"/>
        <v>4.4461992924156499</v>
      </c>
      <c r="AX129" s="810">
        <f t="shared" si="30"/>
        <v>11.098849956104967</v>
      </c>
      <c r="AY129" s="991">
        <v>1.08</v>
      </c>
      <c r="AZ129" s="922">
        <v>12.85</v>
      </c>
      <c r="BA129" s="922">
        <v>-34.599999999999994</v>
      </c>
      <c r="BB129" s="922">
        <v>3.6700000000000004</v>
      </c>
      <c r="BC129" s="922">
        <v>-10.01</v>
      </c>
      <c r="BE129" s="664">
        <v>1996</v>
      </c>
      <c r="BF129" s="946" t="e">
        <f>#VALUE!</f>
        <v>#VALUE!</v>
      </c>
      <c r="BG129" s="931">
        <v>3.1</v>
      </c>
    </row>
    <row r="130" spans="1:59" ht="11.25" customHeight="1" x14ac:dyDescent="0.2">
      <c r="A130" s="609" t="s">
        <v>683</v>
      </c>
      <c r="B130" s="925" t="s">
        <v>684</v>
      </c>
      <c r="C130" s="988" t="s">
        <v>4224</v>
      </c>
      <c r="D130" s="988" t="s">
        <v>4360</v>
      </c>
      <c r="E130" s="792">
        <v>18</v>
      </c>
      <c r="F130" s="526">
        <v>180</v>
      </c>
      <c r="G130" s="526" t="s">
        <v>106</v>
      </c>
      <c r="H130" s="526" t="s">
        <v>106</v>
      </c>
      <c r="I130" s="924">
        <v>99.89</v>
      </c>
      <c r="J130" s="702">
        <f t="shared" si="18"/>
        <v>1.4616077685453999</v>
      </c>
      <c r="K130" s="927">
        <v>0.36499999999999999</v>
      </c>
      <c r="L130" s="639">
        <v>4</v>
      </c>
      <c r="M130" s="693">
        <f t="shared" si="19"/>
        <v>1.46</v>
      </c>
      <c r="N130" s="921" t="s">
        <v>798</v>
      </c>
      <c r="O130" s="795">
        <v>0.36449999999999999</v>
      </c>
      <c r="P130" s="915">
        <v>43516</v>
      </c>
      <c r="Q130" s="915">
        <v>43531</v>
      </c>
      <c r="R130" s="693">
        <f t="shared" si="20"/>
        <v>0.13717421124828544</v>
      </c>
      <c r="S130" s="759">
        <f>IF(INDEX(Historical!$D$7:$D$1437,MATCH(B130,Historical!$B$7:$B$1446,0))=0,"n/a",(INDEX(Historical!$C$7:$C$1437,MATCH(B130,Historical!$B$7:$B$1446,0))/INDEX(Historical!$D$7:$D$1437,MATCH(B130,Historical!$B$7:$B$1446,0))-1)*100)</f>
        <v>0.55286800276435066</v>
      </c>
      <c r="T130" s="759">
        <f>IF(INDEX(Historical!$F$7:$F$1430,MATCH(B130,Historical!$B$7:$B$1446,0))=0,"n/a",((INDEX(Historical!$C$7:$C$1437,MATCH(B130,Historical!$B$7:$B$1446,0))/INDEX(Historical!$F$7:$F$1430,MATCH(B130,Historical!$B$7:$B$1446,0)))^(1/3)-1)*100)</f>
        <v>0.53254072000277208</v>
      </c>
      <c r="U130" s="759">
        <f>IF(INDEX(Historical!$H$7:$H$1430,MATCH(B130,Historical!$B$7:$B$1446,0))=0,"n/a",((INDEX(Historical!$C$7:$C$1437,MATCH(B130,Historical!$B$7:$B$1446,0))/INDEX(Historical!$H$7:$H$1430,MATCH(B130,Historical!$B$7:$B$1446,0)))^(1/5)-1)*100)</f>
        <v>0.55908446688530677</v>
      </c>
      <c r="V130" s="759">
        <f>IF(INDEX(Historical!$O$7:$O$1430,MATCH(B130,Historical!$B$7:$B$1446,0))=0,"n/a",((INDEX(Historical!$C$7:$C$1437,MATCH(B130,Historical!$B$7:$B$1446,0))/INDEX(Historical!$O$7:$O$1430,MATCH(B130,Historical!$B$7:$B$1446,0)))^(1/10)-1)*100)</f>
        <v>0.92510433393966363</v>
      </c>
      <c r="W130" s="760">
        <f t="shared" si="21"/>
        <v>0.60434747344051565</v>
      </c>
      <c r="X130" s="761">
        <f t="shared" si="22"/>
        <v>1.4712749128560704E-2</v>
      </c>
      <c r="Y130" s="926"/>
      <c r="Z130" s="702">
        <f t="shared" si="23"/>
        <v>155.31914893617022</v>
      </c>
      <c r="AA130" s="935">
        <f t="shared" si="24"/>
        <v>106.26595744680851</v>
      </c>
      <c r="AB130" s="639">
        <v>3</v>
      </c>
      <c r="AC130" s="916">
        <v>0.94</v>
      </c>
      <c r="AD130" s="916">
        <v>8.7200000000000006</v>
      </c>
      <c r="AE130" s="916">
        <v>4.67</v>
      </c>
      <c r="AF130" s="916">
        <v>4.58</v>
      </c>
      <c r="AG130" s="916">
        <v>7.0000000000000009</v>
      </c>
      <c r="AH130" s="916">
        <v>327.09999999999997</v>
      </c>
      <c r="AI130" s="916">
        <v>4.0199999999999996</v>
      </c>
      <c r="AJ130" s="916">
        <v>38</v>
      </c>
      <c r="AK130" s="916">
        <v>12.13</v>
      </c>
      <c r="AL130" s="928">
        <v>23450</v>
      </c>
      <c r="AM130" s="922">
        <v>2.19</v>
      </c>
      <c r="AN130" s="916">
        <v>2.04</v>
      </c>
      <c r="AO130" s="802">
        <f t="shared" si="25"/>
        <v>-104.24526521137781</v>
      </c>
      <c r="AP130" s="803">
        <f t="shared" si="26"/>
        <v>2.0206922354307064</v>
      </c>
      <c r="AQ130" s="936">
        <f t="shared" si="27"/>
        <v>365.0916684346015</v>
      </c>
      <c r="AR130" s="702">
        <f>INDEX(Historical!$C$7:$C$1437,MATCH(B130,Historical!$B$7:$B$1446,0))*IF(AH130="n/a",1.03,IF(AH130&lt;0,1.01,IF(AH130&gt;10,1.1,(1+AH130/100))))</f>
        <v>1.6005000000000003</v>
      </c>
      <c r="AS130" s="935">
        <f t="shared" si="28"/>
        <v>1.6648401000000004</v>
      </c>
      <c r="AT130" s="935">
        <f t="shared" si="34"/>
        <v>1.8313241100000006</v>
      </c>
      <c r="AU130" s="935">
        <f t="shared" si="34"/>
        <v>2.0144565210000009</v>
      </c>
      <c r="AV130" s="935">
        <f t="shared" si="34"/>
        <v>2.2159021731000013</v>
      </c>
      <c r="AW130" s="702">
        <f t="shared" si="29"/>
        <v>9.3270229041000032</v>
      </c>
      <c r="AX130" s="810">
        <f t="shared" si="30"/>
        <v>9.3372939274201645</v>
      </c>
      <c r="AY130" s="991">
        <v>1.26</v>
      </c>
      <c r="AZ130" s="922">
        <v>64.56</v>
      </c>
      <c r="BA130" s="922">
        <v>-4.1399999999999997</v>
      </c>
      <c r="BB130" s="922">
        <v>11.14</v>
      </c>
      <c r="BC130" s="922">
        <v>22.38</v>
      </c>
      <c r="BE130" s="664">
        <v>2002</v>
      </c>
      <c r="BF130" s="946" t="e">
        <f>#VALUE!</f>
        <v>#VALUE!</v>
      </c>
      <c r="BG130" s="931">
        <v>2</v>
      </c>
    </row>
    <row r="131" spans="1:59" ht="11.25" customHeight="1" x14ac:dyDescent="0.2">
      <c r="A131" s="609" t="s">
        <v>679</v>
      </c>
      <c r="B131" s="925" t="s">
        <v>680</v>
      </c>
      <c r="C131" s="988" t="s">
        <v>154</v>
      </c>
      <c r="D131" s="988" t="s">
        <v>4355</v>
      </c>
      <c r="E131" s="792">
        <v>11</v>
      </c>
      <c r="F131" s="526">
        <v>311</v>
      </c>
      <c r="G131" s="526" t="s">
        <v>115</v>
      </c>
      <c r="H131" s="526" t="s">
        <v>115</v>
      </c>
      <c r="I131" s="924">
        <v>119.25</v>
      </c>
      <c r="J131" s="702">
        <f t="shared" si="18"/>
        <v>1.3081761006289307</v>
      </c>
      <c r="K131" s="927">
        <v>0.39</v>
      </c>
      <c r="L131" s="639">
        <v>4</v>
      </c>
      <c r="M131" s="693">
        <f t="shared" si="19"/>
        <v>1.56</v>
      </c>
      <c r="N131" s="921" t="s">
        <v>164</v>
      </c>
      <c r="O131" s="795">
        <v>0.34</v>
      </c>
      <c r="P131" s="915">
        <v>43343</v>
      </c>
      <c r="Q131" s="915">
        <v>43374</v>
      </c>
      <c r="R131" s="693">
        <f t="shared" si="20"/>
        <v>14.705882352941172</v>
      </c>
      <c r="S131" s="759">
        <f>IF(INDEX(Historical!$D$7:$D$1437,MATCH(B131,Historical!$B$7:$B$1446,0))=0,"n/a",(INDEX(Historical!$C$7:$C$1437,MATCH(B131,Historical!$B$7:$B$1446,0))/INDEX(Historical!$D$7:$D$1437,MATCH(B131,Historical!$B$7:$B$1446,0))-1)*100)</f>
        <v>19.491525423728785</v>
      </c>
      <c r="T131" s="759">
        <f>IF(INDEX(Historical!$F$7:$F$1430,MATCH(B131,Historical!$B$7:$B$1446,0))=0,"n/a",((INDEX(Historical!$C$7:$C$1437,MATCH(B131,Historical!$B$7:$B$1446,0))/INDEX(Historical!$F$7:$F$1430,MATCH(B131,Historical!$B$7:$B$1446,0)))^(1/3)-1)*100)</f>
        <v>10.678158464107224</v>
      </c>
      <c r="U131" s="759">
        <f>IF(INDEX(Historical!$H$7:$H$1430,MATCH(B131,Historical!$B$7:$B$1446,0))=0,"n/a",((INDEX(Historical!$C$7:$C$1437,MATCH(B131,Historical!$B$7:$B$1446,0))/INDEX(Historical!$H$7:$H$1430,MATCH(B131,Historical!$B$7:$B$1446,0)))^(1/5)-1)*100)</f>
        <v>9.8872457196067742</v>
      </c>
      <c r="V131" s="759">
        <f>IF(INDEX(Historical!$O$7:$O$1430,MATCH(B131,Historical!$B$7:$B$1446,0))=0,"n/a",((INDEX(Historical!$C$7:$C$1437,MATCH(B131,Historical!$B$7:$B$1446,0))/INDEX(Historical!$O$7:$O$1430,MATCH(B131,Historical!$B$7:$B$1446,0)))^(1/10)-1)*100)</f>
        <v>12.87479699002767</v>
      </c>
      <c r="W131" s="760">
        <f t="shared" si="21"/>
        <v>0.76795352402566497</v>
      </c>
      <c r="X131" s="761" t="str">
        <f t="shared" si="22"/>
        <v>n/a</v>
      </c>
      <c r="Y131" s="716"/>
      <c r="Z131" s="702" t="str">
        <f t="shared" si="23"/>
        <v>n/a</v>
      </c>
      <c r="AA131" s="935" t="str">
        <f t="shared" si="24"/>
        <v>n/a</v>
      </c>
      <c r="AB131" s="639">
        <v>3</v>
      </c>
      <c r="AC131" s="916">
        <v>-1.63</v>
      </c>
      <c r="AD131" s="916" t="s">
        <v>137</v>
      </c>
      <c r="AE131" s="916">
        <v>0.11</v>
      </c>
      <c r="AF131" s="916">
        <v>2.52</v>
      </c>
      <c r="AG131" s="916">
        <v>-3.4000000000000004</v>
      </c>
      <c r="AH131" s="916">
        <v>-116.5</v>
      </c>
      <c r="AI131" s="916">
        <v>4.42</v>
      </c>
      <c r="AJ131" s="916">
        <v>-21.8</v>
      </c>
      <c r="AK131" s="916">
        <v>6</v>
      </c>
      <c r="AL131" s="928">
        <v>23130</v>
      </c>
      <c r="AM131" s="922">
        <v>0.28999999999999998</v>
      </c>
      <c r="AN131" s="916">
        <v>1.07</v>
      </c>
      <c r="AO131" s="802" t="str">
        <f t="shared" si="25"/>
        <v>n/a</v>
      </c>
      <c r="AP131" s="803">
        <f t="shared" si="26"/>
        <v>11.195421820235705</v>
      </c>
      <c r="AQ131" s="936" t="str">
        <f t="shared" si="27"/>
        <v>n/a</v>
      </c>
      <c r="AR131" s="702">
        <f>INDEX(Historical!$C$7:$C$1437,MATCH(B131,Historical!$B$7:$B$1446,0))*IF(AH131="n/a",1.03,IF(AH131&lt;0,1.01,IF(AH131&gt;10,1.1,(1+AH131/100))))</f>
        <v>1.4240999999999999</v>
      </c>
      <c r="AS131" s="935">
        <f t="shared" si="28"/>
        <v>1.4870452199999999</v>
      </c>
      <c r="AT131" s="935">
        <f t="shared" si="34"/>
        <v>1.5762679332</v>
      </c>
      <c r="AU131" s="935">
        <f t="shared" si="34"/>
        <v>1.670844009192</v>
      </c>
      <c r="AV131" s="935">
        <f t="shared" si="34"/>
        <v>1.77109464974352</v>
      </c>
      <c r="AW131" s="702">
        <f t="shared" si="29"/>
        <v>7.9293518121355202</v>
      </c>
      <c r="AX131" s="810">
        <f t="shared" si="30"/>
        <v>6.6493516244323025</v>
      </c>
      <c r="AY131" s="991">
        <v>1.21</v>
      </c>
      <c r="AZ131" s="922">
        <v>12.379999999999999</v>
      </c>
      <c r="BA131" s="922">
        <v>-25.86</v>
      </c>
      <c r="BB131" s="922">
        <v>0</v>
      </c>
      <c r="BC131" s="922">
        <v>-4.4400000000000004</v>
      </c>
      <c r="BE131" s="664">
        <v>2008</v>
      </c>
      <c r="BF131" s="946" t="e">
        <f>#VALUE!</f>
        <v>#VALUE!</v>
      </c>
      <c r="BG131" s="931">
        <v>-0.5</v>
      </c>
    </row>
    <row r="132" spans="1:59" s="838" customFormat="1" ht="11.25" customHeight="1" x14ac:dyDescent="0.2">
      <c r="A132" s="697" t="s">
        <v>1488</v>
      </c>
      <c r="B132" s="846" t="s">
        <v>1489</v>
      </c>
      <c r="C132" s="988" t="s">
        <v>108</v>
      </c>
      <c r="D132" s="988" t="s">
        <v>4369</v>
      </c>
      <c r="E132" s="818">
        <v>10</v>
      </c>
      <c r="F132" s="526">
        <v>341</v>
      </c>
      <c r="G132" s="1171" t="s">
        <v>106</v>
      </c>
      <c r="H132" s="1171" t="s">
        <v>106</v>
      </c>
      <c r="I132" s="819">
        <v>196.62</v>
      </c>
      <c r="J132" s="820">
        <f t="shared" si="18"/>
        <v>1.0171905197843556</v>
      </c>
      <c r="K132" s="821">
        <v>0.5</v>
      </c>
      <c r="L132" s="822">
        <v>4</v>
      </c>
      <c r="M132" s="823">
        <f t="shared" si="19"/>
        <v>2</v>
      </c>
      <c r="N132" s="824" t="s">
        <v>111</v>
      </c>
      <c r="O132" s="825">
        <v>0.44</v>
      </c>
      <c r="P132" s="826">
        <v>43518</v>
      </c>
      <c r="Q132" s="826">
        <v>43542</v>
      </c>
      <c r="R132" s="823">
        <f t="shared" si="20"/>
        <v>13.636363636363635</v>
      </c>
      <c r="S132" s="759">
        <f>IF(INDEX(Historical!$D$7:$D$1437,MATCH(B132,Historical!$B$7:$B$1446,0))=0,"n/a",(INDEX(Historical!$C$7:$C$1437,MATCH(B132,Historical!$B$7:$B$1446,0))/INDEX(Historical!$D$7:$D$1437,MATCH(B132,Historical!$B$7:$B$1446,0))-1)*100)</f>
        <v>15.789473684210531</v>
      </c>
      <c r="T132" s="759">
        <f>IF(INDEX(Historical!$F$7:$F$1430,MATCH(B132,Historical!$B$7:$B$1446,0))=0,"n/a",((INDEX(Historical!$C$7:$C$1437,MATCH(B132,Historical!$B$7:$B$1446,0))/INDEX(Historical!$F$7:$F$1430,MATCH(B132,Historical!$B$7:$B$1446,0)))^(1/3)-1)*100)</f>
        <v>8.9744250818549531</v>
      </c>
      <c r="U132" s="759">
        <f>IF(INDEX(Historical!$H$7:$H$1430,MATCH(B132,Historical!$B$7:$B$1446,0))=0,"n/a",((INDEX(Historical!$C$7:$C$1437,MATCH(B132,Historical!$B$7:$B$1446,0))/INDEX(Historical!$H$7:$H$1430,MATCH(B132,Historical!$B$7:$B$1446,0)))^(1/5)-1)*100)</f>
        <v>14.354703364926591</v>
      </c>
      <c r="V132" s="759">
        <f>IF(INDEX(Historical!$O$7:$O$1430,MATCH(B132,Historical!$B$7:$B$1446,0))=0,"n/a",((INDEX(Historical!$C$7:$C$1437,MATCH(B132,Historical!$B$7:$B$1446,0))/INDEX(Historical!$O$7:$O$1430,MATCH(B132,Historical!$B$7:$B$1446,0)))^(1/10)-1)*100)</f>
        <v>15.969895987933814</v>
      </c>
      <c r="W132" s="827">
        <f t="shared" si="21"/>
        <v>0.89886016638883592</v>
      </c>
      <c r="X132" s="828">
        <f t="shared" si="22"/>
        <v>1.1670490540590723</v>
      </c>
      <c r="Y132" s="829"/>
      <c r="Z132" s="820">
        <f t="shared" si="23"/>
        <v>31.007751937984494</v>
      </c>
      <c r="AA132" s="830">
        <f t="shared" si="24"/>
        <v>30.483720930232558</v>
      </c>
      <c r="AB132" s="822">
        <v>12</v>
      </c>
      <c r="AC132" s="831">
        <v>6.45</v>
      </c>
      <c r="AD132" s="831">
        <v>2.48</v>
      </c>
      <c r="AE132" s="831">
        <v>8.23</v>
      </c>
      <c r="AF132" s="831">
        <v>81.92</v>
      </c>
      <c r="AG132" s="848">
        <v>333.1</v>
      </c>
      <c r="AH132" s="831">
        <v>0.2</v>
      </c>
      <c r="AI132" s="831">
        <v>10.54</v>
      </c>
      <c r="AJ132" s="831">
        <v>12.3</v>
      </c>
      <c r="AK132" s="831">
        <v>12.3</v>
      </c>
      <c r="AL132" s="832">
        <v>36680</v>
      </c>
      <c r="AM132" s="997">
        <v>0.4</v>
      </c>
      <c r="AN132" s="831">
        <v>12.34</v>
      </c>
      <c r="AO132" s="834">
        <f t="shared" si="25"/>
        <v>-15.111827045521611</v>
      </c>
      <c r="AP132" s="835">
        <f t="shared" si="26"/>
        <v>15.371893884710946</v>
      </c>
      <c r="AQ132" s="836">
        <f t="shared" si="27"/>
        <v>953.50766882293442</v>
      </c>
      <c r="AR132" s="702">
        <f>INDEX(Historical!$C$7:$C$1437,MATCH(B132,Historical!$B$7:$B$1446,0))*IF(AH132="n/a",1.03,IF(AH132&lt;0,1.01,IF(AH132&gt;10,1.1,(1+AH132/100))))</f>
        <v>1.76352</v>
      </c>
      <c r="AS132" s="830">
        <f t="shared" si="28"/>
        <v>1.939872</v>
      </c>
      <c r="AT132" s="830">
        <f t="shared" si="34"/>
        <v>2.1338592000000003</v>
      </c>
      <c r="AU132" s="830">
        <f t="shared" si="34"/>
        <v>2.3472451200000006</v>
      </c>
      <c r="AV132" s="830">
        <f t="shared" si="34"/>
        <v>2.5819696320000007</v>
      </c>
      <c r="AW132" s="820">
        <f t="shared" si="29"/>
        <v>10.766465952000001</v>
      </c>
      <c r="AX132" s="837">
        <f t="shared" si="30"/>
        <v>5.4757735489777239</v>
      </c>
      <c r="AY132" s="992">
        <v>1.28</v>
      </c>
      <c r="AZ132" s="833">
        <v>52.11</v>
      </c>
      <c r="BA132" s="833">
        <v>0.13</v>
      </c>
      <c r="BB132" s="833">
        <v>9.24</v>
      </c>
      <c r="BC132" s="833">
        <v>18.57</v>
      </c>
      <c r="BD132" s="961"/>
      <c r="BE132" s="664">
        <v>2010</v>
      </c>
      <c r="BF132" s="946" t="e">
        <f>#VALUE!</f>
        <v>#VALUE!</v>
      </c>
      <c r="BG132" s="893">
        <v>12.1</v>
      </c>
    </row>
    <row r="133" spans="1:59" ht="11.25" customHeight="1" x14ac:dyDescent="0.2">
      <c r="A133" s="537" t="s">
        <v>1456</v>
      </c>
      <c r="B133" s="925" t="s">
        <v>1457</v>
      </c>
      <c r="C133" s="988" t="s">
        <v>108</v>
      </c>
      <c r="D133" s="988" t="s">
        <v>4369</v>
      </c>
      <c r="E133" s="792">
        <v>11</v>
      </c>
      <c r="F133" s="526">
        <v>315</v>
      </c>
      <c r="G133" s="526" t="s">
        <v>106</v>
      </c>
      <c r="H133" s="526" t="s">
        <v>106</v>
      </c>
      <c r="I133" s="924">
        <v>278.33</v>
      </c>
      <c r="J133" s="702">
        <f t="shared" si="18"/>
        <v>0.73294290949592211</v>
      </c>
      <c r="K133" s="927">
        <v>0.51</v>
      </c>
      <c r="L133" s="639">
        <v>4</v>
      </c>
      <c r="M133" s="693">
        <f t="shared" si="19"/>
        <v>2.04</v>
      </c>
      <c r="N133" s="921" t="s">
        <v>517</v>
      </c>
      <c r="O133" s="795">
        <v>0.42</v>
      </c>
      <c r="P133" s="915">
        <v>43508</v>
      </c>
      <c r="Q133" s="915">
        <v>43523</v>
      </c>
      <c r="R133" s="693">
        <f t="shared" si="20"/>
        <v>21.428571428571434</v>
      </c>
      <c r="S133" s="759">
        <f>IF(INDEX(Historical!$D$7:$D$1437,MATCH(B133,Historical!$B$7:$B$1446,0))=0,"n/a",(INDEX(Historical!$C$7:$C$1437,MATCH(B133,Historical!$B$7:$B$1446,0))/INDEX(Historical!$D$7:$D$1437,MATCH(B133,Historical!$B$7:$B$1446,0))-1)*100)</f>
        <v>27.27272727272727</v>
      </c>
      <c r="T133" s="759">
        <f>IF(INDEX(Historical!$F$7:$F$1430,MATCH(B133,Historical!$B$7:$B$1446,0))=0,"n/a",((INDEX(Historical!$C$7:$C$1437,MATCH(B133,Historical!$B$7:$B$1446,0))/INDEX(Historical!$F$7:$F$1430,MATCH(B133,Historical!$B$7:$B$1446,0)))^(1/3)-1)*100)</f>
        <v>28.057916498749425</v>
      </c>
      <c r="U133" s="759">
        <f>IF(INDEX(Historical!$H$7:$H$1430,MATCH(B133,Historical!$B$7:$B$1446,0))=0,"n/a",((INDEX(Historical!$C$7:$C$1437,MATCH(B133,Historical!$B$7:$B$1446,0))/INDEX(Historical!$H$7:$H$1430,MATCH(B133,Historical!$B$7:$B$1446,0)))^(1/5)-1)*100)</f>
        <v>26.433216777748171</v>
      </c>
      <c r="V133" s="759" t="str">
        <f>IF(INDEX(Historical!$O$7:$O$1430,MATCH(B133,Historical!$B$7:$B$1446,0))=0,"n/a",((INDEX(Historical!$C$7:$C$1437,MATCH(B133,Historical!$B$7:$B$1446,0))/INDEX(Historical!$O$7:$O$1430,MATCH(B133,Historical!$B$7:$B$1446,0)))^(1/10)-1)*100)</f>
        <v>n/a</v>
      </c>
      <c r="W133" s="760" t="str">
        <f t="shared" si="21"/>
        <v>n/a</v>
      </c>
      <c r="X133" s="761">
        <f t="shared" si="22"/>
        <v>1.3021289053077916</v>
      </c>
      <c r="Y133" s="925"/>
      <c r="Z133" s="702">
        <f t="shared" si="23"/>
        <v>43.589743589743598</v>
      </c>
      <c r="AA133" s="935">
        <f t="shared" si="24"/>
        <v>59.472222222222221</v>
      </c>
      <c r="AB133" s="639">
        <v>12</v>
      </c>
      <c r="AC133" s="916">
        <v>4.68</v>
      </c>
      <c r="AD133" s="916">
        <v>4.58</v>
      </c>
      <c r="AE133" s="916">
        <v>23.18</v>
      </c>
      <c r="AF133" s="916">
        <v>16.329999999999998</v>
      </c>
      <c r="AG133" s="916">
        <v>29.9</v>
      </c>
      <c r="AH133" s="916">
        <v>8.4</v>
      </c>
      <c r="AI133" s="916">
        <v>15.479999999999999</v>
      </c>
      <c r="AJ133" s="916">
        <v>20.3</v>
      </c>
      <c r="AK133" s="916">
        <v>13</v>
      </c>
      <c r="AL133" s="928">
        <v>10320</v>
      </c>
      <c r="AM133" s="922">
        <v>3.4000000000000004</v>
      </c>
      <c r="AN133" s="916">
        <v>0</v>
      </c>
      <c r="AO133" s="802">
        <f t="shared" si="25"/>
        <v>-32.306062534978125</v>
      </c>
      <c r="AP133" s="803">
        <f t="shared" si="26"/>
        <v>27.166159687244093</v>
      </c>
      <c r="AQ133" s="936">
        <f t="shared" si="27"/>
        <v>556.99023800929194</v>
      </c>
      <c r="AR133" s="702">
        <f>INDEX(Historical!$C$7:$C$1437,MATCH(B133,Historical!$B$7:$B$1446,0))*IF(AH133="n/a",1.03,IF(AH133&lt;0,1.01,IF(AH133&gt;10,1.1,(1+AH133/100))))</f>
        <v>1.8211200000000001</v>
      </c>
      <c r="AS133" s="935">
        <f t="shared" si="28"/>
        <v>2.0032320000000001</v>
      </c>
      <c r="AT133" s="935">
        <f t="shared" si="34"/>
        <v>2.2035552000000003</v>
      </c>
      <c r="AU133" s="935">
        <f t="shared" si="34"/>
        <v>2.4239107200000003</v>
      </c>
      <c r="AV133" s="935">
        <f t="shared" si="34"/>
        <v>2.6663017920000005</v>
      </c>
      <c r="AW133" s="702">
        <f t="shared" si="29"/>
        <v>11.118119712</v>
      </c>
      <c r="AX133" s="810">
        <f t="shared" si="30"/>
        <v>3.9945818675672768</v>
      </c>
      <c r="AY133" s="991">
        <v>0.2</v>
      </c>
      <c r="AZ133" s="922">
        <v>61.739999999999995</v>
      </c>
      <c r="BA133" s="922">
        <v>0.09</v>
      </c>
      <c r="BB133" s="922">
        <v>13.270000000000001</v>
      </c>
      <c r="BC133" s="922">
        <v>30.25</v>
      </c>
      <c r="BE133" s="664">
        <v>2009</v>
      </c>
      <c r="BF133" s="946" t="e">
        <f>#VALUE!</f>
        <v>#VALUE!</v>
      </c>
      <c r="BG133" s="931">
        <v>26</v>
      </c>
    </row>
    <row r="134" spans="1:59" ht="11.25" customHeight="1" x14ac:dyDescent="0.2">
      <c r="A134" s="537" t="s">
        <v>673</v>
      </c>
      <c r="B134" s="925" t="s">
        <v>674</v>
      </c>
      <c r="C134" s="988" t="s">
        <v>179</v>
      </c>
      <c r="D134" s="988" t="s">
        <v>4371</v>
      </c>
      <c r="E134" s="792">
        <v>19</v>
      </c>
      <c r="F134" s="526">
        <v>175</v>
      </c>
      <c r="G134" s="526" t="s">
        <v>106</v>
      </c>
      <c r="H134" s="526" t="s">
        <v>106</v>
      </c>
      <c r="I134" s="924">
        <v>62.01</v>
      </c>
      <c r="J134" s="702">
        <f t="shared" si="18"/>
        <v>6.4828253507498781</v>
      </c>
      <c r="K134" s="933">
        <v>1.0049999999999999</v>
      </c>
      <c r="L134" s="639">
        <v>4</v>
      </c>
      <c r="M134" s="693">
        <f t="shared" si="19"/>
        <v>4.0199999999999996</v>
      </c>
      <c r="N134" s="921" t="s">
        <v>107</v>
      </c>
      <c r="O134" s="796">
        <v>0.99750000000000005</v>
      </c>
      <c r="P134" s="915">
        <v>43592</v>
      </c>
      <c r="Q134" s="915">
        <v>43600</v>
      </c>
      <c r="R134" s="693">
        <f t="shared" si="20"/>
        <v>0.75187969924810416</v>
      </c>
      <c r="S134" s="759">
        <f>IF(INDEX(Historical!$D$7:$D$1437,MATCH(B134,Historical!$B$7:$B$1446,0))=0,"n/a",(INDEX(Historical!$C$7:$C$1437,MATCH(B134,Historical!$B$7:$B$1446,0))/INDEX(Historical!$D$7:$D$1437,MATCH(B134,Historical!$B$7:$B$1446,0))-1)*100)</f>
        <v>7.6650106458481249</v>
      </c>
      <c r="T134" s="759">
        <f>IF(INDEX(Historical!$F$7:$F$1430,MATCH(B134,Historical!$B$7:$B$1446,0))=0,"n/a",((INDEX(Historical!$C$7:$C$1437,MATCH(B134,Historical!$B$7:$B$1446,0))/INDEX(Historical!$F$7:$F$1430,MATCH(B134,Historical!$B$7:$B$1446,0)))^(1/3)-1)*100)</f>
        <v>9.1680811549087693</v>
      </c>
      <c r="U134" s="759">
        <f>IF(INDEX(Historical!$H$7:$H$1430,MATCH(B134,Historical!$B$7:$B$1446,0))=0,"n/a",((INDEX(Historical!$C$7:$C$1437,MATCH(B134,Historical!$B$7:$B$1446,0))/INDEX(Historical!$H$7:$H$1430,MATCH(B134,Historical!$B$7:$B$1446,0)))^(1/5)-1)*100)</f>
        <v>12.575717597746516</v>
      </c>
      <c r="V134" s="759">
        <f>IF(INDEX(Historical!$O$7:$O$1430,MATCH(B134,Historical!$B$7:$B$1446,0))=0,"n/a",((INDEX(Historical!$C$7:$C$1437,MATCH(B134,Historical!$B$7:$B$1446,0))/INDEX(Historical!$O$7:$O$1430,MATCH(B134,Historical!$B$7:$B$1446,0)))^(1/10)-1)*100)</f>
        <v>10.791577584678326</v>
      </c>
      <c r="W134" s="760">
        <f t="shared" si="21"/>
        <v>1.1653270802223836</v>
      </c>
      <c r="X134" s="761">
        <f t="shared" si="22"/>
        <v>0.70255405574002894</v>
      </c>
      <c r="Y134" s="926"/>
      <c r="Z134" s="702">
        <f t="shared" si="23"/>
        <v>68.835616438356169</v>
      </c>
      <c r="AA134" s="935">
        <f t="shared" si="24"/>
        <v>10.618150684931507</v>
      </c>
      <c r="AB134" s="639">
        <v>12</v>
      </c>
      <c r="AC134" s="916">
        <v>5.84</v>
      </c>
      <c r="AD134" s="916">
        <v>1.88</v>
      </c>
      <c r="AE134" s="916">
        <v>5.01</v>
      </c>
      <c r="AF134" s="916">
        <v>5.36</v>
      </c>
      <c r="AG134" s="916">
        <v>56.3</v>
      </c>
      <c r="AH134" s="916">
        <v>53.2</v>
      </c>
      <c r="AI134" s="916">
        <v>9.48</v>
      </c>
      <c r="AJ134" s="916">
        <v>17.899999999999999</v>
      </c>
      <c r="AK134" s="916">
        <v>5.66</v>
      </c>
      <c r="AL134" s="928">
        <v>14160</v>
      </c>
      <c r="AM134" s="922">
        <v>0.3</v>
      </c>
      <c r="AN134" s="916">
        <v>1.62</v>
      </c>
      <c r="AO134" s="802">
        <f t="shared" si="25"/>
        <v>8.4403922635648883</v>
      </c>
      <c r="AP134" s="803">
        <f t="shared" si="26"/>
        <v>19.058542948496395</v>
      </c>
      <c r="AQ134" s="936">
        <f t="shared" si="27"/>
        <v>59.043373079634918</v>
      </c>
      <c r="AR134" s="702">
        <f>INDEX(Historical!$C$7:$C$1437,MATCH(B134,Historical!$B$7:$B$1446,0))*IF(AH134="n/a",1.03,IF(AH134&lt;0,1.01,IF(AH134&gt;10,1.1,(1+AH134/100))))</f>
        <v>4.1717500000000003</v>
      </c>
      <c r="AS134" s="935">
        <f t="shared" si="28"/>
        <v>4.5672319000000003</v>
      </c>
      <c r="AT134" s="935">
        <f t="shared" si="34"/>
        <v>4.8257372255400002</v>
      </c>
      <c r="AU134" s="935">
        <f t="shared" si="34"/>
        <v>5.0988739525055644</v>
      </c>
      <c r="AV134" s="935">
        <f t="shared" si="34"/>
        <v>5.3874702182173797</v>
      </c>
      <c r="AW134" s="702">
        <f t="shared" si="29"/>
        <v>24.051063296262946</v>
      </c>
      <c r="AX134" s="810">
        <f t="shared" si="30"/>
        <v>38.78578180335905</v>
      </c>
      <c r="AY134" s="991">
        <v>0.82</v>
      </c>
      <c r="AZ134" s="922">
        <v>14.299999999999999</v>
      </c>
      <c r="BA134" s="922">
        <v>-14.940000000000001</v>
      </c>
      <c r="BB134" s="922">
        <v>1.6500000000000001</v>
      </c>
      <c r="BC134" s="922">
        <v>-2.44</v>
      </c>
      <c r="BE134" s="664">
        <v>2001</v>
      </c>
      <c r="BF134" s="946" t="e">
        <f>#VALUE!</f>
        <v>#VALUE!</v>
      </c>
      <c r="BG134" s="931">
        <v>17.599999999999998</v>
      </c>
    </row>
    <row r="135" spans="1:59" ht="11.25" customHeight="1" x14ac:dyDescent="0.2">
      <c r="A135" s="609" t="s">
        <v>4159</v>
      </c>
      <c r="B135" s="925" t="s">
        <v>689</v>
      </c>
      <c r="C135" s="988" t="s">
        <v>247</v>
      </c>
      <c r="D135" s="988" t="s">
        <v>4351</v>
      </c>
      <c r="E135" s="792">
        <v>14</v>
      </c>
      <c r="F135" s="526">
        <v>265</v>
      </c>
      <c r="G135" s="526" t="s">
        <v>106</v>
      </c>
      <c r="H135" s="526" t="s">
        <v>106</v>
      </c>
      <c r="I135" s="924">
        <v>83.83</v>
      </c>
      <c r="J135" s="702">
        <f t="shared" ref="J135:J198" si="35">(M135/I135)*100</f>
        <v>0.95431229869974954</v>
      </c>
      <c r="K135" s="927">
        <v>0.2</v>
      </c>
      <c r="L135" s="639">
        <v>4</v>
      </c>
      <c r="M135" s="693">
        <f t="shared" ref="M135:M198" si="36">K135*L135</f>
        <v>0.8</v>
      </c>
      <c r="N135" s="921" t="s">
        <v>111</v>
      </c>
      <c r="O135" s="795">
        <v>0.18</v>
      </c>
      <c r="P135" s="658">
        <v>43252</v>
      </c>
      <c r="Q135" s="658">
        <v>43265</v>
      </c>
      <c r="R135" s="693">
        <f t="shared" ref="R135:R198" si="37">(K135-O135)/O135*100</f>
        <v>11.111111111111121</v>
      </c>
      <c r="S135" s="759">
        <f>IF(INDEX(Historical!$D$7:$D$1437,MATCH(B135,Historical!$B$7:$B$1446,0))=0,"n/a",(INDEX(Historical!$C$7:$C$1437,MATCH(B135,Historical!$B$7:$B$1446,0))/INDEX(Historical!$D$7:$D$1437,MATCH(B135,Historical!$B$7:$B$1446,0))-1)*100)</f>
        <v>9.8591549295774517</v>
      </c>
      <c r="T135" s="759">
        <f>IF(INDEX(Historical!$F$7:$F$1430,MATCH(B135,Historical!$B$7:$B$1446,0))=0,"n/a",((INDEX(Historical!$C$7:$C$1437,MATCH(B135,Historical!$B$7:$B$1446,0))/INDEX(Historical!$F$7:$F$1430,MATCH(B135,Historical!$B$7:$B$1446,0)))^(1/3)-1)*100)</f>
        <v>10.37961367337601</v>
      </c>
      <c r="U135" s="759">
        <f>IF(INDEX(Historical!$H$7:$H$1430,MATCH(B135,Historical!$B$7:$B$1446,0))=0,"n/a",((INDEX(Historical!$C$7:$C$1437,MATCH(B135,Historical!$B$7:$B$1446,0))/INDEX(Historical!$H$7:$H$1430,MATCH(B135,Historical!$B$7:$B$1446,0)))^(1/5)-1)*100)</f>
        <v>12.648452347095173</v>
      </c>
      <c r="V135" s="759">
        <f>IF(INDEX(Historical!$O$7:$O$1430,MATCH(B135,Historical!$B$7:$B$1446,0))=0,"n/a",((INDEX(Historical!$C$7:$C$1437,MATCH(B135,Historical!$B$7:$B$1446,0))/INDEX(Historical!$O$7:$O$1430,MATCH(B135,Historical!$B$7:$B$1446,0)))^(1/10)-1)*100)</f>
        <v>17.164882683060824</v>
      </c>
      <c r="W135" s="760">
        <f t="shared" ref="W135:W198" si="38">IF(OR(U135&lt;=0,U135="n/a",V135&lt;=0,V135="n/a"),"n/a",U135/V135)</f>
        <v>0.73687962688945763</v>
      </c>
      <c r="X135" s="761">
        <f t="shared" ref="X135:X198" si="39">IF(OR(AJ135&lt;=0,AJ135="n/a",U135&lt;=0,U135="n/a"),"n/a",U135/AJ135)</f>
        <v>1.3455800369250184</v>
      </c>
      <c r="Y135" s="713"/>
      <c r="Z135" s="702">
        <f t="shared" ref="Z135:Z198" si="40">IF(OR(AC135&lt;0.01,AC135="n/a"),"n/a",M135/AC135*100)</f>
        <v>32.921810699588477</v>
      </c>
      <c r="AA135" s="935">
        <f t="shared" ref="AA135:AA198" si="41">IF(OR(AC135&lt;0.01,AC135="n/a"),"n/a",I135/AC135)</f>
        <v>34.497942386831269</v>
      </c>
      <c r="AB135" s="639">
        <v>3</v>
      </c>
      <c r="AC135" s="916">
        <v>2.4300000000000002</v>
      </c>
      <c r="AD135" s="916">
        <v>1.92</v>
      </c>
      <c r="AE135" s="916">
        <v>2.2799999999999998</v>
      </c>
      <c r="AF135" s="916">
        <v>4.04</v>
      </c>
      <c r="AG135" s="916">
        <v>12.2</v>
      </c>
      <c r="AH135" s="916">
        <v>11.600000000000001</v>
      </c>
      <c r="AI135" s="916">
        <v>10.96</v>
      </c>
      <c r="AJ135" s="916">
        <v>9.4</v>
      </c>
      <c r="AK135" s="916">
        <v>18</v>
      </c>
      <c r="AL135" s="928">
        <v>2730</v>
      </c>
      <c r="AM135" s="922">
        <v>2.2999999999999998</v>
      </c>
      <c r="AN135" s="916">
        <v>0.54</v>
      </c>
      <c r="AO135" s="802">
        <f t="shared" ref="AO135:AO198" si="42">IF(U135="n/a","n/a",IF(AA135&lt;0,"n/a",IF(AA135="n/a","n/a",J135+U135-AA135)))</f>
        <v>-20.895177741036349</v>
      </c>
      <c r="AP135" s="803">
        <f t="shared" ref="AP135:AP198" si="43">IF(U135="n/a","n/a",J135+U135)</f>
        <v>13.602764645794922</v>
      </c>
      <c r="AQ135" s="936">
        <f t="shared" ref="AQ135:AQ198" si="44">IF(OR(AC135&lt;0.01,AF135="n/a"),"n/a",(I135/SQRT(22.5*AC135*(I135/AF135))-1)*100)</f>
        <v>148.88345085182016</v>
      </c>
      <c r="AR135" s="702">
        <f>INDEX(Historical!$C$7:$C$1437,MATCH(B135,Historical!$B$7:$B$1446,0))*IF(AH135="n/a",1.03,IF(AH135&lt;0,1.01,IF(AH135&gt;10,1.1,(1+AH135/100))))</f>
        <v>0.8580000000000001</v>
      </c>
      <c r="AS135" s="935">
        <f t="shared" ref="AS135:AS198" si="45">IF($AI135="n/a",1.03*AR135,IF($AI135&lt;0,1.01*AR135,IF($AI135&gt;10,1.1*AR135,(1+$AI135/100)*AR135)))</f>
        <v>0.94380000000000019</v>
      </c>
      <c r="AT135" s="935">
        <f t="shared" si="34"/>
        <v>1.0381800000000003</v>
      </c>
      <c r="AU135" s="935">
        <f t="shared" si="34"/>
        <v>1.1419980000000005</v>
      </c>
      <c r="AV135" s="935">
        <f t="shared" si="34"/>
        <v>1.2561978000000007</v>
      </c>
      <c r="AW135" s="702">
        <f t="shared" ref="AW135:AW198" si="46">SUM(AR135:AV135)</f>
        <v>5.2381758000000023</v>
      </c>
      <c r="AX135" s="810">
        <f t="shared" ref="AX135:AX198" si="47">AW135/I135*100</f>
        <v>6.2485694858642518</v>
      </c>
      <c r="AY135" s="991">
        <v>0.75</v>
      </c>
      <c r="AZ135" s="922">
        <v>62.93</v>
      </c>
      <c r="BA135" s="922">
        <v>-6.5600000000000005</v>
      </c>
      <c r="BB135" s="922">
        <v>4.45</v>
      </c>
      <c r="BC135" s="922">
        <v>13.569999999999999</v>
      </c>
      <c r="BE135" s="664">
        <v>2005</v>
      </c>
      <c r="BF135" s="946" t="e">
        <f t="shared" ref="BF135" si="48">#VALUE!</f>
        <v>#VALUE!</v>
      </c>
      <c r="BG135" s="931">
        <v>6.4</v>
      </c>
    </row>
    <row r="136" spans="1:59" ht="11.25" customHeight="1" x14ac:dyDescent="0.2">
      <c r="A136" s="609" t="s">
        <v>685</v>
      </c>
      <c r="B136" s="925" t="s">
        <v>686</v>
      </c>
      <c r="C136" s="988" t="s">
        <v>4224</v>
      </c>
      <c r="D136" s="988" t="s">
        <v>4403</v>
      </c>
      <c r="E136" s="792">
        <v>17</v>
      </c>
      <c r="F136" s="526">
        <v>193</v>
      </c>
      <c r="G136" s="526" t="s">
        <v>37</v>
      </c>
      <c r="H136" s="526" t="s">
        <v>115</v>
      </c>
      <c r="I136" s="924">
        <v>130.6</v>
      </c>
      <c r="J136" s="702">
        <f t="shared" si="35"/>
        <v>1.4088820826952528</v>
      </c>
      <c r="K136" s="927">
        <v>0.46</v>
      </c>
      <c r="L136" s="639">
        <v>4</v>
      </c>
      <c r="M136" s="693">
        <f t="shared" si="36"/>
        <v>1.84</v>
      </c>
      <c r="N136" s="921" t="s">
        <v>136</v>
      </c>
      <c r="O136" s="795">
        <v>0.42</v>
      </c>
      <c r="P136" s="915">
        <v>43418</v>
      </c>
      <c r="Q136" s="915">
        <v>43447</v>
      </c>
      <c r="R136" s="693">
        <f t="shared" si="37"/>
        <v>9.5238095238095326</v>
      </c>
      <c r="S136" s="759">
        <f>IF(INDEX(Historical!$D$7:$D$1437,MATCH(B136,Historical!$B$7:$B$1446,0))=0,"n/a",(INDEX(Historical!$C$7:$C$1437,MATCH(B136,Historical!$B$7:$B$1446,0))/INDEX(Historical!$D$7:$D$1437,MATCH(B136,Historical!$B$7:$B$1446,0))-1)*100)</f>
        <v>8.1761006289308149</v>
      </c>
      <c r="T136" s="759">
        <f>IF(INDEX(Historical!$F$7:$F$1430,MATCH(B136,Historical!$B$7:$B$1446,0))=0,"n/a",((INDEX(Historical!$C$7:$C$1437,MATCH(B136,Historical!$B$7:$B$1446,0))/INDEX(Historical!$F$7:$F$1430,MATCH(B136,Historical!$B$7:$B$1446,0)))^(1/3)-1)*100)</f>
        <v>10.064241629820891</v>
      </c>
      <c r="U136" s="759">
        <f>IF(INDEX(Historical!$H$7:$H$1430,MATCH(B136,Historical!$B$7:$B$1446,0))=0,"n/a",((INDEX(Historical!$C$7:$C$1437,MATCH(B136,Historical!$B$7:$B$1446,0))/INDEX(Historical!$H$7:$H$1430,MATCH(B136,Historical!$B$7:$B$1446,0)))^(1/5)-1)*100)</f>
        <v>12.137622091418399</v>
      </c>
      <c r="V136" s="759">
        <f>IF(INDEX(Historical!$O$7:$O$1430,MATCH(B136,Historical!$B$7:$B$1446,0))=0,"n/a",((INDEX(Historical!$C$7:$C$1437,MATCH(B136,Historical!$B$7:$B$1446,0))/INDEX(Historical!$O$7:$O$1430,MATCH(B136,Historical!$B$7:$B$1446,0)))^(1/10)-1)*100)</f>
        <v>14.097745081381818</v>
      </c>
      <c r="W136" s="760">
        <f t="shared" si="38"/>
        <v>0.86096194968427575</v>
      </c>
      <c r="X136" s="761">
        <f t="shared" si="39"/>
        <v>1.4279555401668704</v>
      </c>
      <c r="Y136" s="925" t="s">
        <v>153</v>
      </c>
      <c r="Z136" s="702">
        <f t="shared" si="40"/>
        <v>40.979955456570153</v>
      </c>
      <c r="AA136" s="935">
        <f t="shared" si="41"/>
        <v>29.08685968819599</v>
      </c>
      <c r="AB136" s="639">
        <v>6</v>
      </c>
      <c r="AC136" s="916">
        <v>4.49</v>
      </c>
      <c r="AD136" s="916">
        <v>1.97</v>
      </c>
      <c r="AE136" s="916">
        <v>8.15</v>
      </c>
      <c r="AF136" s="916">
        <v>10.57</v>
      </c>
      <c r="AG136" s="916">
        <v>39.300000000000004</v>
      </c>
      <c r="AH136" s="916">
        <v>19.3</v>
      </c>
      <c r="AI136" s="916">
        <v>11.3</v>
      </c>
      <c r="AJ136" s="916">
        <v>8.5</v>
      </c>
      <c r="AK136" s="916">
        <v>14.799999999999999</v>
      </c>
      <c r="AL136" s="928">
        <v>996280</v>
      </c>
      <c r="AM136" s="922">
        <v>0.1</v>
      </c>
      <c r="AN136" s="916">
        <v>0.83</v>
      </c>
      <c r="AO136" s="802">
        <f t="shared" si="42"/>
        <v>-15.540355514082338</v>
      </c>
      <c r="AP136" s="803">
        <f t="shared" si="43"/>
        <v>13.546504174113652</v>
      </c>
      <c r="AQ136" s="936">
        <f t="shared" si="44"/>
        <v>269.6533552783572</v>
      </c>
      <c r="AR136" s="702">
        <f>INDEX(Historical!$C$7:$C$1437,MATCH(B136,Historical!$B$7:$B$1446,0))*IF(AH136="n/a",1.03,IF(AH136&lt;0,1.01,IF(AH136&gt;10,1.1,(1+AH136/100))))</f>
        <v>1.8920000000000001</v>
      </c>
      <c r="AS136" s="935">
        <f t="shared" si="45"/>
        <v>2.0812000000000004</v>
      </c>
      <c r="AT136" s="935">
        <f t="shared" si="34"/>
        <v>2.2893200000000005</v>
      </c>
      <c r="AU136" s="935">
        <f t="shared" si="34"/>
        <v>2.5182520000000008</v>
      </c>
      <c r="AV136" s="935">
        <f t="shared" si="34"/>
        <v>2.7700772000000011</v>
      </c>
      <c r="AW136" s="702">
        <f t="shared" si="46"/>
        <v>11.550849200000002</v>
      </c>
      <c r="AX136" s="810">
        <f t="shared" si="47"/>
        <v>8.8444480857580423</v>
      </c>
      <c r="AY136" s="991">
        <v>1.23</v>
      </c>
      <c r="AZ136" s="922">
        <v>41.27</v>
      </c>
      <c r="BA136" s="922">
        <v>-0.59</v>
      </c>
      <c r="BB136" s="922">
        <v>11.469999999999999</v>
      </c>
      <c r="BC136" s="922">
        <v>18.86</v>
      </c>
      <c r="BE136" s="664">
        <v>2002</v>
      </c>
      <c r="BF136" s="946" t="e">
        <f>#VALUE!</f>
        <v>#VALUE!</v>
      </c>
      <c r="BG136" s="931">
        <v>13.5</v>
      </c>
    </row>
    <row r="137" spans="1:59" ht="11.25" customHeight="1" x14ac:dyDescent="0.2">
      <c r="A137" s="609" t="s">
        <v>690</v>
      </c>
      <c r="B137" s="925" t="s">
        <v>691</v>
      </c>
      <c r="C137" s="988" t="s">
        <v>112</v>
      </c>
      <c r="D137" s="988" t="s">
        <v>4366</v>
      </c>
      <c r="E137" s="792">
        <v>16</v>
      </c>
      <c r="F137" s="526">
        <v>217</v>
      </c>
      <c r="G137" s="526" t="s">
        <v>106</v>
      </c>
      <c r="H137" s="526" t="s">
        <v>106</v>
      </c>
      <c r="I137" s="924">
        <v>83.65</v>
      </c>
      <c r="J137" s="702">
        <f t="shared" si="35"/>
        <v>3.01255230125523</v>
      </c>
      <c r="K137" s="927">
        <v>0.63</v>
      </c>
      <c r="L137" s="639">
        <v>4</v>
      </c>
      <c r="M137" s="693">
        <f t="shared" si="36"/>
        <v>2.52</v>
      </c>
      <c r="N137" s="921" t="s">
        <v>725</v>
      </c>
      <c r="O137" s="795">
        <v>0.57999999999999996</v>
      </c>
      <c r="P137" s="915">
        <v>43413</v>
      </c>
      <c r="Q137" s="915">
        <v>43431</v>
      </c>
      <c r="R137" s="693">
        <f t="shared" si="37"/>
        <v>8.6206896551724235</v>
      </c>
      <c r="S137" s="759">
        <f>IF(INDEX(Historical!$D$7:$D$1437,MATCH(B137,Historical!$B$7:$B$1446,0))=0,"n/a",(INDEX(Historical!$C$7:$C$1437,MATCH(B137,Historical!$B$7:$B$1446,0))/INDEX(Historical!$D$7:$D$1437,MATCH(B137,Historical!$B$7:$B$1446,0))-1)*100)</f>
        <v>29.508196721311485</v>
      </c>
      <c r="T137" s="759">
        <f>IF(INDEX(Historical!$F$7:$F$1430,MATCH(B137,Historical!$B$7:$B$1446,0))=0,"n/a",((INDEX(Historical!$C$7:$C$1437,MATCH(B137,Historical!$B$7:$B$1446,0))/INDEX(Historical!$F$7:$F$1430,MATCH(B137,Historical!$B$7:$B$1446,0)))^(1/3)-1)*100)</f>
        <v>13.288783635834456</v>
      </c>
      <c r="U137" s="759">
        <f>IF(INDEX(Historical!$H$7:$H$1430,MATCH(B137,Historical!$B$7:$B$1446,0))=0,"n/a",((INDEX(Historical!$C$7:$C$1437,MATCH(B137,Historical!$B$7:$B$1446,0))/INDEX(Historical!$H$7:$H$1430,MATCH(B137,Historical!$B$7:$B$1446,0)))^(1/5)-1)*100)</f>
        <v>14.016747231069825</v>
      </c>
      <c r="V137" s="759">
        <f>IF(INDEX(Historical!$O$7:$O$1430,MATCH(B137,Historical!$B$7:$B$1446,0))=0,"n/a",((INDEX(Historical!$C$7:$C$1437,MATCH(B137,Historical!$B$7:$B$1446,0))/INDEX(Historical!$O$7:$O$1430,MATCH(B137,Historical!$B$7:$B$1446,0)))^(1/10)-1)*100)</f>
        <v>12.04525655621287</v>
      </c>
      <c r="W137" s="760">
        <f t="shared" si="38"/>
        <v>1.1636736142278408</v>
      </c>
      <c r="X137" s="761">
        <f t="shared" si="39"/>
        <v>2.2248805128682263</v>
      </c>
      <c r="Y137" s="715"/>
      <c r="Z137" s="702">
        <f t="shared" si="40"/>
        <v>55.752212389380539</v>
      </c>
      <c r="AA137" s="935">
        <f t="shared" si="41"/>
        <v>18.506637168141594</v>
      </c>
      <c r="AB137" s="639">
        <v>8</v>
      </c>
      <c r="AC137" s="916">
        <v>4.5199999999999996</v>
      </c>
      <c r="AD137" s="916">
        <v>2.94</v>
      </c>
      <c r="AE137" s="916">
        <v>1.38</v>
      </c>
      <c r="AF137" s="916">
        <v>3.29</v>
      </c>
      <c r="AG137" s="916">
        <v>21.2</v>
      </c>
      <c r="AH137" s="916">
        <v>25.5</v>
      </c>
      <c r="AI137" s="916">
        <v>8.34</v>
      </c>
      <c r="AJ137" s="916">
        <v>6.3</v>
      </c>
      <c r="AK137" s="916">
        <v>6.3</v>
      </c>
      <c r="AL137" s="928">
        <v>4590</v>
      </c>
      <c r="AM137" s="922">
        <v>0.8</v>
      </c>
      <c r="AN137" s="916">
        <v>0.42</v>
      </c>
      <c r="AO137" s="802">
        <f t="shared" si="42"/>
        <v>-1.4773376358165393</v>
      </c>
      <c r="AP137" s="803">
        <f t="shared" si="43"/>
        <v>17.029299532325055</v>
      </c>
      <c r="AQ137" s="936">
        <f t="shared" si="44"/>
        <v>64.501720738296171</v>
      </c>
      <c r="AR137" s="702">
        <f>INDEX(Historical!$C$7:$C$1437,MATCH(B137,Historical!$B$7:$B$1446,0))*IF(AH137="n/a",1.03,IF(AH137&lt;0,1.01,IF(AH137&gt;10,1.1,(1+AH137/100))))</f>
        <v>2.6070000000000002</v>
      </c>
      <c r="AS137" s="935">
        <f t="shared" si="45"/>
        <v>2.8244237999999999</v>
      </c>
      <c r="AT137" s="935">
        <f t="shared" si="34"/>
        <v>3.0023624993999998</v>
      </c>
      <c r="AU137" s="935">
        <f t="shared" si="34"/>
        <v>3.1915113368621997</v>
      </c>
      <c r="AV137" s="935">
        <f t="shared" si="34"/>
        <v>3.3925765510845181</v>
      </c>
      <c r="AW137" s="702">
        <f t="shared" si="46"/>
        <v>15.017874187346719</v>
      </c>
      <c r="AX137" s="810">
        <f t="shared" si="47"/>
        <v>17.95322676311622</v>
      </c>
      <c r="AY137" s="991">
        <v>0.82</v>
      </c>
      <c r="AZ137" s="922">
        <v>14.149999999999999</v>
      </c>
      <c r="BA137" s="922">
        <v>-12.709999999999999</v>
      </c>
      <c r="BB137" s="922">
        <v>0.53</v>
      </c>
      <c r="BC137" s="922">
        <v>0.21</v>
      </c>
      <c r="BE137" s="664">
        <v>2003</v>
      </c>
      <c r="BF137" s="946" t="e">
        <f>#VALUE!</f>
        <v>#VALUE!</v>
      </c>
      <c r="BG137" s="931">
        <v>12.9</v>
      </c>
    </row>
    <row r="138" spans="1:59" ht="11.25" customHeight="1" x14ac:dyDescent="0.2">
      <c r="A138" s="609" t="s">
        <v>677</v>
      </c>
      <c r="B138" s="925" t="s">
        <v>678</v>
      </c>
      <c r="C138" s="988" t="s">
        <v>4224</v>
      </c>
      <c r="D138" s="988" t="s">
        <v>4360</v>
      </c>
      <c r="E138" s="792">
        <v>17</v>
      </c>
      <c r="F138" s="526">
        <v>190</v>
      </c>
      <c r="G138" s="526" t="s">
        <v>106</v>
      </c>
      <c r="H138" s="526" t="s">
        <v>106</v>
      </c>
      <c r="I138" s="924">
        <v>60</v>
      </c>
      <c r="J138" s="702">
        <f t="shared" si="35"/>
        <v>3.0666666666666669</v>
      </c>
      <c r="K138" s="927">
        <v>0.46</v>
      </c>
      <c r="L138" s="639">
        <v>4</v>
      </c>
      <c r="M138" s="693">
        <f t="shared" si="36"/>
        <v>1.84</v>
      </c>
      <c r="N138" s="921" t="s">
        <v>149</v>
      </c>
      <c r="O138" s="795">
        <v>0.42</v>
      </c>
      <c r="P138" s="915">
        <v>43341</v>
      </c>
      <c r="Q138" s="915">
        <v>43356</v>
      </c>
      <c r="R138" s="693">
        <f t="shared" si="37"/>
        <v>9.5238095238095326</v>
      </c>
      <c r="S138" s="759">
        <f>IF(INDEX(Historical!$D$7:$D$1437,MATCH(B138,Historical!$B$7:$B$1446,0))=0,"n/a",(INDEX(Historical!$C$7:$C$1437,MATCH(B138,Historical!$B$7:$B$1446,0))/INDEX(Historical!$D$7:$D$1437,MATCH(B138,Historical!$B$7:$B$1446,0))-1)*100)</f>
        <v>27.536231884057983</v>
      </c>
      <c r="T138" s="759">
        <f>IF(INDEX(Historical!$F$7:$F$1430,MATCH(B138,Historical!$B$7:$B$1446,0))=0,"n/a",((INDEX(Historical!$C$7:$C$1437,MATCH(B138,Historical!$B$7:$B$1446,0))/INDEX(Historical!$F$7:$F$1430,MATCH(B138,Historical!$B$7:$B$1446,0)))^(1/3)-1)*100)</f>
        <v>14.90834232364584</v>
      </c>
      <c r="U138" s="759">
        <f>IF(INDEX(Historical!$H$7:$H$1430,MATCH(B138,Historical!$B$7:$B$1446,0))=0,"n/a",((INDEX(Historical!$C$7:$C$1437,MATCH(B138,Historical!$B$7:$B$1446,0))/INDEX(Historical!$H$7:$H$1430,MATCH(B138,Historical!$B$7:$B$1446,0)))^(1/5)-1)*100)</f>
        <v>11.970220528043152</v>
      </c>
      <c r="V138" s="759">
        <f>IF(INDEX(Historical!$O$7:$O$1430,MATCH(B138,Historical!$B$7:$B$1446,0))=0,"n/a",((INDEX(Historical!$C$7:$C$1437,MATCH(B138,Historical!$B$7:$B$1446,0))/INDEX(Historical!$O$7:$O$1430,MATCH(B138,Historical!$B$7:$B$1446,0)))^(1/10)-1)*100)</f>
        <v>8.5478176819006269</v>
      </c>
      <c r="W138" s="760">
        <f t="shared" si="38"/>
        <v>1.4003832292058838</v>
      </c>
      <c r="X138" s="761">
        <f t="shared" si="39"/>
        <v>1.1187121988825377</v>
      </c>
      <c r="Y138" s="925"/>
      <c r="Z138" s="702">
        <f t="shared" si="40"/>
        <v>70.498084291187752</v>
      </c>
      <c r="AA138" s="935">
        <f t="shared" si="41"/>
        <v>22.988505747126439</v>
      </c>
      <c r="AB138" s="639">
        <v>6</v>
      </c>
      <c r="AC138" s="916">
        <v>2.61</v>
      </c>
      <c r="AD138" s="916">
        <v>1.72</v>
      </c>
      <c r="AE138" s="916">
        <v>6.58</v>
      </c>
      <c r="AF138" s="916">
        <v>9.4499999999999993</v>
      </c>
      <c r="AG138" s="916" t="s">
        <v>137</v>
      </c>
      <c r="AH138" s="916">
        <v>26.6</v>
      </c>
      <c r="AI138" s="916">
        <v>6.36</v>
      </c>
      <c r="AJ138" s="916">
        <v>10.7</v>
      </c>
      <c r="AK138" s="916">
        <v>13.36</v>
      </c>
      <c r="AL138" s="928">
        <v>16440</v>
      </c>
      <c r="AM138" s="922">
        <v>0.2</v>
      </c>
      <c r="AN138" s="916">
        <v>0.56999999999999995</v>
      </c>
      <c r="AO138" s="802">
        <f t="shared" si="42"/>
        <v>-7.9516185524166207</v>
      </c>
      <c r="AP138" s="803">
        <f t="shared" si="43"/>
        <v>15.036887194709818</v>
      </c>
      <c r="AQ138" s="936">
        <f t="shared" si="44"/>
        <v>210.72773313293274</v>
      </c>
      <c r="AR138" s="702">
        <f>INDEX(Historical!$C$7:$C$1437,MATCH(B138,Historical!$B$7:$B$1446,0))*IF(AH138="n/a",1.03,IF(AH138&lt;0,1.01,IF(AH138&gt;10,1.1,(1+AH138/100))))</f>
        <v>1.9360000000000002</v>
      </c>
      <c r="AS138" s="935">
        <f t="shared" si="45"/>
        <v>2.0591296000000003</v>
      </c>
      <c r="AT138" s="935">
        <f t="shared" si="34"/>
        <v>2.2650425600000004</v>
      </c>
      <c r="AU138" s="935">
        <f t="shared" si="34"/>
        <v>2.4915468160000005</v>
      </c>
      <c r="AV138" s="935">
        <f t="shared" si="34"/>
        <v>2.7407014976000008</v>
      </c>
      <c r="AW138" s="702">
        <f t="shared" si="46"/>
        <v>11.492420473600003</v>
      </c>
      <c r="AX138" s="810">
        <f t="shared" si="47"/>
        <v>19.154034122666673</v>
      </c>
      <c r="AY138" s="991">
        <v>1.33</v>
      </c>
      <c r="AZ138" s="922">
        <v>28.64</v>
      </c>
      <c r="BA138" s="922">
        <v>-5.7799999999999994</v>
      </c>
      <c r="BB138" s="922">
        <v>7.35</v>
      </c>
      <c r="BC138" s="922">
        <v>7.95</v>
      </c>
      <c r="BE138" s="664">
        <v>2002</v>
      </c>
      <c r="BF138" s="946" t="e">
        <f>#VALUE!</f>
        <v>#VALUE!</v>
      </c>
      <c r="BG138" s="931" t="s">
        <v>137</v>
      </c>
    </row>
    <row r="139" spans="1:59" ht="11.25" customHeight="1" x14ac:dyDescent="0.2">
      <c r="A139" s="537" t="s">
        <v>692</v>
      </c>
      <c r="B139" s="925" t="s">
        <v>693</v>
      </c>
      <c r="C139" s="988" t="s">
        <v>108</v>
      </c>
      <c r="D139" s="988" t="s">
        <v>4373</v>
      </c>
      <c r="E139" s="792">
        <v>17</v>
      </c>
      <c r="F139" s="526">
        <v>191</v>
      </c>
      <c r="G139" s="526" t="s">
        <v>37</v>
      </c>
      <c r="H139" s="526" t="s">
        <v>106</v>
      </c>
      <c r="I139" s="924">
        <v>39</v>
      </c>
      <c r="J139" s="702">
        <f t="shared" si="35"/>
        <v>3.3846153846153846</v>
      </c>
      <c r="K139" s="933">
        <v>0.33</v>
      </c>
      <c r="L139" s="639">
        <v>4</v>
      </c>
      <c r="M139" s="693">
        <f t="shared" si="36"/>
        <v>1.32</v>
      </c>
      <c r="N139" s="921" t="s">
        <v>149</v>
      </c>
      <c r="O139" s="796">
        <v>0.32</v>
      </c>
      <c r="P139" s="915">
        <v>43347</v>
      </c>
      <c r="Q139" s="915">
        <v>43358</v>
      </c>
      <c r="R139" s="693">
        <f t="shared" si="37"/>
        <v>3.1250000000000027</v>
      </c>
      <c r="S139" s="759">
        <f>IF(INDEX(Historical!$D$7:$D$1437,MATCH(B139,Historical!$B$7:$B$1446,0))=0,"n/a",(INDEX(Historical!$C$7:$C$1437,MATCH(B139,Historical!$B$7:$B$1446,0))/INDEX(Historical!$D$7:$D$1437,MATCH(B139,Historical!$B$7:$B$1446,0))-1)*100)</f>
        <v>6.5573770491803351</v>
      </c>
      <c r="T139" s="759">
        <f>IF(INDEX(Historical!$F$7:$F$1430,MATCH(B139,Historical!$B$7:$B$1446,0))=0,"n/a",((INDEX(Historical!$C$7:$C$1437,MATCH(B139,Historical!$B$7:$B$1446,0))/INDEX(Historical!$F$7:$F$1430,MATCH(B139,Historical!$B$7:$B$1446,0)))^(1/3)-1)*100)</f>
        <v>9.1392883061105934</v>
      </c>
      <c r="U139" s="759">
        <f>IF(INDEX(Historical!$H$7:$H$1430,MATCH(B139,Historical!$B$7:$B$1446,0))=0,"n/a",((INDEX(Historical!$C$7:$C$1437,MATCH(B139,Historical!$B$7:$B$1446,0))/INDEX(Historical!$H$7:$H$1430,MATCH(B139,Historical!$B$7:$B$1446,0)))^(1/5)-1)*100)</f>
        <v>10.197228772148016</v>
      </c>
      <c r="V139" s="759">
        <f>IF(INDEX(Historical!$O$7:$O$1430,MATCH(B139,Historical!$B$7:$B$1446,0))=0,"n/a",((INDEX(Historical!$C$7:$C$1437,MATCH(B139,Historical!$B$7:$B$1446,0))/INDEX(Historical!$O$7:$O$1430,MATCH(B139,Historical!$B$7:$B$1446,0)))^(1/10)-1)*100)</f>
        <v>8.9828262537239301</v>
      </c>
      <c r="W139" s="760">
        <f t="shared" si="38"/>
        <v>1.1351915849335994</v>
      </c>
      <c r="X139" s="761" t="str">
        <f t="shared" si="39"/>
        <v>n/a</v>
      </c>
      <c r="Y139" s="926"/>
      <c r="Z139" s="702" t="str">
        <f t="shared" si="40"/>
        <v>n/a</v>
      </c>
      <c r="AA139" s="935" t="str">
        <f t="shared" si="41"/>
        <v>n/a</v>
      </c>
      <c r="AB139" s="639">
        <v>12</v>
      </c>
      <c r="AC139" s="916" t="s">
        <v>137</v>
      </c>
      <c r="AD139" s="916" t="s">
        <v>137</v>
      </c>
      <c r="AE139" s="916" t="s">
        <v>137</v>
      </c>
      <c r="AF139" s="916" t="s">
        <v>137</v>
      </c>
      <c r="AG139" s="916" t="s">
        <v>137</v>
      </c>
      <c r="AH139" s="916" t="s">
        <v>137</v>
      </c>
      <c r="AI139" s="916" t="s">
        <v>137</v>
      </c>
      <c r="AJ139" s="916" t="s">
        <v>137</v>
      </c>
      <c r="AK139" s="916" t="s">
        <v>137</v>
      </c>
      <c r="AL139" s="928" t="s">
        <v>137</v>
      </c>
      <c r="AM139" s="922" t="s">
        <v>137</v>
      </c>
      <c r="AN139" s="916" t="s">
        <v>137</v>
      </c>
      <c r="AO139" s="802" t="str">
        <f t="shared" si="42"/>
        <v>n/a</v>
      </c>
      <c r="AP139" s="803">
        <f t="shared" si="43"/>
        <v>13.581844156763401</v>
      </c>
      <c r="AQ139" s="936" t="str">
        <f t="shared" si="44"/>
        <v>n/a</v>
      </c>
      <c r="AR139" s="702">
        <f>INDEX(Historical!$C$7:$C$1437,MATCH(B139,Historical!$B$7:$B$1446,0))*IF(AH139="n/a",1.03,IF(AH139&lt;0,1.01,IF(AH139&gt;10,1.1,(1+AH139/100))))</f>
        <v>1.3390000000000002</v>
      </c>
      <c r="AS139" s="935">
        <f t="shared" si="45"/>
        <v>1.3791700000000002</v>
      </c>
      <c r="AT139" s="935">
        <f t="shared" si="34"/>
        <v>1.4205451000000002</v>
      </c>
      <c r="AU139" s="935">
        <f t="shared" si="34"/>
        <v>1.4631614530000003</v>
      </c>
      <c r="AV139" s="935">
        <f t="shared" si="34"/>
        <v>1.5070562965900003</v>
      </c>
      <c r="AW139" s="702">
        <f t="shared" si="46"/>
        <v>7.1089328495900013</v>
      </c>
      <c r="AX139" s="810">
        <f t="shared" si="47"/>
        <v>18.228032947666669</v>
      </c>
      <c r="AY139" s="991" t="s">
        <v>137</v>
      </c>
      <c r="AZ139" s="922" t="s">
        <v>137</v>
      </c>
      <c r="BA139" s="922" t="s">
        <v>137</v>
      </c>
      <c r="BB139" s="922" t="s">
        <v>137</v>
      </c>
      <c r="BC139" s="922" t="s">
        <v>137</v>
      </c>
      <c r="BD139" s="960" t="s">
        <v>4298</v>
      </c>
      <c r="BE139" s="664">
        <v>2002</v>
      </c>
      <c r="BF139" s="946" t="e">
        <f>#VALUE!</f>
        <v>#VALUE!</v>
      </c>
      <c r="BG139" s="931" t="s">
        <v>137</v>
      </c>
    </row>
    <row r="140" spans="1:59" ht="11.25" customHeight="1" x14ac:dyDescent="0.2">
      <c r="A140" s="609" t="s">
        <v>703</v>
      </c>
      <c r="B140" s="925" t="s">
        <v>704</v>
      </c>
      <c r="C140" s="988" t="s">
        <v>123</v>
      </c>
      <c r="D140" s="988" t="s">
        <v>4205</v>
      </c>
      <c r="E140" s="793">
        <v>13</v>
      </c>
      <c r="F140" s="526">
        <v>283</v>
      </c>
      <c r="G140" s="526" t="s">
        <v>106</v>
      </c>
      <c r="H140" s="526" t="s">
        <v>106</v>
      </c>
      <c r="I140" s="924">
        <v>419.58</v>
      </c>
      <c r="J140" s="702">
        <f t="shared" si="35"/>
        <v>1.6683350016683351</v>
      </c>
      <c r="K140" s="927">
        <v>1.75</v>
      </c>
      <c r="L140" s="639">
        <v>4</v>
      </c>
      <c r="M140" s="693">
        <f t="shared" si="36"/>
        <v>7</v>
      </c>
      <c r="N140" s="921" t="s">
        <v>190</v>
      </c>
      <c r="O140" s="795">
        <v>1.6</v>
      </c>
      <c r="P140" s="917">
        <v>42807</v>
      </c>
      <c r="Q140" s="917">
        <v>42828</v>
      </c>
      <c r="R140" s="693">
        <f t="shared" si="37"/>
        <v>9.3749999999999947</v>
      </c>
      <c r="S140" s="759">
        <f>IF(INDEX(Historical!$D$7:$D$1437,MATCH(B140,Historical!$B$7:$B$1446,0))=0,"n/a",(INDEX(Historical!$C$7:$C$1437,MATCH(B140,Historical!$B$7:$B$1446,0))/INDEX(Historical!$D$7:$D$1437,MATCH(B140,Historical!$B$7:$B$1446,0))-1)*100)</f>
        <v>2.1897810218978186</v>
      </c>
      <c r="T140" s="759">
        <f>IF(INDEX(Historical!$F$7:$F$1430,MATCH(B140,Historical!$B$7:$B$1446,0))=0,"n/a",((INDEX(Historical!$C$7:$C$1437,MATCH(B140,Historical!$B$7:$B$1446,0))/INDEX(Historical!$F$7:$F$1430,MATCH(B140,Historical!$B$7:$B$1446,0)))^(1/3)-1)*100)</f>
        <v>7.7217345015941907</v>
      </c>
      <c r="U140" s="759">
        <f>IF(INDEX(Historical!$H$7:$H$1430,MATCH(B140,Historical!$B$7:$B$1446,0))=0,"n/a",((INDEX(Historical!$C$7:$C$1437,MATCH(B140,Historical!$B$7:$B$1446,0))/INDEX(Historical!$H$7:$H$1430,MATCH(B140,Historical!$B$7:$B$1446,0)))^(1/5)-1)*100)</f>
        <v>15.200877980413008</v>
      </c>
      <c r="V140" s="759">
        <f>IF(INDEX(Historical!$O$7:$O$1430,MATCH(B140,Historical!$B$7:$B$1446,0))=0,"n/a",((INDEX(Historical!$C$7:$C$1437,MATCH(B140,Historical!$B$7:$B$1446,0))/INDEX(Historical!$O$7:$O$1430,MATCH(B140,Historical!$B$7:$B$1446,0)))^(1/10)-1)*100)</f>
        <v>24.222654472360073</v>
      </c>
      <c r="W140" s="760">
        <f t="shared" si="38"/>
        <v>0.62754798396510958</v>
      </c>
      <c r="X140" s="761">
        <f t="shared" si="39"/>
        <v>8.9416929296547103</v>
      </c>
      <c r="Y140" s="727" t="s">
        <v>4428</v>
      </c>
      <c r="Z140" s="702">
        <f t="shared" si="40"/>
        <v>34.860557768924302</v>
      </c>
      <c r="AA140" s="935">
        <f t="shared" si="41"/>
        <v>20.895418326693228</v>
      </c>
      <c r="AB140" s="639">
        <v>12</v>
      </c>
      <c r="AC140" s="916">
        <v>20.079999999999998</v>
      </c>
      <c r="AD140" s="916">
        <v>2.71</v>
      </c>
      <c r="AE140" s="916">
        <v>2.0699999999999998</v>
      </c>
      <c r="AF140" s="916">
        <v>8.6999999999999993</v>
      </c>
      <c r="AG140" s="916">
        <v>44</v>
      </c>
      <c r="AH140" s="916">
        <v>5.5</v>
      </c>
      <c r="AI140" s="916">
        <v>9.5699999999999985</v>
      </c>
      <c r="AJ140" s="916">
        <v>1.7000000000000002</v>
      </c>
      <c r="AK140" s="916">
        <v>7.7</v>
      </c>
      <c r="AL140" s="928">
        <v>4640</v>
      </c>
      <c r="AM140" s="922">
        <v>6.4</v>
      </c>
      <c r="AN140" s="916">
        <v>1.47</v>
      </c>
      <c r="AO140" s="802">
        <f t="shared" si="42"/>
        <v>-4.0262053446118848</v>
      </c>
      <c r="AP140" s="803">
        <f t="shared" si="43"/>
        <v>16.869212982081343</v>
      </c>
      <c r="AQ140" s="936">
        <f t="shared" si="44"/>
        <v>184.2456992284676</v>
      </c>
      <c r="AR140" s="702">
        <f>INDEX(Historical!$C$7:$C$1437,MATCH(B140,Historical!$B$7:$B$1446,0))*IF(AH140="n/a",1.03,IF(AH140&lt;0,1.01,IF(AH140&gt;10,1.1,(1+AH140/100))))</f>
        <v>7.3849999999999998</v>
      </c>
      <c r="AS140" s="935">
        <f t="shared" si="45"/>
        <v>8.091744499999999</v>
      </c>
      <c r="AT140" s="935">
        <f t="shared" si="34"/>
        <v>8.7148088264999988</v>
      </c>
      <c r="AU140" s="935">
        <f t="shared" si="34"/>
        <v>9.3858491061404976</v>
      </c>
      <c r="AV140" s="935">
        <f t="shared" si="34"/>
        <v>10.108559487313315</v>
      </c>
      <c r="AW140" s="702">
        <f t="shared" si="46"/>
        <v>43.685961919953812</v>
      </c>
      <c r="AX140" s="810">
        <f t="shared" si="47"/>
        <v>10.411831336086994</v>
      </c>
      <c r="AY140" s="991">
        <v>0.48</v>
      </c>
      <c r="AZ140" s="922">
        <v>18.899999999999999</v>
      </c>
      <c r="BA140" s="922">
        <v>-7.28</v>
      </c>
      <c r="BB140" s="922">
        <v>-3.29</v>
      </c>
      <c r="BC140" s="922">
        <v>2.79</v>
      </c>
      <c r="BE140" s="664">
        <v>2006</v>
      </c>
      <c r="BF140" s="946" t="e">
        <f>#VALUE!</f>
        <v>#VALUE!</v>
      </c>
      <c r="BG140" s="931">
        <v>13.3</v>
      </c>
    </row>
    <row r="141" spans="1:59" s="838" customFormat="1" ht="11.25" customHeight="1" x14ac:dyDescent="0.2">
      <c r="A141" s="817" t="s">
        <v>699</v>
      </c>
      <c r="B141" s="846" t="s">
        <v>700</v>
      </c>
      <c r="C141" s="988" t="s">
        <v>154</v>
      </c>
      <c r="D141" s="988" t="s">
        <v>4355</v>
      </c>
      <c r="E141" s="818">
        <v>15</v>
      </c>
      <c r="F141" s="526">
        <v>244</v>
      </c>
      <c r="G141" s="1171" t="s">
        <v>106</v>
      </c>
      <c r="H141" s="1171" t="s">
        <v>106</v>
      </c>
      <c r="I141" s="819">
        <v>75.430000000000007</v>
      </c>
      <c r="J141" s="820">
        <f t="shared" si="35"/>
        <v>2.6514649343762424</v>
      </c>
      <c r="K141" s="821">
        <v>0.5</v>
      </c>
      <c r="L141" s="822">
        <v>4</v>
      </c>
      <c r="M141" s="823">
        <f t="shared" si="36"/>
        <v>2</v>
      </c>
      <c r="N141" s="824" t="s">
        <v>119</v>
      </c>
      <c r="O141" s="825">
        <v>0.48</v>
      </c>
      <c r="P141" s="842">
        <v>43279</v>
      </c>
      <c r="Q141" s="842">
        <v>43343</v>
      </c>
      <c r="R141" s="823">
        <f t="shared" si="37"/>
        <v>4.1666666666666705</v>
      </c>
      <c r="S141" s="759">
        <f>IF(INDEX(Historical!$D$7:$D$1437,MATCH(B141,Historical!$B$7:$B$1446,0))=0,"n/a",(INDEX(Historical!$C$7:$C$1437,MATCH(B141,Historical!$B$7:$B$1446,0))/INDEX(Historical!$D$7:$D$1437,MATCH(B141,Historical!$B$7:$B$1446,0))-1)*100)</f>
        <v>5.3763440860215006</v>
      </c>
      <c r="T141" s="759">
        <f>IF(INDEX(Historical!$F$7:$F$1430,MATCH(B141,Historical!$B$7:$B$1446,0))=0,"n/a",((INDEX(Historical!$C$7:$C$1437,MATCH(B141,Historical!$B$7:$B$1446,0))/INDEX(Historical!$F$7:$F$1430,MATCH(B141,Historical!$B$7:$B$1446,0)))^(1/3)-1)*100)</f>
        <v>9.8157887721507677</v>
      </c>
      <c r="U141" s="759">
        <f>IF(INDEX(Historical!$H$7:$H$1430,MATCH(B141,Historical!$B$7:$B$1446,0))=0,"n/a",((INDEX(Historical!$C$7:$C$1437,MATCH(B141,Historical!$B$7:$B$1446,0))/INDEX(Historical!$H$7:$H$1430,MATCH(B141,Historical!$B$7:$B$1446,0)))^(1/5)-1)*100)</f>
        <v>9.5889781040844788</v>
      </c>
      <c r="V141" s="759">
        <f>IF(INDEX(Historical!$O$7:$O$1430,MATCH(B141,Historical!$B$7:$B$1446,0))=0,"n/a",((INDEX(Historical!$C$7:$C$1437,MATCH(B141,Historical!$B$7:$B$1446,0))/INDEX(Historical!$O$7:$O$1430,MATCH(B141,Historical!$B$7:$B$1446,0)))^(1/10)-1)*100)</f>
        <v>8.093942270920774</v>
      </c>
      <c r="W141" s="827">
        <f t="shared" si="38"/>
        <v>1.1847104640880552</v>
      </c>
      <c r="X141" s="828">
        <f t="shared" si="39"/>
        <v>2.8202876776719052</v>
      </c>
      <c r="Y141" s="843"/>
      <c r="Z141" s="820">
        <f t="shared" si="40"/>
        <v>50.505050505050505</v>
      </c>
      <c r="AA141" s="830">
        <f t="shared" si="41"/>
        <v>19.047979797979799</v>
      </c>
      <c r="AB141" s="822">
        <v>12</v>
      </c>
      <c r="AC141" s="831">
        <v>3.96</v>
      </c>
      <c r="AD141" s="831" t="s">
        <v>137</v>
      </c>
      <c r="AE141" s="831">
        <v>1.1399999999999999</v>
      </c>
      <c r="AF141" s="831">
        <v>1.57</v>
      </c>
      <c r="AG141" s="831">
        <v>8.3000000000000007</v>
      </c>
      <c r="AH141" s="831">
        <v>-6.7</v>
      </c>
      <c r="AI141" s="831" t="s">
        <v>137</v>
      </c>
      <c r="AJ141" s="831">
        <v>3.4000000000000004</v>
      </c>
      <c r="AK141" s="831" t="s">
        <v>137</v>
      </c>
      <c r="AL141" s="832">
        <v>1120</v>
      </c>
      <c r="AM141" s="833">
        <v>10</v>
      </c>
      <c r="AN141" s="831">
        <v>0.11</v>
      </c>
      <c r="AO141" s="834">
        <f t="shared" si="42"/>
        <v>-6.8075367595190777</v>
      </c>
      <c r="AP141" s="835">
        <f t="shared" si="43"/>
        <v>12.240443038460722</v>
      </c>
      <c r="AQ141" s="836">
        <f t="shared" si="44"/>
        <v>15.287714066115242</v>
      </c>
      <c r="AR141" s="702">
        <f>INDEX(Historical!$C$7:$C$1437,MATCH(B141,Historical!$B$7:$B$1446,0))*IF(AH141="n/a",1.03,IF(AH141&lt;0,1.01,IF(AH141&gt;10,1.1,(1+AH141/100))))</f>
        <v>1.9796</v>
      </c>
      <c r="AS141" s="830">
        <f t="shared" si="45"/>
        <v>2.0389880000000002</v>
      </c>
      <c r="AT141" s="830">
        <f t="shared" si="34"/>
        <v>2.1001576400000004</v>
      </c>
      <c r="AU141" s="830">
        <f t="shared" si="34"/>
        <v>2.1631623692000006</v>
      </c>
      <c r="AV141" s="830">
        <f t="shared" si="34"/>
        <v>2.2280572402760006</v>
      </c>
      <c r="AW141" s="820">
        <f t="shared" si="46"/>
        <v>10.509965249476</v>
      </c>
      <c r="AX141" s="837">
        <f t="shared" si="47"/>
        <v>13.933402160249237</v>
      </c>
      <c r="AY141" s="992">
        <v>0.34</v>
      </c>
      <c r="AZ141" s="833">
        <v>24.04</v>
      </c>
      <c r="BA141" s="833">
        <v>-12.83</v>
      </c>
      <c r="BB141" s="833">
        <v>-2.65</v>
      </c>
      <c r="BC141" s="833">
        <v>-1.95</v>
      </c>
      <c r="BD141" s="961"/>
      <c r="BE141" s="664">
        <v>2004</v>
      </c>
      <c r="BF141" s="946" t="e">
        <f>#VALUE!</f>
        <v>#VALUE!</v>
      </c>
      <c r="BG141" s="893">
        <v>5.5</v>
      </c>
    </row>
    <row r="142" spans="1:59" ht="11.25" customHeight="1" x14ac:dyDescent="0.2">
      <c r="A142" s="537" t="s">
        <v>696</v>
      </c>
      <c r="B142" s="925" t="s">
        <v>697</v>
      </c>
      <c r="C142" s="988" t="s">
        <v>4353</v>
      </c>
      <c r="D142" s="988" t="s">
        <v>4354</v>
      </c>
      <c r="E142" s="792">
        <v>17</v>
      </c>
      <c r="F142" s="526">
        <v>202</v>
      </c>
      <c r="G142" s="526" t="s">
        <v>115</v>
      </c>
      <c r="H142" s="526" t="s">
        <v>115</v>
      </c>
      <c r="I142" s="924">
        <v>75.430000000000007</v>
      </c>
      <c r="J142" s="702">
        <f t="shared" si="35"/>
        <v>5.5680763621901095</v>
      </c>
      <c r="K142" s="927">
        <v>1.05</v>
      </c>
      <c r="L142" s="639">
        <v>4</v>
      </c>
      <c r="M142" s="693">
        <f t="shared" si="36"/>
        <v>4.2</v>
      </c>
      <c r="N142" s="921" t="s">
        <v>698</v>
      </c>
      <c r="O142" s="795">
        <v>1</v>
      </c>
      <c r="P142" s="915">
        <v>43552</v>
      </c>
      <c r="Q142" s="915">
        <v>43595</v>
      </c>
      <c r="R142" s="693">
        <f t="shared" si="37"/>
        <v>5.0000000000000044</v>
      </c>
      <c r="S142" s="759">
        <f>IF(INDEX(Historical!$D$7:$D$1437,MATCH(B142,Historical!$B$7:$B$1446,0))=0,"n/a",(INDEX(Historical!$C$7:$C$1437,MATCH(B142,Historical!$B$7:$B$1446,0))/INDEX(Historical!$D$7:$D$1437,MATCH(B142,Historical!$B$7:$B$1446,0))-1)*100)</f>
        <v>5.3333333333333455</v>
      </c>
      <c r="T142" s="759">
        <f>IF(INDEX(Historical!$F$7:$F$1430,MATCH(B142,Historical!$B$7:$B$1446,0))=0,"n/a",((INDEX(Historical!$C$7:$C$1437,MATCH(B142,Historical!$B$7:$B$1446,0))/INDEX(Historical!$F$7:$F$1430,MATCH(B142,Historical!$B$7:$B$1446,0)))^(1/3)-1)*100)</f>
        <v>5.9626970955666714</v>
      </c>
      <c r="U142" s="759">
        <f>IF(INDEX(Historical!$H$7:$H$1430,MATCH(B142,Historical!$B$7:$B$1446,0))=0,"n/a",((INDEX(Historical!$C$7:$C$1437,MATCH(B142,Historical!$B$7:$B$1446,0))/INDEX(Historical!$H$7:$H$1430,MATCH(B142,Historical!$B$7:$B$1446,0)))^(1/5)-1)*100)</f>
        <v>6.8584342779267615</v>
      </c>
      <c r="V142" s="759">
        <f>IF(INDEX(Historical!$O$7:$O$1430,MATCH(B142,Historical!$B$7:$B$1446,0))=0,"n/a",((INDEX(Historical!$C$7:$C$1437,MATCH(B142,Historical!$B$7:$B$1446,0))/INDEX(Historical!$O$7:$O$1430,MATCH(B142,Historical!$B$7:$B$1446,0)))^(1/10)-1)*100)</f>
        <v>6.271268263592078</v>
      </c>
      <c r="W142" s="760">
        <f t="shared" si="38"/>
        <v>1.0936279536538858</v>
      </c>
      <c r="X142" s="761">
        <f t="shared" si="39"/>
        <v>1.1824886686080622</v>
      </c>
      <c r="Y142" s="926"/>
      <c r="Z142" s="702">
        <f t="shared" si="40"/>
        <v>114.44141689373298</v>
      </c>
      <c r="AA142" s="935">
        <f t="shared" si="41"/>
        <v>20.553133514986378</v>
      </c>
      <c r="AB142" s="639">
        <v>12</v>
      </c>
      <c r="AC142" s="916">
        <v>3.67</v>
      </c>
      <c r="AD142" s="916">
        <v>2.06</v>
      </c>
      <c r="AE142" s="916">
        <v>11</v>
      </c>
      <c r="AF142" s="916">
        <v>2.2999999999999998</v>
      </c>
      <c r="AG142" s="916">
        <v>11.4</v>
      </c>
      <c r="AH142" s="916">
        <v>-5.3</v>
      </c>
      <c r="AI142" s="916">
        <v>2.31</v>
      </c>
      <c r="AJ142" s="916">
        <v>5.8000000000000007</v>
      </c>
      <c r="AK142" s="916">
        <v>10</v>
      </c>
      <c r="AL142" s="928">
        <v>3240</v>
      </c>
      <c r="AM142" s="922">
        <v>0.6</v>
      </c>
      <c r="AN142" s="916">
        <v>0.92</v>
      </c>
      <c r="AO142" s="802">
        <f t="shared" si="42"/>
        <v>-8.1266228748695077</v>
      </c>
      <c r="AP142" s="803">
        <f t="shared" si="43"/>
        <v>12.42651064011687</v>
      </c>
      <c r="AQ142" s="936">
        <f t="shared" si="44"/>
        <v>44.947817559697697</v>
      </c>
      <c r="AR142" s="702">
        <f>INDEX(Historical!$C$7:$C$1437,MATCH(B142,Historical!$B$7:$B$1446,0))*IF(AH142="n/a",1.03,IF(AH142&lt;0,1.01,IF(AH142&gt;10,1.1,(1+AH142/100))))</f>
        <v>3.9895</v>
      </c>
      <c r="AS142" s="935">
        <f t="shared" si="45"/>
        <v>4.0816574499999998</v>
      </c>
      <c r="AT142" s="935">
        <f t="shared" si="34"/>
        <v>4.4898231950000005</v>
      </c>
      <c r="AU142" s="935">
        <f t="shared" si="34"/>
        <v>4.9388055145000012</v>
      </c>
      <c r="AV142" s="935">
        <f t="shared" si="34"/>
        <v>5.4326860659500014</v>
      </c>
      <c r="AW142" s="702">
        <f t="shared" si="46"/>
        <v>22.932472225450002</v>
      </c>
      <c r="AX142" s="810">
        <f t="shared" si="47"/>
        <v>30.402322982168901</v>
      </c>
      <c r="AY142" s="991">
        <v>0.53</v>
      </c>
      <c r="AZ142" s="922">
        <v>11.34</v>
      </c>
      <c r="BA142" s="922">
        <v>-10.81</v>
      </c>
      <c r="BB142" s="922">
        <v>-3.3099999999999996</v>
      </c>
      <c r="BC142" s="922">
        <v>-2.12</v>
      </c>
      <c r="BE142" s="664">
        <v>2003</v>
      </c>
      <c r="BF142" s="946" t="e">
        <f>#VALUE!</f>
        <v>#VALUE!</v>
      </c>
      <c r="BG142" s="931">
        <v>5.8000000000000007</v>
      </c>
    </row>
    <row r="143" spans="1:59" ht="11.25" customHeight="1" x14ac:dyDescent="0.2">
      <c r="A143" s="537" t="s">
        <v>709</v>
      </c>
      <c r="B143" s="925" t="s">
        <v>710</v>
      </c>
      <c r="C143" s="988" t="s">
        <v>108</v>
      </c>
      <c r="D143" s="988" t="s">
        <v>4365</v>
      </c>
      <c r="E143" s="792">
        <v>24</v>
      </c>
      <c r="F143" s="526">
        <v>138</v>
      </c>
      <c r="G143" s="526" t="s">
        <v>106</v>
      </c>
      <c r="H143" s="526" t="s">
        <v>106</v>
      </c>
      <c r="I143" s="916">
        <v>37</v>
      </c>
      <c r="J143" s="702">
        <f t="shared" si="35"/>
        <v>2.7027027027027026</v>
      </c>
      <c r="K143" s="933">
        <v>0.25</v>
      </c>
      <c r="L143" s="639">
        <v>4</v>
      </c>
      <c r="M143" s="693">
        <f t="shared" si="36"/>
        <v>1</v>
      </c>
      <c r="N143" s="921" t="s">
        <v>711</v>
      </c>
      <c r="O143" s="796">
        <v>0.24</v>
      </c>
      <c r="P143" s="915">
        <v>43409</v>
      </c>
      <c r="Q143" s="915">
        <v>43424</v>
      </c>
      <c r="R143" s="693">
        <f t="shared" si="37"/>
        <v>4.1666666666666705</v>
      </c>
      <c r="S143" s="759">
        <f>IF(INDEX(Historical!$D$7:$D$1437,MATCH(B143,Historical!$B$7:$B$1446,0))=0,"n/a",(INDEX(Historical!$C$7:$C$1437,MATCH(B143,Historical!$B$7:$B$1446,0))/INDEX(Historical!$D$7:$D$1437,MATCH(B143,Historical!$B$7:$B$1446,0))-1)*100)</f>
        <v>7.7777777777777724</v>
      </c>
      <c r="T143" s="759">
        <f>IF(INDEX(Historical!$F$7:$F$1430,MATCH(B143,Historical!$B$7:$B$1446,0))=0,"n/a",((INDEX(Historical!$C$7:$C$1437,MATCH(B143,Historical!$B$7:$B$1446,0))/INDEX(Historical!$F$7:$F$1430,MATCH(B143,Historical!$B$7:$B$1446,0)))^(1/3)-1)*100)</f>
        <v>6.1929221960223879</v>
      </c>
      <c r="U143" s="759">
        <f>IF(INDEX(Historical!$H$7:$H$1430,MATCH(B143,Historical!$B$7:$B$1446,0))=0,"n/a",((INDEX(Historical!$C$7:$C$1437,MATCH(B143,Historical!$B$7:$B$1446,0))/INDEX(Historical!$H$7:$H$1430,MATCH(B143,Historical!$B$7:$B$1446,0)))^(1/5)-1)*100)</f>
        <v>4.8629472762032666</v>
      </c>
      <c r="V143" s="759">
        <f>IF(INDEX(Historical!$O$7:$O$1430,MATCH(B143,Historical!$B$7:$B$1446,0))=0,"n/a",((INDEX(Historical!$C$7:$C$1437,MATCH(B143,Historical!$B$7:$B$1446,0))/INDEX(Historical!$O$7:$O$1430,MATCH(B143,Historical!$B$7:$B$1446,0)))^(1/10)-1)*100)</f>
        <v>3.9256572754381214</v>
      </c>
      <c r="W143" s="760">
        <f t="shared" si="38"/>
        <v>1.238760017750286</v>
      </c>
      <c r="X143" s="761" t="str">
        <f t="shared" si="39"/>
        <v>n/a</v>
      </c>
      <c r="Y143" s="717"/>
      <c r="Z143" s="702" t="str">
        <f t="shared" si="40"/>
        <v>n/a</v>
      </c>
      <c r="AA143" s="935" t="str">
        <f t="shared" si="41"/>
        <v>n/a</v>
      </c>
      <c r="AB143" s="639">
        <v>12</v>
      </c>
      <c r="AC143" s="916" t="s">
        <v>137</v>
      </c>
      <c r="AD143" s="916" t="s">
        <v>137</v>
      </c>
      <c r="AE143" s="916" t="s">
        <v>137</v>
      </c>
      <c r="AF143" s="916" t="s">
        <v>137</v>
      </c>
      <c r="AG143" s="916" t="s">
        <v>137</v>
      </c>
      <c r="AH143" s="916" t="s">
        <v>137</v>
      </c>
      <c r="AI143" s="916" t="s">
        <v>137</v>
      </c>
      <c r="AJ143" s="916" t="s">
        <v>137</v>
      </c>
      <c r="AK143" s="916" t="s">
        <v>137</v>
      </c>
      <c r="AL143" s="928" t="s">
        <v>137</v>
      </c>
      <c r="AM143" s="922" t="s">
        <v>137</v>
      </c>
      <c r="AN143" s="916" t="s">
        <v>137</v>
      </c>
      <c r="AO143" s="802" t="str">
        <f t="shared" si="42"/>
        <v>n/a</v>
      </c>
      <c r="AP143" s="803">
        <f t="shared" si="43"/>
        <v>7.5656499789059692</v>
      </c>
      <c r="AQ143" s="936" t="str">
        <f t="shared" si="44"/>
        <v>n/a</v>
      </c>
      <c r="AR143" s="702">
        <f>INDEX(Historical!$C$7:$C$1437,MATCH(B143,Historical!$B$7:$B$1446,0))*IF(AH143="n/a",1.03,IF(AH143&lt;0,1.01,IF(AH143&gt;10,1.1,(1+AH143/100))))</f>
        <v>0.99909999999999999</v>
      </c>
      <c r="AS143" s="935">
        <f t="shared" si="45"/>
        <v>1.0290729999999999</v>
      </c>
      <c r="AT143" s="935">
        <f t="shared" si="34"/>
        <v>1.0599451899999999</v>
      </c>
      <c r="AU143" s="935">
        <f t="shared" si="34"/>
        <v>1.0917435457</v>
      </c>
      <c r="AV143" s="935">
        <f t="shared" si="34"/>
        <v>1.124495852071</v>
      </c>
      <c r="AW143" s="702">
        <f t="shared" si="46"/>
        <v>5.3043575877709994</v>
      </c>
      <c r="AX143" s="810">
        <f t="shared" si="47"/>
        <v>14.336101588570269</v>
      </c>
      <c r="AY143" s="991" t="s">
        <v>137</v>
      </c>
      <c r="AZ143" s="922" t="s">
        <v>137</v>
      </c>
      <c r="BA143" s="922" t="s">
        <v>137</v>
      </c>
      <c r="BB143" s="922" t="s">
        <v>137</v>
      </c>
      <c r="BC143" s="922" t="s">
        <v>137</v>
      </c>
      <c r="BD143" s="960" t="s">
        <v>4298</v>
      </c>
      <c r="BE143" s="664">
        <v>1996</v>
      </c>
      <c r="BF143" s="946" t="e">
        <f>#VALUE!</f>
        <v>#VALUE!</v>
      </c>
      <c r="BG143" s="931" t="s">
        <v>137</v>
      </c>
    </row>
    <row r="144" spans="1:59" ht="11.25" customHeight="1" x14ac:dyDescent="0.2">
      <c r="A144" s="537" t="s">
        <v>701</v>
      </c>
      <c r="B144" s="925" t="s">
        <v>702</v>
      </c>
      <c r="C144" s="988" t="s">
        <v>131</v>
      </c>
      <c r="D144" s="988" t="s">
        <v>4374</v>
      </c>
      <c r="E144" s="792">
        <v>23</v>
      </c>
      <c r="F144" s="526">
        <v>146</v>
      </c>
      <c r="G144" s="526" t="s">
        <v>37</v>
      </c>
      <c r="H144" s="526" t="s">
        <v>37</v>
      </c>
      <c r="I144" s="916">
        <v>50.08</v>
      </c>
      <c r="J144" s="702">
        <f t="shared" si="35"/>
        <v>2.3362619808306708</v>
      </c>
      <c r="K144" s="933">
        <v>0.29249999999999998</v>
      </c>
      <c r="L144" s="639">
        <v>4</v>
      </c>
      <c r="M144" s="693">
        <f t="shared" si="36"/>
        <v>1.17</v>
      </c>
      <c r="N144" s="921" t="s">
        <v>164</v>
      </c>
      <c r="O144" s="796">
        <v>0.27250000000000002</v>
      </c>
      <c r="P144" s="915">
        <v>43363</v>
      </c>
      <c r="Q144" s="915">
        <v>43374</v>
      </c>
      <c r="R144" s="693">
        <f t="shared" si="37"/>
        <v>7.339449541284389</v>
      </c>
      <c r="S144" s="759">
        <f>IF(INDEX(Historical!$D$7:$D$1437,MATCH(B144,Historical!$B$7:$B$1446,0))=0,"n/a",(INDEX(Historical!$C$7:$C$1437,MATCH(B144,Historical!$B$7:$B$1446,0))/INDEX(Historical!$D$7:$D$1437,MATCH(B144,Historical!$B$7:$B$1446,0))-1)*100)</f>
        <v>6.9879518072289093</v>
      </c>
      <c r="T144" s="759">
        <f>IF(INDEX(Historical!$F$7:$F$1430,MATCH(B144,Historical!$B$7:$B$1446,0))=0,"n/a",((INDEX(Historical!$C$7:$C$1437,MATCH(B144,Historical!$B$7:$B$1446,0))/INDEX(Historical!$F$7:$F$1430,MATCH(B144,Historical!$B$7:$B$1446,0)))^(1/3)-1)*100)</f>
        <v>6.6515802889484332</v>
      </c>
      <c r="U144" s="759">
        <f>IF(INDEX(Historical!$H$7:$H$1430,MATCH(B144,Historical!$B$7:$B$1446,0))=0,"n/a",((INDEX(Historical!$C$7:$C$1437,MATCH(B144,Historical!$B$7:$B$1446,0))/INDEX(Historical!$H$7:$H$1430,MATCH(B144,Historical!$B$7:$B$1446,0)))^(1/5)-1)*100)</f>
        <v>6.5044102740563714</v>
      </c>
      <c r="V144" s="759">
        <f>IF(INDEX(Historical!$O$7:$O$1430,MATCH(B144,Historical!$B$7:$B$1446,0))=0,"n/a",((INDEX(Historical!$C$7:$C$1437,MATCH(B144,Historical!$B$7:$B$1446,0))/INDEX(Historical!$O$7:$O$1430,MATCH(B144,Historical!$B$7:$B$1446,0)))^(1/10)-1)*100)</f>
        <v>7.3396490345766674</v>
      </c>
      <c r="W144" s="760">
        <f t="shared" si="38"/>
        <v>0.88620181202322701</v>
      </c>
      <c r="X144" s="761">
        <f t="shared" si="39"/>
        <v>1.22724722152007</v>
      </c>
      <c r="Y144" s="716"/>
      <c r="Z144" s="702">
        <f t="shared" si="40"/>
        <v>58.5</v>
      </c>
      <c r="AA144" s="935">
        <f t="shared" si="41"/>
        <v>25.04</v>
      </c>
      <c r="AB144" s="639">
        <v>9</v>
      </c>
      <c r="AC144" s="916">
        <v>2</v>
      </c>
      <c r="AD144" s="916">
        <v>4.17</v>
      </c>
      <c r="AE144" s="916">
        <v>1.47</v>
      </c>
      <c r="AF144" s="916">
        <v>2.96</v>
      </c>
      <c r="AG144" s="916">
        <v>13.4</v>
      </c>
      <c r="AH144" s="916">
        <v>17.2</v>
      </c>
      <c r="AI144" s="916">
        <v>7.12</v>
      </c>
      <c r="AJ144" s="916">
        <v>5.3</v>
      </c>
      <c r="AK144" s="916">
        <v>6</v>
      </c>
      <c r="AL144" s="928">
        <v>4440</v>
      </c>
      <c r="AM144" s="922">
        <v>1.0999999999999999</v>
      </c>
      <c r="AN144" s="916">
        <v>1.1200000000000001</v>
      </c>
      <c r="AO144" s="802">
        <f t="shared" si="42"/>
        <v>-16.199327745112956</v>
      </c>
      <c r="AP144" s="803">
        <f t="shared" si="43"/>
        <v>8.8406722548870427</v>
      </c>
      <c r="AQ144" s="936">
        <f t="shared" si="44"/>
        <v>81.497964482004875</v>
      </c>
      <c r="AR144" s="702">
        <f>INDEX(Historical!$C$7:$C$1437,MATCH(B144,Historical!$B$7:$B$1446,0))*IF(AH144="n/a",1.03,IF(AH144&lt;0,1.01,IF(AH144&gt;10,1.1,(1+AH144/100))))</f>
        <v>1.2210000000000003</v>
      </c>
      <c r="AS144" s="935">
        <f t="shared" si="45"/>
        <v>1.3079352000000002</v>
      </c>
      <c r="AT144" s="935">
        <f t="shared" si="34"/>
        <v>1.3864113120000003</v>
      </c>
      <c r="AU144" s="935">
        <f t="shared" si="34"/>
        <v>1.4695959907200005</v>
      </c>
      <c r="AV144" s="935">
        <f t="shared" si="34"/>
        <v>1.5577717501632005</v>
      </c>
      <c r="AW144" s="702">
        <f t="shared" si="46"/>
        <v>6.942714252883202</v>
      </c>
      <c r="AX144" s="810">
        <f t="shared" si="47"/>
        <v>13.863247310070292</v>
      </c>
      <c r="AY144" s="991">
        <v>0.36</v>
      </c>
      <c r="AZ144" s="922">
        <v>24.349999999999998</v>
      </c>
      <c r="BA144" s="922">
        <v>-3.38</v>
      </c>
      <c r="BB144" s="922">
        <v>2</v>
      </c>
      <c r="BC144" s="922">
        <v>6.15</v>
      </c>
      <c r="BE144" s="664">
        <v>1996</v>
      </c>
      <c r="BF144" s="946" t="e">
        <f>#VALUE!</f>
        <v>#VALUE!</v>
      </c>
      <c r="BG144" s="931">
        <v>4.7</v>
      </c>
    </row>
    <row r="145" spans="1:59" ht="11.25" customHeight="1" x14ac:dyDescent="0.2">
      <c r="A145" s="609" t="s">
        <v>707</v>
      </c>
      <c r="B145" s="925" t="s">
        <v>708</v>
      </c>
      <c r="C145" s="988" t="s">
        <v>247</v>
      </c>
      <c r="D145" s="988" t="s">
        <v>4392</v>
      </c>
      <c r="E145" s="792">
        <v>17</v>
      </c>
      <c r="F145" s="526">
        <v>194</v>
      </c>
      <c r="G145" s="526" t="s">
        <v>115</v>
      </c>
      <c r="H145" s="526" t="s">
        <v>115</v>
      </c>
      <c r="I145" s="924">
        <v>87.83</v>
      </c>
      <c r="J145" s="702">
        <f t="shared" si="35"/>
        <v>1.0019355573266537</v>
      </c>
      <c r="K145" s="927">
        <v>0.22</v>
      </c>
      <c r="L145" s="639">
        <v>4</v>
      </c>
      <c r="M145" s="693">
        <f t="shared" si="36"/>
        <v>0.88</v>
      </c>
      <c r="N145" s="921" t="s">
        <v>164</v>
      </c>
      <c r="O145" s="795">
        <v>0.2</v>
      </c>
      <c r="P145" s="915">
        <v>43434</v>
      </c>
      <c r="Q145" s="915">
        <v>43467</v>
      </c>
      <c r="R145" s="693">
        <f t="shared" si="37"/>
        <v>9.9999999999999947</v>
      </c>
      <c r="S145" s="759">
        <f>IF(INDEX(Historical!$D$7:$D$1437,MATCH(B145,Historical!$B$7:$B$1446,0))=0,"n/a",(INDEX(Historical!$C$7:$C$1437,MATCH(B145,Historical!$B$7:$B$1446,0))/INDEX(Historical!$D$7:$D$1437,MATCH(B145,Historical!$B$7:$B$1446,0))-1)*100)</f>
        <v>11.111111111111116</v>
      </c>
      <c r="T145" s="759">
        <f>IF(INDEX(Historical!$F$7:$F$1430,MATCH(B145,Historical!$B$7:$B$1446,0))=0,"n/a",((INDEX(Historical!$C$7:$C$1437,MATCH(B145,Historical!$B$7:$B$1446,0))/INDEX(Historical!$F$7:$F$1430,MATCH(B145,Historical!$B$7:$B$1446,0)))^(1/3)-1)*100)</f>
        <v>12.624788044360603</v>
      </c>
      <c r="U145" s="759">
        <f>IF(INDEX(Historical!$H$7:$H$1430,MATCH(B145,Historical!$B$7:$B$1446,0))=0,"n/a",((INDEX(Historical!$C$7:$C$1437,MATCH(B145,Historical!$B$7:$B$1446,0))/INDEX(Historical!$H$7:$H$1430,MATCH(B145,Historical!$B$7:$B$1446,0)))^(1/5)-1)*100)</f>
        <v>13.754383035188301</v>
      </c>
      <c r="V145" s="759">
        <f>IF(INDEX(Historical!$O$7:$O$1430,MATCH(B145,Historical!$B$7:$B$1446,0))=0,"n/a",((INDEX(Historical!$C$7:$C$1437,MATCH(B145,Historical!$B$7:$B$1446,0))/INDEX(Historical!$O$7:$O$1430,MATCH(B145,Historical!$B$7:$B$1446,0)))^(1/10)-1)*100)</f>
        <v>13.032208304260662</v>
      </c>
      <c r="W145" s="760">
        <f t="shared" si="38"/>
        <v>1.055414609256325</v>
      </c>
      <c r="X145" s="761">
        <f t="shared" si="39"/>
        <v>1.1182425231860407</v>
      </c>
      <c r="Y145" s="713"/>
      <c r="Z145" s="702">
        <f t="shared" si="40"/>
        <v>34.920634920634917</v>
      </c>
      <c r="AA145" s="935">
        <f t="shared" si="41"/>
        <v>34.853174603174601</v>
      </c>
      <c r="AB145" s="639">
        <v>5</v>
      </c>
      <c r="AC145" s="916">
        <v>2.52</v>
      </c>
      <c r="AD145" s="916">
        <v>2.4900000000000002</v>
      </c>
      <c r="AE145" s="916">
        <v>3.53</v>
      </c>
      <c r="AF145" s="916">
        <v>15.41</v>
      </c>
      <c r="AG145" s="916">
        <v>45.800000000000004</v>
      </c>
      <c r="AH145" s="916">
        <v>-4.5999999999999996</v>
      </c>
      <c r="AI145" s="916">
        <v>19.21</v>
      </c>
      <c r="AJ145" s="916">
        <v>12.3</v>
      </c>
      <c r="AK145" s="916">
        <v>14.030000000000001</v>
      </c>
      <c r="AL145" s="928">
        <v>136870</v>
      </c>
      <c r="AM145" s="922">
        <v>1.0999999999999999</v>
      </c>
      <c r="AN145" s="916">
        <v>0.39</v>
      </c>
      <c r="AO145" s="802">
        <f t="shared" si="42"/>
        <v>-20.096856010659646</v>
      </c>
      <c r="AP145" s="803">
        <f t="shared" si="43"/>
        <v>14.756318592514955</v>
      </c>
      <c r="AQ145" s="936">
        <f t="shared" si="44"/>
        <v>388.57498941532702</v>
      </c>
      <c r="AR145" s="702">
        <f>INDEX(Historical!$C$7:$C$1437,MATCH(B145,Historical!$B$7:$B$1446,0))*IF(AH145="n/a",1.03,IF(AH145&lt;0,1.01,IF(AH145&gt;10,1.1,(1+AH145/100))))</f>
        <v>0.80800000000000005</v>
      </c>
      <c r="AS145" s="935">
        <f t="shared" si="45"/>
        <v>0.88880000000000015</v>
      </c>
      <c r="AT145" s="935">
        <f t="shared" si="34"/>
        <v>0.97768000000000022</v>
      </c>
      <c r="AU145" s="935">
        <f t="shared" si="34"/>
        <v>1.0754480000000004</v>
      </c>
      <c r="AV145" s="935">
        <f t="shared" si="34"/>
        <v>1.1829928000000005</v>
      </c>
      <c r="AW145" s="702">
        <f t="shared" si="46"/>
        <v>4.9329208000000015</v>
      </c>
      <c r="AX145" s="810">
        <f t="shared" si="47"/>
        <v>5.6164417624957323</v>
      </c>
      <c r="AY145" s="991">
        <v>0.67</v>
      </c>
      <c r="AZ145" s="922">
        <v>32.019999999999996</v>
      </c>
      <c r="BA145" s="922">
        <v>-2.41</v>
      </c>
      <c r="BB145" s="922">
        <v>2.37</v>
      </c>
      <c r="BC145" s="922">
        <v>9.82</v>
      </c>
      <c r="BE145" s="664">
        <v>2003</v>
      </c>
      <c r="BF145" s="946" t="e">
        <f>#VALUE!</f>
        <v>#VALUE!</v>
      </c>
      <c r="BG145" s="931">
        <v>18.399999999999999</v>
      </c>
    </row>
    <row r="146" spans="1:59" ht="12" customHeight="1" x14ac:dyDescent="0.2">
      <c r="A146" s="537" t="s">
        <v>694</v>
      </c>
      <c r="B146" s="925" t="s">
        <v>695</v>
      </c>
      <c r="C146" s="988" t="s">
        <v>108</v>
      </c>
      <c r="D146" s="988" t="s">
        <v>4373</v>
      </c>
      <c r="E146" s="792">
        <v>19</v>
      </c>
      <c r="F146" s="526">
        <v>172</v>
      </c>
      <c r="G146" s="526" t="s">
        <v>106</v>
      </c>
      <c r="H146" s="526" t="s">
        <v>106</v>
      </c>
      <c r="I146" s="924">
        <v>42.29</v>
      </c>
      <c r="J146" s="702">
        <f t="shared" si="35"/>
        <v>2.9794277606999291</v>
      </c>
      <c r="K146" s="933">
        <v>0.63</v>
      </c>
      <c r="L146" s="639">
        <v>2</v>
      </c>
      <c r="M146" s="693">
        <f t="shared" si="36"/>
        <v>1.26</v>
      </c>
      <c r="N146" s="921" t="s">
        <v>579</v>
      </c>
      <c r="O146" s="796">
        <v>0.58499999999999996</v>
      </c>
      <c r="P146" s="915">
        <v>43427</v>
      </c>
      <c r="Q146" s="915">
        <v>43437</v>
      </c>
      <c r="R146" s="693">
        <f t="shared" si="37"/>
        <v>7.6923076923076996</v>
      </c>
      <c r="S146" s="759">
        <f>IF(INDEX(Historical!$D$7:$D$1437,MATCH(B146,Historical!$B$7:$B$1446,0))=0,"n/a",(INDEX(Historical!$C$7:$C$1437,MATCH(B146,Historical!$B$7:$B$1446,0))/INDEX(Historical!$D$7:$D$1437,MATCH(B146,Historical!$B$7:$B$1446,0))-1)*100)</f>
        <v>3.4188034188034289</v>
      </c>
      <c r="T146" s="759">
        <f>IF(INDEX(Historical!$F$7:$F$1430,MATCH(B146,Historical!$B$7:$B$1446,0))=0,"n/a",((INDEX(Historical!$C$7:$C$1437,MATCH(B146,Historical!$B$7:$B$1446,0))/INDEX(Historical!$F$7:$F$1430,MATCH(B146,Historical!$B$7:$B$1446,0)))^(1/3)-1)*100)</f>
        <v>2.0062635129698858</v>
      </c>
      <c r="U146" s="759">
        <f>IF(INDEX(Historical!$H$7:$H$1430,MATCH(B146,Historical!$B$7:$B$1446,0))=0,"n/a",((INDEX(Historical!$C$7:$C$1437,MATCH(B146,Historical!$B$7:$B$1446,0))/INDEX(Historical!$H$7:$H$1430,MATCH(B146,Historical!$B$7:$B$1446,0)))^(1/5)-1)*100)</f>
        <v>1.5578432959528765</v>
      </c>
      <c r="V146" s="759">
        <f>IF(INDEX(Historical!$O$7:$O$1430,MATCH(B146,Historical!$B$7:$B$1446,0))=0,"n/a",((INDEX(Historical!$C$7:$C$1437,MATCH(B146,Historical!$B$7:$B$1446,0))/INDEX(Historical!$O$7:$O$1430,MATCH(B146,Historical!$B$7:$B$1446,0)))^(1/10)-1)*100)</f>
        <v>4.2244323206472645</v>
      </c>
      <c r="W146" s="760">
        <f t="shared" si="38"/>
        <v>0.36876985538122786</v>
      </c>
      <c r="X146" s="761" t="str">
        <f t="shared" si="39"/>
        <v>n/a</v>
      </c>
      <c r="Y146" s="926"/>
      <c r="Z146" s="702">
        <f t="shared" si="40"/>
        <v>50.4</v>
      </c>
      <c r="AA146" s="935">
        <f t="shared" si="41"/>
        <v>16.916</v>
      </c>
      <c r="AB146" s="639">
        <v>12</v>
      </c>
      <c r="AC146" s="916">
        <v>2.5</v>
      </c>
      <c r="AD146" s="916" t="s">
        <v>137</v>
      </c>
      <c r="AE146" s="916">
        <v>6.21</v>
      </c>
      <c r="AF146" s="916">
        <v>1.55</v>
      </c>
      <c r="AG146" s="916">
        <v>7.8</v>
      </c>
      <c r="AH146" s="916">
        <v>3.2</v>
      </c>
      <c r="AI146" s="916">
        <v>2.2800000000000002</v>
      </c>
      <c r="AJ146" s="916">
        <v>-1.9</v>
      </c>
      <c r="AK146" s="916" t="s">
        <v>137</v>
      </c>
      <c r="AL146" s="928">
        <v>272.77</v>
      </c>
      <c r="AM146" s="922">
        <v>1.5</v>
      </c>
      <c r="AN146" s="916">
        <v>0</v>
      </c>
      <c r="AO146" s="802">
        <f t="shared" si="42"/>
        <v>-12.378728943347195</v>
      </c>
      <c r="AP146" s="803">
        <f t="shared" si="43"/>
        <v>4.5372710566528056</v>
      </c>
      <c r="AQ146" s="936">
        <f t="shared" si="44"/>
        <v>7.9501942770111134</v>
      </c>
      <c r="AR146" s="702">
        <f>INDEX(Historical!$C$7:$C$1437,MATCH(B146,Historical!$B$7:$B$1446,0))*IF(AH146="n/a",1.03,IF(AH146&lt;0,1.01,IF(AH146&gt;10,1.1,(1+AH146/100))))</f>
        <v>1.2487200000000001</v>
      </c>
      <c r="AS146" s="935">
        <f t="shared" si="45"/>
        <v>1.2771908160000001</v>
      </c>
      <c r="AT146" s="935">
        <f t="shared" si="34"/>
        <v>1.3155065404800002</v>
      </c>
      <c r="AU146" s="935">
        <f t="shared" si="34"/>
        <v>1.3549717366944003</v>
      </c>
      <c r="AV146" s="935">
        <f t="shared" si="34"/>
        <v>1.3956208887952324</v>
      </c>
      <c r="AW146" s="702">
        <f t="shared" si="46"/>
        <v>6.5920099819696327</v>
      </c>
      <c r="AX146" s="810">
        <f t="shared" si="47"/>
        <v>15.587632967532826</v>
      </c>
      <c r="AY146" s="991">
        <v>0.42</v>
      </c>
      <c r="AZ146" s="922">
        <v>25.679999999999996</v>
      </c>
      <c r="BA146" s="922">
        <v>-14.99</v>
      </c>
      <c r="BB146" s="922">
        <v>2.6</v>
      </c>
      <c r="BC146" s="922">
        <v>-0.24</v>
      </c>
      <c r="BE146" s="664">
        <v>2001</v>
      </c>
      <c r="BF146" s="946" t="e">
        <f>#VALUE!</f>
        <v>#VALUE!</v>
      </c>
      <c r="BG146" s="931">
        <v>1.2</v>
      </c>
    </row>
    <row r="147" spans="1:59" ht="11.25" customHeight="1" x14ac:dyDescent="0.2">
      <c r="A147" s="609" t="s">
        <v>712</v>
      </c>
      <c r="B147" s="925" t="s">
        <v>713</v>
      </c>
      <c r="C147" s="988" t="s">
        <v>112</v>
      </c>
      <c r="D147" s="988" t="s">
        <v>4379</v>
      </c>
      <c r="E147" s="792">
        <v>15</v>
      </c>
      <c r="F147" s="526">
        <v>241</v>
      </c>
      <c r="G147" s="526" t="s">
        <v>37</v>
      </c>
      <c r="H147" s="526" t="s">
        <v>37</v>
      </c>
      <c r="I147" s="924">
        <v>289.91000000000003</v>
      </c>
      <c r="J147" s="702">
        <f t="shared" si="35"/>
        <v>1.6556862474561069</v>
      </c>
      <c r="K147" s="927">
        <v>1.2</v>
      </c>
      <c r="L147" s="639">
        <v>4</v>
      </c>
      <c r="M147" s="693">
        <f t="shared" si="36"/>
        <v>4.8</v>
      </c>
      <c r="N147" s="921" t="s">
        <v>714</v>
      </c>
      <c r="O147" s="795">
        <v>1.1000000000000001</v>
      </c>
      <c r="P147" s="658">
        <v>43252</v>
      </c>
      <c r="Q147" s="658">
        <v>43271</v>
      </c>
      <c r="R147" s="693">
        <f t="shared" si="37"/>
        <v>9.0909090909090793</v>
      </c>
      <c r="S147" s="759">
        <f>IF(INDEX(Historical!$D$7:$D$1437,MATCH(B147,Historical!$B$7:$B$1446,0))=0,"n/a",(INDEX(Historical!$C$7:$C$1437,MATCH(B147,Historical!$B$7:$B$1446,0))/INDEX(Historical!$D$7:$D$1437,MATCH(B147,Historical!$B$7:$B$1446,0))-1)*100)</f>
        <v>20.512820512820529</v>
      </c>
      <c r="T147" s="759">
        <f>IF(INDEX(Historical!$F$7:$F$1430,MATCH(B147,Historical!$B$7:$B$1446,0))=0,"n/a",((INDEX(Historical!$C$7:$C$1437,MATCH(B147,Historical!$B$7:$B$1446,0))/INDEX(Historical!$F$7:$F$1430,MATCH(B147,Historical!$B$7:$B$1446,0)))^(1/3)-1)*100)</f>
        <v>14.880254240805124</v>
      </c>
      <c r="U147" s="759">
        <f>IF(INDEX(Historical!$H$7:$H$1430,MATCH(B147,Historical!$B$7:$B$1446,0))=0,"n/a",((INDEX(Historical!$C$7:$C$1437,MATCH(B147,Historical!$B$7:$B$1446,0))/INDEX(Historical!$H$7:$H$1430,MATCH(B147,Historical!$B$7:$B$1446,0)))^(1/5)-1)*100)</f>
        <v>14.578776431254514</v>
      </c>
      <c r="V147" s="759">
        <f>IF(INDEX(Historical!$O$7:$O$1430,MATCH(B147,Historical!$B$7:$B$1446,0))=0,"n/a",((INDEX(Historical!$C$7:$C$1437,MATCH(B147,Historical!$B$7:$B$1446,0))/INDEX(Historical!$O$7:$O$1430,MATCH(B147,Historical!$B$7:$B$1446,0)))^(1/10)-1)*100)</f>
        <v>12.726754861394163</v>
      </c>
      <c r="W147" s="760">
        <f t="shared" si="38"/>
        <v>1.1455219016969005</v>
      </c>
      <c r="X147" s="761">
        <f t="shared" si="39"/>
        <v>0.87823954405147664</v>
      </c>
      <c r="Y147" s="925"/>
      <c r="Z147" s="702">
        <f t="shared" si="40"/>
        <v>25.464190981432356</v>
      </c>
      <c r="AA147" s="935">
        <f t="shared" si="41"/>
        <v>15.379840848806365</v>
      </c>
      <c r="AB147" s="639">
        <v>12</v>
      </c>
      <c r="AC147" s="916">
        <v>18.850000000000001</v>
      </c>
      <c r="AD147" s="916">
        <v>1.1000000000000001</v>
      </c>
      <c r="AE147" s="916">
        <v>1.56</v>
      </c>
      <c r="AF147" s="916">
        <v>5.64</v>
      </c>
      <c r="AG147" s="916">
        <v>39.200000000000003</v>
      </c>
      <c r="AH147" s="916">
        <v>0.3</v>
      </c>
      <c r="AI147" s="916">
        <v>16.03</v>
      </c>
      <c r="AJ147" s="916">
        <v>16.600000000000001</v>
      </c>
      <c r="AK147" s="916">
        <v>13.96</v>
      </c>
      <c r="AL147" s="928">
        <v>49280</v>
      </c>
      <c r="AM147" s="922">
        <v>0.2</v>
      </c>
      <c r="AN147" s="916">
        <v>1.65</v>
      </c>
      <c r="AO147" s="802">
        <f t="shared" si="42"/>
        <v>0.85462182990425539</v>
      </c>
      <c r="AP147" s="803">
        <f t="shared" si="43"/>
        <v>16.234462678710621</v>
      </c>
      <c r="AQ147" s="936">
        <f t="shared" si="44"/>
        <v>96.34697449754934</v>
      </c>
      <c r="AR147" s="702">
        <f>INDEX(Historical!$C$7:$C$1437,MATCH(B147,Historical!$B$7:$B$1446,0))*IF(AH147="n/a",1.03,IF(AH147&lt;0,1.01,IF(AH147&gt;10,1.1,(1+AH147/100))))</f>
        <v>4.7140999999999993</v>
      </c>
      <c r="AS147" s="935">
        <f t="shared" si="45"/>
        <v>5.1855099999999998</v>
      </c>
      <c r="AT147" s="935">
        <f t="shared" ref="AT147:AV166" si="49">IF($AK147="n/a",1.03*AS147,IF($AK147&lt;0,1.01*AS147,IF($AK147&gt;10,1.1*AS147,(1+$AK147/100)*AS147)))</f>
        <v>5.7040610000000003</v>
      </c>
      <c r="AU147" s="935">
        <f t="shared" si="49"/>
        <v>6.2744671000000007</v>
      </c>
      <c r="AV147" s="935">
        <f t="shared" si="49"/>
        <v>6.9019138100000017</v>
      </c>
      <c r="AW147" s="702">
        <f t="shared" si="46"/>
        <v>28.780051910000005</v>
      </c>
      <c r="AX147" s="810">
        <f t="shared" si="47"/>
        <v>9.9272366975958057</v>
      </c>
      <c r="AY147" s="991">
        <v>0.87</v>
      </c>
      <c r="AZ147" s="922">
        <v>29.64</v>
      </c>
      <c r="BA147" s="922">
        <v>-14.77</v>
      </c>
      <c r="BB147" s="922">
        <v>4.17</v>
      </c>
      <c r="BC147" s="922">
        <v>2.37</v>
      </c>
      <c r="BE147" s="664">
        <v>2004</v>
      </c>
      <c r="BF147" s="946" t="e">
        <f>#VALUE!</f>
        <v>#VALUE!</v>
      </c>
      <c r="BG147" s="931">
        <v>8.7999999999999989</v>
      </c>
    </row>
    <row r="148" spans="1:59" ht="11.25" customHeight="1" x14ac:dyDescent="0.2">
      <c r="A148" s="609" t="s">
        <v>1516</v>
      </c>
      <c r="B148" s="925" t="s">
        <v>1517</v>
      </c>
      <c r="C148" s="988" t="s">
        <v>108</v>
      </c>
      <c r="D148" s="988" t="s">
        <v>4373</v>
      </c>
      <c r="E148" s="792">
        <v>10</v>
      </c>
      <c r="F148" s="526">
        <v>344</v>
      </c>
      <c r="G148" s="526" t="s">
        <v>106</v>
      </c>
      <c r="H148" s="526" t="s">
        <v>106</v>
      </c>
      <c r="I148" s="924">
        <v>35.49</v>
      </c>
      <c r="J148" s="702">
        <f t="shared" si="35"/>
        <v>3.3812341504649193</v>
      </c>
      <c r="K148" s="927">
        <v>0.3</v>
      </c>
      <c r="L148" s="639">
        <v>4</v>
      </c>
      <c r="M148" s="693">
        <f t="shared" si="36"/>
        <v>1.2</v>
      </c>
      <c r="N148" s="921" t="s">
        <v>595</v>
      </c>
      <c r="O148" s="795">
        <v>0.27</v>
      </c>
      <c r="P148" s="915">
        <v>43537</v>
      </c>
      <c r="Q148" s="915">
        <v>43546</v>
      </c>
      <c r="R148" s="693">
        <f t="shared" si="37"/>
        <v>11.1111111111111</v>
      </c>
      <c r="S148" s="759">
        <f>IF(INDEX(Historical!$D$7:$D$1437,MATCH(B148,Historical!$B$7:$B$1446,0))=0,"n/a",(INDEX(Historical!$C$7:$C$1437,MATCH(B148,Historical!$B$7:$B$1446,0))/INDEX(Historical!$D$7:$D$1437,MATCH(B148,Historical!$B$7:$B$1446,0))-1)*100)</f>
        <v>18.604651162790709</v>
      </c>
      <c r="T148" s="759">
        <f>IF(INDEX(Historical!$F$7:$F$1430,MATCH(B148,Historical!$B$7:$B$1446,0))=0,"n/a",((INDEX(Historical!$C$7:$C$1437,MATCH(B148,Historical!$B$7:$B$1446,0))/INDEX(Historical!$F$7:$F$1430,MATCH(B148,Historical!$B$7:$B$1446,0)))^(1/3)-1)*100)</f>
        <v>11.290002117788411</v>
      </c>
      <c r="U148" s="759">
        <f>IF(INDEX(Historical!$H$7:$H$1430,MATCH(B148,Historical!$B$7:$B$1446,0))=0,"n/a",((INDEX(Historical!$C$7:$C$1437,MATCH(B148,Historical!$B$7:$B$1446,0))/INDEX(Historical!$H$7:$H$1430,MATCH(B148,Historical!$B$7:$B$1446,0)))^(1/5)-1)*100)</f>
        <v>9.7700948713745017</v>
      </c>
      <c r="V148" s="759">
        <f>IF(INDEX(Historical!$O$7:$O$1430,MATCH(B148,Historical!$B$7:$B$1446,0))=0,"n/a",((INDEX(Historical!$C$7:$C$1437,MATCH(B148,Historical!$B$7:$B$1446,0))/INDEX(Historical!$O$7:$O$1430,MATCH(B148,Historical!$B$7:$B$1446,0)))^(1/10)-1)*100)</f>
        <v>4.4493216110784273</v>
      </c>
      <c r="W148" s="760">
        <f t="shared" si="38"/>
        <v>2.1958616898018359</v>
      </c>
      <c r="X148" s="761">
        <f t="shared" si="39"/>
        <v>1.1494229260440589</v>
      </c>
      <c r="Y148" s="925"/>
      <c r="Z148" s="702">
        <f t="shared" si="40"/>
        <v>42.857142857142861</v>
      </c>
      <c r="AA148" s="935">
        <f t="shared" si="41"/>
        <v>12.675000000000001</v>
      </c>
      <c r="AB148" s="639">
        <v>12</v>
      </c>
      <c r="AC148" s="916">
        <v>2.8</v>
      </c>
      <c r="AD148" s="916" t="s">
        <v>137</v>
      </c>
      <c r="AE148" s="916">
        <v>3.81</v>
      </c>
      <c r="AF148" s="916">
        <v>1.19</v>
      </c>
      <c r="AG148" s="916">
        <v>10</v>
      </c>
      <c r="AH148" s="916">
        <v>23.3</v>
      </c>
      <c r="AI148" s="916">
        <v>4.24</v>
      </c>
      <c r="AJ148" s="916">
        <v>8.5</v>
      </c>
      <c r="AK148" s="916" t="s">
        <v>137</v>
      </c>
      <c r="AL148" s="928">
        <v>244.49</v>
      </c>
      <c r="AM148" s="922">
        <v>0.8</v>
      </c>
      <c r="AN148" s="916">
        <v>0.05</v>
      </c>
      <c r="AO148" s="802">
        <f t="shared" si="42"/>
        <v>0.47632902183942072</v>
      </c>
      <c r="AP148" s="803">
        <f t="shared" si="43"/>
        <v>13.151329021839421</v>
      </c>
      <c r="AQ148" s="936">
        <f t="shared" si="44"/>
        <v>-18.124077613338198</v>
      </c>
      <c r="AR148" s="702">
        <f>INDEX(Historical!$C$7:$C$1437,MATCH(B148,Historical!$B$7:$B$1446,0))*IF(AH148="n/a",1.03,IF(AH148&lt;0,1.01,IF(AH148&gt;10,1.1,(1+AH148/100))))</f>
        <v>1.1220000000000001</v>
      </c>
      <c r="AS148" s="935">
        <f t="shared" si="45"/>
        <v>1.1695728000000001</v>
      </c>
      <c r="AT148" s="935">
        <f t="shared" si="49"/>
        <v>1.2046599840000001</v>
      </c>
      <c r="AU148" s="935">
        <f t="shared" si="49"/>
        <v>1.2407997835200002</v>
      </c>
      <c r="AV148" s="935">
        <f t="shared" si="49"/>
        <v>1.2780237770256002</v>
      </c>
      <c r="AW148" s="702">
        <f t="shared" si="46"/>
        <v>6.0150563445456005</v>
      </c>
      <c r="AX148" s="810">
        <f t="shared" si="47"/>
        <v>16.948594940956891</v>
      </c>
      <c r="AY148" s="991">
        <v>0.71</v>
      </c>
      <c r="AZ148" s="922">
        <v>19.66</v>
      </c>
      <c r="BA148" s="922">
        <v>-21.83</v>
      </c>
      <c r="BB148" s="922">
        <v>-1.51</v>
      </c>
      <c r="BC148" s="922">
        <v>-6.38</v>
      </c>
      <c r="BE148" s="664">
        <v>2010</v>
      </c>
      <c r="BF148" s="946" t="e">
        <f>#VALUE!</f>
        <v>#VALUE!</v>
      </c>
      <c r="BG148" s="931">
        <v>1.3</v>
      </c>
    </row>
    <row r="149" spans="1:59" ht="11.25" customHeight="1" x14ac:dyDescent="0.2">
      <c r="A149" s="609" t="s">
        <v>719</v>
      </c>
      <c r="B149" s="925" t="s">
        <v>720</v>
      </c>
      <c r="C149" s="988" t="s">
        <v>128</v>
      </c>
      <c r="D149" s="988" t="s">
        <v>193</v>
      </c>
      <c r="E149" s="792">
        <v>19</v>
      </c>
      <c r="F149" s="526">
        <v>174</v>
      </c>
      <c r="G149" s="526" t="s">
        <v>106</v>
      </c>
      <c r="H149" s="526" t="s">
        <v>106</v>
      </c>
      <c r="I149" s="924">
        <v>50.87</v>
      </c>
      <c r="J149" s="702">
        <f t="shared" si="35"/>
        <v>2.9093768429329665</v>
      </c>
      <c r="K149" s="927">
        <v>0.37</v>
      </c>
      <c r="L149" s="639">
        <v>4</v>
      </c>
      <c r="M149" s="693">
        <f t="shared" si="36"/>
        <v>1.48</v>
      </c>
      <c r="N149" s="921" t="s">
        <v>136</v>
      </c>
      <c r="O149" s="795">
        <v>0.36499999999999999</v>
      </c>
      <c r="P149" s="915">
        <v>43518</v>
      </c>
      <c r="Q149" s="915">
        <v>43537</v>
      </c>
      <c r="R149" s="693">
        <f t="shared" si="37"/>
        <v>1.3698630136986314</v>
      </c>
      <c r="S149" s="759">
        <f>IF(INDEX(Historical!$D$7:$D$1437,MATCH(B149,Historical!$B$7:$B$1446,0))=0,"n/a",(INDEX(Historical!$C$7:$C$1437,MATCH(B149,Historical!$B$7:$B$1446,0))/INDEX(Historical!$D$7:$D$1437,MATCH(B149,Historical!$B$7:$B$1446,0))-1)*100)</f>
        <v>1.388888888888884</v>
      </c>
      <c r="T149" s="759">
        <f>IF(INDEX(Historical!$F$7:$F$1430,MATCH(B149,Historical!$B$7:$B$1446,0))=0,"n/a",((INDEX(Historical!$C$7:$C$1437,MATCH(B149,Historical!$B$7:$B$1446,0))/INDEX(Historical!$F$7:$F$1430,MATCH(B149,Historical!$B$7:$B$1446,0)))^(1/3)-1)*100)</f>
        <v>1.4086357131201765</v>
      </c>
      <c r="U149" s="759">
        <f>IF(INDEX(Historical!$H$7:$H$1430,MATCH(B149,Historical!$B$7:$B$1446,0))=0,"n/a",((INDEX(Historical!$C$7:$C$1437,MATCH(B149,Historical!$B$7:$B$1446,0))/INDEX(Historical!$H$7:$H$1430,MATCH(B149,Historical!$B$7:$B$1446,0)))^(1/5)-1)*100)</f>
        <v>4.0002353139918068</v>
      </c>
      <c r="V149" s="759">
        <f>IF(INDEX(Historical!$O$7:$O$1430,MATCH(B149,Historical!$B$7:$B$1446,0))=0,"n/a",((INDEX(Historical!$C$7:$C$1437,MATCH(B149,Historical!$B$7:$B$1446,0))/INDEX(Historical!$O$7:$O$1430,MATCH(B149,Historical!$B$7:$B$1446,0)))^(1/10)-1)*100)</f>
        <v>12.743111905242532</v>
      </c>
      <c r="W149" s="760">
        <f t="shared" si="38"/>
        <v>0.31391353569971436</v>
      </c>
      <c r="X149" s="761" t="str">
        <f t="shared" si="39"/>
        <v>n/a</v>
      </c>
      <c r="Y149" s="716"/>
      <c r="Z149" s="702">
        <f t="shared" si="40"/>
        <v>68.83720930232559</v>
      </c>
      <c r="AA149" s="935">
        <f t="shared" si="41"/>
        <v>23.66046511627907</v>
      </c>
      <c r="AB149" s="639">
        <v>12</v>
      </c>
      <c r="AC149" s="916">
        <v>2.15</v>
      </c>
      <c r="AD149" s="916">
        <v>2.11</v>
      </c>
      <c r="AE149" s="916">
        <v>1.04</v>
      </c>
      <c r="AF149" s="916">
        <v>3.61</v>
      </c>
      <c r="AG149" s="916">
        <v>15.2</v>
      </c>
      <c r="AH149" s="916">
        <v>-33.200000000000003</v>
      </c>
      <c r="AI149" s="916">
        <v>11.97</v>
      </c>
      <c r="AJ149" s="916">
        <v>-18.3</v>
      </c>
      <c r="AK149" s="916">
        <v>11.200000000000001</v>
      </c>
      <c r="AL149" s="928">
        <v>2790</v>
      </c>
      <c r="AM149" s="922">
        <v>0.8</v>
      </c>
      <c r="AN149" s="916">
        <v>0.55000000000000004</v>
      </c>
      <c r="AO149" s="802">
        <f t="shared" si="42"/>
        <v>-16.750852959354297</v>
      </c>
      <c r="AP149" s="803">
        <f t="shared" si="43"/>
        <v>6.9096121569247728</v>
      </c>
      <c r="AQ149" s="936">
        <f t="shared" si="44"/>
        <v>94.838142592218148</v>
      </c>
      <c r="AR149" s="702">
        <f>INDEX(Historical!$C$7:$C$1437,MATCH(B149,Historical!$B$7:$B$1446,0))*IF(AH149="n/a",1.03,IF(AH149&lt;0,1.01,IF(AH149&gt;10,1.1,(1+AH149/100))))</f>
        <v>1.4745999999999999</v>
      </c>
      <c r="AS149" s="935">
        <f t="shared" si="45"/>
        <v>1.6220600000000001</v>
      </c>
      <c r="AT149" s="935">
        <f t="shared" si="49"/>
        <v>1.7842660000000001</v>
      </c>
      <c r="AU149" s="935">
        <f t="shared" si="49"/>
        <v>1.9626926000000002</v>
      </c>
      <c r="AV149" s="935">
        <f t="shared" si="49"/>
        <v>2.1589618600000002</v>
      </c>
      <c r="AW149" s="702">
        <f t="shared" si="46"/>
        <v>9.0025804600000008</v>
      </c>
      <c r="AX149" s="810">
        <f t="shared" si="47"/>
        <v>17.697229133084335</v>
      </c>
      <c r="AY149" s="991">
        <v>0.66</v>
      </c>
      <c r="AZ149" s="922">
        <v>14.680000000000001</v>
      </c>
      <c r="BA149" s="922">
        <v>-42.64</v>
      </c>
      <c r="BB149" s="922">
        <v>-6.39</v>
      </c>
      <c r="BC149" s="922">
        <v>-24.09</v>
      </c>
      <c r="BE149" s="664">
        <v>2001</v>
      </c>
      <c r="BF149" s="946" t="e">
        <f>#VALUE!</f>
        <v>#VALUE!</v>
      </c>
      <c r="BG149" s="931">
        <v>7.0000000000000009</v>
      </c>
    </row>
    <row r="150" spans="1:59" ht="11.25" customHeight="1" x14ac:dyDescent="0.2">
      <c r="A150" s="537" t="s">
        <v>1518</v>
      </c>
      <c r="B150" s="925" t="s">
        <v>1519</v>
      </c>
      <c r="C150" s="988" t="s">
        <v>108</v>
      </c>
      <c r="D150" s="988" t="s">
        <v>4365</v>
      </c>
      <c r="E150" s="792">
        <v>10</v>
      </c>
      <c r="F150" s="526">
        <v>332</v>
      </c>
      <c r="G150" s="526" t="s">
        <v>37</v>
      </c>
      <c r="H150" s="526" t="s">
        <v>37</v>
      </c>
      <c r="I150" s="924">
        <v>17.43</v>
      </c>
      <c r="J150" s="702">
        <f t="shared" si="35"/>
        <v>4.1308089500860579</v>
      </c>
      <c r="K150" s="927">
        <v>0.18</v>
      </c>
      <c r="L150" s="639">
        <v>4</v>
      </c>
      <c r="M150" s="693">
        <f t="shared" si="36"/>
        <v>0.72</v>
      </c>
      <c r="N150" s="921" t="s">
        <v>107</v>
      </c>
      <c r="O150" s="795">
        <v>0.17</v>
      </c>
      <c r="P150" s="915">
        <v>43496</v>
      </c>
      <c r="Q150" s="915">
        <v>43510</v>
      </c>
      <c r="R150" s="693">
        <f t="shared" si="37"/>
        <v>5.8823529411764595</v>
      </c>
      <c r="S150" s="759">
        <f>IF(INDEX(Historical!$D$7:$D$1437,MATCH(B150,Historical!$B$7:$B$1446,0))=0,"n/a",(INDEX(Historical!$C$7:$C$1437,MATCH(B150,Historical!$B$7:$B$1446,0))/INDEX(Historical!$D$7:$D$1437,MATCH(B150,Historical!$B$7:$B$1446,0))-1)*100)</f>
        <v>6.25</v>
      </c>
      <c r="T150" s="759">
        <f>IF(INDEX(Historical!$F$7:$F$1430,MATCH(B150,Historical!$B$7:$B$1446,0))=0,"n/a",((INDEX(Historical!$C$7:$C$1437,MATCH(B150,Historical!$B$7:$B$1446,0))/INDEX(Historical!$F$7:$F$1430,MATCH(B150,Historical!$B$7:$B$1446,0)))^(1/3)-1)*100)</f>
        <v>6.6858844342181811</v>
      </c>
      <c r="U150" s="759">
        <f>IF(INDEX(Historical!$H$7:$H$1430,MATCH(B150,Historical!$B$7:$B$1446,0))=0,"n/a",((INDEX(Historical!$C$7:$C$1437,MATCH(B150,Historical!$B$7:$B$1446,0))/INDEX(Historical!$H$7:$H$1430,MATCH(B150,Historical!$B$7:$B$1446,0)))^(1/5)-1)*100)</f>
        <v>6.342724238285391</v>
      </c>
      <c r="V150" s="759">
        <f>IF(INDEX(Historical!$O$7:$O$1430,MATCH(B150,Historical!$B$7:$B$1446,0))=0,"n/a",((INDEX(Historical!$C$7:$C$1437,MATCH(B150,Historical!$B$7:$B$1446,0))/INDEX(Historical!$O$7:$O$1430,MATCH(B150,Historical!$B$7:$B$1446,0)))^(1/10)-1)*100)</f>
        <v>5.6865908080909522</v>
      </c>
      <c r="W150" s="760">
        <f t="shared" si="38"/>
        <v>1.1153825644111555</v>
      </c>
      <c r="X150" s="761">
        <f t="shared" si="39"/>
        <v>0.90610346261219865</v>
      </c>
      <c r="Y150" s="713"/>
      <c r="Z150" s="702">
        <f t="shared" si="40"/>
        <v>70.588235294117638</v>
      </c>
      <c r="AA150" s="935">
        <f t="shared" si="41"/>
        <v>17.088235294117645</v>
      </c>
      <c r="AB150" s="639">
        <v>12</v>
      </c>
      <c r="AC150" s="916">
        <v>1.02</v>
      </c>
      <c r="AD150" s="916">
        <v>2.4500000000000002</v>
      </c>
      <c r="AE150" s="916">
        <v>4.78</v>
      </c>
      <c r="AF150" s="916">
        <v>1.42</v>
      </c>
      <c r="AG150" s="916">
        <v>8.2000000000000011</v>
      </c>
      <c r="AH150" s="916">
        <v>14.299999999999999</v>
      </c>
      <c r="AI150" s="916">
        <v>1.55</v>
      </c>
      <c r="AJ150" s="916">
        <v>7.0000000000000009</v>
      </c>
      <c r="AK150" s="916">
        <v>7.0000000000000009</v>
      </c>
      <c r="AL150" s="928">
        <v>1850</v>
      </c>
      <c r="AM150" s="922">
        <v>0.4</v>
      </c>
      <c r="AN150" s="916">
        <v>0.27</v>
      </c>
      <c r="AO150" s="802">
        <f t="shared" si="42"/>
        <v>-6.614702105746197</v>
      </c>
      <c r="AP150" s="803">
        <f t="shared" si="43"/>
        <v>10.473533188371448</v>
      </c>
      <c r="AQ150" s="936">
        <f t="shared" si="44"/>
        <v>3.8488091573451344</v>
      </c>
      <c r="AR150" s="702">
        <f>INDEX(Historical!$C$7:$C$1437,MATCH(B150,Historical!$B$7:$B$1446,0))*IF(AH150="n/a",1.03,IF(AH150&lt;0,1.01,IF(AH150&gt;10,1.1,(1+AH150/100))))</f>
        <v>0.74800000000000011</v>
      </c>
      <c r="AS150" s="935">
        <f t="shared" si="45"/>
        <v>0.75959400000000021</v>
      </c>
      <c r="AT150" s="935">
        <f t="shared" si="49"/>
        <v>0.81276558000000032</v>
      </c>
      <c r="AU150" s="935">
        <f t="shared" si="49"/>
        <v>0.86965917060000042</v>
      </c>
      <c r="AV150" s="935">
        <f t="shared" si="49"/>
        <v>0.9305353125420005</v>
      </c>
      <c r="AW150" s="702">
        <f t="shared" si="46"/>
        <v>4.1205540631420012</v>
      </c>
      <c r="AX150" s="810">
        <f t="shared" si="47"/>
        <v>23.640585560195074</v>
      </c>
      <c r="AY150" s="991">
        <v>0.66</v>
      </c>
      <c r="AZ150" s="922">
        <v>12.45</v>
      </c>
      <c r="BA150" s="922">
        <v>-7.3400000000000007</v>
      </c>
      <c r="BB150" s="922">
        <v>-0.41000000000000003</v>
      </c>
      <c r="BC150" s="922">
        <v>-0.35000000000000003</v>
      </c>
      <c r="BE150" s="664">
        <v>2010</v>
      </c>
      <c r="BF150" s="946" t="e">
        <f>#VALUE!</f>
        <v>#VALUE!</v>
      </c>
      <c r="BG150" s="931">
        <v>1.0999999999999999</v>
      </c>
    </row>
    <row r="151" spans="1:59" s="838" customFormat="1" ht="11.25" customHeight="1" x14ac:dyDescent="0.2">
      <c r="A151" s="817" t="s">
        <v>715</v>
      </c>
      <c r="B151" s="846" t="s">
        <v>716</v>
      </c>
      <c r="C151" s="988" t="s">
        <v>131</v>
      </c>
      <c r="D151" s="988" t="s">
        <v>4362</v>
      </c>
      <c r="E151" s="818">
        <v>15</v>
      </c>
      <c r="F151" s="526">
        <v>257</v>
      </c>
      <c r="G151" s="1171" t="s">
        <v>37</v>
      </c>
      <c r="H151" s="1171" t="s">
        <v>37</v>
      </c>
      <c r="I151" s="819">
        <v>69.849999999999994</v>
      </c>
      <c r="J151" s="820">
        <f t="shared" si="35"/>
        <v>3.2927702219040804</v>
      </c>
      <c r="K151" s="821">
        <v>0.57499999999999996</v>
      </c>
      <c r="L151" s="822">
        <v>4</v>
      </c>
      <c r="M151" s="823">
        <f t="shared" si="36"/>
        <v>2.2999999999999998</v>
      </c>
      <c r="N151" s="824" t="s">
        <v>320</v>
      </c>
      <c r="O151" s="825">
        <v>0.55000000000000004</v>
      </c>
      <c r="P151" s="826">
        <v>43538</v>
      </c>
      <c r="Q151" s="826">
        <v>43553</v>
      </c>
      <c r="R151" s="823">
        <f t="shared" si="37"/>
        <v>4.545454545454529</v>
      </c>
      <c r="S151" s="759">
        <f>IF(INDEX(Historical!$D$7:$D$1437,MATCH(B151,Historical!$B$7:$B$1446,0))=0,"n/a",(INDEX(Historical!$C$7:$C$1437,MATCH(B151,Historical!$B$7:$B$1446,0))/INDEX(Historical!$D$7:$D$1437,MATCH(B151,Historical!$B$7:$B$1446,0))-1)*100)</f>
        <v>4.7619047619047672</v>
      </c>
      <c r="T151" s="759">
        <f>IF(INDEX(Historical!$F$7:$F$1430,MATCH(B151,Historical!$B$7:$B$1446,0))=0,"n/a",((INDEX(Historical!$C$7:$C$1437,MATCH(B151,Historical!$B$7:$B$1446,0))/INDEX(Historical!$F$7:$F$1430,MATCH(B151,Historical!$B$7:$B$1446,0)))^(1/3)-1)*100)</f>
        <v>4.6422696369909477</v>
      </c>
      <c r="U151" s="759">
        <f>IF(INDEX(Historical!$H$7:$H$1430,MATCH(B151,Historical!$B$7:$B$1446,0))=0,"n/a",((INDEX(Historical!$C$7:$C$1437,MATCH(B151,Historical!$B$7:$B$1446,0))/INDEX(Historical!$H$7:$H$1430,MATCH(B151,Historical!$B$7:$B$1446,0)))^(1/5)-1)*100)</f>
        <v>7.6752325943092448</v>
      </c>
      <c r="V151" s="759">
        <f>IF(INDEX(Historical!$O$7:$O$1430,MATCH(B151,Historical!$B$7:$B$1446,0))=0,"n/a",((INDEX(Historical!$C$7:$C$1437,MATCH(B151,Historical!$B$7:$B$1446,0))/INDEX(Historical!$O$7:$O$1430,MATCH(B151,Historical!$B$7:$B$1446,0)))^(1/10)-1)*100)</f>
        <v>5.2409779148925528</v>
      </c>
      <c r="W151" s="827">
        <f t="shared" si="38"/>
        <v>1.4644657388270252</v>
      </c>
      <c r="X151" s="828">
        <f t="shared" si="39"/>
        <v>1.0371935938255736</v>
      </c>
      <c r="Y151" s="843"/>
      <c r="Z151" s="820">
        <f t="shared" si="40"/>
        <v>63.186813186813183</v>
      </c>
      <c r="AA151" s="830">
        <f t="shared" si="41"/>
        <v>19.189560439560438</v>
      </c>
      <c r="AB151" s="822">
        <v>12</v>
      </c>
      <c r="AC151" s="831">
        <v>3.64</v>
      </c>
      <c r="AD151" s="831">
        <v>5.95</v>
      </c>
      <c r="AE151" s="831">
        <v>2.83</v>
      </c>
      <c r="AF151" s="831">
        <v>1.81</v>
      </c>
      <c r="AG151" s="831">
        <v>9.4</v>
      </c>
      <c r="AH151" s="831">
        <v>5.4</v>
      </c>
      <c r="AI151" s="831">
        <v>1.5699999999999998</v>
      </c>
      <c r="AJ151" s="831">
        <v>7.3999999999999995</v>
      </c>
      <c r="AK151" s="831">
        <v>3.2199999999999998</v>
      </c>
      <c r="AL151" s="832">
        <v>3500</v>
      </c>
      <c r="AM151" s="833">
        <v>1.0999999999999999</v>
      </c>
      <c r="AN151" s="831">
        <v>1.0900000000000001</v>
      </c>
      <c r="AO151" s="834">
        <f t="shared" si="42"/>
        <v>-8.2215576233471133</v>
      </c>
      <c r="AP151" s="835">
        <f t="shared" si="43"/>
        <v>10.968002816213325</v>
      </c>
      <c r="AQ151" s="836">
        <f t="shared" si="44"/>
        <v>24.245463848525617</v>
      </c>
      <c r="AR151" s="702">
        <f>INDEX(Historical!$C$7:$C$1437,MATCH(B151,Historical!$B$7:$B$1446,0))*IF(AH151="n/a",1.03,IF(AH151&lt;0,1.01,IF(AH151&gt;10,1.1,(1+AH151/100))))</f>
        <v>2.3188000000000004</v>
      </c>
      <c r="AS151" s="830">
        <f t="shared" si="45"/>
        <v>2.3552051600000006</v>
      </c>
      <c r="AT151" s="830">
        <f t="shared" si="49"/>
        <v>2.4310427661520007</v>
      </c>
      <c r="AU151" s="830">
        <f t="shared" si="49"/>
        <v>2.5093223432220952</v>
      </c>
      <c r="AV151" s="830">
        <f t="shared" si="49"/>
        <v>2.5901225226738469</v>
      </c>
      <c r="AW151" s="820">
        <f t="shared" si="46"/>
        <v>12.204492792047944</v>
      </c>
      <c r="AX151" s="837">
        <f t="shared" si="47"/>
        <v>17.472430625694983</v>
      </c>
      <c r="AY151" s="992">
        <v>0.35</v>
      </c>
      <c r="AZ151" s="833">
        <v>35.549999999999997</v>
      </c>
      <c r="BA151" s="833">
        <v>-2.68</v>
      </c>
      <c r="BB151" s="833">
        <v>0.80999999999999994</v>
      </c>
      <c r="BC151" s="833">
        <v>10.99</v>
      </c>
      <c r="BD151" s="961"/>
      <c r="BE151" s="664">
        <v>2005</v>
      </c>
      <c r="BF151" s="946" t="e">
        <f>#VALUE!</f>
        <v>#VALUE!</v>
      </c>
      <c r="BG151" s="893">
        <v>3.2</v>
      </c>
    </row>
    <row r="152" spans="1:59" ht="11.25" customHeight="1" x14ac:dyDescent="0.2">
      <c r="A152" s="537" t="s">
        <v>717</v>
      </c>
      <c r="B152" s="925" t="s">
        <v>718</v>
      </c>
      <c r="C152" s="988" t="s">
        <v>108</v>
      </c>
      <c r="D152" s="988" t="s">
        <v>4373</v>
      </c>
      <c r="E152" s="792">
        <v>21</v>
      </c>
      <c r="F152" s="526">
        <v>159</v>
      </c>
      <c r="G152" s="526" t="s">
        <v>37</v>
      </c>
      <c r="H152" s="526" t="s">
        <v>37</v>
      </c>
      <c r="I152" s="924">
        <v>32.18</v>
      </c>
      <c r="J152" s="702">
        <f t="shared" si="35"/>
        <v>2.9832193909260409</v>
      </c>
      <c r="K152" s="933">
        <v>0.24</v>
      </c>
      <c r="L152" s="639">
        <v>4</v>
      </c>
      <c r="M152" s="693">
        <f t="shared" si="36"/>
        <v>0.96</v>
      </c>
      <c r="N152" s="921" t="s">
        <v>140</v>
      </c>
      <c r="O152" s="796">
        <v>0.22</v>
      </c>
      <c r="P152" s="915">
        <v>43479</v>
      </c>
      <c r="Q152" s="915">
        <v>43497</v>
      </c>
      <c r="R152" s="693">
        <f t="shared" si="37"/>
        <v>9.0909090909090864</v>
      </c>
      <c r="S152" s="759">
        <f>IF(INDEX(Historical!$D$7:$D$1437,MATCH(B152,Historical!$B$7:$B$1446,0))=0,"n/a",(INDEX(Historical!$C$7:$C$1437,MATCH(B152,Historical!$B$7:$B$1446,0))/INDEX(Historical!$D$7:$D$1437,MATCH(B152,Historical!$B$7:$B$1446,0))-1)*100)</f>
        <v>1.5385396450305011</v>
      </c>
      <c r="T152" s="759">
        <f>IF(INDEX(Historical!$F$7:$F$1430,MATCH(B152,Historical!$B$7:$B$1446,0))=0,"n/a",((INDEX(Historical!$C$7:$C$1437,MATCH(B152,Historical!$B$7:$B$1446,0))/INDEX(Historical!$F$7:$F$1430,MATCH(B152,Historical!$B$7:$B$1446,0)))^(1/3)-1)*100)</f>
        <v>2.3818422453631971</v>
      </c>
      <c r="U152" s="759">
        <f>IF(INDEX(Historical!$H$7:$H$1430,MATCH(B152,Historical!$B$7:$B$1446,0))=0,"n/a",((INDEX(Historical!$C$7:$C$1437,MATCH(B152,Historical!$B$7:$B$1446,0))/INDEX(Historical!$H$7:$H$1430,MATCH(B152,Historical!$B$7:$B$1446,0)))^(1/5)-1)*100)</f>
        <v>2.9098437658536813</v>
      </c>
      <c r="V152" s="759">
        <f>IF(INDEX(Historical!$O$7:$O$1430,MATCH(B152,Historical!$B$7:$B$1446,0))=0,"n/a",((INDEX(Historical!$C$7:$C$1437,MATCH(B152,Historical!$B$7:$B$1446,0))/INDEX(Historical!$O$7:$O$1430,MATCH(B152,Historical!$B$7:$B$1446,0)))^(1/10)-1)*100)</f>
        <v>3.7998346359950252</v>
      </c>
      <c r="W152" s="760">
        <f t="shared" si="38"/>
        <v>0.76578168383680445</v>
      </c>
      <c r="X152" s="761">
        <f t="shared" si="39"/>
        <v>0.4217164878048813</v>
      </c>
      <c r="Y152" s="711"/>
      <c r="Z152" s="702">
        <f t="shared" si="40"/>
        <v>43.835616438356162</v>
      </c>
      <c r="AA152" s="935">
        <f t="shared" si="41"/>
        <v>14.69406392694064</v>
      </c>
      <c r="AB152" s="639">
        <v>12</v>
      </c>
      <c r="AC152" s="916">
        <v>2.19</v>
      </c>
      <c r="AD152" s="916" t="s">
        <v>137</v>
      </c>
      <c r="AE152" s="916">
        <v>4.4400000000000004</v>
      </c>
      <c r="AF152" s="916">
        <v>1.64</v>
      </c>
      <c r="AG152" s="916">
        <v>9</v>
      </c>
      <c r="AH152" s="916">
        <v>20.9</v>
      </c>
      <c r="AI152" s="916" t="s">
        <v>137</v>
      </c>
      <c r="AJ152" s="916">
        <v>6.9</v>
      </c>
      <c r="AK152" s="916" t="s">
        <v>137</v>
      </c>
      <c r="AL152" s="928">
        <v>195.01</v>
      </c>
      <c r="AM152" s="922">
        <v>4.3999999999999995</v>
      </c>
      <c r="AN152" s="916">
        <v>0</v>
      </c>
      <c r="AO152" s="802">
        <f t="shared" si="42"/>
        <v>-8.8010007701609183</v>
      </c>
      <c r="AP152" s="803">
        <f t="shared" si="43"/>
        <v>5.8930631567797223</v>
      </c>
      <c r="AQ152" s="936">
        <f t="shared" si="44"/>
        <v>3.4907721923557178</v>
      </c>
      <c r="AR152" s="702">
        <f>INDEX(Historical!$C$7:$C$1437,MATCH(B152,Historical!$B$7:$B$1446,0))*IF(AH152="n/a",1.03,IF(AH152&lt;0,1.01,IF(AH152&gt;10,1.1,(1+AH152/100))))</f>
        <v>0.96800000000000008</v>
      </c>
      <c r="AS152" s="935">
        <f t="shared" si="45"/>
        <v>0.99704000000000015</v>
      </c>
      <c r="AT152" s="935">
        <f t="shared" si="49"/>
        <v>1.0269512000000003</v>
      </c>
      <c r="AU152" s="935">
        <f t="shared" si="49"/>
        <v>1.0577597360000004</v>
      </c>
      <c r="AV152" s="935">
        <f t="shared" si="49"/>
        <v>1.0894925280800005</v>
      </c>
      <c r="AW152" s="702">
        <f t="shared" si="46"/>
        <v>5.1392434640800015</v>
      </c>
      <c r="AX152" s="810">
        <f t="shared" si="47"/>
        <v>15.970302871597269</v>
      </c>
      <c r="AY152" s="991">
        <v>0.24</v>
      </c>
      <c r="AZ152" s="922">
        <v>14.6</v>
      </c>
      <c r="BA152" s="922">
        <v>-20.7</v>
      </c>
      <c r="BB152" s="922">
        <v>3.88</v>
      </c>
      <c r="BC152" s="922">
        <v>-6.12</v>
      </c>
      <c r="BE152" s="664">
        <v>2000</v>
      </c>
      <c r="BF152" s="946" t="e">
        <f>#VALUE!</f>
        <v>#VALUE!</v>
      </c>
      <c r="BG152" s="931">
        <v>0.89999999999999991</v>
      </c>
    </row>
    <row r="153" spans="1:59" ht="11.25" customHeight="1" x14ac:dyDescent="0.2">
      <c r="A153" s="609" t="s">
        <v>726</v>
      </c>
      <c r="B153" s="925" t="s">
        <v>727</v>
      </c>
      <c r="C153" s="988" t="s">
        <v>128</v>
      </c>
      <c r="D153" s="988" t="s">
        <v>4388</v>
      </c>
      <c r="E153" s="792">
        <v>16</v>
      </c>
      <c r="F153" s="526">
        <v>213</v>
      </c>
      <c r="G153" s="526" t="s">
        <v>106</v>
      </c>
      <c r="H153" s="526" t="s">
        <v>106</v>
      </c>
      <c r="I153" s="924">
        <v>31.81</v>
      </c>
      <c r="J153" s="702">
        <f t="shared" si="35"/>
        <v>3.0179188934297394</v>
      </c>
      <c r="K153" s="927">
        <v>0.24</v>
      </c>
      <c r="L153" s="639">
        <v>4</v>
      </c>
      <c r="M153" s="693">
        <f t="shared" si="36"/>
        <v>0.96</v>
      </c>
      <c r="N153" s="921" t="s">
        <v>119</v>
      </c>
      <c r="O153" s="795">
        <v>0.23</v>
      </c>
      <c r="P153" s="915">
        <v>43328</v>
      </c>
      <c r="Q153" s="915">
        <v>43343</v>
      </c>
      <c r="R153" s="693">
        <f t="shared" si="37"/>
        <v>4.3478260869565135</v>
      </c>
      <c r="S153" s="759">
        <f>IF(INDEX(Historical!$D$7:$D$1437,MATCH(B153,Historical!$B$7:$B$1446,0))=0,"n/a",(INDEX(Historical!$C$7:$C$1437,MATCH(B153,Historical!$B$7:$B$1446,0))/INDEX(Historical!$D$7:$D$1437,MATCH(B153,Historical!$B$7:$B$1446,0))-1)*100)</f>
        <v>4.4444444444444287</v>
      </c>
      <c r="T153" s="759">
        <f>IF(INDEX(Historical!$F$7:$F$1430,MATCH(B153,Historical!$B$7:$B$1446,0))=0,"n/a",((INDEX(Historical!$C$7:$C$1437,MATCH(B153,Historical!$B$7:$B$1446,0))/INDEX(Historical!$F$7:$F$1430,MATCH(B153,Historical!$B$7:$B$1446,0)))^(1/3)-1)*100)</f>
        <v>4.6577355357731998</v>
      </c>
      <c r="U153" s="759">
        <f>IF(INDEX(Historical!$H$7:$H$1430,MATCH(B153,Historical!$B$7:$B$1446,0))=0,"n/a",((INDEX(Historical!$C$7:$C$1437,MATCH(B153,Historical!$B$7:$B$1446,0))/INDEX(Historical!$H$7:$H$1430,MATCH(B153,Historical!$B$7:$B$1446,0)))^(1/5)-1)*100)</f>
        <v>4.9009030249425933</v>
      </c>
      <c r="V153" s="759">
        <f>IF(INDEX(Historical!$O$7:$O$1430,MATCH(B153,Historical!$B$7:$B$1446,0))=0,"n/a",((INDEX(Historical!$C$7:$C$1437,MATCH(B153,Historical!$B$7:$B$1446,0))/INDEX(Historical!$O$7:$O$1430,MATCH(B153,Historical!$B$7:$B$1446,0)))^(1/10)-1)*100)</f>
        <v>5.6996159590350093</v>
      </c>
      <c r="W153" s="760">
        <f t="shared" si="38"/>
        <v>0.85986548219511194</v>
      </c>
      <c r="X153" s="761" t="str">
        <f t="shared" si="39"/>
        <v>n/a</v>
      </c>
      <c r="Y153" s="717"/>
      <c r="Z153" s="702">
        <f t="shared" si="40"/>
        <v>84.955752212389385</v>
      </c>
      <c r="AA153" s="935">
        <f t="shared" si="41"/>
        <v>28.150442477876108</v>
      </c>
      <c r="AB153" s="639">
        <v>7</v>
      </c>
      <c r="AC153" s="916">
        <v>1.1299999999999999</v>
      </c>
      <c r="AD153" s="916" t="s">
        <v>137</v>
      </c>
      <c r="AE153" s="916">
        <v>0.9</v>
      </c>
      <c r="AF153" s="916">
        <v>1.72</v>
      </c>
      <c r="AG153" s="916">
        <v>7.0000000000000009</v>
      </c>
      <c r="AH153" s="916">
        <v>13.3</v>
      </c>
      <c r="AI153" s="916" t="s">
        <v>137</v>
      </c>
      <c r="AJ153" s="916">
        <v>-4.3</v>
      </c>
      <c r="AK153" s="916" t="s">
        <v>137</v>
      </c>
      <c r="AL153" s="928">
        <v>241.12</v>
      </c>
      <c r="AM153" s="922">
        <v>4.5</v>
      </c>
      <c r="AN153" s="916">
        <v>0.05</v>
      </c>
      <c r="AO153" s="802">
        <f t="shared" si="42"/>
        <v>-20.231620559503774</v>
      </c>
      <c r="AP153" s="803">
        <f t="shared" si="43"/>
        <v>7.9188219183723323</v>
      </c>
      <c r="AQ153" s="936">
        <f t="shared" si="44"/>
        <v>46.69508976399073</v>
      </c>
      <c r="AR153" s="702">
        <f>INDEX(Historical!$C$7:$C$1437,MATCH(B153,Historical!$B$7:$B$1446,0))*IF(AH153="n/a",1.03,IF(AH153&lt;0,1.01,IF(AH153&gt;10,1.1,(1+AH153/100))))</f>
        <v>1.034</v>
      </c>
      <c r="AS153" s="935">
        <f t="shared" si="45"/>
        <v>1.0650200000000001</v>
      </c>
      <c r="AT153" s="935">
        <f t="shared" si="49"/>
        <v>1.0969706000000001</v>
      </c>
      <c r="AU153" s="935">
        <f t="shared" si="49"/>
        <v>1.1298797180000002</v>
      </c>
      <c r="AV153" s="935">
        <f t="shared" si="49"/>
        <v>1.1637761095400003</v>
      </c>
      <c r="AW153" s="702">
        <f t="shared" si="46"/>
        <v>5.4896464275400012</v>
      </c>
      <c r="AX153" s="810">
        <f t="shared" si="47"/>
        <v>17.257612158252126</v>
      </c>
      <c r="AY153" s="991">
        <v>0.96</v>
      </c>
      <c r="AZ153" s="922">
        <v>31.180000000000003</v>
      </c>
      <c r="BA153" s="922">
        <v>-31.929999999999996</v>
      </c>
      <c r="BB153" s="922">
        <v>3.0700000000000003</v>
      </c>
      <c r="BC153" s="922">
        <v>-3.74</v>
      </c>
      <c r="BE153" s="664">
        <v>2003</v>
      </c>
      <c r="BF153" s="946" t="e">
        <f>#VALUE!</f>
        <v>#VALUE!</v>
      </c>
      <c r="BG153" s="931">
        <v>4.7</v>
      </c>
    </row>
    <row r="154" spans="1:59" ht="11.25" customHeight="1" x14ac:dyDescent="0.2">
      <c r="A154" s="609" t="s">
        <v>723</v>
      </c>
      <c r="B154" s="925" t="s">
        <v>724</v>
      </c>
      <c r="C154" s="988" t="s">
        <v>131</v>
      </c>
      <c r="D154" s="988" t="s">
        <v>4363</v>
      </c>
      <c r="E154" s="792">
        <v>12</v>
      </c>
      <c r="F154" s="526">
        <v>297</v>
      </c>
      <c r="G154" s="526" t="s">
        <v>37</v>
      </c>
      <c r="H154" s="526" t="s">
        <v>37</v>
      </c>
      <c r="I154" s="924">
        <v>42.34</v>
      </c>
      <c r="J154" s="702">
        <f t="shared" si="35"/>
        <v>3.4482758620689653</v>
      </c>
      <c r="K154" s="927">
        <v>0.36499999999999999</v>
      </c>
      <c r="L154" s="639">
        <v>4</v>
      </c>
      <c r="M154" s="693">
        <f t="shared" si="36"/>
        <v>1.46</v>
      </c>
      <c r="N154" s="921" t="s">
        <v>725</v>
      </c>
      <c r="O154" s="795">
        <v>0.33250000000000002</v>
      </c>
      <c r="P154" s="915">
        <v>43382</v>
      </c>
      <c r="Q154" s="915">
        <v>43403</v>
      </c>
      <c r="R154" s="693">
        <f t="shared" si="37"/>
        <v>9.7744360902255547</v>
      </c>
      <c r="S154" s="759">
        <f>IF(INDEX(Historical!$D$7:$D$1437,MATCH(B154,Historical!$B$7:$B$1446,0))=0,"n/a",(INDEX(Historical!$C$7:$C$1437,MATCH(B154,Historical!$B$7:$B$1446,0))/INDEX(Historical!$D$7:$D$1437,MATCH(B154,Historical!$B$7:$B$1446,0))-1)*100)</f>
        <v>9.8790322580645231</v>
      </c>
      <c r="T154" s="759">
        <f>IF(INDEX(Historical!$F$7:$F$1430,MATCH(B154,Historical!$B$7:$B$1446,0))=0,"n/a",((INDEX(Historical!$C$7:$C$1437,MATCH(B154,Historical!$B$7:$B$1446,0))/INDEX(Historical!$F$7:$F$1430,MATCH(B154,Historical!$B$7:$B$1446,0)))^(1/3)-1)*100)</f>
        <v>9.9522738601315766</v>
      </c>
      <c r="U154" s="759">
        <f>IF(INDEX(Historical!$H$7:$H$1430,MATCH(B154,Historical!$B$7:$B$1446,0))=0,"n/a",((INDEX(Historical!$C$7:$C$1437,MATCH(B154,Historical!$B$7:$B$1446,0))/INDEX(Historical!$H$7:$H$1430,MATCH(B154,Historical!$B$7:$B$1446,0)))^(1/5)-1)*100)</f>
        <v>10.288443378735135</v>
      </c>
      <c r="V154" s="759">
        <f>IF(INDEX(Historical!$O$7:$O$1430,MATCH(B154,Historical!$B$7:$B$1446,0))=0,"n/a",((INDEX(Historical!$C$7:$C$1437,MATCH(B154,Historical!$B$7:$B$1446,0))/INDEX(Historical!$O$7:$O$1430,MATCH(B154,Historical!$B$7:$B$1446,0)))^(1/10)-1)*100)</f>
        <v>6.9633929631707225</v>
      </c>
      <c r="W154" s="760">
        <f t="shared" si="38"/>
        <v>1.4775043478302248</v>
      </c>
      <c r="X154" s="761">
        <f t="shared" si="39"/>
        <v>5.7158018770750756</v>
      </c>
      <c r="Y154" s="926"/>
      <c r="Z154" s="702">
        <f t="shared" si="40"/>
        <v>68.867924528301884</v>
      </c>
      <c r="AA154" s="935">
        <f t="shared" si="41"/>
        <v>19.971698113207548</v>
      </c>
      <c r="AB154" s="639">
        <v>12</v>
      </c>
      <c r="AC154" s="916">
        <v>2.12</v>
      </c>
      <c r="AD154" s="916" t="s">
        <v>137</v>
      </c>
      <c r="AE154" s="916">
        <v>3.74</v>
      </c>
      <c r="AF154" s="916">
        <v>2.11</v>
      </c>
      <c r="AG154" s="916">
        <v>10.8</v>
      </c>
      <c r="AH154" s="916">
        <v>13.5</v>
      </c>
      <c r="AI154" s="916">
        <v>7.24</v>
      </c>
      <c r="AJ154" s="916">
        <v>1.7999999999999998</v>
      </c>
      <c r="AK154" s="916">
        <v>-3.1</v>
      </c>
      <c r="AL154" s="928">
        <v>8480</v>
      </c>
      <c r="AM154" s="922">
        <v>0.3</v>
      </c>
      <c r="AN154" s="916">
        <v>0.79</v>
      </c>
      <c r="AO154" s="802">
        <f t="shared" si="42"/>
        <v>-6.2349788724034489</v>
      </c>
      <c r="AP154" s="803">
        <f t="shared" si="43"/>
        <v>13.736719240804099</v>
      </c>
      <c r="AQ154" s="936">
        <f t="shared" si="44"/>
        <v>36.853990351222166</v>
      </c>
      <c r="AR154" s="702">
        <f>INDEX(Historical!$C$7:$C$1437,MATCH(B154,Historical!$B$7:$B$1446,0))*IF(AH154="n/a",1.03,IF(AH154&lt;0,1.01,IF(AH154&gt;10,1.1,(1+AH154/100))))</f>
        <v>1.4987500000000002</v>
      </c>
      <c r="AS154" s="935">
        <f t="shared" si="45"/>
        <v>1.6072595000000003</v>
      </c>
      <c r="AT154" s="935">
        <f t="shared" si="49"/>
        <v>1.6233320950000003</v>
      </c>
      <c r="AU154" s="935">
        <f t="shared" si="49"/>
        <v>1.6395654159500004</v>
      </c>
      <c r="AV154" s="935">
        <f t="shared" si="49"/>
        <v>1.6559610701095004</v>
      </c>
      <c r="AW154" s="702">
        <f t="shared" si="46"/>
        <v>8.0248680810595019</v>
      </c>
      <c r="AX154" s="810">
        <f t="shared" si="47"/>
        <v>18.953396506989847</v>
      </c>
      <c r="AY154" s="991">
        <v>0.53</v>
      </c>
      <c r="AZ154" s="922">
        <v>29.48</v>
      </c>
      <c r="BA154" s="922">
        <v>-3.2399999999999998</v>
      </c>
      <c r="BB154" s="922">
        <v>-0.13</v>
      </c>
      <c r="BC154" s="922">
        <v>8.1</v>
      </c>
      <c r="BE154" s="664">
        <v>2007</v>
      </c>
      <c r="BF154" s="946" t="e">
        <f>#VALUE!</f>
        <v>#VALUE!</v>
      </c>
      <c r="BG154" s="931">
        <v>4</v>
      </c>
    </row>
    <row r="155" spans="1:59" ht="11.25" customHeight="1" x14ac:dyDescent="0.2">
      <c r="A155" s="609" t="s">
        <v>728</v>
      </c>
      <c r="B155" s="925" t="s">
        <v>729</v>
      </c>
      <c r="C155" s="988" t="s">
        <v>4353</v>
      </c>
      <c r="D155" s="988" t="s">
        <v>4354</v>
      </c>
      <c r="E155" s="792">
        <v>16</v>
      </c>
      <c r="F155" s="526">
        <v>208</v>
      </c>
      <c r="G155" s="526" t="s">
        <v>37</v>
      </c>
      <c r="H155" s="526" t="s">
        <v>37</v>
      </c>
      <c r="I155" s="924">
        <v>35.39</v>
      </c>
      <c r="J155" s="702">
        <f t="shared" si="35"/>
        <v>7.459734388245268</v>
      </c>
      <c r="K155" s="927">
        <v>0.66</v>
      </c>
      <c r="L155" s="639">
        <v>4</v>
      </c>
      <c r="M155" s="693">
        <f t="shared" si="36"/>
        <v>2.64</v>
      </c>
      <c r="N155" s="921" t="s">
        <v>107</v>
      </c>
      <c r="O155" s="795">
        <v>0.65</v>
      </c>
      <c r="P155" s="917">
        <v>43130</v>
      </c>
      <c r="Q155" s="917">
        <v>43146</v>
      </c>
      <c r="R155" s="693">
        <f t="shared" si="37"/>
        <v>1.5384615384615397</v>
      </c>
      <c r="S155" s="759">
        <f>IF(INDEX(Historical!$D$7:$D$1437,MATCH(B155,Historical!$B$7:$B$1446,0))=0,"n/a",(INDEX(Historical!$C$7:$C$1437,MATCH(B155,Historical!$B$7:$B$1446,0))/INDEX(Historical!$D$7:$D$1437,MATCH(B155,Historical!$B$7:$B$1446,0))-1)*100)</f>
        <v>3.937007874015741</v>
      </c>
      <c r="T155" s="759">
        <f>IF(INDEX(Historical!$F$7:$F$1430,MATCH(B155,Historical!$B$7:$B$1446,0))=0,"n/a",((INDEX(Historical!$C$7:$C$1437,MATCH(B155,Historical!$B$7:$B$1446,0))/INDEX(Historical!$F$7:$F$1430,MATCH(B155,Historical!$B$7:$B$1446,0)))^(1/3)-1)*100)</f>
        <v>6.5898401939383122</v>
      </c>
      <c r="U155" s="759">
        <f>IF(INDEX(Historical!$H$7:$H$1430,MATCH(B155,Historical!$B$7:$B$1446,0))=0,"n/a",((INDEX(Historical!$C$7:$C$1437,MATCH(B155,Historical!$B$7:$B$1446,0))/INDEX(Historical!$H$7:$H$1430,MATCH(B155,Historical!$B$7:$B$1446,0)))^(1/5)-1)*100)</f>
        <v>7.2551603577834634</v>
      </c>
      <c r="V155" s="759">
        <f>IF(INDEX(Historical!$O$7:$O$1430,MATCH(B155,Historical!$B$7:$B$1446,0))=0,"n/a",((INDEX(Historical!$C$7:$C$1437,MATCH(B155,Historical!$B$7:$B$1446,0))/INDEX(Historical!$O$7:$O$1430,MATCH(B155,Historical!$B$7:$B$1446,0)))^(1/10)-1)*100)</f>
        <v>8.2943244689550166</v>
      </c>
      <c r="W155" s="760">
        <f t="shared" si="38"/>
        <v>0.87471383413307979</v>
      </c>
      <c r="X155" s="761" t="str">
        <f t="shared" si="39"/>
        <v>n/a</v>
      </c>
      <c r="Y155" s="926"/>
      <c r="Z155" s="702">
        <f t="shared" si="40"/>
        <v>197.01492537313433</v>
      </c>
      <c r="AA155" s="935">
        <f t="shared" si="41"/>
        <v>26.410447761194028</v>
      </c>
      <c r="AB155" s="639">
        <v>12</v>
      </c>
      <c r="AC155" s="916">
        <v>1.34</v>
      </c>
      <c r="AD155" s="916">
        <v>1.67</v>
      </c>
      <c r="AE155" s="916">
        <v>8.24</v>
      </c>
      <c r="AF155" s="916">
        <v>2.0699999999999998</v>
      </c>
      <c r="AG155" s="916">
        <v>8.1</v>
      </c>
      <c r="AH155" s="916">
        <v>176.5</v>
      </c>
      <c r="AI155" s="916">
        <v>8.83</v>
      </c>
      <c r="AJ155" s="916">
        <v>-1.7000000000000002</v>
      </c>
      <c r="AK155" s="916">
        <v>15.8</v>
      </c>
      <c r="AL155" s="928">
        <v>7270</v>
      </c>
      <c r="AM155" s="922">
        <v>0.5</v>
      </c>
      <c r="AN155" s="916">
        <v>1.32</v>
      </c>
      <c r="AO155" s="802">
        <f t="shared" si="42"/>
        <v>-11.695553015165297</v>
      </c>
      <c r="AP155" s="803">
        <f t="shared" si="43"/>
        <v>14.714894746028731</v>
      </c>
      <c r="AQ155" s="936">
        <f t="shared" si="44"/>
        <v>55.876912787938252</v>
      </c>
      <c r="AR155" s="702">
        <f>INDEX(Historical!$C$7:$C$1437,MATCH(B155,Historical!$B$7:$B$1446,0))*IF(AH155="n/a",1.03,IF(AH155&lt;0,1.01,IF(AH155&gt;10,1.1,(1+AH155/100))))</f>
        <v>2.9040000000000004</v>
      </c>
      <c r="AS155" s="935">
        <f t="shared" si="45"/>
        <v>3.1604232000000003</v>
      </c>
      <c r="AT155" s="935">
        <f t="shared" si="49"/>
        <v>3.4764655200000005</v>
      </c>
      <c r="AU155" s="935">
        <f t="shared" si="49"/>
        <v>3.824112072000001</v>
      </c>
      <c r="AV155" s="935">
        <f t="shared" si="49"/>
        <v>4.2065232792000016</v>
      </c>
      <c r="AW155" s="702">
        <f t="shared" si="46"/>
        <v>17.571524071200006</v>
      </c>
      <c r="AX155" s="810">
        <f t="shared" si="47"/>
        <v>49.65109938174627</v>
      </c>
      <c r="AY155" s="991">
        <v>0.44</v>
      </c>
      <c r="AZ155" s="922">
        <v>37.700000000000003</v>
      </c>
      <c r="BA155" s="922">
        <v>-12.18</v>
      </c>
      <c r="BB155" s="922">
        <v>-2.79</v>
      </c>
      <c r="BC155" s="922">
        <v>1.69</v>
      </c>
      <c r="BE155" s="664">
        <v>2003</v>
      </c>
      <c r="BF155" s="946" t="e">
        <f>#VALUE!</f>
        <v>#VALUE!</v>
      </c>
      <c r="BG155" s="931">
        <v>3.3000000000000003</v>
      </c>
    </row>
    <row r="156" spans="1:59" ht="11.25" customHeight="1" x14ac:dyDescent="0.2">
      <c r="A156" s="609" t="s">
        <v>730</v>
      </c>
      <c r="B156" s="925" t="s">
        <v>731</v>
      </c>
      <c r="C156" s="988" t="s">
        <v>179</v>
      </c>
      <c r="D156" s="988" t="s">
        <v>4371</v>
      </c>
      <c r="E156" s="792">
        <v>17</v>
      </c>
      <c r="F156" s="526">
        <v>203</v>
      </c>
      <c r="G156" s="526" t="s">
        <v>37</v>
      </c>
      <c r="H156" s="526" t="s">
        <v>37</v>
      </c>
      <c r="I156" s="924">
        <v>67.930000000000007</v>
      </c>
      <c r="J156" s="702">
        <f t="shared" si="35"/>
        <v>5.0934785808920937</v>
      </c>
      <c r="K156" s="927">
        <v>0.86499999999999999</v>
      </c>
      <c r="L156" s="639">
        <v>4</v>
      </c>
      <c r="M156" s="693">
        <f t="shared" si="36"/>
        <v>3.46</v>
      </c>
      <c r="N156" s="921" t="s">
        <v>107</v>
      </c>
      <c r="O156" s="795">
        <v>0.86</v>
      </c>
      <c r="P156" s="915">
        <v>43581</v>
      </c>
      <c r="Q156" s="915">
        <v>43600</v>
      </c>
      <c r="R156" s="693">
        <f t="shared" si="37"/>
        <v>0.58139534883720978</v>
      </c>
      <c r="S156" s="759">
        <f>IF(INDEX(Historical!$D$7:$D$1437,MATCH(B156,Historical!$B$7:$B$1446,0))=0,"n/a",(INDEX(Historical!$C$7:$C$1437,MATCH(B156,Historical!$B$7:$B$1446,0))/INDEX(Historical!$D$7:$D$1437,MATCH(B156,Historical!$B$7:$B$1446,0))-1)*100)</f>
        <v>19.301470588235304</v>
      </c>
      <c r="T156" s="759">
        <f>IF(INDEX(Historical!$F$7:$F$1430,MATCH(B156,Historical!$B$7:$B$1446,0))=0,"n/a",((INDEX(Historical!$C$7:$C$1437,MATCH(B156,Historical!$B$7:$B$1446,0))/INDEX(Historical!$F$7:$F$1430,MATCH(B156,Historical!$B$7:$B$1446,0)))^(1/3)-1)*100)</f>
        <v>10.120829938829123</v>
      </c>
      <c r="U156" s="759">
        <f>IF(INDEX(Historical!$H$7:$H$1430,MATCH(B156,Historical!$B$7:$B$1446,0))=0,"n/a",((INDEX(Historical!$C$7:$C$1437,MATCH(B156,Historical!$B$7:$B$1446,0))/INDEX(Historical!$H$7:$H$1430,MATCH(B156,Historical!$B$7:$B$1446,0)))^(1/5)-1)*100)</f>
        <v>20.217544136583896</v>
      </c>
      <c r="V156" s="759">
        <f>IF(INDEX(Historical!$O$7:$O$1430,MATCH(B156,Historical!$B$7:$B$1446,0))=0,"n/a",((INDEX(Historical!$C$7:$C$1437,MATCH(B156,Historical!$B$7:$B$1446,0))/INDEX(Historical!$O$7:$O$1430,MATCH(B156,Historical!$B$7:$B$1446,0)))^(1/10)-1)*100)</f>
        <v>16.896265558942723</v>
      </c>
      <c r="W156" s="760">
        <f t="shared" si="38"/>
        <v>1.1965687959895559</v>
      </c>
      <c r="X156" s="761">
        <f t="shared" si="39"/>
        <v>1.2715436563889242</v>
      </c>
      <c r="Y156" s="926"/>
      <c r="Z156" s="702">
        <f t="shared" si="40"/>
        <v>124.46043165467626</v>
      </c>
      <c r="AA156" s="935">
        <f t="shared" si="41"/>
        <v>24.435251798561154</v>
      </c>
      <c r="AB156" s="639">
        <v>12</v>
      </c>
      <c r="AC156" s="916">
        <v>2.78</v>
      </c>
      <c r="AD156" s="916">
        <v>1.74</v>
      </c>
      <c r="AE156" s="916">
        <v>2.2599999999999998</v>
      </c>
      <c r="AF156" s="916">
        <v>4.25</v>
      </c>
      <c r="AG156" s="918">
        <v>17.299999999999997</v>
      </c>
      <c r="AH156" s="916">
        <v>57.599999999999994</v>
      </c>
      <c r="AI156" s="916">
        <v>23.45</v>
      </c>
      <c r="AJ156" s="916">
        <v>15.9</v>
      </c>
      <c r="AK156" s="916">
        <v>14.09</v>
      </c>
      <c r="AL156" s="928">
        <v>28460</v>
      </c>
      <c r="AM156" s="922">
        <v>0.6</v>
      </c>
      <c r="AN156" s="918">
        <v>1.43</v>
      </c>
      <c r="AO156" s="802">
        <f t="shared" si="42"/>
        <v>0.87577091891483505</v>
      </c>
      <c r="AP156" s="803">
        <f t="shared" si="43"/>
        <v>25.311022717475989</v>
      </c>
      <c r="AQ156" s="936">
        <f t="shared" si="44"/>
        <v>114.8382545532904</v>
      </c>
      <c r="AR156" s="702">
        <f>INDEX(Historical!$C$7:$C$1437,MATCH(B156,Historical!$B$7:$B$1446,0))*IF(AH156="n/a",1.03,IF(AH156&lt;0,1.01,IF(AH156&gt;10,1.1,(1+AH156/100))))</f>
        <v>3.5695000000000006</v>
      </c>
      <c r="AS156" s="935">
        <f t="shared" si="45"/>
        <v>3.9264500000000009</v>
      </c>
      <c r="AT156" s="935">
        <f t="shared" si="49"/>
        <v>4.3190950000000017</v>
      </c>
      <c r="AU156" s="935">
        <f t="shared" si="49"/>
        <v>4.7510045000000023</v>
      </c>
      <c r="AV156" s="935">
        <f t="shared" si="49"/>
        <v>5.2261049500000025</v>
      </c>
      <c r="AW156" s="702">
        <f t="shared" si="46"/>
        <v>21.792154450000009</v>
      </c>
      <c r="AX156" s="810">
        <f t="shared" si="47"/>
        <v>32.080309804210231</v>
      </c>
      <c r="AY156" s="991">
        <v>1.2</v>
      </c>
      <c r="AZ156" s="922">
        <v>35.160000000000004</v>
      </c>
      <c r="BA156" s="922">
        <v>-5.64</v>
      </c>
      <c r="BB156" s="922">
        <v>-0.64</v>
      </c>
      <c r="BC156" s="922">
        <v>3.8699999999999997</v>
      </c>
      <c r="BE156" s="664">
        <v>2003</v>
      </c>
      <c r="BF156" s="946" t="e">
        <f>#VALUE!</f>
        <v>#VALUE!</v>
      </c>
      <c r="BG156" s="931">
        <v>6.6000000000000005</v>
      </c>
    </row>
    <row r="157" spans="1:59" ht="11.25" customHeight="1" x14ac:dyDescent="0.2">
      <c r="A157" s="537" t="s">
        <v>1524</v>
      </c>
      <c r="B157" s="925" t="s">
        <v>1525</v>
      </c>
      <c r="C157" s="988" t="s">
        <v>4377</v>
      </c>
      <c r="D157" s="988" t="s">
        <v>523</v>
      </c>
      <c r="E157" s="792">
        <v>10</v>
      </c>
      <c r="F157" s="526">
        <v>355</v>
      </c>
      <c r="G157" s="526" t="s">
        <v>37</v>
      </c>
      <c r="H157" s="526" t="s">
        <v>37</v>
      </c>
      <c r="I157" s="924">
        <v>80.03</v>
      </c>
      <c r="J157" s="702">
        <f t="shared" si="35"/>
        <v>3.2487817068599276</v>
      </c>
      <c r="K157" s="927">
        <v>0.65</v>
      </c>
      <c r="L157" s="639">
        <v>4</v>
      </c>
      <c r="M157" s="693">
        <f t="shared" si="36"/>
        <v>2.6</v>
      </c>
      <c r="N157" s="921" t="s">
        <v>1526</v>
      </c>
      <c r="O157" s="795">
        <v>0.6</v>
      </c>
      <c r="P157" s="915">
        <v>43532</v>
      </c>
      <c r="Q157" s="915">
        <v>43564</v>
      </c>
      <c r="R157" s="693">
        <f t="shared" si="37"/>
        <v>8.333333333333341</v>
      </c>
      <c r="S157" s="759">
        <f>IF(INDEX(Historical!$D$7:$D$1437,MATCH(B157,Historical!$B$7:$B$1446,0))=0,"n/a",(INDEX(Historical!$C$7:$C$1437,MATCH(B157,Historical!$B$7:$B$1446,0))/INDEX(Historical!$D$7:$D$1437,MATCH(B157,Historical!$B$7:$B$1446,0))-1)*100)</f>
        <v>9.0909090909090828</v>
      </c>
      <c r="T157" s="759">
        <f>IF(INDEX(Historical!$F$7:$F$1430,MATCH(B157,Historical!$B$7:$B$1446,0))=0,"n/a",((INDEX(Historical!$C$7:$C$1437,MATCH(B157,Historical!$B$7:$B$1446,0))/INDEX(Historical!$F$7:$F$1430,MATCH(B157,Historical!$B$7:$B$1446,0)))^(1/3)-1)*100)</f>
        <v>6.2658569182611146</v>
      </c>
      <c r="U157" s="759">
        <f>IF(INDEX(Historical!$H$7:$H$1430,MATCH(B157,Historical!$B$7:$B$1446,0))=0,"n/a",((INDEX(Historical!$C$7:$C$1437,MATCH(B157,Historical!$B$7:$B$1446,0))/INDEX(Historical!$H$7:$H$1430,MATCH(B157,Historical!$B$7:$B$1446,0)))^(1/5)-1)*100)</f>
        <v>9.8560543306117623</v>
      </c>
      <c r="V157" s="759">
        <f>IF(INDEX(Historical!$O$7:$O$1430,MATCH(B157,Historical!$B$7:$B$1446,0))=0,"n/a",((INDEX(Historical!$C$7:$C$1437,MATCH(B157,Historical!$B$7:$B$1446,0))/INDEX(Historical!$O$7:$O$1430,MATCH(B157,Historical!$B$7:$B$1446,0)))^(1/10)-1)*100)</f>
        <v>14.869835499703509</v>
      </c>
      <c r="W157" s="760">
        <f t="shared" si="38"/>
        <v>0.66282201513313865</v>
      </c>
      <c r="X157" s="761">
        <f t="shared" si="39"/>
        <v>0.99556104349613761</v>
      </c>
      <c r="Y157" s="713"/>
      <c r="Z157" s="702">
        <f t="shared" si="40"/>
        <v>43.333333333333336</v>
      </c>
      <c r="AA157" s="935">
        <f t="shared" si="41"/>
        <v>13.338333333333333</v>
      </c>
      <c r="AB157" s="639">
        <v>12</v>
      </c>
      <c r="AC157" s="916">
        <v>6</v>
      </c>
      <c r="AD157" s="916">
        <v>4.45</v>
      </c>
      <c r="AE157" s="916">
        <v>1.18</v>
      </c>
      <c r="AF157" s="916">
        <v>7.4</v>
      </c>
      <c r="AG157" s="916">
        <v>54.900000000000006</v>
      </c>
      <c r="AH157" s="916">
        <v>16.7</v>
      </c>
      <c r="AI157" s="916">
        <v>5.8500000000000005</v>
      </c>
      <c r="AJ157" s="916">
        <v>9.9</v>
      </c>
      <c r="AK157" s="916">
        <v>3</v>
      </c>
      <c r="AL157" s="928">
        <v>17860</v>
      </c>
      <c r="AM157" s="922">
        <v>0.3</v>
      </c>
      <c r="AN157" s="916">
        <v>2.2799999999999998</v>
      </c>
      <c r="AO157" s="802">
        <f t="shared" si="42"/>
        <v>-0.23349729586164258</v>
      </c>
      <c r="AP157" s="803">
        <f t="shared" si="43"/>
        <v>13.10483603747169</v>
      </c>
      <c r="AQ157" s="936">
        <f t="shared" si="44"/>
        <v>109.44759797213312</v>
      </c>
      <c r="AR157" s="702">
        <f>INDEX(Historical!$C$7:$C$1437,MATCH(B157,Historical!$B$7:$B$1446,0))*IF(AH157="n/a",1.03,IF(AH157&lt;0,1.01,IF(AH157&gt;10,1.1,(1+AH157/100))))</f>
        <v>2.64</v>
      </c>
      <c r="AS157" s="935">
        <f t="shared" si="45"/>
        <v>2.7944400000000003</v>
      </c>
      <c r="AT157" s="935">
        <f t="shared" si="49"/>
        <v>2.8782732000000002</v>
      </c>
      <c r="AU157" s="935">
        <f t="shared" si="49"/>
        <v>2.9646213960000001</v>
      </c>
      <c r="AV157" s="935">
        <f t="shared" si="49"/>
        <v>3.0535600378800001</v>
      </c>
      <c r="AW157" s="702">
        <f t="shared" si="46"/>
        <v>14.330894633880002</v>
      </c>
      <c r="AX157" s="810">
        <f t="shared" si="47"/>
        <v>17.906903203648632</v>
      </c>
      <c r="AY157" s="991">
        <v>0.73</v>
      </c>
      <c r="AZ157" s="922">
        <v>21.529999999999998</v>
      </c>
      <c r="BA157" s="922">
        <v>-5.12</v>
      </c>
      <c r="BB157" s="922">
        <v>5.3</v>
      </c>
      <c r="BC157" s="922">
        <v>8.94</v>
      </c>
      <c r="BE157" s="664">
        <v>2010</v>
      </c>
      <c r="BF157" s="946" t="e">
        <f>#VALUE!</f>
        <v>#VALUE!</v>
      </c>
      <c r="BG157" s="931">
        <v>5.6000000000000005</v>
      </c>
    </row>
    <row r="158" spans="1:59" ht="11.25" customHeight="1" x14ac:dyDescent="0.2">
      <c r="A158" s="537" t="s">
        <v>1531</v>
      </c>
      <c r="B158" s="925" t="s">
        <v>1532</v>
      </c>
      <c r="C158" s="988" t="s">
        <v>4224</v>
      </c>
      <c r="D158" s="988" t="s">
        <v>4403</v>
      </c>
      <c r="E158" s="793">
        <v>11</v>
      </c>
      <c r="F158" s="526">
        <v>317</v>
      </c>
      <c r="G158" s="526" t="s">
        <v>106</v>
      </c>
      <c r="H158" s="526" t="s">
        <v>106</v>
      </c>
      <c r="I158" s="924">
        <v>55.33</v>
      </c>
      <c r="J158" s="702">
        <f t="shared" si="35"/>
        <v>1.73504427977589</v>
      </c>
      <c r="K158" s="927">
        <v>0.24</v>
      </c>
      <c r="L158" s="639">
        <v>4</v>
      </c>
      <c r="M158" s="693">
        <f t="shared" si="36"/>
        <v>0.96</v>
      </c>
      <c r="N158" s="921" t="s">
        <v>285</v>
      </c>
      <c r="O158" s="795">
        <v>0.19</v>
      </c>
      <c r="P158" s="915">
        <v>43566</v>
      </c>
      <c r="Q158" s="915">
        <v>43580</v>
      </c>
      <c r="R158" s="693">
        <f t="shared" si="37"/>
        <v>26.315789473684205</v>
      </c>
      <c r="S158" s="759">
        <f>IF(INDEX(Historical!$D$7:$D$1437,MATCH(B158,Historical!$B$7:$B$1446,0))=0,"n/a",(INDEX(Historical!$C$7:$C$1437,MATCH(B158,Historical!$B$7:$B$1446,0))/INDEX(Historical!$D$7:$D$1437,MATCH(B158,Historical!$B$7:$B$1446,0))-1)*100)</f>
        <v>5.5555555555555358</v>
      </c>
      <c r="T158" s="759">
        <f>IF(INDEX(Historical!$F$7:$F$1430,MATCH(B158,Historical!$B$7:$B$1446,0))=0,"n/a",((INDEX(Historical!$C$7:$C$1437,MATCH(B158,Historical!$B$7:$B$1446,0))/INDEX(Historical!$F$7:$F$1430,MATCH(B158,Historical!$B$7:$B$1446,0)))^(1/3)-1)*100)</f>
        <v>10.064241629820891</v>
      </c>
      <c r="U158" s="759">
        <f>IF(INDEX(Historical!$H$7:$H$1430,MATCH(B158,Historical!$B$7:$B$1446,0))=0,"n/a",((INDEX(Historical!$C$7:$C$1437,MATCH(B158,Historical!$B$7:$B$1446,0))/INDEX(Historical!$H$7:$H$1430,MATCH(B158,Historical!$B$7:$B$1446,0)))^(1/5)-1)*100)</f>
        <v>12.593380967869239</v>
      </c>
      <c r="V158" s="759" t="str">
        <f>IF(INDEX(Historical!$O$7:$O$1430,MATCH(B158,Historical!$B$7:$B$1446,0))=0,"n/a",((INDEX(Historical!$C$7:$C$1437,MATCH(B158,Historical!$B$7:$B$1446,0))/INDEX(Historical!$O$7:$O$1430,MATCH(B158,Historical!$B$7:$B$1446,0)))^(1/10)-1)*100)</f>
        <v>n/a</v>
      </c>
      <c r="W158" s="760" t="str">
        <f t="shared" si="38"/>
        <v>n/a</v>
      </c>
      <c r="X158" s="761">
        <f t="shared" si="39"/>
        <v>5.247242069945516</v>
      </c>
      <c r="Y158" s="716" t="s">
        <v>4430</v>
      </c>
      <c r="Z158" s="702">
        <f t="shared" si="40"/>
        <v>35.820895522388057</v>
      </c>
      <c r="AA158" s="935">
        <f t="shared" si="41"/>
        <v>20.6455223880597</v>
      </c>
      <c r="AB158" s="639">
        <v>5</v>
      </c>
      <c r="AC158" s="916">
        <v>2.68</v>
      </c>
      <c r="AD158" s="916">
        <v>1.99</v>
      </c>
      <c r="AE158" s="916">
        <v>4.74</v>
      </c>
      <c r="AF158" s="916">
        <v>8.2200000000000006</v>
      </c>
      <c r="AG158" s="916">
        <v>31</v>
      </c>
      <c r="AH158" s="916">
        <v>15</v>
      </c>
      <c r="AI158" s="916">
        <v>9.1399999999999988</v>
      </c>
      <c r="AJ158" s="916">
        <v>2.4</v>
      </c>
      <c r="AK158" s="916">
        <v>10.4</v>
      </c>
      <c r="AL158" s="928">
        <v>187730</v>
      </c>
      <c r="AM158" s="922">
        <v>33.200000000000003</v>
      </c>
      <c r="AN158" s="916">
        <v>2.37</v>
      </c>
      <c r="AO158" s="802">
        <f t="shared" si="42"/>
        <v>-6.317097140414571</v>
      </c>
      <c r="AP158" s="803">
        <f t="shared" si="43"/>
        <v>14.328425247645129</v>
      </c>
      <c r="AQ158" s="936">
        <f t="shared" si="44"/>
        <v>174.63607760885697</v>
      </c>
      <c r="AR158" s="702">
        <f>INDEX(Historical!$C$7:$C$1437,MATCH(B158,Historical!$B$7:$B$1446,0))*IF(AH158="n/a",1.03,IF(AH158&lt;0,1.01,IF(AH158&gt;10,1.1,(1+AH158/100))))</f>
        <v>0.83600000000000008</v>
      </c>
      <c r="AS158" s="935">
        <f t="shared" si="45"/>
        <v>0.91241040000000007</v>
      </c>
      <c r="AT158" s="935">
        <f t="shared" si="49"/>
        <v>1.0036514400000001</v>
      </c>
      <c r="AU158" s="935">
        <f t="shared" si="49"/>
        <v>1.1040165840000002</v>
      </c>
      <c r="AV158" s="935">
        <f t="shared" si="49"/>
        <v>1.2144182424000003</v>
      </c>
      <c r="AW158" s="702">
        <f t="shared" si="46"/>
        <v>5.0704966664000004</v>
      </c>
      <c r="AX158" s="810">
        <f t="shared" si="47"/>
        <v>9.1641002465208761</v>
      </c>
      <c r="AY158" s="991">
        <v>1.08</v>
      </c>
      <c r="AZ158" s="922">
        <v>30.5</v>
      </c>
      <c r="BA158" s="922">
        <v>-0.36</v>
      </c>
      <c r="BB158" s="922">
        <v>3.5999999999999996</v>
      </c>
      <c r="BC158" s="922">
        <v>11.18</v>
      </c>
      <c r="BE158" s="664">
        <v>2010</v>
      </c>
      <c r="BF158" s="946" t="e">
        <f>#VALUE!</f>
        <v>#VALUE!</v>
      </c>
      <c r="BG158" s="931">
        <v>8.6999999999999993</v>
      </c>
    </row>
    <row r="159" spans="1:59" ht="11.25" customHeight="1" x14ac:dyDescent="0.2">
      <c r="A159" s="609" t="s">
        <v>721</v>
      </c>
      <c r="B159" s="925" t="s">
        <v>722</v>
      </c>
      <c r="C159" s="988" t="s">
        <v>179</v>
      </c>
      <c r="D159" s="988" t="s">
        <v>4371</v>
      </c>
      <c r="E159" s="792">
        <v>15</v>
      </c>
      <c r="F159" s="526">
        <v>247</v>
      </c>
      <c r="G159" s="526" t="s">
        <v>37</v>
      </c>
      <c r="H159" s="526" t="s">
        <v>37</v>
      </c>
      <c r="I159" s="924">
        <v>58.88</v>
      </c>
      <c r="J159" s="702">
        <f t="shared" si="35"/>
        <v>5.2989130434782608</v>
      </c>
      <c r="K159" s="927">
        <v>0.78</v>
      </c>
      <c r="L159" s="639">
        <v>4</v>
      </c>
      <c r="M159" s="693">
        <f t="shared" si="36"/>
        <v>3.12</v>
      </c>
      <c r="N159" s="921" t="s">
        <v>220</v>
      </c>
      <c r="O159" s="795">
        <v>0.77</v>
      </c>
      <c r="P159" s="915">
        <v>43350</v>
      </c>
      <c r="Q159" s="915">
        <v>43388</v>
      </c>
      <c r="R159" s="693">
        <f t="shared" si="37"/>
        <v>1.2987012987012998</v>
      </c>
      <c r="S159" s="759">
        <f>IF(INDEX(Historical!$D$7:$D$1437,MATCH(B159,Historical!$B$7:$B$1446,0))=0,"n/a",(INDEX(Historical!$C$7:$C$1437,MATCH(B159,Historical!$B$7:$B$1446,0))/INDEX(Historical!$D$7:$D$1437,MATCH(B159,Historical!$B$7:$B$1446,0))-1)*100)</f>
        <v>1.3114754098360493</v>
      </c>
      <c r="T159" s="759">
        <f>IF(INDEX(Historical!$F$7:$F$1430,MATCH(B159,Historical!$B$7:$B$1446,0))=0,"n/a",((INDEX(Historical!$C$7:$C$1437,MATCH(B159,Historical!$B$7:$B$1446,0))/INDEX(Historical!$F$7:$F$1430,MATCH(B159,Historical!$B$7:$B$1446,0)))^(1/3)-1)*100)</f>
        <v>1.6725500735793153</v>
      </c>
      <c r="U159" s="759">
        <f>IF(INDEX(Historical!$H$7:$H$1430,MATCH(B159,Historical!$B$7:$B$1446,0))=0,"n/a",((INDEX(Historical!$C$7:$C$1437,MATCH(B159,Historical!$B$7:$B$1446,0))/INDEX(Historical!$H$7:$H$1430,MATCH(B159,Historical!$B$7:$B$1446,0)))^(1/5)-1)*100)</f>
        <v>5.4109461407648718</v>
      </c>
      <c r="V159" s="759">
        <f>IF(INDEX(Historical!$O$7:$O$1430,MATCH(B159,Historical!$B$7:$B$1446,0))=0,"n/a",((INDEX(Historical!$C$7:$C$1437,MATCH(B159,Historical!$B$7:$B$1446,0))/INDEX(Historical!$O$7:$O$1430,MATCH(B159,Historical!$B$7:$B$1446,0)))^(1/10)-1)*100)</f>
        <v>10.219345911703549</v>
      </c>
      <c r="W159" s="760">
        <f t="shared" si="38"/>
        <v>0.52948067200348592</v>
      </c>
      <c r="X159" s="761" t="str">
        <f t="shared" si="39"/>
        <v>n/a</v>
      </c>
      <c r="Y159" s="926"/>
      <c r="Z159" s="702">
        <f t="shared" si="40"/>
        <v>58.208955223880601</v>
      </c>
      <c r="AA159" s="935">
        <f t="shared" si="41"/>
        <v>10.985074626865671</v>
      </c>
      <c r="AB159" s="639">
        <v>12</v>
      </c>
      <c r="AC159" s="916">
        <v>5.36</v>
      </c>
      <c r="AD159" s="916">
        <v>0.82</v>
      </c>
      <c r="AE159" s="916">
        <v>2.5</v>
      </c>
      <c r="AF159" s="916">
        <v>2.08</v>
      </c>
      <c r="AG159" s="916">
        <v>19.5</v>
      </c>
      <c r="AH159" s="918">
        <v>216.8</v>
      </c>
      <c r="AI159" s="918">
        <v>2.37</v>
      </c>
      <c r="AJ159" s="916">
        <v>-2.6</v>
      </c>
      <c r="AK159" s="916">
        <v>13.38</v>
      </c>
      <c r="AL159" s="928">
        <v>44420</v>
      </c>
      <c r="AM159" s="922">
        <v>0.1</v>
      </c>
      <c r="AN159" s="916">
        <v>0.48</v>
      </c>
      <c r="AO159" s="802">
        <f t="shared" si="42"/>
        <v>-0.27521544262253883</v>
      </c>
      <c r="AP159" s="803">
        <f t="shared" si="43"/>
        <v>10.709859184243133</v>
      </c>
      <c r="AQ159" s="936">
        <f t="shared" si="44"/>
        <v>0.77247248437244398</v>
      </c>
      <c r="AR159" s="702">
        <f>INDEX(Historical!$C$7:$C$1437,MATCH(B159,Historical!$B$7:$B$1446,0))*IF(AH159="n/a",1.03,IF(AH159&lt;0,1.01,IF(AH159&gt;10,1.1,(1+AH159/100))))</f>
        <v>3.399</v>
      </c>
      <c r="AS159" s="935">
        <f t="shared" si="45"/>
        <v>3.4795563</v>
      </c>
      <c r="AT159" s="935">
        <f t="shared" si="49"/>
        <v>3.8275119300000005</v>
      </c>
      <c r="AU159" s="935">
        <f t="shared" si="49"/>
        <v>4.2102631230000007</v>
      </c>
      <c r="AV159" s="935">
        <f t="shared" si="49"/>
        <v>4.6312894353000011</v>
      </c>
      <c r="AW159" s="702">
        <f t="shared" si="46"/>
        <v>19.547620788300001</v>
      </c>
      <c r="AX159" s="810">
        <f t="shared" si="47"/>
        <v>33.199084219259511</v>
      </c>
      <c r="AY159" s="991">
        <v>0.83</v>
      </c>
      <c r="AZ159" s="922">
        <v>3.61</v>
      </c>
      <c r="BA159" s="922">
        <v>-32.840000000000003</v>
      </c>
      <c r="BB159" s="922">
        <v>-10.18</v>
      </c>
      <c r="BC159" s="922">
        <v>-17.309999999999999</v>
      </c>
      <c r="BE159" s="664">
        <v>2004</v>
      </c>
      <c r="BF159" s="946" t="e">
        <f>#VALUE!</f>
        <v>#VALUE!</v>
      </c>
      <c r="BG159" s="931">
        <v>9.4</v>
      </c>
    </row>
    <row r="160" spans="1:59" ht="11.25" customHeight="1" x14ac:dyDescent="0.2">
      <c r="A160" s="537" t="s">
        <v>4419</v>
      </c>
      <c r="B160" s="925" t="s">
        <v>4216</v>
      </c>
      <c r="C160" s="988" t="s">
        <v>108</v>
      </c>
      <c r="D160" s="988" t="s">
        <v>4373</v>
      </c>
      <c r="E160" s="792">
        <v>23</v>
      </c>
      <c r="F160" s="526">
        <v>150</v>
      </c>
      <c r="G160" s="526" t="s">
        <v>106</v>
      </c>
      <c r="H160" s="526" t="s">
        <v>106</v>
      </c>
      <c r="I160" s="924">
        <v>32.65</v>
      </c>
      <c r="J160" s="702">
        <f t="shared" si="35"/>
        <v>2.8177641653905057</v>
      </c>
      <c r="K160" s="933">
        <v>0.23</v>
      </c>
      <c r="L160" s="639">
        <v>4</v>
      </c>
      <c r="M160" s="693">
        <f t="shared" si="36"/>
        <v>0.92</v>
      </c>
      <c r="N160" s="921" t="s">
        <v>460</v>
      </c>
      <c r="O160" s="796">
        <v>0.22</v>
      </c>
      <c r="P160" s="915">
        <v>43567</v>
      </c>
      <c r="Q160" s="915">
        <v>43577</v>
      </c>
      <c r="R160" s="693">
        <f t="shared" si="37"/>
        <v>4.5454545454545494</v>
      </c>
      <c r="S160" s="759">
        <f>IF(INDEX(Historical!$D$7:$D$1437,MATCH(B160,Historical!$B$7:$B$1446,0))=0,"n/a",(INDEX(Historical!$C$7:$C$1437,MATCH(B160,Historical!$B$7:$B$1446,0))/INDEX(Historical!$D$7:$D$1437,MATCH(B160,Historical!$B$7:$B$1446,0))-1)*100)</f>
        <v>11.971830985915499</v>
      </c>
      <c r="T160" s="759">
        <f>IF(INDEX(Historical!$F$7:$F$1430,MATCH(B160,Historical!$B$7:$B$1446,0))=0,"n/a",((INDEX(Historical!$C$7:$C$1437,MATCH(B160,Historical!$B$7:$B$1446,0))/INDEX(Historical!$F$7:$F$1430,MATCH(B160,Historical!$B$7:$B$1446,0)))^(1/3)-1)*100)</f>
        <v>13.066725033322268</v>
      </c>
      <c r="U160" s="759">
        <f>IF(INDEX(Historical!$H$7:$H$1430,MATCH(B160,Historical!$B$7:$B$1446,0))=0,"n/a",((INDEX(Historical!$C$7:$C$1437,MATCH(B160,Historical!$B$7:$B$1446,0))/INDEX(Historical!$H$7:$H$1430,MATCH(B160,Historical!$B$7:$B$1446,0)))^(1/5)-1)*100)</f>
        <v>17.169054553092657</v>
      </c>
      <c r="V160" s="759">
        <f>IF(INDEX(Historical!$O$7:$O$1430,MATCH(B160,Historical!$B$7:$B$1446,0))=0,"n/a",((INDEX(Historical!$C$7:$C$1437,MATCH(B160,Historical!$B$7:$B$1446,0))/INDEX(Historical!$O$7:$O$1430,MATCH(B160,Historical!$B$7:$B$1446,0)))^(1/10)-1)*100)</f>
        <v>20.322185454786457</v>
      </c>
      <c r="W160" s="760">
        <f t="shared" si="38"/>
        <v>0.84484292259270044</v>
      </c>
      <c r="X160" s="761">
        <f t="shared" si="39"/>
        <v>0.82543531505253154</v>
      </c>
      <c r="Y160" s="926" t="s">
        <v>4461</v>
      </c>
      <c r="Z160" s="702">
        <f t="shared" si="40"/>
        <v>28.571428571428569</v>
      </c>
      <c r="AA160" s="935">
        <f t="shared" si="41"/>
        <v>10.13975155279503</v>
      </c>
      <c r="AB160" s="639">
        <v>12</v>
      </c>
      <c r="AC160" s="916">
        <v>3.22</v>
      </c>
      <c r="AD160" s="916">
        <v>0.84</v>
      </c>
      <c r="AE160" s="916">
        <v>3.62</v>
      </c>
      <c r="AF160" s="916">
        <v>1.1100000000000001</v>
      </c>
      <c r="AG160" s="916">
        <v>12.3</v>
      </c>
      <c r="AH160" s="916">
        <v>-13.600000000000001</v>
      </c>
      <c r="AI160" s="916">
        <v>2.78</v>
      </c>
      <c r="AJ160" s="916">
        <v>20.8</v>
      </c>
      <c r="AK160" s="916">
        <v>12</v>
      </c>
      <c r="AL160" s="928">
        <v>4120</v>
      </c>
      <c r="AM160" s="922">
        <v>1.4000000000000001</v>
      </c>
      <c r="AN160" s="916">
        <v>0.12</v>
      </c>
      <c r="AO160" s="802">
        <f t="shared" si="42"/>
        <v>9.8470671656881343</v>
      </c>
      <c r="AP160" s="803">
        <f t="shared" si="43"/>
        <v>19.986818718483164</v>
      </c>
      <c r="AQ160" s="936">
        <f t="shared" si="44"/>
        <v>-29.273219833557985</v>
      </c>
      <c r="AR160" s="702">
        <f>INDEX(Historical!$C$7:$C$1437,MATCH(B160,Historical!$B$7:$B$1446,0))*IF(AH160="n/a",1.03,IF(AH160&lt;0,1.01,IF(AH160&gt;10,1.1,(1+AH160/100))))</f>
        <v>0.80295000000000005</v>
      </c>
      <c r="AS160" s="935">
        <f t="shared" si="45"/>
        <v>0.82527201000000006</v>
      </c>
      <c r="AT160" s="935">
        <f t="shared" si="49"/>
        <v>0.90779921100000016</v>
      </c>
      <c r="AU160" s="935">
        <f t="shared" si="49"/>
        <v>0.99857913210000027</v>
      </c>
      <c r="AV160" s="935">
        <f t="shared" si="49"/>
        <v>1.0984370453100003</v>
      </c>
      <c r="AW160" s="702">
        <f t="shared" si="46"/>
        <v>4.6330373984100008</v>
      </c>
      <c r="AX160" s="810">
        <f t="shared" si="47"/>
        <v>14.1900073458193</v>
      </c>
      <c r="AY160" s="991">
        <v>1.92</v>
      </c>
      <c r="AZ160" s="922">
        <v>55.33</v>
      </c>
      <c r="BA160" s="922">
        <v>-35.21</v>
      </c>
      <c r="BB160" s="922">
        <v>4.95</v>
      </c>
      <c r="BC160" s="922">
        <v>0.82000000000000006</v>
      </c>
      <c r="BE160" s="664">
        <v>1997</v>
      </c>
      <c r="BF160" s="946" t="e">
        <f>#VALUE!</f>
        <v>#VALUE!</v>
      </c>
      <c r="BG160" s="931">
        <v>2</v>
      </c>
    </row>
    <row r="161" spans="1:59" s="838" customFormat="1" ht="11.25" customHeight="1" x14ac:dyDescent="0.2">
      <c r="A161" s="697" t="s">
        <v>745</v>
      </c>
      <c r="B161" s="846" t="s">
        <v>746</v>
      </c>
      <c r="C161" s="988" t="s">
        <v>108</v>
      </c>
      <c r="D161" s="988" t="s">
        <v>4373</v>
      </c>
      <c r="E161" s="818">
        <v>20</v>
      </c>
      <c r="F161" s="526">
        <v>165</v>
      </c>
      <c r="G161" s="1171" t="s">
        <v>37</v>
      </c>
      <c r="H161" s="1171" t="s">
        <v>37</v>
      </c>
      <c r="I161" s="819">
        <v>73.64</v>
      </c>
      <c r="J161" s="820">
        <f t="shared" si="35"/>
        <v>2.2270505160238998</v>
      </c>
      <c r="K161" s="844">
        <v>0.41</v>
      </c>
      <c r="L161" s="822">
        <v>4</v>
      </c>
      <c r="M161" s="823">
        <f t="shared" si="36"/>
        <v>1.64</v>
      </c>
      <c r="N161" s="824" t="s">
        <v>164</v>
      </c>
      <c r="O161" s="845">
        <v>0.36</v>
      </c>
      <c r="P161" s="826">
        <v>43447</v>
      </c>
      <c r="Q161" s="826">
        <v>43102</v>
      </c>
      <c r="R161" s="823">
        <f t="shared" si="37"/>
        <v>13.888888888888888</v>
      </c>
      <c r="S161" s="759">
        <f>IF(INDEX(Historical!$D$7:$D$1437,MATCH(B161,Historical!$B$7:$B$1446,0))=0,"n/a",(INDEX(Historical!$C$7:$C$1437,MATCH(B161,Historical!$B$7:$B$1446,0))/INDEX(Historical!$D$7:$D$1437,MATCH(B161,Historical!$B$7:$B$1446,0))-1)*100)</f>
        <v>5.8823529411764497</v>
      </c>
      <c r="T161" s="759">
        <f>IF(INDEX(Historical!$F$7:$F$1430,MATCH(B161,Historical!$B$7:$B$1446,0))=0,"n/a",((INDEX(Historical!$C$7:$C$1437,MATCH(B161,Historical!$B$7:$B$1446,0))/INDEX(Historical!$F$7:$F$1430,MATCH(B161,Historical!$B$7:$B$1446,0)))^(1/3)-1)*100)</f>
        <v>9.7266191355609202</v>
      </c>
      <c r="U161" s="759">
        <f>IF(INDEX(Historical!$H$7:$H$1430,MATCH(B161,Historical!$B$7:$B$1446,0))=0,"n/a",((INDEX(Historical!$C$7:$C$1437,MATCH(B161,Historical!$B$7:$B$1446,0))/INDEX(Historical!$H$7:$H$1430,MATCH(B161,Historical!$B$7:$B$1446,0)))^(1/5)-1)*100)</f>
        <v>10.859472602645347</v>
      </c>
      <c r="V161" s="759">
        <f>IF(INDEX(Historical!$O$7:$O$1430,MATCH(B161,Historical!$B$7:$B$1446,0))=0,"n/a",((INDEX(Historical!$C$7:$C$1437,MATCH(B161,Historical!$B$7:$B$1446,0))/INDEX(Historical!$O$7:$O$1430,MATCH(B161,Historical!$B$7:$B$1446,0)))^(1/10)-1)*100)</f>
        <v>11.157622371784459</v>
      </c>
      <c r="W161" s="827">
        <f t="shared" si="38"/>
        <v>0.97327837784749938</v>
      </c>
      <c r="X161" s="828">
        <f t="shared" si="39"/>
        <v>2.3105260856692227</v>
      </c>
      <c r="Y161" s="850"/>
      <c r="Z161" s="820">
        <f t="shared" si="40"/>
        <v>34.745762711864408</v>
      </c>
      <c r="AA161" s="830">
        <f t="shared" si="41"/>
        <v>15.601694915254239</v>
      </c>
      <c r="AB161" s="822">
        <v>12</v>
      </c>
      <c r="AC161" s="831">
        <v>4.72</v>
      </c>
      <c r="AD161" s="831">
        <v>1.71</v>
      </c>
      <c r="AE161" s="831">
        <v>6.87</v>
      </c>
      <c r="AF161" s="831">
        <v>1.27</v>
      </c>
      <c r="AG161" s="831">
        <v>7.7</v>
      </c>
      <c r="AH161" s="831">
        <v>17.100000000000001</v>
      </c>
      <c r="AI161" s="831">
        <v>5.12</v>
      </c>
      <c r="AJ161" s="831">
        <v>4.7</v>
      </c>
      <c r="AK161" s="831">
        <v>9.120000000000001</v>
      </c>
      <c r="AL161" s="832">
        <v>5100</v>
      </c>
      <c r="AM161" s="833">
        <v>2.6</v>
      </c>
      <c r="AN161" s="831">
        <v>0</v>
      </c>
      <c r="AO161" s="834">
        <f t="shared" si="42"/>
        <v>-2.5151717965849922</v>
      </c>
      <c r="AP161" s="835">
        <f t="shared" si="43"/>
        <v>13.086523118669247</v>
      </c>
      <c r="AQ161" s="836">
        <f t="shared" si="44"/>
        <v>-6.158164879237404</v>
      </c>
      <c r="AR161" s="702">
        <f>INDEX(Historical!$C$7:$C$1437,MATCH(B161,Historical!$B$7:$B$1446,0))*IF(AH161="n/a",1.03,IF(AH161&lt;0,1.01,IF(AH161&gt;10,1.1,(1+AH161/100))))</f>
        <v>1.5840000000000001</v>
      </c>
      <c r="AS161" s="830">
        <f t="shared" si="45"/>
        <v>1.6651008</v>
      </c>
      <c r="AT161" s="830">
        <f t="shared" si="49"/>
        <v>1.8169579929599999</v>
      </c>
      <c r="AU161" s="830">
        <f t="shared" si="49"/>
        <v>1.9826645619179519</v>
      </c>
      <c r="AV161" s="830">
        <f t="shared" si="49"/>
        <v>2.1634835699648689</v>
      </c>
      <c r="AW161" s="820">
        <f t="shared" si="46"/>
        <v>9.2122069248428211</v>
      </c>
      <c r="AX161" s="837">
        <f t="shared" si="47"/>
        <v>12.509786698591554</v>
      </c>
      <c r="AY161" s="992">
        <v>1.39</v>
      </c>
      <c r="AZ161" s="833">
        <v>29.17</v>
      </c>
      <c r="BA161" s="833">
        <v>-4.26</v>
      </c>
      <c r="BB161" s="833">
        <v>2.23</v>
      </c>
      <c r="BC161" s="833">
        <v>5.29</v>
      </c>
      <c r="BD161" s="961"/>
      <c r="BE161" s="664">
        <v>2000</v>
      </c>
      <c r="BF161" s="946" t="e">
        <f>#VALUE!</f>
        <v>#VALUE!</v>
      </c>
      <c r="BG161" s="893">
        <v>1.4000000000000001</v>
      </c>
    </row>
    <row r="162" spans="1:59" ht="11.25" customHeight="1" x14ac:dyDescent="0.2">
      <c r="A162" s="537" t="s">
        <v>1559</v>
      </c>
      <c r="B162" s="925" t="s">
        <v>1560</v>
      </c>
      <c r="C162" s="988" t="s">
        <v>247</v>
      </c>
      <c r="D162" s="988" t="s">
        <v>4398</v>
      </c>
      <c r="E162" s="792">
        <v>10</v>
      </c>
      <c r="F162" s="526">
        <v>318</v>
      </c>
      <c r="G162" s="526" t="s">
        <v>106</v>
      </c>
      <c r="H162" s="526" t="s">
        <v>106</v>
      </c>
      <c r="I162" s="924">
        <v>21.85</v>
      </c>
      <c r="J162" s="702">
        <f t="shared" si="35"/>
        <v>4.9427917620137301</v>
      </c>
      <c r="K162" s="927">
        <v>0.27</v>
      </c>
      <c r="L162" s="639">
        <v>4</v>
      </c>
      <c r="M162" s="693">
        <f t="shared" si="36"/>
        <v>1.08</v>
      </c>
      <c r="N162" s="921" t="s">
        <v>975</v>
      </c>
      <c r="O162" s="795">
        <v>0.25</v>
      </c>
      <c r="P162" s="915">
        <v>43314</v>
      </c>
      <c r="Q162" s="915">
        <v>43322</v>
      </c>
      <c r="R162" s="693">
        <f t="shared" si="37"/>
        <v>8.0000000000000071</v>
      </c>
      <c r="S162" s="759">
        <f>IF(INDEX(Historical!$D$7:$D$1437,MATCH(B162,Historical!$B$7:$B$1446,0))=0,"n/a",(INDEX(Historical!$C$7:$C$1437,MATCH(B162,Historical!$B$7:$B$1446,0))/INDEX(Historical!$D$7:$D$1437,MATCH(B162,Historical!$B$7:$B$1446,0))-1)*100)</f>
        <v>31.645569620253156</v>
      </c>
      <c r="T162" s="759">
        <f>IF(INDEX(Historical!$F$7:$F$1430,MATCH(B162,Historical!$B$7:$B$1446,0))=0,"n/a",((INDEX(Historical!$C$7:$C$1437,MATCH(B162,Historical!$B$7:$B$1446,0))/INDEX(Historical!$F$7:$F$1430,MATCH(B162,Historical!$B$7:$B$1446,0)))^(1/3)-1)*100)</f>
        <v>13.568615187108213</v>
      </c>
      <c r="U162" s="759">
        <f>IF(INDEX(Historical!$H$7:$H$1430,MATCH(B162,Historical!$B$7:$B$1446,0))=0,"n/a",((INDEX(Historical!$C$7:$C$1437,MATCH(B162,Historical!$B$7:$B$1446,0))/INDEX(Historical!$H$7:$H$1430,MATCH(B162,Historical!$B$7:$B$1446,0)))^(1/5)-1)*100)</f>
        <v>10.197228772148016</v>
      </c>
      <c r="V162" s="759" t="str">
        <f>IF(INDEX(Historical!$O$7:$O$1430,MATCH(B162,Historical!$B$7:$B$1446,0))=0,"n/a",((INDEX(Historical!$C$7:$C$1437,MATCH(B162,Historical!$B$7:$B$1446,0))/INDEX(Historical!$O$7:$O$1430,MATCH(B162,Historical!$B$7:$B$1446,0)))^(1/10)-1)*100)</f>
        <v>n/a</v>
      </c>
      <c r="W162" s="760" t="str">
        <f t="shared" si="38"/>
        <v>n/a</v>
      </c>
      <c r="X162" s="761">
        <f t="shared" si="39"/>
        <v>0.69368903211891264</v>
      </c>
      <c r="Y162" s="716"/>
      <c r="Z162" s="702">
        <f t="shared" si="40"/>
        <v>53.731343283582099</v>
      </c>
      <c r="AA162" s="935">
        <f t="shared" si="41"/>
        <v>10.870646766169155</v>
      </c>
      <c r="AB162" s="639">
        <v>3</v>
      </c>
      <c r="AC162" s="916">
        <v>2.0099999999999998</v>
      </c>
      <c r="AD162" s="916">
        <v>1.25</v>
      </c>
      <c r="AE162" s="916">
        <v>1.59</v>
      </c>
      <c r="AF162" s="916">
        <v>3.37</v>
      </c>
      <c r="AG162" s="916">
        <v>32.9</v>
      </c>
      <c r="AH162" s="916">
        <v>45.7</v>
      </c>
      <c r="AI162" s="916">
        <v>-0.15</v>
      </c>
      <c r="AJ162" s="916">
        <v>14.7</v>
      </c>
      <c r="AK162" s="916">
        <v>8.6900000000000013</v>
      </c>
      <c r="AL162" s="928">
        <v>456.23</v>
      </c>
      <c r="AM162" s="922">
        <v>3.84</v>
      </c>
      <c r="AN162" s="916">
        <v>0</v>
      </c>
      <c r="AO162" s="802">
        <f t="shared" si="42"/>
        <v>4.2693737679925903</v>
      </c>
      <c r="AP162" s="803">
        <f t="shared" si="43"/>
        <v>15.140020534161746</v>
      </c>
      <c r="AQ162" s="936">
        <f t="shared" si="44"/>
        <v>27.60020829309029</v>
      </c>
      <c r="AR162" s="702">
        <f>INDEX(Historical!$C$7:$C$1437,MATCH(B162,Historical!$B$7:$B$1446,0))*IF(AH162="n/a",1.03,IF(AH162&lt;0,1.01,IF(AH162&gt;10,1.1,(1+AH162/100))))</f>
        <v>1.1440000000000001</v>
      </c>
      <c r="AS162" s="935">
        <f t="shared" si="45"/>
        <v>1.1554400000000002</v>
      </c>
      <c r="AT162" s="935">
        <f t="shared" si="49"/>
        <v>1.2558477360000002</v>
      </c>
      <c r="AU162" s="935">
        <f t="shared" si="49"/>
        <v>1.3649809042584002</v>
      </c>
      <c r="AV162" s="935">
        <f t="shared" si="49"/>
        <v>1.4835977448384552</v>
      </c>
      <c r="AW162" s="702">
        <f t="shared" si="46"/>
        <v>6.4038663850968565</v>
      </c>
      <c r="AX162" s="810">
        <f t="shared" si="47"/>
        <v>29.308312975271651</v>
      </c>
      <c r="AY162" s="991">
        <v>0.46</v>
      </c>
      <c r="AZ162" s="922">
        <v>7.9</v>
      </c>
      <c r="BA162" s="922">
        <v>-53.339999999999996</v>
      </c>
      <c r="BB162" s="922">
        <v>-2.0699999999999998</v>
      </c>
      <c r="BC162" s="922">
        <v>-21.7</v>
      </c>
      <c r="BE162" s="664">
        <v>2009</v>
      </c>
      <c r="BF162" s="946" t="e">
        <f>#VALUE!</f>
        <v>#VALUE!</v>
      </c>
      <c r="BG162" s="931">
        <v>27.900000000000002</v>
      </c>
    </row>
    <row r="163" spans="1:59" ht="11.25" customHeight="1" x14ac:dyDescent="0.2">
      <c r="A163" s="609" t="s">
        <v>1589</v>
      </c>
      <c r="B163" s="925" t="s">
        <v>1590</v>
      </c>
      <c r="C163" s="988" t="s">
        <v>108</v>
      </c>
      <c r="D163" s="988" t="s">
        <v>118</v>
      </c>
      <c r="E163" s="792">
        <v>10</v>
      </c>
      <c r="F163" s="526">
        <v>323</v>
      </c>
      <c r="G163" s="526" t="s">
        <v>106</v>
      </c>
      <c r="H163" s="526" t="s">
        <v>106</v>
      </c>
      <c r="I163" s="924">
        <v>57.16</v>
      </c>
      <c r="J163" s="702">
        <f t="shared" si="35"/>
        <v>3.778866340097971</v>
      </c>
      <c r="K163" s="927">
        <v>0.54</v>
      </c>
      <c r="L163" s="639">
        <v>4</v>
      </c>
      <c r="M163" s="693">
        <f t="shared" si="36"/>
        <v>2.16</v>
      </c>
      <c r="N163" s="921" t="s">
        <v>152</v>
      </c>
      <c r="O163" s="795">
        <v>0.53</v>
      </c>
      <c r="P163" s="915">
        <v>43434</v>
      </c>
      <c r="Q163" s="915">
        <v>43462</v>
      </c>
      <c r="R163" s="693">
        <f t="shared" si="37"/>
        <v>1.8867924528301903</v>
      </c>
      <c r="S163" s="759">
        <f>IF(INDEX(Historical!$D$7:$D$1437,MATCH(B163,Historical!$B$7:$B$1446,0))=0,"n/a",(INDEX(Historical!$C$7:$C$1437,MATCH(B163,Historical!$B$7:$B$1446,0))/INDEX(Historical!$D$7:$D$1437,MATCH(B163,Historical!$B$7:$B$1446,0))-1)*100)</f>
        <v>12.299465240641716</v>
      </c>
      <c r="T163" s="759">
        <f>IF(INDEX(Historical!$F$7:$F$1430,MATCH(B163,Historical!$B$7:$B$1446,0))=0,"n/a",((INDEX(Historical!$C$7:$C$1437,MATCH(B163,Historical!$B$7:$B$1446,0))/INDEX(Historical!$F$7:$F$1430,MATCH(B163,Historical!$B$7:$B$1446,0)))^(1/3)-1)*100)</f>
        <v>11.868894208139679</v>
      </c>
      <c r="U163" s="759">
        <f>IF(INDEX(Historical!$H$7:$H$1430,MATCH(B163,Historical!$B$7:$B$1446,0))=0,"n/a",((INDEX(Historical!$C$7:$C$1437,MATCH(B163,Historical!$B$7:$B$1446,0))/INDEX(Historical!$H$7:$H$1430,MATCH(B163,Historical!$B$7:$B$1446,0)))^(1/5)-1)*100)</f>
        <v>16.465861577965679</v>
      </c>
      <c r="V163" s="759">
        <f>IF(INDEX(Historical!$O$7:$O$1430,MATCH(B163,Historical!$B$7:$B$1446,0))=0,"n/a",((INDEX(Historical!$C$7:$C$1437,MATCH(B163,Historical!$B$7:$B$1446,0))/INDEX(Historical!$O$7:$O$1430,MATCH(B163,Historical!$B$7:$B$1446,0)))^(1/10)-1)*100)</f>
        <v>16.654280155455027</v>
      </c>
      <c r="W163" s="760">
        <f t="shared" si="38"/>
        <v>0.98868647724605307</v>
      </c>
      <c r="X163" s="761">
        <f t="shared" si="39"/>
        <v>1.2965245336980851</v>
      </c>
      <c r="Y163" s="926"/>
      <c r="Z163" s="702">
        <f t="shared" si="40"/>
        <v>40.373831775700943</v>
      </c>
      <c r="AA163" s="935">
        <f t="shared" si="41"/>
        <v>10.68411214953271</v>
      </c>
      <c r="AB163" s="639">
        <v>12</v>
      </c>
      <c r="AC163" s="916">
        <v>5.35</v>
      </c>
      <c r="AD163" s="916">
        <v>1.72</v>
      </c>
      <c r="AE163" s="916">
        <v>1.1299999999999999</v>
      </c>
      <c r="AF163" s="916">
        <v>1.42</v>
      </c>
      <c r="AG163" s="916">
        <v>18.3</v>
      </c>
      <c r="AH163" s="916">
        <v>-8.4</v>
      </c>
      <c r="AI163" s="916">
        <v>8.9599999999999991</v>
      </c>
      <c r="AJ163" s="916">
        <v>12.7</v>
      </c>
      <c r="AK163" s="916">
        <v>6.2</v>
      </c>
      <c r="AL163" s="928">
        <v>16149.999999999998</v>
      </c>
      <c r="AM163" s="922">
        <v>0.5</v>
      </c>
      <c r="AN163" s="916">
        <v>0.28999999999999998</v>
      </c>
      <c r="AO163" s="802">
        <f t="shared" si="42"/>
        <v>9.5606157685309388</v>
      </c>
      <c r="AP163" s="803">
        <f t="shared" si="43"/>
        <v>20.244727918063649</v>
      </c>
      <c r="AQ163" s="936">
        <f t="shared" si="44"/>
        <v>-17.885069019530253</v>
      </c>
      <c r="AR163" s="702">
        <f>INDEX(Historical!$C$7:$C$1437,MATCH(B163,Historical!$B$7:$B$1446,0))*IF(AH163="n/a",1.03,IF(AH163&lt;0,1.01,IF(AH163&gt;10,1.1,(1+AH163/100))))</f>
        <v>2.121</v>
      </c>
      <c r="AS163" s="935">
        <f t="shared" si="45"/>
        <v>2.3110415999999998</v>
      </c>
      <c r="AT163" s="935">
        <f t="shared" si="49"/>
        <v>2.4543261791999997</v>
      </c>
      <c r="AU163" s="935">
        <f t="shared" si="49"/>
        <v>2.6064944023103997</v>
      </c>
      <c r="AV163" s="935">
        <f t="shared" si="49"/>
        <v>2.7680970552536448</v>
      </c>
      <c r="AW163" s="702">
        <f t="shared" si="46"/>
        <v>12.260959236764045</v>
      </c>
      <c r="AX163" s="810">
        <f t="shared" si="47"/>
        <v>21.450243591259703</v>
      </c>
      <c r="AY163" s="991">
        <v>1.51</v>
      </c>
      <c r="AZ163" s="922">
        <v>41.42</v>
      </c>
      <c r="BA163" s="922">
        <v>-6.4799999999999995</v>
      </c>
      <c r="BB163" s="922">
        <v>9</v>
      </c>
      <c r="BC163" s="922">
        <v>10.52</v>
      </c>
      <c r="BE163" s="664">
        <v>2009</v>
      </c>
      <c r="BF163" s="946" t="e">
        <f>#VALUE!</f>
        <v>#VALUE!</v>
      </c>
      <c r="BG163" s="931">
        <v>0.89999999999999991</v>
      </c>
    </row>
    <row r="164" spans="1:59" ht="11.25" customHeight="1" x14ac:dyDescent="0.2">
      <c r="A164" s="537" t="s">
        <v>739</v>
      </c>
      <c r="B164" s="925" t="s">
        <v>740</v>
      </c>
      <c r="C164" s="988" t="s">
        <v>247</v>
      </c>
      <c r="D164" s="988" t="s">
        <v>4380</v>
      </c>
      <c r="E164" s="792">
        <v>24</v>
      </c>
      <c r="F164" s="526">
        <v>141</v>
      </c>
      <c r="G164" s="526" t="s">
        <v>37</v>
      </c>
      <c r="H164" s="526" t="s">
        <v>37</v>
      </c>
      <c r="I164" s="916">
        <v>96.4</v>
      </c>
      <c r="J164" s="702">
        <f t="shared" si="35"/>
        <v>2.5311203319502074</v>
      </c>
      <c r="K164" s="933">
        <v>0.61</v>
      </c>
      <c r="L164" s="639">
        <v>4</v>
      </c>
      <c r="M164" s="693">
        <f t="shared" si="36"/>
        <v>2.44</v>
      </c>
      <c r="N164" s="921" t="s">
        <v>149</v>
      </c>
      <c r="O164" s="796">
        <v>0.6</v>
      </c>
      <c r="P164" s="915">
        <v>43524</v>
      </c>
      <c r="Q164" s="915">
        <v>43539</v>
      </c>
      <c r="R164" s="693">
        <f t="shared" si="37"/>
        <v>1.6666666666666683</v>
      </c>
      <c r="S164" s="759">
        <f>IF(INDEX(Historical!$D$7:$D$1437,MATCH(B164,Historical!$B$7:$B$1446,0))=0,"n/a",(INDEX(Historical!$C$7:$C$1437,MATCH(B164,Historical!$B$7:$B$1446,0))/INDEX(Historical!$D$7:$D$1437,MATCH(B164,Historical!$B$7:$B$1446,0))-1)*100)</f>
        <v>3.4482758620689724</v>
      </c>
      <c r="T164" s="759">
        <f>IF(INDEX(Historical!$F$7:$F$1430,MATCH(B164,Historical!$B$7:$B$1446,0))=0,"n/a",((INDEX(Historical!$C$7:$C$1437,MATCH(B164,Historical!$B$7:$B$1446,0))/INDEX(Historical!$F$7:$F$1430,MATCH(B164,Historical!$B$7:$B$1446,0)))^(1/3)-1)*100)</f>
        <v>4.2217737766512498</v>
      </c>
      <c r="U164" s="759">
        <f>IF(INDEX(Historical!$H$7:$H$1430,MATCH(B164,Historical!$B$7:$B$1446,0))=0,"n/a",((INDEX(Historical!$C$7:$C$1437,MATCH(B164,Historical!$B$7:$B$1446,0))/INDEX(Historical!$H$7:$H$1430,MATCH(B164,Historical!$B$7:$B$1446,0)))^(1/5)-1)*100)</f>
        <v>7.3940923785779322</v>
      </c>
      <c r="V164" s="759">
        <f>IF(INDEX(Historical!$O$7:$O$1430,MATCH(B164,Historical!$B$7:$B$1446,0))=0,"n/a",((INDEX(Historical!$C$7:$C$1437,MATCH(B164,Historical!$B$7:$B$1446,0))/INDEX(Historical!$O$7:$O$1430,MATCH(B164,Historical!$B$7:$B$1446,0)))^(1/10)-1)*100)</f>
        <v>12.186284523575219</v>
      </c>
      <c r="W164" s="760">
        <f t="shared" si="38"/>
        <v>0.60675527182001565</v>
      </c>
      <c r="X164" s="761" t="str">
        <f t="shared" si="39"/>
        <v>n/a</v>
      </c>
      <c r="Y164" s="716"/>
      <c r="Z164" s="702">
        <f t="shared" si="40"/>
        <v>47.104247104247108</v>
      </c>
      <c r="AA164" s="935">
        <f t="shared" si="41"/>
        <v>18.610038610038611</v>
      </c>
      <c r="AB164" s="639">
        <v>12</v>
      </c>
      <c r="AC164" s="916">
        <v>5.18</v>
      </c>
      <c r="AD164" s="916">
        <v>1.24</v>
      </c>
      <c r="AE164" s="916">
        <v>0.91</v>
      </c>
      <c r="AF164" s="916">
        <v>6.72</v>
      </c>
      <c r="AG164" s="916">
        <v>37.200000000000003</v>
      </c>
      <c r="AH164" s="916">
        <v>47.599999999999994</v>
      </c>
      <c r="AI164" s="916">
        <v>12.04</v>
      </c>
      <c r="AJ164" s="916">
        <v>-0.6</v>
      </c>
      <c r="AK164" s="916">
        <v>15</v>
      </c>
      <c r="AL164" s="928">
        <v>5720</v>
      </c>
      <c r="AM164" s="922">
        <v>1.0999999999999999</v>
      </c>
      <c r="AN164" s="916">
        <v>2.39</v>
      </c>
      <c r="AO164" s="802">
        <f t="shared" si="42"/>
        <v>-8.6848258995104715</v>
      </c>
      <c r="AP164" s="803">
        <f t="shared" si="43"/>
        <v>9.9252127105281396</v>
      </c>
      <c r="AQ164" s="936">
        <f t="shared" si="44"/>
        <v>135.75831264662116</v>
      </c>
      <c r="AR164" s="702">
        <f>INDEX(Historical!$C$7:$C$1437,MATCH(B164,Historical!$B$7:$B$1446,0))*IF(AH164="n/a",1.03,IF(AH164&lt;0,1.01,IF(AH164&gt;10,1.1,(1+AH164/100))))</f>
        <v>2.64</v>
      </c>
      <c r="AS164" s="935">
        <f t="shared" si="45"/>
        <v>2.9040000000000004</v>
      </c>
      <c r="AT164" s="935">
        <f t="shared" si="49"/>
        <v>3.1944000000000008</v>
      </c>
      <c r="AU164" s="935">
        <f t="shared" si="49"/>
        <v>3.513840000000001</v>
      </c>
      <c r="AV164" s="935">
        <f t="shared" si="49"/>
        <v>3.8652240000000013</v>
      </c>
      <c r="AW164" s="702">
        <f t="shared" si="46"/>
        <v>16.117464000000005</v>
      </c>
      <c r="AX164" s="810">
        <f t="shared" si="47"/>
        <v>16.719360995850625</v>
      </c>
      <c r="AY164" s="991">
        <v>1.1299999999999999</v>
      </c>
      <c r="AZ164" s="922">
        <v>37.19</v>
      </c>
      <c r="BA164" s="922">
        <v>-26.55</v>
      </c>
      <c r="BB164" s="922">
        <v>7.9699999999999989</v>
      </c>
      <c r="BC164" s="922">
        <v>2.06</v>
      </c>
      <c r="BE164" s="664">
        <v>1996</v>
      </c>
      <c r="BF164" s="946" t="e">
        <f>#VALUE!</f>
        <v>#VALUE!</v>
      </c>
      <c r="BG164" s="931">
        <v>8.2000000000000011</v>
      </c>
    </row>
    <row r="165" spans="1:59" ht="11.25" customHeight="1" x14ac:dyDescent="0.2">
      <c r="A165" s="537" t="s">
        <v>1129</v>
      </c>
      <c r="B165" s="925" t="s">
        <v>1130</v>
      </c>
      <c r="C165" s="988" t="s">
        <v>112</v>
      </c>
      <c r="D165" s="988" t="s">
        <v>213</v>
      </c>
      <c r="E165" s="792">
        <v>10</v>
      </c>
      <c r="F165" s="526">
        <v>351</v>
      </c>
      <c r="G165" s="526" t="s">
        <v>115</v>
      </c>
      <c r="H165" s="526" t="s">
        <v>115</v>
      </c>
      <c r="I165" s="924">
        <v>37.76</v>
      </c>
      <c r="J165" s="702">
        <f t="shared" si="35"/>
        <v>2.8866525423728815</v>
      </c>
      <c r="K165" s="927">
        <v>0.27250000000000002</v>
      </c>
      <c r="L165" s="639">
        <v>4</v>
      </c>
      <c r="M165" s="693">
        <f t="shared" si="36"/>
        <v>1.0900000000000001</v>
      </c>
      <c r="N165" s="921" t="s">
        <v>320</v>
      </c>
      <c r="O165" s="795">
        <v>0.26500000000000001</v>
      </c>
      <c r="P165" s="915">
        <v>43542</v>
      </c>
      <c r="Q165" s="915">
        <v>43553</v>
      </c>
      <c r="R165" s="693">
        <f t="shared" si="37"/>
        <v>2.8301886792452855</v>
      </c>
      <c r="S165" s="759">
        <f>IF(INDEX(Historical!$D$7:$D$1437,MATCH(B165,Historical!$B$7:$B$1446,0))=0,"n/a",(INDEX(Historical!$C$7:$C$1437,MATCH(B165,Historical!$B$7:$B$1446,0))/INDEX(Historical!$D$7:$D$1437,MATCH(B165,Historical!$B$7:$B$1446,0))-1)*100)</f>
        <v>10.416666666666675</v>
      </c>
      <c r="T165" s="759">
        <f>IF(INDEX(Historical!$F$7:$F$1430,MATCH(B165,Historical!$B$7:$B$1446,0))=0,"n/a",((INDEX(Historical!$C$7:$C$1437,MATCH(B165,Historical!$B$7:$B$1446,0))/INDEX(Historical!$F$7:$F$1430,MATCH(B165,Historical!$B$7:$B$1446,0)))^(1/3)-1)*100)</f>
        <v>5.9998586670435561</v>
      </c>
      <c r="U165" s="759">
        <f>IF(INDEX(Historical!$H$7:$H$1430,MATCH(B165,Historical!$B$7:$B$1446,0))=0,"n/a",((INDEX(Historical!$C$7:$C$1437,MATCH(B165,Historical!$B$7:$B$1446,0))/INDEX(Historical!$H$7:$H$1430,MATCH(B165,Historical!$B$7:$B$1446,0)))^(1/5)-1)*100)</f>
        <v>4.8875347432512095</v>
      </c>
      <c r="V165" s="759" t="str">
        <f>IF(INDEX(Historical!$O$7:$O$1430,MATCH(B165,Historical!$B$7:$B$1446,0))=0,"n/a",((INDEX(Historical!$C$7:$C$1437,MATCH(B165,Historical!$B$7:$B$1446,0))/INDEX(Historical!$O$7:$O$1430,MATCH(B165,Historical!$B$7:$B$1446,0)))^(1/10)-1)*100)</f>
        <v>n/a</v>
      </c>
      <c r="W165" s="760" t="str">
        <f t="shared" si="38"/>
        <v>n/a</v>
      </c>
      <c r="X165" s="761">
        <f t="shared" si="39"/>
        <v>0.1645634593687276</v>
      </c>
      <c r="Y165" s="713"/>
      <c r="Z165" s="702">
        <f t="shared" si="40"/>
        <v>57.068062827225141</v>
      </c>
      <c r="AA165" s="935">
        <f t="shared" si="41"/>
        <v>19.769633507853403</v>
      </c>
      <c r="AB165" s="639">
        <v>12</v>
      </c>
      <c r="AC165" s="916">
        <v>1.91</v>
      </c>
      <c r="AD165" s="916">
        <v>1.32</v>
      </c>
      <c r="AE165" s="916">
        <v>1.64</v>
      </c>
      <c r="AF165" s="916">
        <v>3.03</v>
      </c>
      <c r="AG165" s="916">
        <v>16.100000000000001</v>
      </c>
      <c r="AH165" s="916">
        <v>-44.1</v>
      </c>
      <c r="AI165" s="916">
        <v>9.85</v>
      </c>
      <c r="AJ165" s="916">
        <v>29.7</v>
      </c>
      <c r="AK165" s="916">
        <v>15</v>
      </c>
      <c r="AL165" s="928">
        <v>859.04</v>
      </c>
      <c r="AM165" s="922">
        <v>2.1999999999999997</v>
      </c>
      <c r="AN165" s="916">
        <v>0.97</v>
      </c>
      <c r="AO165" s="802">
        <f t="shared" si="42"/>
        <v>-11.995446222229312</v>
      </c>
      <c r="AP165" s="803">
        <f t="shared" si="43"/>
        <v>7.774187285624091</v>
      </c>
      <c r="AQ165" s="936">
        <f t="shared" si="44"/>
        <v>63.165886315867461</v>
      </c>
      <c r="AR165" s="702">
        <f>INDEX(Historical!$C$7:$C$1437,MATCH(B165,Historical!$B$7:$B$1446,0))*IF(AH165="n/a",1.03,IF(AH165&lt;0,1.01,IF(AH165&gt;10,1.1,(1+AH165/100))))</f>
        <v>1.0706</v>
      </c>
      <c r="AS165" s="935">
        <f t="shared" si="45"/>
        <v>1.1760541</v>
      </c>
      <c r="AT165" s="935">
        <f t="shared" si="49"/>
        <v>1.2936595100000001</v>
      </c>
      <c r="AU165" s="935">
        <f t="shared" si="49"/>
        <v>1.4230254610000002</v>
      </c>
      <c r="AV165" s="935">
        <f t="shared" si="49"/>
        <v>1.5653280071000002</v>
      </c>
      <c r="AW165" s="702">
        <f t="shared" si="46"/>
        <v>6.5286670780999998</v>
      </c>
      <c r="AX165" s="810">
        <f t="shared" si="47"/>
        <v>17.289902219544491</v>
      </c>
      <c r="AY165" s="991">
        <v>0.72</v>
      </c>
      <c r="AZ165" s="922">
        <v>12.58</v>
      </c>
      <c r="BA165" s="922">
        <v>-23.72</v>
      </c>
      <c r="BB165" s="922">
        <v>-2.5100000000000002</v>
      </c>
      <c r="BC165" s="922">
        <v>-6.8000000000000007</v>
      </c>
      <c r="BE165" s="664">
        <v>2010</v>
      </c>
      <c r="BF165" s="946" t="e">
        <f>#VALUE!</f>
        <v>#VALUE!</v>
      </c>
      <c r="BG165" s="931">
        <v>6.4</v>
      </c>
    </row>
    <row r="166" spans="1:59" ht="11.25" customHeight="1" x14ac:dyDescent="0.2">
      <c r="A166" s="537" t="s">
        <v>737</v>
      </c>
      <c r="B166" s="925" t="s">
        <v>738</v>
      </c>
      <c r="C166" s="988" t="s">
        <v>128</v>
      </c>
      <c r="D166" s="988" t="s">
        <v>126</v>
      </c>
      <c r="E166" s="792">
        <v>11</v>
      </c>
      <c r="F166" s="526">
        <v>309</v>
      </c>
      <c r="G166" s="526" t="s">
        <v>115</v>
      </c>
      <c r="H166" s="526" t="s">
        <v>115</v>
      </c>
      <c r="I166" s="924">
        <v>86.56</v>
      </c>
      <c r="J166" s="702">
        <f t="shared" si="35"/>
        <v>5.2680221811460255</v>
      </c>
      <c r="K166" s="927">
        <v>1.1399999999999999</v>
      </c>
      <c r="L166" s="639">
        <v>4</v>
      </c>
      <c r="M166" s="693">
        <f t="shared" si="36"/>
        <v>4.5599999999999996</v>
      </c>
      <c r="N166" s="921" t="s">
        <v>111</v>
      </c>
      <c r="O166" s="795">
        <v>1.07</v>
      </c>
      <c r="P166" s="658">
        <v>43272</v>
      </c>
      <c r="Q166" s="658">
        <v>43292</v>
      </c>
      <c r="R166" s="693">
        <f t="shared" si="37"/>
        <v>6.5420560747663394</v>
      </c>
      <c r="S166" s="759">
        <f>IF(INDEX(Historical!$D$7:$D$1437,MATCH(B166,Historical!$B$7:$B$1446,0))=0,"n/a",(INDEX(Historical!$C$7:$C$1437,MATCH(B166,Historical!$B$7:$B$1446,0))/INDEX(Historical!$D$7:$D$1437,MATCH(B166,Historical!$B$7:$B$1446,0))-1)*100)</f>
        <v>5.4892601431980825</v>
      </c>
      <c r="T166" s="759">
        <f>IF(INDEX(Historical!$F$7:$F$1430,MATCH(B166,Historical!$B$7:$B$1446,0))=0,"n/a",((INDEX(Historical!$C$7:$C$1437,MATCH(B166,Historical!$B$7:$B$1446,0))/INDEX(Historical!$F$7:$F$1430,MATCH(B166,Historical!$B$7:$B$1446,0)))^(1/3)-1)*100)</f>
        <v>3.2124464049385182</v>
      </c>
      <c r="U166" s="759">
        <f>IF(INDEX(Historical!$H$7:$H$1430,MATCH(B166,Historical!$B$7:$B$1446,0))=0,"n/a",((INDEX(Historical!$C$7:$C$1437,MATCH(B166,Historical!$B$7:$B$1446,0))/INDEX(Historical!$H$7:$H$1430,MATCH(B166,Historical!$B$7:$B$1446,0)))^(1/5)-1)*100)</f>
        <v>4.8381547806508607</v>
      </c>
      <c r="V166" s="759">
        <f>IF(INDEX(Historical!$O$7:$O$1430,MATCH(B166,Historical!$B$7:$B$1446,0))=0,"n/a",((INDEX(Historical!$C$7:$C$1437,MATCH(B166,Historical!$B$7:$B$1446,0))/INDEX(Historical!$O$7:$O$1430,MATCH(B166,Historical!$B$7:$B$1446,0)))^(1/10)-1)*100)</f>
        <v>16.022502063149791</v>
      </c>
      <c r="W166" s="760">
        <f t="shared" si="38"/>
        <v>0.30196000359882308</v>
      </c>
      <c r="X166" s="761" t="str">
        <f t="shared" si="39"/>
        <v>n/a</v>
      </c>
      <c r="Y166" s="925"/>
      <c r="Z166" s="702">
        <f t="shared" si="40"/>
        <v>91.75050301810866</v>
      </c>
      <c r="AA166" s="935">
        <f t="shared" si="41"/>
        <v>17.416498993963785</v>
      </c>
      <c r="AB166" s="639">
        <v>12</v>
      </c>
      <c r="AC166" s="916">
        <v>4.97</v>
      </c>
      <c r="AD166" s="916">
        <v>2.82</v>
      </c>
      <c r="AE166" s="916">
        <v>4.57</v>
      </c>
      <c r="AF166" s="916" t="s">
        <v>137</v>
      </c>
      <c r="AG166" s="916">
        <v>-64</v>
      </c>
      <c r="AH166" s="916">
        <v>3.9</v>
      </c>
      <c r="AI166" s="916">
        <v>8.75</v>
      </c>
      <c r="AJ166" s="916">
        <v>-0.6</v>
      </c>
      <c r="AK166" s="916">
        <v>6.18</v>
      </c>
      <c r="AL166" s="928">
        <v>134600</v>
      </c>
      <c r="AM166" s="922">
        <v>0.2</v>
      </c>
      <c r="AN166" s="916" t="s">
        <v>137</v>
      </c>
      <c r="AO166" s="802">
        <f t="shared" si="42"/>
        <v>-7.3103220321668978</v>
      </c>
      <c r="AP166" s="803">
        <f t="shared" si="43"/>
        <v>10.106176961796887</v>
      </c>
      <c r="AQ166" s="936" t="str">
        <f t="shared" si="44"/>
        <v>n/a</v>
      </c>
      <c r="AR166" s="702">
        <f>INDEX(Historical!$C$7:$C$1437,MATCH(B166,Historical!$B$7:$B$1446,0))*IF(AH166="n/a",1.03,IF(AH166&lt;0,1.01,IF(AH166&gt;10,1.1,(1+AH166/100))))</f>
        <v>4.5923799999999995</v>
      </c>
      <c r="AS166" s="935">
        <f t="shared" si="45"/>
        <v>4.9942132499999987</v>
      </c>
      <c r="AT166" s="935">
        <f t="shared" si="49"/>
        <v>5.3028556288499988</v>
      </c>
      <c r="AU166" s="935">
        <f t="shared" si="49"/>
        <v>5.6305721067129291</v>
      </c>
      <c r="AV166" s="935">
        <f t="shared" si="49"/>
        <v>5.9785414629077884</v>
      </c>
      <c r="AW166" s="702">
        <f t="shared" si="46"/>
        <v>26.498562448470715</v>
      </c>
      <c r="AX166" s="810">
        <f t="shared" si="47"/>
        <v>30.612941830488349</v>
      </c>
      <c r="AY166" s="991">
        <v>0.97</v>
      </c>
      <c r="AZ166" s="922">
        <v>33.85</v>
      </c>
      <c r="BA166" s="922">
        <v>-6.660000000000001</v>
      </c>
      <c r="BB166" s="922">
        <v>-0.48</v>
      </c>
      <c r="BC166" s="922">
        <v>5.0200000000000005</v>
      </c>
      <c r="BE166" s="664">
        <v>2008</v>
      </c>
      <c r="BF166" s="946" t="e">
        <f>#VALUE!</f>
        <v>#VALUE!</v>
      </c>
      <c r="BG166" s="931">
        <v>19.5</v>
      </c>
    </row>
    <row r="167" spans="1:59" ht="11.25" customHeight="1" x14ac:dyDescent="0.2">
      <c r="A167" s="609" t="s">
        <v>1573</v>
      </c>
      <c r="B167" s="925" t="s">
        <v>1574</v>
      </c>
      <c r="C167" s="988" t="s">
        <v>108</v>
      </c>
      <c r="D167" s="988" t="s">
        <v>4373</v>
      </c>
      <c r="E167" s="792">
        <v>10</v>
      </c>
      <c r="F167" s="526">
        <v>352</v>
      </c>
      <c r="G167" s="526" t="s">
        <v>106</v>
      </c>
      <c r="H167" s="526" t="s">
        <v>106</v>
      </c>
      <c r="I167" s="924">
        <v>27.5</v>
      </c>
      <c r="J167" s="702">
        <f t="shared" si="35"/>
        <v>3.2</v>
      </c>
      <c r="K167" s="927">
        <v>0.22</v>
      </c>
      <c r="L167" s="639">
        <v>4</v>
      </c>
      <c r="M167" s="693">
        <f t="shared" si="36"/>
        <v>0.88</v>
      </c>
      <c r="N167" s="921" t="s">
        <v>320</v>
      </c>
      <c r="O167" s="795">
        <v>0.21</v>
      </c>
      <c r="P167" s="915">
        <v>43542</v>
      </c>
      <c r="Q167" s="915">
        <v>43553</v>
      </c>
      <c r="R167" s="693">
        <f t="shared" si="37"/>
        <v>4.7619047619047663</v>
      </c>
      <c r="S167" s="759">
        <f>IF(INDEX(Historical!$D$7:$D$1437,MATCH(B167,Historical!$B$7:$B$1446,0))=0,"n/a",(INDEX(Historical!$C$7:$C$1437,MATCH(B167,Historical!$B$7:$B$1446,0))/INDEX(Historical!$D$7:$D$1437,MATCH(B167,Historical!$B$7:$B$1446,0))-1)*100)</f>
        <v>4.9999999999999822</v>
      </c>
      <c r="T167" s="759">
        <f>IF(INDEX(Historical!$F$7:$F$1430,MATCH(B167,Historical!$B$7:$B$1446,0))=0,"n/a",((INDEX(Historical!$C$7:$C$1437,MATCH(B167,Historical!$B$7:$B$1446,0))/INDEX(Historical!$F$7:$F$1430,MATCH(B167,Historical!$B$7:$B$1446,0)))^(1/3)-1)*100)</f>
        <v>5.2726599609396629</v>
      </c>
      <c r="U167" s="759">
        <f>IF(INDEX(Historical!$H$7:$H$1430,MATCH(B167,Historical!$B$7:$B$1446,0))=0,"n/a",((INDEX(Historical!$C$7:$C$1437,MATCH(B167,Historical!$B$7:$B$1446,0))/INDEX(Historical!$H$7:$H$1430,MATCH(B167,Historical!$B$7:$B$1446,0)))^(1/5)-1)*100)</f>
        <v>4.6263070955007146</v>
      </c>
      <c r="V167" s="759">
        <f>IF(INDEX(Historical!$O$7:$O$1430,MATCH(B167,Historical!$B$7:$B$1446,0))=0,"n/a",((INDEX(Historical!$C$7:$C$1437,MATCH(B167,Historical!$B$7:$B$1446,0))/INDEX(Historical!$O$7:$O$1430,MATCH(B167,Historical!$B$7:$B$1446,0)))^(1/10)-1)*100)</f>
        <v>3.9538176114951584</v>
      </c>
      <c r="W167" s="760">
        <f t="shared" si="38"/>
        <v>1.1700861167825216</v>
      </c>
      <c r="X167" s="761" t="str">
        <f t="shared" si="39"/>
        <v>n/a</v>
      </c>
      <c r="Y167" s="723"/>
      <c r="Z167" s="702" t="str">
        <f t="shared" si="40"/>
        <v>n/a</v>
      </c>
      <c r="AA167" s="935" t="str">
        <f t="shared" si="41"/>
        <v>n/a</v>
      </c>
      <c r="AB167" s="639">
        <v>12</v>
      </c>
      <c r="AC167" s="916" t="s">
        <v>137</v>
      </c>
      <c r="AD167" s="916" t="s">
        <v>137</v>
      </c>
      <c r="AE167" s="916" t="s">
        <v>137</v>
      </c>
      <c r="AF167" s="916" t="s">
        <v>137</v>
      </c>
      <c r="AG167" s="916" t="s">
        <v>137</v>
      </c>
      <c r="AH167" s="916" t="s">
        <v>137</v>
      </c>
      <c r="AI167" s="916" t="s">
        <v>137</v>
      </c>
      <c r="AJ167" s="916" t="s">
        <v>137</v>
      </c>
      <c r="AK167" s="916" t="s">
        <v>137</v>
      </c>
      <c r="AL167" s="928" t="s">
        <v>137</v>
      </c>
      <c r="AM167" s="922" t="s">
        <v>137</v>
      </c>
      <c r="AN167" s="916" t="s">
        <v>137</v>
      </c>
      <c r="AO167" s="802" t="str">
        <f t="shared" si="42"/>
        <v>n/a</v>
      </c>
      <c r="AP167" s="803">
        <f t="shared" si="43"/>
        <v>7.8263070955007148</v>
      </c>
      <c r="AQ167" s="936" t="str">
        <f t="shared" si="44"/>
        <v>n/a</v>
      </c>
      <c r="AR167" s="702">
        <f>INDEX(Historical!$C$7:$C$1437,MATCH(B167,Historical!$B$7:$B$1446,0))*IF(AH167="n/a",1.03,IF(AH167&lt;0,1.01,IF(AH167&gt;10,1.1,(1+AH167/100))))</f>
        <v>0.86519999999999997</v>
      </c>
      <c r="AS167" s="935">
        <f t="shared" si="45"/>
        <v>0.89115599999999995</v>
      </c>
      <c r="AT167" s="935">
        <f t="shared" ref="AT167:AV186" si="50">IF($AK167="n/a",1.03*AS167,IF($AK167&lt;0,1.01*AS167,IF($AK167&gt;10,1.1*AS167,(1+$AK167/100)*AS167)))</f>
        <v>0.91789067999999996</v>
      </c>
      <c r="AU167" s="935">
        <f t="shared" si="50"/>
        <v>0.94542740039999995</v>
      </c>
      <c r="AV167" s="935">
        <f t="shared" si="50"/>
        <v>0.97379022241199997</v>
      </c>
      <c r="AW167" s="702">
        <f t="shared" si="46"/>
        <v>4.5934643028119995</v>
      </c>
      <c r="AX167" s="810">
        <f t="shared" si="47"/>
        <v>16.703506555679997</v>
      </c>
      <c r="AY167" s="991" t="s">
        <v>137</v>
      </c>
      <c r="AZ167" s="922" t="s">
        <v>137</v>
      </c>
      <c r="BA167" s="922" t="s">
        <v>137</v>
      </c>
      <c r="BB167" s="922" t="s">
        <v>137</v>
      </c>
      <c r="BC167" s="922" t="s">
        <v>137</v>
      </c>
      <c r="BD167" s="960" t="s">
        <v>4298</v>
      </c>
      <c r="BE167" s="664">
        <v>2010</v>
      </c>
      <c r="BF167" s="946" t="e">
        <f>#VALUE!</f>
        <v>#VALUE!</v>
      </c>
      <c r="BG167" s="931" t="s">
        <v>137</v>
      </c>
    </row>
    <row r="168" spans="1:59" ht="11.25" customHeight="1" x14ac:dyDescent="0.2">
      <c r="A168" s="609" t="s">
        <v>741</v>
      </c>
      <c r="B168" s="925" t="s">
        <v>742</v>
      </c>
      <c r="C168" s="988" t="s">
        <v>131</v>
      </c>
      <c r="D168" s="988" t="s">
        <v>4363</v>
      </c>
      <c r="E168" s="792">
        <v>14</v>
      </c>
      <c r="F168" s="526">
        <v>282</v>
      </c>
      <c r="G168" s="526" t="s">
        <v>106</v>
      </c>
      <c r="H168" s="526" t="s">
        <v>106</v>
      </c>
      <c r="I168" s="924">
        <v>52.31</v>
      </c>
      <c r="J168" s="702">
        <f t="shared" si="35"/>
        <v>2.9439877652456508</v>
      </c>
      <c r="K168" s="927">
        <v>0.38500000000000001</v>
      </c>
      <c r="L168" s="639">
        <v>4</v>
      </c>
      <c r="M168" s="693">
        <f t="shared" si="36"/>
        <v>1.54</v>
      </c>
      <c r="N168" s="921" t="s">
        <v>220</v>
      </c>
      <c r="O168" s="795">
        <v>0.36249999999999999</v>
      </c>
      <c r="P168" s="915">
        <v>43640</v>
      </c>
      <c r="Q168" s="915">
        <v>43661</v>
      </c>
      <c r="R168" s="693">
        <f t="shared" si="37"/>
        <v>6.2068965517241432</v>
      </c>
      <c r="S168" s="759">
        <f>IF(INDEX(Historical!$D$7:$D$1437,MATCH(B168,Historical!$B$7:$B$1446,0))=0,"n/a",(INDEX(Historical!$C$7:$C$1437,MATCH(B168,Historical!$B$7:$B$1446,0))/INDEX(Historical!$D$7:$D$1437,MATCH(B168,Historical!$B$7:$B$1446,0))-1)*100)</f>
        <v>6.4393939393939448</v>
      </c>
      <c r="T168" s="759">
        <f>IF(INDEX(Historical!$F$7:$F$1430,MATCH(B168,Historical!$B$7:$B$1446,0))=0,"n/a",((INDEX(Historical!$C$7:$C$1437,MATCH(B168,Historical!$B$7:$B$1446,0))/INDEX(Historical!$F$7:$F$1430,MATCH(B168,Historical!$B$7:$B$1446,0)))^(1/3)-1)*100)</f>
        <v>6.5956408753060192</v>
      </c>
      <c r="U168" s="759">
        <f>IF(INDEX(Historical!$H$7:$H$1430,MATCH(B168,Historical!$B$7:$B$1446,0))=0,"n/a",((INDEX(Historical!$C$7:$C$1437,MATCH(B168,Historical!$B$7:$B$1446,0))/INDEX(Historical!$H$7:$H$1430,MATCH(B168,Historical!$B$7:$B$1446,0)))^(1/5)-1)*100)</f>
        <v>5.2082908223901825</v>
      </c>
      <c r="V168" s="759">
        <f>IF(INDEX(Historical!$O$7:$O$1430,MATCH(B168,Historical!$B$7:$B$1446,0))=0,"n/a",((INDEX(Historical!$C$7:$C$1437,MATCH(B168,Historical!$B$7:$B$1446,0))/INDEX(Historical!$O$7:$O$1430,MATCH(B168,Historical!$B$7:$B$1446,0)))^(1/10)-1)*100)</f>
        <v>3.8820494608564404</v>
      </c>
      <c r="W168" s="760">
        <f t="shared" si="38"/>
        <v>1.3416343286984171</v>
      </c>
      <c r="X168" s="761">
        <f t="shared" si="39"/>
        <v>0.44138057816865955</v>
      </c>
      <c r="Y168" s="925"/>
      <c r="Z168" s="702">
        <f t="shared" si="40"/>
        <v>64.978902953586498</v>
      </c>
      <c r="AA168" s="935">
        <f t="shared" si="41"/>
        <v>22.071729957805907</v>
      </c>
      <c r="AB168" s="639">
        <v>12</v>
      </c>
      <c r="AC168" s="916">
        <v>2.37</v>
      </c>
      <c r="AD168" s="916">
        <v>4.5</v>
      </c>
      <c r="AE168" s="916">
        <v>2.34</v>
      </c>
      <c r="AF168" s="916">
        <v>1.86</v>
      </c>
      <c r="AG168" s="916">
        <v>8.3000000000000007</v>
      </c>
      <c r="AH168" s="916">
        <v>3.6999999999999997</v>
      </c>
      <c r="AI168" s="916">
        <v>4.62</v>
      </c>
      <c r="AJ168" s="916">
        <v>11.799999999999999</v>
      </c>
      <c r="AK168" s="916">
        <v>4.9000000000000004</v>
      </c>
      <c r="AL168" s="928">
        <v>4670</v>
      </c>
      <c r="AM168" s="922">
        <v>0.2</v>
      </c>
      <c r="AN168" s="916">
        <v>0.99</v>
      </c>
      <c r="AO168" s="802">
        <f t="shared" si="42"/>
        <v>-13.919451370170073</v>
      </c>
      <c r="AP168" s="803">
        <f t="shared" si="43"/>
        <v>8.1522785876358341</v>
      </c>
      <c r="AQ168" s="936">
        <f t="shared" si="44"/>
        <v>35.077620025621627</v>
      </c>
      <c r="AR168" s="702">
        <f>INDEX(Historical!$C$7:$C$1437,MATCH(B168,Historical!$B$7:$B$1446,0))*IF(AH168="n/a",1.03,IF(AH168&lt;0,1.01,IF(AH168&gt;10,1.1,(1+AH168/100))))</f>
        <v>1.456985</v>
      </c>
      <c r="AS168" s="935">
        <f t="shared" si="45"/>
        <v>1.5242977069999999</v>
      </c>
      <c r="AT168" s="935">
        <f t="shared" si="50"/>
        <v>1.5989882946429999</v>
      </c>
      <c r="AU168" s="935">
        <f t="shared" si="50"/>
        <v>1.6773387210805066</v>
      </c>
      <c r="AV168" s="935">
        <f t="shared" si="50"/>
        <v>1.7595283184134514</v>
      </c>
      <c r="AW168" s="702">
        <f t="shared" si="46"/>
        <v>8.0171380411369579</v>
      </c>
      <c r="AX168" s="810">
        <f t="shared" si="47"/>
        <v>15.326205393112136</v>
      </c>
      <c r="AY168" s="991">
        <v>0.28000000000000003</v>
      </c>
      <c r="AZ168" s="922">
        <v>32.08</v>
      </c>
      <c r="BA168" s="922">
        <v>-0.54999999999999993</v>
      </c>
      <c r="BB168" s="922">
        <v>2.41</v>
      </c>
      <c r="BC168" s="922">
        <v>9.94</v>
      </c>
      <c r="BE168" s="664">
        <v>2006</v>
      </c>
      <c r="BF168" s="946" t="e">
        <f>#VALUE!</f>
        <v>#VALUE!</v>
      </c>
      <c r="BG168" s="931">
        <v>2.6</v>
      </c>
    </row>
    <row r="169" spans="1:59" ht="11.25" customHeight="1" x14ac:dyDescent="0.2">
      <c r="A169" s="609" t="s">
        <v>743</v>
      </c>
      <c r="B169" s="925" t="s">
        <v>744</v>
      </c>
      <c r="C169" s="988" t="s">
        <v>131</v>
      </c>
      <c r="D169" s="988" t="s">
        <v>4363</v>
      </c>
      <c r="E169" s="792">
        <v>18</v>
      </c>
      <c r="F169" s="526">
        <v>182</v>
      </c>
      <c r="G169" s="526" t="s">
        <v>37</v>
      </c>
      <c r="H169" s="526" t="s">
        <v>37</v>
      </c>
      <c r="I169" s="924">
        <v>31.21</v>
      </c>
      <c r="J169" s="702">
        <f t="shared" si="35"/>
        <v>5.2867670618391536</v>
      </c>
      <c r="K169" s="927">
        <v>0.41249999999999998</v>
      </c>
      <c r="L169" s="639">
        <v>4</v>
      </c>
      <c r="M169" s="693">
        <f t="shared" si="36"/>
        <v>1.65</v>
      </c>
      <c r="N169" s="921" t="s">
        <v>164</v>
      </c>
      <c r="O169" s="795">
        <v>0.41</v>
      </c>
      <c r="P169" s="915">
        <v>43531</v>
      </c>
      <c r="Q169" s="915">
        <v>43556</v>
      </c>
      <c r="R169" s="693">
        <f t="shared" si="37"/>
        <v>0.60975609756097615</v>
      </c>
      <c r="S169" s="759">
        <f>IF(INDEX(Historical!$D$7:$D$1437,MATCH(B169,Historical!$B$7:$B$1446,0))=0,"n/a",(INDEX(Historical!$C$7:$C$1437,MATCH(B169,Historical!$B$7:$B$1446,0))/INDEX(Historical!$D$7:$D$1437,MATCH(B169,Historical!$B$7:$B$1446,0))-1)*100)</f>
        <v>3.833865814696491</v>
      </c>
      <c r="T169" s="759">
        <f>IF(INDEX(Historical!$F$7:$F$1430,MATCH(B169,Historical!$B$7:$B$1446,0))=0,"n/a",((INDEX(Historical!$C$7:$C$1437,MATCH(B169,Historical!$B$7:$B$1446,0))/INDEX(Historical!$F$7:$F$1430,MATCH(B169,Historical!$B$7:$B$1446,0)))^(1/3)-1)*100)</f>
        <v>2.818372270192615</v>
      </c>
      <c r="U169" s="759">
        <f>IF(INDEX(Historical!$H$7:$H$1430,MATCH(B169,Historical!$B$7:$B$1446,0))=0,"n/a",((INDEX(Historical!$C$7:$C$1437,MATCH(B169,Historical!$B$7:$B$1446,0))/INDEX(Historical!$H$7:$H$1430,MATCH(B169,Historical!$B$7:$B$1446,0)))^(1/5)-1)*100)</f>
        <v>3.5208440573418098</v>
      </c>
      <c r="V169" s="759">
        <f>IF(INDEX(Historical!$O$7:$O$1430,MATCH(B169,Historical!$B$7:$B$1446,0))=0,"n/a",((INDEX(Historical!$C$7:$C$1437,MATCH(B169,Historical!$B$7:$B$1446,0))/INDEX(Historical!$O$7:$O$1430,MATCH(B169,Historical!$B$7:$B$1446,0)))^(1/10)-1)*100)</f>
        <v>2.6741776967489139</v>
      </c>
      <c r="W169" s="760">
        <f t="shared" si="38"/>
        <v>1.3166081153179223</v>
      </c>
      <c r="X169" s="761">
        <f t="shared" si="39"/>
        <v>0.78240979052040216</v>
      </c>
      <c r="Y169" s="926"/>
      <c r="Z169" s="702">
        <f t="shared" si="40"/>
        <v>63.953488372093013</v>
      </c>
      <c r="AA169" s="935">
        <f t="shared" si="41"/>
        <v>12.096899224806201</v>
      </c>
      <c r="AB169" s="639">
        <v>12</v>
      </c>
      <c r="AC169" s="916">
        <v>2.58</v>
      </c>
      <c r="AD169" s="916">
        <v>19.21</v>
      </c>
      <c r="AE169" s="918">
        <v>2.89</v>
      </c>
      <c r="AF169" s="916">
        <v>1.93</v>
      </c>
      <c r="AG169" s="916">
        <v>15.9</v>
      </c>
      <c r="AH169" s="916">
        <v>22.3</v>
      </c>
      <c r="AI169" s="916">
        <v>4.4799999999999995</v>
      </c>
      <c r="AJ169" s="916">
        <v>4.5</v>
      </c>
      <c r="AK169" s="916">
        <v>0.63</v>
      </c>
      <c r="AL169" s="928">
        <v>22520</v>
      </c>
      <c r="AM169" s="922">
        <v>0.21</v>
      </c>
      <c r="AN169" s="916">
        <v>1.89</v>
      </c>
      <c r="AO169" s="802">
        <f t="shared" si="42"/>
        <v>-3.2892881056252374</v>
      </c>
      <c r="AP169" s="803">
        <f t="shared" si="43"/>
        <v>8.8076111191809634</v>
      </c>
      <c r="AQ169" s="936">
        <f t="shared" si="44"/>
        <v>1.8648680117732575</v>
      </c>
      <c r="AR169" s="702">
        <f>INDEX(Historical!$C$7:$C$1437,MATCH(B169,Historical!$B$7:$B$1446,0))*IF(AH169="n/a",1.03,IF(AH169&lt;0,1.01,IF(AH169&gt;10,1.1,(1+AH169/100))))</f>
        <v>1.7875000000000001</v>
      </c>
      <c r="AS169" s="935">
        <f t="shared" si="45"/>
        <v>1.86758</v>
      </c>
      <c r="AT169" s="935">
        <f t="shared" si="50"/>
        <v>1.879345754</v>
      </c>
      <c r="AU169" s="935">
        <f t="shared" si="50"/>
        <v>1.8911856322502001</v>
      </c>
      <c r="AV169" s="935">
        <f t="shared" si="50"/>
        <v>1.9031001017333764</v>
      </c>
      <c r="AW169" s="702">
        <f t="shared" si="46"/>
        <v>9.3287114879835755</v>
      </c>
      <c r="AX169" s="810">
        <f t="shared" si="47"/>
        <v>29.890136135801264</v>
      </c>
      <c r="AY169" s="991">
        <v>0.56999999999999995</v>
      </c>
      <c r="AZ169" s="922">
        <v>23.36</v>
      </c>
      <c r="BA169" s="922">
        <v>-5.09</v>
      </c>
      <c r="BB169" s="922">
        <v>-1.8499999999999999</v>
      </c>
      <c r="BC169" s="922">
        <v>2.71</v>
      </c>
      <c r="BE169" s="664">
        <v>2002</v>
      </c>
      <c r="BF169" s="946" t="e">
        <f>#VALUE!</f>
        <v>#VALUE!</v>
      </c>
      <c r="BG169" s="931">
        <v>4.3</v>
      </c>
    </row>
    <row r="170" spans="1:59" s="838" customFormat="1" ht="11.25" customHeight="1" x14ac:dyDescent="0.2">
      <c r="A170" s="817" t="s">
        <v>734</v>
      </c>
      <c r="B170" s="846" t="s">
        <v>735</v>
      </c>
      <c r="C170" s="988" t="s">
        <v>154</v>
      </c>
      <c r="D170" s="988" t="s">
        <v>4383</v>
      </c>
      <c r="E170" s="818">
        <v>17</v>
      </c>
      <c r="F170" s="526">
        <v>207</v>
      </c>
      <c r="G170" s="1171" t="s">
        <v>106</v>
      </c>
      <c r="H170" s="1171" t="s">
        <v>106</v>
      </c>
      <c r="I170" s="819">
        <v>47.92</v>
      </c>
      <c r="J170" s="820">
        <f t="shared" si="35"/>
        <v>1.7529215358931551</v>
      </c>
      <c r="K170" s="821">
        <v>0.21</v>
      </c>
      <c r="L170" s="822">
        <v>4</v>
      </c>
      <c r="M170" s="823">
        <f t="shared" si="36"/>
        <v>0.84</v>
      </c>
      <c r="N170" s="824" t="s">
        <v>327</v>
      </c>
      <c r="O170" s="825">
        <v>0.19</v>
      </c>
      <c r="P170" s="826">
        <v>43615</v>
      </c>
      <c r="Q170" s="826">
        <v>43634</v>
      </c>
      <c r="R170" s="823">
        <f t="shared" si="37"/>
        <v>10.52631578947368</v>
      </c>
      <c r="S170" s="759">
        <f>IF(INDEX(Historical!$D$7:$D$1437,MATCH(B170,Historical!$B$7:$B$1446,0))=0,"n/a",(INDEX(Historical!$C$7:$C$1437,MATCH(B170,Historical!$B$7:$B$1446,0))/INDEX(Historical!$D$7:$D$1437,MATCH(B170,Historical!$B$7:$B$1446,0))-1)*100)</f>
        <v>18.75</v>
      </c>
      <c r="T170" s="759">
        <f>IF(INDEX(Historical!$F$7:$F$1430,MATCH(B170,Historical!$B$7:$B$1446,0))=0,"n/a",((INDEX(Historical!$C$7:$C$1437,MATCH(B170,Historical!$B$7:$B$1446,0))/INDEX(Historical!$F$7:$F$1430,MATCH(B170,Historical!$B$7:$B$1446,0)))^(1/3)-1)*100)</f>
        <v>14.977941578896626</v>
      </c>
      <c r="U170" s="759">
        <f>IF(INDEX(Historical!$H$7:$H$1430,MATCH(B170,Historical!$B$7:$B$1446,0))=0,"n/a",((INDEX(Historical!$C$7:$C$1437,MATCH(B170,Historical!$B$7:$B$1446,0))/INDEX(Historical!$H$7:$H$1430,MATCH(B170,Historical!$B$7:$B$1446,0)))^(1/5)-1)*100)</f>
        <v>16.118714233316211</v>
      </c>
      <c r="V170" s="759">
        <f>IF(INDEX(Historical!$O$7:$O$1430,MATCH(B170,Historical!$B$7:$B$1446,0))=0,"n/a",((INDEX(Historical!$C$7:$C$1437,MATCH(B170,Historical!$B$7:$B$1446,0))/INDEX(Historical!$O$7:$O$1430,MATCH(B170,Historical!$B$7:$B$1446,0)))^(1/10)-1)*100)</f>
        <v>14.00029446326867</v>
      </c>
      <c r="W170" s="827">
        <f t="shared" si="38"/>
        <v>1.1513125152906927</v>
      </c>
      <c r="X170" s="828" t="str">
        <f t="shared" si="39"/>
        <v>n/a</v>
      </c>
      <c r="Y170" s="839" t="s">
        <v>736</v>
      </c>
      <c r="Z170" s="820">
        <f t="shared" si="40"/>
        <v>89.361702127659584</v>
      </c>
      <c r="AA170" s="830">
        <f t="shared" si="41"/>
        <v>50.978723404255327</v>
      </c>
      <c r="AB170" s="822">
        <v>6</v>
      </c>
      <c r="AC170" s="831">
        <v>0.94</v>
      </c>
      <c r="AD170" s="831">
        <v>30.02</v>
      </c>
      <c r="AE170" s="831">
        <v>1.37</v>
      </c>
      <c r="AF170" s="831">
        <v>1.1499999999999999</v>
      </c>
      <c r="AG170" s="831">
        <v>2.1999999999999997</v>
      </c>
      <c r="AH170" s="831">
        <v>0.3</v>
      </c>
      <c r="AI170" s="831">
        <v>8.24</v>
      </c>
      <c r="AJ170" s="831">
        <v>-11.799999999999999</v>
      </c>
      <c r="AK170" s="831">
        <v>1.7000000000000002</v>
      </c>
      <c r="AL170" s="832">
        <v>6500</v>
      </c>
      <c r="AM170" s="833">
        <v>0.1</v>
      </c>
      <c r="AN170" s="831">
        <v>0.56999999999999995</v>
      </c>
      <c r="AO170" s="834">
        <f t="shared" si="42"/>
        <v>-33.107087635045957</v>
      </c>
      <c r="AP170" s="835">
        <f t="shared" si="43"/>
        <v>17.871635769209366</v>
      </c>
      <c r="AQ170" s="836">
        <f t="shared" si="44"/>
        <v>61.418065786252505</v>
      </c>
      <c r="AR170" s="702">
        <f>INDEX(Historical!$C$7:$C$1437,MATCH(B170,Historical!$B$7:$B$1446,0))*IF(AH170="n/a",1.03,IF(AH170&lt;0,1.01,IF(AH170&gt;10,1.1,(1+AH170/100))))</f>
        <v>0.76227999999999996</v>
      </c>
      <c r="AS170" s="830">
        <f t="shared" si="45"/>
        <v>0.825091872</v>
      </c>
      <c r="AT170" s="830">
        <f t="shared" si="50"/>
        <v>0.83911843382399998</v>
      </c>
      <c r="AU170" s="830">
        <f t="shared" si="50"/>
        <v>0.85338344719900794</v>
      </c>
      <c r="AV170" s="830">
        <f t="shared" si="50"/>
        <v>0.86789096580139102</v>
      </c>
      <c r="AW170" s="820">
        <f t="shared" si="46"/>
        <v>4.1477647188243987</v>
      </c>
      <c r="AX170" s="837">
        <f t="shared" si="47"/>
        <v>8.6556025017203631</v>
      </c>
      <c r="AY170" s="992">
        <v>1.32</v>
      </c>
      <c r="AZ170" s="833">
        <v>32.08</v>
      </c>
      <c r="BA170" s="833">
        <v>-40.589999999999996</v>
      </c>
      <c r="BB170" s="833">
        <v>-1.95</v>
      </c>
      <c r="BC170" s="833">
        <v>-20.46</v>
      </c>
      <c r="BD170" s="961"/>
      <c r="BE170" s="664">
        <v>2003</v>
      </c>
      <c r="BF170" s="946" t="e">
        <f>#VALUE!</f>
        <v>#VALUE!</v>
      </c>
      <c r="BG170" s="893">
        <v>1.2</v>
      </c>
    </row>
    <row r="171" spans="1:59" ht="11.25" customHeight="1" x14ac:dyDescent="0.2">
      <c r="A171" s="537" t="s">
        <v>1587</v>
      </c>
      <c r="B171" s="925" t="s">
        <v>1588</v>
      </c>
      <c r="C171" s="988" t="s">
        <v>108</v>
      </c>
      <c r="D171" s="988" t="s">
        <v>118</v>
      </c>
      <c r="E171" s="792">
        <v>10</v>
      </c>
      <c r="F171" s="526">
        <v>339</v>
      </c>
      <c r="G171" s="526" t="s">
        <v>106</v>
      </c>
      <c r="H171" s="526" t="s">
        <v>106</v>
      </c>
      <c r="I171" s="924">
        <v>130.29</v>
      </c>
      <c r="J171" s="702">
        <f t="shared" si="35"/>
        <v>1.0438253127638346</v>
      </c>
      <c r="K171" s="927">
        <v>0.34</v>
      </c>
      <c r="L171" s="639">
        <v>4</v>
      </c>
      <c r="M171" s="693">
        <f t="shared" si="36"/>
        <v>1.36</v>
      </c>
      <c r="N171" s="921" t="s">
        <v>595</v>
      </c>
      <c r="O171" s="795">
        <v>0.25</v>
      </c>
      <c r="P171" s="915">
        <v>43515</v>
      </c>
      <c r="Q171" s="915">
        <v>43539</v>
      </c>
      <c r="R171" s="693">
        <f t="shared" si="37"/>
        <v>36.000000000000007</v>
      </c>
      <c r="S171" s="759">
        <f>IF(INDEX(Historical!$D$7:$D$1437,MATCH(B171,Historical!$B$7:$B$1446,0))=0,"n/a",(INDEX(Historical!$C$7:$C$1437,MATCH(B171,Historical!$B$7:$B$1446,0))/INDEX(Historical!$D$7:$D$1437,MATCH(B171,Historical!$B$7:$B$1446,0))-1)*100)</f>
        <v>28.205128205128194</v>
      </c>
      <c r="T171" s="759">
        <f>IF(INDEX(Historical!$F$7:$F$1430,MATCH(B171,Historical!$B$7:$B$1446,0))=0,"n/a",((INDEX(Historical!$C$7:$C$1437,MATCH(B171,Historical!$B$7:$B$1446,0))/INDEX(Historical!$F$7:$F$1430,MATCH(B171,Historical!$B$7:$B$1446,0)))^(1/3)-1)*100)</f>
        <v>16.039720840319482</v>
      </c>
      <c r="U171" s="759">
        <f>IF(INDEX(Historical!$H$7:$H$1430,MATCH(B171,Historical!$B$7:$B$1446,0))=0,"n/a",((INDEX(Historical!$C$7:$C$1437,MATCH(B171,Historical!$B$7:$B$1446,0))/INDEX(Historical!$H$7:$H$1430,MATCH(B171,Historical!$B$7:$B$1446,0)))^(1/5)-1)*100)</f>
        <v>17.844539784792257</v>
      </c>
      <c r="V171" s="759" t="str">
        <f>IF(INDEX(Historical!$O$7:$O$1430,MATCH(B171,Historical!$B$7:$B$1446,0))=0,"n/a",((INDEX(Historical!$C$7:$C$1437,MATCH(B171,Historical!$B$7:$B$1446,0))/INDEX(Historical!$O$7:$O$1430,MATCH(B171,Historical!$B$7:$B$1446,0)))^(1/10)-1)*100)</f>
        <v>n/a</v>
      </c>
      <c r="W171" s="760" t="str">
        <f t="shared" si="38"/>
        <v>n/a</v>
      </c>
      <c r="X171" s="761">
        <f t="shared" si="39"/>
        <v>0.83385699928935786</v>
      </c>
      <c r="Y171" s="926"/>
      <c r="Z171" s="702">
        <f t="shared" si="40"/>
        <v>18.579234972677597</v>
      </c>
      <c r="AA171" s="935">
        <f t="shared" si="41"/>
        <v>17.79918032786885</v>
      </c>
      <c r="AB171" s="639">
        <v>12</v>
      </c>
      <c r="AC171" s="916">
        <v>7.32</v>
      </c>
      <c r="AD171" s="916">
        <v>1.01</v>
      </c>
      <c r="AE171" s="916">
        <v>2.9</v>
      </c>
      <c r="AF171" s="916">
        <v>3.85</v>
      </c>
      <c r="AG171" s="916">
        <v>22.5</v>
      </c>
      <c r="AH171" s="916">
        <v>31.3</v>
      </c>
      <c r="AI171" s="916">
        <v>11.66</v>
      </c>
      <c r="AJ171" s="916">
        <v>21.4</v>
      </c>
      <c r="AK171" s="916">
        <v>17.68</v>
      </c>
      <c r="AL171" s="928">
        <v>5500</v>
      </c>
      <c r="AM171" s="922">
        <v>0.70000000000000007</v>
      </c>
      <c r="AN171" s="916">
        <v>0.92</v>
      </c>
      <c r="AO171" s="802">
        <f t="shared" si="42"/>
        <v>1.0891847696872432</v>
      </c>
      <c r="AP171" s="803">
        <f t="shared" si="43"/>
        <v>18.888365097556093</v>
      </c>
      <c r="AQ171" s="936">
        <f t="shared" si="44"/>
        <v>74.517549913143995</v>
      </c>
      <c r="AR171" s="702">
        <f>INDEX(Historical!$C$7:$C$1437,MATCH(B171,Historical!$B$7:$B$1446,0))*IF(AH171="n/a",1.03,IF(AH171&lt;0,1.01,IF(AH171&gt;10,1.1,(1+AH171/100))))</f>
        <v>1.1000000000000001</v>
      </c>
      <c r="AS171" s="935">
        <f t="shared" si="45"/>
        <v>1.2100000000000002</v>
      </c>
      <c r="AT171" s="935">
        <f t="shared" si="50"/>
        <v>1.3310000000000004</v>
      </c>
      <c r="AU171" s="935">
        <f t="shared" si="50"/>
        <v>1.4641000000000006</v>
      </c>
      <c r="AV171" s="935">
        <f t="shared" si="50"/>
        <v>1.6105100000000008</v>
      </c>
      <c r="AW171" s="702">
        <f t="shared" si="46"/>
        <v>6.7156100000000025</v>
      </c>
      <c r="AX171" s="810">
        <f t="shared" si="47"/>
        <v>5.1543556681249543</v>
      </c>
      <c r="AY171" s="991">
        <v>1.39</v>
      </c>
      <c r="AZ171" s="922">
        <v>44.690000000000005</v>
      </c>
      <c r="BA171" s="922">
        <v>-0.91</v>
      </c>
      <c r="BB171" s="922">
        <v>4.87</v>
      </c>
      <c r="BC171" s="922">
        <v>12.520000000000001</v>
      </c>
      <c r="BE171" s="664">
        <v>2010</v>
      </c>
      <c r="BF171" s="946" t="e">
        <f>#VALUE!</f>
        <v>#VALUE!</v>
      </c>
      <c r="BG171" s="931">
        <v>2.6</v>
      </c>
    </row>
    <row r="172" spans="1:59" ht="11.25" customHeight="1" x14ac:dyDescent="0.2">
      <c r="A172" s="537" t="s">
        <v>1595</v>
      </c>
      <c r="B172" s="925" t="s">
        <v>1596</v>
      </c>
      <c r="C172" s="988" t="s">
        <v>108</v>
      </c>
      <c r="D172" s="988" t="s">
        <v>118</v>
      </c>
      <c r="E172" s="792">
        <v>11</v>
      </c>
      <c r="F172" s="526">
        <v>316</v>
      </c>
      <c r="G172" s="526" t="s">
        <v>106</v>
      </c>
      <c r="H172" s="526" t="s">
        <v>106</v>
      </c>
      <c r="I172" s="924">
        <v>105.71</v>
      </c>
      <c r="J172" s="702">
        <f t="shared" si="35"/>
        <v>3.7839371866427016</v>
      </c>
      <c r="K172" s="927">
        <v>1</v>
      </c>
      <c r="L172" s="639">
        <v>4</v>
      </c>
      <c r="M172" s="693">
        <f t="shared" si="36"/>
        <v>4</v>
      </c>
      <c r="N172" s="921" t="s">
        <v>149</v>
      </c>
      <c r="O172" s="795">
        <v>0.9</v>
      </c>
      <c r="P172" s="915">
        <v>43515</v>
      </c>
      <c r="Q172" s="915">
        <v>43538</v>
      </c>
      <c r="R172" s="693">
        <f t="shared" si="37"/>
        <v>11.111111111111107</v>
      </c>
      <c r="S172" s="759">
        <f>IF(INDEX(Historical!$D$7:$D$1437,MATCH(B172,Historical!$B$7:$B$1446,0))=0,"n/a",(INDEX(Historical!$C$7:$C$1437,MATCH(B172,Historical!$B$7:$B$1446,0))/INDEX(Historical!$D$7:$D$1437,MATCH(B172,Historical!$B$7:$B$1446,0))-1)*100)</f>
        <v>19.999999999999996</v>
      </c>
      <c r="T172" s="759">
        <f>IF(INDEX(Historical!$F$7:$F$1430,MATCH(B172,Historical!$B$7:$B$1446,0))=0,"n/a",((INDEX(Historical!$C$7:$C$1437,MATCH(B172,Historical!$B$7:$B$1446,0))/INDEX(Historical!$F$7:$F$1430,MATCH(B172,Historical!$B$7:$B$1446,0)))^(1/3)-1)*100)</f>
        <v>13.842447691670268</v>
      </c>
      <c r="U172" s="759">
        <f>IF(INDEX(Historical!$H$7:$H$1430,MATCH(B172,Historical!$B$7:$B$1446,0))=0,"n/a",((INDEX(Historical!$C$7:$C$1437,MATCH(B172,Historical!$B$7:$B$1446,0))/INDEX(Historical!$H$7:$H$1430,MATCH(B172,Historical!$B$7:$B$1446,0)))^(1/5)-1)*100)</f>
        <v>15.784727941305498</v>
      </c>
      <c r="V172" s="759">
        <f>IF(INDEX(Historical!$O$7:$O$1430,MATCH(B172,Historical!$B$7:$B$1446,0))=0,"n/a",((INDEX(Historical!$C$7:$C$1437,MATCH(B172,Historical!$B$7:$B$1446,0))/INDEX(Historical!$O$7:$O$1430,MATCH(B172,Historical!$B$7:$B$1446,0)))^(1/10)-1)*100)</f>
        <v>20.029349024006905</v>
      </c>
      <c r="W172" s="760">
        <f t="shared" si="38"/>
        <v>0.78807992822862782</v>
      </c>
      <c r="X172" s="761">
        <f t="shared" si="39"/>
        <v>0.30181124170756207</v>
      </c>
      <c r="Y172" s="716"/>
      <c r="Z172" s="702">
        <f t="shared" si="40"/>
        <v>43.811610076670313</v>
      </c>
      <c r="AA172" s="935">
        <f t="shared" si="41"/>
        <v>11.578313253012047</v>
      </c>
      <c r="AB172" s="639">
        <v>12</v>
      </c>
      <c r="AC172" s="916">
        <v>9.1300000000000008</v>
      </c>
      <c r="AD172" s="916">
        <v>1.36</v>
      </c>
      <c r="AE172" s="916">
        <v>0.69</v>
      </c>
      <c r="AF172" s="916">
        <v>0.9</v>
      </c>
      <c r="AG172" s="916">
        <v>8.2000000000000011</v>
      </c>
      <c r="AH172" s="918">
        <v>-18.8</v>
      </c>
      <c r="AI172" s="918">
        <v>7.42</v>
      </c>
      <c r="AJ172" s="916">
        <v>52.300000000000004</v>
      </c>
      <c r="AK172" s="916">
        <v>8.5299999999999994</v>
      </c>
      <c r="AL172" s="928">
        <v>43640</v>
      </c>
      <c r="AM172" s="922">
        <v>0.2</v>
      </c>
      <c r="AN172" s="916">
        <v>0.43</v>
      </c>
      <c r="AO172" s="802">
        <f t="shared" si="42"/>
        <v>7.9903518749361542</v>
      </c>
      <c r="AP172" s="803">
        <f t="shared" si="43"/>
        <v>19.568665127948201</v>
      </c>
      <c r="AQ172" s="936">
        <f t="shared" si="44"/>
        <v>-31.946158806391978</v>
      </c>
      <c r="AR172" s="702">
        <f>INDEX(Historical!$C$7:$C$1437,MATCH(B172,Historical!$B$7:$B$1446,0))*IF(AH172="n/a",1.03,IF(AH172&lt;0,1.01,IF(AH172&gt;10,1.1,(1+AH172/100))))</f>
        <v>3.6360000000000001</v>
      </c>
      <c r="AS172" s="935">
        <f t="shared" si="45"/>
        <v>3.9057912000000004</v>
      </c>
      <c r="AT172" s="935">
        <f t="shared" si="50"/>
        <v>4.2389551893600004</v>
      </c>
      <c r="AU172" s="935">
        <f t="shared" si="50"/>
        <v>4.6005380670124083</v>
      </c>
      <c r="AV172" s="935">
        <f t="shared" si="50"/>
        <v>4.9929639641285668</v>
      </c>
      <c r="AW172" s="702">
        <f t="shared" si="46"/>
        <v>21.374248420500976</v>
      </c>
      <c r="AX172" s="810">
        <f t="shared" si="47"/>
        <v>20.219703358718171</v>
      </c>
      <c r="AY172" s="991">
        <v>1.45</v>
      </c>
      <c r="AZ172" s="922">
        <v>39.81</v>
      </c>
      <c r="BA172" s="922">
        <v>-2.56</v>
      </c>
      <c r="BB172" s="922">
        <v>9.0499999999999989</v>
      </c>
      <c r="BC172" s="922">
        <v>11.37</v>
      </c>
      <c r="BE172" s="664">
        <v>2009</v>
      </c>
      <c r="BF172" s="946" t="e">
        <f>#VALUE!</f>
        <v>#VALUE!</v>
      </c>
      <c r="BG172" s="931">
        <v>0.5</v>
      </c>
    </row>
    <row r="173" spans="1:59" ht="11.25" customHeight="1" x14ac:dyDescent="0.2">
      <c r="A173" s="609" t="s">
        <v>753</v>
      </c>
      <c r="B173" s="925" t="s">
        <v>754</v>
      </c>
      <c r="C173" s="988" t="s">
        <v>4224</v>
      </c>
      <c r="D173" s="988" t="s">
        <v>4360</v>
      </c>
      <c r="E173" s="792">
        <v>16</v>
      </c>
      <c r="F173" s="526">
        <v>209</v>
      </c>
      <c r="G173" s="526" t="s">
        <v>37</v>
      </c>
      <c r="H173" s="526" t="s">
        <v>115</v>
      </c>
      <c r="I173" s="924">
        <v>86.13</v>
      </c>
      <c r="J173" s="702">
        <f t="shared" si="35"/>
        <v>2.8793683966097761</v>
      </c>
      <c r="K173" s="927">
        <v>0.62</v>
      </c>
      <c r="L173" s="639">
        <v>4</v>
      </c>
      <c r="M173" s="693">
        <f t="shared" si="36"/>
        <v>2.48</v>
      </c>
      <c r="N173" s="921" t="s">
        <v>327</v>
      </c>
      <c r="O173" s="795">
        <v>0.56999999999999995</v>
      </c>
      <c r="P173" s="658">
        <v>43249</v>
      </c>
      <c r="Q173" s="658">
        <v>43271</v>
      </c>
      <c r="R173" s="693">
        <f t="shared" si="37"/>
        <v>8.771929824561413</v>
      </c>
      <c r="S173" s="759">
        <f>IF(INDEX(Historical!$D$7:$D$1437,MATCH(B173,Historical!$B$7:$B$1446,0))=0,"n/a",(INDEX(Historical!$C$7:$C$1437,MATCH(B173,Historical!$B$7:$B$1446,0))/INDEX(Historical!$D$7:$D$1437,MATCH(B173,Historical!$B$7:$B$1446,0))-1)*100)</f>
        <v>8.4821428571428612</v>
      </c>
      <c r="T173" s="759">
        <f>IF(INDEX(Historical!$F$7:$F$1430,MATCH(B173,Historical!$B$7:$B$1446,0))=0,"n/a",((INDEX(Historical!$C$7:$C$1437,MATCH(B173,Historical!$B$7:$B$1446,0))/INDEX(Historical!$F$7:$F$1430,MATCH(B173,Historical!$B$7:$B$1446,0)))^(1/3)-1)*100)</f>
        <v>9.319535187362149</v>
      </c>
      <c r="U173" s="759">
        <f>IF(INDEX(Historical!$H$7:$H$1430,MATCH(B173,Historical!$B$7:$B$1446,0))=0,"n/a",((INDEX(Historical!$C$7:$C$1437,MATCH(B173,Historical!$B$7:$B$1446,0))/INDEX(Historical!$H$7:$H$1430,MATCH(B173,Historical!$B$7:$B$1446,0)))^(1/5)-1)*100)</f>
        <v>13.326789159551655</v>
      </c>
      <c r="V173" s="759">
        <f>IF(INDEX(Historical!$O$7:$O$1430,MATCH(B173,Historical!$B$7:$B$1446,0))=0,"n/a",((INDEX(Historical!$C$7:$C$1437,MATCH(B173,Historical!$B$7:$B$1446,0))/INDEX(Historical!$O$7:$O$1430,MATCH(B173,Historical!$B$7:$B$1446,0)))^(1/10)-1)*100)</f>
        <v>14.636114721090433</v>
      </c>
      <c r="W173" s="760">
        <f t="shared" si="38"/>
        <v>0.91054145266762232</v>
      </c>
      <c r="X173" s="761" t="str">
        <f t="shared" si="39"/>
        <v>n/a</v>
      </c>
      <c r="Y173" s="721"/>
      <c r="Z173" s="702">
        <f t="shared" si="40"/>
        <v>164.23841059602648</v>
      </c>
      <c r="AA173" s="935">
        <f t="shared" si="41"/>
        <v>57.039735099337747</v>
      </c>
      <c r="AB173" s="639">
        <v>9</v>
      </c>
      <c r="AC173" s="916">
        <v>1.51</v>
      </c>
      <c r="AD173" s="916">
        <v>8.5399999999999991</v>
      </c>
      <c r="AE173" s="916">
        <v>4.8600000000000003</v>
      </c>
      <c r="AF173" s="916">
        <v>28.9</v>
      </c>
      <c r="AG173" s="916">
        <v>16.8</v>
      </c>
      <c r="AH173" s="916">
        <v>-282.8</v>
      </c>
      <c r="AI173" s="916">
        <v>46.9</v>
      </c>
      <c r="AJ173" s="916">
        <v>-22.6</v>
      </c>
      <c r="AK173" s="916">
        <v>6.7</v>
      </c>
      <c r="AL173" s="928">
        <v>104480</v>
      </c>
      <c r="AM173" s="922">
        <v>0.09</v>
      </c>
      <c r="AN173" s="916">
        <v>4.53</v>
      </c>
      <c r="AO173" s="802">
        <f t="shared" si="42"/>
        <v>-40.833577543176318</v>
      </c>
      <c r="AP173" s="803">
        <f t="shared" si="43"/>
        <v>16.206157556161433</v>
      </c>
      <c r="AQ173" s="936">
        <f t="shared" si="44"/>
        <v>755.94608977976611</v>
      </c>
      <c r="AR173" s="702">
        <f>INDEX(Historical!$C$7:$C$1437,MATCH(B173,Historical!$B$7:$B$1446,0))*IF(AH173="n/a",1.03,IF(AH173&lt;0,1.01,IF(AH173&gt;10,1.1,(1+AH173/100))))</f>
        <v>2.4543000000000004</v>
      </c>
      <c r="AS173" s="935">
        <f t="shared" si="45"/>
        <v>2.6997300000000006</v>
      </c>
      <c r="AT173" s="935">
        <f t="shared" si="50"/>
        <v>2.8806119100000007</v>
      </c>
      <c r="AU173" s="935">
        <f t="shared" si="50"/>
        <v>3.0736129079700008</v>
      </c>
      <c r="AV173" s="935">
        <f t="shared" si="50"/>
        <v>3.2795449728039907</v>
      </c>
      <c r="AW173" s="702">
        <f t="shared" si="46"/>
        <v>14.387799790773993</v>
      </c>
      <c r="AX173" s="810">
        <f t="shared" si="47"/>
        <v>16.704748392864268</v>
      </c>
      <c r="AY173" s="991">
        <v>1.43</v>
      </c>
      <c r="AZ173" s="922">
        <v>75.42</v>
      </c>
      <c r="BA173" s="922">
        <v>-2.82</v>
      </c>
      <c r="BB173" s="922">
        <v>42.559999999999995</v>
      </c>
      <c r="BC173" s="922">
        <v>40.75</v>
      </c>
      <c r="BE173" s="664">
        <v>2003</v>
      </c>
      <c r="BF173" s="946" t="e">
        <f>#VALUE!</f>
        <v>#VALUE!</v>
      </c>
      <c r="BG173" s="931">
        <v>4.5</v>
      </c>
    </row>
    <row r="174" spans="1:59" ht="11.25" customHeight="1" x14ac:dyDescent="0.2">
      <c r="A174" s="609" t="s">
        <v>749</v>
      </c>
      <c r="B174" s="925" t="s">
        <v>750</v>
      </c>
      <c r="C174" s="988" t="s">
        <v>108</v>
      </c>
      <c r="D174" s="988" t="s">
        <v>4365</v>
      </c>
      <c r="E174" s="792">
        <v>11</v>
      </c>
      <c r="F174" s="526">
        <v>307</v>
      </c>
      <c r="G174" s="526" t="s">
        <v>106</v>
      </c>
      <c r="H174" s="526" t="s">
        <v>106</v>
      </c>
      <c r="I174" s="924">
        <v>12.95</v>
      </c>
      <c r="J174" s="702">
        <f t="shared" si="35"/>
        <v>2.1621621621621627</v>
      </c>
      <c r="K174" s="927">
        <v>7.0000000000000007E-2</v>
      </c>
      <c r="L174" s="639">
        <v>4</v>
      </c>
      <c r="M174" s="693">
        <f t="shared" si="36"/>
        <v>0.28000000000000003</v>
      </c>
      <c r="N174" s="921" t="s">
        <v>567</v>
      </c>
      <c r="O174" s="795">
        <v>0.05</v>
      </c>
      <c r="P174" s="917">
        <v>43210</v>
      </c>
      <c r="Q174" s="917">
        <v>43227</v>
      </c>
      <c r="R174" s="693">
        <f t="shared" si="37"/>
        <v>40.000000000000007</v>
      </c>
      <c r="S174" s="759">
        <f>IF(INDEX(Historical!$D$7:$D$1437,MATCH(B174,Historical!$B$7:$B$1446,0))=0,"n/a",(INDEX(Historical!$C$7:$C$1437,MATCH(B174,Historical!$B$7:$B$1446,0))/INDEX(Historical!$D$7:$D$1437,MATCH(B174,Historical!$B$7:$B$1446,0))-1)*100)</f>
        <v>36.842105263157876</v>
      </c>
      <c r="T174" s="759">
        <f>IF(INDEX(Historical!$F$7:$F$1430,MATCH(B174,Historical!$B$7:$B$1446,0))=0,"n/a",((INDEX(Historical!$C$7:$C$1437,MATCH(B174,Historical!$B$7:$B$1446,0))/INDEX(Historical!$F$7:$F$1430,MATCH(B174,Historical!$B$7:$B$1446,0)))^(1/3)-1)*100)</f>
        <v>23.508852616895837</v>
      </c>
      <c r="U174" s="759">
        <f>IF(INDEX(Historical!$H$7:$H$1430,MATCH(B174,Historical!$B$7:$B$1446,0))=0,"n/a",((INDEX(Historical!$C$7:$C$1437,MATCH(B174,Historical!$B$7:$B$1446,0))/INDEX(Historical!$H$7:$H$1430,MATCH(B174,Historical!$B$7:$B$1446,0)))^(1/5)-1)*100)</f>
        <v>22.306615529984054</v>
      </c>
      <c r="V174" s="759">
        <f>IF(INDEX(Historical!$O$7:$O$1430,MATCH(B174,Historical!$B$7:$B$1446,0))=0,"n/a",((INDEX(Historical!$C$7:$C$1437,MATCH(B174,Historical!$B$7:$B$1446,0))/INDEX(Historical!$O$7:$O$1430,MATCH(B174,Historical!$B$7:$B$1446,0)))^(1/10)-1)*100)</f>
        <v>21.365208974215811</v>
      </c>
      <c r="W174" s="760">
        <f t="shared" si="38"/>
        <v>1.0440625952643086</v>
      </c>
      <c r="X174" s="761" t="str">
        <f t="shared" si="39"/>
        <v>n/a</v>
      </c>
      <c r="Y174" s="926"/>
      <c r="Z174" s="702" t="str">
        <f t="shared" si="40"/>
        <v>n/a</v>
      </c>
      <c r="AA174" s="935" t="str">
        <f t="shared" si="41"/>
        <v>n/a</v>
      </c>
      <c r="AB174" s="639">
        <v>12</v>
      </c>
      <c r="AC174" s="916" t="s">
        <v>137</v>
      </c>
      <c r="AD174" s="916" t="s">
        <v>137</v>
      </c>
      <c r="AE174" s="916" t="s">
        <v>137</v>
      </c>
      <c r="AF174" s="916" t="s">
        <v>137</v>
      </c>
      <c r="AG174" s="916" t="s">
        <v>137</v>
      </c>
      <c r="AH174" s="916" t="s">
        <v>137</v>
      </c>
      <c r="AI174" s="916" t="s">
        <v>137</v>
      </c>
      <c r="AJ174" s="916" t="s">
        <v>137</v>
      </c>
      <c r="AK174" s="916" t="s">
        <v>137</v>
      </c>
      <c r="AL174" s="928" t="s">
        <v>137</v>
      </c>
      <c r="AM174" s="922" t="s">
        <v>137</v>
      </c>
      <c r="AN174" s="916" t="s">
        <v>137</v>
      </c>
      <c r="AO174" s="802" t="str">
        <f t="shared" si="42"/>
        <v>n/a</v>
      </c>
      <c r="AP174" s="803">
        <f t="shared" si="43"/>
        <v>24.468777692146215</v>
      </c>
      <c r="AQ174" s="936" t="str">
        <f t="shared" si="44"/>
        <v>n/a</v>
      </c>
      <c r="AR174" s="702">
        <f>INDEX(Historical!$C$7:$C$1437,MATCH(B174,Historical!$B$7:$B$1446,0))*IF(AH174="n/a",1.03,IF(AH174&lt;0,1.01,IF(AH174&gt;10,1.1,(1+AH174/100))))</f>
        <v>0.26780000000000004</v>
      </c>
      <c r="AS174" s="935">
        <f t="shared" si="45"/>
        <v>0.27583400000000002</v>
      </c>
      <c r="AT174" s="935">
        <f t="shared" si="50"/>
        <v>0.28410902000000005</v>
      </c>
      <c r="AU174" s="935">
        <f t="shared" si="50"/>
        <v>0.29263229060000007</v>
      </c>
      <c r="AV174" s="935">
        <f t="shared" si="50"/>
        <v>0.30141125931800006</v>
      </c>
      <c r="AW174" s="702">
        <f t="shared" si="46"/>
        <v>1.4217865699180001</v>
      </c>
      <c r="AX174" s="810">
        <f t="shared" si="47"/>
        <v>10.97904687195367</v>
      </c>
      <c r="AY174" s="991" t="s">
        <v>137</v>
      </c>
      <c r="AZ174" s="922" t="s">
        <v>137</v>
      </c>
      <c r="BA174" s="922" t="s">
        <v>137</v>
      </c>
      <c r="BB174" s="922" t="s">
        <v>137</v>
      </c>
      <c r="BC174" s="922" t="s">
        <v>137</v>
      </c>
      <c r="BD174" s="960" t="s">
        <v>4298</v>
      </c>
      <c r="BE174" s="664">
        <v>2008</v>
      </c>
      <c r="BF174" s="946" t="e">
        <f>#VALUE!</f>
        <v>#VALUE!</v>
      </c>
      <c r="BG174" s="931" t="s">
        <v>137</v>
      </c>
    </row>
    <row r="175" spans="1:59" ht="11.25" customHeight="1" x14ac:dyDescent="0.2">
      <c r="A175" s="609" t="s">
        <v>784</v>
      </c>
      <c r="B175" s="925" t="s">
        <v>785</v>
      </c>
      <c r="C175" s="988" t="s">
        <v>112</v>
      </c>
      <c r="D175" s="988" t="s">
        <v>4391</v>
      </c>
      <c r="E175" s="792">
        <v>14</v>
      </c>
      <c r="F175" s="526">
        <v>270</v>
      </c>
      <c r="G175" s="526" t="s">
        <v>115</v>
      </c>
      <c r="H175" s="526" t="s">
        <v>115</v>
      </c>
      <c r="I175" s="924">
        <v>63</v>
      </c>
      <c r="J175" s="702">
        <f t="shared" si="35"/>
        <v>3.4285714285714288</v>
      </c>
      <c r="K175" s="927">
        <v>0.54</v>
      </c>
      <c r="L175" s="639">
        <v>4</v>
      </c>
      <c r="M175" s="693">
        <f t="shared" si="36"/>
        <v>2.16</v>
      </c>
      <c r="N175" s="921" t="s">
        <v>595</v>
      </c>
      <c r="O175" s="795">
        <v>0.52</v>
      </c>
      <c r="P175" s="915">
        <v>43329</v>
      </c>
      <c r="Q175" s="915">
        <v>43364</v>
      </c>
      <c r="R175" s="693">
        <f t="shared" si="37"/>
        <v>3.8461538461538494</v>
      </c>
      <c r="S175" s="759">
        <f>IF(INDEX(Historical!$D$7:$D$1437,MATCH(B175,Historical!$B$7:$B$1446,0))=0,"n/a",(INDEX(Historical!$C$7:$C$1437,MATCH(B175,Historical!$B$7:$B$1446,0))/INDEX(Historical!$D$7:$D$1437,MATCH(B175,Historical!$B$7:$B$1446,0))-1)*100)</f>
        <v>17.777777777777782</v>
      </c>
      <c r="T175" s="759">
        <f>IF(INDEX(Historical!$F$7:$F$1430,MATCH(B175,Historical!$B$7:$B$1446,0))=0,"n/a",((INDEX(Historical!$C$7:$C$1437,MATCH(B175,Historical!$B$7:$B$1446,0))/INDEX(Historical!$F$7:$F$1430,MATCH(B175,Historical!$B$7:$B$1446,0)))^(1/3)-1)*100)</f>
        <v>10.765306656385331</v>
      </c>
      <c r="U175" s="759">
        <f>IF(INDEX(Historical!$H$7:$H$1430,MATCH(B175,Historical!$B$7:$B$1446,0))=0,"n/a",((INDEX(Historical!$C$7:$C$1437,MATCH(B175,Historical!$B$7:$B$1446,0))/INDEX(Historical!$H$7:$H$1430,MATCH(B175,Historical!$B$7:$B$1446,0)))^(1/5)-1)*100)</f>
        <v>10.275364441874446</v>
      </c>
      <c r="V175" s="759">
        <f>IF(INDEX(Historical!$O$7:$O$1430,MATCH(B175,Historical!$B$7:$B$1446,0))=0,"n/a",((INDEX(Historical!$C$7:$C$1437,MATCH(B175,Historical!$B$7:$B$1446,0))/INDEX(Historical!$O$7:$O$1430,MATCH(B175,Historical!$B$7:$B$1446,0)))^(1/10)-1)*100)</f>
        <v>8.7063223523018873</v>
      </c>
      <c r="W175" s="760">
        <f t="shared" si="38"/>
        <v>1.1802186992487953</v>
      </c>
      <c r="X175" s="761">
        <f t="shared" si="39"/>
        <v>3.6697730149551591</v>
      </c>
      <c r="Y175" s="925"/>
      <c r="Z175" s="702">
        <f t="shared" si="40"/>
        <v>40.677966101694921</v>
      </c>
      <c r="AA175" s="935">
        <f t="shared" si="41"/>
        <v>11.864406779661017</v>
      </c>
      <c r="AB175" s="639">
        <v>12</v>
      </c>
      <c r="AC175" s="916">
        <v>5.31</v>
      </c>
      <c r="AD175" s="916">
        <v>0.81</v>
      </c>
      <c r="AE175" s="916">
        <v>0.39</v>
      </c>
      <c r="AF175" s="916">
        <v>1.1299999999999999</v>
      </c>
      <c r="AG175" s="916">
        <v>9.4</v>
      </c>
      <c r="AH175" s="916">
        <v>30</v>
      </c>
      <c r="AI175" s="916">
        <v>10.040000000000001</v>
      </c>
      <c r="AJ175" s="916">
        <v>2.8000000000000003</v>
      </c>
      <c r="AK175" s="916">
        <v>14.610000000000001</v>
      </c>
      <c r="AL175" s="928">
        <v>3320</v>
      </c>
      <c r="AM175" s="922">
        <v>1</v>
      </c>
      <c r="AN175" s="916">
        <v>2.2799999999999998</v>
      </c>
      <c r="AO175" s="802">
        <f t="shared" si="42"/>
        <v>1.8395290907848576</v>
      </c>
      <c r="AP175" s="803">
        <f t="shared" si="43"/>
        <v>13.703935870445875</v>
      </c>
      <c r="AQ175" s="936">
        <f t="shared" si="44"/>
        <v>-22.808233999799221</v>
      </c>
      <c r="AR175" s="702">
        <f>INDEX(Historical!$C$7:$C$1437,MATCH(B175,Historical!$B$7:$B$1446,0))*IF(AH175="n/a",1.03,IF(AH175&lt;0,1.01,IF(AH175&gt;10,1.1,(1+AH175/100))))</f>
        <v>2.3320000000000003</v>
      </c>
      <c r="AS175" s="935">
        <f t="shared" si="45"/>
        <v>2.5652000000000004</v>
      </c>
      <c r="AT175" s="935">
        <f t="shared" si="50"/>
        <v>2.8217200000000005</v>
      </c>
      <c r="AU175" s="935">
        <f t="shared" si="50"/>
        <v>3.1038920000000005</v>
      </c>
      <c r="AV175" s="935">
        <f t="shared" si="50"/>
        <v>3.4142812000000009</v>
      </c>
      <c r="AW175" s="702">
        <f t="shared" si="46"/>
        <v>14.237093200000002</v>
      </c>
      <c r="AX175" s="810">
        <f t="shared" si="47"/>
        <v>22.598560634920638</v>
      </c>
      <c r="AY175" s="991">
        <v>1.71</v>
      </c>
      <c r="AZ175" s="922">
        <v>40.630000000000003</v>
      </c>
      <c r="BA175" s="922">
        <v>-21.2</v>
      </c>
      <c r="BB175" s="922">
        <v>0.22</v>
      </c>
      <c r="BC175" s="922">
        <v>-1.32</v>
      </c>
      <c r="BE175" s="664">
        <v>2005</v>
      </c>
      <c r="BF175" s="946" t="e">
        <f>#VALUE!</f>
        <v>#VALUE!</v>
      </c>
      <c r="BG175" s="931">
        <v>2.1999999999999997</v>
      </c>
    </row>
    <row r="176" spans="1:59" ht="11.25" customHeight="1" x14ac:dyDescent="0.2">
      <c r="A176" s="609" t="s">
        <v>772</v>
      </c>
      <c r="B176" s="925" t="s">
        <v>773</v>
      </c>
      <c r="C176" s="988" t="s">
        <v>112</v>
      </c>
      <c r="D176" s="988" t="s">
        <v>4356</v>
      </c>
      <c r="E176" s="792">
        <v>18</v>
      </c>
      <c r="F176" s="526">
        <v>178</v>
      </c>
      <c r="G176" s="526" t="s">
        <v>106</v>
      </c>
      <c r="H176" s="526" t="s">
        <v>106</v>
      </c>
      <c r="I176" s="924">
        <v>34.79</v>
      </c>
      <c r="J176" s="702">
        <f t="shared" si="35"/>
        <v>2.0695602184535788</v>
      </c>
      <c r="K176" s="927">
        <v>0.18</v>
      </c>
      <c r="L176" s="639">
        <v>4</v>
      </c>
      <c r="M176" s="693">
        <f t="shared" si="36"/>
        <v>0.72</v>
      </c>
      <c r="N176" s="921" t="s">
        <v>598</v>
      </c>
      <c r="O176" s="795">
        <v>0.17</v>
      </c>
      <c r="P176" s="915">
        <v>43340</v>
      </c>
      <c r="Q176" s="915">
        <v>43362</v>
      </c>
      <c r="R176" s="693">
        <f t="shared" si="37"/>
        <v>5.8823529411764595</v>
      </c>
      <c r="S176" s="759">
        <f>IF(INDEX(Historical!$D$7:$D$1437,MATCH(B176,Historical!$B$7:$B$1446,0))=0,"n/a",(INDEX(Historical!$C$7:$C$1437,MATCH(B176,Historical!$B$7:$B$1446,0))/INDEX(Historical!$D$7:$D$1437,MATCH(B176,Historical!$B$7:$B$1446,0))-1)*100)</f>
        <v>2.9411764705882248</v>
      </c>
      <c r="T176" s="759">
        <f>IF(INDEX(Historical!$F$7:$F$1430,MATCH(B176,Historical!$B$7:$B$1446,0))=0,"n/a",((INDEX(Historical!$C$7:$C$1437,MATCH(B176,Historical!$B$7:$B$1446,0))/INDEX(Historical!$F$7:$F$1430,MATCH(B176,Historical!$B$7:$B$1446,0)))^(1/3)-1)*100)</f>
        <v>5.2726599609396629</v>
      </c>
      <c r="U176" s="759">
        <f>IF(INDEX(Historical!$H$7:$H$1430,MATCH(B176,Historical!$B$7:$B$1446,0))=0,"n/a",((INDEX(Historical!$C$7:$C$1437,MATCH(B176,Historical!$B$7:$B$1446,0))/INDEX(Historical!$H$7:$H$1430,MATCH(B176,Historical!$B$7:$B$1446,0)))^(1/5)-1)*100)</f>
        <v>6.7483896919149133</v>
      </c>
      <c r="V176" s="759">
        <f>IF(INDEX(Historical!$O$7:$O$1430,MATCH(B176,Historical!$B$7:$B$1446,0))=0,"n/a",((INDEX(Historical!$C$7:$C$1437,MATCH(B176,Historical!$B$7:$B$1446,0))/INDEX(Historical!$O$7:$O$1430,MATCH(B176,Historical!$B$7:$B$1446,0)))^(1/10)-1)*100)</f>
        <v>7.4884777101442701</v>
      </c>
      <c r="W176" s="760">
        <f t="shared" si="38"/>
        <v>0.90116976415289374</v>
      </c>
      <c r="X176" s="761">
        <f t="shared" si="39"/>
        <v>1.3772223861050843</v>
      </c>
      <c r="Y176" s="706" t="s">
        <v>4239</v>
      </c>
      <c r="Z176" s="702">
        <f t="shared" si="40"/>
        <v>64.864864864864856</v>
      </c>
      <c r="AA176" s="935">
        <f t="shared" si="41"/>
        <v>31.342342342342338</v>
      </c>
      <c r="AB176" s="639">
        <v>12</v>
      </c>
      <c r="AC176" s="916">
        <v>1.1100000000000001</v>
      </c>
      <c r="AD176" s="916">
        <v>1.24</v>
      </c>
      <c r="AE176" s="916">
        <v>3.24</v>
      </c>
      <c r="AF176" s="916">
        <v>4.5599999999999996</v>
      </c>
      <c r="AG176" s="916">
        <v>15.299999999999999</v>
      </c>
      <c r="AH176" s="916">
        <v>60</v>
      </c>
      <c r="AI176" s="916">
        <v>18.68</v>
      </c>
      <c r="AJ176" s="916">
        <v>4.9000000000000004</v>
      </c>
      <c r="AK176" s="916">
        <v>25.3</v>
      </c>
      <c r="AL176" s="928">
        <v>3790</v>
      </c>
      <c r="AM176" s="922">
        <v>14.299999999999999</v>
      </c>
      <c r="AN176" s="916">
        <v>0.88</v>
      </c>
      <c r="AO176" s="802">
        <f t="shared" si="42"/>
        <v>-22.524392431973844</v>
      </c>
      <c r="AP176" s="803">
        <f t="shared" si="43"/>
        <v>8.8179499103684922</v>
      </c>
      <c r="AQ176" s="936">
        <f t="shared" si="44"/>
        <v>152.03269724478307</v>
      </c>
      <c r="AR176" s="702">
        <f>INDEX(Historical!$C$7:$C$1437,MATCH(B176,Historical!$B$7:$B$1446,0))*IF(AH176="n/a",1.03,IF(AH176&lt;0,1.01,IF(AH176&gt;10,1.1,(1+AH176/100))))</f>
        <v>0.77</v>
      </c>
      <c r="AS176" s="935">
        <f t="shared" si="45"/>
        <v>0.84700000000000009</v>
      </c>
      <c r="AT176" s="935">
        <f t="shared" si="50"/>
        <v>0.93170000000000019</v>
      </c>
      <c r="AU176" s="935">
        <f t="shared" si="50"/>
        <v>1.0248700000000004</v>
      </c>
      <c r="AV176" s="935">
        <f t="shared" si="50"/>
        <v>1.1273570000000006</v>
      </c>
      <c r="AW176" s="702">
        <f t="shared" si="46"/>
        <v>4.700927000000001</v>
      </c>
      <c r="AX176" s="810">
        <f t="shared" si="47"/>
        <v>13.512293762575457</v>
      </c>
      <c r="AY176" s="991">
        <v>0.77</v>
      </c>
      <c r="AZ176" s="922">
        <v>13.100000000000001</v>
      </c>
      <c r="BA176" s="922">
        <v>-10.27</v>
      </c>
      <c r="BB176" s="922">
        <v>0.38999999999999996</v>
      </c>
      <c r="BC176" s="922">
        <v>-0.15</v>
      </c>
      <c r="BE176" s="664">
        <v>2001</v>
      </c>
      <c r="BF176" s="946" t="e">
        <f>#VALUE!</f>
        <v>#VALUE!</v>
      </c>
      <c r="BG176" s="931">
        <v>5.7</v>
      </c>
    </row>
    <row r="177" spans="1:59" ht="11.25" customHeight="1" x14ac:dyDescent="0.2">
      <c r="A177" s="609" t="s">
        <v>760</v>
      </c>
      <c r="B177" s="925" t="s">
        <v>761</v>
      </c>
      <c r="C177" s="988" t="s">
        <v>112</v>
      </c>
      <c r="D177" s="988" t="s">
        <v>4397</v>
      </c>
      <c r="E177" s="792">
        <v>14</v>
      </c>
      <c r="F177" s="526">
        <v>266</v>
      </c>
      <c r="G177" s="526" t="s">
        <v>106</v>
      </c>
      <c r="H177" s="526" t="s">
        <v>106</v>
      </c>
      <c r="I177" s="924">
        <v>85.08</v>
      </c>
      <c r="J177" s="702">
        <f t="shared" si="35"/>
        <v>1.3164080865068173</v>
      </c>
      <c r="K177" s="927">
        <v>0.28000000000000003</v>
      </c>
      <c r="L177" s="639">
        <v>4</v>
      </c>
      <c r="M177" s="693">
        <f t="shared" si="36"/>
        <v>1.1200000000000001</v>
      </c>
      <c r="N177" s="921" t="s">
        <v>241</v>
      </c>
      <c r="O177" s="795">
        <v>0.26</v>
      </c>
      <c r="P177" s="658">
        <v>43279</v>
      </c>
      <c r="Q177" s="658">
        <v>43294</v>
      </c>
      <c r="R177" s="693">
        <f t="shared" si="37"/>
        <v>7.6923076923076987</v>
      </c>
      <c r="S177" s="759">
        <f>IF(INDEX(Historical!$D$7:$D$1437,MATCH(B177,Historical!$B$7:$B$1446,0))=0,"n/a",(INDEX(Historical!$C$7:$C$1437,MATCH(B177,Historical!$B$7:$B$1446,0))/INDEX(Historical!$D$7:$D$1437,MATCH(B177,Historical!$B$7:$B$1446,0))-1)*100)</f>
        <v>8.0000000000000071</v>
      </c>
      <c r="T177" s="759">
        <f>IF(INDEX(Historical!$F$7:$F$1430,MATCH(B177,Historical!$B$7:$B$1446,0))=0,"n/a",((INDEX(Historical!$C$7:$C$1437,MATCH(B177,Historical!$B$7:$B$1446,0))/INDEX(Historical!$F$7:$F$1430,MATCH(B177,Historical!$B$7:$B$1446,0)))^(1/3)-1)*100)</f>
        <v>6.2658569182611146</v>
      </c>
      <c r="U177" s="759">
        <f>IF(INDEX(Historical!$H$7:$H$1430,MATCH(B177,Historical!$B$7:$B$1446,0))=0,"n/a",((INDEX(Historical!$C$7:$C$1437,MATCH(B177,Historical!$B$7:$B$1446,0))/INDEX(Historical!$H$7:$H$1430,MATCH(B177,Historical!$B$7:$B$1446,0)))^(1/5)-1)*100)</f>
        <v>6.7249181879538877</v>
      </c>
      <c r="V177" s="759">
        <f>IF(INDEX(Historical!$O$7:$O$1430,MATCH(B177,Historical!$B$7:$B$1446,0))=0,"n/a",((INDEX(Historical!$C$7:$C$1437,MATCH(B177,Historical!$B$7:$B$1446,0))/INDEX(Historical!$O$7:$O$1430,MATCH(B177,Historical!$B$7:$B$1446,0)))^(1/10)-1)*100)</f>
        <v>5.7068683258444386</v>
      </c>
      <c r="W177" s="760">
        <f t="shared" si="38"/>
        <v>1.1783902841246665</v>
      </c>
      <c r="X177" s="761">
        <f t="shared" si="39"/>
        <v>0.54233211193176512</v>
      </c>
      <c r="Y177" s="925"/>
      <c r="Z177" s="702">
        <f t="shared" si="40"/>
        <v>23.678646934460886</v>
      </c>
      <c r="AA177" s="935">
        <f t="shared" si="41"/>
        <v>17.987315010570821</v>
      </c>
      <c r="AB177" s="639">
        <v>12</v>
      </c>
      <c r="AC177" s="916">
        <v>4.7300000000000004</v>
      </c>
      <c r="AD177" s="916">
        <v>1.42</v>
      </c>
      <c r="AE177" s="916">
        <v>0.99</v>
      </c>
      <c r="AF177" s="916">
        <v>1.58</v>
      </c>
      <c r="AG177" s="916">
        <v>9.9</v>
      </c>
      <c r="AH177" s="916">
        <v>0.5</v>
      </c>
      <c r="AI177" s="916">
        <v>9.07</v>
      </c>
      <c r="AJ177" s="916">
        <v>12.4</v>
      </c>
      <c r="AK177" s="916">
        <v>12.7</v>
      </c>
      <c r="AL177" s="928">
        <v>3590</v>
      </c>
      <c r="AM177" s="922">
        <v>0.70000000000000007</v>
      </c>
      <c r="AN177" s="916">
        <v>0.56999999999999995</v>
      </c>
      <c r="AO177" s="802">
        <f t="shared" si="42"/>
        <v>-9.9459887361101167</v>
      </c>
      <c r="AP177" s="803">
        <f t="shared" si="43"/>
        <v>8.0413262744607046</v>
      </c>
      <c r="AQ177" s="936">
        <f t="shared" si="44"/>
        <v>12.388132463059364</v>
      </c>
      <c r="AR177" s="702">
        <f>INDEX(Historical!$C$7:$C$1437,MATCH(B177,Historical!$B$7:$B$1446,0))*IF(AH177="n/a",1.03,IF(AH177&lt;0,1.01,IF(AH177&gt;10,1.1,(1+AH177/100))))</f>
        <v>1.0853999999999999</v>
      </c>
      <c r="AS177" s="935">
        <f t="shared" si="45"/>
        <v>1.18384578</v>
      </c>
      <c r="AT177" s="935">
        <f t="shared" si="50"/>
        <v>1.3022303580000001</v>
      </c>
      <c r="AU177" s="935">
        <f t="shared" si="50"/>
        <v>1.4324533938000001</v>
      </c>
      <c r="AV177" s="935">
        <f t="shared" si="50"/>
        <v>1.5756987331800003</v>
      </c>
      <c r="AW177" s="702">
        <f t="shared" si="46"/>
        <v>6.5796282649800002</v>
      </c>
      <c r="AX177" s="810">
        <f t="shared" si="47"/>
        <v>7.7334605841325814</v>
      </c>
      <c r="AY177" s="991">
        <v>1.55</v>
      </c>
      <c r="AZ177" s="922">
        <v>28.84</v>
      </c>
      <c r="BA177" s="922">
        <v>-1.9300000000000002</v>
      </c>
      <c r="BB177" s="922">
        <v>2.54</v>
      </c>
      <c r="BC177" s="922">
        <v>6.87</v>
      </c>
      <c r="BE177" s="664">
        <v>2005</v>
      </c>
      <c r="BF177" s="946" t="e">
        <f>#VALUE!</f>
        <v>#VALUE!</v>
      </c>
      <c r="BG177" s="931">
        <v>5</v>
      </c>
    </row>
    <row r="178" spans="1:59" ht="11.25" customHeight="1" x14ac:dyDescent="0.2">
      <c r="A178" s="537" t="s">
        <v>765</v>
      </c>
      <c r="B178" s="925" t="s">
        <v>766</v>
      </c>
      <c r="C178" s="988" t="s">
        <v>108</v>
      </c>
      <c r="D178" s="988" t="s">
        <v>4373</v>
      </c>
      <c r="E178" s="792">
        <v>21</v>
      </c>
      <c r="F178" s="526">
        <v>163</v>
      </c>
      <c r="G178" s="526" t="s">
        <v>37</v>
      </c>
      <c r="H178" s="526" t="s">
        <v>115</v>
      </c>
      <c r="I178" s="924">
        <v>47.26</v>
      </c>
      <c r="J178" s="702">
        <f t="shared" si="35"/>
        <v>2.2344477359289039</v>
      </c>
      <c r="K178" s="933">
        <v>0.26400000000000001</v>
      </c>
      <c r="L178" s="639">
        <v>4</v>
      </c>
      <c r="M178" s="693">
        <f t="shared" si="36"/>
        <v>1.056</v>
      </c>
      <c r="N178" s="921" t="s">
        <v>460</v>
      </c>
      <c r="O178" s="796">
        <v>0.24199999999999999</v>
      </c>
      <c r="P178" s="915">
        <v>43538</v>
      </c>
      <c r="Q178" s="915">
        <v>43574</v>
      </c>
      <c r="R178" s="693">
        <f t="shared" si="37"/>
        <v>9.0909090909090988</v>
      </c>
      <c r="S178" s="759">
        <f>IF(INDEX(Historical!$D$7:$D$1437,MATCH(B178,Historical!$B$7:$B$1446,0))=0,"n/a",(INDEX(Historical!$C$7:$C$1437,MATCH(B178,Historical!$B$7:$B$1446,0))/INDEX(Historical!$D$7:$D$1437,MATCH(B178,Historical!$B$7:$B$1446,0))-1)*100)</f>
        <v>10.256410256410241</v>
      </c>
      <c r="T178" s="759">
        <f>IF(INDEX(Historical!$F$7:$F$1430,MATCH(B178,Historical!$B$7:$B$1446,0))=0,"n/a",((INDEX(Historical!$C$7:$C$1437,MATCH(B178,Historical!$B$7:$B$1446,0))/INDEX(Historical!$F$7:$F$1430,MATCH(B178,Historical!$B$7:$B$1446,0)))^(1/3)-1)*100)</f>
        <v>7.1026304014222053</v>
      </c>
      <c r="U178" s="759">
        <f>IF(INDEX(Historical!$H$7:$H$1430,MATCH(B178,Historical!$B$7:$B$1446,0))=0,"n/a",((INDEX(Historical!$C$7:$C$1437,MATCH(B178,Historical!$B$7:$B$1446,0))/INDEX(Historical!$H$7:$H$1430,MATCH(B178,Historical!$B$7:$B$1446,0)))^(1/5)-1)*100)</f>
        <v>6.7631434549900948</v>
      </c>
      <c r="V178" s="759">
        <f>IF(INDEX(Historical!$O$7:$O$1430,MATCH(B178,Historical!$B$7:$B$1446,0))=0,"n/a",((INDEX(Historical!$C$7:$C$1437,MATCH(B178,Historical!$B$7:$B$1446,0))/INDEX(Historical!$O$7:$O$1430,MATCH(B178,Historical!$B$7:$B$1446,0)))^(1/10)-1)*100)</f>
        <v>7.1773462536293131</v>
      </c>
      <c r="W178" s="760">
        <f t="shared" si="38"/>
        <v>0.94229025826505564</v>
      </c>
      <c r="X178" s="761">
        <f t="shared" si="39"/>
        <v>0.27161218694739336</v>
      </c>
      <c r="Y178" s="723"/>
      <c r="Z178" s="702">
        <f t="shared" si="40"/>
        <v>27.936507936507937</v>
      </c>
      <c r="AA178" s="935">
        <f t="shared" si="41"/>
        <v>12.502645502645503</v>
      </c>
      <c r="AB178" s="639">
        <v>12</v>
      </c>
      <c r="AC178" s="916">
        <v>3.78</v>
      </c>
      <c r="AD178" s="916">
        <v>1.25</v>
      </c>
      <c r="AE178" s="916">
        <v>3.64</v>
      </c>
      <c r="AF178" s="916">
        <v>1.44</v>
      </c>
      <c r="AG178" s="916">
        <v>9.7000000000000011</v>
      </c>
      <c r="AH178" s="916">
        <v>49.4</v>
      </c>
      <c r="AI178" s="916">
        <v>6.23</v>
      </c>
      <c r="AJ178" s="916">
        <v>24.9</v>
      </c>
      <c r="AK178" s="916">
        <v>10</v>
      </c>
      <c r="AL178" s="928">
        <v>965.05</v>
      </c>
      <c r="AM178" s="922">
        <v>2.6</v>
      </c>
      <c r="AN178" s="916">
        <v>0.06</v>
      </c>
      <c r="AO178" s="802">
        <f t="shared" si="42"/>
        <v>-3.5050543117265036</v>
      </c>
      <c r="AP178" s="803">
        <f t="shared" si="43"/>
        <v>8.9975911909189996</v>
      </c>
      <c r="AQ178" s="936">
        <f t="shared" si="44"/>
        <v>-10.547816562740508</v>
      </c>
      <c r="AR178" s="702">
        <f>INDEX(Historical!$C$7:$C$1437,MATCH(B178,Historical!$B$7:$B$1446,0))*IF(AH178="n/a",1.03,IF(AH178&lt;0,1.01,IF(AH178&gt;10,1.1,(1+AH178/100))))</f>
        <v>1.0406</v>
      </c>
      <c r="AS178" s="935">
        <f t="shared" si="45"/>
        <v>1.1054293799999999</v>
      </c>
      <c r="AT178" s="935">
        <f t="shared" si="50"/>
        <v>1.2159723179999999</v>
      </c>
      <c r="AU178" s="935">
        <f t="shared" si="50"/>
        <v>1.3375695498</v>
      </c>
      <c r="AV178" s="935">
        <f t="shared" si="50"/>
        <v>1.4713265047800002</v>
      </c>
      <c r="AW178" s="702">
        <f t="shared" si="46"/>
        <v>6.1708977525800002</v>
      </c>
      <c r="AX178" s="810">
        <f t="shared" si="47"/>
        <v>13.057337605966993</v>
      </c>
      <c r="AY178" s="991">
        <v>0.56000000000000005</v>
      </c>
      <c r="AZ178" s="922">
        <v>34.380000000000003</v>
      </c>
      <c r="BA178" s="922">
        <v>-6.78</v>
      </c>
      <c r="BB178" s="922">
        <v>5.8000000000000007</v>
      </c>
      <c r="BC178" s="922">
        <v>5.89</v>
      </c>
      <c r="BE178" s="664">
        <v>1999</v>
      </c>
      <c r="BF178" s="946" t="e">
        <f>#VALUE!</f>
        <v>#VALUE!</v>
      </c>
      <c r="BG178" s="931">
        <v>1.3</v>
      </c>
    </row>
    <row r="179" spans="1:59" ht="11.25" customHeight="1" x14ac:dyDescent="0.2">
      <c r="A179" s="537" t="s">
        <v>1610</v>
      </c>
      <c r="B179" s="925" t="s">
        <v>1611</v>
      </c>
      <c r="C179" s="988" t="s">
        <v>108</v>
      </c>
      <c r="D179" s="988" t="s">
        <v>118</v>
      </c>
      <c r="E179" s="792">
        <v>10</v>
      </c>
      <c r="F179" s="526">
        <v>320</v>
      </c>
      <c r="G179" s="526" t="s">
        <v>106</v>
      </c>
      <c r="H179" s="526" t="s">
        <v>106</v>
      </c>
      <c r="I179" s="924">
        <v>151.51</v>
      </c>
      <c r="J179" s="702">
        <f t="shared" si="35"/>
        <v>1.5840538578311665</v>
      </c>
      <c r="K179" s="927">
        <v>0.6</v>
      </c>
      <c r="L179" s="639">
        <v>4</v>
      </c>
      <c r="M179" s="693">
        <f t="shared" si="36"/>
        <v>2.4</v>
      </c>
      <c r="N179" s="921" t="s">
        <v>805</v>
      </c>
      <c r="O179" s="795">
        <v>0.5</v>
      </c>
      <c r="P179" s="915">
        <v>43318</v>
      </c>
      <c r="Q179" s="915">
        <v>43340</v>
      </c>
      <c r="R179" s="693">
        <f t="shared" si="37"/>
        <v>19.999999999999996</v>
      </c>
      <c r="S179" s="759">
        <f>IF(INDEX(Historical!$D$7:$D$1437,MATCH(B179,Historical!$B$7:$B$1446,0))=0,"n/a",(INDEX(Historical!$C$7:$C$1437,MATCH(B179,Historical!$B$7:$B$1446,0))/INDEX(Historical!$D$7:$D$1437,MATCH(B179,Historical!$B$7:$B$1446,0))-1)*100)</f>
        <v>20.879120879120894</v>
      </c>
      <c r="T179" s="759">
        <f>IF(INDEX(Historical!$F$7:$F$1430,MATCH(B179,Historical!$B$7:$B$1446,0))=0,"n/a",((INDEX(Historical!$C$7:$C$1437,MATCH(B179,Historical!$B$7:$B$1446,0))/INDEX(Historical!$F$7:$F$1430,MATCH(B179,Historical!$B$7:$B$1446,0)))^(1/3)-1)*100)</f>
        <v>16.260329205681458</v>
      </c>
      <c r="U179" s="759">
        <f>IF(INDEX(Historical!$H$7:$H$1430,MATCH(B179,Historical!$B$7:$B$1446,0))=0,"n/a",((INDEX(Historical!$C$7:$C$1437,MATCH(B179,Historical!$B$7:$B$1446,0))/INDEX(Historical!$H$7:$H$1430,MATCH(B179,Historical!$B$7:$B$1446,0)))^(1/5)-1)*100)</f>
        <v>15.292162467409565</v>
      </c>
      <c r="V179" s="759">
        <f>IF(INDEX(Historical!$O$7:$O$1430,MATCH(B179,Historical!$B$7:$B$1446,0))=0,"n/a",((INDEX(Historical!$C$7:$C$1437,MATCH(B179,Historical!$B$7:$B$1446,0))/INDEX(Historical!$O$7:$O$1430,MATCH(B179,Historical!$B$7:$B$1446,0)))^(1/10)-1)*100)</f>
        <v>37.663249629231728</v>
      </c>
      <c r="W179" s="760">
        <f t="shared" si="38"/>
        <v>0.40602344773619314</v>
      </c>
      <c r="X179" s="761">
        <f t="shared" si="39"/>
        <v>1.3070224331119284</v>
      </c>
      <c r="Y179" s="926"/>
      <c r="Z179" s="702">
        <f t="shared" si="40"/>
        <v>23.833167825223434</v>
      </c>
      <c r="AA179" s="935">
        <f t="shared" si="41"/>
        <v>15.045680238331677</v>
      </c>
      <c r="AB179" s="639">
        <v>12</v>
      </c>
      <c r="AC179" s="916">
        <v>10.07</v>
      </c>
      <c r="AD179" s="916">
        <v>1.47</v>
      </c>
      <c r="AE179" s="916">
        <v>0.74</v>
      </c>
      <c r="AF179" s="916">
        <v>1.1299999999999999</v>
      </c>
      <c r="AG179" s="916">
        <v>8.3000000000000007</v>
      </c>
      <c r="AH179" s="916">
        <v>-16.3</v>
      </c>
      <c r="AI179" s="916">
        <v>8.1</v>
      </c>
      <c r="AJ179" s="916">
        <v>11.700000000000001</v>
      </c>
      <c r="AK179" s="916">
        <v>10.220000000000001</v>
      </c>
      <c r="AL179" s="928">
        <v>9520</v>
      </c>
      <c r="AM179" s="922">
        <v>0.2</v>
      </c>
      <c r="AN179" s="916">
        <v>0.41</v>
      </c>
      <c r="AO179" s="802">
        <f t="shared" si="42"/>
        <v>1.8305360869090528</v>
      </c>
      <c r="AP179" s="803">
        <f t="shared" si="43"/>
        <v>16.87621632524073</v>
      </c>
      <c r="AQ179" s="936">
        <f t="shared" si="44"/>
        <v>-13.073163153489208</v>
      </c>
      <c r="AR179" s="702">
        <f>INDEX(Historical!$C$7:$C$1437,MATCH(B179,Historical!$B$7:$B$1446,0))*IF(AH179="n/a",1.03,IF(AH179&lt;0,1.01,IF(AH179&gt;10,1.1,(1+AH179/100))))</f>
        <v>2.2220000000000004</v>
      </c>
      <c r="AS179" s="935">
        <f t="shared" si="45"/>
        <v>2.4019820000000003</v>
      </c>
      <c r="AT179" s="935">
        <f t="shared" si="50"/>
        <v>2.6421802000000003</v>
      </c>
      <c r="AU179" s="935">
        <f t="shared" si="50"/>
        <v>2.9063982200000007</v>
      </c>
      <c r="AV179" s="935">
        <f t="shared" si="50"/>
        <v>3.1970380420000009</v>
      </c>
      <c r="AW179" s="702">
        <f t="shared" si="46"/>
        <v>13.369598462000003</v>
      </c>
      <c r="AX179" s="810">
        <f t="shared" si="47"/>
        <v>8.8242350089103052</v>
      </c>
      <c r="AY179" s="991">
        <v>0.66</v>
      </c>
      <c r="AZ179" s="922">
        <v>18.52</v>
      </c>
      <c r="BA179" s="922">
        <v>-2.7</v>
      </c>
      <c r="BB179" s="922">
        <v>4.29</v>
      </c>
      <c r="BC179" s="922">
        <v>5.87</v>
      </c>
      <c r="BE179" s="664">
        <v>2009</v>
      </c>
      <c r="BF179" s="946" t="e">
        <f>#VALUE!</f>
        <v>#VALUE!</v>
      </c>
      <c r="BG179" s="931">
        <v>1.2</v>
      </c>
    </row>
    <row r="180" spans="1:59" ht="11.25" customHeight="1" x14ac:dyDescent="0.2">
      <c r="A180" s="609" t="s">
        <v>770</v>
      </c>
      <c r="B180" s="925" t="s">
        <v>771</v>
      </c>
      <c r="C180" s="988" t="s">
        <v>131</v>
      </c>
      <c r="D180" s="988" t="s">
        <v>4374</v>
      </c>
      <c r="E180" s="792">
        <v>16</v>
      </c>
      <c r="F180" s="526">
        <v>224</v>
      </c>
      <c r="G180" s="526" t="s">
        <v>37</v>
      </c>
      <c r="H180" s="526" t="s">
        <v>37</v>
      </c>
      <c r="I180" s="924">
        <v>27.7</v>
      </c>
      <c r="J180" s="702">
        <f t="shared" si="35"/>
        <v>2.3826714801444044</v>
      </c>
      <c r="K180" s="927">
        <v>0.16500000000000001</v>
      </c>
      <c r="L180" s="639">
        <v>4</v>
      </c>
      <c r="M180" s="693">
        <f t="shared" si="36"/>
        <v>0.66</v>
      </c>
      <c r="N180" s="921" t="s">
        <v>140</v>
      </c>
      <c r="O180" s="795">
        <v>0.155</v>
      </c>
      <c r="P180" s="915">
        <v>43479</v>
      </c>
      <c r="Q180" s="915">
        <v>43497</v>
      </c>
      <c r="R180" s="693">
        <f t="shared" si="37"/>
        <v>6.4516129032258114</v>
      </c>
      <c r="S180" s="759">
        <f>IF(INDEX(Historical!$D$7:$D$1437,MATCH(B180,Historical!$B$7:$B$1446,0))=0,"n/a",(INDEX(Historical!$C$7:$C$1437,MATCH(B180,Historical!$B$7:$B$1446,0))/INDEX(Historical!$D$7:$D$1437,MATCH(B180,Historical!$B$7:$B$1446,0))-1)*100)</f>
        <v>6.8965517241379448</v>
      </c>
      <c r="T180" s="759">
        <f>IF(INDEX(Historical!$F$7:$F$1430,MATCH(B180,Historical!$B$7:$B$1446,0))=0,"n/a",((INDEX(Historical!$C$7:$C$1437,MATCH(B180,Historical!$B$7:$B$1446,0))/INDEX(Historical!$F$7:$F$1430,MATCH(B180,Historical!$B$7:$B$1446,0)))^(1/3)-1)*100)</f>
        <v>6.4953735209395624</v>
      </c>
      <c r="U180" s="759">
        <f>IF(INDEX(Historical!$H$7:$H$1430,MATCH(B180,Historical!$B$7:$B$1446,0))=0,"n/a",((INDEX(Historical!$C$7:$C$1437,MATCH(B180,Historical!$B$7:$B$1446,0))/INDEX(Historical!$H$7:$H$1430,MATCH(B180,Historical!$B$7:$B$1446,0)))^(1/5)-1)*100)</f>
        <v>5.2519353814266312</v>
      </c>
      <c r="V180" s="759">
        <f>IF(INDEX(Historical!$O$7:$O$1430,MATCH(B180,Historical!$B$7:$B$1446,0))=0,"n/a",((INDEX(Historical!$C$7:$C$1437,MATCH(B180,Historical!$B$7:$B$1446,0))/INDEX(Historical!$O$7:$O$1430,MATCH(B180,Historical!$B$7:$B$1446,0)))^(1/10)-1)*100)</f>
        <v>4.0543625739051459</v>
      </c>
      <c r="W180" s="760">
        <f t="shared" si="38"/>
        <v>1.2953788137324846</v>
      </c>
      <c r="X180" s="761">
        <f t="shared" si="39"/>
        <v>0.55871652993900334</v>
      </c>
      <c r="Y180" s="720"/>
      <c r="Z180" s="702">
        <f t="shared" si="40"/>
        <v>66.666666666666671</v>
      </c>
      <c r="AA180" s="935">
        <f t="shared" si="41"/>
        <v>27.979797979797979</v>
      </c>
      <c r="AB180" s="639">
        <v>9</v>
      </c>
      <c r="AC180" s="916">
        <v>0.99</v>
      </c>
      <c r="AD180" s="916" t="s">
        <v>137</v>
      </c>
      <c r="AE180" s="916">
        <v>3.23</v>
      </c>
      <c r="AF180" s="916">
        <v>2.74</v>
      </c>
      <c r="AG180" s="916">
        <v>9.6</v>
      </c>
      <c r="AH180" s="916">
        <v>10.4</v>
      </c>
      <c r="AI180" s="916">
        <v>7.35</v>
      </c>
      <c r="AJ180" s="916">
        <v>9.4</v>
      </c>
      <c r="AK180" s="916" t="s">
        <v>137</v>
      </c>
      <c r="AL180" s="928">
        <v>219.94</v>
      </c>
      <c r="AM180" s="922">
        <v>3.5000000000000004</v>
      </c>
      <c r="AN180" s="916">
        <v>0</v>
      </c>
      <c r="AO180" s="802">
        <f t="shared" si="42"/>
        <v>-20.345191118226943</v>
      </c>
      <c r="AP180" s="803">
        <f t="shared" si="43"/>
        <v>7.6346068615710356</v>
      </c>
      <c r="AQ180" s="936">
        <f t="shared" si="44"/>
        <v>84.589209344721851</v>
      </c>
      <c r="AR180" s="702">
        <f>INDEX(Historical!$C$7:$C$1437,MATCH(B180,Historical!$B$7:$B$1446,0))*IF(AH180="n/a",1.03,IF(AH180&lt;0,1.01,IF(AH180&gt;10,1.1,(1+AH180/100))))</f>
        <v>0.68200000000000005</v>
      </c>
      <c r="AS180" s="935">
        <f t="shared" si="45"/>
        <v>0.73212699999999997</v>
      </c>
      <c r="AT180" s="935">
        <f t="shared" si="50"/>
        <v>0.75409081</v>
      </c>
      <c r="AU180" s="935">
        <f t="shared" si="50"/>
        <v>0.77671353430000001</v>
      </c>
      <c r="AV180" s="935">
        <f t="shared" si="50"/>
        <v>0.800014940329</v>
      </c>
      <c r="AW180" s="702">
        <f t="shared" si="46"/>
        <v>3.7449462846290005</v>
      </c>
      <c r="AX180" s="810">
        <f t="shared" si="47"/>
        <v>13.519661677361015</v>
      </c>
      <c r="AY180" s="991">
        <v>-0.36</v>
      </c>
      <c r="AZ180" s="922">
        <v>14.67</v>
      </c>
      <c r="BA180" s="922">
        <v>-11.59</v>
      </c>
      <c r="BB180" s="922">
        <v>2.06</v>
      </c>
      <c r="BC180" s="922">
        <v>-0.3</v>
      </c>
      <c r="BE180" s="664">
        <v>2004</v>
      </c>
      <c r="BF180" s="946" t="e">
        <f>#VALUE!</f>
        <v>#VALUE!</v>
      </c>
      <c r="BG180" s="931">
        <v>3.5999999999999996</v>
      </c>
    </row>
    <row r="181" spans="1:59" ht="11.25" customHeight="1" x14ac:dyDescent="0.2">
      <c r="A181" s="609" t="s">
        <v>782</v>
      </c>
      <c r="B181" s="925" t="s">
        <v>783</v>
      </c>
      <c r="C181" s="988" t="s">
        <v>123</v>
      </c>
      <c r="D181" s="988" t="s">
        <v>4390</v>
      </c>
      <c r="E181" s="792">
        <v>18</v>
      </c>
      <c r="F181" s="526">
        <v>179</v>
      </c>
      <c r="G181" s="526" t="s">
        <v>106</v>
      </c>
      <c r="H181" s="526" t="s">
        <v>106</v>
      </c>
      <c r="I181" s="924">
        <v>87.06</v>
      </c>
      <c r="J181" s="702">
        <f t="shared" si="35"/>
        <v>1.2175511141741329</v>
      </c>
      <c r="K181" s="927">
        <v>0.26500000000000001</v>
      </c>
      <c r="L181" s="639">
        <v>4</v>
      </c>
      <c r="M181" s="693">
        <f t="shared" si="36"/>
        <v>1.06</v>
      </c>
      <c r="N181" s="921" t="s">
        <v>426</v>
      </c>
      <c r="O181" s="795">
        <v>0.25</v>
      </c>
      <c r="P181" s="915">
        <v>43468</v>
      </c>
      <c r="Q181" s="915">
        <v>43483</v>
      </c>
      <c r="R181" s="693">
        <f t="shared" si="37"/>
        <v>6.0000000000000053</v>
      </c>
      <c r="S181" s="759">
        <f>IF(INDEX(Historical!$D$7:$D$1437,MATCH(B181,Historical!$B$7:$B$1446,0))=0,"n/a",(INDEX(Historical!$C$7:$C$1437,MATCH(B181,Historical!$B$7:$B$1446,0))/INDEX(Historical!$D$7:$D$1437,MATCH(B181,Historical!$B$7:$B$1446,0))-1)*100)</f>
        <v>4.1666666666666741</v>
      </c>
      <c r="T181" s="759">
        <f>IF(INDEX(Historical!$F$7:$F$1430,MATCH(B181,Historical!$B$7:$B$1446,0))=0,"n/a",((INDEX(Historical!$C$7:$C$1437,MATCH(B181,Historical!$B$7:$B$1446,0))/INDEX(Historical!$F$7:$F$1430,MATCH(B181,Historical!$B$7:$B$1446,0)))^(1/3)-1)*100)</f>
        <v>4.3532011211615984</v>
      </c>
      <c r="U181" s="759">
        <f>IF(INDEX(Historical!$H$7:$H$1430,MATCH(B181,Historical!$B$7:$B$1446,0))=0,"n/a",((INDEX(Historical!$C$7:$C$1437,MATCH(B181,Historical!$B$7:$B$1446,0))/INDEX(Historical!$H$7:$H$1430,MATCH(B181,Historical!$B$7:$B$1446,0)))^(1/5)-1)*100)</f>
        <v>4.5639552591273169</v>
      </c>
      <c r="V181" s="759">
        <f>IF(INDEX(Historical!$O$7:$O$1430,MATCH(B181,Historical!$B$7:$B$1446,0))=0,"n/a",((INDEX(Historical!$C$7:$C$1437,MATCH(B181,Historical!$B$7:$B$1446,0))/INDEX(Historical!$O$7:$O$1430,MATCH(B181,Historical!$B$7:$B$1446,0)))^(1/10)-1)*100)</f>
        <v>13.575379559642652</v>
      </c>
      <c r="W181" s="760">
        <f t="shared" si="38"/>
        <v>0.33619356564402791</v>
      </c>
      <c r="X181" s="761" t="str">
        <f t="shared" si="39"/>
        <v>n/a</v>
      </c>
      <c r="Y181" s="713"/>
      <c r="Z181" s="702" t="str">
        <f t="shared" si="40"/>
        <v>n/a</v>
      </c>
      <c r="AA181" s="935" t="str">
        <f t="shared" si="41"/>
        <v>n/a</v>
      </c>
      <c r="AB181" s="639">
        <v>6</v>
      </c>
      <c r="AC181" s="916">
        <v>-1.29</v>
      </c>
      <c r="AD181" s="916" t="s">
        <v>137</v>
      </c>
      <c r="AE181" s="916">
        <v>13.25</v>
      </c>
      <c r="AF181" s="916">
        <v>2.7</v>
      </c>
      <c r="AG181" s="916">
        <v>-4.2</v>
      </c>
      <c r="AH181" s="918">
        <v>-181.20000000000002</v>
      </c>
      <c r="AI181" s="918">
        <v>35.11</v>
      </c>
      <c r="AJ181" s="916">
        <v>-25.900000000000002</v>
      </c>
      <c r="AK181" s="916">
        <v>12</v>
      </c>
      <c r="AL181" s="928">
        <v>5690</v>
      </c>
      <c r="AM181" s="922">
        <v>0.67999999999999994</v>
      </c>
      <c r="AN181" s="916">
        <v>0.17</v>
      </c>
      <c r="AO181" s="802" t="str">
        <f t="shared" si="42"/>
        <v>n/a</v>
      </c>
      <c r="AP181" s="803">
        <f t="shared" si="43"/>
        <v>5.7815063733014496</v>
      </c>
      <c r="AQ181" s="936" t="str">
        <f t="shared" si="44"/>
        <v>n/a</v>
      </c>
      <c r="AR181" s="702">
        <f>INDEX(Historical!$C$7:$C$1437,MATCH(B181,Historical!$B$7:$B$1446,0))*IF(AH181="n/a",1.03,IF(AH181&lt;0,1.01,IF(AH181&gt;10,1.1,(1+AH181/100))))</f>
        <v>1.01</v>
      </c>
      <c r="AS181" s="935">
        <f t="shared" si="45"/>
        <v>1.1110000000000002</v>
      </c>
      <c r="AT181" s="935">
        <f t="shared" si="50"/>
        <v>1.2221000000000004</v>
      </c>
      <c r="AU181" s="935">
        <f t="shared" si="50"/>
        <v>1.3443100000000006</v>
      </c>
      <c r="AV181" s="935">
        <f t="shared" si="50"/>
        <v>1.4787410000000007</v>
      </c>
      <c r="AW181" s="702">
        <f t="shared" si="46"/>
        <v>6.1661510000000028</v>
      </c>
      <c r="AX181" s="810">
        <f t="shared" si="47"/>
        <v>7.0826453020905147</v>
      </c>
      <c r="AY181" s="991">
        <v>0.12</v>
      </c>
      <c r="AZ181" s="922">
        <v>24.09</v>
      </c>
      <c r="BA181" s="922">
        <v>-11.64</v>
      </c>
      <c r="BB181" s="922">
        <v>-3.56</v>
      </c>
      <c r="BC181" s="922">
        <v>5.37</v>
      </c>
      <c r="BE181" s="664">
        <v>2002</v>
      </c>
      <c r="BF181" s="946" t="e">
        <f>#VALUE!</f>
        <v>#VALUE!</v>
      </c>
      <c r="BG181" s="931">
        <v>-3.3000000000000003</v>
      </c>
    </row>
    <row r="182" spans="1:59" ht="11.25" customHeight="1" x14ac:dyDescent="0.2">
      <c r="A182" s="609" t="s">
        <v>774</v>
      </c>
      <c r="B182" s="925" t="s">
        <v>775</v>
      </c>
      <c r="C182" s="988" t="s">
        <v>112</v>
      </c>
      <c r="D182" s="988" t="s">
        <v>4396</v>
      </c>
      <c r="E182" s="792">
        <v>16</v>
      </c>
      <c r="F182" s="526">
        <v>229</v>
      </c>
      <c r="G182" s="526" t="s">
        <v>106</v>
      </c>
      <c r="H182" s="526" t="s">
        <v>106</v>
      </c>
      <c r="I182" s="924">
        <v>62.09</v>
      </c>
      <c r="J182" s="702">
        <f t="shared" si="35"/>
        <v>1.9971009824448378</v>
      </c>
      <c r="K182" s="927">
        <v>0.31</v>
      </c>
      <c r="L182" s="639">
        <v>4</v>
      </c>
      <c r="M182" s="693">
        <f t="shared" si="36"/>
        <v>1.24</v>
      </c>
      <c r="N182" s="921" t="s">
        <v>149</v>
      </c>
      <c r="O182" s="795">
        <v>0.28000000000000003</v>
      </c>
      <c r="P182" s="915">
        <v>43518</v>
      </c>
      <c r="Q182" s="915">
        <v>43539</v>
      </c>
      <c r="R182" s="693">
        <f t="shared" si="37"/>
        <v>10.714285714285703</v>
      </c>
      <c r="S182" s="759">
        <f>IF(INDEX(Historical!$D$7:$D$1437,MATCH(B182,Historical!$B$7:$B$1446,0))=0,"n/a",(INDEX(Historical!$C$7:$C$1437,MATCH(B182,Historical!$B$7:$B$1446,0))/INDEX(Historical!$D$7:$D$1437,MATCH(B182,Historical!$B$7:$B$1446,0))-1)*100)</f>
        <v>16.666666666666675</v>
      </c>
      <c r="T182" s="759">
        <f>IF(INDEX(Historical!$F$7:$F$1430,MATCH(B182,Historical!$B$7:$B$1446,0))=0,"n/a",((INDEX(Historical!$C$7:$C$1437,MATCH(B182,Historical!$B$7:$B$1446,0))/INDEX(Historical!$F$7:$F$1430,MATCH(B182,Historical!$B$7:$B$1446,0)))^(1/3)-1)*100)</f>
        <v>11.868894208139679</v>
      </c>
      <c r="U182" s="759">
        <f>IF(INDEX(Historical!$H$7:$H$1430,MATCH(B182,Historical!$B$7:$B$1446,0))=0,"n/a",((INDEX(Historical!$C$7:$C$1437,MATCH(B182,Historical!$B$7:$B$1446,0))/INDEX(Historical!$H$7:$H$1430,MATCH(B182,Historical!$B$7:$B$1446,0)))^(1/5)-1)*100)</f>
        <v>11.842691472014465</v>
      </c>
      <c r="V182" s="759">
        <f>IF(INDEX(Historical!$O$7:$O$1430,MATCH(B182,Historical!$B$7:$B$1446,0))=0,"n/a",((INDEX(Historical!$C$7:$C$1437,MATCH(B182,Historical!$B$7:$B$1446,0))/INDEX(Historical!$O$7:$O$1430,MATCH(B182,Historical!$B$7:$B$1446,0)))^(1/10)-1)*100)</f>
        <v>9.7934759492371626</v>
      </c>
      <c r="W182" s="760">
        <f t="shared" si="38"/>
        <v>1.2092429218593139</v>
      </c>
      <c r="X182" s="761">
        <f t="shared" si="39"/>
        <v>0.8167373428975494</v>
      </c>
      <c r="Y182" s="925"/>
      <c r="Z182" s="702">
        <f t="shared" si="40"/>
        <v>33.155080213903744</v>
      </c>
      <c r="AA182" s="935">
        <f t="shared" si="41"/>
        <v>16.601604278074866</v>
      </c>
      <c r="AB182" s="639">
        <v>12</v>
      </c>
      <c r="AC182" s="916">
        <v>3.74</v>
      </c>
      <c r="AD182" s="916">
        <v>2.64</v>
      </c>
      <c r="AE182" s="916">
        <v>1.25</v>
      </c>
      <c r="AF182" s="916">
        <v>6.93</v>
      </c>
      <c r="AG182" s="916">
        <v>33.4</v>
      </c>
      <c r="AH182" s="916">
        <v>35.4</v>
      </c>
      <c r="AI182" s="916">
        <v>7.3</v>
      </c>
      <c r="AJ182" s="916">
        <v>14.499999999999998</v>
      </c>
      <c r="AK182" s="916">
        <v>6.3</v>
      </c>
      <c r="AL182" s="928">
        <v>7310</v>
      </c>
      <c r="AM182" s="922">
        <v>2.5</v>
      </c>
      <c r="AN182" s="916">
        <v>0</v>
      </c>
      <c r="AO182" s="802">
        <f t="shared" si="42"/>
        <v>-2.7618118236155631</v>
      </c>
      <c r="AP182" s="803">
        <f t="shared" si="43"/>
        <v>13.839792454459303</v>
      </c>
      <c r="AQ182" s="936">
        <f t="shared" si="44"/>
        <v>126.12594096315127</v>
      </c>
      <c r="AR182" s="702">
        <f>INDEX(Historical!$C$7:$C$1437,MATCH(B182,Historical!$B$7:$B$1446,0))*IF(AH182="n/a",1.03,IF(AH182&lt;0,1.01,IF(AH182&gt;10,1.1,(1+AH182/100))))</f>
        <v>1.2320000000000002</v>
      </c>
      <c r="AS182" s="935">
        <f t="shared" si="45"/>
        <v>1.3219360000000002</v>
      </c>
      <c r="AT182" s="935">
        <f t="shared" si="50"/>
        <v>1.4052179680000001</v>
      </c>
      <c r="AU182" s="935">
        <f t="shared" si="50"/>
        <v>1.4937466999840001</v>
      </c>
      <c r="AV182" s="935">
        <f t="shared" si="50"/>
        <v>1.587852742082992</v>
      </c>
      <c r="AW182" s="702">
        <f t="shared" si="46"/>
        <v>7.0407534100669924</v>
      </c>
      <c r="AX182" s="810">
        <f t="shared" si="47"/>
        <v>11.339593187416639</v>
      </c>
      <c r="AY182" s="991">
        <v>1.28</v>
      </c>
      <c r="AZ182" s="922">
        <v>17.62</v>
      </c>
      <c r="BA182" s="922">
        <v>-22.3</v>
      </c>
      <c r="BB182" s="922">
        <v>-6.1</v>
      </c>
      <c r="BC182" s="922">
        <v>-6.01</v>
      </c>
      <c r="BE182" s="664">
        <v>2004</v>
      </c>
      <c r="BF182" s="946" t="e">
        <f>#VALUE!</f>
        <v>#VALUE!</v>
      </c>
      <c r="BG182" s="931">
        <v>18.899999999999999</v>
      </c>
    </row>
    <row r="183" spans="1:59" ht="11.25" customHeight="1" x14ac:dyDescent="0.2">
      <c r="A183" s="537" t="s">
        <v>762</v>
      </c>
      <c r="B183" s="925" t="s">
        <v>763</v>
      </c>
      <c r="C183" s="988" t="s">
        <v>108</v>
      </c>
      <c r="D183" s="988" t="s">
        <v>118</v>
      </c>
      <c r="E183" s="792">
        <v>24</v>
      </c>
      <c r="F183" s="526">
        <v>143</v>
      </c>
      <c r="G183" s="526" t="s">
        <v>106</v>
      </c>
      <c r="H183" s="526" t="s">
        <v>106</v>
      </c>
      <c r="I183" s="916">
        <v>155.36000000000001</v>
      </c>
      <c r="J183" s="702">
        <f t="shared" si="35"/>
        <v>0.87538619979402665</v>
      </c>
      <c r="K183" s="933">
        <v>0.34</v>
      </c>
      <c r="L183" s="639">
        <v>4</v>
      </c>
      <c r="M183" s="693">
        <f t="shared" si="36"/>
        <v>1.36</v>
      </c>
      <c r="N183" s="921" t="s">
        <v>152</v>
      </c>
      <c r="O183" s="796">
        <v>0.33</v>
      </c>
      <c r="P183" s="915">
        <v>43538</v>
      </c>
      <c r="Q183" s="915">
        <v>43553</v>
      </c>
      <c r="R183" s="693">
        <f t="shared" si="37"/>
        <v>3.0303030303030329</v>
      </c>
      <c r="S183" s="759">
        <f>IF(INDEX(Historical!$D$7:$D$1437,MATCH(B183,Historical!$B$7:$B$1446,0))=0,"n/a",(INDEX(Historical!$C$7:$C$1437,MATCH(B183,Historical!$B$7:$B$1446,0))/INDEX(Historical!$D$7:$D$1437,MATCH(B183,Historical!$B$7:$B$1446,0))-1)*100)</f>
        <v>3.125</v>
      </c>
      <c r="T183" s="759">
        <f>IF(INDEX(Historical!$F$7:$F$1430,MATCH(B183,Historical!$B$7:$B$1446,0))=0,"n/a",((INDEX(Historical!$C$7:$C$1437,MATCH(B183,Historical!$B$7:$B$1446,0))/INDEX(Historical!$F$7:$F$1430,MATCH(B183,Historical!$B$7:$B$1446,0)))^(1/3)-1)*100)</f>
        <v>3.228011545636722</v>
      </c>
      <c r="U183" s="759">
        <f>IF(INDEX(Historical!$H$7:$H$1430,MATCH(B183,Historical!$B$7:$B$1446,0))=0,"n/a",((INDEX(Historical!$C$7:$C$1437,MATCH(B183,Historical!$B$7:$B$1446,0))/INDEX(Historical!$H$7:$H$1430,MATCH(B183,Historical!$B$7:$B$1446,0)))^(1/5)-1)*100)</f>
        <v>3.3406482938779236</v>
      </c>
      <c r="V183" s="759">
        <f>IF(INDEX(Historical!$O$7:$O$1430,MATCH(B183,Historical!$B$7:$B$1446,0))=0,"n/a",((INDEX(Historical!$C$7:$C$1437,MATCH(B183,Historical!$B$7:$B$1446,0))/INDEX(Historical!$O$7:$O$1430,MATCH(B183,Historical!$B$7:$B$1446,0)))^(1/10)-1)*100)</f>
        <v>3.6760900871232183</v>
      </c>
      <c r="W183" s="760">
        <f t="shared" si="38"/>
        <v>0.90875038823985954</v>
      </c>
      <c r="X183" s="761" t="str">
        <f t="shared" si="39"/>
        <v>n/a</v>
      </c>
      <c r="Y183" s="926" t="s">
        <v>764</v>
      </c>
      <c r="Z183" s="702">
        <f t="shared" si="40"/>
        <v>27.474747474747474</v>
      </c>
      <c r="AA183" s="935">
        <f t="shared" si="41"/>
        <v>31.385858585858589</v>
      </c>
      <c r="AB183" s="639">
        <v>12</v>
      </c>
      <c r="AC183" s="916">
        <v>4.95</v>
      </c>
      <c r="AD183" s="916">
        <v>1.43</v>
      </c>
      <c r="AE183" s="916">
        <v>3.15</v>
      </c>
      <c r="AF183" s="916">
        <v>1.42</v>
      </c>
      <c r="AG183" s="916">
        <v>4.5999999999999996</v>
      </c>
      <c r="AH183" s="918">
        <v>194.4</v>
      </c>
      <c r="AI183" s="918">
        <v>11.84</v>
      </c>
      <c r="AJ183" s="916">
        <v>-19.8</v>
      </c>
      <c r="AK183" s="916">
        <v>22</v>
      </c>
      <c r="AL183" s="928">
        <v>6510</v>
      </c>
      <c r="AM183" s="922">
        <v>1.9</v>
      </c>
      <c r="AN183" s="916">
        <v>0.23</v>
      </c>
      <c r="AO183" s="802">
        <f t="shared" si="42"/>
        <v>-27.169824092186637</v>
      </c>
      <c r="AP183" s="803">
        <f t="shared" si="43"/>
        <v>4.21603449367195</v>
      </c>
      <c r="AQ183" s="936">
        <f t="shared" si="44"/>
        <v>40.740769094450435</v>
      </c>
      <c r="AR183" s="702">
        <f>INDEX(Historical!$C$7:$C$1437,MATCH(B183,Historical!$B$7:$B$1446,0))*IF(AH183="n/a",1.03,IF(AH183&lt;0,1.01,IF(AH183&gt;10,1.1,(1+AH183/100))))</f>
        <v>1.4520000000000002</v>
      </c>
      <c r="AS183" s="935">
        <f t="shared" si="45"/>
        <v>1.5972000000000004</v>
      </c>
      <c r="AT183" s="935">
        <f t="shared" si="50"/>
        <v>1.7569200000000005</v>
      </c>
      <c r="AU183" s="935">
        <f t="shared" si="50"/>
        <v>1.9326120000000007</v>
      </c>
      <c r="AV183" s="935">
        <f t="shared" si="50"/>
        <v>2.1258732000000009</v>
      </c>
      <c r="AW183" s="702">
        <f t="shared" si="46"/>
        <v>8.8646052000000033</v>
      </c>
      <c r="AX183" s="810">
        <f t="shared" si="47"/>
        <v>5.705847837281155</v>
      </c>
      <c r="AY183" s="991">
        <v>0.52</v>
      </c>
      <c r="AZ183" s="922">
        <v>32.39</v>
      </c>
      <c r="BA183" s="922">
        <v>0.2</v>
      </c>
      <c r="BB183" s="922">
        <v>6.21</v>
      </c>
      <c r="BC183" s="922">
        <v>15.010000000000002</v>
      </c>
      <c r="BE183" s="664">
        <v>1996</v>
      </c>
      <c r="BF183" s="946" t="e">
        <f>#VALUE!</f>
        <v>#VALUE!</v>
      </c>
      <c r="BG183" s="931">
        <v>1.0999999999999999</v>
      </c>
    </row>
    <row r="184" spans="1:59" ht="11.25" customHeight="1" x14ac:dyDescent="0.2">
      <c r="A184" s="537" t="s">
        <v>1618</v>
      </c>
      <c r="B184" s="925" t="s">
        <v>1619</v>
      </c>
      <c r="C184" s="988" t="s">
        <v>4353</v>
      </c>
      <c r="D184" s="988" t="s">
        <v>4354</v>
      </c>
      <c r="E184" s="792">
        <v>10</v>
      </c>
      <c r="F184" s="526">
        <v>346</v>
      </c>
      <c r="G184" s="526" t="s">
        <v>106</v>
      </c>
      <c r="H184" s="526" t="s">
        <v>106</v>
      </c>
      <c r="I184" s="924">
        <v>17.55</v>
      </c>
      <c r="J184" s="702">
        <f t="shared" si="35"/>
        <v>4.4900284900284904</v>
      </c>
      <c r="K184" s="927">
        <v>0.19700000000000001</v>
      </c>
      <c r="L184" s="639">
        <v>4</v>
      </c>
      <c r="M184" s="693">
        <f t="shared" si="36"/>
        <v>0.78800000000000003</v>
      </c>
      <c r="N184" s="921" t="s">
        <v>152</v>
      </c>
      <c r="O184" s="795">
        <v>0.19500000000000001</v>
      </c>
      <c r="P184" s="915">
        <v>43537</v>
      </c>
      <c r="Q184" s="915">
        <v>43552</v>
      </c>
      <c r="R184" s="693">
        <f t="shared" si="37"/>
        <v>1.0256410256410264</v>
      </c>
      <c r="S184" s="759">
        <f>IF(INDEX(Historical!$D$7:$D$1437,MATCH(B184,Historical!$B$7:$B$1446,0))=0,"n/a",(INDEX(Historical!$C$7:$C$1437,MATCH(B184,Historical!$B$7:$B$1446,0))/INDEX(Historical!$D$7:$D$1437,MATCH(B184,Historical!$B$7:$B$1446,0))-1)*100)</f>
        <v>4.0000000000000036</v>
      </c>
      <c r="T184" s="759">
        <f>IF(INDEX(Historical!$F$7:$F$1430,MATCH(B184,Historical!$B$7:$B$1446,0))=0,"n/a",((INDEX(Historical!$C$7:$C$1437,MATCH(B184,Historical!$B$7:$B$1446,0))/INDEX(Historical!$F$7:$F$1430,MATCH(B184,Historical!$B$7:$B$1446,0)))^(1/3)-1)*100)</f>
        <v>4.6795619671746724</v>
      </c>
      <c r="U184" s="759">
        <f>IF(INDEX(Historical!$H$7:$H$1430,MATCH(B184,Historical!$B$7:$B$1446,0))=0,"n/a",((INDEX(Historical!$C$7:$C$1437,MATCH(B184,Historical!$B$7:$B$1446,0))/INDEX(Historical!$H$7:$H$1430,MATCH(B184,Historical!$B$7:$B$1446,0)))^(1/5)-1)*100)</f>
        <v>5.387395206178347</v>
      </c>
      <c r="V184" s="759" t="str">
        <f>IF(INDEX(Historical!$O$7:$O$1430,MATCH(B184,Historical!$B$7:$B$1446,0))=0,"n/a",((INDEX(Historical!$C$7:$C$1437,MATCH(B184,Historical!$B$7:$B$1446,0))/INDEX(Historical!$O$7:$O$1430,MATCH(B184,Historical!$B$7:$B$1446,0)))^(1/10)-1)*100)</f>
        <v>n/a</v>
      </c>
      <c r="W184" s="760" t="str">
        <f t="shared" si="38"/>
        <v>n/a</v>
      </c>
      <c r="X184" s="761" t="str">
        <f t="shared" si="39"/>
        <v>n/a</v>
      </c>
      <c r="Y184" s="713"/>
      <c r="Z184" s="702">
        <f t="shared" si="40"/>
        <v>218.88888888888891</v>
      </c>
      <c r="AA184" s="935">
        <f t="shared" si="41"/>
        <v>48.750000000000007</v>
      </c>
      <c r="AB184" s="639">
        <v>12</v>
      </c>
      <c r="AC184" s="916">
        <v>0.36</v>
      </c>
      <c r="AD184" s="916">
        <v>6.11</v>
      </c>
      <c r="AE184" s="916">
        <v>6.73</v>
      </c>
      <c r="AF184" s="916">
        <v>1.7</v>
      </c>
      <c r="AG184" s="916">
        <v>3.8</v>
      </c>
      <c r="AH184" s="916">
        <v>8.4</v>
      </c>
      <c r="AI184" s="916">
        <v>11.49</v>
      </c>
      <c r="AJ184" s="916">
        <v>-7.0000000000000009</v>
      </c>
      <c r="AK184" s="916">
        <v>8</v>
      </c>
      <c r="AL184" s="928">
        <v>2000</v>
      </c>
      <c r="AM184" s="922">
        <v>1.9</v>
      </c>
      <c r="AN184" s="916">
        <v>1.25</v>
      </c>
      <c r="AO184" s="802">
        <f t="shared" si="42"/>
        <v>-38.872576303793167</v>
      </c>
      <c r="AP184" s="803">
        <f t="shared" si="43"/>
        <v>9.8774236962068365</v>
      </c>
      <c r="AQ184" s="936">
        <f t="shared" si="44"/>
        <v>91.920122273130417</v>
      </c>
      <c r="AR184" s="702">
        <f>INDEX(Historical!$C$7:$C$1437,MATCH(B184,Historical!$B$7:$B$1446,0))*IF(AH184="n/a",1.03,IF(AH184&lt;0,1.01,IF(AH184&gt;10,1.1,(1+AH184/100))))</f>
        <v>0.84552000000000005</v>
      </c>
      <c r="AS184" s="935">
        <f t="shared" si="45"/>
        <v>0.93007200000000012</v>
      </c>
      <c r="AT184" s="935">
        <f t="shared" si="50"/>
        <v>1.0044777600000001</v>
      </c>
      <c r="AU184" s="935">
        <f t="shared" si="50"/>
        <v>1.0848359808000001</v>
      </c>
      <c r="AV184" s="935">
        <f t="shared" si="50"/>
        <v>1.1716228592640001</v>
      </c>
      <c r="AW184" s="702">
        <f t="shared" si="46"/>
        <v>5.0365286000640008</v>
      </c>
      <c r="AX184" s="810">
        <f t="shared" si="47"/>
        <v>28.698168661333334</v>
      </c>
      <c r="AY184" s="991">
        <v>0.76</v>
      </c>
      <c r="AZ184" s="922">
        <v>13.669999999999998</v>
      </c>
      <c r="BA184" s="922">
        <v>-11.360000000000001</v>
      </c>
      <c r="BB184" s="922">
        <v>2.16</v>
      </c>
      <c r="BC184" s="922">
        <v>-1.54</v>
      </c>
      <c r="BE184" s="664">
        <v>2010</v>
      </c>
      <c r="BF184" s="946" t="e">
        <f>#VALUE!</f>
        <v>#VALUE!</v>
      </c>
      <c r="BG184" s="931">
        <v>1.5</v>
      </c>
    </row>
    <row r="185" spans="1:59" ht="11.25" customHeight="1" x14ac:dyDescent="0.2">
      <c r="A185" s="609" t="s">
        <v>776</v>
      </c>
      <c r="B185" s="925" t="s">
        <v>777</v>
      </c>
      <c r="C185" s="988" t="s">
        <v>112</v>
      </c>
      <c r="D185" s="988" t="s">
        <v>4356</v>
      </c>
      <c r="E185" s="792">
        <v>17</v>
      </c>
      <c r="F185" s="526">
        <v>198</v>
      </c>
      <c r="G185" s="526" t="s">
        <v>37</v>
      </c>
      <c r="H185" s="526" t="s">
        <v>106</v>
      </c>
      <c r="I185" s="924">
        <v>38.67</v>
      </c>
      <c r="J185" s="702">
        <f t="shared" si="35"/>
        <v>1.0861132660977502</v>
      </c>
      <c r="K185" s="934">
        <v>0.105</v>
      </c>
      <c r="L185" s="639">
        <v>4</v>
      </c>
      <c r="M185" s="693">
        <f t="shared" si="36"/>
        <v>0.42</v>
      </c>
      <c r="N185" s="921" t="s">
        <v>228</v>
      </c>
      <c r="O185" s="799">
        <v>9.3299999999999994E-2</v>
      </c>
      <c r="P185" s="915">
        <v>43504</v>
      </c>
      <c r="Q185" s="915">
        <v>43535</v>
      </c>
      <c r="R185" s="693">
        <f t="shared" si="37"/>
        <v>12.540192926045018</v>
      </c>
      <c r="S185" s="759">
        <f>IF(INDEX(Historical!$D$7:$D$1437,MATCH(B185,Historical!$B$7:$B$1446,0))=0,"n/a",(INDEX(Historical!$C$7:$C$1437,MATCH(B185,Historical!$B$7:$B$1446,0))/INDEX(Historical!$D$7:$D$1437,MATCH(B185,Historical!$B$7:$B$1446,0))-1)*100)</f>
        <v>21.739130434782595</v>
      </c>
      <c r="T185" s="759">
        <f>IF(INDEX(Historical!$F$7:$F$1430,MATCH(B185,Historical!$B$7:$B$1446,0))=0,"n/a",((INDEX(Historical!$C$7:$C$1437,MATCH(B185,Historical!$B$7:$B$1446,0))/INDEX(Historical!$F$7:$F$1430,MATCH(B185,Historical!$B$7:$B$1446,0)))^(1/3)-1)*100)</f>
        <v>20.507113208761506</v>
      </c>
      <c r="U185" s="759">
        <f>IF(INDEX(Historical!$H$7:$H$1430,MATCH(B185,Historical!$B$7:$B$1446,0))=0,"n/a",((INDEX(Historical!$C$7:$C$1437,MATCH(B185,Historical!$B$7:$B$1446,0))/INDEX(Historical!$H$7:$H$1430,MATCH(B185,Historical!$B$7:$B$1446,0)))^(1/5)-1)*100)</f>
        <v>18.466445254224407</v>
      </c>
      <c r="V185" s="759">
        <f>IF(INDEX(Historical!$O$7:$O$1430,MATCH(B185,Historical!$B$7:$B$1446,0))=0,"n/a",((INDEX(Historical!$C$7:$C$1437,MATCH(B185,Historical!$B$7:$B$1446,0))/INDEX(Historical!$O$7:$O$1430,MATCH(B185,Historical!$B$7:$B$1446,0)))^(1/10)-1)*100)</f>
        <v>17.461894308801895</v>
      </c>
      <c r="W185" s="760">
        <f t="shared" si="38"/>
        <v>1.0575281769353142</v>
      </c>
      <c r="X185" s="761">
        <f t="shared" si="39"/>
        <v>1.347915711987183</v>
      </c>
      <c r="Y185" s="998" t="s">
        <v>4426</v>
      </c>
      <c r="Z185" s="702">
        <f t="shared" si="40"/>
        <v>60</v>
      </c>
      <c r="AA185" s="935">
        <f t="shared" si="41"/>
        <v>55.242857142857147</v>
      </c>
      <c r="AB185" s="639">
        <v>12</v>
      </c>
      <c r="AC185" s="916">
        <v>0.7</v>
      </c>
      <c r="AD185" s="916">
        <v>6.76</v>
      </c>
      <c r="AE185" s="916">
        <v>6.88</v>
      </c>
      <c r="AF185" s="916">
        <v>17.82</v>
      </c>
      <c r="AG185" s="916">
        <v>30.599999999999998</v>
      </c>
      <c r="AH185" s="916">
        <v>22.400000000000002</v>
      </c>
      <c r="AI185" s="916">
        <v>11.29</v>
      </c>
      <c r="AJ185" s="916">
        <v>13.700000000000001</v>
      </c>
      <c r="AK185" s="916">
        <v>8.2000000000000011</v>
      </c>
      <c r="AL185" s="928">
        <v>12670</v>
      </c>
      <c r="AM185" s="922">
        <v>3.3000000000000003</v>
      </c>
      <c r="AN185" s="916">
        <v>0</v>
      </c>
      <c r="AO185" s="802">
        <f t="shared" si="42"/>
        <v>-35.690298622534989</v>
      </c>
      <c r="AP185" s="803">
        <f t="shared" si="43"/>
        <v>19.552558520322158</v>
      </c>
      <c r="AQ185" s="936">
        <f t="shared" si="44"/>
        <v>561.45553786435926</v>
      </c>
      <c r="AR185" s="702">
        <f>INDEX(Historical!$C$7:$C$1437,MATCH(B185,Historical!$B$7:$B$1446,0))*IF(AH185="n/a",1.03,IF(AH185&lt;0,1.01,IF(AH185&gt;10,1.1,(1+AH185/100))))</f>
        <v>0.41066666666666674</v>
      </c>
      <c r="AS185" s="935">
        <f t="shared" si="45"/>
        <v>0.45173333333333343</v>
      </c>
      <c r="AT185" s="935">
        <f t="shared" si="50"/>
        <v>0.48877546666666682</v>
      </c>
      <c r="AU185" s="935">
        <f t="shared" si="50"/>
        <v>0.52885505493333351</v>
      </c>
      <c r="AV185" s="935">
        <f t="shared" si="50"/>
        <v>0.57222116943786694</v>
      </c>
      <c r="AW185" s="702">
        <f t="shared" si="46"/>
        <v>2.4522516910378673</v>
      </c>
      <c r="AX185" s="810">
        <f t="shared" si="47"/>
        <v>6.3414835558258789</v>
      </c>
      <c r="AY185" s="991">
        <v>0.44</v>
      </c>
      <c r="AZ185" s="922">
        <v>20.82</v>
      </c>
      <c r="BA185" s="922">
        <v>-11.93</v>
      </c>
      <c r="BB185" s="922">
        <v>-5.5100000000000007</v>
      </c>
      <c r="BC185" s="922">
        <v>-1.29</v>
      </c>
      <c r="BE185" s="664">
        <v>2003</v>
      </c>
      <c r="BF185" s="946" t="e">
        <f>#VALUE!</f>
        <v>#VALUE!</v>
      </c>
      <c r="BG185" s="931">
        <v>19.600000000000001</v>
      </c>
    </row>
    <row r="186" spans="1:59" ht="11.25" customHeight="1" x14ac:dyDescent="0.2">
      <c r="A186" s="609" t="s">
        <v>767</v>
      </c>
      <c r="B186" s="925" t="s">
        <v>768</v>
      </c>
      <c r="C186" s="988" t="s">
        <v>112</v>
      </c>
      <c r="D186" s="988" t="s">
        <v>4356</v>
      </c>
      <c r="E186" s="792">
        <v>16</v>
      </c>
      <c r="F186" s="526">
        <v>216</v>
      </c>
      <c r="G186" s="526" t="s">
        <v>106</v>
      </c>
      <c r="H186" s="526" t="s">
        <v>106</v>
      </c>
      <c r="I186" s="924">
        <v>82.82</v>
      </c>
      <c r="J186" s="702">
        <f t="shared" si="35"/>
        <v>1.8111567254286407</v>
      </c>
      <c r="K186" s="927">
        <v>0.375</v>
      </c>
      <c r="L186" s="639">
        <v>4</v>
      </c>
      <c r="M186" s="693">
        <f t="shared" si="36"/>
        <v>1.5</v>
      </c>
      <c r="N186" s="921" t="s">
        <v>220</v>
      </c>
      <c r="O186" s="795">
        <v>0.34499999999999997</v>
      </c>
      <c r="P186" s="915">
        <v>43371</v>
      </c>
      <c r="Q186" s="915">
        <v>43388</v>
      </c>
      <c r="R186" s="693">
        <f t="shared" si="37"/>
        <v>8.6956521739130519</v>
      </c>
      <c r="S186" s="759">
        <f>IF(INDEX(Historical!$D$7:$D$1437,MATCH(B186,Historical!$B$7:$B$1446,0))=0,"n/a",(INDEX(Historical!$C$7:$C$1437,MATCH(B186,Historical!$B$7:$B$1446,0))/INDEX(Historical!$D$7:$D$1437,MATCH(B186,Historical!$B$7:$B$1446,0))-1)*100)</f>
        <v>8.045977011494255</v>
      </c>
      <c r="T186" s="759">
        <f>IF(INDEX(Historical!$F$7:$F$1430,MATCH(B186,Historical!$B$7:$B$1446,0))=0,"n/a",((INDEX(Historical!$C$7:$C$1437,MATCH(B186,Historical!$B$7:$B$1446,0))/INDEX(Historical!$F$7:$F$1430,MATCH(B186,Historical!$B$7:$B$1446,0)))^(1/3)-1)*100)</f>
        <v>7.3424294788273059</v>
      </c>
      <c r="U186" s="759">
        <f>IF(INDEX(Historical!$H$7:$H$1430,MATCH(B186,Historical!$B$7:$B$1446,0))=0,"n/a",((INDEX(Historical!$C$7:$C$1437,MATCH(B186,Historical!$B$7:$B$1446,0))/INDEX(Historical!$H$7:$H$1430,MATCH(B186,Historical!$B$7:$B$1446,0)))^(1/5)-1)*100)</f>
        <v>7.8793596395122067</v>
      </c>
      <c r="V186" s="759">
        <f>IF(INDEX(Historical!$O$7:$O$1430,MATCH(B186,Historical!$B$7:$B$1446,0))=0,"n/a",((INDEX(Historical!$C$7:$C$1437,MATCH(B186,Historical!$B$7:$B$1446,0))/INDEX(Historical!$O$7:$O$1430,MATCH(B186,Historical!$B$7:$B$1446,0)))^(1/10)-1)*100)</f>
        <v>7.2536565379585749</v>
      </c>
      <c r="W186" s="760">
        <f t="shared" si="38"/>
        <v>1.0862603706529681</v>
      </c>
      <c r="X186" s="761">
        <f t="shared" si="39"/>
        <v>0.5510041705952593</v>
      </c>
      <c r="Y186" s="925"/>
      <c r="Z186" s="702">
        <f t="shared" si="40"/>
        <v>47.468354430379748</v>
      </c>
      <c r="AA186" s="935">
        <f t="shared" si="41"/>
        <v>26.208860759493668</v>
      </c>
      <c r="AB186" s="639">
        <v>12</v>
      </c>
      <c r="AC186" s="916">
        <v>3.16</v>
      </c>
      <c r="AD186" s="916">
        <v>2.17</v>
      </c>
      <c r="AE186" s="916">
        <v>2.66</v>
      </c>
      <c r="AF186" s="916">
        <v>3.37</v>
      </c>
      <c r="AG186" s="916">
        <v>13.100000000000001</v>
      </c>
      <c r="AH186" s="916">
        <v>31.5</v>
      </c>
      <c r="AI186" s="916">
        <v>10.209999999999999</v>
      </c>
      <c r="AJ186" s="916">
        <v>14.299999999999999</v>
      </c>
      <c r="AK186" s="916">
        <v>12.1</v>
      </c>
      <c r="AL186" s="928">
        <v>26690</v>
      </c>
      <c r="AM186" s="922">
        <v>0.1</v>
      </c>
      <c r="AN186" s="916">
        <v>1.06</v>
      </c>
      <c r="AO186" s="802">
        <f t="shared" si="42"/>
        <v>-16.51834439455282</v>
      </c>
      <c r="AP186" s="803">
        <f t="shared" si="43"/>
        <v>9.6905163649408479</v>
      </c>
      <c r="AQ186" s="936">
        <f t="shared" si="44"/>
        <v>98.128870249748374</v>
      </c>
      <c r="AR186" s="702">
        <f>INDEX(Historical!$C$7:$C$1437,MATCH(B186,Historical!$B$7:$B$1446,0))*IF(AH186="n/a",1.03,IF(AH186&lt;0,1.01,IF(AH186&gt;10,1.1,(1+AH186/100))))</f>
        <v>1.5509999999999999</v>
      </c>
      <c r="AS186" s="935">
        <f t="shared" si="45"/>
        <v>1.7061000000000002</v>
      </c>
      <c r="AT186" s="935">
        <f t="shared" si="50"/>
        <v>1.8767100000000003</v>
      </c>
      <c r="AU186" s="935">
        <f t="shared" si="50"/>
        <v>2.0643810000000005</v>
      </c>
      <c r="AV186" s="935">
        <f t="shared" si="50"/>
        <v>2.2708191000000006</v>
      </c>
      <c r="AW186" s="702">
        <f t="shared" si="46"/>
        <v>9.469010100000002</v>
      </c>
      <c r="AX186" s="810">
        <f t="shared" si="47"/>
        <v>11.433240883844485</v>
      </c>
      <c r="AY186" s="991">
        <v>0.57999999999999996</v>
      </c>
      <c r="AZ186" s="922">
        <v>29.14</v>
      </c>
      <c r="BA186" s="922">
        <v>0.51</v>
      </c>
      <c r="BB186" s="922">
        <v>4.9399999999999995</v>
      </c>
      <c r="BC186" s="922">
        <v>10.59</v>
      </c>
      <c r="BE186" s="664">
        <v>2003</v>
      </c>
      <c r="BF186" s="946" t="e">
        <f>#VALUE!</f>
        <v>#VALUE!</v>
      </c>
      <c r="BG186" s="931">
        <v>4.8</v>
      </c>
    </row>
    <row r="187" spans="1:59" ht="11.25" customHeight="1" x14ac:dyDescent="0.2">
      <c r="A187" s="609" t="s">
        <v>755</v>
      </c>
      <c r="B187" s="925" t="s">
        <v>756</v>
      </c>
      <c r="C187" s="988" t="s">
        <v>112</v>
      </c>
      <c r="D187" s="988" t="s">
        <v>4379</v>
      </c>
      <c r="E187" s="792">
        <v>15</v>
      </c>
      <c r="F187" s="526">
        <v>259</v>
      </c>
      <c r="G187" s="526" t="s">
        <v>37</v>
      </c>
      <c r="H187" s="526" t="s">
        <v>37</v>
      </c>
      <c r="I187" s="924">
        <v>177.59</v>
      </c>
      <c r="J187" s="702">
        <f t="shared" si="35"/>
        <v>2.1228672785629823</v>
      </c>
      <c r="K187" s="927">
        <v>0.9425</v>
      </c>
      <c r="L187" s="639">
        <v>4</v>
      </c>
      <c r="M187" s="693">
        <f t="shared" si="36"/>
        <v>3.77</v>
      </c>
      <c r="N187" s="921" t="s">
        <v>698</v>
      </c>
      <c r="O187" s="795">
        <v>0.86750000000000005</v>
      </c>
      <c r="P187" s="915">
        <v>43564</v>
      </c>
      <c r="Q187" s="915">
        <v>43594</v>
      </c>
      <c r="R187" s="693">
        <f t="shared" si="37"/>
        <v>8.64553314121037</v>
      </c>
      <c r="S187" s="759">
        <f>IF(INDEX(Historical!$D$7:$D$1437,MATCH(B187,Historical!$B$7:$B$1446,0))=0,"n/a",(INDEX(Historical!$C$7:$C$1437,MATCH(B187,Historical!$B$7:$B$1446,0))/INDEX(Historical!$D$7:$D$1437,MATCH(B187,Historical!$B$7:$B$1446,0))-1)*100)</f>
        <v>8.8000000000000078</v>
      </c>
      <c r="T187" s="759">
        <f>IF(INDEX(Historical!$F$7:$F$1430,MATCH(B187,Historical!$B$7:$B$1446,0))=0,"n/a",((INDEX(Historical!$C$7:$C$1437,MATCH(B187,Historical!$B$7:$B$1446,0))/INDEX(Historical!$F$7:$F$1430,MATCH(B187,Historical!$B$7:$B$1446,0)))^(1/3)-1)*100)</f>
        <v>9.1446387957900157</v>
      </c>
      <c r="U187" s="759">
        <f>IF(INDEX(Historical!$H$7:$H$1430,MATCH(B187,Historical!$B$7:$B$1446,0))=0,"n/a",((INDEX(Historical!$C$7:$C$1437,MATCH(B187,Historical!$B$7:$B$1446,0))/INDEX(Historical!$H$7:$H$1430,MATCH(B187,Historical!$B$7:$B$1446,0)))^(1/5)-1)*100)</f>
        <v>9.5993785007892249</v>
      </c>
      <c r="V187" s="759">
        <f>IF(INDEX(Historical!$O$7:$O$1430,MATCH(B187,Historical!$B$7:$B$1446,0))=0,"n/a",((INDEX(Historical!$C$7:$C$1437,MATCH(B187,Historical!$B$7:$B$1446,0))/INDEX(Historical!$O$7:$O$1430,MATCH(B187,Historical!$B$7:$B$1446,0)))^(1/10)-1)*100)</f>
        <v>11.997023250735438</v>
      </c>
      <c r="W187" s="760">
        <f t="shared" si="38"/>
        <v>0.80014669473952771</v>
      </c>
      <c r="X187" s="761">
        <f t="shared" si="39"/>
        <v>0.85708736614189496</v>
      </c>
      <c r="Y187" s="925"/>
      <c r="Z187" s="702">
        <f t="shared" si="40"/>
        <v>37.142857142857146</v>
      </c>
      <c r="AA187" s="935">
        <f t="shared" si="41"/>
        <v>17.49655172413793</v>
      </c>
      <c r="AB187" s="639">
        <v>12</v>
      </c>
      <c r="AC187" s="916">
        <v>10.15</v>
      </c>
      <c r="AD187" s="916">
        <v>1.3</v>
      </c>
      <c r="AE187" s="916">
        <v>1.84</v>
      </c>
      <c r="AF187" s="916">
        <v>4.28</v>
      </c>
      <c r="AG187" s="916">
        <v>27.1</v>
      </c>
      <c r="AH187" s="916">
        <v>34.799999999999997</v>
      </c>
      <c r="AI187" s="916">
        <v>12.770000000000001</v>
      </c>
      <c r="AJ187" s="916">
        <v>11.200000000000001</v>
      </c>
      <c r="AK187" s="916">
        <v>13.450000000000001</v>
      </c>
      <c r="AL187" s="928">
        <v>49750</v>
      </c>
      <c r="AM187" s="922">
        <v>0.2</v>
      </c>
      <c r="AN187" s="916">
        <v>0.43</v>
      </c>
      <c r="AO187" s="802">
        <f t="shared" si="42"/>
        <v>-5.7743059447857235</v>
      </c>
      <c r="AP187" s="803">
        <f t="shared" si="43"/>
        <v>11.722245779352207</v>
      </c>
      <c r="AQ187" s="936">
        <f t="shared" si="44"/>
        <v>82.434452617688734</v>
      </c>
      <c r="AR187" s="702">
        <f>INDEX(Historical!$C$7:$C$1437,MATCH(B187,Historical!$B$7:$B$1446,0))*IF(AH187="n/a",1.03,IF(AH187&lt;0,1.01,IF(AH187&gt;10,1.1,(1+AH187/100))))</f>
        <v>3.74</v>
      </c>
      <c r="AS187" s="935">
        <f t="shared" si="45"/>
        <v>4.1140000000000008</v>
      </c>
      <c r="AT187" s="935">
        <f t="shared" ref="AT187:AV206" si="51">IF($AK187="n/a",1.03*AS187,IF($AK187&lt;0,1.01*AS187,IF($AK187&gt;10,1.1*AS187,(1+$AK187/100)*AS187)))</f>
        <v>4.5254000000000012</v>
      </c>
      <c r="AU187" s="935">
        <f t="shared" si="51"/>
        <v>4.977940000000002</v>
      </c>
      <c r="AV187" s="935">
        <f t="shared" si="51"/>
        <v>5.4757340000000028</v>
      </c>
      <c r="AW187" s="702">
        <f t="shared" si="46"/>
        <v>22.833074000000007</v>
      </c>
      <c r="AX187" s="810">
        <f t="shared" si="47"/>
        <v>12.857184526155754</v>
      </c>
      <c r="AY187" s="991">
        <v>0.98</v>
      </c>
      <c r="AZ187" s="922">
        <v>23.1</v>
      </c>
      <c r="BA187" s="922">
        <v>-17.309999999999999</v>
      </c>
      <c r="BB187" s="922">
        <v>-2.42</v>
      </c>
      <c r="BC187" s="922">
        <v>-3.26</v>
      </c>
      <c r="BE187" s="664">
        <v>2005</v>
      </c>
      <c r="BF187" s="946" t="e">
        <f>#VALUE!</f>
        <v>#VALUE!</v>
      </c>
      <c r="BG187" s="931">
        <v>9.8000000000000007</v>
      </c>
    </row>
    <row r="188" spans="1:59" ht="11.25" customHeight="1" x14ac:dyDescent="0.2">
      <c r="A188" s="537" t="s">
        <v>799</v>
      </c>
      <c r="B188" s="925" t="s">
        <v>800</v>
      </c>
      <c r="C188" s="988" t="s">
        <v>108</v>
      </c>
      <c r="D188" s="988" t="s">
        <v>4373</v>
      </c>
      <c r="E188" s="792">
        <v>24</v>
      </c>
      <c r="F188" s="526">
        <v>136</v>
      </c>
      <c r="G188" s="526" t="s">
        <v>37</v>
      </c>
      <c r="H188" s="526" t="s">
        <v>106</v>
      </c>
      <c r="I188" s="916">
        <v>35.130000000000003</v>
      </c>
      <c r="J188" s="702">
        <f t="shared" si="35"/>
        <v>3.4158838599487615</v>
      </c>
      <c r="K188" s="933">
        <v>0.3</v>
      </c>
      <c r="L188" s="639">
        <v>4</v>
      </c>
      <c r="M188" s="693">
        <f t="shared" si="36"/>
        <v>1.2</v>
      </c>
      <c r="N188" s="921" t="s">
        <v>429</v>
      </c>
      <c r="O188" s="796">
        <v>0.28000000000000003</v>
      </c>
      <c r="P188" s="658">
        <v>43243</v>
      </c>
      <c r="Q188" s="658">
        <v>43258</v>
      </c>
      <c r="R188" s="693">
        <f t="shared" si="37"/>
        <v>7.1428571428571281</v>
      </c>
      <c r="S188" s="759">
        <f>IF(INDEX(Historical!$D$7:$D$1437,MATCH(B188,Historical!$B$7:$B$1446,0))=0,"n/a",(INDEX(Historical!$C$7:$C$1437,MATCH(B188,Historical!$B$7:$B$1446,0))/INDEX(Historical!$D$7:$D$1437,MATCH(B188,Historical!$B$7:$B$1446,0))-1)*100)</f>
        <v>11.412957698356841</v>
      </c>
      <c r="T188" s="759">
        <f>IF(INDEX(Historical!$F$7:$F$1430,MATCH(B188,Historical!$B$7:$B$1446,0))=0,"n/a",((INDEX(Historical!$C$7:$C$1437,MATCH(B188,Historical!$B$7:$B$1446,0))/INDEX(Historical!$F$7:$F$1430,MATCH(B188,Historical!$B$7:$B$1446,0)))^(1/3)-1)*100)</f>
        <v>12.813372500755605</v>
      </c>
      <c r="U188" s="759">
        <f>IF(INDEX(Historical!$H$7:$H$1430,MATCH(B188,Historical!$B$7:$B$1446,0))=0,"n/a",((INDEX(Historical!$C$7:$C$1437,MATCH(B188,Historical!$B$7:$B$1446,0))/INDEX(Historical!$H$7:$H$1430,MATCH(B188,Historical!$B$7:$B$1446,0)))^(1/5)-1)*100)</f>
        <v>12.08745494260306</v>
      </c>
      <c r="V188" s="759">
        <f>IF(INDEX(Historical!$O$7:$O$1430,MATCH(B188,Historical!$B$7:$B$1446,0))=0,"n/a",((INDEX(Historical!$C$7:$C$1437,MATCH(B188,Historical!$B$7:$B$1446,0))/INDEX(Historical!$O$7:$O$1430,MATCH(B188,Historical!$B$7:$B$1446,0)))^(1/10)-1)*100)</f>
        <v>13.674072956687432</v>
      </c>
      <c r="W188" s="760">
        <f t="shared" si="38"/>
        <v>0.88396887897922016</v>
      </c>
      <c r="X188" s="761">
        <f t="shared" si="39"/>
        <v>8.0583032950687059</v>
      </c>
      <c r="Y188" s="711"/>
      <c r="Z188" s="702">
        <f t="shared" si="40"/>
        <v>57.41626794258373</v>
      </c>
      <c r="AA188" s="935">
        <f t="shared" si="41"/>
        <v>16.808612440191389</v>
      </c>
      <c r="AB188" s="639">
        <v>12</v>
      </c>
      <c r="AC188" s="916">
        <v>2.09</v>
      </c>
      <c r="AD188" s="916">
        <v>8.41</v>
      </c>
      <c r="AE188" s="916">
        <v>5.0999999999999996</v>
      </c>
      <c r="AF188" s="916">
        <v>1.66</v>
      </c>
      <c r="AG188" s="916">
        <v>9.9</v>
      </c>
      <c r="AH188" s="916">
        <v>10.7</v>
      </c>
      <c r="AI188" s="916">
        <v>4.46</v>
      </c>
      <c r="AJ188" s="916">
        <v>1.5</v>
      </c>
      <c r="AK188" s="916">
        <v>2</v>
      </c>
      <c r="AL188" s="928">
        <v>1170</v>
      </c>
      <c r="AM188" s="922">
        <v>1.2</v>
      </c>
      <c r="AN188" s="916">
        <v>0.22</v>
      </c>
      <c r="AO188" s="802">
        <f t="shared" si="42"/>
        <v>-1.3052736376395675</v>
      </c>
      <c r="AP188" s="803">
        <f t="shared" si="43"/>
        <v>15.503338802551822</v>
      </c>
      <c r="AQ188" s="936">
        <f t="shared" si="44"/>
        <v>11.359870391682447</v>
      </c>
      <c r="AR188" s="702">
        <f>INDEX(Historical!$C$7:$C$1437,MATCH(B188,Historical!$B$7:$B$1446,0))*IF(AH188="n/a",1.03,IF(AH188&lt;0,1.01,IF(AH188&gt;10,1.1,(1+AH188/100))))</f>
        <v>1.32</v>
      </c>
      <c r="AS188" s="935">
        <f t="shared" si="45"/>
        <v>1.3788720000000001</v>
      </c>
      <c r="AT188" s="935">
        <f t="shared" si="51"/>
        <v>1.4064494400000001</v>
      </c>
      <c r="AU188" s="935">
        <f t="shared" si="51"/>
        <v>1.4345784288000001</v>
      </c>
      <c r="AV188" s="935">
        <f t="shared" si="51"/>
        <v>1.4632699973760002</v>
      </c>
      <c r="AW188" s="702">
        <f t="shared" si="46"/>
        <v>7.003169866176</v>
      </c>
      <c r="AX188" s="810">
        <f t="shared" si="47"/>
        <v>19.935012428625104</v>
      </c>
      <c r="AY188" s="991">
        <v>0.75</v>
      </c>
      <c r="AZ188" s="922">
        <v>20.05</v>
      </c>
      <c r="BA188" s="922">
        <v>-5.81</v>
      </c>
      <c r="BB188" s="922">
        <v>3.0300000000000002</v>
      </c>
      <c r="BC188" s="922">
        <v>3.55</v>
      </c>
      <c r="BE188" s="664">
        <v>1995</v>
      </c>
      <c r="BF188" s="946" t="e">
        <f>#VALUE!</f>
        <v>#VALUE!</v>
      </c>
      <c r="BG188" s="931">
        <v>1.2</v>
      </c>
    </row>
    <row r="189" spans="1:59" s="838" customFormat="1" ht="11.25" customHeight="1" x14ac:dyDescent="0.2">
      <c r="A189" s="697" t="s">
        <v>794</v>
      </c>
      <c r="B189" s="846" t="s">
        <v>795</v>
      </c>
      <c r="C189" s="988" t="s">
        <v>131</v>
      </c>
      <c r="D189" s="988" t="s">
        <v>4374</v>
      </c>
      <c r="E189" s="818">
        <v>20</v>
      </c>
      <c r="F189" s="526">
        <v>167</v>
      </c>
      <c r="G189" s="1171" t="s">
        <v>37</v>
      </c>
      <c r="H189" s="1171" t="s">
        <v>37</v>
      </c>
      <c r="I189" s="819">
        <v>32.119999999999997</v>
      </c>
      <c r="J189" s="820">
        <f t="shared" si="35"/>
        <v>3.5803237858032375</v>
      </c>
      <c r="K189" s="844">
        <v>0.28749999999999998</v>
      </c>
      <c r="L189" s="822">
        <v>4</v>
      </c>
      <c r="M189" s="823">
        <f t="shared" si="36"/>
        <v>1.1499999999999999</v>
      </c>
      <c r="N189" s="824" t="s">
        <v>196</v>
      </c>
      <c r="O189" s="845">
        <v>0.28000000000000003</v>
      </c>
      <c r="P189" s="826">
        <v>43441</v>
      </c>
      <c r="Q189" s="826">
        <v>43461</v>
      </c>
      <c r="R189" s="823">
        <f t="shared" si="37"/>
        <v>2.6785714285714106</v>
      </c>
      <c r="S189" s="759">
        <f>IF(INDEX(Historical!$D$7:$D$1437,MATCH(B189,Historical!$B$7:$B$1446,0))=0,"n/a",(INDEX(Historical!$C$7:$C$1437,MATCH(B189,Historical!$B$7:$B$1446,0))/INDEX(Historical!$D$7:$D$1437,MATCH(B189,Historical!$B$7:$B$1446,0))-1)*100)</f>
        <v>2.7334851936218429</v>
      </c>
      <c r="T189" s="759">
        <f>IF(INDEX(Historical!$F$7:$F$1430,MATCH(B189,Historical!$B$7:$B$1446,0))=0,"n/a",((INDEX(Historical!$C$7:$C$1437,MATCH(B189,Historical!$B$7:$B$1446,0))/INDEX(Historical!$F$7:$F$1430,MATCH(B189,Historical!$B$7:$B$1446,0)))^(1/3)-1)*100)</f>
        <v>3.9082816633449369</v>
      </c>
      <c r="U189" s="759">
        <f>IF(INDEX(Historical!$H$7:$H$1430,MATCH(B189,Historical!$B$7:$B$1446,0))=0,"n/a",((INDEX(Historical!$C$7:$C$1437,MATCH(B189,Historical!$B$7:$B$1446,0))/INDEX(Historical!$H$7:$H$1430,MATCH(B189,Historical!$B$7:$B$1446,0)))^(1/5)-1)*100)</f>
        <v>4.6103868739079124</v>
      </c>
      <c r="V189" s="759">
        <f>IF(INDEX(Historical!$O$7:$O$1430,MATCH(B189,Historical!$B$7:$B$1446,0))=0,"n/a",((INDEX(Historical!$C$7:$C$1437,MATCH(B189,Historical!$B$7:$B$1446,0))/INDEX(Historical!$O$7:$O$1430,MATCH(B189,Historical!$B$7:$B$1446,0)))^(1/10)-1)*100)</f>
        <v>7.6396505269889392</v>
      </c>
      <c r="W189" s="827">
        <f t="shared" si="38"/>
        <v>0.60348138407910024</v>
      </c>
      <c r="X189" s="828" t="str">
        <f t="shared" si="39"/>
        <v>n/a</v>
      </c>
      <c r="Y189" s="843"/>
      <c r="Z189" s="820">
        <f t="shared" si="40"/>
        <v>425.92592592592587</v>
      </c>
      <c r="AA189" s="830">
        <f t="shared" si="41"/>
        <v>118.96296296296295</v>
      </c>
      <c r="AB189" s="822">
        <v>12</v>
      </c>
      <c r="AC189" s="831">
        <v>0.27</v>
      </c>
      <c r="AD189" s="831">
        <v>20.47</v>
      </c>
      <c r="AE189" s="831">
        <v>1.79</v>
      </c>
      <c r="AF189" s="831">
        <v>2.17</v>
      </c>
      <c r="AG189" s="831">
        <v>1.4000000000000001</v>
      </c>
      <c r="AH189" s="840">
        <v>199.70000000000002</v>
      </c>
      <c r="AI189" s="840">
        <v>48.3</v>
      </c>
      <c r="AJ189" s="831">
        <v>-30.3</v>
      </c>
      <c r="AK189" s="831">
        <v>5.8999999999999995</v>
      </c>
      <c r="AL189" s="832">
        <v>2940</v>
      </c>
      <c r="AM189" s="833">
        <v>0.5</v>
      </c>
      <c r="AN189" s="831">
        <v>2.46</v>
      </c>
      <c r="AO189" s="834">
        <f t="shared" si="42"/>
        <v>-110.7722523032518</v>
      </c>
      <c r="AP189" s="835">
        <f t="shared" si="43"/>
        <v>8.1907106597111508</v>
      </c>
      <c r="AQ189" s="836">
        <f t="shared" si="44"/>
        <v>238.72284942749258</v>
      </c>
      <c r="AR189" s="702">
        <f>INDEX(Historical!$C$7:$C$1437,MATCH(B189,Historical!$B$7:$B$1446,0))*IF(AH189="n/a",1.03,IF(AH189&lt;0,1.01,IF(AH189&gt;10,1.1,(1+AH189/100))))</f>
        <v>1.2402500000000001</v>
      </c>
      <c r="AS189" s="830">
        <f t="shared" si="45"/>
        <v>1.3642750000000001</v>
      </c>
      <c r="AT189" s="830">
        <f t="shared" si="51"/>
        <v>1.4447672250000001</v>
      </c>
      <c r="AU189" s="830">
        <f t="shared" si="51"/>
        <v>1.530008491275</v>
      </c>
      <c r="AV189" s="830">
        <f t="shared" si="51"/>
        <v>1.620278992260225</v>
      </c>
      <c r="AW189" s="820">
        <f t="shared" si="46"/>
        <v>7.1995797085352251</v>
      </c>
      <c r="AX189" s="837">
        <f t="shared" si="47"/>
        <v>22.414631720221749</v>
      </c>
      <c r="AY189" s="992">
        <v>0.8</v>
      </c>
      <c r="AZ189" s="833">
        <v>23.25</v>
      </c>
      <c r="BA189" s="833">
        <v>-12.53</v>
      </c>
      <c r="BB189" s="833">
        <v>2.65</v>
      </c>
      <c r="BC189" s="833">
        <v>0.83</v>
      </c>
      <c r="BD189" s="961"/>
      <c r="BE189" s="664">
        <v>2000</v>
      </c>
      <c r="BF189" s="946" t="e">
        <f>#VALUE!</f>
        <v>#VALUE!</v>
      </c>
      <c r="BG189" s="893">
        <v>0.3</v>
      </c>
    </row>
    <row r="190" spans="1:59" ht="11.25" customHeight="1" x14ac:dyDescent="0.2">
      <c r="A190" s="537" t="s">
        <v>643</v>
      </c>
      <c r="B190" s="925" t="s">
        <v>644</v>
      </c>
      <c r="C190" s="988" t="s">
        <v>128</v>
      </c>
      <c r="D190" s="988" t="s">
        <v>4361</v>
      </c>
      <c r="E190" s="792">
        <v>21</v>
      </c>
      <c r="F190" s="526">
        <v>157</v>
      </c>
      <c r="G190" s="526" t="s">
        <v>37</v>
      </c>
      <c r="H190" s="526" t="s">
        <v>115</v>
      </c>
      <c r="I190" s="924">
        <v>122.63</v>
      </c>
      <c r="J190" s="702">
        <f t="shared" si="35"/>
        <v>2.7725678871401778</v>
      </c>
      <c r="K190" s="933">
        <v>0.85</v>
      </c>
      <c r="L190" s="639">
        <v>4</v>
      </c>
      <c r="M190" s="693">
        <f t="shared" si="36"/>
        <v>3.4</v>
      </c>
      <c r="N190" s="921" t="s">
        <v>119</v>
      </c>
      <c r="O190" s="796">
        <v>0.78</v>
      </c>
      <c r="P190" s="915">
        <v>43328</v>
      </c>
      <c r="Q190" s="915">
        <v>43347</v>
      </c>
      <c r="R190" s="693">
        <f t="shared" si="37"/>
        <v>8.9743589743589673</v>
      </c>
      <c r="S190" s="759">
        <f>IF(INDEX(Historical!$D$7:$D$1437,MATCH(B190,Historical!$B$7:$B$1446,0))=0,"n/a",(INDEX(Historical!$C$7:$C$1437,MATCH(B190,Historical!$B$7:$B$1446,0))/INDEX(Historical!$D$7:$D$1437,MATCH(B190,Historical!$B$7:$B$1446,0))-1)*100)</f>
        <v>6.5359477124182996</v>
      </c>
      <c r="T190" s="759">
        <f>IF(INDEX(Historical!$F$7:$F$1430,MATCH(B190,Historical!$B$7:$B$1446,0))=0,"n/a",((INDEX(Historical!$C$7:$C$1437,MATCH(B190,Historical!$B$7:$B$1446,0))/INDEX(Historical!$F$7:$F$1430,MATCH(B190,Historical!$B$7:$B$1446,0)))^(1/3)-1)*100)</f>
        <v>7.5570221124002579</v>
      </c>
      <c r="U190" s="759">
        <f>IF(INDEX(Historical!$H$7:$H$1430,MATCH(B190,Historical!$B$7:$B$1446,0))=0,"n/a",((INDEX(Historical!$C$7:$C$1437,MATCH(B190,Historical!$B$7:$B$1446,0))/INDEX(Historical!$H$7:$H$1430,MATCH(B190,Historical!$B$7:$B$1446,0)))^(1/5)-1)*100)</f>
        <v>8.182990844871064</v>
      </c>
      <c r="V190" s="759">
        <f>IF(INDEX(Historical!$O$7:$O$1430,MATCH(B190,Historical!$B$7:$B$1446,0))=0,"n/a",((INDEX(Historical!$C$7:$C$1437,MATCH(B190,Historical!$B$7:$B$1446,0))/INDEX(Historical!$O$7:$O$1430,MATCH(B190,Historical!$B$7:$B$1446,0)))^(1/10)-1)*100)</f>
        <v>9.9726538398028808</v>
      </c>
      <c r="W190" s="760">
        <f t="shared" si="38"/>
        <v>0.82054295439505687</v>
      </c>
      <c r="X190" s="761" t="str">
        <f t="shared" si="39"/>
        <v>n/a</v>
      </c>
      <c r="Y190" s="926"/>
      <c r="Z190" s="702">
        <f t="shared" si="40"/>
        <v>61.371841155234655</v>
      </c>
      <c r="AA190" s="935">
        <f t="shared" si="41"/>
        <v>22.13537906137184</v>
      </c>
      <c r="AB190" s="639">
        <v>4</v>
      </c>
      <c r="AC190" s="916">
        <v>5.54</v>
      </c>
      <c r="AD190" s="916">
        <v>6.53</v>
      </c>
      <c r="AE190" s="916">
        <v>1.78</v>
      </c>
      <c r="AF190" s="916">
        <v>1.73</v>
      </c>
      <c r="AG190" s="916">
        <v>7.9</v>
      </c>
      <c r="AH190" s="916">
        <v>-1.7999999999999998</v>
      </c>
      <c r="AI190" s="916">
        <v>2.69</v>
      </c>
      <c r="AJ190" s="916">
        <v>0</v>
      </c>
      <c r="AK190" s="916">
        <v>3.39</v>
      </c>
      <c r="AL190" s="928">
        <v>13770</v>
      </c>
      <c r="AM190" s="922">
        <v>1.0999999999999999</v>
      </c>
      <c r="AN190" s="916">
        <v>0.76</v>
      </c>
      <c r="AO190" s="802">
        <f t="shared" si="42"/>
        <v>-11.179820329360599</v>
      </c>
      <c r="AP190" s="803">
        <f t="shared" si="43"/>
        <v>10.955558732011241</v>
      </c>
      <c r="AQ190" s="936">
        <f t="shared" si="44"/>
        <v>30.459369198354523</v>
      </c>
      <c r="AR190" s="702">
        <f>INDEX(Historical!$C$7:$C$1437,MATCH(B190,Historical!$B$7:$B$1446,0))*IF(AH190="n/a",1.03,IF(AH190&lt;0,1.01,IF(AH190&gt;10,1.1,(1+AH190/100))))</f>
        <v>3.2925999999999997</v>
      </c>
      <c r="AS190" s="935">
        <f t="shared" si="45"/>
        <v>3.3811709399999996</v>
      </c>
      <c r="AT190" s="935">
        <f t="shared" si="51"/>
        <v>3.4957926348659996</v>
      </c>
      <c r="AU190" s="935">
        <f t="shared" si="51"/>
        <v>3.6143000051879572</v>
      </c>
      <c r="AV190" s="935">
        <f t="shared" si="51"/>
        <v>3.7368247753638291</v>
      </c>
      <c r="AW190" s="702">
        <f t="shared" si="46"/>
        <v>17.520688355417786</v>
      </c>
      <c r="AX190" s="810">
        <f t="shared" si="47"/>
        <v>14.287440557300648</v>
      </c>
      <c r="AY190" s="991">
        <v>0.56000000000000005</v>
      </c>
      <c r="AZ190" s="922">
        <v>34.29</v>
      </c>
      <c r="BA190" s="922">
        <v>-0.2</v>
      </c>
      <c r="BB190" s="922">
        <v>9.7000000000000011</v>
      </c>
      <c r="BC190" s="922">
        <v>14.330000000000002</v>
      </c>
      <c r="BE190" s="664">
        <v>1998</v>
      </c>
      <c r="BF190" s="946" t="e">
        <f>#VALUE!</f>
        <v>#VALUE!</v>
      </c>
      <c r="BG190" s="931">
        <v>3.6999999999999997</v>
      </c>
    </row>
    <row r="191" spans="1:59" ht="11.25" customHeight="1" x14ac:dyDescent="0.2">
      <c r="A191" s="609" t="s">
        <v>792</v>
      </c>
      <c r="B191" s="925" t="s">
        <v>793</v>
      </c>
      <c r="C191" s="988" t="s">
        <v>123</v>
      </c>
      <c r="D191" s="988" t="s">
        <v>4376</v>
      </c>
      <c r="E191" s="792">
        <v>16</v>
      </c>
      <c r="F191" s="526">
        <v>232</v>
      </c>
      <c r="G191" s="526" t="s">
        <v>106</v>
      </c>
      <c r="H191" s="526" t="s">
        <v>106</v>
      </c>
      <c r="I191" s="924">
        <v>29.94</v>
      </c>
      <c r="J191" s="702">
        <f t="shared" si="35"/>
        <v>1.4696058784235138</v>
      </c>
      <c r="K191" s="927">
        <v>0.11</v>
      </c>
      <c r="L191" s="639">
        <v>4</v>
      </c>
      <c r="M191" s="693">
        <f t="shared" si="36"/>
        <v>0.44</v>
      </c>
      <c r="N191" s="921" t="s">
        <v>320</v>
      </c>
      <c r="O191" s="795">
        <v>0.1</v>
      </c>
      <c r="P191" s="915">
        <v>43539</v>
      </c>
      <c r="Q191" s="915">
        <v>43553</v>
      </c>
      <c r="R191" s="693">
        <f t="shared" si="37"/>
        <v>9.9999999999999947</v>
      </c>
      <c r="S191" s="759">
        <f>IF(INDEX(Historical!$D$7:$D$1437,MATCH(B191,Historical!$B$7:$B$1446,0))=0,"n/a",(INDEX(Historical!$C$7:$C$1437,MATCH(B191,Historical!$B$7:$B$1446,0))/INDEX(Historical!$D$7:$D$1437,MATCH(B191,Historical!$B$7:$B$1446,0))-1)*100)</f>
        <v>11.111111111111116</v>
      </c>
      <c r="T191" s="759">
        <f>IF(INDEX(Historical!$F$7:$F$1430,MATCH(B191,Historical!$B$7:$B$1446,0))=0,"n/a",((INDEX(Historical!$C$7:$C$1437,MATCH(B191,Historical!$B$7:$B$1446,0))/INDEX(Historical!$F$7:$F$1430,MATCH(B191,Historical!$B$7:$B$1446,0)))^(1/3)-1)*100)</f>
        <v>7.7217345015941907</v>
      </c>
      <c r="U191" s="759">
        <f>IF(INDEX(Historical!$H$7:$H$1430,MATCH(B191,Historical!$B$7:$B$1446,0))=0,"n/a",((INDEX(Historical!$C$7:$C$1437,MATCH(B191,Historical!$B$7:$B$1446,0))/INDEX(Historical!$H$7:$H$1430,MATCH(B191,Historical!$B$7:$B$1446,0)))^(1/5)-1)*100)</f>
        <v>7.3940923785779322</v>
      </c>
      <c r="V191" s="759">
        <f>IF(INDEX(Historical!$O$7:$O$1430,MATCH(B191,Historical!$B$7:$B$1446,0))=0,"n/a",((INDEX(Historical!$C$7:$C$1437,MATCH(B191,Historical!$B$7:$B$1446,0))/INDEX(Historical!$O$7:$O$1430,MATCH(B191,Historical!$B$7:$B$1446,0)))^(1/10)-1)*100)</f>
        <v>8.9334120568810285</v>
      </c>
      <c r="W191" s="760">
        <f t="shared" si="38"/>
        <v>0.82768961416960241</v>
      </c>
      <c r="X191" s="761">
        <f t="shared" si="39"/>
        <v>1.0562989112254189</v>
      </c>
      <c r="Y191" s="713"/>
      <c r="Z191" s="702">
        <f t="shared" si="40"/>
        <v>21.890547263681594</v>
      </c>
      <c r="AA191" s="935">
        <f t="shared" si="41"/>
        <v>14.895522388059703</v>
      </c>
      <c r="AB191" s="639">
        <v>12</v>
      </c>
      <c r="AC191" s="916">
        <v>2.0099999999999998</v>
      </c>
      <c r="AD191" s="916">
        <v>1.43</v>
      </c>
      <c r="AE191" s="916">
        <v>0.73</v>
      </c>
      <c r="AF191" s="916">
        <v>3.76</v>
      </c>
      <c r="AG191" s="916">
        <v>26.8</v>
      </c>
      <c r="AH191" s="916">
        <v>41.4</v>
      </c>
      <c r="AI191" s="916">
        <v>8.2100000000000009</v>
      </c>
      <c r="AJ191" s="916">
        <v>7.0000000000000009</v>
      </c>
      <c r="AK191" s="916">
        <v>10.43</v>
      </c>
      <c r="AL191" s="928">
        <v>3270</v>
      </c>
      <c r="AM191" s="922">
        <v>13.200000000000001</v>
      </c>
      <c r="AN191" s="916">
        <v>2.62</v>
      </c>
      <c r="AO191" s="802">
        <f t="shared" si="42"/>
        <v>-6.0318241310582579</v>
      </c>
      <c r="AP191" s="803">
        <f t="shared" si="43"/>
        <v>8.8636982570014453</v>
      </c>
      <c r="AQ191" s="936">
        <f t="shared" si="44"/>
        <v>57.772218620677585</v>
      </c>
      <c r="AR191" s="702">
        <f>INDEX(Historical!$C$7:$C$1437,MATCH(B191,Historical!$B$7:$B$1446,0))*IF(AH191="n/a",1.03,IF(AH191&lt;0,1.01,IF(AH191&gt;10,1.1,(1+AH191/100))))</f>
        <v>0.44000000000000006</v>
      </c>
      <c r="AS191" s="935">
        <f t="shared" si="45"/>
        <v>0.4761240000000001</v>
      </c>
      <c r="AT191" s="935">
        <f t="shared" si="51"/>
        <v>0.5237364000000001</v>
      </c>
      <c r="AU191" s="935">
        <f t="shared" si="51"/>
        <v>0.57611004000000021</v>
      </c>
      <c r="AV191" s="935">
        <f t="shared" si="51"/>
        <v>0.63372104400000029</v>
      </c>
      <c r="AW191" s="702">
        <f t="shared" si="46"/>
        <v>2.6496914840000008</v>
      </c>
      <c r="AX191" s="810">
        <f t="shared" si="47"/>
        <v>8.8500049565798289</v>
      </c>
      <c r="AY191" s="991">
        <v>0.82</v>
      </c>
      <c r="AZ191" s="922">
        <v>34.619999999999997</v>
      </c>
      <c r="BA191" s="922">
        <v>-3.11</v>
      </c>
      <c r="BB191" s="922">
        <v>2.27</v>
      </c>
      <c r="BC191" s="922">
        <v>10.81</v>
      </c>
      <c r="BE191" s="664">
        <v>2004</v>
      </c>
      <c r="BF191" s="946" t="e">
        <f>#VALUE!</f>
        <v>#VALUE!</v>
      </c>
      <c r="BG191" s="931">
        <v>4.7</v>
      </c>
    </row>
    <row r="192" spans="1:59" ht="11.25" customHeight="1" x14ac:dyDescent="0.2">
      <c r="A192" s="537" t="s">
        <v>1689</v>
      </c>
      <c r="B192" s="925" t="s">
        <v>1690</v>
      </c>
      <c r="C192" s="988" t="s">
        <v>247</v>
      </c>
      <c r="D192" s="988" t="s">
        <v>4368</v>
      </c>
      <c r="E192" s="792">
        <v>10</v>
      </c>
      <c r="F192" s="526">
        <v>336</v>
      </c>
      <c r="G192" s="526" t="s">
        <v>106</v>
      </c>
      <c r="H192" s="526" t="s">
        <v>106</v>
      </c>
      <c r="I192" s="924">
        <v>49.97</v>
      </c>
      <c r="J192" s="702">
        <f t="shared" si="35"/>
        <v>1.8411046627976788</v>
      </c>
      <c r="K192" s="927">
        <v>0.23</v>
      </c>
      <c r="L192" s="639">
        <v>4</v>
      </c>
      <c r="M192" s="693">
        <f t="shared" si="36"/>
        <v>0.92</v>
      </c>
      <c r="N192" s="921" t="s">
        <v>119</v>
      </c>
      <c r="O192" s="795">
        <v>0.21</v>
      </c>
      <c r="P192" s="915">
        <v>43510</v>
      </c>
      <c r="Q192" s="915">
        <v>43525</v>
      </c>
      <c r="R192" s="693">
        <f t="shared" si="37"/>
        <v>9.5238095238095326</v>
      </c>
      <c r="S192" s="759">
        <f>IF(INDEX(Historical!$D$7:$D$1437,MATCH(B192,Historical!$B$7:$B$1446,0))=0,"n/a",(INDEX(Historical!$C$7:$C$1437,MATCH(B192,Historical!$B$7:$B$1446,0))/INDEX(Historical!$D$7:$D$1437,MATCH(B192,Historical!$B$7:$B$1446,0))-1)*100)</f>
        <v>10.526315789473673</v>
      </c>
      <c r="T192" s="759">
        <f>IF(INDEX(Historical!$F$7:$F$1430,MATCH(B192,Historical!$B$7:$B$1446,0))=0,"n/a",((INDEX(Historical!$C$7:$C$1437,MATCH(B192,Historical!$B$7:$B$1446,0))/INDEX(Historical!$F$7:$F$1430,MATCH(B192,Historical!$B$7:$B$1446,0)))^(1/3)-1)*100)</f>
        <v>11.868894208139679</v>
      </c>
      <c r="U192" s="759">
        <f>IF(INDEX(Historical!$H$7:$H$1430,MATCH(B192,Historical!$B$7:$B$1446,0))=0,"n/a",((INDEX(Historical!$C$7:$C$1437,MATCH(B192,Historical!$B$7:$B$1446,0))/INDEX(Historical!$H$7:$H$1430,MATCH(B192,Historical!$B$7:$B$1446,0)))^(1/5)-1)*100)</f>
        <v>13.80604263098537</v>
      </c>
      <c r="V192" s="759">
        <f>IF(INDEX(Historical!$O$7:$O$1430,MATCH(B192,Historical!$B$7:$B$1446,0))=0,"n/a",((INDEX(Historical!$C$7:$C$1437,MATCH(B192,Historical!$B$7:$B$1446,0))/INDEX(Historical!$O$7:$O$1430,MATCH(B192,Historical!$B$7:$B$1446,0)))^(1/10)-1)*100)</f>
        <v>8.842291989017026</v>
      </c>
      <c r="W192" s="760">
        <f t="shared" si="38"/>
        <v>1.5613647059081286</v>
      </c>
      <c r="X192" s="761">
        <f t="shared" si="39"/>
        <v>8.1212015476384529</v>
      </c>
      <c r="Y192" s="713"/>
      <c r="Z192" s="702">
        <f t="shared" si="40"/>
        <v>37.096774193548384</v>
      </c>
      <c r="AA192" s="935">
        <f t="shared" si="41"/>
        <v>20.149193548387096</v>
      </c>
      <c r="AB192" s="639">
        <v>12</v>
      </c>
      <c r="AC192" s="916">
        <v>2.48</v>
      </c>
      <c r="AD192" s="916">
        <v>2.88</v>
      </c>
      <c r="AE192" s="916">
        <v>1.05</v>
      </c>
      <c r="AF192" s="916">
        <v>2.4</v>
      </c>
      <c r="AG192" s="916">
        <v>9.1999999999999993</v>
      </c>
      <c r="AH192" s="916">
        <v>-5.8999999999999995</v>
      </c>
      <c r="AI192" s="916">
        <v>10.63</v>
      </c>
      <c r="AJ192" s="916">
        <v>1.7000000000000002</v>
      </c>
      <c r="AK192" s="916">
        <v>7.0000000000000009</v>
      </c>
      <c r="AL192" s="928">
        <v>1150</v>
      </c>
      <c r="AM192" s="922">
        <v>0.3</v>
      </c>
      <c r="AN192" s="916">
        <v>0.11</v>
      </c>
      <c r="AO192" s="802">
        <f t="shared" si="42"/>
        <v>-4.5020462546040463</v>
      </c>
      <c r="AP192" s="803">
        <f t="shared" si="43"/>
        <v>15.64714729378305</v>
      </c>
      <c r="AQ192" s="936">
        <f t="shared" si="44"/>
        <v>46.603114285746237</v>
      </c>
      <c r="AR192" s="702">
        <f>INDEX(Historical!$C$7:$C$1437,MATCH(B192,Historical!$B$7:$B$1446,0))*IF(AH192="n/a",1.03,IF(AH192&lt;0,1.01,IF(AH192&gt;10,1.1,(1+AH192/100))))</f>
        <v>0.84839999999999993</v>
      </c>
      <c r="AS192" s="935">
        <f t="shared" si="45"/>
        <v>0.93323999999999996</v>
      </c>
      <c r="AT192" s="935">
        <f t="shared" si="51"/>
        <v>0.99856679999999998</v>
      </c>
      <c r="AU192" s="935">
        <f t="shared" si="51"/>
        <v>1.068466476</v>
      </c>
      <c r="AV192" s="935">
        <f t="shared" si="51"/>
        <v>1.1432591293200001</v>
      </c>
      <c r="AW192" s="702">
        <f t="shared" si="46"/>
        <v>4.99193240532</v>
      </c>
      <c r="AX192" s="810">
        <f t="shared" si="47"/>
        <v>9.9898587258755249</v>
      </c>
      <c r="AY192" s="991">
        <v>1.06</v>
      </c>
      <c r="AZ192" s="922">
        <v>17.580000000000002</v>
      </c>
      <c r="BA192" s="922">
        <v>-11.62</v>
      </c>
      <c r="BB192" s="922">
        <v>-0.61</v>
      </c>
      <c r="BC192" s="922">
        <v>0.24</v>
      </c>
      <c r="BE192" s="664">
        <v>2010</v>
      </c>
      <c r="BF192" s="946" t="e">
        <f>#VALUE!</f>
        <v>#VALUE!</v>
      </c>
      <c r="BG192" s="931">
        <v>5.0999999999999996</v>
      </c>
    </row>
    <row r="193" spans="1:59" ht="11.25" customHeight="1" x14ac:dyDescent="0.2">
      <c r="A193" s="537" t="s">
        <v>796</v>
      </c>
      <c r="B193" s="925" t="s">
        <v>797</v>
      </c>
      <c r="C193" s="988" t="s">
        <v>131</v>
      </c>
      <c r="D193" s="988" t="s">
        <v>4363</v>
      </c>
      <c r="E193" s="792">
        <v>19</v>
      </c>
      <c r="F193" s="526">
        <v>176</v>
      </c>
      <c r="G193" s="526" t="s">
        <v>37</v>
      </c>
      <c r="H193" s="526" t="s">
        <v>115</v>
      </c>
      <c r="I193" s="924">
        <v>53.22</v>
      </c>
      <c r="J193" s="702">
        <f t="shared" si="35"/>
        <v>4.6599022923712887</v>
      </c>
      <c r="K193" s="927">
        <v>0.62</v>
      </c>
      <c r="L193" s="639">
        <v>4</v>
      </c>
      <c r="M193" s="693">
        <f t="shared" si="36"/>
        <v>2.48</v>
      </c>
      <c r="N193" s="921" t="s">
        <v>798</v>
      </c>
      <c r="O193" s="795">
        <v>0.6</v>
      </c>
      <c r="P193" s="915">
        <v>43602</v>
      </c>
      <c r="Q193" s="915">
        <v>43622</v>
      </c>
      <c r="R193" s="693">
        <f t="shared" si="37"/>
        <v>3.3333333333333366</v>
      </c>
      <c r="S193" s="759">
        <f>IF(INDEX(Historical!$D$7:$D$1437,MATCH(B193,Historical!$B$7:$B$1446,0))=0,"n/a",(INDEX(Historical!$C$7:$C$1437,MATCH(B193,Historical!$B$7:$B$1446,0))/INDEX(Historical!$D$7:$D$1437,MATCH(B193,Historical!$B$7:$B$1446,0))-1)*100)</f>
        <v>3.4782608695652195</v>
      </c>
      <c r="T193" s="759">
        <f>IF(INDEX(Historical!$F$7:$F$1430,MATCH(B193,Historical!$B$7:$B$1446,0))=0,"n/a",((INDEX(Historical!$C$7:$C$1437,MATCH(B193,Historical!$B$7:$B$1446,0))/INDEX(Historical!$F$7:$F$1430,MATCH(B193,Historical!$B$7:$B$1446,0)))^(1/3)-1)*100)</f>
        <v>3.4057285912321822</v>
      </c>
      <c r="U193" s="759">
        <f>IF(INDEX(Historical!$H$7:$H$1430,MATCH(B193,Historical!$B$7:$B$1446,0))=0,"n/a",((INDEX(Historical!$C$7:$C$1437,MATCH(B193,Historical!$B$7:$B$1446,0))/INDEX(Historical!$H$7:$H$1430,MATCH(B193,Historical!$B$7:$B$1446,0)))^(1/5)-1)*100)</f>
        <v>3.4113513981932631</v>
      </c>
      <c r="V193" s="759">
        <f>IF(INDEX(Historical!$O$7:$O$1430,MATCH(B193,Historical!$B$7:$B$1446,0))=0,"n/a",((INDEX(Historical!$C$7:$C$1437,MATCH(B193,Historical!$B$7:$B$1446,0))/INDEX(Historical!$O$7:$O$1430,MATCH(B193,Historical!$B$7:$B$1446,0)))^(1/10)-1)*100)</f>
        <v>3.6529174278403742</v>
      </c>
      <c r="W193" s="760">
        <f t="shared" si="38"/>
        <v>0.93387038321588167</v>
      </c>
      <c r="X193" s="761">
        <f t="shared" si="39"/>
        <v>1.2183397850690223</v>
      </c>
      <c r="Y193" s="925"/>
      <c r="Z193" s="702">
        <f t="shared" si="40"/>
        <v>115.88785046728971</v>
      </c>
      <c r="AA193" s="935">
        <f t="shared" si="41"/>
        <v>24.86915887850467</v>
      </c>
      <c r="AB193" s="639">
        <v>12</v>
      </c>
      <c r="AC193" s="916">
        <v>2.14</v>
      </c>
      <c r="AD193" s="916">
        <v>11.44</v>
      </c>
      <c r="AE193" s="916">
        <v>2.35</v>
      </c>
      <c r="AF193" s="916">
        <v>2.2200000000000002</v>
      </c>
      <c r="AG193" s="916">
        <v>9.1</v>
      </c>
      <c r="AH193" s="916">
        <v>273.60000000000002</v>
      </c>
      <c r="AI193" s="916">
        <v>3.73</v>
      </c>
      <c r="AJ193" s="916">
        <v>2.8000000000000003</v>
      </c>
      <c r="AK193" s="916">
        <v>2.17</v>
      </c>
      <c r="AL193" s="928">
        <v>55290</v>
      </c>
      <c r="AM193" s="922">
        <v>0.1</v>
      </c>
      <c r="AN193" s="916">
        <v>1.89</v>
      </c>
      <c r="AO193" s="802">
        <f t="shared" si="42"/>
        <v>-16.797905187940117</v>
      </c>
      <c r="AP193" s="803">
        <f t="shared" si="43"/>
        <v>8.0712536905645518</v>
      </c>
      <c r="AQ193" s="936">
        <f t="shared" si="44"/>
        <v>56.644725712224187</v>
      </c>
      <c r="AR193" s="702">
        <f>INDEX(Historical!$C$7:$C$1437,MATCH(B193,Historical!$B$7:$B$1446,0))*IF(AH193="n/a",1.03,IF(AH193&lt;0,1.01,IF(AH193&gt;10,1.1,(1+AH193/100))))</f>
        <v>2.6179999999999999</v>
      </c>
      <c r="AS193" s="935">
        <f t="shared" si="45"/>
        <v>2.7156514</v>
      </c>
      <c r="AT193" s="935">
        <f t="shared" si="51"/>
        <v>2.7745810353800002</v>
      </c>
      <c r="AU193" s="935">
        <f t="shared" si="51"/>
        <v>2.8347894438477463</v>
      </c>
      <c r="AV193" s="935">
        <f t="shared" si="51"/>
        <v>2.8963043747792425</v>
      </c>
      <c r="AW193" s="702">
        <f t="shared" si="46"/>
        <v>13.839326254006989</v>
      </c>
      <c r="AX193" s="810">
        <f t="shared" si="47"/>
        <v>26.003995216097316</v>
      </c>
      <c r="AY193" s="991">
        <v>0.2</v>
      </c>
      <c r="AZ193" s="922">
        <v>25.46</v>
      </c>
      <c r="BA193" s="922">
        <v>0.42</v>
      </c>
      <c r="BB193" s="922">
        <v>3.84</v>
      </c>
      <c r="BC193" s="922">
        <v>12.44</v>
      </c>
      <c r="BE193" s="664">
        <v>2001</v>
      </c>
      <c r="BF193" s="946" t="e">
        <f>#VALUE!</f>
        <v>#VALUE!</v>
      </c>
      <c r="BG193" s="931">
        <v>2</v>
      </c>
    </row>
    <row r="194" spans="1:59" ht="11.25" customHeight="1" x14ac:dyDescent="0.2">
      <c r="A194" s="537" t="s">
        <v>1658</v>
      </c>
      <c r="B194" s="925" t="s">
        <v>1659</v>
      </c>
      <c r="C194" s="988" t="s">
        <v>4353</v>
      </c>
      <c r="D194" s="988" t="s">
        <v>4354</v>
      </c>
      <c r="E194" s="792">
        <v>10</v>
      </c>
      <c r="F194" s="526">
        <v>334</v>
      </c>
      <c r="G194" s="526" t="s">
        <v>37</v>
      </c>
      <c r="H194" s="526" t="s">
        <v>115</v>
      </c>
      <c r="I194" s="924">
        <v>173.7</v>
      </c>
      <c r="J194" s="702">
        <f t="shared" si="35"/>
        <v>4.7207829591249277</v>
      </c>
      <c r="K194" s="927">
        <v>2.0499999999999998</v>
      </c>
      <c r="L194" s="639">
        <v>4</v>
      </c>
      <c r="M194" s="693">
        <f t="shared" si="36"/>
        <v>8.1999999999999993</v>
      </c>
      <c r="N194" s="921" t="s">
        <v>517</v>
      </c>
      <c r="O194" s="795">
        <v>2</v>
      </c>
      <c r="P194" s="915">
        <v>43509</v>
      </c>
      <c r="Q194" s="915">
        <v>43524</v>
      </c>
      <c r="R194" s="693">
        <f t="shared" si="37"/>
        <v>2.4999999999999911</v>
      </c>
      <c r="S194" s="759">
        <f>IF(INDEX(Historical!$D$7:$D$1437,MATCH(B194,Historical!$B$7:$B$1446,0))=0,"n/a",(INDEX(Historical!$C$7:$C$1437,MATCH(B194,Historical!$B$7:$B$1446,0))/INDEX(Historical!$D$7:$D$1437,MATCH(B194,Historical!$B$7:$B$1446,0))-1)*100)</f>
        <v>10.489510489510479</v>
      </c>
      <c r="T194" s="759">
        <f>IF(INDEX(Historical!$F$7:$F$1430,MATCH(B194,Historical!$B$7:$B$1446,0))=0,"n/a",((INDEX(Historical!$C$7:$C$1437,MATCH(B194,Historical!$B$7:$B$1446,0))/INDEX(Historical!$F$7:$F$1430,MATCH(B194,Historical!$B$7:$B$1446,0)))^(1/3)-1)*100)</f>
        <v>9.3009421644871804</v>
      </c>
      <c r="U194" s="759">
        <f>IF(INDEX(Historical!$H$7:$H$1430,MATCH(B194,Historical!$B$7:$B$1446,0))=0,"n/a",((INDEX(Historical!$C$7:$C$1437,MATCH(B194,Historical!$B$7:$B$1446,0))/INDEX(Historical!$H$7:$H$1430,MATCH(B194,Historical!$B$7:$B$1446,0)))^(1/5)-1)*100)</f>
        <v>12.562692719996482</v>
      </c>
      <c r="V194" s="759">
        <f>IF(INDEX(Historical!$O$7:$O$1430,MATCH(B194,Historical!$B$7:$B$1446,0))=0,"n/a",((INDEX(Historical!$C$7:$C$1437,MATCH(B194,Historical!$B$7:$B$1446,0))/INDEX(Historical!$O$7:$O$1430,MATCH(B194,Historical!$B$7:$B$1446,0)))^(1/10)-1)*100)</f>
        <v>8.8459519712352552</v>
      </c>
      <c r="W194" s="760">
        <f t="shared" si="38"/>
        <v>1.4201628904211898</v>
      </c>
      <c r="X194" s="761">
        <f t="shared" si="39"/>
        <v>0.75678871807207715</v>
      </c>
      <c r="Y194" s="926"/>
      <c r="Z194" s="702">
        <f t="shared" si="40"/>
        <v>104.19313850063531</v>
      </c>
      <c r="AA194" s="935">
        <f t="shared" si="41"/>
        <v>22.071156289707748</v>
      </c>
      <c r="AB194" s="639">
        <v>12</v>
      </c>
      <c r="AC194" s="916">
        <v>7.87</v>
      </c>
      <c r="AD194" s="916">
        <v>2.57</v>
      </c>
      <c r="AE194" s="916">
        <v>9.4499999999999993</v>
      </c>
      <c r="AF194" s="916">
        <v>16.510000000000002</v>
      </c>
      <c r="AG194" s="916">
        <v>72.8</v>
      </c>
      <c r="AH194" s="916">
        <v>26.1</v>
      </c>
      <c r="AI194" s="916">
        <v>5.07</v>
      </c>
      <c r="AJ194" s="916">
        <v>16.600000000000001</v>
      </c>
      <c r="AK194" s="916">
        <v>8.6</v>
      </c>
      <c r="AL194" s="928">
        <v>53440</v>
      </c>
      <c r="AM194" s="922">
        <v>0.1</v>
      </c>
      <c r="AN194" s="916">
        <v>7.16</v>
      </c>
      <c r="AO194" s="802">
        <f t="shared" si="42"/>
        <v>-4.7876806105863388</v>
      </c>
      <c r="AP194" s="803">
        <f t="shared" si="43"/>
        <v>17.283475679121409</v>
      </c>
      <c r="AQ194" s="936">
        <f t="shared" si="44"/>
        <v>302.43414387012172</v>
      </c>
      <c r="AR194" s="702">
        <f>INDEX(Historical!$C$7:$C$1437,MATCH(B194,Historical!$B$7:$B$1446,0))*IF(AH194="n/a",1.03,IF(AH194&lt;0,1.01,IF(AH194&gt;10,1.1,(1+AH194/100))))</f>
        <v>8.6900000000000013</v>
      </c>
      <c r="AS194" s="935">
        <f t="shared" si="45"/>
        <v>9.1305830000000014</v>
      </c>
      <c r="AT194" s="935">
        <f t="shared" si="51"/>
        <v>9.9158131380000025</v>
      </c>
      <c r="AU194" s="935">
        <f t="shared" si="51"/>
        <v>10.768573067868003</v>
      </c>
      <c r="AV194" s="935">
        <f t="shared" si="51"/>
        <v>11.694670351704652</v>
      </c>
      <c r="AW194" s="702">
        <f t="shared" si="46"/>
        <v>50.199639557572659</v>
      </c>
      <c r="AX194" s="810">
        <f t="shared" si="47"/>
        <v>28.9001954850735</v>
      </c>
      <c r="AY194" s="991">
        <v>0.54</v>
      </c>
      <c r="AZ194" s="922">
        <v>13.900000000000002</v>
      </c>
      <c r="BA194" s="922">
        <v>-9.2899999999999991</v>
      </c>
      <c r="BB194" s="922">
        <v>-3.29</v>
      </c>
      <c r="BC194" s="922">
        <v>-2.59</v>
      </c>
      <c r="BE194" s="664">
        <v>2010</v>
      </c>
      <c r="BF194" s="946" t="e">
        <f>#VALUE!</f>
        <v>#VALUE!</v>
      </c>
      <c r="BG194" s="931">
        <v>7.9</v>
      </c>
    </row>
    <row r="195" spans="1:59" ht="11.25" customHeight="1" x14ac:dyDescent="0.2">
      <c r="A195" s="609" t="s">
        <v>806</v>
      </c>
      <c r="B195" s="925" t="s">
        <v>807</v>
      </c>
      <c r="C195" s="988" t="s">
        <v>131</v>
      </c>
      <c r="D195" s="988" t="s">
        <v>4374</v>
      </c>
      <c r="E195" s="792">
        <v>16</v>
      </c>
      <c r="F195" s="526">
        <v>219</v>
      </c>
      <c r="G195" s="526" t="s">
        <v>37</v>
      </c>
      <c r="H195" s="526" t="s">
        <v>37</v>
      </c>
      <c r="I195" s="924">
        <v>84.19</v>
      </c>
      <c r="J195" s="702">
        <f t="shared" si="35"/>
        <v>2.8150611711604703</v>
      </c>
      <c r="K195" s="927">
        <v>0.59250000000000003</v>
      </c>
      <c r="L195" s="639">
        <v>4</v>
      </c>
      <c r="M195" s="693">
        <f t="shared" si="36"/>
        <v>2.37</v>
      </c>
      <c r="N195" s="921" t="s">
        <v>190</v>
      </c>
      <c r="O195" s="795">
        <v>0.5625</v>
      </c>
      <c r="P195" s="915">
        <v>43444</v>
      </c>
      <c r="Q195" s="915">
        <v>43468</v>
      </c>
      <c r="R195" s="693">
        <f t="shared" si="37"/>
        <v>5.3333333333333375</v>
      </c>
      <c r="S195" s="759">
        <f>IF(INDEX(Historical!$D$7:$D$1437,MATCH(B195,Historical!$B$7:$B$1446,0))=0,"n/a",(INDEX(Historical!$C$7:$C$1437,MATCH(B195,Historical!$B$7:$B$1446,0))/INDEX(Historical!$D$7:$D$1437,MATCH(B195,Historical!$B$7:$B$1446,0))-1)*100)</f>
        <v>7.1428571428571397</v>
      </c>
      <c r="T195" s="759">
        <f>IF(INDEX(Historical!$F$7:$F$1430,MATCH(B195,Historical!$B$7:$B$1446,0))=0,"n/a",((INDEX(Historical!$C$7:$C$1437,MATCH(B195,Historical!$B$7:$B$1446,0))/INDEX(Historical!$F$7:$F$1430,MATCH(B195,Historical!$B$7:$B$1446,0)))^(1/3)-1)*100)</f>
        <v>6.9354164358780723</v>
      </c>
      <c r="U195" s="759">
        <f>IF(INDEX(Historical!$H$7:$H$1430,MATCH(B195,Historical!$B$7:$B$1446,0))=0,"n/a",((INDEX(Historical!$C$7:$C$1437,MATCH(B195,Historical!$B$7:$B$1446,0))/INDEX(Historical!$H$7:$H$1430,MATCH(B195,Historical!$B$7:$B$1446,0)))^(1/5)-1)*100)</f>
        <v>5.7661557194869095</v>
      </c>
      <c r="V195" s="759">
        <f>IF(INDEX(Historical!$O$7:$O$1430,MATCH(B195,Historical!$B$7:$B$1446,0))=0,"n/a",((INDEX(Historical!$C$7:$C$1437,MATCH(B195,Historical!$B$7:$B$1446,0))/INDEX(Historical!$O$7:$O$1430,MATCH(B195,Historical!$B$7:$B$1446,0)))^(1/10)-1)*100)</f>
        <v>4.1379743992410623</v>
      </c>
      <c r="W195" s="760">
        <f t="shared" si="38"/>
        <v>1.3934730288675707</v>
      </c>
      <c r="X195" s="761">
        <f t="shared" si="39"/>
        <v>0.64068396883187884</v>
      </c>
      <c r="Y195" s="710"/>
      <c r="Z195" s="702">
        <f t="shared" si="40"/>
        <v>70.74626865671641</v>
      </c>
      <c r="AA195" s="935">
        <f t="shared" si="41"/>
        <v>25.131343283582087</v>
      </c>
      <c r="AB195" s="639">
        <v>9</v>
      </c>
      <c r="AC195" s="916">
        <v>3.35</v>
      </c>
      <c r="AD195" s="916">
        <v>10.61</v>
      </c>
      <c r="AE195" s="916">
        <v>2.13</v>
      </c>
      <c r="AF195" s="916">
        <v>1.86</v>
      </c>
      <c r="AG195" s="916">
        <v>7.3</v>
      </c>
      <c r="AH195" s="916">
        <v>-9.1999999999999993</v>
      </c>
      <c r="AI195" s="916">
        <v>3.92</v>
      </c>
      <c r="AJ195" s="916">
        <v>9</v>
      </c>
      <c r="AK195" s="916">
        <v>2.37</v>
      </c>
      <c r="AL195" s="928">
        <v>4260</v>
      </c>
      <c r="AM195" s="922">
        <v>0.70000000000000007</v>
      </c>
      <c r="AN195" s="916">
        <v>1.22</v>
      </c>
      <c r="AO195" s="802">
        <f t="shared" si="42"/>
        <v>-16.550126392934708</v>
      </c>
      <c r="AP195" s="803">
        <f t="shared" si="43"/>
        <v>8.5812168906473794</v>
      </c>
      <c r="AQ195" s="936">
        <f t="shared" si="44"/>
        <v>44.136198718762287</v>
      </c>
      <c r="AR195" s="702">
        <f>INDEX(Historical!$C$7:$C$1437,MATCH(B195,Historical!$B$7:$B$1446,0))*IF(AH195="n/a",1.03,IF(AH195&lt;0,1.01,IF(AH195&gt;10,1.1,(1+AH195/100))))</f>
        <v>2.2725</v>
      </c>
      <c r="AS195" s="935">
        <f t="shared" si="45"/>
        <v>2.3615819999999998</v>
      </c>
      <c r="AT195" s="935">
        <f t="shared" si="51"/>
        <v>2.4175514934</v>
      </c>
      <c r="AU195" s="935">
        <f t="shared" si="51"/>
        <v>2.47484746379358</v>
      </c>
      <c r="AV195" s="935">
        <f t="shared" si="51"/>
        <v>2.5335013486854878</v>
      </c>
      <c r="AW195" s="702">
        <f t="shared" si="46"/>
        <v>12.059982305879068</v>
      </c>
      <c r="AX195" s="810">
        <f t="shared" si="47"/>
        <v>14.324720638887122</v>
      </c>
      <c r="AY195" s="991">
        <v>0.25</v>
      </c>
      <c r="AZ195" s="922">
        <v>29.62</v>
      </c>
      <c r="BA195" s="922">
        <v>1.03</v>
      </c>
      <c r="BB195" s="922">
        <v>4.42</v>
      </c>
      <c r="BC195" s="922">
        <v>10.01</v>
      </c>
      <c r="BE195" s="664">
        <v>2004</v>
      </c>
      <c r="BF195" s="946" t="e">
        <f>#VALUE!</f>
        <v>#VALUE!</v>
      </c>
      <c r="BG195" s="931">
        <v>2.4</v>
      </c>
    </row>
    <row r="196" spans="1:59" ht="11.25" customHeight="1" x14ac:dyDescent="0.2">
      <c r="A196" s="609" t="s">
        <v>786</v>
      </c>
      <c r="B196" s="925" t="s">
        <v>787</v>
      </c>
      <c r="C196" s="988" t="s">
        <v>131</v>
      </c>
      <c r="D196" s="988" t="s">
        <v>4362</v>
      </c>
      <c r="E196" s="792">
        <v>16</v>
      </c>
      <c r="F196" s="526">
        <v>234</v>
      </c>
      <c r="G196" s="526" t="s">
        <v>37</v>
      </c>
      <c r="H196" s="526" t="s">
        <v>37</v>
      </c>
      <c r="I196" s="924">
        <v>127.95</v>
      </c>
      <c r="J196" s="702">
        <f t="shared" si="35"/>
        <v>3.0246189917936697</v>
      </c>
      <c r="K196" s="927">
        <v>0.96750000000000003</v>
      </c>
      <c r="L196" s="639">
        <v>4</v>
      </c>
      <c r="M196" s="693">
        <f t="shared" si="36"/>
        <v>3.87</v>
      </c>
      <c r="N196" s="921" t="s">
        <v>493</v>
      </c>
      <c r="O196" s="795">
        <v>0.89500000000000002</v>
      </c>
      <c r="P196" s="915">
        <v>43545</v>
      </c>
      <c r="Q196" s="915">
        <v>43570</v>
      </c>
      <c r="R196" s="693">
        <f t="shared" si="37"/>
        <v>8.100558659217878</v>
      </c>
      <c r="S196" s="759">
        <f>IF(INDEX(Historical!$D$7:$D$1437,MATCH(B196,Historical!$B$7:$B$1446,0))=0,"n/a",(INDEX(Historical!$C$7:$C$1437,MATCH(B196,Historical!$B$7:$B$1446,0))/INDEX(Historical!$D$7:$D$1437,MATCH(B196,Historical!$B$7:$B$1446,0))-1)*100)</f>
        <v>8.8440651667959678</v>
      </c>
      <c r="T196" s="759">
        <f>IF(INDEX(Historical!$F$7:$F$1430,MATCH(B196,Historical!$B$7:$B$1446,0))=0,"n/a",((INDEX(Historical!$C$7:$C$1437,MATCH(B196,Historical!$B$7:$B$1446,0))/INDEX(Historical!$F$7:$F$1430,MATCH(B196,Historical!$B$7:$B$1446,0)))^(1/3)-1)*100)</f>
        <v>8.316894284016719</v>
      </c>
      <c r="U196" s="759">
        <f>IF(INDEX(Historical!$H$7:$H$1430,MATCH(B196,Historical!$B$7:$B$1446,0))=0,"n/a",((INDEX(Historical!$C$7:$C$1437,MATCH(B196,Historical!$B$7:$B$1446,0))/INDEX(Historical!$H$7:$H$1430,MATCH(B196,Historical!$B$7:$B$1446,0)))^(1/5)-1)*100)</f>
        <v>7.0926503045621203</v>
      </c>
      <c r="V196" s="759">
        <f>IF(INDEX(Historical!$O$7:$O$1430,MATCH(B196,Historical!$B$7:$B$1446,0))=0,"n/a",((INDEX(Historical!$C$7:$C$1437,MATCH(B196,Historical!$B$7:$B$1446,0))/INDEX(Historical!$O$7:$O$1430,MATCH(B196,Historical!$B$7:$B$1446,0)))^(1/10)-1)*100)</f>
        <v>10.183002778617013</v>
      </c>
      <c r="W196" s="760">
        <f t="shared" si="38"/>
        <v>0.69651854750111308</v>
      </c>
      <c r="X196" s="761" t="str">
        <f t="shared" si="39"/>
        <v>n/a</v>
      </c>
      <c r="Y196" s="925"/>
      <c r="Z196" s="702">
        <f t="shared" si="40"/>
        <v>115.5223880597015</v>
      </c>
      <c r="AA196" s="935">
        <f t="shared" si="41"/>
        <v>38.194029850746269</v>
      </c>
      <c r="AB196" s="639">
        <v>12</v>
      </c>
      <c r="AC196" s="916">
        <v>3.35</v>
      </c>
      <c r="AD196" s="916">
        <v>4.78</v>
      </c>
      <c r="AE196" s="916">
        <v>3.01</v>
      </c>
      <c r="AF196" s="916">
        <v>2.36</v>
      </c>
      <c r="AG196" s="916">
        <v>6.4</v>
      </c>
      <c r="AH196" s="916">
        <v>-23.3</v>
      </c>
      <c r="AI196" s="916">
        <v>18.21</v>
      </c>
      <c r="AJ196" s="916">
        <v>-3.1</v>
      </c>
      <c r="AK196" s="916">
        <v>8</v>
      </c>
      <c r="AL196" s="928">
        <v>35110</v>
      </c>
      <c r="AM196" s="922">
        <v>0.2</v>
      </c>
      <c r="AN196" s="916">
        <v>1.7</v>
      </c>
      <c r="AO196" s="802">
        <f t="shared" si="42"/>
        <v>-28.076760554390479</v>
      </c>
      <c r="AP196" s="803">
        <f t="shared" si="43"/>
        <v>10.11726929635579</v>
      </c>
      <c r="AQ196" s="936">
        <f t="shared" si="44"/>
        <v>100.15317517426072</v>
      </c>
      <c r="AR196" s="702">
        <f>INDEX(Historical!$C$7:$C$1437,MATCH(B196,Historical!$B$7:$B$1446,0))*IF(AH196="n/a",1.03,IF(AH196&lt;0,1.01,IF(AH196&gt;10,1.1,(1+AH196/100))))</f>
        <v>3.5425749999999998</v>
      </c>
      <c r="AS196" s="935">
        <f t="shared" si="45"/>
        <v>3.8968324999999999</v>
      </c>
      <c r="AT196" s="935">
        <f t="shared" si="51"/>
        <v>4.2085791000000006</v>
      </c>
      <c r="AU196" s="935">
        <f t="shared" si="51"/>
        <v>4.5452654280000013</v>
      </c>
      <c r="AV196" s="935">
        <f t="shared" si="51"/>
        <v>4.9088866622400014</v>
      </c>
      <c r="AW196" s="702">
        <f t="shared" si="46"/>
        <v>21.10213869024</v>
      </c>
      <c r="AX196" s="810">
        <f t="shared" si="47"/>
        <v>16.492488229964831</v>
      </c>
      <c r="AY196" s="991">
        <v>0.55000000000000004</v>
      </c>
      <c r="AZ196" s="922">
        <v>27.33</v>
      </c>
      <c r="BA196" s="922">
        <v>-1.58</v>
      </c>
      <c r="BB196" s="922">
        <v>3.02</v>
      </c>
      <c r="BC196" s="922">
        <v>9.39</v>
      </c>
      <c r="BE196" s="664">
        <v>2004</v>
      </c>
      <c r="BF196" s="946" t="e">
        <f>#VALUE!</f>
        <v>#VALUE!</v>
      </c>
      <c r="BG196" s="931">
        <v>1.5</v>
      </c>
    </row>
    <row r="197" spans="1:59" ht="11.25" customHeight="1" x14ac:dyDescent="0.2">
      <c r="A197" s="609" t="s">
        <v>808</v>
      </c>
      <c r="B197" s="925" t="s">
        <v>809</v>
      </c>
      <c r="C197" s="988" t="s">
        <v>154</v>
      </c>
      <c r="D197" s="988" t="s">
        <v>4358</v>
      </c>
      <c r="E197" s="792">
        <v>14</v>
      </c>
      <c r="F197" s="526">
        <v>271</v>
      </c>
      <c r="G197" s="526" t="s">
        <v>106</v>
      </c>
      <c r="H197" s="526" t="s">
        <v>106</v>
      </c>
      <c r="I197" s="924">
        <v>130.97999999999999</v>
      </c>
      <c r="J197" s="702">
        <f t="shared" si="35"/>
        <v>1.0383264620552759</v>
      </c>
      <c r="K197" s="927">
        <v>0.34</v>
      </c>
      <c r="L197" s="639">
        <v>4</v>
      </c>
      <c r="M197" s="693">
        <f t="shared" si="36"/>
        <v>1.36</v>
      </c>
      <c r="N197" s="921" t="s">
        <v>289</v>
      </c>
      <c r="O197" s="795">
        <v>0.31</v>
      </c>
      <c r="P197" s="915">
        <v>43340</v>
      </c>
      <c r="Q197" s="915">
        <v>43370</v>
      </c>
      <c r="R197" s="693">
        <f t="shared" si="37"/>
        <v>9.6774193548387171</v>
      </c>
      <c r="S197" s="759">
        <f>IF(INDEX(Historical!$D$7:$D$1437,MATCH(B197,Historical!$B$7:$B$1446,0))=0,"n/a",(INDEX(Historical!$C$7:$C$1437,MATCH(B197,Historical!$B$7:$B$1446,0))/INDEX(Historical!$D$7:$D$1437,MATCH(B197,Historical!$B$7:$B$1446,0))-1)*100)</f>
        <v>10.169491525423723</v>
      </c>
      <c r="T197" s="759">
        <f>IF(INDEX(Historical!$F$7:$F$1430,MATCH(B197,Historical!$B$7:$B$1446,0))=0,"n/a",((INDEX(Historical!$C$7:$C$1437,MATCH(B197,Historical!$B$7:$B$1446,0))/INDEX(Historical!$F$7:$F$1430,MATCH(B197,Historical!$B$7:$B$1446,0)))^(1/3)-1)*100)</f>
        <v>10.63453285514775</v>
      </c>
      <c r="U197" s="759">
        <f>IF(INDEX(Historical!$H$7:$H$1430,MATCH(B197,Historical!$B$7:$B$1446,0))=0,"n/a",((INDEX(Historical!$C$7:$C$1437,MATCH(B197,Historical!$B$7:$B$1446,0))/INDEX(Historical!$H$7:$H$1430,MATCH(B197,Historical!$B$7:$B$1446,0)))^(1/5)-1)*100)</f>
        <v>10.197228772148016</v>
      </c>
      <c r="V197" s="759">
        <f>IF(INDEX(Historical!$O$7:$O$1430,MATCH(B197,Historical!$B$7:$B$1446,0))=0,"n/a",((INDEX(Historical!$C$7:$C$1437,MATCH(B197,Historical!$B$7:$B$1446,0))/INDEX(Historical!$O$7:$O$1430,MATCH(B197,Historical!$B$7:$B$1446,0)))^(1/10)-1)*100)</f>
        <v>16.594625575094412</v>
      </c>
      <c r="W197" s="760">
        <f t="shared" si="38"/>
        <v>0.614489837447869</v>
      </c>
      <c r="X197" s="761">
        <f t="shared" si="39"/>
        <v>3.2894286361767793</v>
      </c>
      <c r="Y197" s="925" t="s">
        <v>810</v>
      </c>
      <c r="Z197" s="702">
        <f t="shared" si="40"/>
        <v>42.236024844720497</v>
      </c>
      <c r="AA197" s="935">
        <f t="shared" si="41"/>
        <v>40.677018633540364</v>
      </c>
      <c r="AB197" s="639">
        <v>3</v>
      </c>
      <c r="AC197" s="916">
        <v>3.22</v>
      </c>
      <c r="AD197" s="916">
        <v>4.0599999999999996</v>
      </c>
      <c r="AE197" s="916">
        <v>4.0199999999999996</v>
      </c>
      <c r="AF197" s="916">
        <v>3.57</v>
      </c>
      <c r="AG197" s="916">
        <v>8.6</v>
      </c>
      <c r="AH197" s="916">
        <v>148.5</v>
      </c>
      <c r="AI197" s="916">
        <v>10.79</v>
      </c>
      <c r="AJ197" s="916">
        <v>3.1</v>
      </c>
      <c r="AK197" s="916">
        <v>10</v>
      </c>
      <c r="AL197" s="928">
        <v>10980</v>
      </c>
      <c r="AM197" s="922">
        <v>0.4</v>
      </c>
      <c r="AN197" s="916">
        <v>0.4</v>
      </c>
      <c r="AO197" s="802">
        <f t="shared" si="42"/>
        <v>-29.441463399337074</v>
      </c>
      <c r="AP197" s="803">
        <f t="shared" si="43"/>
        <v>11.235555234203291</v>
      </c>
      <c r="AQ197" s="936">
        <f t="shared" si="44"/>
        <v>154.04895112008904</v>
      </c>
      <c r="AR197" s="702">
        <f>INDEX(Historical!$C$7:$C$1437,MATCH(B197,Historical!$B$7:$B$1446,0))*IF(AH197="n/a",1.03,IF(AH197&lt;0,1.01,IF(AH197&gt;10,1.1,(1+AH197/100))))</f>
        <v>1.4300000000000002</v>
      </c>
      <c r="AS197" s="935">
        <f t="shared" si="45"/>
        <v>1.5730000000000004</v>
      </c>
      <c r="AT197" s="935">
        <f t="shared" si="51"/>
        <v>1.7303000000000006</v>
      </c>
      <c r="AU197" s="935">
        <f t="shared" si="51"/>
        <v>1.9033300000000009</v>
      </c>
      <c r="AV197" s="935">
        <f t="shared" si="51"/>
        <v>2.0936630000000012</v>
      </c>
      <c r="AW197" s="702">
        <f t="shared" si="46"/>
        <v>8.7302930000000032</v>
      </c>
      <c r="AX197" s="810">
        <f t="shared" si="47"/>
        <v>6.6653634142617229</v>
      </c>
      <c r="AY197" s="991">
        <v>1.05</v>
      </c>
      <c r="AZ197" s="922">
        <v>40.089999999999996</v>
      </c>
      <c r="BA197" s="922">
        <v>0.1</v>
      </c>
      <c r="BB197" s="922">
        <v>5.55</v>
      </c>
      <c r="BC197" s="922">
        <v>13.36</v>
      </c>
      <c r="BE197" s="664">
        <v>2005</v>
      </c>
      <c r="BF197" s="946" t="e">
        <f>#VALUE!</f>
        <v>#VALUE!</v>
      </c>
      <c r="BG197" s="931">
        <v>5.3</v>
      </c>
    </row>
    <row r="198" spans="1:59" ht="11.25" customHeight="1" x14ac:dyDescent="0.2">
      <c r="A198" s="609" t="s">
        <v>801</v>
      </c>
      <c r="B198" s="925" t="s">
        <v>802</v>
      </c>
      <c r="C198" s="988" t="s">
        <v>131</v>
      </c>
      <c r="D198" s="988" t="s">
        <v>4374</v>
      </c>
      <c r="E198" s="792">
        <v>13</v>
      </c>
      <c r="F198" s="526">
        <v>294</v>
      </c>
      <c r="G198" s="526" t="s">
        <v>37</v>
      </c>
      <c r="H198" s="526" t="s">
        <v>37</v>
      </c>
      <c r="I198" s="924">
        <v>83.19</v>
      </c>
      <c r="J198" s="702">
        <f t="shared" si="35"/>
        <v>2.6205072725087151</v>
      </c>
      <c r="K198" s="927">
        <v>0.54500000000000004</v>
      </c>
      <c r="L198" s="639">
        <v>4</v>
      </c>
      <c r="M198" s="693">
        <f t="shared" si="36"/>
        <v>2.1800000000000002</v>
      </c>
      <c r="N198" s="921" t="s">
        <v>119</v>
      </c>
      <c r="O198" s="795">
        <v>0.52</v>
      </c>
      <c r="P198" s="915">
        <v>43599</v>
      </c>
      <c r="Q198" s="915">
        <v>43619</v>
      </c>
      <c r="R198" s="693">
        <f t="shared" si="37"/>
        <v>4.8076923076923119</v>
      </c>
      <c r="S198" s="759">
        <f>IF(INDEX(Historical!$D$7:$D$1437,MATCH(B198,Historical!$B$7:$B$1446,0))=0,"n/a",(INDEX(Historical!$C$7:$C$1437,MATCH(B198,Historical!$B$7:$B$1446,0))/INDEX(Historical!$D$7:$D$1437,MATCH(B198,Historical!$B$7:$B$1446,0))-1)*100)</f>
        <v>6.2015503875969102</v>
      </c>
      <c r="T198" s="759">
        <f>IF(INDEX(Historical!$F$7:$F$1430,MATCH(B198,Historical!$B$7:$B$1446,0))=0,"n/a",((INDEX(Historical!$C$7:$C$1437,MATCH(B198,Historical!$B$7:$B$1446,0))/INDEX(Historical!$F$7:$F$1430,MATCH(B198,Historical!$B$7:$B$1446,0)))^(1/3)-1)*100)</f>
        <v>9.1569970989422433</v>
      </c>
      <c r="U198" s="759">
        <f>IF(INDEX(Historical!$H$7:$H$1430,MATCH(B198,Historical!$B$7:$B$1446,0))=0,"n/a",((INDEX(Historical!$C$7:$C$1437,MATCH(B198,Historical!$B$7:$B$1446,0))/INDEX(Historical!$H$7:$H$1430,MATCH(B198,Historical!$B$7:$B$1446,0)))^(1/5)-1)*100)</f>
        <v>9.8453658643332673</v>
      </c>
      <c r="V198" s="759">
        <f>IF(INDEX(Historical!$O$7:$O$1430,MATCH(B198,Historical!$B$7:$B$1446,0))=0,"n/a",((INDEX(Historical!$C$7:$C$1437,MATCH(B198,Historical!$B$7:$B$1446,0))/INDEX(Historical!$O$7:$O$1430,MATCH(B198,Historical!$B$7:$B$1446,0)))^(1/10)-1)*100)</f>
        <v>8.7281959014441579</v>
      </c>
      <c r="W198" s="760">
        <f t="shared" si="38"/>
        <v>1.1279955188338822</v>
      </c>
      <c r="X198" s="761">
        <f t="shared" si="39"/>
        <v>5.4696477024073715</v>
      </c>
      <c r="Y198" s="716"/>
      <c r="Z198" s="702">
        <f t="shared" si="40"/>
        <v>64.306784660766965</v>
      </c>
      <c r="AA198" s="935">
        <f t="shared" si="41"/>
        <v>24.539823008849556</v>
      </c>
      <c r="AB198" s="639">
        <v>12</v>
      </c>
      <c r="AC198" s="916">
        <v>3.39</v>
      </c>
      <c r="AD198" s="916">
        <v>3.89</v>
      </c>
      <c r="AE198" s="916">
        <v>1.54</v>
      </c>
      <c r="AF198" s="916">
        <v>1.88</v>
      </c>
      <c r="AG198" s="916">
        <v>9.1</v>
      </c>
      <c r="AH198" s="916">
        <v>-10.199999999999999</v>
      </c>
      <c r="AI198" s="916">
        <v>7.88</v>
      </c>
      <c r="AJ198" s="916">
        <v>1.7999999999999998</v>
      </c>
      <c r="AK198" s="916">
        <v>6.3</v>
      </c>
      <c r="AL198" s="928">
        <v>4420</v>
      </c>
      <c r="AM198" s="922">
        <v>0.8</v>
      </c>
      <c r="AN198" s="916">
        <v>1.02</v>
      </c>
      <c r="AO198" s="802">
        <f t="shared" si="42"/>
        <v>-12.073949872007574</v>
      </c>
      <c r="AP198" s="803">
        <f t="shared" si="43"/>
        <v>12.465873136841982</v>
      </c>
      <c r="AQ198" s="936">
        <f t="shared" si="44"/>
        <v>43.193524460410913</v>
      </c>
      <c r="AR198" s="702">
        <f>INDEX(Historical!$C$7:$C$1437,MATCH(B198,Historical!$B$7:$B$1446,0))*IF(AH198="n/a",1.03,IF(AH198&lt;0,1.01,IF(AH198&gt;10,1.1,(1+AH198/100))))</f>
        <v>2.0755500000000002</v>
      </c>
      <c r="AS198" s="935">
        <f t="shared" si="45"/>
        <v>2.2391033400000002</v>
      </c>
      <c r="AT198" s="935">
        <f t="shared" si="51"/>
        <v>2.3801668504200002</v>
      </c>
      <c r="AU198" s="935">
        <f t="shared" si="51"/>
        <v>2.5301173619964601</v>
      </c>
      <c r="AV198" s="935">
        <f t="shared" si="51"/>
        <v>2.6895147558022368</v>
      </c>
      <c r="AW198" s="702">
        <f t="shared" si="46"/>
        <v>11.914452308218696</v>
      </c>
      <c r="AX198" s="810">
        <f t="shared" si="47"/>
        <v>14.32197656956208</v>
      </c>
      <c r="AY198" s="991">
        <v>0.36</v>
      </c>
      <c r="AZ198" s="922">
        <v>18.27</v>
      </c>
      <c r="BA198" s="922">
        <v>-3.2300000000000004</v>
      </c>
      <c r="BB198" s="922">
        <v>0.57000000000000006</v>
      </c>
      <c r="BC198" s="922">
        <v>3.88</v>
      </c>
      <c r="BE198" s="664">
        <v>2007</v>
      </c>
      <c r="BF198" s="946" t="e">
        <f>#VALUE!</f>
        <v>#VALUE!</v>
      </c>
      <c r="BG198" s="931">
        <v>2.7</v>
      </c>
    </row>
    <row r="199" spans="1:59" s="838" customFormat="1" ht="11.25" customHeight="1" x14ac:dyDescent="0.2">
      <c r="A199" s="817" t="s">
        <v>788</v>
      </c>
      <c r="B199" s="846" t="s">
        <v>789</v>
      </c>
      <c r="C199" s="988" t="s">
        <v>123</v>
      </c>
      <c r="D199" s="988" t="s">
        <v>4205</v>
      </c>
      <c r="E199" s="818">
        <v>13</v>
      </c>
      <c r="F199" s="526">
        <v>291</v>
      </c>
      <c r="G199" s="1171" t="s">
        <v>37</v>
      </c>
      <c r="H199" s="1171" t="s">
        <v>37</v>
      </c>
      <c r="I199" s="819">
        <v>70.12</v>
      </c>
      <c r="J199" s="820">
        <f t="shared" ref="J199:J232" si="52">(M199/I199)*100</f>
        <v>2.0536223616657159</v>
      </c>
      <c r="K199" s="821">
        <v>0.36</v>
      </c>
      <c r="L199" s="822">
        <v>4</v>
      </c>
      <c r="M199" s="823">
        <f t="shared" ref="M199:M232" si="53">K199*L199</f>
        <v>1.44</v>
      </c>
      <c r="N199" s="824" t="s">
        <v>119</v>
      </c>
      <c r="O199" s="825">
        <v>0.33</v>
      </c>
      <c r="P199" s="826">
        <v>43406</v>
      </c>
      <c r="Q199" s="826">
        <v>43437</v>
      </c>
      <c r="R199" s="823">
        <f t="shared" ref="R199:R232" si="54">(K199-O199)/O199*100</f>
        <v>9.0909090909090811</v>
      </c>
      <c r="S199" s="759">
        <f>IF(INDEX(Historical!$D$7:$D$1437,MATCH(B199,Historical!$B$7:$B$1446,0))=0,"n/a",(INDEX(Historical!$C$7:$C$1437,MATCH(B199,Historical!$B$7:$B$1446,0))/INDEX(Historical!$D$7:$D$1437,MATCH(B199,Historical!$B$7:$B$1446,0))-1)*100)</f>
        <v>9.7560975609756184</v>
      </c>
      <c r="T199" s="759">
        <f>IF(INDEX(Historical!$F$7:$F$1430,MATCH(B199,Historical!$B$7:$B$1446,0))=0,"n/a",((INDEX(Historical!$C$7:$C$1437,MATCH(B199,Historical!$B$7:$B$1446,0))/INDEX(Historical!$F$7:$F$1430,MATCH(B199,Historical!$B$7:$B$1446,0)))^(1/3)-1)*100)</f>
        <v>9.085445530570869</v>
      </c>
      <c r="U199" s="759">
        <f>IF(INDEX(Historical!$H$7:$H$1430,MATCH(B199,Historical!$B$7:$B$1446,0))=0,"n/a",((INDEX(Historical!$C$7:$C$1437,MATCH(B199,Historical!$B$7:$B$1446,0))/INDEX(Historical!$H$7:$H$1430,MATCH(B199,Historical!$B$7:$B$1446,0)))^(1/5)-1)*100)</f>
        <v>8.207777041954877</v>
      </c>
      <c r="V199" s="759">
        <f>IF(INDEX(Historical!$O$7:$O$1430,MATCH(B199,Historical!$B$7:$B$1446,0))=0,"n/a",((INDEX(Historical!$C$7:$C$1437,MATCH(B199,Historical!$B$7:$B$1446,0))/INDEX(Historical!$O$7:$O$1430,MATCH(B199,Historical!$B$7:$B$1446,0)))^(1/10)-1)*100)</f>
        <v>6.1965003113958916</v>
      </c>
      <c r="W199" s="827">
        <f t="shared" ref="W199:W232" si="55">IF(OR(U199&lt;=0,U199="n/a",V199&lt;=0,V199="n/a"),"n/a",U199/V199)</f>
        <v>1.3245826885314727</v>
      </c>
      <c r="X199" s="828">
        <f t="shared" ref="X199:X232" si="56">IF(OR(AJ199&lt;=0,AJ199="n/a",U199&lt;=0,U199="n/a"),"n/a",U199/AJ199)</f>
        <v>0.95439267929707872</v>
      </c>
      <c r="Y199" s="846"/>
      <c r="Z199" s="820">
        <f t="shared" ref="Z199:Z232" si="57">IF(OR(AC199&lt;0.01,AC199="n/a"),"n/a",M199/AC199*100)</f>
        <v>41.618497109826592</v>
      </c>
      <c r="AA199" s="830">
        <f t="shared" ref="AA199:AA232" si="58">IF(OR(AC199&lt;0.01,AC199="n/a"),"n/a",I199/AC199)</f>
        <v>20.265895953757227</v>
      </c>
      <c r="AB199" s="822">
        <v>12</v>
      </c>
      <c r="AC199" s="831">
        <v>3.46</v>
      </c>
      <c r="AD199" s="831">
        <v>5.34</v>
      </c>
      <c r="AE199" s="831">
        <v>2.13</v>
      </c>
      <c r="AF199" s="831">
        <v>3.44</v>
      </c>
      <c r="AG199" s="831">
        <v>18.8</v>
      </c>
      <c r="AH199" s="831">
        <v>40.9</v>
      </c>
      <c r="AI199" s="831">
        <v>7.24</v>
      </c>
      <c r="AJ199" s="831">
        <v>8.6</v>
      </c>
      <c r="AK199" s="831">
        <v>3.8</v>
      </c>
      <c r="AL199" s="832">
        <v>2960</v>
      </c>
      <c r="AM199" s="833">
        <v>0.6</v>
      </c>
      <c r="AN199" s="831">
        <v>0.83</v>
      </c>
      <c r="AO199" s="834">
        <f t="shared" ref="AO199:AO232" si="59">IF(U199="n/a","n/a",IF(AA199&lt;0,"n/a",IF(AA199="n/a","n/a",J199+U199-AA199)))</f>
        <v>-10.004496550136633</v>
      </c>
      <c r="AP199" s="835">
        <f t="shared" ref="AP199:AP232" si="60">IF(U199="n/a","n/a",J199+U199)</f>
        <v>10.261399403620594</v>
      </c>
      <c r="AQ199" s="836">
        <f t="shared" ref="AQ199:AQ232" si="61">IF(OR(AC199&lt;0.01,AF199="n/a"),"n/a",(I199/SQRT(22.5*AC199*(I199/AF199))-1)*100)</f>
        <v>76.02358690549886</v>
      </c>
      <c r="AR199" s="702">
        <f>INDEX(Historical!$C$7:$C$1437,MATCH(B199,Historical!$B$7:$B$1446,0))*IF(AH199="n/a",1.03,IF(AH199&lt;0,1.01,IF(AH199&gt;10,1.1,(1+AH199/100))))</f>
        <v>1.4850000000000003</v>
      </c>
      <c r="AS199" s="830">
        <f t="shared" ref="AS199:AS232" si="62">IF($AI199="n/a",1.03*AR199,IF($AI199&lt;0,1.01*AR199,IF($AI199&gt;10,1.1*AR199,(1+$AI199/100)*AR199)))</f>
        <v>1.5925140000000004</v>
      </c>
      <c r="AT199" s="830">
        <f t="shared" si="51"/>
        <v>1.6530295320000006</v>
      </c>
      <c r="AU199" s="830">
        <f t="shared" si="51"/>
        <v>1.7158446542160006</v>
      </c>
      <c r="AV199" s="830">
        <f t="shared" si="51"/>
        <v>1.7810467510762087</v>
      </c>
      <c r="AW199" s="820">
        <f t="shared" ref="AW199:AW232" si="63">SUM(AR199:AV199)</f>
        <v>8.2274349372922106</v>
      </c>
      <c r="AX199" s="837">
        <f t="shared" ref="AX199:AX232" si="64">AW199/I199*100</f>
        <v>11.733364143314617</v>
      </c>
      <c r="AY199" s="992">
        <v>1.06</v>
      </c>
      <c r="AZ199" s="833">
        <v>35.03</v>
      </c>
      <c r="BA199" s="833">
        <v>-10.56</v>
      </c>
      <c r="BB199" s="833">
        <v>5</v>
      </c>
      <c r="BC199" s="833">
        <v>5.2299999999999995</v>
      </c>
      <c r="BD199" s="1170"/>
      <c r="BE199" s="664">
        <v>2007</v>
      </c>
      <c r="BF199" s="946" t="e">
        <f t="shared" ref="BF199" si="65">#VALUE!</f>
        <v>#VALUE!</v>
      </c>
      <c r="BG199" s="893">
        <v>8.6999999999999993</v>
      </c>
    </row>
    <row r="200" spans="1:59" ht="11.25" customHeight="1" x14ac:dyDescent="0.2">
      <c r="A200" s="609" t="s">
        <v>1711</v>
      </c>
      <c r="B200" s="925" t="s">
        <v>1712</v>
      </c>
      <c r="C200" s="988" t="s">
        <v>4353</v>
      </c>
      <c r="D200" s="988" t="s">
        <v>4354</v>
      </c>
      <c r="E200" s="792">
        <v>10</v>
      </c>
      <c r="F200" s="526">
        <v>348</v>
      </c>
      <c r="G200" s="526" t="s">
        <v>37</v>
      </c>
      <c r="H200" s="526" t="s">
        <v>115</v>
      </c>
      <c r="I200" s="924">
        <v>49.3</v>
      </c>
      <c r="J200" s="702">
        <f t="shared" si="52"/>
        <v>5.4766734279918872</v>
      </c>
      <c r="K200" s="927">
        <v>0.67500000000000004</v>
      </c>
      <c r="L200" s="639">
        <v>4</v>
      </c>
      <c r="M200" s="693">
        <f t="shared" si="53"/>
        <v>2.7</v>
      </c>
      <c r="N200" s="921" t="s">
        <v>320</v>
      </c>
      <c r="O200" s="795">
        <v>0.65500000000000003</v>
      </c>
      <c r="P200" s="915">
        <v>43538</v>
      </c>
      <c r="Q200" s="915">
        <v>43553</v>
      </c>
      <c r="R200" s="693">
        <f t="shared" si="54"/>
        <v>3.0534351145038197</v>
      </c>
      <c r="S200" s="759">
        <f>IF(INDEX(Historical!$D$7:$D$1437,MATCH(B200,Historical!$B$7:$B$1446,0))=0,"n/a",(INDEX(Historical!$C$7:$C$1437,MATCH(B200,Historical!$B$7:$B$1446,0))/INDEX(Historical!$D$7:$D$1437,MATCH(B200,Historical!$B$7:$B$1446,0))-1)*100)</f>
        <v>4.8000000000000043</v>
      </c>
      <c r="T200" s="759">
        <f>IF(INDEX(Historical!$F$7:$F$1430,MATCH(B200,Historical!$B$7:$B$1446,0))=0,"n/a",((INDEX(Historical!$C$7:$C$1437,MATCH(B200,Historical!$B$7:$B$1446,0))/INDEX(Historical!$F$7:$F$1430,MATCH(B200,Historical!$B$7:$B$1446,0)))^(1/3)-1)*100)</f>
        <v>5.0503775006565998</v>
      </c>
      <c r="U200" s="759">
        <f>IF(INDEX(Historical!$H$7:$H$1430,MATCH(B200,Historical!$B$7:$B$1446,0))=0,"n/a",((INDEX(Historical!$C$7:$C$1437,MATCH(B200,Historical!$B$7:$B$1446,0))/INDEX(Historical!$H$7:$H$1430,MATCH(B200,Historical!$B$7:$B$1446,0)))^(1/5)-1)*100)</f>
        <v>5.5490330752731909</v>
      </c>
      <c r="V200" s="759">
        <f>IF(INDEX(Historical!$O$7:$O$1430,MATCH(B200,Historical!$B$7:$B$1446,0))=0,"n/a",((INDEX(Historical!$C$7:$C$1437,MATCH(B200,Historical!$B$7:$B$1446,0))/INDEX(Historical!$O$7:$O$1430,MATCH(B200,Historical!$B$7:$B$1446,0)))^(1/10)-1)*100)</f>
        <v>4.669300143315569</v>
      </c>
      <c r="W200" s="760">
        <f t="shared" si="55"/>
        <v>1.1884078780450689</v>
      </c>
      <c r="X200" s="761" t="str">
        <f t="shared" si="56"/>
        <v>n/a</v>
      </c>
      <c r="Y200" s="711"/>
      <c r="Z200" s="702">
        <f t="shared" si="57"/>
        <v>284.21052631578954</v>
      </c>
      <c r="AA200" s="935">
        <f t="shared" si="58"/>
        <v>51.89473684210526</v>
      </c>
      <c r="AB200" s="639">
        <v>12</v>
      </c>
      <c r="AC200" s="916">
        <v>0.95</v>
      </c>
      <c r="AD200" s="916">
        <v>8.9</v>
      </c>
      <c r="AE200" s="916">
        <v>4.63</v>
      </c>
      <c r="AF200" s="918" t="s">
        <v>137</v>
      </c>
      <c r="AG200" s="918">
        <v>-149.19999999999999</v>
      </c>
      <c r="AH200" s="916">
        <v>3.8</v>
      </c>
      <c r="AI200" s="916">
        <v>39.97</v>
      </c>
      <c r="AJ200" s="916">
        <v>-11.1</v>
      </c>
      <c r="AK200" s="916">
        <v>5.84</v>
      </c>
      <c r="AL200" s="928">
        <v>2960</v>
      </c>
      <c r="AM200" s="922">
        <v>0.3</v>
      </c>
      <c r="AN200" s="919" t="s">
        <v>137</v>
      </c>
      <c r="AO200" s="802">
        <f t="shared" si="59"/>
        <v>-40.869030338840183</v>
      </c>
      <c r="AP200" s="803">
        <f t="shared" si="60"/>
        <v>11.025706503265077</v>
      </c>
      <c r="AQ200" s="936" t="str">
        <f t="shared" si="61"/>
        <v>n/a</v>
      </c>
      <c r="AR200" s="702">
        <f>INDEX(Historical!$C$7:$C$1437,MATCH(B200,Historical!$B$7:$B$1446,0))*IF(AH200="n/a",1.03,IF(AH200&lt;0,1.01,IF(AH200&gt;10,1.1,(1+AH200/100))))</f>
        <v>2.71956</v>
      </c>
      <c r="AS200" s="935">
        <f t="shared" si="62"/>
        <v>2.9915160000000003</v>
      </c>
      <c r="AT200" s="935">
        <f t="shared" si="51"/>
        <v>3.1662205344000003</v>
      </c>
      <c r="AU200" s="935">
        <f t="shared" si="51"/>
        <v>3.3511278136089602</v>
      </c>
      <c r="AV200" s="935">
        <f t="shared" si="51"/>
        <v>3.5468336779237233</v>
      </c>
      <c r="AW200" s="702">
        <f t="shared" si="63"/>
        <v>15.775258025932684</v>
      </c>
      <c r="AX200" s="810">
        <f t="shared" si="64"/>
        <v>31.998494981607884</v>
      </c>
      <c r="AY200" s="991">
        <v>0.83</v>
      </c>
      <c r="AZ200" s="922">
        <v>13.489999999999998</v>
      </c>
      <c r="BA200" s="922">
        <v>-24.73</v>
      </c>
      <c r="BB200" s="922">
        <v>-5.53</v>
      </c>
      <c r="BC200" s="922">
        <v>-9.64</v>
      </c>
      <c r="BE200" s="664">
        <v>2010</v>
      </c>
      <c r="BF200" s="946" t="e">
        <f>#VALUE!</f>
        <v>#VALUE!</v>
      </c>
      <c r="BG200" s="931">
        <v>1.3</v>
      </c>
    </row>
    <row r="201" spans="1:59" ht="11.25" customHeight="1" x14ac:dyDescent="0.2">
      <c r="A201" s="609" t="s">
        <v>606</v>
      </c>
      <c r="B201" s="925" t="s">
        <v>607</v>
      </c>
      <c r="C201" s="988" t="s">
        <v>108</v>
      </c>
      <c r="D201" s="988" t="s">
        <v>118</v>
      </c>
      <c r="E201" s="792">
        <v>14</v>
      </c>
      <c r="F201" s="526">
        <v>277</v>
      </c>
      <c r="G201" s="526" t="s">
        <v>106</v>
      </c>
      <c r="H201" s="526" t="s">
        <v>106</v>
      </c>
      <c r="I201" s="924">
        <v>120.61</v>
      </c>
      <c r="J201" s="702">
        <f t="shared" si="52"/>
        <v>1.9898847525080838</v>
      </c>
      <c r="K201" s="927">
        <v>0.6</v>
      </c>
      <c r="L201" s="639">
        <v>4</v>
      </c>
      <c r="M201" s="693">
        <f t="shared" si="53"/>
        <v>2.4</v>
      </c>
      <c r="N201" s="921" t="s">
        <v>152</v>
      </c>
      <c r="O201" s="795">
        <v>0.54</v>
      </c>
      <c r="P201" s="915">
        <v>43448</v>
      </c>
      <c r="Q201" s="915">
        <v>43462</v>
      </c>
      <c r="R201" s="693">
        <f t="shared" si="54"/>
        <v>11.1111111111111</v>
      </c>
      <c r="S201" s="759">
        <f>IF(INDEX(Historical!$D$7:$D$1437,MATCH(B201,Historical!$B$7:$B$1446,0))=0,"n/a",(INDEX(Historical!$C$7:$C$1437,MATCH(B201,Historical!$B$7:$B$1446,0))/INDEX(Historical!$D$7:$D$1437,MATCH(B201,Historical!$B$7:$B$1446,0))-1)*100)</f>
        <v>8.8235294117647189</v>
      </c>
      <c r="T201" s="759">
        <f>IF(INDEX(Historical!$F$7:$F$1430,MATCH(B201,Historical!$B$7:$B$1446,0))=0,"n/a",((INDEX(Historical!$C$7:$C$1437,MATCH(B201,Historical!$B$7:$B$1446,0))/INDEX(Historical!$F$7:$F$1430,MATCH(B201,Historical!$B$7:$B$1446,0)))^(1/3)-1)*100)</f>
        <v>9.5188201829122363</v>
      </c>
      <c r="U201" s="759">
        <f>IF(INDEX(Historical!$H$7:$H$1430,MATCH(B201,Historical!$B$7:$B$1446,0))=0,"n/a",((INDEX(Historical!$C$7:$C$1437,MATCH(B201,Historical!$B$7:$B$1446,0))/INDEX(Historical!$H$7:$H$1430,MATCH(B201,Historical!$B$7:$B$1446,0)))^(1/5)-1)*100)</f>
        <v>10.296774759988491</v>
      </c>
      <c r="V201" s="759">
        <f>IF(INDEX(Historical!$O$7:$O$1430,MATCH(B201,Historical!$B$7:$B$1446,0))=0,"n/a",((INDEX(Historical!$C$7:$C$1437,MATCH(B201,Historical!$B$7:$B$1446,0))/INDEX(Historical!$O$7:$O$1430,MATCH(B201,Historical!$B$7:$B$1446,0)))^(1/10)-1)*100)</f>
        <v>17.304330741852002</v>
      </c>
      <c r="W201" s="760">
        <f t="shared" si="55"/>
        <v>0.59504033490788877</v>
      </c>
      <c r="X201" s="761">
        <f t="shared" si="56"/>
        <v>34.32258253329497</v>
      </c>
      <c r="Y201" s="926"/>
      <c r="Z201" s="702">
        <f t="shared" si="57"/>
        <v>43.243243243243242</v>
      </c>
      <c r="AA201" s="935">
        <f t="shared" si="58"/>
        <v>21.731531531531534</v>
      </c>
      <c r="AB201" s="639">
        <v>12</v>
      </c>
      <c r="AC201" s="916">
        <v>5.55</v>
      </c>
      <c r="AD201" s="916" t="s">
        <v>137</v>
      </c>
      <c r="AE201" s="916">
        <v>1.0900000000000001</v>
      </c>
      <c r="AF201" s="916">
        <v>1.72</v>
      </c>
      <c r="AG201" s="916">
        <v>13.3</v>
      </c>
      <c r="AH201" s="916">
        <v>5.8999999999999995</v>
      </c>
      <c r="AI201" s="916">
        <v>12.2</v>
      </c>
      <c r="AJ201" s="918">
        <v>0.3</v>
      </c>
      <c r="AK201" s="918">
        <v>-1.0999999999999999</v>
      </c>
      <c r="AL201" s="928">
        <v>4890</v>
      </c>
      <c r="AM201" s="922">
        <v>0.6</v>
      </c>
      <c r="AN201" s="916">
        <v>0.26</v>
      </c>
      <c r="AO201" s="802">
        <f t="shared" si="59"/>
        <v>-9.4448720190349587</v>
      </c>
      <c r="AP201" s="803">
        <f t="shared" si="60"/>
        <v>12.286659512496575</v>
      </c>
      <c r="AQ201" s="936">
        <f t="shared" si="61"/>
        <v>28.889675880376654</v>
      </c>
      <c r="AR201" s="702">
        <f>INDEX(Historical!$C$7:$C$1437,MATCH(B201,Historical!$B$7:$B$1446,0))*IF(AH201="n/a",1.03,IF(AH201&lt;0,1.01,IF(AH201&gt;10,1.1,(1+AH201/100))))</f>
        <v>2.3509800000000003</v>
      </c>
      <c r="AS201" s="935">
        <f t="shared" si="62"/>
        <v>2.5860780000000005</v>
      </c>
      <c r="AT201" s="935">
        <f t="shared" si="51"/>
        <v>2.6119387800000005</v>
      </c>
      <c r="AU201" s="935">
        <f t="shared" si="51"/>
        <v>2.6380581678000006</v>
      </c>
      <c r="AV201" s="935">
        <f t="shared" si="51"/>
        <v>2.6644387494780006</v>
      </c>
      <c r="AW201" s="702">
        <f t="shared" si="63"/>
        <v>12.851493697278002</v>
      </c>
      <c r="AX201" s="810">
        <f t="shared" si="64"/>
        <v>10.655413064653017</v>
      </c>
      <c r="AY201" s="991">
        <v>0.72</v>
      </c>
      <c r="AZ201" s="922">
        <v>20.29</v>
      </c>
      <c r="BA201" s="922">
        <v>-4.29</v>
      </c>
      <c r="BB201" s="922">
        <v>3.3300000000000005</v>
      </c>
      <c r="BC201" s="922">
        <v>6.05</v>
      </c>
      <c r="BE201" s="664">
        <v>2006</v>
      </c>
      <c r="BF201" s="946" t="e">
        <f>#VALUE!</f>
        <v>#VALUE!</v>
      </c>
      <c r="BG201" s="931">
        <v>2.7</v>
      </c>
    </row>
    <row r="202" spans="1:59" ht="11.25" customHeight="1" x14ac:dyDescent="0.2">
      <c r="A202" s="609" t="s">
        <v>821</v>
      </c>
      <c r="B202" s="925" t="s">
        <v>822</v>
      </c>
      <c r="C202" s="988" t="s">
        <v>108</v>
      </c>
      <c r="D202" s="988" t="s">
        <v>4373</v>
      </c>
      <c r="E202" s="792">
        <v>17</v>
      </c>
      <c r="F202" s="526">
        <v>186</v>
      </c>
      <c r="G202" s="526" t="s">
        <v>106</v>
      </c>
      <c r="H202" s="526" t="s">
        <v>106</v>
      </c>
      <c r="I202" s="924">
        <v>38.75</v>
      </c>
      <c r="J202" s="702">
        <f t="shared" si="52"/>
        <v>3.354838709677419</v>
      </c>
      <c r="K202" s="927">
        <v>0.65</v>
      </c>
      <c r="L202" s="639">
        <v>2</v>
      </c>
      <c r="M202" s="693">
        <f t="shared" si="53"/>
        <v>1.3</v>
      </c>
      <c r="N202" s="921" t="s">
        <v>823</v>
      </c>
      <c r="O202" s="795">
        <v>0.5</v>
      </c>
      <c r="P202" s="658">
        <v>43265</v>
      </c>
      <c r="Q202" s="658">
        <v>43284</v>
      </c>
      <c r="R202" s="693">
        <f t="shared" si="54"/>
        <v>30.000000000000004</v>
      </c>
      <c r="S202" s="759">
        <f>IF(INDEX(Historical!$D$7:$D$1437,MATCH(B202,Historical!$B$7:$B$1446,0))=0,"n/a",(INDEX(Historical!$C$7:$C$1437,MATCH(B202,Historical!$B$7:$B$1446,0))/INDEX(Historical!$D$7:$D$1437,MATCH(B202,Historical!$B$7:$B$1446,0))-1)*100)</f>
        <v>30.000000000000004</v>
      </c>
      <c r="T202" s="759">
        <f>IF(INDEX(Historical!$F$7:$F$1430,MATCH(B202,Historical!$B$7:$B$1446,0))=0,"n/a",((INDEX(Historical!$C$7:$C$1437,MATCH(B202,Historical!$B$7:$B$1446,0))/INDEX(Historical!$F$7:$F$1430,MATCH(B202,Historical!$B$7:$B$1446,0)))^(1/3)-1)*100)</f>
        <v>20.123329994304417</v>
      </c>
      <c r="U202" s="759">
        <f>IF(INDEX(Historical!$H$7:$H$1430,MATCH(B202,Historical!$B$7:$B$1446,0))=0,"n/a",((INDEX(Historical!$C$7:$C$1437,MATCH(B202,Historical!$B$7:$B$1446,0))/INDEX(Historical!$H$7:$H$1430,MATCH(B202,Historical!$B$7:$B$1446,0)))^(1/5)-1)*100)</f>
        <v>16.723531932969316</v>
      </c>
      <c r="V202" s="759">
        <f>IF(INDEX(Historical!$O$7:$O$1430,MATCH(B202,Historical!$B$7:$B$1446,0))=0,"n/a",((INDEX(Historical!$C$7:$C$1437,MATCH(B202,Historical!$B$7:$B$1446,0))/INDEX(Historical!$O$7:$O$1430,MATCH(B202,Historical!$B$7:$B$1446,0)))^(1/10)-1)*100)</f>
        <v>17.923492854605392</v>
      </c>
      <c r="W202" s="760">
        <f t="shared" si="55"/>
        <v>0.93305094429026147</v>
      </c>
      <c r="X202" s="761" t="str">
        <f t="shared" si="56"/>
        <v>n/a</v>
      </c>
      <c r="Y202" s="925"/>
      <c r="Z202" s="702" t="str">
        <f t="shared" si="57"/>
        <v>n/a</v>
      </c>
      <c r="AA202" s="935" t="str">
        <f t="shared" si="58"/>
        <v>n/a</v>
      </c>
      <c r="AB202" s="639">
        <v>12</v>
      </c>
      <c r="AC202" s="916" t="s">
        <v>137</v>
      </c>
      <c r="AD202" s="916" t="s">
        <v>137</v>
      </c>
      <c r="AE202" s="916" t="s">
        <v>137</v>
      </c>
      <c r="AF202" s="916" t="s">
        <v>137</v>
      </c>
      <c r="AG202" s="916" t="s">
        <v>137</v>
      </c>
      <c r="AH202" s="916" t="s">
        <v>137</v>
      </c>
      <c r="AI202" s="916" t="s">
        <v>137</v>
      </c>
      <c r="AJ202" s="916" t="s">
        <v>137</v>
      </c>
      <c r="AK202" s="916" t="s">
        <v>137</v>
      </c>
      <c r="AL202" s="928" t="s">
        <v>137</v>
      </c>
      <c r="AM202" s="922" t="s">
        <v>137</v>
      </c>
      <c r="AN202" s="916" t="s">
        <v>137</v>
      </c>
      <c r="AO202" s="802" t="str">
        <f t="shared" si="59"/>
        <v>n/a</v>
      </c>
      <c r="AP202" s="803">
        <f t="shared" si="60"/>
        <v>20.078370642646735</v>
      </c>
      <c r="AQ202" s="936" t="str">
        <f t="shared" si="61"/>
        <v>n/a</v>
      </c>
      <c r="AR202" s="702">
        <f>INDEX(Historical!$C$7:$C$1437,MATCH(B202,Historical!$B$7:$B$1446,0))*IF(AH202="n/a",1.03,IF(AH202&lt;0,1.01,IF(AH202&gt;10,1.1,(1+AH202/100))))</f>
        <v>1.3390000000000002</v>
      </c>
      <c r="AS202" s="935">
        <f t="shared" si="62"/>
        <v>1.3791700000000002</v>
      </c>
      <c r="AT202" s="935">
        <f t="shared" si="51"/>
        <v>1.4205451000000002</v>
      </c>
      <c r="AU202" s="935">
        <f t="shared" si="51"/>
        <v>1.4631614530000003</v>
      </c>
      <c r="AV202" s="935">
        <f t="shared" si="51"/>
        <v>1.5070562965900003</v>
      </c>
      <c r="AW202" s="702">
        <f t="shared" si="63"/>
        <v>7.1089328495900013</v>
      </c>
      <c r="AX202" s="810">
        <f t="shared" si="64"/>
        <v>18.345633160232261</v>
      </c>
      <c r="AY202" s="991" t="s">
        <v>137</v>
      </c>
      <c r="AZ202" s="922" t="s">
        <v>137</v>
      </c>
      <c r="BA202" s="922" t="s">
        <v>137</v>
      </c>
      <c r="BB202" s="922" t="s">
        <v>137</v>
      </c>
      <c r="BC202" s="922" t="s">
        <v>137</v>
      </c>
      <c r="BD202" s="960" t="s">
        <v>4298</v>
      </c>
      <c r="BE202" s="664">
        <v>2002</v>
      </c>
      <c r="BF202" s="946" t="e">
        <f>#VALUE!</f>
        <v>#VALUE!</v>
      </c>
      <c r="BG202" s="931" t="s">
        <v>137</v>
      </c>
    </row>
    <row r="203" spans="1:59" ht="11.25" customHeight="1" x14ac:dyDescent="0.2">
      <c r="A203" s="609" t="s">
        <v>827</v>
      </c>
      <c r="B203" s="925" t="s">
        <v>828</v>
      </c>
      <c r="C203" s="988" t="s">
        <v>247</v>
      </c>
      <c r="D203" s="988" t="s">
        <v>4351</v>
      </c>
      <c r="E203" s="792">
        <v>16</v>
      </c>
      <c r="F203" s="526">
        <v>210</v>
      </c>
      <c r="G203" s="526" t="s">
        <v>37</v>
      </c>
      <c r="H203" s="526" t="s">
        <v>115</v>
      </c>
      <c r="I203" s="924">
        <v>107.82</v>
      </c>
      <c r="J203" s="702">
        <f t="shared" si="52"/>
        <v>2.0404377666481173</v>
      </c>
      <c r="K203" s="927">
        <v>0.55000000000000004</v>
      </c>
      <c r="L203" s="639">
        <v>4</v>
      </c>
      <c r="M203" s="693">
        <f t="shared" si="53"/>
        <v>2.2000000000000002</v>
      </c>
      <c r="N203" s="921" t="s">
        <v>127</v>
      </c>
      <c r="O203" s="795">
        <v>0.5</v>
      </c>
      <c r="P203" s="658">
        <v>43270</v>
      </c>
      <c r="Q203" s="658">
        <v>43291</v>
      </c>
      <c r="R203" s="693">
        <f t="shared" si="54"/>
        <v>10.000000000000009</v>
      </c>
      <c r="S203" s="759">
        <f>IF(INDEX(Historical!$D$7:$D$1437,MATCH(B203,Historical!$B$7:$B$1446,0))=0,"n/a",(INDEX(Historical!$C$7:$C$1437,MATCH(B203,Historical!$B$7:$B$1446,0))/INDEX(Historical!$D$7:$D$1437,MATCH(B203,Historical!$B$7:$B$1446,0))-1)*100)</f>
        <v>10.526315789473696</v>
      </c>
      <c r="T203" s="759">
        <f>IF(INDEX(Historical!$F$7:$F$1430,MATCH(B203,Historical!$B$7:$B$1446,0))=0,"n/a",((INDEX(Historical!$C$7:$C$1437,MATCH(B203,Historical!$B$7:$B$1446,0))/INDEX(Historical!$F$7:$F$1430,MATCH(B203,Historical!$B$7:$B$1446,0)))^(1/3)-1)*100)</f>
        <v>10.415886963424924</v>
      </c>
      <c r="U203" s="759">
        <f>IF(INDEX(Historical!$H$7:$H$1430,MATCH(B203,Historical!$B$7:$B$1446,0))=0,"n/a",((INDEX(Historical!$C$7:$C$1437,MATCH(B203,Historical!$B$7:$B$1446,0))/INDEX(Historical!$H$7:$H$1430,MATCH(B203,Historical!$B$7:$B$1446,0)))^(1/5)-1)*100)</f>
        <v>9.7309332149995154</v>
      </c>
      <c r="V203" s="759">
        <f>IF(INDEX(Historical!$O$7:$O$1430,MATCH(B203,Historical!$B$7:$B$1446,0))=0,"n/a",((INDEX(Historical!$C$7:$C$1437,MATCH(B203,Historical!$B$7:$B$1446,0))/INDEX(Historical!$O$7:$O$1430,MATCH(B203,Historical!$B$7:$B$1446,0)))^(1/10)-1)*100)</f>
        <v>12.616994313374752</v>
      </c>
      <c r="W203" s="760">
        <f t="shared" si="55"/>
        <v>0.77125605142614329</v>
      </c>
      <c r="X203" s="761">
        <f t="shared" si="56"/>
        <v>0.36309452294774308</v>
      </c>
      <c r="Y203" s="925"/>
      <c r="Z203" s="702">
        <f t="shared" si="57"/>
        <v>48.034934497816593</v>
      </c>
      <c r="AA203" s="935">
        <f t="shared" si="58"/>
        <v>23.541484716157203</v>
      </c>
      <c r="AB203" s="639">
        <v>1</v>
      </c>
      <c r="AC203" s="916">
        <v>4.58</v>
      </c>
      <c r="AD203" s="916">
        <v>2.63</v>
      </c>
      <c r="AE203" s="916">
        <v>2.95</v>
      </c>
      <c r="AF203" s="916">
        <v>4.21</v>
      </c>
      <c r="AG203" s="916">
        <v>18.899999999999999</v>
      </c>
      <c r="AH203" s="916">
        <v>11.899999999999999</v>
      </c>
      <c r="AI203" s="916">
        <v>9.06</v>
      </c>
      <c r="AJ203" s="916">
        <v>26.8</v>
      </c>
      <c r="AK203" s="916">
        <v>8.9599999999999991</v>
      </c>
      <c r="AL203" s="928">
        <v>13120</v>
      </c>
      <c r="AM203" s="922">
        <v>0.2</v>
      </c>
      <c r="AN203" s="916">
        <v>0.32</v>
      </c>
      <c r="AO203" s="802">
        <f t="shared" si="59"/>
        <v>-11.770113734509572</v>
      </c>
      <c r="AP203" s="803">
        <f t="shared" si="60"/>
        <v>11.771370981647632</v>
      </c>
      <c r="AQ203" s="936">
        <f t="shared" si="61"/>
        <v>109.87790170585887</v>
      </c>
      <c r="AR203" s="702">
        <f>INDEX(Historical!$C$7:$C$1437,MATCH(B203,Historical!$B$7:$B$1446,0))*IF(AH203="n/a",1.03,IF(AH203&lt;0,1.01,IF(AH203&gt;10,1.1,(1+AH203/100))))</f>
        <v>2.3100000000000005</v>
      </c>
      <c r="AS203" s="935">
        <f t="shared" si="62"/>
        <v>2.5192860000000006</v>
      </c>
      <c r="AT203" s="935">
        <f t="shared" si="51"/>
        <v>2.7450140256000002</v>
      </c>
      <c r="AU203" s="935">
        <f t="shared" si="51"/>
        <v>2.9909672822937599</v>
      </c>
      <c r="AV203" s="935">
        <f t="shared" si="51"/>
        <v>3.2589579507872806</v>
      </c>
      <c r="AW203" s="702">
        <f t="shared" si="63"/>
        <v>13.824225258681041</v>
      </c>
      <c r="AX203" s="810">
        <f t="shared" si="64"/>
        <v>12.821577869301654</v>
      </c>
      <c r="AY203" s="991">
        <v>1.56</v>
      </c>
      <c r="AZ203" s="922">
        <v>47.620000000000005</v>
      </c>
      <c r="BA203" s="922">
        <v>-23.880000000000003</v>
      </c>
      <c r="BB203" s="922">
        <v>7.12</v>
      </c>
      <c r="BC203" s="922">
        <v>0.48</v>
      </c>
      <c r="BE203" s="664">
        <v>2003</v>
      </c>
      <c r="BF203" s="946" t="e">
        <f>#VALUE!</f>
        <v>#VALUE!</v>
      </c>
      <c r="BG203" s="931">
        <v>11.1</v>
      </c>
    </row>
    <row r="204" spans="1:59" ht="11.25" customHeight="1" x14ac:dyDescent="0.2">
      <c r="A204" s="537" t="s">
        <v>829</v>
      </c>
      <c r="B204" s="925" t="s">
        <v>830</v>
      </c>
      <c r="C204" s="988" t="s">
        <v>247</v>
      </c>
      <c r="D204" s="988" t="s">
        <v>4351</v>
      </c>
      <c r="E204" s="792">
        <v>23</v>
      </c>
      <c r="F204" s="526">
        <v>151</v>
      </c>
      <c r="G204" s="526" t="s">
        <v>106</v>
      </c>
      <c r="H204" s="526" t="s">
        <v>106</v>
      </c>
      <c r="I204" s="924">
        <v>54.88</v>
      </c>
      <c r="J204" s="702">
        <f t="shared" si="52"/>
        <v>1.6763848396501457</v>
      </c>
      <c r="K204" s="933">
        <v>0.23</v>
      </c>
      <c r="L204" s="639">
        <v>4</v>
      </c>
      <c r="M204" s="693">
        <f t="shared" si="53"/>
        <v>0.92</v>
      </c>
      <c r="N204" s="921" t="s">
        <v>429</v>
      </c>
      <c r="O204" s="995">
        <v>0.19500000000000001</v>
      </c>
      <c r="P204" s="915">
        <v>43600</v>
      </c>
      <c r="Q204" s="915">
        <v>43622</v>
      </c>
      <c r="R204" s="693">
        <f t="shared" si="54"/>
        <v>17.948717948717949</v>
      </c>
      <c r="S204" s="759">
        <f>IF(INDEX(Historical!$D$7:$D$1437,MATCH(B204,Historical!$B$7:$B$1446,0))=0,"n/a",(INDEX(Historical!$C$7:$C$1437,MATCH(B204,Historical!$B$7:$B$1446,0))/INDEX(Historical!$D$7:$D$1437,MATCH(B204,Historical!$B$7:$B$1446,0))-1)*100)</f>
        <v>23.799582463465541</v>
      </c>
      <c r="T204" s="759">
        <f>IF(INDEX(Historical!$F$7:$F$1430,MATCH(B204,Historical!$B$7:$B$1446,0))=0,"n/a",((INDEX(Historical!$C$7:$C$1437,MATCH(B204,Historical!$B$7:$B$1446,0))/INDEX(Historical!$F$7:$F$1430,MATCH(B204,Historical!$B$7:$B$1446,0)))^(1/3)-1)*100)</f>
        <v>22.574352348330585</v>
      </c>
      <c r="U204" s="759">
        <f>IF(INDEX(Historical!$H$7:$H$1430,MATCH(B204,Historical!$B$7:$B$1446,0))=0,"n/a",((INDEX(Historical!$C$7:$C$1437,MATCH(B204,Historical!$B$7:$B$1446,0))/INDEX(Historical!$H$7:$H$1430,MATCH(B204,Historical!$B$7:$B$1446,0)))^(1/5)-1)*100)</f>
        <v>21.93444405698839</v>
      </c>
      <c r="V204" s="759">
        <f>IF(INDEX(Historical!$O$7:$O$1430,MATCH(B204,Historical!$B$7:$B$1446,0))=0,"n/a",((INDEX(Historical!$C$7:$C$1437,MATCH(B204,Historical!$B$7:$B$1446,0))/INDEX(Historical!$O$7:$O$1430,MATCH(B204,Historical!$B$7:$B$1446,0)))^(1/10)-1)*100)</f>
        <v>21.58431175102864</v>
      </c>
      <c r="W204" s="760">
        <f t="shared" si="55"/>
        <v>1.0162216108624851</v>
      </c>
      <c r="X204" s="761">
        <f t="shared" si="56"/>
        <v>2.0692871751875841</v>
      </c>
      <c r="Y204" s="728" t="s">
        <v>3995</v>
      </c>
      <c r="Z204" s="702">
        <f t="shared" si="57"/>
        <v>37.860082304526749</v>
      </c>
      <c r="AA204" s="935">
        <f t="shared" si="58"/>
        <v>22.584362139917694</v>
      </c>
      <c r="AB204" s="639">
        <v>1</v>
      </c>
      <c r="AC204" s="916">
        <v>2.4300000000000002</v>
      </c>
      <c r="AD204" s="916">
        <v>2.4</v>
      </c>
      <c r="AE204" s="916">
        <v>1.71</v>
      </c>
      <c r="AF204" s="916">
        <v>13.35</v>
      </c>
      <c r="AG204" s="916">
        <v>58.9</v>
      </c>
      <c r="AH204" s="916">
        <v>24.6</v>
      </c>
      <c r="AI204" s="916">
        <v>9.51</v>
      </c>
      <c r="AJ204" s="916">
        <v>10.6</v>
      </c>
      <c r="AK204" s="916">
        <v>9.42</v>
      </c>
      <c r="AL204" s="928">
        <v>66680</v>
      </c>
      <c r="AM204" s="922">
        <v>0.1</v>
      </c>
      <c r="AN204" s="916">
        <v>0.44</v>
      </c>
      <c r="AO204" s="802">
        <f t="shared" si="59"/>
        <v>1.0264667567208434</v>
      </c>
      <c r="AP204" s="803">
        <f t="shared" si="60"/>
        <v>23.610828896638537</v>
      </c>
      <c r="AQ204" s="936">
        <f t="shared" si="61"/>
        <v>266.06085381647273</v>
      </c>
      <c r="AR204" s="702">
        <f>INDEX(Historical!$C$7:$C$1437,MATCH(B204,Historical!$B$7:$B$1446,0))*IF(AH204="n/a",1.03,IF(AH204&lt;0,1.01,IF(AH204&gt;10,1.1,(1+AH204/100))))</f>
        <v>0.81537500000000007</v>
      </c>
      <c r="AS204" s="935">
        <f t="shared" si="62"/>
        <v>0.89291716250000008</v>
      </c>
      <c r="AT204" s="935">
        <f t="shared" si="51"/>
        <v>0.97702995920750013</v>
      </c>
      <c r="AU204" s="935">
        <f t="shared" si="51"/>
        <v>1.0690661813648468</v>
      </c>
      <c r="AV204" s="935">
        <f t="shared" si="51"/>
        <v>1.1697722156494155</v>
      </c>
      <c r="AW204" s="702">
        <f t="shared" si="63"/>
        <v>4.924160518721763</v>
      </c>
      <c r="AX204" s="810">
        <f t="shared" si="64"/>
        <v>8.9725956973793064</v>
      </c>
      <c r="AY204" s="991">
        <v>0.65</v>
      </c>
      <c r="AZ204" s="922">
        <v>35.010000000000005</v>
      </c>
      <c r="BA204" s="922">
        <v>-3.11</v>
      </c>
      <c r="BB204" s="922">
        <v>4.05</v>
      </c>
      <c r="BC204" s="922">
        <v>7.4499999999999993</v>
      </c>
      <c r="BE204" s="664">
        <v>1997</v>
      </c>
      <c r="BF204" s="946" t="e">
        <f>#VALUE!</f>
        <v>#VALUE!</v>
      </c>
      <c r="BG204" s="931">
        <v>21.3</v>
      </c>
    </row>
    <row r="205" spans="1:59" ht="11.25" customHeight="1" x14ac:dyDescent="0.2">
      <c r="A205" s="609" t="s">
        <v>831</v>
      </c>
      <c r="B205" s="925" t="s">
        <v>832</v>
      </c>
      <c r="C205" s="988" t="s">
        <v>108</v>
      </c>
      <c r="D205" s="988" t="s">
        <v>118</v>
      </c>
      <c r="E205" s="792">
        <v>14</v>
      </c>
      <c r="F205" s="526">
        <v>279</v>
      </c>
      <c r="G205" s="526" t="s">
        <v>115</v>
      </c>
      <c r="H205" s="526" t="s">
        <v>115</v>
      </c>
      <c r="I205" s="924">
        <v>87.66</v>
      </c>
      <c r="J205" s="702">
        <f t="shared" si="52"/>
        <v>0.78713210130047906</v>
      </c>
      <c r="K205" s="927">
        <v>0.17249999999999999</v>
      </c>
      <c r="L205" s="639">
        <v>4</v>
      </c>
      <c r="M205" s="693">
        <f t="shared" si="53"/>
        <v>0.69</v>
      </c>
      <c r="N205" s="921" t="s">
        <v>140</v>
      </c>
      <c r="O205" s="795">
        <v>0.16</v>
      </c>
      <c r="P205" s="915">
        <v>43559</v>
      </c>
      <c r="Q205" s="915">
        <v>43586</v>
      </c>
      <c r="R205" s="693">
        <f t="shared" si="54"/>
        <v>7.8124999999999893</v>
      </c>
      <c r="S205" s="759">
        <f>IF(INDEX(Historical!$D$7:$D$1437,MATCH(B205,Historical!$B$7:$B$1446,0))=0,"n/a",(INDEX(Historical!$C$7:$C$1437,MATCH(B205,Historical!$B$7:$B$1446,0))/INDEX(Historical!$D$7:$D$1437,MATCH(B205,Historical!$B$7:$B$1446,0))-1)*100)</f>
        <v>6.7796610169491567</v>
      </c>
      <c r="T205" s="759">
        <f>IF(INDEX(Historical!$F$7:$F$1430,MATCH(B205,Historical!$B$7:$B$1446,0))=0,"n/a",((INDEX(Historical!$C$7:$C$1437,MATCH(B205,Historical!$B$7:$B$1446,0))/INDEX(Historical!$F$7:$F$1430,MATCH(B205,Historical!$B$7:$B$1446,0)))^(1/3)-1)*100)</f>
        <v>5.8198249869532592</v>
      </c>
      <c r="U205" s="759">
        <f>IF(INDEX(Historical!$H$7:$H$1430,MATCH(B205,Historical!$B$7:$B$1446,0))=0,"n/a",((INDEX(Historical!$C$7:$C$1437,MATCH(B205,Historical!$B$7:$B$1446,0))/INDEX(Historical!$H$7:$H$1430,MATCH(B205,Historical!$B$7:$B$1446,0)))^(1/5)-1)*100)</f>
        <v>7.442863557808499</v>
      </c>
      <c r="V205" s="759">
        <f>IF(INDEX(Historical!$O$7:$O$1430,MATCH(B205,Historical!$B$7:$B$1446,0))=0,"n/a",((INDEX(Historical!$C$7:$C$1437,MATCH(B205,Historical!$B$7:$B$1446,0))/INDEX(Historical!$O$7:$O$1430,MATCH(B205,Historical!$B$7:$B$1446,0)))^(1/10)-1)*100)</f>
        <v>9.9299518654954788</v>
      </c>
      <c r="W205" s="760">
        <f t="shared" si="55"/>
        <v>0.74953672068350141</v>
      </c>
      <c r="X205" s="761">
        <f t="shared" si="56"/>
        <v>0.68915403313041657</v>
      </c>
      <c r="Y205" s="716"/>
      <c r="Z205" s="702">
        <f t="shared" si="57"/>
        <v>11.057692307692307</v>
      </c>
      <c r="AA205" s="935">
        <f t="shared" si="58"/>
        <v>14.048076923076922</v>
      </c>
      <c r="AB205" s="639">
        <v>12</v>
      </c>
      <c r="AC205" s="916">
        <v>6.24</v>
      </c>
      <c r="AD205" s="916">
        <v>1.78</v>
      </c>
      <c r="AE205" s="916">
        <v>2.21</v>
      </c>
      <c r="AF205" s="916">
        <v>1.8</v>
      </c>
      <c r="AG205" s="916">
        <v>28.000000000000004</v>
      </c>
      <c r="AH205" s="916">
        <v>24.5</v>
      </c>
      <c r="AI205" s="916">
        <v>6.99</v>
      </c>
      <c r="AJ205" s="916">
        <v>10.8</v>
      </c>
      <c r="AK205" s="916">
        <v>7.9</v>
      </c>
      <c r="AL205" s="928">
        <v>9620</v>
      </c>
      <c r="AM205" s="922">
        <v>1.7999999999999998</v>
      </c>
      <c r="AN205" s="916">
        <v>0.31</v>
      </c>
      <c r="AO205" s="802">
        <f t="shared" si="59"/>
        <v>-5.8180812639679438</v>
      </c>
      <c r="AP205" s="803">
        <f t="shared" si="60"/>
        <v>8.2299956591089778</v>
      </c>
      <c r="AQ205" s="936">
        <f t="shared" si="61"/>
        <v>6.0116103946239452</v>
      </c>
      <c r="AR205" s="702">
        <f>INDEX(Historical!$C$7:$C$1437,MATCH(B205,Historical!$B$7:$B$1446,0))*IF(AH205="n/a",1.03,IF(AH205&lt;0,1.01,IF(AH205&gt;10,1.1,(1+AH205/100))))</f>
        <v>0.69300000000000006</v>
      </c>
      <c r="AS205" s="935">
        <f t="shared" si="62"/>
        <v>0.74144070000000006</v>
      </c>
      <c r="AT205" s="935">
        <f t="shared" si="51"/>
        <v>0.80001451530000001</v>
      </c>
      <c r="AU205" s="935">
        <f t="shared" si="51"/>
        <v>0.86321566200869992</v>
      </c>
      <c r="AV205" s="935">
        <f t="shared" si="51"/>
        <v>0.93140969930738715</v>
      </c>
      <c r="AW205" s="702">
        <f t="shared" si="63"/>
        <v>4.0290805766160878</v>
      </c>
      <c r="AX205" s="810">
        <f t="shared" si="64"/>
        <v>4.5962589283779236</v>
      </c>
      <c r="AY205" s="991">
        <v>1.01</v>
      </c>
      <c r="AZ205" s="922">
        <v>25.8</v>
      </c>
      <c r="BA205" s="922">
        <v>-3.9699999999999998</v>
      </c>
      <c r="BB205" s="922">
        <v>4.55</v>
      </c>
      <c r="BC205" s="922">
        <v>4.33</v>
      </c>
      <c r="BE205" s="664">
        <v>2006</v>
      </c>
      <c r="BF205" s="946" t="e">
        <f>#VALUE!</f>
        <v>#VALUE!</v>
      </c>
      <c r="BG205" s="931">
        <v>6.8000000000000007</v>
      </c>
    </row>
    <row r="206" spans="1:59" ht="11.25" customHeight="1" x14ac:dyDescent="0.2">
      <c r="A206" s="609" t="s">
        <v>818</v>
      </c>
      <c r="B206" s="925" t="s">
        <v>819</v>
      </c>
      <c r="C206" s="988" t="s">
        <v>179</v>
      </c>
      <c r="D206" s="988" t="s">
        <v>4371</v>
      </c>
      <c r="E206" s="792">
        <v>15</v>
      </c>
      <c r="F206" s="526">
        <v>240</v>
      </c>
      <c r="G206" s="526" t="s">
        <v>106</v>
      </c>
      <c r="H206" s="526" t="s">
        <v>106</v>
      </c>
      <c r="I206" s="924">
        <v>802.34</v>
      </c>
      <c r="J206" s="702">
        <f t="shared" si="52"/>
        <v>0.21811202233467109</v>
      </c>
      <c r="K206" s="927">
        <v>1.75</v>
      </c>
      <c r="L206" s="639">
        <v>1</v>
      </c>
      <c r="M206" s="693">
        <f t="shared" si="53"/>
        <v>1.75</v>
      </c>
      <c r="N206" s="921" t="s">
        <v>820</v>
      </c>
      <c r="O206" s="795">
        <v>1.05</v>
      </c>
      <c r="P206" s="915">
        <v>43531</v>
      </c>
      <c r="Q206" s="915">
        <v>43174</v>
      </c>
      <c r="R206" s="693">
        <f t="shared" si="54"/>
        <v>66.666666666666657</v>
      </c>
      <c r="S206" s="759">
        <f>IF(INDEX(Historical!$D$7:$D$1437,MATCH(B206,Historical!$B$7:$B$1446,0))=0,"n/a",(INDEX(Historical!$C$7:$C$1437,MATCH(B206,Historical!$B$7:$B$1446,0))/INDEX(Historical!$D$7:$D$1437,MATCH(B206,Historical!$B$7:$B$1446,0))-1)*100)</f>
        <v>200.00000000000006</v>
      </c>
      <c r="T206" s="759">
        <f>IF(INDEX(Historical!$F$7:$F$1430,MATCH(B206,Historical!$B$7:$B$1446,0))=0,"n/a",((INDEX(Historical!$C$7:$C$1437,MATCH(B206,Historical!$B$7:$B$1446,0))/INDEX(Historical!$F$7:$F$1430,MATCH(B206,Historical!$B$7:$B$1446,0)))^(1/3)-1)*100)</f>
        <v>53.55493095225885</v>
      </c>
      <c r="U206" s="759">
        <f>IF(INDEX(Historical!$H$7:$H$1430,MATCH(B206,Historical!$B$7:$B$1446,0))=0,"n/a",((INDEX(Historical!$C$7:$C$1437,MATCH(B206,Historical!$B$7:$B$1446,0))/INDEX(Historical!$H$7:$H$1430,MATCH(B206,Historical!$B$7:$B$1446,0)))^(1/5)-1)*100)</f>
        <v>33.244673837449668</v>
      </c>
      <c r="V206" s="759">
        <f>IF(INDEX(Historical!$O$7:$O$1430,MATCH(B206,Historical!$B$7:$B$1446,0))=0,"n/a",((INDEX(Historical!$C$7:$C$1437,MATCH(B206,Historical!$B$7:$B$1446,0))/INDEX(Historical!$O$7:$O$1430,MATCH(B206,Historical!$B$7:$B$1446,0)))^(1/10)-1)*100)</f>
        <v>19.286605283985047</v>
      </c>
      <c r="W206" s="760">
        <f t="shared" si="55"/>
        <v>1.7237182670531934</v>
      </c>
      <c r="X206" s="761">
        <f t="shared" si="56"/>
        <v>0.62139577266261059</v>
      </c>
      <c r="Y206" s="926"/>
      <c r="Z206" s="702">
        <f t="shared" si="57"/>
        <v>6.4983290011139987</v>
      </c>
      <c r="AA206" s="935">
        <f t="shared" si="58"/>
        <v>29.793538804307467</v>
      </c>
      <c r="AB206" s="639">
        <v>12</v>
      </c>
      <c r="AC206" s="916">
        <v>26.93</v>
      </c>
      <c r="AD206" s="916" t="s">
        <v>137</v>
      </c>
      <c r="AE206" s="916">
        <v>21.84</v>
      </c>
      <c r="AF206" s="916">
        <v>25.44</v>
      </c>
      <c r="AG206" s="918">
        <v>97.7</v>
      </c>
      <c r="AH206" s="916">
        <v>117.8</v>
      </c>
      <c r="AI206" s="916" t="s">
        <v>137</v>
      </c>
      <c r="AJ206" s="916">
        <v>53.5</v>
      </c>
      <c r="AK206" s="916" t="s">
        <v>137</v>
      </c>
      <c r="AL206" s="928">
        <v>6560</v>
      </c>
      <c r="AM206" s="922">
        <v>0.8</v>
      </c>
      <c r="AN206" s="916">
        <v>0</v>
      </c>
      <c r="AO206" s="802">
        <f t="shared" si="59"/>
        <v>3.6692470554768732</v>
      </c>
      <c r="AP206" s="803">
        <f t="shared" si="60"/>
        <v>33.46278585978434</v>
      </c>
      <c r="AQ206" s="936">
        <f t="shared" si="61"/>
        <v>480.40125092965047</v>
      </c>
      <c r="AR206" s="702">
        <f>INDEX(Historical!$C$7:$C$1437,MATCH(B206,Historical!$B$7:$B$1446,0))*IF(AH206="n/a",1.03,IF(AH206&lt;0,1.01,IF(AH206&gt;10,1.1,(1+AH206/100))))</f>
        <v>1.1550000000000002</v>
      </c>
      <c r="AS206" s="935">
        <f t="shared" si="62"/>
        <v>1.1896500000000003</v>
      </c>
      <c r="AT206" s="935">
        <f t="shared" si="51"/>
        <v>1.2253395000000005</v>
      </c>
      <c r="AU206" s="935">
        <f t="shared" si="51"/>
        <v>1.2620996850000006</v>
      </c>
      <c r="AV206" s="935">
        <f t="shared" si="51"/>
        <v>1.2999626755500007</v>
      </c>
      <c r="AW206" s="702">
        <f t="shared" si="63"/>
        <v>6.1320518605500025</v>
      </c>
      <c r="AX206" s="810">
        <f t="shared" si="64"/>
        <v>0.76427098992322484</v>
      </c>
      <c r="AY206" s="991">
        <v>1.34</v>
      </c>
      <c r="AZ206" s="922">
        <v>97.330000000000013</v>
      </c>
      <c r="BA206" s="922">
        <v>-12.379999999999999</v>
      </c>
      <c r="BB206" s="922">
        <v>1.3599999999999999</v>
      </c>
      <c r="BC206" s="922">
        <v>10.25</v>
      </c>
      <c r="BE206" s="664">
        <v>2004</v>
      </c>
      <c r="BF206" s="946" t="e">
        <f>#VALUE!</f>
        <v>#VALUE!</v>
      </c>
      <c r="BG206" s="931">
        <v>84.1</v>
      </c>
    </row>
    <row r="207" spans="1:59" ht="11.25" customHeight="1" x14ac:dyDescent="0.2">
      <c r="A207" s="609" t="s">
        <v>835</v>
      </c>
      <c r="B207" s="925" t="s">
        <v>836</v>
      </c>
      <c r="C207" s="988" t="s">
        <v>108</v>
      </c>
      <c r="D207" s="988" t="s">
        <v>118</v>
      </c>
      <c r="E207" s="792">
        <v>15</v>
      </c>
      <c r="F207" s="526">
        <v>262</v>
      </c>
      <c r="G207" s="526" t="s">
        <v>115</v>
      </c>
      <c r="H207" s="526" t="s">
        <v>115</v>
      </c>
      <c r="I207" s="924">
        <v>143.75</v>
      </c>
      <c r="J207" s="702">
        <f t="shared" si="52"/>
        <v>2.2817391304347825</v>
      </c>
      <c r="K207" s="927">
        <v>0.82</v>
      </c>
      <c r="L207" s="639">
        <v>4</v>
      </c>
      <c r="M207" s="693">
        <f t="shared" si="53"/>
        <v>3.28</v>
      </c>
      <c r="N207" s="921" t="s">
        <v>152</v>
      </c>
      <c r="O207" s="795">
        <v>0.77</v>
      </c>
      <c r="P207" s="915">
        <v>43623</v>
      </c>
      <c r="Q207" s="915">
        <v>43644</v>
      </c>
      <c r="R207" s="693">
        <f t="shared" si="54"/>
        <v>6.4935064935064846</v>
      </c>
      <c r="S207" s="759">
        <f>IF(INDEX(Historical!$D$7:$D$1437,MATCH(B207,Historical!$B$7:$B$1446,0))=0,"n/a",(INDEX(Historical!$C$7:$C$1437,MATCH(B207,Historical!$B$7:$B$1446,0))/INDEX(Historical!$D$7:$D$1437,MATCH(B207,Historical!$B$7:$B$1446,0))-1)*100)</f>
        <v>7.0671378091872628</v>
      </c>
      <c r="T207" s="759">
        <f>IF(INDEX(Historical!$F$7:$F$1430,MATCH(B207,Historical!$B$7:$B$1446,0))=0,"n/a",((INDEX(Historical!$C$7:$C$1437,MATCH(B207,Historical!$B$7:$B$1446,0))/INDEX(Historical!$F$7:$F$1430,MATCH(B207,Historical!$B$7:$B$1446,0)))^(1/3)-1)*100)</f>
        <v>8.3815165859775433</v>
      </c>
      <c r="U207" s="759">
        <f>IF(INDEX(Historical!$H$7:$H$1430,MATCH(B207,Historical!$B$7:$B$1446,0))=0,"n/a",((INDEX(Historical!$C$7:$C$1437,MATCH(B207,Historical!$B$7:$B$1446,0))/INDEX(Historical!$H$7:$H$1430,MATCH(B207,Historical!$B$7:$B$1446,0)))^(1/5)-1)*100)</f>
        <v>9.1031554799994918</v>
      </c>
      <c r="V207" s="759">
        <f>IF(INDEX(Historical!$O$7:$O$1430,MATCH(B207,Historical!$B$7:$B$1446,0))=0,"n/a",((INDEX(Historical!$C$7:$C$1437,MATCH(B207,Historical!$B$7:$B$1446,0))/INDEX(Historical!$O$7:$O$1430,MATCH(B207,Historical!$B$7:$B$1446,0)))^(1/10)-1)*100)</f>
        <v>9.7967706266296251</v>
      </c>
      <c r="W207" s="760">
        <f t="shared" si="55"/>
        <v>0.9291996135190973</v>
      </c>
      <c r="X207" s="761" t="str">
        <f t="shared" si="56"/>
        <v>n/a</v>
      </c>
      <c r="Y207" s="925"/>
      <c r="Z207" s="702">
        <f t="shared" si="57"/>
        <v>33.299492385786799</v>
      </c>
      <c r="AA207" s="935">
        <f t="shared" si="58"/>
        <v>14.593908629441625</v>
      </c>
      <c r="AB207" s="639">
        <v>12</v>
      </c>
      <c r="AC207" s="916">
        <v>9.85</v>
      </c>
      <c r="AD207" s="916">
        <v>1.02</v>
      </c>
      <c r="AE207" s="916">
        <v>1.23</v>
      </c>
      <c r="AF207" s="916">
        <v>1.55</v>
      </c>
      <c r="AG207" s="916">
        <v>11.4</v>
      </c>
      <c r="AH207" s="916">
        <v>19.2</v>
      </c>
      <c r="AI207" s="916">
        <v>5.9499999999999993</v>
      </c>
      <c r="AJ207" s="916">
        <v>-1</v>
      </c>
      <c r="AK207" s="916">
        <v>14.38</v>
      </c>
      <c r="AL207" s="928">
        <v>37790</v>
      </c>
      <c r="AM207" s="922">
        <v>0.3</v>
      </c>
      <c r="AN207" s="916">
        <v>0.28999999999999998</v>
      </c>
      <c r="AO207" s="802">
        <f t="shared" si="59"/>
        <v>-3.2090140190073502</v>
      </c>
      <c r="AP207" s="803">
        <f t="shared" si="60"/>
        <v>11.384894610434275</v>
      </c>
      <c r="AQ207" s="936">
        <f t="shared" si="61"/>
        <v>0.2675495875011924</v>
      </c>
      <c r="AR207" s="702">
        <f>INDEX(Historical!$C$7:$C$1437,MATCH(B207,Historical!$B$7:$B$1446,0))*IF(AH207="n/a",1.03,IF(AH207&lt;0,1.01,IF(AH207&gt;10,1.1,(1+AH207/100))))</f>
        <v>3.3330000000000002</v>
      </c>
      <c r="AS207" s="935">
        <f t="shared" si="62"/>
        <v>3.5313135</v>
      </c>
      <c r="AT207" s="935">
        <f t="shared" ref="AT207:AV226" si="66">IF($AK207="n/a",1.03*AS207,IF($AK207&lt;0,1.01*AS207,IF($AK207&gt;10,1.1*AS207,(1+$AK207/100)*AS207)))</f>
        <v>3.8844448500000004</v>
      </c>
      <c r="AU207" s="935">
        <f t="shared" si="66"/>
        <v>4.2728893350000003</v>
      </c>
      <c r="AV207" s="935">
        <f t="shared" si="66"/>
        <v>4.7001782685000011</v>
      </c>
      <c r="AW207" s="702">
        <f t="shared" si="63"/>
        <v>19.721825953500002</v>
      </c>
      <c r="AX207" s="810">
        <f t="shared" si="64"/>
        <v>13.719531098086957</v>
      </c>
      <c r="AY207" s="991">
        <v>1.0900000000000001</v>
      </c>
      <c r="AZ207" s="922">
        <v>29.409999999999997</v>
      </c>
      <c r="BA207" s="922">
        <v>1.28</v>
      </c>
      <c r="BB207" s="922">
        <v>6.72</v>
      </c>
      <c r="BC207" s="922">
        <v>11.86</v>
      </c>
      <c r="BE207" s="664">
        <v>2005</v>
      </c>
      <c r="BF207" s="946" t="e">
        <f>#VALUE!</f>
        <v>#VALUE!</v>
      </c>
      <c r="BG207" s="931">
        <v>2.5</v>
      </c>
    </row>
    <row r="208" spans="1:59" ht="11.25" customHeight="1" x14ac:dyDescent="0.2">
      <c r="A208" s="537" t="s">
        <v>1730</v>
      </c>
      <c r="B208" s="925" t="s">
        <v>1731</v>
      </c>
      <c r="C208" s="988" t="s">
        <v>112</v>
      </c>
      <c r="D208" s="988" t="s">
        <v>213</v>
      </c>
      <c r="E208" s="792">
        <v>10</v>
      </c>
      <c r="F208" s="526">
        <v>324</v>
      </c>
      <c r="G208" s="526" t="s">
        <v>37</v>
      </c>
      <c r="H208" s="526" t="s">
        <v>115</v>
      </c>
      <c r="I208" s="924">
        <v>73.150000000000006</v>
      </c>
      <c r="J208" s="702">
        <f t="shared" si="52"/>
        <v>1.2303485987696512</v>
      </c>
      <c r="K208" s="927">
        <v>0.22500000000000001</v>
      </c>
      <c r="L208" s="639">
        <v>4</v>
      </c>
      <c r="M208" s="693">
        <f t="shared" si="53"/>
        <v>0.9</v>
      </c>
      <c r="N208" s="921" t="s">
        <v>127</v>
      </c>
      <c r="O208" s="795">
        <v>0.2</v>
      </c>
      <c r="P208" s="915">
        <v>43453</v>
      </c>
      <c r="Q208" s="915">
        <v>43474</v>
      </c>
      <c r="R208" s="693">
        <f t="shared" si="54"/>
        <v>12.499999999999996</v>
      </c>
      <c r="S208" s="759">
        <f>IF(INDEX(Historical!$D$7:$D$1437,MATCH(B208,Historical!$B$7:$B$1446,0))=0,"n/a",(INDEX(Historical!$C$7:$C$1437,MATCH(B208,Historical!$B$7:$B$1446,0))/INDEX(Historical!$D$7:$D$1437,MATCH(B208,Historical!$B$7:$B$1446,0))-1)*100)</f>
        <v>14.285714285714279</v>
      </c>
      <c r="T208" s="759">
        <f>IF(INDEX(Historical!$F$7:$F$1430,MATCH(B208,Historical!$B$7:$B$1446,0))=0,"n/a",((INDEX(Historical!$C$7:$C$1437,MATCH(B208,Historical!$B$7:$B$1446,0))/INDEX(Historical!$F$7:$F$1430,MATCH(B208,Historical!$B$7:$B$1446,0)))^(1/3)-1)*100)</f>
        <v>16.960709528514649</v>
      </c>
      <c r="U208" s="759">
        <f>IF(INDEX(Historical!$H$7:$H$1430,MATCH(B208,Historical!$B$7:$B$1446,0))=0,"n/a",((INDEX(Historical!$C$7:$C$1437,MATCH(B208,Historical!$B$7:$B$1446,0))/INDEX(Historical!$H$7:$H$1430,MATCH(B208,Historical!$B$7:$B$1446,0)))^(1/5)-1)*100)</f>
        <v>23.363417251672082</v>
      </c>
      <c r="V208" s="759">
        <f>IF(INDEX(Historical!$O$7:$O$1430,MATCH(B208,Historical!$B$7:$B$1446,0))=0,"n/a",((INDEX(Historical!$C$7:$C$1437,MATCH(B208,Historical!$B$7:$B$1446,0))/INDEX(Historical!$O$7:$O$1430,MATCH(B208,Historical!$B$7:$B$1446,0)))^(1/10)-1)*100)</f>
        <v>18.222427548378416</v>
      </c>
      <c r="W208" s="760">
        <f t="shared" si="55"/>
        <v>1.2821243047692159</v>
      </c>
      <c r="X208" s="761">
        <f t="shared" si="56"/>
        <v>1.4245986129068342</v>
      </c>
      <c r="Y208" s="713"/>
      <c r="Z208" s="702">
        <f t="shared" si="57"/>
        <v>31.578947368421051</v>
      </c>
      <c r="AA208" s="935">
        <f t="shared" si="58"/>
        <v>25.666666666666668</v>
      </c>
      <c r="AB208" s="639">
        <v>10</v>
      </c>
      <c r="AC208" s="916">
        <v>2.85</v>
      </c>
      <c r="AD208" s="916">
        <v>1.32</v>
      </c>
      <c r="AE208" s="916">
        <v>2.9</v>
      </c>
      <c r="AF208" s="916">
        <v>11.19</v>
      </c>
      <c r="AG208" s="916">
        <v>46.9</v>
      </c>
      <c r="AH208" s="916">
        <v>16.5</v>
      </c>
      <c r="AI208" s="916">
        <v>13.99</v>
      </c>
      <c r="AJ208" s="916">
        <v>16.400000000000002</v>
      </c>
      <c r="AK208" s="916">
        <v>19.5</v>
      </c>
      <c r="AL208" s="928">
        <v>7740</v>
      </c>
      <c r="AM208" s="922">
        <v>0.5</v>
      </c>
      <c r="AN208" s="916">
        <v>0.45</v>
      </c>
      <c r="AO208" s="802">
        <f t="shared" si="59"/>
        <v>-1.0729008162249336</v>
      </c>
      <c r="AP208" s="803">
        <f t="shared" si="60"/>
        <v>24.593765850441734</v>
      </c>
      <c r="AQ208" s="936">
        <f t="shared" si="61"/>
        <v>257.27984674326217</v>
      </c>
      <c r="AR208" s="702">
        <f>INDEX(Historical!$C$7:$C$1437,MATCH(B208,Historical!$B$7:$B$1446,0))*IF(AH208="n/a",1.03,IF(AH208&lt;0,1.01,IF(AH208&gt;10,1.1,(1+AH208/100))))</f>
        <v>0.88000000000000012</v>
      </c>
      <c r="AS208" s="935">
        <f t="shared" si="62"/>
        <v>0.96800000000000019</v>
      </c>
      <c r="AT208" s="935">
        <f t="shared" si="66"/>
        <v>1.0648000000000002</v>
      </c>
      <c r="AU208" s="935">
        <f t="shared" si="66"/>
        <v>1.1712800000000003</v>
      </c>
      <c r="AV208" s="935">
        <f t="shared" si="66"/>
        <v>1.2884080000000004</v>
      </c>
      <c r="AW208" s="702">
        <f t="shared" si="63"/>
        <v>5.3724880000000015</v>
      </c>
      <c r="AX208" s="810">
        <f t="shared" si="64"/>
        <v>7.3444812030075202</v>
      </c>
      <c r="AY208" s="991">
        <v>0.77</v>
      </c>
      <c r="AZ208" s="922">
        <v>38.1</v>
      </c>
      <c r="BA208" s="922">
        <v>-2.44</v>
      </c>
      <c r="BB208" s="922">
        <v>5.35</v>
      </c>
      <c r="BC208" s="922">
        <v>18.260000000000002</v>
      </c>
      <c r="BE208" s="664">
        <v>2010</v>
      </c>
      <c r="BF208" s="946" t="e">
        <f>#VALUE!</f>
        <v>#VALUE!</v>
      </c>
      <c r="BG208" s="931">
        <v>19.400000000000002</v>
      </c>
    </row>
    <row r="209" spans="1:59" s="838" customFormat="1" ht="11.25" customHeight="1" x14ac:dyDescent="0.2">
      <c r="A209" s="817" t="s">
        <v>815</v>
      </c>
      <c r="B209" s="846" t="s">
        <v>816</v>
      </c>
      <c r="C209" s="988" t="s">
        <v>4224</v>
      </c>
      <c r="D209" s="988" t="s">
        <v>4360</v>
      </c>
      <c r="E209" s="818">
        <v>15</v>
      </c>
      <c r="F209" s="526">
        <v>248</v>
      </c>
      <c r="G209" s="1171" t="s">
        <v>37</v>
      </c>
      <c r="H209" s="1171" t="s">
        <v>115</v>
      </c>
      <c r="I209" s="819">
        <v>117.83</v>
      </c>
      <c r="J209" s="820">
        <f t="shared" si="52"/>
        <v>2.6139353305609778</v>
      </c>
      <c r="K209" s="821">
        <v>0.77</v>
      </c>
      <c r="L209" s="822">
        <v>4</v>
      </c>
      <c r="M209" s="823">
        <f t="shared" si="53"/>
        <v>3.08</v>
      </c>
      <c r="N209" s="824" t="s">
        <v>817</v>
      </c>
      <c r="O209" s="825">
        <v>0.62</v>
      </c>
      <c r="P209" s="826">
        <v>43403</v>
      </c>
      <c r="Q209" s="826">
        <v>43423</v>
      </c>
      <c r="R209" s="823">
        <f t="shared" si="54"/>
        <v>24.193548387096779</v>
      </c>
      <c r="S209" s="759">
        <f>IF(INDEX(Historical!$D$7:$D$1437,MATCH(B209,Historical!$B$7:$B$1446,0))=0,"n/a",(INDEX(Historical!$C$7:$C$1437,MATCH(B209,Historical!$B$7:$B$1446,0))/INDEX(Historical!$D$7:$D$1437,MATCH(B209,Historical!$B$7:$B$1446,0))-1)*100)</f>
        <v>24.056603773584897</v>
      </c>
      <c r="T209" s="759">
        <f>IF(INDEX(Historical!$F$7:$F$1430,MATCH(B209,Historical!$B$7:$B$1446,0))=0,"n/a",((INDEX(Historical!$C$7:$C$1437,MATCH(B209,Historical!$B$7:$B$1446,0))/INDEX(Historical!$F$7:$F$1430,MATCH(B209,Historical!$B$7:$B$1446,0)))^(1/3)-1)*100)</f>
        <v>23.38884650637354</v>
      </c>
      <c r="U209" s="759">
        <f>IF(INDEX(Historical!$H$7:$H$1430,MATCH(B209,Historical!$B$7:$B$1446,0))=0,"n/a",((INDEX(Historical!$C$7:$C$1437,MATCH(B209,Historical!$B$7:$B$1446,0))/INDEX(Historical!$H$7:$H$1430,MATCH(B209,Historical!$B$7:$B$1446,0)))^(1/5)-1)*100)</f>
        <v>19.705579702232299</v>
      </c>
      <c r="V209" s="759">
        <f>IF(INDEX(Historical!$O$7:$O$1430,MATCH(B209,Historical!$B$7:$B$1446,0))=0,"n/a",((INDEX(Historical!$C$7:$C$1437,MATCH(B209,Historical!$B$7:$B$1446,0))/INDEX(Historical!$O$7:$O$1430,MATCH(B209,Historical!$B$7:$B$1446,0)))^(1/10)-1)*100)</f>
        <v>20.425148125147551</v>
      </c>
      <c r="W209" s="827">
        <f t="shared" si="55"/>
        <v>0.96477046734220173</v>
      </c>
      <c r="X209" s="828">
        <f t="shared" si="56"/>
        <v>0.82796553370723958</v>
      </c>
      <c r="Y209" s="839"/>
      <c r="Z209" s="820">
        <f t="shared" si="57"/>
        <v>55.898366606170605</v>
      </c>
      <c r="AA209" s="830">
        <f t="shared" si="58"/>
        <v>21.38475499092559</v>
      </c>
      <c r="AB209" s="822">
        <v>12</v>
      </c>
      <c r="AC209" s="831">
        <v>5.51</v>
      </c>
      <c r="AD209" s="831">
        <v>2.66</v>
      </c>
      <c r="AE209" s="831">
        <v>7.09</v>
      </c>
      <c r="AF209" s="831">
        <v>12.47</v>
      </c>
      <c r="AG209" s="831">
        <v>45.6</v>
      </c>
      <c r="AH209" s="831">
        <v>51.4</v>
      </c>
      <c r="AI209" s="831">
        <v>11.21</v>
      </c>
      <c r="AJ209" s="831">
        <v>23.799999999999997</v>
      </c>
      <c r="AK209" s="831">
        <v>8.0399999999999991</v>
      </c>
      <c r="AL209" s="832">
        <v>110560</v>
      </c>
      <c r="AM209" s="833">
        <v>0.2</v>
      </c>
      <c r="AN209" s="831">
        <v>0.56000000000000005</v>
      </c>
      <c r="AO209" s="834">
        <f t="shared" si="59"/>
        <v>0.93476004186768691</v>
      </c>
      <c r="AP209" s="835">
        <f t="shared" si="60"/>
        <v>22.319515032793277</v>
      </c>
      <c r="AQ209" s="836">
        <f t="shared" si="61"/>
        <v>244.2659790445251</v>
      </c>
      <c r="AR209" s="702">
        <f>INDEX(Historical!$C$7:$C$1437,MATCH(B209,Historical!$B$7:$B$1446,0))*IF(AH209="n/a",1.03,IF(AH209&lt;0,1.01,IF(AH209&gt;10,1.1,(1+AH209/100))))</f>
        <v>2.8930000000000002</v>
      </c>
      <c r="AS209" s="830">
        <f t="shared" si="62"/>
        <v>3.1823000000000006</v>
      </c>
      <c r="AT209" s="830">
        <f t="shared" si="66"/>
        <v>3.4381569200000008</v>
      </c>
      <c r="AU209" s="830">
        <f t="shared" si="66"/>
        <v>3.7145847363680011</v>
      </c>
      <c r="AV209" s="830">
        <f t="shared" si="66"/>
        <v>4.0132373491719884</v>
      </c>
      <c r="AW209" s="820">
        <f t="shared" si="63"/>
        <v>17.24127900553999</v>
      </c>
      <c r="AX209" s="837">
        <f t="shared" si="64"/>
        <v>14.632333875532538</v>
      </c>
      <c r="AY209" s="992">
        <v>1.18</v>
      </c>
      <c r="AZ209" s="833">
        <v>34.36</v>
      </c>
      <c r="BA209" s="833">
        <v>-1.25</v>
      </c>
      <c r="BB209" s="833">
        <v>6.74</v>
      </c>
      <c r="BC209" s="833">
        <v>12.540000000000001</v>
      </c>
      <c r="BD209" s="961"/>
      <c r="BE209" s="664">
        <v>2004</v>
      </c>
      <c r="BF209" s="946" t="e">
        <f>#VALUE!</f>
        <v>#VALUE!</v>
      </c>
      <c r="BG209" s="893">
        <v>25.900000000000002</v>
      </c>
    </row>
    <row r="210" spans="1:59" ht="11.25" customHeight="1" x14ac:dyDescent="0.2">
      <c r="A210" s="537" t="s">
        <v>1770</v>
      </c>
      <c r="B210" s="925" t="s">
        <v>1771</v>
      </c>
      <c r="C210" s="988" t="s">
        <v>108</v>
      </c>
      <c r="D210" s="988" t="s">
        <v>118</v>
      </c>
      <c r="E210" s="792">
        <v>10</v>
      </c>
      <c r="F210" s="526">
        <v>319</v>
      </c>
      <c r="G210" s="526" t="s">
        <v>115</v>
      </c>
      <c r="H210" s="526" t="s">
        <v>115</v>
      </c>
      <c r="I210" s="924">
        <v>36.92</v>
      </c>
      <c r="J210" s="702">
        <f t="shared" si="52"/>
        <v>2.8169014084507045</v>
      </c>
      <c r="K210" s="927">
        <v>0.26</v>
      </c>
      <c r="L210" s="639">
        <v>4</v>
      </c>
      <c r="M210" s="693">
        <f t="shared" si="53"/>
        <v>1.04</v>
      </c>
      <c r="N210" s="921" t="s">
        <v>238</v>
      </c>
      <c r="O210" s="795">
        <v>0.23</v>
      </c>
      <c r="P210" s="915">
        <v>43308</v>
      </c>
      <c r="Q210" s="915">
        <v>43329</v>
      </c>
      <c r="R210" s="693">
        <f t="shared" si="54"/>
        <v>13.043478260869565</v>
      </c>
      <c r="S210" s="759">
        <f>IF(INDEX(Historical!$D$7:$D$1437,MATCH(B210,Historical!$B$7:$B$1446,0))=0,"n/a",(INDEX(Historical!$C$7:$C$1437,MATCH(B210,Historical!$B$7:$B$1446,0))/INDEX(Historical!$D$7:$D$1437,MATCH(B210,Historical!$B$7:$B$1446,0))-1)*100)</f>
        <v>13.953488372093004</v>
      </c>
      <c r="T210" s="759">
        <f>IF(INDEX(Historical!$F$7:$F$1430,MATCH(B210,Historical!$B$7:$B$1446,0))=0,"n/a",((INDEX(Historical!$C$7:$C$1437,MATCH(B210,Historical!$B$7:$B$1446,0))/INDEX(Historical!$F$7:$F$1430,MATCH(B210,Historical!$B$7:$B$1446,0)))^(1/3)-1)*100)</f>
        <v>11.868894208139679</v>
      </c>
      <c r="U210" s="759">
        <f>IF(INDEX(Historical!$H$7:$H$1430,MATCH(B210,Historical!$B$7:$B$1446,0))=0,"n/a",((INDEX(Historical!$C$7:$C$1437,MATCH(B210,Historical!$B$7:$B$1446,0))/INDEX(Historical!$H$7:$H$1430,MATCH(B210,Historical!$B$7:$B$1446,0)))^(1/5)-1)*100)</f>
        <v>12.246466207113937</v>
      </c>
      <c r="V210" s="759">
        <f>IF(INDEX(Historical!$O$7:$O$1430,MATCH(B210,Historical!$B$7:$B$1446,0))=0,"n/a",((INDEX(Historical!$C$7:$C$1437,MATCH(B210,Historical!$B$7:$B$1446,0))/INDEX(Historical!$O$7:$O$1430,MATCH(B210,Historical!$B$7:$B$1446,0)))^(1/10)-1)*100)</f>
        <v>12.566841929221884</v>
      </c>
      <c r="W210" s="760">
        <f t="shared" si="55"/>
        <v>0.97450626625906922</v>
      </c>
      <c r="X210" s="761" t="str">
        <f t="shared" si="56"/>
        <v>n/a</v>
      </c>
      <c r="Y210" s="716"/>
      <c r="Z210" s="702">
        <f t="shared" si="57"/>
        <v>43.881856540084385</v>
      </c>
      <c r="AA210" s="935">
        <f t="shared" si="58"/>
        <v>15.578059071729959</v>
      </c>
      <c r="AB210" s="639">
        <v>12</v>
      </c>
      <c r="AC210" s="916">
        <v>2.37</v>
      </c>
      <c r="AD210" s="916">
        <v>2</v>
      </c>
      <c r="AE210" s="916">
        <v>0.67</v>
      </c>
      <c r="AF210" s="916">
        <v>0.93</v>
      </c>
      <c r="AG210" s="916">
        <v>5.8000000000000007</v>
      </c>
      <c r="AH210" s="916">
        <v>-43.8</v>
      </c>
      <c r="AI210" s="916">
        <v>6.8199999999999994</v>
      </c>
      <c r="AJ210" s="916">
        <v>-5.7</v>
      </c>
      <c r="AK210" s="916">
        <v>7.8</v>
      </c>
      <c r="AL210" s="928">
        <v>7810</v>
      </c>
      <c r="AM210" s="922">
        <v>0.5</v>
      </c>
      <c r="AN210" s="916">
        <v>0.34</v>
      </c>
      <c r="AO210" s="802">
        <f t="shared" si="59"/>
        <v>-0.51469145616531797</v>
      </c>
      <c r="AP210" s="803">
        <f t="shared" si="60"/>
        <v>15.063367615564641</v>
      </c>
      <c r="AQ210" s="936">
        <f t="shared" si="61"/>
        <v>-19.757049636857715</v>
      </c>
      <c r="AR210" s="702">
        <f>INDEX(Historical!$C$7:$C$1437,MATCH(B210,Historical!$B$7:$B$1446,0))*IF(AH210="n/a",1.03,IF(AH210&lt;0,1.01,IF(AH210&gt;10,1.1,(1+AH210/100))))</f>
        <v>0.98980000000000001</v>
      </c>
      <c r="AS210" s="935">
        <f t="shared" si="62"/>
        <v>1.0573043600000001</v>
      </c>
      <c r="AT210" s="935">
        <f t="shared" si="66"/>
        <v>1.1397741000800001</v>
      </c>
      <c r="AU210" s="935">
        <f t="shared" si="66"/>
        <v>1.2286764798862402</v>
      </c>
      <c r="AV210" s="935">
        <f t="shared" si="66"/>
        <v>1.3245132453173669</v>
      </c>
      <c r="AW210" s="702">
        <f t="shared" si="63"/>
        <v>5.7400681852836071</v>
      </c>
      <c r="AX210" s="810">
        <f t="shared" si="64"/>
        <v>15.547313611277374</v>
      </c>
      <c r="AY210" s="991">
        <v>1.46</v>
      </c>
      <c r="AZ210" s="922">
        <v>37.940000000000005</v>
      </c>
      <c r="BA210" s="922">
        <v>-25.019999999999996</v>
      </c>
      <c r="BB210" s="922">
        <v>2.59</v>
      </c>
      <c r="BC210" s="922">
        <v>3.53</v>
      </c>
      <c r="BE210" s="664">
        <v>2009</v>
      </c>
      <c r="BF210" s="946" t="e">
        <f>#VALUE!</f>
        <v>#VALUE!</v>
      </c>
      <c r="BG210" s="931">
        <v>0.8</v>
      </c>
    </row>
    <row r="211" spans="1:59" ht="11.25" customHeight="1" x14ac:dyDescent="0.2">
      <c r="A211" s="609" t="s">
        <v>837</v>
      </c>
      <c r="B211" s="925" t="s">
        <v>838</v>
      </c>
      <c r="C211" s="988" t="s">
        <v>112</v>
      </c>
      <c r="D211" s="988" t="s">
        <v>4391</v>
      </c>
      <c r="E211" s="792">
        <v>13</v>
      </c>
      <c r="F211" s="526">
        <v>293</v>
      </c>
      <c r="G211" s="526" t="s">
        <v>37</v>
      </c>
      <c r="H211" s="526" t="s">
        <v>37</v>
      </c>
      <c r="I211" s="924">
        <v>177.04</v>
      </c>
      <c r="J211" s="702">
        <f t="shared" si="52"/>
        <v>1.9882512426570267</v>
      </c>
      <c r="K211" s="927">
        <v>0.88</v>
      </c>
      <c r="L211" s="639">
        <v>4</v>
      </c>
      <c r="M211" s="693">
        <f t="shared" si="53"/>
        <v>3.52</v>
      </c>
      <c r="N211" s="921" t="s">
        <v>320</v>
      </c>
      <c r="O211" s="795">
        <v>0.8</v>
      </c>
      <c r="P211" s="915">
        <v>43523</v>
      </c>
      <c r="Q211" s="915">
        <v>43553</v>
      </c>
      <c r="R211" s="693">
        <f t="shared" si="54"/>
        <v>9.9999999999999947</v>
      </c>
      <c r="S211" s="759">
        <f>IF(INDEX(Historical!$D$7:$D$1437,MATCH(B211,Historical!$B$7:$B$1446,0))=0,"n/a",(INDEX(Historical!$C$7:$C$1437,MATCH(B211,Historical!$B$7:$B$1446,0))/INDEX(Historical!$D$7:$D$1437,MATCH(B211,Historical!$B$7:$B$1446,0))-1)*100)</f>
        <v>23.387096774193552</v>
      </c>
      <c r="T211" s="759">
        <f>IF(INDEX(Historical!$F$7:$F$1430,MATCH(B211,Historical!$B$7:$B$1446,0))=0,"n/a",((INDEX(Historical!$C$7:$C$1437,MATCH(B211,Historical!$B$7:$B$1446,0))/INDEX(Historical!$F$7:$F$1430,MATCH(B211,Historical!$B$7:$B$1446,0)))^(1/3)-1)*100)</f>
        <v>11.626227731962246</v>
      </c>
      <c r="U211" s="759">
        <f>IF(INDEX(Historical!$H$7:$H$1430,MATCH(B211,Historical!$B$7:$B$1446,0))=0,"n/a",((INDEX(Historical!$C$7:$C$1437,MATCH(B211,Historical!$B$7:$B$1446,0))/INDEX(Historical!$H$7:$H$1430,MATCH(B211,Historical!$B$7:$B$1446,0)))^(1/5)-1)*100)</f>
        <v>15.635702258853957</v>
      </c>
      <c r="V211" s="759">
        <f>IF(INDEX(Historical!$O$7:$O$1430,MATCH(B211,Historical!$B$7:$B$1446,0))=0,"n/a",((INDEX(Historical!$C$7:$C$1437,MATCH(B211,Historical!$B$7:$B$1446,0))/INDEX(Historical!$O$7:$O$1430,MATCH(B211,Historical!$B$7:$B$1446,0)))^(1/10)-1)*100)</f>
        <v>20.733237729811304</v>
      </c>
      <c r="W211" s="760">
        <f t="shared" si="55"/>
        <v>0.75413702686542528</v>
      </c>
      <c r="X211" s="761">
        <f t="shared" si="56"/>
        <v>1.4344680971425647</v>
      </c>
      <c r="Y211" s="926"/>
      <c r="Z211" s="702">
        <f t="shared" si="57"/>
        <v>43.031784841075797</v>
      </c>
      <c r="AA211" s="935">
        <f t="shared" si="58"/>
        <v>21.643031784841074</v>
      </c>
      <c r="AB211" s="639">
        <v>12</v>
      </c>
      <c r="AC211" s="916">
        <v>8.18</v>
      </c>
      <c r="AD211" s="916">
        <v>1.65</v>
      </c>
      <c r="AE211" s="916">
        <v>5.58</v>
      </c>
      <c r="AF211" s="916">
        <v>7.15</v>
      </c>
      <c r="AG211" s="916">
        <v>30.7</v>
      </c>
      <c r="AH211" s="916">
        <v>30.7</v>
      </c>
      <c r="AI211" s="916">
        <v>13.87</v>
      </c>
      <c r="AJ211" s="916">
        <v>10.9</v>
      </c>
      <c r="AK211" s="916">
        <v>13.15</v>
      </c>
      <c r="AL211" s="928">
        <v>126900</v>
      </c>
      <c r="AM211" s="922">
        <v>0.1</v>
      </c>
      <c r="AN211" s="916">
        <v>1.42</v>
      </c>
      <c r="AO211" s="802">
        <f t="shared" si="59"/>
        <v>-4.0190782833300922</v>
      </c>
      <c r="AP211" s="803">
        <f t="shared" si="60"/>
        <v>17.623953501510982</v>
      </c>
      <c r="AQ211" s="936">
        <f t="shared" si="61"/>
        <v>162.25320865454839</v>
      </c>
      <c r="AR211" s="702">
        <f>INDEX(Historical!$C$7:$C$1437,MATCH(B211,Historical!$B$7:$B$1446,0))*IF(AH211="n/a",1.03,IF(AH211&lt;0,1.01,IF(AH211&gt;10,1.1,(1+AH211/100))))</f>
        <v>3.3660000000000005</v>
      </c>
      <c r="AS211" s="935">
        <f t="shared" si="62"/>
        <v>3.7026000000000008</v>
      </c>
      <c r="AT211" s="935">
        <f t="shared" si="66"/>
        <v>4.0728600000000013</v>
      </c>
      <c r="AU211" s="935">
        <f t="shared" si="66"/>
        <v>4.4801460000000022</v>
      </c>
      <c r="AV211" s="935">
        <f t="shared" si="66"/>
        <v>4.9281606000000027</v>
      </c>
      <c r="AW211" s="702">
        <f t="shared" si="63"/>
        <v>20.549766600000005</v>
      </c>
      <c r="AX211" s="810">
        <f t="shared" si="64"/>
        <v>11.607414482602806</v>
      </c>
      <c r="AY211" s="991">
        <v>1.1000000000000001</v>
      </c>
      <c r="AZ211" s="922">
        <v>38.229999999999997</v>
      </c>
      <c r="BA211" s="922">
        <v>-1.4000000000000001</v>
      </c>
      <c r="BB211" s="922">
        <v>5.25</v>
      </c>
      <c r="BC211" s="922">
        <v>13.99</v>
      </c>
      <c r="BE211" s="664">
        <v>2007</v>
      </c>
      <c r="BF211" s="946" t="e">
        <f>#VALUE!</f>
        <v>#VALUE!</v>
      </c>
      <c r="BG211" s="931">
        <v>10.100000000000001</v>
      </c>
    </row>
    <row r="212" spans="1:59" ht="11.25" customHeight="1" x14ac:dyDescent="0.2">
      <c r="A212" s="537" t="s">
        <v>1764</v>
      </c>
      <c r="B212" s="925" t="s">
        <v>1765</v>
      </c>
      <c r="C212" s="988" t="s">
        <v>112</v>
      </c>
      <c r="D212" s="988" t="s">
        <v>4389</v>
      </c>
      <c r="E212" s="792">
        <v>10</v>
      </c>
      <c r="F212" s="526">
        <v>337</v>
      </c>
      <c r="G212" s="526" t="s">
        <v>115</v>
      </c>
      <c r="H212" s="526" t="s">
        <v>115</v>
      </c>
      <c r="I212" s="924">
        <v>106.22</v>
      </c>
      <c r="J212" s="702">
        <f t="shared" si="52"/>
        <v>3.6151383920165694</v>
      </c>
      <c r="K212" s="927">
        <v>0.96</v>
      </c>
      <c r="L212" s="639">
        <v>4</v>
      </c>
      <c r="M212" s="693">
        <f t="shared" si="53"/>
        <v>3.84</v>
      </c>
      <c r="N212" s="921" t="s">
        <v>429</v>
      </c>
      <c r="O212" s="795">
        <v>0.91</v>
      </c>
      <c r="P212" s="915">
        <v>43521</v>
      </c>
      <c r="Q212" s="915">
        <v>43536</v>
      </c>
      <c r="R212" s="693">
        <f t="shared" si="54"/>
        <v>5.4945054945054865</v>
      </c>
      <c r="S212" s="759">
        <f>IF(INDEX(Historical!$D$7:$D$1437,MATCH(B212,Historical!$B$7:$B$1446,0))=0,"n/a",(INDEX(Historical!$C$7:$C$1437,MATCH(B212,Historical!$B$7:$B$1446,0))/INDEX(Historical!$D$7:$D$1437,MATCH(B212,Historical!$B$7:$B$1446,0))-1)*100)</f>
        <v>9.6385542168674796</v>
      </c>
      <c r="T212" s="759">
        <f>IF(INDEX(Historical!$F$7:$F$1430,MATCH(B212,Historical!$B$7:$B$1446,0))=0,"n/a",((INDEX(Historical!$C$7:$C$1437,MATCH(B212,Historical!$B$7:$B$1446,0))/INDEX(Historical!$F$7:$F$1430,MATCH(B212,Historical!$B$7:$B$1446,0)))^(1/3)-1)*100)</f>
        <v>7.6232685102480158</v>
      </c>
      <c r="U212" s="759">
        <f>IF(INDEX(Historical!$H$7:$H$1430,MATCH(B212,Historical!$B$7:$B$1446,0))=0,"n/a",((INDEX(Historical!$C$7:$C$1437,MATCH(B212,Historical!$B$7:$B$1446,0))/INDEX(Historical!$H$7:$H$1430,MATCH(B212,Historical!$B$7:$B$1446,0)))^(1/5)-1)*100)</f>
        <v>7.9766727007235971</v>
      </c>
      <c r="V212" s="759">
        <f>IF(INDEX(Historical!$O$7:$O$1430,MATCH(B212,Historical!$B$7:$B$1446,0))=0,"n/a",((INDEX(Historical!$C$7:$C$1437,MATCH(B212,Historical!$B$7:$B$1446,0))/INDEX(Historical!$O$7:$O$1430,MATCH(B212,Historical!$B$7:$B$1446,0)))^(1/10)-1)*100)</f>
        <v>7.2958409208072172</v>
      </c>
      <c r="W212" s="760">
        <f t="shared" si="55"/>
        <v>1.0933177939741938</v>
      </c>
      <c r="X212" s="761">
        <f t="shared" si="56"/>
        <v>2.2157424168676663</v>
      </c>
      <c r="Y212" s="716"/>
      <c r="Z212" s="702">
        <f t="shared" si="57"/>
        <v>69.691470054446455</v>
      </c>
      <c r="AA212" s="935">
        <f t="shared" si="58"/>
        <v>19.277676950998185</v>
      </c>
      <c r="AB212" s="639">
        <v>12</v>
      </c>
      <c r="AC212" s="916">
        <v>5.51</v>
      </c>
      <c r="AD212" s="916">
        <v>2.64</v>
      </c>
      <c r="AE212" s="916">
        <v>1.29</v>
      </c>
      <c r="AF212" s="916">
        <v>30.44</v>
      </c>
      <c r="AG212" s="918">
        <v>195.70000000000002</v>
      </c>
      <c r="AH212" s="916">
        <v>3.6999999999999997</v>
      </c>
      <c r="AI212" s="916">
        <v>8.25</v>
      </c>
      <c r="AJ212" s="916">
        <v>3.5999999999999996</v>
      </c>
      <c r="AK212" s="916">
        <v>7.32</v>
      </c>
      <c r="AL212" s="928">
        <v>92410</v>
      </c>
      <c r="AM212" s="923" t="s">
        <v>137</v>
      </c>
      <c r="AN212" s="918">
        <v>7.53</v>
      </c>
      <c r="AO212" s="802">
        <f t="shared" si="59"/>
        <v>-7.685865858258019</v>
      </c>
      <c r="AP212" s="803">
        <f t="shared" si="60"/>
        <v>11.591811092740166</v>
      </c>
      <c r="AQ212" s="936">
        <f t="shared" si="61"/>
        <v>410.69124674890281</v>
      </c>
      <c r="AR212" s="702">
        <f>INDEX(Historical!$C$7:$C$1437,MATCH(B212,Historical!$B$7:$B$1446,0))*IF(AH212="n/a",1.03,IF(AH212&lt;0,1.01,IF(AH212&gt;10,1.1,(1+AH212/100))))</f>
        <v>3.77468</v>
      </c>
      <c r="AS212" s="935">
        <f t="shared" si="62"/>
        <v>4.0860911</v>
      </c>
      <c r="AT212" s="935">
        <f t="shared" si="66"/>
        <v>4.3851929685199993</v>
      </c>
      <c r="AU212" s="935">
        <f t="shared" si="66"/>
        <v>4.706189093815663</v>
      </c>
      <c r="AV212" s="935">
        <f t="shared" si="66"/>
        <v>5.050682135482969</v>
      </c>
      <c r="AW212" s="702">
        <f t="shared" si="63"/>
        <v>22.002835297818631</v>
      </c>
      <c r="AX212" s="810">
        <f t="shared" si="64"/>
        <v>20.714399640198298</v>
      </c>
      <c r="AY212" s="991">
        <v>1.1599999999999999</v>
      </c>
      <c r="AZ212" s="922">
        <v>18.170000000000002</v>
      </c>
      <c r="BA212" s="922">
        <v>-15.079999999999998</v>
      </c>
      <c r="BB212" s="922">
        <v>-4.22</v>
      </c>
      <c r="BC212" s="922">
        <v>-4.38</v>
      </c>
      <c r="BE212" s="664">
        <v>2010</v>
      </c>
      <c r="BF212" s="946" t="e">
        <f>#VALUE!</f>
        <v>#VALUE!</v>
      </c>
      <c r="BG212" s="931">
        <v>10.299999999999999</v>
      </c>
    </row>
    <row r="213" spans="1:59" ht="11.25" customHeight="1" x14ac:dyDescent="0.2">
      <c r="A213" s="609" t="s">
        <v>843</v>
      </c>
      <c r="B213" s="925" t="s">
        <v>844</v>
      </c>
      <c r="C213" s="988" t="s">
        <v>154</v>
      </c>
      <c r="D213" s="988" t="s">
        <v>4358</v>
      </c>
      <c r="E213" s="792">
        <v>16</v>
      </c>
      <c r="F213" s="526">
        <v>220</v>
      </c>
      <c r="G213" s="526" t="s">
        <v>106</v>
      </c>
      <c r="H213" s="526" t="s">
        <v>106</v>
      </c>
      <c r="I213" s="924">
        <v>84.4</v>
      </c>
      <c r="J213" s="702">
        <f t="shared" si="52"/>
        <v>1.3033175355450237</v>
      </c>
      <c r="K213" s="927">
        <v>0.27500000000000002</v>
      </c>
      <c r="L213" s="639">
        <v>4</v>
      </c>
      <c r="M213" s="693">
        <f t="shared" si="53"/>
        <v>1.1000000000000001</v>
      </c>
      <c r="N213" s="921" t="s">
        <v>190</v>
      </c>
      <c r="O213" s="795">
        <v>0.27</v>
      </c>
      <c r="P213" s="915">
        <v>43447</v>
      </c>
      <c r="Q213" s="915">
        <v>43468</v>
      </c>
      <c r="R213" s="693">
        <f t="shared" si="54"/>
        <v>1.8518518518518534</v>
      </c>
      <c r="S213" s="759">
        <f>IF(INDEX(Historical!$D$7:$D$1437,MATCH(B213,Historical!$B$7:$B$1446,0))=0,"n/a",(INDEX(Historical!$C$7:$C$1437,MATCH(B213,Historical!$B$7:$B$1446,0))/INDEX(Historical!$D$7:$D$1437,MATCH(B213,Historical!$B$7:$B$1446,0))-1)*100)</f>
        <v>1.8867924528301883</v>
      </c>
      <c r="T213" s="759">
        <f>IF(INDEX(Historical!$F$7:$F$1430,MATCH(B213,Historical!$B$7:$B$1446,0))=0,"n/a",((INDEX(Historical!$C$7:$C$1437,MATCH(B213,Historical!$B$7:$B$1446,0))/INDEX(Historical!$F$7:$F$1430,MATCH(B213,Historical!$B$7:$B$1446,0)))^(1/3)-1)*100)</f>
        <v>1.7575471975188606</v>
      </c>
      <c r="U213" s="759">
        <f>IF(INDEX(Historical!$H$7:$H$1430,MATCH(B213,Historical!$B$7:$B$1446,0))=0,"n/a",((INDEX(Historical!$C$7:$C$1437,MATCH(B213,Historical!$B$7:$B$1446,0))/INDEX(Historical!$H$7:$H$1430,MATCH(B213,Historical!$B$7:$B$1446,0)))^(1/5)-1)*100)</f>
        <v>1.8585536309526418</v>
      </c>
      <c r="V213" s="759">
        <f>IF(INDEX(Historical!$O$7:$O$1430,MATCH(B213,Historical!$B$7:$B$1446,0))=0,"n/a",((INDEX(Historical!$C$7:$C$1437,MATCH(B213,Historical!$B$7:$B$1446,0))/INDEX(Historical!$O$7:$O$1430,MATCH(B213,Historical!$B$7:$B$1446,0)))^(1/10)-1)*100)</f>
        <v>1.7835320786046882</v>
      </c>
      <c r="W213" s="760">
        <f t="shared" si="55"/>
        <v>1.0420634723916182</v>
      </c>
      <c r="X213" s="761">
        <f t="shared" si="56"/>
        <v>0.29976671466978094</v>
      </c>
      <c r="Y213" s="710"/>
      <c r="Z213" s="702">
        <f t="shared" si="57"/>
        <v>26.894865525672373</v>
      </c>
      <c r="AA213" s="935">
        <f t="shared" si="58"/>
        <v>20.635696821515893</v>
      </c>
      <c r="AB213" s="639">
        <v>12</v>
      </c>
      <c r="AC213" s="916">
        <v>4.09</v>
      </c>
      <c r="AD213" s="916" t="s">
        <v>137</v>
      </c>
      <c r="AE213" s="916">
        <v>7.48</v>
      </c>
      <c r="AF213" s="916">
        <v>3.54</v>
      </c>
      <c r="AG213" s="916">
        <v>21.6</v>
      </c>
      <c r="AH213" s="916">
        <v>4.9000000000000004</v>
      </c>
      <c r="AI213" s="916" t="s">
        <v>137</v>
      </c>
      <c r="AJ213" s="916">
        <v>6.2</v>
      </c>
      <c r="AK213" s="916" t="s">
        <v>137</v>
      </c>
      <c r="AL213" s="928">
        <v>313.97000000000003</v>
      </c>
      <c r="AM213" s="922">
        <v>0.5</v>
      </c>
      <c r="AN213" s="916">
        <v>0</v>
      </c>
      <c r="AO213" s="802">
        <f t="shared" si="59"/>
        <v>-17.473825655018228</v>
      </c>
      <c r="AP213" s="803">
        <f t="shared" si="60"/>
        <v>3.1618711664976655</v>
      </c>
      <c r="AQ213" s="936">
        <f t="shared" si="61"/>
        <v>80.185542333039777</v>
      </c>
      <c r="AR213" s="702">
        <f>INDEX(Historical!$C$7:$C$1437,MATCH(B213,Historical!$B$7:$B$1446,0))*IF(AH213="n/a",1.03,IF(AH213&lt;0,1.01,IF(AH213&gt;10,1.1,(1+AH213/100))))</f>
        <v>1.1329199999999999</v>
      </c>
      <c r="AS213" s="935">
        <f t="shared" si="62"/>
        <v>1.1669076</v>
      </c>
      <c r="AT213" s="935">
        <f t="shared" si="66"/>
        <v>1.201914828</v>
      </c>
      <c r="AU213" s="935">
        <f t="shared" si="66"/>
        <v>1.23797227284</v>
      </c>
      <c r="AV213" s="935">
        <f t="shared" si="66"/>
        <v>1.2751114410252</v>
      </c>
      <c r="AW213" s="702">
        <f t="shared" si="63"/>
        <v>6.0148261418652007</v>
      </c>
      <c r="AX213" s="810">
        <f t="shared" si="64"/>
        <v>7.1265712581341232</v>
      </c>
      <c r="AY213" s="991">
        <v>0.71</v>
      </c>
      <c r="AZ213" s="922">
        <v>14.08</v>
      </c>
      <c r="BA213" s="922">
        <v>-28.26</v>
      </c>
      <c r="BB213" s="922">
        <v>-2.37</v>
      </c>
      <c r="BC213" s="922">
        <v>-5.53</v>
      </c>
      <c r="BE213" s="664">
        <v>2004</v>
      </c>
      <c r="BF213" s="946" t="e">
        <f>#VALUE!</f>
        <v>#VALUE!</v>
      </c>
      <c r="BG213" s="931">
        <v>18.899999999999999</v>
      </c>
    </row>
    <row r="214" spans="1:59" ht="11.25" customHeight="1" x14ac:dyDescent="0.2">
      <c r="A214" s="537" t="s">
        <v>849</v>
      </c>
      <c r="B214" s="925" t="s">
        <v>850</v>
      </c>
      <c r="C214" s="988" t="s">
        <v>4224</v>
      </c>
      <c r="D214" s="988" t="s">
        <v>4359</v>
      </c>
      <c r="E214" s="792">
        <v>11</v>
      </c>
      <c r="F214" s="526">
        <v>312</v>
      </c>
      <c r="G214" s="526" t="s">
        <v>106</v>
      </c>
      <c r="H214" s="526" t="s">
        <v>106</v>
      </c>
      <c r="I214" s="924">
        <v>164.43</v>
      </c>
      <c r="J214" s="702">
        <f t="shared" si="52"/>
        <v>0.60816152770175758</v>
      </c>
      <c r="K214" s="927">
        <v>0.25</v>
      </c>
      <c r="L214" s="639">
        <v>4</v>
      </c>
      <c r="M214" s="693">
        <f t="shared" si="53"/>
        <v>1</v>
      </c>
      <c r="N214" s="921" t="s">
        <v>798</v>
      </c>
      <c r="O214" s="795">
        <v>0.21</v>
      </c>
      <c r="P214" s="915">
        <v>43419</v>
      </c>
      <c r="Q214" s="915">
        <v>43438</v>
      </c>
      <c r="R214" s="693">
        <f t="shared" si="54"/>
        <v>19.047619047619051</v>
      </c>
      <c r="S214" s="759">
        <f>IF(INDEX(Historical!$D$7:$D$1437,MATCH(B214,Historical!$B$7:$B$1446,0))=0,"n/a",(INDEX(Historical!$C$7:$C$1437,MATCH(B214,Historical!$B$7:$B$1446,0))/INDEX(Historical!$D$7:$D$1437,MATCH(B214,Historical!$B$7:$B$1446,0))-1)*100)</f>
        <v>27.536231884057983</v>
      </c>
      <c r="T214" s="759">
        <f>IF(INDEX(Historical!$F$7:$F$1430,MATCH(B214,Historical!$B$7:$B$1446,0))=0,"n/a",((INDEX(Historical!$C$7:$C$1437,MATCH(B214,Historical!$B$7:$B$1446,0))/INDEX(Historical!$F$7:$F$1430,MATCH(B214,Historical!$B$7:$B$1446,0)))^(1/3)-1)*100)</f>
        <v>20.73621473595373</v>
      </c>
      <c r="U214" s="759">
        <f>IF(INDEX(Historical!$H$7:$H$1430,MATCH(B214,Historical!$B$7:$B$1446,0))=0,"n/a",((INDEX(Historical!$C$7:$C$1437,MATCH(B214,Historical!$B$7:$B$1446,0))/INDEX(Historical!$H$7:$H$1430,MATCH(B214,Historical!$B$7:$B$1446,0)))^(1/5)-1)*100)</f>
        <v>20.421927029878042</v>
      </c>
      <c r="V214" s="759">
        <f>IF(INDEX(Historical!$O$7:$O$1430,MATCH(B214,Historical!$B$7:$B$1446,0))=0,"n/a",((INDEX(Historical!$C$7:$C$1437,MATCH(B214,Historical!$B$7:$B$1446,0))/INDEX(Historical!$O$7:$O$1430,MATCH(B214,Historical!$B$7:$B$1446,0)))^(1/10)-1)*100)</f>
        <v>32.566056361631638</v>
      </c>
      <c r="W214" s="760">
        <f t="shared" si="55"/>
        <v>0.62709241804109106</v>
      </c>
      <c r="X214" s="761">
        <f t="shared" si="56"/>
        <v>1.3007596834317225</v>
      </c>
      <c r="Y214" s="926"/>
      <c r="Z214" s="702">
        <f t="shared" si="57"/>
        <v>25.380710659898476</v>
      </c>
      <c r="AA214" s="935">
        <f t="shared" si="58"/>
        <v>41.733502538071072</v>
      </c>
      <c r="AB214" s="639">
        <v>9</v>
      </c>
      <c r="AC214" s="916">
        <v>3.94</v>
      </c>
      <c r="AD214" s="916">
        <v>2.66</v>
      </c>
      <c r="AE214" s="916">
        <v>17.32</v>
      </c>
      <c r="AF214" s="916">
        <v>12.68</v>
      </c>
      <c r="AG214" s="916">
        <v>35</v>
      </c>
      <c r="AH214" s="916">
        <v>40.699999999999996</v>
      </c>
      <c r="AI214" s="916">
        <v>15.7</v>
      </c>
      <c r="AJ214" s="916">
        <v>15.7</v>
      </c>
      <c r="AK214" s="916">
        <v>15.7</v>
      </c>
      <c r="AL214" s="928">
        <v>357030</v>
      </c>
      <c r="AM214" s="922">
        <v>0.1</v>
      </c>
      <c r="AN214" s="916">
        <v>0</v>
      </c>
      <c r="AO214" s="802">
        <f t="shared" si="59"/>
        <v>-20.703413980491273</v>
      </c>
      <c r="AP214" s="803">
        <f t="shared" si="60"/>
        <v>21.030088557579798</v>
      </c>
      <c r="AQ214" s="936">
        <f t="shared" si="61"/>
        <v>384.96543390350848</v>
      </c>
      <c r="AR214" s="702">
        <f>INDEX(Historical!$C$7:$C$1437,MATCH(B214,Historical!$B$7:$B$1446,0))*IF(AH214="n/a",1.03,IF(AH214&lt;0,1.01,IF(AH214&gt;10,1.1,(1+AH214/100))))</f>
        <v>0.96800000000000008</v>
      </c>
      <c r="AS214" s="935">
        <f t="shared" si="62"/>
        <v>1.0648000000000002</v>
      </c>
      <c r="AT214" s="935">
        <f t="shared" si="66"/>
        <v>1.1712800000000003</v>
      </c>
      <c r="AU214" s="935">
        <f t="shared" si="66"/>
        <v>1.2884080000000004</v>
      </c>
      <c r="AV214" s="935">
        <f t="shared" si="66"/>
        <v>1.4172488000000005</v>
      </c>
      <c r="AW214" s="702">
        <f t="shared" si="63"/>
        <v>5.9097368000000019</v>
      </c>
      <c r="AX214" s="810">
        <f t="shared" si="64"/>
        <v>3.5940745606032971</v>
      </c>
      <c r="AY214" s="991">
        <v>0.99</v>
      </c>
      <c r="AZ214" s="922">
        <v>35.22</v>
      </c>
      <c r="BA214" s="922">
        <v>-0.04</v>
      </c>
      <c r="BB214" s="922">
        <v>6.7299999999999995</v>
      </c>
      <c r="BC214" s="922">
        <v>14.580000000000002</v>
      </c>
      <c r="BE214" s="664">
        <v>2008</v>
      </c>
      <c r="BF214" s="946" t="e">
        <f>#VALUE!</f>
        <v>#VALUE!</v>
      </c>
      <c r="BG214" s="931">
        <v>14.299999999999999</v>
      </c>
    </row>
    <row r="215" spans="1:59" ht="11.25" customHeight="1" x14ac:dyDescent="0.2">
      <c r="A215" s="537" t="s">
        <v>845</v>
      </c>
      <c r="B215" s="925" t="s">
        <v>846</v>
      </c>
      <c r="C215" s="988" t="s">
        <v>128</v>
      </c>
      <c r="D215" s="988" t="s">
        <v>126</v>
      </c>
      <c r="E215" s="792">
        <v>20</v>
      </c>
      <c r="F215" s="526">
        <v>164</v>
      </c>
      <c r="G215" s="526" t="s">
        <v>106</v>
      </c>
      <c r="H215" s="526" t="s">
        <v>106</v>
      </c>
      <c r="I215" s="924">
        <v>9.5299999999999994</v>
      </c>
      <c r="J215" s="702">
        <f t="shared" si="52"/>
        <v>16.789087093389298</v>
      </c>
      <c r="K215" s="933">
        <v>0.4</v>
      </c>
      <c r="L215" s="639">
        <v>4</v>
      </c>
      <c r="M215" s="693">
        <f t="shared" si="53"/>
        <v>1.6</v>
      </c>
      <c r="N215" s="921" t="s">
        <v>289</v>
      </c>
      <c r="O215" s="801">
        <v>0.38095238095238093</v>
      </c>
      <c r="P215" s="917">
        <v>43088</v>
      </c>
      <c r="Q215" s="917">
        <v>43097</v>
      </c>
      <c r="R215" s="693">
        <f t="shared" si="54"/>
        <v>5.0000000000000115</v>
      </c>
      <c r="S215" s="759">
        <f>IF(INDEX(Historical!$D$7:$D$1437,MATCH(B215,Historical!$B$7:$B$1446,0))=0,"n/a",(INDEX(Historical!$C$7:$C$1437,MATCH(B215,Historical!$B$7:$B$1446,0))/INDEX(Historical!$D$7:$D$1437,MATCH(B215,Historical!$B$7:$B$1446,0))-1)*100)</f>
        <v>3.7037037037037202</v>
      </c>
      <c r="T215" s="759">
        <f>IF(INDEX(Historical!$F$7:$F$1430,MATCH(B215,Historical!$B$7:$B$1446,0))=0,"n/a",((INDEX(Historical!$C$7:$C$1437,MATCH(B215,Historical!$B$7:$B$1446,0))/INDEX(Historical!$F$7:$F$1430,MATCH(B215,Historical!$B$7:$B$1446,0)))^(1/3)-1)*100)</f>
        <v>4.5661107530005074</v>
      </c>
      <c r="U215" s="759">
        <f>IF(INDEX(Historical!$H$7:$H$1430,MATCH(B215,Historical!$B$7:$B$1446,0))=0,"n/a",((INDEX(Historical!$C$7:$C$1437,MATCH(B215,Historical!$B$7:$B$1446,0))/INDEX(Historical!$H$7:$H$1430,MATCH(B215,Historical!$B$7:$B$1446,0)))^(1/5)-1)*100)</f>
        <v>4.7394508817191427</v>
      </c>
      <c r="V215" s="759">
        <f>IF(INDEX(Historical!$O$7:$O$1430,MATCH(B215,Historical!$B$7:$B$1446,0))=0,"n/a",((INDEX(Historical!$C$7:$C$1437,MATCH(B215,Historical!$B$7:$B$1446,0))/INDEX(Historical!$O$7:$O$1430,MATCH(B215,Historical!$B$7:$B$1446,0)))^(1/10)-1)*100)</f>
        <v>4.8696438466710568</v>
      </c>
      <c r="W215" s="760">
        <f t="shared" si="55"/>
        <v>0.97326437639974117</v>
      </c>
      <c r="X215" s="761">
        <f t="shared" si="56"/>
        <v>2.0606308181387578</v>
      </c>
      <c r="Y215" s="711" t="s">
        <v>440</v>
      </c>
      <c r="Z215" s="702">
        <f t="shared" si="57"/>
        <v>432.43243243243245</v>
      </c>
      <c r="AA215" s="935">
        <f t="shared" si="58"/>
        <v>25.756756756756754</v>
      </c>
      <c r="AB215" s="639">
        <v>12</v>
      </c>
      <c r="AC215" s="916">
        <v>0.37</v>
      </c>
      <c r="AD215" s="916">
        <v>2.33</v>
      </c>
      <c r="AE215" s="916">
        <v>0.69</v>
      </c>
      <c r="AF215" s="916" t="s">
        <v>137</v>
      </c>
      <c r="AG215" s="916">
        <v>-9.9</v>
      </c>
      <c r="AH215" s="916">
        <v>-2.7</v>
      </c>
      <c r="AI215" s="916">
        <v>1.5599999999999998</v>
      </c>
      <c r="AJ215" s="916">
        <v>2.2999999999999998</v>
      </c>
      <c r="AK215" s="916">
        <v>11</v>
      </c>
      <c r="AL215" s="928">
        <v>1300</v>
      </c>
      <c r="AM215" s="922">
        <v>1.2</v>
      </c>
      <c r="AN215" s="916" t="s">
        <v>137</v>
      </c>
      <c r="AO215" s="802">
        <f t="shared" si="59"/>
        <v>-4.2282187816483123</v>
      </c>
      <c r="AP215" s="803">
        <f t="shared" si="60"/>
        <v>21.528537975108442</v>
      </c>
      <c r="AQ215" s="936" t="str">
        <f t="shared" si="61"/>
        <v>n/a</v>
      </c>
      <c r="AR215" s="702">
        <f>INDEX(Historical!$C$7:$C$1437,MATCH(B215,Historical!$B$7:$B$1446,0))*IF(AH215="n/a",1.03,IF(AH215&lt;0,1.01,IF(AH215&gt;10,1.1,(1+AH215/100))))</f>
        <v>1.6160000000000001</v>
      </c>
      <c r="AS215" s="935">
        <f t="shared" si="62"/>
        <v>1.6412096000000003</v>
      </c>
      <c r="AT215" s="935">
        <f t="shared" si="66"/>
        <v>1.8053305600000005</v>
      </c>
      <c r="AU215" s="935">
        <f t="shared" si="66"/>
        <v>1.9858636160000007</v>
      </c>
      <c r="AV215" s="935">
        <f t="shared" si="66"/>
        <v>2.1844499776000008</v>
      </c>
      <c r="AW215" s="702">
        <f t="shared" si="63"/>
        <v>9.2328537536000024</v>
      </c>
      <c r="AX215" s="810">
        <f t="shared" si="64"/>
        <v>96.881991118572969</v>
      </c>
      <c r="AY215" s="991">
        <v>0.73</v>
      </c>
      <c r="AZ215" s="922">
        <v>3.44</v>
      </c>
      <c r="BA215" s="922">
        <v>-50.17</v>
      </c>
      <c r="BB215" s="922">
        <v>-13.13</v>
      </c>
      <c r="BC215" s="922">
        <v>-25.45</v>
      </c>
      <c r="BE215" s="664">
        <v>1999</v>
      </c>
      <c r="BF215" s="946" t="e">
        <f>#VALUE!</f>
        <v>#VALUE!</v>
      </c>
      <c r="BG215" s="931">
        <v>3.6999999999999997</v>
      </c>
    </row>
    <row r="216" spans="1:59" ht="11.25" customHeight="1" x14ac:dyDescent="0.2">
      <c r="A216" s="609" t="s">
        <v>851</v>
      </c>
      <c r="B216" s="925" t="s">
        <v>852</v>
      </c>
      <c r="C216" s="988" t="s">
        <v>112</v>
      </c>
      <c r="D216" s="988" t="s">
        <v>4356</v>
      </c>
      <c r="E216" s="792">
        <v>15</v>
      </c>
      <c r="F216" s="526">
        <v>243</v>
      </c>
      <c r="G216" s="526" t="s">
        <v>106</v>
      </c>
      <c r="H216" s="526" t="s">
        <v>106</v>
      </c>
      <c r="I216" s="924">
        <v>30.57</v>
      </c>
      <c r="J216" s="702">
        <f t="shared" si="52"/>
        <v>1.0467778868171411</v>
      </c>
      <c r="K216" s="927">
        <v>0.08</v>
      </c>
      <c r="L216" s="639">
        <v>4</v>
      </c>
      <c r="M216" s="693">
        <f t="shared" si="53"/>
        <v>0.32</v>
      </c>
      <c r="N216" s="921" t="s">
        <v>539</v>
      </c>
      <c r="O216" s="795">
        <v>7.0000000000000007E-2</v>
      </c>
      <c r="P216" s="915">
        <v>43298</v>
      </c>
      <c r="Q216" s="915">
        <v>43313</v>
      </c>
      <c r="R216" s="693">
        <f t="shared" si="54"/>
        <v>14.285714285714276</v>
      </c>
      <c r="S216" s="759">
        <f>IF(INDEX(Historical!$D$7:$D$1437,MATCH(B216,Historical!$B$7:$B$1446,0))=0,"n/a",(INDEX(Historical!$C$7:$C$1437,MATCH(B216,Historical!$B$7:$B$1446,0))/INDEX(Historical!$D$7:$D$1437,MATCH(B216,Historical!$B$7:$B$1446,0))-1)*100)</f>
        <v>15.384615384615374</v>
      </c>
      <c r="T216" s="759">
        <f>IF(INDEX(Historical!$F$7:$F$1430,MATCH(B216,Historical!$B$7:$B$1446,0))=0,"n/a",((INDEX(Historical!$C$7:$C$1437,MATCH(B216,Historical!$B$7:$B$1446,0))/INDEX(Historical!$F$7:$F$1430,MATCH(B216,Historical!$B$7:$B$1446,0)))^(1/3)-1)*100)</f>
        <v>12.624788044360603</v>
      </c>
      <c r="U216" s="759">
        <f>IF(INDEX(Historical!$H$7:$H$1430,MATCH(B216,Historical!$B$7:$B$1446,0))=0,"n/a",((INDEX(Historical!$C$7:$C$1437,MATCH(B216,Historical!$B$7:$B$1446,0))/INDEX(Historical!$H$7:$H$1430,MATCH(B216,Historical!$B$7:$B$1446,0)))^(1/5)-1)*100)</f>
        <v>12.030033714161736</v>
      </c>
      <c r="V216" s="759">
        <f>IF(INDEX(Historical!$O$7:$O$1430,MATCH(B216,Historical!$B$7:$B$1446,0))=0,"n/a",((INDEX(Historical!$C$7:$C$1437,MATCH(B216,Historical!$B$7:$B$1446,0))/INDEX(Historical!$O$7:$O$1430,MATCH(B216,Historical!$B$7:$B$1446,0)))^(1/10)-1)*100)</f>
        <v>13.441048760014528</v>
      </c>
      <c r="W216" s="760">
        <f t="shared" si="55"/>
        <v>0.89502195319383193</v>
      </c>
      <c r="X216" s="761">
        <f t="shared" si="56"/>
        <v>1.7434831469799617</v>
      </c>
      <c r="Y216" s="713"/>
      <c r="Z216" s="702">
        <f t="shared" si="57"/>
        <v>10.19108280254777</v>
      </c>
      <c r="AA216" s="935">
        <f t="shared" si="58"/>
        <v>9.7356687898089174</v>
      </c>
      <c r="AB216" s="639">
        <v>12</v>
      </c>
      <c r="AC216" s="916">
        <v>3.14</v>
      </c>
      <c r="AD216" s="916">
        <v>1.22</v>
      </c>
      <c r="AE216" s="916">
        <v>0.48</v>
      </c>
      <c r="AF216" s="916">
        <v>1.01</v>
      </c>
      <c r="AG216" s="916">
        <v>11.1</v>
      </c>
      <c r="AH216" s="916">
        <v>19.600000000000001</v>
      </c>
      <c r="AI216" s="916" t="s">
        <v>137</v>
      </c>
      <c r="AJ216" s="916">
        <v>6.9</v>
      </c>
      <c r="AK216" s="916">
        <v>8</v>
      </c>
      <c r="AL216" s="928">
        <v>334.74</v>
      </c>
      <c r="AM216" s="922">
        <v>21</v>
      </c>
      <c r="AN216" s="916">
        <v>0.55000000000000004</v>
      </c>
      <c r="AO216" s="802">
        <f t="shared" si="59"/>
        <v>3.3411428111699593</v>
      </c>
      <c r="AP216" s="803">
        <f t="shared" si="60"/>
        <v>13.076811600978877</v>
      </c>
      <c r="AQ216" s="936">
        <f t="shared" si="61"/>
        <v>-33.892258050606827</v>
      </c>
      <c r="AR216" s="702">
        <f>INDEX(Historical!$C$7:$C$1437,MATCH(B216,Historical!$B$7:$B$1446,0))*IF(AH216="n/a",1.03,IF(AH216&lt;0,1.01,IF(AH216&gt;10,1.1,(1+AH216/100))))</f>
        <v>0.33</v>
      </c>
      <c r="AS216" s="935">
        <f t="shared" si="62"/>
        <v>0.33990000000000004</v>
      </c>
      <c r="AT216" s="935">
        <f t="shared" si="66"/>
        <v>0.36709200000000008</v>
      </c>
      <c r="AU216" s="935">
        <f t="shared" si="66"/>
        <v>0.39645936000000009</v>
      </c>
      <c r="AV216" s="935">
        <f t="shared" si="66"/>
        <v>0.42817610880000012</v>
      </c>
      <c r="AW216" s="702">
        <f t="shared" si="63"/>
        <v>1.8616274688000005</v>
      </c>
      <c r="AX216" s="810">
        <f t="shared" si="64"/>
        <v>6.0897202119725238</v>
      </c>
      <c r="AY216" s="991">
        <v>1.23</v>
      </c>
      <c r="AZ216" s="922">
        <v>13.41</v>
      </c>
      <c r="BA216" s="922">
        <v>-42.52</v>
      </c>
      <c r="BB216" s="922">
        <v>-7.4399999999999995</v>
      </c>
      <c r="BC216" s="922">
        <v>-9.5500000000000007</v>
      </c>
      <c r="BE216" s="664">
        <v>2004</v>
      </c>
      <c r="BF216" s="946" t="e">
        <f>#VALUE!</f>
        <v>#VALUE!</v>
      </c>
      <c r="BG216" s="931">
        <v>5.5</v>
      </c>
    </row>
    <row r="217" spans="1:59" ht="11.25" customHeight="1" x14ac:dyDescent="0.2">
      <c r="A217" s="609" t="s">
        <v>847</v>
      </c>
      <c r="B217" s="925" t="s">
        <v>848</v>
      </c>
      <c r="C217" s="988" t="s">
        <v>4377</v>
      </c>
      <c r="D217" s="988" t="s">
        <v>4386</v>
      </c>
      <c r="E217" s="792">
        <v>14</v>
      </c>
      <c r="F217" s="526">
        <v>272</v>
      </c>
      <c r="G217" s="526" t="s">
        <v>115</v>
      </c>
      <c r="H217" s="526" t="s">
        <v>37</v>
      </c>
      <c r="I217" s="924">
        <v>57.19</v>
      </c>
      <c r="J217" s="702">
        <f t="shared" si="52"/>
        <v>4.2140234306696982</v>
      </c>
      <c r="K217" s="927">
        <v>0.60250000000000004</v>
      </c>
      <c r="L217" s="639">
        <v>4</v>
      </c>
      <c r="M217" s="693">
        <f t="shared" si="53"/>
        <v>2.41</v>
      </c>
      <c r="N217" s="921" t="s">
        <v>140</v>
      </c>
      <c r="O217" s="795">
        <v>0.59</v>
      </c>
      <c r="P217" s="915">
        <v>43382</v>
      </c>
      <c r="Q217" s="915">
        <v>43405</v>
      </c>
      <c r="R217" s="693">
        <f t="shared" si="54"/>
        <v>2.1186440677966214</v>
      </c>
      <c r="S217" s="759">
        <f>IF(INDEX(Historical!$D$7:$D$1437,MATCH(B217,Historical!$B$7:$B$1446,0))=0,"n/a",(INDEX(Historical!$C$7:$C$1437,MATCH(B217,Historical!$B$7:$B$1446,0))/INDEX(Historical!$D$7:$D$1437,MATCH(B217,Historical!$B$7:$B$1446,0))-1)*100)</f>
        <v>2.1528525296017342</v>
      </c>
      <c r="T217" s="759">
        <f>IF(INDEX(Historical!$F$7:$F$1430,MATCH(B217,Historical!$B$7:$B$1446,0))=0,"n/a",((INDEX(Historical!$C$7:$C$1437,MATCH(B217,Historical!$B$7:$B$1446,0))/INDEX(Historical!$F$7:$F$1430,MATCH(B217,Historical!$B$7:$B$1446,0)))^(1/3)-1)*100)</f>
        <v>2.3161437736620494</v>
      </c>
      <c r="U217" s="759">
        <f>IF(INDEX(Historical!$H$7:$H$1430,MATCH(B217,Historical!$B$7:$B$1446,0))=0,"n/a",((INDEX(Historical!$C$7:$C$1437,MATCH(B217,Historical!$B$7:$B$1446,0))/INDEX(Historical!$H$7:$H$1430,MATCH(B217,Historical!$B$7:$B$1446,0)))^(1/5)-1)*100)</f>
        <v>2.7158877498059786</v>
      </c>
      <c r="V217" s="759">
        <f>IF(INDEX(Historical!$O$7:$O$1430,MATCH(B217,Historical!$B$7:$B$1446,0))=0,"n/a",((INDEX(Historical!$C$7:$C$1437,MATCH(B217,Historical!$B$7:$B$1446,0))/INDEX(Historical!$O$7:$O$1430,MATCH(B217,Historical!$B$7:$B$1446,0)))^(1/10)-1)*100)</f>
        <v>3.0900658989067242</v>
      </c>
      <c r="W217" s="760">
        <f t="shared" si="55"/>
        <v>0.87890933030485496</v>
      </c>
      <c r="X217" s="761" t="str">
        <f t="shared" si="56"/>
        <v>n/a</v>
      </c>
      <c r="Y217" s="716"/>
      <c r="Z217" s="702">
        <f t="shared" si="57"/>
        <v>62.273901808785538</v>
      </c>
      <c r="AA217" s="935">
        <f t="shared" si="58"/>
        <v>14.777777777777777</v>
      </c>
      <c r="AB217" s="639">
        <v>12</v>
      </c>
      <c r="AC217" s="916">
        <v>3.87</v>
      </c>
      <c r="AD217" s="916">
        <v>5.9</v>
      </c>
      <c r="AE217" s="916">
        <v>1.8</v>
      </c>
      <c r="AF217" s="916">
        <v>4.45</v>
      </c>
      <c r="AG217" s="918">
        <v>61.3</v>
      </c>
      <c r="AH217" s="916">
        <v>15.2</v>
      </c>
      <c r="AI217" s="916">
        <v>2.04</v>
      </c>
      <c r="AJ217" s="916">
        <v>-1.2</v>
      </c>
      <c r="AK217" s="916">
        <v>2.5100000000000002</v>
      </c>
      <c r="AL217" s="928">
        <v>236600</v>
      </c>
      <c r="AM217" s="922">
        <v>0.03</v>
      </c>
      <c r="AN217" s="916">
        <v>2.13</v>
      </c>
      <c r="AO217" s="802">
        <f t="shared" si="59"/>
        <v>-7.8478665973021</v>
      </c>
      <c r="AP217" s="803">
        <f t="shared" si="60"/>
        <v>6.9299111804756768</v>
      </c>
      <c r="AQ217" s="936">
        <f t="shared" si="61"/>
        <v>70.959528818452128</v>
      </c>
      <c r="AR217" s="702">
        <f>INDEX(Historical!$C$7:$C$1437,MATCH(B217,Historical!$B$7:$B$1446,0))*IF(AH217="n/a",1.03,IF(AH217&lt;0,1.01,IF(AH217&gt;10,1.1,(1+AH217/100))))</f>
        <v>2.6097500000000005</v>
      </c>
      <c r="AS217" s="935">
        <f t="shared" si="62"/>
        <v>2.6629889000000002</v>
      </c>
      <c r="AT217" s="935">
        <f t="shared" si="66"/>
        <v>2.7298299213899999</v>
      </c>
      <c r="AU217" s="935">
        <f t="shared" si="66"/>
        <v>2.7983486524168888</v>
      </c>
      <c r="AV217" s="935">
        <f t="shared" si="66"/>
        <v>2.8685872035925524</v>
      </c>
      <c r="AW217" s="702">
        <f t="shared" si="63"/>
        <v>13.669504677399441</v>
      </c>
      <c r="AX217" s="810">
        <f t="shared" si="64"/>
        <v>23.901914106311317</v>
      </c>
      <c r="AY217" s="991">
        <v>0.47</v>
      </c>
      <c r="AZ217" s="922">
        <v>24.099999999999998</v>
      </c>
      <c r="BA217" s="922">
        <v>-7.13</v>
      </c>
      <c r="BB217" s="922">
        <v>-0.97</v>
      </c>
      <c r="BC217" s="922">
        <v>2.4</v>
      </c>
      <c r="BE217" s="664">
        <v>2005</v>
      </c>
      <c r="BF217" s="946" t="e">
        <f>#VALUE!</f>
        <v>#VALUE!</v>
      </c>
      <c r="BG217" s="931">
        <v>12.2</v>
      </c>
    </row>
    <row r="218" spans="1:59" ht="11.25" customHeight="1" x14ac:dyDescent="0.2">
      <c r="A218" s="537" t="s">
        <v>1793</v>
      </c>
      <c r="B218" s="925" t="s">
        <v>1794</v>
      </c>
      <c r="C218" s="988" t="s">
        <v>128</v>
      </c>
      <c r="D218" s="988" t="s">
        <v>4388</v>
      </c>
      <c r="E218" s="792">
        <v>10</v>
      </c>
      <c r="F218" s="526">
        <v>330</v>
      </c>
      <c r="G218" s="526" t="s">
        <v>106</v>
      </c>
      <c r="H218" s="526" t="s">
        <v>106</v>
      </c>
      <c r="I218" s="924">
        <v>168.25</v>
      </c>
      <c r="J218" s="702">
        <f t="shared" si="52"/>
        <v>1.450222882615156</v>
      </c>
      <c r="K218" s="927">
        <v>0.61</v>
      </c>
      <c r="L218" s="639">
        <v>4</v>
      </c>
      <c r="M218" s="693">
        <f t="shared" si="53"/>
        <v>2.44</v>
      </c>
      <c r="N218" s="921" t="s">
        <v>161</v>
      </c>
      <c r="O218" s="795">
        <v>0.54</v>
      </c>
      <c r="P218" s="915">
        <v>43482</v>
      </c>
      <c r="Q218" s="915">
        <v>43496</v>
      </c>
      <c r="R218" s="693">
        <f t="shared" si="54"/>
        <v>12.962962962962955</v>
      </c>
      <c r="S218" s="759">
        <f>IF(INDEX(Historical!$D$7:$D$1437,MATCH(B218,Historical!$B$7:$B$1446,0))=0,"n/a",(INDEX(Historical!$C$7:$C$1437,MATCH(B218,Historical!$B$7:$B$1446,0))/INDEX(Historical!$D$7:$D$1437,MATCH(B218,Historical!$B$7:$B$1446,0))-1)*100)</f>
        <v>10.204081632653072</v>
      </c>
      <c r="T218" s="759">
        <f>IF(INDEX(Historical!$F$7:$F$1430,MATCH(B218,Historical!$B$7:$B$1446,0))=0,"n/a",((INDEX(Historical!$C$7:$C$1437,MATCH(B218,Historical!$B$7:$B$1446,0))/INDEX(Historical!$F$7:$F$1430,MATCH(B218,Historical!$B$7:$B$1446,0)))^(1/3)-1)*100)</f>
        <v>12.426853035294627</v>
      </c>
      <c r="U218" s="759">
        <f>IF(INDEX(Historical!$H$7:$H$1430,MATCH(B218,Historical!$B$7:$B$1446,0))=0,"n/a",((INDEX(Historical!$C$7:$C$1437,MATCH(B218,Historical!$B$7:$B$1446,0))/INDEX(Historical!$H$7:$H$1430,MATCH(B218,Historical!$B$7:$B$1446,0)))^(1/5)-1)*100)</f>
        <v>11.739420112574139</v>
      </c>
      <c r="V218" s="759">
        <f>IF(INDEX(Historical!$O$7:$O$1430,MATCH(B218,Historical!$B$7:$B$1446,0))=0,"n/a",((INDEX(Historical!$C$7:$C$1437,MATCH(B218,Historical!$B$7:$B$1446,0))/INDEX(Historical!$O$7:$O$1430,MATCH(B218,Historical!$B$7:$B$1446,0)))^(1/10)-1)*100)</f>
        <v>8.0053764854381306</v>
      </c>
      <c r="W218" s="760">
        <f t="shared" si="55"/>
        <v>1.466441976080485</v>
      </c>
      <c r="X218" s="761">
        <f t="shared" si="56"/>
        <v>1.1397495254926351</v>
      </c>
      <c r="Y218" s="713"/>
      <c r="Z218" s="702">
        <f t="shared" si="57"/>
        <v>57.009345794392516</v>
      </c>
      <c r="AA218" s="935">
        <f t="shared" si="58"/>
        <v>39.310747663551396</v>
      </c>
      <c r="AB218" s="639">
        <v>8</v>
      </c>
      <c r="AC218" s="916">
        <v>4.28</v>
      </c>
      <c r="AD218" s="916">
        <v>3.93</v>
      </c>
      <c r="AE218" s="916">
        <v>5.59</v>
      </c>
      <c r="AF218" s="916">
        <v>14.93</v>
      </c>
      <c r="AG218" s="916">
        <v>43.5</v>
      </c>
      <c r="AH218" s="916">
        <v>10.9</v>
      </c>
      <c r="AI218" s="916">
        <v>11.42</v>
      </c>
      <c r="AJ218" s="916">
        <v>10.299999999999999</v>
      </c>
      <c r="AK218" s="916">
        <v>10</v>
      </c>
      <c r="AL218" s="928">
        <v>2310</v>
      </c>
      <c r="AM218" s="922">
        <v>1.7999999999999998</v>
      </c>
      <c r="AN218" s="916">
        <v>0.56999999999999995</v>
      </c>
      <c r="AO218" s="802">
        <f t="shared" si="59"/>
        <v>-26.121104668362101</v>
      </c>
      <c r="AP218" s="803">
        <f t="shared" si="60"/>
        <v>13.189642995189296</v>
      </c>
      <c r="AQ218" s="936">
        <f t="shared" si="61"/>
        <v>410.73344324796369</v>
      </c>
      <c r="AR218" s="702">
        <f>INDEX(Historical!$C$7:$C$1437,MATCH(B218,Historical!$B$7:$B$1446,0))*IF(AH218="n/a",1.03,IF(AH218&lt;0,1.01,IF(AH218&gt;10,1.1,(1+AH218/100))))</f>
        <v>2.3760000000000003</v>
      </c>
      <c r="AS218" s="935">
        <f t="shared" si="62"/>
        <v>2.6136000000000004</v>
      </c>
      <c r="AT218" s="935">
        <f t="shared" si="66"/>
        <v>2.8749600000000006</v>
      </c>
      <c r="AU218" s="935">
        <f t="shared" si="66"/>
        <v>3.162456000000001</v>
      </c>
      <c r="AV218" s="935">
        <f t="shared" si="66"/>
        <v>3.4787016000000013</v>
      </c>
      <c r="AW218" s="702">
        <f t="shared" si="63"/>
        <v>14.505717600000004</v>
      </c>
      <c r="AX218" s="810">
        <f t="shared" si="64"/>
        <v>8.6215260624071348</v>
      </c>
      <c r="AY218" s="991">
        <v>0.21</v>
      </c>
      <c r="AZ218" s="922">
        <v>29.82</v>
      </c>
      <c r="BA218" s="922">
        <v>-10.27</v>
      </c>
      <c r="BB218" s="922">
        <v>-2.21</v>
      </c>
      <c r="BC218" s="922">
        <v>-1.72</v>
      </c>
      <c r="BE218" s="664">
        <v>2010</v>
      </c>
      <c r="BF218" s="946" t="e">
        <f>#VALUE!</f>
        <v>#VALUE!</v>
      </c>
      <c r="BG218" s="931">
        <v>20.3</v>
      </c>
    </row>
    <row r="219" spans="1:59" s="838" customFormat="1" ht="11.25" customHeight="1" x14ac:dyDescent="0.2">
      <c r="A219" s="817" t="s">
        <v>858</v>
      </c>
      <c r="B219" s="846" t="s">
        <v>859</v>
      </c>
      <c r="C219" s="988" t="s">
        <v>131</v>
      </c>
      <c r="D219" s="988" t="s">
        <v>4362</v>
      </c>
      <c r="E219" s="818">
        <v>16</v>
      </c>
      <c r="F219" s="526">
        <v>228</v>
      </c>
      <c r="G219" s="1171" t="s">
        <v>37</v>
      </c>
      <c r="H219" s="1171" t="s">
        <v>37</v>
      </c>
      <c r="I219" s="819">
        <v>78.430000000000007</v>
      </c>
      <c r="J219" s="820">
        <f t="shared" si="52"/>
        <v>3.0090526584215223</v>
      </c>
      <c r="K219" s="821">
        <v>0.59</v>
      </c>
      <c r="L219" s="822">
        <v>4</v>
      </c>
      <c r="M219" s="823">
        <f t="shared" si="53"/>
        <v>2.36</v>
      </c>
      <c r="N219" s="824" t="s">
        <v>119</v>
      </c>
      <c r="O219" s="825">
        <v>0.55249999999999999</v>
      </c>
      <c r="P219" s="826">
        <v>43509</v>
      </c>
      <c r="Q219" s="826">
        <v>43525</v>
      </c>
      <c r="R219" s="823">
        <f t="shared" si="54"/>
        <v>6.7873303167420778</v>
      </c>
      <c r="S219" s="759">
        <f>IF(INDEX(Historical!$D$7:$D$1437,MATCH(B219,Historical!$B$7:$B$1446,0))=0,"n/a",(INDEX(Historical!$C$7:$C$1437,MATCH(B219,Historical!$B$7:$B$1446,0))/INDEX(Historical!$D$7:$D$1437,MATCH(B219,Historical!$B$7:$B$1446,0))-1)*100)</f>
        <v>6.25</v>
      </c>
      <c r="T219" s="759">
        <f>IF(INDEX(Historical!$F$7:$F$1430,MATCH(B219,Historical!$B$7:$B$1446,0))=0,"n/a",((INDEX(Historical!$C$7:$C$1437,MATCH(B219,Historical!$B$7:$B$1446,0))/INDEX(Historical!$F$7:$F$1430,MATCH(B219,Historical!$B$7:$B$1446,0)))^(1/3)-1)*100)</f>
        <v>8.2367838872827939</v>
      </c>
      <c r="U219" s="759">
        <f>IF(INDEX(Historical!$H$7:$H$1430,MATCH(B219,Historical!$B$7:$B$1446,0))=0,"n/a",((INDEX(Historical!$C$7:$C$1437,MATCH(B219,Historical!$B$7:$B$1446,0))/INDEX(Historical!$H$7:$H$1430,MATCH(B219,Historical!$B$7:$B$1446,0)))^(1/5)-1)*100)</f>
        <v>8.8691633250776114</v>
      </c>
      <c r="V219" s="759">
        <f>IF(INDEX(Historical!$O$7:$O$1430,MATCH(B219,Historical!$B$7:$B$1446,0))=0,"n/a",((INDEX(Historical!$C$7:$C$1437,MATCH(B219,Historical!$B$7:$B$1446,0))/INDEX(Historical!$O$7:$O$1430,MATCH(B219,Historical!$B$7:$B$1446,0)))^(1/10)-1)*100)</f>
        <v>15.133008017533101</v>
      </c>
      <c r="W219" s="827">
        <f t="shared" si="55"/>
        <v>0.58608065989271929</v>
      </c>
      <c r="X219" s="828">
        <f t="shared" si="56"/>
        <v>1.5032480211995953</v>
      </c>
      <c r="Y219" s="829"/>
      <c r="Z219" s="820">
        <f t="shared" si="57"/>
        <v>70.658682634730539</v>
      </c>
      <c r="AA219" s="830">
        <f t="shared" si="58"/>
        <v>23.482035928143716</v>
      </c>
      <c r="AB219" s="822">
        <v>12</v>
      </c>
      <c r="AC219" s="831">
        <v>3.34</v>
      </c>
      <c r="AD219" s="831">
        <v>4.03</v>
      </c>
      <c r="AE219" s="831">
        <v>3.23</v>
      </c>
      <c r="AF219" s="831">
        <v>2.5299999999999998</v>
      </c>
      <c r="AG219" s="831">
        <v>13.200000000000001</v>
      </c>
      <c r="AH219" s="831">
        <v>6.3</v>
      </c>
      <c r="AI219" s="831">
        <v>6.29</v>
      </c>
      <c r="AJ219" s="831">
        <v>5.8999999999999995</v>
      </c>
      <c r="AK219" s="831">
        <v>5.82</v>
      </c>
      <c r="AL219" s="832">
        <v>24790</v>
      </c>
      <c r="AM219" s="833">
        <v>0.2</v>
      </c>
      <c r="AN219" s="831">
        <v>1.21</v>
      </c>
      <c r="AO219" s="834">
        <f t="shared" si="59"/>
        <v>-11.603819944644583</v>
      </c>
      <c r="AP219" s="835">
        <f t="shared" si="60"/>
        <v>11.878215983499134</v>
      </c>
      <c r="AQ219" s="836">
        <f t="shared" si="61"/>
        <v>62.493830171013087</v>
      </c>
      <c r="AR219" s="702">
        <f>INDEX(Historical!$C$7:$C$1437,MATCH(B219,Historical!$B$7:$B$1446,0))*IF(AH219="n/a",1.03,IF(AH219&lt;0,1.01,IF(AH219&gt;10,1.1,(1+AH219/100))))</f>
        <v>2.3492299999999999</v>
      </c>
      <c r="AS219" s="830">
        <f t="shared" si="62"/>
        <v>2.4969965669999996</v>
      </c>
      <c r="AT219" s="830">
        <f t="shared" si="66"/>
        <v>2.6423217671993995</v>
      </c>
      <c r="AU219" s="830">
        <f t="shared" si="66"/>
        <v>2.7961048940504045</v>
      </c>
      <c r="AV219" s="830">
        <f t="shared" si="66"/>
        <v>2.9588381988841381</v>
      </c>
      <c r="AW219" s="820">
        <f t="shared" si="63"/>
        <v>13.243491427133941</v>
      </c>
      <c r="AX219" s="837">
        <f t="shared" si="64"/>
        <v>16.885747070169501</v>
      </c>
      <c r="AY219" s="992">
        <v>0.14000000000000001</v>
      </c>
      <c r="AZ219" s="833">
        <v>34.11</v>
      </c>
      <c r="BA219" s="833">
        <v>-2.02</v>
      </c>
      <c r="BB219" s="833">
        <v>1.54</v>
      </c>
      <c r="BC219" s="833">
        <v>10.17</v>
      </c>
      <c r="BD219" s="961"/>
      <c r="BE219" s="664">
        <v>2004</v>
      </c>
      <c r="BF219" s="946" t="e">
        <f>#VALUE!</f>
        <v>#VALUE!</v>
      </c>
      <c r="BG219" s="893">
        <v>4</v>
      </c>
    </row>
    <row r="220" spans="1:59" ht="11.25" customHeight="1" x14ac:dyDescent="0.2">
      <c r="A220" s="537" t="s">
        <v>1801</v>
      </c>
      <c r="B220" s="925" t="s">
        <v>1802</v>
      </c>
      <c r="C220" s="988" t="s">
        <v>247</v>
      </c>
      <c r="D220" s="988" t="s">
        <v>4387</v>
      </c>
      <c r="E220" s="792">
        <v>10</v>
      </c>
      <c r="F220" s="526">
        <v>340</v>
      </c>
      <c r="G220" s="526" t="s">
        <v>106</v>
      </c>
      <c r="H220" s="526" t="s">
        <v>106</v>
      </c>
      <c r="I220" s="924">
        <v>18.61</v>
      </c>
      <c r="J220" s="702">
        <f t="shared" si="52"/>
        <v>2.1493820526598606</v>
      </c>
      <c r="K220" s="927">
        <v>0.1</v>
      </c>
      <c r="L220" s="639">
        <v>4</v>
      </c>
      <c r="M220" s="693">
        <f t="shared" si="53"/>
        <v>0.4</v>
      </c>
      <c r="N220" s="921" t="s">
        <v>149</v>
      </c>
      <c r="O220" s="795">
        <v>8.5000000000000006E-2</v>
      </c>
      <c r="P220" s="915">
        <v>43524</v>
      </c>
      <c r="Q220" s="915">
        <v>43539</v>
      </c>
      <c r="R220" s="693">
        <f t="shared" si="54"/>
        <v>17.647058823529409</v>
      </c>
      <c r="S220" s="759">
        <f>IF(INDEX(Historical!$D$7:$D$1437,MATCH(B220,Historical!$B$7:$B$1446,0))=0,"n/a",(INDEX(Historical!$C$7:$C$1437,MATCH(B220,Historical!$B$7:$B$1446,0))/INDEX(Historical!$D$7:$D$1437,MATCH(B220,Historical!$B$7:$B$1446,0))-1)*100)</f>
        <v>21.42857142857142</v>
      </c>
      <c r="T220" s="759">
        <f>IF(INDEX(Historical!$F$7:$F$1430,MATCH(B220,Historical!$B$7:$B$1446,0))=0,"n/a",((INDEX(Historical!$C$7:$C$1437,MATCH(B220,Historical!$B$7:$B$1446,0))/INDEX(Historical!$F$7:$F$1430,MATCH(B220,Historical!$B$7:$B$1446,0)))^(1/3)-1)*100)</f>
        <v>14.75337471508773</v>
      </c>
      <c r="U220" s="759">
        <f>IF(INDEX(Historical!$H$7:$H$1430,MATCH(B220,Historical!$B$7:$B$1446,0))=0,"n/a",((INDEX(Historical!$C$7:$C$1437,MATCH(B220,Historical!$B$7:$B$1446,0))/INDEX(Historical!$H$7:$H$1430,MATCH(B220,Historical!$B$7:$B$1446,0)))^(1/5)-1)*100)</f>
        <v>13.564157249607756</v>
      </c>
      <c r="V220" s="759">
        <f>IF(INDEX(Historical!$O$7:$O$1430,MATCH(B220,Historical!$B$7:$B$1446,0))=0,"n/a",((INDEX(Historical!$C$7:$C$1437,MATCH(B220,Historical!$B$7:$B$1446,0))/INDEX(Historical!$O$7:$O$1430,MATCH(B220,Historical!$B$7:$B$1446,0)))^(1/10)-1)*100)</f>
        <v>2.9186008964760646</v>
      </c>
      <c r="W220" s="760">
        <f t="shared" si="55"/>
        <v>4.6474861520070103</v>
      </c>
      <c r="X220" s="761">
        <f t="shared" si="56"/>
        <v>0.18555618672514032</v>
      </c>
      <c r="Y220" s="713"/>
      <c r="Z220" s="702">
        <f t="shared" si="57"/>
        <v>21.164021164021165</v>
      </c>
      <c r="AA220" s="935">
        <f t="shared" si="58"/>
        <v>9.8465608465608465</v>
      </c>
      <c r="AB220" s="639">
        <v>12</v>
      </c>
      <c r="AC220" s="916">
        <v>1.89</v>
      </c>
      <c r="AD220" s="916">
        <v>0.96</v>
      </c>
      <c r="AE220" s="916">
        <v>2.7</v>
      </c>
      <c r="AF220" s="916">
        <v>6.74</v>
      </c>
      <c r="AG220" s="916">
        <v>79.100000000000009</v>
      </c>
      <c r="AH220" s="916">
        <v>827.3</v>
      </c>
      <c r="AI220" s="916">
        <v>23.86</v>
      </c>
      <c r="AJ220" s="916">
        <v>73.099999999999994</v>
      </c>
      <c r="AK220" s="916">
        <v>10.299999999999999</v>
      </c>
      <c r="AL220" s="928">
        <v>4300</v>
      </c>
      <c r="AM220" s="922">
        <v>7.1</v>
      </c>
      <c r="AN220" s="916">
        <v>4.29</v>
      </c>
      <c r="AO220" s="802">
        <f t="shared" si="59"/>
        <v>5.8669784557067697</v>
      </c>
      <c r="AP220" s="803">
        <f t="shared" si="60"/>
        <v>15.713539302267616</v>
      </c>
      <c r="AQ220" s="936">
        <f t="shared" si="61"/>
        <v>71.743762760197967</v>
      </c>
      <c r="AR220" s="702">
        <f>INDEX(Historical!$C$7:$C$1437,MATCH(B220,Historical!$B$7:$B$1446,0))*IF(AH220="n/a",1.03,IF(AH220&lt;0,1.01,IF(AH220&gt;10,1.1,(1+AH220/100))))</f>
        <v>0.37400000000000005</v>
      </c>
      <c r="AS220" s="935">
        <f t="shared" si="62"/>
        <v>0.4114000000000001</v>
      </c>
      <c r="AT220" s="935">
        <f t="shared" si="66"/>
        <v>0.45254000000000016</v>
      </c>
      <c r="AU220" s="935">
        <f t="shared" si="66"/>
        <v>0.49779400000000024</v>
      </c>
      <c r="AV220" s="935">
        <f t="shared" si="66"/>
        <v>0.54757340000000032</v>
      </c>
      <c r="AW220" s="702">
        <f t="shared" si="63"/>
        <v>2.2833074000000009</v>
      </c>
      <c r="AX220" s="810">
        <f t="shared" si="64"/>
        <v>12.269249865663626</v>
      </c>
      <c r="AY220" s="991">
        <v>0.77</v>
      </c>
      <c r="AZ220" s="922">
        <v>24.4</v>
      </c>
      <c r="BA220" s="922">
        <v>-2.0500000000000003</v>
      </c>
      <c r="BB220" s="922">
        <v>5.67</v>
      </c>
      <c r="BC220" s="922">
        <v>7.62</v>
      </c>
      <c r="BE220" s="664">
        <v>2010</v>
      </c>
      <c r="BF220" s="946" t="e">
        <f>#VALUE!</f>
        <v>#VALUE!</v>
      </c>
      <c r="BG220" s="931">
        <v>10.8</v>
      </c>
    </row>
    <row r="221" spans="1:59" ht="11.25" customHeight="1" x14ac:dyDescent="0.2">
      <c r="A221" s="537" t="s">
        <v>866</v>
      </c>
      <c r="B221" s="925" t="s">
        <v>867</v>
      </c>
      <c r="C221" s="988" t="s">
        <v>108</v>
      </c>
      <c r="D221" s="988" t="s">
        <v>4369</v>
      </c>
      <c r="E221" s="792">
        <v>17</v>
      </c>
      <c r="F221" s="526">
        <v>195</v>
      </c>
      <c r="G221" s="526" t="s">
        <v>106</v>
      </c>
      <c r="H221" s="526" t="s">
        <v>106</v>
      </c>
      <c r="I221" s="924">
        <v>31.29</v>
      </c>
      <c r="J221" s="702">
        <f t="shared" si="52"/>
        <v>9.204218600191755</v>
      </c>
      <c r="K221" s="933">
        <v>0.72</v>
      </c>
      <c r="L221" s="639">
        <v>4</v>
      </c>
      <c r="M221" s="693">
        <f t="shared" si="53"/>
        <v>2.88</v>
      </c>
      <c r="N221" s="921" t="s">
        <v>164</v>
      </c>
      <c r="O221" s="796">
        <v>0.68</v>
      </c>
      <c r="P221" s="915">
        <v>43440</v>
      </c>
      <c r="Q221" s="915">
        <v>43467</v>
      </c>
      <c r="R221" s="693">
        <f t="shared" si="54"/>
        <v>5.8823529411764595</v>
      </c>
      <c r="S221" s="759">
        <f>IF(INDEX(Historical!$D$7:$D$1437,MATCH(B221,Historical!$B$7:$B$1446,0))=0,"n/a",(INDEX(Historical!$C$7:$C$1437,MATCH(B221,Historical!$B$7:$B$1446,0))/INDEX(Historical!$D$7:$D$1437,MATCH(B221,Historical!$B$7:$B$1446,0))-1)*100)</f>
        <v>9.6774193548387224</v>
      </c>
      <c r="T221" s="759">
        <f>IF(INDEX(Historical!$F$7:$F$1430,MATCH(B221,Historical!$B$7:$B$1446,0))=0,"n/a",((INDEX(Historical!$C$7:$C$1437,MATCH(B221,Historical!$B$7:$B$1446,0))/INDEX(Historical!$F$7:$F$1430,MATCH(B221,Historical!$B$7:$B$1446,0)))^(1/3)-1)*100)</f>
        <v>10.793165135089279</v>
      </c>
      <c r="U221" s="759">
        <f>IF(INDEX(Historical!$H$7:$H$1430,MATCH(B221,Historical!$B$7:$B$1446,0))=0,"n/a",((INDEX(Historical!$C$7:$C$1437,MATCH(B221,Historical!$B$7:$B$1446,0))/INDEX(Historical!$H$7:$H$1430,MATCH(B221,Historical!$B$7:$B$1446,0)))^(1/5)-1)*100)</f>
        <v>11.196158593857874</v>
      </c>
      <c r="V221" s="759">
        <f>IF(INDEX(Historical!$O$7:$O$1430,MATCH(B221,Historical!$B$7:$B$1446,0))=0,"n/a",((INDEX(Historical!$C$7:$C$1437,MATCH(B221,Historical!$B$7:$B$1446,0))/INDEX(Historical!$O$7:$O$1430,MATCH(B221,Historical!$B$7:$B$1446,0)))^(1/10)-1)*100)</f>
        <v>8.990113881546602</v>
      </c>
      <c r="W221" s="760">
        <f t="shared" si="55"/>
        <v>1.2453856248517019</v>
      </c>
      <c r="X221" s="761">
        <f t="shared" si="56"/>
        <v>1.7771680307710911</v>
      </c>
      <c r="Y221" s="926" t="s">
        <v>3996</v>
      </c>
      <c r="Z221" s="702">
        <f t="shared" si="57"/>
        <v>127.43362831858407</v>
      </c>
      <c r="AA221" s="935">
        <f t="shared" si="58"/>
        <v>13.845132743362832</v>
      </c>
      <c r="AB221" s="639">
        <v>12</v>
      </c>
      <c r="AC221" s="916">
        <v>2.2599999999999998</v>
      </c>
      <c r="AD221" s="916" t="s">
        <v>137</v>
      </c>
      <c r="AE221" s="916">
        <v>2.57</v>
      </c>
      <c r="AF221" s="916">
        <v>1.68</v>
      </c>
      <c r="AG221" s="916">
        <v>11.899999999999999</v>
      </c>
      <c r="AH221" s="916">
        <v>12.9</v>
      </c>
      <c r="AI221" s="916" t="s">
        <v>137</v>
      </c>
      <c r="AJ221" s="916">
        <v>6.3</v>
      </c>
      <c r="AK221" s="916" t="s">
        <v>137</v>
      </c>
      <c r="AL221" s="928">
        <v>289.75</v>
      </c>
      <c r="AM221" s="922">
        <v>5.8999999999999995</v>
      </c>
      <c r="AN221" s="916">
        <v>0</v>
      </c>
      <c r="AO221" s="802">
        <f t="shared" si="59"/>
        <v>6.5552444506867964</v>
      </c>
      <c r="AP221" s="803">
        <f t="shared" si="60"/>
        <v>20.400377194049629</v>
      </c>
      <c r="AQ221" s="936">
        <f t="shared" si="61"/>
        <v>1.6744762221288623</v>
      </c>
      <c r="AR221" s="702">
        <f>INDEX(Historical!$C$7:$C$1437,MATCH(B221,Historical!$B$7:$B$1446,0))*IF(AH221="n/a",1.03,IF(AH221&lt;0,1.01,IF(AH221&gt;10,1.1,(1+AH221/100))))</f>
        <v>2.9920000000000004</v>
      </c>
      <c r="AS221" s="935">
        <f t="shared" si="62"/>
        <v>3.0817600000000005</v>
      </c>
      <c r="AT221" s="935">
        <f t="shared" si="66"/>
        <v>3.1742128000000007</v>
      </c>
      <c r="AU221" s="935">
        <f t="shared" si="66"/>
        <v>3.2694391840000008</v>
      </c>
      <c r="AV221" s="935">
        <f t="shared" si="66"/>
        <v>3.367522359520001</v>
      </c>
      <c r="AW221" s="702">
        <f t="shared" si="63"/>
        <v>15.884934343520003</v>
      </c>
      <c r="AX221" s="810">
        <f t="shared" si="64"/>
        <v>50.766808384531814</v>
      </c>
      <c r="AY221" s="991">
        <v>1.39</v>
      </c>
      <c r="AZ221" s="922">
        <v>-2.8000000000000003</v>
      </c>
      <c r="BA221" s="922">
        <v>-49.47</v>
      </c>
      <c r="BB221" s="922">
        <v>-15.21</v>
      </c>
      <c r="BC221" s="922">
        <v>-28.73</v>
      </c>
      <c r="BE221" s="664">
        <v>2003</v>
      </c>
      <c r="BF221" s="946" t="e">
        <f>#VALUE!</f>
        <v>#VALUE!</v>
      </c>
      <c r="BG221" s="931">
        <v>10.100000000000001</v>
      </c>
    </row>
    <row r="222" spans="1:59" ht="11.25" customHeight="1" x14ac:dyDescent="0.2">
      <c r="A222" s="628" t="s">
        <v>1822</v>
      </c>
      <c r="B222" s="925" t="s">
        <v>1823</v>
      </c>
      <c r="C222" s="988" t="s">
        <v>247</v>
      </c>
      <c r="D222" s="988" t="s">
        <v>4351</v>
      </c>
      <c r="E222" s="792">
        <v>10</v>
      </c>
      <c r="F222" s="526">
        <v>360</v>
      </c>
      <c r="G222" s="526" t="s">
        <v>106</v>
      </c>
      <c r="H222" s="526" t="s">
        <v>106</v>
      </c>
      <c r="I222" s="924">
        <v>184.55</v>
      </c>
      <c r="J222" s="702">
        <f t="shared" si="52"/>
        <v>0.54185857491194789</v>
      </c>
      <c r="K222" s="927">
        <v>0.25</v>
      </c>
      <c r="L222" s="639">
        <v>4</v>
      </c>
      <c r="M222" s="693">
        <f t="shared" si="53"/>
        <v>1</v>
      </c>
      <c r="N222" s="921" t="s">
        <v>119</v>
      </c>
      <c r="O222" s="795">
        <v>0.15</v>
      </c>
      <c r="P222" s="915">
        <v>43592</v>
      </c>
      <c r="Q222" s="915">
        <v>43619</v>
      </c>
      <c r="R222" s="693">
        <f t="shared" si="54"/>
        <v>66.666666666666671</v>
      </c>
      <c r="S222" s="759">
        <f>IF(INDEX(Historical!$D$7:$D$1437,MATCH(B222,Historical!$B$7:$B$1446,0))=0,"n/a",(INDEX(Historical!$C$7:$C$1437,MATCH(B222,Historical!$B$7:$B$1446,0))/INDEX(Historical!$D$7:$D$1437,MATCH(B222,Historical!$B$7:$B$1446,0))-1)*100)</f>
        <v>30.23255813953487</v>
      </c>
      <c r="T222" s="759">
        <f>IF(INDEX(Historical!$F$7:$F$1430,MATCH(B222,Historical!$B$7:$B$1446,0))=0,"n/a",((INDEX(Historical!$C$7:$C$1437,MATCH(B222,Historical!$B$7:$B$1446,0))/INDEX(Historical!$F$7:$F$1430,MATCH(B222,Historical!$B$7:$B$1446,0)))^(1/3)-1)*100)</f>
        <v>27.528745518159269</v>
      </c>
      <c r="U222" s="759">
        <f>IF(INDEX(Historical!$H$7:$H$1430,MATCH(B222,Historical!$B$7:$B$1446,0))=0,"n/a",((INDEX(Historical!$C$7:$C$1437,MATCH(B222,Historical!$B$7:$B$1446,0))/INDEX(Historical!$H$7:$H$1430,MATCH(B222,Historical!$B$7:$B$1446,0)))^(1/5)-1)*100)</f>
        <v>24.132895337960147</v>
      </c>
      <c r="V222" s="759" t="str">
        <f>IF(INDEX(Historical!$O$7:$O$1430,MATCH(B222,Historical!$B$7:$B$1446,0))=0,"n/a",((INDEX(Historical!$C$7:$C$1437,MATCH(B222,Historical!$B$7:$B$1446,0))/INDEX(Historical!$O$7:$O$1430,MATCH(B222,Historical!$B$7:$B$1446,0)))^(1/10)-1)*100)</f>
        <v>n/a</v>
      </c>
      <c r="W222" s="760" t="str">
        <f t="shared" si="55"/>
        <v>n/a</v>
      </c>
      <c r="X222" s="761">
        <f t="shared" si="56"/>
        <v>1.5177921596201349</v>
      </c>
      <c r="Y222" s="925"/>
      <c r="Z222" s="702">
        <f t="shared" si="57"/>
        <v>13.698630136986301</v>
      </c>
      <c r="AA222" s="935">
        <f t="shared" si="58"/>
        <v>25.280821917808222</v>
      </c>
      <c r="AB222" s="639">
        <v>12</v>
      </c>
      <c r="AC222" s="916">
        <v>7.3</v>
      </c>
      <c r="AD222" s="916" t="s">
        <v>137</v>
      </c>
      <c r="AE222" s="916">
        <v>9.42</v>
      </c>
      <c r="AF222" s="918" t="s">
        <v>137</v>
      </c>
      <c r="AG222" s="919">
        <v>-182.7</v>
      </c>
      <c r="AH222" s="916">
        <v>36.5</v>
      </c>
      <c r="AI222" s="916" t="s">
        <v>137</v>
      </c>
      <c r="AJ222" s="916">
        <v>15.9</v>
      </c>
      <c r="AK222" s="916" t="s">
        <v>137</v>
      </c>
      <c r="AL222" s="928">
        <v>684.68</v>
      </c>
      <c r="AM222" s="922">
        <v>27.3</v>
      </c>
      <c r="AN222" s="916" t="s">
        <v>137</v>
      </c>
      <c r="AO222" s="802">
        <f t="shared" si="59"/>
        <v>-0.60606800493612667</v>
      </c>
      <c r="AP222" s="803">
        <f t="shared" si="60"/>
        <v>24.674753912872095</v>
      </c>
      <c r="AQ222" s="936" t="str">
        <f t="shared" si="61"/>
        <v>n/a</v>
      </c>
      <c r="AR222" s="702">
        <f>INDEX(Historical!$C$7:$C$1437,MATCH(B222,Historical!$B$7:$B$1446,0))*IF(AH222="n/a",1.03,IF(AH222&lt;0,1.01,IF(AH222&gt;10,1.1,(1+AH222/100))))</f>
        <v>0.6160000000000001</v>
      </c>
      <c r="AS222" s="935">
        <f t="shared" si="62"/>
        <v>0.63448000000000015</v>
      </c>
      <c r="AT222" s="935">
        <f t="shared" si="66"/>
        <v>0.65351440000000016</v>
      </c>
      <c r="AU222" s="935">
        <f t="shared" si="66"/>
        <v>0.67311983200000014</v>
      </c>
      <c r="AV222" s="935">
        <f t="shared" si="66"/>
        <v>0.6933134269600002</v>
      </c>
      <c r="AW222" s="702">
        <f t="shared" si="63"/>
        <v>3.2704276589600005</v>
      </c>
      <c r="AX222" s="810">
        <f t="shared" si="64"/>
        <v>1.7721092706366841</v>
      </c>
      <c r="AY222" s="991">
        <v>0.13</v>
      </c>
      <c r="AZ222" s="922">
        <v>42.13</v>
      </c>
      <c r="BA222" s="922">
        <v>-5.29</v>
      </c>
      <c r="BB222" s="922">
        <v>4.3099999999999996</v>
      </c>
      <c r="BC222" s="922">
        <v>15.379999999999999</v>
      </c>
      <c r="BE222" s="664">
        <v>2010</v>
      </c>
      <c r="BF222" s="946" t="e">
        <f>#VALUE!</f>
        <v>#VALUE!</v>
      </c>
      <c r="BG222" s="931">
        <v>62.2</v>
      </c>
    </row>
    <row r="223" spans="1:59" ht="11.25" customHeight="1" x14ac:dyDescent="0.2">
      <c r="A223" s="609" t="s">
        <v>864</v>
      </c>
      <c r="B223" s="925" t="s">
        <v>865</v>
      </c>
      <c r="C223" s="988" t="s">
        <v>123</v>
      </c>
      <c r="D223" s="988" t="s">
        <v>4205</v>
      </c>
      <c r="E223" s="792">
        <v>15</v>
      </c>
      <c r="F223" s="526">
        <v>245</v>
      </c>
      <c r="G223" s="526" t="s">
        <v>106</v>
      </c>
      <c r="H223" s="526" t="s">
        <v>106</v>
      </c>
      <c r="I223" s="924">
        <v>69.75</v>
      </c>
      <c r="J223" s="702">
        <f t="shared" si="52"/>
        <v>1.4336917562724014</v>
      </c>
      <c r="K223" s="927">
        <v>0.25</v>
      </c>
      <c r="L223" s="639">
        <v>4</v>
      </c>
      <c r="M223" s="693">
        <f t="shared" si="53"/>
        <v>1</v>
      </c>
      <c r="N223" s="921" t="s">
        <v>380</v>
      </c>
      <c r="O223" s="795">
        <v>0.21</v>
      </c>
      <c r="P223" s="915">
        <v>43339</v>
      </c>
      <c r="Q223" s="915">
        <v>43355</v>
      </c>
      <c r="R223" s="693">
        <f t="shared" si="54"/>
        <v>19.047619047619051</v>
      </c>
      <c r="S223" s="759">
        <f>IF(INDEX(Historical!$D$7:$D$1437,MATCH(B223,Historical!$B$7:$B$1446,0))=0,"n/a",(INDEX(Historical!$C$7:$C$1437,MATCH(B223,Historical!$B$7:$B$1446,0))/INDEX(Historical!$D$7:$D$1437,MATCH(B223,Historical!$B$7:$B$1446,0))-1)*100)</f>
        <v>14.827758362456333</v>
      </c>
      <c r="T223" s="759">
        <f>IF(INDEX(Historical!$F$7:$F$1430,MATCH(B223,Historical!$B$7:$B$1446,0))=0,"n/a",((INDEX(Historical!$C$7:$C$1437,MATCH(B223,Historical!$B$7:$B$1446,0))/INDEX(Historical!$F$7:$F$1430,MATCH(B223,Historical!$B$7:$B$1446,0)))^(1/3)-1)*100)</f>
        <v>9.9051890359326489</v>
      </c>
      <c r="U223" s="759">
        <f>IF(INDEX(Historical!$H$7:$H$1430,MATCH(B223,Historical!$B$7:$B$1446,0))=0,"n/a",((INDEX(Historical!$C$7:$C$1437,MATCH(B223,Historical!$B$7:$B$1446,0))/INDEX(Historical!$H$7:$H$1430,MATCH(B223,Historical!$B$7:$B$1446,0)))^(1/5)-1)*100)</f>
        <v>17.401264574778285</v>
      </c>
      <c r="V223" s="759">
        <f>IF(INDEX(Historical!$O$7:$O$1430,MATCH(B223,Historical!$B$7:$B$1446,0))=0,"n/a",((INDEX(Historical!$C$7:$C$1437,MATCH(B223,Historical!$B$7:$B$1446,0))/INDEX(Historical!$O$7:$O$1430,MATCH(B223,Historical!$B$7:$B$1446,0)))^(1/10)-1)*100)</f>
        <v>24.539293074389825</v>
      </c>
      <c r="W223" s="760">
        <f t="shared" si="55"/>
        <v>0.70911841355931038</v>
      </c>
      <c r="X223" s="761">
        <f t="shared" si="56"/>
        <v>1.5964462912640627</v>
      </c>
      <c r="Y223" s="926"/>
      <c r="Z223" s="702">
        <f t="shared" si="57"/>
        <v>13.14060446780552</v>
      </c>
      <c r="AA223" s="935">
        <f t="shared" si="58"/>
        <v>9.1655716162943488</v>
      </c>
      <c r="AB223" s="639">
        <v>12</v>
      </c>
      <c r="AC223" s="916">
        <v>7.61</v>
      </c>
      <c r="AD223" s="916">
        <v>0.61</v>
      </c>
      <c r="AE223" s="916">
        <v>1.03</v>
      </c>
      <c r="AF223" s="916">
        <v>1.61</v>
      </c>
      <c r="AG223" s="916">
        <v>18.3</v>
      </c>
      <c r="AH223" s="916">
        <v>39.900000000000006</v>
      </c>
      <c r="AI223" s="916">
        <v>30.990000000000002</v>
      </c>
      <c r="AJ223" s="916">
        <v>10.9</v>
      </c>
      <c r="AK223" s="916">
        <v>15.07</v>
      </c>
      <c r="AL223" s="928">
        <v>8900</v>
      </c>
      <c r="AM223" s="922">
        <v>0.4</v>
      </c>
      <c r="AN223" s="916">
        <v>0.48</v>
      </c>
      <c r="AO223" s="802">
        <f t="shared" si="59"/>
        <v>9.6693847147563385</v>
      </c>
      <c r="AP223" s="803">
        <f t="shared" si="60"/>
        <v>18.834956331050687</v>
      </c>
      <c r="AQ223" s="936">
        <f t="shared" si="61"/>
        <v>-19.015583660300816</v>
      </c>
      <c r="AR223" s="702">
        <f>INDEX(Historical!$C$7:$C$1437,MATCH(B223,Historical!$B$7:$B$1446,0))*IF(AH223="n/a",1.03,IF(AH223&lt;0,1.01,IF(AH223&gt;10,1.1,(1+AH223/100))))</f>
        <v>1.0120000000000002</v>
      </c>
      <c r="AS223" s="935">
        <f t="shared" si="62"/>
        <v>1.1132000000000004</v>
      </c>
      <c r="AT223" s="935">
        <f t="shared" si="66"/>
        <v>1.2245200000000005</v>
      </c>
      <c r="AU223" s="935">
        <f t="shared" si="66"/>
        <v>1.3469720000000007</v>
      </c>
      <c r="AV223" s="935">
        <f t="shared" si="66"/>
        <v>1.4816692000000009</v>
      </c>
      <c r="AW223" s="702">
        <f t="shared" si="63"/>
        <v>6.1783612000000021</v>
      </c>
      <c r="AX223" s="810">
        <f t="shared" si="64"/>
        <v>8.8578655197132647</v>
      </c>
      <c r="AY223" s="991">
        <v>1.45</v>
      </c>
      <c r="AZ223" s="922">
        <v>16.689999999999998</v>
      </c>
      <c r="BA223" s="922">
        <v>-43.88</v>
      </c>
      <c r="BB223" s="922">
        <v>-3.1300000000000003</v>
      </c>
      <c r="BC223" s="922">
        <v>-12.01</v>
      </c>
      <c r="BE223" s="664">
        <v>2004</v>
      </c>
      <c r="BF223" s="946" t="e">
        <f>#VALUE!</f>
        <v>#VALUE!</v>
      </c>
      <c r="BG223" s="931">
        <v>8.6</v>
      </c>
    </row>
    <row r="224" spans="1:59" ht="11.25" customHeight="1" x14ac:dyDescent="0.2">
      <c r="A224" s="609" t="s">
        <v>769</v>
      </c>
      <c r="B224" s="925" t="s">
        <v>857</v>
      </c>
      <c r="C224" s="988" t="s">
        <v>112</v>
      </c>
      <c r="D224" s="988" t="s">
        <v>4356</v>
      </c>
      <c r="E224" s="792">
        <v>16</v>
      </c>
      <c r="F224" s="526">
        <v>231</v>
      </c>
      <c r="G224" s="526" t="s">
        <v>37</v>
      </c>
      <c r="H224" s="526" t="s">
        <v>115</v>
      </c>
      <c r="I224" s="924">
        <v>107.34</v>
      </c>
      <c r="J224" s="702">
        <f t="shared" si="52"/>
        <v>1.9098192658841064</v>
      </c>
      <c r="K224" s="927">
        <v>0.51249999999999996</v>
      </c>
      <c r="L224" s="639">
        <v>4</v>
      </c>
      <c r="M224" s="693">
        <f t="shared" si="53"/>
        <v>2.0499999999999998</v>
      </c>
      <c r="N224" s="921" t="s">
        <v>3968</v>
      </c>
      <c r="O224" s="795">
        <v>0.46500000000000002</v>
      </c>
      <c r="P224" s="915">
        <v>43531</v>
      </c>
      <c r="Q224" s="915">
        <v>43546</v>
      </c>
      <c r="R224" s="693">
        <f t="shared" si="54"/>
        <v>10.215053763440844</v>
      </c>
      <c r="S224" s="759">
        <f>IF(INDEX(Historical!$D$7:$D$1437,MATCH(B224,Historical!$B$7:$B$1446,0))=0,"n/a",(INDEX(Historical!$C$7:$C$1437,MATCH(B224,Historical!$B$7:$B$1446,0))/INDEX(Historical!$D$7:$D$1437,MATCH(B224,Historical!$B$7:$B$1446,0))-1)*100)</f>
        <v>9.4117647058823639</v>
      </c>
      <c r="T224" s="759">
        <f>IF(INDEX(Historical!$F$7:$F$1430,MATCH(B224,Historical!$B$7:$B$1446,0))=0,"n/a",((INDEX(Historical!$C$7:$C$1437,MATCH(B224,Historical!$B$7:$B$1446,0))/INDEX(Historical!$F$7:$F$1430,MATCH(B224,Historical!$B$7:$B$1446,0)))^(1/3)-1)*100)</f>
        <v>6.4953735209395624</v>
      </c>
      <c r="U224" s="759">
        <f>IF(INDEX(Historical!$H$7:$H$1430,MATCH(B224,Historical!$B$7:$B$1446,0))=0,"n/a",((INDEX(Historical!$C$7:$C$1437,MATCH(B224,Historical!$B$7:$B$1446,0))/INDEX(Historical!$H$7:$H$1430,MATCH(B224,Historical!$B$7:$B$1446,0)))^(1/5)-1)*100)</f>
        <v>4.9619807391366288</v>
      </c>
      <c r="V224" s="759">
        <f>IF(INDEX(Historical!$O$7:$O$1430,MATCH(B224,Historical!$B$7:$B$1446,0))=0,"n/a",((INDEX(Historical!$C$7:$C$1437,MATCH(B224,Historical!$B$7:$B$1446,0))/INDEX(Historical!$O$7:$O$1430,MATCH(B224,Historical!$B$7:$B$1446,0)))^(1/10)-1)*100)</f>
        <v>5.5866275967445089</v>
      </c>
      <c r="W224" s="760">
        <f t="shared" si="55"/>
        <v>0.8881889213499965</v>
      </c>
      <c r="X224" s="761">
        <f t="shared" si="56"/>
        <v>5.8930887638202242E-2</v>
      </c>
      <c r="Y224" s="725" t="s">
        <v>3998</v>
      </c>
      <c r="Z224" s="702">
        <f t="shared" si="57"/>
        <v>47.235023041474648</v>
      </c>
      <c r="AA224" s="935">
        <f t="shared" si="58"/>
        <v>24.732718894009217</v>
      </c>
      <c r="AB224" s="639">
        <v>12</v>
      </c>
      <c r="AC224" s="916">
        <v>4.34</v>
      </c>
      <c r="AD224" s="916">
        <v>2.36</v>
      </c>
      <c r="AE224" s="916">
        <v>3.01</v>
      </c>
      <c r="AF224" s="916">
        <v>7.1</v>
      </c>
      <c r="AG224" s="916">
        <v>30</v>
      </c>
      <c r="AH224" s="916">
        <v>-23.1</v>
      </c>
      <c r="AI224" s="916">
        <v>8.76</v>
      </c>
      <c r="AJ224" s="916">
        <v>84.2</v>
      </c>
      <c r="AK224" s="916">
        <v>10.5</v>
      </c>
      <c r="AL224" s="928">
        <v>45460</v>
      </c>
      <c r="AM224" s="922">
        <v>0.1</v>
      </c>
      <c r="AN224" s="916">
        <v>1.62</v>
      </c>
      <c r="AO224" s="802">
        <f t="shared" si="59"/>
        <v>-17.860918888988483</v>
      </c>
      <c r="AP224" s="803">
        <f t="shared" si="60"/>
        <v>6.8718000050207353</v>
      </c>
      <c r="AQ224" s="936">
        <f t="shared" si="61"/>
        <v>179.36619070672214</v>
      </c>
      <c r="AR224" s="702">
        <f>INDEX(Historical!$C$7:$C$1437,MATCH(B224,Historical!$B$7:$B$1446,0))*IF(AH224="n/a",1.03,IF(AH224&lt;0,1.01,IF(AH224&gt;10,1.1,(1+AH224/100))))</f>
        <v>1.8786</v>
      </c>
      <c r="AS224" s="935">
        <f t="shared" si="62"/>
        <v>2.0431653599999997</v>
      </c>
      <c r="AT224" s="935">
        <f t="shared" si="66"/>
        <v>2.247481896</v>
      </c>
      <c r="AU224" s="935">
        <f t="shared" si="66"/>
        <v>2.4722300856000001</v>
      </c>
      <c r="AV224" s="935">
        <f t="shared" si="66"/>
        <v>2.7194530941600004</v>
      </c>
      <c r="AW224" s="702">
        <f t="shared" si="63"/>
        <v>11.36093043576</v>
      </c>
      <c r="AX224" s="810">
        <f t="shared" si="64"/>
        <v>10.584060402235886</v>
      </c>
      <c r="AY224" s="991">
        <v>0.67</v>
      </c>
      <c r="AZ224" s="922">
        <v>34.239999999999995</v>
      </c>
      <c r="BA224" s="922">
        <v>0.08</v>
      </c>
      <c r="BB224" s="922">
        <v>5.16</v>
      </c>
      <c r="BC224" s="922">
        <v>14.81</v>
      </c>
      <c r="BE224" s="664">
        <v>2004</v>
      </c>
      <c r="BF224" s="946" t="e">
        <f>#VALUE!</f>
        <v>#VALUE!</v>
      </c>
      <c r="BG224" s="931">
        <v>8.3000000000000007</v>
      </c>
    </row>
    <row r="225" spans="1:59" ht="11.25" customHeight="1" x14ac:dyDescent="0.2">
      <c r="A225" s="609" t="s">
        <v>853</v>
      </c>
      <c r="B225" s="925" t="s">
        <v>854</v>
      </c>
      <c r="C225" s="988" t="s">
        <v>4353</v>
      </c>
      <c r="D225" s="988" t="s">
        <v>4354</v>
      </c>
      <c r="E225" s="792">
        <v>22</v>
      </c>
      <c r="F225" s="526">
        <v>154</v>
      </c>
      <c r="G225" s="526" t="s">
        <v>37</v>
      </c>
      <c r="H225" s="526" t="s">
        <v>37</v>
      </c>
      <c r="I225" s="924">
        <v>79.319999999999993</v>
      </c>
      <c r="J225" s="702">
        <f t="shared" si="52"/>
        <v>5.2042360060514383</v>
      </c>
      <c r="K225" s="933">
        <v>1.032</v>
      </c>
      <c r="L225" s="639">
        <v>4</v>
      </c>
      <c r="M225" s="693">
        <f t="shared" si="53"/>
        <v>4.1280000000000001</v>
      </c>
      <c r="N225" s="921" t="s">
        <v>220</v>
      </c>
      <c r="O225" s="796">
        <v>1.03</v>
      </c>
      <c r="P225" s="915">
        <v>43552</v>
      </c>
      <c r="Q225" s="915">
        <v>43570</v>
      </c>
      <c r="R225" s="693">
        <f t="shared" si="54"/>
        <v>0.19417475728155356</v>
      </c>
      <c r="S225" s="759">
        <f>IF(INDEX(Historical!$D$7:$D$1437,MATCH(B225,Historical!$B$7:$B$1446,0))=0,"n/a",(INDEX(Historical!$C$7:$C$1437,MATCH(B225,Historical!$B$7:$B$1446,0))/INDEX(Historical!$D$7:$D$1437,MATCH(B225,Historical!$B$7:$B$1446,0))-1)*100)</f>
        <v>1.2437810945273853</v>
      </c>
      <c r="T225" s="759">
        <f>IF(INDEX(Historical!$F$7:$F$1430,MATCH(B225,Historical!$B$7:$B$1446,0))=0,"n/a",((INDEX(Historical!$C$7:$C$1437,MATCH(B225,Historical!$B$7:$B$1446,0))/INDEX(Historical!$F$7:$F$1430,MATCH(B225,Historical!$B$7:$B$1446,0)))^(1/3)-1)*100)</f>
        <v>2.0732592740087874</v>
      </c>
      <c r="U225" s="759">
        <f>IF(INDEX(Historical!$H$7:$H$1430,MATCH(B225,Historical!$B$7:$B$1446,0))=0,"n/a",((INDEX(Historical!$C$7:$C$1437,MATCH(B225,Historical!$B$7:$B$1446,0))/INDEX(Historical!$H$7:$H$1430,MATCH(B225,Historical!$B$7:$B$1446,0)))^(1/5)-1)*100)</f>
        <v>5.0590472146298415</v>
      </c>
      <c r="V225" s="759">
        <f>IF(INDEX(Historical!$O$7:$O$1430,MATCH(B225,Historical!$B$7:$B$1446,0))=0,"n/a",((INDEX(Historical!$C$7:$C$1437,MATCH(B225,Historical!$B$7:$B$1446,0))/INDEX(Historical!$O$7:$O$1430,MATCH(B225,Historical!$B$7:$B$1446,0)))^(1/10)-1)*100)</f>
        <v>7.7020732906573741</v>
      </c>
      <c r="W225" s="760">
        <f t="shared" si="55"/>
        <v>0.65684225840417187</v>
      </c>
      <c r="X225" s="761">
        <f t="shared" si="56"/>
        <v>0.15662684875014987</v>
      </c>
      <c r="Y225" s="926"/>
      <c r="Z225" s="702">
        <f t="shared" si="57"/>
        <v>118.28080229226362</v>
      </c>
      <c r="AA225" s="935">
        <f t="shared" si="58"/>
        <v>22.727793696275068</v>
      </c>
      <c r="AB225" s="639">
        <v>12</v>
      </c>
      <c r="AC225" s="916">
        <v>3.49</v>
      </c>
      <c r="AD225" s="916" t="s">
        <v>137</v>
      </c>
      <c r="AE225" s="916">
        <v>15.07</v>
      </c>
      <c r="AF225" s="916">
        <v>1.37</v>
      </c>
      <c r="AG225" s="916">
        <v>10.199999999999999</v>
      </c>
      <c r="AH225" s="916">
        <v>40.5</v>
      </c>
      <c r="AI225" s="916">
        <v>0</v>
      </c>
      <c r="AJ225" s="916">
        <v>32.300000000000004</v>
      </c>
      <c r="AK225" s="916" t="s">
        <v>137</v>
      </c>
      <c r="AL225" s="928">
        <v>13340</v>
      </c>
      <c r="AM225" s="922">
        <v>1</v>
      </c>
      <c r="AN225" s="916">
        <v>0.93</v>
      </c>
      <c r="AO225" s="802">
        <f t="shared" si="59"/>
        <v>-12.464510475593787</v>
      </c>
      <c r="AP225" s="803">
        <f t="shared" si="60"/>
        <v>10.263283220681281</v>
      </c>
      <c r="AQ225" s="936">
        <f t="shared" si="61"/>
        <v>17.638008528794892</v>
      </c>
      <c r="AR225" s="702">
        <f>INDEX(Historical!$C$7:$C$1437,MATCH(B225,Historical!$B$7:$B$1446,0))*IF(AH225="n/a",1.03,IF(AH225&lt;0,1.01,IF(AH225&gt;10,1.1,(1+AH225/100))))</f>
        <v>4.4770000000000003</v>
      </c>
      <c r="AS225" s="935">
        <f t="shared" si="62"/>
        <v>4.4770000000000003</v>
      </c>
      <c r="AT225" s="935">
        <f t="shared" si="66"/>
        <v>4.6113100000000005</v>
      </c>
      <c r="AU225" s="935">
        <f t="shared" si="66"/>
        <v>4.7496493000000006</v>
      </c>
      <c r="AV225" s="935">
        <f t="shared" si="66"/>
        <v>4.8921387790000006</v>
      </c>
      <c r="AW225" s="702">
        <f t="shared" si="63"/>
        <v>23.207098079000001</v>
      </c>
      <c r="AX225" s="810">
        <f t="shared" si="64"/>
        <v>29.257561874684825</v>
      </c>
      <c r="AY225" s="991">
        <v>0.66</v>
      </c>
      <c r="AZ225" s="922">
        <v>27.689999999999998</v>
      </c>
      <c r="BA225" s="922">
        <v>-0.54</v>
      </c>
      <c r="BB225" s="922">
        <v>3.4000000000000004</v>
      </c>
      <c r="BC225" s="922">
        <v>14.099999999999998</v>
      </c>
      <c r="BE225" s="664">
        <v>1998</v>
      </c>
      <c r="BF225" s="946" t="e">
        <f>#VALUE!</f>
        <v>#VALUE!</v>
      </c>
      <c r="BG225" s="931">
        <v>4.2</v>
      </c>
    </row>
    <row r="226" spans="1:59" ht="11.25" customHeight="1" x14ac:dyDescent="0.2">
      <c r="A226" s="537" t="s">
        <v>855</v>
      </c>
      <c r="B226" s="925" t="s">
        <v>856</v>
      </c>
      <c r="C226" s="988" t="s">
        <v>108</v>
      </c>
      <c r="D226" s="988" t="s">
        <v>118</v>
      </c>
      <c r="E226" s="792">
        <v>17</v>
      </c>
      <c r="F226" s="526">
        <v>187</v>
      </c>
      <c r="G226" s="526" t="s">
        <v>106</v>
      </c>
      <c r="H226" s="526" t="s">
        <v>106</v>
      </c>
      <c r="I226" s="924">
        <v>61.3</v>
      </c>
      <c r="J226" s="702">
        <f t="shared" si="52"/>
        <v>0.97879282218597075</v>
      </c>
      <c r="K226" s="927">
        <v>0.15</v>
      </c>
      <c r="L226" s="639">
        <v>4</v>
      </c>
      <c r="M226" s="693">
        <f t="shared" si="53"/>
        <v>0.6</v>
      </c>
      <c r="N226" s="921" t="s">
        <v>506</v>
      </c>
      <c r="O226" s="795">
        <v>0.14000000000000001</v>
      </c>
      <c r="P226" s="658">
        <v>43265</v>
      </c>
      <c r="Q226" s="658">
        <v>43286</v>
      </c>
      <c r="R226" s="693">
        <f t="shared" si="54"/>
        <v>7.1428571428571281</v>
      </c>
      <c r="S226" s="759">
        <f>IF(INDEX(Historical!$D$7:$D$1437,MATCH(B226,Historical!$B$7:$B$1446,0))=0,"n/a",(INDEX(Historical!$C$7:$C$1437,MATCH(B226,Historical!$B$7:$B$1446,0))/INDEX(Historical!$D$7:$D$1437,MATCH(B226,Historical!$B$7:$B$1446,0))-1)*100)</f>
        <v>7.2727272727272529</v>
      </c>
      <c r="T226" s="759">
        <f>IF(INDEX(Historical!$F$7:$F$1430,MATCH(B226,Historical!$B$7:$B$1446,0))=0,"n/a",((INDEX(Historical!$C$7:$C$1437,MATCH(B226,Historical!$B$7:$B$1446,0))/INDEX(Historical!$F$7:$F$1430,MATCH(B226,Historical!$B$7:$B$1446,0)))^(1/3)-1)*100)</f>
        <v>7.8743150660129491</v>
      </c>
      <c r="U226" s="759">
        <f>IF(INDEX(Historical!$H$7:$H$1430,MATCH(B226,Historical!$B$7:$B$1446,0))=0,"n/a",((INDEX(Historical!$C$7:$C$1437,MATCH(B226,Historical!$B$7:$B$1446,0))/INDEX(Historical!$H$7:$H$1430,MATCH(B226,Historical!$B$7:$B$1446,0)))^(1/5)-1)*100)</f>
        <v>9.1977482660523524</v>
      </c>
      <c r="V226" s="759">
        <f>IF(INDEX(Historical!$O$7:$O$1430,MATCH(B226,Historical!$B$7:$B$1446,0))=0,"n/a",((INDEX(Historical!$C$7:$C$1437,MATCH(B226,Historical!$B$7:$B$1446,0))/INDEX(Historical!$O$7:$O$1430,MATCH(B226,Historical!$B$7:$B$1446,0)))^(1/10)-1)*100)</f>
        <v>9.878422965064404</v>
      </c>
      <c r="W226" s="760">
        <f t="shared" si="55"/>
        <v>0.93109480112166731</v>
      </c>
      <c r="X226" s="761">
        <f t="shared" si="56"/>
        <v>1.4599600422305321</v>
      </c>
      <c r="Y226" s="717"/>
      <c r="Z226" s="702">
        <f t="shared" si="57"/>
        <v>18.237082066869302</v>
      </c>
      <c r="AA226" s="935">
        <f t="shared" si="58"/>
        <v>18.632218844984802</v>
      </c>
      <c r="AB226" s="639">
        <v>12</v>
      </c>
      <c r="AC226" s="916">
        <v>3.29</v>
      </c>
      <c r="AD226" s="916">
        <v>1.61</v>
      </c>
      <c r="AE226" s="916">
        <v>1.45</v>
      </c>
      <c r="AF226" s="916">
        <v>2.15</v>
      </c>
      <c r="AG226" s="916">
        <v>12.2</v>
      </c>
      <c r="AH226" s="916">
        <v>17.8</v>
      </c>
      <c r="AI226" s="916">
        <v>6.69</v>
      </c>
      <c r="AJ226" s="916">
        <v>6.3</v>
      </c>
      <c r="AK226" s="916">
        <v>11.58</v>
      </c>
      <c r="AL226" s="928">
        <v>11190</v>
      </c>
      <c r="AM226" s="922">
        <v>0.2</v>
      </c>
      <c r="AN226" s="916">
        <v>0.51</v>
      </c>
      <c r="AO226" s="802">
        <f t="shared" si="59"/>
        <v>-8.4556777567464785</v>
      </c>
      <c r="AP226" s="803">
        <f t="shared" si="60"/>
        <v>10.176541088238324</v>
      </c>
      <c r="AQ226" s="936">
        <f t="shared" si="61"/>
        <v>33.432080961259601</v>
      </c>
      <c r="AR226" s="702">
        <f>INDEX(Historical!$C$7:$C$1437,MATCH(B226,Historical!$B$7:$B$1446,0))*IF(AH226="n/a",1.03,IF(AH226&lt;0,1.01,IF(AH226&gt;10,1.1,(1+AH226/100))))</f>
        <v>0.64900000000000002</v>
      </c>
      <c r="AS226" s="935">
        <f t="shared" si="62"/>
        <v>0.69241810000000004</v>
      </c>
      <c r="AT226" s="935">
        <f t="shared" si="66"/>
        <v>0.76165991000000011</v>
      </c>
      <c r="AU226" s="935">
        <f t="shared" si="66"/>
        <v>0.83782590100000021</v>
      </c>
      <c r="AV226" s="935">
        <f t="shared" si="66"/>
        <v>0.92160849110000032</v>
      </c>
      <c r="AW226" s="702">
        <f t="shared" si="63"/>
        <v>3.8625124021000006</v>
      </c>
      <c r="AX226" s="810">
        <f t="shared" si="64"/>
        <v>6.3009990246329544</v>
      </c>
      <c r="AY226" s="991">
        <v>0.77</v>
      </c>
      <c r="AZ226" s="922">
        <v>33.51</v>
      </c>
      <c r="BA226" s="922">
        <v>0.08</v>
      </c>
      <c r="BB226" s="922">
        <v>8.43</v>
      </c>
      <c r="BC226" s="922">
        <v>17.740000000000002</v>
      </c>
      <c r="BE226" s="664">
        <v>2002</v>
      </c>
      <c r="BF226" s="946" t="e">
        <f>#VALUE!</f>
        <v>#VALUE!</v>
      </c>
      <c r="BG226" s="931">
        <v>2.7</v>
      </c>
    </row>
    <row r="227" spans="1:59" ht="11.25" customHeight="1" x14ac:dyDescent="0.2">
      <c r="A227" s="537" t="s">
        <v>1811</v>
      </c>
      <c r="B227" s="925" t="s">
        <v>1812</v>
      </c>
      <c r="C227" s="988" t="s">
        <v>123</v>
      </c>
      <c r="D227" s="988" t="s">
        <v>4376</v>
      </c>
      <c r="E227" s="792">
        <v>10</v>
      </c>
      <c r="F227" s="526">
        <v>322</v>
      </c>
      <c r="G227" s="526" t="s">
        <v>106</v>
      </c>
      <c r="H227" s="526" t="s">
        <v>106</v>
      </c>
      <c r="I227" s="924">
        <v>38.380000000000003</v>
      </c>
      <c r="J227" s="702">
        <f t="shared" si="52"/>
        <v>4.74205315268369</v>
      </c>
      <c r="K227" s="927">
        <v>0.45500000000000002</v>
      </c>
      <c r="L227" s="639">
        <v>4</v>
      </c>
      <c r="M227" s="693">
        <f t="shared" si="53"/>
        <v>1.82</v>
      </c>
      <c r="N227" s="921" t="s">
        <v>1248</v>
      </c>
      <c r="O227" s="795">
        <v>0.43</v>
      </c>
      <c r="P227" s="915">
        <v>43412</v>
      </c>
      <c r="Q227" s="915">
        <v>43423</v>
      </c>
      <c r="R227" s="693">
        <f t="shared" si="54"/>
        <v>5.8139534883720989</v>
      </c>
      <c r="S227" s="759">
        <f>IF(INDEX(Historical!$D$7:$D$1437,MATCH(B227,Historical!$B$7:$B$1446,0))=0,"n/a",(INDEX(Historical!$C$7:$C$1437,MATCH(B227,Historical!$B$7:$B$1446,0))/INDEX(Historical!$D$7:$D$1437,MATCH(B227,Historical!$B$7:$B$1446,0))-1)*100)</f>
        <v>7.055214723926384</v>
      </c>
      <c r="T227" s="759">
        <f>IF(INDEX(Historical!$F$7:$F$1430,MATCH(B227,Historical!$B$7:$B$1446,0))=0,"n/a",((INDEX(Historical!$C$7:$C$1437,MATCH(B227,Historical!$B$7:$B$1446,0))/INDEX(Historical!$F$7:$F$1430,MATCH(B227,Historical!$B$7:$B$1446,0)))^(1/3)-1)*100)</f>
        <v>11.663742812486188</v>
      </c>
      <c r="U227" s="759">
        <f>IF(INDEX(Historical!$H$7:$H$1430,MATCH(B227,Historical!$B$7:$B$1446,0))=0,"n/a",((INDEX(Historical!$C$7:$C$1437,MATCH(B227,Historical!$B$7:$B$1446,0))/INDEX(Historical!$H$7:$H$1430,MATCH(B227,Historical!$B$7:$B$1446,0)))^(1/5)-1)*100)</f>
        <v>26.944614869348339</v>
      </c>
      <c r="V227" s="759">
        <f>IF(INDEX(Historical!$O$7:$O$1430,MATCH(B227,Historical!$B$7:$B$1446,0))=0,"n/a",((INDEX(Historical!$C$7:$C$1437,MATCH(B227,Historical!$B$7:$B$1446,0))/INDEX(Historical!$O$7:$O$1430,MATCH(B227,Historical!$B$7:$B$1446,0)))^(1/10)-1)*100)</f>
        <v>25.488789126768154</v>
      </c>
      <c r="W227" s="760">
        <f t="shared" si="55"/>
        <v>1.0571163163279218</v>
      </c>
      <c r="X227" s="761" t="str">
        <f t="shared" si="56"/>
        <v>n/a</v>
      </c>
      <c r="Y227" s="926"/>
      <c r="Z227" s="702">
        <f t="shared" si="57"/>
        <v>60.264900662251655</v>
      </c>
      <c r="AA227" s="935">
        <f t="shared" si="58"/>
        <v>12.70860927152318</v>
      </c>
      <c r="AB227" s="639">
        <v>9</v>
      </c>
      <c r="AC227" s="916">
        <v>3.02</v>
      </c>
      <c r="AD227" s="916">
        <v>0.85</v>
      </c>
      <c r="AE227" s="916">
        <v>0.57999999999999996</v>
      </c>
      <c r="AF227" s="916">
        <v>0.84</v>
      </c>
      <c r="AG227" s="916">
        <v>7.9</v>
      </c>
      <c r="AH227" s="916">
        <v>-4.1000000000000005</v>
      </c>
      <c r="AI227" s="916">
        <v>2.06</v>
      </c>
      <c r="AJ227" s="916">
        <v>-11.799999999999999</v>
      </c>
      <c r="AK227" s="916">
        <v>14.97</v>
      </c>
      <c r="AL227" s="928">
        <v>9670</v>
      </c>
      <c r="AM227" s="922">
        <v>1.0999999999999999</v>
      </c>
      <c r="AN227" s="916">
        <v>0.93</v>
      </c>
      <c r="AO227" s="802">
        <f t="shared" si="59"/>
        <v>18.97805875050885</v>
      </c>
      <c r="AP227" s="803">
        <f t="shared" si="60"/>
        <v>31.68666802203203</v>
      </c>
      <c r="AQ227" s="936">
        <f t="shared" si="61"/>
        <v>-31.119324470729438</v>
      </c>
      <c r="AR227" s="702">
        <f>INDEX(Historical!$C$7:$C$1437,MATCH(B227,Historical!$B$7:$B$1446,0))*IF(AH227="n/a",1.03,IF(AH227&lt;0,1.01,IF(AH227&gt;10,1.1,(1+AH227/100))))</f>
        <v>1.7624500000000001</v>
      </c>
      <c r="AS227" s="935">
        <f t="shared" si="62"/>
        <v>1.7987564700000001</v>
      </c>
      <c r="AT227" s="935">
        <f t="shared" ref="AT227:AV232" si="67">IF($AK227="n/a",1.03*AS227,IF($AK227&lt;0,1.01*AS227,IF($AK227&gt;10,1.1*AS227,(1+$AK227/100)*AS227)))</f>
        <v>1.9786321170000003</v>
      </c>
      <c r="AU227" s="935">
        <f t="shared" si="67"/>
        <v>2.1764953287000006</v>
      </c>
      <c r="AV227" s="935">
        <f t="shared" si="67"/>
        <v>2.3941448615700009</v>
      </c>
      <c r="AW227" s="702">
        <f t="shared" si="63"/>
        <v>10.110478777270002</v>
      </c>
      <c r="AX227" s="810">
        <f t="shared" si="64"/>
        <v>26.343092176315793</v>
      </c>
      <c r="AY227" s="991">
        <v>1.67</v>
      </c>
      <c r="AZ227" s="922">
        <v>9.0300000000000011</v>
      </c>
      <c r="BA227" s="922">
        <v>-38.89</v>
      </c>
      <c r="BB227" s="922">
        <v>0.38999999999999996</v>
      </c>
      <c r="BC227" s="922">
        <v>-15.229999999999999</v>
      </c>
      <c r="BE227" s="664">
        <v>2010</v>
      </c>
      <c r="BF227" s="946" t="e">
        <f>#VALUE!</f>
        <v>#VALUE!</v>
      </c>
      <c r="BG227" s="931">
        <v>3.4000000000000004</v>
      </c>
    </row>
    <row r="228" spans="1:59" ht="11.25" customHeight="1" x14ac:dyDescent="0.2">
      <c r="A228" s="537" t="s">
        <v>868</v>
      </c>
      <c r="B228" s="925" t="s">
        <v>869</v>
      </c>
      <c r="C228" s="988" t="s">
        <v>247</v>
      </c>
      <c r="D228" s="988" t="s">
        <v>4351</v>
      </c>
      <c r="E228" s="792">
        <v>14</v>
      </c>
      <c r="F228" s="526">
        <v>280</v>
      </c>
      <c r="G228" s="526" t="s">
        <v>106</v>
      </c>
      <c r="H228" s="526" t="s">
        <v>106</v>
      </c>
      <c r="I228" s="924">
        <v>57.17</v>
      </c>
      <c r="J228" s="702">
        <f t="shared" si="52"/>
        <v>3.3584047577400731</v>
      </c>
      <c r="K228" s="927">
        <v>0.48</v>
      </c>
      <c r="L228" s="639">
        <v>4</v>
      </c>
      <c r="M228" s="693">
        <f t="shared" si="53"/>
        <v>1.92</v>
      </c>
      <c r="N228" s="921" t="s">
        <v>997</v>
      </c>
      <c r="O228" s="795">
        <v>0.43</v>
      </c>
      <c r="P228" s="915">
        <v>43580</v>
      </c>
      <c r="Q228" s="915">
        <v>43616</v>
      </c>
      <c r="R228" s="693">
        <f t="shared" si="54"/>
        <v>11.627906976744184</v>
      </c>
      <c r="S228" s="759">
        <f>IF(INDEX(Historical!$D$7:$D$1437,MATCH(B228,Historical!$B$7:$B$1446,0))=0,"n/a",(INDEX(Historical!$C$7:$C$1437,MATCH(B228,Historical!$B$7:$B$1446,0))/INDEX(Historical!$D$7:$D$1437,MATCH(B228,Historical!$B$7:$B$1446,0))-1)*100)</f>
        <v>9.0909090909090828</v>
      </c>
      <c r="T228" s="759">
        <f>IF(INDEX(Historical!$F$7:$F$1430,MATCH(B228,Historical!$B$7:$B$1446,0))=0,"n/a",((INDEX(Historical!$C$7:$C$1437,MATCH(B228,Historical!$B$7:$B$1446,0))/INDEX(Historical!$F$7:$F$1430,MATCH(B228,Historical!$B$7:$B$1446,0)))^(1/3)-1)*100)</f>
        <v>6.7767583149812571</v>
      </c>
      <c r="U228" s="759">
        <f>IF(INDEX(Historical!$H$7:$H$1430,MATCH(B228,Historical!$B$7:$B$1446,0))=0,"n/a",((INDEX(Historical!$C$7:$C$1437,MATCH(B228,Historical!$B$7:$B$1446,0))/INDEX(Historical!$H$7:$H$1430,MATCH(B228,Historical!$B$7:$B$1446,0)))^(1/5)-1)*100)</f>
        <v>7.8753675083670815</v>
      </c>
      <c r="V228" s="759">
        <f>IF(INDEX(Historical!$O$7:$O$1430,MATCH(B228,Historical!$B$7:$B$1446,0))=0,"n/a",((INDEX(Historical!$C$7:$C$1437,MATCH(B228,Historical!$B$7:$B$1446,0))/INDEX(Historical!$O$7:$O$1430,MATCH(B228,Historical!$B$7:$B$1446,0)))^(1/10)-1)*100)</f>
        <v>13.464908490828931</v>
      </c>
      <c r="W228" s="760">
        <f t="shared" si="55"/>
        <v>0.58488087859869708</v>
      </c>
      <c r="X228" s="761">
        <f t="shared" si="56"/>
        <v>1.1581422806422177</v>
      </c>
      <c r="Y228" s="925"/>
      <c r="Z228" s="702">
        <f t="shared" si="57"/>
        <v>48.484848484848484</v>
      </c>
      <c r="AA228" s="935">
        <f t="shared" si="58"/>
        <v>14.436868686868687</v>
      </c>
      <c r="AB228" s="639">
        <v>1</v>
      </c>
      <c r="AC228" s="916">
        <v>3.96</v>
      </c>
      <c r="AD228" s="916">
        <v>4.79</v>
      </c>
      <c r="AE228" s="916">
        <v>0.79</v>
      </c>
      <c r="AF228" s="916">
        <v>3.93</v>
      </c>
      <c r="AG228" s="916">
        <v>29.5</v>
      </c>
      <c r="AH228" s="916">
        <v>12.2</v>
      </c>
      <c r="AI228" s="916">
        <v>4.3499999999999996</v>
      </c>
      <c r="AJ228" s="916">
        <v>6.8000000000000007</v>
      </c>
      <c r="AK228" s="916">
        <v>3.02</v>
      </c>
      <c r="AL228" s="928">
        <v>4500</v>
      </c>
      <c r="AM228" s="922">
        <v>0.8</v>
      </c>
      <c r="AN228" s="916">
        <v>0</v>
      </c>
      <c r="AO228" s="802">
        <f t="shared" si="59"/>
        <v>-3.2030964207615327</v>
      </c>
      <c r="AP228" s="803">
        <f t="shared" si="60"/>
        <v>11.233772266107154</v>
      </c>
      <c r="AQ228" s="936">
        <f t="shared" si="61"/>
        <v>58.796716925751682</v>
      </c>
      <c r="AR228" s="702">
        <f>INDEX(Historical!$C$7:$C$1437,MATCH(B228,Historical!$B$7:$B$1446,0))*IF(AH228="n/a",1.03,IF(AH228&lt;0,1.01,IF(AH228&gt;10,1.1,(1+AH228/100))))</f>
        <v>1.8480000000000001</v>
      </c>
      <c r="AS228" s="935">
        <f t="shared" si="62"/>
        <v>1.9283880000000002</v>
      </c>
      <c r="AT228" s="935">
        <f t="shared" si="67"/>
        <v>1.9866253176000002</v>
      </c>
      <c r="AU228" s="935">
        <f t="shared" si="67"/>
        <v>2.0466214021915201</v>
      </c>
      <c r="AV228" s="935">
        <f t="shared" si="67"/>
        <v>2.108429368537704</v>
      </c>
      <c r="AW228" s="702">
        <f t="shared" si="63"/>
        <v>9.9180640883292241</v>
      </c>
      <c r="AX228" s="810">
        <f t="shared" si="64"/>
        <v>17.348371678029078</v>
      </c>
      <c r="AY228" s="991">
        <v>0.91</v>
      </c>
      <c r="AZ228" s="922">
        <v>27.029999999999998</v>
      </c>
      <c r="BA228" s="922">
        <v>-22.73</v>
      </c>
      <c r="BB228" s="922">
        <v>-0.48</v>
      </c>
      <c r="BC228" s="922">
        <v>-2.21</v>
      </c>
      <c r="BE228" s="664">
        <v>2006</v>
      </c>
      <c r="BF228" s="946" t="e">
        <f>#VALUE!</f>
        <v>#VALUE!</v>
      </c>
      <c r="BG228" s="931">
        <v>12.4</v>
      </c>
    </row>
    <row r="229" spans="1:59" s="838" customFormat="1" ht="11.25" customHeight="1" x14ac:dyDescent="0.2">
      <c r="A229" s="841" t="s">
        <v>4288</v>
      </c>
      <c r="B229" s="846" t="s">
        <v>4287</v>
      </c>
      <c r="C229" s="988" t="s">
        <v>247</v>
      </c>
      <c r="D229" s="988" t="s">
        <v>4387</v>
      </c>
      <c r="E229" s="818">
        <v>10</v>
      </c>
      <c r="F229" s="526">
        <v>350</v>
      </c>
      <c r="G229" s="1171" t="s">
        <v>106</v>
      </c>
      <c r="H229" s="1171" t="s">
        <v>106</v>
      </c>
      <c r="I229" s="819">
        <v>43.56</v>
      </c>
      <c r="J229" s="820">
        <f t="shared" si="52"/>
        <v>4.1322314049586781</v>
      </c>
      <c r="K229" s="1112">
        <v>0.45</v>
      </c>
      <c r="L229" s="822">
        <v>4</v>
      </c>
      <c r="M229" s="823">
        <f t="shared" si="53"/>
        <v>1.8</v>
      </c>
      <c r="N229" s="824" t="s">
        <v>320</v>
      </c>
      <c r="O229" s="1095">
        <v>0.41</v>
      </c>
      <c r="P229" s="826">
        <v>43539</v>
      </c>
      <c r="Q229" s="826">
        <v>43553</v>
      </c>
      <c r="R229" s="823">
        <f t="shared" si="54"/>
        <v>9.7560975609756184</v>
      </c>
      <c r="S229" s="759">
        <f>IF(INDEX(Historical!$D$7:$D$1437,MATCH(B229,Historical!$B$7:$B$1446,0))=0,"n/a",(INDEX(Historical!$C$7:$C$1437,MATCH(B229,Historical!$B$7:$B$1446,0))/INDEX(Historical!$D$7:$D$1437,MATCH(B229,Historical!$B$7:$B$1446,0))-1)*100)</f>
        <v>-18.534482758620683</v>
      </c>
      <c r="T229" s="759">
        <f>IF(INDEX(Historical!$F$7:$F$1430,MATCH(B229,Historical!$B$7:$B$1446,0))=0,"n/a",((INDEX(Historical!$C$7:$C$1437,MATCH(B229,Historical!$B$7:$B$1446,0))/INDEX(Historical!$F$7:$F$1430,MATCH(B229,Historical!$B$7:$B$1446,0)))^(1/3)-1)*100)</f>
        <v>4.0041911525952045</v>
      </c>
      <c r="U229" s="759">
        <f>IF(INDEX(Historical!$H$7:$H$1430,MATCH(B229,Historical!$B$7:$B$1446,0))=0,"n/a",((INDEX(Historical!$C$7:$C$1437,MATCH(B229,Historical!$B$7:$B$1446,0))/INDEX(Historical!$H$7:$H$1430,MATCH(B229,Historical!$B$7:$B$1446,0)))^(1/5)-1)*100)</f>
        <v>10.255626912397631</v>
      </c>
      <c r="V229" s="759">
        <f>IF(INDEX(Historical!$O$7:$O$1430,MATCH(B229,Historical!$B$7:$B$1446,0))=0,"n/a",((INDEX(Historical!$C$7:$C$1437,MATCH(B229,Historical!$B$7:$B$1446,0))/INDEX(Historical!$O$7:$O$1430,MATCH(B229,Historical!$B$7:$B$1446,0)))^(1/10)-1)*100)</f>
        <v>28.007136371788242</v>
      </c>
      <c r="W229" s="827">
        <f t="shared" si="55"/>
        <v>0.36617906151691343</v>
      </c>
      <c r="X229" s="828" t="str">
        <f t="shared" si="56"/>
        <v>n/a</v>
      </c>
      <c r="Y229" s="989" t="s">
        <v>957</v>
      </c>
      <c r="Z229" s="820">
        <f t="shared" si="57"/>
        <v>66.666666666666657</v>
      </c>
      <c r="AA229" s="830">
        <f t="shared" si="58"/>
        <v>16.133333333333333</v>
      </c>
      <c r="AB229" s="822">
        <v>12</v>
      </c>
      <c r="AC229" s="831">
        <v>2.7</v>
      </c>
      <c r="AD229" s="831">
        <v>8.59</v>
      </c>
      <c r="AE229" s="831">
        <v>1.03</v>
      </c>
      <c r="AF229" s="831" t="s">
        <v>137</v>
      </c>
      <c r="AG229" s="840">
        <v>-277.7</v>
      </c>
      <c r="AH229" s="831">
        <v>16.8</v>
      </c>
      <c r="AI229" s="831">
        <v>11.18</v>
      </c>
      <c r="AJ229" s="831">
        <v>-3.5000000000000004</v>
      </c>
      <c r="AK229" s="831">
        <v>1.8800000000000001</v>
      </c>
      <c r="AL229" s="832">
        <v>4030.0000000000005</v>
      </c>
      <c r="AM229" s="833">
        <v>1.7999999999999998</v>
      </c>
      <c r="AN229" s="831" t="s">
        <v>137</v>
      </c>
      <c r="AO229" s="834">
        <f t="shared" si="59"/>
        <v>-1.7454750159770249</v>
      </c>
      <c r="AP229" s="835">
        <f t="shared" si="60"/>
        <v>14.387858317356308</v>
      </c>
      <c r="AQ229" s="836" t="str">
        <f t="shared" si="61"/>
        <v>n/a</v>
      </c>
      <c r="AR229" s="702">
        <f>INDEX(Historical!$C$7:$C$1437,MATCH(B229,Historical!$B$7:$B$1446,0))*IF(AH229="n/a",1.03,IF(AH229&lt;0,1.01,IF(AH229&gt;10,1.1,(1+AH229/100))))</f>
        <v>2.0790000000000002</v>
      </c>
      <c r="AS229" s="830">
        <f t="shared" si="62"/>
        <v>2.2869000000000006</v>
      </c>
      <c r="AT229" s="830">
        <f t="shared" si="67"/>
        <v>2.3298937200000003</v>
      </c>
      <c r="AU229" s="830">
        <f t="shared" si="67"/>
        <v>2.373695721936</v>
      </c>
      <c r="AV229" s="830">
        <f t="shared" si="67"/>
        <v>2.4183212015083968</v>
      </c>
      <c r="AW229" s="820">
        <f t="shared" si="63"/>
        <v>11.487810643444398</v>
      </c>
      <c r="AX229" s="837">
        <f t="shared" si="64"/>
        <v>26.372384397255271</v>
      </c>
      <c r="AY229" s="992">
        <v>1.52</v>
      </c>
      <c r="AZ229" s="833">
        <v>29.84</v>
      </c>
      <c r="BA229" s="833">
        <v>-17.919999999999998</v>
      </c>
      <c r="BB229" s="833">
        <v>1.29</v>
      </c>
      <c r="BC229" s="833">
        <v>4.37</v>
      </c>
      <c r="BD229" s="961"/>
      <c r="BE229" s="664">
        <v>2010</v>
      </c>
      <c r="BF229" s="946" t="e">
        <f>#VALUE!</f>
        <v>#VALUE!</v>
      </c>
      <c r="BG229" s="893">
        <v>8.3000000000000007</v>
      </c>
    </row>
    <row r="230" spans="1:59" ht="11.25" customHeight="1" x14ac:dyDescent="0.2">
      <c r="A230" s="537" t="s">
        <v>870</v>
      </c>
      <c r="B230" s="925" t="s">
        <v>871</v>
      </c>
      <c r="C230" s="988" t="s">
        <v>131</v>
      </c>
      <c r="D230" s="988" t="s">
        <v>4363</v>
      </c>
      <c r="E230" s="792">
        <v>16</v>
      </c>
      <c r="F230" s="526">
        <v>235</v>
      </c>
      <c r="G230" s="526" t="s">
        <v>37</v>
      </c>
      <c r="H230" s="526" t="s">
        <v>115</v>
      </c>
      <c r="I230" s="924">
        <v>56.5</v>
      </c>
      <c r="J230" s="702">
        <f t="shared" si="52"/>
        <v>2.8672566371681416</v>
      </c>
      <c r="K230" s="927">
        <v>0.40500000000000003</v>
      </c>
      <c r="L230" s="639">
        <v>4</v>
      </c>
      <c r="M230" s="693">
        <f t="shared" si="53"/>
        <v>1.62</v>
      </c>
      <c r="N230" s="921" t="s">
        <v>460</v>
      </c>
      <c r="O230" s="795">
        <v>0.38</v>
      </c>
      <c r="P230" s="915">
        <v>43538</v>
      </c>
      <c r="Q230" s="915">
        <v>43575</v>
      </c>
      <c r="R230" s="693">
        <f t="shared" si="54"/>
        <v>6.5789473684210575</v>
      </c>
      <c r="S230" s="759">
        <f>IF(INDEX(Historical!$D$7:$D$1437,MATCH(B230,Historical!$B$7:$B$1446,0))=0,"n/a",(INDEX(Historical!$C$7:$C$1437,MATCH(B230,Historical!$B$7:$B$1446,0))/INDEX(Historical!$D$7:$D$1437,MATCH(B230,Historical!$B$7:$B$1446,0))-1)*100)</f>
        <v>5.6338028169014009</v>
      </c>
      <c r="T230" s="759">
        <f>IF(INDEX(Historical!$F$7:$F$1430,MATCH(B230,Historical!$B$7:$B$1446,0))=0,"n/a",((INDEX(Historical!$C$7:$C$1437,MATCH(B230,Historical!$B$7:$B$1446,0))/INDEX(Historical!$F$7:$F$1430,MATCH(B230,Historical!$B$7:$B$1446,0)))^(1/3)-1)*100)</f>
        <v>5.983983294832651</v>
      </c>
      <c r="U230" s="759">
        <f>IF(INDEX(Historical!$H$7:$H$1430,MATCH(B230,Historical!$B$7:$B$1446,0))=0,"n/a",((INDEX(Historical!$C$7:$C$1437,MATCH(B230,Historical!$B$7:$B$1446,0))/INDEX(Historical!$H$7:$H$1430,MATCH(B230,Historical!$B$7:$B$1446,0)))^(1/5)-1)*100)</f>
        <v>6.3995312815083638</v>
      </c>
      <c r="V230" s="759">
        <f>IF(INDEX(Historical!$O$7:$O$1430,MATCH(B230,Historical!$B$7:$B$1446,0))=0,"n/a",((INDEX(Historical!$C$7:$C$1437,MATCH(B230,Historical!$B$7:$B$1446,0))/INDEX(Historical!$O$7:$O$1430,MATCH(B230,Historical!$B$7:$B$1446,0)))^(1/10)-1)*100)</f>
        <v>4.8402299471920429</v>
      </c>
      <c r="W230" s="760">
        <f t="shared" si="55"/>
        <v>1.3221543916980467</v>
      </c>
      <c r="X230" s="761" t="str">
        <f t="shared" si="56"/>
        <v>n/a</v>
      </c>
      <c r="Y230" s="925"/>
      <c r="Z230" s="702">
        <f t="shared" si="57"/>
        <v>82.653061224489804</v>
      </c>
      <c r="AA230" s="935">
        <f t="shared" si="58"/>
        <v>28.826530612244898</v>
      </c>
      <c r="AB230" s="639">
        <v>12</v>
      </c>
      <c r="AC230" s="916">
        <v>1.96</v>
      </c>
      <c r="AD230" s="916">
        <v>4.6100000000000003</v>
      </c>
      <c r="AE230" s="916">
        <v>2.48</v>
      </c>
      <c r="AF230" s="916">
        <v>2.38</v>
      </c>
      <c r="AG230" s="916">
        <v>10.4</v>
      </c>
      <c r="AH230" s="916">
        <v>-22.8</v>
      </c>
      <c r="AI230" s="916">
        <v>6.8599999999999994</v>
      </c>
      <c r="AJ230" s="916">
        <v>-1.4000000000000001</v>
      </c>
      <c r="AK230" s="916">
        <v>6.25</v>
      </c>
      <c r="AL230" s="928">
        <v>29120</v>
      </c>
      <c r="AM230" s="922">
        <v>0.2</v>
      </c>
      <c r="AN230" s="916">
        <v>1.41</v>
      </c>
      <c r="AO230" s="802">
        <f t="shared" si="59"/>
        <v>-19.559742693568392</v>
      </c>
      <c r="AP230" s="803">
        <f t="shared" si="60"/>
        <v>9.2667879186765063</v>
      </c>
      <c r="AQ230" s="936">
        <f t="shared" si="61"/>
        <v>74.619768331261668</v>
      </c>
      <c r="AR230" s="702">
        <f>INDEX(Historical!$C$7:$C$1437,MATCH(B230,Historical!$B$7:$B$1446,0))*IF(AH230="n/a",1.03,IF(AH230&lt;0,1.01,IF(AH230&gt;10,1.1,(1+AH230/100))))</f>
        <v>1.5150000000000001</v>
      </c>
      <c r="AS230" s="935">
        <f t="shared" si="62"/>
        <v>1.6189290000000001</v>
      </c>
      <c r="AT230" s="935">
        <f t="shared" si="67"/>
        <v>1.7201120625000001</v>
      </c>
      <c r="AU230" s="935">
        <f t="shared" si="67"/>
        <v>1.8276190664062502</v>
      </c>
      <c r="AV230" s="935">
        <f t="shared" si="67"/>
        <v>1.9418452580566408</v>
      </c>
      <c r="AW230" s="702">
        <f t="shared" si="63"/>
        <v>8.6235053869628899</v>
      </c>
      <c r="AX230" s="810">
        <f t="shared" si="64"/>
        <v>15.262841392854673</v>
      </c>
      <c r="AY230" s="991">
        <v>0.2</v>
      </c>
      <c r="AZ230" s="922">
        <v>34.56</v>
      </c>
      <c r="BA230" s="922">
        <v>-1.76</v>
      </c>
      <c r="BB230" s="922">
        <v>1.77</v>
      </c>
      <c r="BC230" s="922">
        <v>11.18</v>
      </c>
      <c r="BE230" s="664">
        <v>2004</v>
      </c>
      <c r="BF230" s="946" t="e">
        <f>#VALUE!</f>
        <v>#VALUE!</v>
      </c>
      <c r="BG230" s="931">
        <v>2.8000000000000003</v>
      </c>
    </row>
    <row r="231" spans="1:59" ht="11.25" customHeight="1" x14ac:dyDescent="0.2">
      <c r="A231" s="537" t="s">
        <v>872</v>
      </c>
      <c r="B231" s="925" t="s">
        <v>873</v>
      </c>
      <c r="C231" s="988" t="s">
        <v>4224</v>
      </c>
      <c r="D231" s="988" t="s">
        <v>4360</v>
      </c>
      <c r="E231" s="792">
        <v>17</v>
      </c>
      <c r="F231" s="526">
        <v>206</v>
      </c>
      <c r="G231" s="526" t="s">
        <v>106</v>
      </c>
      <c r="H231" s="526" t="s">
        <v>106</v>
      </c>
      <c r="I231" s="924">
        <v>120.14</v>
      </c>
      <c r="J231" s="702">
        <f t="shared" si="52"/>
        <v>1.2318961211919428</v>
      </c>
      <c r="K231" s="927">
        <v>0.37</v>
      </c>
      <c r="L231" s="639">
        <v>4</v>
      </c>
      <c r="M231" s="693">
        <f t="shared" si="53"/>
        <v>1.48</v>
      </c>
      <c r="N231" s="921" t="s">
        <v>423</v>
      </c>
      <c r="O231" s="795">
        <v>0.36</v>
      </c>
      <c r="P231" s="915">
        <v>43600</v>
      </c>
      <c r="Q231" s="915">
        <v>43619</v>
      </c>
      <c r="R231" s="693">
        <f t="shared" si="54"/>
        <v>2.7777777777777803</v>
      </c>
      <c r="S231" s="759">
        <f>IF(INDEX(Historical!$D$7:$D$1437,MATCH(B231,Historical!$B$7:$B$1446,0))=0,"n/a",(INDEX(Historical!$C$7:$C$1437,MATCH(B231,Historical!$B$7:$B$1446,0))/INDEX(Historical!$D$7:$D$1437,MATCH(B231,Historical!$B$7:$B$1446,0))-1)*100)</f>
        <v>3.6231884057970953</v>
      </c>
      <c r="T231" s="759">
        <f>IF(INDEX(Historical!$F$7:$F$1430,MATCH(B231,Historical!$B$7:$B$1446,0))=0,"n/a",((INDEX(Historical!$C$7:$C$1437,MATCH(B231,Historical!$B$7:$B$1446,0))/INDEX(Historical!$F$7:$F$1430,MATCH(B231,Historical!$B$7:$B$1446,0)))^(1/3)-1)*100)</f>
        <v>5.4367641392257138</v>
      </c>
      <c r="U231" s="759">
        <f>IF(INDEX(Historical!$H$7:$H$1430,MATCH(B231,Historical!$B$7:$B$1446,0))=0,"n/a",((INDEX(Historical!$C$7:$C$1437,MATCH(B231,Historical!$B$7:$B$1446,0))/INDEX(Historical!$H$7:$H$1430,MATCH(B231,Historical!$B$7:$B$1446,0)))^(1/5)-1)*100)</f>
        <v>8.0719183702249389</v>
      </c>
      <c r="V231" s="759">
        <f>IF(INDEX(Historical!$O$7:$O$1430,MATCH(B231,Historical!$B$7:$B$1446,0))=0,"n/a",((INDEX(Historical!$C$7:$C$1437,MATCH(B231,Historical!$B$7:$B$1446,0))/INDEX(Historical!$O$7:$O$1430,MATCH(B231,Historical!$B$7:$B$1446,0)))^(1/10)-1)*100)</f>
        <v>10.228583816212634</v>
      </c>
      <c r="W231" s="760">
        <f t="shared" si="55"/>
        <v>0.78915307487930919</v>
      </c>
      <c r="X231" s="761">
        <f t="shared" si="56"/>
        <v>0.79919983863613242</v>
      </c>
      <c r="Y231" s="925"/>
      <c r="Z231" s="702">
        <f t="shared" si="57"/>
        <v>42.65129682997118</v>
      </c>
      <c r="AA231" s="935">
        <f t="shared" si="58"/>
        <v>34.622478386167145</v>
      </c>
      <c r="AB231" s="639">
        <v>3</v>
      </c>
      <c r="AC231" s="916">
        <v>3.47</v>
      </c>
      <c r="AD231" s="916">
        <v>3.27</v>
      </c>
      <c r="AE231" s="916">
        <v>9.94</v>
      </c>
      <c r="AF231" s="916">
        <v>11.53</v>
      </c>
      <c r="AG231" s="916">
        <v>15.299999999999999</v>
      </c>
      <c r="AH231" s="916">
        <v>24.9</v>
      </c>
      <c r="AI231" s="916">
        <v>14.09</v>
      </c>
      <c r="AJ231" s="916">
        <v>10.100000000000001</v>
      </c>
      <c r="AK231" s="916">
        <v>10.59</v>
      </c>
      <c r="AL231" s="928">
        <v>30400</v>
      </c>
      <c r="AM231" s="922">
        <v>0.21</v>
      </c>
      <c r="AN231" s="916">
        <v>0.65</v>
      </c>
      <c r="AO231" s="802">
        <f t="shared" si="59"/>
        <v>-25.318663894750266</v>
      </c>
      <c r="AP231" s="803">
        <f t="shared" si="60"/>
        <v>9.3038144914168814</v>
      </c>
      <c r="AQ231" s="936">
        <f t="shared" si="61"/>
        <v>321.21368332343155</v>
      </c>
      <c r="AR231" s="702">
        <f>INDEX(Historical!$C$7:$C$1437,MATCH(B231,Historical!$B$7:$B$1446,0))*IF(AH231="n/a",1.03,IF(AH231&lt;0,1.01,IF(AH231&gt;10,1.1,(1+AH231/100))))</f>
        <v>1.573</v>
      </c>
      <c r="AS231" s="935">
        <f t="shared" si="62"/>
        <v>1.7303000000000002</v>
      </c>
      <c r="AT231" s="935">
        <f t="shared" si="67"/>
        <v>1.9033300000000004</v>
      </c>
      <c r="AU231" s="935">
        <f t="shared" si="67"/>
        <v>2.0936630000000007</v>
      </c>
      <c r="AV231" s="935">
        <f t="shared" si="67"/>
        <v>2.3030293000000008</v>
      </c>
      <c r="AW231" s="702">
        <f t="shared" si="63"/>
        <v>9.6033223000000021</v>
      </c>
      <c r="AX231" s="810">
        <f t="shared" si="64"/>
        <v>7.9934428999500593</v>
      </c>
      <c r="AY231" s="991">
        <v>1.1100000000000001</v>
      </c>
      <c r="AZ231" s="922">
        <v>88.48</v>
      </c>
      <c r="BA231" s="922">
        <v>-15.160000000000002</v>
      </c>
      <c r="BB231" s="922">
        <v>-4.82</v>
      </c>
      <c r="BC231" s="922">
        <v>27.38</v>
      </c>
      <c r="BE231" s="664">
        <v>2003</v>
      </c>
      <c r="BF231" s="946" t="e">
        <f>#VALUE!</f>
        <v>#VALUE!</v>
      </c>
      <c r="BG231" s="931">
        <v>7.3</v>
      </c>
    </row>
    <row r="232" spans="1:59" ht="11.25" customHeight="1" x14ac:dyDescent="0.2">
      <c r="A232" s="609" t="s">
        <v>874</v>
      </c>
      <c r="B232" s="925" t="s">
        <v>875</v>
      </c>
      <c r="C232" s="988" t="s">
        <v>131</v>
      </c>
      <c r="D232" s="988" t="s">
        <v>4375</v>
      </c>
      <c r="E232" s="792">
        <v>22</v>
      </c>
      <c r="F232" s="526">
        <v>152</v>
      </c>
      <c r="G232" s="526" t="s">
        <v>37</v>
      </c>
      <c r="H232" s="526" t="s">
        <v>37</v>
      </c>
      <c r="I232" s="924">
        <v>34.03</v>
      </c>
      <c r="J232" s="702">
        <f t="shared" si="52"/>
        <v>2.0370261533940641</v>
      </c>
      <c r="K232" s="933">
        <v>0.17330000000000001</v>
      </c>
      <c r="L232" s="639">
        <v>4</v>
      </c>
      <c r="M232" s="693">
        <f t="shared" si="53"/>
        <v>0.69320000000000004</v>
      </c>
      <c r="N232" s="921" t="s">
        <v>220</v>
      </c>
      <c r="O232" s="796">
        <v>0.1666</v>
      </c>
      <c r="P232" s="915">
        <v>43462</v>
      </c>
      <c r="Q232" s="915">
        <v>43480</v>
      </c>
      <c r="R232" s="693">
        <f t="shared" si="54"/>
        <v>4.0216086434573892</v>
      </c>
      <c r="S232" s="759">
        <f>IF(INDEX(Historical!$D$7:$D$1437,MATCH(B232,Historical!$B$7:$B$1446,0))=0,"n/a",(INDEX(Historical!$C$7:$C$1437,MATCH(B232,Historical!$B$7:$B$1446,0))/INDEX(Historical!$D$7:$D$1437,MATCH(B232,Historical!$B$7:$B$1446,0))-1)*100)</f>
        <v>3.995006242197241</v>
      </c>
      <c r="T232" s="759">
        <f>IF(INDEX(Historical!$F$7:$F$1430,MATCH(B232,Historical!$B$7:$B$1446,0))=0,"n/a",((INDEX(Historical!$C$7:$C$1437,MATCH(B232,Historical!$B$7:$B$1446,0))/INDEX(Historical!$F$7:$F$1430,MATCH(B232,Historical!$B$7:$B$1446,0)))^(1/3)-1)*100)</f>
        <v>3.675928810132989</v>
      </c>
      <c r="U232" s="759">
        <f>IF(INDEX(Historical!$H$7:$H$1430,MATCH(B232,Historical!$B$7:$B$1446,0))=0,"n/a",((INDEX(Historical!$C$7:$C$1437,MATCH(B232,Historical!$B$7:$B$1446,0))/INDEX(Historical!$H$7:$H$1430,MATCH(B232,Historical!$B$7:$B$1446,0)))^(1/5)-1)*100)</f>
        <v>3.7935971355392839</v>
      </c>
      <c r="V232" s="759">
        <f>IF(INDEX(Historical!$O$7:$O$1430,MATCH(B232,Historical!$B$7:$B$1446,0))=0,"n/a",((INDEX(Historical!$C$7:$C$1437,MATCH(B232,Historical!$B$7:$B$1446,0))/INDEX(Historical!$O$7:$O$1430,MATCH(B232,Historical!$B$7:$B$1446,0)))^(1/10)-1)*100)</f>
        <v>3.2497390422064898</v>
      </c>
      <c r="W232" s="760">
        <f t="shared" si="55"/>
        <v>1.1673543894661549</v>
      </c>
      <c r="X232" s="761">
        <f t="shared" si="56"/>
        <v>0.55788193169695344</v>
      </c>
      <c r="Y232" s="710"/>
      <c r="Z232" s="702">
        <f t="shared" si="57"/>
        <v>66.653846153846146</v>
      </c>
      <c r="AA232" s="935">
        <f t="shared" si="58"/>
        <v>32.721153846153847</v>
      </c>
      <c r="AB232" s="639">
        <v>12</v>
      </c>
      <c r="AC232" s="916">
        <v>1.04</v>
      </c>
      <c r="AD232" s="916">
        <v>6.7</v>
      </c>
      <c r="AE232" s="916">
        <v>9.08</v>
      </c>
      <c r="AF232" s="916">
        <v>3.49</v>
      </c>
      <c r="AG232" s="916">
        <v>10.8</v>
      </c>
      <c r="AH232" s="916">
        <v>1.6</v>
      </c>
      <c r="AI232" s="916">
        <v>6.3100000000000005</v>
      </c>
      <c r="AJ232" s="916">
        <v>6.8000000000000007</v>
      </c>
      <c r="AK232" s="916">
        <v>4.9000000000000004</v>
      </c>
      <c r="AL232" s="928">
        <v>439.67</v>
      </c>
      <c r="AM232" s="922">
        <v>1</v>
      </c>
      <c r="AN232" s="916">
        <v>0.75</v>
      </c>
      <c r="AO232" s="802">
        <f t="shared" si="59"/>
        <v>-26.890530557220501</v>
      </c>
      <c r="AP232" s="803">
        <f t="shared" si="60"/>
        <v>5.8306232889333476</v>
      </c>
      <c r="AQ232" s="936">
        <f t="shared" si="61"/>
        <v>125.28680675784214</v>
      </c>
      <c r="AR232" s="702">
        <f>INDEX(Historical!$C$7:$C$1437,MATCH(B232,Historical!$B$7:$B$1446,0))*IF(AH232="n/a",1.03,IF(AH232&lt;0,1.01,IF(AH232&gt;10,1.1,(1+AH232/100))))</f>
        <v>0.67706239999999995</v>
      </c>
      <c r="AS232" s="935">
        <f t="shared" si="62"/>
        <v>0.71978503743999989</v>
      </c>
      <c r="AT232" s="935">
        <f t="shared" si="67"/>
        <v>0.75505450427455978</v>
      </c>
      <c r="AU232" s="935">
        <f t="shared" si="67"/>
        <v>0.79205217498401315</v>
      </c>
      <c r="AV232" s="935">
        <f t="shared" si="67"/>
        <v>0.83086273155822976</v>
      </c>
      <c r="AW232" s="702">
        <f t="shared" si="63"/>
        <v>3.7748168482568025</v>
      </c>
      <c r="AX232" s="810">
        <f t="shared" si="64"/>
        <v>11.092614893496334</v>
      </c>
      <c r="AY232" s="991">
        <v>0.26</v>
      </c>
      <c r="AZ232" s="922">
        <v>17.549999999999997</v>
      </c>
      <c r="BA232" s="922">
        <v>-6.77</v>
      </c>
      <c r="BB232" s="922">
        <v>-0.66</v>
      </c>
      <c r="BC232" s="922">
        <v>5.63</v>
      </c>
      <c r="BE232" s="664">
        <v>1998</v>
      </c>
      <c r="BF232" s="946" t="e">
        <f>#VALUE!</f>
        <v>#VALUE!</v>
      </c>
      <c r="BG232" s="931">
        <v>3.9</v>
      </c>
    </row>
    <row r="233" spans="1:59" s="774" customFormat="1" ht="13.5" thickBot="1" x14ac:dyDescent="0.25">
      <c r="B233" s="896"/>
      <c r="E233" s="897"/>
      <c r="F233" s="883"/>
      <c r="J233" s="789"/>
      <c r="L233" s="884"/>
      <c r="M233" s="883"/>
      <c r="N233" s="883"/>
      <c r="O233" s="789"/>
      <c r="R233" s="883"/>
      <c r="S233" s="885"/>
      <c r="T233" s="885"/>
      <c r="U233" s="885"/>
      <c r="V233" s="885"/>
      <c r="W233" s="885"/>
      <c r="X233" s="885"/>
      <c r="Y233" s="896"/>
      <c r="Z233" s="789"/>
      <c r="AC233" s="886"/>
      <c r="AD233" s="886"/>
      <c r="AE233" s="886"/>
      <c r="AF233" s="886"/>
      <c r="AG233" s="886"/>
      <c r="AH233" s="886"/>
      <c r="AI233" s="886"/>
      <c r="AJ233" s="886"/>
      <c r="AK233" s="886"/>
      <c r="AL233" s="886"/>
      <c r="AM233" s="886"/>
      <c r="AN233" s="886"/>
      <c r="AO233" s="789"/>
      <c r="AR233" s="887"/>
      <c r="AS233" s="888"/>
      <c r="AT233" s="888"/>
      <c r="AU233" s="888"/>
      <c r="AV233" s="888"/>
      <c r="AW233" s="887"/>
      <c r="AX233" s="888"/>
      <c r="AY233" s="789"/>
      <c r="BD233" s="897"/>
      <c r="BE233" s="883"/>
      <c r="BF233" s="883"/>
    </row>
    <row r="234" spans="1:59" x14ac:dyDescent="0.2">
      <c r="A234" s="537" t="s">
        <v>4325</v>
      </c>
      <c r="B234" s="708">
        <f>COUNTA(B7:B232)</f>
        <v>226</v>
      </c>
      <c r="E234" s="902">
        <f>AVERAGE(E7:E232)</f>
        <v>15.110619469026549</v>
      </c>
      <c r="I234" s="889">
        <f>AVERAGE(I7:I232)</f>
        <v>91.989336283185864</v>
      </c>
      <c r="J234" s="890">
        <f>AVERAGE(J7:J232)</f>
        <v>2.7700763467253742</v>
      </c>
      <c r="K234" s="898">
        <f>AVERAGE(K7:K232)</f>
        <v>0.52952809734513273</v>
      </c>
      <c r="M234" s="889">
        <f>AVERAGE(M7:M232)</f>
        <v>1.9657185840707962</v>
      </c>
      <c r="O234" s="898">
        <f>AVERAGE(O7:O232)</f>
        <v>0.48836022296287745</v>
      </c>
      <c r="R234" s="889">
        <f t="shared" ref="R234:X234" si="68">AVERAGE(R7:R232)</f>
        <v>9.194020719531343</v>
      </c>
      <c r="S234" s="899">
        <f t="shared" si="68"/>
        <v>11.378256560611675</v>
      </c>
      <c r="T234" s="899">
        <f t="shared" si="68"/>
        <v>9.7213771135339258</v>
      </c>
      <c r="U234" s="899">
        <f t="shared" si="68"/>
        <v>10.657093966765714</v>
      </c>
      <c r="V234" s="899">
        <f t="shared" si="68"/>
        <v>11.270041171759582</v>
      </c>
      <c r="W234" s="900">
        <f t="shared" si="68"/>
        <v>1.0143598319689793</v>
      </c>
      <c r="X234" s="901">
        <f t="shared" si="68"/>
        <v>1.7703080856240108</v>
      </c>
      <c r="Z234" s="890">
        <f>AVERAGE(Z7:Z232)</f>
        <v>68.783963874157621</v>
      </c>
      <c r="AA234" s="889">
        <f>AVERAGE(AA7:AA232)</f>
        <v>25.832608676509587</v>
      </c>
      <c r="AB234" s="765"/>
      <c r="AC234" s="889">
        <f t="shared" ref="AC234:BC234" si="69">AVERAGE(AC7:AC232)</f>
        <v>4.1665887850467307</v>
      </c>
      <c r="AD234" s="889">
        <f t="shared" si="69"/>
        <v>3.4794444444444457</v>
      </c>
      <c r="AE234" s="889">
        <f t="shared" si="69"/>
        <v>3.4816355140186928</v>
      </c>
      <c r="AF234" s="889">
        <f t="shared" si="69"/>
        <v>5.0851207729468593</v>
      </c>
      <c r="AG234" s="889">
        <f t="shared" si="69"/>
        <v>19.765797101449294</v>
      </c>
      <c r="AH234" s="889">
        <f t="shared" si="69"/>
        <v>27.364285714285707</v>
      </c>
      <c r="AI234" s="889">
        <f t="shared" si="69"/>
        <v>10.898144329896901</v>
      </c>
      <c r="AJ234" s="889">
        <f t="shared" si="69"/>
        <v>7.9571563981042681</v>
      </c>
      <c r="AK234" s="889">
        <f t="shared" si="69"/>
        <v>9.4570157068062848</v>
      </c>
      <c r="AL234" s="1076">
        <f t="shared" si="69"/>
        <v>28318.409999999996</v>
      </c>
      <c r="AM234" s="889">
        <f t="shared" si="69"/>
        <v>2.927725118483413</v>
      </c>
      <c r="AN234" s="889">
        <f t="shared" si="69"/>
        <v>1.0319950738916257</v>
      </c>
      <c r="AO234" s="968">
        <f t="shared" si="69"/>
        <v>-12.255201125744398</v>
      </c>
      <c r="AP234" s="889">
        <f t="shared" si="69"/>
        <v>13.427170313491091</v>
      </c>
      <c r="AQ234" s="1017">
        <f t="shared" si="69"/>
        <v>115.45112138105597</v>
      </c>
      <c r="AR234" s="1016">
        <f t="shared" si="69"/>
        <v>1.9530309264011803</v>
      </c>
      <c r="AS234" s="889">
        <f t="shared" si="69"/>
        <v>2.0882703853773155</v>
      </c>
      <c r="AT234" s="889">
        <f t="shared" si="69"/>
        <v>2.2345727300320606</v>
      </c>
      <c r="AU234" s="889">
        <f t="shared" si="69"/>
        <v>2.3929535681719476</v>
      </c>
      <c r="AV234" s="889">
        <f t="shared" si="69"/>
        <v>2.5644898352622105</v>
      </c>
      <c r="AW234" s="889">
        <f t="shared" si="69"/>
        <v>11.233317445244712</v>
      </c>
      <c r="AX234" s="1017">
        <f t="shared" si="69"/>
        <v>15.854156103285051</v>
      </c>
      <c r="AY234" s="1016">
        <f t="shared" si="69"/>
        <v>0.85066350710900462</v>
      </c>
      <c r="AZ234" s="889">
        <f t="shared" si="69"/>
        <v>28.894339259186044</v>
      </c>
      <c r="BA234" s="889">
        <f t="shared" si="69"/>
        <v>-12.153363060418307</v>
      </c>
      <c r="BB234" s="889">
        <f t="shared" si="69"/>
        <v>2.408593700853809</v>
      </c>
      <c r="BC234" s="1017">
        <f t="shared" si="69"/>
        <v>3.4498094757317261</v>
      </c>
      <c r="BD234" s="889"/>
      <c r="BE234" s="765">
        <f>AVERAGE(BE7:BE232)</f>
        <v>2004.5884955752213</v>
      </c>
      <c r="BF234" s="889" t="e">
        <f>AVERAGE(BF7:BF232)</f>
        <v>#VALUE!</v>
      </c>
      <c r="BG234" s="889">
        <f>AVERAGE(BG7:BG232)</f>
        <v>7.4792788461538464</v>
      </c>
    </row>
    <row r="235" spans="1:59" x14ac:dyDescent="0.2">
      <c r="O235" s="1012"/>
      <c r="W235" s="1075"/>
      <c r="X235" s="1075"/>
      <c r="AC235" s="572"/>
      <c r="AD235" s="572"/>
      <c r="AE235" s="572"/>
      <c r="AF235" s="572"/>
      <c r="AG235" s="572"/>
      <c r="AH235" s="572"/>
      <c r="AI235" s="572"/>
      <c r="AJ235" s="572"/>
      <c r="AK235" s="572"/>
      <c r="AL235" s="1077"/>
      <c r="AM235" s="572"/>
      <c r="AN235" s="708"/>
      <c r="AO235" s="572"/>
      <c r="AQ235" s="708"/>
      <c r="AR235" s="572"/>
      <c r="AS235" s="572"/>
      <c r="AT235" s="572"/>
      <c r="AU235" s="572"/>
      <c r="AV235" s="572"/>
      <c r="AW235" s="572"/>
      <c r="AX235" s="708"/>
      <c r="AY235" s="572"/>
      <c r="BC235" s="708"/>
      <c r="BD235" s="572"/>
      <c r="BE235" s="1015"/>
      <c r="BF235" s="572"/>
    </row>
    <row r="236" spans="1:59" x14ac:dyDescent="0.2">
      <c r="A236" s="572" t="s">
        <v>4444</v>
      </c>
      <c r="I236" s="708"/>
      <c r="J236" s="572"/>
      <c r="O236" s="1012"/>
      <c r="W236" s="1075"/>
      <c r="X236" s="1075"/>
      <c r="AC236" s="572"/>
      <c r="AD236" s="572"/>
      <c r="AE236" s="572"/>
      <c r="AF236" s="572"/>
      <c r="AG236" s="572"/>
      <c r="AH236" s="572"/>
      <c r="AI236" s="572"/>
      <c r="AJ236" s="572"/>
      <c r="AK236" s="572"/>
      <c r="AL236" s="1077"/>
      <c r="AM236" s="572"/>
      <c r="AN236" s="708"/>
      <c r="AO236" s="572"/>
      <c r="AQ236" s="708"/>
      <c r="AR236" s="572"/>
      <c r="AS236" s="572"/>
      <c r="AT236" s="572"/>
      <c r="AU236" s="572"/>
      <c r="AV236" s="572"/>
      <c r="AW236" s="572"/>
      <c r="AX236" s="708"/>
      <c r="AY236" s="572"/>
      <c r="BC236" s="708"/>
      <c r="BD236" s="572"/>
      <c r="BE236" s="1015"/>
      <c r="BF236" s="572"/>
    </row>
    <row r="237" spans="1:59" x14ac:dyDescent="0.2">
      <c r="A237" s="572" t="s">
        <v>4377</v>
      </c>
      <c r="B237" s="708">
        <f t="shared" ref="B237:B247" si="70">COUNTIF($C$7:$C$232,"="&amp;$A237)</f>
        <v>4</v>
      </c>
      <c r="E237" s="902">
        <f t="shared" ref="E237:E247" si="71">AVERAGEIFS($E$7:$E$232,$C$7:$C$232,"="&amp;$A237)</f>
        <v>11.5</v>
      </c>
      <c r="I237" s="1010">
        <f t="shared" ref="I237:K247" si="72">AVERAGEIFS(I$7:I$232,$C$7:$C$232,"="&amp;$A237)</f>
        <v>57.24</v>
      </c>
      <c r="J237" s="889">
        <f t="shared" si="72"/>
        <v>2.5399961044115376</v>
      </c>
      <c r="K237" s="898">
        <f t="shared" si="72"/>
        <v>0.458125</v>
      </c>
      <c r="L237" s="902"/>
      <c r="M237" s="889">
        <f t="shared" ref="M237:M247" si="73">AVERAGEIFS(M$7:M$232,$C$7:$C$232,"="&amp;$A237)</f>
        <v>1.5550000000000002</v>
      </c>
      <c r="N237" s="902"/>
      <c r="O237" s="898">
        <f t="shared" ref="O237:O247" si="74">AVERAGEIFS(O$7:O$232,$C$7:$C$232,"="&amp;$A237)</f>
        <v>0.42999999999999994</v>
      </c>
      <c r="P237" s="902"/>
      <c r="Q237" s="902"/>
      <c r="R237" s="889">
        <f t="shared" ref="R237:X247" si="75">AVERAGEIFS(R$7:R$232,$C$7:$C$232,"="&amp;$A237)</f>
        <v>7.4504556505920849</v>
      </c>
      <c r="S237" s="889">
        <f t="shared" si="75"/>
        <v>10.959847508952841</v>
      </c>
      <c r="T237" s="889">
        <f t="shared" si="75"/>
        <v>9.1932852073843385</v>
      </c>
      <c r="U237" s="889">
        <f t="shared" si="75"/>
        <v>9.7907891316000697</v>
      </c>
      <c r="V237" s="889">
        <f t="shared" si="75"/>
        <v>13.566638809237793</v>
      </c>
      <c r="W237" s="901">
        <f t="shared" si="75"/>
        <v>0.72277077931373379</v>
      </c>
      <c r="X237" s="901">
        <f t="shared" si="75"/>
        <v>0.92259656815782431</v>
      </c>
      <c r="Y237" s="708"/>
      <c r="Z237" s="889">
        <f t="shared" ref="Z237:AA247" si="76">AVERAGEIFS(Z$7:Z$232,$C$7:$C$232,"="&amp;$A237)</f>
        <v>38.938694496572737</v>
      </c>
      <c r="AA237" s="889">
        <f t="shared" si="76"/>
        <v>17.191991686528201</v>
      </c>
      <c r="AB237" s="889"/>
      <c r="AC237" s="889">
        <f t="shared" ref="AC237:AL247" si="77">AVERAGEIFS(AC$7:AC$232,$C$7:$C$232,"="&amp;$A237)</f>
        <v>3.63</v>
      </c>
      <c r="AD237" s="889">
        <f t="shared" si="77"/>
        <v>3.7450000000000001</v>
      </c>
      <c r="AE237" s="889">
        <f t="shared" si="77"/>
        <v>2.4725000000000001</v>
      </c>
      <c r="AF237" s="889">
        <f t="shared" si="77"/>
        <v>4.4325000000000001</v>
      </c>
      <c r="AG237" s="889">
        <f t="shared" si="77"/>
        <v>37.575000000000003</v>
      </c>
      <c r="AH237" s="889">
        <f t="shared" si="77"/>
        <v>29.875</v>
      </c>
      <c r="AI237" s="889">
        <f t="shared" si="77"/>
        <v>9.1375000000000011</v>
      </c>
      <c r="AJ237" s="889">
        <f t="shared" si="77"/>
        <v>9.6999999999999993</v>
      </c>
      <c r="AK237" s="889">
        <f t="shared" si="77"/>
        <v>6.3425000000000002</v>
      </c>
      <c r="AL237" s="1076">
        <f t="shared" si="77"/>
        <v>121917.5</v>
      </c>
      <c r="AM237" s="889">
        <f t="shared" ref="AM237:AV247" si="78">AVERAGEIFS(AM$7:AM$232,$C$7:$C$232,"="&amp;$A237)</f>
        <v>0.25750000000000001</v>
      </c>
      <c r="AN237" s="1013">
        <f t="shared" si="78"/>
        <v>1.5274999999999999</v>
      </c>
      <c r="AO237" s="889">
        <f t="shared" si="78"/>
        <v>-4.8612064505165966</v>
      </c>
      <c r="AP237" s="889">
        <f t="shared" si="78"/>
        <v>12.330785236011607</v>
      </c>
      <c r="AQ237" s="1013">
        <f t="shared" si="78"/>
        <v>76.497588392343644</v>
      </c>
      <c r="AR237" s="889">
        <f t="shared" si="78"/>
        <v>1.6060000000000003</v>
      </c>
      <c r="AS237" s="889">
        <f t="shared" si="78"/>
        <v>1.6872759750000001</v>
      </c>
      <c r="AT237" s="889">
        <f t="shared" si="78"/>
        <v>1.7544594553474999</v>
      </c>
      <c r="AU237" s="889">
        <f t="shared" si="78"/>
        <v>1.8254398872542223</v>
      </c>
      <c r="AV237" s="889">
        <f t="shared" si="78"/>
        <v>1.9005067399665883</v>
      </c>
      <c r="AW237" s="889">
        <f t="shared" ref="AW237:BC247" si="79">AVERAGEIFS(AW$7:AW$232,$C$7:$C$232,"="&amp;$A237)</f>
        <v>8.7736820575683119</v>
      </c>
      <c r="AX237" s="1013">
        <f t="shared" si="79"/>
        <v>14.403454336374564</v>
      </c>
      <c r="AY237" s="889">
        <f t="shared" si="79"/>
        <v>0.79</v>
      </c>
      <c r="AZ237" s="889">
        <f t="shared" si="79"/>
        <v>27.414999999999999</v>
      </c>
      <c r="BA237" s="889">
        <f t="shared" si="79"/>
        <v>-14.077500000000001</v>
      </c>
      <c r="BB237" s="889">
        <f t="shared" si="79"/>
        <v>4.9850000000000003</v>
      </c>
      <c r="BC237" s="1013">
        <f t="shared" si="79"/>
        <v>2.7499999999999991</v>
      </c>
      <c r="BD237" s="889"/>
      <c r="BE237" s="765">
        <f t="shared" ref="BE237:BG247" si="80">AVERAGEIFS(BE$7:BE$232,$C$7:$C$232,"="&amp;$A237)</f>
        <v>2008.25</v>
      </c>
      <c r="BF237" s="889" t="e">
        <f t="shared" si="80"/>
        <v>#VALUE!</v>
      </c>
      <c r="BG237" s="889">
        <f t="shared" si="80"/>
        <v>8.35</v>
      </c>
    </row>
    <row r="238" spans="1:59" x14ac:dyDescent="0.2">
      <c r="A238" s="572" t="s">
        <v>247</v>
      </c>
      <c r="B238" s="708">
        <f t="shared" si="70"/>
        <v>21</v>
      </c>
      <c r="E238" s="902">
        <f t="shared" si="71"/>
        <v>13.904761904761905</v>
      </c>
      <c r="I238" s="1010">
        <f t="shared" si="72"/>
        <v>81.654761904761898</v>
      </c>
      <c r="J238" s="889">
        <f t="shared" si="72"/>
        <v>2.5283381763623218</v>
      </c>
      <c r="K238" s="898">
        <f t="shared" si="72"/>
        <v>0.4244047619047619</v>
      </c>
      <c r="L238" s="902"/>
      <c r="M238" s="889">
        <f t="shared" si="73"/>
        <v>1.6276190476190475</v>
      </c>
      <c r="N238" s="902"/>
      <c r="O238" s="898">
        <f t="shared" si="74"/>
        <v>0.37880952380952376</v>
      </c>
      <c r="P238" s="902"/>
      <c r="Q238" s="902"/>
      <c r="R238" s="889">
        <f t="shared" si="75"/>
        <v>13.208009955499294</v>
      </c>
      <c r="S238" s="889">
        <f t="shared" si="75"/>
        <v>12.576058284907045</v>
      </c>
      <c r="T238" s="889">
        <f t="shared" si="75"/>
        <v>12.849573930163796</v>
      </c>
      <c r="U238" s="889">
        <f t="shared" si="75"/>
        <v>13.922519269059482</v>
      </c>
      <c r="V238" s="889">
        <f t="shared" si="75"/>
        <v>13.966939858368029</v>
      </c>
      <c r="W238" s="901">
        <f t="shared" si="75"/>
        <v>1.2327220868231306</v>
      </c>
      <c r="X238" s="901">
        <f t="shared" si="75"/>
        <v>1.502322153506334</v>
      </c>
      <c r="Y238" s="708"/>
      <c r="Z238" s="889">
        <f t="shared" si="76"/>
        <v>45.131230965739334</v>
      </c>
      <c r="AA238" s="889">
        <f t="shared" si="76"/>
        <v>20.473387783530093</v>
      </c>
      <c r="AB238" s="889"/>
      <c r="AC238" s="889">
        <f t="shared" si="77"/>
        <v>4.1419047619047618</v>
      </c>
      <c r="AD238" s="889">
        <f t="shared" si="77"/>
        <v>2.8000000000000007</v>
      </c>
      <c r="AE238" s="889">
        <f t="shared" si="77"/>
        <v>1.9928571428571429</v>
      </c>
      <c r="AF238" s="889">
        <f t="shared" si="77"/>
        <v>5.3129411764705869</v>
      </c>
      <c r="AG238" s="889">
        <f t="shared" si="77"/>
        <v>-0.41500000000000059</v>
      </c>
      <c r="AH238" s="889">
        <f t="shared" si="77"/>
        <v>51.75714285714286</v>
      </c>
      <c r="AI238" s="889">
        <f t="shared" si="77"/>
        <v>11.8605</v>
      </c>
      <c r="AJ238" s="889">
        <f t="shared" si="77"/>
        <v>13.623809523809522</v>
      </c>
      <c r="AK238" s="889">
        <f t="shared" si="77"/>
        <v>9.4685000000000006</v>
      </c>
      <c r="AL238" s="1076">
        <f t="shared" si="77"/>
        <v>24876.55</v>
      </c>
      <c r="AM238" s="889">
        <f t="shared" si="78"/>
        <v>7.019047619047619</v>
      </c>
      <c r="AN238" s="1013">
        <f t="shared" si="78"/>
        <v>0.81529411764705884</v>
      </c>
      <c r="AO238" s="889">
        <f t="shared" si="78"/>
        <v>-4.0225303381082922</v>
      </c>
      <c r="AP238" s="889">
        <f t="shared" si="78"/>
        <v>16.450857445421804</v>
      </c>
      <c r="AQ238" s="1013">
        <f t="shared" si="78"/>
        <v>109.59859404966853</v>
      </c>
      <c r="AR238" s="889">
        <f t="shared" si="78"/>
        <v>1.5829226190476189</v>
      </c>
      <c r="AS238" s="889">
        <f t="shared" si="78"/>
        <v>1.7045638886904764</v>
      </c>
      <c r="AT238" s="889">
        <f t="shared" si="78"/>
        <v>1.8279742067207383</v>
      </c>
      <c r="AU238" s="889">
        <f t="shared" si="78"/>
        <v>1.96210712930238</v>
      </c>
      <c r="AV238" s="889">
        <f t="shared" si="78"/>
        <v>2.1079576562312248</v>
      </c>
      <c r="AW238" s="889">
        <f t="shared" si="79"/>
        <v>9.1855254999924423</v>
      </c>
      <c r="AX238" s="1013">
        <f t="shared" si="79"/>
        <v>14.646897016350827</v>
      </c>
      <c r="AY238" s="889">
        <f t="shared" si="79"/>
        <v>0.80238095238095242</v>
      </c>
      <c r="AZ238" s="889">
        <f t="shared" si="79"/>
        <v>31.903333333333329</v>
      </c>
      <c r="BA238" s="889">
        <f t="shared" si="79"/>
        <v>-15.513809523809527</v>
      </c>
      <c r="BB238" s="889">
        <f t="shared" si="79"/>
        <v>3.1609523809523807</v>
      </c>
      <c r="BC238" s="1013">
        <f t="shared" si="79"/>
        <v>3.2795238095238104</v>
      </c>
      <c r="BD238" s="889"/>
      <c r="BE238" s="765">
        <f t="shared" si="80"/>
        <v>2005.8095238095239</v>
      </c>
      <c r="BF238" s="889" t="e">
        <f t="shared" si="80"/>
        <v>#VALUE!</v>
      </c>
      <c r="BG238" s="889">
        <f t="shared" si="80"/>
        <v>13.476190476190476</v>
      </c>
    </row>
    <row r="239" spans="1:59" x14ac:dyDescent="0.2">
      <c r="A239" s="572" t="s">
        <v>128</v>
      </c>
      <c r="B239" s="708">
        <f t="shared" si="70"/>
        <v>19</v>
      </c>
      <c r="E239" s="902">
        <f t="shared" si="71"/>
        <v>15.789473684210526</v>
      </c>
      <c r="I239" s="1010">
        <f t="shared" si="72"/>
        <v>74.88</v>
      </c>
      <c r="J239" s="889">
        <f t="shared" si="72"/>
        <v>3.2297671036578821</v>
      </c>
      <c r="K239" s="898">
        <f t="shared" si="72"/>
        <v>0.4048684210526316</v>
      </c>
      <c r="L239" s="902"/>
      <c r="M239" s="889">
        <f t="shared" si="73"/>
        <v>1.6194736842105264</v>
      </c>
      <c r="N239" s="902"/>
      <c r="O239" s="898">
        <f t="shared" si="74"/>
        <v>0.3736027568922306</v>
      </c>
      <c r="P239" s="902"/>
      <c r="Q239" s="902"/>
      <c r="R239" s="889">
        <f t="shared" si="75"/>
        <v>9.3651718882611199</v>
      </c>
      <c r="S239" s="889">
        <f t="shared" si="75"/>
        <v>8.140735310489708</v>
      </c>
      <c r="T239" s="889">
        <f t="shared" si="75"/>
        <v>7.896209234598925</v>
      </c>
      <c r="U239" s="889">
        <f t="shared" si="75"/>
        <v>9.5283744949357079</v>
      </c>
      <c r="V239" s="889">
        <f t="shared" si="75"/>
        <v>12.219598570695815</v>
      </c>
      <c r="W239" s="901">
        <f t="shared" si="75"/>
        <v>0.82700942057439608</v>
      </c>
      <c r="X239" s="901">
        <f t="shared" si="75"/>
        <v>1.918205142672597</v>
      </c>
      <c r="Y239" s="708"/>
      <c r="Z239" s="889">
        <f t="shared" si="76"/>
        <v>82.999252338080623</v>
      </c>
      <c r="AA239" s="889">
        <f t="shared" si="76"/>
        <v>28.051502690493169</v>
      </c>
      <c r="AB239" s="889"/>
      <c r="AC239" s="889">
        <f t="shared" si="77"/>
        <v>2.811052631578947</v>
      </c>
      <c r="AD239" s="889">
        <f t="shared" si="77"/>
        <v>3.722941176470588</v>
      </c>
      <c r="AE239" s="889">
        <f t="shared" si="77"/>
        <v>1.9468421052631577</v>
      </c>
      <c r="AF239" s="889">
        <f t="shared" si="77"/>
        <v>4.7123529411764693</v>
      </c>
      <c r="AG239" s="889">
        <f t="shared" si="77"/>
        <v>14.089473684210526</v>
      </c>
      <c r="AH239" s="889">
        <f t="shared" si="77"/>
        <v>35.194444444444436</v>
      </c>
      <c r="AI239" s="889">
        <f t="shared" si="77"/>
        <v>12.802352941176467</v>
      </c>
      <c r="AJ239" s="889">
        <f t="shared" si="77"/>
        <v>2.0722222222222224</v>
      </c>
      <c r="AK239" s="889">
        <f t="shared" si="77"/>
        <v>8.6729411764705873</v>
      </c>
      <c r="AL239" s="1076">
        <f t="shared" si="77"/>
        <v>19949.137368421052</v>
      </c>
      <c r="AM239" s="889">
        <f t="shared" si="78"/>
        <v>3.168421052631579</v>
      </c>
      <c r="AN239" s="1013">
        <f t="shared" si="78"/>
        <v>0.88970588235294112</v>
      </c>
      <c r="AO239" s="889">
        <f t="shared" si="78"/>
        <v>-15.293361091899573</v>
      </c>
      <c r="AP239" s="889">
        <f t="shared" si="78"/>
        <v>12.758141598593591</v>
      </c>
      <c r="AQ239" s="1013">
        <f t="shared" si="78"/>
        <v>127.40882145668638</v>
      </c>
      <c r="AR239" s="889">
        <f t="shared" si="78"/>
        <v>1.6051949999999999</v>
      </c>
      <c r="AS239" s="889">
        <f t="shared" si="78"/>
        <v>1.7162309778947367</v>
      </c>
      <c r="AT239" s="889">
        <f t="shared" si="78"/>
        <v>1.8379410374372633</v>
      </c>
      <c r="AU239" s="889">
        <f t="shared" si="78"/>
        <v>1.9695843333578389</v>
      </c>
      <c r="AV239" s="889">
        <f t="shared" si="78"/>
        <v>2.1120410958458167</v>
      </c>
      <c r="AW239" s="889">
        <f t="shared" si="79"/>
        <v>9.2409924445356548</v>
      </c>
      <c r="AX239" s="1013">
        <f t="shared" si="79"/>
        <v>18.582217079310354</v>
      </c>
      <c r="AY239" s="889">
        <f t="shared" si="79"/>
        <v>0.67157894736842116</v>
      </c>
      <c r="AZ239" s="889">
        <f t="shared" si="79"/>
        <v>28.810676691729327</v>
      </c>
      <c r="BA239" s="889">
        <f t="shared" si="79"/>
        <v>-15.554586466165413</v>
      </c>
      <c r="BB239" s="889">
        <f t="shared" si="79"/>
        <v>0.55371572644185318</v>
      </c>
      <c r="BC239" s="1013">
        <f t="shared" si="79"/>
        <v>0.45131402331331655</v>
      </c>
      <c r="BD239" s="889"/>
      <c r="BE239" s="765">
        <f t="shared" si="80"/>
        <v>2003.7368421052631</v>
      </c>
      <c r="BF239" s="889" t="e">
        <f t="shared" si="80"/>
        <v>#VALUE!</v>
      </c>
      <c r="BG239" s="889">
        <f t="shared" si="80"/>
        <v>8.0005263157894735</v>
      </c>
    </row>
    <row r="240" spans="1:59" x14ac:dyDescent="0.2">
      <c r="A240" s="572" t="s">
        <v>179</v>
      </c>
      <c r="B240" s="708">
        <f t="shared" si="70"/>
        <v>8</v>
      </c>
      <c r="E240" s="902">
        <f t="shared" si="71"/>
        <v>17.375</v>
      </c>
      <c r="I240" s="1010">
        <f t="shared" si="72"/>
        <v>137.38</v>
      </c>
      <c r="J240" s="889">
        <f t="shared" si="72"/>
        <v>5.8993792253013151</v>
      </c>
      <c r="K240" s="898">
        <f t="shared" si="72"/>
        <v>0.79656250000000006</v>
      </c>
      <c r="L240" s="902"/>
      <c r="M240" s="889">
        <f t="shared" si="73"/>
        <v>2.5300000000000002</v>
      </c>
      <c r="N240" s="902"/>
      <c r="O240" s="898">
        <f t="shared" si="74"/>
        <v>0.698125</v>
      </c>
      <c r="P240" s="902"/>
      <c r="Q240" s="902"/>
      <c r="R240" s="889">
        <f t="shared" si="75"/>
        <v>10.430204946179934</v>
      </c>
      <c r="S240" s="889">
        <f t="shared" si="75"/>
        <v>31.704042316282457</v>
      </c>
      <c r="T240" s="889">
        <f t="shared" si="75"/>
        <v>12.981122079105534</v>
      </c>
      <c r="U240" s="889">
        <f t="shared" si="75"/>
        <v>13.383132438873441</v>
      </c>
      <c r="V240" s="889">
        <f t="shared" si="75"/>
        <v>11.348183336797199</v>
      </c>
      <c r="W240" s="901">
        <f t="shared" si="75"/>
        <v>1.109193570187611</v>
      </c>
      <c r="X240" s="901">
        <f t="shared" si="75"/>
        <v>0.65782753783918846</v>
      </c>
      <c r="Y240" s="708"/>
      <c r="Z240" s="889">
        <f t="shared" si="76"/>
        <v>100.60890410807956</v>
      </c>
      <c r="AA240" s="889">
        <f t="shared" si="76"/>
        <v>19.036952117758016</v>
      </c>
      <c r="AB240" s="889"/>
      <c r="AC240" s="889">
        <f t="shared" si="77"/>
        <v>5.8712499999999999</v>
      </c>
      <c r="AD240" s="889">
        <f t="shared" si="77"/>
        <v>1.9033333333333333</v>
      </c>
      <c r="AE240" s="889">
        <f t="shared" si="77"/>
        <v>5.2762500000000001</v>
      </c>
      <c r="AF240" s="889">
        <f t="shared" si="77"/>
        <v>6.2050000000000001</v>
      </c>
      <c r="AG240" s="889">
        <f t="shared" si="77"/>
        <v>36.512500000000003</v>
      </c>
      <c r="AH240" s="889">
        <f t="shared" si="77"/>
        <v>144.1875</v>
      </c>
      <c r="AI240" s="889">
        <f t="shared" si="77"/>
        <v>7.3728571428571419</v>
      </c>
      <c r="AJ240" s="889">
        <f t="shared" si="77"/>
        <v>22.8</v>
      </c>
      <c r="AK240" s="889">
        <f t="shared" si="77"/>
        <v>9.6971428571428557</v>
      </c>
      <c r="AL240" s="1076">
        <f t="shared" si="77"/>
        <v>34275</v>
      </c>
      <c r="AM240" s="889">
        <f t="shared" si="78"/>
        <v>1.7750000000000001</v>
      </c>
      <c r="AN240" s="1013">
        <f t="shared" si="78"/>
        <v>1.4050000000000002</v>
      </c>
      <c r="AO240" s="889">
        <f t="shared" si="78"/>
        <v>0.24555954641673905</v>
      </c>
      <c r="AP240" s="889">
        <f t="shared" si="78"/>
        <v>19.282511664174756</v>
      </c>
      <c r="AQ240" s="1013">
        <f t="shared" si="78"/>
        <v>105.84723584518795</v>
      </c>
      <c r="AR240" s="889">
        <f t="shared" si="78"/>
        <v>2.5578187500000005</v>
      </c>
      <c r="AS240" s="889">
        <f t="shared" si="78"/>
        <v>2.7263065587500002</v>
      </c>
      <c r="AT240" s="889">
        <f t="shared" si="78"/>
        <v>2.9197094974180002</v>
      </c>
      <c r="AU240" s="889">
        <f t="shared" si="78"/>
        <v>3.1294424204290117</v>
      </c>
      <c r="AV240" s="889">
        <f t="shared" si="78"/>
        <v>3.3569709296737251</v>
      </c>
      <c r="AW240" s="889">
        <f t="shared" si="79"/>
        <v>14.690248156270737</v>
      </c>
      <c r="AX240" s="1013">
        <f t="shared" si="79"/>
        <v>35.161861192139391</v>
      </c>
      <c r="AY240" s="889">
        <f t="shared" si="79"/>
        <v>1.0462500000000001</v>
      </c>
      <c r="AZ240" s="889">
        <f t="shared" si="79"/>
        <v>29.052500000000006</v>
      </c>
      <c r="BA240" s="889">
        <f t="shared" si="79"/>
        <v>-14.307500000000001</v>
      </c>
      <c r="BB240" s="889">
        <f t="shared" si="79"/>
        <v>-1.5449999999999999</v>
      </c>
      <c r="BC240" s="1013">
        <f t="shared" si="79"/>
        <v>-1.1487499999999997</v>
      </c>
      <c r="BD240" s="889"/>
      <c r="BE240" s="765">
        <f t="shared" si="80"/>
        <v>2002.25</v>
      </c>
      <c r="BF240" s="889" t="e">
        <f t="shared" si="80"/>
        <v>#VALUE!</v>
      </c>
      <c r="BG240" s="889">
        <f t="shared" si="80"/>
        <v>17.112499999999997</v>
      </c>
    </row>
    <row r="241" spans="1:59" x14ac:dyDescent="0.2">
      <c r="A241" s="572" t="s">
        <v>108</v>
      </c>
      <c r="B241" s="708">
        <f t="shared" si="70"/>
        <v>61</v>
      </c>
      <c r="E241" s="902">
        <f t="shared" si="71"/>
        <v>15.245901639344263</v>
      </c>
      <c r="I241" s="1010">
        <f t="shared" si="72"/>
        <v>83.465901639344239</v>
      </c>
      <c r="J241" s="889">
        <f t="shared" si="72"/>
        <v>2.7121702252768034</v>
      </c>
      <c r="K241" s="898">
        <f t="shared" si="72"/>
        <v>0.55411475409836053</v>
      </c>
      <c r="L241" s="902"/>
      <c r="M241" s="889">
        <f t="shared" si="73"/>
        <v>1.8715245901639344</v>
      </c>
      <c r="N241" s="902"/>
      <c r="O241" s="898">
        <f t="shared" si="74"/>
        <v>0.51391764246682281</v>
      </c>
      <c r="P241" s="902"/>
      <c r="Q241" s="902"/>
      <c r="R241" s="889">
        <f t="shared" si="75"/>
        <v>9.1983546871480293</v>
      </c>
      <c r="S241" s="889">
        <f t="shared" si="75"/>
        <v>12.402767159926489</v>
      </c>
      <c r="T241" s="889">
        <f t="shared" si="75"/>
        <v>9.8181545316600616</v>
      </c>
      <c r="U241" s="889">
        <f t="shared" si="75"/>
        <v>10.241831195960891</v>
      </c>
      <c r="V241" s="889">
        <f t="shared" si="75"/>
        <v>10.071667469524757</v>
      </c>
      <c r="W241" s="901">
        <f t="shared" si="75"/>
        <v>1.1059729712741171</v>
      </c>
      <c r="X241" s="901">
        <f t="shared" si="75"/>
        <v>2.1226250206213422</v>
      </c>
      <c r="Y241" s="708"/>
      <c r="Z241" s="889">
        <f t="shared" si="76"/>
        <v>43.424980885831737</v>
      </c>
      <c r="AA241" s="889">
        <f t="shared" si="76"/>
        <v>18.909784543786717</v>
      </c>
      <c r="AB241" s="889"/>
      <c r="AC241" s="889">
        <f t="shared" si="77"/>
        <v>4.7595918367346934</v>
      </c>
      <c r="AD241" s="889">
        <f t="shared" si="77"/>
        <v>2.3161764705882355</v>
      </c>
      <c r="AE241" s="889">
        <f t="shared" si="77"/>
        <v>3.8520408163265301</v>
      </c>
      <c r="AF241" s="889">
        <f t="shared" si="77"/>
        <v>4.2357142857142858</v>
      </c>
      <c r="AG241" s="889">
        <f t="shared" si="77"/>
        <v>20.602553191489356</v>
      </c>
      <c r="AH241" s="889">
        <f t="shared" si="77"/>
        <v>8.8531914893617003</v>
      </c>
      <c r="AI241" s="889">
        <f t="shared" si="77"/>
        <v>9.5547499999999985</v>
      </c>
      <c r="AJ241" s="889">
        <f t="shared" si="77"/>
        <v>9.1485106382978714</v>
      </c>
      <c r="AK241" s="889">
        <f t="shared" si="77"/>
        <v>9.7668421052631569</v>
      </c>
      <c r="AL241" s="1076">
        <f t="shared" si="77"/>
        <v>9775.9589795918382</v>
      </c>
      <c r="AM241" s="889">
        <f t="shared" si="78"/>
        <v>2.4293750000000007</v>
      </c>
      <c r="AN241" s="1013">
        <f t="shared" si="78"/>
        <v>0.60744680851063837</v>
      </c>
      <c r="AO241" s="889">
        <f t="shared" si="78"/>
        <v>-5.7073684881318849</v>
      </c>
      <c r="AP241" s="889">
        <f t="shared" si="78"/>
        <v>12.954001421237699</v>
      </c>
      <c r="AQ241" s="1013">
        <f t="shared" si="78"/>
        <v>58.071209004001282</v>
      </c>
      <c r="AR241" s="889">
        <f t="shared" si="78"/>
        <v>1.8286170377049178</v>
      </c>
      <c r="AS241" s="889">
        <f t="shared" si="78"/>
        <v>1.9404062786065579</v>
      </c>
      <c r="AT241" s="889">
        <f t="shared" si="78"/>
        <v>2.0549986626218031</v>
      </c>
      <c r="AU241" s="889">
        <f t="shared" si="78"/>
        <v>2.1782105436733774</v>
      </c>
      <c r="AV241" s="889">
        <f t="shared" si="78"/>
        <v>2.3107789193742261</v>
      </c>
      <c r="AW241" s="889">
        <f t="shared" si="79"/>
        <v>10.313011441980885</v>
      </c>
      <c r="AX241" s="1013">
        <f t="shared" si="79"/>
        <v>14.839765086372637</v>
      </c>
      <c r="AY241" s="889">
        <f t="shared" si="79"/>
        <v>0.96583333333333343</v>
      </c>
      <c r="AZ241" s="889">
        <f t="shared" si="79"/>
        <v>27.936851924958383</v>
      </c>
      <c r="BA241" s="889">
        <f t="shared" si="79"/>
        <v>-12.839439838211737</v>
      </c>
      <c r="BB241" s="889">
        <f t="shared" si="79"/>
        <v>3.8134378200065284</v>
      </c>
      <c r="BC241" s="1013">
        <f t="shared" si="79"/>
        <v>2.9331481910946211</v>
      </c>
      <c r="BD241" s="889"/>
      <c r="BE241" s="765">
        <f t="shared" si="80"/>
        <v>2004.5245901639344</v>
      </c>
      <c r="BF241" s="889" t="e">
        <f t="shared" si="80"/>
        <v>#VALUE!</v>
      </c>
      <c r="BG241" s="889">
        <f t="shared" si="80"/>
        <v>3.5676595744680855</v>
      </c>
    </row>
    <row r="242" spans="1:59" x14ac:dyDescent="0.2">
      <c r="A242" s="572" t="s">
        <v>154</v>
      </c>
      <c r="B242" s="708">
        <f t="shared" si="70"/>
        <v>12</v>
      </c>
      <c r="E242" s="902">
        <f t="shared" si="71"/>
        <v>14</v>
      </c>
      <c r="I242" s="1010">
        <f t="shared" si="72"/>
        <v>162.92666666666668</v>
      </c>
      <c r="J242" s="889">
        <f t="shared" si="72"/>
        <v>1.606470949845564</v>
      </c>
      <c r="K242" s="898">
        <f t="shared" si="72"/>
        <v>0.39990000000000009</v>
      </c>
      <c r="L242" s="902"/>
      <c r="M242" s="889">
        <f t="shared" si="73"/>
        <v>1.5829333333333333</v>
      </c>
      <c r="N242" s="902"/>
      <c r="O242" s="898">
        <f t="shared" si="74"/>
        <v>0.37019999999999992</v>
      </c>
      <c r="P242" s="902"/>
      <c r="Q242" s="902"/>
      <c r="R242" s="889">
        <f t="shared" si="75"/>
        <v>7.8785683996477367</v>
      </c>
      <c r="S242" s="889">
        <f t="shared" si="75"/>
        <v>9.5914307874630982</v>
      </c>
      <c r="T242" s="889">
        <f t="shared" si="75"/>
        <v>9.7801162038207341</v>
      </c>
      <c r="U242" s="889">
        <f t="shared" si="75"/>
        <v>11.342286270254036</v>
      </c>
      <c r="V242" s="889">
        <f t="shared" si="75"/>
        <v>13.406913397057924</v>
      </c>
      <c r="W242" s="901">
        <f t="shared" si="75"/>
        <v>0.88120459605326684</v>
      </c>
      <c r="X242" s="901">
        <f t="shared" si="75"/>
        <v>1.3334316947827141</v>
      </c>
      <c r="Y242" s="708"/>
      <c r="Z242" s="889">
        <f t="shared" si="76"/>
        <v>35.5393299124827</v>
      </c>
      <c r="AA242" s="889">
        <f t="shared" si="76"/>
        <v>30.452906771863887</v>
      </c>
      <c r="AB242" s="889"/>
      <c r="AC242" s="889">
        <f t="shared" si="77"/>
        <v>4.4050000000000002</v>
      </c>
      <c r="AD242" s="889">
        <f t="shared" si="77"/>
        <v>8.1885714285714286</v>
      </c>
      <c r="AE242" s="889">
        <f t="shared" si="77"/>
        <v>2.9966666666666666</v>
      </c>
      <c r="AF242" s="889">
        <f t="shared" si="77"/>
        <v>4.2166666666666668</v>
      </c>
      <c r="AG242" s="889">
        <f t="shared" si="77"/>
        <v>16.283333333333331</v>
      </c>
      <c r="AH242" s="889">
        <f t="shared" si="77"/>
        <v>28.841666666666665</v>
      </c>
      <c r="AI242" s="889">
        <f t="shared" si="77"/>
        <v>8.7655555555555544</v>
      </c>
      <c r="AJ242" s="889">
        <f t="shared" si="77"/>
        <v>4.1416666666666666</v>
      </c>
      <c r="AK242" s="889">
        <f t="shared" si="77"/>
        <v>7.1255555555555548</v>
      </c>
      <c r="AL242" s="1076">
        <f t="shared" si="77"/>
        <v>13377.830833333333</v>
      </c>
      <c r="AM242" s="889">
        <f t="shared" si="78"/>
        <v>2.0658333333333334</v>
      </c>
      <c r="AN242" s="1013">
        <f t="shared" si="78"/>
        <v>0.5441666666666668</v>
      </c>
      <c r="AO242" s="889">
        <f t="shared" si="78"/>
        <v>-17.44376667989761</v>
      </c>
      <c r="AP242" s="889">
        <f t="shared" si="78"/>
        <v>12.948757220099603</v>
      </c>
      <c r="AQ242" s="1013">
        <f t="shared" si="78"/>
        <v>133.30042624862932</v>
      </c>
      <c r="AR242" s="889">
        <f t="shared" si="78"/>
        <v>1.5841424999999996</v>
      </c>
      <c r="AS242" s="889">
        <f t="shared" si="78"/>
        <v>1.6695753670000002</v>
      </c>
      <c r="AT242" s="889">
        <f t="shared" si="78"/>
        <v>1.7565364631811999</v>
      </c>
      <c r="AU242" s="889">
        <f t="shared" si="78"/>
        <v>1.8491718970732194</v>
      </c>
      <c r="AV242" s="889">
        <f t="shared" si="78"/>
        <v>1.9479137538321416</v>
      </c>
      <c r="AW242" s="889">
        <f t="shared" si="79"/>
        <v>8.807339981086562</v>
      </c>
      <c r="AX242" s="1013">
        <f t="shared" si="79"/>
        <v>9.0939022633721507</v>
      </c>
      <c r="AY242" s="889">
        <f t="shared" si="79"/>
        <v>0.94166666666666676</v>
      </c>
      <c r="AZ242" s="889">
        <f t="shared" si="79"/>
        <v>27.590833333333325</v>
      </c>
      <c r="BA242" s="889">
        <f t="shared" si="79"/>
        <v>-20.448333333333334</v>
      </c>
      <c r="BB242" s="889">
        <f t="shared" si="79"/>
        <v>-0.59750000000000003</v>
      </c>
      <c r="BC242" s="1013">
        <f t="shared" si="79"/>
        <v>-1.4741666666666671</v>
      </c>
      <c r="BD242" s="889"/>
      <c r="BE242" s="765">
        <f t="shared" si="80"/>
        <v>2005.5</v>
      </c>
      <c r="BF242" s="889" t="e">
        <f t="shared" si="80"/>
        <v>#VALUE!</v>
      </c>
      <c r="BG242" s="889">
        <f t="shared" si="80"/>
        <v>8.4416666666666682</v>
      </c>
    </row>
    <row r="243" spans="1:59" x14ac:dyDescent="0.2">
      <c r="A243" s="572" t="s">
        <v>112</v>
      </c>
      <c r="B243" s="708">
        <f t="shared" si="70"/>
        <v>38</v>
      </c>
      <c r="E243" s="902">
        <f t="shared" si="71"/>
        <v>15.842105263157896</v>
      </c>
      <c r="I243" s="1010">
        <f t="shared" si="72"/>
        <v>101.83342105263159</v>
      </c>
      <c r="J243" s="889">
        <f t="shared" si="72"/>
        <v>1.935516252079339</v>
      </c>
      <c r="K243" s="898">
        <f t="shared" si="72"/>
        <v>0.50180921052631577</v>
      </c>
      <c r="L243" s="902"/>
      <c r="M243" s="889">
        <f t="shared" si="73"/>
        <v>1.9798684210526312</v>
      </c>
      <c r="N243" s="902"/>
      <c r="O243" s="898">
        <f t="shared" si="74"/>
        <v>0.45875789473684209</v>
      </c>
      <c r="P243" s="902"/>
      <c r="Q243" s="902"/>
      <c r="R243" s="889">
        <f t="shared" si="75"/>
        <v>9.6774212479511643</v>
      </c>
      <c r="S243" s="889">
        <f t="shared" si="75"/>
        <v>12.575694798794938</v>
      </c>
      <c r="T243" s="889">
        <f t="shared" si="75"/>
        <v>10.313152074818369</v>
      </c>
      <c r="U243" s="889">
        <f t="shared" si="75"/>
        <v>11.368516145540331</v>
      </c>
      <c r="V243" s="889">
        <f t="shared" si="75"/>
        <v>11.887375023312801</v>
      </c>
      <c r="W243" s="901">
        <f t="shared" si="75"/>
        <v>0.95834246303254733</v>
      </c>
      <c r="X243" s="901">
        <f t="shared" si="75"/>
        <v>1.5477070568994875</v>
      </c>
      <c r="Y243" s="708"/>
      <c r="Z243" s="889">
        <f t="shared" si="76"/>
        <v>41.401983188291652</v>
      </c>
      <c r="AA243" s="889">
        <f t="shared" si="76"/>
        <v>23.237296615511109</v>
      </c>
      <c r="AB243" s="889"/>
      <c r="AC243" s="889">
        <f t="shared" si="77"/>
        <v>5.2642105263157886</v>
      </c>
      <c r="AD243" s="889">
        <f t="shared" si="77"/>
        <v>2.0678378378378377</v>
      </c>
      <c r="AE243" s="889">
        <f t="shared" si="77"/>
        <v>2.286052631578948</v>
      </c>
      <c r="AF243" s="889">
        <f t="shared" si="77"/>
        <v>6.7255263157894731</v>
      </c>
      <c r="AG243" s="889">
        <f t="shared" si="77"/>
        <v>38.886842105263156</v>
      </c>
      <c r="AH243" s="889">
        <f t="shared" si="77"/>
        <v>12.647368421052631</v>
      </c>
      <c r="AI243" s="889">
        <f t="shared" si="77"/>
        <v>12.251081081081082</v>
      </c>
      <c r="AJ243" s="889">
        <f t="shared" si="77"/>
        <v>12.265789473684208</v>
      </c>
      <c r="AK243" s="889">
        <f t="shared" si="77"/>
        <v>11.54</v>
      </c>
      <c r="AL243" s="1076">
        <f t="shared" si="77"/>
        <v>24046.004736842104</v>
      </c>
      <c r="AM243" s="889">
        <f t="shared" si="78"/>
        <v>1.9910810810810811</v>
      </c>
      <c r="AN243" s="1013">
        <f t="shared" si="78"/>
        <v>1.0223684210526314</v>
      </c>
      <c r="AO243" s="889">
        <f t="shared" si="78"/>
        <v>-9.9332642178914412</v>
      </c>
      <c r="AP243" s="889">
        <f t="shared" si="78"/>
        <v>13.30403239761967</v>
      </c>
      <c r="AQ243" s="1013">
        <f t="shared" si="78"/>
        <v>140.59610692060338</v>
      </c>
      <c r="AR243" s="889">
        <f t="shared" si="78"/>
        <v>1.9699537280701755</v>
      </c>
      <c r="AS243" s="889">
        <f t="shared" si="78"/>
        <v>2.1389742648245624</v>
      </c>
      <c r="AT243" s="889">
        <f t="shared" si="78"/>
        <v>2.3357962347988082</v>
      </c>
      <c r="AU243" s="889">
        <f t="shared" si="78"/>
        <v>2.5511493101188036</v>
      </c>
      <c r="AV243" s="889">
        <f t="shared" si="78"/>
        <v>2.7867996958733197</v>
      </c>
      <c r="AW243" s="889">
        <f t="shared" si="79"/>
        <v>11.782673233685665</v>
      </c>
      <c r="AX243" s="1013">
        <f t="shared" si="79"/>
        <v>11.456219838913361</v>
      </c>
      <c r="AY243" s="889">
        <f t="shared" si="79"/>
        <v>1.0557894736842104</v>
      </c>
      <c r="AZ243" s="889">
        <f t="shared" si="79"/>
        <v>26.859473684210528</v>
      </c>
      <c r="BA243" s="889">
        <f t="shared" si="79"/>
        <v>-12.814210526315788</v>
      </c>
      <c r="BB243" s="889">
        <f t="shared" si="79"/>
        <v>1.61</v>
      </c>
      <c r="BC243" s="1013">
        <f t="shared" si="79"/>
        <v>2.8036842105263151</v>
      </c>
      <c r="BD243" s="889"/>
      <c r="BE243" s="765">
        <f t="shared" si="80"/>
        <v>2003.8684210526317</v>
      </c>
      <c r="BF243" s="889" t="e">
        <f t="shared" si="80"/>
        <v>#VALUE!</v>
      </c>
      <c r="BG243" s="889">
        <f t="shared" si="80"/>
        <v>10.418421052631578</v>
      </c>
    </row>
    <row r="244" spans="1:59" x14ac:dyDescent="0.2">
      <c r="A244" s="572" t="s">
        <v>4224</v>
      </c>
      <c r="B244" s="708">
        <f t="shared" si="70"/>
        <v>13</v>
      </c>
      <c r="E244" s="902">
        <f t="shared" si="71"/>
        <v>15.76923076923077</v>
      </c>
      <c r="I244" s="1010">
        <f t="shared" si="72"/>
        <v>110.84538461538463</v>
      </c>
      <c r="J244" s="889">
        <f t="shared" si="72"/>
        <v>2.0530681935940627</v>
      </c>
      <c r="K244" s="898">
        <f t="shared" si="72"/>
        <v>0.60384615384615392</v>
      </c>
      <c r="L244" s="902"/>
      <c r="M244" s="889">
        <f t="shared" si="73"/>
        <v>2.1907692307692308</v>
      </c>
      <c r="N244" s="902"/>
      <c r="O244" s="898">
        <f t="shared" si="74"/>
        <v>0.54212937062937072</v>
      </c>
      <c r="P244" s="902"/>
      <c r="Q244" s="902"/>
      <c r="R244" s="889">
        <f t="shared" si="75"/>
        <v>13.790456886302509</v>
      </c>
      <c r="S244" s="889">
        <f t="shared" si="75"/>
        <v>12.27518248721459</v>
      </c>
      <c r="T244" s="889">
        <f t="shared" si="75"/>
        <v>10.767673334289364</v>
      </c>
      <c r="U244" s="889">
        <f t="shared" si="75"/>
        <v>11.653259846810954</v>
      </c>
      <c r="V244" s="889">
        <f t="shared" si="75"/>
        <v>14.429844131356097</v>
      </c>
      <c r="W244" s="901">
        <f t="shared" si="75"/>
        <v>0.82612036591698779</v>
      </c>
      <c r="X244" s="901">
        <f t="shared" si="75"/>
        <v>1.281986553231967</v>
      </c>
      <c r="Y244" s="708"/>
      <c r="Z244" s="889">
        <f t="shared" si="76"/>
        <v>61.886806576246173</v>
      </c>
      <c r="AA244" s="889">
        <f t="shared" si="76"/>
        <v>33.730576794886417</v>
      </c>
      <c r="AB244" s="889"/>
      <c r="AC244" s="889">
        <f t="shared" si="77"/>
        <v>4.5246153846153838</v>
      </c>
      <c r="AD244" s="889">
        <f t="shared" si="77"/>
        <v>3.7491666666666656</v>
      </c>
      <c r="AE244" s="889">
        <f t="shared" si="77"/>
        <v>6.3499999999999988</v>
      </c>
      <c r="AF244" s="889">
        <f t="shared" si="77"/>
        <v>10.289230769230768</v>
      </c>
      <c r="AG244" s="889">
        <f t="shared" si="77"/>
        <v>28.272727272727273</v>
      </c>
      <c r="AH244" s="889">
        <f t="shared" si="77"/>
        <v>51.215384615384615</v>
      </c>
      <c r="AI244" s="889">
        <f t="shared" si="77"/>
        <v>12.466666666666667</v>
      </c>
      <c r="AJ244" s="889">
        <f t="shared" si="77"/>
        <v>11.815384615384614</v>
      </c>
      <c r="AK244" s="889">
        <f t="shared" si="77"/>
        <v>10.2225</v>
      </c>
      <c r="AL244" s="1076">
        <f t="shared" si="77"/>
        <v>164012.04153846155</v>
      </c>
      <c r="AM244" s="889">
        <f t="shared" si="78"/>
        <v>3.0915384615384625</v>
      </c>
      <c r="AN244" s="1013">
        <f t="shared" si="78"/>
        <v>1.276923076923077</v>
      </c>
      <c r="AO244" s="889">
        <f t="shared" si="78"/>
        <v>-20.024248754481398</v>
      </c>
      <c r="AP244" s="889">
        <f t="shared" si="78"/>
        <v>13.706328040405015</v>
      </c>
      <c r="AQ244" s="1013">
        <f t="shared" si="78"/>
        <v>267.33531485801387</v>
      </c>
      <c r="AR244" s="889">
        <f t="shared" si="78"/>
        <v>2.1753</v>
      </c>
      <c r="AS244" s="889">
        <f t="shared" si="78"/>
        <v>2.3320656961538466</v>
      </c>
      <c r="AT244" s="889">
        <f t="shared" si="78"/>
        <v>2.508655939041923</v>
      </c>
      <c r="AU244" s="889">
        <f t="shared" si="78"/>
        <v>2.7005639308667111</v>
      </c>
      <c r="AV244" s="889">
        <f t="shared" si="78"/>
        <v>2.9091954125840642</v>
      </c>
      <c r="AW244" s="889">
        <f t="shared" si="79"/>
        <v>12.625780978646544</v>
      </c>
      <c r="AX244" s="1013">
        <f t="shared" si="79"/>
        <v>11.763868204145844</v>
      </c>
      <c r="AY244" s="889">
        <f t="shared" si="79"/>
        <v>1.1246153846153846</v>
      </c>
      <c r="AZ244" s="889">
        <f t="shared" si="79"/>
        <v>43.022307692307699</v>
      </c>
      <c r="BA244" s="889">
        <f t="shared" si="79"/>
        <v>-5.8284615384615392</v>
      </c>
      <c r="BB244" s="889">
        <f t="shared" si="79"/>
        <v>8.5515384615384633</v>
      </c>
      <c r="BC244" s="1013">
        <f t="shared" si="79"/>
        <v>14.657692307692306</v>
      </c>
      <c r="BD244" s="889"/>
      <c r="BE244" s="765">
        <f t="shared" si="80"/>
        <v>2003.6923076923076</v>
      </c>
      <c r="BF244" s="889" t="e">
        <f t="shared" si="80"/>
        <v>#VALUE!</v>
      </c>
      <c r="BG244" s="889">
        <f t="shared" si="80"/>
        <v>10.299999999999999</v>
      </c>
    </row>
    <row r="245" spans="1:59" x14ac:dyDescent="0.2">
      <c r="A245" s="572" t="s">
        <v>123</v>
      </c>
      <c r="B245" s="708">
        <f t="shared" si="70"/>
        <v>12</v>
      </c>
      <c r="E245" s="902">
        <f t="shared" si="71"/>
        <v>13.166666666666666</v>
      </c>
      <c r="I245" s="1010">
        <f t="shared" si="72"/>
        <v>116.20249999999999</v>
      </c>
      <c r="J245" s="889">
        <f t="shared" si="72"/>
        <v>1.8298960822861954</v>
      </c>
      <c r="K245" s="898">
        <f t="shared" si="72"/>
        <v>0.48750000000000004</v>
      </c>
      <c r="L245" s="902"/>
      <c r="M245" s="889">
        <f t="shared" si="73"/>
        <v>1.8325000000000002</v>
      </c>
      <c r="N245" s="902"/>
      <c r="O245" s="898">
        <f t="shared" si="74"/>
        <v>0.44833333333333331</v>
      </c>
      <c r="P245" s="902"/>
      <c r="Q245" s="902"/>
      <c r="R245" s="889">
        <f t="shared" si="75"/>
        <v>8.5532966848005909</v>
      </c>
      <c r="S245" s="889">
        <f t="shared" si="75"/>
        <v>8.1590228056842768</v>
      </c>
      <c r="T245" s="889">
        <f t="shared" si="75"/>
        <v>9.2538887210456569</v>
      </c>
      <c r="U245" s="889">
        <f t="shared" si="75"/>
        <v>13.206288092603103</v>
      </c>
      <c r="V245" s="889">
        <f t="shared" si="75"/>
        <v>15.778086085994214</v>
      </c>
      <c r="W245" s="901">
        <f t="shared" si="75"/>
        <v>0.94887460087311293</v>
      </c>
      <c r="X245" s="901">
        <f t="shared" si="75"/>
        <v>3.1846042174878542</v>
      </c>
      <c r="Y245" s="708"/>
      <c r="Z245" s="889">
        <f t="shared" si="76"/>
        <v>44.212599336209209</v>
      </c>
      <c r="AA245" s="889">
        <f t="shared" si="76"/>
        <v>30.332820080307574</v>
      </c>
      <c r="AB245" s="889"/>
      <c r="AC245" s="889">
        <f t="shared" si="77"/>
        <v>4.5616666666666665</v>
      </c>
      <c r="AD245" s="889">
        <f t="shared" si="77"/>
        <v>3.4220000000000006</v>
      </c>
      <c r="AE245" s="889">
        <f t="shared" si="77"/>
        <v>4.604166666666667</v>
      </c>
      <c r="AF245" s="889">
        <f t="shared" si="77"/>
        <v>3.6958333333333329</v>
      </c>
      <c r="AG245" s="889">
        <f t="shared" si="77"/>
        <v>15.981818181818186</v>
      </c>
      <c r="AH245" s="889">
        <f t="shared" si="77"/>
        <v>-3.8166666666666682</v>
      </c>
      <c r="AI245" s="889">
        <f t="shared" si="77"/>
        <v>14.27</v>
      </c>
      <c r="AJ245" s="889">
        <f t="shared" si="77"/>
        <v>-1.7324999999999999</v>
      </c>
      <c r="AK245" s="889">
        <f t="shared" si="77"/>
        <v>11.482727272727272</v>
      </c>
      <c r="AL245" s="1076">
        <f t="shared" si="77"/>
        <v>7000.690833333334</v>
      </c>
      <c r="AM245" s="889">
        <f t="shared" si="78"/>
        <v>3.973333333333334</v>
      </c>
      <c r="AN245" s="1013">
        <f t="shared" si="78"/>
        <v>0.83545454545454545</v>
      </c>
      <c r="AO245" s="889">
        <f t="shared" si="78"/>
        <v>-13.608807343700921</v>
      </c>
      <c r="AP245" s="889">
        <f t="shared" si="78"/>
        <v>15.036184174889298</v>
      </c>
      <c r="AQ245" s="1013">
        <f t="shared" si="78"/>
        <v>112.63225167232699</v>
      </c>
      <c r="AR245" s="889">
        <f t="shared" si="78"/>
        <v>1.8509458333333335</v>
      </c>
      <c r="AS245" s="889">
        <f t="shared" si="78"/>
        <v>2.0093692475</v>
      </c>
      <c r="AT245" s="889">
        <f t="shared" si="78"/>
        <v>2.1712301860833336</v>
      </c>
      <c r="AU245" s="889">
        <f t="shared" si="78"/>
        <v>2.346898188309146</v>
      </c>
      <c r="AV245" s="889">
        <f t="shared" si="78"/>
        <v>2.537594444803823</v>
      </c>
      <c r="AW245" s="889">
        <f t="shared" si="79"/>
        <v>10.916037900029636</v>
      </c>
      <c r="AX245" s="1013">
        <f t="shared" si="79"/>
        <v>10.565093388470842</v>
      </c>
      <c r="AY245" s="889">
        <f t="shared" si="79"/>
        <v>0.99818181818181806</v>
      </c>
      <c r="AZ245" s="889">
        <f t="shared" si="79"/>
        <v>27.201666666666672</v>
      </c>
      <c r="BA245" s="889">
        <f t="shared" si="79"/>
        <v>-14.39</v>
      </c>
      <c r="BB245" s="889">
        <f t="shared" si="79"/>
        <v>1.2808333333333333</v>
      </c>
      <c r="BC245" s="1013">
        <f t="shared" si="79"/>
        <v>1.9650000000000005</v>
      </c>
      <c r="BD245" s="889"/>
      <c r="BE245" s="765">
        <f t="shared" si="80"/>
        <v>2006.4166666666667</v>
      </c>
      <c r="BF245" s="889" t="e">
        <f t="shared" si="80"/>
        <v>#VALUE!</v>
      </c>
      <c r="BG245" s="889">
        <f t="shared" si="80"/>
        <v>5.8000000000000007</v>
      </c>
    </row>
    <row r="246" spans="1:59" x14ac:dyDescent="0.2">
      <c r="A246" s="572" t="s">
        <v>4353</v>
      </c>
      <c r="B246" s="708">
        <f t="shared" si="70"/>
        <v>9</v>
      </c>
      <c r="E246" s="902">
        <f t="shared" si="71"/>
        <v>13.888888888888889</v>
      </c>
      <c r="I246" s="1010">
        <f t="shared" si="72"/>
        <v>86.056666666666672</v>
      </c>
      <c r="J246" s="889">
        <f t="shared" si="72"/>
        <v>4.7456153973164614</v>
      </c>
      <c r="K246" s="898">
        <f t="shared" si="72"/>
        <v>0.93961111111111117</v>
      </c>
      <c r="L246" s="902"/>
      <c r="M246" s="889">
        <f t="shared" si="73"/>
        <v>3.7584444444444447</v>
      </c>
      <c r="N246" s="902"/>
      <c r="O246" s="898">
        <f t="shared" si="74"/>
        <v>0.90222222222222237</v>
      </c>
      <c r="P246" s="902"/>
      <c r="Q246" s="902"/>
      <c r="R246" s="889">
        <f t="shared" si="75"/>
        <v>4.2669064859650678</v>
      </c>
      <c r="S246" s="889">
        <f t="shared" si="75"/>
        <v>6.7992706155652627</v>
      </c>
      <c r="T246" s="889">
        <f t="shared" si="75"/>
        <v>9.6047290151826594</v>
      </c>
      <c r="U246" s="889">
        <f t="shared" si="75"/>
        <v>10.530561748745189</v>
      </c>
      <c r="V246" s="889">
        <f t="shared" si="75"/>
        <v>9.587016239829584</v>
      </c>
      <c r="W246" s="901">
        <f t="shared" si="75"/>
        <v>0.93323159072561856</v>
      </c>
      <c r="X246" s="901">
        <f t="shared" si="75"/>
        <v>0.72898878161404623</v>
      </c>
      <c r="Y246" s="708"/>
      <c r="Z246" s="889">
        <f t="shared" si="76"/>
        <v>187.28575726980699</v>
      </c>
      <c r="AA246" s="889">
        <f t="shared" si="76"/>
        <v>42.463221622981195</v>
      </c>
      <c r="AB246" s="889"/>
      <c r="AC246" s="889">
        <f t="shared" si="77"/>
        <v>2.6488888888888886</v>
      </c>
      <c r="AD246" s="889">
        <f t="shared" si="77"/>
        <v>4.1974999999999998</v>
      </c>
      <c r="AE246" s="889">
        <f t="shared" si="77"/>
        <v>9.0244444444444447</v>
      </c>
      <c r="AF246" s="889">
        <f t="shared" si="77"/>
        <v>6.5587500000000007</v>
      </c>
      <c r="AG246" s="889">
        <f t="shared" si="77"/>
        <v>0.86666666666666914</v>
      </c>
      <c r="AH246" s="889">
        <f t="shared" si="77"/>
        <v>32.877777777777773</v>
      </c>
      <c r="AI246" s="889">
        <f t="shared" si="77"/>
        <v>10.416666666666666</v>
      </c>
      <c r="AJ246" s="889">
        <f t="shared" si="77"/>
        <v>9.3555555555555543</v>
      </c>
      <c r="AK246" s="889">
        <f t="shared" si="77"/>
        <v>11.654999999999999</v>
      </c>
      <c r="AL246" s="1076">
        <f t="shared" si="77"/>
        <v>13540</v>
      </c>
      <c r="AM246" s="889">
        <f t="shared" si="78"/>
        <v>0.80555555555555547</v>
      </c>
      <c r="AN246" s="1013">
        <f t="shared" si="78"/>
        <v>2.4524999999999997</v>
      </c>
      <c r="AO246" s="889">
        <f t="shared" si="78"/>
        <v>-27.187044476919542</v>
      </c>
      <c r="AP246" s="889">
        <f t="shared" si="78"/>
        <v>15.276177146061649</v>
      </c>
      <c r="AQ246" s="1013">
        <f t="shared" si="78"/>
        <v>198.18637654081377</v>
      </c>
      <c r="AR246" s="889">
        <f t="shared" si="78"/>
        <v>3.8453175555555554</v>
      </c>
      <c r="AS246" s="889">
        <f t="shared" si="78"/>
        <v>4.0725969366666668</v>
      </c>
      <c r="AT246" s="889">
        <f t="shared" si="78"/>
        <v>4.4149381117111126</v>
      </c>
      <c r="AU246" s="889">
        <f t="shared" si="78"/>
        <v>4.7882744325085529</v>
      </c>
      <c r="AV246" s="889">
        <f t="shared" si="78"/>
        <v>5.1955086412469313</v>
      </c>
      <c r="AW246" s="889">
        <f t="shared" si="79"/>
        <v>22.316635677688815</v>
      </c>
      <c r="AX246" s="1013">
        <f t="shared" si="79"/>
        <v>28.546440484371551</v>
      </c>
      <c r="AY246" s="889">
        <f t="shared" si="79"/>
        <v>0.60222222222222233</v>
      </c>
      <c r="AZ246" s="889">
        <f t="shared" si="79"/>
        <v>22.619999999999997</v>
      </c>
      <c r="BA246" s="889">
        <f t="shared" si="79"/>
        <v>-9.1677777777777791</v>
      </c>
      <c r="BB246" s="889">
        <f t="shared" si="79"/>
        <v>-0.31555555555555542</v>
      </c>
      <c r="BC246" s="1013">
        <f t="shared" si="79"/>
        <v>2.6477777777777778</v>
      </c>
      <c r="BD246" s="889"/>
      <c r="BE246" s="765">
        <f t="shared" si="80"/>
        <v>2006</v>
      </c>
      <c r="BF246" s="889" t="e">
        <f t="shared" si="80"/>
        <v>#VALUE!</v>
      </c>
      <c r="BG246" s="889">
        <f t="shared" si="80"/>
        <v>3.8666666666666671</v>
      </c>
    </row>
    <row r="247" spans="1:59" x14ac:dyDescent="0.2">
      <c r="A247" s="572" t="s">
        <v>131</v>
      </c>
      <c r="B247" s="708">
        <f t="shared" si="70"/>
        <v>29</v>
      </c>
      <c r="E247" s="902">
        <f t="shared" si="71"/>
        <v>15.517241379310345</v>
      </c>
      <c r="I247" s="1010">
        <f t="shared" si="72"/>
        <v>61.999310344827585</v>
      </c>
      <c r="J247" s="889">
        <f t="shared" si="72"/>
        <v>3.6066458161281867</v>
      </c>
      <c r="K247" s="898">
        <f t="shared" si="72"/>
        <v>0.51856206896551715</v>
      </c>
      <c r="L247" s="902"/>
      <c r="M247" s="889">
        <f t="shared" si="73"/>
        <v>2.0742482758620686</v>
      </c>
      <c r="N247" s="902"/>
      <c r="O247" s="898">
        <f t="shared" si="74"/>
        <v>0.49100344827586218</v>
      </c>
      <c r="P247" s="902"/>
      <c r="Q247" s="902"/>
      <c r="R247" s="889">
        <f t="shared" si="75"/>
        <v>5.7102283880226326</v>
      </c>
      <c r="S247" s="889">
        <f t="shared" si="75"/>
        <v>6.4490210051188201</v>
      </c>
      <c r="T247" s="889">
        <f t="shared" si="75"/>
        <v>6.5828449431138916</v>
      </c>
      <c r="U247" s="889">
        <f t="shared" si="75"/>
        <v>6.5950813038604963</v>
      </c>
      <c r="V247" s="889">
        <f t="shared" si="75"/>
        <v>6.9349595484181563</v>
      </c>
      <c r="W247" s="901">
        <f t="shared" si="75"/>
        <v>1.0633389422674033</v>
      </c>
      <c r="X247" s="901">
        <f t="shared" si="75"/>
        <v>2.3390860052242686</v>
      </c>
      <c r="Y247" s="708"/>
      <c r="Z247" s="889">
        <f t="shared" si="76"/>
        <v>136.63160097184877</v>
      </c>
      <c r="AA247" s="889">
        <f t="shared" si="76"/>
        <v>34.147963829771932</v>
      </c>
      <c r="AB247" s="889"/>
      <c r="AC247" s="889">
        <f t="shared" si="77"/>
        <v>2.2844827586206895</v>
      </c>
      <c r="AD247" s="889">
        <f t="shared" si="77"/>
        <v>6.2096</v>
      </c>
      <c r="AE247" s="889">
        <f t="shared" si="77"/>
        <v>2.8803448275862076</v>
      </c>
      <c r="AF247" s="889">
        <f t="shared" si="77"/>
        <v>2.4317241379310341</v>
      </c>
      <c r="AG247" s="889">
        <f t="shared" si="77"/>
        <v>9.0607142857142868</v>
      </c>
      <c r="AH247" s="889">
        <f t="shared" si="77"/>
        <v>21.228571428571428</v>
      </c>
      <c r="AI247" s="889">
        <f t="shared" si="77"/>
        <v>9.1621428571428556</v>
      </c>
      <c r="AJ247" s="889">
        <f t="shared" si="77"/>
        <v>-0.98034482758620678</v>
      </c>
      <c r="AK247" s="889">
        <f t="shared" si="77"/>
        <v>5.9340740740740747</v>
      </c>
      <c r="AL247" s="1076">
        <f t="shared" si="77"/>
        <v>17431.021034482757</v>
      </c>
      <c r="AM247" s="889">
        <f t="shared" si="78"/>
        <v>3.0260714285714276</v>
      </c>
      <c r="AN247" s="1013">
        <f t="shared" si="78"/>
        <v>1.5650000000000002</v>
      </c>
      <c r="AO247" s="889">
        <f t="shared" si="78"/>
        <v>-24.161311412706628</v>
      </c>
      <c r="AP247" s="889">
        <f t="shared" si="78"/>
        <v>10.201727119988682</v>
      </c>
      <c r="AQ247" s="1013">
        <f t="shared" si="78"/>
        <v>80.670510322642102</v>
      </c>
      <c r="AR247" s="889">
        <f t="shared" si="78"/>
        <v>2.0774710482758629</v>
      </c>
      <c r="AS247" s="889">
        <f t="shared" si="78"/>
        <v>2.2145501231186207</v>
      </c>
      <c r="AT247" s="889">
        <f t="shared" si="78"/>
        <v>2.3356634409539283</v>
      </c>
      <c r="AU247" s="889">
        <f t="shared" si="78"/>
        <v>2.4646447061461694</v>
      </c>
      <c r="AV247" s="889">
        <f t="shared" si="78"/>
        <v>2.6020654388488409</v>
      </c>
      <c r="AW247" s="889">
        <f t="shared" si="79"/>
        <v>11.694394757343423</v>
      </c>
      <c r="AX247" s="1013">
        <f t="shared" si="79"/>
        <v>20.591909918163754</v>
      </c>
      <c r="AY247" s="889">
        <f t="shared" si="79"/>
        <v>0.34107142857142858</v>
      </c>
      <c r="AZ247" s="889">
        <f t="shared" si="79"/>
        <v>28.068620689655173</v>
      </c>
      <c r="BA247" s="889">
        <f t="shared" si="79"/>
        <v>-4.0106896551724143</v>
      </c>
      <c r="BB247" s="889">
        <f t="shared" si="79"/>
        <v>2.2893103448275864</v>
      </c>
      <c r="BC247" s="1013">
        <f t="shared" si="79"/>
        <v>6.4989655172413769</v>
      </c>
      <c r="BD247" s="889"/>
      <c r="BE247" s="765">
        <f t="shared" si="80"/>
        <v>2004.3103448275863</v>
      </c>
      <c r="BF247" s="889" t="e">
        <f t="shared" si="80"/>
        <v>#VALUE!</v>
      </c>
      <c r="BG247" s="889">
        <f t="shared" si="80"/>
        <v>2.628571428571429</v>
      </c>
    </row>
    <row r="248" spans="1:59" x14ac:dyDescent="0.2">
      <c r="I248" s="708"/>
      <c r="J248" s="572"/>
      <c r="K248" s="1012"/>
      <c r="L248" s="572"/>
      <c r="M248" s="572"/>
      <c r="N248" s="572"/>
      <c r="R248" s="572"/>
      <c r="S248" s="572"/>
      <c r="T248" s="572"/>
      <c r="U248" s="572"/>
      <c r="V248" s="572"/>
      <c r="W248" s="572"/>
      <c r="X248" s="572"/>
      <c r="AN248" s="1014"/>
      <c r="AO248" s="572"/>
      <c r="BC248" s="708"/>
      <c r="BD248" s="664"/>
    </row>
    <row r="249" spans="1:59" x14ac:dyDescent="0.2">
      <c r="I249" s="1011"/>
      <c r="J249" s="1009"/>
      <c r="K249" s="1012"/>
      <c r="L249" s="1009"/>
      <c r="M249" s="1009"/>
      <c r="N249" s="1009"/>
      <c r="O249" s="1009"/>
      <c r="P249" s="1009"/>
      <c r="Q249" s="1009"/>
      <c r="R249" s="1009"/>
      <c r="S249" s="1009"/>
      <c r="T249" s="1009"/>
      <c r="U249" s="1009"/>
      <c r="V249" s="1009"/>
      <c r="W249" s="1009"/>
      <c r="X249" s="1009"/>
    </row>
    <row r="250" spans="1:59" x14ac:dyDescent="0.2">
      <c r="I250" s="1011"/>
      <c r="J250" s="1009"/>
      <c r="K250" s="1012"/>
      <c r="L250" s="1009"/>
      <c r="M250" s="1009"/>
      <c r="N250" s="1009"/>
      <c r="O250" s="1009"/>
      <c r="P250" s="1009"/>
      <c r="Q250" s="1009"/>
      <c r="R250" s="1009"/>
      <c r="S250" s="1009"/>
      <c r="T250" s="1009"/>
      <c r="U250" s="1009"/>
      <c r="V250" s="1009"/>
      <c r="W250" s="1009"/>
      <c r="X250" s="1009"/>
    </row>
    <row r="251" spans="1:59" x14ac:dyDescent="0.2">
      <c r="K251" s="1008"/>
    </row>
    <row r="252" spans="1:59" x14ac:dyDescent="0.2">
      <c r="K252" s="637"/>
    </row>
    <row r="253" spans="1:59" x14ac:dyDescent="0.2">
      <c r="K253" s="637"/>
    </row>
    <row r="254" spans="1:59" x14ac:dyDescent="0.2">
      <c r="K254" s="637"/>
    </row>
    <row r="255" spans="1:59" x14ac:dyDescent="0.2">
      <c r="K255" s="637"/>
    </row>
  </sheetData>
  <sheetProtection selectLockedCells="1" selectUnlockedCells="1"/>
  <mergeCells count="2">
    <mergeCell ref="AZ4:BC4"/>
    <mergeCell ref="P5:Q5"/>
  </mergeCells>
  <conditionalFormatting sqref="R7:V232">
    <cfRule type="cellIs" dxfId="61" priority="26" stopIfTrue="1" operator="lessThan">
      <formula>2</formula>
    </cfRule>
  </conditionalFormatting>
  <conditionalFormatting sqref="AQ7:AQ232">
    <cfRule type="cellIs" dxfId="60" priority="24" stopIfTrue="1" operator="lessThan">
      <formula>0</formula>
    </cfRule>
  </conditionalFormatting>
  <conditionalFormatting sqref="AP7:AP232">
    <cfRule type="cellIs" dxfId="59" priority="22" stopIfTrue="1" operator="greaterThan">
      <formula>11.99</formula>
    </cfRule>
    <cfRule type="cellIs" dxfId="58" priority="23" stopIfTrue="1" operator="lessThan">
      <formula>8</formula>
    </cfRule>
  </conditionalFormatting>
  <conditionalFormatting sqref="J7:J232">
    <cfRule type="cellIs" dxfId="57" priority="19" stopIfTrue="1" operator="greaterThan">
      <formula>10</formula>
    </cfRule>
    <cfRule type="cellIs" dxfId="56" priority="20" stopIfTrue="1" operator="lessThan">
      <formula>2</formula>
    </cfRule>
  </conditionalFormatting>
  <hyperlinks>
    <hyperlink ref="C2" r:id="rId1"/>
  </hyperlinks>
  <pageMargins left="0.2" right="0.2" top="0.44027777777777777" bottom="0.45" header="0.51180555555555551" footer="0.51180555555555551"/>
  <pageSetup firstPageNumber="0" orientation="landscape" horizontalDpi="300" verticalDpi="300" r:id="rId2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546"/>
  <sheetViews>
    <sheetView workbookViewId="0">
      <pane xSplit="2" ySplit="6" topLeftCell="C7" activePane="bottomRight" state="frozen"/>
      <selection pane="topRight" activeCell="C1" sqref="C1"/>
      <selection pane="bottomLeft" activeCell="A7" sqref="A7"/>
      <selection pane="bottomRight"/>
    </sheetView>
  </sheetViews>
  <sheetFormatPr defaultColWidth="8.85546875" defaultRowHeight="12.75" x14ac:dyDescent="0.2"/>
  <cols>
    <col min="1" max="1" width="18" style="572" customWidth="1"/>
    <col min="2" max="2" width="6" style="708" customWidth="1"/>
    <col min="3" max="3" width="12.28515625" style="572" customWidth="1"/>
    <col min="4" max="4" width="13.85546875" style="572" customWidth="1"/>
    <col min="5" max="5" width="4.85546875" style="664" customWidth="1"/>
    <col min="6" max="6" width="3.7109375" style="664" customWidth="1"/>
    <col min="7" max="7" width="3.85546875" style="572" customWidth="1"/>
    <col min="8" max="8" width="4" style="572" customWidth="1"/>
    <col min="9" max="9" width="6.7109375" style="572" customWidth="1"/>
    <col min="10" max="10" width="5.140625" style="644" customWidth="1"/>
    <col min="11" max="11" width="8.42578125" style="572" bestFit="1" customWidth="1"/>
    <col min="12" max="12" width="7.5703125" style="765" customWidth="1"/>
    <col min="13" max="13" width="8.7109375" style="664" bestFit="1" customWidth="1"/>
    <col min="14" max="14" width="4.5703125" style="664" customWidth="1"/>
    <col min="15" max="15" width="7.5703125" style="572" customWidth="1"/>
    <col min="16" max="17" width="7.7109375" style="572" customWidth="1"/>
    <col min="18" max="18" width="6.42578125" style="664" bestFit="1" customWidth="1"/>
    <col min="19" max="22" width="6" style="743" customWidth="1"/>
    <col min="23" max="24" width="7.42578125" style="743" customWidth="1"/>
    <col min="25" max="25" width="12.5703125" style="572" customWidth="1"/>
    <col min="26" max="26" width="7.85546875" style="644" customWidth="1"/>
    <col min="27" max="27" width="6.140625" style="572" customWidth="1"/>
    <col min="28" max="28" width="4.5703125" style="572" customWidth="1"/>
    <col min="29" max="29" width="5.42578125" style="622" bestFit="1" customWidth="1"/>
    <col min="30" max="30" width="6.140625" style="622" customWidth="1"/>
    <col min="31" max="31" width="7.140625" style="622" bestFit="1" customWidth="1"/>
    <col min="32" max="32" width="7.7109375" style="622" customWidth="1"/>
    <col min="33" max="33" width="8.7109375" style="622" customWidth="1"/>
    <col min="34" max="34" width="8.5703125" style="622" bestFit="1" customWidth="1"/>
    <col min="35" max="35" width="8.5703125" style="622" customWidth="1"/>
    <col min="36" max="36" width="8" style="622" bestFit="1" customWidth="1"/>
    <col min="37" max="37" width="8" style="622" customWidth="1"/>
    <col min="38" max="38" width="9.7109375" style="622" customWidth="1"/>
    <col min="39" max="39" width="6" style="622" bestFit="1" customWidth="1"/>
    <col min="40" max="40" width="6.42578125" style="622" customWidth="1"/>
    <col min="41" max="41" width="7" style="644" customWidth="1"/>
    <col min="42" max="43" width="7" style="572" customWidth="1"/>
    <col min="44" max="44" width="5.28515625" style="811" customWidth="1"/>
    <col min="45" max="48" width="5.28515625" style="812" customWidth="1"/>
    <col min="49" max="50" width="5.42578125" style="812" customWidth="1"/>
    <col min="51" max="51" width="5.28515625" style="644" customWidth="1"/>
    <col min="52" max="55" width="6.7109375" style="572" customWidth="1"/>
    <col min="56" max="56" width="8.85546875" style="960"/>
    <col min="57" max="58" width="8.85546875" style="664"/>
    <col min="59" max="16384" width="8.85546875" style="572"/>
  </cols>
  <sheetData>
    <row r="1" spans="1:59" ht="12.75" customHeight="1" x14ac:dyDescent="0.2">
      <c r="A1" s="120" t="s">
        <v>876</v>
      </c>
      <c r="B1" s="707"/>
      <c r="C1" s="616" t="s">
        <v>1</v>
      </c>
      <c r="E1" s="700"/>
      <c r="G1" s="605"/>
      <c r="H1" s="400"/>
      <c r="I1" s="400"/>
      <c r="J1" s="736" t="s">
        <v>3652</v>
      </c>
      <c r="K1" s="571"/>
      <c r="L1" s="619"/>
      <c r="N1" s="694"/>
      <c r="P1" s="571"/>
      <c r="Q1" s="693"/>
      <c r="R1" s="618"/>
      <c r="S1" s="742"/>
      <c r="T1" s="742"/>
      <c r="W1" s="742"/>
      <c r="Y1" s="571"/>
      <c r="Z1" s="736" t="s">
        <v>2</v>
      </c>
      <c r="AC1" s="621" t="s">
        <v>4207</v>
      </c>
      <c r="AG1" s="748"/>
      <c r="AJ1" s="621"/>
      <c r="AK1" s="621"/>
      <c r="AL1" s="749"/>
      <c r="AO1" s="780" t="s">
        <v>4185</v>
      </c>
      <c r="AP1" s="400"/>
      <c r="AQ1" s="691"/>
      <c r="AR1" s="805" t="s">
        <v>5</v>
      </c>
      <c r="AS1" s="638"/>
      <c r="AT1" s="638"/>
      <c r="AU1" s="638"/>
      <c r="AV1" s="638"/>
      <c r="AW1" s="638"/>
      <c r="AX1" s="638"/>
      <c r="AY1" s="785" t="s">
        <v>6</v>
      </c>
      <c r="BD1" s="959" t="s">
        <v>1864</v>
      </c>
    </row>
    <row r="2" spans="1:59" ht="12.75" customHeight="1" x14ac:dyDescent="0.2">
      <c r="A2" s="617" t="s">
        <v>7</v>
      </c>
      <c r="B2" s="707"/>
      <c r="C2" s="15" t="s">
        <v>4237</v>
      </c>
      <c r="D2" s="617"/>
      <c r="E2" s="698"/>
      <c r="F2" s="698"/>
      <c r="G2" s="400"/>
      <c r="H2" s="400"/>
      <c r="I2" s="400"/>
      <c r="J2" s="784" t="s">
        <v>4232</v>
      </c>
      <c r="K2" s="571"/>
      <c r="L2" s="619"/>
      <c r="N2" s="694"/>
      <c r="P2" s="571"/>
      <c r="Q2" s="618"/>
      <c r="R2" s="698"/>
      <c r="S2" s="744"/>
      <c r="T2" s="744"/>
      <c r="W2" s="744"/>
      <c r="Y2" s="571"/>
      <c r="Z2" s="784" t="s">
        <v>4233</v>
      </c>
      <c r="AO2" s="781" t="s">
        <v>10</v>
      </c>
      <c r="AP2" s="400"/>
      <c r="AR2" s="781" t="s">
        <v>11</v>
      </c>
      <c r="AS2" s="638"/>
      <c r="AT2" s="638"/>
      <c r="AU2" s="638"/>
      <c r="AV2" s="638"/>
      <c r="AW2" s="638"/>
      <c r="AX2" s="638"/>
      <c r="AY2" s="777" t="s">
        <v>14</v>
      </c>
    </row>
    <row r="3" spans="1:59" ht="12.75" customHeight="1" x14ac:dyDescent="0.2">
      <c r="A3" s="958" t="s">
        <v>4488</v>
      </c>
      <c r="B3" s="775"/>
      <c r="D3" s="617"/>
      <c r="E3" s="698"/>
      <c r="F3" s="698"/>
      <c r="G3" s="400"/>
      <c r="H3" s="400"/>
      <c r="I3" s="400"/>
      <c r="J3" s="790" t="s">
        <v>12</v>
      </c>
      <c r="K3" s="571"/>
      <c r="L3" s="572"/>
      <c r="N3" s="698"/>
      <c r="P3" s="571"/>
      <c r="Q3" s="738" t="s">
        <v>8</v>
      </c>
      <c r="R3" s="698"/>
      <c r="S3" s="745"/>
      <c r="T3" s="745"/>
      <c r="W3" s="745"/>
      <c r="X3" s="746"/>
      <c r="Y3" s="571"/>
      <c r="AE3" s="623"/>
      <c r="AF3" s="623"/>
      <c r="AG3" s="623"/>
      <c r="AH3" s="623"/>
      <c r="AI3" s="623"/>
      <c r="AJ3" s="623"/>
      <c r="AK3" s="623"/>
      <c r="AL3" s="623"/>
      <c r="AM3" s="623"/>
      <c r="AN3" s="623"/>
      <c r="AO3" s="701"/>
      <c r="AP3" s="400"/>
      <c r="AR3" s="806" t="s">
        <v>13</v>
      </c>
      <c r="AS3" s="638"/>
      <c r="AT3" s="638"/>
      <c r="AU3" s="638"/>
      <c r="AV3" s="638"/>
      <c r="AW3" s="638"/>
      <c r="AX3" s="638"/>
      <c r="BA3" s="620"/>
      <c r="BB3" s="620"/>
      <c r="BC3" s="620"/>
    </row>
    <row r="4" spans="1:59" ht="12.75" customHeight="1" x14ac:dyDescent="0.2">
      <c r="A4" s="750"/>
      <c r="B4" s="571"/>
      <c r="C4" s="537"/>
      <c r="D4" s="571"/>
      <c r="E4" s="751"/>
      <c r="F4" s="751"/>
      <c r="G4" s="571"/>
      <c r="H4" s="571"/>
      <c r="I4" s="571"/>
      <c r="J4" s="791" t="s">
        <v>4446</v>
      </c>
      <c r="K4" s="537"/>
      <c r="L4" s="572"/>
      <c r="N4" s="526"/>
      <c r="O4" s="695"/>
      <c r="P4" s="537"/>
      <c r="R4" s="526"/>
      <c r="T4" s="745"/>
      <c r="W4" s="745"/>
      <c r="Y4" s="537"/>
      <c r="Z4" s="778" t="s">
        <v>15</v>
      </c>
      <c r="AA4" s="537"/>
      <c r="AB4" s="537"/>
      <c r="AC4" s="929"/>
      <c r="AD4" s="929"/>
      <c r="AE4" s="929"/>
      <c r="AF4" s="929"/>
      <c r="AG4" s="929"/>
      <c r="AH4" s="929"/>
      <c r="AI4" s="929"/>
      <c r="AJ4" s="929"/>
      <c r="AK4" s="929"/>
      <c r="AL4" s="929"/>
      <c r="AM4" s="929"/>
      <c r="AN4" s="929"/>
      <c r="AO4" s="701"/>
      <c r="AP4" s="400"/>
      <c r="AQ4" s="752"/>
      <c r="AR4" s="1020" t="s">
        <v>4447</v>
      </c>
      <c r="AS4" s="807"/>
      <c r="AT4" s="807"/>
      <c r="AU4" s="807"/>
      <c r="AV4" s="807"/>
      <c r="AW4" s="753" t="s">
        <v>19</v>
      </c>
      <c r="AX4" s="807"/>
      <c r="AZ4" s="1222" t="s">
        <v>20</v>
      </c>
      <c r="BA4" s="1223"/>
      <c r="BB4" s="1223"/>
      <c r="BC4" s="1224"/>
    </row>
    <row r="5" spans="1:59" ht="12.75" customHeight="1" x14ac:dyDescent="0.2">
      <c r="A5" s="537" t="s">
        <v>21</v>
      </c>
      <c r="B5" s="704" t="s">
        <v>22</v>
      </c>
      <c r="C5" s="585"/>
      <c r="D5" s="537"/>
      <c r="E5" s="754" t="s">
        <v>23</v>
      </c>
      <c r="F5" s="754" t="s">
        <v>24</v>
      </c>
      <c r="G5" s="753" t="s">
        <v>25</v>
      </c>
      <c r="H5" s="585"/>
      <c r="I5" s="755">
        <v>43585</v>
      </c>
      <c r="J5" s="696" t="s">
        <v>26</v>
      </c>
      <c r="K5" s="526" t="s">
        <v>4229</v>
      </c>
      <c r="L5" s="639" t="s">
        <v>4183</v>
      </c>
      <c r="M5" s="585"/>
      <c r="N5" s="526" t="s">
        <v>28</v>
      </c>
      <c r="O5" s="526" t="s">
        <v>4230</v>
      </c>
      <c r="P5" s="1225" t="s">
        <v>4235</v>
      </c>
      <c r="Q5" s="1225"/>
      <c r="R5" s="526" t="s">
        <v>27</v>
      </c>
      <c r="S5" s="699" t="s">
        <v>42</v>
      </c>
      <c r="T5" s="699" t="s">
        <v>42</v>
      </c>
      <c r="U5" s="699" t="s">
        <v>42</v>
      </c>
      <c r="V5" s="699" t="s">
        <v>42</v>
      </c>
      <c r="W5" s="699" t="s">
        <v>41</v>
      </c>
      <c r="X5" s="699" t="s">
        <v>36</v>
      </c>
      <c r="Y5" s="756" t="s">
        <v>29</v>
      </c>
      <c r="Z5" s="696" t="s">
        <v>30</v>
      </c>
      <c r="AA5" s="526" t="s">
        <v>32</v>
      </c>
      <c r="AB5" s="526" t="s">
        <v>33</v>
      </c>
      <c r="AC5" s="740" t="s">
        <v>32</v>
      </c>
      <c r="AD5" s="740"/>
      <c r="AE5" s="740" t="s">
        <v>32</v>
      </c>
      <c r="AF5" s="740" t="s">
        <v>35</v>
      </c>
      <c r="AG5" s="740" t="s">
        <v>32</v>
      </c>
      <c r="AH5" s="740" t="s">
        <v>32</v>
      </c>
      <c r="AI5" s="740" t="s">
        <v>4208</v>
      </c>
      <c r="AJ5" s="740" t="s">
        <v>36</v>
      </c>
      <c r="AK5" s="740" t="s">
        <v>4209</v>
      </c>
      <c r="AL5" s="740" t="s">
        <v>38</v>
      </c>
      <c r="AM5" s="740" t="s">
        <v>39</v>
      </c>
      <c r="AN5" s="740" t="s">
        <v>40</v>
      </c>
      <c r="AO5" s="782" t="s">
        <v>47</v>
      </c>
      <c r="AP5" s="585" t="s">
        <v>48</v>
      </c>
      <c r="AQ5" s="526" t="s">
        <v>31</v>
      </c>
      <c r="AR5" s="784" t="s">
        <v>49</v>
      </c>
      <c r="AS5" s="807"/>
      <c r="AT5" s="807"/>
      <c r="AU5" s="807"/>
      <c r="AV5" s="807"/>
      <c r="AW5" s="753" t="s">
        <v>50</v>
      </c>
      <c r="AX5" s="807"/>
      <c r="AY5" s="786" t="s">
        <v>51</v>
      </c>
      <c r="AZ5" s="813" t="s">
        <v>52</v>
      </c>
      <c r="BA5" s="758" t="s">
        <v>52</v>
      </c>
      <c r="BB5" s="758" t="s">
        <v>53</v>
      </c>
      <c r="BC5" s="814" t="s">
        <v>54</v>
      </c>
      <c r="BE5" s="585" t="s">
        <v>4300</v>
      </c>
      <c r="BF5" s="585" t="s">
        <v>4302</v>
      </c>
      <c r="BG5" s="664" t="s">
        <v>32</v>
      </c>
    </row>
    <row r="6" spans="1:59" s="774" customFormat="1" ht="12.75" customHeight="1" thickBot="1" x14ac:dyDescent="0.25">
      <c r="A6" s="766" t="s">
        <v>55</v>
      </c>
      <c r="B6" s="776" t="s">
        <v>56</v>
      </c>
      <c r="C6" s="767" t="s">
        <v>95</v>
      </c>
      <c r="D6" s="767" t="s">
        <v>57</v>
      </c>
      <c r="E6" s="768" t="s">
        <v>58</v>
      </c>
      <c r="F6" s="768" t="s">
        <v>59</v>
      </c>
      <c r="G6" s="769" t="s">
        <v>60</v>
      </c>
      <c r="H6" s="769" t="s">
        <v>61</v>
      </c>
      <c r="I6" s="767" t="s">
        <v>62</v>
      </c>
      <c r="J6" s="779" t="s">
        <v>63</v>
      </c>
      <c r="K6" s="767" t="s">
        <v>71</v>
      </c>
      <c r="L6" s="770" t="s">
        <v>4184</v>
      </c>
      <c r="M6" s="769" t="s">
        <v>4231</v>
      </c>
      <c r="N6" s="769" t="s">
        <v>69</v>
      </c>
      <c r="O6" s="767" t="s">
        <v>72</v>
      </c>
      <c r="P6" s="767" t="s">
        <v>67</v>
      </c>
      <c r="Q6" s="767" t="s">
        <v>68</v>
      </c>
      <c r="R6" s="767" t="s">
        <v>66</v>
      </c>
      <c r="S6" s="771" t="s">
        <v>87</v>
      </c>
      <c r="T6" s="771" t="s">
        <v>88</v>
      </c>
      <c r="U6" s="771" t="s">
        <v>51</v>
      </c>
      <c r="V6" s="771" t="s">
        <v>89</v>
      </c>
      <c r="W6" s="771" t="s">
        <v>86</v>
      </c>
      <c r="X6" s="771" t="s">
        <v>85</v>
      </c>
      <c r="Y6" s="766" t="s">
        <v>1865</v>
      </c>
      <c r="Z6" s="779" t="s">
        <v>72</v>
      </c>
      <c r="AA6" s="767" t="s">
        <v>74</v>
      </c>
      <c r="AB6" s="767" t="s">
        <v>75</v>
      </c>
      <c r="AC6" s="772" t="s">
        <v>76</v>
      </c>
      <c r="AD6" s="772" t="s">
        <v>34</v>
      </c>
      <c r="AE6" s="772" t="s">
        <v>77</v>
      </c>
      <c r="AF6" s="772" t="s">
        <v>78</v>
      </c>
      <c r="AG6" s="772" t="s">
        <v>79</v>
      </c>
      <c r="AH6" s="772" t="s">
        <v>80</v>
      </c>
      <c r="AI6" s="772" t="s">
        <v>80</v>
      </c>
      <c r="AJ6" s="772" t="s">
        <v>80</v>
      </c>
      <c r="AK6" s="772" t="s">
        <v>80</v>
      </c>
      <c r="AL6" s="772" t="s">
        <v>82</v>
      </c>
      <c r="AM6" s="772" t="s">
        <v>83</v>
      </c>
      <c r="AN6" s="772" t="s">
        <v>84</v>
      </c>
      <c r="AO6" s="783" t="s">
        <v>96</v>
      </c>
      <c r="AP6" s="769" t="s">
        <v>97</v>
      </c>
      <c r="AQ6" s="767" t="s">
        <v>73</v>
      </c>
      <c r="AR6" s="808">
        <v>2019</v>
      </c>
      <c r="AS6" s="809">
        <v>2020</v>
      </c>
      <c r="AT6" s="809">
        <v>2021</v>
      </c>
      <c r="AU6" s="809">
        <v>2022</v>
      </c>
      <c r="AV6" s="809">
        <v>2023</v>
      </c>
      <c r="AW6" s="769" t="s">
        <v>98</v>
      </c>
      <c r="AX6" s="769" t="s">
        <v>99</v>
      </c>
      <c r="AY6" s="787" t="s">
        <v>100</v>
      </c>
      <c r="AZ6" s="815" t="s">
        <v>101</v>
      </c>
      <c r="BA6" s="773" t="s">
        <v>102</v>
      </c>
      <c r="BB6" s="773" t="s">
        <v>103</v>
      </c>
      <c r="BC6" s="816" t="s">
        <v>103</v>
      </c>
      <c r="BD6" s="779" t="s">
        <v>4298</v>
      </c>
      <c r="BE6" s="769" t="s">
        <v>4301</v>
      </c>
      <c r="BF6" s="769" t="s">
        <v>4303</v>
      </c>
      <c r="BG6" s="883" t="s">
        <v>4424</v>
      </c>
    </row>
    <row r="7" spans="1:59" ht="11.25" customHeight="1" x14ac:dyDescent="0.2">
      <c r="A7" s="537" t="s">
        <v>888</v>
      </c>
      <c r="B7" s="925" t="s">
        <v>81</v>
      </c>
      <c r="C7" s="988" t="s">
        <v>154</v>
      </c>
      <c r="D7" s="988" t="s">
        <v>4350</v>
      </c>
      <c r="E7" s="792">
        <v>8</v>
      </c>
      <c r="F7" s="526">
        <v>557</v>
      </c>
      <c r="G7" s="526" t="s">
        <v>106</v>
      </c>
      <c r="H7" s="526" t="s">
        <v>106</v>
      </c>
      <c r="I7" s="924">
        <v>78.5</v>
      </c>
      <c r="J7" s="702">
        <f t="shared" ref="J7:J70" si="0">(M7/I7)*100</f>
        <v>0.83566878980891723</v>
      </c>
      <c r="K7" s="927">
        <v>0.16400000000000001</v>
      </c>
      <c r="L7" s="639">
        <v>4</v>
      </c>
      <c r="M7" s="693">
        <f t="shared" ref="M7:M70" si="1">K7*L7</f>
        <v>0.65600000000000003</v>
      </c>
      <c r="N7" s="921" t="s">
        <v>432</v>
      </c>
      <c r="O7" s="795">
        <v>0.14899999999999999</v>
      </c>
      <c r="P7" s="915">
        <v>43462</v>
      </c>
      <c r="Q7" s="915">
        <v>43488</v>
      </c>
      <c r="R7" s="693">
        <f t="shared" ref="R7:R70" si="2">(K7-O7)/O7*100</f>
        <v>10.067114093959741</v>
      </c>
      <c r="S7" s="759">
        <f>IF(INDEX(Historical!$D$7:$D$1437,MATCH(B7,Historical!$B$7:$B$1446,0))=0,"n/a",(INDEX(Historical!$C$7:$C$1437,MATCH(B7,Historical!$B$7:$B$1446,0))/INDEX(Historical!$D$7:$D$1437,MATCH(B7,Historical!$B$7:$B$1446,0))-1)*100)</f>
        <v>12.878787878787868</v>
      </c>
      <c r="T7" s="759">
        <f>IF(INDEX(Historical!$F$7:$F$1430,MATCH(B7,Historical!$B$7:$B$1446,0))=0,"n/a",((INDEX(Historical!$C$7:$C$1437,MATCH(B7,Historical!$B$7:$B$1446,0))/INDEX(Historical!$F$7:$F$1430,MATCH(B7,Historical!$B$7:$B$1446,0)))^(1/3)-1)*100)</f>
        <v>14.21647591853834</v>
      </c>
      <c r="U7" s="759">
        <f>IF(INDEX(Historical!$H$7:$H$1430,MATCH(B7,Historical!$B$7:$B$1446,0))=0,"n/a",((INDEX(Historical!$C$7:$C$1437,MATCH(B7,Historical!$B$7:$B$1446,0))/INDEX(Historical!$H$7:$H$1430,MATCH(B7,Historical!$B$7:$B$1446,0)))^(1/5)-1)*100)</f>
        <v>12.615163817487751</v>
      </c>
      <c r="V7" s="759" t="str">
        <f>IF(INDEX(Historical!$O$7:$O$1430,MATCH(B7,Historical!$B$7:$B$1446,0))=0,"n/a",((INDEX(Historical!$C$7:$C$1437,MATCH(B7,Historical!$B$7:$B$1446,0))/INDEX(Historical!$O$7:$O$1430,MATCH(B7,Historical!$B$7:$B$1446,0)))^(1/10)-1)*100)</f>
        <v>n/a</v>
      </c>
      <c r="W7" s="760" t="str">
        <f t="shared" ref="W7:W70" si="3">IF(OR(U7&lt;=0,U7="n/a",V7&lt;=0,V7="n/a"),"n/a",U7/V7)</f>
        <v>n/a</v>
      </c>
      <c r="X7" s="761">
        <f t="shared" ref="X7:X70" si="4">IF(OR(AJ7&lt;=0,AJ7="n/a",U7&lt;=0,U7="n/a"),"n/a",U7/AJ7)</f>
        <v>0.38696821526036046</v>
      </c>
      <c r="Y7" s="713"/>
      <c r="Z7" s="702">
        <f t="shared" ref="Z7:Z70" si="5">IF(OR(AC7&lt;0.01,AC7="n/a"),"n/a",M7/AC7*100)</f>
        <v>18.272980501392759</v>
      </c>
      <c r="AA7" s="935">
        <f t="shared" ref="AA7:AA70" si="6">IF(OR(AC7&lt;0.01,AC7="n/a"),"n/a",I7/AC7)</f>
        <v>21.866295264623957</v>
      </c>
      <c r="AB7" s="639">
        <v>10</v>
      </c>
      <c r="AC7" s="916">
        <v>3.59</v>
      </c>
      <c r="AD7" s="916">
        <v>2.06</v>
      </c>
      <c r="AE7" s="916">
        <v>5.01</v>
      </c>
      <c r="AF7" s="916">
        <v>4.96</v>
      </c>
      <c r="AG7" s="916">
        <v>24.3</v>
      </c>
      <c r="AH7" s="916">
        <v>27.3</v>
      </c>
      <c r="AI7" s="916">
        <v>11.17</v>
      </c>
      <c r="AJ7" s="916">
        <v>32.6</v>
      </c>
      <c r="AK7" s="916">
        <v>10.65</v>
      </c>
      <c r="AL7" s="928">
        <v>24960</v>
      </c>
      <c r="AM7" s="922">
        <v>0.4</v>
      </c>
      <c r="AN7" s="916">
        <v>0</v>
      </c>
      <c r="AO7" s="802">
        <f t="shared" ref="AO7:AO70" si="7">IF(U7="n/a","n/a",IF(AA7&lt;0,"n/a",IF(AA7="n/a","n/a",J7+U7-AA7)))</f>
        <v>-8.4154626573272893</v>
      </c>
      <c r="AP7" s="803">
        <f t="shared" ref="AP7:AP70" si="8">IF(U7="n/a","n/a",J7+U7)</f>
        <v>13.450832607296668</v>
      </c>
      <c r="AQ7" s="936">
        <f t="shared" ref="AQ7:AQ70" si="9">IF(OR(AC7&lt;0.01,AF7="n/a"),"n/a",(I7/SQRT(22.5*AC7*(I7/AF7))-1)*100)</f>
        <v>119.55189162628992</v>
      </c>
      <c r="AR7" s="702">
        <f>INDEX(Historical!$C$7:$C$1437,MATCH(B7,Historical!$B$7:$B$1446,0))*IF(AH7="n/a",1.03,IF(AH7&lt;0,1.01,IF(AH7&gt;10,1.1,(1+AH7/100))))</f>
        <v>0.65560000000000007</v>
      </c>
      <c r="AS7" s="935">
        <f t="shared" ref="AS7:AS70" si="10">IF($AI7="n/a",1.03*AR7,IF($AI7&lt;0,1.01*AR7,IF($AI7&gt;10,1.1*AR7,(1+$AI7/100)*AR7)))</f>
        <v>0.72116000000000013</v>
      </c>
      <c r="AT7" s="935">
        <f t="shared" ref="AT7:AV26" si="11">IF($AK7="n/a",1.03*AS7,IF($AK7&lt;0,1.01*AS7,IF($AK7&gt;10,1.1*AS7,(1+$AK7/100)*AS7)))</f>
        <v>0.7932760000000002</v>
      </c>
      <c r="AU7" s="935">
        <f t="shared" si="11"/>
        <v>0.87260360000000026</v>
      </c>
      <c r="AV7" s="935">
        <f t="shared" si="11"/>
        <v>0.9598639600000004</v>
      </c>
      <c r="AW7" s="702">
        <f t="shared" ref="AW7:AW70" si="12">SUM(AR7:AV7)</f>
        <v>4.002503560000001</v>
      </c>
      <c r="AX7" s="810">
        <f t="shared" ref="AX7:AX70" si="13">AW7/I7*100</f>
        <v>5.0987306496815297</v>
      </c>
      <c r="AY7" s="991">
        <v>1.36</v>
      </c>
      <c r="AZ7" s="922">
        <v>29.92</v>
      </c>
      <c r="BA7" s="922">
        <v>-4.58</v>
      </c>
      <c r="BB7" s="922">
        <v>-1.1400000000000001</v>
      </c>
      <c r="BC7" s="922">
        <v>10.69</v>
      </c>
      <c r="BE7" s="664">
        <v>2012</v>
      </c>
      <c r="BF7" s="946" t="e">
        <f t="shared" ref="BF7" si="14">#VALUE!</f>
        <v>#VALUE!</v>
      </c>
      <c r="BG7" s="931">
        <v>13.200000000000001</v>
      </c>
    </row>
    <row r="8" spans="1:59" ht="11.25" customHeight="1" x14ac:dyDescent="0.2">
      <c r="A8" s="609" t="s">
        <v>942</v>
      </c>
      <c r="B8" s="925" t="s">
        <v>943</v>
      </c>
      <c r="C8" s="988" t="s">
        <v>4224</v>
      </c>
      <c r="D8" s="988" t="s">
        <v>4352</v>
      </c>
      <c r="E8" s="792">
        <v>7</v>
      </c>
      <c r="F8" s="526">
        <v>602</v>
      </c>
      <c r="G8" s="526" t="s">
        <v>106</v>
      </c>
      <c r="H8" s="526" t="s">
        <v>106</v>
      </c>
      <c r="I8" s="924">
        <v>200.67</v>
      </c>
      <c r="J8" s="702">
        <f t="shared" si="0"/>
        <v>1.4551253301440177</v>
      </c>
      <c r="K8" s="927">
        <v>0.73</v>
      </c>
      <c r="L8" s="639">
        <v>4</v>
      </c>
      <c r="M8" s="693">
        <f t="shared" si="1"/>
        <v>2.92</v>
      </c>
      <c r="N8" s="921" t="s">
        <v>238</v>
      </c>
      <c r="O8" s="795">
        <v>0.63</v>
      </c>
      <c r="P8" s="658">
        <v>43231</v>
      </c>
      <c r="Q8" s="658">
        <v>43237</v>
      </c>
      <c r="R8" s="693">
        <f t="shared" si="2"/>
        <v>15.87301587301587</v>
      </c>
      <c r="S8" s="759">
        <f>IF(INDEX(Historical!$D$7:$D$1437,MATCH(B8,Historical!$B$7:$B$1446,0))=0,"n/a",(INDEX(Historical!$C$7:$C$1437,MATCH(B8,Historical!$B$7:$B$1446,0))/INDEX(Historical!$D$7:$D$1437,MATCH(B8,Historical!$B$7:$B$1446,0))-1)*100)</f>
        <v>14.634146341463406</v>
      </c>
      <c r="T8" s="759">
        <f>IF(INDEX(Historical!$F$7:$F$1430,MATCH(B8,Historical!$B$7:$B$1446,0))=0,"n/a",((INDEX(Historical!$C$7:$C$1437,MATCH(B8,Historical!$B$7:$B$1446,0))/INDEX(Historical!$F$7:$F$1430,MATCH(B8,Historical!$B$7:$B$1446,0)))^(1/3)-1)*100)</f>
        <v>11.579486086333901</v>
      </c>
      <c r="U8" s="759">
        <f>IF(INDEX(Historical!$H$7:$H$1430,MATCH(B8,Historical!$B$7:$B$1446,0))=0,"n/a",((INDEX(Historical!$C$7:$C$1437,MATCH(B8,Historical!$B$7:$B$1446,0))/INDEX(Historical!$H$7:$H$1430,MATCH(B8,Historical!$B$7:$B$1446,0)))^(1/5)-1)*100)</f>
        <v>10.839297434295769</v>
      </c>
      <c r="V8" s="759" t="str">
        <f>IF(INDEX(Historical!$O$7:$O$1430,MATCH(B8,Historical!$B$7:$B$1446,0))=0,"n/a",((INDEX(Historical!$C$7:$C$1437,MATCH(B8,Historical!$B$7:$B$1446,0))/INDEX(Historical!$O$7:$O$1430,MATCH(B8,Historical!$B$7:$B$1446,0)))^(1/10)-1)*100)</f>
        <v>n/a</v>
      </c>
      <c r="W8" s="760" t="str">
        <f t="shared" si="3"/>
        <v>n/a</v>
      </c>
      <c r="X8" s="761">
        <f t="shared" si="4"/>
        <v>0.6569271172300466</v>
      </c>
      <c r="Y8" s="925"/>
      <c r="Z8" s="702">
        <f t="shared" si="5"/>
        <v>24.455611390284755</v>
      </c>
      <c r="AA8" s="935">
        <f t="shared" si="6"/>
        <v>16.806532663316581</v>
      </c>
      <c r="AB8" s="639">
        <v>9</v>
      </c>
      <c r="AC8" s="916">
        <v>11.94</v>
      </c>
      <c r="AD8" s="916">
        <v>1.29</v>
      </c>
      <c r="AE8" s="916">
        <v>3.63</v>
      </c>
      <c r="AF8" s="916">
        <v>8.06</v>
      </c>
      <c r="AG8" s="916">
        <v>50.9</v>
      </c>
      <c r="AH8" s="916">
        <v>32.6</v>
      </c>
      <c r="AI8" s="916">
        <v>12.49</v>
      </c>
      <c r="AJ8" s="916">
        <v>16.5</v>
      </c>
      <c r="AK8" s="916">
        <v>13</v>
      </c>
      <c r="AL8" s="928">
        <v>950750</v>
      </c>
      <c r="AM8" s="922">
        <v>6.9999999999999993E-2</v>
      </c>
      <c r="AN8" s="916">
        <v>0.97</v>
      </c>
      <c r="AO8" s="802">
        <f t="shared" si="7"/>
        <v>-4.512109898876794</v>
      </c>
      <c r="AP8" s="803">
        <f t="shared" si="8"/>
        <v>12.294422764439787</v>
      </c>
      <c r="AQ8" s="936">
        <f t="shared" si="9"/>
        <v>145.36653150956894</v>
      </c>
      <c r="AR8" s="702">
        <f>INDEX(Historical!$C$7:$C$1437,MATCH(B8,Historical!$B$7:$B$1446,0))*IF(AH8="n/a",1.03,IF(AH8&lt;0,1.01,IF(AH8&gt;10,1.1,(1+AH8/100))))</f>
        <v>3.1019999999999999</v>
      </c>
      <c r="AS8" s="935">
        <f t="shared" si="10"/>
        <v>3.4122000000000003</v>
      </c>
      <c r="AT8" s="935">
        <f t="shared" si="11"/>
        <v>3.7534200000000006</v>
      </c>
      <c r="AU8" s="935">
        <f t="shared" si="11"/>
        <v>4.1287620000000009</v>
      </c>
      <c r="AV8" s="935">
        <f t="shared" si="11"/>
        <v>4.5416382000000013</v>
      </c>
      <c r="AW8" s="702">
        <f t="shared" si="12"/>
        <v>18.938020200000004</v>
      </c>
      <c r="AX8" s="810">
        <f t="shared" si="13"/>
        <v>9.4373948273284523</v>
      </c>
      <c r="AY8" s="991">
        <v>1.1399999999999999</v>
      </c>
      <c r="AZ8" s="922">
        <v>41.32</v>
      </c>
      <c r="BA8" s="922">
        <v>-14.05</v>
      </c>
      <c r="BB8" s="922">
        <v>6.59</v>
      </c>
      <c r="BC8" s="922">
        <v>4.55</v>
      </c>
      <c r="BE8" s="664">
        <v>2012</v>
      </c>
      <c r="BF8" s="946" t="e">
        <f>#VALUE!</f>
        <v>#VALUE!</v>
      </c>
      <c r="BG8" s="931">
        <v>16.3</v>
      </c>
    </row>
    <row r="9" spans="1:59" ht="11.25" customHeight="1" x14ac:dyDescent="0.2">
      <c r="A9" s="537" t="s">
        <v>908</v>
      </c>
      <c r="B9" s="925" t="s">
        <v>909</v>
      </c>
      <c r="C9" s="988" t="s">
        <v>4353</v>
      </c>
      <c r="D9" s="988" t="s">
        <v>4354</v>
      </c>
      <c r="E9" s="792">
        <v>8</v>
      </c>
      <c r="F9" s="526">
        <v>551</v>
      </c>
      <c r="G9" s="526" t="s">
        <v>106</v>
      </c>
      <c r="H9" s="526" t="s">
        <v>106</v>
      </c>
      <c r="I9" s="924">
        <v>46.19</v>
      </c>
      <c r="J9" s="702">
        <f t="shared" si="0"/>
        <v>2.4247672656419144</v>
      </c>
      <c r="K9" s="927">
        <v>0.28000000000000003</v>
      </c>
      <c r="L9" s="639">
        <v>4</v>
      </c>
      <c r="M9" s="693">
        <f t="shared" si="1"/>
        <v>1.1200000000000001</v>
      </c>
      <c r="N9" s="921" t="s">
        <v>714</v>
      </c>
      <c r="O9" s="795">
        <v>0.27</v>
      </c>
      <c r="P9" s="915">
        <v>43446</v>
      </c>
      <c r="Q9" s="915">
        <v>43461</v>
      </c>
      <c r="R9" s="693">
        <f t="shared" si="2"/>
        <v>3.7037037037037068</v>
      </c>
      <c r="S9" s="759">
        <f>IF(INDEX(Historical!$D$7:$D$1437,MATCH(B9,Historical!$B$7:$B$1446,0))=0,"n/a",(INDEX(Historical!$C$7:$C$1437,MATCH(B9,Historical!$B$7:$B$1446,0))/INDEX(Historical!$D$7:$D$1437,MATCH(B9,Historical!$B$7:$B$1446,0))-1)*100)</f>
        <v>3.8095238095238182</v>
      </c>
      <c r="T9" s="759">
        <f>IF(INDEX(Historical!$F$7:$F$1430,MATCH(B9,Historical!$B$7:$B$1446,0))=0,"n/a",((INDEX(Historical!$C$7:$C$1437,MATCH(B9,Historical!$B$7:$B$1446,0))/INDEX(Historical!$F$7:$F$1430,MATCH(B9,Historical!$B$7:$B$1446,0)))^(1/3)-1)*100)</f>
        <v>4.7809728620415548</v>
      </c>
      <c r="U9" s="759">
        <f>IF(INDEX(Historical!$H$7:$H$1430,MATCH(B9,Historical!$B$7:$B$1446,0))=0,"n/a",((INDEX(Historical!$C$7:$C$1437,MATCH(B9,Historical!$B$7:$B$1446,0))/INDEX(Historical!$H$7:$H$1430,MATCH(B9,Historical!$B$7:$B$1446,0)))^(1/5)-1)*100)</f>
        <v>5.0997092152874623</v>
      </c>
      <c r="V9" s="759" t="str">
        <f>IF(INDEX(Historical!$O$7:$O$1430,MATCH(B9,Historical!$B$7:$B$1446,0))=0,"n/a",((INDEX(Historical!$C$7:$C$1437,MATCH(B9,Historical!$B$7:$B$1446,0))/INDEX(Historical!$O$7:$O$1430,MATCH(B9,Historical!$B$7:$B$1446,0)))^(1/10)-1)*100)</f>
        <v>n/a</v>
      </c>
      <c r="W9" s="760" t="str">
        <f t="shared" si="3"/>
        <v>n/a</v>
      </c>
      <c r="X9" s="761">
        <f t="shared" si="4"/>
        <v>0.53121970992577738</v>
      </c>
      <c r="Y9" s="711"/>
      <c r="Z9" s="702">
        <f t="shared" si="5"/>
        <v>266.66666666666669</v>
      </c>
      <c r="AA9" s="935">
        <f t="shared" si="6"/>
        <v>109.97619047619048</v>
      </c>
      <c r="AB9" s="639">
        <v>12</v>
      </c>
      <c r="AC9" s="916">
        <v>0.42</v>
      </c>
      <c r="AD9" s="916">
        <v>36.75</v>
      </c>
      <c r="AE9" s="916">
        <v>6.64</v>
      </c>
      <c r="AF9" s="916">
        <v>2.7</v>
      </c>
      <c r="AG9" s="916">
        <v>2.4</v>
      </c>
      <c r="AH9" s="916">
        <v>-32.6</v>
      </c>
      <c r="AI9" s="916">
        <v>23.7</v>
      </c>
      <c r="AJ9" s="916">
        <v>9.6</v>
      </c>
      <c r="AK9" s="916">
        <v>3</v>
      </c>
      <c r="AL9" s="928">
        <v>2200</v>
      </c>
      <c r="AM9" s="922">
        <v>0.70000000000000007</v>
      </c>
      <c r="AN9" s="916">
        <v>1.61</v>
      </c>
      <c r="AO9" s="802">
        <f t="shared" si="7"/>
        <v>-102.4517139952611</v>
      </c>
      <c r="AP9" s="803">
        <f t="shared" si="8"/>
        <v>7.5244764809293763</v>
      </c>
      <c r="AQ9" s="936">
        <f t="shared" si="9"/>
        <v>263.27872022928705</v>
      </c>
      <c r="AR9" s="702">
        <f>INDEX(Historical!$C$7:$C$1437,MATCH(B9,Historical!$B$7:$B$1446,0))*IF(AH9="n/a",1.03,IF(AH9&lt;0,1.01,IF(AH9&gt;10,1.1,(1+AH9/100))))</f>
        <v>1.1009</v>
      </c>
      <c r="AS9" s="935">
        <f t="shared" si="10"/>
        <v>1.21099</v>
      </c>
      <c r="AT9" s="935">
        <f t="shared" si="11"/>
        <v>1.2473197</v>
      </c>
      <c r="AU9" s="935">
        <f t="shared" si="11"/>
        <v>1.2847392910000002</v>
      </c>
      <c r="AV9" s="935">
        <f t="shared" si="11"/>
        <v>1.3232814697300002</v>
      </c>
      <c r="AW9" s="702">
        <f t="shared" si="12"/>
        <v>6.1672304607300008</v>
      </c>
      <c r="AX9" s="810">
        <f t="shared" si="13"/>
        <v>13.351873697185541</v>
      </c>
      <c r="AY9" s="991">
        <v>0.4</v>
      </c>
      <c r="AZ9" s="922">
        <v>41.949999999999996</v>
      </c>
      <c r="BA9" s="922">
        <v>-1.43</v>
      </c>
      <c r="BB9" s="922">
        <v>2.2599999999999998</v>
      </c>
      <c r="BC9" s="922">
        <v>13.3</v>
      </c>
      <c r="BE9" s="664">
        <v>2012</v>
      </c>
      <c r="BF9" s="946" t="e">
        <f>#VALUE!</f>
        <v>#VALUE!</v>
      </c>
      <c r="BG9" s="931">
        <v>0.89999999999999991</v>
      </c>
    </row>
    <row r="10" spans="1:59" ht="11.25" customHeight="1" x14ac:dyDescent="0.2">
      <c r="A10" s="572" t="s">
        <v>877</v>
      </c>
      <c r="B10" s="925" t="s">
        <v>878</v>
      </c>
      <c r="C10" s="988" t="s">
        <v>154</v>
      </c>
      <c r="D10" s="988" t="s">
        <v>924</v>
      </c>
      <c r="E10" s="792">
        <v>7</v>
      </c>
      <c r="F10" s="526">
        <v>651</v>
      </c>
      <c r="G10" s="526" t="s">
        <v>37</v>
      </c>
      <c r="H10" s="526" t="s">
        <v>37</v>
      </c>
      <c r="I10" s="924">
        <v>79.39</v>
      </c>
      <c r="J10" s="702">
        <f t="shared" si="0"/>
        <v>5.3911071923416047</v>
      </c>
      <c r="K10" s="927">
        <v>1.07</v>
      </c>
      <c r="L10" s="639">
        <v>4</v>
      </c>
      <c r="M10" s="693">
        <f t="shared" si="1"/>
        <v>4.28</v>
      </c>
      <c r="N10" s="921" t="s">
        <v>107</v>
      </c>
      <c r="O10" s="795">
        <v>0.96</v>
      </c>
      <c r="P10" s="915">
        <v>43479</v>
      </c>
      <c r="Q10" s="915">
        <v>43511</v>
      </c>
      <c r="R10" s="693">
        <f t="shared" si="2"/>
        <v>11.458333333333345</v>
      </c>
      <c r="S10" s="759">
        <f>IF(INDEX(Historical!$D$7:$D$1437,MATCH(B10,Historical!$B$7:$B$1446,0))=0,"n/a",(INDEX(Historical!$C$7:$C$1437,MATCH(B10,Historical!$B$7:$B$1446,0))/INDEX(Historical!$D$7:$D$1437,MATCH(B10,Historical!$B$7:$B$1446,0))-1)*100)</f>
        <v>40.234375</v>
      </c>
      <c r="T10" s="759">
        <f>IF(INDEX(Historical!$F$7:$F$1430,MATCH(B10,Historical!$B$7:$B$1446,0))=0,"n/a",((INDEX(Historical!$C$7:$C$1437,MATCH(B10,Historical!$B$7:$B$1446,0))/INDEX(Historical!$F$7:$F$1430,MATCH(B10,Historical!$B$7:$B$1446,0)))^(1/3)-1)*100)</f>
        <v>21.128877613215558</v>
      </c>
      <c r="U10" s="759">
        <f>IF(INDEX(Historical!$H$7:$H$1430,MATCH(B10,Historical!$B$7:$B$1446,0))=0,"n/a",((INDEX(Historical!$C$7:$C$1437,MATCH(B10,Historical!$B$7:$B$1446,0))/INDEX(Historical!$H$7:$H$1430,MATCH(B10,Historical!$B$7:$B$1446,0)))^(1/5)-1)*100)</f>
        <v>17.542491810291683</v>
      </c>
      <c r="V10" s="759" t="str">
        <f>IF(INDEX(Historical!$O$7:$O$1430,MATCH(B10,Historical!$B$7:$B$1446,0))=0,"n/a",((INDEX(Historical!$C$7:$C$1437,MATCH(B10,Historical!$B$7:$B$1446,0))/INDEX(Historical!$O$7:$O$1430,MATCH(B10,Historical!$B$7:$B$1446,0)))^(1/10)-1)*100)</f>
        <v>n/a</v>
      </c>
      <c r="W10" s="760" t="str">
        <f t="shared" si="3"/>
        <v>n/a</v>
      </c>
      <c r="X10" s="761">
        <f t="shared" si="4"/>
        <v>2.3082226066173268</v>
      </c>
      <c r="Y10" s="926"/>
      <c r="Z10" s="702">
        <f t="shared" si="5"/>
        <v>120.90395480225989</v>
      </c>
      <c r="AA10" s="935">
        <f t="shared" si="6"/>
        <v>22.426553672316384</v>
      </c>
      <c r="AB10" s="639">
        <v>12</v>
      </c>
      <c r="AC10" s="916">
        <v>3.54</v>
      </c>
      <c r="AD10" s="916">
        <v>2.93</v>
      </c>
      <c r="AE10" s="916">
        <v>3.6</v>
      </c>
      <c r="AF10" s="916" t="s">
        <v>137</v>
      </c>
      <c r="AG10" s="918">
        <v>-269.20000000000005</v>
      </c>
      <c r="AH10" s="916">
        <v>4.8</v>
      </c>
      <c r="AI10" s="916">
        <v>7.89</v>
      </c>
      <c r="AJ10" s="916">
        <v>7.6</v>
      </c>
      <c r="AK10" s="916">
        <v>7.64</v>
      </c>
      <c r="AL10" s="928">
        <v>117580</v>
      </c>
      <c r="AM10" s="922">
        <v>0.1</v>
      </c>
      <c r="AN10" s="916" t="s">
        <v>137</v>
      </c>
      <c r="AO10" s="802">
        <f t="shared" si="7"/>
        <v>0.50704533031690247</v>
      </c>
      <c r="AP10" s="803">
        <f t="shared" si="8"/>
        <v>22.933599002633287</v>
      </c>
      <c r="AQ10" s="936" t="str">
        <f t="shared" si="9"/>
        <v>n/a</v>
      </c>
      <c r="AR10" s="702">
        <f>INDEX(Historical!$C$7:$C$1437,MATCH(B10,Historical!$B$7:$B$1446,0))*IF(AH10="n/a",1.03,IF(AH10&lt;0,1.01,IF(AH10&gt;10,1.1,(1+AH10/100))))</f>
        <v>3.7623199999999999</v>
      </c>
      <c r="AS10" s="935">
        <f t="shared" si="10"/>
        <v>4.0591670479999999</v>
      </c>
      <c r="AT10" s="935">
        <f t="shared" si="11"/>
        <v>4.3692874104671997</v>
      </c>
      <c r="AU10" s="935">
        <f t="shared" si="11"/>
        <v>4.7031009686268943</v>
      </c>
      <c r="AV10" s="935">
        <f t="shared" si="11"/>
        <v>5.0624178826299895</v>
      </c>
      <c r="AW10" s="702">
        <f t="shared" si="12"/>
        <v>21.956293309724085</v>
      </c>
      <c r="AX10" s="810">
        <f t="shared" si="13"/>
        <v>27.656245509162471</v>
      </c>
      <c r="AY10" s="991">
        <v>1.1299999999999999</v>
      </c>
      <c r="AZ10" s="922">
        <v>4.78</v>
      </c>
      <c r="BA10" s="922">
        <v>-25.979999999999997</v>
      </c>
      <c r="BB10" s="922">
        <v>-1</v>
      </c>
      <c r="BC10" s="922">
        <v>-9.02</v>
      </c>
      <c r="BE10" s="664">
        <v>2013</v>
      </c>
      <c r="BF10" s="946" t="e">
        <f>#VALUE!</f>
        <v>#VALUE!</v>
      </c>
      <c r="BG10" s="931">
        <v>11.700000000000001</v>
      </c>
    </row>
    <row r="11" spans="1:59" ht="11.25" customHeight="1" x14ac:dyDescent="0.2">
      <c r="A11" s="609" t="s">
        <v>948</v>
      </c>
      <c r="B11" s="925" t="s">
        <v>949</v>
      </c>
      <c r="C11" s="988" t="s">
        <v>108</v>
      </c>
      <c r="D11" s="988" t="s">
        <v>4357</v>
      </c>
      <c r="E11" s="792">
        <v>7</v>
      </c>
      <c r="F11" s="526">
        <v>633</v>
      </c>
      <c r="G11" s="526" t="s">
        <v>106</v>
      </c>
      <c r="H11" s="526" t="s">
        <v>106</v>
      </c>
      <c r="I11" s="924">
        <v>13.66</v>
      </c>
      <c r="J11" s="702">
        <f t="shared" si="0"/>
        <v>7.9062957540263543</v>
      </c>
      <c r="K11" s="927">
        <v>0.27</v>
      </c>
      <c r="L11" s="639">
        <v>4</v>
      </c>
      <c r="M11" s="693">
        <f t="shared" si="1"/>
        <v>1.08</v>
      </c>
      <c r="N11" s="921" t="s">
        <v>714</v>
      </c>
      <c r="O11" s="795">
        <v>0.25</v>
      </c>
      <c r="P11" s="915">
        <v>43418</v>
      </c>
      <c r="Q11" s="915">
        <v>43434</v>
      </c>
      <c r="R11" s="693">
        <f t="shared" si="2"/>
        <v>8.0000000000000071</v>
      </c>
      <c r="S11" s="759">
        <f>IF(INDEX(Historical!$D$7:$D$1437,MATCH(B11,Historical!$B$7:$B$1446,0))=0,"n/a",(INDEX(Historical!$C$7:$C$1437,MATCH(B11,Historical!$B$7:$B$1446,0))/INDEX(Historical!$D$7:$D$1437,MATCH(B11,Historical!$B$7:$B$1446,0))-1)*100)</f>
        <v>36.111111111111114</v>
      </c>
      <c r="T11" s="759">
        <f>IF(INDEX(Historical!$F$7:$F$1430,MATCH(B11,Historical!$B$7:$B$1446,0))=0,"n/a",((INDEX(Historical!$C$7:$C$1437,MATCH(B11,Historical!$B$7:$B$1446,0))/INDEX(Historical!$F$7:$F$1430,MATCH(B11,Historical!$B$7:$B$1446,0)))^(1/3)-1)*100)</f>
        <v>19.105740639430579</v>
      </c>
      <c r="U11" s="759">
        <f>IF(INDEX(Historical!$H$7:$H$1430,MATCH(B11,Historical!$B$7:$B$1446,0))=0,"n/a",((INDEX(Historical!$C$7:$C$1437,MATCH(B11,Historical!$B$7:$B$1446,0))/INDEX(Historical!$H$7:$H$1430,MATCH(B11,Historical!$B$7:$B$1446,0)))^(1/5)-1)*100)</f>
        <v>14.406635585872296</v>
      </c>
      <c r="V11" s="759">
        <f>IF(INDEX(Historical!$O$7:$O$1430,MATCH(B11,Historical!$B$7:$B$1446,0))=0,"n/a",((INDEX(Historical!$C$7:$C$1437,MATCH(B11,Historical!$B$7:$B$1446,0))/INDEX(Historical!$O$7:$O$1430,MATCH(B11,Historical!$B$7:$B$1446,0)))^(1/10)-1)*100)</f>
        <v>-7.3382115710856288</v>
      </c>
      <c r="W11" s="760" t="str">
        <f t="shared" si="3"/>
        <v>n/a</v>
      </c>
      <c r="X11" s="761">
        <f t="shared" si="4"/>
        <v>0.46473018018942891</v>
      </c>
      <c r="Y11" s="926"/>
      <c r="Z11" s="702">
        <f t="shared" si="5"/>
        <v>72.972972972972983</v>
      </c>
      <c r="AA11" s="935">
        <f t="shared" si="6"/>
        <v>9.2297297297297298</v>
      </c>
      <c r="AB11" s="639">
        <v>12</v>
      </c>
      <c r="AC11" s="916">
        <v>1.48</v>
      </c>
      <c r="AD11" s="916">
        <v>1.1599999999999999</v>
      </c>
      <c r="AE11" s="916">
        <v>2.4300000000000002</v>
      </c>
      <c r="AF11" s="916">
        <v>1.34</v>
      </c>
      <c r="AG11" s="916">
        <v>15.4</v>
      </c>
      <c r="AH11" s="916">
        <v>42.3</v>
      </c>
      <c r="AI11" s="916">
        <v>4.09</v>
      </c>
      <c r="AJ11" s="916">
        <v>31</v>
      </c>
      <c r="AK11" s="916">
        <v>8</v>
      </c>
      <c r="AL11" s="928">
        <v>1180</v>
      </c>
      <c r="AM11" s="922">
        <v>4.5</v>
      </c>
      <c r="AN11" s="916">
        <v>4.21</v>
      </c>
      <c r="AO11" s="802">
        <f t="shared" si="7"/>
        <v>13.083201610168921</v>
      </c>
      <c r="AP11" s="803">
        <f t="shared" si="8"/>
        <v>22.31293133989865</v>
      </c>
      <c r="AQ11" s="936">
        <f t="shared" si="9"/>
        <v>-25.859479251782847</v>
      </c>
      <c r="AR11" s="702">
        <f>INDEX(Historical!$C$7:$C$1437,MATCH(B11,Historical!$B$7:$B$1446,0))*IF(AH11="n/a",1.03,IF(AH11&lt;0,1.01,IF(AH11&gt;10,1.1,(1+AH11/100))))</f>
        <v>1.0780000000000001</v>
      </c>
      <c r="AS11" s="935">
        <f t="shared" si="10"/>
        <v>1.1220901999999999</v>
      </c>
      <c r="AT11" s="935">
        <f t="shared" si="11"/>
        <v>1.211857416</v>
      </c>
      <c r="AU11" s="935">
        <f t="shared" si="11"/>
        <v>1.30880600928</v>
      </c>
      <c r="AV11" s="935">
        <f t="shared" si="11"/>
        <v>1.4135104900224</v>
      </c>
      <c r="AW11" s="702">
        <f t="shared" si="12"/>
        <v>6.1342641153024005</v>
      </c>
      <c r="AX11" s="810">
        <f t="shared" si="13"/>
        <v>44.906765119344072</v>
      </c>
      <c r="AY11" s="991">
        <v>0.56000000000000005</v>
      </c>
      <c r="AZ11" s="922">
        <v>57.830000000000005</v>
      </c>
      <c r="BA11" s="922">
        <v>-2.0099999999999998</v>
      </c>
      <c r="BB11" s="922">
        <v>3.91</v>
      </c>
      <c r="BC11" s="922">
        <v>14.27</v>
      </c>
      <c r="BE11" s="664">
        <v>2012</v>
      </c>
      <c r="BF11" s="946" t="e">
        <f>#VALUE!</f>
        <v>#VALUE!</v>
      </c>
      <c r="BG11" s="931">
        <v>2.5</v>
      </c>
    </row>
    <row r="12" spans="1:59" s="838" customFormat="1" ht="11.25" customHeight="1" x14ac:dyDescent="0.2">
      <c r="A12" s="697" t="s">
        <v>1872</v>
      </c>
      <c r="B12" s="846" t="s">
        <v>1873</v>
      </c>
      <c r="C12" s="988" t="s">
        <v>154</v>
      </c>
      <c r="D12" s="988" t="s">
        <v>4358</v>
      </c>
      <c r="E12" s="818">
        <v>6</v>
      </c>
      <c r="F12" s="526">
        <v>763</v>
      </c>
      <c r="G12" s="1171" t="s">
        <v>37</v>
      </c>
      <c r="H12" s="1171" t="s">
        <v>37</v>
      </c>
      <c r="I12" s="819">
        <v>79.56</v>
      </c>
      <c r="J12" s="820">
        <f t="shared" si="0"/>
        <v>1.6088486676721969</v>
      </c>
      <c r="K12" s="821">
        <v>0.32</v>
      </c>
      <c r="L12" s="822">
        <v>4</v>
      </c>
      <c r="M12" s="823">
        <f t="shared" si="1"/>
        <v>1.28</v>
      </c>
      <c r="N12" s="824" t="s">
        <v>107</v>
      </c>
      <c r="O12" s="825">
        <v>0.28000000000000003</v>
      </c>
      <c r="P12" s="826">
        <v>43479</v>
      </c>
      <c r="Q12" s="826">
        <v>43511</v>
      </c>
      <c r="R12" s="823">
        <f t="shared" si="2"/>
        <v>14.285714285714276</v>
      </c>
      <c r="S12" s="759">
        <f>IF(INDEX(Historical!$D$7:$D$1437,MATCH(B12,Historical!$B$7:$B$1446,0))=0,"n/a",(INDEX(Historical!$C$7:$C$1437,MATCH(B12,Historical!$B$7:$B$1446,0))/INDEX(Historical!$D$7:$D$1437,MATCH(B12,Historical!$B$7:$B$1446,0))-1)*100)</f>
        <v>5.6603773584905648</v>
      </c>
      <c r="T12" s="759">
        <f>IF(INDEX(Historical!$F$7:$F$1430,MATCH(B12,Historical!$B$7:$B$1446,0))=0,"n/a",((INDEX(Historical!$C$7:$C$1437,MATCH(B12,Historical!$B$7:$B$1446,0))/INDEX(Historical!$F$7:$F$1430,MATCH(B12,Historical!$B$7:$B$1446,0)))^(1/3)-1)*100)</f>
        <v>5.2726599609396629</v>
      </c>
      <c r="U12" s="759">
        <f>IF(INDEX(Historical!$H$7:$H$1430,MATCH(B12,Historical!$B$7:$B$1446,0))=0,"n/a",((INDEX(Historical!$C$7:$C$1437,MATCH(B12,Historical!$B$7:$B$1446,0))/INDEX(Historical!$H$7:$H$1430,MATCH(B12,Historical!$B$7:$B$1446,0)))^(1/5)-1)*100)</f>
        <v>14.869835499703509</v>
      </c>
      <c r="V12" s="759">
        <f>IF(INDEX(Historical!$O$7:$O$1430,MATCH(B12,Historical!$B$7:$B$1446,0))=0,"n/a",((INDEX(Historical!$C$7:$C$1437,MATCH(B12,Historical!$B$7:$B$1446,0))/INDEX(Historical!$O$7:$O$1430,MATCH(B12,Historical!$B$7:$B$1446,0)))^(1/10)-1)*100)</f>
        <v>5.2076783072681376</v>
      </c>
      <c r="W12" s="827">
        <f t="shared" si="3"/>
        <v>2.8553675212522833</v>
      </c>
      <c r="X12" s="828">
        <f t="shared" si="4"/>
        <v>7.4349177498517545</v>
      </c>
      <c r="Y12" s="829"/>
      <c r="Z12" s="820">
        <f t="shared" si="5"/>
        <v>85.90604026845638</v>
      </c>
      <c r="AA12" s="830">
        <f t="shared" si="6"/>
        <v>53.395973154362416</v>
      </c>
      <c r="AB12" s="822">
        <v>12</v>
      </c>
      <c r="AC12" s="831">
        <v>1.49</v>
      </c>
      <c r="AD12" s="831">
        <v>4.5999999999999996</v>
      </c>
      <c r="AE12" s="831">
        <v>4.5199999999999996</v>
      </c>
      <c r="AF12" s="831">
        <v>4.59</v>
      </c>
      <c r="AG12" s="831">
        <v>2.9000000000000004</v>
      </c>
      <c r="AH12" s="831">
        <v>34.300000000000004</v>
      </c>
      <c r="AI12" s="831">
        <v>12.08</v>
      </c>
      <c r="AJ12" s="831">
        <v>2</v>
      </c>
      <c r="AK12" s="831">
        <v>11.64</v>
      </c>
      <c r="AL12" s="832">
        <v>138940</v>
      </c>
      <c r="AM12" s="833">
        <v>0.3</v>
      </c>
      <c r="AN12" s="831">
        <v>0.64</v>
      </c>
      <c r="AO12" s="834">
        <f t="shared" si="7"/>
        <v>-36.917288986986705</v>
      </c>
      <c r="AP12" s="835">
        <f t="shared" si="8"/>
        <v>16.478684167375707</v>
      </c>
      <c r="AQ12" s="836">
        <f t="shared" si="9"/>
        <v>230.04209615577724</v>
      </c>
      <c r="AR12" s="702">
        <f>INDEX(Historical!$C$7:$C$1437,MATCH(B12,Historical!$B$7:$B$1446,0))*IF(AH12="n/a",1.03,IF(AH12&lt;0,1.01,IF(AH12&gt;10,1.1,(1+AH12/100))))</f>
        <v>1.2320000000000002</v>
      </c>
      <c r="AS12" s="830">
        <f t="shared" si="10"/>
        <v>1.3552000000000004</v>
      </c>
      <c r="AT12" s="830">
        <f t="shared" si="11"/>
        <v>1.4907200000000005</v>
      </c>
      <c r="AU12" s="830">
        <f t="shared" si="11"/>
        <v>1.6397920000000006</v>
      </c>
      <c r="AV12" s="830">
        <f t="shared" si="11"/>
        <v>1.8037712000000008</v>
      </c>
      <c r="AW12" s="820">
        <f t="shared" si="12"/>
        <v>7.5214832000000023</v>
      </c>
      <c r="AX12" s="837">
        <f t="shared" si="13"/>
        <v>9.4538501759678262</v>
      </c>
      <c r="AY12" s="992">
        <v>1.1000000000000001</v>
      </c>
      <c r="AZ12" s="833">
        <v>40.050000000000004</v>
      </c>
      <c r="BA12" s="833">
        <v>-1.46</v>
      </c>
      <c r="BB12" s="833">
        <v>2.27</v>
      </c>
      <c r="BC12" s="833">
        <v>11.89</v>
      </c>
      <c r="BD12" s="961"/>
      <c r="BE12" s="664">
        <v>2014</v>
      </c>
      <c r="BF12" s="946" t="e">
        <f>#VALUE!</f>
        <v>#VALUE!</v>
      </c>
      <c r="BG12" s="893">
        <v>1.3</v>
      </c>
    </row>
    <row r="13" spans="1:59" ht="11.25" customHeight="1" x14ac:dyDescent="0.2">
      <c r="A13" s="609" t="s">
        <v>910</v>
      </c>
      <c r="B13" s="925" t="s">
        <v>911</v>
      </c>
      <c r="C13" s="988" t="s">
        <v>4353</v>
      </c>
      <c r="D13" s="988" t="s">
        <v>4354</v>
      </c>
      <c r="E13" s="792">
        <v>6</v>
      </c>
      <c r="F13" s="526">
        <v>721</v>
      </c>
      <c r="G13" s="526" t="s">
        <v>106</v>
      </c>
      <c r="H13" s="526" t="s">
        <v>106</v>
      </c>
      <c r="I13" s="924">
        <v>47.2</v>
      </c>
      <c r="J13" s="702">
        <f t="shared" si="0"/>
        <v>3.8983050847457621</v>
      </c>
      <c r="K13" s="927">
        <v>0.46</v>
      </c>
      <c r="L13" s="639">
        <v>4</v>
      </c>
      <c r="M13" s="693">
        <f t="shared" si="1"/>
        <v>1.84</v>
      </c>
      <c r="N13" s="921" t="s">
        <v>528</v>
      </c>
      <c r="O13" s="795">
        <v>0.44</v>
      </c>
      <c r="P13" s="658">
        <v>43231</v>
      </c>
      <c r="Q13" s="658">
        <v>43245</v>
      </c>
      <c r="R13" s="693">
        <f t="shared" si="2"/>
        <v>4.5454545454545494</v>
      </c>
      <c r="S13" s="759">
        <f>IF(INDEX(Historical!$D$7:$D$1437,MATCH(B13,Historical!$B$7:$B$1446,0))=0,"n/a",(INDEX(Historical!$C$7:$C$1437,MATCH(B13,Historical!$B$7:$B$1446,0))/INDEX(Historical!$D$7:$D$1437,MATCH(B13,Historical!$B$7:$B$1446,0))-1)*100)</f>
        <v>4.5977011494252817</v>
      </c>
      <c r="T13" s="759">
        <f>IF(INDEX(Historical!$F$7:$F$1430,MATCH(B13,Historical!$B$7:$B$1446,0))=0,"n/a",((INDEX(Historical!$C$7:$C$1437,MATCH(B13,Historical!$B$7:$B$1446,0))/INDEX(Historical!$F$7:$F$1430,MATCH(B13,Historical!$B$7:$B$1446,0)))^(1/3)-1)*100)</f>
        <v>4.8265840170789165</v>
      </c>
      <c r="U13" s="759">
        <f>IF(INDEX(Historical!$H$7:$H$1430,MATCH(B13,Historical!$B$7:$B$1446,0))=0,"n/a",((INDEX(Historical!$C$7:$C$1437,MATCH(B13,Historical!$B$7:$B$1446,0))/INDEX(Historical!$H$7:$H$1430,MATCH(B13,Historical!$B$7:$B$1446,0)))^(1/5)-1)*100)</f>
        <v>5.1258847976175081</v>
      </c>
      <c r="V13" s="759">
        <f>IF(INDEX(Historical!$O$7:$O$1430,MATCH(B13,Historical!$B$7:$B$1446,0))=0,"n/a",((INDEX(Historical!$C$7:$C$1437,MATCH(B13,Historical!$B$7:$B$1446,0))/INDEX(Historical!$O$7:$O$1430,MATCH(B13,Historical!$B$7:$B$1446,0)))^(1/10)-1)*100)</f>
        <v>3.0323871189001705</v>
      </c>
      <c r="W13" s="760">
        <f t="shared" si="3"/>
        <v>1.6903794260531739</v>
      </c>
      <c r="X13" s="761">
        <f t="shared" si="4"/>
        <v>0.35108799983681566</v>
      </c>
      <c r="Y13" s="713"/>
      <c r="Z13" s="702">
        <f t="shared" si="5"/>
        <v>216.47058823529414</v>
      </c>
      <c r="AA13" s="935">
        <f t="shared" si="6"/>
        <v>55.529411764705884</v>
      </c>
      <c r="AB13" s="639">
        <v>12</v>
      </c>
      <c r="AC13" s="916">
        <v>0.85</v>
      </c>
      <c r="AD13" s="916">
        <v>3.17</v>
      </c>
      <c r="AE13" s="916">
        <v>7.47</v>
      </c>
      <c r="AF13" s="916">
        <v>1.86</v>
      </c>
      <c r="AG13" s="916">
        <v>3</v>
      </c>
      <c r="AH13" s="916">
        <v>48.8</v>
      </c>
      <c r="AI13" s="916">
        <v>7.7700000000000005</v>
      </c>
      <c r="AJ13" s="916">
        <v>14.6</v>
      </c>
      <c r="AK13" s="916">
        <v>17.62</v>
      </c>
      <c r="AL13" s="928">
        <v>6440</v>
      </c>
      <c r="AM13" s="922">
        <v>0.6</v>
      </c>
      <c r="AN13" s="916">
        <v>0.87</v>
      </c>
      <c r="AO13" s="802">
        <f t="shared" si="7"/>
        <v>-46.50522188234261</v>
      </c>
      <c r="AP13" s="803">
        <f t="shared" si="8"/>
        <v>9.0241898823632702</v>
      </c>
      <c r="AQ13" s="936">
        <f t="shared" si="9"/>
        <v>114.25291999291444</v>
      </c>
      <c r="AR13" s="702">
        <f>INDEX(Historical!$C$7:$C$1437,MATCH(B13,Historical!$B$7:$B$1446,0))*IF(AH13="n/a",1.03,IF(AH13&lt;0,1.01,IF(AH13&gt;10,1.1,(1+AH13/100))))</f>
        <v>2.0020000000000002</v>
      </c>
      <c r="AS13" s="935">
        <f t="shared" si="10"/>
        <v>2.1575554000000006</v>
      </c>
      <c r="AT13" s="935">
        <f t="shared" si="11"/>
        <v>2.373310940000001</v>
      </c>
      <c r="AU13" s="935">
        <f t="shared" si="11"/>
        <v>2.6106420340000014</v>
      </c>
      <c r="AV13" s="935">
        <f t="shared" si="11"/>
        <v>2.871706237400002</v>
      </c>
      <c r="AW13" s="702">
        <f t="shared" si="12"/>
        <v>12.015214611400005</v>
      </c>
      <c r="AX13" s="810">
        <f t="shared" si="13"/>
        <v>25.455963159745771</v>
      </c>
      <c r="AY13" s="991">
        <v>0.42</v>
      </c>
      <c r="AZ13" s="922">
        <v>28.82</v>
      </c>
      <c r="BA13" s="922">
        <v>-2.6599999999999997</v>
      </c>
      <c r="BB13" s="922">
        <v>1.22</v>
      </c>
      <c r="BC13" s="922">
        <v>9.2100000000000009</v>
      </c>
      <c r="BE13" s="664">
        <v>2013</v>
      </c>
      <c r="BF13" s="946" t="e">
        <f>#VALUE!</f>
        <v>#VALUE!</v>
      </c>
      <c r="BG13" s="931">
        <v>1.5</v>
      </c>
    </row>
    <row r="14" spans="1:59" ht="11.25" customHeight="1" x14ac:dyDescent="0.2">
      <c r="A14" s="537" t="s">
        <v>889</v>
      </c>
      <c r="B14" s="925" t="s">
        <v>890</v>
      </c>
      <c r="C14" s="988" t="s">
        <v>4353</v>
      </c>
      <c r="D14" s="988" t="s">
        <v>4354</v>
      </c>
      <c r="E14" s="792">
        <v>7</v>
      </c>
      <c r="F14" s="526">
        <v>702</v>
      </c>
      <c r="G14" s="526" t="s">
        <v>37</v>
      </c>
      <c r="H14" s="526" t="s">
        <v>37</v>
      </c>
      <c r="I14" s="924">
        <v>65.47</v>
      </c>
      <c r="J14" s="702">
        <f t="shared" si="0"/>
        <v>3.4825110737742477</v>
      </c>
      <c r="K14" s="927">
        <v>0.56999999999999995</v>
      </c>
      <c r="L14" s="639">
        <v>4</v>
      </c>
      <c r="M14" s="693">
        <f t="shared" si="1"/>
        <v>2.2799999999999998</v>
      </c>
      <c r="N14" s="921" t="s">
        <v>190</v>
      </c>
      <c r="O14" s="795">
        <v>0.55500000000000005</v>
      </c>
      <c r="P14" s="915">
        <v>43643</v>
      </c>
      <c r="Q14" s="915">
        <v>43658</v>
      </c>
      <c r="R14" s="693">
        <f t="shared" si="2"/>
        <v>2.7027027027026849</v>
      </c>
      <c r="S14" s="759">
        <f>IF(INDEX(Historical!$D$7:$D$1437,MATCH(B14,Historical!$B$7:$B$1446,0))=0,"n/a",(INDEX(Historical!$C$7:$C$1437,MATCH(B14,Historical!$B$7:$B$1446,0))/INDEX(Historical!$D$7:$D$1437,MATCH(B14,Historical!$B$7:$B$1446,0))-1)*100)</f>
        <v>4.9504950495049549</v>
      </c>
      <c r="T14" s="759">
        <f>IF(INDEX(Historical!$F$7:$F$1430,MATCH(B14,Historical!$B$7:$B$1446,0))=0,"n/a",((INDEX(Historical!$C$7:$C$1437,MATCH(B14,Historical!$B$7:$B$1446,0))/INDEX(Historical!$F$7:$F$1430,MATCH(B14,Historical!$B$7:$B$1446,0)))^(1/3)-1)*100)</f>
        <v>5.0255401319593052</v>
      </c>
      <c r="U14" s="759">
        <f>IF(INDEX(Historical!$H$7:$H$1430,MATCH(B14,Historical!$B$7:$B$1446,0))=0,"n/a",((INDEX(Historical!$C$7:$C$1437,MATCH(B14,Historical!$B$7:$B$1446,0))/INDEX(Historical!$H$7:$H$1430,MATCH(B14,Historical!$B$7:$B$1446,0)))^(1/5)-1)*100)</f>
        <v>5.3973402280791616</v>
      </c>
      <c r="V14" s="759">
        <f>IF(INDEX(Historical!$O$7:$O$1430,MATCH(B14,Historical!$B$7:$B$1446,0))=0,"n/a",((INDEX(Historical!$C$7:$C$1437,MATCH(B14,Historical!$B$7:$B$1446,0))/INDEX(Historical!$O$7:$O$1430,MATCH(B14,Historical!$B$7:$B$1446,0)))^(1/10)-1)*100)</f>
        <v>0.58439001618264541</v>
      </c>
      <c r="W14" s="760">
        <f t="shared" si="3"/>
        <v>9.2358529040856769</v>
      </c>
      <c r="X14" s="761">
        <f t="shared" si="4"/>
        <v>1.0794680456158323</v>
      </c>
      <c r="Y14" s="713"/>
      <c r="Z14" s="702">
        <f t="shared" si="5"/>
        <v>132.55813953488371</v>
      </c>
      <c r="AA14" s="935">
        <f t="shared" si="6"/>
        <v>38.063953488372093</v>
      </c>
      <c r="AB14" s="639">
        <v>12</v>
      </c>
      <c r="AC14" s="916">
        <v>1.72</v>
      </c>
      <c r="AD14" s="916" t="s">
        <v>137</v>
      </c>
      <c r="AE14" s="916">
        <v>15.76</v>
      </c>
      <c r="AF14" s="916">
        <v>1.91</v>
      </c>
      <c r="AG14" s="916" t="s">
        <v>137</v>
      </c>
      <c r="AH14" s="916">
        <v>-14.000000000000002</v>
      </c>
      <c r="AI14" s="916">
        <v>3.3000000000000003</v>
      </c>
      <c r="AJ14" s="916">
        <v>5</v>
      </c>
      <c r="AK14" s="916">
        <v>-0.89999999999999991</v>
      </c>
      <c r="AL14" s="928">
        <v>2490</v>
      </c>
      <c r="AM14" s="922">
        <v>2.8000000000000003</v>
      </c>
      <c r="AN14" s="916">
        <v>0.6</v>
      </c>
      <c r="AO14" s="802">
        <f t="shared" si="7"/>
        <v>-29.184102186518682</v>
      </c>
      <c r="AP14" s="803">
        <f t="shared" si="8"/>
        <v>8.8798513018534102</v>
      </c>
      <c r="AQ14" s="936">
        <f t="shared" si="9"/>
        <v>79.755576223555664</v>
      </c>
      <c r="AR14" s="702">
        <f>INDEX(Historical!$C$7:$C$1437,MATCH(B14,Historical!$B$7:$B$1446,0))*IF(AH14="n/a",1.03,IF(AH14&lt;0,1.01,IF(AH14&gt;10,1.1,(1+AH14/100))))</f>
        <v>2.1412</v>
      </c>
      <c r="AS14" s="935">
        <f t="shared" si="10"/>
        <v>2.2118595999999999</v>
      </c>
      <c r="AT14" s="935">
        <f t="shared" si="11"/>
        <v>2.2339781959999998</v>
      </c>
      <c r="AU14" s="935">
        <f t="shared" si="11"/>
        <v>2.2563179779599998</v>
      </c>
      <c r="AV14" s="935">
        <f t="shared" si="11"/>
        <v>2.2788811577395998</v>
      </c>
      <c r="AW14" s="702">
        <f t="shared" si="12"/>
        <v>11.122236931699598</v>
      </c>
      <c r="AX14" s="810">
        <f t="shared" si="13"/>
        <v>16.988295298151211</v>
      </c>
      <c r="AY14" s="991">
        <v>0.21</v>
      </c>
      <c r="AZ14" s="922">
        <v>34.770000000000003</v>
      </c>
      <c r="BA14" s="922">
        <v>-6.81</v>
      </c>
      <c r="BB14" s="922">
        <v>-1.9800000000000002</v>
      </c>
      <c r="BC14" s="922">
        <v>9.66</v>
      </c>
      <c r="BE14" s="664">
        <v>2013</v>
      </c>
      <c r="BF14" s="946" t="e">
        <f>#VALUE!</f>
        <v>#VALUE!</v>
      </c>
      <c r="BG14" s="931" t="s">
        <v>137</v>
      </c>
    </row>
    <row r="15" spans="1:59" ht="11.25" customHeight="1" x14ac:dyDescent="0.2">
      <c r="A15" s="628" t="s">
        <v>4334</v>
      </c>
      <c r="B15" s="631" t="s">
        <v>3809</v>
      </c>
      <c r="C15" s="988" t="s">
        <v>131</v>
      </c>
      <c r="D15" s="988" t="s">
        <v>4362</v>
      </c>
      <c r="E15" s="792">
        <v>5</v>
      </c>
      <c r="F15" s="526">
        <v>850</v>
      </c>
      <c r="G15" s="526" t="s">
        <v>106</v>
      </c>
      <c r="H15" s="526" t="s">
        <v>106</v>
      </c>
      <c r="I15" s="924">
        <v>72.77</v>
      </c>
      <c r="J15" s="702">
        <f t="shared" si="0"/>
        <v>2.610966057441253</v>
      </c>
      <c r="K15" s="927">
        <v>0.47499999999999998</v>
      </c>
      <c r="L15" s="639">
        <v>4</v>
      </c>
      <c r="M15" s="693">
        <f t="shared" si="1"/>
        <v>1.9</v>
      </c>
      <c r="N15" s="921" t="s">
        <v>320</v>
      </c>
      <c r="O15" s="795">
        <v>0.45750000000000002</v>
      </c>
      <c r="P15" s="915">
        <v>43445</v>
      </c>
      <c r="Q15" s="915">
        <v>43465</v>
      </c>
      <c r="R15" s="693">
        <f t="shared" si="2"/>
        <v>3.8251366120218488</v>
      </c>
      <c r="S15" s="759">
        <f>IF(INDEX(Historical!$D$7:$D$1437,MATCH(B15,Historical!$B$7:$B$1446,0))=0,"n/a",(INDEX(Historical!$C$7:$C$1437,MATCH(B15,Historical!$B$7:$B$1446,0))/INDEX(Historical!$D$7:$D$1437,MATCH(B15,Historical!$B$7:$B$1446,0))-1)*100)</f>
        <v>3.9381153305203753</v>
      </c>
      <c r="T15" s="759">
        <f>IF(INDEX(Historical!$F$7:$F$1430,MATCH(B15,Historical!$B$7:$B$1446,0))=0,"n/a",((INDEX(Historical!$C$7:$C$1437,MATCH(B15,Historical!$B$7:$B$1446,0))/INDEX(Historical!$F$7:$F$1430,MATCH(B15,Historical!$B$7:$B$1446,0)))^(1/3)-1)*100)</f>
        <v>3.7358372119158822</v>
      </c>
      <c r="U15" s="759">
        <f>IF(INDEX(Historical!$H$7:$H$1430,MATCH(B15,Historical!$B$7:$B$1446,0))=0,"n/a",((INDEX(Historical!$C$7:$C$1437,MATCH(B15,Historical!$B$7:$B$1446,0))/INDEX(Historical!$H$7:$H$1430,MATCH(B15,Historical!$B$7:$B$1446,0)))^(1/5)-1)*100)</f>
        <v>2.9183684729572557</v>
      </c>
      <c r="V15" s="759">
        <f>IF(INDEX(Historical!$O$7:$O$1430,MATCH(B15,Historical!$B$7:$B$1446,0))=0,"n/a",((INDEX(Historical!$C$7:$C$1437,MATCH(B15,Historical!$B$7:$B$1446,0))/INDEX(Historical!$O$7:$O$1430,MATCH(B15,Historical!$B$7:$B$1446,0)))^(1/10)-1)*100)</f>
        <v>-3.1331732318778838</v>
      </c>
      <c r="W15" s="760" t="str">
        <f t="shared" si="3"/>
        <v>n/a</v>
      </c>
      <c r="X15" s="761">
        <f t="shared" si="4"/>
        <v>0.3039967159330475</v>
      </c>
      <c r="Y15" s="713"/>
      <c r="Z15" s="702">
        <f t="shared" si="5"/>
        <v>57.228915662650607</v>
      </c>
      <c r="AA15" s="935">
        <f t="shared" si="6"/>
        <v>21.918674698795179</v>
      </c>
      <c r="AB15" s="639">
        <v>12</v>
      </c>
      <c r="AC15" s="916">
        <v>3.32</v>
      </c>
      <c r="AD15" s="916">
        <v>3.3</v>
      </c>
      <c r="AE15" s="916">
        <v>2.84</v>
      </c>
      <c r="AF15" s="916">
        <v>2.33</v>
      </c>
      <c r="AG15" s="916">
        <v>10.9</v>
      </c>
      <c r="AH15" s="916">
        <v>19.600000000000001</v>
      </c>
      <c r="AI15" s="916">
        <v>7.0499999999999989</v>
      </c>
      <c r="AJ15" s="916">
        <v>9.6</v>
      </c>
      <c r="AK15" s="916">
        <v>6.65</v>
      </c>
      <c r="AL15" s="928">
        <v>17880</v>
      </c>
      <c r="AM15" s="922">
        <v>0.5</v>
      </c>
      <c r="AN15" s="916">
        <v>1.18</v>
      </c>
      <c r="AO15" s="802">
        <f t="shared" si="7"/>
        <v>-16.389340168396672</v>
      </c>
      <c r="AP15" s="803">
        <f t="shared" si="8"/>
        <v>5.5293345303985086</v>
      </c>
      <c r="AQ15" s="936">
        <f t="shared" si="9"/>
        <v>50.658572125028243</v>
      </c>
      <c r="AR15" s="702">
        <f>INDEX(Historical!$C$7:$C$1437,MATCH(B15,Historical!$B$7:$B$1446,0))*IF(AH15="n/a",1.03,IF(AH15&lt;0,1.01,IF(AH15&gt;10,1.1,(1+AH15/100))))</f>
        <v>2.0322499999999999</v>
      </c>
      <c r="AS15" s="935">
        <f t="shared" si="10"/>
        <v>2.1755236249999998</v>
      </c>
      <c r="AT15" s="935">
        <f t="shared" si="11"/>
        <v>2.3201959460624999</v>
      </c>
      <c r="AU15" s="935">
        <f t="shared" si="11"/>
        <v>2.4744889764756564</v>
      </c>
      <c r="AV15" s="935">
        <f t="shared" si="11"/>
        <v>2.6390424934112877</v>
      </c>
      <c r="AW15" s="702">
        <f t="shared" si="12"/>
        <v>11.641501040949443</v>
      </c>
      <c r="AX15" s="810">
        <f t="shared" si="13"/>
        <v>15.997665302940007</v>
      </c>
      <c r="AY15" s="991">
        <v>0.31</v>
      </c>
      <c r="AZ15" s="922">
        <v>31.8</v>
      </c>
      <c r="BA15" s="922">
        <v>-2.86</v>
      </c>
      <c r="BB15" s="922">
        <v>1.2</v>
      </c>
      <c r="BC15" s="922">
        <v>8.41</v>
      </c>
      <c r="BE15" s="664">
        <v>2014</v>
      </c>
      <c r="BF15" s="946" t="e">
        <f>#VALUE!</f>
        <v>#VALUE!</v>
      </c>
      <c r="BG15" s="931">
        <v>3</v>
      </c>
    </row>
    <row r="16" spans="1:59" ht="11.25" customHeight="1" x14ac:dyDescent="0.2">
      <c r="A16" s="537" t="s">
        <v>912</v>
      </c>
      <c r="B16" s="925" t="s">
        <v>913</v>
      </c>
      <c r="C16" s="988" t="s">
        <v>131</v>
      </c>
      <c r="D16" s="988" t="s">
        <v>4363</v>
      </c>
      <c r="E16" s="792">
        <v>9</v>
      </c>
      <c r="F16" s="526">
        <v>396</v>
      </c>
      <c r="G16" s="526" t="s">
        <v>37</v>
      </c>
      <c r="H16" s="526" t="s">
        <v>37</v>
      </c>
      <c r="I16" s="924">
        <v>85.55</v>
      </c>
      <c r="J16" s="702">
        <f t="shared" si="0"/>
        <v>3.132670952659264</v>
      </c>
      <c r="K16" s="927">
        <v>0.67</v>
      </c>
      <c r="L16" s="639">
        <v>4</v>
      </c>
      <c r="M16" s="693">
        <f t="shared" si="1"/>
        <v>2.68</v>
      </c>
      <c r="N16" s="921" t="s">
        <v>250</v>
      </c>
      <c r="O16" s="795">
        <v>0.62</v>
      </c>
      <c r="P16" s="915">
        <v>43412</v>
      </c>
      <c r="Q16" s="915">
        <v>43444</v>
      </c>
      <c r="R16" s="693">
        <f t="shared" si="2"/>
        <v>8.0645161290322651</v>
      </c>
      <c r="S16" s="759">
        <f>IF(INDEX(Historical!$D$7:$D$1437,MATCH(B16,Historical!$B$7:$B$1446,0))=0,"n/a",(INDEX(Historical!$C$7:$C$1437,MATCH(B16,Historical!$B$7:$B$1446,0))/INDEX(Historical!$D$7:$D$1437,MATCH(B16,Historical!$B$7:$B$1446,0))-1)*100)</f>
        <v>5.8577405857740406</v>
      </c>
      <c r="T16" s="759">
        <f>IF(INDEX(Historical!$F$7:$F$1430,MATCH(B16,Historical!$B$7:$B$1446,0))=0,"n/a",((INDEX(Historical!$C$7:$C$1437,MATCH(B16,Historical!$B$7:$B$1446,0))/INDEX(Historical!$F$7:$F$1430,MATCH(B16,Historical!$B$7:$B$1446,0)))^(1/3)-1)*100)</f>
        <v>5.5749020301092411</v>
      </c>
      <c r="U16" s="759">
        <f>IF(INDEX(Historical!$H$7:$H$1430,MATCH(B16,Historical!$B$7:$B$1446,0))=0,"n/a",((INDEX(Historical!$C$7:$C$1437,MATCH(B16,Historical!$B$7:$B$1446,0))/INDEX(Historical!$H$7:$H$1430,MATCH(B16,Historical!$B$7:$B$1446,0)))^(1/5)-1)*100)</f>
        <v>5.3457894311828236</v>
      </c>
      <c r="V16" s="759">
        <f>IF(INDEX(Historical!$O$7:$O$1430,MATCH(B16,Historical!$B$7:$B$1446,0))=0,"n/a",((INDEX(Historical!$C$7:$C$1437,MATCH(B16,Historical!$B$7:$B$1446,0))/INDEX(Historical!$O$7:$O$1430,MATCH(B16,Historical!$B$7:$B$1446,0)))^(1/10)-1)*100)</f>
        <v>4.4305745323073076</v>
      </c>
      <c r="W16" s="760">
        <f t="shared" si="3"/>
        <v>1.2065679952344466</v>
      </c>
      <c r="X16" s="761">
        <f t="shared" si="4"/>
        <v>1.0481940061142792</v>
      </c>
      <c r="Y16" s="925"/>
      <c r="Z16" s="702">
        <f t="shared" si="5"/>
        <v>69.250645994832041</v>
      </c>
      <c r="AA16" s="935">
        <f t="shared" si="6"/>
        <v>22.105943152454778</v>
      </c>
      <c r="AB16" s="639">
        <v>12</v>
      </c>
      <c r="AC16" s="916">
        <v>3.87</v>
      </c>
      <c r="AD16" s="916">
        <v>3.73</v>
      </c>
      <c r="AE16" s="916">
        <v>2.61</v>
      </c>
      <c r="AF16" s="916">
        <v>2.19</v>
      </c>
      <c r="AG16" s="916">
        <v>10.7</v>
      </c>
      <c r="AH16" s="916">
        <v>1.2</v>
      </c>
      <c r="AI16" s="916">
        <v>6.54</v>
      </c>
      <c r="AJ16" s="916">
        <v>5.0999999999999996</v>
      </c>
      <c r="AK16" s="916">
        <v>5.93</v>
      </c>
      <c r="AL16" s="928">
        <v>42260</v>
      </c>
      <c r="AM16" s="922">
        <v>0.02</v>
      </c>
      <c r="AN16" s="916">
        <v>1.37</v>
      </c>
      <c r="AO16" s="802">
        <f t="shared" si="7"/>
        <v>-13.62748276861269</v>
      </c>
      <c r="AP16" s="803">
        <f t="shared" si="8"/>
        <v>8.4784603838420871</v>
      </c>
      <c r="AQ16" s="936">
        <f t="shared" si="9"/>
        <v>46.68487084582371</v>
      </c>
      <c r="AR16" s="702">
        <f>INDEX(Historical!$C$7:$C$1437,MATCH(B16,Historical!$B$7:$B$1446,0))*IF(AH16="n/a",1.03,IF(AH16&lt;0,1.01,IF(AH16&gt;10,1.1,(1+AH16/100))))</f>
        <v>2.5603599999999997</v>
      </c>
      <c r="AS16" s="935">
        <f t="shared" si="10"/>
        <v>2.7278075439999996</v>
      </c>
      <c r="AT16" s="935">
        <f t="shared" si="11"/>
        <v>2.8895665313591992</v>
      </c>
      <c r="AU16" s="935">
        <f t="shared" si="11"/>
        <v>3.0609178266687995</v>
      </c>
      <c r="AV16" s="935">
        <f t="shared" si="11"/>
        <v>3.2424302537902592</v>
      </c>
      <c r="AW16" s="702">
        <f t="shared" si="12"/>
        <v>14.481082155818257</v>
      </c>
      <c r="AX16" s="810">
        <f t="shared" si="13"/>
        <v>16.927039340523972</v>
      </c>
      <c r="AY16" s="991">
        <v>0.16</v>
      </c>
      <c r="AZ16" s="922">
        <v>36.43</v>
      </c>
      <c r="BA16" s="922">
        <v>-0.64</v>
      </c>
      <c r="BB16" s="922">
        <v>3.25</v>
      </c>
      <c r="BC16" s="922">
        <v>12.27</v>
      </c>
      <c r="BE16" s="664">
        <v>2011</v>
      </c>
      <c r="BF16" s="946" t="e">
        <f>#VALUE!</f>
        <v>#VALUE!</v>
      </c>
      <c r="BG16" s="931">
        <v>3</v>
      </c>
    </row>
    <row r="17" spans="1:59" ht="11.25" customHeight="1" x14ac:dyDescent="0.2">
      <c r="A17" s="537" t="s">
        <v>884</v>
      </c>
      <c r="B17" s="925" t="s">
        <v>885</v>
      </c>
      <c r="C17" s="988" t="s">
        <v>131</v>
      </c>
      <c r="D17" s="988" t="s">
        <v>4364</v>
      </c>
      <c r="E17" s="792">
        <v>8</v>
      </c>
      <c r="F17" s="526">
        <v>561</v>
      </c>
      <c r="G17" s="526" t="s">
        <v>106</v>
      </c>
      <c r="H17" s="526" t="s">
        <v>106</v>
      </c>
      <c r="I17" s="924">
        <v>17.12</v>
      </c>
      <c r="J17" s="702">
        <f t="shared" si="0"/>
        <v>3.1892523364485981</v>
      </c>
      <c r="K17" s="927">
        <v>0.13650000000000001</v>
      </c>
      <c r="L17" s="639">
        <v>4</v>
      </c>
      <c r="M17" s="693">
        <f t="shared" si="1"/>
        <v>0.54600000000000004</v>
      </c>
      <c r="N17" s="921" t="s">
        <v>107</v>
      </c>
      <c r="O17" s="795">
        <v>0.13</v>
      </c>
      <c r="P17" s="915">
        <v>43496</v>
      </c>
      <c r="Q17" s="915">
        <v>43511</v>
      </c>
      <c r="R17" s="693">
        <f t="shared" si="2"/>
        <v>5.0000000000000044</v>
      </c>
      <c r="S17" s="759">
        <f>IF(INDEX(Historical!$D$7:$D$1437,MATCH(B17,Historical!$B$7:$B$1446,0))=0,"n/a",(INDEX(Historical!$C$7:$C$1437,MATCH(B17,Historical!$B$7:$B$1446,0))/INDEX(Historical!$D$7:$D$1437,MATCH(B17,Historical!$B$7:$B$1446,0))-1)*100)</f>
        <v>8.3333333333333481</v>
      </c>
      <c r="T17" s="759">
        <f>IF(INDEX(Historical!$F$7:$F$1430,MATCH(B17,Historical!$B$7:$B$1446,0))=0,"n/a",((INDEX(Historical!$C$7:$C$1437,MATCH(B17,Historical!$B$7:$B$1446,0))/INDEX(Historical!$F$7:$F$1430,MATCH(B17,Historical!$B$7:$B$1446,0)))^(1/3)-1)*100)</f>
        <v>9.1392883061105934</v>
      </c>
      <c r="U17" s="759">
        <f>IF(INDEX(Historical!$H$7:$H$1430,MATCH(B17,Historical!$B$7:$B$1446,0))=0,"n/a",((INDEX(Historical!$C$7:$C$1437,MATCH(B17,Historical!$B$7:$B$1446,0))/INDEX(Historical!$H$7:$H$1430,MATCH(B17,Historical!$B$7:$B$1446,0)))^(1/5)-1)*100)</f>
        <v>26.583375415798361</v>
      </c>
      <c r="V17" s="759" t="str">
        <f>IF(INDEX(Historical!$O$7:$O$1430,MATCH(B17,Historical!$B$7:$B$1446,0))=0,"n/a",((INDEX(Historical!$C$7:$C$1437,MATCH(B17,Historical!$B$7:$B$1446,0))/INDEX(Historical!$O$7:$O$1430,MATCH(B17,Historical!$B$7:$B$1446,0)))^(1/10)-1)*100)</f>
        <v>n/a</v>
      </c>
      <c r="W17" s="760" t="str">
        <f t="shared" si="3"/>
        <v>n/a</v>
      </c>
      <c r="X17" s="761">
        <f t="shared" si="4"/>
        <v>0.82301471875536714</v>
      </c>
      <c r="Y17" s="713"/>
      <c r="Z17" s="702">
        <f t="shared" si="5"/>
        <v>35.454545454545453</v>
      </c>
      <c r="AA17" s="935">
        <f t="shared" si="6"/>
        <v>11.116883116883118</v>
      </c>
      <c r="AB17" s="639">
        <v>12</v>
      </c>
      <c r="AC17" s="916">
        <v>1.54</v>
      </c>
      <c r="AD17" s="916">
        <v>1.44</v>
      </c>
      <c r="AE17" s="916">
        <v>1.06</v>
      </c>
      <c r="AF17" s="916">
        <v>3.55</v>
      </c>
      <c r="AG17" s="916">
        <v>37</v>
      </c>
      <c r="AH17" s="916">
        <v>316.89999999999998</v>
      </c>
      <c r="AI17" s="916">
        <v>8.09</v>
      </c>
      <c r="AJ17" s="916">
        <v>32.300000000000004</v>
      </c>
      <c r="AK17" s="916">
        <v>7.7</v>
      </c>
      <c r="AL17" s="928">
        <v>11420</v>
      </c>
      <c r="AM17" s="922">
        <v>0.3</v>
      </c>
      <c r="AN17" s="916">
        <v>6.01</v>
      </c>
      <c r="AO17" s="802">
        <f t="shared" si="7"/>
        <v>18.655744635363838</v>
      </c>
      <c r="AP17" s="803">
        <f t="shared" si="8"/>
        <v>29.772627752246958</v>
      </c>
      <c r="AQ17" s="936">
        <f t="shared" si="9"/>
        <v>32.438556092895922</v>
      </c>
      <c r="AR17" s="702">
        <f>INDEX(Historical!$C$7:$C$1437,MATCH(B17,Historical!$B$7:$B$1446,0))*IF(AH17="n/a",1.03,IF(AH17&lt;0,1.01,IF(AH17&gt;10,1.1,(1+AH17/100))))</f>
        <v>0.57200000000000006</v>
      </c>
      <c r="AS17" s="935">
        <f t="shared" si="10"/>
        <v>0.61827480000000001</v>
      </c>
      <c r="AT17" s="935">
        <f t="shared" si="11"/>
        <v>0.66588195959999996</v>
      </c>
      <c r="AU17" s="935">
        <f t="shared" si="11"/>
        <v>0.7171548704891999</v>
      </c>
      <c r="AV17" s="935">
        <f t="shared" si="11"/>
        <v>0.7723757955168683</v>
      </c>
      <c r="AW17" s="702">
        <f t="shared" si="12"/>
        <v>3.345687425606068</v>
      </c>
      <c r="AX17" s="810">
        <f t="shared" si="13"/>
        <v>19.542566738353202</v>
      </c>
      <c r="AY17" s="991">
        <v>1.06</v>
      </c>
      <c r="AZ17" s="922">
        <v>46.83</v>
      </c>
      <c r="BA17" s="922">
        <v>-7.5600000000000005</v>
      </c>
      <c r="BB17" s="922">
        <v>-3.7600000000000002</v>
      </c>
      <c r="BC17" s="922">
        <v>10.92</v>
      </c>
      <c r="BE17" s="664">
        <v>2012</v>
      </c>
      <c r="BF17" s="946" t="e">
        <f>#VALUE!</f>
        <v>#VALUE!</v>
      </c>
      <c r="BG17" s="931">
        <v>3.6999999999999997</v>
      </c>
    </row>
    <row r="18" spans="1:59" ht="11.25" customHeight="1" x14ac:dyDescent="0.2">
      <c r="A18" s="537" t="s">
        <v>886</v>
      </c>
      <c r="B18" s="925" t="s">
        <v>887</v>
      </c>
      <c r="C18" s="988" t="s">
        <v>112</v>
      </c>
      <c r="D18" s="988" t="s">
        <v>213</v>
      </c>
      <c r="E18" s="792">
        <v>7</v>
      </c>
      <c r="F18" s="526">
        <v>697</v>
      </c>
      <c r="G18" s="526" t="s">
        <v>106</v>
      </c>
      <c r="H18" s="526" t="s">
        <v>106</v>
      </c>
      <c r="I18" s="924">
        <v>70.78</v>
      </c>
      <c r="J18" s="702">
        <f t="shared" si="0"/>
        <v>0.90421022887821423</v>
      </c>
      <c r="K18" s="927">
        <v>0.16</v>
      </c>
      <c r="L18" s="639">
        <v>4</v>
      </c>
      <c r="M18" s="693">
        <f t="shared" si="1"/>
        <v>0.64</v>
      </c>
      <c r="N18" s="921" t="s">
        <v>149</v>
      </c>
      <c r="O18" s="795">
        <v>0.15</v>
      </c>
      <c r="P18" s="915">
        <v>43599</v>
      </c>
      <c r="Q18" s="915">
        <v>43630</v>
      </c>
      <c r="R18" s="693">
        <f t="shared" si="2"/>
        <v>6.6666666666666732</v>
      </c>
      <c r="S18" s="759">
        <f>IF(INDEX(Historical!$D$7:$D$1437,MATCH(B18,Historical!$B$7:$B$1446,0))=0,"n/a",(INDEX(Historical!$C$7:$C$1437,MATCH(B18,Historical!$B$7:$B$1446,0))/INDEX(Historical!$D$7:$D$1437,MATCH(B18,Historical!$B$7:$B$1446,0))-1)*100)</f>
        <v>7.1428571428571397</v>
      </c>
      <c r="T18" s="759">
        <f>IF(INDEX(Historical!$F$7:$F$1430,MATCH(B18,Historical!$B$7:$B$1446,0))=0,"n/a",((INDEX(Historical!$C$7:$C$1437,MATCH(B18,Historical!$B$7:$B$1446,0))/INDEX(Historical!$F$7:$F$1430,MATCH(B18,Historical!$B$7:$B$1446,0)))^(1/3)-1)*100)</f>
        <v>7.7217345015941907</v>
      </c>
      <c r="U18" s="759">
        <f>IF(INDEX(Historical!$H$7:$H$1430,MATCH(B18,Historical!$B$7:$B$1446,0))=0,"n/a",((INDEX(Historical!$C$7:$C$1437,MATCH(B18,Historical!$B$7:$B$1446,0))/INDEX(Historical!$H$7:$H$1430,MATCH(B18,Historical!$B$7:$B$1446,0)))^(1/5)-1)*100)</f>
        <v>8.4471771197698544</v>
      </c>
      <c r="V18" s="759" t="str">
        <f>IF(INDEX(Historical!$O$7:$O$1430,MATCH(B18,Historical!$B$7:$B$1446,0))=0,"n/a",((INDEX(Historical!$C$7:$C$1437,MATCH(B18,Historical!$B$7:$B$1446,0))/INDEX(Historical!$O$7:$O$1430,MATCH(B18,Historical!$B$7:$B$1446,0)))^(1/10)-1)*100)</f>
        <v>n/a</v>
      </c>
      <c r="W18" s="760" t="str">
        <f t="shared" si="3"/>
        <v>n/a</v>
      </c>
      <c r="X18" s="761" t="str">
        <f t="shared" si="4"/>
        <v>n/a</v>
      </c>
      <c r="Y18" s="715"/>
      <c r="Z18" s="702">
        <f t="shared" si="5"/>
        <v>18.390804597701148</v>
      </c>
      <c r="AA18" s="935">
        <f t="shared" si="6"/>
        <v>20.339080459770116</v>
      </c>
      <c r="AB18" s="639">
        <v>12</v>
      </c>
      <c r="AC18" s="916">
        <v>3.48</v>
      </c>
      <c r="AD18" s="916">
        <v>1.25</v>
      </c>
      <c r="AE18" s="916">
        <v>0.56999999999999995</v>
      </c>
      <c r="AF18" s="916">
        <v>1.87</v>
      </c>
      <c r="AG18" s="916">
        <v>9.7000000000000011</v>
      </c>
      <c r="AH18" s="916">
        <v>22</v>
      </c>
      <c r="AI18" s="916">
        <v>15.65</v>
      </c>
      <c r="AJ18" s="916">
        <v>-10.4</v>
      </c>
      <c r="AK18" s="916">
        <v>16.309999999999999</v>
      </c>
      <c r="AL18" s="928">
        <v>5330</v>
      </c>
      <c r="AM18" s="922">
        <v>1.5</v>
      </c>
      <c r="AN18" s="916">
        <v>0.5</v>
      </c>
      <c r="AO18" s="802">
        <f t="shared" si="7"/>
        <v>-10.987693111122047</v>
      </c>
      <c r="AP18" s="803">
        <f t="shared" si="8"/>
        <v>9.3513873486480694</v>
      </c>
      <c r="AQ18" s="936">
        <f t="shared" si="9"/>
        <v>30.015521226882093</v>
      </c>
      <c r="AR18" s="702">
        <f>INDEX(Historical!$C$7:$C$1437,MATCH(B18,Historical!$B$7:$B$1446,0))*IF(AH18="n/a",1.03,IF(AH18&lt;0,1.01,IF(AH18&gt;10,1.1,(1+AH18/100))))</f>
        <v>0.66</v>
      </c>
      <c r="AS18" s="935">
        <f t="shared" si="10"/>
        <v>0.72600000000000009</v>
      </c>
      <c r="AT18" s="935">
        <f t="shared" si="11"/>
        <v>0.7986000000000002</v>
      </c>
      <c r="AU18" s="935">
        <f t="shared" si="11"/>
        <v>0.87846000000000024</v>
      </c>
      <c r="AV18" s="935">
        <f t="shared" si="11"/>
        <v>0.96630600000000033</v>
      </c>
      <c r="AW18" s="702">
        <f t="shared" si="12"/>
        <v>4.0293660000000013</v>
      </c>
      <c r="AX18" s="810">
        <f t="shared" si="13"/>
        <v>5.6928030517095243</v>
      </c>
      <c r="AY18" s="991">
        <v>0.88</v>
      </c>
      <c r="AZ18" s="922">
        <v>42.99</v>
      </c>
      <c r="BA18" s="922">
        <v>-3.3300000000000005</v>
      </c>
      <c r="BB18" s="922">
        <v>2.75</v>
      </c>
      <c r="BC18" s="922">
        <v>14.97</v>
      </c>
      <c r="BE18" s="664">
        <v>2013</v>
      </c>
      <c r="BF18" s="946" t="e">
        <f>#VALUE!</f>
        <v>#VALUE!</v>
      </c>
      <c r="BG18" s="931">
        <v>3.5999999999999996</v>
      </c>
    </row>
    <row r="19" spans="1:59" ht="11.25" customHeight="1" x14ac:dyDescent="0.2">
      <c r="A19" s="609" t="s">
        <v>1183</v>
      </c>
      <c r="B19" s="925" t="s">
        <v>1184</v>
      </c>
      <c r="C19" s="988" t="s">
        <v>108</v>
      </c>
      <c r="D19" s="988" t="s">
        <v>4365</v>
      </c>
      <c r="E19" s="792">
        <v>8</v>
      </c>
      <c r="F19" s="526">
        <v>575</v>
      </c>
      <c r="G19" s="526" t="s">
        <v>106</v>
      </c>
      <c r="H19" s="526" t="s">
        <v>106</v>
      </c>
      <c r="I19" s="924">
        <v>76.48</v>
      </c>
      <c r="J19" s="702">
        <f t="shared" si="0"/>
        <v>3.6610878661087867</v>
      </c>
      <c r="K19" s="927">
        <v>0.7</v>
      </c>
      <c r="L19" s="639">
        <v>4</v>
      </c>
      <c r="M19" s="693">
        <f t="shared" si="1"/>
        <v>2.8</v>
      </c>
      <c r="N19" s="921" t="s">
        <v>320</v>
      </c>
      <c r="O19" s="795">
        <v>0.57999999999999996</v>
      </c>
      <c r="P19" s="915">
        <v>43538</v>
      </c>
      <c r="Q19" s="915">
        <v>43553</v>
      </c>
      <c r="R19" s="693">
        <f t="shared" si="2"/>
        <v>20.689655172413794</v>
      </c>
      <c r="S19" s="759">
        <f>IF(INDEX(Historical!$D$7:$D$1437,MATCH(B19,Historical!$B$7:$B$1446,0))=0,"n/a",(INDEX(Historical!$C$7:$C$1437,MATCH(B19,Historical!$B$7:$B$1446,0))/INDEX(Historical!$D$7:$D$1437,MATCH(B19,Historical!$B$7:$B$1446,0))-1)*100)</f>
        <v>61.111111111111114</v>
      </c>
      <c r="T19" s="759">
        <f>IF(INDEX(Historical!$F$7:$F$1430,MATCH(B19,Historical!$B$7:$B$1446,0))=0,"n/a",((INDEX(Historical!$C$7:$C$1437,MATCH(B19,Historical!$B$7:$B$1446,0))/INDEX(Historical!$F$7:$F$1430,MATCH(B19,Historical!$B$7:$B$1446,0)))^(1/3)-1)*100)</f>
        <v>53.615841284292351</v>
      </c>
      <c r="U19" s="759">
        <f>IF(INDEX(Historical!$H$7:$H$1430,MATCH(B19,Historical!$B$7:$B$1446,0))=0,"n/a",((INDEX(Historical!$C$7:$C$1437,MATCH(B19,Historical!$B$7:$B$1446,0))/INDEX(Historical!$H$7:$H$1430,MATCH(B19,Historical!$B$7:$B$1446,0)))^(1/5)-1)*100)</f>
        <v>37.040630950593226</v>
      </c>
      <c r="V19" s="759">
        <f>IF(INDEX(Historical!$O$7:$O$1430,MATCH(B19,Historical!$B$7:$B$1446,0))=0,"n/a",((INDEX(Historical!$C$7:$C$1437,MATCH(B19,Historical!$B$7:$B$1446,0))/INDEX(Historical!$O$7:$O$1430,MATCH(B19,Historical!$B$7:$B$1446,0)))^(1/10)-1)*100)</f>
        <v>19.218265594279728</v>
      </c>
      <c r="W19" s="760">
        <f t="shared" si="3"/>
        <v>1.9273659617659922</v>
      </c>
      <c r="X19" s="761">
        <f t="shared" si="4"/>
        <v>5.6122168106959425</v>
      </c>
      <c r="Y19" s="926" t="s">
        <v>1185</v>
      </c>
      <c r="Z19" s="702">
        <f t="shared" si="5"/>
        <v>31.710079275198183</v>
      </c>
      <c r="AA19" s="935">
        <f t="shared" si="6"/>
        <v>8.6613816534541339</v>
      </c>
      <c r="AB19" s="639">
        <v>12</v>
      </c>
      <c r="AC19" s="916">
        <v>8.83</v>
      </c>
      <c r="AD19" s="916">
        <v>0.79</v>
      </c>
      <c r="AE19" s="916">
        <v>1.46</v>
      </c>
      <c r="AF19" s="916">
        <v>1.49</v>
      </c>
      <c r="AG19" s="916">
        <v>17.100000000000001</v>
      </c>
      <c r="AH19" s="916">
        <v>31.2</v>
      </c>
      <c r="AI19" s="916">
        <v>10.59</v>
      </c>
      <c r="AJ19" s="916">
        <v>6.6000000000000005</v>
      </c>
      <c r="AK19" s="916">
        <v>11</v>
      </c>
      <c r="AL19" s="928">
        <v>796.92</v>
      </c>
      <c r="AM19" s="922">
        <v>0.5</v>
      </c>
      <c r="AN19" s="918">
        <v>32.44</v>
      </c>
      <c r="AO19" s="802">
        <f t="shared" si="7"/>
        <v>32.040337163247877</v>
      </c>
      <c r="AP19" s="803">
        <f t="shared" si="8"/>
        <v>40.701718816702012</v>
      </c>
      <c r="AQ19" s="936">
        <f t="shared" si="9"/>
        <v>-24.265203465875864</v>
      </c>
      <c r="AR19" s="702">
        <f>INDEX(Historical!$C$7:$C$1437,MATCH(B19,Historical!$B$7:$B$1446,0))*IF(AH19="n/a",1.03,IF(AH19&lt;0,1.01,IF(AH19&gt;10,1.1,(1+AH19/100))))</f>
        <v>2.552</v>
      </c>
      <c r="AS19" s="935">
        <f t="shared" si="10"/>
        <v>2.8072000000000004</v>
      </c>
      <c r="AT19" s="935">
        <f t="shared" si="11"/>
        <v>3.0879200000000004</v>
      </c>
      <c r="AU19" s="935">
        <f t="shared" si="11"/>
        <v>3.3967120000000008</v>
      </c>
      <c r="AV19" s="935">
        <f t="shared" si="11"/>
        <v>3.736383200000001</v>
      </c>
      <c r="AW19" s="702">
        <f t="shared" si="12"/>
        <v>15.580215200000003</v>
      </c>
      <c r="AX19" s="810">
        <f t="shared" si="13"/>
        <v>20.371620292887034</v>
      </c>
      <c r="AY19" s="991">
        <v>1.23</v>
      </c>
      <c r="AZ19" s="922">
        <v>37.46</v>
      </c>
      <c r="BA19" s="922">
        <v>-22.830000000000002</v>
      </c>
      <c r="BB19" s="922">
        <v>0.38</v>
      </c>
      <c r="BC19" s="922">
        <v>3.09</v>
      </c>
      <c r="BE19" s="664">
        <v>2012</v>
      </c>
      <c r="BF19" s="946" t="e">
        <f>#VALUE!</f>
        <v>#VALUE!</v>
      </c>
      <c r="BG19" s="931">
        <v>0.5</v>
      </c>
    </row>
    <row r="20" spans="1:59" ht="11.25" customHeight="1" x14ac:dyDescent="0.2">
      <c r="A20" s="537" t="s">
        <v>962</v>
      </c>
      <c r="B20" s="925" t="s">
        <v>963</v>
      </c>
      <c r="C20" s="988" t="s">
        <v>108</v>
      </c>
      <c r="D20" s="988" t="s">
        <v>118</v>
      </c>
      <c r="E20" s="792">
        <v>8</v>
      </c>
      <c r="F20" s="526">
        <v>570</v>
      </c>
      <c r="G20" s="526" t="s">
        <v>106</v>
      </c>
      <c r="H20" s="526" t="s">
        <v>106</v>
      </c>
      <c r="I20" s="924">
        <v>47.7</v>
      </c>
      <c r="J20" s="702">
        <f t="shared" si="0"/>
        <v>1.5094339622641508</v>
      </c>
      <c r="K20" s="927">
        <v>0.18</v>
      </c>
      <c r="L20" s="639">
        <v>4</v>
      </c>
      <c r="M20" s="693">
        <f t="shared" si="1"/>
        <v>0.72</v>
      </c>
      <c r="N20" s="921" t="s">
        <v>714</v>
      </c>
      <c r="O20" s="795">
        <v>0.16</v>
      </c>
      <c r="P20" s="915">
        <v>43536</v>
      </c>
      <c r="Q20" s="915">
        <v>43551</v>
      </c>
      <c r="R20" s="693">
        <f t="shared" si="2"/>
        <v>12.499999999999993</v>
      </c>
      <c r="S20" s="759">
        <f>IF(INDEX(Historical!$D$7:$D$1437,MATCH(B20,Historical!$B$7:$B$1446,0))=0,"n/a",(INDEX(Historical!$C$7:$C$1437,MATCH(B20,Historical!$B$7:$B$1446,0))/INDEX(Historical!$D$7:$D$1437,MATCH(B20,Historical!$B$7:$B$1446,0))-1)*100)</f>
        <v>12.28070175438598</v>
      </c>
      <c r="T20" s="759">
        <f>IF(INDEX(Historical!$F$7:$F$1430,MATCH(B20,Historical!$B$7:$B$1446,0))=0,"n/a",((INDEX(Historical!$C$7:$C$1437,MATCH(B20,Historical!$B$7:$B$1446,0))/INDEX(Historical!$F$7:$F$1430,MATCH(B20,Historical!$B$7:$B$1446,0)))^(1/3)-1)*100)</f>
        <v>10.064241629820891</v>
      </c>
      <c r="U20" s="759">
        <f>IF(INDEX(Historical!$H$7:$H$1430,MATCH(B20,Historical!$B$7:$B$1446,0))=0,"n/a",((INDEX(Historical!$C$7:$C$1437,MATCH(B20,Historical!$B$7:$B$1446,0))/INDEX(Historical!$H$7:$H$1430,MATCH(B20,Historical!$B$7:$B$1446,0)))^(1/5)-1)*100)</f>
        <v>9.8560543306117623</v>
      </c>
      <c r="V20" s="759">
        <f>IF(INDEX(Historical!$O$7:$O$1430,MATCH(B20,Historical!$B$7:$B$1446,0))=0,"n/a",((INDEX(Historical!$C$7:$C$1437,MATCH(B20,Historical!$B$7:$B$1446,0))/INDEX(Historical!$O$7:$O$1430,MATCH(B20,Historical!$B$7:$B$1446,0)))^(1/10)-1)*100)</f>
        <v>13.524800372187773</v>
      </c>
      <c r="W20" s="760">
        <f t="shared" si="3"/>
        <v>0.72873935728320449</v>
      </c>
      <c r="X20" s="761">
        <f t="shared" si="4"/>
        <v>6.5707028870745079</v>
      </c>
      <c r="Y20" s="926" t="s">
        <v>477</v>
      </c>
      <c r="Z20" s="702">
        <f t="shared" si="5"/>
        <v>15.65217391304348</v>
      </c>
      <c r="AA20" s="935">
        <f t="shared" si="6"/>
        <v>10.369565217391306</v>
      </c>
      <c r="AB20" s="639">
        <v>12</v>
      </c>
      <c r="AC20" s="916">
        <v>4.5999999999999996</v>
      </c>
      <c r="AD20" s="916">
        <v>3.46</v>
      </c>
      <c r="AE20" s="916">
        <v>4.66</v>
      </c>
      <c r="AF20" s="916">
        <v>0.77</v>
      </c>
      <c r="AG20" s="916">
        <v>7.8</v>
      </c>
      <c r="AH20" s="916">
        <v>-28.199999999999996</v>
      </c>
      <c r="AI20" s="916">
        <v>10.549999999999999</v>
      </c>
      <c r="AJ20" s="916">
        <v>1.5</v>
      </c>
      <c r="AK20" s="916">
        <v>3</v>
      </c>
      <c r="AL20" s="928">
        <v>4850</v>
      </c>
      <c r="AM20" s="922">
        <v>2.4</v>
      </c>
      <c r="AN20" s="916">
        <v>0.19</v>
      </c>
      <c r="AO20" s="802">
        <f t="shared" si="7"/>
        <v>0.99592307548460646</v>
      </c>
      <c r="AP20" s="803">
        <f t="shared" si="8"/>
        <v>11.365488292875913</v>
      </c>
      <c r="AQ20" s="936">
        <f t="shared" si="9"/>
        <v>-40.429070410359436</v>
      </c>
      <c r="AR20" s="702">
        <f>INDEX(Historical!$C$7:$C$1437,MATCH(B20,Historical!$B$7:$B$1446,0))*IF(AH20="n/a",1.03,IF(AH20&lt;0,1.01,IF(AH20&gt;10,1.1,(1+AH20/100))))</f>
        <v>0.64639999999999997</v>
      </c>
      <c r="AS20" s="935">
        <f t="shared" si="10"/>
        <v>0.71104000000000001</v>
      </c>
      <c r="AT20" s="935">
        <f t="shared" si="11"/>
        <v>0.7323712</v>
      </c>
      <c r="AU20" s="935">
        <f t="shared" si="11"/>
        <v>0.754342336</v>
      </c>
      <c r="AV20" s="935">
        <f t="shared" si="11"/>
        <v>0.77697260608000007</v>
      </c>
      <c r="AW20" s="702">
        <f t="shared" si="12"/>
        <v>3.6211261420800001</v>
      </c>
      <c r="AX20" s="810">
        <f t="shared" si="13"/>
        <v>7.5914594173584895</v>
      </c>
      <c r="AY20" s="991">
        <v>1.01</v>
      </c>
      <c r="AZ20" s="922">
        <v>38.379999999999995</v>
      </c>
      <c r="BA20" s="922">
        <v>-0.19</v>
      </c>
      <c r="BB20" s="922">
        <v>7.03</v>
      </c>
      <c r="BC20" s="922">
        <v>16.03</v>
      </c>
      <c r="BE20" s="664">
        <v>2012</v>
      </c>
      <c r="BF20" s="946" t="e">
        <f>#VALUE!</f>
        <v>#VALUE!</v>
      </c>
      <c r="BG20" s="931">
        <v>3.6999999999999997</v>
      </c>
    </row>
    <row r="21" spans="1:59" ht="11.25" customHeight="1" x14ac:dyDescent="0.2">
      <c r="A21" s="609" t="s">
        <v>951</v>
      </c>
      <c r="B21" s="925" t="s">
        <v>952</v>
      </c>
      <c r="C21" s="988" t="s">
        <v>4353</v>
      </c>
      <c r="D21" s="988" t="s">
        <v>4354</v>
      </c>
      <c r="E21" s="792">
        <v>7</v>
      </c>
      <c r="F21" s="526">
        <v>680</v>
      </c>
      <c r="G21" s="526" t="s">
        <v>106</v>
      </c>
      <c r="H21" s="526" t="s">
        <v>106</v>
      </c>
      <c r="I21" s="924">
        <v>16.149999999999999</v>
      </c>
      <c r="J21" s="702">
        <f t="shared" si="0"/>
        <v>5.2012383900928789</v>
      </c>
      <c r="K21" s="927">
        <v>0.21</v>
      </c>
      <c r="L21" s="639">
        <v>4</v>
      </c>
      <c r="M21" s="693">
        <f t="shared" si="1"/>
        <v>0.84</v>
      </c>
      <c r="N21" s="921" t="s">
        <v>506</v>
      </c>
      <c r="O21" s="795">
        <v>0.2</v>
      </c>
      <c r="P21" s="915">
        <v>43550</v>
      </c>
      <c r="Q21" s="915">
        <v>43559</v>
      </c>
      <c r="R21" s="693">
        <f t="shared" si="2"/>
        <v>4.9999999999999902</v>
      </c>
      <c r="S21" s="759">
        <f>IF(INDEX(Historical!$D$7:$D$1437,MATCH(B21,Historical!$B$7:$B$1446,0))=0,"n/a",(INDEX(Historical!$C$7:$C$1437,MATCH(B21,Historical!$B$7:$B$1446,0))/INDEX(Historical!$D$7:$D$1437,MATCH(B21,Historical!$B$7:$B$1446,0))-1)*100)</f>
        <v>5.3333333333333455</v>
      </c>
      <c r="T21" s="759">
        <f>IF(INDEX(Historical!$F$7:$F$1430,MATCH(B21,Historical!$B$7:$B$1446,0))=0,"n/a",((INDEX(Historical!$C$7:$C$1437,MATCH(B21,Historical!$B$7:$B$1446,0))/INDEX(Historical!$F$7:$F$1430,MATCH(B21,Historical!$B$7:$B$1446,0)))^(1/3)-1)*100)</f>
        <v>5.6454416126542117</v>
      </c>
      <c r="U21" s="759">
        <f>IF(INDEX(Historical!$H$7:$H$1430,MATCH(B21,Historical!$B$7:$B$1446,0))=0,"n/a",((INDEX(Historical!$C$7:$C$1437,MATCH(B21,Historical!$B$7:$B$1446,0))/INDEX(Historical!$H$7:$H$1430,MATCH(B21,Historical!$B$7:$B$1446,0)))^(1/5)-1)*100)</f>
        <v>37.626296019446755</v>
      </c>
      <c r="V21" s="759" t="str">
        <f>IF(INDEX(Historical!$O$7:$O$1430,MATCH(B21,Historical!$B$7:$B$1446,0))=0,"n/a",((INDEX(Historical!$C$7:$C$1437,MATCH(B21,Historical!$B$7:$B$1446,0))/INDEX(Historical!$O$7:$O$1430,MATCH(B21,Historical!$B$7:$B$1446,0)))^(1/10)-1)*100)</f>
        <v>n/a</v>
      </c>
      <c r="W21" s="760" t="str">
        <f t="shared" si="3"/>
        <v>n/a</v>
      </c>
      <c r="X21" s="761" t="str">
        <f t="shared" si="4"/>
        <v>n/a</v>
      </c>
      <c r="Y21" s="713"/>
      <c r="Z21" s="702">
        <f t="shared" si="5"/>
        <v>262.5</v>
      </c>
      <c r="AA21" s="935">
        <f t="shared" si="6"/>
        <v>50.468749999999993</v>
      </c>
      <c r="AB21" s="639">
        <v>12</v>
      </c>
      <c r="AC21" s="916">
        <v>0.32</v>
      </c>
      <c r="AD21" s="916">
        <v>10.029999999999999</v>
      </c>
      <c r="AE21" s="916">
        <v>5.58</v>
      </c>
      <c r="AF21" s="916">
        <v>6.99</v>
      </c>
      <c r="AG21" s="916">
        <v>6.6000000000000005</v>
      </c>
      <c r="AH21" s="916">
        <v>-24.8</v>
      </c>
      <c r="AI21" s="916">
        <v>-23.68</v>
      </c>
      <c r="AJ21" s="916">
        <v>-7.1999999999999993</v>
      </c>
      <c r="AK21" s="916">
        <v>5</v>
      </c>
      <c r="AL21" s="928">
        <v>1080</v>
      </c>
      <c r="AM21" s="922">
        <v>1.2</v>
      </c>
      <c r="AN21" s="916">
        <v>2.5299999999999998</v>
      </c>
      <c r="AO21" s="802">
        <f t="shared" si="7"/>
        <v>-7.6412155904603551</v>
      </c>
      <c r="AP21" s="803">
        <f t="shared" si="8"/>
        <v>42.827534409539638</v>
      </c>
      <c r="AQ21" s="936">
        <f t="shared" si="9"/>
        <v>295.96664421808725</v>
      </c>
      <c r="AR21" s="702">
        <f>INDEX(Historical!$C$7:$C$1437,MATCH(B21,Historical!$B$7:$B$1446,0))*IF(AH21="n/a",1.03,IF(AH21&lt;0,1.01,IF(AH21&gt;10,1.1,(1+AH21/100))))</f>
        <v>0.79790000000000005</v>
      </c>
      <c r="AS21" s="935">
        <f t="shared" si="10"/>
        <v>0.80587900000000001</v>
      </c>
      <c r="AT21" s="935">
        <f t="shared" si="11"/>
        <v>0.84617295000000003</v>
      </c>
      <c r="AU21" s="935">
        <f t="shared" si="11"/>
        <v>0.88848159750000011</v>
      </c>
      <c r="AV21" s="935">
        <f t="shared" si="11"/>
        <v>0.93290567737500019</v>
      </c>
      <c r="AW21" s="702">
        <f t="shared" si="12"/>
        <v>4.2713392248750006</v>
      </c>
      <c r="AX21" s="810">
        <f t="shared" si="13"/>
        <v>26.447920897058829</v>
      </c>
      <c r="AY21" s="991">
        <v>0.59</v>
      </c>
      <c r="AZ21" s="922">
        <v>21.34</v>
      </c>
      <c r="BA21" s="922">
        <v>-0.12</v>
      </c>
      <c r="BB21" s="922">
        <v>4.21</v>
      </c>
      <c r="BC21" s="922">
        <v>6.5</v>
      </c>
      <c r="BE21" s="664">
        <v>2013</v>
      </c>
      <c r="BF21" s="946" t="e">
        <f>#VALUE!</f>
        <v>#VALUE!</v>
      </c>
      <c r="BG21" s="931">
        <v>1.5</v>
      </c>
    </row>
    <row r="22" spans="1:59" s="838" customFormat="1" ht="11.25" customHeight="1" x14ac:dyDescent="0.2">
      <c r="A22" s="697" t="s">
        <v>903</v>
      </c>
      <c r="B22" s="846" t="s">
        <v>904</v>
      </c>
      <c r="C22" s="988" t="s">
        <v>112</v>
      </c>
      <c r="D22" s="988" t="s">
        <v>213</v>
      </c>
      <c r="E22" s="1000">
        <v>7</v>
      </c>
      <c r="F22" s="526">
        <v>594</v>
      </c>
      <c r="G22" s="1171" t="s">
        <v>106</v>
      </c>
      <c r="H22" s="1171" t="s">
        <v>106</v>
      </c>
      <c r="I22" s="819">
        <v>37.49</v>
      </c>
      <c r="J22" s="820">
        <f t="shared" si="0"/>
        <v>1.8138170178714323</v>
      </c>
      <c r="K22" s="821">
        <v>0.17</v>
      </c>
      <c r="L22" s="822">
        <v>4</v>
      </c>
      <c r="M22" s="823">
        <f t="shared" si="1"/>
        <v>0.68</v>
      </c>
      <c r="N22" s="824" t="s">
        <v>588</v>
      </c>
      <c r="O22" s="825">
        <v>0.15</v>
      </c>
      <c r="P22" s="847">
        <v>42900</v>
      </c>
      <c r="Q22" s="847">
        <v>42922</v>
      </c>
      <c r="R22" s="823">
        <f t="shared" si="2"/>
        <v>13.333333333333346</v>
      </c>
      <c r="S22" s="759">
        <f>IF(INDEX(Historical!$D$7:$D$1437,MATCH(B22,Historical!$B$7:$B$1446,0))=0,"n/a",(INDEX(Historical!$C$7:$C$1437,MATCH(B22,Historical!$B$7:$B$1446,0))/INDEX(Historical!$D$7:$D$1437,MATCH(B22,Historical!$B$7:$B$1446,0))-1)*100)</f>
        <v>6.25</v>
      </c>
      <c r="T22" s="759">
        <f>IF(INDEX(Historical!$F$7:$F$1430,MATCH(B22,Historical!$B$7:$B$1446,0))=0,"n/a",((INDEX(Historical!$C$7:$C$1437,MATCH(B22,Historical!$B$7:$B$1446,0))/INDEX(Historical!$F$7:$F$1430,MATCH(B22,Historical!$B$7:$B$1446,0)))^(1/3)-1)*100)</f>
        <v>7.9870600425827831</v>
      </c>
      <c r="U22" s="759">
        <f>IF(INDEX(Historical!$H$7:$H$1430,MATCH(B22,Historical!$B$7:$B$1446,0))=0,"n/a",((INDEX(Historical!$C$7:$C$1437,MATCH(B22,Historical!$B$7:$B$1446,0))/INDEX(Historical!$H$7:$H$1430,MATCH(B22,Historical!$B$7:$B$1446,0)))^(1/5)-1)*100)</f>
        <v>14.869835499703509</v>
      </c>
      <c r="V22" s="759" t="str">
        <f>IF(INDEX(Historical!$O$7:$O$1430,MATCH(B22,Historical!$B$7:$B$1446,0))=0,"n/a",((INDEX(Historical!$C$7:$C$1437,MATCH(B22,Historical!$B$7:$B$1446,0))/INDEX(Historical!$O$7:$O$1430,MATCH(B22,Historical!$B$7:$B$1446,0)))^(1/10)-1)*100)</f>
        <v>n/a</v>
      </c>
      <c r="W22" s="827" t="str">
        <f t="shared" si="3"/>
        <v>n/a</v>
      </c>
      <c r="X22" s="828" t="str">
        <f t="shared" si="4"/>
        <v>n/a</v>
      </c>
      <c r="Y22" s="990" t="s">
        <v>4427</v>
      </c>
      <c r="Z22" s="820">
        <f t="shared" si="5"/>
        <v>51.908396946564885</v>
      </c>
      <c r="AA22" s="830">
        <f t="shared" si="6"/>
        <v>28.618320610687022</v>
      </c>
      <c r="AB22" s="822">
        <v>12</v>
      </c>
      <c r="AC22" s="831">
        <v>1.31</v>
      </c>
      <c r="AD22" s="831">
        <v>1.9</v>
      </c>
      <c r="AE22" s="831">
        <v>2.0499999999999998</v>
      </c>
      <c r="AF22" s="831">
        <v>1.3</v>
      </c>
      <c r="AG22" s="831">
        <v>4.5999999999999996</v>
      </c>
      <c r="AH22" s="831">
        <v>-38.700000000000003</v>
      </c>
      <c r="AI22" s="831">
        <v>13.77</v>
      </c>
      <c r="AJ22" s="831">
        <v>-9.3000000000000007</v>
      </c>
      <c r="AK22" s="831">
        <v>15.1</v>
      </c>
      <c r="AL22" s="832">
        <v>2410</v>
      </c>
      <c r="AM22" s="833">
        <v>0.6</v>
      </c>
      <c r="AN22" s="831">
        <v>0.92</v>
      </c>
      <c r="AO22" s="834">
        <f t="shared" si="7"/>
        <v>-11.93466809311208</v>
      </c>
      <c r="AP22" s="835">
        <f t="shared" si="8"/>
        <v>16.683652517574941</v>
      </c>
      <c r="AQ22" s="836">
        <f t="shared" si="9"/>
        <v>28.588606362207393</v>
      </c>
      <c r="AR22" s="702">
        <f>INDEX(Historical!$C$7:$C$1437,MATCH(B22,Historical!$B$7:$B$1446,0))*IF(AH22="n/a",1.03,IF(AH22&lt;0,1.01,IF(AH22&gt;10,1.1,(1+AH22/100))))</f>
        <v>0.68680000000000008</v>
      </c>
      <c r="AS22" s="830">
        <f t="shared" si="10"/>
        <v>0.75548000000000015</v>
      </c>
      <c r="AT22" s="830">
        <f t="shared" si="11"/>
        <v>0.83102800000000021</v>
      </c>
      <c r="AU22" s="830">
        <f t="shared" si="11"/>
        <v>0.91413080000000035</v>
      </c>
      <c r="AV22" s="830">
        <f t="shared" si="11"/>
        <v>1.0055438800000005</v>
      </c>
      <c r="AW22" s="820">
        <f t="shared" si="12"/>
        <v>4.192982680000001</v>
      </c>
      <c r="AX22" s="837">
        <f t="shared" si="13"/>
        <v>11.184269618564953</v>
      </c>
      <c r="AY22" s="992">
        <v>1.91</v>
      </c>
      <c r="AZ22" s="833">
        <v>59.4</v>
      </c>
      <c r="BA22" s="833">
        <v>-19.12</v>
      </c>
      <c r="BB22" s="833">
        <v>15.160000000000002</v>
      </c>
      <c r="BC22" s="833">
        <v>8.7099999999999991</v>
      </c>
      <c r="BD22" s="961"/>
      <c r="BE22" s="664">
        <v>2013</v>
      </c>
      <c r="BF22" s="946" t="e">
        <f>#VALUE!</f>
        <v>#VALUE!</v>
      </c>
      <c r="BG22" s="893">
        <v>2</v>
      </c>
    </row>
    <row r="23" spans="1:59" ht="11.25" customHeight="1" x14ac:dyDescent="0.2">
      <c r="A23" s="609" t="s">
        <v>936</v>
      </c>
      <c r="B23" s="925" t="s">
        <v>937</v>
      </c>
      <c r="C23" s="988" t="s">
        <v>4353</v>
      </c>
      <c r="D23" s="988" t="s">
        <v>4354</v>
      </c>
      <c r="E23" s="792">
        <v>9</v>
      </c>
      <c r="F23" s="526">
        <v>443</v>
      </c>
      <c r="G23" s="526" t="s">
        <v>106</v>
      </c>
      <c r="H23" s="526" t="s">
        <v>106</v>
      </c>
      <c r="I23" s="924">
        <v>49.36</v>
      </c>
      <c r="J23" s="702">
        <f t="shared" si="0"/>
        <v>3.1604538087520262</v>
      </c>
      <c r="K23" s="927">
        <v>0.39</v>
      </c>
      <c r="L23" s="639">
        <v>4</v>
      </c>
      <c r="M23" s="693">
        <f t="shared" si="1"/>
        <v>1.56</v>
      </c>
      <c r="N23" s="921" t="s">
        <v>517</v>
      </c>
      <c r="O23" s="795">
        <v>0.38</v>
      </c>
      <c r="P23" s="915">
        <v>43517</v>
      </c>
      <c r="Q23" s="915">
        <v>43546</v>
      </c>
      <c r="R23" s="693">
        <f t="shared" si="2"/>
        <v>2.6315789473684235</v>
      </c>
      <c r="S23" s="759">
        <f>IF(INDEX(Historical!$D$7:$D$1437,MATCH(B23,Historical!$B$7:$B$1446,0))=0,"n/a",(INDEX(Historical!$C$7:$C$1437,MATCH(B23,Historical!$B$7:$B$1446,0))/INDEX(Historical!$D$7:$D$1437,MATCH(B23,Historical!$B$7:$B$1446,0))-1)*100)</f>
        <v>5.555555555555558</v>
      </c>
      <c r="T23" s="759">
        <f>IF(INDEX(Historical!$F$7:$F$1430,MATCH(B23,Historical!$B$7:$B$1446,0))=0,"n/a",((INDEX(Historical!$C$7:$C$1437,MATCH(B23,Historical!$B$7:$B$1446,0))/INDEX(Historical!$F$7:$F$1430,MATCH(B23,Historical!$B$7:$B$1446,0)))^(1/3)-1)*100)</f>
        <v>8.8062544055728544</v>
      </c>
      <c r="U23" s="759">
        <f>IF(INDEX(Historical!$H$7:$H$1430,MATCH(B23,Historical!$B$7:$B$1446,0))=0,"n/a",((INDEX(Historical!$C$7:$C$1437,MATCH(B23,Historical!$B$7:$B$1446,0))/INDEX(Historical!$H$7:$H$1430,MATCH(B23,Historical!$B$7:$B$1446,0)))^(1/5)-1)*100)</f>
        <v>9.6262279352954181</v>
      </c>
      <c r="V23" s="759">
        <f>IF(INDEX(Historical!$O$7:$O$1430,MATCH(B23,Historical!$B$7:$B$1446,0))=0,"n/a",((INDEX(Historical!$C$7:$C$1437,MATCH(B23,Historical!$B$7:$B$1446,0))/INDEX(Historical!$O$7:$O$1430,MATCH(B23,Historical!$B$7:$B$1446,0)))^(1/10)-1)*100)</f>
        <v>-4.464840146206372</v>
      </c>
      <c r="W23" s="760" t="str">
        <f t="shared" si="3"/>
        <v>n/a</v>
      </c>
      <c r="X23" s="761">
        <f t="shared" si="4"/>
        <v>0.13314284834433499</v>
      </c>
      <c r="Y23" s="926"/>
      <c r="Z23" s="702">
        <f t="shared" si="5"/>
        <v>35.944700460829495</v>
      </c>
      <c r="AA23" s="935">
        <f t="shared" si="6"/>
        <v>11.373271889400922</v>
      </c>
      <c r="AB23" s="639">
        <v>12</v>
      </c>
      <c r="AC23" s="916">
        <v>4.34</v>
      </c>
      <c r="AD23" s="916">
        <v>1.6</v>
      </c>
      <c r="AE23" s="916">
        <v>7.5</v>
      </c>
      <c r="AF23" s="916">
        <v>4.74</v>
      </c>
      <c r="AG23" s="916">
        <v>39.700000000000003</v>
      </c>
      <c r="AH23" s="918">
        <v>126.69999999999999</v>
      </c>
      <c r="AI23" s="918">
        <v>-15.45</v>
      </c>
      <c r="AJ23" s="916">
        <v>72.3</v>
      </c>
      <c r="AK23" s="916">
        <v>7.1</v>
      </c>
      <c r="AL23" s="928">
        <v>7300</v>
      </c>
      <c r="AM23" s="922">
        <v>0.70000000000000007</v>
      </c>
      <c r="AN23" s="916">
        <v>2.59</v>
      </c>
      <c r="AO23" s="802">
        <f t="shared" si="7"/>
        <v>1.4134098546465221</v>
      </c>
      <c r="AP23" s="803">
        <f t="shared" si="8"/>
        <v>12.786681744047444</v>
      </c>
      <c r="AQ23" s="936">
        <f t="shared" si="9"/>
        <v>54.789188189414382</v>
      </c>
      <c r="AR23" s="702">
        <f>INDEX(Historical!$C$7:$C$1437,MATCH(B23,Historical!$B$7:$B$1446,0))*IF(AH23="n/a",1.03,IF(AH23&lt;0,1.01,IF(AH23&gt;10,1.1,(1+AH23/100))))</f>
        <v>1.6720000000000002</v>
      </c>
      <c r="AS23" s="935">
        <f t="shared" si="10"/>
        <v>1.6887200000000002</v>
      </c>
      <c r="AT23" s="935">
        <f t="shared" si="11"/>
        <v>1.8086191200000001</v>
      </c>
      <c r="AU23" s="935">
        <f t="shared" si="11"/>
        <v>1.9370310775200001</v>
      </c>
      <c r="AV23" s="935">
        <f t="shared" si="11"/>
        <v>2.0745602840239199</v>
      </c>
      <c r="AW23" s="702">
        <f t="shared" si="12"/>
        <v>9.1809304815439212</v>
      </c>
      <c r="AX23" s="810">
        <f t="shared" si="13"/>
        <v>18.599940197617347</v>
      </c>
      <c r="AY23" s="991">
        <v>0.64</v>
      </c>
      <c r="AZ23" s="922">
        <v>28.46</v>
      </c>
      <c r="BA23" s="922">
        <v>-3.6900000000000004</v>
      </c>
      <c r="BB23" s="922">
        <v>-0.91</v>
      </c>
      <c r="BC23" s="922">
        <v>7.6700000000000008</v>
      </c>
      <c r="BE23" s="664">
        <v>2011</v>
      </c>
      <c r="BF23" s="946" t="e">
        <f>#VALUE!</f>
        <v>#VALUE!</v>
      </c>
      <c r="BG23" s="931">
        <v>10.4</v>
      </c>
    </row>
    <row r="24" spans="1:59" ht="11.25" customHeight="1" x14ac:dyDescent="0.2">
      <c r="A24" s="537" t="s">
        <v>953</v>
      </c>
      <c r="B24" s="925" t="s">
        <v>954</v>
      </c>
      <c r="C24" s="988" t="s">
        <v>108</v>
      </c>
      <c r="D24" s="988" t="s">
        <v>118</v>
      </c>
      <c r="E24" s="792">
        <v>9</v>
      </c>
      <c r="F24" s="526">
        <v>441</v>
      </c>
      <c r="G24" s="526" t="s">
        <v>37</v>
      </c>
      <c r="H24" s="526" t="s">
        <v>115</v>
      </c>
      <c r="I24" s="924">
        <v>83.62</v>
      </c>
      <c r="J24" s="702">
        <f t="shared" si="0"/>
        <v>2.0569241808179859</v>
      </c>
      <c r="K24" s="927">
        <v>0.43</v>
      </c>
      <c r="L24" s="639">
        <v>4</v>
      </c>
      <c r="M24" s="693">
        <f t="shared" si="1"/>
        <v>1.72</v>
      </c>
      <c r="N24" s="921" t="s">
        <v>595</v>
      </c>
      <c r="O24" s="795">
        <v>0.41</v>
      </c>
      <c r="P24" s="915">
        <v>43524</v>
      </c>
      <c r="Q24" s="915">
        <v>43539</v>
      </c>
      <c r="R24" s="693">
        <f t="shared" si="2"/>
        <v>4.8780487804878092</v>
      </c>
      <c r="S24" s="759">
        <f>IF(INDEX(Historical!$D$7:$D$1437,MATCH(B24,Historical!$B$7:$B$1446,0))=0,"n/a",(INDEX(Historical!$C$7:$C$1437,MATCH(B24,Historical!$B$7:$B$1446,0))/INDEX(Historical!$D$7:$D$1437,MATCH(B24,Historical!$B$7:$B$1446,0))-1)*100)</f>
        <v>5.12820512820511</v>
      </c>
      <c r="T24" s="759">
        <f>IF(INDEX(Historical!$F$7:$F$1430,MATCH(B24,Historical!$B$7:$B$1446,0))=0,"n/a",((INDEX(Historical!$C$7:$C$1437,MATCH(B24,Historical!$B$7:$B$1446,0))/INDEX(Historical!$F$7:$F$1430,MATCH(B24,Historical!$B$7:$B$1446,0)))^(1/3)-1)*100)</f>
        <v>3.4810223898952275</v>
      </c>
      <c r="U24" s="759">
        <f>IF(INDEX(Historical!$H$7:$H$1430,MATCH(B24,Historical!$B$7:$B$1446,0))=0,"n/a",((INDEX(Historical!$C$7:$C$1437,MATCH(B24,Historical!$B$7:$B$1446,0))/INDEX(Historical!$H$7:$H$1430,MATCH(B24,Historical!$B$7:$B$1446,0)))^(1/5)-1)*100)</f>
        <v>3.2150821290872988</v>
      </c>
      <c r="V24" s="759">
        <f>IF(INDEX(Historical!$O$7:$O$1430,MATCH(B24,Historical!$B$7:$B$1446,0))=0,"n/a",((INDEX(Historical!$C$7:$C$1437,MATCH(B24,Historical!$B$7:$B$1446,0))/INDEX(Historical!$O$7:$O$1430,MATCH(B24,Historical!$B$7:$B$1446,0)))^(1/10)-1)*100)</f>
        <v>2.5093283139584477</v>
      </c>
      <c r="W24" s="760">
        <f t="shared" si="3"/>
        <v>1.2812520829590168</v>
      </c>
      <c r="X24" s="761">
        <f t="shared" si="4"/>
        <v>0.30330963481955653</v>
      </c>
      <c r="Y24" s="717"/>
      <c r="Z24" s="702">
        <f t="shared" si="5"/>
        <v>49.710982658959537</v>
      </c>
      <c r="AA24" s="935">
        <f t="shared" si="6"/>
        <v>24.167630057803471</v>
      </c>
      <c r="AB24" s="639">
        <v>12</v>
      </c>
      <c r="AC24" s="916">
        <v>3.46</v>
      </c>
      <c r="AD24" s="916">
        <v>1.78</v>
      </c>
      <c r="AE24" s="916">
        <v>2.2200000000000002</v>
      </c>
      <c r="AF24" s="916">
        <v>3.41</v>
      </c>
      <c r="AG24" s="916">
        <v>13.100000000000001</v>
      </c>
      <c r="AH24" s="916">
        <v>21.3</v>
      </c>
      <c r="AI24" s="916">
        <v>12.959999999999999</v>
      </c>
      <c r="AJ24" s="916">
        <v>10.6</v>
      </c>
      <c r="AK24" s="916">
        <v>13.63</v>
      </c>
      <c r="AL24" s="928">
        <v>15420</v>
      </c>
      <c r="AM24" s="922">
        <v>0.3</v>
      </c>
      <c r="AN24" s="916">
        <v>0.8</v>
      </c>
      <c r="AO24" s="802">
        <f t="shared" si="7"/>
        <v>-18.895623747898185</v>
      </c>
      <c r="AP24" s="803">
        <f t="shared" si="8"/>
        <v>5.2720063099052847</v>
      </c>
      <c r="AQ24" s="936">
        <f t="shared" si="9"/>
        <v>91.382825767401314</v>
      </c>
      <c r="AR24" s="702">
        <f>INDEX(Historical!$C$7:$C$1437,MATCH(B24,Historical!$B$7:$B$1446,0))*IF(AH24="n/a",1.03,IF(AH24&lt;0,1.01,IF(AH24&gt;10,1.1,(1+AH24/100))))</f>
        <v>1.804</v>
      </c>
      <c r="AS24" s="935">
        <f t="shared" si="10"/>
        <v>1.9844000000000002</v>
      </c>
      <c r="AT24" s="935">
        <f t="shared" si="11"/>
        <v>2.1828400000000006</v>
      </c>
      <c r="AU24" s="935">
        <f t="shared" si="11"/>
        <v>2.4011240000000007</v>
      </c>
      <c r="AV24" s="935">
        <f t="shared" si="11"/>
        <v>2.6412364000000008</v>
      </c>
      <c r="AW24" s="702">
        <f t="shared" si="12"/>
        <v>11.013600400000001</v>
      </c>
      <c r="AX24" s="810">
        <f t="shared" si="13"/>
        <v>13.171012198038747</v>
      </c>
      <c r="AY24" s="991">
        <v>0.93</v>
      </c>
      <c r="AZ24" s="922">
        <v>29.56</v>
      </c>
      <c r="BA24" s="922">
        <v>-0.62</v>
      </c>
      <c r="BB24" s="922">
        <v>4.9799999999999995</v>
      </c>
      <c r="BC24" s="922">
        <v>11.1</v>
      </c>
      <c r="BE24" s="664">
        <v>2011</v>
      </c>
      <c r="BF24" s="946" t="e">
        <f>#VALUE!</f>
        <v>#VALUE!</v>
      </c>
      <c r="BG24" s="931">
        <v>3.5999999999999996</v>
      </c>
    </row>
    <row r="25" spans="1:59" ht="11.25" customHeight="1" x14ac:dyDescent="0.2">
      <c r="A25" s="537" t="s">
        <v>879</v>
      </c>
      <c r="B25" s="925" t="s">
        <v>880</v>
      </c>
      <c r="C25" s="988" t="s">
        <v>4353</v>
      </c>
      <c r="D25" s="988" t="s">
        <v>4354</v>
      </c>
      <c r="E25" s="792">
        <v>6</v>
      </c>
      <c r="F25" s="526">
        <v>752</v>
      </c>
      <c r="G25" s="526" t="s">
        <v>115</v>
      </c>
      <c r="H25" s="526" t="s">
        <v>115</v>
      </c>
      <c r="I25" s="924">
        <v>28.24</v>
      </c>
      <c r="J25" s="702">
        <f t="shared" si="0"/>
        <v>3.9660056657223803</v>
      </c>
      <c r="K25" s="927">
        <v>0.28000000000000003</v>
      </c>
      <c r="L25" s="639">
        <v>4</v>
      </c>
      <c r="M25" s="693">
        <f t="shared" si="1"/>
        <v>1.1200000000000001</v>
      </c>
      <c r="N25" s="921" t="s">
        <v>467</v>
      </c>
      <c r="O25" s="795">
        <v>0.27</v>
      </c>
      <c r="P25" s="915">
        <v>43462</v>
      </c>
      <c r="Q25" s="915">
        <v>43480</v>
      </c>
      <c r="R25" s="693">
        <f t="shared" si="2"/>
        <v>3.7037037037037068</v>
      </c>
      <c r="S25" s="759">
        <f>IF(INDEX(Historical!$D$7:$D$1437,MATCH(B25,Historical!$B$7:$B$1446,0))=0,"n/a",(INDEX(Historical!$C$7:$C$1437,MATCH(B25,Historical!$B$7:$B$1446,0))/INDEX(Historical!$D$7:$D$1437,MATCH(B25,Historical!$B$7:$B$1446,0))-1)*100)</f>
        <v>3.8461538461538547</v>
      </c>
      <c r="T25" s="759">
        <f>IF(INDEX(Historical!$F$7:$F$1430,MATCH(B25,Historical!$B$7:$B$1446,0))=0,"n/a",((INDEX(Historical!$C$7:$C$1437,MATCH(B25,Historical!$B$7:$B$1446,0))/INDEX(Historical!$F$7:$F$1430,MATCH(B25,Historical!$B$7:$B$1446,0)))^(1/3)-1)*100)</f>
        <v>4.0041911525952045</v>
      </c>
      <c r="U25" s="759">
        <f>IF(INDEX(Historical!$H$7:$H$1430,MATCH(B25,Historical!$B$7:$B$1446,0))=0,"n/a",((INDEX(Historical!$C$7:$C$1437,MATCH(B25,Historical!$B$7:$B$1446,0))/INDEX(Historical!$H$7:$H$1430,MATCH(B25,Historical!$B$7:$B$1446,0)))^(1/5)-1)*100)</f>
        <v>5.9223841048812176</v>
      </c>
      <c r="V25" s="759">
        <f>IF(INDEX(Historical!$O$7:$O$1430,MATCH(B25,Historical!$B$7:$B$1446,0))=0,"n/a",((INDEX(Historical!$C$7:$C$1437,MATCH(B25,Historical!$B$7:$B$1446,0))/INDEX(Historical!$O$7:$O$1430,MATCH(B25,Historical!$B$7:$B$1446,0)))^(1/10)-1)*100)</f>
        <v>2.5449899701238676</v>
      </c>
      <c r="W25" s="760">
        <f t="shared" si="3"/>
        <v>2.3270756169592954</v>
      </c>
      <c r="X25" s="761" t="str">
        <f t="shared" si="4"/>
        <v>n/a</v>
      </c>
      <c r="Y25" s="713"/>
      <c r="Z25" s="702">
        <f t="shared" si="5"/>
        <v>320.00000000000006</v>
      </c>
      <c r="AA25" s="935">
        <f t="shared" si="6"/>
        <v>80.685714285714283</v>
      </c>
      <c r="AB25" s="639">
        <v>12</v>
      </c>
      <c r="AC25" s="916">
        <v>0.35</v>
      </c>
      <c r="AD25" s="916">
        <v>26.74</v>
      </c>
      <c r="AE25" s="916">
        <v>8.51</v>
      </c>
      <c r="AF25" s="916">
        <v>1.58</v>
      </c>
      <c r="AG25" s="916">
        <v>2.4</v>
      </c>
      <c r="AH25" s="916">
        <v>-57.699999999999996</v>
      </c>
      <c r="AI25" s="916">
        <v>-0.52</v>
      </c>
      <c r="AJ25" s="916">
        <v>-12.2</v>
      </c>
      <c r="AK25" s="916">
        <v>3</v>
      </c>
      <c r="AL25" s="928">
        <v>2330</v>
      </c>
      <c r="AM25" s="922">
        <v>0.1</v>
      </c>
      <c r="AN25" s="916">
        <v>1.1399999999999999</v>
      </c>
      <c r="AO25" s="802">
        <f t="shared" si="7"/>
        <v>-70.797324515110688</v>
      </c>
      <c r="AP25" s="803">
        <f t="shared" si="8"/>
        <v>9.8883897706035988</v>
      </c>
      <c r="AQ25" s="936">
        <f t="shared" si="9"/>
        <v>138.03214402114185</v>
      </c>
      <c r="AR25" s="702">
        <f>INDEX(Historical!$C$7:$C$1437,MATCH(B25,Historical!$B$7:$B$1446,0))*IF(AH25="n/a",1.03,IF(AH25&lt;0,1.01,IF(AH25&gt;10,1.1,(1+AH25/100))))</f>
        <v>1.0908</v>
      </c>
      <c r="AS25" s="935">
        <f t="shared" si="10"/>
        <v>1.1017079999999999</v>
      </c>
      <c r="AT25" s="935">
        <f t="shared" si="11"/>
        <v>1.1347592399999999</v>
      </c>
      <c r="AU25" s="935">
        <f t="shared" si="11"/>
        <v>1.1688020172</v>
      </c>
      <c r="AV25" s="935">
        <f t="shared" si="11"/>
        <v>1.203866077716</v>
      </c>
      <c r="AW25" s="702">
        <f t="shared" si="12"/>
        <v>5.6999353349160007</v>
      </c>
      <c r="AX25" s="810">
        <f t="shared" si="13"/>
        <v>20.183906993328616</v>
      </c>
      <c r="AY25" s="991">
        <v>0.77</v>
      </c>
      <c r="AZ25" s="922">
        <v>22.2</v>
      </c>
      <c r="BA25" s="922">
        <v>-5.3</v>
      </c>
      <c r="BB25" s="922">
        <v>1.1499999999999999</v>
      </c>
      <c r="BC25" s="922">
        <v>2.27</v>
      </c>
      <c r="BE25" s="664">
        <v>2014</v>
      </c>
      <c r="BF25" s="946" t="e">
        <f>#VALUE!</f>
        <v>#VALUE!</v>
      </c>
      <c r="BG25" s="931">
        <v>0.89999999999999991</v>
      </c>
    </row>
    <row r="26" spans="1:59" ht="11.25" customHeight="1" x14ac:dyDescent="0.2">
      <c r="A26" s="537" t="s">
        <v>891</v>
      </c>
      <c r="B26" s="925" t="s">
        <v>892</v>
      </c>
      <c r="C26" s="988" t="s">
        <v>112</v>
      </c>
      <c r="D26" s="988" t="s">
        <v>4366</v>
      </c>
      <c r="E26" s="792">
        <v>7</v>
      </c>
      <c r="F26" s="526">
        <v>646</v>
      </c>
      <c r="G26" s="526" t="s">
        <v>106</v>
      </c>
      <c r="H26" s="526" t="s">
        <v>106</v>
      </c>
      <c r="I26" s="924">
        <v>38.56</v>
      </c>
      <c r="J26" s="702">
        <f t="shared" si="0"/>
        <v>1.3485477178423235</v>
      </c>
      <c r="K26" s="927">
        <v>0.13</v>
      </c>
      <c r="L26" s="639">
        <v>4</v>
      </c>
      <c r="M26" s="693">
        <f t="shared" si="1"/>
        <v>0.52</v>
      </c>
      <c r="N26" s="921" t="s">
        <v>266</v>
      </c>
      <c r="O26" s="795">
        <v>0.1</v>
      </c>
      <c r="P26" s="915">
        <v>43446</v>
      </c>
      <c r="Q26" s="915">
        <v>43474</v>
      </c>
      <c r="R26" s="693">
        <f t="shared" si="2"/>
        <v>30</v>
      </c>
      <c r="S26" s="759">
        <f>IF(INDEX(Historical!$D$7:$D$1437,MATCH(B26,Historical!$B$7:$B$1446,0))=0,"n/a",(INDEX(Historical!$C$7:$C$1437,MATCH(B26,Historical!$B$7:$B$1446,0))/INDEX(Historical!$D$7:$D$1437,MATCH(B26,Historical!$B$7:$B$1446,0))-1)*100)</f>
        <v>33.33333333333335</v>
      </c>
      <c r="T26" s="759">
        <f>IF(INDEX(Historical!$F$7:$F$1430,MATCH(B26,Historical!$B$7:$B$1446,0))=0,"n/a",((INDEX(Historical!$C$7:$C$1437,MATCH(B26,Historical!$B$7:$B$1446,0))/INDEX(Historical!$F$7:$F$1430,MATCH(B26,Historical!$B$7:$B$1446,0)))^(1/3)-1)*100)</f>
        <v>35.72088082974534</v>
      </c>
      <c r="U26" s="759">
        <f>IF(INDEX(Historical!$H$7:$H$1430,MATCH(B26,Historical!$B$7:$B$1446,0))=0,"n/a",((INDEX(Historical!$C$7:$C$1437,MATCH(B26,Historical!$B$7:$B$1446,0))/INDEX(Historical!$H$7:$H$1430,MATCH(B26,Historical!$B$7:$B$1446,0)))^(1/5)-1)*100)</f>
        <v>39.76542375431584</v>
      </c>
      <c r="V26" s="759" t="str">
        <f>IF(INDEX(Historical!$O$7:$O$1430,MATCH(B26,Historical!$B$7:$B$1446,0))=0,"n/a",((INDEX(Historical!$C$7:$C$1437,MATCH(B26,Historical!$B$7:$B$1446,0))/INDEX(Historical!$O$7:$O$1430,MATCH(B26,Historical!$B$7:$B$1446,0)))^(1/10)-1)*100)</f>
        <v>n/a</v>
      </c>
      <c r="W26" s="760" t="str">
        <f t="shared" si="3"/>
        <v>n/a</v>
      </c>
      <c r="X26" s="761">
        <f t="shared" si="4"/>
        <v>1.8581973716970019</v>
      </c>
      <c r="Y26" s="713"/>
      <c r="Z26" s="702">
        <f t="shared" si="5"/>
        <v>11.304347826086957</v>
      </c>
      <c r="AA26" s="935">
        <f t="shared" si="6"/>
        <v>8.3826086956521753</v>
      </c>
      <c r="AB26" s="639">
        <v>12</v>
      </c>
      <c r="AC26" s="916">
        <v>4.5999999999999996</v>
      </c>
      <c r="AD26" s="916">
        <v>0.35</v>
      </c>
      <c r="AE26" s="916">
        <v>2.5299999999999998</v>
      </c>
      <c r="AF26" s="916">
        <v>0.86</v>
      </c>
      <c r="AG26" s="916">
        <v>11.4</v>
      </c>
      <c r="AH26" s="916">
        <v>26</v>
      </c>
      <c r="AI26" s="916">
        <v>20.100000000000001</v>
      </c>
      <c r="AJ26" s="916">
        <v>21.4</v>
      </c>
      <c r="AK26" s="916">
        <v>24.15</v>
      </c>
      <c r="AL26" s="928">
        <v>4250</v>
      </c>
      <c r="AM26" s="922">
        <v>3.1</v>
      </c>
      <c r="AN26" s="916">
        <v>2.4</v>
      </c>
      <c r="AO26" s="802">
        <f t="shared" si="7"/>
        <v>32.731362776505989</v>
      </c>
      <c r="AP26" s="803">
        <f t="shared" si="8"/>
        <v>41.113971472158163</v>
      </c>
      <c r="AQ26" s="936">
        <f t="shared" si="9"/>
        <v>-43.395942515827556</v>
      </c>
      <c r="AR26" s="702">
        <f>INDEX(Historical!$C$7:$C$1437,MATCH(B26,Historical!$B$7:$B$1446,0))*IF(AH26="n/a",1.03,IF(AH26&lt;0,1.01,IF(AH26&gt;10,1.1,(1+AH26/100))))</f>
        <v>0.44000000000000006</v>
      </c>
      <c r="AS26" s="935">
        <f t="shared" si="10"/>
        <v>0.4840000000000001</v>
      </c>
      <c r="AT26" s="935">
        <f t="shared" si="11"/>
        <v>0.5324000000000001</v>
      </c>
      <c r="AU26" s="935">
        <f t="shared" si="11"/>
        <v>0.58564000000000016</v>
      </c>
      <c r="AV26" s="935">
        <f t="shared" si="11"/>
        <v>0.64420400000000022</v>
      </c>
      <c r="AW26" s="702">
        <f t="shared" si="12"/>
        <v>2.6862440000000007</v>
      </c>
      <c r="AX26" s="810">
        <f t="shared" si="13"/>
        <v>6.9664004149377607</v>
      </c>
      <c r="AY26" s="991">
        <v>2.04</v>
      </c>
      <c r="AZ26" s="922">
        <v>37.08</v>
      </c>
      <c r="BA26" s="922">
        <v>-18.55</v>
      </c>
      <c r="BB26" s="922">
        <v>6.32</v>
      </c>
      <c r="BC26" s="922">
        <v>-1.8599999999999999</v>
      </c>
      <c r="BE26" s="664">
        <v>2013</v>
      </c>
      <c r="BF26" s="946" t="e">
        <f>#VALUE!</f>
        <v>#VALUE!</v>
      </c>
      <c r="BG26" s="931">
        <v>3</v>
      </c>
    </row>
    <row r="27" spans="1:59" ht="11.25" customHeight="1" x14ac:dyDescent="0.2">
      <c r="A27" s="537" t="s">
        <v>899</v>
      </c>
      <c r="B27" s="925" t="s">
        <v>900</v>
      </c>
      <c r="C27" s="988" t="s">
        <v>131</v>
      </c>
      <c r="D27" s="988" t="s">
        <v>4363</v>
      </c>
      <c r="E27" s="792">
        <v>9</v>
      </c>
      <c r="F27" s="526">
        <v>431</v>
      </c>
      <c r="G27" s="526" t="s">
        <v>37</v>
      </c>
      <c r="H27" s="526" t="s">
        <v>37</v>
      </c>
      <c r="I27" s="924">
        <v>81.45</v>
      </c>
      <c r="J27" s="702">
        <f t="shared" si="0"/>
        <v>2.8852056476365866</v>
      </c>
      <c r="K27" s="927">
        <v>0.58750000000000002</v>
      </c>
      <c r="L27" s="639">
        <v>4</v>
      </c>
      <c r="M27" s="693">
        <f t="shared" si="1"/>
        <v>2.35</v>
      </c>
      <c r="N27" s="921" t="s">
        <v>119</v>
      </c>
      <c r="O27" s="795">
        <v>0.56000000000000005</v>
      </c>
      <c r="P27" s="915">
        <v>43510</v>
      </c>
      <c r="Q27" s="915">
        <v>43525</v>
      </c>
      <c r="R27" s="693">
        <f t="shared" si="2"/>
        <v>4.9107142857142794</v>
      </c>
      <c r="S27" s="759">
        <f>IF(INDEX(Historical!$D$7:$D$1437,MATCH(B27,Historical!$B$7:$B$1446,0))=0,"n/a",(INDEX(Historical!$C$7:$C$1437,MATCH(B27,Historical!$B$7:$B$1446,0))/INDEX(Historical!$D$7:$D$1437,MATCH(B27,Historical!$B$7:$B$1446,0))-1)*100)</f>
        <v>4.6728971962616939</v>
      </c>
      <c r="T27" s="759">
        <f>IF(INDEX(Historical!$F$7:$F$1430,MATCH(B27,Historical!$B$7:$B$1446,0))=0,"n/a",((INDEX(Historical!$C$7:$C$1437,MATCH(B27,Historical!$B$7:$B$1446,0))/INDEX(Historical!$F$7:$F$1430,MATCH(B27,Historical!$B$7:$B$1446,0)))^(1/3)-1)*100)</f>
        <v>3.5060057376524956</v>
      </c>
      <c r="U27" s="759">
        <f>IF(INDEX(Historical!$H$7:$H$1430,MATCH(B27,Historical!$B$7:$B$1446,0))=0,"n/a",((INDEX(Historical!$C$7:$C$1437,MATCH(B27,Historical!$B$7:$B$1446,0))/INDEX(Historical!$H$7:$H$1430,MATCH(B27,Historical!$B$7:$B$1446,0)))^(1/5)-1)*100)</f>
        <v>3.3472401576997379</v>
      </c>
      <c r="V27" s="759">
        <f>IF(INDEX(Historical!$O$7:$O$1430,MATCH(B27,Historical!$B$7:$B$1446,0))=0,"n/a",((INDEX(Historical!$C$7:$C$1437,MATCH(B27,Historical!$B$7:$B$1446,0))/INDEX(Historical!$O$7:$O$1430,MATCH(B27,Historical!$B$7:$B$1446,0)))^(1/10)-1)*100)</f>
        <v>2.676713008015108</v>
      </c>
      <c r="W27" s="760">
        <f t="shared" si="3"/>
        <v>1.2505039381049869</v>
      </c>
      <c r="X27" s="761">
        <f t="shared" si="4"/>
        <v>0.65632159954896829</v>
      </c>
      <c r="Y27" s="705"/>
      <c r="Z27" s="702">
        <f t="shared" si="5"/>
        <v>69.526627218934905</v>
      </c>
      <c r="AA27" s="935">
        <f t="shared" si="6"/>
        <v>24.097633136094675</v>
      </c>
      <c r="AB27" s="639">
        <v>12</v>
      </c>
      <c r="AC27" s="916">
        <v>3.38</v>
      </c>
      <c r="AD27" s="916">
        <v>4.0199999999999996</v>
      </c>
      <c r="AE27" s="916">
        <v>2.79</v>
      </c>
      <c r="AF27" s="916">
        <v>1.94</v>
      </c>
      <c r="AG27" s="916">
        <v>8.2000000000000011</v>
      </c>
      <c r="AH27" s="916">
        <v>8.3000000000000007</v>
      </c>
      <c r="AI27" s="916">
        <v>7.12</v>
      </c>
      <c r="AJ27" s="916">
        <v>5.0999999999999996</v>
      </c>
      <c r="AK27" s="916">
        <v>6</v>
      </c>
      <c r="AL27" s="928">
        <v>4190</v>
      </c>
      <c r="AM27" s="922">
        <v>0.3</v>
      </c>
      <c r="AN27" s="916">
        <v>0.69</v>
      </c>
      <c r="AO27" s="802">
        <f t="shared" si="7"/>
        <v>-17.865187330758353</v>
      </c>
      <c r="AP27" s="803">
        <f t="shared" si="8"/>
        <v>6.2324458053363241</v>
      </c>
      <c r="AQ27" s="936">
        <f t="shared" si="9"/>
        <v>44.144076509926023</v>
      </c>
      <c r="AR27" s="702">
        <f>INDEX(Historical!$C$7:$C$1437,MATCH(B27,Historical!$B$7:$B$1446,0))*IF(AH27="n/a",1.03,IF(AH27&lt;0,1.01,IF(AH27&gt;10,1.1,(1+AH27/100))))</f>
        <v>2.4259200000000001</v>
      </c>
      <c r="AS27" s="935">
        <f t="shared" si="10"/>
        <v>2.5986455039999998</v>
      </c>
      <c r="AT27" s="935">
        <f t="shared" ref="AT27:AV46" si="15">IF($AK27="n/a",1.03*AS27,IF($AK27&lt;0,1.01*AS27,IF($AK27&gt;10,1.1*AS27,(1+$AK27/100)*AS27)))</f>
        <v>2.7545642342400001</v>
      </c>
      <c r="AU27" s="935">
        <f t="shared" si="15"/>
        <v>2.9198380882944002</v>
      </c>
      <c r="AV27" s="935">
        <f t="shared" si="15"/>
        <v>3.0950283735920645</v>
      </c>
      <c r="AW27" s="702">
        <f t="shared" si="12"/>
        <v>13.793996200126465</v>
      </c>
      <c r="AX27" s="810">
        <f t="shared" si="13"/>
        <v>16.935538612801061</v>
      </c>
      <c r="AY27" s="991">
        <v>0.26</v>
      </c>
      <c r="AZ27" s="922">
        <v>15.6</v>
      </c>
      <c r="BA27" s="922">
        <v>-3.3300000000000005</v>
      </c>
      <c r="BB27" s="922">
        <v>-0.27</v>
      </c>
      <c r="BC27" s="922">
        <v>4.5199999999999996</v>
      </c>
      <c r="BE27" s="664">
        <v>2011</v>
      </c>
      <c r="BF27" s="946" t="e">
        <f>#VALUE!</f>
        <v>#VALUE!</v>
      </c>
      <c r="BG27" s="931">
        <v>3.4000000000000004</v>
      </c>
    </row>
    <row r="28" spans="1:59" ht="11.25" customHeight="1" x14ac:dyDescent="0.2">
      <c r="A28" s="930" t="s">
        <v>4458</v>
      </c>
      <c r="B28" s="925" t="s">
        <v>3993</v>
      </c>
      <c r="C28" s="988" t="s">
        <v>112</v>
      </c>
      <c r="D28" s="988" t="s">
        <v>213</v>
      </c>
      <c r="E28" s="792">
        <v>5</v>
      </c>
      <c r="F28" s="526">
        <v>853</v>
      </c>
      <c r="G28" s="526" t="s">
        <v>106</v>
      </c>
      <c r="H28" s="526" t="s">
        <v>106</v>
      </c>
      <c r="I28" s="924">
        <v>103.64</v>
      </c>
      <c r="J28" s="702">
        <f t="shared" si="0"/>
        <v>0.46314164415283671</v>
      </c>
      <c r="K28" s="927">
        <v>0.12</v>
      </c>
      <c r="L28" s="639">
        <v>4</v>
      </c>
      <c r="M28" s="693">
        <f t="shared" si="1"/>
        <v>0.48</v>
      </c>
      <c r="N28" s="921" t="s">
        <v>493</v>
      </c>
      <c r="O28" s="795">
        <v>0.11</v>
      </c>
      <c r="P28" s="915">
        <v>43481</v>
      </c>
      <c r="Q28" s="915">
        <v>43494</v>
      </c>
      <c r="R28" s="693">
        <f t="shared" si="2"/>
        <v>9.0909090909090864</v>
      </c>
      <c r="S28" s="759">
        <f>IF(INDEX(Historical!$D$7:$D$1437,MATCH(B28,Historical!$B$7:$B$1446,0))=0,"n/a",(INDEX(Historical!$C$7:$C$1437,MATCH(B28,Historical!$B$7:$B$1446,0))/INDEX(Historical!$D$7:$D$1437,MATCH(B28,Historical!$B$7:$B$1446,0))-1)*100)</f>
        <v>9.9999999999999858</v>
      </c>
      <c r="T28" s="759">
        <f>IF(INDEX(Historical!$F$7:$F$1430,MATCH(B28,Historical!$B$7:$B$1446,0))=0,"n/a",((INDEX(Historical!$C$7:$C$1437,MATCH(B28,Historical!$B$7:$B$1446,0))/INDEX(Historical!$F$7:$F$1430,MATCH(B28,Historical!$B$7:$B$1446,0)))^(1/3)-1)*100)</f>
        <v>11.199004528465784</v>
      </c>
      <c r="U28" s="759">
        <f>IF(INDEX(Historical!$H$7:$H$1430,MATCH(B28,Historical!$B$7:$B$1446,0))=0,"n/a",((INDEX(Historical!$C$7:$C$1437,MATCH(B28,Historical!$B$7:$B$1446,0))/INDEX(Historical!$H$7:$H$1430,MATCH(B28,Historical!$B$7:$B$1446,0)))^(1/5)-1)*100)</f>
        <v>9.4608784223157549</v>
      </c>
      <c r="V28" s="759">
        <f>IF(INDEX(Historical!$O$7:$O$1430,MATCH(B28,Historical!$B$7:$B$1446,0))=0,"n/a",((INDEX(Historical!$C$7:$C$1437,MATCH(B28,Historical!$B$7:$B$1446,0))/INDEX(Historical!$O$7:$O$1430,MATCH(B28,Historical!$B$7:$B$1446,0)))^(1/10)-1)*100)</f>
        <v>6.2488268514150569</v>
      </c>
      <c r="W28" s="760">
        <f t="shared" si="3"/>
        <v>1.5140247357267267</v>
      </c>
      <c r="X28" s="761">
        <f t="shared" si="4"/>
        <v>0.6307252281543837</v>
      </c>
      <c r="Y28" s="926"/>
      <c r="Z28" s="702">
        <f t="shared" si="5"/>
        <v>8.0536912751677843</v>
      </c>
      <c r="AA28" s="935">
        <f t="shared" si="6"/>
        <v>17.389261744966444</v>
      </c>
      <c r="AB28" s="639">
        <v>12</v>
      </c>
      <c r="AC28" s="916">
        <v>5.96</v>
      </c>
      <c r="AD28" s="916">
        <v>2.63</v>
      </c>
      <c r="AE28" s="916">
        <v>1.18</v>
      </c>
      <c r="AF28" s="916">
        <v>2.39</v>
      </c>
      <c r="AG28" s="916">
        <v>15.1</v>
      </c>
      <c r="AH28" s="916">
        <v>27.700000000000003</v>
      </c>
      <c r="AI28" s="916">
        <v>11.34</v>
      </c>
      <c r="AJ28" s="916">
        <v>15</v>
      </c>
      <c r="AK28" s="916">
        <v>6.6000000000000005</v>
      </c>
      <c r="AL28" s="928">
        <v>1190</v>
      </c>
      <c r="AM28" s="922">
        <v>0.3</v>
      </c>
      <c r="AN28" s="916">
        <v>0.17</v>
      </c>
      <c r="AO28" s="802">
        <f t="shared" si="7"/>
        <v>-7.4652416784978524</v>
      </c>
      <c r="AP28" s="803">
        <f t="shared" si="8"/>
        <v>9.9240200664685911</v>
      </c>
      <c r="AQ28" s="936">
        <f t="shared" si="9"/>
        <v>35.909014614712476</v>
      </c>
      <c r="AR28" s="702">
        <f>INDEX(Historical!$C$7:$C$1437,MATCH(B28,Historical!$B$7:$B$1446,0))*IF(AH28="n/a",1.03,IF(AH28&lt;0,1.01,IF(AH28&gt;10,1.1,(1+AH28/100))))</f>
        <v>0.48400000000000004</v>
      </c>
      <c r="AS28" s="935">
        <f t="shared" si="10"/>
        <v>0.5324000000000001</v>
      </c>
      <c r="AT28" s="935">
        <f t="shared" si="15"/>
        <v>0.56753840000000011</v>
      </c>
      <c r="AU28" s="935">
        <f t="shared" si="15"/>
        <v>0.6049959344000001</v>
      </c>
      <c r="AV28" s="935">
        <f t="shared" si="15"/>
        <v>0.64492566607040014</v>
      </c>
      <c r="AW28" s="702">
        <f t="shared" si="12"/>
        <v>2.8338600004704002</v>
      </c>
      <c r="AX28" s="810">
        <f t="shared" si="13"/>
        <v>2.7343303748267078</v>
      </c>
      <c r="AY28" s="991">
        <v>0.85</v>
      </c>
      <c r="AZ28" s="922">
        <v>42.95</v>
      </c>
      <c r="BA28" s="922">
        <v>-7.84</v>
      </c>
      <c r="BB28" s="922">
        <v>5.29</v>
      </c>
      <c r="BC28" s="922">
        <v>14.81</v>
      </c>
      <c r="BE28" s="664">
        <v>2015</v>
      </c>
      <c r="BF28" s="946" t="e">
        <f>#VALUE!</f>
        <v>#VALUE!</v>
      </c>
      <c r="BG28" s="931">
        <v>10</v>
      </c>
    </row>
    <row r="29" spans="1:59" ht="11.25" customHeight="1" x14ac:dyDescent="0.2">
      <c r="A29" s="537" t="s">
        <v>895</v>
      </c>
      <c r="B29" s="925" t="s">
        <v>896</v>
      </c>
      <c r="C29" s="988" t="s">
        <v>112</v>
      </c>
      <c r="D29" s="988" t="s">
        <v>4367</v>
      </c>
      <c r="E29" s="792">
        <v>7</v>
      </c>
      <c r="F29" s="526">
        <v>661</v>
      </c>
      <c r="G29" s="526" t="s">
        <v>106</v>
      </c>
      <c r="H29" s="526" t="s">
        <v>106</v>
      </c>
      <c r="I29" s="924">
        <v>61.9</v>
      </c>
      <c r="J29" s="702">
        <f t="shared" si="0"/>
        <v>2.2617124394184165</v>
      </c>
      <c r="K29" s="927">
        <v>0.35</v>
      </c>
      <c r="L29" s="639">
        <v>4</v>
      </c>
      <c r="M29" s="693">
        <f t="shared" si="1"/>
        <v>1.4</v>
      </c>
      <c r="N29" s="921" t="s">
        <v>250</v>
      </c>
      <c r="O29" s="795">
        <v>0.32</v>
      </c>
      <c r="P29" s="915">
        <v>43511</v>
      </c>
      <c r="Q29" s="915">
        <v>43531</v>
      </c>
      <c r="R29" s="693">
        <f t="shared" si="2"/>
        <v>9.3749999999999911</v>
      </c>
      <c r="S29" s="759">
        <f>IF(INDEX(Historical!$D$7:$D$1437,MATCH(B29,Historical!$B$7:$B$1446,0))=0,"n/a",(INDEX(Historical!$C$7:$C$1437,MATCH(B29,Historical!$B$7:$B$1446,0))/INDEX(Historical!$D$7:$D$1437,MATCH(B29,Historical!$B$7:$B$1446,0))-1)*100)</f>
        <v>6.6666666666666652</v>
      </c>
      <c r="T29" s="759">
        <f>IF(INDEX(Historical!$F$7:$F$1430,MATCH(B29,Historical!$B$7:$B$1446,0))=0,"n/a",((INDEX(Historical!$C$7:$C$1437,MATCH(B29,Historical!$B$7:$B$1446,0))/INDEX(Historical!$F$7:$F$1430,MATCH(B29,Historical!$B$7:$B$1446,0)))^(1/3)-1)*100)</f>
        <v>16.960709528514649</v>
      </c>
      <c r="U29" s="759">
        <f>IF(INDEX(Historical!$H$7:$H$1430,MATCH(B29,Historical!$B$7:$B$1446,0))=0,"n/a",((INDEX(Historical!$C$7:$C$1437,MATCH(B29,Historical!$B$7:$B$1446,0))/INDEX(Historical!$H$7:$H$1430,MATCH(B29,Historical!$B$7:$B$1446,0)))^(1/5)-1)*100)</f>
        <v>44.955932735539108</v>
      </c>
      <c r="V29" s="759" t="str">
        <f>IF(INDEX(Historical!$O$7:$O$1430,MATCH(B29,Historical!$B$7:$B$1446,0))=0,"n/a",((INDEX(Historical!$C$7:$C$1437,MATCH(B29,Historical!$B$7:$B$1446,0))/INDEX(Historical!$O$7:$O$1430,MATCH(B29,Historical!$B$7:$B$1446,0)))^(1/10)-1)*100)</f>
        <v>n/a</v>
      </c>
      <c r="W29" s="760" t="str">
        <f t="shared" si="3"/>
        <v>n/a</v>
      </c>
      <c r="X29" s="761" t="str">
        <f t="shared" si="4"/>
        <v>n/a</v>
      </c>
      <c r="Y29" s="705"/>
      <c r="Z29" s="702">
        <f t="shared" si="5"/>
        <v>39.660056657223798</v>
      </c>
      <c r="AA29" s="935">
        <f t="shared" si="6"/>
        <v>17.535410764872523</v>
      </c>
      <c r="AB29" s="639">
        <v>12</v>
      </c>
      <c r="AC29" s="916">
        <v>3.53</v>
      </c>
      <c r="AD29" s="916">
        <v>1.2</v>
      </c>
      <c r="AE29" s="916">
        <v>0.92</v>
      </c>
      <c r="AF29" s="916">
        <v>2.0299999999999998</v>
      </c>
      <c r="AG29" s="916">
        <v>20</v>
      </c>
      <c r="AH29" s="916">
        <v>-39.6</v>
      </c>
      <c r="AI29" s="916">
        <v>17.71</v>
      </c>
      <c r="AJ29" s="916">
        <v>-0.3</v>
      </c>
      <c r="AK29" s="916">
        <v>14.59</v>
      </c>
      <c r="AL29" s="928">
        <v>7630</v>
      </c>
      <c r="AM29" s="922">
        <v>0.3</v>
      </c>
      <c r="AN29" s="916">
        <v>0.56000000000000005</v>
      </c>
      <c r="AO29" s="802">
        <f t="shared" si="7"/>
        <v>29.682234410085002</v>
      </c>
      <c r="AP29" s="803">
        <f t="shared" si="8"/>
        <v>47.217645174957525</v>
      </c>
      <c r="AQ29" s="936">
        <f t="shared" si="9"/>
        <v>25.78090979104406</v>
      </c>
      <c r="AR29" s="702">
        <f>INDEX(Historical!$C$7:$C$1437,MATCH(B29,Historical!$B$7:$B$1446,0))*IF(AH29="n/a",1.03,IF(AH29&lt;0,1.01,IF(AH29&gt;10,1.1,(1+AH29/100))))</f>
        <v>1.2927999999999999</v>
      </c>
      <c r="AS29" s="935">
        <f t="shared" si="10"/>
        <v>1.42208</v>
      </c>
      <c r="AT29" s="935">
        <f t="shared" si="15"/>
        <v>1.5642880000000001</v>
      </c>
      <c r="AU29" s="935">
        <f t="shared" si="15"/>
        <v>1.7207168000000004</v>
      </c>
      <c r="AV29" s="935">
        <f t="shared" si="15"/>
        <v>1.8927884800000006</v>
      </c>
      <c r="AW29" s="702">
        <f t="shared" si="12"/>
        <v>7.8926732800000003</v>
      </c>
      <c r="AX29" s="810">
        <f t="shared" si="13"/>
        <v>12.750683812600972</v>
      </c>
      <c r="AY29" s="991">
        <v>0.81</v>
      </c>
      <c r="AZ29" s="922">
        <v>15.939999999999998</v>
      </c>
      <c r="BA29" s="922">
        <v>-17.28</v>
      </c>
      <c r="BB29" s="922">
        <v>5.5100000000000007</v>
      </c>
      <c r="BC29" s="922">
        <v>-2.0500000000000003</v>
      </c>
      <c r="BE29" s="664">
        <v>2013</v>
      </c>
      <c r="BF29" s="946" t="e">
        <f>#VALUE!</f>
        <v>#VALUE!</v>
      </c>
      <c r="BG29" s="931">
        <v>6.7</v>
      </c>
    </row>
    <row r="30" spans="1:59" ht="11.25" customHeight="1" x14ac:dyDescent="0.2">
      <c r="A30" s="537" t="s">
        <v>901</v>
      </c>
      <c r="B30" s="925" t="s">
        <v>902</v>
      </c>
      <c r="C30" s="988" t="s">
        <v>108</v>
      </c>
      <c r="D30" s="988" t="s">
        <v>118</v>
      </c>
      <c r="E30" s="792">
        <v>9</v>
      </c>
      <c r="F30" s="526">
        <v>459</v>
      </c>
      <c r="G30" s="526" t="s">
        <v>115</v>
      </c>
      <c r="H30" s="526" t="s">
        <v>115</v>
      </c>
      <c r="I30" s="924">
        <v>99.06</v>
      </c>
      <c r="J30" s="702">
        <f t="shared" si="0"/>
        <v>2.0189783969311526</v>
      </c>
      <c r="K30" s="927">
        <v>0.5</v>
      </c>
      <c r="L30" s="639">
        <v>4</v>
      </c>
      <c r="M30" s="693">
        <f t="shared" si="1"/>
        <v>2</v>
      </c>
      <c r="N30" s="921" t="s">
        <v>164</v>
      </c>
      <c r="O30" s="795">
        <v>0.46</v>
      </c>
      <c r="P30" s="915">
        <v>43523</v>
      </c>
      <c r="Q30" s="915">
        <v>43556</v>
      </c>
      <c r="R30" s="693">
        <f t="shared" si="2"/>
        <v>8.6956521739130395</v>
      </c>
      <c r="S30" s="759">
        <f>IF(INDEX(Historical!$D$7:$D$1437,MATCH(B30,Historical!$B$7:$B$1446,0))=0,"n/a",(INDEX(Historical!$C$7:$C$1437,MATCH(B30,Historical!$B$7:$B$1446,0))/INDEX(Historical!$D$7:$D$1437,MATCH(B30,Historical!$B$7:$B$1446,0))-1)*100)</f>
        <v>21.527777777777789</v>
      </c>
      <c r="T30" s="759">
        <f>IF(INDEX(Historical!$F$7:$F$1430,MATCH(B30,Historical!$B$7:$B$1446,0))=0,"n/a",((INDEX(Historical!$C$7:$C$1437,MATCH(B30,Historical!$B$7:$B$1446,0))/INDEX(Historical!$F$7:$F$1430,MATCH(B30,Historical!$B$7:$B$1446,0)))^(1/3)-1)*100)</f>
        <v>14.038635910666496</v>
      </c>
      <c r="U30" s="759">
        <f>IF(INDEX(Historical!$H$7:$H$1430,MATCH(B30,Historical!$B$7:$B$1446,0))=0,"n/a",((INDEX(Historical!$C$7:$C$1437,MATCH(B30,Historical!$B$7:$B$1446,0))/INDEX(Historical!$H$7:$H$1430,MATCH(B30,Historical!$B$7:$B$1446,0)))^(1/5)-1)*100)</f>
        <v>11.842691472014465</v>
      </c>
      <c r="V30" s="759">
        <f>IF(INDEX(Historical!$O$7:$O$1430,MATCH(B30,Historical!$B$7:$B$1446,0))=0,"n/a",((INDEX(Historical!$C$7:$C$1437,MATCH(B30,Historical!$B$7:$B$1446,0))/INDEX(Historical!$O$7:$O$1430,MATCH(B30,Historical!$B$7:$B$1446,0)))^(1/10)-1)*100)</f>
        <v>0.65130730224511879</v>
      </c>
      <c r="W30" s="760">
        <f t="shared" si="3"/>
        <v>18.182955159863202</v>
      </c>
      <c r="X30" s="761">
        <f t="shared" si="4"/>
        <v>2.888461334637674</v>
      </c>
      <c r="Y30" s="716"/>
      <c r="Z30" s="702">
        <f t="shared" si="5"/>
        <v>34.482758620689658</v>
      </c>
      <c r="AA30" s="935">
        <f t="shared" si="6"/>
        <v>17.079310344827586</v>
      </c>
      <c r="AB30" s="639">
        <v>12</v>
      </c>
      <c r="AC30" s="916">
        <v>5.8</v>
      </c>
      <c r="AD30" s="916">
        <v>1.4</v>
      </c>
      <c r="AE30" s="916">
        <v>0.85</v>
      </c>
      <c r="AF30" s="916">
        <v>1.75</v>
      </c>
      <c r="AG30" s="916">
        <v>10.199999999999999</v>
      </c>
      <c r="AH30" s="916">
        <v>-15.8</v>
      </c>
      <c r="AI30" s="916">
        <v>9.76</v>
      </c>
      <c r="AJ30" s="916">
        <v>4.1000000000000005</v>
      </c>
      <c r="AK30" s="916">
        <v>12.16</v>
      </c>
      <c r="AL30" s="928">
        <v>33890</v>
      </c>
      <c r="AM30" s="922">
        <v>0.2</v>
      </c>
      <c r="AN30" s="916">
        <v>0.33</v>
      </c>
      <c r="AO30" s="802">
        <f t="shared" si="7"/>
        <v>-3.2176404758819679</v>
      </c>
      <c r="AP30" s="803">
        <f t="shared" si="8"/>
        <v>13.861669868945619</v>
      </c>
      <c r="AQ30" s="936">
        <f t="shared" si="9"/>
        <v>15.255837361831738</v>
      </c>
      <c r="AR30" s="702">
        <f>INDEX(Historical!$C$7:$C$1437,MATCH(B30,Historical!$B$7:$B$1446,0))*IF(AH30="n/a",1.03,IF(AH30&lt;0,1.01,IF(AH30&gt;10,1.1,(1+AH30/100))))</f>
        <v>1.7675000000000001</v>
      </c>
      <c r="AS30" s="935">
        <f t="shared" si="10"/>
        <v>1.940008</v>
      </c>
      <c r="AT30" s="935">
        <f t="shared" si="15"/>
        <v>2.1340088000000002</v>
      </c>
      <c r="AU30" s="935">
        <f t="shared" si="15"/>
        <v>2.3474096800000002</v>
      </c>
      <c r="AV30" s="935">
        <f t="shared" si="15"/>
        <v>2.5821506480000003</v>
      </c>
      <c r="AW30" s="702">
        <f t="shared" si="12"/>
        <v>10.771077128</v>
      </c>
      <c r="AX30" s="810">
        <f t="shared" si="13"/>
        <v>10.873286016555623</v>
      </c>
      <c r="AY30" s="991">
        <v>0.81</v>
      </c>
      <c r="AZ30" s="922">
        <v>28.65</v>
      </c>
      <c r="BA30" s="922">
        <v>-3.5700000000000003</v>
      </c>
      <c r="BB30" s="922">
        <v>4.2299999999999995</v>
      </c>
      <c r="BC30" s="922">
        <v>6.5299999999999994</v>
      </c>
      <c r="BE30" s="664">
        <v>2011</v>
      </c>
      <c r="BF30" s="946" t="e">
        <f>#VALUE!</f>
        <v>#VALUE!</v>
      </c>
      <c r="BG30" s="931">
        <v>1.9</v>
      </c>
    </row>
    <row r="31" spans="1:59" ht="11.25" customHeight="1" x14ac:dyDescent="0.2">
      <c r="A31" s="537" t="s">
        <v>3807</v>
      </c>
      <c r="B31" s="925" t="s">
        <v>3808</v>
      </c>
      <c r="C31" s="988" t="s">
        <v>112</v>
      </c>
      <c r="D31" s="988" t="s">
        <v>1230</v>
      </c>
      <c r="E31" s="792">
        <v>6</v>
      </c>
      <c r="F31" s="526">
        <v>782</v>
      </c>
      <c r="G31" s="526" t="s">
        <v>106</v>
      </c>
      <c r="H31" s="526" t="s">
        <v>106</v>
      </c>
      <c r="I31" s="924">
        <v>99.23</v>
      </c>
      <c r="J31" s="702">
        <f t="shared" si="0"/>
        <v>1.0883805300816285</v>
      </c>
      <c r="K31" s="927">
        <v>0.27</v>
      </c>
      <c r="L31" s="639">
        <v>4</v>
      </c>
      <c r="M31" s="693">
        <f t="shared" si="1"/>
        <v>1.08</v>
      </c>
      <c r="N31" s="921" t="s">
        <v>152</v>
      </c>
      <c r="O31" s="795">
        <v>0.21</v>
      </c>
      <c r="P31" s="915">
        <v>43538</v>
      </c>
      <c r="Q31" s="915">
        <v>43553</v>
      </c>
      <c r="R31" s="693">
        <f t="shared" si="2"/>
        <v>28.571428571428587</v>
      </c>
      <c r="S31" s="759">
        <f>IF(INDEX(Historical!$D$7:$D$1437,MATCH(B31,Historical!$B$7:$B$1446,0))=0,"n/a",(INDEX(Historical!$C$7:$C$1437,MATCH(B31,Historical!$B$7:$B$1446,0))/INDEX(Historical!$D$7:$D$1437,MATCH(B31,Historical!$B$7:$B$1446,0))-1)*100)</f>
        <v>31.25</v>
      </c>
      <c r="T31" s="759">
        <f>IF(INDEX(Historical!$F$7:$F$1430,MATCH(B31,Historical!$B$7:$B$1446,0))=0,"n/a",((INDEX(Historical!$C$7:$C$1437,MATCH(B31,Historical!$B$7:$B$1446,0))/INDEX(Historical!$F$7:$F$1430,MATCH(B31,Historical!$B$7:$B$1446,0)))^(1/3)-1)*100)</f>
        <v>28.057916498749425</v>
      </c>
      <c r="U31" s="759" t="str">
        <f>IF(INDEX(Historical!$H$7:$H$1430,MATCH(B31,Historical!$B$7:$B$1446,0))=0,"n/a",((INDEX(Historical!$C$7:$C$1437,MATCH(B31,Historical!$B$7:$B$1446,0))/INDEX(Historical!$H$7:$H$1430,MATCH(B31,Historical!$B$7:$B$1446,0)))^(1/5)-1)*100)</f>
        <v>n/a</v>
      </c>
      <c r="V31" s="759" t="str">
        <f>IF(INDEX(Historical!$O$7:$O$1430,MATCH(B31,Historical!$B$7:$B$1446,0))=0,"n/a",((INDEX(Historical!$C$7:$C$1437,MATCH(B31,Historical!$B$7:$B$1446,0))/INDEX(Historical!$O$7:$O$1430,MATCH(B31,Historical!$B$7:$B$1446,0)))^(1/10)-1)*100)</f>
        <v>n/a</v>
      </c>
      <c r="W31" s="760" t="str">
        <f t="shared" si="3"/>
        <v>n/a</v>
      </c>
      <c r="X31" s="761" t="str">
        <f t="shared" si="4"/>
        <v>n/a</v>
      </c>
      <c r="Y31" s="926" t="s">
        <v>4083</v>
      </c>
      <c r="Z31" s="702">
        <f t="shared" si="5"/>
        <v>25</v>
      </c>
      <c r="AA31" s="935">
        <f t="shared" si="6"/>
        <v>22.969907407407408</v>
      </c>
      <c r="AB31" s="639">
        <v>12</v>
      </c>
      <c r="AC31" s="916">
        <v>4.32</v>
      </c>
      <c r="AD31" s="916">
        <v>2.66</v>
      </c>
      <c r="AE31" s="916">
        <v>3.43</v>
      </c>
      <c r="AF31" s="916">
        <v>14.79</v>
      </c>
      <c r="AG31" s="918">
        <v>74.2</v>
      </c>
      <c r="AH31" s="916">
        <v>27.200000000000003</v>
      </c>
      <c r="AI31" s="916">
        <v>9.36</v>
      </c>
      <c r="AJ31" s="916">
        <v>63.1</v>
      </c>
      <c r="AK31" s="916">
        <v>8.64</v>
      </c>
      <c r="AL31" s="928">
        <v>9380</v>
      </c>
      <c r="AM31" s="922">
        <v>0.4</v>
      </c>
      <c r="AN31" s="916">
        <v>2.27</v>
      </c>
      <c r="AO31" s="802" t="str">
        <f t="shared" si="7"/>
        <v>n/a</v>
      </c>
      <c r="AP31" s="803" t="str">
        <f t="shared" si="8"/>
        <v>n/a</v>
      </c>
      <c r="AQ31" s="936">
        <f t="shared" si="9"/>
        <v>288.57284777077695</v>
      </c>
      <c r="AR31" s="702">
        <f>INDEX(Historical!$C$7:$C$1437,MATCH(B31,Historical!$B$7:$B$1446,0))*IF(AH31="n/a",1.03,IF(AH31&lt;0,1.01,IF(AH31&gt;10,1.1,(1+AH31/100))))</f>
        <v>0.92400000000000004</v>
      </c>
      <c r="AS31" s="935">
        <f t="shared" si="10"/>
        <v>1.0104864</v>
      </c>
      <c r="AT31" s="935">
        <f t="shared" si="15"/>
        <v>1.09779242496</v>
      </c>
      <c r="AU31" s="935">
        <f t="shared" si="15"/>
        <v>1.192641690476544</v>
      </c>
      <c r="AV31" s="935">
        <f t="shared" si="15"/>
        <v>1.2956859325337173</v>
      </c>
      <c r="AW31" s="702">
        <f t="shared" si="12"/>
        <v>5.5206064479702617</v>
      </c>
      <c r="AX31" s="810">
        <f t="shared" si="13"/>
        <v>5.5634449742721568</v>
      </c>
      <c r="AY31" s="991">
        <v>1.2</v>
      </c>
      <c r="AZ31" s="922">
        <v>34.369999999999997</v>
      </c>
      <c r="BA31" s="922">
        <v>0.35000000000000003</v>
      </c>
      <c r="BB31" s="922">
        <v>8.76</v>
      </c>
      <c r="BC31" s="922">
        <v>14.030000000000001</v>
      </c>
      <c r="BE31" s="664">
        <v>2014</v>
      </c>
      <c r="BF31" s="946" t="e">
        <f>#VALUE!</f>
        <v>#VALUE!</v>
      </c>
      <c r="BG31" s="931">
        <v>16.100000000000001</v>
      </c>
    </row>
    <row r="32" spans="1:59" s="838" customFormat="1" ht="11.25" customHeight="1" x14ac:dyDescent="0.2">
      <c r="A32" s="697" t="s">
        <v>964</v>
      </c>
      <c r="B32" s="846" t="s">
        <v>965</v>
      </c>
      <c r="C32" s="988" t="s">
        <v>247</v>
      </c>
      <c r="D32" s="988" t="s">
        <v>4368</v>
      </c>
      <c r="E32" s="818">
        <v>9</v>
      </c>
      <c r="F32" s="526">
        <v>373</v>
      </c>
      <c r="G32" s="1171" t="s">
        <v>106</v>
      </c>
      <c r="H32" s="1171" t="s">
        <v>106</v>
      </c>
      <c r="I32" s="819">
        <v>78.489999999999995</v>
      </c>
      <c r="J32" s="820">
        <f t="shared" si="0"/>
        <v>3.1596381704675753</v>
      </c>
      <c r="K32" s="821">
        <v>0.62</v>
      </c>
      <c r="L32" s="822">
        <v>4</v>
      </c>
      <c r="M32" s="823">
        <f t="shared" si="1"/>
        <v>2.48</v>
      </c>
      <c r="N32" s="824" t="s">
        <v>429</v>
      </c>
      <c r="O32" s="825">
        <v>0.6</v>
      </c>
      <c r="P32" s="842">
        <v>43242</v>
      </c>
      <c r="Q32" s="842">
        <v>43258</v>
      </c>
      <c r="R32" s="823">
        <f t="shared" si="2"/>
        <v>3.3333333333333366</v>
      </c>
      <c r="S32" s="759">
        <f>IF(INDEX(Historical!$D$7:$D$1437,MATCH(B32,Historical!$B$7:$B$1446,0))=0,"n/a",(INDEX(Historical!$C$7:$C$1437,MATCH(B32,Historical!$B$7:$B$1446,0))/INDEX(Historical!$D$7:$D$1437,MATCH(B32,Historical!$B$7:$B$1446,0))-1)*100)</f>
        <v>3.3613445378151363</v>
      </c>
      <c r="T32" s="759">
        <f>IF(INDEX(Historical!$F$7:$F$1430,MATCH(B32,Historical!$B$7:$B$1446,0))=0,"n/a",((INDEX(Historical!$C$7:$C$1437,MATCH(B32,Historical!$B$7:$B$1446,0))/INDEX(Historical!$F$7:$F$1430,MATCH(B32,Historical!$B$7:$B$1446,0)))^(1/3)-1)*100)</f>
        <v>3.4810223898952275</v>
      </c>
      <c r="U32" s="759">
        <f>IF(INDEX(Historical!$H$7:$H$1430,MATCH(B32,Historical!$B$7:$B$1446,0))=0,"n/a",((INDEX(Historical!$C$7:$C$1437,MATCH(B32,Historical!$B$7:$B$1446,0))/INDEX(Historical!$H$7:$H$1430,MATCH(B32,Historical!$B$7:$B$1446,0)))^(1/5)-1)*100)</f>
        <v>4.2271883412972944</v>
      </c>
      <c r="V32" s="759">
        <f>IF(INDEX(Historical!$O$7:$O$1430,MATCH(B32,Historical!$B$7:$B$1446,0))=0,"n/a",((INDEX(Historical!$C$7:$C$1437,MATCH(B32,Historical!$B$7:$B$1446,0))/INDEX(Historical!$O$7:$O$1430,MATCH(B32,Historical!$B$7:$B$1446,0)))^(1/10)-1)*100)</f>
        <v>4.395436004185771</v>
      </c>
      <c r="W32" s="827">
        <f t="shared" si="3"/>
        <v>0.9617221903064328</v>
      </c>
      <c r="X32" s="828" t="str">
        <f t="shared" si="4"/>
        <v>n/a</v>
      </c>
      <c r="Y32" s="839" t="s">
        <v>966</v>
      </c>
      <c r="Z32" s="820">
        <f t="shared" si="5"/>
        <v>57.674418604651166</v>
      </c>
      <c r="AA32" s="830">
        <f t="shared" si="6"/>
        <v>18.253488372093024</v>
      </c>
      <c r="AB32" s="822">
        <v>12</v>
      </c>
      <c r="AC32" s="831">
        <v>4.3</v>
      </c>
      <c r="AD32" s="831">
        <v>2.27</v>
      </c>
      <c r="AE32" s="831">
        <v>0.79</v>
      </c>
      <c r="AF32" s="831">
        <v>3.49</v>
      </c>
      <c r="AG32" s="831" t="s">
        <v>137</v>
      </c>
      <c r="AH32" s="831">
        <v>-42</v>
      </c>
      <c r="AI32" s="831">
        <v>15.02</v>
      </c>
      <c r="AJ32" s="831">
        <v>-3.2</v>
      </c>
      <c r="AK32" s="831">
        <v>8.0500000000000007</v>
      </c>
      <c r="AL32" s="832">
        <v>6840</v>
      </c>
      <c r="AM32" s="833">
        <v>0.1</v>
      </c>
      <c r="AN32" s="831">
        <v>1.04</v>
      </c>
      <c r="AO32" s="834">
        <f t="shared" si="7"/>
        <v>-10.866661860328154</v>
      </c>
      <c r="AP32" s="835">
        <f t="shared" si="8"/>
        <v>7.3868265117648697</v>
      </c>
      <c r="AQ32" s="836">
        <f t="shared" si="9"/>
        <v>68.26523298201252</v>
      </c>
      <c r="AR32" s="702">
        <f>INDEX(Historical!$C$7:$C$1437,MATCH(B32,Historical!$B$7:$B$1446,0))*IF(AH32="n/a",1.03,IF(AH32&lt;0,1.01,IF(AH32&gt;10,1.1,(1+AH32/100))))</f>
        <v>2.4845999999999999</v>
      </c>
      <c r="AS32" s="830">
        <f t="shared" si="10"/>
        <v>2.73306</v>
      </c>
      <c r="AT32" s="830">
        <f t="shared" si="15"/>
        <v>2.9530713300000002</v>
      </c>
      <c r="AU32" s="830">
        <f t="shared" si="15"/>
        <v>3.1907935720650005</v>
      </c>
      <c r="AV32" s="830">
        <f t="shared" si="15"/>
        <v>3.4476524546162333</v>
      </c>
      <c r="AW32" s="820">
        <f t="shared" si="12"/>
        <v>14.809177356681236</v>
      </c>
      <c r="AX32" s="837">
        <f t="shared" si="13"/>
        <v>18.867597600562156</v>
      </c>
      <c r="AY32" s="992">
        <v>1.34</v>
      </c>
      <c r="AZ32" s="833">
        <v>16.7</v>
      </c>
      <c r="BA32" s="833">
        <v>-32</v>
      </c>
      <c r="BB32" s="833">
        <v>-1.63</v>
      </c>
      <c r="BC32" s="833">
        <v>-6.3100000000000005</v>
      </c>
      <c r="BD32" s="961"/>
      <c r="BE32" s="664">
        <v>2010</v>
      </c>
      <c r="BF32" s="946" t="e">
        <f>#VALUE!</f>
        <v>#VALUE!</v>
      </c>
      <c r="BG32" s="893" t="s">
        <v>137</v>
      </c>
    </row>
    <row r="33" spans="1:59" ht="11.25" customHeight="1" x14ac:dyDescent="0.2">
      <c r="A33" s="537" t="s">
        <v>3805</v>
      </c>
      <c r="B33" s="925" t="s">
        <v>3806</v>
      </c>
      <c r="C33" s="988" t="s">
        <v>4353</v>
      </c>
      <c r="D33" s="988" t="s">
        <v>4354</v>
      </c>
      <c r="E33" s="792">
        <v>5</v>
      </c>
      <c r="F33" s="526">
        <v>804</v>
      </c>
      <c r="G33" s="526" t="s">
        <v>106</v>
      </c>
      <c r="H33" s="526" t="s">
        <v>106</v>
      </c>
      <c r="I33" s="924">
        <v>379.63</v>
      </c>
      <c r="J33" s="702">
        <f t="shared" si="0"/>
        <v>4.7414587888206938</v>
      </c>
      <c r="K33" s="927">
        <v>4.5</v>
      </c>
      <c r="L33" s="639">
        <v>4</v>
      </c>
      <c r="M33" s="693">
        <f t="shared" si="1"/>
        <v>18</v>
      </c>
      <c r="N33" s="921" t="s">
        <v>107</v>
      </c>
      <c r="O33" s="795">
        <v>4.25</v>
      </c>
      <c r="P33" s="917">
        <v>43126</v>
      </c>
      <c r="Q33" s="917">
        <v>43146</v>
      </c>
      <c r="R33" s="693">
        <f t="shared" si="2"/>
        <v>5.8823529411764701</v>
      </c>
      <c r="S33" s="759">
        <f>IF(INDEX(Historical!$D$7:$D$1437,MATCH(B33,Historical!$B$7:$B$1446,0))=0,"n/a",(INDEX(Historical!$C$7:$C$1437,MATCH(B33,Historical!$B$7:$B$1446,0))/INDEX(Historical!$D$7:$D$1437,MATCH(B33,Historical!$B$7:$B$1446,0))-1)*100)</f>
        <v>5.8823529411764719</v>
      </c>
      <c r="T33" s="759">
        <f>IF(INDEX(Historical!$F$7:$F$1430,MATCH(B33,Historical!$B$7:$B$1446,0))=0,"n/a",((INDEX(Historical!$C$7:$C$1437,MATCH(B33,Historical!$B$7:$B$1446,0))/INDEX(Historical!$F$7:$F$1430,MATCH(B33,Historical!$B$7:$B$1446,0)))^(1/3)-1)*100)</f>
        <v>8.7380373002892142</v>
      </c>
      <c r="U33" s="759">
        <f>IF(INDEX(Historical!$H$7:$H$1430,MATCH(B33,Historical!$B$7:$B$1446,0))=0,"n/a",((INDEX(Historical!$C$7:$C$1437,MATCH(B33,Historical!$B$7:$B$1446,0))/INDEX(Historical!$H$7:$H$1430,MATCH(B33,Historical!$B$7:$B$1446,0)))^(1/5)-1)*100)</f>
        <v>10.350921459993479</v>
      </c>
      <c r="V33" s="759" t="str">
        <f>IF(INDEX(Historical!$O$7:$O$1430,MATCH(B33,Historical!$B$7:$B$1446,0))=0,"n/a",((INDEX(Historical!$C$7:$C$1437,MATCH(B33,Historical!$B$7:$B$1446,0))/INDEX(Historical!$O$7:$O$1430,MATCH(B33,Historical!$B$7:$B$1446,0)))^(1/10)-1)*100)</f>
        <v>n/a</v>
      </c>
      <c r="W33" s="760" t="str">
        <f t="shared" si="3"/>
        <v>n/a</v>
      </c>
      <c r="X33" s="761">
        <f t="shared" si="4"/>
        <v>14.78703065713354</v>
      </c>
      <c r="Y33" s="926"/>
      <c r="Z33" s="702">
        <f t="shared" si="5"/>
        <v>162.60162601626016</v>
      </c>
      <c r="AA33" s="935">
        <f t="shared" si="6"/>
        <v>34.293586269196027</v>
      </c>
      <c r="AB33" s="639">
        <v>12</v>
      </c>
      <c r="AC33" s="916">
        <v>11.07</v>
      </c>
      <c r="AD33" s="916" t="s">
        <v>137</v>
      </c>
      <c r="AE33" s="916">
        <v>8.3699999999999992</v>
      </c>
      <c r="AF33" s="916">
        <v>6.81</v>
      </c>
      <c r="AG33" s="916">
        <v>10.9</v>
      </c>
      <c r="AH33" s="916">
        <v>-29.7</v>
      </c>
      <c r="AI33" s="916" t="s">
        <v>137</v>
      </c>
      <c r="AJ33" s="916">
        <v>0.70000000000000007</v>
      </c>
      <c r="AK33" s="916" t="s">
        <v>137</v>
      </c>
      <c r="AL33" s="928">
        <v>1950</v>
      </c>
      <c r="AM33" s="922">
        <v>58.720000000000006</v>
      </c>
      <c r="AN33" s="916">
        <v>4.07</v>
      </c>
      <c r="AO33" s="802">
        <f t="shared" si="7"/>
        <v>-19.201206020381854</v>
      </c>
      <c r="AP33" s="803">
        <f t="shared" si="8"/>
        <v>15.092380248814173</v>
      </c>
      <c r="AQ33" s="936">
        <f t="shared" si="9"/>
        <v>222.17270902643708</v>
      </c>
      <c r="AR33" s="702">
        <f>INDEX(Historical!$C$7:$C$1437,MATCH(B33,Historical!$B$7:$B$1446,0))*IF(AH33="n/a",1.03,IF(AH33&lt;0,1.01,IF(AH33&gt;10,1.1,(1+AH33/100))))</f>
        <v>18.18</v>
      </c>
      <c r="AS33" s="935">
        <f t="shared" si="10"/>
        <v>18.7254</v>
      </c>
      <c r="AT33" s="935">
        <f t="shared" si="15"/>
        <v>19.287162000000002</v>
      </c>
      <c r="AU33" s="935">
        <f t="shared" si="15"/>
        <v>19.865776860000004</v>
      </c>
      <c r="AV33" s="935">
        <f t="shared" si="15"/>
        <v>20.461750165800005</v>
      </c>
      <c r="AW33" s="702">
        <f t="shared" si="12"/>
        <v>96.520089025800019</v>
      </c>
      <c r="AX33" s="810">
        <f t="shared" si="13"/>
        <v>25.424779133840854</v>
      </c>
      <c r="AY33" s="991">
        <v>0.48</v>
      </c>
      <c r="AZ33" s="922">
        <v>28.360000000000003</v>
      </c>
      <c r="BA33" s="922">
        <v>-5.17</v>
      </c>
      <c r="BB33" s="922">
        <v>1.55</v>
      </c>
      <c r="BC33" s="922">
        <v>9.5</v>
      </c>
      <c r="BE33" s="664">
        <v>2014</v>
      </c>
      <c r="BF33" s="946" t="e">
        <f>#VALUE!</f>
        <v>#VALUE!</v>
      </c>
      <c r="BG33" s="931">
        <v>2.1</v>
      </c>
    </row>
    <row r="34" spans="1:59" ht="11.25" customHeight="1" x14ac:dyDescent="0.2">
      <c r="A34" s="537" t="s">
        <v>922</v>
      </c>
      <c r="B34" s="925" t="s">
        <v>923</v>
      </c>
      <c r="C34" s="988" t="s">
        <v>154</v>
      </c>
      <c r="D34" s="988" t="s">
        <v>924</v>
      </c>
      <c r="E34" s="792">
        <v>9</v>
      </c>
      <c r="F34" s="526">
        <v>435</v>
      </c>
      <c r="G34" s="526" t="s">
        <v>115</v>
      </c>
      <c r="H34" s="526" t="s">
        <v>115</v>
      </c>
      <c r="I34" s="924">
        <v>179.32</v>
      </c>
      <c r="J34" s="702">
        <f t="shared" si="0"/>
        <v>3.2344412223957173</v>
      </c>
      <c r="K34" s="927">
        <v>1.45</v>
      </c>
      <c r="L34" s="639">
        <v>4</v>
      </c>
      <c r="M34" s="693">
        <f t="shared" si="1"/>
        <v>5.8</v>
      </c>
      <c r="N34" s="921" t="s">
        <v>250</v>
      </c>
      <c r="O34" s="795">
        <v>1.32</v>
      </c>
      <c r="P34" s="915">
        <v>43510</v>
      </c>
      <c r="Q34" s="915">
        <v>43532</v>
      </c>
      <c r="R34" s="693">
        <f t="shared" si="2"/>
        <v>9.8484848484848406</v>
      </c>
      <c r="S34" s="759">
        <f>IF(INDEX(Historical!$D$7:$D$1437,MATCH(B34,Historical!$B$7:$B$1446,0))=0,"n/a",(INDEX(Historical!$C$7:$C$1437,MATCH(B34,Historical!$B$7:$B$1446,0))/INDEX(Historical!$D$7:$D$1437,MATCH(B34,Historical!$B$7:$B$1446,0))-1)*100)</f>
        <v>14.782608695652177</v>
      </c>
      <c r="T34" s="759">
        <f>IF(INDEX(Historical!$F$7:$F$1430,MATCH(B34,Historical!$B$7:$B$1446,0))=0,"n/a",((INDEX(Historical!$C$7:$C$1437,MATCH(B34,Historical!$B$7:$B$1446,0))/INDEX(Historical!$F$7:$F$1430,MATCH(B34,Historical!$B$7:$B$1446,0)))^(1/3)-1)*100)</f>
        <v>18.663079092602921</v>
      </c>
      <c r="U34" s="759">
        <f>IF(INDEX(Historical!$H$7:$H$1430,MATCH(B34,Historical!$B$7:$B$1446,0))=0,"n/a",((INDEX(Historical!$C$7:$C$1437,MATCH(B34,Historical!$B$7:$B$1446,0))/INDEX(Historical!$H$7:$H$1430,MATCH(B34,Historical!$B$7:$B$1446,0)))^(1/5)-1)*100)</f>
        <v>22.940567822382562</v>
      </c>
      <c r="V34" s="759" t="str">
        <f>IF(INDEX(Historical!$O$7:$O$1430,MATCH(B34,Historical!$B$7:$B$1446,0))=0,"n/a",((INDEX(Historical!$C$7:$C$1437,MATCH(B34,Historical!$B$7:$B$1446,0))/INDEX(Historical!$O$7:$O$1430,MATCH(B34,Historical!$B$7:$B$1446,0)))^(1/10)-1)*100)</f>
        <v>n/a</v>
      </c>
      <c r="W34" s="760" t="str">
        <f t="shared" si="3"/>
        <v>n/a</v>
      </c>
      <c r="X34" s="761">
        <f t="shared" si="4"/>
        <v>1.6744940016337635</v>
      </c>
      <c r="Y34" s="713"/>
      <c r="Z34" s="702">
        <f t="shared" si="5"/>
        <v>46.031746031746032</v>
      </c>
      <c r="AA34" s="935">
        <f t="shared" si="6"/>
        <v>14.231746031746031</v>
      </c>
      <c r="AB34" s="639">
        <v>12</v>
      </c>
      <c r="AC34" s="916">
        <v>12.6</v>
      </c>
      <c r="AD34" s="916">
        <v>7.12</v>
      </c>
      <c r="AE34" s="916">
        <v>4.63</v>
      </c>
      <c r="AF34" s="916">
        <v>9.14</v>
      </c>
      <c r="AG34" s="916">
        <v>58.5</v>
      </c>
      <c r="AH34" s="916">
        <v>14.799999999999999</v>
      </c>
      <c r="AI34" s="916">
        <v>5.76</v>
      </c>
      <c r="AJ34" s="916">
        <v>13.700000000000001</v>
      </c>
      <c r="AK34" s="916">
        <v>2</v>
      </c>
      <c r="AL34" s="928">
        <v>109850</v>
      </c>
      <c r="AM34" s="923">
        <v>0.1</v>
      </c>
      <c r="AN34" s="916">
        <v>2.71</v>
      </c>
      <c r="AO34" s="802">
        <f t="shared" si="7"/>
        <v>11.943263013032247</v>
      </c>
      <c r="AP34" s="803">
        <f t="shared" si="8"/>
        <v>26.175009044778278</v>
      </c>
      <c r="AQ34" s="936">
        <f t="shared" si="9"/>
        <v>140.44233194506671</v>
      </c>
      <c r="AR34" s="702">
        <f>INDEX(Historical!$C$7:$C$1437,MATCH(B34,Historical!$B$7:$B$1446,0))*IF(AH34="n/a",1.03,IF(AH34&lt;0,1.01,IF(AH34&gt;10,1.1,(1+AH34/100))))</f>
        <v>5.8080000000000007</v>
      </c>
      <c r="AS34" s="935">
        <f t="shared" si="10"/>
        <v>6.1425408000000017</v>
      </c>
      <c r="AT34" s="935">
        <f t="shared" si="15"/>
        <v>6.2653916160000023</v>
      </c>
      <c r="AU34" s="935">
        <f t="shared" si="15"/>
        <v>6.3906994483200021</v>
      </c>
      <c r="AV34" s="935">
        <f t="shared" si="15"/>
        <v>6.5185134372864022</v>
      </c>
      <c r="AW34" s="702">
        <f t="shared" si="12"/>
        <v>31.125145301606409</v>
      </c>
      <c r="AX34" s="810">
        <f t="shared" si="13"/>
        <v>17.357319485615889</v>
      </c>
      <c r="AY34" s="991">
        <v>1.1599999999999999</v>
      </c>
      <c r="AZ34" s="922">
        <v>8.5299999999999994</v>
      </c>
      <c r="BA34" s="922">
        <v>-14.69</v>
      </c>
      <c r="BB34" s="922">
        <v>-4.46</v>
      </c>
      <c r="BC34" s="922">
        <v>-7.5</v>
      </c>
      <c r="BE34" s="664">
        <v>2011</v>
      </c>
      <c r="BF34" s="946" t="e">
        <f>#VALUE!</f>
        <v>#VALUE!</v>
      </c>
      <c r="BG34" s="931">
        <v>12.3</v>
      </c>
    </row>
    <row r="35" spans="1:59" ht="11.25" customHeight="1" x14ac:dyDescent="0.2">
      <c r="A35" s="609" t="s">
        <v>918</v>
      </c>
      <c r="B35" s="925" t="s">
        <v>919</v>
      </c>
      <c r="C35" s="988" t="s">
        <v>108</v>
      </c>
      <c r="D35" s="988" t="s">
        <v>118</v>
      </c>
      <c r="E35" s="792">
        <v>7</v>
      </c>
      <c r="F35" s="526">
        <v>670</v>
      </c>
      <c r="G35" s="526" t="s">
        <v>106</v>
      </c>
      <c r="H35" s="526" t="s">
        <v>106</v>
      </c>
      <c r="I35" s="924">
        <v>59.22</v>
      </c>
      <c r="J35" s="702">
        <f t="shared" si="0"/>
        <v>1.6886187098953058</v>
      </c>
      <c r="K35" s="927">
        <v>0.25</v>
      </c>
      <c r="L35" s="639">
        <v>4</v>
      </c>
      <c r="M35" s="693">
        <f t="shared" si="1"/>
        <v>1</v>
      </c>
      <c r="N35" s="921" t="s">
        <v>598</v>
      </c>
      <c r="O35" s="795">
        <v>0.22</v>
      </c>
      <c r="P35" s="915">
        <v>43531</v>
      </c>
      <c r="Q35" s="915">
        <v>43546</v>
      </c>
      <c r="R35" s="693">
        <f t="shared" si="2"/>
        <v>13.636363636363635</v>
      </c>
      <c r="S35" s="759">
        <f>IF(INDEX(Historical!$D$7:$D$1437,MATCH(B35,Historical!$B$7:$B$1446,0))=0,"n/a",(INDEX(Historical!$C$7:$C$1437,MATCH(B35,Historical!$B$7:$B$1446,0))/INDEX(Historical!$D$7:$D$1437,MATCH(B35,Historical!$B$7:$B$1446,0))-1)*100)</f>
        <v>9.9999999999999858</v>
      </c>
      <c r="T35" s="759">
        <f>IF(INDEX(Historical!$F$7:$F$1430,MATCH(B35,Historical!$B$7:$B$1446,0))=0,"n/a",((INDEX(Historical!$C$7:$C$1437,MATCH(B35,Historical!$B$7:$B$1446,0))/INDEX(Historical!$F$7:$F$1430,MATCH(B35,Historical!$B$7:$B$1446,0)))^(1/3)-1)*100)</f>
        <v>13.617128057248994</v>
      </c>
      <c r="U35" s="759">
        <f>IF(INDEX(Historical!$H$7:$H$1430,MATCH(B35,Historical!$B$7:$B$1446,0))=0,"n/a",((INDEX(Historical!$C$7:$C$1437,MATCH(B35,Historical!$B$7:$B$1446,0))/INDEX(Historical!$H$7:$H$1430,MATCH(B35,Historical!$B$7:$B$1446,0)))^(1/5)-1)*100)</f>
        <v>22.423992536427463</v>
      </c>
      <c r="V35" s="759" t="str">
        <f>IF(INDEX(Historical!$O$7:$O$1430,MATCH(B35,Historical!$B$7:$B$1446,0))=0,"n/a",((INDEX(Historical!$C$7:$C$1437,MATCH(B35,Historical!$B$7:$B$1446,0))/INDEX(Historical!$O$7:$O$1430,MATCH(B35,Historical!$B$7:$B$1446,0)))^(1/10)-1)*100)</f>
        <v>n/a</v>
      </c>
      <c r="W35" s="760" t="str">
        <f t="shared" si="3"/>
        <v>n/a</v>
      </c>
      <c r="X35" s="761">
        <f t="shared" si="4"/>
        <v>2.2650497511542889</v>
      </c>
      <c r="Y35" s="716"/>
      <c r="Z35" s="702">
        <f t="shared" si="5"/>
        <v>26.881720430107524</v>
      </c>
      <c r="AA35" s="935">
        <f t="shared" si="6"/>
        <v>15.919354838709676</v>
      </c>
      <c r="AB35" s="639">
        <v>12</v>
      </c>
      <c r="AC35" s="916">
        <v>3.72</v>
      </c>
      <c r="AD35" s="916">
        <v>1.59</v>
      </c>
      <c r="AE35" s="916">
        <v>3.01</v>
      </c>
      <c r="AF35" s="916">
        <v>2.78</v>
      </c>
      <c r="AG35" s="916">
        <v>16.400000000000002</v>
      </c>
      <c r="AH35" s="916">
        <v>21.4</v>
      </c>
      <c r="AI35" s="916">
        <v>-2.5700000000000003</v>
      </c>
      <c r="AJ35" s="916">
        <v>9.9</v>
      </c>
      <c r="AK35" s="916">
        <v>10</v>
      </c>
      <c r="AL35" s="928">
        <v>1140</v>
      </c>
      <c r="AM35" s="922">
        <v>0.6</v>
      </c>
      <c r="AN35" s="916">
        <v>0</v>
      </c>
      <c r="AO35" s="802">
        <f t="shared" si="7"/>
        <v>8.1932564076130916</v>
      </c>
      <c r="AP35" s="803">
        <f t="shared" si="8"/>
        <v>24.112611246322768</v>
      </c>
      <c r="AQ35" s="936">
        <f t="shared" si="9"/>
        <v>40.24709377319715</v>
      </c>
      <c r="AR35" s="702">
        <f>INDEX(Historical!$C$7:$C$1437,MATCH(B35,Historical!$B$7:$B$1446,0))*IF(AH35="n/a",1.03,IF(AH35&lt;0,1.01,IF(AH35&gt;10,1.1,(1+AH35/100))))</f>
        <v>0.96800000000000008</v>
      </c>
      <c r="AS35" s="935">
        <f t="shared" si="10"/>
        <v>0.9776800000000001</v>
      </c>
      <c r="AT35" s="935">
        <f t="shared" si="15"/>
        <v>1.0754480000000002</v>
      </c>
      <c r="AU35" s="935">
        <f t="shared" si="15"/>
        <v>1.1829928000000003</v>
      </c>
      <c r="AV35" s="935">
        <f t="shared" si="15"/>
        <v>1.3012920800000005</v>
      </c>
      <c r="AW35" s="702">
        <f t="shared" si="12"/>
        <v>5.5054128800000015</v>
      </c>
      <c r="AX35" s="810">
        <f t="shared" si="13"/>
        <v>9.2965431948666026</v>
      </c>
      <c r="AY35" s="991">
        <v>0.52</v>
      </c>
      <c r="AZ35" s="922">
        <v>17.37</v>
      </c>
      <c r="BA35" s="922">
        <v>-9.0300000000000011</v>
      </c>
      <c r="BB35" s="922">
        <v>-1.3299999999999998</v>
      </c>
      <c r="BC35" s="922">
        <v>-0.18</v>
      </c>
      <c r="BE35" s="664">
        <v>2013</v>
      </c>
      <c r="BF35" s="946" t="e">
        <f>#VALUE!</f>
        <v>#VALUE!</v>
      </c>
      <c r="BG35" s="931">
        <v>4.5999999999999996</v>
      </c>
    </row>
    <row r="36" spans="1:59" ht="11.25" customHeight="1" x14ac:dyDescent="0.2">
      <c r="A36" s="628" t="s">
        <v>916</v>
      </c>
      <c r="B36" s="925" t="s">
        <v>917</v>
      </c>
      <c r="C36" s="988" t="s">
        <v>4353</v>
      </c>
      <c r="D36" s="988" t="s">
        <v>4354</v>
      </c>
      <c r="E36" s="792">
        <v>9</v>
      </c>
      <c r="F36" s="526">
        <v>474</v>
      </c>
      <c r="G36" s="526" t="s">
        <v>106</v>
      </c>
      <c r="H36" s="526" t="s">
        <v>106</v>
      </c>
      <c r="I36" s="924">
        <v>195.3</v>
      </c>
      <c r="J36" s="702">
        <f t="shared" si="0"/>
        <v>1.8433179723502304</v>
      </c>
      <c r="K36" s="927">
        <v>0.9</v>
      </c>
      <c r="L36" s="639">
        <v>4</v>
      </c>
      <c r="M36" s="693">
        <f t="shared" si="1"/>
        <v>3.6</v>
      </c>
      <c r="N36" s="921" t="s">
        <v>4082</v>
      </c>
      <c r="O36" s="795">
        <v>0.84</v>
      </c>
      <c r="P36" s="915">
        <v>43565</v>
      </c>
      <c r="Q36" s="915">
        <v>43581</v>
      </c>
      <c r="R36" s="693">
        <f t="shared" si="2"/>
        <v>7.1428571428571495</v>
      </c>
      <c r="S36" s="759">
        <f>IF(INDEX(Historical!$D$7:$D$1437,MATCH(B36,Historical!$B$7:$B$1446,0))=0,"n/a",(INDEX(Historical!$C$7:$C$1437,MATCH(B36,Historical!$B$7:$B$1446,0))/INDEX(Historical!$D$7:$D$1437,MATCH(B36,Historical!$B$7:$B$1446,0))-1)*100)</f>
        <v>14.015151515151491</v>
      </c>
      <c r="T36" s="759">
        <f>IF(INDEX(Historical!$F$7:$F$1430,MATCH(B36,Historical!$B$7:$B$1446,0))=0,"n/a",((INDEX(Historical!$C$7:$C$1437,MATCH(B36,Historical!$B$7:$B$1446,0))/INDEX(Historical!$F$7:$F$1430,MATCH(B36,Historical!$B$7:$B$1446,0)))^(1/3)-1)*100)</f>
        <v>18.475706424551895</v>
      </c>
      <c r="U36" s="759">
        <f>IF(INDEX(Historical!$H$7:$H$1430,MATCH(B36,Historical!$B$7:$B$1446,0))=0,"n/a",((INDEX(Historical!$C$7:$C$1437,MATCH(B36,Historical!$B$7:$B$1446,0))/INDEX(Historical!$H$7:$H$1430,MATCH(B36,Historical!$B$7:$B$1446,0)))^(1/5)-1)*100)</f>
        <v>22.302338775811403</v>
      </c>
      <c r="V36" s="759" t="str">
        <f>IF(INDEX(Historical!$O$7:$O$1430,MATCH(B36,Historical!$B$7:$B$1446,0))=0,"n/a",((INDEX(Historical!$C$7:$C$1437,MATCH(B36,Historical!$B$7:$B$1446,0))/INDEX(Historical!$O$7:$O$1430,MATCH(B36,Historical!$B$7:$B$1446,0)))^(1/10)-1)*100)</f>
        <v>n/a</v>
      </c>
      <c r="W36" s="760" t="str">
        <f t="shared" si="3"/>
        <v>n/a</v>
      </c>
      <c r="X36" s="761">
        <f t="shared" si="4"/>
        <v>1.4968012601215708</v>
      </c>
      <c r="Y36" s="926" t="s">
        <v>3996</v>
      </c>
      <c r="Z36" s="702">
        <f t="shared" si="5"/>
        <v>129.96389891696751</v>
      </c>
      <c r="AA36" s="935">
        <f t="shared" si="6"/>
        <v>70.505415162454881</v>
      </c>
      <c r="AB36" s="639">
        <v>12</v>
      </c>
      <c r="AC36" s="916">
        <v>2.77</v>
      </c>
      <c r="AD36" s="916">
        <v>3.51</v>
      </c>
      <c r="AE36" s="916">
        <v>11.55</v>
      </c>
      <c r="AF36" s="916">
        <v>16.14</v>
      </c>
      <c r="AG36" s="916">
        <v>21.7</v>
      </c>
      <c r="AH36" s="916">
        <v>5.5</v>
      </c>
      <c r="AI36" s="916">
        <v>18.32</v>
      </c>
      <c r="AJ36" s="916">
        <v>14.899999999999999</v>
      </c>
      <c r="AK36" s="916">
        <v>20.100000000000001</v>
      </c>
      <c r="AL36" s="928">
        <v>85900</v>
      </c>
      <c r="AM36" s="922">
        <v>0.3</v>
      </c>
      <c r="AN36" s="916">
        <v>3.97</v>
      </c>
      <c r="AO36" s="802">
        <f t="shared" si="7"/>
        <v>-46.359758414293246</v>
      </c>
      <c r="AP36" s="803">
        <f t="shared" si="8"/>
        <v>24.145656748161635</v>
      </c>
      <c r="AQ36" s="936">
        <f t="shared" si="9"/>
        <v>611.16724106594154</v>
      </c>
      <c r="AR36" s="702">
        <f>INDEX(Historical!$C$7:$C$1437,MATCH(B36,Historical!$B$7:$B$1446,0))*IF(AH36="n/a",1.03,IF(AH36&lt;0,1.01,IF(AH36&gt;10,1.1,(1+AH36/100))))</f>
        <v>3.1755499999999994</v>
      </c>
      <c r="AS36" s="935">
        <f t="shared" si="10"/>
        <v>3.4931049999999995</v>
      </c>
      <c r="AT36" s="935">
        <f t="shared" si="15"/>
        <v>3.8424154999999995</v>
      </c>
      <c r="AU36" s="935">
        <f t="shared" si="15"/>
        <v>4.22665705</v>
      </c>
      <c r="AV36" s="935">
        <f t="shared" si="15"/>
        <v>4.649322755</v>
      </c>
      <c r="AW36" s="702">
        <f t="shared" si="12"/>
        <v>19.387050304999999</v>
      </c>
      <c r="AX36" s="810">
        <f t="shared" si="13"/>
        <v>9.926805071684587</v>
      </c>
      <c r="AY36" s="991">
        <v>0.68</v>
      </c>
      <c r="AZ36" s="922">
        <v>45.910000000000004</v>
      </c>
      <c r="BA36" s="922">
        <v>-1.46</v>
      </c>
      <c r="BB36" s="922">
        <v>3.65</v>
      </c>
      <c r="BC36" s="922">
        <v>19.59</v>
      </c>
      <c r="BE36" s="664">
        <v>2011</v>
      </c>
      <c r="BF36" s="946" t="e">
        <f>#VALUE!</f>
        <v>#VALUE!</v>
      </c>
      <c r="BG36" s="931">
        <v>3.6999999999999997</v>
      </c>
    </row>
    <row r="37" spans="1:59" ht="11.25" customHeight="1" x14ac:dyDescent="0.2">
      <c r="A37" s="537" t="s">
        <v>1713</v>
      </c>
      <c r="B37" s="925" t="s">
        <v>1714</v>
      </c>
      <c r="C37" s="988" t="s">
        <v>108</v>
      </c>
      <c r="D37" s="988" t="s">
        <v>4369</v>
      </c>
      <c r="E37" s="792">
        <v>9</v>
      </c>
      <c r="F37" s="526">
        <v>392</v>
      </c>
      <c r="G37" s="526" t="s">
        <v>106</v>
      </c>
      <c r="H37" s="526" t="s">
        <v>106</v>
      </c>
      <c r="I37" s="924">
        <v>52.58</v>
      </c>
      <c r="J37" s="702">
        <f t="shared" si="0"/>
        <v>2.2822365918600229</v>
      </c>
      <c r="K37" s="927">
        <v>0.3</v>
      </c>
      <c r="L37" s="639">
        <v>4</v>
      </c>
      <c r="M37" s="693">
        <f t="shared" si="1"/>
        <v>1.2</v>
      </c>
      <c r="N37" s="921" t="s">
        <v>711</v>
      </c>
      <c r="O37" s="795">
        <v>0.21</v>
      </c>
      <c r="P37" s="915">
        <v>43409</v>
      </c>
      <c r="Q37" s="915">
        <v>43424</v>
      </c>
      <c r="R37" s="693">
        <f t="shared" si="2"/>
        <v>42.857142857142854</v>
      </c>
      <c r="S37" s="759">
        <f>IF(INDEX(Historical!$D$7:$D$1437,MATCH(B37,Historical!$B$7:$B$1446,0))=0,"n/a",(INDEX(Historical!$C$7:$C$1437,MATCH(B37,Historical!$B$7:$B$1446,0))/INDEX(Historical!$D$7:$D$1437,MATCH(B37,Historical!$B$7:$B$1446,0))-1)*100)</f>
        <v>24</v>
      </c>
      <c r="T37" s="759">
        <f>IF(INDEX(Historical!$F$7:$F$1430,MATCH(B37,Historical!$B$7:$B$1446,0))=0,"n/a",((INDEX(Historical!$C$7:$C$1437,MATCH(B37,Historical!$B$7:$B$1446,0))/INDEX(Historical!$F$7:$F$1430,MATCH(B37,Historical!$B$7:$B$1446,0)))^(1/3)-1)*100)</f>
        <v>14.471424255333186</v>
      </c>
      <c r="U37" s="759">
        <f>IF(INDEX(Historical!$H$7:$H$1430,MATCH(B37,Historical!$B$7:$B$1446,0))=0,"n/a",((INDEX(Historical!$C$7:$C$1437,MATCH(B37,Historical!$B$7:$B$1446,0))/INDEX(Historical!$H$7:$H$1430,MATCH(B37,Historical!$B$7:$B$1446,0)))^(1/5)-1)*100)</f>
        <v>18.982658475160608</v>
      </c>
      <c r="V37" s="759" t="str">
        <f>IF(INDEX(Historical!$O$7:$O$1430,MATCH(B37,Historical!$B$7:$B$1446,0))=0,"n/a",((INDEX(Historical!$C$7:$C$1437,MATCH(B37,Historical!$B$7:$B$1446,0))/INDEX(Historical!$O$7:$O$1430,MATCH(B37,Historical!$B$7:$B$1446,0)))^(1/10)-1)*100)</f>
        <v>n/a</v>
      </c>
      <c r="W37" s="760" t="str">
        <f t="shared" si="3"/>
        <v>n/a</v>
      </c>
      <c r="X37" s="761">
        <f t="shared" si="4"/>
        <v>1.2571297003417621</v>
      </c>
      <c r="Y37" s="716"/>
      <c r="Z37" s="702">
        <f t="shared" si="5"/>
        <v>33.802816901408448</v>
      </c>
      <c r="AA37" s="935">
        <f t="shared" si="6"/>
        <v>14.811267605633804</v>
      </c>
      <c r="AB37" s="639">
        <v>9</v>
      </c>
      <c r="AC37" s="916">
        <v>3.55</v>
      </c>
      <c r="AD37" s="916">
        <v>1.1499999999999999</v>
      </c>
      <c r="AE37" s="916">
        <v>5.17</v>
      </c>
      <c r="AF37" s="916">
        <v>3.54</v>
      </c>
      <c r="AG37" s="916">
        <v>18.5</v>
      </c>
      <c r="AH37" s="916">
        <v>50</v>
      </c>
      <c r="AI37" s="916">
        <v>6.9099999999999993</v>
      </c>
      <c r="AJ37" s="916">
        <v>15.1</v>
      </c>
      <c r="AK37" s="916">
        <v>12.85</v>
      </c>
      <c r="AL37" s="928">
        <v>29690</v>
      </c>
      <c r="AM37" s="922">
        <v>0.3</v>
      </c>
      <c r="AN37" s="916">
        <v>0.42</v>
      </c>
      <c r="AO37" s="802">
        <f t="shared" si="7"/>
        <v>6.4536274613868283</v>
      </c>
      <c r="AP37" s="803">
        <f t="shared" si="8"/>
        <v>21.264895067020632</v>
      </c>
      <c r="AQ37" s="936">
        <f t="shared" si="9"/>
        <v>52.653401641967498</v>
      </c>
      <c r="AR37" s="702">
        <f>INDEX(Historical!$C$7:$C$1437,MATCH(B37,Historical!$B$7:$B$1446,0))*IF(AH37="n/a",1.03,IF(AH37&lt;0,1.01,IF(AH37&gt;10,1.1,(1+AH37/100))))</f>
        <v>1.0230000000000001</v>
      </c>
      <c r="AS37" s="935">
        <f t="shared" si="10"/>
        <v>1.0936893000000001</v>
      </c>
      <c r="AT37" s="935">
        <f t="shared" si="15"/>
        <v>1.2030582300000001</v>
      </c>
      <c r="AU37" s="935">
        <f t="shared" si="15"/>
        <v>1.3233640530000002</v>
      </c>
      <c r="AV37" s="935">
        <f t="shared" si="15"/>
        <v>1.4557004583000004</v>
      </c>
      <c r="AW37" s="702">
        <f t="shared" si="12"/>
        <v>6.0988120413000004</v>
      </c>
      <c r="AX37" s="810">
        <f t="shared" si="13"/>
        <v>11.599110006276153</v>
      </c>
      <c r="AY37" s="991">
        <v>1.22</v>
      </c>
      <c r="AZ37" s="922">
        <v>15.049999999999999</v>
      </c>
      <c r="BA37" s="922">
        <v>-16.53</v>
      </c>
      <c r="BB37" s="922">
        <v>-2.19</v>
      </c>
      <c r="BC37" s="922">
        <v>-2.34</v>
      </c>
      <c r="BE37" s="664">
        <v>2011</v>
      </c>
      <c r="BF37" s="946" t="e">
        <f>#VALUE!</f>
        <v>#VALUE!</v>
      </c>
      <c r="BG37" s="931">
        <v>3.9</v>
      </c>
    </row>
    <row r="38" spans="1:59" ht="11.25" customHeight="1" x14ac:dyDescent="0.2">
      <c r="A38" s="609" t="s">
        <v>930</v>
      </c>
      <c r="B38" s="925" t="s">
        <v>931</v>
      </c>
      <c r="C38" s="988" t="s">
        <v>179</v>
      </c>
      <c r="D38" s="988" t="s">
        <v>4371</v>
      </c>
      <c r="E38" s="792">
        <v>8</v>
      </c>
      <c r="F38" s="526">
        <v>520</v>
      </c>
      <c r="G38" s="526" t="s">
        <v>106</v>
      </c>
      <c r="H38" s="526" t="s">
        <v>106</v>
      </c>
      <c r="I38" s="924">
        <v>33.53</v>
      </c>
      <c r="J38" s="702">
        <f t="shared" si="0"/>
        <v>12.287503728004772</v>
      </c>
      <c r="K38" s="927">
        <v>1.03</v>
      </c>
      <c r="L38" s="639">
        <v>4</v>
      </c>
      <c r="M38" s="693">
        <f t="shared" si="1"/>
        <v>4.12</v>
      </c>
      <c r="N38" s="921" t="s">
        <v>107</v>
      </c>
      <c r="O38" s="795">
        <v>1.0149999999999999</v>
      </c>
      <c r="P38" s="915">
        <v>43314</v>
      </c>
      <c r="Q38" s="915">
        <v>43326</v>
      </c>
      <c r="R38" s="693">
        <f t="shared" si="2"/>
        <v>1.4778325123152833</v>
      </c>
      <c r="S38" s="759">
        <f>IF(INDEX(Historical!$D$7:$D$1437,MATCH(B38,Historical!$B$7:$B$1446,0))=0,"n/a",(INDEX(Historical!$C$7:$C$1437,MATCH(B38,Historical!$B$7:$B$1446,0))/INDEX(Historical!$D$7:$D$1437,MATCH(B38,Historical!$B$7:$B$1446,0))-1)*100)</f>
        <v>7.0621617361147582</v>
      </c>
      <c r="T38" s="759">
        <f>IF(INDEX(Historical!$F$7:$F$1430,MATCH(B38,Historical!$B$7:$B$1446,0))=0,"n/a",((INDEX(Historical!$C$7:$C$1437,MATCH(B38,Historical!$B$7:$B$1446,0))/INDEX(Historical!$F$7:$F$1430,MATCH(B38,Historical!$B$7:$B$1446,0)))^(1/3)-1)*100)</f>
        <v>12.856051092209263</v>
      </c>
      <c r="U38" s="759">
        <f>IF(INDEX(Historical!$H$7:$H$1430,MATCH(B38,Historical!$B$7:$B$1446,0))=0,"n/a",((INDEX(Historical!$C$7:$C$1437,MATCH(B38,Historical!$B$7:$B$1446,0))/INDEX(Historical!$H$7:$H$1430,MATCH(B38,Historical!$B$7:$B$1446,0)))^(1/5)-1)*100)</f>
        <v>15.09668463442484</v>
      </c>
      <c r="V38" s="759" t="str">
        <f>IF(INDEX(Historical!$O$7:$O$1430,MATCH(B38,Historical!$B$7:$B$1446,0))=0,"n/a",((INDEX(Historical!$C$7:$C$1437,MATCH(B38,Historical!$B$7:$B$1446,0))/INDEX(Historical!$O$7:$O$1430,MATCH(B38,Historical!$B$7:$B$1446,0)))^(1/10)-1)*100)</f>
        <v>n/a</v>
      </c>
      <c r="W38" s="760" t="str">
        <f t="shared" si="3"/>
        <v>n/a</v>
      </c>
      <c r="X38" s="761">
        <f t="shared" si="4"/>
        <v>4.3133384669785251</v>
      </c>
      <c r="Y38" s="926"/>
      <c r="Z38" s="702">
        <f t="shared" si="5"/>
        <v>165.46184738955822</v>
      </c>
      <c r="AA38" s="935">
        <f t="shared" si="6"/>
        <v>13.46586345381526</v>
      </c>
      <c r="AB38" s="639">
        <v>12</v>
      </c>
      <c r="AC38" s="916">
        <v>2.4900000000000002</v>
      </c>
      <c r="AD38" s="916">
        <v>1.52</v>
      </c>
      <c r="AE38" s="916">
        <v>3.51</v>
      </c>
      <c r="AF38" s="916">
        <v>2.02</v>
      </c>
      <c r="AG38" s="916">
        <v>17</v>
      </c>
      <c r="AH38" s="916">
        <v>20.5</v>
      </c>
      <c r="AI38" s="916">
        <v>11.49</v>
      </c>
      <c r="AJ38" s="916">
        <v>3.5000000000000004</v>
      </c>
      <c r="AK38" s="916">
        <v>8.85</v>
      </c>
      <c r="AL38" s="928">
        <v>8350</v>
      </c>
      <c r="AM38" s="922">
        <v>0.4</v>
      </c>
      <c r="AN38" s="916">
        <v>1.22</v>
      </c>
      <c r="AO38" s="802">
        <f t="shared" si="7"/>
        <v>13.918324908614352</v>
      </c>
      <c r="AP38" s="803">
        <f t="shared" si="8"/>
        <v>27.384188362429612</v>
      </c>
      <c r="AQ38" s="936">
        <f t="shared" si="9"/>
        <v>9.9515937466358793</v>
      </c>
      <c r="AR38" s="702">
        <f>INDEX(Historical!$C$7:$C$1437,MATCH(B38,Historical!$B$7:$B$1446,0))*IF(AH38="n/a",1.03,IF(AH38&lt;0,1.01,IF(AH38&gt;10,1.1,(1+AH38/100))))</f>
        <v>4.4825000000000008</v>
      </c>
      <c r="AS38" s="935">
        <f t="shared" si="10"/>
        <v>4.9307500000000015</v>
      </c>
      <c r="AT38" s="935">
        <f t="shared" si="15"/>
        <v>5.3671213750000017</v>
      </c>
      <c r="AU38" s="935">
        <f t="shared" si="15"/>
        <v>5.842111616687502</v>
      </c>
      <c r="AV38" s="935">
        <f t="shared" si="15"/>
        <v>6.3591384947643457</v>
      </c>
      <c r="AW38" s="702">
        <f t="shared" si="12"/>
        <v>26.98162148645185</v>
      </c>
      <c r="AX38" s="810">
        <f t="shared" si="13"/>
        <v>80.470090922910373</v>
      </c>
      <c r="AY38" s="991">
        <v>1.5</v>
      </c>
      <c r="AZ38" s="922">
        <v>6.4799999999999995</v>
      </c>
      <c r="BA38" s="922">
        <v>-34.020000000000003</v>
      </c>
      <c r="BB38" s="922">
        <v>-3.84</v>
      </c>
      <c r="BC38" s="922">
        <v>-16.36</v>
      </c>
      <c r="BE38" s="664">
        <v>2011</v>
      </c>
      <c r="BF38" s="946" t="e">
        <f>#VALUE!</f>
        <v>#VALUE!</v>
      </c>
      <c r="BG38" s="931">
        <v>6.3</v>
      </c>
    </row>
    <row r="39" spans="1:59" ht="11.25" customHeight="1" x14ac:dyDescent="0.2">
      <c r="A39" s="537" t="s">
        <v>932</v>
      </c>
      <c r="B39" s="925" t="s">
        <v>933</v>
      </c>
      <c r="C39" s="988" t="s">
        <v>154</v>
      </c>
      <c r="D39" s="988" t="s">
        <v>4355</v>
      </c>
      <c r="E39" s="792">
        <v>9</v>
      </c>
      <c r="F39" s="526">
        <v>456</v>
      </c>
      <c r="G39" s="526" t="s">
        <v>106</v>
      </c>
      <c r="H39" s="526" t="s">
        <v>106</v>
      </c>
      <c r="I39" s="924">
        <v>263.02999999999997</v>
      </c>
      <c r="J39" s="702">
        <f t="shared" si="0"/>
        <v>1.2165912633539901</v>
      </c>
      <c r="K39" s="927">
        <v>0.8</v>
      </c>
      <c r="L39" s="639">
        <v>4</v>
      </c>
      <c r="M39" s="693">
        <f t="shared" si="1"/>
        <v>3.2</v>
      </c>
      <c r="N39" s="921" t="s">
        <v>598</v>
      </c>
      <c r="O39" s="795">
        <v>0.75</v>
      </c>
      <c r="P39" s="915">
        <v>43539</v>
      </c>
      <c r="Q39" s="915">
        <v>43553</v>
      </c>
      <c r="R39" s="693">
        <f t="shared" si="2"/>
        <v>6.6666666666666723</v>
      </c>
      <c r="S39" s="759">
        <f>IF(INDEX(Historical!$D$7:$D$1437,MATCH(B39,Historical!$B$7:$B$1446,0))=0,"n/a",(INDEX(Historical!$C$7:$C$1437,MATCH(B39,Historical!$B$7:$B$1446,0))/INDEX(Historical!$D$7:$D$1437,MATCH(B39,Historical!$B$7:$B$1446,0))-1)*100)</f>
        <v>11.111111111111093</v>
      </c>
      <c r="T39" s="759">
        <f>IF(INDEX(Historical!$F$7:$F$1430,MATCH(B39,Historical!$B$7:$B$1446,0))=0,"n/a",((INDEX(Historical!$C$7:$C$1437,MATCH(B39,Historical!$B$7:$B$1446,0))/INDEX(Historical!$F$7:$F$1430,MATCH(B39,Historical!$B$7:$B$1446,0)))^(1/3)-1)*100)</f>
        <v>6.2658569182611146</v>
      </c>
      <c r="U39" s="759">
        <f>IF(INDEX(Historical!$H$7:$H$1430,MATCH(B39,Historical!$B$7:$B$1446,0))=0,"n/a",((INDEX(Historical!$C$7:$C$1437,MATCH(B39,Historical!$B$7:$B$1446,0))/INDEX(Historical!$H$7:$H$1430,MATCH(B39,Historical!$B$7:$B$1446,0)))^(1/5)-1)*100)</f>
        <v>14.869835499703509</v>
      </c>
      <c r="V39" s="759" t="str">
        <f>IF(INDEX(Historical!$O$7:$O$1430,MATCH(B39,Historical!$B$7:$B$1446,0))=0,"n/a",((INDEX(Historical!$C$7:$C$1437,MATCH(B39,Historical!$B$7:$B$1446,0))/INDEX(Historical!$O$7:$O$1430,MATCH(B39,Historical!$B$7:$B$1446,0)))^(1/10)-1)*100)</f>
        <v>n/a</v>
      </c>
      <c r="W39" s="760" t="str">
        <f t="shared" si="3"/>
        <v>n/a</v>
      </c>
      <c r="X39" s="761">
        <f t="shared" si="4"/>
        <v>1.457827009774854</v>
      </c>
      <c r="Y39" s="709"/>
      <c r="Z39" s="702">
        <f t="shared" si="5"/>
        <v>21.304926764314249</v>
      </c>
      <c r="AA39" s="935">
        <f t="shared" si="6"/>
        <v>17.511984021304926</v>
      </c>
      <c r="AB39" s="639">
        <v>12</v>
      </c>
      <c r="AC39" s="916">
        <v>15.02</v>
      </c>
      <c r="AD39" s="916">
        <v>0.99</v>
      </c>
      <c r="AE39" s="916">
        <v>0.72</v>
      </c>
      <c r="AF39" s="916">
        <v>2.25</v>
      </c>
      <c r="AG39" s="916">
        <v>13.700000000000001</v>
      </c>
      <c r="AH39" s="916">
        <v>38</v>
      </c>
      <c r="AI39" s="916">
        <v>18.809999999999999</v>
      </c>
      <c r="AJ39" s="916">
        <v>10.199999999999999</v>
      </c>
      <c r="AK39" s="916">
        <v>17.64</v>
      </c>
      <c r="AL39" s="928">
        <v>67630</v>
      </c>
      <c r="AM39" s="922">
        <v>0.1</v>
      </c>
      <c r="AN39" s="916">
        <v>0.64</v>
      </c>
      <c r="AO39" s="802">
        <f t="shared" si="7"/>
        <v>-1.4255572582474265</v>
      </c>
      <c r="AP39" s="803">
        <f t="shared" si="8"/>
        <v>16.086426763057499</v>
      </c>
      <c r="AQ39" s="936">
        <f t="shared" si="9"/>
        <v>32.332853144277543</v>
      </c>
      <c r="AR39" s="702">
        <f>INDEX(Historical!$C$7:$C$1437,MATCH(B39,Historical!$B$7:$B$1446,0))*IF(AH39="n/a",1.03,IF(AH39&lt;0,1.01,IF(AH39&gt;10,1.1,(1+AH39/100))))</f>
        <v>3.3000000000000003</v>
      </c>
      <c r="AS39" s="935">
        <f t="shared" si="10"/>
        <v>3.6300000000000008</v>
      </c>
      <c r="AT39" s="935">
        <f t="shared" si="15"/>
        <v>3.9930000000000012</v>
      </c>
      <c r="AU39" s="935">
        <f t="shared" si="15"/>
        <v>4.3923000000000014</v>
      </c>
      <c r="AV39" s="935">
        <f t="shared" si="15"/>
        <v>4.8315300000000017</v>
      </c>
      <c r="AW39" s="702">
        <f t="shared" si="12"/>
        <v>20.146830000000005</v>
      </c>
      <c r="AX39" s="810">
        <f t="shared" si="13"/>
        <v>7.6595179257118993</v>
      </c>
      <c r="AY39" s="991">
        <v>0.87</v>
      </c>
      <c r="AZ39" s="922">
        <v>19.580000000000002</v>
      </c>
      <c r="BA39" s="922">
        <v>-17.28</v>
      </c>
      <c r="BB39" s="922">
        <v>-8.77</v>
      </c>
      <c r="BC39" s="922">
        <v>-4.3099999999999996</v>
      </c>
      <c r="BE39" s="664">
        <v>2011</v>
      </c>
      <c r="BF39" s="946" t="e">
        <f>#VALUE!</f>
        <v>#VALUE!</v>
      </c>
      <c r="BG39" s="931">
        <v>5.4</v>
      </c>
    </row>
    <row r="40" spans="1:59" ht="11.25" customHeight="1" x14ac:dyDescent="0.2">
      <c r="A40" s="609" t="s">
        <v>934</v>
      </c>
      <c r="B40" s="925" t="s">
        <v>935</v>
      </c>
      <c r="C40" s="988" t="s">
        <v>108</v>
      </c>
      <c r="D40" s="988" t="s">
        <v>118</v>
      </c>
      <c r="E40" s="792">
        <v>8</v>
      </c>
      <c r="F40" s="526">
        <v>588</v>
      </c>
      <c r="G40" s="526" t="s">
        <v>106</v>
      </c>
      <c r="H40" s="526" t="s">
        <v>106</v>
      </c>
      <c r="I40" s="924">
        <v>180.14</v>
      </c>
      <c r="J40" s="702">
        <f t="shared" si="0"/>
        <v>0.97701787498612191</v>
      </c>
      <c r="K40" s="927">
        <v>0.44</v>
      </c>
      <c r="L40" s="639">
        <v>4</v>
      </c>
      <c r="M40" s="693">
        <f t="shared" si="1"/>
        <v>1.76</v>
      </c>
      <c r="N40" s="921" t="s">
        <v>107</v>
      </c>
      <c r="O40" s="795">
        <v>0.4</v>
      </c>
      <c r="P40" s="915">
        <v>43585</v>
      </c>
      <c r="Q40" s="915">
        <v>43600</v>
      </c>
      <c r="R40" s="693">
        <f t="shared" si="2"/>
        <v>9.9999999999999947</v>
      </c>
      <c r="S40" s="759">
        <f>IF(INDEX(Historical!$D$7:$D$1437,MATCH(B40,Historical!$B$7:$B$1446,0))=0,"n/a",(INDEX(Historical!$C$7:$C$1437,MATCH(B40,Historical!$B$7:$B$1446,0))/INDEX(Historical!$D$7:$D$1437,MATCH(B40,Historical!$B$7:$B$1446,0))-1)*100)</f>
        <v>10.638297872340408</v>
      </c>
      <c r="T40" s="759">
        <f>IF(INDEX(Historical!$F$7:$F$1430,MATCH(B40,Historical!$B$7:$B$1446,0))=0,"n/a",((INDEX(Historical!$C$7:$C$1437,MATCH(B40,Historical!$B$7:$B$1446,0))/INDEX(Historical!$F$7:$F$1430,MATCH(B40,Historical!$B$7:$B$1446,0)))^(1/3)-1)*100)</f>
        <v>10.698631671837266</v>
      </c>
      <c r="U40" s="759">
        <f>IF(INDEX(Historical!$H$7:$H$1430,MATCH(B40,Historical!$B$7:$B$1446,0))=0,"n/a",((INDEX(Historical!$C$7:$C$1437,MATCH(B40,Historical!$B$7:$B$1446,0))/INDEX(Historical!$H$7:$H$1430,MATCH(B40,Historical!$B$7:$B$1446,0)))^(1/5)-1)*100)</f>
        <v>17.978912471277987</v>
      </c>
      <c r="V40" s="759">
        <f>IF(INDEX(Historical!$O$7:$O$1430,MATCH(B40,Historical!$B$7:$B$1446,0))=0,"n/a",((INDEX(Historical!$C$7:$C$1437,MATCH(B40,Historical!$B$7:$B$1446,0))/INDEX(Historical!$O$7:$O$1430,MATCH(B40,Historical!$B$7:$B$1446,0)))^(1/10)-1)*100)</f>
        <v>10.026509310601806</v>
      </c>
      <c r="W40" s="760">
        <f t="shared" si="3"/>
        <v>1.7931377625379041</v>
      </c>
      <c r="X40" s="761">
        <f t="shared" si="4"/>
        <v>3.1541951703996465</v>
      </c>
      <c r="Y40" s="926" t="s">
        <v>810</v>
      </c>
      <c r="Z40" s="702">
        <f t="shared" si="5"/>
        <v>38.012958963282941</v>
      </c>
      <c r="AA40" s="935">
        <f t="shared" si="6"/>
        <v>38.907127429805612</v>
      </c>
      <c r="AB40" s="639">
        <v>12</v>
      </c>
      <c r="AC40" s="916">
        <v>4.63</v>
      </c>
      <c r="AD40" s="916">
        <v>3.34</v>
      </c>
      <c r="AE40" s="916">
        <v>4</v>
      </c>
      <c r="AF40" s="916">
        <v>10.51</v>
      </c>
      <c r="AG40" s="916">
        <v>16.900000000000002</v>
      </c>
      <c r="AH40" s="916">
        <v>63.1</v>
      </c>
      <c r="AI40" s="916">
        <v>12.520000000000001</v>
      </c>
      <c r="AJ40" s="916">
        <v>5.7</v>
      </c>
      <c r="AK40" s="916">
        <v>11.66</v>
      </c>
      <c r="AL40" s="928">
        <v>43100</v>
      </c>
      <c r="AM40" s="922">
        <v>0.6</v>
      </c>
      <c r="AN40" s="916">
        <v>1.54</v>
      </c>
      <c r="AO40" s="802">
        <f t="shared" si="7"/>
        <v>-19.951197083541505</v>
      </c>
      <c r="AP40" s="803">
        <f t="shared" si="8"/>
        <v>18.955930346264108</v>
      </c>
      <c r="AQ40" s="936">
        <f t="shared" si="9"/>
        <v>326.30917799031829</v>
      </c>
      <c r="AR40" s="702">
        <f>INDEX(Historical!$C$7:$C$1437,MATCH(B40,Historical!$B$7:$B$1446,0))*IF(AH40="n/a",1.03,IF(AH40&lt;0,1.01,IF(AH40&gt;10,1.1,(1+AH40/100))))</f>
        <v>1.7160000000000002</v>
      </c>
      <c r="AS40" s="935">
        <f t="shared" si="10"/>
        <v>1.8876000000000004</v>
      </c>
      <c r="AT40" s="935">
        <f t="shared" si="15"/>
        <v>2.0763600000000006</v>
      </c>
      <c r="AU40" s="935">
        <f t="shared" si="15"/>
        <v>2.283996000000001</v>
      </c>
      <c r="AV40" s="935">
        <f t="shared" si="15"/>
        <v>2.5123956000000014</v>
      </c>
      <c r="AW40" s="702">
        <f t="shared" si="12"/>
        <v>10.476351600000005</v>
      </c>
      <c r="AX40" s="810">
        <f t="shared" si="13"/>
        <v>5.8156720328633318</v>
      </c>
      <c r="AY40" s="991">
        <v>0.93</v>
      </c>
      <c r="AZ40" s="922">
        <v>33.619999999999997</v>
      </c>
      <c r="BA40" s="922">
        <v>-1.35</v>
      </c>
      <c r="BB40" s="922">
        <v>5.26</v>
      </c>
      <c r="BC40" s="922">
        <v>14.69</v>
      </c>
      <c r="BE40" s="664">
        <v>2012</v>
      </c>
      <c r="BF40" s="946" t="e">
        <f>#VALUE!</f>
        <v>#VALUE!</v>
      </c>
      <c r="BG40" s="931">
        <v>2.9000000000000004</v>
      </c>
    </row>
    <row r="41" spans="1:59" ht="11.25" customHeight="1" x14ac:dyDescent="0.2">
      <c r="A41" s="609" t="s">
        <v>925</v>
      </c>
      <c r="B41" s="925" t="s">
        <v>926</v>
      </c>
      <c r="C41" s="988" t="s">
        <v>4224</v>
      </c>
      <c r="D41" s="988" t="s">
        <v>4372</v>
      </c>
      <c r="E41" s="792">
        <v>7</v>
      </c>
      <c r="F41" s="526">
        <v>611</v>
      </c>
      <c r="G41" s="526" t="s">
        <v>106</v>
      </c>
      <c r="H41" s="526" t="s">
        <v>106</v>
      </c>
      <c r="I41" s="924">
        <v>99.56</v>
      </c>
      <c r="J41" s="702">
        <f t="shared" si="0"/>
        <v>0.92406588991562877</v>
      </c>
      <c r="K41" s="927">
        <v>0.23</v>
      </c>
      <c r="L41" s="639">
        <v>4</v>
      </c>
      <c r="M41" s="693">
        <f t="shared" si="1"/>
        <v>0.92</v>
      </c>
      <c r="N41" s="921" t="s">
        <v>127</v>
      </c>
      <c r="O41" s="795">
        <v>0.19</v>
      </c>
      <c r="P41" s="658">
        <v>43266</v>
      </c>
      <c r="Q41" s="658">
        <v>43291</v>
      </c>
      <c r="R41" s="693">
        <f t="shared" si="2"/>
        <v>21.052631578947373</v>
      </c>
      <c r="S41" s="759">
        <f>IF(INDEX(Historical!$D$7:$D$1437,MATCH(B41,Historical!$B$7:$B$1446,0))=0,"n/a",(INDEX(Historical!$C$7:$C$1437,MATCH(B41,Historical!$B$7:$B$1446,0))/INDEX(Historical!$D$7:$D$1437,MATCH(B41,Historical!$B$7:$B$1446,0))-1)*100)</f>
        <v>25.373134328358194</v>
      </c>
      <c r="T41" s="759">
        <f>IF(INDEX(Historical!$F$7:$F$1430,MATCH(B41,Historical!$B$7:$B$1446,0))=0,"n/a",((INDEX(Historical!$C$7:$C$1437,MATCH(B41,Historical!$B$7:$B$1446,0))/INDEX(Historical!$F$7:$F$1430,MATCH(B41,Historical!$B$7:$B$1446,0)))^(1/3)-1)*100)</f>
        <v>17.712889104387308</v>
      </c>
      <c r="U41" s="759">
        <f>IF(INDEX(Historical!$H$7:$H$1430,MATCH(B41,Historical!$B$7:$B$1446,0))=0,"n/a",((INDEX(Historical!$C$7:$C$1437,MATCH(B41,Historical!$B$7:$B$1446,0))/INDEX(Historical!$H$7:$H$1430,MATCH(B41,Historical!$B$7:$B$1446,0)))^(1/5)-1)*100)</f>
        <v>26.677770282424952</v>
      </c>
      <c r="V41" s="759">
        <f>IF(INDEX(Historical!$O$7:$O$1430,MATCH(B41,Historical!$B$7:$B$1446,0))=0,"n/a",((INDEX(Historical!$C$7:$C$1437,MATCH(B41,Historical!$B$7:$B$1446,0))/INDEX(Historical!$O$7:$O$1430,MATCH(B41,Historical!$B$7:$B$1446,0)))^(1/10)-1)*100)</f>
        <v>39.545489401497179</v>
      </c>
      <c r="W41" s="760">
        <f t="shared" si="3"/>
        <v>0.67460968839128699</v>
      </c>
      <c r="X41" s="761">
        <f t="shared" si="4"/>
        <v>1.6570043653680093</v>
      </c>
      <c r="Y41" s="926"/>
      <c r="Z41" s="702">
        <f t="shared" si="5"/>
        <v>22.115384615384613</v>
      </c>
      <c r="AA41" s="935">
        <f t="shared" si="6"/>
        <v>23.932692307692307</v>
      </c>
      <c r="AB41" s="639">
        <v>12</v>
      </c>
      <c r="AC41" s="916">
        <v>4.16</v>
      </c>
      <c r="AD41" s="916">
        <v>3.8</v>
      </c>
      <c r="AE41" s="916">
        <v>3.6</v>
      </c>
      <c r="AF41" s="916">
        <v>7.43</v>
      </c>
      <c r="AG41" s="916">
        <v>19.5</v>
      </c>
      <c r="AH41" s="916">
        <v>24.7</v>
      </c>
      <c r="AI41" s="916">
        <v>9.89</v>
      </c>
      <c r="AJ41" s="916">
        <v>16.100000000000001</v>
      </c>
      <c r="AK41" s="916">
        <v>6.3</v>
      </c>
      <c r="AL41" s="928">
        <v>29860</v>
      </c>
      <c r="AM41" s="922">
        <v>0.1</v>
      </c>
      <c r="AN41" s="916">
        <v>0.89</v>
      </c>
      <c r="AO41" s="802">
        <f t="shared" si="7"/>
        <v>3.669143864648273</v>
      </c>
      <c r="AP41" s="803">
        <f t="shared" si="8"/>
        <v>27.60183617234058</v>
      </c>
      <c r="AQ41" s="936">
        <f t="shared" si="9"/>
        <v>181.12464917909344</v>
      </c>
      <c r="AR41" s="702">
        <f>INDEX(Historical!$C$7:$C$1437,MATCH(B41,Historical!$B$7:$B$1446,0))*IF(AH41="n/a",1.03,IF(AH41&lt;0,1.01,IF(AH41&gt;10,1.1,(1+AH41/100))))</f>
        <v>0.92400000000000004</v>
      </c>
      <c r="AS41" s="935">
        <f t="shared" si="10"/>
        <v>1.0153836000000001</v>
      </c>
      <c r="AT41" s="935">
        <f t="shared" si="15"/>
        <v>1.0793527668</v>
      </c>
      <c r="AU41" s="935">
        <f t="shared" si="15"/>
        <v>1.1473519911084</v>
      </c>
      <c r="AV41" s="935">
        <f t="shared" si="15"/>
        <v>1.2196351665482292</v>
      </c>
      <c r="AW41" s="702">
        <f t="shared" si="12"/>
        <v>5.3857235244566297</v>
      </c>
      <c r="AX41" s="810">
        <f t="shared" si="13"/>
        <v>5.4095254363766871</v>
      </c>
      <c r="AY41" s="991">
        <v>0.92</v>
      </c>
      <c r="AZ41" s="922">
        <v>32.840000000000003</v>
      </c>
      <c r="BA41" s="922">
        <v>-5.64</v>
      </c>
      <c r="BB41" s="922">
        <v>2.1800000000000002</v>
      </c>
      <c r="BC41" s="922">
        <v>9.7000000000000011</v>
      </c>
      <c r="BE41" s="664">
        <v>2012</v>
      </c>
      <c r="BF41" s="946" t="e">
        <f>#VALUE!</f>
        <v>#VALUE!</v>
      </c>
      <c r="BG41" s="931">
        <v>7.9</v>
      </c>
    </row>
    <row r="42" spans="1:59" s="838" customFormat="1" ht="11.25" customHeight="1" x14ac:dyDescent="0.2">
      <c r="A42" s="841" t="s">
        <v>940</v>
      </c>
      <c r="B42" s="846" t="s">
        <v>941</v>
      </c>
      <c r="C42" s="988" t="s">
        <v>108</v>
      </c>
      <c r="D42" s="988" t="s">
        <v>4373</v>
      </c>
      <c r="E42" s="818">
        <v>8</v>
      </c>
      <c r="F42" s="526">
        <v>550</v>
      </c>
      <c r="G42" s="1171" t="s">
        <v>106</v>
      </c>
      <c r="H42" s="1171" t="s">
        <v>106</v>
      </c>
      <c r="I42" s="819">
        <v>42</v>
      </c>
      <c r="J42" s="820">
        <f t="shared" si="0"/>
        <v>4.8571428571428568</v>
      </c>
      <c r="K42" s="821">
        <v>0.51</v>
      </c>
      <c r="L42" s="822">
        <v>4</v>
      </c>
      <c r="M42" s="823">
        <f t="shared" si="1"/>
        <v>2.04</v>
      </c>
      <c r="N42" s="824" t="s">
        <v>210</v>
      </c>
      <c r="O42" s="825">
        <v>0.5</v>
      </c>
      <c r="P42" s="826">
        <v>43451</v>
      </c>
      <c r="Q42" s="826">
        <v>43455</v>
      </c>
      <c r="R42" s="823">
        <f t="shared" si="2"/>
        <v>2.0000000000000018</v>
      </c>
      <c r="S42" s="759">
        <f>IF(INDEX(Historical!$D$7:$D$1437,MATCH(B42,Historical!$B$7:$B$1446,0))=0,"n/a",(INDEX(Historical!$C$7:$C$1437,MATCH(B42,Historical!$B$7:$B$1446,0))/INDEX(Historical!$D$7:$D$1437,MATCH(B42,Historical!$B$7:$B$1446,0))-1)*100)</f>
        <v>1.5228426395939021</v>
      </c>
      <c r="T42" s="759">
        <f>IF(INDEX(Historical!$F$7:$F$1430,MATCH(B42,Historical!$B$7:$B$1446,0))=0,"n/a",((INDEX(Historical!$C$7:$C$1437,MATCH(B42,Historical!$B$7:$B$1446,0))/INDEX(Historical!$F$7:$F$1430,MATCH(B42,Historical!$B$7:$B$1446,0)))^(1/3)-1)*100)</f>
        <v>1.9035695776266293</v>
      </c>
      <c r="U42" s="759">
        <f>IF(INDEX(Historical!$H$7:$H$1430,MATCH(B42,Historical!$B$7:$B$1446,0))=0,"n/a",((INDEX(Historical!$C$7:$C$1437,MATCH(B42,Historical!$B$7:$B$1446,0))/INDEX(Historical!$H$7:$H$1430,MATCH(B42,Historical!$B$7:$B$1446,0)))^(1/5)-1)*100)</f>
        <v>3.0624138001266177</v>
      </c>
      <c r="V42" s="759">
        <f>IF(INDEX(Historical!$O$7:$O$1430,MATCH(B42,Historical!$B$7:$B$1446,0))=0,"n/a",((INDEX(Historical!$C$7:$C$1437,MATCH(B42,Historical!$B$7:$B$1446,0))/INDEX(Historical!$O$7:$O$1430,MATCH(B42,Historical!$B$7:$B$1446,0)))^(1/10)-1)*100)</f>
        <v>1.7588221460874243</v>
      </c>
      <c r="W42" s="827">
        <f t="shared" si="3"/>
        <v>1.7411730952666757</v>
      </c>
      <c r="X42" s="828" t="str">
        <f t="shared" si="4"/>
        <v>n/a</v>
      </c>
      <c r="Y42" s="839"/>
      <c r="Z42" s="820" t="str">
        <f t="shared" si="5"/>
        <v>n/a</v>
      </c>
      <c r="AA42" s="830" t="str">
        <f t="shared" si="6"/>
        <v>n/a</v>
      </c>
      <c r="AB42" s="822">
        <v>12</v>
      </c>
      <c r="AC42" s="831" t="s">
        <v>137</v>
      </c>
      <c r="AD42" s="831" t="s">
        <v>137</v>
      </c>
      <c r="AE42" s="831" t="s">
        <v>137</v>
      </c>
      <c r="AF42" s="831" t="s">
        <v>137</v>
      </c>
      <c r="AG42" s="831" t="s">
        <v>137</v>
      </c>
      <c r="AH42" s="831" t="s">
        <v>137</v>
      </c>
      <c r="AI42" s="831" t="s">
        <v>137</v>
      </c>
      <c r="AJ42" s="831" t="s">
        <v>137</v>
      </c>
      <c r="AK42" s="831" t="s">
        <v>137</v>
      </c>
      <c r="AL42" s="832" t="s">
        <v>137</v>
      </c>
      <c r="AM42" s="833" t="s">
        <v>137</v>
      </c>
      <c r="AN42" s="831" t="s">
        <v>137</v>
      </c>
      <c r="AO42" s="834" t="str">
        <f t="shared" si="7"/>
        <v>n/a</v>
      </c>
      <c r="AP42" s="835">
        <f t="shared" si="8"/>
        <v>7.9195566572694744</v>
      </c>
      <c r="AQ42" s="836" t="str">
        <f t="shared" si="9"/>
        <v>n/a</v>
      </c>
      <c r="AR42" s="702">
        <f>INDEX(Historical!$C$7:$C$1437,MATCH(B42,Historical!$B$7:$B$1446,0))*IF(AH42="n/a",1.03,IF(AH42&lt;0,1.01,IF(AH42&gt;10,1.1,(1+AH42/100))))</f>
        <v>2.06</v>
      </c>
      <c r="AS42" s="830">
        <f t="shared" si="10"/>
        <v>2.1217999999999999</v>
      </c>
      <c r="AT42" s="830">
        <f t="shared" si="15"/>
        <v>2.185454</v>
      </c>
      <c r="AU42" s="830">
        <f t="shared" si="15"/>
        <v>2.2510176200000003</v>
      </c>
      <c r="AV42" s="830">
        <f t="shared" si="15"/>
        <v>2.3185481486000001</v>
      </c>
      <c r="AW42" s="820">
        <f t="shared" si="12"/>
        <v>10.936819768599999</v>
      </c>
      <c r="AX42" s="837">
        <f t="shared" si="13"/>
        <v>26.040047068095234</v>
      </c>
      <c r="AY42" s="992" t="s">
        <v>137</v>
      </c>
      <c r="AZ42" s="833" t="s">
        <v>137</v>
      </c>
      <c r="BA42" s="833" t="s">
        <v>137</v>
      </c>
      <c r="BB42" s="833" t="s">
        <v>137</v>
      </c>
      <c r="BC42" s="833" t="s">
        <v>137</v>
      </c>
      <c r="BD42" s="961" t="s">
        <v>4298</v>
      </c>
      <c r="BE42" s="664">
        <v>2012</v>
      </c>
      <c r="BF42" s="946" t="e">
        <f>#VALUE!</f>
        <v>#VALUE!</v>
      </c>
      <c r="BG42" s="893" t="s">
        <v>137</v>
      </c>
    </row>
    <row r="43" spans="1:59" ht="11.25" customHeight="1" x14ac:dyDescent="0.2">
      <c r="A43" s="609" t="s">
        <v>938</v>
      </c>
      <c r="B43" s="925" t="s">
        <v>939</v>
      </c>
      <c r="C43" s="988" t="s">
        <v>112</v>
      </c>
      <c r="D43" s="988" t="s">
        <v>1230</v>
      </c>
      <c r="E43" s="792">
        <v>8</v>
      </c>
      <c r="F43" s="526">
        <v>563</v>
      </c>
      <c r="G43" s="526" t="s">
        <v>106</v>
      </c>
      <c r="H43" s="526" t="s">
        <v>106</v>
      </c>
      <c r="I43" s="924">
        <v>40.299999999999997</v>
      </c>
      <c r="J43" s="702">
        <f t="shared" si="0"/>
        <v>1.7369727047146404</v>
      </c>
      <c r="K43" s="927">
        <v>0.17499999999999999</v>
      </c>
      <c r="L43" s="639">
        <v>4</v>
      </c>
      <c r="M43" s="693">
        <f t="shared" si="1"/>
        <v>0.7</v>
      </c>
      <c r="N43" s="921" t="s">
        <v>560</v>
      </c>
      <c r="O43" s="795">
        <v>0.1575</v>
      </c>
      <c r="P43" s="915">
        <v>43500</v>
      </c>
      <c r="Q43" s="915">
        <v>43516</v>
      </c>
      <c r="R43" s="693">
        <f t="shared" si="2"/>
        <v>11.111111111111104</v>
      </c>
      <c r="S43" s="759">
        <f>IF(INDEX(Historical!$D$7:$D$1437,MATCH(B43,Historical!$B$7:$B$1446,0))=0,"n/a",(INDEX(Historical!$C$7:$C$1437,MATCH(B43,Historical!$B$7:$B$1446,0))/INDEX(Historical!$D$7:$D$1437,MATCH(B43,Historical!$B$7:$B$1446,0))-1)*100)</f>
        <v>12.5</v>
      </c>
      <c r="T43" s="759">
        <f>IF(INDEX(Historical!$F$7:$F$1430,MATCH(B43,Historical!$B$7:$B$1446,0))=0,"n/a",((INDEX(Historical!$C$7:$C$1437,MATCH(B43,Historical!$B$7:$B$1446,0))/INDEX(Historical!$F$7:$F$1430,MATCH(B43,Historical!$B$7:$B$1446,0)))^(1/3)-1)*100)</f>
        <v>12.710045297240802</v>
      </c>
      <c r="U43" s="759">
        <f>IF(INDEX(Historical!$H$7:$H$1430,MATCH(B43,Historical!$B$7:$B$1446,0))=0,"n/a",((INDEX(Historical!$C$7:$C$1437,MATCH(B43,Historical!$B$7:$B$1446,0))/INDEX(Historical!$H$7:$H$1430,MATCH(B43,Historical!$B$7:$B$1446,0)))^(1/5)-1)*100)</f>
        <v>11.842691472014465</v>
      </c>
      <c r="V43" s="759">
        <f>IF(INDEX(Historical!$O$7:$O$1430,MATCH(B43,Historical!$B$7:$B$1446,0))=0,"n/a",((INDEX(Historical!$C$7:$C$1437,MATCH(B43,Historical!$B$7:$B$1446,0))/INDEX(Historical!$O$7:$O$1430,MATCH(B43,Historical!$B$7:$B$1446,0)))^(1/10)-1)*100)</f>
        <v>7.5766919692604295</v>
      </c>
      <c r="W43" s="760">
        <f t="shared" si="3"/>
        <v>1.5630424887354164</v>
      </c>
      <c r="X43" s="761">
        <f t="shared" si="4"/>
        <v>0.37715577936351802</v>
      </c>
      <c r="Y43" s="705"/>
      <c r="Z43" s="702">
        <f t="shared" si="5"/>
        <v>43.749999999999993</v>
      </c>
      <c r="AA43" s="935">
        <f t="shared" si="6"/>
        <v>25.187499999999996</v>
      </c>
      <c r="AB43" s="639">
        <v>2</v>
      </c>
      <c r="AC43" s="916">
        <v>1.6</v>
      </c>
      <c r="AD43" s="916">
        <v>1.68</v>
      </c>
      <c r="AE43" s="916">
        <v>0.78</v>
      </c>
      <c r="AF43" s="916">
        <v>2.11</v>
      </c>
      <c r="AG43" s="916">
        <v>15.6</v>
      </c>
      <c r="AH43" s="916">
        <v>-11.899999999999999</v>
      </c>
      <c r="AI43" s="916">
        <v>16.350000000000001</v>
      </c>
      <c r="AJ43" s="916">
        <v>31.4</v>
      </c>
      <c r="AK43" s="916">
        <v>15</v>
      </c>
      <c r="AL43" s="928">
        <v>1090</v>
      </c>
      <c r="AM43" s="922">
        <v>1.5</v>
      </c>
      <c r="AN43" s="916">
        <v>0.44</v>
      </c>
      <c r="AO43" s="802">
        <f t="shared" si="7"/>
        <v>-11.607835823270891</v>
      </c>
      <c r="AP43" s="803">
        <f t="shared" si="8"/>
        <v>13.579664176729105</v>
      </c>
      <c r="AQ43" s="936">
        <f t="shared" si="9"/>
        <v>53.688899331662142</v>
      </c>
      <c r="AR43" s="702">
        <f>INDEX(Historical!$C$7:$C$1437,MATCH(B43,Historical!$B$7:$B$1446,0))*IF(AH43="n/a",1.03,IF(AH43&lt;0,1.01,IF(AH43&gt;10,1.1,(1+AH43/100))))</f>
        <v>0.63629999999999998</v>
      </c>
      <c r="AS43" s="935">
        <f t="shared" si="10"/>
        <v>0.69993000000000005</v>
      </c>
      <c r="AT43" s="935">
        <f t="shared" si="15"/>
        <v>0.76992300000000014</v>
      </c>
      <c r="AU43" s="935">
        <f t="shared" si="15"/>
        <v>0.84691530000000026</v>
      </c>
      <c r="AV43" s="935">
        <f t="shared" si="15"/>
        <v>0.93160683000000033</v>
      </c>
      <c r="AW43" s="702">
        <f t="shared" si="12"/>
        <v>3.8846751300000002</v>
      </c>
      <c r="AX43" s="810">
        <f t="shared" si="13"/>
        <v>9.6393923821339964</v>
      </c>
      <c r="AY43" s="991">
        <v>1.62</v>
      </c>
      <c r="AZ43" s="922">
        <v>52.769999999999996</v>
      </c>
      <c r="BA43" s="922">
        <v>-20.77</v>
      </c>
      <c r="BB43" s="922">
        <v>8.5500000000000007</v>
      </c>
      <c r="BC43" s="922">
        <v>2.69</v>
      </c>
      <c r="BE43" s="664">
        <v>2012</v>
      </c>
      <c r="BF43" s="946" t="e">
        <f>#VALUE!</f>
        <v>#VALUE!</v>
      </c>
      <c r="BG43" s="931">
        <v>7.8</v>
      </c>
    </row>
    <row r="44" spans="1:59" ht="11.25" customHeight="1" x14ac:dyDescent="0.2">
      <c r="A44" s="609" t="s">
        <v>1585</v>
      </c>
      <c r="B44" s="925" t="s">
        <v>1586</v>
      </c>
      <c r="C44" s="988" t="s">
        <v>4353</v>
      </c>
      <c r="D44" s="988" t="s">
        <v>4354</v>
      </c>
      <c r="E44" s="792">
        <v>9</v>
      </c>
      <c r="F44" s="526">
        <v>411</v>
      </c>
      <c r="G44" s="526" t="s">
        <v>106</v>
      </c>
      <c r="H44" s="526" t="s">
        <v>106</v>
      </c>
      <c r="I44" s="924">
        <v>15.64</v>
      </c>
      <c r="J44" s="702">
        <f t="shared" si="0"/>
        <v>6.6496163682864458</v>
      </c>
      <c r="K44" s="927">
        <v>0.26</v>
      </c>
      <c r="L44" s="639">
        <v>4</v>
      </c>
      <c r="M44" s="693">
        <f t="shared" si="1"/>
        <v>1.04</v>
      </c>
      <c r="N44" s="921" t="s">
        <v>220</v>
      </c>
      <c r="O44" s="795">
        <v>0.255</v>
      </c>
      <c r="P44" s="915">
        <v>43447</v>
      </c>
      <c r="Q44" s="915">
        <v>43480</v>
      </c>
      <c r="R44" s="693">
        <f t="shared" si="2"/>
        <v>1.9607843137254919</v>
      </c>
      <c r="S44" s="759">
        <f>IF(INDEX(Historical!$D$7:$D$1437,MATCH(B44,Historical!$B$7:$B$1446,0))=0,"n/a",(INDEX(Historical!$C$7:$C$1437,MATCH(B44,Historical!$B$7:$B$1446,0))/INDEX(Historical!$D$7:$D$1437,MATCH(B44,Historical!$B$7:$B$1446,0))-1)*100)</f>
        <v>7.4468085106383031</v>
      </c>
      <c r="T44" s="759">
        <f>IF(INDEX(Historical!$F$7:$F$1430,MATCH(B44,Historical!$B$7:$B$1446,0))=0,"n/a",((INDEX(Historical!$C$7:$C$1437,MATCH(B44,Historical!$B$7:$B$1446,0))/INDEX(Historical!$F$7:$F$1430,MATCH(B44,Historical!$B$7:$B$1446,0)))^(1/3)-1)*100)</f>
        <v>12.465937638837875</v>
      </c>
      <c r="U44" s="759">
        <f>IF(INDEX(Historical!$H$7:$H$1430,MATCH(B44,Historical!$B$7:$B$1446,0))=0,"n/a",((INDEX(Historical!$C$7:$C$1437,MATCH(B44,Historical!$B$7:$B$1446,0))/INDEX(Historical!$H$7:$H$1430,MATCH(B44,Historical!$B$7:$B$1446,0)))^(1/5)-1)*100)</f>
        <v>11.163159431275194</v>
      </c>
      <c r="V44" s="759" t="str">
        <f>IF(INDEX(Historical!$O$7:$O$1430,MATCH(B44,Historical!$B$7:$B$1446,0))=0,"n/a",((INDEX(Historical!$C$7:$C$1437,MATCH(B44,Historical!$B$7:$B$1446,0))/INDEX(Historical!$O$7:$O$1430,MATCH(B44,Historical!$B$7:$B$1446,0)))^(1/10)-1)*100)</f>
        <v>n/a</v>
      </c>
      <c r="W44" s="760" t="str">
        <f t="shared" si="3"/>
        <v>n/a</v>
      </c>
      <c r="X44" s="761">
        <f t="shared" si="4"/>
        <v>1.5085350582804318</v>
      </c>
      <c r="Y44" s="926"/>
      <c r="Z44" s="702" t="str">
        <f t="shared" si="5"/>
        <v>n/a</v>
      </c>
      <c r="AA44" s="935" t="str">
        <f t="shared" si="6"/>
        <v>n/a</v>
      </c>
      <c r="AB44" s="639">
        <v>12</v>
      </c>
      <c r="AC44" s="916">
        <v>-1.1000000000000001</v>
      </c>
      <c r="AD44" s="916" t="s">
        <v>137</v>
      </c>
      <c r="AE44" s="916">
        <v>1.68</v>
      </c>
      <c r="AF44" s="916">
        <v>0.4</v>
      </c>
      <c r="AG44" s="916">
        <v>-2.9000000000000004</v>
      </c>
      <c r="AH44" s="918">
        <v>4.1000000000000005</v>
      </c>
      <c r="AI44" s="918">
        <v>-17.599999999999998</v>
      </c>
      <c r="AJ44" s="916">
        <v>7.3999999999999995</v>
      </c>
      <c r="AK44" s="916">
        <v>7.0000000000000009</v>
      </c>
      <c r="AL44" s="928">
        <v>668.3</v>
      </c>
      <c r="AM44" s="922">
        <v>0.1</v>
      </c>
      <c r="AN44" s="916">
        <v>1.47</v>
      </c>
      <c r="AO44" s="802" t="str">
        <f t="shared" si="7"/>
        <v>n/a</v>
      </c>
      <c r="AP44" s="803">
        <f t="shared" si="8"/>
        <v>17.812775799561638</v>
      </c>
      <c r="AQ44" s="936" t="str">
        <f t="shared" si="9"/>
        <v>n/a</v>
      </c>
      <c r="AR44" s="702">
        <f>INDEX(Historical!$C$7:$C$1437,MATCH(B44,Historical!$B$7:$B$1446,0))*IF(AH44="n/a",1.03,IF(AH44&lt;0,1.01,IF(AH44&gt;10,1.1,(1+AH44/100))))</f>
        <v>1.05141</v>
      </c>
      <c r="AS44" s="935">
        <f t="shared" si="10"/>
        <v>1.0619240999999999</v>
      </c>
      <c r="AT44" s="935">
        <f t="shared" si="15"/>
        <v>1.136258787</v>
      </c>
      <c r="AU44" s="935">
        <f t="shared" si="15"/>
        <v>1.2157969020900001</v>
      </c>
      <c r="AV44" s="935">
        <f t="shared" si="15"/>
        <v>1.3009026852363001</v>
      </c>
      <c r="AW44" s="702">
        <f t="shared" si="12"/>
        <v>5.7662924743263009</v>
      </c>
      <c r="AX44" s="810">
        <f t="shared" si="13"/>
        <v>36.868877713083762</v>
      </c>
      <c r="AY44" s="991">
        <v>0.56000000000000005</v>
      </c>
      <c r="AZ44" s="922">
        <v>19.03</v>
      </c>
      <c r="BA44" s="922">
        <v>-15.909999999999998</v>
      </c>
      <c r="BB44" s="922">
        <v>1.71</v>
      </c>
      <c r="BC44" s="922">
        <v>-3</v>
      </c>
      <c r="BE44" s="664">
        <v>2011</v>
      </c>
      <c r="BF44" s="946" t="e">
        <f>#VALUE!</f>
        <v>#VALUE!</v>
      </c>
      <c r="BG44" s="931">
        <v>-1.0999999999999999</v>
      </c>
    </row>
    <row r="45" spans="1:59" ht="11.25" customHeight="1" x14ac:dyDescent="0.2">
      <c r="A45" s="609" t="s">
        <v>897</v>
      </c>
      <c r="B45" s="925" t="s">
        <v>898</v>
      </c>
      <c r="C45" s="988" t="s">
        <v>4353</v>
      </c>
      <c r="D45" s="988" t="s">
        <v>4354</v>
      </c>
      <c r="E45" s="792">
        <v>9</v>
      </c>
      <c r="F45" s="526">
        <v>413</v>
      </c>
      <c r="G45" s="526" t="s">
        <v>106</v>
      </c>
      <c r="H45" s="526" t="s">
        <v>106</v>
      </c>
      <c r="I45" s="924">
        <v>142.38999999999999</v>
      </c>
      <c r="J45" s="702">
        <f t="shared" si="0"/>
        <v>2.724910457195028</v>
      </c>
      <c r="K45" s="927">
        <v>0.97</v>
      </c>
      <c r="L45" s="639">
        <v>4</v>
      </c>
      <c r="M45" s="693">
        <f t="shared" si="1"/>
        <v>3.88</v>
      </c>
      <c r="N45" s="921" t="s">
        <v>493</v>
      </c>
      <c r="O45" s="795">
        <v>0.93</v>
      </c>
      <c r="P45" s="915">
        <v>43462</v>
      </c>
      <c r="Q45" s="915">
        <v>43480</v>
      </c>
      <c r="R45" s="693">
        <f t="shared" si="2"/>
        <v>4.301075268817196</v>
      </c>
      <c r="S45" s="759">
        <f>IF(INDEX(Historical!$D$7:$D$1437,MATCH(B45,Historical!$B$7:$B$1446,0))=0,"n/a",(INDEX(Historical!$C$7:$C$1437,MATCH(B45,Historical!$B$7:$B$1446,0))/INDEX(Historical!$D$7:$D$1437,MATCH(B45,Historical!$B$7:$B$1446,0))-1)*100)</f>
        <v>6.3953488372093137</v>
      </c>
      <c r="T45" s="759">
        <f>IF(INDEX(Historical!$F$7:$F$1430,MATCH(B45,Historical!$B$7:$B$1446,0))=0,"n/a",((INDEX(Historical!$C$7:$C$1437,MATCH(B45,Historical!$B$7:$B$1446,0))/INDEX(Historical!$F$7:$F$1430,MATCH(B45,Historical!$B$7:$B$1446,0)))^(1/3)-1)*100)</f>
        <v>6.6165718598516055</v>
      </c>
      <c r="U45" s="759">
        <f>IF(INDEX(Historical!$H$7:$H$1430,MATCH(B45,Historical!$B$7:$B$1446,0))=0,"n/a",((INDEX(Historical!$C$7:$C$1437,MATCH(B45,Historical!$B$7:$B$1446,0))/INDEX(Historical!$H$7:$H$1430,MATCH(B45,Historical!$B$7:$B$1446,0)))^(1/5)-1)*100)</f>
        <v>8.0081052992623256</v>
      </c>
      <c r="V45" s="759">
        <f>IF(INDEX(Historical!$O$7:$O$1430,MATCH(B45,Historical!$B$7:$B$1446,0))=0,"n/a",((INDEX(Historical!$C$7:$C$1437,MATCH(B45,Historical!$B$7:$B$1446,0))/INDEX(Historical!$O$7:$O$1430,MATCH(B45,Historical!$B$7:$B$1446,0)))^(1/10)-1)*100)</f>
        <v>1.4797527177397685</v>
      </c>
      <c r="W45" s="760">
        <f t="shared" si="3"/>
        <v>5.4117861743104045</v>
      </c>
      <c r="X45" s="761">
        <f t="shared" si="4"/>
        <v>0.46289626007296686</v>
      </c>
      <c r="Y45" s="713"/>
      <c r="Z45" s="702">
        <f t="shared" si="5"/>
        <v>111.49425287356323</v>
      </c>
      <c r="AA45" s="935">
        <f t="shared" si="6"/>
        <v>40.916666666666664</v>
      </c>
      <c r="AB45" s="639">
        <v>12</v>
      </c>
      <c r="AC45" s="916">
        <v>3.48</v>
      </c>
      <c r="AD45" s="916">
        <v>409.05</v>
      </c>
      <c r="AE45" s="916">
        <v>12.04</v>
      </c>
      <c r="AF45" s="916">
        <v>2.08</v>
      </c>
      <c r="AG45" s="916">
        <v>5.5</v>
      </c>
      <c r="AH45" s="918">
        <v>123.10000000000001</v>
      </c>
      <c r="AI45" s="918">
        <v>24.95</v>
      </c>
      <c r="AJ45" s="916">
        <v>17.299999999999997</v>
      </c>
      <c r="AK45" s="916">
        <v>0.1</v>
      </c>
      <c r="AL45" s="928">
        <v>15980</v>
      </c>
      <c r="AM45" s="922">
        <v>1.4000000000000001</v>
      </c>
      <c r="AN45" s="916">
        <v>0.75</v>
      </c>
      <c r="AO45" s="802">
        <f t="shared" si="7"/>
        <v>-30.183650910209309</v>
      </c>
      <c r="AP45" s="803">
        <f t="shared" si="8"/>
        <v>10.733015756457354</v>
      </c>
      <c r="AQ45" s="936">
        <f t="shared" si="9"/>
        <v>94.486979474681505</v>
      </c>
      <c r="AR45" s="702">
        <f>INDEX(Historical!$C$7:$C$1437,MATCH(B45,Historical!$B$7:$B$1446,0))*IF(AH45="n/a",1.03,IF(AH45&lt;0,1.01,IF(AH45&gt;10,1.1,(1+AH45/100))))</f>
        <v>4.0260000000000007</v>
      </c>
      <c r="AS45" s="935">
        <f t="shared" si="10"/>
        <v>4.4286000000000012</v>
      </c>
      <c r="AT45" s="935">
        <f t="shared" si="15"/>
        <v>4.433028600000001</v>
      </c>
      <c r="AU45" s="935">
        <f t="shared" si="15"/>
        <v>4.4374616286000004</v>
      </c>
      <c r="AV45" s="935">
        <f t="shared" si="15"/>
        <v>4.4418990902286</v>
      </c>
      <c r="AW45" s="702">
        <f t="shared" si="12"/>
        <v>21.766989318828603</v>
      </c>
      <c r="AX45" s="810">
        <f t="shared" si="13"/>
        <v>15.286880622816634</v>
      </c>
      <c r="AY45" s="991">
        <v>0.94</v>
      </c>
      <c r="AZ45" s="922">
        <v>30.59</v>
      </c>
      <c r="BA45" s="922">
        <v>-1.43</v>
      </c>
      <c r="BB45" s="922">
        <v>1.66</v>
      </c>
      <c r="BC45" s="922">
        <v>11.12</v>
      </c>
      <c r="BE45" s="664">
        <v>2011</v>
      </c>
      <c r="BF45" s="946" t="e">
        <f>#VALUE!</f>
        <v>#VALUE!</v>
      </c>
      <c r="BG45" s="931">
        <v>2.6</v>
      </c>
    </row>
    <row r="46" spans="1:59" ht="11.25" customHeight="1" x14ac:dyDescent="0.2">
      <c r="A46" s="609" t="s">
        <v>950</v>
      </c>
      <c r="B46" s="925" t="s">
        <v>4182</v>
      </c>
      <c r="C46" s="988" t="s">
        <v>108</v>
      </c>
      <c r="D46" s="988" t="s">
        <v>118</v>
      </c>
      <c r="E46" s="793">
        <v>7</v>
      </c>
      <c r="F46" s="526">
        <v>663</v>
      </c>
      <c r="G46" s="526" t="s">
        <v>106</v>
      </c>
      <c r="H46" s="526" t="s">
        <v>106</v>
      </c>
      <c r="I46" s="924">
        <v>78.069999999999993</v>
      </c>
      <c r="J46" s="702">
        <f t="shared" si="0"/>
        <v>1.5883181759959013</v>
      </c>
      <c r="K46" s="927">
        <v>0.31</v>
      </c>
      <c r="L46" s="639">
        <v>4</v>
      </c>
      <c r="M46" s="693">
        <f t="shared" si="1"/>
        <v>1.24</v>
      </c>
      <c r="N46" s="921" t="s">
        <v>598</v>
      </c>
      <c r="O46" s="798">
        <v>0.27</v>
      </c>
      <c r="P46" s="915">
        <v>43524</v>
      </c>
      <c r="Q46" s="915">
        <v>43539</v>
      </c>
      <c r="R46" s="693">
        <f t="shared" si="2"/>
        <v>14.814814814814806</v>
      </c>
      <c r="S46" s="759">
        <f>IF(INDEX(Historical!$D$7:$D$1437,MATCH(B46,Historical!$B$7:$B$1446,0))=0,"n/a",(INDEX(Historical!$C$7:$C$1437,MATCH(B46,Historical!$B$7:$B$1446,0))/INDEX(Historical!$D$7:$D$1437,MATCH(B46,Historical!$B$7:$B$1446,0))-1)*100)</f>
        <v>14.999999999999991</v>
      </c>
      <c r="T46" s="759">
        <f>IF(INDEX(Historical!$F$7:$F$1430,MATCH(B46,Historical!$B$7:$B$1446,0))=0,"n/a",((INDEX(Historical!$C$7:$C$1437,MATCH(B46,Historical!$B$7:$B$1446,0))/INDEX(Historical!$F$7:$F$1430,MATCH(B46,Historical!$B$7:$B$1446,0)))^(1/3)-1)*100)</f>
        <v>15.791639440424632</v>
      </c>
      <c r="U46" s="759">
        <f>IF(INDEX(Historical!$H$7:$H$1430,MATCH(B46,Historical!$B$7:$B$1446,0))=0,"n/a",((INDEX(Historical!$C$7:$C$1437,MATCH(B46,Historical!$B$7:$B$1446,0))/INDEX(Historical!$H$7:$H$1430,MATCH(B46,Historical!$B$7:$B$1446,0)))^(1/5)-1)*100)</f>
        <v>15.662897864462909</v>
      </c>
      <c r="V46" s="759" t="str">
        <f>IF(INDEX(Historical!$O$7:$O$1430,MATCH(B46,Historical!$B$7:$B$1446,0))=0,"n/a",((INDEX(Historical!$C$7:$C$1437,MATCH(B46,Historical!$B$7:$B$1446,0))/INDEX(Historical!$O$7:$O$1430,MATCH(B46,Historical!$B$7:$B$1446,0)))^(1/10)-1)*100)</f>
        <v>n/a</v>
      </c>
      <c r="W46" s="760" t="str">
        <f t="shared" si="3"/>
        <v>n/a</v>
      </c>
      <c r="X46" s="761" t="str">
        <f t="shared" si="4"/>
        <v>n/a</v>
      </c>
      <c r="Y46" s="926" t="s">
        <v>4415</v>
      </c>
      <c r="Z46" s="702">
        <f t="shared" si="5"/>
        <v>70.454545454545453</v>
      </c>
      <c r="AA46" s="935">
        <f t="shared" si="6"/>
        <v>44.35795454545454</v>
      </c>
      <c r="AB46" s="639">
        <v>12</v>
      </c>
      <c r="AC46" s="916">
        <v>1.76</v>
      </c>
      <c r="AD46" s="916">
        <v>6.34</v>
      </c>
      <c r="AE46" s="916">
        <v>1.45</v>
      </c>
      <c r="AF46" s="916">
        <v>1.52</v>
      </c>
      <c r="AG46" s="916">
        <v>3.5999999999999996</v>
      </c>
      <c r="AH46" s="916">
        <v>110.1</v>
      </c>
      <c r="AI46" s="916">
        <v>9.93</v>
      </c>
      <c r="AJ46" s="916">
        <v>-13.5</v>
      </c>
      <c r="AK46" s="916">
        <v>7.0000000000000009</v>
      </c>
      <c r="AL46" s="928">
        <v>2620</v>
      </c>
      <c r="AM46" s="922">
        <v>3.4000000000000004</v>
      </c>
      <c r="AN46" s="916">
        <v>0.33</v>
      </c>
      <c r="AO46" s="802">
        <f t="shared" si="7"/>
        <v>-27.106738504995729</v>
      </c>
      <c r="AP46" s="803">
        <f t="shared" si="8"/>
        <v>17.251216040458811</v>
      </c>
      <c r="AQ46" s="936">
        <f t="shared" si="9"/>
        <v>73.1076619513493</v>
      </c>
      <c r="AR46" s="702">
        <f>INDEX(Historical!$C$7:$C$1437,MATCH(B46,Historical!$B$7:$B$1446,0))*IF(AH46="n/a",1.03,IF(AH46&lt;0,1.01,IF(AH46&gt;10,1.1,(1+AH46/100))))</f>
        <v>1.1880000000000002</v>
      </c>
      <c r="AS46" s="935">
        <f t="shared" si="10"/>
        <v>1.3059684</v>
      </c>
      <c r="AT46" s="935">
        <f t="shared" si="15"/>
        <v>1.397386188</v>
      </c>
      <c r="AU46" s="935">
        <f t="shared" si="15"/>
        <v>1.4952032211600002</v>
      </c>
      <c r="AV46" s="935">
        <f t="shared" si="15"/>
        <v>1.5998674466412002</v>
      </c>
      <c r="AW46" s="702">
        <f t="shared" si="12"/>
        <v>6.9864252558012003</v>
      </c>
      <c r="AX46" s="810">
        <f t="shared" si="13"/>
        <v>8.9489243701821461</v>
      </c>
      <c r="AY46" s="991">
        <v>0.53</v>
      </c>
      <c r="AZ46" s="922">
        <v>41.69</v>
      </c>
      <c r="BA46" s="922">
        <v>2.8000000000000003</v>
      </c>
      <c r="BB46" s="922">
        <v>10.440000000000001</v>
      </c>
      <c r="BC46" s="922">
        <v>18.82</v>
      </c>
      <c r="BE46" s="664">
        <v>2013</v>
      </c>
      <c r="BF46" s="946" t="e">
        <f>#VALUE!</f>
        <v>#VALUE!</v>
      </c>
      <c r="BG46" s="931">
        <v>0.70000000000000007</v>
      </c>
    </row>
    <row r="47" spans="1:59" ht="11.25" customHeight="1" x14ac:dyDescent="0.2">
      <c r="A47" s="930" t="s">
        <v>4408</v>
      </c>
      <c r="B47" s="925" t="s">
        <v>3810</v>
      </c>
      <c r="C47" s="988" t="s">
        <v>247</v>
      </c>
      <c r="D47" s="988" t="s">
        <v>4387</v>
      </c>
      <c r="E47" s="792">
        <v>5</v>
      </c>
      <c r="F47" s="526">
        <v>844</v>
      </c>
      <c r="G47" s="526" t="s">
        <v>106</v>
      </c>
      <c r="H47" s="526" t="s">
        <v>106</v>
      </c>
      <c r="I47" s="924">
        <v>31.08</v>
      </c>
      <c r="J47" s="702">
        <f t="shared" si="0"/>
        <v>1.4157014157014158</v>
      </c>
      <c r="K47" s="927">
        <v>0.11</v>
      </c>
      <c r="L47" s="639">
        <v>4</v>
      </c>
      <c r="M47" s="693">
        <f t="shared" si="1"/>
        <v>0.44</v>
      </c>
      <c r="N47" s="921" t="s">
        <v>520</v>
      </c>
      <c r="O47" s="795">
        <v>0.105</v>
      </c>
      <c r="P47" s="915">
        <v>43427</v>
      </c>
      <c r="Q47" s="915">
        <v>43440</v>
      </c>
      <c r="R47" s="693">
        <f t="shared" si="2"/>
        <v>4.7619047619047663</v>
      </c>
      <c r="S47" s="759">
        <f>IF(INDEX(Historical!$D$7:$D$1437,MATCH(B47,Historical!$B$7:$B$1446,0))=0,"n/a",(INDEX(Historical!$C$7:$C$1437,MATCH(B47,Historical!$B$7:$B$1446,0))/INDEX(Historical!$D$7:$D$1437,MATCH(B47,Historical!$B$7:$B$1446,0))-1)*100)</f>
        <v>2.6570048309178862</v>
      </c>
      <c r="T47" s="759">
        <f>IF(INDEX(Historical!$F$7:$F$1430,MATCH(B47,Historical!$B$7:$B$1446,0))=0,"n/a",((INDEX(Historical!$C$7:$C$1437,MATCH(B47,Historical!$B$7:$B$1446,0))/INDEX(Historical!$F$7:$F$1430,MATCH(B47,Historical!$B$7:$B$1446,0)))^(1/3)-1)*100)</f>
        <v>6.3225925707475428</v>
      </c>
      <c r="U47" s="759" t="str">
        <f>IF(INDEX(Historical!$H$7:$H$1430,MATCH(B47,Historical!$B$7:$B$1446,0))=0,"n/a",((INDEX(Historical!$C$7:$C$1437,MATCH(B47,Historical!$B$7:$B$1446,0))/INDEX(Historical!$H$7:$H$1430,MATCH(B47,Historical!$B$7:$B$1446,0)))^(1/5)-1)*100)</f>
        <v>n/a</v>
      </c>
      <c r="V47" s="759" t="str">
        <f>IF(INDEX(Historical!$O$7:$O$1430,MATCH(B47,Historical!$B$7:$B$1446,0))=0,"n/a",((INDEX(Historical!$C$7:$C$1437,MATCH(B47,Historical!$B$7:$B$1446,0))/INDEX(Historical!$O$7:$O$1430,MATCH(B47,Historical!$B$7:$B$1446,0)))^(1/10)-1)*100)</f>
        <v>n/a</v>
      </c>
      <c r="W47" s="760" t="str">
        <f t="shared" si="3"/>
        <v>n/a</v>
      </c>
      <c r="X47" s="761" t="str">
        <f t="shared" si="4"/>
        <v>n/a</v>
      </c>
      <c r="Y47" s="926"/>
      <c r="Z47" s="702">
        <f t="shared" si="5"/>
        <v>23.03664921465969</v>
      </c>
      <c r="AA47" s="935">
        <f t="shared" si="6"/>
        <v>16.272251308900522</v>
      </c>
      <c r="AB47" s="639">
        <v>9</v>
      </c>
      <c r="AC47" s="916">
        <v>1.91</v>
      </c>
      <c r="AD47" s="916">
        <v>1.49</v>
      </c>
      <c r="AE47" s="916">
        <v>0.47</v>
      </c>
      <c r="AF47" s="916">
        <v>2.39</v>
      </c>
      <c r="AG47" s="916">
        <v>17.7</v>
      </c>
      <c r="AH47" s="916">
        <v>-12.3</v>
      </c>
      <c r="AI47" s="916">
        <v>11.219999999999999</v>
      </c>
      <c r="AJ47" s="916">
        <v>31.1</v>
      </c>
      <c r="AK47" s="916">
        <v>10.9</v>
      </c>
      <c r="AL47" s="928">
        <v>7600</v>
      </c>
      <c r="AM47" s="922">
        <v>1</v>
      </c>
      <c r="AN47" s="916">
        <v>2.29</v>
      </c>
      <c r="AO47" s="802" t="str">
        <f t="shared" si="7"/>
        <v>n/a</v>
      </c>
      <c r="AP47" s="803" t="str">
        <f t="shared" si="8"/>
        <v>n/a</v>
      </c>
      <c r="AQ47" s="936">
        <f t="shared" si="9"/>
        <v>31.471468181878848</v>
      </c>
      <c r="AR47" s="702">
        <f>INDEX(Historical!$C$7:$C$1437,MATCH(B47,Historical!$B$7:$B$1446,0))*IF(AH47="n/a",1.03,IF(AH47&lt;0,1.01,IF(AH47&gt;10,1.1,(1+AH47/100))))</f>
        <v>0.42924999999999996</v>
      </c>
      <c r="AS47" s="935">
        <f t="shared" si="10"/>
        <v>0.47217500000000001</v>
      </c>
      <c r="AT47" s="935">
        <f t="shared" ref="AT47:AV66" si="16">IF($AK47="n/a",1.03*AS47,IF($AK47&lt;0,1.01*AS47,IF($AK47&gt;10,1.1*AS47,(1+$AK47/100)*AS47)))</f>
        <v>0.51939250000000003</v>
      </c>
      <c r="AU47" s="935">
        <f t="shared" si="16"/>
        <v>0.57133175000000014</v>
      </c>
      <c r="AV47" s="935">
        <f t="shared" si="16"/>
        <v>0.62846492500000017</v>
      </c>
      <c r="AW47" s="702">
        <f t="shared" si="12"/>
        <v>2.6206141750000005</v>
      </c>
      <c r="AX47" s="810">
        <f t="shared" si="13"/>
        <v>8.4318345398970411</v>
      </c>
      <c r="AY47" s="991">
        <v>1.1000000000000001</v>
      </c>
      <c r="AZ47" s="922">
        <v>13.55</v>
      </c>
      <c r="BA47" s="922">
        <v>-28.88</v>
      </c>
      <c r="BB47" s="922">
        <v>1.52</v>
      </c>
      <c r="BC47" s="922">
        <v>-11.88</v>
      </c>
      <c r="BE47" s="664">
        <v>2014</v>
      </c>
      <c r="BF47" s="946" t="e">
        <f>#VALUE!</f>
        <v>#VALUE!</v>
      </c>
      <c r="BG47" s="931">
        <v>3.8</v>
      </c>
    </row>
    <row r="48" spans="1:59" ht="11.25" customHeight="1" x14ac:dyDescent="0.2">
      <c r="A48" s="537" t="s">
        <v>960</v>
      </c>
      <c r="B48" s="925" t="s">
        <v>961</v>
      </c>
      <c r="C48" s="988" t="s">
        <v>108</v>
      </c>
      <c r="D48" s="988" t="s">
        <v>4373</v>
      </c>
      <c r="E48" s="792">
        <v>7</v>
      </c>
      <c r="F48" s="526">
        <v>640</v>
      </c>
      <c r="G48" s="526" t="s">
        <v>115</v>
      </c>
      <c r="H48" s="526" t="s">
        <v>115</v>
      </c>
      <c r="I48" s="924">
        <v>22.69</v>
      </c>
      <c r="J48" s="702">
        <f t="shared" si="0"/>
        <v>2.9969149405024242</v>
      </c>
      <c r="K48" s="927">
        <v>0.17</v>
      </c>
      <c r="L48" s="639">
        <v>4</v>
      </c>
      <c r="M48" s="693">
        <f t="shared" si="1"/>
        <v>0.68</v>
      </c>
      <c r="N48" s="921" t="s">
        <v>149</v>
      </c>
      <c r="O48" s="795">
        <v>0.15</v>
      </c>
      <c r="P48" s="915">
        <v>43434</v>
      </c>
      <c r="Q48" s="915">
        <v>43451</v>
      </c>
      <c r="R48" s="693">
        <f t="shared" si="2"/>
        <v>13.333333333333346</v>
      </c>
      <c r="S48" s="759">
        <f>IF(INDEX(Historical!$D$7:$D$1437,MATCH(B48,Historical!$B$7:$B$1446,0))=0,"n/a",(INDEX(Historical!$C$7:$C$1437,MATCH(B48,Historical!$B$7:$B$1446,0))/INDEX(Historical!$D$7:$D$1437,MATCH(B48,Historical!$B$7:$B$1446,0))-1)*100)</f>
        <v>24</v>
      </c>
      <c r="T48" s="759">
        <f>IF(INDEX(Historical!$F$7:$F$1430,MATCH(B48,Historical!$B$7:$B$1446,0))=0,"n/a",((INDEX(Historical!$C$7:$C$1437,MATCH(B48,Historical!$B$7:$B$1446,0))/INDEX(Historical!$F$7:$F$1430,MATCH(B48,Historical!$B$7:$B$1446,0)))^(1/3)-1)*100)</f>
        <v>14.780807987640143</v>
      </c>
      <c r="U48" s="759">
        <f>IF(INDEX(Historical!$H$7:$H$1430,MATCH(B48,Historical!$B$7:$B$1446,0))=0,"n/a",((INDEX(Historical!$C$7:$C$1437,MATCH(B48,Historical!$B$7:$B$1446,0))/INDEX(Historical!$H$7:$H$1430,MATCH(B48,Historical!$B$7:$B$1446,0)))^(1/5)-1)*100)</f>
        <v>13.442437615833924</v>
      </c>
      <c r="V48" s="759">
        <f>IF(INDEX(Historical!$O$7:$O$1430,MATCH(B48,Historical!$B$7:$B$1446,0))=0,"n/a",((INDEX(Historical!$C$7:$C$1437,MATCH(B48,Historical!$B$7:$B$1446,0))/INDEX(Historical!$O$7:$O$1430,MATCH(B48,Historical!$B$7:$B$1446,0)))^(1/10)-1)*100)</f>
        <v>-6.9194808529827512</v>
      </c>
      <c r="W48" s="760" t="str">
        <f t="shared" si="3"/>
        <v>n/a</v>
      </c>
      <c r="X48" s="761">
        <f t="shared" si="4"/>
        <v>1.2925420784455697</v>
      </c>
      <c r="Y48" s="717"/>
      <c r="Z48" s="702">
        <f t="shared" si="5"/>
        <v>37.777777777777779</v>
      </c>
      <c r="AA48" s="935">
        <f t="shared" si="6"/>
        <v>12.605555555555556</v>
      </c>
      <c r="AB48" s="639">
        <v>12</v>
      </c>
      <c r="AC48" s="916">
        <v>1.8</v>
      </c>
      <c r="AD48" s="916">
        <v>2.1</v>
      </c>
      <c r="AE48" s="916">
        <v>3.22</v>
      </c>
      <c r="AF48" s="916">
        <v>1.06</v>
      </c>
      <c r="AG48" s="916">
        <v>9</v>
      </c>
      <c r="AH48" s="916">
        <v>19.7</v>
      </c>
      <c r="AI48" s="916">
        <v>3.5999999999999996</v>
      </c>
      <c r="AJ48" s="916">
        <v>10.4</v>
      </c>
      <c r="AK48" s="916">
        <v>6</v>
      </c>
      <c r="AL48" s="928">
        <v>3720</v>
      </c>
      <c r="AM48" s="922">
        <v>1.3</v>
      </c>
      <c r="AN48" s="916">
        <v>0.23</v>
      </c>
      <c r="AO48" s="802">
        <f t="shared" si="7"/>
        <v>3.8337970007807929</v>
      </c>
      <c r="AP48" s="803">
        <f t="shared" si="8"/>
        <v>16.439352556336349</v>
      </c>
      <c r="AQ48" s="936">
        <f t="shared" si="9"/>
        <v>-22.937575408305399</v>
      </c>
      <c r="AR48" s="702">
        <f>INDEX(Historical!$C$7:$C$1437,MATCH(B48,Historical!$B$7:$B$1446,0))*IF(AH48="n/a",1.03,IF(AH48&lt;0,1.01,IF(AH48&gt;10,1.1,(1+AH48/100))))</f>
        <v>0.68200000000000005</v>
      </c>
      <c r="AS48" s="935">
        <f t="shared" si="10"/>
        <v>0.70655200000000007</v>
      </c>
      <c r="AT48" s="935">
        <f t="shared" si="16"/>
        <v>0.74894512000000013</v>
      </c>
      <c r="AU48" s="935">
        <f t="shared" si="16"/>
        <v>0.79388182720000022</v>
      </c>
      <c r="AV48" s="935">
        <f t="shared" si="16"/>
        <v>0.84151473683200029</v>
      </c>
      <c r="AW48" s="702">
        <f t="shared" si="12"/>
        <v>3.7728936840320011</v>
      </c>
      <c r="AX48" s="810">
        <f t="shared" si="13"/>
        <v>16.628002133239317</v>
      </c>
      <c r="AY48" s="991">
        <v>1.1000000000000001</v>
      </c>
      <c r="AZ48" s="922">
        <v>22.45</v>
      </c>
      <c r="BA48" s="922">
        <v>-21.83</v>
      </c>
      <c r="BB48" s="922">
        <v>0.73</v>
      </c>
      <c r="BC48" s="922">
        <v>-4.6500000000000004</v>
      </c>
      <c r="BE48" s="664">
        <v>2012</v>
      </c>
      <c r="BF48" s="946" t="e">
        <f>#VALUE!</f>
        <v>#VALUE!</v>
      </c>
      <c r="BG48" s="931">
        <v>1</v>
      </c>
    </row>
    <row r="49" spans="1:59" ht="11.25" customHeight="1" x14ac:dyDescent="0.2">
      <c r="A49" s="609" t="s">
        <v>955</v>
      </c>
      <c r="B49" s="925" t="s">
        <v>956</v>
      </c>
      <c r="C49" s="988" t="s">
        <v>123</v>
      </c>
      <c r="D49" s="988" t="s">
        <v>4205</v>
      </c>
      <c r="E49" s="792">
        <v>9</v>
      </c>
      <c r="F49" s="526">
        <v>375</v>
      </c>
      <c r="G49" s="526" t="s">
        <v>37</v>
      </c>
      <c r="H49" s="526" t="s">
        <v>37</v>
      </c>
      <c r="I49" s="924">
        <v>80.53</v>
      </c>
      <c r="J49" s="702">
        <f t="shared" si="0"/>
        <v>1.2417732522041476</v>
      </c>
      <c r="K49" s="927">
        <v>0.25</v>
      </c>
      <c r="L49" s="639">
        <v>4</v>
      </c>
      <c r="M49" s="693">
        <f t="shared" si="1"/>
        <v>1</v>
      </c>
      <c r="N49" s="921" t="s">
        <v>149</v>
      </c>
      <c r="O49" s="795">
        <v>0.22500000000000001</v>
      </c>
      <c r="P49" s="658">
        <v>43251</v>
      </c>
      <c r="Q49" s="658">
        <v>43266</v>
      </c>
      <c r="R49" s="693">
        <f t="shared" si="2"/>
        <v>11.111111111111107</v>
      </c>
      <c r="S49" s="759">
        <f>IF(INDEX(Historical!$D$7:$D$1437,MATCH(B49,Historical!$B$7:$B$1446,0))=0,"n/a",(INDEX(Historical!$C$7:$C$1437,MATCH(B49,Historical!$B$7:$B$1446,0))/INDEX(Historical!$D$7:$D$1437,MATCH(B49,Historical!$B$7:$B$1446,0))-1)*100)</f>
        <v>12.612612612612617</v>
      </c>
      <c r="T49" s="759">
        <f>IF(INDEX(Historical!$F$7:$F$1430,MATCH(B49,Historical!$B$7:$B$1446,0))=0,"n/a",((INDEX(Historical!$C$7:$C$1437,MATCH(B49,Historical!$B$7:$B$1446,0))/INDEX(Historical!$F$7:$F$1430,MATCH(B49,Historical!$B$7:$B$1446,0)))^(1/3)-1)*100)</f>
        <v>9.6880316074783313</v>
      </c>
      <c r="U49" s="759">
        <f>IF(INDEX(Historical!$H$7:$H$1430,MATCH(B49,Historical!$B$7:$B$1446,0))=0,"n/a",((INDEX(Historical!$C$7:$C$1437,MATCH(B49,Historical!$B$7:$B$1446,0))/INDEX(Historical!$H$7:$H$1430,MATCH(B49,Historical!$B$7:$B$1446,0)))^(1/5)-1)*100)</f>
        <v>9.8659722293440222</v>
      </c>
      <c r="V49" s="759">
        <f>IF(INDEX(Historical!$O$7:$O$1430,MATCH(B49,Historical!$B$7:$B$1446,0))=0,"n/a",((INDEX(Historical!$C$7:$C$1437,MATCH(B49,Historical!$B$7:$B$1446,0))/INDEX(Historical!$O$7:$O$1430,MATCH(B49,Historical!$B$7:$B$1446,0)))^(1/10)-1)*100)</f>
        <v>8.2743519447745495</v>
      </c>
      <c r="W49" s="760">
        <f t="shared" si="3"/>
        <v>1.192355884206088</v>
      </c>
      <c r="X49" s="761" t="str">
        <f t="shared" si="4"/>
        <v>n/a</v>
      </c>
      <c r="Y49" s="719"/>
      <c r="Z49" s="702">
        <f t="shared" si="5"/>
        <v>125</v>
      </c>
      <c r="AA49" s="935">
        <f t="shared" si="6"/>
        <v>100.66249999999999</v>
      </c>
      <c r="AB49" s="639">
        <v>9</v>
      </c>
      <c r="AC49" s="916">
        <v>0.8</v>
      </c>
      <c r="AD49" s="916">
        <v>6.99</v>
      </c>
      <c r="AE49" s="916">
        <v>1.46</v>
      </c>
      <c r="AF49" s="916">
        <v>1.54</v>
      </c>
      <c r="AG49" s="916">
        <v>2.1</v>
      </c>
      <c r="AH49" s="916">
        <v>177.1</v>
      </c>
      <c r="AI49" s="916">
        <v>34.03</v>
      </c>
      <c r="AJ49" s="916">
        <v>-25</v>
      </c>
      <c r="AK49" s="916">
        <v>14.38</v>
      </c>
      <c r="AL49" s="928">
        <v>5070</v>
      </c>
      <c r="AM49" s="922">
        <v>0.3</v>
      </c>
      <c r="AN49" s="916">
        <v>0.76</v>
      </c>
      <c r="AO49" s="802">
        <f t="shared" si="7"/>
        <v>-89.55475451845183</v>
      </c>
      <c r="AP49" s="803">
        <f t="shared" si="8"/>
        <v>11.10774548154817</v>
      </c>
      <c r="AQ49" s="936">
        <f t="shared" si="9"/>
        <v>162.48407359093028</v>
      </c>
      <c r="AR49" s="702">
        <f>INDEX(Historical!$C$7:$C$1437,MATCH(B49,Historical!$B$7:$B$1446,0))*IF(AH49="n/a",1.03,IF(AH49&lt;0,1.01,IF(AH49&gt;10,1.1,(1+AH49/100))))</f>
        <v>1.0725</v>
      </c>
      <c r="AS49" s="935">
        <f t="shared" si="10"/>
        <v>1.1797500000000001</v>
      </c>
      <c r="AT49" s="935">
        <f t="shared" si="16"/>
        <v>1.2977250000000002</v>
      </c>
      <c r="AU49" s="935">
        <f t="shared" si="16"/>
        <v>1.4274975000000003</v>
      </c>
      <c r="AV49" s="935">
        <f t="shared" si="16"/>
        <v>1.5702472500000004</v>
      </c>
      <c r="AW49" s="702">
        <f t="shared" si="12"/>
        <v>6.5477197500000015</v>
      </c>
      <c r="AX49" s="810">
        <f t="shared" si="13"/>
        <v>8.1307832484788296</v>
      </c>
      <c r="AY49" s="991">
        <v>1.29</v>
      </c>
      <c r="AZ49" s="922">
        <v>24.26</v>
      </c>
      <c r="BA49" s="922">
        <v>-7.04</v>
      </c>
      <c r="BB49" s="922">
        <v>2.37</v>
      </c>
      <c r="BC49" s="922">
        <v>1.6500000000000001</v>
      </c>
      <c r="BE49" s="664">
        <v>2010</v>
      </c>
      <c r="BF49" s="946" t="e">
        <f>#VALUE!</f>
        <v>#VALUE!</v>
      </c>
      <c r="BG49" s="931">
        <v>0.89999999999999991</v>
      </c>
    </row>
    <row r="50" spans="1:59" ht="11.25" customHeight="1" x14ac:dyDescent="0.2">
      <c r="A50" s="537" t="s">
        <v>920</v>
      </c>
      <c r="B50" s="925" t="s">
        <v>921</v>
      </c>
      <c r="C50" s="988" t="s">
        <v>108</v>
      </c>
      <c r="D50" s="988" t="s">
        <v>4373</v>
      </c>
      <c r="E50" s="792">
        <v>9</v>
      </c>
      <c r="F50" s="526">
        <v>483</v>
      </c>
      <c r="G50" s="526" t="s">
        <v>106</v>
      </c>
      <c r="H50" s="526" t="s">
        <v>106</v>
      </c>
      <c r="I50" s="924">
        <v>28.25</v>
      </c>
      <c r="J50" s="702">
        <f t="shared" si="0"/>
        <v>3.3982300884955747</v>
      </c>
      <c r="K50" s="927">
        <v>0.24</v>
      </c>
      <c r="L50" s="639">
        <v>4</v>
      </c>
      <c r="M50" s="693">
        <f t="shared" si="1"/>
        <v>0.96</v>
      </c>
      <c r="N50" s="921" t="s">
        <v>107</v>
      </c>
      <c r="O50" s="795">
        <v>0.23</v>
      </c>
      <c r="P50" s="915">
        <v>43585</v>
      </c>
      <c r="Q50" s="915">
        <v>43607</v>
      </c>
      <c r="R50" s="693">
        <f t="shared" si="2"/>
        <v>4.3478260869565135</v>
      </c>
      <c r="S50" s="759">
        <f>IF(INDEX(Historical!$D$7:$D$1437,MATCH(B50,Historical!$B$7:$B$1446,0))=0,"n/a",(INDEX(Historical!$C$7:$C$1437,MATCH(B50,Historical!$B$7:$B$1446,0))/INDEX(Historical!$D$7:$D$1437,MATCH(B50,Historical!$B$7:$B$1446,0))-1)*100)</f>
        <v>4.5977011494252817</v>
      </c>
      <c r="T50" s="759">
        <f>IF(INDEX(Historical!$F$7:$F$1430,MATCH(B50,Historical!$B$7:$B$1446,0))=0,"n/a",((INDEX(Historical!$C$7:$C$1437,MATCH(B50,Historical!$B$7:$B$1446,0))/INDEX(Historical!$F$7:$F$1430,MATCH(B50,Historical!$B$7:$B$1446,0)))^(1/3)-1)*100)</f>
        <v>5.2726599609396629</v>
      </c>
      <c r="U50" s="759">
        <f>IF(INDEX(Historical!$H$7:$H$1430,MATCH(B50,Historical!$B$7:$B$1446,0))=0,"n/a",((INDEX(Historical!$C$7:$C$1437,MATCH(B50,Historical!$B$7:$B$1446,0))/INDEX(Historical!$H$7:$H$1430,MATCH(B50,Historical!$B$7:$B$1446,0)))^(1/5)-1)*100)</f>
        <v>7.6316922514810814</v>
      </c>
      <c r="V50" s="759">
        <f>IF(INDEX(Historical!$O$7:$O$1430,MATCH(B50,Historical!$B$7:$B$1446,0))=0,"n/a",((INDEX(Historical!$C$7:$C$1437,MATCH(B50,Historical!$B$7:$B$1446,0))/INDEX(Historical!$O$7:$O$1430,MATCH(B50,Historical!$B$7:$B$1446,0)))^(1/10)-1)*100)</f>
        <v>-1.967101971276064</v>
      </c>
      <c r="W50" s="760" t="str">
        <f t="shared" si="3"/>
        <v>n/a</v>
      </c>
      <c r="X50" s="761">
        <f t="shared" si="4"/>
        <v>1.9079230628702704</v>
      </c>
      <c r="Y50" s="720" t="s">
        <v>4092</v>
      </c>
      <c r="Z50" s="702">
        <f t="shared" si="5"/>
        <v>51.891891891891881</v>
      </c>
      <c r="AA50" s="935">
        <f t="shared" si="6"/>
        <v>15.27027027027027</v>
      </c>
      <c r="AB50" s="639">
        <v>12</v>
      </c>
      <c r="AC50" s="916">
        <v>1.85</v>
      </c>
      <c r="AD50" s="916" t="s">
        <v>137</v>
      </c>
      <c r="AE50" s="916">
        <v>5.07</v>
      </c>
      <c r="AF50" s="916">
        <v>1.52</v>
      </c>
      <c r="AG50" s="916">
        <v>9.1999999999999993</v>
      </c>
      <c r="AH50" s="916">
        <v>14.299999999999999</v>
      </c>
      <c r="AI50" s="916" t="s">
        <v>137</v>
      </c>
      <c r="AJ50" s="916">
        <v>4</v>
      </c>
      <c r="AK50" s="916" t="s">
        <v>137</v>
      </c>
      <c r="AL50" s="928">
        <v>261.31</v>
      </c>
      <c r="AM50" s="922">
        <v>0.1</v>
      </c>
      <c r="AN50" s="916">
        <v>0</v>
      </c>
      <c r="AO50" s="802">
        <f t="shared" si="7"/>
        <v>-4.2403479302936145</v>
      </c>
      <c r="AP50" s="803">
        <f t="shared" si="8"/>
        <v>11.029922339976656</v>
      </c>
      <c r="AQ50" s="936">
        <f t="shared" si="9"/>
        <v>1.5672974727393152</v>
      </c>
      <c r="AR50" s="702">
        <f>INDEX(Historical!$C$7:$C$1437,MATCH(B50,Historical!$B$7:$B$1446,0))*IF(AH50="n/a",1.03,IF(AH50&lt;0,1.01,IF(AH50&gt;10,1.1,(1+AH50/100))))</f>
        <v>1.0010000000000001</v>
      </c>
      <c r="AS50" s="935">
        <f t="shared" si="10"/>
        <v>1.0310300000000001</v>
      </c>
      <c r="AT50" s="935">
        <f t="shared" si="16"/>
        <v>1.0619609000000001</v>
      </c>
      <c r="AU50" s="935">
        <f t="shared" si="16"/>
        <v>1.0938197270000001</v>
      </c>
      <c r="AV50" s="935">
        <f t="shared" si="16"/>
        <v>1.1266343188100001</v>
      </c>
      <c r="AW50" s="702">
        <f t="shared" si="12"/>
        <v>5.3144449458100009</v>
      </c>
      <c r="AX50" s="810">
        <f t="shared" si="13"/>
        <v>18.81219449844248</v>
      </c>
      <c r="AY50" s="991">
        <v>0.55000000000000004</v>
      </c>
      <c r="AZ50" s="922">
        <v>15.45</v>
      </c>
      <c r="BA50" s="922">
        <v>-12.13</v>
      </c>
      <c r="BB50" s="922">
        <v>3.65</v>
      </c>
      <c r="BC50" s="922">
        <v>2.16</v>
      </c>
      <c r="BE50" s="664">
        <v>2011</v>
      </c>
      <c r="BF50" s="946" t="e">
        <f>#VALUE!</f>
        <v>#VALUE!</v>
      </c>
      <c r="BG50" s="931">
        <v>1.0999999999999999</v>
      </c>
    </row>
    <row r="51" spans="1:59" ht="11.25" customHeight="1" x14ac:dyDescent="0.2">
      <c r="A51" s="537" t="s">
        <v>967</v>
      </c>
      <c r="B51" s="925" t="s">
        <v>968</v>
      </c>
      <c r="C51" s="988" t="s">
        <v>4353</v>
      </c>
      <c r="D51" s="988" t="s">
        <v>4354</v>
      </c>
      <c r="E51" s="792">
        <v>8</v>
      </c>
      <c r="F51" s="526">
        <v>581</v>
      </c>
      <c r="G51" s="526" t="s">
        <v>37</v>
      </c>
      <c r="H51" s="526" t="s">
        <v>37</v>
      </c>
      <c r="I51" s="924">
        <v>200.93</v>
      </c>
      <c r="J51" s="702">
        <f t="shared" si="0"/>
        <v>3.0259294281590603</v>
      </c>
      <c r="K51" s="927">
        <v>1.52</v>
      </c>
      <c r="L51" s="639">
        <v>4</v>
      </c>
      <c r="M51" s="693">
        <f t="shared" si="1"/>
        <v>6.08</v>
      </c>
      <c r="N51" s="921" t="s">
        <v>220</v>
      </c>
      <c r="O51" s="795">
        <v>1.47</v>
      </c>
      <c r="P51" s="915">
        <v>43552</v>
      </c>
      <c r="Q51" s="915">
        <v>43570</v>
      </c>
      <c r="R51" s="693">
        <f t="shared" si="2"/>
        <v>3.40136054421769</v>
      </c>
      <c r="S51" s="759">
        <f>IF(INDEX(Historical!$D$7:$D$1437,MATCH(B51,Historical!$B$7:$B$1446,0))=0,"n/a",(INDEX(Historical!$C$7:$C$1437,MATCH(B51,Historical!$B$7:$B$1446,0))/INDEX(Historical!$D$7:$D$1437,MATCH(B51,Historical!$B$7:$B$1446,0))-1)*100)</f>
        <v>3.9215686274509887</v>
      </c>
      <c r="T51" s="759">
        <f>IF(INDEX(Historical!$F$7:$F$1430,MATCH(B51,Historical!$B$7:$B$1446,0))=0,"n/a",((INDEX(Historical!$C$7:$C$1437,MATCH(B51,Historical!$B$7:$B$1446,0))/INDEX(Historical!$F$7:$F$1430,MATCH(B51,Historical!$B$7:$B$1446,0)))^(1/3)-1)*100)</f>
        <v>5.8918057290873849</v>
      </c>
      <c r="U51" s="759">
        <f>IF(INDEX(Historical!$H$7:$H$1430,MATCH(B51,Historical!$B$7:$B$1446,0))=0,"n/a",((INDEX(Historical!$C$7:$C$1437,MATCH(B51,Historical!$B$7:$B$1446,0))/INDEX(Historical!$H$7:$H$1430,MATCH(B51,Historical!$B$7:$B$1446,0)))^(1/5)-1)*100)</f>
        <v>6.8804945311529142</v>
      </c>
      <c r="V51" s="759">
        <f>IF(INDEX(Historical!$O$7:$O$1430,MATCH(B51,Historical!$B$7:$B$1446,0))=0,"n/a",((INDEX(Historical!$C$7:$C$1437,MATCH(B51,Historical!$B$7:$B$1446,0))/INDEX(Historical!$O$7:$O$1430,MATCH(B51,Historical!$B$7:$B$1446,0)))^(1/10)-1)*100)</f>
        <v>5.1526333466036522</v>
      </c>
      <c r="W51" s="760">
        <f t="shared" si="3"/>
        <v>1.335335559183185</v>
      </c>
      <c r="X51" s="761">
        <f t="shared" si="4"/>
        <v>9.4253349741820744E-2</v>
      </c>
      <c r="Y51" s="711"/>
      <c r="Z51" s="702">
        <f t="shared" si="5"/>
        <v>86.609686609686619</v>
      </c>
      <c r="AA51" s="935">
        <f t="shared" si="6"/>
        <v>28.622507122507127</v>
      </c>
      <c r="AB51" s="639">
        <v>12</v>
      </c>
      <c r="AC51" s="916">
        <v>7.02</v>
      </c>
      <c r="AD51" s="916">
        <v>11.26</v>
      </c>
      <c r="AE51" s="916">
        <v>12.16</v>
      </c>
      <c r="AF51" s="916">
        <v>2.61</v>
      </c>
      <c r="AG51" s="916">
        <v>7.9</v>
      </c>
      <c r="AH51" s="916">
        <v>10.9</v>
      </c>
      <c r="AI51" s="916">
        <v>7.5600000000000005</v>
      </c>
      <c r="AJ51" s="916">
        <v>73</v>
      </c>
      <c r="AK51" s="916">
        <v>2.54</v>
      </c>
      <c r="AL51" s="928">
        <v>27790</v>
      </c>
      <c r="AM51" s="922">
        <v>0.3</v>
      </c>
      <c r="AN51" s="916">
        <v>0.66</v>
      </c>
      <c r="AO51" s="802">
        <f t="shared" si="7"/>
        <v>-18.716083163195151</v>
      </c>
      <c r="AP51" s="803">
        <f t="shared" si="8"/>
        <v>9.9064239593119741</v>
      </c>
      <c r="AQ51" s="936">
        <f t="shared" si="9"/>
        <v>82.214456786799062</v>
      </c>
      <c r="AR51" s="702">
        <f>INDEX(Historical!$C$7:$C$1437,MATCH(B51,Historical!$B$7:$B$1446,0))*IF(AH51="n/a",1.03,IF(AH51&lt;0,1.01,IF(AH51&gt;10,1.1,(1+AH51/100))))</f>
        <v>6.4130000000000003</v>
      </c>
      <c r="AS51" s="935">
        <f t="shared" si="10"/>
        <v>6.897822800000001</v>
      </c>
      <c r="AT51" s="935">
        <f t="shared" si="16"/>
        <v>7.0730274991200019</v>
      </c>
      <c r="AU51" s="935">
        <f t="shared" si="16"/>
        <v>7.2526823975976509</v>
      </c>
      <c r="AV51" s="935">
        <f t="shared" si="16"/>
        <v>7.436900530496632</v>
      </c>
      <c r="AW51" s="702">
        <f t="shared" si="12"/>
        <v>35.073433227214281</v>
      </c>
      <c r="AX51" s="810">
        <f t="shared" si="13"/>
        <v>17.455548313947286</v>
      </c>
      <c r="AY51" s="991">
        <v>0.63</v>
      </c>
      <c r="AZ51" s="922">
        <v>28.04</v>
      </c>
      <c r="BA51" s="922">
        <v>-1.76</v>
      </c>
      <c r="BB51" s="922">
        <v>1.32</v>
      </c>
      <c r="BC51" s="922">
        <v>8.36</v>
      </c>
      <c r="BE51" s="664">
        <v>2012</v>
      </c>
      <c r="BF51" s="946" t="e">
        <f>#VALUE!</f>
        <v>#VALUE!</v>
      </c>
      <c r="BG51" s="931">
        <v>4.3999999999999995</v>
      </c>
    </row>
    <row r="52" spans="1:59" s="838" customFormat="1" ht="11.25" customHeight="1" x14ac:dyDescent="0.2">
      <c r="A52" s="697" t="s">
        <v>1017</v>
      </c>
      <c r="B52" s="846" t="s">
        <v>1018</v>
      </c>
      <c r="C52" s="988" t="s">
        <v>4224</v>
      </c>
      <c r="D52" s="988" t="s">
        <v>4360</v>
      </c>
      <c r="E52" s="818">
        <v>9</v>
      </c>
      <c r="F52" s="526">
        <v>402</v>
      </c>
      <c r="G52" s="1171" t="s">
        <v>106</v>
      </c>
      <c r="H52" s="1171" t="s">
        <v>106</v>
      </c>
      <c r="I52" s="819">
        <v>318.39999999999998</v>
      </c>
      <c r="J52" s="820">
        <f t="shared" si="0"/>
        <v>3.329145728643216</v>
      </c>
      <c r="K52" s="821">
        <v>2.65</v>
      </c>
      <c r="L52" s="822">
        <v>4</v>
      </c>
      <c r="M52" s="823">
        <f t="shared" si="1"/>
        <v>10.6</v>
      </c>
      <c r="N52" s="824" t="s">
        <v>152</v>
      </c>
      <c r="O52" s="825">
        <v>1.75</v>
      </c>
      <c r="P52" s="826">
        <v>43452</v>
      </c>
      <c r="Q52" s="826">
        <v>43462</v>
      </c>
      <c r="R52" s="823">
        <f t="shared" si="2"/>
        <v>51.428571428571423</v>
      </c>
      <c r="S52" s="759">
        <f>IF(INDEX(Historical!$D$7:$D$1437,MATCH(B52,Historical!$B$7:$B$1446,0))=0,"n/a",(INDEX(Historical!$C$7:$C$1437,MATCH(B52,Historical!$B$7:$B$1446,0))/INDEX(Historical!$D$7:$D$1437,MATCH(B52,Historical!$B$7:$B$1446,0))-1)*100)</f>
        <v>64.241164241164256</v>
      </c>
      <c r="T52" s="759">
        <f>IF(INDEX(Historical!$F$7:$F$1430,MATCH(B52,Historical!$B$7:$B$1446,0))=0,"n/a",((INDEX(Historical!$C$7:$C$1437,MATCH(B52,Historical!$B$7:$B$1446,0))/INDEX(Historical!$F$7:$F$1430,MATCH(B52,Historical!$B$7:$B$1446,0)))^(1/3)-1)*100)</f>
        <v>68.886297370069258</v>
      </c>
      <c r="U52" s="759">
        <f>IF(INDEX(Historical!$H$7:$H$1430,MATCH(B52,Historical!$B$7:$B$1446,0))=0,"n/a",((INDEX(Historical!$C$7:$C$1437,MATCH(B52,Historical!$B$7:$B$1446,0))/INDEX(Historical!$H$7:$H$1430,MATCH(B52,Historical!$B$7:$B$1446,0)))^(1/5)-1)*100)</f>
        <v>55.106102064569562</v>
      </c>
      <c r="V52" s="759" t="str">
        <f>IF(INDEX(Historical!$O$7:$O$1430,MATCH(B52,Historical!$B$7:$B$1446,0))=0,"n/a",((INDEX(Historical!$C$7:$C$1437,MATCH(B52,Historical!$B$7:$B$1446,0))/INDEX(Historical!$O$7:$O$1430,MATCH(B52,Historical!$B$7:$B$1446,0)))^(1/10)-1)*100)</f>
        <v>n/a</v>
      </c>
      <c r="W52" s="827" t="str">
        <f t="shared" si="3"/>
        <v>n/a</v>
      </c>
      <c r="X52" s="828">
        <f t="shared" si="4"/>
        <v>1.3915682339537767</v>
      </c>
      <c r="Y52" s="839" t="s">
        <v>1019</v>
      </c>
      <c r="Z52" s="820">
        <f t="shared" si="5"/>
        <v>92.013888888888886</v>
      </c>
      <c r="AA52" s="830">
        <f t="shared" si="6"/>
        <v>27.638888888888889</v>
      </c>
      <c r="AB52" s="822">
        <v>10</v>
      </c>
      <c r="AC52" s="831">
        <v>11.52</v>
      </c>
      <c r="AD52" s="831">
        <v>1.77</v>
      </c>
      <c r="AE52" s="831">
        <v>5.94</v>
      </c>
      <c r="AF52" s="831">
        <v>5.5</v>
      </c>
      <c r="AG52" s="831">
        <v>23.799999999999997</v>
      </c>
      <c r="AH52" s="840">
        <v>187.6</v>
      </c>
      <c r="AI52" s="840">
        <v>14.23</v>
      </c>
      <c r="AJ52" s="831">
        <v>39.6</v>
      </c>
      <c r="AK52" s="831">
        <v>15.61</v>
      </c>
      <c r="AL52" s="832">
        <v>126610</v>
      </c>
      <c r="AM52" s="833">
        <v>0.2</v>
      </c>
      <c r="AN52" s="831">
        <v>1.62</v>
      </c>
      <c r="AO52" s="834">
        <f t="shared" si="7"/>
        <v>30.796358904323892</v>
      </c>
      <c r="AP52" s="835">
        <f t="shared" si="8"/>
        <v>58.435247793212781</v>
      </c>
      <c r="AQ52" s="836">
        <f t="shared" si="9"/>
        <v>159.92639033976857</v>
      </c>
      <c r="AR52" s="702">
        <f>INDEX(Historical!$C$7:$C$1437,MATCH(B52,Historical!$B$7:$B$1446,0))*IF(AH52="n/a",1.03,IF(AH52&lt;0,1.01,IF(AH52&gt;10,1.1,(1+AH52/100))))</f>
        <v>8.6900000000000013</v>
      </c>
      <c r="AS52" s="830">
        <f t="shared" si="10"/>
        <v>9.5590000000000028</v>
      </c>
      <c r="AT52" s="830">
        <f t="shared" si="16"/>
        <v>10.514900000000004</v>
      </c>
      <c r="AU52" s="830">
        <f t="shared" si="16"/>
        <v>11.566390000000006</v>
      </c>
      <c r="AV52" s="830">
        <f t="shared" si="16"/>
        <v>12.723029000000007</v>
      </c>
      <c r="AW52" s="820">
        <f t="shared" si="12"/>
        <v>53.053319000000016</v>
      </c>
      <c r="AX52" s="837">
        <f t="shared" si="13"/>
        <v>16.662474560301511</v>
      </c>
      <c r="AY52" s="992">
        <v>0.69</v>
      </c>
      <c r="AZ52" s="833">
        <v>61.250000000000007</v>
      </c>
      <c r="BA52" s="833">
        <v>-1.25</v>
      </c>
      <c r="BB52" s="833">
        <v>8.5</v>
      </c>
      <c r="BC52" s="833">
        <v>27.279999999999998</v>
      </c>
      <c r="BD52" s="961"/>
      <c r="BE52" s="664">
        <v>2011</v>
      </c>
      <c r="BF52" s="946" t="e">
        <f>#VALUE!</f>
        <v>#VALUE!</v>
      </c>
      <c r="BG52" s="893">
        <v>11.4</v>
      </c>
    </row>
    <row r="53" spans="1:59" ht="11.25" customHeight="1" x14ac:dyDescent="0.2">
      <c r="A53" s="609" t="s">
        <v>971</v>
      </c>
      <c r="B53" s="925" t="s">
        <v>972</v>
      </c>
      <c r="C53" s="988" t="s">
        <v>4224</v>
      </c>
      <c r="D53" s="988" t="s">
        <v>4372</v>
      </c>
      <c r="E53" s="792">
        <v>6</v>
      </c>
      <c r="F53" s="526">
        <v>731</v>
      </c>
      <c r="G53" s="526" t="s">
        <v>106</v>
      </c>
      <c r="H53" s="526" t="s">
        <v>106</v>
      </c>
      <c r="I53" s="924">
        <v>48.61</v>
      </c>
      <c r="J53" s="702">
        <f t="shared" si="0"/>
        <v>1.6457519029006378</v>
      </c>
      <c r="K53" s="927">
        <v>0.2</v>
      </c>
      <c r="L53" s="639">
        <v>4</v>
      </c>
      <c r="M53" s="693">
        <f t="shared" si="1"/>
        <v>0.8</v>
      </c>
      <c r="N53" s="921" t="s">
        <v>196</v>
      </c>
      <c r="O53" s="795">
        <v>0.19</v>
      </c>
      <c r="P53" s="915">
        <v>43350</v>
      </c>
      <c r="Q53" s="915">
        <v>43363</v>
      </c>
      <c r="R53" s="693">
        <f t="shared" si="2"/>
        <v>5.2631578947368469</v>
      </c>
      <c r="S53" s="759">
        <f>IF(INDEX(Historical!$D$7:$D$1437,MATCH(B53,Historical!$B$7:$B$1446,0))=0,"n/a",(INDEX(Historical!$C$7:$C$1437,MATCH(B53,Historical!$B$7:$B$1446,0))/INDEX(Historical!$D$7:$D$1437,MATCH(B53,Historical!$B$7:$B$1446,0))-1)*100)</f>
        <v>8.3333333333333481</v>
      </c>
      <c r="T53" s="759">
        <f>IF(INDEX(Historical!$F$7:$F$1430,MATCH(B53,Historical!$B$7:$B$1446,0))=0,"n/a",((INDEX(Historical!$C$7:$C$1437,MATCH(B53,Historical!$B$7:$B$1446,0))/INDEX(Historical!$F$7:$F$1430,MATCH(B53,Historical!$B$7:$B$1446,0)))^(1/3)-1)*100)</f>
        <v>5.7264270346431223</v>
      </c>
      <c r="U53" s="759">
        <f>IF(INDEX(Historical!$H$7:$H$1430,MATCH(B53,Historical!$B$7:$B$1446,0))=0,"n/a",((INDEX(Historical!$C$7:$C$1437,MATCH(B53,Historical!$B$7:$B$1446,0))/INDEX(Historical!$H$7:$H$1430,MATCH(B53,Historical!$B$7:$B$1446,0)))^(1/5)-1)*100)</f>
        <v>21.058327510759469</v>
      </c>
      <c r="V53" s="759" t="str">
        <f>IF(INDEX(Historical!$O$7:$O$1430,MATCH(B53,Historical!$B$7:$B$1446,0))=0,"n/a",((INDEX(Historical!$C$7:$C$1437,MATCH(B53,Historical!$B$7:$B$1446,0))/INDEX(Historical!$O$7:$O$1430,MATCH(B53,Historical!$B$7:$B$1446,0)))^(1/10)-1)*100)</f>
        <v>n/a</v>
      </c>
      <c r="W53" s="760" t="str">
        <f t="shared" si="3"/>
        <v>n/a</v>
      </c>
      <c r="X53" s="761" t="str">
        <f t="shared" si="4"/>
        <v>n/a</v>
      </c>
      <c r="Y53" s="716"/>
      <c r="Z53" s="702" t="str">
        <f t="shared" si="5"/>
        <v>n/a</v>
      </c>
      <c r="AA53" s="935" t="str">
        <f t="shared" si="6"/>
        <v>n/a</v>
      </c>
      <c r="AB53" s="639">
        <v>6</v>
      </c>
      <c r="AC53" s="916">
        <v>-0.93</v>
      </c>
      <c r="AD53" s="916" t="s">
        <v>137</v>
      </c>
      <c r="AE53" s="916">
        <v>0.27</v>
      </c>
      <c r="AF53" s="916">
        <v>1.22</v>
      </c>
      <c r="AG53" s="916">
        <v>-2.8000000000000003</v>
      </c>
      <c r="AH53" s="918">
        <v>-155.80000000000001</v>
      </c>
      <c r="AI53" s="918">
        <v>7.1800000000000006</v>
      </c>
      <c r="AJ53" s="916">
        <v>-18.7</v>
      </c>
      <c r="AK53" s="916">
        <v>12.8</v>
      </c>
      <c r="AL53" s="928">
        <v>5360</v>
      </c>
      <c r="AM53" s="922">
        <v>1</v>
      </c>
      <c r="AN53" s="916">
        <v>0.45</v>
      </c>
      <c r="AO53" s="802" t="str">
        <f t="shared" si="7"/>
        <v>n/a</v>
      </c>
      <c r="AP53" s="803">
        <f t="shared" si="8"/>
        <v>22.704079413660107</v>
      </c>
      <c r="AQ53" s="936" t="str">
        <f t="shared" si="9"/>
        <v>n/a</v>
      </c>
      <c r="AR53" s="702">
        <f>INDEX(Historical!$C$7:$C$1437,MATCH(B53,Historical!$B$7:$B$1446,0))*IF(AH53="n/a",1.03,IF(AH53&lt;0,1.01,IF(AH53&gt;10,1.1,(1+AH53/100))))</f>
        <v>0.78780000000000006</v>
      </c>
      <c r="AS53" s="935">
        <f t="shared" si="10"/>
        <v>0.84436404000000009</v>
      </c>
      <c r="AT53" s="935">
        <f t="shared" si="16"/>
        <v>0.92880044400000017</v>
      </c>
      <c r="AU53" s="935">
        <f t="shared" si="16"/>
        <v>1.0216804884000004</v>
      </c>
      <c r="AV53" s="935">
        <f t="shared" si="16"/>
        <v>1.1238485372400004</v>
      </c>
      <c r="AW53" s="702">
        <f t="shared" si="12"/>
        <v>4.7064935096400013</v>
      </c>
      <c r="AX53" s="810">
        <f t="shared" si="13"/>
        <v>9.6821508118494162</v>
      </c>
      <c r="AY53" s="991">
        <v>1.24</v>
      </c>
      <c r="AZ53" s="922">
        <v>44.89</v>
      </c>
      <c r="BA53" s="922">
        <v>-1.6099999999999999</v>
      </c>
      <c r="BB53" s="922">
        <v>9.01</v>
      </c>
      <c r="BC53" s="922">
        <v>12.27</v>
      </c>
      <c r="BE53" s="664">
        <v>2013</v>
      </c>
      <c r="BF53" s="946" t="e">
        <f>#VALUE!</f>
        <v>#VALUE!</v>
      </c>
      <c r="BG53" s="931">
        <v>-1.4000000000000001</v>
      </c>
    </row>
    <row r="54" spans="1:59" ht="11.25" customHeight="1" x14ac:dyDescent="0.2">
      <c r="A54" s="537" t="s">
        <v>973</v>
      </c>
      <c r="B54" s="925" t="s">
        <v>974</v>
      </c>
      <c r="C54" s="988" t="s">
        <v>4224</v>
      </c>
      <c r="D54" s="988" t="s">
        <v>4372</v>
      </c>
      <c r="E54" s="793">
        <v>9</v>
      </c>
      <c r="F54" s="526">
        <v>364</v>
      </c>
      <c r="G54" s="526" t="s">
        <v>106</v>
      </c>
      <c r="H54" s="526" t="s">
        <v>106</v>
      </c>
      <c r="I54" s="924">
        <v>16.309999999999999</v>
      </c>
      <c r="J54" s="702">
        <f t="shared" si="0"/>
        <v>2.8203556100551812</v>
      </c>
      <c r="K54" s="927">
        <v>0.115</v>
      </c>
      <c r="L54" s="639">
        <v>4</v>
      </c>
      <c r="M54" s="693">
        <f t="shared" si="1"/>
        <v>0.46</v>
      </c>
      <c r="N54" s="921" t="s">
        <v>975</v>
      </c>
      <c r="O54" s="795">
        <v>0.11</v>
      </c>
      <c r="P54" s="917">
        <v>43040</v>
      </c>
      <c r="Q54" s="917">
        <v>43055</v>
      </c>
      <c r="R54" s="693">
        <f t="shared" si="2"/>
        <v>4.5454545454545494</v>
      </c>
      <c r="S54" s="759">
        <f>IF(INDEX(Historical!$D$7:$D$1437,MATCH(B54,Historical!$B$7:$B$1446,0))=0,"n/a",(INDEX(Historical!$C$7:$C$1437,MATCH(B54,Historical!$B$7:$B$1446,0))/INDEX(Historical!$D$7:$D$1437,MATCH(B54,Historical!$B$7:$B$1446,0))-1)*100)</f>
        <v>3.3707865168539408</v>
      </c>
      <c r="T54" s="759">
        <f>IF(INDEX(Historical!$F$7:$F$1430,MATCH(B54,Historical!$B$7:$B$1446,0))=0,"n/a",((INDEX(Historical!$C$7:$C$1437,MATCH(B54,Historical!$B$7:$B$1446,0))/INDEX(Historical!$F$7:$F$1430,MATCH(B54,Historical!$B$7:$B$1446,0)))^(1/3)-1)*100)</f>
        <v>3.0788379107201225</v>
      </c>
      <c r="U54" s="759">
        <f>IF(INDEX(Historical!$H$7:$H$1430,MATCH(B54,Historical!$B$7:$B$1446,0))=0,"n/a",((INDEX(Historical!$C$7:$C$1437,MATCH(B54,Historical!$B$7:$B$1446,0))/INDEX(Historical!$H$7:$H$1430,MATCH(B54,Historical!$B$7:$B$1446,0)))^(1/5)-1)*100)</f>
        <v>5.6180044038627308</v>
      </c>
      <c r="V54" s="759">
        <f>IF(INDEX(Historical!$O$7:$O$1430,MATCH(B54,Historical!$B$7:$B$1446,0))=0,"n/a",((INDEX(Historical!$C$7:$C$1437,MATCH(B54,Historical!$B$7:$B$1446,0))/INDEX(Historical!$O$7:$O$1430,MATCH(B54,Historical!$B$7:$B$1446,0)))^(1/10)-1)*100)</f>
        <v>11.138309080140285</v>
      </c>
      <c r="W54" s="760">
        <f t="shared" si="3"/>
        <v>0.50438575222155468</v>
      </c>
      <c r="X54" s="761">
        <f t="shared" si="4"/>
        <v>0.17339519765008429</v>
      </c>
      <c r="Y54" s="727" t="s">
        <v>4431</v>
      </c>
      <c r="Z54" s="702">
        <f t="shared" si="5"/>
        <v>28.571428571428569</v>
      </c>
      <c r="AA54" s="935">
        <f t="shared" si="6"/>
        <v>10.130434782608694</v>
      </c>
      <c r="AB54" s="639">
        <v>3</v>
      </c>
      <c r="AC54" s="916">
        <v>1.61</v>
      </c>
      <c r="AD54" s="916">
        <v>1.18</v>
      </c>
      <c r="AE54" s="916">
        <v>1.52</v>
      </c>
      <c r="AF54" s="916">
        <v>1.18</v>
      </c>
      <c r="AG54" s="916">
        <v>2.9000000000000004</v>
      </c>
      <c r="AH54" s="918">
        <v>5.0999999999999996</v>
      </c>
      <c r="AI54" s="918">
        <v>7.6300000000000008</v>
      </c>
      <c r="AJ54" s="916">
        <v>32.4</v>
      </c>
      <c r="AK54" s="916">
        <v>8.6</v>
      </c>
      <c r="AL54" s="928">
        <v>2720</v>
      </c>
      <c r="AM54" s="922">
        <v>72.25</v>
      </c>
      <c r="AN54" s="916">
        <v>0</v>
      </c>
      <c r="AO54" s="802">
        <f t="shared" si="7"/>
        <v>-1.692074768690782</v>
      </c>
      <c r="AP54" s="803">
        <f t="shared" si="8"/>
        <v>8.4383600139179116</v>
      </c>
      <c r="AQ54" s="936">
        <f t="shared" si="9"/>
        <v>-27.110698716849445</v>
      </c>
      <c r="AR54" s="702">
        <f>INDEX(Historical!$C$7:$C$1437,MATCH(B54,Historical!$B$7:$B$1446,0))*IF(AH54="n/a",1.03,IF(AH54&lt;0,1.01,IF(AH54&gt;10,1.1,(1+AH54/100))))</f>
        <v>0.48346</v>
      </c>
      <c r="AS54" s="935">
        <f t="shared" si="10"/>
        <v>0.52034799799999998</v>
      </c>
      <c r="AT54" s="935">
        <f t="shared" si="16"/>
        <v>0.565097925828</v>
      </c>
      <c r="AU54" s="935">
        <f t="shared" si="16"/>
        <v>0.61369634744920809</v>
      </c>
      <c r="AV54" s="935">
        <f t="shared" si="16"/>
        <v>0.66647423332984002</v>
      </c>
      <c r="AW54" s="702">
        <f t="shared" si="12"/>
        <v>2.8490765046070479</v>
      </c>
      <c r="AX54" s="810">
        <f t="shared" si="13"/>
        <v>17.468280224445422</v>
      </c>
      <c r="AY54" s="991">
        <v>1.0900000000000001</v>
      </c>
      <c r="AZ54" s="922">
        <v>14.78</v>
      </c>
      <c r="BA54" s="922">
        <v>-24.07</v>
      </c>
      <c r="BB54" s="922">
        <v>-9.07</v>
      </c>
      <c r="BC54" s="922">
        <v>-7.6499999999999995</v>
      </c>
      <c r="BE54" s="664">
        <v>2011</v>
      </c>
      <c r="BF54" s="946" t="e">
        <f>#VALUE!</f>
        <v>#VALUE!</v>
      </c>
      <c r="BG54" s="931">
        <v>2.5</v>
      </c>
    </row>
    <row r="55" spans="1:59" ht="11.25" customHeight="1" x14ac:dyDescent="0.2">
      <c r="A55" s="537" t="s">
        <v>969</v>
      </c>
      <c r="B55" s="925" t="s">
        <v>970</v>
      </c>
      <c r="C55" s="988" t="s">
        <v>123</v>
      </c>
      <c r="D55" s="988" t="s">
        <v>4376</v>
      </c>
      <c r="E55" s="792">
        <v>9</v>
      </c>
      <c r="F55" s="526">
        <v>487</v>
      </c>
      <c r="G55" s="526" t="s">
        <v>115</v>
      </c>
      <c r="H55" s="526" t="s">
        <v>115</v>
      </c>
      <c r="I55" s="924">
        <v>110.65</v>
      </c>
      <c r="J55" s="702">
        <f t="shared" si="0"/>
        <v>2.096701310438319</v>
      </c>
      <c r="K55" s="927">
        <v>0.57999999999999996</v>
      </c>
      <c r="L55" s="639">
        <v>4</v>
      </c>
      <c r="M55" s="693">
        <f t="shared" si="1"/>
        <v>2.3199999999999998</v>
      </c>
      <c r="N55" s="921" t="s">
        <v>327</v>
      </c>
      <c r="O55" s="795">
        <v>0.52</v>
      </c>
      <c r="P55" s="915">
        <v>43620</v>
      </c>
      <c r="Q55" s="915">
        <v>43635</v>
      </c>
      <c r="R55" s="693">
        <f t="shared" si="2"/>
        <v>11.538461538461526</v>
      </c>
      <c r="S55" s="759">
        <f>IF(INDEX(Historical!$D$7:$D$1437,MATCH(B55,Historical!$B$7:$B$1446,0))=0,"n/a",(INDEX(Historical!$C$7:$C$1437,MATCH(B55,Historical!$B$7:$B$1446,0))/INDEX(Historical!$D$7:$D$1437,MATCH(B55,Historical!$B$7:$B$1446,0))-1)*100)</f>
        <v>14.204545454545435</v>
      </c>
      <c r="T55" s="759">
        <f>IF(INDEX(Historical!$F$7:$F$1430,MATCH(B55,Historical!$B$7:$B$1446,0))=0,"n/a",((INDEX(Historical!$C$7:$C$1437,MATCH(B55,Historical!$B$7:$B$1446,0))/INDEX(Historical!$F$7:$F$1430,MATCH(B55,Historical!$B$7:$B$1446,0)))^(1/3)-1)*100)</f>
        <v>11.245145199540252</v>
      </c>
      <c r="U55" s="759">
        <f>IF(INDEX(Historical!$H$7:$H$1430,MATCH(B55,Historical!$B$7:$B$1446,0))=0,"n/a",((INDEX(Historical!$C$7:$C$1437,MATCH(B55,Historical!$B$7:$B$1446,0))/INDEX(Historical!$H$7:$H$1430,MATCH(B55,Historical!$B$7:$B$1446,0)))^(1/5)-1)*100)</f>
        <v>12.010372422372351</v>
      </c>
      <c r="V55" s="759">
        <f>IF(INDEX(Historical!$O$7:$O$1430,MATCH(B55,Historical!$B$7:$B$1446,0))=0,"n/a",((INDEX(Historical!$C$7:$C$1437,MATCH(B55,Historical!$B$7:$B$1446,0))/INDEX(Historical!$O$7:$O$1430,MATCH(B55,Historical!$B$7:$B$1446,0)))^(1/10)-1)*100)</f>
        <v>2.0552194557945214</v>
      </c>
      <c r="W55" s="760">
        <f t="shared" si="3"/>
        <v>5.8438393955984109</v>
      </c>
      <c r="X55" s="761">
        <f t="shared" si="4"/>
        <v>0.70236096037265205</v>
      </c>
      <c r="Y55" s="717"/>
      <c r="Z55" s="702">
        <f t="shared" si="5"/>
        <v>105.45454545454544</v>
      </c>
      <c r="AA55" s="935">
        <f t="shared" si="6"/>
        <v>50.295454545454547</v>
      </c>
      <c r="AB55" s="639">
        <v>12</v>
      </c>
      <c r="AC55" s="916">
        <v>2.2000000000000002</v>
      </c>
      <c r="AD55" s="916">
        <v>4.3</v>
      </c>
      <c r="AE55" s="916">
        <v>1.3</v>
      </c>
      <c r="AF55" s="916">
        <v>9.98</v>
      </c>
      <c r="AG55" s="916">
        <v>30.2</v>
      </c>
      <c r="AH55" s="916">
        <v>5.6000000000000005</v>
      </c>
      <c r="AI55" s="916">
        <v>9.82</v>
      </c>
      <c r="AJ55" s="916">
        <v>17.100000000000001</v>
      </c>
      <c r="AK55" s="916">
        <v>11.72</v>
      </c>
      <c r="AL55" s="928">
        <v>9230</v>
      </c>
      <c r="AM55" s="922">
        <v>0.5</v>
      </c>
      <c r="AN55" s="916">
        <v>2.06</v>
      </c>
      <c r="AO55" s="802">
        <f t="shared" si="7"/>
        <v>-36.188380812643878</v>
      </c>
      <c r="AP55" s="803">
        <f t="shared" si="8"/>
        <v>14.107073732810669</v>
      </c>
      <c r="AQ55" s="936">
        <f t="shared" si="9"/>
        <v>372.32222351725392</v>
      </c>
      <c r="AR55" s="702">
        <f>INDEX(Historical!$C$7:$C$1437,MATCH(B55,Historical!$B$7:$B$1446,0))*IF(AH55="n/a",1.03,IF(AH55&lt;0,1.01,IF(AH55&gt;10,1.1,(1+AH55/100))))</f>
        <v>2.12256</v>
      </c>
      <c r="AS55" s="935">
        <f t="shared" si="10"/>
        <v>2.3309953920000002</v>
      </c>
      <c r="AT55" s="935">
        <f t="shared" si="16"/>
        <v>2.5640949312000005</v>
      </c>
      <c r="AU55" s="935">
        <f t="shared" si="16"/>
        <v>2.820504424320001</v>
      </c>
      <c r="AV55" s="935">
        <f t="shared" si="16"/>
        <v>3.1025548667520013</v>
      </c>
      <c r="AW55" s="702">
        <f t="shared" si="12"/>
        <v>12.940709614272002</v>
      </c>
      <c r="AX55" s="810">
        <f t="shared" si="13"/>
        <v>11.695173623381836</v>
      </c>
      <c r="AY55" s="991">
        <v>1.38</v>
      </c>
      <c r="AZ55" s="922">
        <v>33.489999999999995</v>
      </c>
      <c r="BA55" s="922">
        <v>-5.42</v>
      </c>
      <c r="BB55" s="922">
        <v>-0.12</v>
      </c>
      <c r="BC55" s="922">
        <v>7.62</v>
      </c>
      <c r="BE55" s="664">
        <v>2011</v>
      </c>
      <c r="BF55" s="946" t="e">
        <f>#VALUE!</f>
        <v>#VALUE!</v>
      </c>
      <c r="BG55" s="931">
        <v>6</v>
      </c>
    </row>
    <row r="56" spans="1:59" ht="11.25" customHeight="1" x14ac:dyDescent="0.2">
      <c r="A56" s="537" t="s">
        <v>914</v>
      </c>
      <c r="B56" s="925" t="s">
        <v>915</v>
      </c>
      <c r="C56" s="988" t="s">
        <v>108</v>
      </c>
      <c r="D56" s="988" t="s">
        <v>4378</v>
      </c>
      <c r="E56" s="792">
        <v>7</v>
      </c>
      <c r="F56" s="526">
        <v>630</v>
      </c>
      <c r="G56" s="526" t="s">
        <v>115</v>
      </c>
      <c r="H56" s="526" t="s">
        <v>115</v>
      </c>
      <c r="I56" s="924">
        <v>117.23</v>
      </c>
      <c r="J56" s="702">
        <f t="shared" si="0"/>
        <v>1.3307173931587477</v>
      </c>
      <c r="K56" s="927">
        <v>0.39</v>
      </c>
      <c r="L56" s="639">
        <v>4</v>
      </c>
      <c r="M56" s="693">
        <f t="shared" si="1"/>
        <v>1.56</v>
      </c>
      <c r="N56" s="921" t="s">
        <v>698</v>
      </c>
      <c r="O56" s="795">
        <v>0.35</v>
      </c>
      <c r="P56" s="915">
        <v>43377</v>
      </c>
      <c r="Q56" s="915">
        <v>43413</v>
      </c>
      <c r="R56" s="693">
        <f t="shared" si="2"/>
        <v>11.428571428571439</v>
      </c>
      <c r="S56" s="759">
        <f>IF(INDEX(Historical!$D$7:$D$1437,MATCH(B56,Historical!$B$7:$B$1446,0))=0,"n/a",(INDEX(Historical!$C$7:$C$1437,MATCH(B56,Historical!$B$7:$B$1446,0))/INDEX(Historical!$D$7:$D$1437,MATCH(B56,Historical!$B$7:$B$1446,0))-1)*100)</f>
        <v>9.9236641221373887</v>
      </c>
      <c r="T56" s="759">
        <f>IF(INDEX(Historical!$F$7:$F$1430,MATCH(B56,Historical!$B$7:$B$1446,0))=0,"n/a",((INDEX(Historical!$C$7:$C$1437,MATCH(B56,Historical!$B$7:$B$1446,0))/INDEX(Historical!$F$7:$F$1430,MATCH(B56,Historical!$B$7:$B$1446,0)))^(1/3)-1)*100)</f>
        <v>9.3931015185737543</v>
      </c>
      <c r="U56" s="759">
        <f>IF(INDEX(Historical!$H$7:$H$1430,MATCH(B56,Historical!$B$7:$B$1446,0))=0,"n/a",((INDEX(Historical!$C$7:$C$1437,MATCH(B56,Historical!$B$7:$B$1446,0))/INDEX(Historical!$H$7:$H$1430,MATCH(B56,Historical!$B$7:$B$1446,0)))^(1/5)-1)*100)</f>
        <v>10.859472602645347</v>
      </c>
      <c r="V56" s="759">
        <f>IF(INDEX(Historical!$O$7:$O$1430,MATCH(B56,Historical!$B$7:$B$1446,0))=0,"n/a",((INDEX(Historical!$C$7:$C$1437,MATCH(B56,Historical!$B$7:$B$1446,0))/INDEX(Historical!$O$7:$O$1430,MATCH(B56,Historical!$B$7:$B$1446,0)))^(1/10)-1)*100)</f>
        <v>7.1773462536293131</v>
      </c>
      <c r="W56" s="760">
        <f t="shared" si="3"/>
        <v>1.5130205815490818</v>
      </c>
      <c r="X56" s="761">
        <f t="shared" si="4"/>
        <v>1.2775850120759231</v>
      </c>
      <c r="Y56" s="716"/>
      <c r="Z56" s="702">
        <f t="shared" si="5"/>
        <v>21.458046767537827</v>
      </c>
      <c r="AA56" s="935">
        <f t="shared" si="6"/>
        <v>16.125171939477305</v>
      </c>
      <c r="AB56" s="639">
        <v>12</v>
      </c>
      <c r="AC56" s="916">
        <v>7.27</v>
      </c>
      <c r="AD56" s="916">
        <v>1.77</v>
      </c>
      <c r="AE56" s="916">
        <v>2.33</v>
      </c>
      <c r="AF56" s="916">
        <v>4.4400000000000004</v>
      </c>
      <c r="AG56" s="916">
        <v>30.9</v>
      </c>
      <c r="AH56" s="916">
        <v>23.7</v>
      </c>
      <c r="AI56" s="916">
        <v>10.96</v>
      </c>
      <c r="AJ56" s="916">
        <v>8.5</v>
      </c>
      <c r="AK56" s="916">
        <v>9.1</v>
      </c>
      <c r="AL56" s="928">
        <v>98590</v>
      </c>
      <c r="AM56" s="922">
        <v>0.1</v>
      </c>
      <c r="AN56" s="916">
        <v>6</v>
      </c>
      <c r="AO56" s="802">
        <f t="shared" si="7"/>
        <v>-3.9349819436732094</v>
      </c>
      <c r="AP56" s="803">
        <f t="shared" si="8"/>
        <v>12.190189995804095</v>
      </c>
      <c r="AQ56" s="936">
        <f t="shared" si="9"/>
        <v>78.382564433584406</v>
      </c>
      <c r="AR56" s="702">
        <f>INDEX(Historical!$C$7:$C$1437,MATCH(B56,Historical!$B$7:$B$1446,0))*IF(AH56="n/a",1.03,IF(AH56&lt;0,1.01,IF(AH56&gt;10,1.1,(1+AH56/100))))</f>
        <v>1.5840000000000001</v>
      </c>
      <c r="AS56" s="935">
        <f t="shared" si="10"/>
        <v>1.7424000000000002</v>
      </c>
      <c r="AT56" s="935">
        <f t="shared" si="16"/>
        <v>1.9009584000000002</v>
      </c>
      <c r="AU56" s="935">
        <f t="shared" si="16"/>
        <v>2.0739456143999999</v>
      </c>
      <c r="AV56" s="935">
        <f t="shared" si="16"/>
        <v>2.2626746653103997</v>
      </c>
      <c r="AW56" s="702">
        <f t="shared" si="12"/>
        <v>9.5639786797104005</v>
      </c>
      <c r="AX56" s="810">
        <f t="shared" si="13"/>
        <v>8.1583030621090167</v>
      </c>
      <c r="AY56" s="991">
        <v>1.1200000000000001</v>
      </c>
      <c r="AZ56" s="922">
        <v>31.65</v>
      </c>
      <c r="BA56" s="922">
        <v>-0.42</v>
      </c>
      <c r="BB56" s="922">
        <v>6.15</v>
      </c>
      <c r="BC56" s="922">
        <v>11.1</v>
      </c>
      <c r="BE56" s="664">
        <v>2012</v>
      </c>
      <c r="BF56" s="946" t="e">
        <f>#VALUE!</f>
        <v>#VALUE!</v>
      </c>
      <c r="BG56" s="931">
        <v>3.5000000000000004</v>
      </c>
    </row>
    <row r="57" spans="1:59" ht="11.25" customHeight="1" x14ac:dyDescent="0.2">
      <c r="A57" s="537" t="s">
        <v>893</v>
      </c>
      <c r="B57" s="925" t="s">
        <v>894</v>
      </c>
      <c r="C57" s="988" t="s">
        <v>112</v>
      </c>
      <c r="D57" s="988" t="s">
        <v>4366</v>
      </c>
      <c r="E57" s="792">
        <v>8</v>
      </c>
      <c r="F57" s="526">
        <v>546</v>
      </c>
      <c r="G57" s="526" t="s">
        <v>106</v>
      </c>
      <c r="H57" s="526" t="s">
        <v>106</v>
      </c>
      <c r="I57" s="924">
        <v>19.920000000000002</v>
      </c>
      <c r="J57" s="702">
        <f t="shared" si="0"/>
        <v>6.0240963855421681</v>
      </c>
      <c r="K57" s="927">
        <v>0.3</v>
      </c>
      <c r="L57" s="639">
        <v>4</v>
      </c>
      <c r="M57" s="693">
        <f t="shared" si="1"/>
        <v>1.2</v>
      </c>
      <c r="N57" s="921" t="s">
        <v>149</v>
      </c>
      <c r="O57" s="795">
        <v>0.28000000000000003</v>
      </c>
      <c r="P57" s="915">
        <v>43433</v>
      </c>
      <c r="Q57" s="915">
        <v>43448</v>
      </c>
      <c r="R57" s="693">
        <f t="shared" si="2"/>
        <v>7.1428571428571281</v>
      </c>
      <c r="S57" s="759">
        <f>IF(INDEX(Historical!$D$7:$D$1437,MATCH(B57,Historical!$B$7:$B$1446,0))=0,"n/a",(INDEX(Historical!$C$7:$C$1437,MATCH(B57,Historical!$B$7:$B$1446,0))/INDEX(Historical!$D$7:$D$1437,MATCH(B57,Historical!$B$7:$B$1446,0))-1)*100)</f>
        <v>7.5471698113207308</v>
      </c>
      <c r="T57" s="759">
        <f>IF(INDEX(Historical!$F$7:$F$1430,MATCH(B57,Historical!$B$7:$B$1446,0))=0,"n/a",((INDEX(Historical!$C$7:$C$1437,MATCH(B57,Historical!$B$7:$B$1446,0))/INDEX(Historical!$F$7:$F$1430,MATCH(B57,Historical!$B$7:$B$1446,0)))^(1/3)-1)*100)</f>
        <v>8.1983855523197526</v>
      </c>
      <c r="U57" s="759">
        <f>IF(INDEX(Historical!$H$7:$H$1430,MATCH(B57,Historical!$B$7:$B$1446,0))=0,"n/a",((INDEX(Historical!$C$7:$C$1437,MATCH(B57,Historical!$B$7:$B$1446,0))/INDEX(Historical!$H$7:$H$1430,MATCH(B57,Historical!$B$7:$B$1446,0)))^(1/5)-1)*100)</f>
        <v>10.403796865896254</v>
      </c>
      <c r="V57" s="759">
        <f>IF(INDEX(Historical!$O$7:$O$1430,MATCH(B57,Historical!$B$7:$B$1446,0))=0,"n/a",((INDEX(Historical!$C$7:$C$1437,MATCH(B57,Historical!$B$7:$B$1446,0))/INDEX(Historical!$O$7:$O$1430,MATCH(B57,Historical!$B$7:$B$1446,0)))^(1/10)-1)*100)</f>
        <v>-2.3766548834210588</v>
      </c>
      <c r="W57" s="760" t="str">
        <f t="shared" si="3"/>
        <v>n/a</v>
      </c>
      <c r="X57" s="761">
        <f t="shared" si="4"/>
        <v>0.20319915753703621</v>
      </c>
      <c r="Y57" s="706"/>
      <c r="Z57" s="702">
        <f t="shared" si="5"/>
        <v>37.61755485893417</v>
      </c>
      <c r="AA57" s="935">
        <f t="shared" si="6"/>
        <v>6.2445141065830727</v>
      </c>
      <c r="AB57" s="639">
        <v>12</v>
      </c>
      <c r="AC57" s="916">
        <v>3.19</v>
      </c>
      <c r="AD57" s="916">
        <v>1.04</v>
      </c>
      <c r="AE57" s="916">
        <v>1.75</v>
      </c>
      <c r="AF57" s="916">
        <v>0.75</v>
      </c>
      <c r="AG57" s="916">
        <v>12.5</v>
      </c>
      <c r="AH57" s="916">
        <v>72.5</v>
      </c>
      <c r="AI57" s="916">
        <v>17.260000000000002</v>
      </c>
      <c r="AJ57" s="916">
        <v>51.2</v>
      </c>
      <c r="AK57" s="916">
        <v>5.99</v>
      </c>
      <c r="AL57" s="928">
        <v>1490</v>
      </c>
      <c r="AM57" s="922">
        <v>1.7999999999999998</v>
      </c>
      <c r="AN57" s="916">
        <v>2.37</v>
      </c>
      <c r="AO57" s="802">
        <f t="shared" si="7"/>
        <v>10.183379144855351</v>
      </c>
      <c r="AP57" s="803">
        <f t="shared" si="8"/>
        <v>16.427893251438423</v>
      </c>
      <c r="AQ57" s="936">
        <f t="shared" si="9"/>
        <v>-54.376489589309806</v>
      </c>
      <c r="AR57" s="702">
        <f>INDEX(Historical!$C$7:$C$1437,MATCH(B57,Historical!$B$7:$B$1446,0))*IF(AH57="n/a",1.03,IF(AH57&lt;0,1.01,IF(AH57&gt;10,1.1,(1+AH57/100))))</f>
        <v>1.254</v>
      </c>
      <c r="AS57" s="935">
        <f t="shared" si="10"/>
        <v>1.3794000000000002</v>
      </c>
      <c r="AT57" s="935">
        <f t="shared" si="16"/>
        <v>1.4620260600000003</v>
      </c>
      <c r="AU57" s="935">
        <f t="shared" si="16"/>
        <v>1.5496014209940006</v>
      </c>
      <c r="AV57" s="935">
        <f t="shared" si="16"/>
        <v>1.6424225461115414</v>
      </c>
      <c r="AW57" s="702">
        <f t="shared" si="12"/>
        <v>7.2874500271055425</v>
      </c>
      <c r="AX57" s="810">
        <f t="shared" si="13"/>
        <v>36.583584473421396</v>
      </c>
      <c r="AY57" s="991">
        <v>1.68</v>
      </c>
      <c r="AZ57" s="922">
        <v>26.479999999999997</v>
      </c>
      <c r="BA57" s="922">
        <v>-13.919999999999998</v>
      </c>
      <c r="BB57" s="922">
        <v>-0.67999999999999994</v>
      </c>
      <c r="BC57" s="922">
        <v>0.06</v>
      </c>
      <c r="BE57" s="664">
        <v>2012</v>
      </c>
      <c r="BF57" s="946" t="e">
        <f>#VALUE!</f>
        <v>#VALUE!</v>
      </c>
      <c r="BG57" s="931">
        <v>3.3000000000000003</v>
      </c>
    </row>
    <row r="58" spans="1:59" ht="11.25" customHeight="1" x14ac:dyDescent="0.2">
      <c r="A58" s="537" t="s">
        <v>993</v>
      </c>
      <c r="B58" s="925" t="s">
        <v>994</v>
      </c>
      <c r="C58" s="988" t="s">
        <v>112</v>
      </c>
      <c r="D58" s="988" t="s">
        <v>213</v>
      </c>
      <c r="E58" s="792">
        <v>8</v>
      </c>
      <c r="F58" s="526">
        <v>508</v>
      </c>
      <c r="G58" s="526" t="s">
        <v>115</v>
      </c>
      <c r="H58" s="526" t="s">
        <v>115</v>
      </c>
      <c r="I58" s="924">
        <v>55.62</v>
      </c>
      <c r="J58" s="702">
        <f t="shared" si="0"/>
        <v>1.1506652283351313</v>
      </c>
      <c r="K58" s="927">
        <v>0.16</v>
      </c>
      <c r="L58" s="639">
        <v>4</v>
      </c>
      <c r="M58" s="693">
        <f t="shared" si="1"/>
        <v>0.64</v>
      </c>
      <c r="N58" s="921" t="s">
        <v>228</v>
      </c>
      <c r="O58" s="795">
        <v>0.14000000000000001</v>
      </c>
      <c r="P58" s="658">
        <v>43244</v>
      </c>
      <c r="Q58" s="658">
        <v>43259</v>
      </c>
      <c r="R58" s="693">
        <f t="shared" si="2"/>
        <v>14.285714285714276</v>
      </c>
      <c r="S58" s="759">
        <f>IF(INDEX(Historical!$D$7:$D$1437,MATCH(B58,Historical!$B$7:$B$1446,0))=0,"n/a",(INDEX(Historical!$C$7:$C$1437,MATCH(B58,Historical!$B$7:$B$1446,0))/INDEX(Historical!$D$7:$D$1437,MATCH(B58,Historical!$B$7:$B$1446,0))-1)*100)</f>
        <v>12.72727272727272</v>
      </c>
      <c r="T58" s="759">
        <f>IF(INDEX(Historical!$F$7:$F$1430,MATCH(B58,Historical!$B$7:$B$1446,0))=0,"n/a",((INDEX(Historical!$C$7:$C$1437,MATCH(B58,Historical!$B$7:$B$1446,0))/INDEX(Historical!$F$7:$F$1430,MATCH(B58,Historical!$B$7:$B$1446,0)))^(1/3)-1)*100)</f>
        <v>8.9055846181262268</v>
      </c>
      <c r="U58" s="759">
        <f>IF(INDEX(Historical!$H$7:$H$1430,MATCH(B58,Historical!$B$7:$B$1446,0))=0,"n/a",((INDEX(Historical!$C$7:$C$1437,MATCH(B58,Historical!$B$7:$B$1446,0))/INDEX(Historical!$H$7:$H$1430,MATCH(B58,Historical!$B$7:$B$1446,0)))^(1/5)-1)*100)</f>
        <v>6.6193020302802719</v>
      </c>
      <c r="V58" s="759">
        <f>IF(INDEX(Historical!$O$7:$O$1430,MATCH(B58,Historical!$B$7:$B$1446,0))=0,"n/a",((INDEX(Historical!$C$7:$C$1437,MATCH(B58,Historical!$B$7:$B$1446,0))/INDEX(Historical!$O$7:$O$1430,MATCH(B58,Historical!$B$7:$B$1446,0)))^(1/10)-1)*100)</f>
        <v>0</v>
      </c>
      <c r="W58" s="760" t="str">
        <f t="shared" si="3"/>
        <v>n/a</v>
      </c>
      <c r="X58" s="761">
        <f t="shared" si="4"/>
        <v>0.34120113558145726</v>
      </c>
      <c r="Y58" s="716"/>
      <c r="Z58" s="702">
        <f t="shared" si="5"/>
        <v>20.062695924764892</v>
      </c>
      <c r="AA58" s="935">
        <f t="shared" si="6"/>
        <v>17.435736677115987</v>
      </c>
      <c r="AB58" s="639">
        <v>12</v>
      </c>
      <c r="AC58" s="916">
        <v>3.19</v>
      </c>
      <c r="AD58" s="916">
        <v>1.74</v>
      </c>
      <c r="AE58" s="916">
        <v>1.86</v>
      </c>
      <c r="AF58" s="916">
        <v>2.38</v>
      </c>
      <c r="AG58" s="916">
        <v>5.6000000000000005</v>
      </c>
      <c r="AH58" s="916">
        <v>10</v>
      </c>
      <c r="AI58" s="916">
        <v>9.85</v>
      </c>
      <c r="AJ58" s="916">
        <v>19.400000000000002</v>
      </c>
      <c r="AK58" s="916">
        <v>10</v>
      </c>
      <c r="AL58" s="928">
        <v>2780</v>
      </c>
      <c r="AM58" s="923">
        <v>2.1</v>
      </c>
      <c r="AN58" s="916">
        <v>0.78</v>
      </c>
      <c r="AO58" s="802">
        <f t="shared" si="7"/>
        <v>-9.6657694185005845</v>
      </c>
      <c r="AP58" s="803">
        <f t="shared" si="8"/>
        <v>7.7699672586154032</v>
      </c>
      <c r="AQ58" s="936">
        <f t="shared" si="9"/>
        <v>35.805503556513642</v>
      </c>
      <c r="AR58" s="702">
        <f>INDEX(Historical!$C$7:$C$1437,MATCH(B58,Historical!$B$7:$B$1446,0))*IF(AH58="n/a",1.03,IF(AH58&lt;0,1.01,IF(AH58&gt;10,1.1,(1+AH58/100))))</f>
        <v>0.68200000000000005</v>
      </c>
      <c r="AS58" s="935">
        <f t="shared" si="10"/>
        <v>0.74917700000000009</v>
      </c>
      <c r="AT58" s="935">
        <f t="shared" si="16"/>
        <v>0.82409470000000018</v>
      </c>
      <c r="AU58" s="935">
        <f t="shared" si="16"/>
        <v>0.90650417000000028</v>
      </c>
      <c r="AV58" s="935">
        <f t="shared" si="16"/>
        <v>0.99715458700000037</v>
      </c>
      <c r="AW58" s="702">
        <f t="shared" si="12"/>
        <v>4.1589304570000012</v>
      </c>
      <c r="AX58" s="810">
        <f t="shared" si="13"/>
        <v>7.4774010373966222</v>
      </c>
      <c r="AY58" s="991">
        <v>1.43</v>
      </c>
      <c r="AZ58" s="922">
        <v>13.370000000000001</v>
      </c>
      <c r="BA58" s="922">
        <v>-23.49</v>
      </c>
      <c r="BB58" s="922">
        <v>0.6</v>
      </c>
      <c r="BC58" s="922">
        <v>-7.26</v>
      </c>
      <c r="BE58" s="664">
        <v>2011</v>
      </c>
      <c r="BF58" s="946" t="e">
        <f>#VALUE!</f>
        <v>#VALUE!</v>
      </c>
      <c r="BG58" s="931">
        <v>2.7</v>
      </c>
    </row>
    <row r="59" spans="1:59" ht="11.25" customHeight="1" x14ac:dyDescent="0.2">
      <c r="A59" s="537" t="s">
        <v>1002</v>
      </c>
      <c r="B59" s="925" t="s">
        <v>1003</v>
      </c>
      <c r="C59" s="988" t="s">
        <v>112</v>
      </c>
      <c r="D59" s="988" t="s">
        <v>4379</v>
      </c>
      <c r="E59" s="792">
        <v>8</v>
      </c>
      <c r="F59" s="526">
        <v>567</v>
      </c>
      <c r="G59" s="526" t="s">
        <v>115</v>
      </c>
      <c r="H59" s="526" t="s">
        <v>115</v>
      </c>
      <c r="I59" s="924">
        <v>377.69</v>
      </c>
      <c r="J59" s="702">
        <f t="shared" si="0"/>
        <v>2.1763880431041329</v>
      </c>
      <c r="K59" s="927">
        <v>2.0550000000000002</v>
      </c>
      <c r="L59" s="639">
        <v>4</v>
      </c>
      <c r="M59" s="693">
        <f t="shared" si="1"/>
        <v>8.2200000000000006</v>
      </c>
      <c r="N59" s="921" t="s">
        <v>1004</v>
      </c>
      <c r="O59" s="795">
        <v>1.71</v>
      </c>
      <c r="P59" s="915">
        <v>43503</v>
      </c>
      <c r="Q59" s="915">
        <v>43525</v>
      </c>
      <c r="R59" s="693">
        <f t="shared" si="2"/>
        <v>20.17543859649124</v>
      </c>
      <c r="S59" s="759">
        <f>IF(INDEX(Historical!$D$7:$D$1437,MATCH(B59,Historical!$B$7:$B$1446,0))=0,"n/a",(INDEX(Historical!$C$7:$C$1437,MATCH(B59,Historical!$B$7:$B$1446,0))/INDEX(Historical!$D$7:$D$1437,MATCH(B59,Historical!$B$7:$B$1446,0))-1)*100)</f>
        <v>20.422535211267601</v>
      </c>
      <c r="T59" s="759">
        <f>IF(INDEX(Historical!$F$7:$F$1430,MATCH(B59,Historical!$B$7:$B$1446,0))=0,"n/a",((INDEX(Historical!$C$7:$C$1437,MATCH(B59,Historical!$B$7:$B$1446,0))/INDEX(Historical!$F$7:$F$1430,MATCH(B59,Historical!$B$7:$B$1446,0)))^(1/3)-1)*100)</f>
        <v>23.400875054559165</v>
      </c>
      <c r="U59" s="759">
        <f>IF(INDEX(Historical!$H$7:$H$1430,MATCH(B59,Historical!$B$7:$B$1446,0))=0,"n/a",((INDEX(Historical!$C$7:$C$1437,MATCH(B59,Historical!$B$7:$B$1446,0))/INDEX(Historical!$H$7:$H$1430,MATCH(B59,Historical!$B$7:$B$1446,0)))^(1/5)-1)*100)</f>
        <v>28.662170733431669</v>
      </c>
      <c r="V59" s="759">
        <f>IF(INDEX(Historical!$O$7:$O$1430,MATCH(B59,Historical!$B$7:$B$1446,0))=0,"n/a",((INDEX(Historical!$C$7:$C$1437,MATCH(B59,Historical!$B$7:$B$1446,0))/INDEX(Historical!$O$7:$O$1430,MATCH(B59,Historical!$B$7:$B$1446,0)))^(1/10)-1)*100)</f>
        <v>15.636146832870445</v>
      </c>
      <c r="W59" s="760">
        <f t="shared" si="3"/>
        <v>1.8330712188745761</v>
      </c>
      <c r="X59" s="761">
        <f t="shared" si="4"/>
        <v>1.1698845197319048</v>
      </c>
      <c r="Y59" s="713"/>
      <c r="Z59" s="702">
        <f t="shared" si="5"/>
        <v>47.025171624713963</v>
      </c>
      <c r="AA59" s="935">
        <f t="shared" si="6"/>
        <v>21.606979405034323</v>
      </c>
      <c r="AB59" s="639">
        <v>12</v>
      </c>
      <c r="AC59" s="916">
        <v>17.48</v>
      </c>
      <c r="AD59" s="916">
        <v>1.1499999999999999</v>
      </c>
      <c r="AE59" s="916">
        <v>2.13</v>
      </c>
      <c r="AF59" s="918">
        <v>1716.77</v>
      </c>
      <c r="AG59" s="916" t="s">
        <v>137</v>
      </c>
      <c r="AH59" s="916">
        <v>51.7</v>
      </c>
      <c r="AI59" s="916">
        <v>46.94</v>
      </c>
      <c r="AJ59" s="916">
        <v>24.5</v>
      </c>
      <c r="AK59" s="916">
        <v>18.75</v>
      </c>
      <c r="AL59" s="928">
        <v>214320</v>
      </c>
      <c r="AM59" s="922">
        <v>0.1</v>
      </c>
      <c r="AN59" s="919">
        <v>117.95</v>
      </c>
      <c r="AO59" s="802">
        <f t="shared" si="7"/>
        <v>9.2315793715014784</v>
      </c>
      <c r="AP59" s="803">
        <f t="shared" si="8"/>
        <v>30.838558776535802</v>
      </c>
      <c r="AQ59" s="936">
        <f t="shared" si="9"/>
        <v>3960.334634987656</v>
      </c>
      <c r="AR59" s="702">
        <f>INDEX(Historical!$C$7:$C$1437,MATCH(B59,Historical!$B$7:$B$1446,0))*IF(AH59="n/a",1.03,IF(AH59&lt;0,1.01,IF(AH59&gt;10,1.1,(1+AH59/100))))</f>
        <v>7.524</v>
      </c>
      <c r="AS59" s="935">
        <f t="shared" si="10"/>
        <v>8.2764000000000006</v>
      </c>
      <c r="AT59" s="935">
        <f t="shared" si="16"/>
        <v>9.1040400000000012</v>
      </c>
      <c r="AU59" s="935">
        <f t="shared" si="16"/>
        <v>10.014444000000003</v>
      </c>
      <c r="AV59" s="935">
        <f t="shared" si="16"/>
        <v>11.015888400000003</v>
      </c>
      <c r="AW59" s="702">
        <f t="shared" si="12"/>
        <v>45.934772400000007</v>
      </c>
      <c r="AX59" s="810">
        <f t="shared" si="13"/>
        <v>12.162030342344252</v>
      </c>
      <c r="AY59" s="991">
        <v>1.31</v>
      </c>
      <c r="AZ59" s="922">
        <v>29.14</v>
      </c>
      <c r="BA59" s="922">
        <v>-15.32</v>
      </c>
      <c r="BB59" s="922">
        <v>-3.7800000000000002</v>
      </c>
      <c r="BC59" s="922">
        <v>4.04</v>
      </c>
      <c r="BE59" s="664">
        <v>2012</v>
      </c>
      <c r="BF59" s="946" t="e">
        <f>#VALUE!</f>
        <v>#VALUE!</v>
      </c>
      <c r="BG59" s="931">
        <v>8.6999999999999993</v>
      </c>
    </row>
    <row r="60" spans="1:59" ht="11.25" customHeight="1" x14ac:dyDescent="0.2">
      <c r="A60" s="628" t="s">
        <v>4221</v>
      </c>
      <c r="B60" s="925" t="s">
        <v>1969</v>
      </c>
      <c r="C60" s="988" t="s">
        <v>108</v>
      </c>
      <c r="D60" s="988" t="s">
        <v>4373</v>
      </c>
      <c r="E60" s="792">
        <v>5</v>
      </c>
      <c r="F60" s="526">
        <v>832</v>
      </c>
      <c r="G60" s="526" t="s">
        <v>106</v>
      </c>
      <c r="H60" s="526" t="s">
        <v>106</v>
      </c>
      <c r="I60" s="929">
        <v>30.58</v>
      </c>
      <c r="J60" s="702">
        <f t="shared" si="0"/>
        <v>1.9620667102681493</v>
      </c>
      <c r="K60" s="933">
        <v>0.15</v>
      </c>
      <c r="L60" s="526">
        <v>4</v>
      </c>
      <c r="M60" s="693">
        <f t="shared" si="1"/>
        <v>0.6</v>
      </c>
      <c r="N60" s="526" t="s">
        <v>320</v>
      </c>
      <c r="O60" s="796">
        <v>0.12</v>
      </c>
      <c r="P60" s="682">
        <v>43349</v>
      </c>
      <c r="Q60" s="682">
        <v>43371</v>
      </c>
      <c r="R60" s="693">
        <f t="shared" si="2"/>
        <v>25</v>
      </c>
      <c r="S60" s="759">
        <f>IF(INDEX(Historical!$D$7:$D$1437,MATCH(B60,Historical!$B$7:$B$1446,0))=0,"n/a",(INDEX(Historical!$C$7:$C$1437,MATCH(B60,Historical!$B$7:$B$1446,0))/INDEX(Historical!$D$7:$D$1437,MATCH(B60,Historical!$B$7:$B$1446,0))-1)*100)</f>
        <v>38.46153846153846</v>
      </c>
      <c r="T60" s="759">
        <f>IF(INDEX(Historical!$F$7:$F$1430,MATCH(B60,Historical!$B$7:$B$1446,0))=0,"n/a",((INDEX(Historical!$C$7:$C$1437,MATCH(B60,Historical!$B$7:$B$1446,0))/INDEX(Historical!$F$7:$F$1430,MATCH(B60,Historical!$B$7:$B$1446,0)))^(1/3)-1)*100)</f>
        <v>39.247665008383372</v>
      </c>
      <c r="U60" s="759">
        <f>IF(INDEX(Historical!$H$7:$H$1430,MATCH(B60,Historical!$B$7:$B$1446,0))=0,"n/a",((INDEX(Historical!$C$7:$C$1437,MATCH(B60,Historical!$B$7:$B$1446,0))/INDEX(Historical!$H$7:$H$1430,MATCH(B60,Historical!$B$7:$B$1446,0)))^(1/5)-1)*100)</f>
        <v>68.293271816929916</v>
      </c>
      <c r="V60" s="759">
        <f>IF(INDEX(Historical!$O$7:$O$1430,MATCH(B60,Historical!$B$7:$B$1446,0))=0,"n/a",((INDEX(Historical!$C$7:$C$1437,MATCH(B60,Historical!$B$7:$B$1446,0))/INDEX(Historical!$O$7:$O$1430,MATCH(B60,Historical!$B$7:$B$1446,0)))^(1/10)-1)*100)</f>
        <v>-15.413680742532144</v>
      </c>
      <c r="W60" s="760" t="str">
        <f t="shared" si="3"/>
        <v>n/a</v>
      </c>
      <c r="X60" s="761">
        <f t="shared" si="4"/>
        <v>2.8937827041072</v>
      </c>
      <c r="Y60" s="925"/>
      <c r="Z60" s="702">
        <f t="shared" si="5"/>
        <v>22.304832713754646</v>
      </c>
      <c r="AA60" s="935">
        <f t="shared" si="6"/>
        <v>11.368029739776951</v>
      </c>
      <c r="AB60" s="639">
        <v>12</v>
      </c>
      <c r="AC60" s="929">
        <v>2.69</v>
      </c>
      <c r="AD60" s="929">
        <v>0.55000000000000004</v>
      </c>
      <c r="AE60" s="929">
        <v>4.3499999999999996</v>
      </c>
      <c r="AF60" s="929">
        <v>1.24</v>
      </c>
      <c r="AG60" s="929">
        <v>9.1</v>
      </c>
      <c r="AH60" s="929">
        <v>49.9</v>
      </c>
      <c r="AI60" s="929">
        <v>10.01</v>
      </c>
      <c r="AJ60" s="929">
        <v>23.599999999999998</v>
      </c>
      <c r="AK60" s="929">
        <v>20.69</v>
      </c>
      <c r="AL60" s="929">
        <v>301320</v>
      </c>
      <c r="AM60" s="929">
        <v>0.1</v>
      </c>
      <c r="AN60" s="929">
        <v>1.74</v>
      </c>
      <c r="AO60" s="802">
        <f t="shared" si="7"/>
        <v>58.887308787421112</v>
      </c>
      <c r="AP60" s="803">
        <f t="shared" si="8"/>
        <v>70.255338527198063</v>
      </c>
      <c r="AQ60" s="936">
        <f t="shared" si="9"/>
        <v>-20.847946956300433</v>
      </c>
      <c r="AR60" s="702">
        <f>INDEX(Historical!$C$7:$C$1437,MATCH(B60,Historical!$B$7:$B$1446,0))*IF(AH60="n/a",1.03,IF(AH60&lt;0,1.01,IF(AH60&gt;10,1.1,(1+AH60/100))))</f>
        <v>0.59400000000000008</v>
      </c>
      <c r="AS60" s="935">
        <f t="shared" si="10"/>
        <v>0.65340000000000009</v>
      </c>
      <c r="AT60" s="935">
        <f t="shared" si="16"/>
        <v>0.71874000000000016</v>
      </c>
      <c r="AU60" s="935">
        <f t="shared" si="16"/>
        <v>0.79061400000000026</v>
      </c>
      <c r="AV60" s="935">
        <f t="shared" si="16"/>
        <v>0.86967540000000032</v>
      </c>
      <c r="AW60" s="702">
        <f t="shared" si="12"/>
        <v>3.626429400000001</v>
      </c>
      <c r="AX60" s="810">
        <f t="shared" si="13"/>
        <v>11.858827338129501</v>
      </c>
      <c r="AY60" s="788">
        <v>1.5</v>
      </c>
      <c r="AZ60" s="931">
        <v>34.949999999999996</v>
      </c>
      <c r="BA60" s="931">
        <v>-4.17</v>
      </c>
      <c r="BB60" s="931">
        <v>5.17</v>
      </c>
      <c r="BC60" s="931">
        <v>6.45</v>
      </c>
      <c r="BE60" s="664">
        <v>2014</v>
      </c>
      <c r="BF60" s="946" t="e">
        <f>#VALUE!</f>
        <v>#VALUE!</v>
      </c>
      <c r="BG60" s="931">
        <v>0.89999999999999991</v>
      </c>
    </row>
    <row r="61" spans="1:59" ht="11.25" customHeight="1" x14ac:dyDescent="0.2">
      <c r="A61" s="609" t="s">
        <v>1005</v>
      </c>
      <c r="B61" s="925" t="s">
        <v>1006</v>
      </c>
      <c r="C61" s="988" t="s">
        <v>4224</v>
      </c>
      <c r="D61" s="988" t="s">
        <v>4359</v>
      </c>
      <c r="E61" s="792">
        <v>8</v>
      </c>
      <c r="F61" s="526">
        <v>566</v>
      </c>
      <c r="G61" s="526" t="s">
        <v>106</v>
      </c>
      <c r="H61" s="526" t="s">
        <v>106</v>
      </c>
      <c r="I61" s="924">
        <v>59.29</v>
      </c>
      <c r="J61" s="702">
        <f t="shared" si="0"/>
        <v>1.5516950581885647</v>
      </c>
      <c r="K61" s="927">
        <v>0.23</v>
      </c>
      <c r="L61" s="639">
        <v>4</v>
      </c>
      <c r="M61" s="693">
        <f t="shared" si="1"/>
        <v>0.92</v>
      </c>
      <c r="N61" s="921" t="s">
        <v>517</v>
      </c>
      <c r="O61" s="795">
        <v>0.19</v>
      </c>
      <c r="P61" s="915">
        <v>43509</v>
      </c>
      <c r="Q61" s="915">
        <v>43524</v>
      </c>
      <c r="R61" s="693">
        <f t="shared" si="2"/>
        <v>21.052631578947373</v>
      </c>
      <c r="S61" s="759">
        <f>IF(INDEX(Historical!$D$7:$D$1437,MATCH(B61,Historical!$B$7:$B$1446,0))=0,"n/a",(INDEX(Historical!$C$7:$C$1437,MATCH(B61,Historical!$B$7:$B$1446,0))/INDEX(Historical!$D$7:$D$1437,MATCH(B61,Historical!$B$7:$B$1446,0))-1)*100)</f>
        <v>11.764705882352944</v>
      </c>
      <c r="T61" s="759">
        <f>IF(INDEX(Historical!$F$7:$F$1430,MATCH(B61,Historical!$B$7:$B$1446,0))=0,"n/a",((INDEX(Historical!$C$7:$C$1437,MATCH(B61,Historical!$B$7:$B$1446,0))/INDEX(Historical!$F$7:$F$1430,MATCH(B61,Historical!$B$7:$B$1446,0)))^(1/3)-1)*100)</f>
        <v>13.484552524869731</v>
      </c>
      <c r="U61" s="759">
        <f>IF(INDEX(Historical!$H$7:$H$1430,MATCH(B61,Historical!$B$7:$B$1446,0))=0,"n/a",((INDEX(Historical!$C$7:$C$1437,MATCH(B61,Historical!$B$7:$B$1446,0))/INDEX(Historical!$H$7:$H$1430,MATCH(B61,Historical!$B$7:$B$1446,0)))^(1/5)-1)*100)</f>
        <v>14.27462296187214</v>
      </c>
      <c r="V61" s="759" t="str">
        <f>IF(INDEX(Historical!$O$7:$O$1430,MATCH(B61,Historical!$B$7:$B$1446,0))=0,"n/a",((INDEX(Historical!$C$7:$C$1437,MATCH(B61,Historical!$B$7:$B$1446,0))/INDEX(Historical!$O$7:$O$1430,MATCH(B61,Historical!$B$7:$B$1446,0)))^(1/10)-1)*100)</f>
        <v>n/a</v>
      </c>
      <c r="W61" s="760" t="str">
        <f t="shared" si="3"/>
        <v>n/a</v>
      </c>
      <c r="X61" s="761">
        <f t="shared" si="4"/>
        <v>2.1960958402880215</v>
      </c>
      <c r="Y61" s="926"/>
      <c r="Z61" s="702">
        <f t="shared" si="5"/>
        <v>30.666666666666671</v>
      </c>
      <c r="AA61" s="935">
        <f t="shared" si="6"/>
        <v>19.763333333333332</v>
      </c>
      <c r="AB61" s="639">
        <v>3</v>
      </c>
      <c r="AC61" s="916">
        <v>3</v>
      </c>
      <c r="AD61" s="916">
        <v>1.17</v>
      </c>
      <c r="AE61" s="916">
        <v>1.26</v>
      </c>
      <c r="AF61" s="916">
        <v>12.46</v>
      </c>
      <c r="AG61" s="916">
        <v>69.099999999999994</v>
      </c>
      <c r="AH61" s="918">
        <v>19.5</v>
      </c>
      <c r="AI61" s="918">
        <v>9.2200000000000006</v>
      </c>
      <c r="AJ61" s="916">
        <v>6.5</v>
      </c>
      <c r="AK61" s="916">
        <v>16.900000000000002</v>
      </c>
      <c r="AL61" s="928">
        <v>8270</v>
      </c>
      <c r="AM61" s="922">
        <v>1.2</v>
      </c>
      <c r="AN61" s="916">
        <v>2.63</v>
      </c>
      <c r="AO61" s="802">
        <f t="shared" si="7"/>
        <v>-3.937015313272628</v>
      </c>
      <c r="AP61" s="803">
        <f t="shared" si="8"/>
        <v>15.826318020060704</v>
      </c>
      <c r="AQ61" s="936">
        <f t="shared" si="9"/>
        <v>230.82464864055729</v>
      </c>
      <c r="AR61" s="702">
        <f>INDEX(Historical!$C$7:$C$1437,MATCH(B61,Historical!$B$7:$B$1446,0))*IF(AH61="n/a",1.03,IF(AH61&lt;0,1.01,IF(AH61&gt;10,1.1,(1+AH61/100))))</f>
        <v>0.83600000000000008</v>
      </c>
      <c r="AS61" s="935">
        <f t="shared" si="10"/>
        <v>0.91307920000000009</v>
      </c>
      <c r="AT61" s="935">
        <f t="shared" si="16"/>
        <v>1.0043871200000001</v>
      </c>
      <c r="AU61" s="935">
        <f t="shared" si="16"/>
        <v>1.1048258320000002</v>
      </c>
      <c r="AV61" s="935">
        <f t="shared" si="16"/>
        <v>1.2153084152000002</v>
      </c>
      <c r="AW61" s="702">
        <f t="shared" si="12"/>
        <v>5.0736005672000006</v>
      </c>
      <c r="AX61" s="810">
        <f t="shared" si="13"/>
        <v>8.5572618775510207</v>
      </c>
      <c r="AY61" s="991">
        <v>1.06</v>
      </c>
      <c r="AZ61" s="922">
        <v>54.16</v>
      </c>
      <c r="BA61" s="922">
        <v>0.2</v>
      </c>
      <c r="BB61" s="922">
        <v>5.29</v>
      </c>
      <c r="BC61" s="922">
        <v>16.5</v>
      </c>
      <c r="BE61" s="664">
        <v>2012</v>
      </c>
      <c r="BF61" s="946" t="e">
        <f>#VALUE!</f>
        <v>#VALUE!</v>
      </c>
      <c r="BG61" s="931">
        <v>11.700000000000001</v>
      </c>
    </row>
    <row r="62" spans="1:59" s="838" customFormat="1" ht="11.25" customHeight="1" x14ac:dyDescent="0.2">
      <c r="A62" s="697" t="s">
        <v>1020</v>
      </c>
      <c r="B62" s="846" t="s">
        <v>1021</v>
      </c>
      <c r="C62" s="988" t="s">
        <v>108</v>
      </c>
      <c r="D62" s="988" t="s">
        <v>4369</v>
      </c>
      <c r="E62" s="818">
        <v>8</v>
      </c>
      <c r="F62" s="526">
        <v>572</v>
      </c>
      <c r="G62" s="1171" t="s">
        <v>106</v>
      </c>
      <c r="H62" s="1171" t="s">
        <v>106</v>
      </c>
      <c r="I62" s="819">
        <v>48.19</v>
      </c>
      <c r="J62" s="820">
        <f t="shared" si="0"/>
        <v>1.3280763643909526</v>
      </c>
      <c r="K62" s="821">
        <v>0.16</v>
      </c>
      <c r="L62" s="822">
        <v>4</v>
      </c>
      <c r="M62" s="823">
        <f t="shared" si="1"/>
        <v>0.64</v>
      </c>
      <c r="N62" s="824" t="s">
        <v>152</v>
      </c>
      <c r="O62" s="825">
        <v>0.15</v>
      </c>
      <c r="P62" s="826">
        <v>43523</v>
      </c>
      <c r="Q62" s="826">
        <v>43553</v>
      </c>
      <c r="R62" s="823">
        <f t="shared" si="2"/>
        <v>6.6666666666666732</v>
      </c>
      <c r="S62" s="759">
        <f>IF(INDEX(Historical!$D$7:$D$1437,MATCH(B62,Historical!$B$7:$B$1446,0))=0,"n/a",(INDEX(Historical!$C$7:$C$1437,MATCH(B62,Historical!$B$7:$B$1446,0))/INDEX(Historical!$D$7:$D$1437,MATCH(B62,Historical!$B$7:$B$1446,0))-1)*100)</f>
        <v>7.1428571428571397</v>
      </c>
      <c r="T62" s="759">
        <f>IF(INDEX(Historical!$F$7:$F$1430,MATCH(B62,Historical!$B$7:$B$1446,0))=0,"n/a",((INDEX(Historical!$C$7:$C$1437,MATCH(B62,Historical!$B$7:$B$1446,0))/INDEX(Historical!$F$7:$F$1430,MATCH(B62,Historical!$B$7:$B$1446,0)))^(1/3)-1)*100)</f>
        <v>8.2253684543499794</v>
      </c>
      <c r="U62" s="759">
        <f>IF(INDEX(Historical!$H$7:$H$1430,MATCH(B62,Historical!$B$7:$B$1446,0))=0,"n/a",((INDEX(Historical!$C$7:$C$1437,MATCH(B62,Historical!$B$7:$B$1446,0))/INDEX(Historical!$H$7:$H$1430,MATCH(B62,Historical!$B$7:$B$1446,0)))^(1/5)-1)*100)</f>
        <v>8.9781455426899193</v>
      </c>
      <c r="V62" s="759">
        <f>IF(INDEX(Historical!$O$7:$O$1430,MATCH(B62,Historical!$B$7:$B$1446,0))=0,"n/a",((INDEX(Historical!$C$7:$C$1437,MATCH(B62,Historical!$B$7:$B$1446,0))/INDEX(Historical!$O$7:$O$1430,MATCH(B62,Historical!$B$7:$B$1446,0)))^(1/10)-1)*100)</f>
        <v>7.4314228232023716</v>
      </c>
      <c r="W62" s="827">
        <f t="shared" si="3"/>
        <v>1.2081327837595748</v>
      </c>
      <c r="X62" s="828">
        <f t="shared" si="4"/>
        <v>0.81619504933544718</v>
      </c>
      <c r="Y62" s="839" t="s">
        <v>826</v>
      </c>
      <c r="Z62" s="820">
        <f t="shared" si="5"/>
        <v>18.181818181818183</v>
      </c>
      <c r="AA62" s="830">
        <f t="shared" si="6"/>
        <v>13.690340909090908</v>
      </c>
      <c r="AB62" s="822">
        <v>12</v>
      </c>
      <c r="AC62" s="831">
        <v>3.52</v>
      </c>
      <c r="AD62" s="831" t="s">
        <v>137</v>
      </c>
      <c r="AE62" s="831">
        <v>0.84</v>
      </c>
      <c r="AF62" s="831">
        <v>1.8</v>
      </c>
      <c r="AG62" s="831">
        <v>14.099999999999998</v>
      </c>
      <c r="AH62" s="831">
        <v>161.4</v>
      </c>
      <c r="AI62" s="831">
        <v>7.5</v>
      </c>
      <c r="AJ62" s="831">
        <v>11</v>
      </c>
      <c r="AK62" s="831" t="s">
        <v>137</v>
      </c>
      <c r="AL62" s="832">
        <v>47850</v>
      </c>
      <c r="AM62" s="833">
        <v>12.9</v>
      </c>
      <c r="AN62" s="831">
        <v>0</v>
      </c>
      <c r="AO62" s="834">
        <f t="shared" si="7"/>
        <v>-3.3841190020100367</v>
      </c>
      <c r="AP62" s="835">
        <f t="shared" si="8"/>
        <v>10.306221907080872</v>
      </c>
      <c r="AQ62" s="836">
        <f t="shared" si="9"/>
        <v>4.6531066298212131</v>
      </c>
      <c r="AR62" s="702">
        <f>INDEX(Historical!$C$7:$C$1437,MATCH(B62,Historical!$B$7:$B$1446,0))*IF(AH62="n/a",1.03,IF(AH62&lt;0,1.01,IF(AH62&gt;10,1.1,(1+AH62/100))))</f>
        <v>0.66</v>
      </c>
      <c r="AS62" s="830">
        <f t="shared" si="10"/>
        <v>0.70950000000000002</v>
      </c>
      <c r="AT62" s="830">
        <f t="shared" si="16"/>
        <v>0.73078500000000002</v>
      </c>
      <c r="AU62" s="830">
        <f t="shared" si="16"/>
        <v>0.75270855000000003</v>
      </c>
      <c r="AV62" s="830">
        <f t="shared" si="16"/>
        <v>0.77528980650000001</v>
      </c>
      <c r="AW62" s="820">
        <f t="shared" si="12"/>
        <v>3.6282833564999999</v>
      </c>
      <c r="AX62" s="837">
        <f t="shared" si="13"/>
        <v>7.5291208891886283</v>
      </c>
      <c r="AY62" s="992">
        <v>1.17</v>
      </c>
      <c r="AZ62" s="833">
        <v>31.740000000000002</v>
      </c>
      <c r="BA62" s="833">
        <v>-0.43</v>
      </c>
      <c r="BB62" s="833">
        <v>3.85</v>
      </c>
      <c r="BC62" s="833">
        <v>11.469999999999999</v>
      </c>
      <c r="BD62" s="961"/>
      <c r="BE62" s="664">
        <v>2012</v>
      </c>
      <c r="BF62" s="946" t="e">
        <f>#VALUE!</f>
        <v>#VALUE!</v>
      </c>
      <c r="BG62" s="893">
        <v>1.6</v>
      </c>
    </row>
    <row r="63" spans="1:59" ht="11.25" customHeight="1" x14ac:dyDescent="0.2">
      <c r="A63" s="628" t="s">
        <v>991</v>
      </c>
      <c r="B63" s="925" t="s">
        <v>992</v>
      </c>
      <c r="C63" s="988" t="s">
        <v>108</v>
      </c>
      <c r="D63" s="988" t="s">
        <v>4373</v>
      </c>
      <c r="E63" s="792">
        <v>7</v>
      </c>
      <c r="F63" s="526">
        <v>685</v>
      </c>
      <c r="G63" s="526" t="s">
        <v>106</v>
      </c>
      <c r="H63" s="526" t="s">
        <v>106</v>
      </c>
      <c r="I63" s="924">
        <v>53.02</v>
      </c>
      <c r="J63" s="702">
        <f t="shared" si="0"/>
        <v>3.0931723877781967</v>
      </c>
      <c r="K63" s="927">
        <v>0.41</v>
      </c>
      <c r="L63" s="639">
        <v>4</v>
      </c>
      <c r="M63" s="693">
        <f t="shared" si="1"/>
        <v>1.64</v>
      </c>
      <c r="N63" s="921" t="s">
        <v>426</v>
      </c>
      <c r="O63" s="795">
        <v>0.38</v>
      </c>
      <c r="P63" s="915">
        <v>43563</v>
      </c>
      <c r="Q63" s="915">
        <v>43573</v>
      </c>
      <c r="R63" s="693">
        <f t="shared" si="2"/>
        <v>7.8947368421052557</v>
      </c>
      <c r="S63" s="759">
        <f>IF(INDEX(Historical!$D$7:$D$1437,MATCH(B63,Historical!$B$7:$B$1446,0))=0,"n/a",(INDEX(Historical!$C$7:$C$1437,MATCH(B63,Historical!$B$7:$B$1446,0))/INDEX(Historical!$D$7:$D$1437,MATCH(B63,Historical!$B$7:$B$1446,0))-1)*100)</f>
        <v>35.714285714285722</v>
      </c>
      <c r="T63" s="759">
        <f>IF(INDEX(Historical!$F$7:$F$1430,MATCH(B63,Historical!$B$7:$B$1446,0))=0,"n/a",((INDEX(Historical!$C$7:$C$1437,MATCH(B63,Historical!$B$7:$B$1446,0))/INDEX(Historical!$F$7:$F$1430,MATCH(B63,Historical!$B$7:$B$1446,0)))^(1/3)-1)*100)</f>
        <v>22.698630349236936</v>
      </c>
      <c r="U63" s="759">
        <f>IF(INDEX(Historical!$H$7:$H$1430,MATCH(B63,Historical!$B$7:$B$1446,0))=0,"n/a",((INDEX(Historical!$C$7:$C$1437,MATCH(B63,Historical!$B$7:$B$1446,0))/INDEX(Historical!$H$7:$H$1430,MATCH(B63,Historical!$B$7:$B$1446,0)))^(1/5)-1)*100)</f>
        <v>27.162286963543636</v>
      </c>
      <c r="V63" s="759">
        <f>IF(INDEX(Historical!$O$7:$O$1430,MATCH(B63,Historical!$B$7:$B$1446,0))=0,"n/a",((INDEX(Historical!$C$7:$C$1437,MATCH(B63,Historical!$B$7:$B$1446,0))/INDEX(Historical!$O$7:$O$1430,MATCH(B63,Historical!$B$7:$B$1446,0)))^(1/10)-1)*100)</f>
        <v>7.4221470618838881</v>
      </c>
      <c r="W63" s="760">
        <f t="shared" si="3"/>
        <v>3.6596266197734582</v>
      </c>
      <c r="X63" s="761">
        <f t="shared" si="4"/>
        <v>2.4919529324351957</v>
      </c>
      <c r="Y63" s="926"/>
      <c r="Z63" s="702">
        <f t="shared" si="5"/>
        <v>40.097799511002449</v>
      </c>
      <c r="AA63" s="935">
        <f t="shared" si="6"/>
        <v>12.963325183374085</v>
      </c>
      <c r="AB63" s="639">
        <v>12</v>
      </c>
      <c r="AC63" s="916">
        <v>4.09</v>
      </c>
      <c r="AD63" s="916">
        <v>1.85</v>
      </c>
      <c r="AE63" s="916">
        <v>3.75</v>
      </c>
      <c r="AF63" s="916">
        <v>1.23</v>
      </c>
      <c r="AG63" s="916">
        <v>6.5</v>
      </c>
      <c r="AH63" s="916">
        <v>28.4</v>
      </c>
      <c r="AI63" s="916">
        <v>3.47</v>
      </c>
      <c r="AJ63" s="916">
        <v>10.9</v>
      </c>
      <c r="AK63" s="916">
        <v>7.0000000000000009</v>
      </c>
      <c r="AL63" s="928">
        <v>1830</v>
      </c>
      <c r="AM63" s="922">
        <v>2.4</v>
      </c>
      <c r="AN63" s="916">
        <v>0.08</v>
      </c>
      <c r="AO63" s="802">
        <f t="shared" si="7"/>
        <v>17.292134167947747</v>
      </c>
      <c r="AP63" s="803">
        <f t="shared" si="8"/>
        <v>30.255459351321832</v>
      </c>
      <c r="AQ63" s="936">
        <f t="shared" si="9"/>
        <v>-15.817948665340985</v>
      </c>
      <c r="AR63" s="702">
        <f>INDEX(Historical!$C$7:$C$1437,MATCH(B63,Historical!$B$7:$B$1446,0))*IF(AH63="n/a",1.03,IF(AH63&lt;0,1.01,IF(AH63&gt;10,1.1,(1+AH63/100))))</f>
        <v>1.4630000000000003</v>
      </c>
      <c r="AS63" s="935">
        <f t="shared" si="10"/>
        <v>1.5137661000000002</v>
      </c>
      <c r="AT63" s="935">
        <f t="shared" si="16"/>
        <v>1.6197297270000004</v>
      </c>
      <c r="AU63" s="935">
        <f t="shared" si="16"/>
        <v>1.7331108078900006</v>
      </c>
      <c r="AV63" s="935">
        <f t="shared" si="16"/>
        <v>1.8544285644423009</v>
      </c>
      <c r="AW63" s="702">
        <f t="shared" si="12"/>
        <v>8.1840351993323033</v>
      </c>
      <c r="AX63" s="810">
        <f t="shared" si="13"/>
        <v>15.435751036085069</v>
      </c>
      <c r="AY63" s="991">
        <v>0.73</v>
      </c>
      <c r="AZ63" s="922">
        <v>9.32</v>
      </c>
      <c r="BA63" s="922">
        <v>-21</v>
      </c>
      <c r="BB63" s="922">
        <v>-7.02</v>
      </c>
      <c r="BC63" s="922">
        <v>-10.27</v>
      </c>
      <c r="BE63" s="664">
        <v>2013</v>
      </c>
      <c r="BF63" s="946" t="e">
        <f>#VALUE!</f>
        <v>#VALUE!</v>
      </c>
      <c r="BG63" s="931">
        <v>0.8</v>
      </c>
    </row>
    <row r="64" spans="1:59" ht="11.25" customHeight="1" x14ac:dyDescent="0.2">
      <c r="A64" s="537" t="s">
        <v>998</v>
      </c>
      <c r="B64" s="925" t="s">
        <v>999</v>
      </c>
      <c r="C64" s="988" t="s">
        <v>108</v>
      </c>
      <c r="D64" s="988" t="s">
        <v>4373</v>
      </c>
      <c r="E64" s="792">
        <v>8</v>
      </c>
      <c r="F64" s="526">
        <v>524</v>
      </c>
      <c r="G64" s="526" t="s">
        <v>115</v>
      </c>
      <c r="H64" s="526" t="s">
        <v>115</v>
      </c>
      <c r="I64" s="924">
        <v>51.2</v>
      </c>
      <c r="J64" s="702">
        <f t="shared" si="0"/>
        <v>3.1640625</v>
      </c>
      <c r="K64" s="927">
        <v>0.40500000000000003</v>
      </c>
      <c r="L64" s="639">
        <v>4</v>
      </c>
      <c r="M64" s="693">
        <f t="shared" si="1"/>
        <v>1.62</v>
      </c>
      <c r="N64" s="921" t="s">
        <v>119</v>
      </c>
      <c r="O64" s="795">
        <v>0.375</v>
      </c>
      <c r="P64" s="915">
        <v>43321</v>
      </c>
      <c r="Q64" s="915">
        <v>43347</v>
      </c>
      <c r="R64" s="693">
        <f t="shared" si="2"/>
        <v>8.0000000000000071</v>
      </c>
      <c r="S64" s="759">
        <f>IF(INDEX(Historical!$D$7:$D$1437,MATCH(B64,Historical!$B$7:$B$1446,0))=0,"n/a",(INDEX(Historical!$C$7:$C$1437,MATCH(B64,Historical!$B$7:$B$1446,0))/INDEX(Historical!$D$7:$D$1437,MATCH(B64,Historical!$B$7:$B$1446,0))-1)*100)</f>
        <v>20.238095238095234</v>
      </c>
      <c r="T64" s="759">
        <f>IF(INDEX(Historical!$F$7:$F$1430,MATCH(B64,Historical!$B$7:$B$1446,0))=0,"n/a",((INDEX(Historical!$C$7:$C$1437,MATCH(B64,Historical!$B$7:$B$1446,0))/INDEX(Historical!$F$7:$F$1430,MATCH(B64,Historical!$B$7:$B$1446,0)))^(1/3)-1)*100)</f>
        <v>12.998959524111676</v>
      </c>
      <c r="U64" s="759">
        <f>IF(INDEX(Historical!$H$7:$H$1430,MATCH(B64,Historical!$B$7:$B$1446,0))=0,"n/a",((INDEX(Historical!$C$7:$C$1437,MATCH(B64,Historical!$B$7:$B$1446,0))/INDEX(Historical!$H$7:$H$1430,MATCH(B64,Historical!$B$7:$B$1446,0)))^(1/5)-1)*100)</f>
        <v>10.490505652353432</v>
      </c>
      <c r="V64" s="759">
        <f>IF(INDEX(Historical!$O$7:$O$1430,MATCH(B64,Historical!$B$7:$B$1446,0))=0,"n/a",((INDEX(Historical!$C$7:$C$1437,MATCH(B64,Historical!$B$7:$B$1446,0))/INDEX(Historical!$O$7:$O$1430,MATCH(B64,Historical!$B$7:$B$1446,0)))^(1/10)-1)*100)</f>
        <v>-2.0307081485873679</v>
      </c>
      <c r="W64" s="760" t="str">
        <f t="shared" si="3"/>
        <v>n/a</v>
      </c>
      <c r="X64" s="761">
        <f t="shared" si="4"/>
        <v>0.86698393821102748</v>
      </c>
      <c r="Y64" s="926"/>
      <c r="Z64" s="702">
        <f t="shared" si="5"/>
        <v>41.53846153846154</v>
      </c>
      <c r="AA64" s="935">
        <f t="shared" si="6"/>
        <v>13.12820512820513</v>
      </c>
      <c r="AB64" s="639">
        <v>12</v>
      </c>
      <c r="AC64" s="916">
        <v>3.9</v>
      </c>
      <c r="AD64" s="916">
        <v>3.42</v>
      </c>
      <c r="AE64" s="916">
        <v>4.68</v>
      </c>
      <c r="AF64" s="916">
        <v>1.45</v>
      </c>
      <c r="AG64" s="916">
        <v>10.9</v>
      </c>
      <c r="AH64" s="916">
        <v>44.4</v>
      </c>
      <c r="AI64" s="916">
        <v>10.5</v>
      </c>
      <c r="AJ64" s="916">
        <v>12.1</v>
      </c>
      <c r="AK64" s="916">
        <v>3.84</v>
      </c>
      <c r="AL64" s="928">
        <v>39160</v>
      </c>
      <c r="AM64" s="922">
        <v>0.3</v>
      </c>
      <c r="AN64" s="916">
        <v>0.81</v>
      </c>
      <c r="AO64" s="802">
        <f t="shared" si="7"/>
        <v>0.52636302414830283</v>
      </c>
      <c r="AP64" s="803">
        <f t="shared" si="8"/>
        <v>13.654568152353432</v>
      </c>
      <c r="AQ64" s="936">
        <f t="shared" si="9"/>
        <v>-8.0195734930585303</v>
      </c>
      <c r="AR64" s="702">
        <f>INDEX(Historical!$C$7:$C$1437,MATCH(B64,Historical!$B$7:$B$1446,0))*IF(AH64="n/a",1.03,IF(AH64&lt;0,1.01,IF(AH64&gt;10,1.1,(1+AH64/100))))</f>
        <v>1.6665000000000001</v>
      </c>
      <c r="AS64" s="935">
        <f t="shared" si="10"/>
        <v>1.8331500000000003</v>
      </c>
      <c r="AT64" s="935">
        <f t="shared" si="16"/>
        <v>1.9035429600000002</v>
      </c>
      <c r="AU64" s="935">
        <f t="shared" si="16"/>
        <v>1.9766390096640003</v>
      </c>
      <c r="AV64" s="935">
        <f t="shared" si="16"/>
        <v>2.0525419476350977</v>
      </c>
      <c r="AW64" s="702">
        <f t="shared" si="12"/>
        <v>9.4323739172990972</v>
      </c>
      <c r="AX64" s="810">
        <f t="shared" si="13"/>
        <v>18.422605307224799</v>
      </c>
      <c r="AY64" s="991">
        <v>1.1299999999999999</v>
      </c>
      <c r="AZ64" s="922">
        <v>25.86</v>
      </c>
      <c r="BA64" s="922">
        <v>-8.6199999999999992</v>
      </c>
      <c r="BB64" s="922">
        <v>3.7900000000000005</v>
      </c>
      <c r="BC64" s="922">
        <v>3.91</v>
      </c>
      <c r="BE64" s="664">
        <v>2011</v>
      </c>
      <c r="BF64" s="946" t="e">
        <f>#VALUE!</f>
        <v>#VALUE!</v>
      </c>
      <c r="BG64" s="931">
        <v>1.3</v>
      </c>
    </row>
    <row r="65" spans="1:59" ht="11.25" customHeight="1" x14ac:dyDescent="0.2">
      <c r="A65" s="537" t="s">
        <v>1024</v>
      </c>
      <c r="B65" s="925" t="s">
        <v>1025</v>
      </c>
      <c r="C65" s="988" t="s">
        <v>247</v>
      </c>
      <c r="D65" s="988" t="s">
        <v>4380</v>
      </c>
      <c r="E65" s="792">
        <v>6</v>
      </c>
      <c r="F65" s="526">
        <v>744</v>
      </c>
      <c r="G65" s="526" t="s">
        <v>115</v>
      </c>
      <c r="H65" s="526" t="s">
        <v>115</v>
      </c>
      <c r="I65" s="924">
        <v>51.21</v>
      </c>
      <c r="J65" s="702">
        <f t="shared" si="0"/>
        <v>1.6403046280023432</v>
      </c>
      <c r="K65" s="927">
        <v>0.21</v>
      </c>
      <c r="L65" s="639">
        <v>4</v>
      </c>
      <c r="M65" s="693">
        <f t="shared" si="1"/>
        <v>0.84</v>
      </c>
      <c r="N65" s="921" t="s">
        <v>149</v>
      </c>
      <c r="O65" s="795">
        <v>0.19</v>
      </c>
      <c r="P65" s="915">
        <v>43423</v>
      </c>
      <c r="Q65" s="915">
        <v>43448</v>
      </c>
      <c r="R65" s="693">
        <f t="shared" si="2"/>
        <v>10.52631578947368</v>
      </c>
      <c r="S65" s="759">
        <f>IF(INDEX(Historical!$D$7:$D$1437,MATCH(B65,Historical!$B$7:$B$1446,0))=0,"n/a",(INDEX(Historical!$C$7:$C$1437,MATCH(B65,Historical!$B$7:$B$1446,0))/INDEX(Historical!$D$7:$D$1437,MATCH(B65,Historical!$B$7:$B$1446,0))-1)*100)</f>
        <v>13.868613138686126</v>
      </c>
      <c r="T65" s="759">
        <f>IF(INDEX(Historical!$F$7:$F$1430,MATCH(B65,Historical!$B$7:$B$1446,0))=0,"n/a",((INDEX(Historical!$C$7:$C$1437,MATCH(B65,Historical!$B$7:$B$1446,0))/INDEX(Historical!$F$7:$F$1430,MATCH(B65,Historical!$B$7:$B$1446,0)))^(1/3)-1)*100)</f>
        <v>14.106863110398216</v>
      </c>
      <c r="U65" s="759">
        <f>IF(INDEX(Historical!$H$7:$H$1430,MATCH(B65,Historical!$B$7:$B$1446,0))=0,"n/a",((INDEX(Historical!$C$7:$C$1437,MATCH(B65,Historical!$B$7:$B$1446,0))/INDEX(Historical!$H$7:$H$1430,MATCH(B65,Historical!$B$7:$B$1446,0)))^(1/5)-1)*100)</f>
        <v>50.806104078261448</v>
      </c>
      <c r="V65" s="759">
        <f>IF(INDEX(Historical!$O$7:$O$1430,MATCH(B65,Historical!$B$7:$B$1446,0))=0,"n/a",((INDEX(Historical!$C$7:$C$1437,MATCH(B65,Historical!$B$7:$B$1446,0))/INDEX(Historical!$O$7:$O$1430,MATCH(B65,Historical!$B$7:$B$1446,0)))^(1/10)-1)*100)</f>
        <v>31.617143138046622</v>
      </c>
      <c r="W65" s="760">
        <f t="shared" si="3"/>
        <v>1.6069163446055854</v>
      </c>
      <c r="X65" s="761" t="str">
        <f t="shared" si="4"/>
        <v>n/a</v>
      </c>
      <c r="Y65" s="705"/>
      <c r="Z65" s="702">
        <f t="shared" si="5"/>
        <v>28.668941979522184</v>
      </c>
      <c r="AA65" s="935">
        <f t="shared" si="6"/>
        <v>17.477815699658702</v>
      </c>
      <c r="AB65" s="639">
        <v>12</v>
      </c>
      <c r="AC65" s="916">
        <v>2.93</v>
      </c>
      <c r="AD65" s="916">
        <v>1.17</v>
      </c>
      <c r="AE65" s="916">
        <v>0.87</v>
      </c>
      <c r="AF65" s="916">
        <v>2.82</v>
      </c>
      <c r="AG65" s="916">
        <v>3.6999999999999997</v>
      </c>
      <c r="AH65" s="916">
        <v>20.8</v>
      </c>
      <c r="AI65" s="916">
        <v>13.38</v>
      </c>
      <c r="AJ65" s="916">
        <v>-18.399999999999999</v>
      </c>
      <c r="AK65" s="916">
        <v>15</v>
      </c>
      <c r="AL65" s="928">
        <v>4470</v>
      </c>
      <c r="AM65" s="922">
        <v>1.4000000000000001</v>
      </c>
      <c r="AN65" s="916">
        <v>0.77</v>
      </c>
      <c r="AO65" s="802">
        <f t="shared" si="7"/>
        <v>34.96859300660509</v>
      </c>
      <c r="AP65" s="803">
        <f t="shared" si="8"/>
        <v>52.446408706263789</v>
      </c>
      <c r="AQ65" s="936">
        <f t="shared" si="9"/>
        <v>48.005165484988744</v>
      </c>
      <c r="AR65" s="702">
        <f>INDEX(Historical!$C$7:$C$1437,MATCH(B65,Historical!$B$7:$B$1446,0))*IF(AH65="n/a",1.03,IF(AH65&lt;0,1.01,IF(AH65&gt;10,1.1,(1+AH65/100))))</f>
        <v>0.8580000000000001</v>
      </c>
      <c r="AS65" s="935">
        <f t="shared" si="10"/>
        <v>0.94380000000000019</v>
      </c>
      <c r="AT65" s="935">
        <f t="shared" si="16"/>
        <v>1.0381800000000003</v>
      </c>
      <c r="AU65" s="935">
        <f t="shared" si="16"/>
        <v>1.1419980000000005</v>
      </c>
      <c r="AV65" s="935">
        <f t="shared" si="16"/>
        <v>1.2561978000000007</v>
      </c>
      <c r="AW65" s="702">
        <f t="shared" si="12"/>
        <v>5.2381758000000023</v>
      </c>
      <c r="AX65" s="810">
        <f t="shared" si="13"/>
        <v>10.228814294083191</v>
      </c>
      <c r="AY65" s="991">
        <v>1.61</v>
      </c>
      <c r="AZ65" s="922">
        <v>22.16</v>
      </c>
      <c r="BA65" s="922">
        <v>-26.650000000000002</v>
      </c>
      <c r="BB65" s="922">
        <v>-1.53</v>
      </c>
      <c r="BC65" s="922">
        <v>-8.4500000000000011</v>
      </c>
      <c r="BE65" s="664">
        <v>2014</v>
      </c>
      <c r="BF65" s="946" t="e">
        <f>#VALUE!</f>
        <v>#VALUE!</v>
      </c>
      <c r="BG65" s="931">
        <v>1.5</v>
      </c>
    </row>
    <row r="66" spans="1:59" ht="11.25" customHeight="1" x14ac:dyDescent="0.2">
      <c r="A66" s="930" t="s">
        <v>4108</v>
      </c>
      <c r="B66" s="925" t="s">
        <v>4109</v>
      </c>
      <c r="C66" s="988" t="s">
        <v>247</v>
      </c>
      <c r="D66" s="988" t="s">
        <v>4387</v>
      </c>
      <c r="E66" s="792">
        <v>5</v>
      </c>
      <c r="F66" s="526">
        <v>870</v>
      </c>
      <c r="G66" s="526" t="s">
        <v>106</v>
      </c>
      <c r="H66" s="526" t="s">
        <v>106</v>
      </c>
      <c r="I66" s="924">
        <v>24.32</v>
      </c>
      <c r="J66" s="702">
        <f t="shared" si="0"/>
        <v>1.1513157894736843</v>
      </c>
      <c r="K66" s="927">
        <v>0.28000000000000003</v>
      </c>
      <c r="L66" s="639">
        <v>1</v>
      </c>
      <c r="M66" s="693">
        <f t="shared" si="1"/>
        <v>0.28000000000000003</v>
      </c>
      <c r="N66" s="921" t="s">
        <v>4478</v>
      </c>
      <c r="O66" s="795">
        <v>0.25</v>
      </c>
      <c r="P66" s="915">
        <v>43538</v>
      </c>
      <c r="Q66" s="915">
        <v>43553</v>
      </c>
      <c r="R66" s="693">
        <f t="shared" si="2"/>
        <v>12.000000000000011</v>
      </c>
      <c r="S66" s="759">
        <f>IF(INDEX(Historical!$D$7:$D$1437,MATCH(B66,Historical!$B$7:$B$1446,0))=0,"n/a",(INDEX(Historical!$C$7:$C$1437,MATCH(B66,Historical!$B$7:$B$1446,0))/INDEX(Historical!$D$7:$D$1437,MATCH(B66,Historical!$B$7:$B$1446,0))-1)*100)</f>
        <v>25</v>
      </c>
      <c r="T66" s="759">
        <f>IF(INDEX(Historical!$F$7:$F$1430,MATCH(B66,Historical!$B$7:$B$1446,0))=0,"n/a",((INDEX(Historical!$C$7:$C$1437,MATCH(B66,Historical!$B$7:$B$1446,0))/INDEX(Historical!$F$7:$F$1430,MATCH(B66,Historical!$B$7:$B$1446,0)))^(1/3)-1)*100)</f>
        <v>18.563110149668759</v>
      </c>
      <c r="U66" s="759" t="str">
        <f>IF(INDEX(Historical!$H$7:$H$1430,MATCH(B66,Historical!$B$7:$B$1446,0))=0,"n/a",((INDEX(Historical!$C$7:$C$1437,MATCH(B66,Historical!$B$7:$B$1446,0))/INDEX(Historical!$H$7:$H$1430,MATCH(B66,Historical!$B$7:$B$1446,0)))^(1/5)-1)*100)</f>
        <v>n/a</v>
      </c>
      <c r="V66" s="759" t="str">
        <f>IF(INDEX(Historical!$O$7:$O$1430,MATCH(B66,Historical!$B$7:$B$1446,0))=0,"n/a",((INDEX(Historical!$C$7:$C$1437,MATCH(B66,Historical!$B$7:$B$1446,0))/INDEX(Historical!$O$7:$O$1430,MATCH(B66,Historical!$B$7:$B$1446,0)))^(1/10)-1)*100)</f>
        <v>n/a</v>
      </c>
      <c r="W66" s="760" t="str">
        <f t="shared" si="3"/>
        <v>n/a</v>
      </c>
      <c r="X66" s="761" t="str">
        <f t="shared" si="4"/>
        <v>n/a</v>
      </c>
      <c r="Y66" s="926"/>
      <c r="Z66" s="702">
        <f t="shared" si="5"/>
        <v>13.461538461538463</v>
      </c>
      <c r="AA66" s="935">
        <f t="shared" si="6"/>
        <v>11.692307692307692</v>
      </c>
      <c r="AB66" s="639">
        <v>12</v>
      </c>
      <c r="AC66" s="916">
        <v>2.08</v>
      </c>
      <c r="AD66" s="916" t="s">
        <v>137</v>
      </c>
      <c r="AE66" s="916">
        <v>0.4</v>
      </c>
      <c r="AF66" s="916">
        <v>1.26</v>
      </c>
      <c r="AG66" s="916">
        <v>10.9</v>
      </c>
      <c r="AH66" s="916">
        <v>32.9</v>
      </c>
      <c r="AI66" s="916" t="s">
        <v>137</v>
      </c>
      <c r="AJ66" s="916">
        <v>15.2</v>
      </c>
      <c r="AK66" s="916" t="s">
        <v>137</v>
      </c>
      <c r="AL66" s="928">
        <v>45.23</v>
      </c>
      <c r="AM66" s="922">
        <v>0.1</v>
      </c>
      <c r="AN66" s="916">
        <v>0.42</v>
      </c>
      <c r="AO66" s="802" t="str">
        <f t="shared" si="7"/>
        <v>n/a</v>
      </c>
      <c r="AP66" s="803" t="str">
        <f t="shared" si="8"/>
        <v>n/a</v>
      </c>
      <c r="AQ66" s="936">
        <f t="shared" si="9"/>
        <v>-19.082187945469585</v>
      </c>
      <c r="AR66" s="702">
        <f>INDEX(Historical!$C$7:$C$1437,MATCH(B66,Historical!$B$7:$B$1446,0))*IF(AH66="n/a",1.03,IF(AH66&lt;0,1.01,IF(AH66&gt;10,1.1,(1+AH66/100))))</f>
        <v>0.27500000000000002</v>
      </c>
      <c r="AS66" s="935">
        <f t="shared" si="10"/>
        <v>0.28325000000000006</v>
      </c>
      <c r="AT66" s="935">
        <f t="shared" si="16"/>
        <v>0.29174750000000005</v>
      </c>
      <c r="AU66" s="935">
        <f t="shared" si="16"/>
        <v>0.30049992500000006</v>
      </c>
      <c r="AV66" s="935">
        <f t="shared" si="16"/>
        <v>0.30951492275000009</v>
      </c>
      <c r="AW66" s="702">
        <f t="shared" si="12"/>
        <v>1.4600123477500002</v>
      </c>
      <c r="AX66" s="810">
        <f t="shared" si="13"/>
        <v>6.0033402456825664</v>
      </c>
      <c r="AY66" s="991">
        <v>0.2</v>
      </c>
      <c r="AZ66" s="922">
        <v>9.7799999999999994</v>
      </c>
      <c r="BA66" s="922">
        <v>-16.150000000000002</v>
      </c>
      <c r="BB66" s="922">
        <v>-1.1100000000000001</v>
      </c>
      <c r="BC66" s="922">
        <v>-7.48</v>
      </c>
      <c r="BE66" s="664">
        <v>2015</v>
      </c>
      <c r="BF66" s="946" t="e">
        <f>#VALUE!</f>
        <v>#VALUE!</v>
      </c>
      <c r="BG66" s="931">
        <v>5.6000000000000005</v>
      </c>
    </row>
    <row r="67" spans="1:59" ht="11.25" customHeight="1" x14ac:dyDescent="0.2">
      <c r="A67" s="537" t="s">
        <v>3811</v>
      </c>
      <c r="B67" s="925" t="s">
        <v>3812</v>
      </c>
      <c r="C67" s="988" t="s">
        <v>108</v>
      </c>
      <c r="D67" s="988" t="s">
        <v>4365</v>
      </c>
      <c r="E67" s="792">
        <v>5</v>
      </c>
      <c r="F67" s="526">
        <v>825</v>
      </c>
      <c r="G67" s="526" t="s">
        <v>106</v>
      </c>
      <c r="H67" s="526" t="s">
        <v>106</v>
      </c>
      <c r="I67" s="924">
        <v>15.01</v>
      </c>
      <c r="J67" s="702">
        <f t="shared" si="0"/>
        <v>2.6648900732844769</v>
      </c>
      <c r="K67" s="927">
        <v>0.1</v>
      </c>
      <c r="L67" s="639">
        <v>4</v>
      </c>
      <c r="M67" s="693">
        <f t="shared" si="1"/>
        <v>0.4</v>
      </c>
      <c r="N67" s="921" t="s">
        <v>997</v>
      </c>
      <c r="O67" s="795">
        <v>0.09</v>
      </c>
      <c r="P67" s="915">
        <v>43319</v>
      </c>
      <c r="Q67" s="915">
        <v>43336</v>
      </c>
      <c r="R67" s="693">
        <f t="shared" si="2"/>
        <v>11.111111111111121</v>
      </c>
      <c r="S67" s="759">
        <f>IF(INDEX(Historical!$D$7:$D$1437,MATCH(B67,Historical!$B$7:$B$1446,0))=0,"n/a",(INDEX(Historical!$C$7:$C$1437,MATCH(B67,Historical!$B$7:$B$1446,0))/INDEX(Historical!$D$7:$D$1437,MATCH(B67,Historical!$B$7:$B$1446,0))-1)*100)</f>
        <v>32.142857142857139</v>
      </c>
      <c r="T67" s="759">
        <f>IF(INDEX(Historical!$F$7:$F$1430,MATCH(B67,Historical!$B$7:$B$1446,0))=0,"n/a",((INDEX(Historical!$C$7:$C$1437,MATCH(B67,Historical!$B$7:$B$1446,0))/INDEX(Historical!$F$7:$F$1430,MATCH(B67,Historical!$B$7:$B$1446,0)))^(1/3)-1)*100)</f>
        <v>32.239311817355201</v>
      </c>
      <c r="U67" s="759">
        <f>IF(INDEX(Historical!$H$7:$H$1430,MATCH(B67,Historical!$B$7:$B$1446,0))=0,"n/a",((INDEX(Historical!$C$7:$C$1437,MATCH(B67,Historical!$B$7:$B$1446,0))/INDEX(Historical!$H$7:$H$1430,MATCH(B67,Historical!$B$7:$B$1446,0)))^(1/5)-1)*100)</f>
        <v>56.037271142430221</v>
      </c>
      <c r="V67" s="759">
        <f>IF(INDEX(Historical!$O$7:$O$1430,MATCH(B67,Historical!$B$7:$B$1446,0))=0,"n/a",((INDEX(Historical!$C$7:$C$1437,MATCH(B67,Historical!$B$7:$B$1446,0))/INDEX(Historical!$O$7:$O$1430,MATCH(B67,Historical!$B$7:$B$1446,0)))^(1/10)-1)*100)</f>
        <v>2.8263379797903054</v>
      </c>
      <c r="W67" s="760">
        <f t="shared" si="3"/>
        <v>19.826811776625455</v>
      </c>
      <c r="X67" s="761">
        <f t="shared" si="4"/>
        <v>1.2076998091040994</v>
      </c>
      <c r="Y67" s="926"/>
      <c r="Z67" s="702">
        <f t="shared" si="5"/>
        <v>35.087719298245617</v>
      </c>
      <c r="AA67" s="935">
        <f t="shared" si="6"/>
        <v>13.166666666666668</v>
      </c>
      <c r="AB67" s="639">
        <v>12</v>
      </c>
      <c r="AC67" s="916">
        <v>1.1399999999999999</v>
      </c>
      <c r="AD67" s="916">
        <v>1.65</v>
      </c>
      <c r="AE67" s="916">
        <v>3.71</v>
      </c>
      <c r="AF67" s="916">
        <v>1.35</v>
      </c>
      <c r="AG67" s="916">
        <v>6.7</v>
      </c>
      <c r="AH67" s="916">
        <v>76.5</v>
      </c>
      <c r="AI67" s="916">
        <v>9.1800000000000015</v>
      </c>
      <c r="AJ67" s="916">
        <v>46.400000000000006</v>
      </c>
      <c r="AK67" s="916">
        <v>8</v>
      </c>
      <c r="AL67" s="928">
        <v>234.16</v>
      </c>
      <c r="AM67" s="922">
        <v>0.1</v>
      </c>
      <c r="AN67" s="916">
        <v>0</v>
      </c>
      <c r="AO67" s="802">
        <f t="shared" si="7"/>
        <v>45.535494549048025</v>
      </c>
      <c r="AP67" s="803">
        <f t="shared" si="8"/>
        <v>58.702161215714696</v>
      </c>
      <c r="AQ67" s="936">
        <f t="shared" si="9"/>
        <v>-11.11805582684411</v>
      </c>
      <c r="AR67" s="702">
        <f>INDEX(Historical!$C$7:$C$1437,MATCH(B67,Historical!$B$7:$B$1446,0))*IF(AH67="n/a",1.03,IF(AH67&lt;0,1.01,IF(AH67&gt;10,1.1,(1+AH67/100))))</f>
        <v>0.40700000000000003</v>
      </c>
      <c r="AS67" s="935">
        <f t="shared" si="10"/>
        <v>0.44436260000000005</v>
      </c>
      <c r="AT67" s="935">
        <f t="shared" ref="AT67:AV86" si="17">IF($AK67="n/a",1.03*AS67,IF($AK67&lt;0,1.01*AS67,IF($AK67&gt;10,1.1*AS67,(1+$AK67/100)*AS67)))</f>
        <v>0.4799116080000001</v>
      </c>
      <c r="AU67" s="935">
        <f t="shared" si="17"/>
        <v>0.51830453664000009</v>
      </c>
      <c r="AV67" s="935">
        <f t="shared" si="17"/>
        <v>0.55976889957120013</v>
      </c>
      <c r="AW67" s="702">
        <f t="shared" si="12"/>
        <v>2.4093476442112003</v>
      </c>
      <c r="AX67" s="810">
        <f t="shared" si="13"/>
        <v>16.051616550374419</v>
      </c>
      <c r="AY67" s="991">
        <v>0.36</v>
      </c>
      <c r="AZ67" s="922">
        <v>11.52</v>
      </c>
      <c r="BA67" s="922">
        <v>-19.39</v>
      </c>
      <c r="BB67" s="922">
        <v>-1.22</v>
      </c>
      <c r="BC67" s="922">
        <v>-2.15</v>
      </c>
      <c r="BE67" s="664">
        <v>2014</v>
      </c>
      <c r="BF67" s="946" t="e">
        <f>#VALUE!</f>
        <v>#VALUE!</v>
      </c>
      <c r="BG67" s="931">
        <v>0.8</v>
      </c>
    </row>
    <row r="68" spans="1:59" ht="11.25" customHeight="1" x14ac:dyDescent="0.2">
      <c r="A68" s="609" t="s">
        <v>1840</v>
      </c>
      <c r="B68" s="925" t="s">
        <v>1841</v>
      </c>
      <c r="C68" s="988" t="s">
        <v>4353</v>
      </c>
      <c r="D68" s="988" t="s">
        <v>4354</v>
      </c>
      <c r="E68" s="792">
        <v>6</v>
      </c>
      <c r="F68" s="526">
        <v>757</v>
      </c>
      <c r="G68" s="526" t="s">
        <v>106</v>
      </c>
      <c r="H68" s="526" t="s">
        <v>106</v>
      </c>
      <c r="I68" s="924">
        <v>53.35</v>
      </c>
      <c r="J68" s="702">
        <f t="shared" si="0"/>
        <v>3.9737582005623246</v>
      </c>
      <c r="K68" s="927">
        <v>0.53</v>
      </c>
      <c r="L68" s="639">
        <v>4</v>
      </c>
      <c r="M68" s="693">
        <f t="shared" si="1"/>
        <v>2.12</v>
      </c>
      <c r="N68" s="921" t="s">
        <v>161</v>
      </c>
      <c r="O68" s="795">
        <v>0.52</v>
      </c>
      <c r="P68" s="915">
        <v>43481</v>
      </c>
      <c r="Q68" s="915">
        <v>43496</v>
      </c>
      <c r="R68" s="693">
        <f t="shared" si="2"/>
        <v>1.9230769230769247</v>
      </c>
      <c r="S68" s="759">
        <f>IF(INDEX(Historical!$D$7:$D$1437,MATCH(B68,Historical!$B$7:$B$1446,0))=0,"n/a",(INDEX(Historical!$C$7:$C$1437,MATCH(B68,Historical!$B$7:$B$1446,0))/INDEX(Historical!$D$7:$D$1437,MATCH(B68,Historical!$B$7:$B$1446,0))-1)*100)</f>
        <v>1.9607843137254832</v>
      </c>
      <c r="T68" s="759">
        <f>IF(INDEX(Historical!$F$7:$F$1430,MATCH(B68,Historical!$B$7:$B$1446,0))=0,"n/a",((INDEX(Historical!$C$7:$C$1437,MATCH(B68,Historical!$B$7:$B$1446,0))/INDEX(Historical!$F$7:$F$1430,MATCH(B68,Historical!$B$7:$B$1446,0)))^(1/3)-1)*100)</f>
        <v>7.1664579674248774</v>
      </c>
      <c r="U68" s="759">
        <f>IF(INDEX(Historical!$H$7:$H$1430,MATCH(B68,Historical!$B$7:$B$1446,0))=0,"n/a",((INDEX(Historical!$C$7:$C$1437,MATCH(B68,Historical!$B$7:$B$1446,0))/INDEX(Historical!$H$7:$H$1430,MATCH(B68,Historical!$B$7:$B$1446,0)))^(1/5)-1)*100)</f>
        <v>7.6316922514810814</v>
      </c>
      <c r="V68" s="759">
        <f>IF(INDEX(Historical!$O$7:$O$1430,MATCH(B68,Historical!$B$7:$B$1446,0))=0,"n/a",((INDEX(Historical!$C$7:$C$1437,MATCH(B68,Historical!$B$7:$B$1446,0))/INDEX(Historical!$O$7:$O$1430,MATCH(B68,Historical!$B$7:$B$1446,0)))^(1/10)-1)*100)</f>
        <v>1.0160886455032658</v>
      </c>
      <c r="W68" s="760">
        <f t="shared" si="3"/>
        <v>7.5108528033015522</v>
      </c>
      <c r="X68" s="761">
        <f t="shared" si="4"/>
        <v>0.33326167037035287</v>
      </c>
      <c r="Y68" s="713"/>
      <c r="Z68" s="702">
        <f t="shared" si="5"/>
        <v>132.5</v>
      </c>
      <c r="AA68" s="935">
        <f t="shared" si="6"/>
        <v>33.34375</v>
      </c>
      <c r="AB68" s="639">
        <v>12</v>
      </c>
      <c r="AC68" s="916">
        <v>1.6</v>
      </c>
      <c r="AD68" s="916">
        <v>4.38</v>
      </c>
      <c r="AE68" s="916">
        <v>5.29</v>
      </c>
      <c r="AF68" s="916">
        <v>6.87</v>
      </c>
      <c r="AG68" s="916">
        <v>22</v>
      </c>
      <c r="AH68" s="916">
        <v>-1.6</v>
      </c>
      <c r="AI68" s="916" t="s">
        <v>137</v>
      </c>
      <c r="AJ68" s="916">
        <v>22.900000000000002</v>
      </c>
      <c r="AK68" s="916">
        <v>7.6</v>
      </c>
      <c r="AL68" s="928">
        <v>1210</v>
      </c>
      <c r="AM68" s="922">
        <v>0.3</v>
      </c>
      <c r="AN68" s="916">
        <v>5.81</v>
      </c>
      <c r="AO68" s="802">
        <f t="shared" si="7"/>
        <v>-21.738299547956593</v>
      </c>
      <c r="AP68" s="803">
        <f t="shared" si="8"/>
        <v>11.605450452043407</v>
      </c>
      <c r="AQ68" s="936">
        <f t="shared" si="9"/>
        <v>219.07614033853008</v>
      </c>
      <c r="AR68" s="702">
        <f>INDEX(Historical!$C$7:$C$1437,MATCH(B68,Historical!$B$7:$B$1446,0))*IF(AH68="n/a",1.03,IF(AH68&lt;0,1.01,IF(AH68&gt;10,1.1,(1+AH68/100))))</f>
        <v>2.1008</v>
      </c>
      <c r="AS68" s="935">
        <f t="shared" si="10"/>
        <v>2.163824</v>
      </c>
      <c r="AT68" s="935">
        <f t="shared" si="17"/>
        <v>2.3282746240000001</v>
      </c>
      <c r="AU68" s="935">
        <f t="shared" si="17"/>
        <v>2.505223495424</v>
      </c>
      <c r="AV68" s="935">
        <f t="shared" si="17"/>
        <v>2.6956204810762241</v>
      </c>
      <c r="AW68" s="702">
        <f t="shared" si="12"/>
        <v>11.793742600500224</v>
      </c>
      <c r="AX68" s="810">
        <f t="shared" si="13"/>
        <v>22.106359138707074</v>
      </c>
      <c r="AY68" s="991">
        <v>0.99</v>
      </c>
      <c r="AZ68" s="922">
        <v>17.28</v>
      </c>
      <c r="BA68" s="922">
        <v>-12.04</v>
      </c>
      <c r="BB68" s="922">
        <v>0.01</v>
      </c>
      <c r="BC68" s="922">
        <v>0.16999999999999998</v>
      </c>
      <c r="BE68" s="664">
        <v>2014</v>
      </c>
      <c r="BF68" s="946" t="e">
        <f>#VALUE!</f>
        <v>#VALUE!</v>
      </c>
      <c r="BG68" s="931">
        <v>2.4</v>
      </c>
    </row>
    <row r="69" spans="1:59" ht="11.25" customHeight="1" x14ac:dyDescent="0.2">
      <c r="A69" s="537" t="s">
        <v>978</v>
      </c>
      <c r="B69" s="925" t="s">
        <v>979</v>
      </c>
      <c r="C69" s="988" t="s">
        <v>128</v>
      </c>
      <c r="D69" s="988" t="s">
        <v>4361</v>
      </c>
      <c r="E69" s="794">
        <v>8</v>
      </c>
      <c r="F69" s="526">
        <v>515</v>
      </c>
      <c r="G69" s="526" t="s">
        <v>106</v>
      </c>
      <c r="H69" s="526" t="s">
        <v>106</v>
      </c>
      <c r="I69" s="924">
        <v>26</v>
      </c>
      <c r="J69" s="702">
        <f t="shared" si="0"/>
        <v>7.3076923076923066</v>
      </c>
      <c r="K69" s="927">
        <v>0.47499999999999998</v>
      </c>
      <c r="L69" s="639">
        <v>4</v>
      </c>
      <c r="M69" s="693">
        <f t="shared" si="1"/>
        <v>1.9</v>
      </c>
      <c r="N69" s="921" t="s">
        <v>725</v>
      </c>
      <c r="O69" s="795">
        <v>0.46500000000000002</v>
      </c>
      <c r="P69" s="658">
        <v>43279</v>
      </c>
      <c r="Q69" s="658">
        <v>43311</v>
      </c>
      <c r="R69" s="693">
        <f t="shared" si="2"/>
        <v>2.1505376344085918</v>
      </c>
      <c r="S69" s="759">
        <f>IF(INDEX(Historical!$D$7:$D$1437,MATCH(B69,Historical!$B$7:$B$1446,0))=0,"n/a",(INDEX(Historical!$C$7:$C$1437,MATCH(B69,Historical!$B$7:$B$1446,0))/INDEX(Historical!$D$7:$D$1437,MATCH(B69,Historical!$B$7:$B$1446,0))-1)*100)</f>
        <v>1.0752688172043001</v>
      </c>
      <c r="T69" s="759">
        <f>IF(INDEX(Historical!$F$7:$F$1430,MATCH(B69,Historical!$B$7:$B$1446,0))=0,"n/a",((INDEX(Historical!$C$7:$C$1437,MATCH(B69,Historical!$B$7:$B$1446,0))/INDEX(Historical!$F$7:$F$1430,MATCH(B69,Historical!$B$7:$B$1446,0)))^(1/3)-1)*100)</f>
        <v>11.125167186350771</v>
      </c>
      <c r="U69" s="759">
        <f>IF(INDEX(Historical!$H$7:$H$1430,MATCH(B69,Historical!$B$7:$B$1446,0))=0,"n/a",((INDEX(Historical!$C$7:$C$1437,MATCH(B69,Historical!$B$7:$B$1446,0))/INDEX(Historical!$H$7:$H$1430,MATCH(B69,Historical!$B$7:$B$1446,0)))^(1/5)-1)*100)</f>
        <v>9.5776992629140079</v>
      </c>
      <c r="V69" s="759">
        <f>IF(INDEX(Historical!$O$7:$O$1430,MATCH(B69,Historical!$B$7:$B$1446,0))=0,"n/a",((INDEX(Historical!$C$7:$C$1437,MATCH(B69,Historical!$B$7:$B$1446,0))/INDEX(Historical!$O$7:$O$1430,MATCH(B69,Historical!$B$7:$B$1446,0)))^(1/10)-1)*100)</f>
        <v>8.2869694764769353</v>
      </c>
      <c r="W69" s="760">
        <f t="shared" si="3"/>
        <v>1.1557541378788576</v>
      </c>
      <c r="X69" s="761">
        <f t="shared" si="4"/>
        <v>0.45608091728161942</v>
      </c>
      <c r="Y69" s="721"/>
      <c r="Z69" s="702">
        <f t="shared" si="5"/>
        <v>74.21875</v>
      </c>
      <c r="AA69" s="935">
        <f t="shared" si="6"/>
        <v>10.15625</v>
      </c>
      <c r="AB69" s="639">
        <v>12</v>
      </c>
      <c r="AC69" s="916">
        <v>2.56</v>
      </c>
      <c r="AD69" s="916">
        <v>2.31</v>
      </c>
      <c r="AE69" s="916">
        <v>0.98</v>
      </c>
      <c r="AF69" s="916">
        <v>1.9</v>
      </c>
      <c r="AG69" s="916">
        <v>20.100000000000001</v>
      </c>
      <c r="AH69" s="916">
        <v>100</v>
      </c>
      <c r="AI69" s="916">
        <v>4.41</v>
      </c>
      <c r="AJ69" s="916">
        <v>21</v>
      </c>
      <c r="AK69" s="916">
        <v>4.3999999999999995</v>
      </c>
      <c r="AL69" s="928">
        <v>1660</v>
      </c>
      <c r="AM69" s="922">
        <v>0.8</v>
      </c>
      <c r="AN69" s="916">
        <v>0</v>
      </c>
      <c r="AO69" s="802">
        <f t="shared" si="7"/>
        <v>6.7291415706063162</v>
      </c>
      <c r="AP69" s="803">
        <f t="shared" si="8"/>
        <v>16.885391570606316</v>
      </c>
      <c r="AQ69" s="936">
        <f t="shared" si="9"/>
        <v>-7.3912051212797092</v>
      </c>
      <c r="AR69" s="702">
        <f>INDEX(Historical!$C$7:$C$1437,MATCH(B69,Historical!$B$7:$B$1446,0))*IF(AH69="n/a",1.03,IF(AH69&lt;0,1.01,IF(AH69&gt;10,1.1,(1+AH69/100))))</f>
        <v>2.0680000000000001</v>
      </c>
      <c r="AS69" s="935">
        <f t="shared" si="10"/>
        <v>2.1591988</v>
      </c>
      <c r="AT69" s="935">
        <f t="shared" si="17"/>
        <v>2.2542035471999999</v>
      </c>
      <c r="AU69" s="935">
        <f t="shared" si="17"/>
        <v>2.3533885032768</v>
      </c>
      <c r="AV69" s="935">
        <f t="shared" si="17"/>
        <v>2.4569375974209793</v>
      </c>
      <c r="AW69" s="702">
        <f t="shared" si="12"/>
        <v>11.291728447897778</v>
      </c>
      <c r="AX69" s="810">
        <f t="shared" si="13"/>
        <v>43.429724799606838</v>
      </c>
      <c r="AY69" s="991">
        <v>0.45</v>
      </c>
      <c r="AZ69" s="922">
        <v>18.61</v>
      </c>
      <c r="BA69" s="922">
        <v>-22.39</v>
      </c>
      <c r="BB69" s="922">
        <v>5.89</v>
      </c>
      <c r="BC69" s="922">
        <v>-7.4499999999999993</v>
      </c>
      <c r="BE69" s="664">
        <v>2011</v>
      </c>
      <c r="BF69" s="946" t="e">
        <f>#VALUE!</f>
        <v>#VALUE!</v>
      </c>
      <c r="BG69" s="931">
        <v>5.2</v>
      </c>
    </row>
    <row r="70" spans="1:59" ht="11.25" customHeight="1" x14ac:dyDescent="0.2">
      <c r="A70" s="13" t="s">
        <v>4045</v>
      </c>
      <c r="B70" s="1094" t="s">
        <v>4044</v>
      </c>
      <c r="C70" s="988" t="s">
        <v>108</v>
      </c>
      <c r="D70" s="988" t="s">
        <v>4373</v>
      </c>
      <c r="E70" s="792">
        <v>5</v>
      </c>
      <c r="F70" s="526">
        <v>857</v>
      </c>
      <c r="G70" s="526" t="s">
        <v>106</v>
      </c>
      <c r="H70" s="526" t="s">
        <v>106</v>
      </c>
      <c r="I70" s="924">
        <v>29.99</v>
      </c>
      <c r="J70" s="702">
        <f t="shared" si="0"/>
        <v>3.0676892297432481</v>
      </c>
      <c r="K70" s="927">
        <v>0.23</v>
      </c>
      <c r="L70" s="639">
        <v>4</v>
      </c>
      <c r="M70" s="693">
        <f t="shared" si="1"/>
        <v>0.92</v>
      </c>
      <c r="N70" s="921" t="s">
        <v>517</v>
      </c>
      <c r="O70" s="795">
        <v>0.22</v>
      </c>
      <c r="P70" s="915">
        <v>43509</v>
      </c>
      <c r="Q70" s="915">
        <v>43524</v>
      </c>
      <c r="R70" s="693">
        <f t="shared" si="2"/>
        <v>4.5454545454545494</v>
      </c>
      <c r="S70" s="759">
        <f>IF(INDEX(Historical!$D$7:$D$1437,MATCH(B70,Historical!$B$7:$B$1446,0))=0,"n/a",(INDEX(Historical!$C$7:$C$1437,MATCH(B70,Historical!$B$7:$B$1446,0))/INDEX(Historical!$D$7:$D$1437,MATCH(B70,Historical!$B$7:$B$1446,0))-1)*100)</f>
        <v>4.7619047619047672</v>
      </c>
      <c r="T70" s="759">
        <f>IF(INDEX(Historical!$F$7:$F$1430,MATCH(B70,Historical!$B$7:$B$1446,0))=0,"n/a",((INDEX(Historical!$C$7:$C$1437,MATCH(B70,Historical!$B$7:$B$1446,0))/INDEX(Historical!$F$7:$F$1430,MATCH(B70,Historical!$B$7:$B$1446,0)))^(1/3)-1)*100)</f>
        <v>5.0081546755695205</v>
      </c>
      <c r="U70" s="759">
        <f>IF(INDEX(Historical!$H$7:$H$1430,MATCH(B70,Historical!$B$7:$B$1446,0))=0,"n/a",((INDEX(Historical!$C$7:$C$1437,MATCH(B70,Historical!$B$7:$B$1446,0))/INDEX(Historical!$H$7:$H$1430,MATCH(B70,Historical!$B$7:$B$1446,0)))^(1/5)-1)*100)</f>
        <v>4.0950396969256841</v>
      </c>
      <c r="V70" s="759">
        <f>IF(INDEX(Historical!$O$7:$O$1430,MATCH(B70,Historical!$B$7:$B$1446,0))=0,"n/a",((INDEX(Historical!$C$7:$C$1437,MATCH(B70,Historical!$B$7:$B$1446,0))/INDEX(Historical!$O$7:$O$1430,MATCH(B70,Historical!$B$7:$B$1446,0)))^(1/10)-1)*100)</f>
        <v>3.3984937544702332</v>
      </c>
      <c r="W70" s="760">
        <f t="shared" si="3"/>
        <v>1.2049572524708172</v>
      </c>
      <c r="X70" s="761">
        <f t="shared" si="4"/>
        <v>0.62046056014025508</v>
      </c>
      <c r="Y70" s="926"/>
      <c r="Z70" s="702">
        <f t="shared" si="5"/>
        <v>40.528634361233486</v>
      </c>
      <c r="AA70" s="935">
        <f t="shared" si="6"/>
        <v>13.211453744493392</v>
      </c>
      <c r="AB70" s="639">
        <v>12</v>
      </c>
      <c r="AC70" s="916">
        <v>2.27</v>
      </c>
      <c r="AD70" s="916">
        <v>1.32</v>
      </c>
      <c r="AE70" s="916">
        <v>2.85</v>
      </c>
      <c r="AF70" s="916">
        <v>0.91</v>
      </c>
      <c r="AG70" s="916">
        <v>7.1</v>
      </c>
      <c r="AH70" s="916">
        <v>23.1</v>
      </c>
      <c r="AI70" s="916">
        <v>9.33</v>
      </c>
      <c r="AJ70" s="916">
        <v>6.6000000000000005</v>
      </c>
      <c r="AK70" s="916">
        <v>10</v>
      </c>
      <c r="AL70" s="928">
        <v>1340</v>
      </c>
      <c r="AM70" s="922">
        <v>1</v>
      </c>
      <c r="AN70" s="916">
        <v>0.06</v>
      </c>
      <c r="AO70" s="802">
        <f t="shared" si="7"/>
        <v>-6.0487248178244597</v>
      </c>
      <c r="AP70" s="803">
        <f t="shared" si="8"/>
        <v>7.1627289266689322</v>
      </c>
      <c r="AQ70" s="936">
        <f t="shared" si="9"/>
        <v>-26.902126775157786</v>
      </c>
      <c r="AR70" s="702">
        <f>INDEX(Historical!$C$7:$C$1437,MATCH(B70,Historical!$B$7:$B$1446,0))*IF(AH70="n/a",1.03,IF(AH70&lt;0,1.01,IF(AH70&gt;10,1.1,(1+AH70/100))))</f>
        <v>0.96800000000000008</v>
      </c>
      <c r="AS70" s="935">
        <f t="shared" si="10"/>
        <v>1.0583144</v>
      </c>
      <c r="AT70" s="935">
        <f t="shared" si="17"/>
        <v>1.16414584</v>
      </c>
      <c r="AU70" s="935">
        <f t="shared" si="17"/>
        <v>1.2805604240000001</v>
      </c>
      <c r="AV70" s="935">
        <f t="shared" si="17"/>
        <v>1.4086164664000003</v>
      </c>
      <c r="AW70" s="702">
        <f t="shared" si="12"/>
        <v>5.8796371304000008</v>
      </c>
      <c r="AX70" s="810">
        <f t="shared" si="13"/>
        <v>19.605325543181067</v>
      </c>
      <c r="AY70" s="991">
        <v>1.06</v>
      </c>
      <c r="AZ70" s="922">
        <v>16.38</v>
      </c>
      <c r="BA70" s="922">
        <v>-32.229999999999997</v>
      </c>
      <c r="BB70" s="922">
        <v>1.52</v>
      </c>
      <c r="BC70" s="922">
        <v>-11.74</v>
      </c>
      <c r="BE70" s="664">
        <v>2015</v>
      </c>
      <c r="BF70" s="946" t="e">
        <f>#VALUE!</f>
        <v>#VALUE!</v>
      </c>
      <c r="BG70" s="931">
        <v>0.89999999999999991</v>
      </c>
    </row>
    <row r="71" spans="1:59" s="838" customFormat="1" ht="11.25" customHeight="1" x14ac:dyDescent="0.2">
      <c r="A71" s="697" t="s">
        <v>3813</v>
      </c>
      <c r="B71" s="846" t="s">
        <v>3814</v>
      </c>
      <c r="C71" s="988" t="s">
        <v>247</v>
      </c>
      <c r="D71" s="988" t="s">
        <v>4382</v>
      </c>
      <c r="E71" s="818">
        <v>5</v>
      </c>
      <c r="F71" s="526">
        <v>807</v>
      </c>
      <c r="G71" s="1171" t="s">
        <v>106</v>
      </c>
      <c r="H71" s="1171" t="s">
        <v>106</v>
      </c>
      <c r="I71" s="819">
        <v>37.159999999999997</v>
      </c>
      <c r="J71" s="820">
        <f t="shared" ref="J71:J134" si="18">(M71/I71)*100</f>
        <v>3.2292787944025831</v>
      </c>
      <c r="K71" s="821">
        <v>0.3</v>
      </c>
      <c r="L71" s="822">
        <v>4</v>
      </c>
      <c r="M71" s="823">
        <f t="shared" ref="M71:M134" si="19">K71*L71</f>
        <v>1.2</v>
      </c>
      <c r="N71" s="824" t="s">
        <v>798</v>
      </c>
      <c r="O71" s="825">
        <v>0.25</v>
      </c>
      <c r="P71" s="847">
        <v>43181</v>
      </c>
      <c r="Q71" s="847">
        <v>43196</v>
      </c>
      <c r="R71" s="823">
        <f t="shared" ref="R71:R134" si="20">(K71-O71)/O71*100</f>
        <v>19.999999999999996</v>
      </c>
      <c r="S71" s="759">
        <f>IF(INDEX(Historical!$D$7:$D$1437,MATCH(B71,Historical!$B$7:$B$1446,0))=0,"n/a",(INDEX(Historical!$C$7:$C$1437,MATCH(B71,Historical!$B$7:$B$1446,0))/INDEX(Historical!$D$7:$D$1437,MATCH(B71,Historical!$B$7:$B$1446,0))-1)*100)</f>
        <v>19.999999999999996</v>
      </c>
      <c r="T71" s="759">
        <f>IF(INDEX(Historical!$F$7:$F$1430,MATCH(B71,Historical!$B$7:$B$1446,0))=0,"n/a",((INDEX(Historical!$C$7:$C$1437,MATCH(B71,Historical!$B$7:$B$1446,0))/INDEX(Historical!$F$7:$F$1430,MATCH(B71,Historical!$B$7:$B$1446,0)))^(1/3)-1)*100)</f>
        <v>16.445457431121579</v>
      </c>
      <c r="U71" s="759" t="str">
        <f>IF(INDEX(Historical!$H$7:$H$1430,MATCH(B71,Historical!$B$7:$B$1446,0))=0,"n/a",((INDEX(Historical!$C$7:$C$1437,MATCH(B71,Historical!$B$7:$B$1446,0))/INDEX(Historical!$H$7:$H$1430,MATCH(B71,Historical!$B$7:$B$1446,0)))^(1/5)-1)*100)</f>
        <v>n/a</v>
      </c>
      <c r="V71" s="759" t="str">
        <f>IF(INDEX(Historical!$O$7:$O$1430,MATCH(B71,Historical!$B$7:$B$1446,0))=0,"n/a",((INDEX(Historical!$C$7:$C$1437,MATCH(B71,Historical!$B$7:$B$1446,0))/INDEX(Historical!$O$7:$O$1430,MATCH(B71,Historical!$B$7:$B$1446,0)))^(1/10)-1)*100)</f>
        <v>n/a</v>
      </c>
      <c r="W71" s="827" t="str">
        <f t="shared" ref="W71:W134" si="21">IF(OR(U71&lt;=0,U71="n/a",V71&lt;=0,V71="n/a"),"n/a",U71/V71)</f>
        <v>n/a</v>
      </c>
      <c r="X71" s="828" t="str">
        <f t="shared" ref="X71:X134" si="22">IF(OR(AJ71&lt;=0,AJ71="n/a",U71&lt;=0,U71="n/a"),"n/a",U71/AJ71)</f>
        <v>n/a</v>
      </c>
      <c r="Y71" s="846"/>
      <c r="Z71" s="820">
        <f t="shared" ref="Z71:Z134" si="23">IF(OR(AC71&lt;0.01,AC71="n/a"),"n/a",M71/AC71*100)</f>
        <v>31.168831168831169</v>
      </c>
      <c r="AA71" s="830">
        <f t="shared" ref="AA71:AA134" si="24">IF(OR(AC71&lt;0.01,AC71="n/a"),"n/a",I71/AC71)</f>
        <v>9.6519480519480503</v>
      </c>
      <c r="AB71" s="822">
        <v>1</v>
      </c>
      <c r="AC71" s="831">
        <v>3.85</v>
      </c>
      <c r="AD71" s="831">
        <v>32.200000000000003</v>
      </c>
      <c r="AE71" s="831">
        <v>0.28999999999999998</v>
      </c>
      <c r="AF71" s="840">
        <v>2.15</v>
      </c>
      <c r="AG71" s="831">
        <v>24.3</v>
      </c>
      <c r="AH71" s="831">
        <v>-13.100000000000001</v>
      </c>
      <c r="AI71" s="831">
        <v>5.6000000000000005</v>
      </c>
      <c r="AJ71" s="831">
        <v>9.5</v>
      </c>
      <c r="AK71" s="831">
        <v>0.3</v>
      </c>
      <c r="AL71" s="832">
        <v>1510</v>
      </c>
      <c r="AM71" s="833">
        <v>1</v>
      </c>
      <c r="AN71" s="831">
        <v>0.75</v>
      </c>
      <c r="AO71" s="834" t="str">
        <f t="shared" ref="AO71:AO134" si="25">IF(U71="n/a","n/a",IF(AA71&lt;0,"n/a",IF(AA71="n/a","n/a",J71+U71-AA71)))</f>
        <v>n/a</v>
      </c>
      <c r="AP71" s="835" t="str">
        <f t="shared" ref="AP71:AP134" si="26">IF(U71="n/a","n/a",J71+U71)</f>
        <v>n/a</v>
      </c>
      <c r="AQ71" s="836">
        <f t="shared" ref="AQ71:AQ134" si="27">IF(OR(AC71&lt;0.01,AF71="n/a"),"n/a",(I71/SQRT(22.5*AC71*(I71/AF71))-1)*100)</f>
        <v>-3.9636913299319732</v>
      </c>
      <c r="AR71" s="702">
        <f>INDEX(Historical!$C$7:$C$1437,MATCH(B71,Historical!$B$7:$B$1446,0))*IF(AH71="n/a",1.03,IF(AH71&lt;0,1.01,IF(AH71&gt;10,1.1,(1+AH71/100))))</f>
        <v>1.212</v>
      </c>
      <c r="AS71" s="830">
        <f t="shared" ref="AS71:AS134" si="28">IF($AI71="n/a",1.03*AR71,IF($AI71&lt;0,1.01*AR71,IF($AI71&gt;10,1.1*AR71,(1+$AI71/100)*AR71)))</f>
        <v>1.2798720000000001</v>
      </c>
      <c r="AT71" s="830">
        <f t="shared" si="17"/>
        <v>1.2837116159999999</v>
      </c>
      <c r="AU71" s="830">
        <f t="shared" si="17"/>
        <v>1.2875627508479999</v>
      </c>
      <c r="AV71" s="830">
        <f t="shared" si="17"/>
        <v>1.2914254391005437</v>
      </c>
      <c r="AW71" s="820">
        <f t="shared" ref="AW71:AW134" si="29">SUM(AR71:AV71)</f>
        <v>6.3545718059485434</v>
      </c>
      <c r="AX71" s="837">
        <f t="shared" ref="AX71:AX134" si="30">AW71/I71*100</f>
        <v>17.100569983715136</v>
      </c>
      <c r="AY71" s="992">
        <v>1.31</v>
      </c>
      <c r="AZ71" s="833">
        <v>41.78</v>
      </c>
      <c r="BA71" s="833">
        <v>-26.200000000000003</v>
      </c>
      <c r="BB71" s="833">
        <v>3.7800000000000002</v>
      </c>
      <c r="BC71" s="833">
        <v>-3.52</v>
      </c>
      <c r="BD71" s="961"/>
      <c r="BE71" s="664">
        <v>2014</v>
      </c>
      <c r="BF71" s="946" t="e">
        <f t="shared" ref="BF71" si="31">#VALUE!</f>
        <v>#VALUE!</v>
      </c>
      <c r="BG71" s="893">
        <v>8.1</v>
      </c>
    </row>
    <row r="72" spans="1:59" ht="11.25" customHeight="1" x14ac:dyDescent="0.2">
      <c r="A72" s="537" t="s">
        <v>987</v>
      </c>
      <c r="B72" s="925" t="s">
        <v>988</v>
      </c>
      <c r="C72" s="988" t="s">
        <v>108</v>
      </c>
      <c r="D72" s="988" t="s">
        <v>4369</v>
      </c>
      <c r="E72" s="792">
        <v>8</v>
      </c>
      <c r="F72" s="526">
        <v>519</v>
      </c>
      <c r="G72" s="526" t="s">
        <v>37</v>
      </c>
      <c r="H72" s="526" t="s">
        <v>37</v>
      </c>
      <c r="I72" s="924">
        <v>49.66</v>
      </c>
      <c r="J72" s="702">
        <f t="shared" si="18"/>
        <v>2.2553362867498996</v>
      </c>
      <c r="K72" s="927">
        <v>0.28000000000000003</v>
      </c>
      <c r="L72" s="639">
        <v>4</v>
      </c>
      <c r="M72" s="693">
        <f t="shared" si="19"/>
        <v>1.1200000000000001</v>
      </c>
      <c r="N72" s="921" t="s">
        <v>459</v>
      </c>
      <c r="O72" s="795">
        <v>0.24</v>
      </c>
      <c r="P72" s="915">
        <v>43311</v>
      </c>
      <c r="Q72" s="915">
        <v>43322</v>
      </c>
      <c r="R72" s="693">
        <f t="shared" si="20"/>
        <v>16.666666666666682</v>
      </c>
      <c r="S72" s="759">
        <f>IF(INDEX(Historical!$D$7:$D$1437,MATCH(B72,Historical!$B$7:$B$1446,0))=0,"n/a",(INDEX(Historical!$C$7:$C$1437,MATCH(B72,Historical!$B$7:$B$1446,0))/INDEX(Historical!$D$7:$D$1437,MATCH(B72,Historical!$B$7:$B$1446,0))-1)*100)</f>
        <v>20.930232558139551</v>
      </c>
      <c r="T72" s="759">
        <f>IF(INDEX(Historical!$F$7:$F$1430,MATCH(B72,Historical!$B$7:$B$1446,0))=0,"n/a",((INDEX(Historical!$C$7:$C$1437,MATCH(B72,Historical!$B$7:$B$1446,0))/INDEX(Historical!$F$7:$F$1430,MATCH(B72,Historical!$B$7:$B$1446,0)))^(1/3)-1)*100)</f>
        <v>15.21476602058922</v>
      </c>
      <c r="U72" s="759">
        <f>IF(INDEX(Historical!$H$7:$H$1430,MATCH(B72,Historical!$B$7:$B$1446,0))=0,"n/a",((INDEX(Historical!$C$7:$C$1437,MATCH(B72,Historical!$B$7:$B$1446,0))/INDEX(Historical!$H$7:$H$1430,MATCH(B72,Historical!$B$7:$B$1446,0)))^(1/5)-1)*100)</f>
        <v>12.388291480088842</v>
      </c>
      <c r="V72" s="759">
        <f>IF(INDEX(Historical!$O$7:$O$1430,MATCH(B72,Historical!$B$7:$B$1446,0))=0,"n/a",((INDEX(Historical!$C$7:$C$1437,MATCH(B72,Historical!$B$7:$B$1446,0))/INDEX(Historical!$O$7:$O$1430,MATCH(B72,Historical!$B$7:$B$1446,0)))^(1/10)-1)*100)</f>
        <v>0.80363905839886396</v>
      </c>
      <c r="W72" s="760">
        <f t="shared" si="21"/>
        <v>15.415243137598045</v>
      </c>
      <c r="X72" s="761">
        <f t="shared" si="22"/>
        <v>0.69597143146566531</v>
      </c>
      <c r="Y72" s="716"/>
      <c r="Z72" s="702">
        <f t="shared" si="23"/>
        <v>32</v>
      </c>
      <c r="AA72" s="935">
        <f t="shared" si="24"/>
        <v>14.188571428571427</v>
      </c>
      <c r="AB72" s="639">
        <v>12</v>
      </c>
      <c r="AC72" s="916">
        <v>3.5</v>
      </c>
      <c r="AD72" s="916">
        <v>1.5</v>
      </c>
      <c r="AE72" s="916">
        <v>8.2100000000000009</v>
      </c>
      <c r="AF72" s="916">
        <v>1.32</v>
      </c>
      <c r="AG72" s="916">
        <v>11.5</v>
      </c>
      <c r="AH72" s="916">
        <v>29.5</v>
      </c>
      <c r="AI72" s="916">
        <v>8.9700000000000006</v>
      </c>
      <c r="AJ72" s="916">
        <v>17.8</v>
      </c>
      <c r="AK72" s="916">
        <v>9.43</v>
      </c>
      <c r="AL72" s="928">
        <v>47540</v>
      </c>
      <c r="AM72" s="922">
        <v>0.2</v>
      </c>
      <c r="AN72" s="916">
        <v>0.79</v>
      </c>
      <c r="AO72" s="802">
        <f t="shared" si="25"/>
        <v>0.4550563382673154</v>
      </c>
      <c r="AP72" s="803">
        <f t="shared" si="26"/>
        <v>14.643627766838742</v>
      </c>
      <c r="AQ72" s="936">
        <f t="shared" si="27"/>
        <v>-8.7642509497406156</v>
      </c>
      <c r="AR72" s="702">
        <f>INDEX(Historical!$C$7:$C$1437,MATCH(B72,Historical!$B$7:$B$1446,0))*IF(AH72="n/a",1.03,IF(AH72&lt;0,1.01,IF(AH72&gt;10,1.1,(1+AH72/100))))</f>
        <v>1.1440000000000001</v>
      </c>
      <c r="AS72" s="935">
        <f t="shared" si="28"/>
        <v>1.2466168000000002</v>
      </c>
      <c r="AT72" s="935">
        <f t="shared" si="17"/>
        <v>1.3641727642400003</v>
      </c>
      <c r="AU72" s="935">
        <f t="shared" si="17"/>
        <v>1.4928142559078323</v>
      </c>
      <c r="AV72" s="935">
        <f t="shared" si="17"/>
        <v>1.633586640239941</v>
      </c>
      <c r="AW72" s="702">
        <f t="shared" si="29"/>
        <v>6.8811904603877734</v>
      </c>
      <c r="AX72" s="810">
        <f t="shared" si="30"/>
        <v>13.856605840490884</v>
      </c>
      <c r="AY72" s="991">
        <v>1</v>
      </c>
      <c r="AZ72" s="922">
        <v>13.719999999999999</v>
      </c>
      <c r="BA72" s="922">
        <v>-14.7</v>
      </c>
      <c r="BB72" s="922">
        <v>-3.5000000000000004</v>
      </c>
      <c r="BC72" s="922">
        <v>-2.17</v>
      </c>
      <c r="BE72" s="664">
        <v>2011</v>
      </c>
      <c r="BF72" s="946" t="e">
        <f>#VALUE!</f>
        <v>#VALUE!</v>
      </c>
      <c r="BG72" s="931">
        <v>1.2</v>
      </c>
    </row>
    <row r="73" spans="1:59" ht="11.25" customHeight="1" x14ac:dyDescent="0.2">
      <c r="A73" s="537" t="s">
        <v>989</v>
      </c>
      <c r="B73" s="925" t="s">
        <v>990</v>
      </c>
      <c r="C73" s="988" t="s">
        <v>108</v>
      </c>
      <c r="D73" s="988" t="s">
        <v>4373</v>
      </c>
      <c r="E73" s="792">
        <v>9</v>
      </c>
      <c r="F73" s="526">
        <v>475</v>
      </c>
      <c r="G73" s="526" t="s">
        <v>115</v>
      </c>
      <c r="H73" s="526" t="s">
        <v>115</v>
      </c>
      <c r="I73" s="924">
        <v>19.5</v>
      </c>
      <c r="J73" s="702">
        <f t="shared" si="18"/>
        <v>3.2820512820512819</v>
      </c>
      <c r="K73" s="927">
        <v>0.16</v>
      </c>
      <c r="L73" s="639">
        <v>4</v>
      </c>
      <c r="M73" s="693">
        <f t="shared" si="19"/>
        <v>0.64</v>
      </c>
      <c r="N73" s="921" t="s">
        <v>161</v>
      </c>
      <c r="O73" s="799">
        <v>0.15</v>
      </c>
      <c r="P73" s="915">
        <v>43560</v>
      </c>
      <c r="Q73" s="915">
        <v>43585</v>
      </c>
      <c r="R73" s="693">
        <f t="shared" si="20"/>
        <v>6.6666666666666732</v>
      </c>
      <c r="S73" s="759">
        <f>IF(INDEX(Historical!$D$7:$D$1437,MATCH(B73,Historical!$B$7:$B$1446,0))=0,"n/a",(INDEX(Historical!$C$7:$C$1437,MATCH(B73,Historical!$B$7:$B$1446,0))/INDEX(Historical!$D$7:$D$1437,MATCH(B73,Historical!$B$7:$B$1446,0))-1)*100)</f>
        <v>15.789473684210487</v>
      </c>
      <c r="T73" s="759">
        <f>IF(INDEX(Historical!$F$7:$F$1430,MATCH(B73,Historical!$B$7:$B$1446,0))=0,"n/a",((INDEX(Historical!$C$7:$C$1437,MATCH(B73,Historical!$B$7:$B$1446,0))/INDEX(Historical!$F$7:$F$1430,MATCH(B73,Historical!$B$7:$B$1446,0)))^(1/3)-1)*100)</f>
        <v>10.850197329295597</v>
      </c>
      <c r="U73" s="759">
        <f>IF(INDEX(Historical!$H$7:$H$1430,MATCH(B73,Historical!$B$7:$B$1446,0))=0,"n/a",((INDEX(Historical!$C$7:$C$1437,MATCH(B73,Historical!$B$7:$B$1446,0))/INDEX(Historical!$H$7:$H$1430,MATCH(B73,Historical!$B$7:$B$1446,0)))^(1/5)-1)*100)</f>
        <v>8.1802817323330501</v>
      </c>
      <c r="V73" s="759">
        <f>IF(INDEX(Historical!$O$7:$O$1430,MATCH(B73,Historical!$B$7:$B$1446,0))=0,"n/a",((INDEX(Historical!$C$7:$C$1437,MATCH(B73,Historical!$B$7:$B$1446,0))/INDEX(Historical!$O$7:$O$1430,MATCH(B73,Historical!$B$7:$B$1446,0)))^(1/10)-1)*100)</f>
        <v>2.238928758942671</v>
      </c>
      <c r="W73" s="760">
        <f t="shared" si="21"/>
        <v>3.6536587864439998</v>
      </c>
      <c r="X73" s="761">
        <f t="shared" si="22"/>
        <v>0.78656555118587013</v>
      </c>
      <c r="Y73" s="728" t="s">
        <v>4440</v>
      </c>
      <c r="Z73" s="702">
        <f t="shared" si="23"/>
        <v>51.612903225806448</v>
      </c>
      <c r="AA73" s="935">
        <f t="shared" si="24"/>
        <v>15.725806451612904</v>
      </c>
      <c r="AB73" s="639">
        <v>12</v>
      </c>
      <c r="AC73" s="916">
        <v>1.24</v>
      </c>
      <c r="AD73" s="916" t="s">
        <v>137</v>
      </c>
      <c r="AE73" s="916">
        <v>5.94</v>
      </c>
      <c r="AF73" s="916">
        <v>2.36</v>
      </c>
      <c r="AG73" s="916">
        <v>13.700000000000001</v>
      </c>
      <c r="AH73" s="916">
        <v>23.799999999999997</v>
      </c>
      <c r="AI73" s="916" t="s">
        <v>137</v>
      </c>
      <c r="AJ73" s="916">
        <v>10.4</v>
      </c>
      <c r="AK73" s="916" t="s">
        <v>137</v>
      </c>
      <c r="AL73" s="928">
        <v>107.45</v>
      </c>
      <c r="AM73" s="922">
        <v>10</v>
      </c>
      <c r="AN73" s="916">
        <v>0</v>
      </c>
      <c r="AO73" s="802">
        <f t="shared" si="25"/>
        <v>-4.2634734372285727</v>
      </c>
      <c r="AP73" s="803">
        <f t="shared" si="26"/>
        <v>11.462333014384331</v>
      </c>
      <c r="AQ73" s="936">
        <f t="shared" si="27"/>
        <v>28.431396690661192</v>
      </c>
      <c r="AR73" s="702">
        <f>INDEX(Historical!$C$7:$C$1437,MATCH(B73,Historical!$B$7:$B$1446,0))*IF(AH73="n/a",1.03,IF(AH73&lt;0,1.01,IF(AH73&gt;10,1.1,(1+AH73/100))))</f>
        <v>0.66</v>
      </c>
      <c r="AS73" s="935">
        <f t="shared" si="28"/>
        <v>0.67980000000000007</v>
      </c>
      <c r="AT73" s="935">
        <f t="shared" si="17"/>
        <v>0.70019400000000009</v>
      </c>
      <c r="AU73" s="935">
        <f t="shared" si="17"/>
        <v>0.72119982000000016</v>
      </c>
      <c r="AV73" s="935">
        <f t="shared" si="17"/>
        <v>0.74283581460000014</v>
      </c>
      <c r="AW73" s="702">
        <f t="shared" si="29"/>
        <v>3.5040296346000006</v>
      </c>
      <c r="AX73" s="810">
        <f t="shared" si="30"/>
        <v>17.969382741538464</v>
      </c>
      <c r="AY73" s="991">
        <v>-0.03</v>
      </c>
      <c r="AZ73" s="922">
        <v>16.420000000000002</v>
      </c>
      <c r="BA73" s="922">
        <v>-12.9</v>
      </c>
      <c r="BB73" s="922">
        <v>5.7299999999999995</v>
      </c>
      <c r="BC73" s="922">
        <v>0.79</v>
      </c>
      <c r="BE73" s="664">
        <v>2012</v>
      </c>
      <c r="BF73" s="946" t="e">
        <f>#VALUE!</f>
        <v>#VALUE!</v>
      </c>
      <c r="BG73" s="931">
        <v>1.4000000000000001</v>
      </c>
    </row>
    <row r="74" spans="1:59" ht="11.25" customHeight="1" x14ac:dyDescent="0.2">
      <c r="A74" s="930" t="s">
        <v>4117</v>
      </c>
      <c r="B74" s="925" t="s">
        <v>4118</v>
      </c>
      <c r="C74" s="988" t="s">
        <v>247</v>
      </c>
      <c r="D74" s="988" t="s">
        <v>4387</v>
      </c>
      <c r="E74" s="792">
        <v>5</v>
      </c>
      <c r="F74" s="526">
        <v>864</v>
      </c>
      <c r="G74" s="526" t="s">
        <v>106</v>
      </c>
      <c r="H74" s="526" t="s">
        <v>106</v>
      </c>
      <c r="I74" s="924">
        <v>19.989999999999998</v>
      </c>
      <c r="J74" s="702">
        <f t="shared" si="18"/>
        <v>2.0010005002501252</v>
      </c>
      <c r="K74" s="927">
        <v>0.1</v>
      </c>
      <c r="L74" s="639">
        <v>4</v>
      </c>
      <c r="M74" s="693">
        <f t="shared" si="19"/>
        <v>0.4</v>
      </c>
      <c r="N74" s="921" t="s">
        <v>149</v>
      </c>
      <c r="O74" s="795">
        <v>0.9</v>
      </c>
      <c r="P74" s="915">
        <v>43518</v>
      </c>
      <c r="Q74" s="915">
        <v>43532</v>
      </c>
      <c r="R74" s="693">
        <f t="shared" si="20"/>
        <v>-88.8888888888889</v>
      </c>
      <c r="S74" s="759">
        <f>IF(INDEX(Historical!$D$7:$D$1437,MATCH(B74,Historical!$B$7:$B$1446,0))=0,"n/a",(INDEX(Historical!$C$7:$C$1437,MATCH(B74,Historical!$B$7:$B$1446,0))/INDEX(Historical!$D$7:$D$1437,MATCH(B74,Historical!$B$7:$B$1446,0))-1)*100)</f>
        <v>12.5</v>
      </c>
      <c r="T74" s="759">
        <f>IF(INDEX(Historical!$F$7:$F$1430,MATCH(B74,Historical!$B$7:$B$1446,0))=0,"n/a",((INDEX(Historical!$C$7:$C$1437,MATCH(B74,Historical!$B$7:$B$1446,0))/INDEX(Historical!$F$7:$F$1430,MATCH(B74,Historical!$B$7:$B$1446,0)))^(1/3)-1)*100)</f>
        <v>14.471424255333186</v>
      </c>
      <c r="U74" s="759" t="str">
        <f>IF(INDEX(Historical!$H$7:$H$1430,MATCH(B74,Historical!$B$7:$B$1446,0))=0,"n/a",((INDEX(Historical!$C$7:$C$1437,MATCH(B74,Historical!$B$7:$B$1446,0))/INDEX(Historical!$H$7:$H$1430,MATCH(B74,Historical!$B$7:$B$1446,0)))^(1/5)-1)*100)</f>
        <v>n/a</v>
      </c>
      <c r="V74" s="759" t="str">
        <f>IF(INDEX(Historical!$O$7:$O$1430,MATCH(B74,Historical!$B$7:$B$1446,0))=0,"n/a",((INDEX(Historical!$C$7:$C$1437,MATCH(B74,Historical!$B$7:$B$1446,0))/INDEX(Historical!$O$7:$O$1430,MATCH(B74,Historical!$B$7:$B$1446,0)))^(1/10)-1)*100)</f>
        <v>n/a</v>
      </c>
      <c r="W74" s="760" t="str">
        <f t="shared" si="21"/>
        <v>n/a</v>
      </c>
      <c r="X74" s="761" t="str">
        <f t="shared" si="22"/>
        <v>n/a</v>
      </c>
      <c r="Y74" s="926"/>
      <c r="Z74" s="702">
        <f t="shared" si="23"/>
        <v>35.398230088495581</v>
      </c>
      <c r="AA74" s="935">
        <f t="shared" si="24"/>
        <v>17.690265486725664</v>
      </c>
      <c r="AB74" s="639">
        <v>12</v>
      </c>
      <c r="AC74" s="916">
        <v>1.1299999999999999</v>
      </c>
      <c r="AD74" s="916">
        <v>2.79</v>
      </c>
      <c r="AE74" s="916">
        <v>0.44</v>
      </c>
      <c r="AF74" s="916">
        <v>39.979999999999997</v>
      </c>
      <c r="AG74" s="916">
        <v>157.29999999999998</v>
      </c>
      <c r="AH74" s="916">
        <v>10</v>
      </c>
      <c r="AI74" s="916">
        <v>9.8699999999999992</v>
      </c>
      <c r="AJ74" s="916">
        <v>-6.9</v>
      </c>
      <c r="AK74" s="916">
        <v>6.35</v>
      </c>
      <c r="AL74" s="928">
        <v>1830</v>
      </c>
      <c r="AM74" s="922">
        <v>0.8</v>
      </c>
      <c r="AN74" s="916">
        <v>23.96</v>
      </c>
      <c r="AO74" s="802" t="str">
        <f t="shared" si="25"/>
        <v>n/a</v>
      </c>
      <c r="AP74" s="803" t="str">
        <f t="shared" si="26"/>
        <v>n/a</v>
      </c>
      <c r="AQ74" s="936">
        <f t="shared" si="27"/>
        <v>460.65708044095385</v>
      </c>
      <c r="AR74" s="702">
        <f>INDEX(Historical!$C$7:$C$1437,MATCH(B74,Historical!$B$7:$B$1446,0))*IF(AH74="n/a",1.03,IF(AH74&lt;0,1.01,IF(AH74&gt;10,1.1,(1+AH74/100))))</f>
        <v>0.39600000000000002</v>
      </c>
      <c r="AS74" s="935">
        <f t="shared" si="28"/>
        <v>0.43508520000000001</v>
      </c>
      <c r="AT74" s="935">
        <f t="shared" si="17"/>
        <v>0.46271311019999994</v>
      </c>
      <c r="AU74" s="935">
        <f t="shared" si="17"/>
        <v>0.49209539269769986</v>
      </c>
      <c r="AV74" s="935">
        <f t="shared" si="17"/>
        <v>0.52334345013400374</v>
      </c>
      <c r="AW74" s="702">
        <f t="shared" si="29"/>
        <v>2.3092371530317033</v>
      </c>
      <c r="AX74" s="810">
        <f t="shared" si="30"/>
        <v>11.551961746031534</v>
      </c>
      <c r="AY74" s="991">
        <v>0.28999999999999998</v>
      </c>
      <c r="AZ74" s="922">
        <v>17.04</v>
      </c>
      <c r="BA74" s="922">
        <v>-19.75</v>
      </c>
      <c r="BB74" s="922">
        <v>-1.5599999999999998</v>
      </c>
      <c r="BC74" s="922">
        <v>1.39</v>
      </c>
      <c r="BE74" s="664">
        <v>2015</v>
      </c>
      <c r="BF74" s="946" t="e">
        <f>#VALUE!</f>
        <v>#VALUE!</v>
      </c>
      <c r="BG74" s="931">
        <v>4.5</v>
      </c>
    </row>
    <row r="75" spans="1:59" ht="11.25" customHeight="1" x14ac:dyDescent="0.2">
      <c r="A75" s="537" t="s">
        <v>1026</v>
      </c>
      <c r="B75" s="925" t="s">
        <v>1027</v>
      </c>
      <c r="C75" s="988" t="s">
        <v>108</v>
      </c>
      <c r="D75" s="988" t="s">
        <v>4373</v>
      </c>
      <c r="E75" s="792">
        <v>8</v>
      </c>
      <c r="F75" s="526">
        <v>523</v>
      </c>
      <c r="G75" s="526" t="s">
        <v>115</v>
      </c>
      <c r="H75" s="526" t="s">
        <v>115</v>
      </c>
      <c r="I75" s="924">
        <v>38.090000000000003</v>
      </c>
      <c r="J75" s="702">
        <f t="shared" si="18"/>
        <v>2.6253609871357311</v>
      </c>
      <c r="K75" s="927">
        <v>0.25</v>
      </c>
      <c r="L75" s="639">
        <v>4</v>
      </c>
      <c r="M75" s="693">
        <f t="shared" si="19"/>
        <v>1</v>
      </c>
      <c r="N75" s="921" t="s">
        <v>119</v>
      </c>
      <c r="O75" s="795">
        <v>0.22</v>
      </c>
      <c r="P75" s="915">
        <v>43312</v>
      </c>
      <c r="Q75" s="915">
        <v>43344</v>
      </c>
      <c r="R75" s="693">
        <f t="shared" si="20"/>
        <v>13.636363636363635</v>
      </c>
      <c r="S75" s="759">
        <f>IF(INDEX(Historical!$D$7:$D$1437,MATCH(B75,Historical!$B$7:$B$1446,0))=0,"n/a",(INDEX(Historical!$C$7:$C$1437,MATCH(B75,Historical!$B$7:$B$1446,0))/INDEX(Historical!$D$7:$D$1437,MATCH(B75,Historical!$B$7:$B$1446,0))-1)*100)</f>
        <v>9.302325581395344</v>
      </c>
      <c r="T75" s="759">
        <f>IF(INDEX(Historical!$F$7:$F$1430,MATCH(B75,Historical!$B$7:$B$1446,0))=0,"n/a",((INDEX(Historical!$C$7:$C$1437,MATCH(B75,Historical!$B$7:$B$1446,0))/INDEX(Historical!$F$7:$F$1430,MATCH(B75,Historical!$B$7:$B$1446,0)))^(1/3)-1)*100)</f>
        <v>6.4170176581825888</v>
      </c>
      <c r="U75" s="759">
        <f>IF(INDEX(Historical!$H$7:$H$1430,MATCH(B75,Historical!$B$7:$B$1446,0))=0,"n/a",((INDEX(Historical!$C$7:$C$1437,MATCH(B75,Historical!$B$7:$B$1446,0))/INDEX(Historical!$H$7:$H$1430,MATCH(B75,Historical!$B$7:$B$1446,0)))^(1/5)-1)*100)</f>
        <v>6.3789630349909698</v>
      </c>
      <c r="V75" s="759">
        <f>IF(INDEX(Historical!$O$7:$O$1430,MATCH(B75,Historical!$B$7:$B$1446,0))=0,"n/a",((INDEX(Historical!$C$7:$C$1437,MATCH(B75,Historical!$B$7:$B$1446,0))/INDEX(Historical!$O$7:$O$1430,MATCH(B75,Historical!$B$7:$B$1446,0)))^(1/10)-1)*100)</f>
        <v>5.6996159590350093</v>
      </c>
      <c r="W75" s="760">
        <f t="shared" si="21"/>
        <v>1.1191917281512735</v>
      </c>
      <c r="X75" s="761">
        <f t="shared" si="22"/>
        <v>0.57990573045372451</v>
      </c>
      <c r="Y75" s="717"/>
      <c r="Z75" s="702">
        <f t="shared" si="23"/>
        <v>35.460992907801419</v>
      </c>
      <c r="AA75" s="935">
        <f t="shared" si="24"/>
        <v>13.507092198581562</v>
      </c>
      <c r="AB75" s="639">
        <v>12</v>
      </c>
      <c r="AC75" s="916">
        <v>2.82</v>
      </c>
      <c r="AD75" s="916">
        <v>1.93</v>
      </c>
      <c r="AE75" s="916">
        <v>4.1399999999999997</v>
      </c>
      <c r="AF75" s="916">
        <v>1.36</v>
      </c>
      <c r="AG75" s="916">
        <v>7.3999999999999995</v>
      </c>
      <c r="AH75" s="916">
        <v>38.200000000000003</v>
      </c>
      <c r="AI75" s="916">
        <v>7.1</v>
      </c>
      <c r="AJ75" s="916">
        <v>11</v>
      </c>
      <c r="AK75" s="916">
        <v>7.0000000000000009</v>
      </c>
      <c r="AL75" s="928">
        <v>770.41</v>
      </c>
      <c r="AM75" s="922">
        <v>1.2</v>
      </c>
      <c r="AN75" s="916">
        <v>0.21</v>
      </c>
      <c r="AO75" s="802">
        <f t="shared" si="25"/>
        <v>-4.502768176454861</v>
      </c>
      <c r="AP75" s="803">
        <f t="shared" si="26"/>
        <v>9.0043240221267009</v>
      </c>
      <c r="AQ75" s="936">
        <f t="shared" si="27"/>
        <v>-9.6435567320651838</v>
      </c>
      <c r="AR75" s="702">
        <f>INDEX(Historical!$C$7:$C$1437,MATCH(B75,Historical!$B$7:$B$1446,0))*IF(AH75="n/a",1.03,IF(AH75&lt;0,1.01,IF(AH75&gt;10,1.1,(1+AH75/100))))</f>
        <v>1.034</v>
      </c>
      <c r="AS75" s="935">
        <f t="shared" si="28"/>
        <v>1.1074139999999999</v>
      </c>
      <c r="AT75" s="935">
        <f t="shared" si="17"/>
        <v>1.1849329799999999</v>
      </c>
      <c r="AU75" s="935">
        <f t="shared" si="17"/>
        <v>1.2678782886</v>
      </c>
      <c r="AV75" s="935">
        <f t="shared" si="17"/>
        <v>1.3566297688019999</v>
      </c>
      <c r="AW75" s="702">
        <f t="shared" si="29"/>
        <v>5.9508550374020004</v>
      </c>
      <c r="AX75" s="810">
        <f t="shared" si="30"/>
        <v>15.623142655295352</v>
      </c>
      <c r="AY75" s="991">
        <v>0.71</v>
      </c>
      <c r="AZ75" s="922">
        <v>15.989999999999998</v>
      </c>
      <c r="BA75" s="922">
        <v>-24.349999999999998</v>
      </c>
      <c r="BB75" s="922">
        <v>0.43</v>
      </c>
      <c r="BC75" s="922">
        <v>-7.61</v>
      </c>
      <c r="BE75" s="664">
        <v>2011</v>
      </c>
      <c r="BF75" s="946" t="e">
        <f>#VALUE!</f>
        <v>#VALUE!</v>
      </c>
      <c r="BG75" s="931">
        <v>0.89999999999999991</v>
      </c>
    </row>
    <row r="76" spans="1:59" ht="11.25" customHeight="1" x14ac:dyDescent="0.2">
      <c r="A76" s="628" t="s">
        <v>985</v>
      </c>
      <c r="B76" s="925" t="s">
        <v>986</v>
      </c>
      <c r="C76" s="988" t="s">
        <v>108</v>
      </c>
      <c r="D76" s="988" t="s">
        <v>4373</v>
      </c>
      <c r="E76" s="792">
        <v>7</v>
      </c>
      <c r="F76" s="526">
        <v>653</v>
      </c>
      <c r="G76" s="526" t="s">
        <v>106</v>
      </c>
      <c r="H76" s="526" t="s">
        <v>106</v>
      </c>
      <c r="I76" s="924">
        <v>28.2</v>
      </c>
      <c r="J76" s="702">
        <f t="shared" si="18"/>
        <v>2.2695035460992909</v>
      </c>
      <c r="K76" s="927">
        <v>0.16</v>
      </c>
      <c r="L76" s="639">
        <v>4</v>
      </c>
      <c r="M76" s="693">
        <f t="shared" si="19"/>
        <v>0.64</v>
      </c>
      <c r="N76" s="921" t="s">
        <v>975</v>
      </c>
      <c r="O76" s="795">
        <v>0.15</v>
      </c>
      <c r="P76" s="915">
        <v>43504</v>
      </c>
      <c r="Q76" s="915">
        <v>43515</v>
      </c>
      <c r="R76" s="693">
        <f t="shared" si="20"/>
        <v>6.6666666666666732</v>
      </c>
      <c r="S76" s="759">
        <f>IF(INDEX(Historical!$D$7:$D$1437,MATCH(B76,Historical!$B$7:$B$1446,0))=0,"n/a",(INDEX(Historical!$C$7:$C$1437,MATCH(B76,Historical!$B$7:$B$1446,0))/INDEX(Historical!$D$7:$D$1437,MATCH(B76,Historical!$B$7:$B$1446,0))-1)*100)</f>
        <v>7.1428571428571397</v>
      </c>
      <c r="T76" s="759">
        <f>IF(INDEX(Historical!$F$7:$F$1430,MATCH(B76,Historical!$B$7:$B$1446,0))=0,"n/a",((INDEX(Historical!$C$7:$C$1437,MATCH(B76,Historical!$B$7:$B$1446,0))/INDEX(Historical!$F$7:$F$1430,MATCH(B76,Historical!$B$7:$B$1446,0)))^(1/3)-1)*100)</f>
        <v>14.471424255333186</v>
      </c>
      <c r="U76" s="759">
        <f>IF(INDEX(Historical!$H$7:$H$1430,MATCH(B76,Historical!$B$7:$B$1446,0))=0,"n/a",((INDEX(Historical!$C$7:$C$1437,MATCH(B76,Historical!$B$7:$B$1446,0))/INDEX(Historical!$H$7:$H$1430,MATCH(B76,Historical!$B$7:$B$1446,0)))^(1/5)-1)*100)</f>
        <v>71.877192758747881</v>
      </c>
      <c r="V76" s="759" t="str">
        <f>IF(INDEX(Historical!$O$7:$O$1430,MATCH(B76,Historical!$B$7:$B$1446,0))=0,"n/a",((INDEX(Historical!$C$7:$C$1437,MATCH(B76,Historical!$B$7:$B$1446,0))/INDEX(Historical!$O$7:$O$1430,MATCH(B76,Historical!$B$7:$B$1446,0)))^(1/10)-1)*100)</f>
        <v>n/a</v>
      </c>
      <c r="W76" s="760" t="str">
        <f t="shared" si="21"/>
        <v>n/a</v>
      </c>
      <c r="X76" s="761" t="str">
        <f t="shared" si="22"/>
        <v>n/a</v>
      </c>
      <c r="Y76" s="926"/>
      <c r="Z76" s="702" t="str">
        <f t="shared" si="23"/>
        <v>n/a</v>
      </c>
      <c r="AA76" s="935" t="str">
        <f t="shared" si="24"/>
        <v>n/a</v>
      </c>
      <c r="AB76" s="639">
        <v>12</v>
      </c>
      <c r="AC76" s="916" t="s">
        <v>137</v>
      </c>
      <c r="AD76" s="916" t="s">
        <v>137</v>
      </c>
      <c r="AE76" s="916" t="s">
        <v>137</v>
      </c>
      <c r="AF76" s="916" t="s">
        <v>137</v>
      </c>
      <c r="AG76" s="916" t="s">
        <v>137</v>
      </c>
      <c r="AH76" s="916" t="s">
        <v>137</v>
      </c>
      <c r="AI76" s="916" t="s">
        <v>137</v>
      </c>
      <c r="AJ76" s="916" t="s">
        <v>137</v>
      </c>
      <c r="AK76" s="916" t="s">
        <v>137</v>
      </c>
      <c r="AL76" s="928" t="s">
        <v>137</v>
      </c>
      <c r="AM76" s="922" t="s">
        <v>137</v>
      </c>
      <c r="AN76" s="916" t="s">
        <v>137</v>
      </c>
      <c r="AO76" s="802" t="str">
        <f t="shared" si="25"/>
        <v>n/a</v>
      </c>
      <c r="AP76" s="803">
        <f t="shared" si="26"/>
        <v>74.146696304847168</v>
      </c>
      <c r="AQ76" s="936" t="str">
        <f t="shared" si="27"/>
        <v>n/a</v>
      </c>
      <c r="AR76" s="702">
        <f>INDEX(Historical!$C$7:$C$1437,MATCH(B76,Historical!$B$7:$B$1446,0))*IF(AH76="n/a",1.03,IF(AH76&lt;0,1.01,IF(AH76&gt;10,1.1,(1+AH76/100))))</f>
        <v>0.61799999999999999</v>
      </c>
      <c r="AS76" s="935">
        <f t="shared" si="28"/>
        <v>0.63653999999999999</v>
      </c>
      <c r="AT76" s="935">
        <f t="shared" si="17"/>
        <v>0.6556362</v>
      </c>
      <c r="AU76" s="935">
        <f t="shared" si="17"/>
        <v>0.67530528600000006</v>
      </c>
      <c r="AV76" s="935">
        <f t="shared" si="17"/>
        <v>0.69556444458000011</v>
      </c>
      <c r="AW76" s="702">
        <f t="shared" si="29"/>
        <v>3.2810459305799999</v>
      </c>
      <c r="AX76" s="810">
        <f t="shared" si="30"/>
        <v>11.634914647446809</v>
      </c>
      <c r="AY76" s="991" t="s">
        <v>137</v>
      </c>
      <c r="AZ76" s="922" t="s">
        <v>137</v>
      </c>
      <c r="BA76" s="922" t="s">
        <v>137</v>
      </c>
      <c r="BB76" s="922" t="s">
        <v>137</v>
      </c>
      <c r="BC76" s="922" t="s">
        <v>137</v>
      </c>
      <c r="BD76" s="960" t="s">
        <v>4298</v>
      </c>
      <c r="BE76" s="664">
        <v>2013</v>
      </c>
      <c r="BF76" s="946" t="e">
        <f>#VALUE!</f>
        <v>#VALUE!</v>
      </c>
      <c r="BG76" s="931" t="s">
        <v>137</v>
      </c>
    </row>
    <row r="77" spans="1:59" ht="11.25" customHeight="1" x14ac:dyDescent="0.2">
      <c r="A77" s="537" t="s">
        <v>1009</v>
      </c>
      <c r="B77" s="925" t="s">
        <v>1010</v>
      </c>
      <c r="C77" s="988" t="s">
        <v>108</v>
      </c>
      <c r="D77" s="988" t="s">
        <v>4373</v>
      </c>
      <c r="E77" s="792">
        <v>6</v>
      </c>
      <c r="F77" s="526">
        <v>714</v>
      </c>
      <c r="G77" s="526" t="s">
        <v>37</v>
      </c>
      <c r="H77" s="526" t="s">
        <v>37</v>
      </c>
      <c r="I77" s="924">
        <v>11.45</v>
      </c>
      <c r="J77" s="702">
        <f t="shared" si="18"/>
        <v>4.1921397379912664</v>
      </c>
      <c r="K77" s="927">
        <v>0.12</v>
      </c>
      <c r="L77" s="639">
        <v>4</v>
      </c>
      <c r="M77" s="693">
        <f t="shared" si="19"/>
        <v>0.48</v>
      </c>
      <c r="N77" s="921" t="s">
        <v>975</v>
      </c>
      <c r="O77" s="795">
        <v>0.11</v>
      </c>
      <c r="P77" s="917">
        <v>43132</v>
      </c>
      <c r="Q77" s="917">
        <v>43147</v>
      </c>
      <c r="R77" s="693">
        <f t="shared" si="20"/>
        <v>9.0909090909090864</v>
      </c>
      <c r="S77" s="759">
        <f>IF(INDEX(Historical!$D$7:$D$1437,MATCH(B77,Historical!$B$7:$B$1446,0))=0,"n/a",(INDEX(Historical!$C$7:$C$1437,MATCH(B77,Historical!$B$7:$B$1446,0))/INDEX(Historical!$D$7:$D$1437,MATCH(B77,Historical!$B$7:$B$1446,0))-1)*100)</f>
        <v>9.0909090909090828</v>
      </c>
      <c r="T77" s="759">
        <f>IF(INDEX(Historical!$F$7:$F$1430,MATCH(B77,Historical!$B$7:$B$1446,0))=0,"n/a",((INDEX(Historical!$C$7:$C$1437,MATCH(B77,Historical!$B$7:$B$1446,0))/INDEX(Historical!$F$7:$F$1430,MATCH(B77,Historical!$B$7:$B$1446,0)))^(1/3)-1)*100)</f>
        <v>10.064241629820891</v>
      </c>
      <c r="U77" s="759">
        <f>IF(INDEX(Historical!$H$7:$H$1430,MATCH(B77,Historical!$B$7:$B$1446,0))=0,"n/a",((INDEX(Historical!$C$7:$C$1437,MATCH(B77,Historical!$B$7:$B$1446,0))/INDEX(Historical!$H$7:$H$1430,MATCH(B77,Historical!$B$7:$B$1446,0)))^(1/5)-1)*100)</f>
        <v>14.869835499703509</v>
      </c>
      <c r="V77" s="759">
        <f>IF(INDEX(Historical!$O$7:$O$1430,MATCH(B77,Historical!$B$7:$B$1446,0))=0,"n/a",((INDEX(Historical!$C$7:$C$1437,MATCH(B77,Historical!$B$7:$B$1446,0))/INDEX(Historical!$O$7:$O$1430,MATCH(B77,Historical!$B$7:$B$1446,0)))^(1/10)-1)*100)</f>
        <v>8.1139800821938621</v>
      </c>
      <c r="W77" s="760">
        <f t="shared" si="21"/>
        <v>1.8326191769111411</v>
      </c>
      <c r="X77" s="761">
        <f t="shared" si="22"/>
        <v>1.689754034057217</v>
      </c>
      <c r="Y77" s="926"/>
      <c r="Z77" s="702">
        <f t="shared" si="23"/>
        <v>53.333333333333336</v>
      </c>
      <c r="AA77" s="935">
        <f t="shared" si="24"/>
        <v>12.722222222222221</v>
      </c>
      <c r="AB77" s="639">
        <v>12</v>
      </c>
      <c r="AC77" s="916">
        <v>0.9</v>
      </c>
      <c r="AD77" s="916">
        <v>1.25</v>
      </c>
      <c r="AE77" s="916">
        <v>3.18</v>
      </c>
      <c r="AF77" s="916">
        <v>1.19</v>
      </c>
      <c r="AG77" s="916">
        <v>3</v>
      </c>
      <c r="AH77" s="916">
        <v>74.3</v>
      </c>
      <c r="AI77" s="916">
        <v>3.65</v>
      </c>
      <c r="AJ77" s="916">
        <v>8.7999999999999989</v>
      </c>
      <c r="AK77" s="916">
        <v>10.18</v>
      </c>
      <c r="AL77" s="928">
        <v>958.36</v>
      </c>
      <c r="AM77" s="922">
        <v>2</v>
      </c>
      <c r="AN77" s="916">
        <v>0.14000000000000001</v>
      </c>
      <c r="AO77" s="802">
        <f t="shared" si="25"/>
        <v>6.339753015472553</v>
      </c>
      <c r="AP77" s="803">
        <f t="shared" si="26"/>
        <v>19.061975237694774</v>
      </c>
      <c r="AQ77" s="936">
        <f t="shared" si="27"/>
        <v>-17.971700155930069</v>
      </c>
      <c r="AR77" s="702">
        <f>INDEX(Historical!$C$7:$C$1437,MATCH(B77,Historical!$B$7:$B$1446,0))*IF(AH77="n/a",1.03,IF(AH77&lt;0,1.01,IF(AH77&gt;10,1.1,(1+AH77/100))))</f>
        <v>0.52800000000000002</v>
      </c>
      <c r="AS77" s="935">
        <f t="shared" si="28"/>
        <v>0.54727199999999998</v>
      </c>
      <c r="AT77" s="935">
        <f t="shared" si="17"/>
        <v>0.60199920000000007</v>
      </c>
      <c r="AU77" s="935">
        <f t="shared" si="17"/>
        <v>0.66219912000000014</v>
      </c>
      <c r="AV77" s="935">
        <f t="shared" si="17"/>
        <v>0.72841903200000024</v>
      </c>
      <c r="AW77" s="702">
        <f t="shared" si="29"/>
        <v>3.0678893520000003</v>
      </c>
      <c r="AX77" s="810">
        <f t="shared" si="30"/>
        <v>26.793793467248911</v>
      </c>
      <c r="AY77" s="991">
        <v>0.94</v>
      </c>
      <c r="AZ77" s="922">
        <v>14.499999999999998</v>
      </c>
      <c r="BA77" s="922">
        <v>-35.85</v>
      </c>
      <c r="BB77" s="922">
        <v>0.12</v>
      </c>
      <c r="BC77" s="922">
        <v>-9.3000000000000007</v>
      </c>
      <c r="BE77" s="664">
        <v>2013</v>
      </c>
      <c r="BF77" s="946" t="e">
        <f>#VALUE!</f>
        <v>#VALUE!</v>
      </c>
      <c r="BG77" s="931">
        <v>0.3</v>
      </c>
    </row>
    <row r="78" spans="1:59" ht="11.25" customHeight="1" x14ac:dyDescent="0.2">
      <c r="A78" s="628" t="s">
        <v>1022</v>
      </c>
      <c r="B78" s="925" t="s">
        <v>1023</v>
      </c>
      <c r="C78" s="988" t="s">
        <v>4353</v>
      </c>
      <c r="D78" s="988" t="s">
        <v>4384</v>
      </c>
      <c r="E78" s="792">
        <v>7</v>
      </c>
      <c r="F78" s="526">
        <v>673</v>
      </c>
      <c r="G78" s="526" t="s">
        <v>106</v>
      </c>
      <c r="H78" s="526" t="s">
        <v>106</v>
      </c>
      <c r="I78" s="924">
        <v>20.87</v>
      </c>
      <c r="J78" s="702">
        <f t="shared" si="18"/>
        <v>6.3248682319118359</v>
      </c>
      <c r="K78" s="927">
        <v>0.33</v>
      </c>
      <c r="L78" s="639">
        <v>4</v>
      </c>
      <c r="M78" s="693">
        <f t="shared" si="19"/>
        <v>1.32</v>
      </c>
      <c r="N78" s="921" t="s">
        <v>152</v>
      </c>
      <c r="O78" s="795">
        <v>0.315</v>
      </c>
      <c r="P78" s="915">
        <v>43523</v>
      </c>
      <c r="Q78" s="915">
        <v>43553</v>
      </c>
      <c r="R78" s="693">
        <f t="shared" si="20"/>
        <v>4.7619047619047654</v>
      </c>
      <c r="S78" s="759">
        <f>IF(INDEX(Historical!$D$7:$D$1437,MATCH(B78,Historical!$B$7:$B$1446,0))=0,"n/a",(INDEX(Historical!$C$7:$C$1437,MATCH(B78,Historical!$B$7:$B$1446,0))/INDEX(Historical!$D$7:$D$1437,MATCH(B78,Historical!$B$7:$B$1446,0))-1)*100)</f>
        <v>6.7796610169491567</v>
      </c>
      <c r="T78" s="759">
        <f>IF(INDEX(Historical!$F$7:$F$1430,MATCH(B78,Historical!$B$7:$B$1446,0))=0,"n/a",((INDEX(Historical!$C$7:$C$1437,MATCH(B78,Historical!$B$7:$B$1446,0))/INDEX(Historical!$F$7:$F$1430,MATCH(B78,Historical!$B$7:$B$1446,0)))^(1/3)-1)*100)</f>
        <v>5.9306311673701595</v>
      </c>
      <c r="U78" s="759">
        <f>IF(INDEX(Historical!$H$7:$H$1430,MATCH(B78,Historical!$B$7:$B$1446,0))=0,"n/a",((INDEX(Historical!$C$7:$C$1437,MATCH(B78,Historical!$B$7:$B$1446,0))/INDEX(Historical!$H$7:$H$1430,MATCH(B78,Historical!$B$7:$B$1446,0)))^(1/5)-1)*100)</f>
        <v>14.961219732672927</v>
      </c>
      <c r="V78" s="759" t="str">
        <f>IF(INDEX(Historical!$O$7:$O$1430,MATCH(B78,Historical!$B$7:$B$1446,0))=0,"n/a",((INDEX(Historical!$C$7:$C$1437,MATCH(B78,Historical!$B$7:$B$1446,0))/INDEX(Historical!$O$7:$O$1430,MATCH(B78,Historical!$B$7:$B$1446,0)))^(1/10)-1)*100)</f>
        <v>n/a</v>
      </c>
      <c r="W78" s="760" t="str">
        <f t="shared" si="21"/>
        <v>n/a</v>
      </c>
      <c r="X78" s="761">
        <f t="shared" si="22"/>
        <v>2.0779471850934623</v>
      </c>
      <c r="Y78" s="925" t="s">
        <v>477</v>
      </c>
      <c r="Z78" s="702">
        <f t="shared" si="23"/>
        <v>57.391304347826086</v>
      </c>
      <c r="AA78" s="935">
        <f t="shared" si="24"/>
        <v>9.073913043478262</v>
      </c>
      <c r="AB78" s="639">
        <v>12</v>
      </c>
      <c r="AC78" s="916">
        <v>2.2999999999999998</v>
      </c>
      <c r="AD78" s="916" t="s">
        <v>137</v>
      </c>
      <c r="AE78" s="916">
        <v>1.23</v>
      </c>
      <c r="AF78" s="916">
        <v>0.82</v>
      </c>
      <c r="AG78" s="916">
        <v>8.9</v>
      </c>
      <c r="AH78" s="916">
        <v>368.8</v>
      </c>
      <c r="AI78" s="916">
        <v>8.57</v>
      </c>
      <c r="AJ78" s="916">
        <v>7.1999999999999993</v>
      </c>
      <c r="AK78" s="916" t="s">
        <v>137</v>
      </c>
      <c r="AL78" s="928">
        <v>8900</v>
      </c>
      <c r="AM78" s="922">
        <v>0.85000000000000009</v>
      </c>
      <c r="AN78" s="916">
        <v>5.23</v>
      </c>
      <c r="AO78" s="802">
        <f t="shared" si="25"/>
        <v>12.2121749211065</v>
      </c>
      <c r="AP78" s="803">
        <f t="shared" si="26"/>
        <v>21.286087964584762</v>
      </c>
      <c r="AQ78" s="936">
        <f t="shared" si="27"/>
        <v>-42.494024675103262</v>
      </c>
      <c r="AR78" s="702">
        <f>INDEX(Historical!$C$7:$C$1437,MATCH(B78,Historical!$B$7:$B$1446,0))*IF(AH78="n/a",1.03,IF(AH78&lt;0,1.01,IF(AH78&gt;10,1.1,(1+AH78/100))))</f>
        <v>1.3860000000000001</v>
      </c>
      <c r="AS78" s="935">
        <f t="shared" si="28"/>
        <v>1.5047802000000003</v>
      </c>
      <c r="AT78" s="935">
        <f t="shared" si="17"/>
        <v>1.5499236060000003</v>
      </c>
      <c r="AU78" s="935">
        <f t="shared" si="17"/>
        <v>1.5964213141800003</v>
      </c>
      <c r="AV78" s="935">
        <f t="shared" si="17"/>
        <v>1.6443139536054003</v>
      </c>
      <c r="AW78" s="702">
        <f t="shared" si="29"/>
        <v>7.6814390737854019</v>
      </c>
      <c r="AX78" s="810">
        <f t="shared" si="30"/>
        <v>36.806128767539057</v>
      </c>
      <c r="AY78" s="991">
        <v>0.95</v>
      </c>
      <c r="AZ78" s="922">
        <v>39.51</v>
      </c>
      <c r="BA78" s="922">
        <v>-1.6500000000000001</v>
      </c>
      <c r="BB78" s="922">
        <v>2.86</v>
      </c>
      <c r="BC78" s="922">
        <v>8.5</v>
      </c>
      <c r="BE78" s="664">
        <v>2013</v>
      </c>
      <c r="BF78" s="946" t="e">
        <f>#VALUE!</f>
        <v>#VALUE!</v>
      </c>
      <c r="BG78" s="931">
        <v>0.8</v>
      </c>
    </row>
    <row r="79" spans="1:59" ht="11.25" customHeight="1" x14ac:dyDescent="0.2">
      <c r="A79" s="537" t="s">
        <v>1015</v>
      </c>
      <c r="B79" s="925" t="s">
        <v>1016</v>
      </c>
      <c r="C79" s="988" t="s">
        <v>4353</v>
      </c>
      <c r="D79" s="988" t="s">
        <v>4354</v>
      </c>
      <c r="E79" s="792">
        <v>6</v>
      </c>
      <c r="F79" s="526">
        <v>753</v>
      </c>
      <c r="G79" s="526" t="s">
        <v>106</v>
      </c>
      <c r="H79" s="526" t="s">
        <v>106</v>
      </c>
      <c r="I79" s="924">
        <v>17.88</v>
      </c>
      <c r="J79" s="702">
        <f t="shared" si="18"/>
        <v>6.2639821029082787</v>
      </c>
      <c r="K79" s="927">
        <v>0.28000000000000003</v>
      </c>
      <c r="L79" s="639">
        <v>4</v>
      </c>
      <c r="M79" s="693">
        <f t="shared" si="19"/>
        <v>1.1200000000000001</v>
      </c>
      <c r="N79" s="921" t="s">
        <v>220</v>
      </c>
      <c r="O79" s="795">
        <v>0.27500000000000002</v>
      </c>
      <c r="P79" s="915">
        <v>43468</v>
      </c>
      <c r="Q79" s="915">
        <v>43480</v>
      </c>
      <c r="R79" s="693">
        <f t="shared" si="20"/>
        <v>1.8181818181818195</v>
      </c>
      <c r="S79" s="759">
        <f>IF(INDEX(Historical!$D$7:$D$1437,MATCH(B79,Historical!$B$7:$B$1446,0))=0,"n/a",(INDEX(Historical!$C$7:$C$1437,MATCH(B79,Historical!$B$7:$B$1446,0))/INDEX(Historical!$D$7:$D$1437,MATCH(B79,Historical!$B$7:$B$1446,0))-1)*100)</f>
        <v>5.7692307692307709</v>
      </c>
      <c r="T79" s="759">
        <f>IF(INDEX(Historical!$F$7:$F$1430,MATCH(B79,Historical!$B$7:$B$1446,0))=0,"n/a",((INDEX(Historical!$C$7:$C$1437,MATCH(B79,Historical!$B$7:$B$1446,0))/INDEX(Historical!$F$7:$F$1430,MATCH(B79,Historical!$B$7:$B$1446,0)))^(1/3)-1)*100)</f>
        <v>6.917810999860885</v>
      </c>
      <c r="U79" s="759" t="str">
        <f>IF(INDEX(Historical!$H$7:$H$1430,MATCH(B79,Historical!$B$7:$B$1446,0))=0,"n/a",((INDEX(Historical!$C$7:$C$1437,MATCH(B79,Historical!$B$7:$B$1446,0))/INDEX(Historical!$H$7:$H$1430,MATCH(B79,Historical!$B$7:$B$1446,0)))^(1/5)-1)*100)</f>
        <v>n/a</v>
      </c>
      <c r="V79" s="759" t="str">
        <f>IF(INDEX(Historical!$O$7:$O$1430,MATCH(B79,Historical!$B$7:$B$1446,0))=0,"n/a",((INDEX(Historical!$C$7:$C$1437,MATCH(B79,Historical!$B$7:$B$1446,0))/INDEX(Historical!$O$7:$O$1430,MATCH(B79,Historical!$B$7:$B$1446,0)))^(1/10)-1)*100)</f>
        <v>n/a</v>
      </c>
      <c r="W79" s="760" t="str">
        <f t="shared" si="21"/>
        <v>n/a</v>
      </c>
      <c r="X79" s="761" t="str">
        <f t="shared" si="22"/>
        <v>n/a</v>
      </c>
      <c r="Y79" s="713"/>
      <c r="Z79" s="702">
        <f t="shared" si="23"/>
        <v>92.561983471074399</v>
      </c>
      <c r="AA79" s="935">
        <f t="shared" si="24"/>
        <v>14.776859504132231</v>
      </c>
      <c r="AB79" s="639">
        <v>12</v>
      </c>
      <c r="AC79" s="916">
        <v>1.21</v>
      </c>
      <c r="AD79" s="916" t="s">
        <v>137</v>
      </c>
      <c r="AE79" s="916">
        <v>4.33</v>
      </c>
      <c r="AF79" s="916">
        <v>1.89</v>
      </c>
      <c r="AG79" s="916">
        <v>12.8</v>
      </c>
      <c r="AH79" s="916">
        <v>23.1</v>
      </c>
      <c r="AI79" s="916">
        <v>5.3</v>
      </c>
      <c r="AJ79" s="916">
        <v>41.5</v>
      </c>
      <c r="AK79" s="916">
        <v>-5.09</v>
      </c>
      <c r="AL79" s="928">
        <v>5350</v>
      </c>
      <c r="AM79" s="922">
        <v>0.4</v>
      </c>
      <c r="AN79" s="916">
        <v>1.72</v>
      </c>
      <c r="AO79" s="802" t="str">
        <f t="shared" si="25"/>
        <v>n/a</v>
      </c>
      <c r="AP79" s="803" t="str">
        <f t="shared" si="26"/>
        <v>n/a</v>
      </c>
      <c r="AQ79" s="936">
        <f t="shared" si="27"/>
        <v>11.411677949266497</v>
      </c>
      <c r="AR79" s="702">
        <f>INDEX(Historical!$C$7:$C$1437,MATCH(B79,Historical!$B$7:$B$1446,0))*IF(AH79="n/a",1.03,IF(AH79&lt;0,1.01,IF(AH79&gt;10,1.1,(1+AH79/100))))</f>
        <v>1.2100000000000002</v>
      </c>
      <c r="AS79" s="935">
        <f t="shared" si="28"/>
        <v>1.2741300000000002</v>
      </c>
      <c r="AT79" s="935">
        <f t="shared" si="17"/>
        <v>1.2868713000000003</v>
      </c>
      <c r="AU79" s="935">
        <f t="shared" si="17"/>
        <v>1.2997400130000003</v>
      </c>
      <c r="AV79" s="935">
        <f t="shared" si="17"/>
        <v>1.3127374131300003</v>
      </c>
      <c r="AW79" s="702">
        <f t="shared" si="29"/>
        <v>6.3834787261300008</v>
      </c>
      <c r="AX79" s="810">
        <f t="shared" si="30"/>
        <v>35.701782584619693</v>
      </c>
      <c r="AY79" s="991">
        <v>0.74</v>
      </c>
      <c r="AZ79" s="922">
        <v>28.08</v>
      </c>
      <c r="BA79" s="922">
        <v>-4.4400000000000004</v>
      </c>
      <c r="BB79" s="922">
        <v>0.53</v>
      </c>
      <c r="BC79" s="922">
        <v>5.64</v>
      </c>
      <c r="BE79" s="664">
        <v>2014</v>
      </c>
      <c r="BF79" s="946" t="e">
        <f>#VALUE!</f>
        <v>#VALUE!</v>
      </c>
      <c r="BG79" s="931">
        <v>4.2</v>
      </c>
    </row>
    <row r="80" spans="1:59" ht="11.25" customHeight="1" x14ac:dyDescent="0.2">
      <c r="A80" s="537" t="s">
        <v>995</v>
      </c>
      <c r="B80" s="925" t="s">
        <v>996</v>
      </c>
      <c r="C80" s="988" t="s">
        <v>247</v>
      </c>
      <c r="D80" s="988" t="s">
        <v>4385</v>
      </c>
      <c r="E80" s="792">
        <v>8</v>
      </c>
      <c r="F80" s="526">
        <v>522</v>
      </c>
      <c r="G80" s="526" t="s">
        <v>106</v>
      </c>
      <c r="H80" s="526" t="s">
        <v>106</v>
      </c>
      <c r="I80" s="924">
        <v>17.760000000000002</v>
      </c>
      <c r="J80" s="702">
        <f t="shared" si="18"/>
        <v>2.8153153153153152</v>
      </c>
      <c r="K80" s="927">
        <v>0.125</v>
      </c>
      <c r="L80" s="639">
        <v>4</v>
      </c>
      <c r="M80" s="693">
        <f t="shared" si="19"/>
        <v>0.5</v>
      </c>
      <c r="N80" s="921" t="s">
        <v>997</v>
      </c>
      <c r="O80" s="795">
        <v>0.11</v>
      </c>
      <c r="P80" s="915">
        <v>43321</v>
      </c>
      <c r="Q80" s="915">
        <v>43336</v>
      </c>
      <c r="R80" s="693">
        <f t="shared" si="20"/>
        <v>13.636363636363635</v>
      </c>
      <c r="S80" s="759">
        <f>IF(INDEX(Historical!$D$7:$D$1437,MATCH(B80,Historical!$B$7:$B$1446,0))=0,"n/a",(INDEX(Historical!$C$7:$C$1437,MATCH(B80,Historical!$B$7:$B$1446,0))/INDEX(Historical!$D$7:$D$1437,MATCH(B80,Historical!$B$7:$B$1446,0))-1)*100)</f>
        <v>11.904761904761884</v>
      </c>
      <c r="T80" s="759">
        <f>IF(INDEX(Historical!$F$7:$F$1430,MATCH(B80,Historical!$B$7:$B$1446,0))=0,"n/a",((INDEX(Historical!$C$7:$C$1437,MATCH(B80,Historical!$B$7:$B$1446,0))/INDEX(Historical!$F$7:$F$1430,MATCH(B80,Historical!$B$7:$B$1446,0)))^(1/3)-1)*100)</f>
        <v>11.396867943116451</v>
      </c>
      <c r="U80" s="759">
        <f>IF(INDEX(Historical!$H$7:$H$1430,MATCH(B80,Historical!$B$7:$B$1446,0))=0,"n/a",((INDEX(Historical!$C$7:$C$1437,MATCH(B80,Historical!$B$7:$B$1446,0))/INDEX(Historical!$H$7:$H$1430,MATCH(B80,Historical!$B$7:$B$1446,0)))^(1/5)-1)*100)</f>
        <v>16.395190493396548</v>
      </c>
      <c r="V80" s="759">
        <f>IF(INDEX(Historical!$O$7:$O$1430,MATCH(B80,Historical!$B$7:$B$1446,0))=0,"n/a",((INDEX(Historical!$C$7:$C$1437,MATCH(B80,Historical!$B$7:$B$1446,0))/INDEX(Historical!$O$7:$O$1430,MATCH(B80,Historical!$B$7:$B$1446,0)))^(1/10)-1)*100)</f>
        <v>-6.0257257311171593</v>
      </c>
      <c r="W80" s="760" t="str">
        <f t="shared" si="21"/>
        <v>n/a</v>
      </c>
      <c r="X80" s="761">
        <f t="shared" si="22"/>
        <v>1.1880572821301845</v>
      </c>
      <c r="Y80" s="717"/>
      <c r="Z80" s="702">
        <f t="shared" si="23"/>
        <v>60.24096385542169</v>
      </c>
      <c r="AA80" s="935">
        <f t="shared" si="24"/>
        <v>21.397590361445786</v>
      </c>
      <c r="AB80" s="639">
        <v>11</v>
      </c>
      <c r="AC80" s="916">
        <v>0.83</v>
      </c>
      <c r="AD80" s="916">
        <v>1.34</v>
      </c>
      <c r="AE80" s="916">
        <v>0.38</v>
      </c>
      <c r="AF80" s="916">
        <v>0.98</v>
      </c>
      <c r="AG80" s="916">
        <v>5.0999999999999996</v>
      </c>
      <c r="AH80" s="916">
        <v>-47.5</v>
      </c>
      <c r="AI80" s="916">
        <v>59.84</v>
      </c>
      <c r="AJ80" s="916">
        <v>13.8</v>
      </c>
      <c r="AK80" s="916">
        <v>16</v>
      </c>
      <c r="AL80" s="928">
        <v>179.55</v>
      </c>
      <c r="AM80" s="922">
        <v>4.1000000000000005</v>
      </c>
      <c r="AN80" s="916">
        <v>0</v>
      </c>
      <c r="AO80" s="802">
        <f t="shared" si="25"/>
        <v>-2.1870845527339213</v>
      </c>
      <c r="AP80" s="803">
        <f t="shared" si="26"/>
        <v>19.210505808711865</v>
      </c>
      <c r="AQ80" s="936">
        <f t="shared" si="27"/>
        <v>-3.4606849131934236</v>
      </c>
      <c r="AR80" s="702">
        <f>INDEX(Historical!$C$7:$C$1437,MATCH(B80,Historical!$B$7:$B$1446,0))*IF(AH80="n/a",1.03,IF(AH80&lt;0,1.01,IF(AH80&gt;10,1.1,(1+AH80/100))))</f>
        <v>0.47469999999999996</v>
      </c>
      <c r="AS80" s="935">
        <f t="shared" si="28"/>
        <v>0.52217000000000002</v>
      </c>
      <c r="AT80" s="935">
        <f t="shared" si="17"/>
        <v>0.57438700000000009</v>
      </c>
      <c r="AU80" s="935">
        <f t="shared" si="17"/>
        <v>0.63182570000000016</v>
      </c>
      <c r="AV80" s="935">
        <f t="shared" si="17"/>
        <v>0.69500827000000021</v>
      </c>
      <c r="AW80" s="702">
        <f t="shared" si="29"/>
        <v>2.8980909700000006</v>
      </c>
      <c r="AX80" s="810">
        <f t="shared" si="30"/>
        <v>16.318079786036037</v>
      </c>
      <c r="AY80" s="991">
        <v>0.6</v>
      </c>
      <c r="AZ80" s="922">
        <v>11.28</v>
      </c>
      <c r="BA80" s="922">
        <v>-40.9</v>
      </c>
      <c r="BB80" s="922">
        <v>-0.70000000000000007</v>
      </c>
      <c r="BC80" s="922">
        <v>-13.120000000000001</v>
      </c>
      <c r="BE80" s="664">
        <v>2011</v>
      </c>
      <c r="BF80" s="946" t="e">
        <f>#VALUE!</f>
        <v>#VALUE!</v>
      </c>
      <c r="BG80" s="931">
        <v>3.4000000000000004</v>
      </c>
    </row>
    <row r="81" spans="1:59" s="838" customFormat="1" ht="11.25" customHeight="1" x14ac:dyDescent="0.2">
      <c r="A81" s="817" t="s">
        <v>1652</v>
      </c>
      <c r="B81" s="846" t="s">
        <v>1653</v>
      </c>
      <c r="C81" s="988" t="s">
        <v>108</v>
      </c>
      <c r="D81" s="988" t="s">
        <v>4373</v>
      </c>
      <c r="E81" s="818">
        <v>7</v>
      </c>
      <c r="F81" s="526">
        <v>649</v>
      </c>
      <c r="G81" s="1171" t="s">
        <v>106</v>
      </c>
      <c r="H81" s="1171" t="s">
        <v>106</v>
      </c>
      <c r="I81" s="819">
        <v>26.46</v>
      </c>
      <c r="J81" s="820">
        <f t="shared" si="18"/>
        <v>2.7210884353741496</v>
      </c>
      <c r="K81" s="821">
        <v>0.18</v>
      </c>
      <c r="L81" s="822">
        <v>4</v>
      </c>
      <c r="M81" s="823">
        <f t="shared" si="19"/>
        <v>0.72</v>
      </c>
      <c r="N81" s="824" t="s">
        <v>107</v>
      </c>
      <c r="O81" s="825">
        <v>0.16</v>
      </c>
      <c r="P81" s="826">
        <v>43495</v>
      </c>
      <c r="Q81" s="826">
        <v>43510</v>
      </c>
      <c r="R81" s="823">
        <f t="shared" si="20"/>
        <v>12.499999999999993</v>
      </c>
      <c r="S81" s="759">
        <f>IF(INDEX(Historical!$D$7:$D$1437,MATCH(B81,Historical!$B$7:$B$1446,0))=0,"n/a",(INDEX(Historical!$C$7:$C$1437,MATCH(B81,Historical!$B$7:$B$1446,0))/INDEX(Historical!$D$7:$D$1437,MATCH(B81,Historical!$B$7:$B$1446,0))-1)*100)</f>
        <v>14.285714285714279</v>
      </c>
      <c r="T81" s="759">
        <f>IF(INDEX(Historical!$F$7:$F$1430,MATCH(B81,Historical!$B$7:$B$1446,0))=0,"n/a",((INDEX(Historical!$C$7:$C$1437,MATCH(B81,Historical!$B$7:$B$1446,0))/INDEX(Historical!$F$7:$F$1430,MATCH(B81,Historical!$B$7:$B$1446,0)))^(1/3)-1)*100)</f>
        <v>15.073916532957622</v>
      </c>
      <c r="U81" s="759">
        <f>IF(INDEX(Historical!$H$7:$H$1430,MATCH(B81,Historical!$B$7:$B$1446,0))=0,"n/a",((INDEX(Historical!$C$7:$C$1437,MATCH(B81,Historical!$B$7:$B$1446,0))/INDEX(Historical!$H$7:$H$1430,MATCH(B81,Historical!$B$7:$B$1446,0)))^(1/5)-1)*100)</f>
        <v>19.740571108299566</v>
      </c>
      <c r="V81" s="759">
        <f>IF(INDEX(Historical!$O$7:$O$1430,MATCH(B81,Historical!$B$7:$B$1446,0))=0,"n/a",((INDEX(Historical!$C$7:$C$1437,MATCH(B81,Historical!$B$7:$B$1446,0))/INDEX(Historical!$O$7:$O$1430,MATCH(B81,Historical!$B$7:$B$1446,0)))^(1/10)-1)*100)</f>
        <v>-0.60441225376401952</v>
      </c>
      <c r="W81" s="827" t="str">
        <f t="shared" si="21"/>
        <v>n/a</v>
      </c>
      <c r="X81" s="828">
        <f t="shared" si="22"/>
        <v>1.2735852327935204</v>
      </c>
      <c r="Y81" s="843"/>
      <c r="Z81" s="820">
        <f t="shared" si="23"/>
        <v>34.95145631067961</v>
      </c>
      <c r="AA81" s="830">
        <f t="shared" si="24"/>
        <v>12.844660194174757</v>
      </c>
      <c r="AB81" s="822">
        <v>12</v>
      </c>
      <c r="AC81" s="831">
        <v>2.06</v>
      </c>
      <c r="AD81" s="831">
        <v>1.6</v>
      </c>
      <c r="AE81" s="831">
        <v>3.8</v>
      </c>
      <c r="AF81" s="831">
        <v>1.48</v>
      </c>
      <c r="AG81" s="831">
        <v>9.8000000000000007</v>
      </c>
      <c r="AH81" s="831">
        <v>24.099999999999998</v>
      </c>
      <c r="AI81" s="831">
        <v>3.05</v>
      </c>
      <c r="AJ81" s="831">
        <v>15.5</v>
      </c>
      <c r="AK81" s="831">
        <v>8</v>
      </c>
      <c r="AL81" s="832">
        <v>401.4</v>
      </c>
      <c r="AM81" s="833">
        <v>7.3999999999999995</v>
      </c>
      <c r="AN81" s="831">
        <v>0.13</v>
      </c>
      <c r="AO81" s="834">
        <f t="shared" si="25"/>
        <v>9.6169993494989576</v>
      </c>
      <c r="AP81" s="835">
        <f t="shared" si="26"/>
        <v>22.461659543673715</v>
      </c>
      <c r="AQ81" s="836">
        <f t="shared" si="27"/>
        <v>-8.0819275722398878</v>
      </c>
      <c r="AR81" s="702">
        <f>INDEX(Historical!$C$7:$C$1437,MATCH(B81,Historical!$B$7:$B$1446,0))*IF(AH81="n/a",1.03,IF(AH81&lt;0,1.01,IF(AH81&gt;10,1.1,(1+AH81/100))))</f>
        <v>0.70400000000000007</v>
      </c>
      <c r="AS81" s="830">
        <f t="shared" si="28"/>
        <v>0.72547200000000001</v>
      </c>
      <c r="AT81" s="830">
        <f t="shared" si="17"/>
        <v>0.78350976000000006</v>
      </c>
      <c r="AU81" s="830">
        <f t="shared" si="17"/>
        <v>0.84619054080000011</v>
      </c>
      <c r="AV81" s="830">
        <f t="shared" si="17"/>
        <v>0.91388578406400023</v>
      </c>
      <c r="AW81" s="820">
        <f t="shared" si="29"/>
        <v>3.9730580848640003</v>
      </c>
      <c r="AX81" s="837">
        <f t="shared" si="30"/>
        <v>15.01533667749055</v>
      </c>
      <c r="AY81" s="992">
        <v>0.85</v>
      </c>
      <c r="AZ81" s="833">
        <v>16.689999999999998</v>
      </c>
      <c r="BA81" s="833">
        <v>-15.15</v>
      </c>
      <c r="BB81" s="833">
        <v>3.6900000000000004</v>
      </c>
      <c r="BC81" s="833">
        <v>-2.5499999999999998</v>
      </c>
      <c r="BD81" s="961"/>
      <c r="BE81" s="664">
        <v>2013</v>
      </c>
      <c r="BF81" s="946" t="e">
        <f>#VALUE!</f>
        <v>#VALUE!</v>
      </c>
      <c r="BG81" s="893">
        <v>1.0999999999999999</v>
      </c>
    </row>
    <row r="82" spans="1:59" ht="11.25" customHeight="1" x14ac:dyDescent="0.2">
      <c r="A82" s="609" t="s">
        <v>3834</v>
      </c>
      <c r="B82" s="925" t="s">
        <v>3835</v>
      </c>
      <c r="C82" s="988" t="s">
        <v>108</v>
      </c>
      <c r="D82" s="988" t="s">
        <v>4373</v>
      </c>
      <c r="E82" s="792">
        <v>6</v>
      </c>
      <c r="F82" s="526">
        <v>759</v>
      </c>
      <c r="G82" s="526" t="s">
        <v>106</v>
      </c>
      <c r="H82" s="526" t="s">
        <v>106</v>
      </c>
      <c r="I82" s="924">
        <v>25.84</v>
      </c>
      <c r="J82" s="702">
        <f t="shared" si="18"/>
        <v>3.2507739938080498</v>
      </c>
      <c r="K82" s="927">
        <v>0.21</v>
      </c>
      <c r="L82" s="639">
        <v>4</v>
      </c>
      <c r="M82" s="693">
        <f t="shared" si="19"/>
        <v>0.84</v>
      </c>
      <c r="N82" s="921" t="s">
        <v>539</v>
      </c>
      <c r="O82" s="795">
        <v>0.2</v>
      </c>
      <c r="P82" s="915">
        <v>43489</v>
      </c>
      <c r="Q82" s="915">
        <v>43497</v>
      </c>
      <c r="R82" s="693">
        <f t="shared" si="20"/>
        <v>4.9999999999999902</v>
      </c>
      <c r="S82" s="759">
        <f>IF(INDEX(Historical!$D$7:$D$1437,MATCH(B82,Historical!$B$7:$B$1446,0))=0,"n/a",(INDEX(Historical!$C$7:$C$1437,MATCH(B82,Historical!$B$7:$B$1446,0))/INDEX(Historical!$D$7:$D$1437,MATCH(B82,Historical!$B$7:$B$1446,0))-1)*100)</f>
        <v>11.111111111111116</v>
      </c>
      <c r="T82" s="759">
        <f>IF(INDEX(Historical!$F$7:$F$1430,MATCH(B82,Historical!$B$7:$B$1446,0))=0,"n/a",((INDEX(Historical!$C$7:$C$1437,MATCH(B82,Historical!$B$7:$B$1446,0))/INDEX(Historical!$F$7:$F$1430,MATCH(B82,Historical!$B$7:$B$1446,0)))^(1/3)-1)*100)</f>
        <v>8.8677964177928281</v>
      </c>
      <c r="U82" s="759">
        <f>IF(INDEX(Historical!$H$7:$H$1430,MATCH(B82,Historical!$B$7:$B$1446,0))=0,"n/a",((INDEX(Historical!$C$7:$C$1437,MATCH(B82,Historical!$B$7:$B$1446,0))/INDEX(Historical!$H$7:$H$1430,MATCH(B82,Historical!$B$7:$B$1446,0)))^(1/5)-1)*100)</f>
        <v>10.756634324829006</v>
      </c>
      <c r="V82" s="759">
        <f>IF(INDEX(Historical!$O$7:$O$1430,MATCH(B82,Historical!$B$7:$B$1446,0))=0,"n/a",((INDEX(Historical!$C$7:$C$1437,MATCH(B82,Historical!$B$7:$B$1446,0))/INDEX(Historical!$O$7:$O$1430,MATCH(B82,Historical!$B$7:$B$1446,0)))^(1/10)-1)*100)</f>
        <v>-10.404154015923783</v>
      </c>
      <c r="W82" s="760" t="str">
        <f t="shared" si="21"/>
        <v>n/a</v>
      </c>
      <c r="X82" s="761">
        <f t="shared" si="22"/>
        <v>0.58459969156679392</v>
      </c>
      <c r="Y82" s="716"/>
      <c r="Z82" s="702">
        <f t="shared" si="23"/>
        <v>41.17647058823529</v>
      </c>
      <c r="AA82" s="935">
        <f t="shared" si="24"/>
        <v>12.666666666666666</v>
      </c>
      <c r="AB82" s="639">
        <v>12</v>
      </c>
      <c r="AC82" s="916">
        <v>2.04</v>
      </c>
      <c r="AD82" s="916">
        <v>2.11</v>
      </c>
      <c r="AE82" s="916">
        <v>4.68</v>
      </c>
      <c r="AF82" s="916">
        <v>1.27</v>
      </c>
      <c r="AG82" s="916">
        <v>8.9</v>
      </c>
      <c r="AH82" s="916">
        <v>22.400000000000002</v>
      </c>
      <c r="AI82" s="916">
        <v>7.93</v>
      </c>
      <c r="AJ82" s="916">
        <v>18.399999999999999</v>
      </c>
      <c r="AK82" s="916">
        <v>6</v>
      </c>
      <c r="AL82" s="928">
        <v>1410</v>
      </c>
      <c r="AM82" s="922">
        <v>6</v>
      </c>
      <c r="AN82" s="916">
        <v>0.22</v>
      </c>
      <c r="AO82" s="802">
        <f t="shared" si="25"/>
        <v>1.3407416519703901</v>
      </c>
      <c r="AP82" s="803">
        <f t="shared" si="26"/>
        <v>14.007408318637056</v>
      </c>
      <c r="AQ82" s="936">
        <f t="shared" si="27"/>
        <v>-15.444517447834116</v>
      </c>
      <c r="AR82" s="702">
        <f>INDEX(Historical!$C$7:$C$1437,MATCH(B82,Historical!$B$7:$B$1446,0))*IF(AH82="n/a",1.03,IF(AH82&lt;0,1.01,IF(AH82&gt;10,1.1,(1+AH82/100))))</f>
        <v>0.88000000000000012</v>
      </c>
      <c r="AS82" s="935">
        <f t="shared" si="28"/>
        <v>0.94978400000000007</v>
      </c>
      <c r="AT82" s="935">
        <f t="shared" si="17"/>
        <v>1.0067710400000001</v>
      </c>
      <c r="AU82" s="935">
        <f t="shared" si="17"/>
        <v>1.0671773024000002</v>
      </c>
      <c r="AV82" s="935">
        <f t="shared" si="17"/>
        <v>1.1312079405440003</v>
      </c>
      <c r="AW82" s="702">
        <f t="shared" si="29"/>
        <v>5.0349402829440013</v>
      </c>
      <c r="AX82" s="810">
        <f t="shared" si="30"/>
        <v>19.485063014489167</v>
      </c>
      <c r="AY82" s="991">
        <v>0.99</v>
      </c>
      <c r="AZ82" s="922">
        <v>11.72</v>
      </c>
      <c r="BA82" s="922">
        <v>-22.29</v>
      </c>
      <c r="BB82" s="922">
        <v>0.02</v>
      </c>
      <c r="BC82" s="922">
        <v>-7.8100000000000005</v>
      </c>
      <c r="BE82" s="664">
        <v>2014</v>
      </c>
      <c r="BF82" s="946" t="e">
        <f>#VALUE!</f>
        <v>#VALUE!</v>
      </c>
      <c r="BG82" s="931">
        <v>1.0999999999999999</v>
      </c>
    </row>
    <row r="83" spans="1:59" ht="11.25" customHeight="1" x14ac:dyDescent="0.2">
      <c r="A83" s="628" t="s">
        <v>1007</v>
      </c>
      <c r="B83" s="925" t="s">
        <v>1008</v>
      </c>
      <c r="C83" s="988" t="s">
        <v>247</v>
      </c>
      <c r="D83" s="988" t="s">
        <v>4368</v>
      </c>
      <c r="E83" s="793">
        <v>6</v>
      </c>
      <c r="F83" s="526">
        <v>712</v>
      </c>
      <c r="G83" s="526" t="s">
        <v>115</v>
      </c>
      <c r="H83" s="526" t="s">
        <v>115</v>
      </c>
      <c r="I83" s="924">
        <v>41.77</v>
      </c>
      <c r="J83" s="702">
        <f t="shared" si="18"/>
        <v>1.6279626526214988</v>
      </c>
      <c r="K83" s="927">
        <v>0.17</v>
      </c>
      <c r="L83" s="639">
        <v>4</v>
      </c>
      <c r="M83" s="693">
        <f t="shared" si="19"/>
        <v>0.68</v>
      </c>
      <c r="N83" s="921" t="s">
        <v>149</v>
      </c>
      <c r="O83" s="795">
        <v>0.14000000000000001</v>
      </c>
      <c r="P83" s="917">
        <v>43069</v>
      </c>
      <c r="Q83" s="917">
        <v>43084</v>
      </c>
      <c r="R83" s="693">
        <f t="shared" si="20"/>
        <v>21.428571428571423</v>
      </c>
      <c r="S83" s="759">
        <f>IF(INDEX(Historical!$D$7:$D$1437,MATCH(B83,Historical!$B$7:$B$1446,0))=0,"n/a",(INDEX(Historical!$C$7:$C$1437,MATCH(B83,Historical!$B$7:$B$1446,0))/INDEX(Historical!$D$7:$D$1437,MATCH(B83,Historical!$B$7:$B$1446,0))-1)*100)</f>
        <v>15.254237288135597</v>
      </c>
      <c r="T83" s="759">
        <f>IF(INDEX(Historical!$F$7:$F$1430,MATCH(B83,Historical!$B$7:$B$1446,0))=0,"n/a",((INDEX(Historical!$C$7:$C$1437,MATCH(B83,Historical!$B$7:$B$1446,0))/INDEX(Historical!$F$7:$F$1430,MATCH(B83,Historical!$B$7:$B$1446,0)))^(1/3)-1)*100)</f>
        <v>9.3541299792876842</v>
      </c>
      <c r="U83" s="759">
        <f>IF(INDEX(Historical!$H$7:$H$1430,MATCH(B83,Historical!$B$7:$B$1446,0))=0,"n/a",((INDEX(Historical!$C$7:$C$1437,MATCH(B83,Historical!$B$7:$B$1446,0))/INDEX(Historical!$H$7:$H$1430,MATCH(B83,Historical!$B$7:$B$1446,0)))^(1/5)-1)*100)</f>
        <v>22.155712398421755</v>
      </c>
      <c r="V83" s="759">
        <f>IF(INDEX(Historical!$O$7:$O$1430,MATCH(B83,Historical!$B$7:$B$1446,0))=0,"n/a",((INDEX(Historical!$C$7:$C$1437,MATCH(B83,Historical!$B$7:$B$1446,0))/INDEX(Historical!$O$7:$O$1430,MATCH(B83,Historical!$B$7:$B$1446,0)))^(1/10)-1)*100)</f>
        <v>13.304570831141005</v>
      </c>
      <c r="W83" s="760">
        <f t="shared" si="21"/>
        <v>1.6652707313612516</v>
      </c>
      <c r="X83" s="761">
        <f t="shared" si="22"/>
        <v>2.172128666511937</v>
      </c>
      <c r="Y83" s="727" t="s">
        <v>4429</v>
      </c>
      <c r="Z83" s="702">
        <f t="shared" si="23"/>
        <v>15.525114155251144</v>
      </c>
      <c r="AA83" s="935">
        <f t="shared" si="24"/>
        <v>9.5365296803652981</v>
      </c>
      <c r="AB83" s="639">
        <v>12</v>
      </c>
      <c r="AC83" s="916">
        <v>4.38</v>
      </c>
      <c r="AD83" s="916">
        <v>2.13</v>
      </c>
      <c r="AE83" s="916">
        <v>0.82</v>
      </c>
      <c r="AF83" s="916">
        <v>2.02</v>
      </c>
      <c r="AG83" s="916">
        <v>21</v>
      </c>
      <c r="AH83" s="916">
        <v>30</v>
      </c>
      <c r="AI83" s="916">
        <v>9.7000000000000011</v>
      </c>
      <c r="AJ83" s="916">
        <v>10.199999999999999</v>
      </c>
      <c r="AK83" s="916">
        <v>4.47</v>
      </c>
      <c r="AL83" s="928">
        <v>8630</v>
      </c>
      <c r="AM83" s="922">
        <v>0.4</v>
      </c>
      <c r="AN83" s="916">
        <v>0.49</v>
      </c>
      <c r="AO83" s="802">
        <f t="shared" si="25"/>
        <v>14.247145370677956</v>
      </c>
      <c r="AP83" s="803">
        <f t="shared" si="26"/>
        <v>23.783675051043254</v>
      </c>
      <c r="AQ83" s="936">
        <f t="shared" si="27"/>
        <v>-7.4706293972007014</v>
      </c>
      <c r="AR83" s="702">
        <f>INDEX(Historical!$C$7:$C$1437,MATCH(B83,Historical!$B$7:$B$1446,0))*IF(AH83="n/a",1.03,IF(AH83&lt;0,1.01,IF(AH83&gt;10,1.1,(1+AH83/100))))</f>
        <v>0.74800000000000011</v>
      </c>
      <c r="AS83" s="935">
        <f t="shared" si="28"/>
        <v>0.82055600000000006</v>
      </c>
      <c r="AT83" s="935">
        <f t="shared" si="17"/>
        <v>0.85723485320000004</v>
      </c>
      <c r="AU83" s="935">
        <f t="shared" si="17"/>
        <v>0.89555325113803996</v>
      </c>
      <c r="AV83" s="935">
        <f t="shared" si="17"/>
        <v>0.93558448146391027</v>
      </c>
      <c r="AW83" s="702">
        <f t="shared" si="29"/>
        <v>4.2569285858019503</v>
      </c>
      <c r="AX83" s="810">
        <f t="shared" si="30"/>
        <v>10.191354047885923</v>
      </c>
      <c r="AY83" s="991">
        <v>1.73</v>
      </c>
      <c r="AZ83" s="922">
        <v>28.68</v>
      </c>
      <c r="BA83" s="922">
        <v>-21.6</v>
      </c>
      <c r="BB83" s="922">
        <v>2.78</v>
      </c>
      <c r="BC83" s="922">
        <v>2.5100000000000002</v>
      </c>
      <c r="BE83" s="664">
        <v>2014</v>
      </c>
      <c r="BF83" s="946" t="e">
        <f>#VALUE!</f>
        <v>#VALUE!</v>
      </c>
      <c r="BG83" s="931">
        <v>8.6999999999999993</v>
      </c>
    </row>
    <row r="84" spans="1:59" ht="11.25" customHeight="1" x14ac:dyDescent="0.2">
      <c r="A84" s="13" t="s">
        <v>4064</v>
      </c>
      <c r="B84" s="1094" t="s">
        <v>4065</v>
      </c>
      <c r="C84" s="988" t="s">
        <v>108</v>
      </c>
      <c r="D84" s="988" t="s">
        <v>4373</v>
      </c>
      <c r="E84" s="792">
        <v>5</v>
      </c>
      <c r="F84" s="526">
        <v>856</v>
      </c>
      <c r="G84" s="526" t="s">
        <v>106</v>
      </c>
      <c r="H84" s="526" t="s">
        <v>106</v>
      </c>
      <c r="I84" s="924">
        <v>30.49</v>
      </c>
      <c r="J84" s="702">
        <f t="shared" si="18"/>
        <v>1.705477205641194</v>
      </c>
      <c r="K84" s="927">
        <v>0.13</v>
      </c>
      <c r="L84" s="639">
        <v>4</v>
      </c>
      <c r="M84" s="693">
        <f t="shared" si="19"/>
        <v>0.52</v>
      </c>
      <c r="N84" s="921" t="s">
        <v>997</v>
      </c>
      <c r="O84" s="795">
        <v>0.12</v>
      </c>
      <c r="P84" s="915">
        <v>43510</v>
      </c>
      <c r="Q84" s="915">
        <v>43521</v>
      </c>
      <c r="R84" s="693">
        <f t="shared" si="20"/>
        <v>8.333333333333341</v>
      </c>
      <c r="S84" s="759">
        <f>IF(INDEX(Historical!$D$7:$D$1437,MATCH(B84,Historical!$B$7:$B$1446,0))=0,"n/a",(INDEX(Historical!$C$7:$C$1437,MATCH(B84,Historical!$B$7:$B$1446,0))/INDEX(Historical!$D$7:$D$1437,MATCH(B84,Historical!$B$7:$B$1446,0))-1)*100)</f>
        <v>71.428571428571402</v>
      </c>
      <c r="T84" s="759">
        <f>IF(INDEX(Historical!$F$7:$F$1430,MATCH(B84,Historical!$B$7:$B$1446,0))=0,"n/a",((INDEX(Historical!$C$7:$C$1437,MATCH(B84,Historical!$B$7:$B$1446,0))/INDEX(Historical!$F$7:$F$1430,MATCH(B84,Historical!$B$7:$B$1446,0)))^(1/3)-1)*100)</f>
        <v>112.53171383652223</v>
      </c>
      <c r="U84" s="759" t="str">
        <f>IF(INDEX(Historical!$H$7:$H$1430,MATCH(B84,Historical!$B$7:$B$1446,0))=0,"n/a",((INDEX(Historical!$C$7:$C$1437,MATCH(B84,Historical!$B$7:$B$1446,0))/INDEX(Historical!$H$7:$H$1430,MATCH(B84,Historical!$B$7:$B$1446,0)))^(1/5)-1)*100)</f>
        <v>n/a</v>
      </c>
      <c r="V84" s="759" t="str">
        <f>IF(INDEX(Historical!$O$7:$O$1430,MATCH(B84,Historical!$B$7:$B$1446,0))=0,"n/a",((INDEX(Historical!$C$7:$C$1437,MATCH(B84,Historical!$B$7:$B$1446,0))/INDEX(Historical!$O$7:$O$1430,MATCH(B84,Historical!$B$7:$B$1446,0)))^(1/10)-1)*100)</f>
        <v>n/a</v>
      </c>
      <c r="W84" s="760" t="str">
        <f t="shared" si="21"/>
        <v>n/a</v>
      </c>
      <c r="X84" s="761" t="str">
        <f t="shared" si="22"/>
        <v>n/a</v>
      </c>
      <c r="Y84" s="926"/>
      <c r="Z84" s="702">
        <f t="shared" si="23"/>
        <v>31.515151515151519</v>
      </c>
      <c r="AA84" s="935">
        <f t="shared" si="24"/>
        <v>18.47878787878788</v>
      </c>
      <c r="AB84" s="639">
        <v>12</v>
      </c>
      <c r="AC84" s="916">
        <v>1.65</v>
      </c>
      <c r="AD84" s="916" t="s">
        <v>137</v>
      </c>
      <c r="AE84" s="916">
        <v>3.1</v>
      </c>
      <c r="AF84" s="916">
        <v>1.36</v>
      </c>
      <c r="AG84" s="916">
        <v>9.4</v>
      </c>
      <c r="AH84" s="916">
        <v>63.5</v>
      </c>
      <c r="AI84" s="916">
        <v>2.64</v>
      </c>
      <c r="AJ84" s="916">
        <v>9</v>
      </c>
      <c r="AK84" s="916" t="s">
        <v>137</v>
      </c>
      <c r="AL84" s="928">
        <v>239.35</v>
      </c>
      <c r="AM84" s="922">
        <v>13.100000000000001</v>
      </c>
      <c r="AN84" s="916">
        <v>0.14000000000000001</v>
      </c>
      <c r="AO84" s="802" t="str">
        <f t="shared" si="25"/>
        <v>n/a</v>
      </c>
      <c r="AP84" s="803" t="str">
        <f t="shared" si="26"/>
        <v>n/a</v>
      </c>
      <c r="AQ84" s="936">
        <f t="shared" si="27"/>
        <v>5.6853853349680072</v>
      </c>
      <c r="AR84" s="702">
        <f>INDEX(Historical!$C$7:$C$1437,MATCH(B84,Historical!$B$7:$B$1446,0))*IF(AH84="n/a",1.03,IF(AH84&lt;0,1.01,IF(AH84&gt;10,1.1,(1+AH84/100))))</f>
        <v>0.52800000000000002</v>
      </c>
      <c r="AS84" s="935">
        <f t="shared" si="28"/>
        <v>0.54193920000000007</v>
      </c>
      <c r="AT84" s="935">
        <f t="shared" si="17"/>
        <v>0.55819737600000008</v>
      </c>
      <c r="AU84" s="935">
        <f t="shared" si="17"/>
        <v>0.57494329728000004</v>
      </c>
      <c r="AV84" s="935">
        <f t="shared" si="17"/>
        <v>0.59219159619840001</v>
      </c>
      <c r="AW84" s="702">
        <f t="shared" si="29"/>
        <v>2.7952714694784002</v>
      </c>
      <c r="AX84" s="810">
        <f t="shared" si="30"/>
        <v>9.167830336104954</v>
      </c>
      <c r="AY84" s="991">
        <v>0.33</v>
      </c>
      <c r="AZ84" s="922">
        <v>15.540000000000001</v>
      </c>
      <c r="BA84" s="922">
        <v>-8.02</v>
      </c>
      <c r="BB84" s="922">
        <v>2.75</v>
      </c>
      <c r="BC84" s="922">
        <v>1.4500000000000002</v>
      </c>
      <c r="BE84" s="664">
        <v>2015</v>
      </c>
      <c r="BF84" s="946" t="e">
        <f>#VALUE!</f>
        <v>#VALUE!</v>
      </c>
      <c r="BG84" s="931">
        <v>0.89999999999999991</v>
      </c>
    </row>
    <row r="85" spans="1:59" ht="11.25" customHeight="1" x14ac:dyDescent="0.2">
      <c r="A85" s="537" t="s">
        <v>983</v>
      </c>
      <c r="B85" s="925" t="s">
        <v>984</v>
      </c>
      <c r="C85" s="988" t="s">
        <v>108</v>
      </c>
      <c r="D85" s="988" t="s">
        <v>4373</v>
      </c>
      <c r="E85" s="792">
        <v>6</v>
      </c>
      <c r="F85" s="526">
        <v>734</v>
      </c>
      <c r="G85" s="526" t="s">
        <v>115</v>
      </c>
      <c r="H85" s="526" t="s">
        <v>115</v>
      </c>
      <c r="I85" s="924">
        <v>30.48</v>
      </c>
      <c r="J85" s="702">
        <f t="shared" si="18"/>
        <v>2.2309711286089238</v>
      </c>
      <c r="K85" s="927">
        <v>0.17</v>
      </c>
      <c r="L85" s="639">
        <v>4</v>
      </c>
      <c r="M85" s="693">
        <f t="shared" si="19"/>
        <v>0.68</v>
      </c>
      <c r="N85" s="921" t="s">
        <v>164</v>
      </c>
      <c r="O85" s="795">
        <v>0.14000000000000001</v>
      </c>
      <c r="P85" s="915">
        <v>43356</v>
      </c>
      <c r="Q85" s="915">
        <v>43374</v>
      </c>
      <c r="R85" s="693">
        <f t="shared" si="20"/>
        <v>21.428571428571423</v>
      </c>
      <c r="S85" s="759">
        <f>IF(INDEX(Historical!$D$7:$D$1437,MATCH(B85,Historical!$B$7:$B$1446,0))=0,"n/a",(INDEX(Historical!$C$7:$C$1437,MATCH(B85,Historical!$B$7:$B$1446,0))/INDEX(Historical!$D$7:$D$1437,MATCH(B85,Historical!$B$7:$B$1446,0))-1)*100)</f>
        <v>14.563106796116498</v>
      </c>
      <c r="T85" s="759">
        <f>IF(INDEX(Historical!$F$7:$F$1430,MATCH(B85,Historical!$B$7:$B$1446,0))=0,"n/a",((INDEX(Historical!$C$7:$C$1437,MATCH(B85,Historical!$B$7:$B$1446,0))/INDEX(Historical!$F$7:$F$1430,MATCH(B85,Historical!$B$7:$B$1446,0)))^(1/3)-1)*100)</f>
        <v>21.989621427083339</v>
      </c>
      <c r="U85" s="759">
        <f>IF(INDEX(Historical!$H$7:$H$1430,MATCH(B85,Historical!$B$7:$B$1446,0))=0,"n/a",((INDEX(Historical!$C$7:$C$1437,MATCH(B85,Historical!$B$7:$B$1446,0))/INDEX(Historical!$H$7:$H$1430,MATCH(B85,Historical!$B$7:$B$1446,0)))^(1/5)-1)*100)</f>
        <v>49.125668978515421</v>
      </c>
      <c r="V85" s="759">
        <f>IF(INDEX(Historical!$O$7:$O$1430,MATCH(B85,Historical!$B$7:$B$1446,0))=0,"n/a",((INDEX(Historical!$C$7:$C$1437,MATCH(B85,Historical!$B$7:$B$1446,0))/INDEX(Historical!$O$7:$O$1430,MATCH(B85,Historical!$B$7:$B$1446,0)))^(1/10)-1)*100)</f>
        <v>-3.6979890472926602</v>
      </c>
      <c r="W85" s="760" t="str">
        <f t="shared" si="21"/>
        <v>n/a</v>
      </c>
      <c r="X85" s="761">
        <f t="shared" si="22"/>
        <v>2.9954676206411839</v>
      </c>
      <c r="Y85" s="716"/>
      <c r="Z85" s="702">
        <f t="shared" si="23"/>
        <v>32.535885167464116</v>
      </c>
      <c r="AA85" s="935">
        <f t="shared" si="24"/>
        <v>14.583732057416269</v>
      </c>
      <c r="AB85" s="639">
        <v>12</v>
      </c>
      <c r="AC85" s="916">
        <v>2.09</v>
      </c>
      <c r="AD85" s="916">
        <v>2.92</v>
      </c>
      <c r="AE85" s="916">
        <v>4.4400000000000004</v>
      </c>
      <c r="AF85" s="916">
        <v>1.38</v>
      </c>
      <c r="AG85" s="916">
        <v>10</v>
      </c>
      <c r="AH85" s="916">
        <v>26.3</v>
      </c>
      <c r="AI85" s="916">
        <v>7.7299999999999995</v>
      </c>
      <c r="AJ85" s="916">
        <v>16.400000000000002</v>
      </c>
      <c r="AK85" s="916">
        <v>5</v>
      </c>
      <c r="AL85" s="928">
        <v>3030</v>
      </c>
      <c r="AM85" s="922">
        <v>2.4</v>
      </c>
      <c r="AN85" s="916">
        <v>0</v>
      </c>
      <c r="AO85" s="802">
        <f t="shared" si="25"/>
        <v>36.772908049708072</v>
      </c>
      <c r="AP85" s="803">
        <f t="shared" si="26"/>
        <v>51.356640107124342</v>
      </c>
      <c r="AQ85" s="936">
        <f t="shared" si="27"/>
        <v>-5.4236340557784484</v>
      </c>
      <c r="AR85" s="702">
        <f>INDEX(Historical!$C$7:$C$1437,MATCH(B85,Historical!$B$7:$B$1446,0))*IF(AH85="n/a",1.03,IF(AH85&lt;0,1.01,IF(AH85&gt;10,1.1,(1+AH85/100))))</f>
        <v>0.64900000000000002</v>
      </c>
      <c r="AS85" s="935">
        <f t="shared" si="28"/>
        <v>0.69916769999999995</v>
      </c>
      <c r="AT85" s="935">
        <f t="shared" si="17"/>
        <v>0.73412608499999998</v>
      </c>
      <c r="AU85" s="935">
        <f t="shared" si="17"/>
        <v>0.77083238924999997</v>
      </c>
      <c r="AV85" s="935">
        <f t="shared" si="17"/>
        <v>0.80937400871249998</v>
      </c>
      <c r="AW85" s="702">
        <f t="shared" si="29"/>
        <v>3.6625001829624999</v>
      </c>
      <c r="AX85" s="810">
        <f t="shared" si="30"/>
        <v>12.016076715756233</v>
      </c>
      <c r="AY85" s="991">
        <v>1.46</v>
      </c>
      <c r="AZ85" s="922">
        <v>25.41</v>
      </c>
      <c r="BA85" s="922">
        <v>-14.02</v>
      </c>
      <c r="BB85" s="922">
        <v>0.88</v>
      </c>
      <c r="BC85" s="922">
        <v>-0.74</v>
      </c>
      <c r="BE85" s="664">
        <v>2013</v>
      </c>
      <c r="BF85" s="946" t="e">
        <f>#VALUE!</f>
        <v>#VALUE!</v>
      </c>
      <c r="BG85" s="931">
        <v>1.2</v>
      </c>
    </row>
    <row r="86" spans="1:59" ht="11.25" customHeight="1" x14ac:dyDescent="0.2">
      <c r="A86" s="609" t="s">
        <v>1061</v>
      </c>
      <c r="B86" s="925" t="s">
        <v>1062</v>
      </c>
      <c r="C86" s="988" t="s">
        <v>247</v>
      </c>
      <c r="D86" s="988" t="s">
        <v>4387</v>
      </c>
      <c r="E86" s="792">
        <v>7</v>
      </c>
      <c r="F86" s="526">
        <v>617</v>
      </c>
      <c r="G86" s="526" t="s">
        <v>106</v>
      </c>
      <c r="H86" s="526" t="s">
        <v>106</v>
      </c>
      <c r="I86" s="924">
        <v>49.62</v>
      </c>
      <c r="J86" s="702">
        <f t="shared" si="18"/>
        <v>2.6602176541717051</v>
      </c>
      <c r="K86" s="927">
        <v>0.33</v>
      </c>
      <c r="L86" s="639">
        <v>4</v>
      </c>
      <c r="M86" s="693">
        <f t="shared" si="19"/>
        <v>1.32</v>
      </c>
      <c r="N86" s="921" t="s">
        <v>805</v>
      </c>
      <c r="O86" s="795">
        <v>0.28999999999999998</v>
      </c>
      <c r="P86" s="915">
        <v>43326</v>
      </c>
      <c r="Q86" s="915">
        <v>43340</v>
      </c>
      <c r="R86" s="693">
        <f t="shared" si="20"/>
        <v>13.793103448275875</v>
      </c>
      <c r="S86" s="759">
        <f>IF(INDEX(Historical!$D$7:$D$1437,MATCH(B86,Historical!$B$7:$B$1446,0))=0,"n/a",(INDEX(Historical!$C$7:$C$1437,MATCH(B86,Historical!$B$7:$B$1446,0))/INDEX(Historical!$D$7:$D$1437,MATCH(B86,Historical!$B$7:$B$1446,0))-1)*100)</f>
        <v>16.981132075471695</v>
      </c>
      <c r="T86" s="759">
        <f>IF(INDEX(Historical!$F$7:$F$1430,MATCH(B86,Historical!$B$7:$B$1446,0))=0,"n/a",((INDEX(Historical!$C$7:$C$1437,MATCH(B86,Historical!$B$7:$B$1446,0))/INDEX(Historical!$F$7:$F$1430,MATCH(B86,Historical!$B$7:$B$1446,0)))^(1/3)-1)*100)</f>
        <v>19.316253549279395</v>
      </c>
      <c r="U86" s="759">
        <f>IF(INDEX(Historical!$H$7:$H$1430,MATCH(B86,Historical!$B$7:$B$1446,0))=0,"n/a",((INDEX(Historical!$C$7:$C$1437,MATCH(B86,Historical!$B$7:$B$1446,0))/INDEX(Historical!$H$7:$H$1430,MATCH(B86,Historical!$B$7:$B$1446,0)))^(1/5)-1)*100)</f>
        <v>18.982658475160608</v>
      </c>
      <c r="V86" s="759" t="str">
        <f>IF(INDEX(Historical!$O$7:$O$1430,MATCH(B86,Historical!$B$7:$B$1446,0))=0,"n/a",((INDEX(Historical!$C$7:$C$1437,MATCH(B86,Historical!$B$7:$B$1446,0))/INDEX(Historical!$O$7:$O$1430,MATCH(B86,Historical!$B$7:$B$1446,0)))^(1/10)-1)*100)</f>
        <v>n/a</v>
      </c>
      <c r="W86" s="760" t="str">
        <f t="shared" si="21"/>
        <v>n/a</v>
      </c>
      <c r="X86" s="761">
        <f t="shared" si="22"/>
        <v>47.456646187901519</v>
      </c>
      <c r="Y86" s="716"/>
      <c r="Z86" s="702">
        <f t="shared" si="23"/>
        <v>61.682242990654203</v>
      </c>
      <c r="AA86" s="935">
        <f t="shared" si="24"/>
        <v>23.186915887850464</v>
      </c>
      <c r="AB86" s="639">
        <v>12</v>
      </c>
      <c r="AC86" s="916">
        <v>2.14</v>
      </c>
      <c r="AD86" s="916">
        <v>2.7</v>
      </c>
      <c r="AE86" s="916">
        <v>0.95</v>
      </c>
      <c r="AF86" s="916">
        <v>3.89</v>
      </c>
      <c r="AG86" s="916">
        <v>16.600000000000001</v>
      </c>
      <c r="AH86" s="916">
        <v>-13.200000000000001</v>
      </c>
      <c r="AI86" s="916">
        <v>8.2799999999999994</v>
      </c>
      <c r="AJ86" s="916">
        <v>0.4</v>
      </c>
      <c r="AK86" s="916">
        <v>8.6</v>
      </c>
      <c r="AL86" s="928">
        <v>2210</v>
      </c>
      <c r="AM86" s="922">
        <v>0.2</v>
      </c>
      <c r="AN86" s="916">
        <v>0.02</v>
      </c>
      <c r="AO86" s="802">
        <f t="shared" si="25"/>
        <v>-1.5440397585181493</v>
      </c>
      <c r="AP86" s="803">
        <f t="shared" si="26"/>
        <v>21.642876129332315</v>
      </c>
      <c r="AQ86" s="936">
        <f t="shared" si="27"/>
        <v>100.21888334047296</v>
      </c>
      <c r="AR86" s="702">
        <f>INDEX(Historical!$C$7:$C$1437,MATCH(B86,Historical!$B$7:$B$1446,0))*IF(AH86="n/a",1.03,IF(AH86&lt;0,1.01,IF(AH86&gt;10,1.1,(1+AH86/100))))</f>
        <v>1.2524</v>
      </c>
      <c r="AS86" s="935">
        <f t="shared" si="28"/>
        <v>1.3560987199999999</v>
      </c>
      <c r="AT86" s="935">
        <f t="shared" si="17"/>
        <v>1.4727232099200001</v>
      </c>
      <c r="AU86" s="935">
        <f t="shared" si="17"/>
        <v>1.5993774059731203</v>
      </c>
      <c r="AV86" s="935">
        <f t="shared" si="17"/>
        <v>1.7369238628868087</v>
      </c>
      <c r="AW86" s="702">
        <f t="shared" si="29"/>
        <v>7.4175231987799286</v>
      </c>
      <c r="AX86" s="810">
        <f t="shared" si="30"/>
        <v>14.948656184562534</v>
      </c>
      <c r="AY86" s="991">
        <v>0.34</v>
      </c>
      <c r="AZ86" s="922">
        <v>19.189999999999998</v>
      </c>
      <c r="BA86" s="922">
        <v>-17.560000000000002</v>
      </c>
      <c r="BB86" s="922">
        <v>5</v>
      </c>
      <c r="BC86" s="922">
        <v>0.96</v>
      </c>
      <c r="BE86" s="664">
        <v>2012</v>
      </c>
      <c r="BF86" s="946" t="e">
        <f>#VALUE!</f>
        <v>#VALUE!</v>
      </c>
      <c r="BG86" s="931">
        <v>7.6</v>
      </c>
    </row>
    <row r="87" spans="1:59" ht="11.25" customHeight="1" x14ac:dyDescent="0.2">
      <c r="A87" s="628" t="s">
        <v>4245</v>
      </c>
      <c r="B87" s="925" t="s">
        <v>3966</v>
      </c>
      <c r="C87" s="988" t="s">
        <v>108</v>
      </c>
      <c r="D87" s="988" t="s">
        <v>4373</v>
      </c>
      <c r="E87" s="792">
        <v>7</v>
      </c>
      <c r="F87" s="526">
        <v>701</v>
      </c>
      <c r="G87" s="526" t="s">
        <v>106</v>
      </c>
      <c r="H87" s="526" t="s">
        <v>106</v>
      </c>
      <c r="I87" s="924">
        <v>36.090000000000003</v>
      </c>
      <c r="J87" s="702">
        <f t="shared" si="18"/>
        <v>0.99750623441396491</v>
      </c>
      <c r="K87" s="927">
        <v>0.09</v>
      </c>
      <c r="L87" s="639">
        <v>4</v>
      </c>
      <c r="M87" s="693">
        <f t="shared" si="19"/>
        <v>0.36</v>
      </c>
      <c r="N87" s="921" t="s">
        <v>4242</v>
      </c>
      <c r="O87" s="795">
        <v>0.08</v>
      </c>
      <c r="P87" s="915">
        <v>43629</v>
      </c>
      <c r="Q87" s="915">
        <v>43651</v>
      </c>
      <c r="R87" s="693">
        <f t="shared" si="20"/>
        <v>12.499999999999993</v>
      </c>
      <c r="S87" s="759">
        <f>IF(INDEX(Historical!$D$7:$D$1437,MATCH(B87,Historical!$B$7:$B$1446,0))=0,"n/a",(INDEX(Historical!$C$7:$C$1437,MATCH(B87,Historical!$B$7:$B$1446,0))/INDEX(Historical!$D$7:$D$1437,MATCH(B87,Historical!$B$7:$B$1446,0))-1)*100)</f>
        <v>35.294117647058812</v>
      </c>
      <c r="T87" s="759">
        <f>IF(INDEX(Historical!$F$7:$F$1430,MATCH(B87,Historical!$B$7:$B$1446,0))=0,"n/a",((INDEX(Historical!$C$7:$C$1437,MATCH(B87,Historical!$B$7:$B$1446,0))/INDEX(Historical!$F$7:$F$1430,MATCH(B87,Historical!$B$7:$B$1446,0)))^(1/3)-1)*100)</f>
        <v>24.217331895347272</v>
      </c>
      <c r="U87" s="759">
        <f>IF(INDEX(Historical!$H$7:$H$1430,MATCH(B87,Historical!$B$7:$B$1446,0))=0,"n/a",((INDEX(Historical!$C$7:$C$1437,MATCH(B87,Historical!$B$7:$B$1446,0))/INDEX(Historical!$H$7:$H$1430,MATCH(B87,Historical!$B$7:$B$1446,0)))^(1/5)-1)*100)</f>
        <v>55.868216280395821</v>
      </c>
      <c r="V87" s="759" t="str">
        <f>IF(INDEX(Historical!$O$7:$O$1430,MATCH(B87,Historical!$B$7:$B$1446,0))=0,"n/a",((INDEX(Historical!$C$7:$C$1437,MATCH(B87,Historical!$B$7:$B$1446,0))/INDEX(Historical!$O$7:$O$1430,MATCH(B87,Historical!$B$7:$B$1446,0)))^(1/10)-1)*100)</f>
        <v>n/a</v>
      </c>
      <c r="W87" s="760" t="str">
        <f t="shared" si="21"/>
        <v>n/a</v>
      </c>
      <c r="X87" s="761">
        <f t="shared" si="22"/>
        <v>11.173643256079163</v>
      </c>
      <c r="Y87" s="713"/>
      <c r="Z87" s="702">
        <f t="shared" si="23"/>
        <v>13.333333333333334</v>
      </c>
      <c r="AA87" s="935">
        <f t="shared" si="24"/>
        <v>13.366666666666667</v>
      </c>
      <c r="AB87" s="639">
        <v>12</v>
      </c>
      <c r="AC87" s="916">
        <v>2.7</v>
      </c>
      <c r="AD87" s="916" t="s">
        <v>137</v>
      </c>
      <c r="AE87" s="916">
        <v>4.8600000000000003</v>
      </c>
      <c r="AF87" s="916">
        <v>1.39</v>
      </c>
      <c r="AG87" s="916">
        <v>7.5</v>
      </c>
      <c r="AH87" s="916">
        <v>29.9</v>
      </c>
      <c r="AI87" s="916">
        <v>4</v>
      </c>
      <c r="AJ87" s="916">
        <v>5</v>
      </c>
      <c r="AK87" s="916" t="s">
        <v>137</v>
      </c>
      <c r="AL87" s="928">
        <v>808.06</v>
      </c>
      <c r="AM87" s="922">
        <v>3</v>
      </c>
      <c r="AN87" s="916">
        <v>0.1</v>
      </c>
      <c r="AO87" s="802">
        <f t="shared" si="25"/>
        <v>43.499055848143115</v>
      </c>
      <c r="AP87" s="803">
        <f t="shared" si="26"/>
        <v>56.865722514809782</v>
      </c>
      <c r="AQ87" s="936">
        <f t="shared" si="27"/>
        <v>-9.1284993541449708</v>
      </c>
      <c r="AR87" s="702">
        <f>INDEX(Historical!$C$7:$C$1437,MATCH(B87,Historical!$B$7:$B$1446,0))*IF(AH87="n/a",1.03,IF(AH87&lt;0,1.01,IF(AH87&gt;10,1.1,(1+AH87/100))))</f>
        <v>0.25300000000000006</v>
      </c>
      <c r="AS87" s="935">
        <f t="shared" si="28"/>
        <v>0.26312000000000008</v>
      </c>
      <c r="AT87" s="935">
        <f t="shared" ref="AT87:AV106" si="32">IF($AK87="n/a",1.03*AS87,IF($AK87&lt;0,1.01*AS87,IF($AK87&gt;10,1.1*AS87,(1+$AK87/100)*AS87)))</f>
        <v>0.27101360000000008</v>
      </c>
      <c r="AU87" s="935">
        <f t="shared" si="32"/>
        <v>0.27914400800000011</v>
      </c>
      <c r="AV87" s="935">
        <f t="shared" si="32"/>
        <v>0.28751832824000012</v>
      </c>
      <c r="AW87" s="702">
        <f t="shared" si="29"/>
        <v>1.3537959362400005</v>
      </c>
      <c r="AX87" s="810">
        <f t="shared" si="30"/>
        <v>3.7511663514546973</v>
      </c>
      <c r="AY87" s="991">
        <v>0.94</v>
      </c>
      <c r="AZ87" s="922">
        <v>30.659999999999997</v>
      </c>
      <c r="BA87" s="922">
        <v>-20.82</v>
      </c>
      <c r="BB87" s="922">
        <v>0.36</v>
      </c>
      <c r="BC87" s="922">
        <v>-0.2</v>
      </c>
      <c r="BE87" s="664">
        <v>2013</v>
      </c>
      <c r="BF87" s="946" t="e">
        <f>#VALUE!</f>
        <v>#VALUE!</v>
      </c>
      <c r="BG87" s="931">
        <v>1.0999999999999999</v>
      </c>
    </row>
    <row r="88" spans="1:59" ht="11.25" customHeight="1" x14ac:dyDescent="0.2">
      <c r="A88" s="609" t="s">
        <v>1042</v>
      </c>
      <c r="B88" s="925" t="s">
        <v>1043</v>
      </c>
      <c r="C88" s="988" t="s">
        <v>108</v>
      </c>
      <c r="D88" s="988" t="s">
        <v>4373</v>
      </c>
      <c r="E88" s="792">
        <v>6</v>
      </c>
      <c r="F88" s="526">
        <v>743</v>
      </c>
      <c r="G88" s="526" t="s">
        <v>115</v>
      </c>
      <c r="H88" s="526" t="s">
        <v>115</v>
      </c>
      <c r="I88" s="924">
        <v>36.79</v>
      </c>
      <c r="J88" s="702">
        <f t="shared" si="18"/>
        <v>3.3704811089970104</v>
      </c>
      <c r="K88" s="927">
        <v>0.31</v>
      </c>
      <c r="L88" s="639">
        <v>4</v>
      </c>
      <c r="M88" s="693">
        <f t="shared" si="19"/>
        <v>1.24</v>
      </c>
      <c r="N88" s="921" t="s">
        <v>143</v>
      </c>
      <c r="O88" s="795">
        <v>0.24</v>
      </c>
      <c r="P88" s="915">
        <v>43434</v>
      </c>
      <c r="Q88" s="915">
        <v>43447</v>
      </c>
      <c r="R88" s="693">
        <f t="shared" si="20"/>
        <v>29.166666666666668</v>
      </c>
      <c r="S88" s="759">
        <f>IF(INDEX(Historical!$D$7:$D$1437,MATCH(B88,Historical!$B$7:$B$1446,0))=0,"n/a",(INDEX(Historical!$C$7:$C$1437,MATCH(B88,Historical!$B$7:$B$1446,0))/INDEX(Historical!$D$7:$D$1437,MATCH(B88,Historical!$B$7:$B$1446,0))-1)*100)</f>
        <v>18.390804597701148</v>
      </c>
      <c r="T88" s="759">
        <f>IF(INDEX(Historical!$F$7:$F$1430,MATCH(B88,Historical!$B$7:$B$1446,0))=0,"n/a",((INDEX(Historical!$C$7:$C$1437,MATCH(B88,Historical!$B$7:$B$1446,0))/INDEX(Historical!$F$7:$F$1430,MATCH(B88,Historical!$B$7:$B$1446,0)))^(1/3)-1)*100)</f>
        <v>22.522655019402961</v>
      </c>
      <c r="U88" s="759">
        <f>IF(INDEX(Historical!$H$7:$H$1430,MATCH(B88,Historical!$B$7:$B$1446,0))=0,"n/a",((INDEX(Historical!$C$7:$C$1437,MATCH(B88,Historical!$B$7:$B$1446,0))/INDEX(Historical!$H$7:$H$1430,MATCH(B88,Historical!$B$7:$B$1446,0)))^(1/5)-1)*100)</f>
        <v>66.705315404477034</v>
      </c>
      <c r="V88" s="759">
        <f>IF(INDEX(Historical!$O$7:$O$1430,MATCH(B88,Historical!$B$7:$B$1446,0))=0,"n/a",((INDEX(Historical!$C$7:$C$1437,MATCH(B88,Historical!$B$7:$B$1446,0))/INDEX(Historical!$O$7:$O$1430,MATCH(B88,Historical!$B$7:$B$1446,0)))^(1/10)-1)*100)</f>
        <v>9.385257483059938</v>
      </c>
      <c r="W88" s="760">
        <f t="shared" si="21"/>
        <v>7.1074571502036887</v>
      </c>
      <c r="X88" s="761">
        <f t="shared" si="22"/>
        <v>3.6252888806781001</v>
      </c>
      <c r="Y88" s="926"/>
      <c r="Z88" s="702">
        <f t="shared" si="23"/>
        <v>36.68639053254438</v>
      </c>
      <c r="AA88" s="935">
        <f t="shared" si="24"/>
        <v>10.884615384615385</v>
      </c>
      <c r="AB88" s="639">
        <v>12</v>
      </c>
      <c r="AC88" s="916">
        <v>3.38</v>
      </c>
      <c r="AD88" s="916">
        <v>1.36</v>
      </c>
      <c r="AE88" s="916">
        <v>4.08</v>
      </c>
      <c r="AF88" s="916">
        <v>1.4</v>
      </c>
      <c r="AG88" s="916">
        <v>11.200000000000001</v>
      </c>
      <c r="AH88" s="916">
        <v>35.299999999999997</v>
      </c>
      <c r="AI88" s="916">
        <v>2.81</v>
      </c>
      <c r="AJ88" s="916">
        <v>18.399999999999999</v>
      </c>
      <c r="AK88" s="916">
        <v>8</v>
      </c>
      <c r="AL88" s="928">
        <v>2920</v>
      </c>
      <c r="AM88" s="922">
        <v>1</v>
      </c>
      <c r="AN88" s="916">
        <v>0.1</v>
      </c>
      <c r="AO88" s="802">
        <f t="shared" si="25"/>
        <v>59.191181128858659</v>
      </c>
      <c r="AP88" s="803">
        <f t="shared" si="26"/>
        <v>70.075796513474046</v>
      </c>
      <c r="AQ88" s="936">
        <f t="shared" si="27"/>
        <v>-17.703890902123611</v>
      </c>
      <c r="AR88" s="702">
        <f>INDEX(Historical!$C$7:$C$1437,MATCH(B88,Historical!$B$7:$B$1446,0))*IF(AH88="n/a",1.03,IF(AH88&lt;0,1.01,IF(AH88&gt;10,1.1,(1+AH88/100))))</f>
        <v>1.1330000000000002</v>
      </c>
      <c r="AS88" s="935">
        <f t="shared" si="28"/>
        <v>1.1648373000000003</v>
      </c>
      <c r="AT88" s="935">
        <f t="shared" si="32"/>
        <v>1.2580242840000004</v>
      </c>
      <c r="AU88" s="935">
        <f t="shared" si="32"/>
        <v>1.3586662267200005</v>
      </c>
      <c r="AV88" s="935">
        <f t="shared" si="32"/>
        <v>1.4673595248576006</v>
      </c>
      <c r="AW88" s="702">
        <f t="shared" si="29"/>
        <v>6.381887335577602</v>
      </c>
      <c r="AX88" s="810">
        <f t="shared" si="30"/>
        <v>17.346798955089977</v>
      </c>
      <c r="AY88" s="991">
        <v>1.24</v>
      </c>
      <c r="AZ88" s="922">
        <v>15.190000000000001</v>
      </c>
      <c r="BA88" s="922">
        <v>-16.48</v>
      </c>
      <c r="BB88" s="922">
        <v>1.4000000000000001</v>
      </c>
      <c r="BC88" s="922">
        <v>-4.41</v>
      </c>
      <c r="BE88" s="664">
        <v>2014</v>
      </c>
      <c r="BF88" s="946" t="e">
        <f>#VALUE!</f>
        <v>#VALUE!</v>
      </c>
      <c r="BG88" s="931">
        <v>1.4000000000000001</v>
      </c>
    </row>
    <row r="89" spans="1:59" ht="11.25" customHeight="1" x14ac:dyDescent="0.2">
      <c r="A89" s="537" t="s">
        <v>1044</v>
      </c>
      <c r="B89" s="925" t="s">
        <v>1045</v>
      </c>
      <c r="C89" s="988" t="s">
        <v>108</v>
      </c>
      <c r="D89" s="988" t="s">
        <v>4369</v>
      </c>
      <c r="E89" s="792">
        <v>9</v>
      </c>
      <c r="F89" s="526">
        <v>387</v>
      </c>
      <c r="G89" s="526" t="s">
        <v>106</v>
      </c>
      <c r="H89" s="526" t="s">
        <v>106</v>
      </c>
      <c r="I89" s="924">
        <v>101.61</v>
      </c>
      <c r="J89" s="702">
        <f t="shared" si="18"/>
        <v>1.2203523275268182</v>
      </c>
      <c r="K89" s="927">
        <v>0.31</v>
      </c>
      <c r="L89" s="639">
        <v>4</v>
      </c>
      <c r="M89" s="693">
        <f t="shared" si="19"/>
        <v>1.24</v>
      </c>
      <c r="N89" s="921" t="s">
        <v>149</v>
      </c>
      <c r="O89" s="795">
        <v>0.27</v>
      </c>
      <c r="P89" s="915">
        <v>43342</v>
      </c>
      <c r="Q89" s="915">
        <v>43357</v>
      </c>
      <c r="R89" s="693">
        <f t="shared" si="20"/>
        <v>14.814814814814806</v>
      </c>
      <c r="S89" s="759">
        <f>IF(INDEX(Historical!$D$7:$D$1437,MATCH(B89,Historical!$B$7:$B$1446,0))=0,"n/a",(INDEX(Historical!$C$7:$C$1437,MATCH(B89,Historical!$B$7:$B$1446,0))/INDEX(Historical!$D$7:$D$1437,MATCH(B89,Historical!$B$7:$B$1446,0))-1)*100)</f>
        <v>11.538461538461519</v>
      </c>
      <c r="T89" s="759">
        <f>IF(INDEX(Historical!$F$7:$F$1430,MATCH(B89,Historical!$B$7:$B$1446,0))=0,"n/a",((INDEX(Historical!$C$7:$C$1437,MATCH(B89,Historical!$B$7:$B$1446,0))/INDEX(Historical!$F$7:$F$1430,MATCH(B89,Historical!$B$7:$B$1446,0)))^(1/3)-1)*100)</f>
        <v>9.6457423731894245</v>
      </c>
      <c r="U89" s="759">
        <f>IF(INDEX(Historical!$H$7:$H$1430,MATCH(B89,Historical!$B$7:$B$1446,0))=0,"n/a",((INDEX(Historical!$C$7:$C$1437,MATCH(B89,Historical!$B$7:$B$1446,0))/INDEX(Historical!$H$7:$H$1430,MATCH(B89,Historical!$B$7:$B$1446,0)))^(1/5)-1)*100)</f>
        <v>11.939357728279077</v>
      </c>
      <c r="V89" s="759" t="str">
        <f>IF(INDEX(Historical!$O$7:$O$1430,MATCH(B89,Historical!$B$7:$B$1446,0))=0,"n/a",((INDEX(Historical!$C$7:$C$1437,MATCH(B89,Historical!$B$7:$B$1446,0))/INDEX(Historical!$O$7:$O$1430,MATCH(B89,Historical!$B$7:$B$1446,0)))^(1/10)-1)*100)</f>
        <v>n/a</v>
      </c>
      <c r="W89" s="760" t="str">
        <f t="shared" si="21"/>
        <v>n/a</v>
      </c>
      <c r="X89" s="761">
        <f t="shared" si="22"/>
        <v>0.58930689675612424</v>
      </c>
      <c r="Y89" s="925"/>
      <c r="Z89" s="702" t="str">
        <f t="shared" si="23"/>
        <v>n/a</v>
      </c>
      <c r="AA89" s="935" t="str">
        <f t="shared" si="24"/>
        <v>n/a</v>
      </c>
      <c r="AB89" s="639">
        <v>12</v>
      </c>
      <c r="AC89" s="916" t="s">
        <v>137</v>
      </c>
      <c r="AD89" s="916" t="s">
        <v>137</v>
      </c>
      <c r="AE89" s="916" t="s">
        <v>137</v>
      </c>
      <c r="AF89" s="916" t="s">
        <v>137</v>
      </c>
      <c r="AG89" s="918" t="s">
        <v>137</v>
      </c>
      <c r="AH89" s="916">
        <v>-7.6</v>
      </c>
      <c r="AI89" s="916">
        <v>12.7</v>
      </c>
      <c r="AJ89" s="916">
        <v>20.260000000000002</v>
      </c>
      <c r="AK89" s="916">
        <v>0.72</v>
      </c>
      <c r="AL89" s="928" t="s">
        <v>137</v>
      </c>
      <c r="AM89" s="922" t="s">
        <v>137</v>
      </c>
      <c r="AN89" s="916" t="s">
        <v>137</v>
      </c>
      <c r="AO89" s="802" t="str">
        <f t="shared" si="25"/>
        <v>n/a</v>
      </c>
      <c r="AP89" s="803">
        <f t="shared" si="26"/>
        <v>13.159710055805895</v>
      </c>
      <c r="AQ89" s="936" t="str">
        <f t="shared" si="27"/>
        <v>n/a</v>
      </c>
      <c r="AR89" s="702">
        <f>INDEX(Historical!$C$7:$C$1437,MATCH(B89,Historical!$B$7:$B$1446,0))*IF(AH89="n/a",1.03,IF(AH89&lt;0,1.01,IF(AH89&gt;10,1.1,(1+AH89/100))))</f>
        <v>1.1716</v>
      </c>
      <c r="AS89" s="935">
        <f t="shared" si="28"/>
        <v>1.2887600000000001</v>
      </c>
      <c r="AT89" s="935">
        <f t="shared" si="32"/>
        <v>1.2980390720000003</v>
      </c>
      <c r="AU89" s="935">
        <f t="shared" si="32"/>
        <v>1.3073849533184005</v>
      </c>
      <c r="AV89" s="935">
        <f t="shared" si="32"/>
        <v>1.3167981249822931</v>
      </c>
      <c r="AW89" s="702">
        <f t="shared" si="29"/>
        <v>6.3825821503006939</v>
      </c>
      <c r="AX89" s="810">
        <f t="shared" si="30"/>
        <v>6.2814507925407863</v>
      </c>
      <c r="AY89" s="991" t="s">
        <v>137</v>
      </c>
      <c r="AZ89" s="922">
        <v>15.64</v>
      </c>
      <c r="BA89" s="922">
        <v>-11.73</v>
      </c>
      <c r="BB89" s="922">
        <v>5.42</v>
      </c>
      <c r="BC89" s="922">
        <v>1.8900000000000001</v>
      </c>
      <c r="BE89" s="664">
        <v>2010</v>
      </c>
      <c r="BF89" s="946" t="e">
        <f>#VALUE!</f>
        <v>#VALUE!</v>
      </c>
      <c r="BG89" s="931" t="s">
        <v>137</v>
      </c>
    </row>
    <row r="90" spans="1:59" ht="11.25" customHeight="1" x14ac:dyDescent="0.2">
      <c r="A90" s="609" t="s">
        <v>1032</v>
      </c>
      <c r="B90" s="925" t="s">
        <v>1033</v>
      </c>
      <c r="C90" s="988" t="s">
        <v>123</v>
      </c>
      <c r="D90" s="988" t="s">
        <v>4205</v>
      </c>
      <c r="E90" s="792">
        <v>7</v>
      </c>
      <c r="F90" s="526">
        <v>604</v>
      </c>
      <c r="G90" s="526" t="s">
        <v>106</v>
      </c>
      <c r="H90" s="526" t="s">
        <v>106</v>
      </c>
      <c r="I90" s="924">
        <v>45.38</v>
      </c>
      <c r="J90" s="702">
        <f t="shared" si="18"/>
        <v>2.908770383428823</v>
      </c>
      <c r="K90" s="927">
        <v>0.33</v>
      </c>
      <c r="L90" s="639">
        <v>4</v>
      </c>
      <c r="M90" s="693">
        <f t="shared" si="19"/>
        <v>1.32</v>
      </c>
      <c r="N90" s="921" t="s">
        <v>228</v>
      </c>
      <c r="O90" s="795">
        <v>0.315</v>
      </c>
      <c r="P90" s="658">
        <v>43244</v>
      </c>
      <c r="Q90" s="658">
        <v>43259</v>
      </c>
      <c r="R90" s="693">
        <f t="shared" si="20"/>
        <v>4.7619047619047654</v>
      </c>
      <c r="S90" s="759">
        <f>IF(INDEX(Historical!$D$7:$D$1437,MATCH(B90,Historical!$B$7:$B$1446,0))=0,"n/a",(INDEX(Historical!$C$7:$C$1437,MATCH(B90,Historical!$B$7:$B$1446,0))/INDEX(Historical!$D$7:$D$1437,MATCH(B90,Historical!$B$7:$B$1446,0))-1)*100)</f>
        <v>4.8192771084337283</v>
      </c>
      <c r="T90" s="759">
        <f>IF(INDEX(Historical!$F$7:$F$1430,MATCH(B90,Historical!$B$7:$B$1446,0))=0,"n/a",((INDEX(Historical!$C$7:$C$1437,MATCH(B90,Historical!$B$7:$B$1446,0))/INDEX(Historical!$F$7:$F$1430,MATCH(B90,Historical!$B$7:$B$1446,0)))^(1/3)-1)*100)</f>
        <v>14.036167488494012</v>
      </c>
      <c r="U90" s="759">
        <f>IF(INDEX(Historical!$H$7:$H$1430,MATCH(B90,Historical!$B$7:$B$1446,0))=0,"n/a",((INDEX(Historical!$C$7:$C$1437,MATCH(B90,Historical!$B$7:$B$1446,0))/INDEX(Historical!$H$7:$H$1430,MATCH(B90,Historical!$B$7:$B$1446,0)))^(1/5)-1)*100)</f>
        <v>10.281865760422292</v>
      </c>
      <c r="V90" s="759">
        <f>IF(INDEX(Historical!$O$7:$O$1430,MATCH(B90,Historical!$B$7:$B$1446,0))=0,"n/a",((INDEX(Historical!$C$7:$C$1437,MATCH(B90,Historical!$B$7:$B$1446,0))/INDEX(Historical!$O$7:$O$1430,MATCH(B90,Historical!$B$7:$B$1446,0)))^(1/10)-1)*100)</f>
        <v>6.1274676611179135</v>
      </c>
      <c r="W90" s="760">
        <f t="shared" si="21"/>
        <v>1.6779959241019378</v>
      </c>
      <c r="X90" s="761" t="str">
        <f t="shared" si="22"/>
        <v>n/a</v>
      </c>
      <c r="Y90" s="713"/>
      <c r="Z90" s="702">
        <f t="shared" si="23"/>
        <v>231.57894736842107</v>
      </c>
      <c r="AA90" s="935">
        <f t="shared" si="24"/>
        <v>79.614035087719316</v>
      </c>
      <c r="AB90" s="639">
        <v>9</v>
      </c>
      <c r="AC90" s="916">
        <v>0.56999999999999995</v>
      </c>
      <c r="AD90" s="916">
        <v>5.68</v>
      </c>
      <c r="AE90" s="916">
        <v>0.81</v>
      </c>
      <c r="AF90" s="916">
        <v>2.38</v>
      </c>
      <c r="AG90" s="916">
        <v>6.6000000000000005</v>
      </c>
      <c r="AH90" s="916">
        <v>-81.399999999999991</v>
      </c>
      <c r="AI90" s="916">
        <v>13.84</v>
      </c>
      <c r="AJ90" s="916">
        <v>-21</v>
      </c>
      <c r="AK90" s="916">
        <v>14.02</v>
      </c>
      <c r="AL90" s="928">
        <v>2720</v>
      </c>
      <c r="AM90" s="922">
        <v>1.3</v>
      </c>
      <c r="AN90" s="916">
        <v>1.04</v>
      </c>
      <c r="AO90" s="802">
        <f t="shared" si="25"/>
        <v>-66.423398943868193</v>
      </c>
      <c r="AP90" s="803">
        <f t="shared" si="26"/>
        <v>13.190636143851115</v>
      </c>
      <c r="AQ90" s="936">
        <f t="shared" si="27"/>
        <v>190.1964112717622</v>
      </c>
      <c r="AR90" s="702">
        <f>INDEX(Historical!$C$7:$C$1437,MATCH(B90,Historical!$B$7:$B$1446,0))*IF(AH90="n/a",1.03,IF(AH90&lt;0,1.01,IF(AH90&gt;10,1.1,(1+AH90/100))))</f>
        <v>1.3180499999999999</v>
      </c>
      <c r="AS90" s="935">
        <f t="shared" si="28"/>
        <v>1.4498550000000001</v>
      </c>
      <c r="AT90" s="935">
        <f t="shared" si="32"/>
        <v>1.5948405000000003</v>
      </c>
      <c r="AU90" s="935">
        <f t="shared" si="32"/>
        <v>1.7543245500000004</v>
      </c>
      <c r="AV90" s="935">
        <f t="shared" si="32"/>
        <v>1.9297570050000006</v>
      </c>
      <c r="AW90" s="702">
        <f t="shared" si="29"/>
        <v>8.0468270550000014</v>
      </c>
      <c r="AX90" s="810">
        <f t="shared" si="30"/>
        <v>17.732100165271049</v>
      </c>
      <c r="AY90" s="991">
        <v>1.39</v>
      </c>
      <c r="AZ90" s="922">
        <v>14.680000000000001</v>
      </c>
      <c r="BA90" s="922">
        <v>-33.07</v>
      </c>
      <c r="BB90" s="922">
        <v>0.66</v>
      </c>
      <c r="BC90" s="922">
        <v>-12.86</v>
      </c>
      <c r="BE90" s="664">
        <v>2012</v>
      </c>
      <c r="BF90" s="946" t="e">
        <f>#VALUE!</f>
        <v>#VALUE!</v>
      </c>
      <c r="BG90" s="931">
        <v>2.4</v>
      </c>
    </row>
    <row r="91" spans="1:59" ht="11.25" customHeight="1" x14ac:dyDescent="0.2">
      <c r="A91" s="628" t="s">
        <v>3817</v>
      </c>
      <c r="B91" s="925" t="s">
        <v>3818</v>
      </c>
      <c r="C91" s="988" t="s">
        <v>108</v>
      </c>
      <c r="D91" s="988" t="s">
        <v>4373</v>
      </c>
      <c r="E91" s="792">
        <v>6</v>
      </c>
      <c r="F91" s="526">
        <v>779</v>
      </c>
      <c r="G91" s="526" t="s">
        <v>106</v>
      </c>
      <c r="H91" s="526" t="s">
        <v>106</v>
      </c>
      <c r="I91" s="924">
        <v>22.94</v>
      </c>
      <c r="J91" s="702">
        <f t="shared" si="18"/>
        <v>1.9180470793374018</v>
      </c>
      <c r="K91" s="927">
        <v>0.11</v>
      </c>
      <c r="L91" s="639">
        <v>4</v>
      </c>
      <c r="M91" s="693">
        <f t="shared" si="19"/>
        <v>0.44</v>
      </c>
      <c r="N91" s="921" t="s">
        <v>520</v>
      </c>
      <c r="O91" s="795">
        <v>0.09</v>
      </c>
      <c r="P91" s="915">
        <v>43532</v>
      </c>
      <c r="Q91" s="915">
        <v>43549</v>
      </c>
      <c r="R91" s="693">
        <f t="shared" si="20"/>
        <v>22.222222222222225</v>
      </c>
      <c r="S91" s="759">
        <f>IF(INDEX(Historical!$D$7:$D$1437,MATCH(B91,Historical!$B$7:$B$1446,0))=0,"n/a",(INDEX(Historical!$C$7:$C$1437,MATCH(B91,Historical!$B$7:$B$1446,0))/INDEX(Historical!$D$7:$D$1437,MATCH(B91,Historical!$B$7:$B$1446,0))-1)*100)</f>
        <v>33.33333333333335</v>
      </c>
      <c r="T91" s="759">
        <f>IF(INDEX(Historical!$F$7:$F$1430,MATCH(B91,Historical!$B$7:$B$1446,0))=0,"n/a",((INDEX(Historical!$C$7:$C$1437,MATCH(B91,Historical!$B$7:$B$1446,0))/INDEX(Historical!$F$7:$F$1430,MATCH(B91,Historical!$B$7:$B$1446,0)))^(1/3)-1)*100)</f>
        <v>35.02127623583273</v>
      </c>
      <c r="U91" s="759" t="str">
        <f>IF(INDEX(Historical!$H$7:$H$1430,MATCH(B91,Historical!$B$7:$B$1446,0))=0,"n/a",((INDEX(Historical!$C$7:$C$1437,MATCH(B91,Historical!$B$7:$B$1446,0))/INDEX(Historical!$H$7:$H$1430,MATCH(B91,Historical!$B$7:$B$1446,0)))^(1/5)-1)*100)</f>
        <v>n/a</v>
      </c>
      <c r="V91" s="759">
        <f>IF(INDEX(Historical!$O$7:$O$1430,MATCH(B91,Historical!$B$7:$B$1446,0))=0,"n/a",((INDEX(Historical!$C$7:$C$1437,MATCH(B91,Historical!$B$7:$B$1446,0))/INDEX(Historical!$O$7:$O$1430,MATCH(B91,Historical!$B$7:$B$1446,0)))^(1/10)-1)*100)</f>
        <v>-8.1034154581234077</v>
      </c>
      <c r="W91" s="760" t="str">
        <f t="shared" si="21"/>
        <v>n/a</v>
      </c>
      <c r="X91" s="761" t="str">
        <f t="shared" si="22"/>
        <v>n/a</v>
      </c>
      <c r="Y91" s="713"/>
      <c r="Z91" s="702">
        <f t="shared" si="23"/>
        <v>33.082706766917291</v>
      </c>
      <c r="AA91" s="935">
        <f t="shared" si="24"/>
        <v>17.248120300751879</v>
      </c>
      <c r="AB91" s="639">
        <v>12</v>
      </c>
      <c r="AC91" s="916">
        <v>1.33</v>
      </c>
      <c r="AD91" s="916">
        <v>2.89</v>
      </c>
      <c r="AE91" s="916">
        <v>3.83</v>
      </c>
      <c r="AF91" s="916">
        <v>1.29</v>
      </c>
      <c r="AG91" s="916">
        <v>6</v>
      </c>
      <c r="AH91" s="916">
        <v>51</v>
      </c>
      <c r="AI91" s="916">
        <v>12.24</v>
      </c>
      <c r="AJ91" s="916">
        <v>30.7</v>
      </c>
      <c r="AK91" s="916">
        <v>6</v>
      </c>
      <c r="AL91" s="928">
        <v>380.8</v>
      </c>
      <c r="AM91" s="922">
        <v>16.5</v>
      </c>
      <c r="AN91" s="916">
        <v>0.17</v>
      </c>
      <c r="AO91" s="802" t="str">
        <f t="shared" si="25"/>
        <v>n/a</v>
      </c>
      <c r="AP91" s="803" t="str">
        <f t="shared" si="26"/>
        <v>n/a</v>
      </c>
      <c r="AQ91" s="936">
        <f t="shared" si="27"/>
        <v>-0.55693937853475983</v>
      </c>
      <c r="AR91" s="702">
        <f>INDEX(Historical!$C$7:$C$1437,MATCH(B91,Historical!$B$7:$B$1446,0))*IF(AH91="n/a",1.03,IF(AH91&lt;0,1.01,IF(AH91&gt;10,1.1,(1+AH91/100))))</f>
        <v>0.35200000000000004</v>
      </c>
      <c r="AS91" s="935">
        <f t="shared" si="28"/>
        <v>0.38720000000000004</v>
      </c>
      <c r="AT91" s="935">
        <f t="shared" si="32"/>
        <v>0.41043200000000007</v>
      </c>
      <c r="AU91" s="935">
        <f t="shared" si="32"/>
        <v>0.4350579200000001</v>
      </c>
      <c r="AV91" s="935">
        <f t="shared" si="32"/>
        <v>0.4611613952000001</v>
      </c>
      <c r="AW91" s="702">
        <f t="shared" si="29"/>
        <v>2.0458513152000002</v>
      </c>
      <c r="AX91" s="810">
        <f t="shared" si="30"/>
        <v>8.9182707724498691</v>
      </c>
      <c r="AY91" s="991">
        <v>0.76</v>
      </c>
      <c r="AZ91" s="922">
        <v>15.129999999999999</v>
      </c>
      <c r="BA91" s="922">
        <v>-14.879999999999999</v>
      </c>
      <c r="BB91" s="922">
        <v>-1.83</v>
      </c>
      <c r="BC91" s="922">
        <v>-4.53</v>
      </c>
      <c r="BE91" s="664">
        <v>2014</v>
      </c>
      <c r="BF91" s="946" t="e">
        <f>#VALUE!</f>
        <v>#VALUE!</v>
      </c>
      <c r="BG91" s="931">
        <v>0.6</v>
      </c>
    </row>
    <row r="92" spans="1:59" ht="11.25" customHeight="1" x14ac:dyDescent="0.2">
      <c r="A92" s="628" t="s">
        <v>4335</v>
      </c>
      <c r="B92" s="631" t="s">
        <v>3824</v>
      </c>
      <c r="C92" s="988" t="s">
        <v>4353</v>
      </c>
      <c r="D92" s="988" t="s">
        <v>4354</v>
      </c>
      <c r="E92" s="792">
        <v>5</v>
      </c>
      <c r="F92" s="526">
        <v>851</v>
      </c>
      <c r="G92" s="526" t="s">
        <v>106</v>
      </c>
      <c r="H92" s="526" t="s">
        <v>106</v>
      </c>
      <c r="I92" s="924">
        <v>125.78</v>
      </c>
      <c r="J92" s="702">
        <f t="shared" si="18"/>
        <v>3.577675306089998</v>
      </c>
      <c r="K92" s="927">
        <v>1.125</v>
      </c>
      <c r="L92" s="639">
        <v>4</v>
      </c>
      <c r="M92" s="693">
        <f t="shared" si="19"/>
        <v>4.5</v>
      </c>
      <c r="N92" s="921" t="s">
        <v>320</v>
      </c>
      <c r="O92" s="795">
        <v>1.05</v>
      </c>
      <c r="P92" s="915">
        <v>43447</v>
      </c>
      <c r="Q92" s="915">
        <v>43465</v>
      </c>
      <c r="R92" s="693">
        <f t="shared" si="20"/>
        <v>7.1428571428571379</v>
      </c>
      <c r="S92" s="759">
        <f>IF(INDEX(Historical!$D$7:$D$1437,MATCH(B92,Historical!$B$7:$B$1446,0))=0,"n/a",(INDEX(Historical!$C$7:$C$1437,MATCH(B92,Historical!$B$7:$B$1446,0))/INDEX(Historical!$D$7:$D$1437,MATCH(B92,Historical!$B$7:$B$1446,0))-1)*100)</f>
        <v>9.6153846153846256</v>
      </c>
      <c r="T92" s="759">
        <f>IF(INDEX(Historical!$F$7:$F$1430,MATCH(B92,Historical!$B$7:$B$1446,0))=0,"n/a",((INDEX(Historical!$C$7:$C$1437,MATCH(B92,Historical!$B$7:$B$1446,0))/INDEX(Historical!$F$7:$F$1430,MATCH(B92,Historical!$B$7:$B$1446,0)))^(1/3)-1)*100)</f>
        <v>8.5208863732980191</v>
      </c>
      <c r="U92" s="759" t="str">
        <f>IF(INDEX(Historical!$H$7:$H$1430,MATCH(B92,Historical!$B$7:$B$1446,0))=0,"n/a",((INDEX(Historical!$C$7:$C$1437,MATCH(B92,Historical!$B$7:$B$1446,0))/INDEX(Historical!$H$7:$H$1430,MATCH(B92,Historical!$B$7:$B$1446,0)))^(1/5)-1)*100)</f>
        <v>n/a</v>
      </c>
      <c r="V92" s="759" t="str">
        <f>IF(INDEX(Historical!$O$7:$O$1430,MATCH(B92,Historical!$B$7:$B$1446,0))=0,"n/a",((INDEX(Historical!$C$7:$C$1437,MATCH(B92,Historical!$B$7:$B$1446,0))/INDEX(Historical!$O$7:$O$1430,MATCH(B92,Historical!$B$7:$B$1446,0)))^(1/10)-1)*100)</f>
        <v>n/a</v>
      </c>
      <c r="W92" s="760" t="str">
        <f t="shared" si="21"/>
        <v>n/a</v>
      </c>
      <c r="X92" s="761" t="str">
        <f t="shared" si="22"/>
        <v>n/a</v>
      </c>
      <c r="Y92" s="713"/>
      <c r="Z92" s="702">
        <f t="shared" si="23"/>
        <v>286.62420382165601</v>
      </c>
      <c r="AA92" s="935">
        <f t="shared" si="24"/>
        <v>80.114649681528661</v>
      </c>
      <c r="AB92" s="639">
        <v>12</v>
      </c>
      <c r="AC92" s="916">
        <v>1.57</v>
      </c>
      <c r="AD92" s="916">
        <v>4.18</v>
      </c>
      <c r="AE92" s="916">
        <v>9.32</v>
      </c>
      <c r="AF92" s="916">
        <v>4.32</v>
      </c>
      <c r="AG92" s="916">
        <v>3.5999999999999996</v>
      </c>
      <c r="AH92" s="916">
        <v>27.800000000000004</v>
      </c>
      <c r="AI92" s="916">
        <v>11.459999999999999</v>
      </c>
      <c r="AJ92" s="916">
        <v>55.1</v>
      </c>
      <c r="AK92" s="916">
        <v>19.16</v>
      </c>
      <c r="AL92" s="916">
        <v>51720</v>
      </c>
      <c r="AM92" s="922">
        <v>0.4</v>
      </c>
      <c r="AN92" s="916">
        <v>1.39</v>
      </c>
      <c r="AO92" s="802" t="str">
        <f t="shared" si="25"/>
        <v>n/a</v>
      </c>
      <c r="AP92" s="803" t="str">
        <f t="shared" si="26"/>
        <v>n/a</v>
      </c>
      <c r="AQ92" s="936">
        <f t="shared" si="27"/>
        <v>292.19909151926271</v>
      </c>
      <c r="AR92" s="702">
        <f>INDEX(Historical!$C$7:$C$1437,MATCH(B92,Historical!$B$7:$B$1446,0))*IF(AH92="n/a",1.03,IF(AH92&lt;0,1.01,IF(AH92&gt;10,1.1,(1+AH92/100))))</f>
        <v>4.7025000000000006</v>
      </c>
      <c r="AS92" s="935">
        <f t="shared" si="28"/>
        <v>5.1727500000000006</v>
      </c>
      <c r="AT92" s="935">
        <f t="shared" si="32"/>
        <v>5.6900250000000012</v>
      </c>
      <c r="AU92" s="935">
        <f t="shared" si="32"/>
        <v>6.259027500000002</v>
      </c>
      <c r="AV92" s="935">
        <f t="shared" si="32"/>
        <v>6.8849302500000027</v>
      </c>
      <c r="AW92" s="702">
        <f t="shared" si="29"/>
        <v>28.709232750000009</v>
      </c>
      <c r="AX92" s="810">
        <f t="shared" si="30"/>
        <v>22.82495845921451</v>
      </c>
      <c r="AY92" s="991">
        <v>0.43</v>
      </c>
      <c r="AZ92" s="922">
        <v>27.24</v>
      </c>
      <c r="BA92" s="922">
        <v>-3.6900000000000004</v>
      </c>
      <c r="BB92" s="922">
        <v>1.4500000000000002</v>
      </c>
      <c r="BC92" s="922">
        <v>10.11</v>
      </c>
      <c r="BE92" s="664">
        <v>2014</v>
      </c>
      <c r="BF92" s="946" t="e">
        <f>#VALUE!</f>
        <v>#VALUE!</v>
      </c>
      <c r="BG92" s="931">
        <v>1.4000000000000001</v>
      </c>
    </row>
    <row r="93" spans="1:59" ht="11.25" customHeight="1" x14ac:dyDescent="0.2">
      <c r="A93" s="628" t="s">
        <v>1087</v>
      </c>
      <c r="B93" s="925" t="s">
        <v>1088</v>
      </c>
      <c r="C93" s="988" t="s">
        <v>4377</v>
      </c>
      <c r="D93" s="988" t="s">
        <v>4386</v>
      </c>
      <c r="E93" s="792">
        <v>8</v>
      </c>
      <c r="F93" s="526">
        <v>573</v>
      </c>
      <c r="G93" s="526" t="s">
        <v>106</v>
      </c>
      <c r="H93" s="526" t="s">
        <v>106</v>
      </c>
      <c r="I93" s="924">
        <v>55.23</v>
      </c>
      <c r="J93" s="702">
        <f t="shared" si="18"/>
        <v>4.2006156074597136</v>
      </c>
      <c r="K93" s="927">
        <v>0.57999999999999996</v>
      </c>
      <c r="L93" s="639">
        <v>4</v>
      </c>
      <c r="M93" s="693">
        <f t="shared" si="19"/>
        <v>2.3199999999999998</v>
      </c>
      <c r="N93" s="921" t="s">
        <v>3968</v>
      </c>
      <c r="O93" s="795">
        <v>0.56000000000000005</v>
      </c>
      <c r="P93" s="915">
        <v>43531</v>
      </c>
      <c r="Q93" s="915">
        <v>43553</v>
      </c>
      <c r="R93" s="693">
        <f t="shared" si="20"/>
        <v>3.5714285714285547</v>
      </c>
      <c r="S93" s="759">
        <f>IF(INDEX(Historical!$D$7:$D$1437,MATCH(B93,Historical!$B$7:$B$1446,0))=0,"n/a",(INDEX(Historical!$C$7:$C$1437,MATCH(B93,Historical!$B$7:$B$1446,0))/INDEX(Historical!$D$7:$D$1437,MATCH(B93,Historical!$B$7:$B$1446,0))-1)*100)</f>
        <v>17.777777777777803</v>
      </c>
      <c r="T93" s="759">
        <f>IF(INDEX(Historical!$F$7:$F$1430,MATCH(B93,Historical!$B$7:$B$1446,0))=0,"n/a",((INDEX(Historical!$C$7:$C$1437,MATCH(B93,Historical!$B$7:$B$1446,0))/INDEX(Historical!$F$7:$F$1430,MATCH(B93,Historical!$B$7:$B$1446,0)))^(1/3)-1)*100)</f>
        <v>13.238559226329594</v>
      </c>
      <c r="U93" s="759">
        <f>IF(INDEX(Historical!$H$7:$H$1430,MATCH(B93,Historical!$B$7:$B$1446,0))=0,"n/a",((INDEX(Historical!$C$7:$C$1437,MATCH(B93,Historical!$B$7:$B$1446,0))/INDEX(Historical!$H$7:$H$1430,MATCH(B93,Historical!$B$7:$B$1446,0)))^(1/5)-1)*100)</f>
        <v>22.773448249204954</v>
      </c>
      <c r="V93" s="759" t="str">
        <f>IF(INDEX(Historical!$O$7:$O$1430,MATCH(B93,Historical!$B$7:$B$1446,0))=0,"n/a",((INDEX(Historical!$C$7:$C$1437,MATCH(B93,Historical!$B$7:$B$1446,0))/INDEX(Historical!$O$7:$O$1430,MATCH(B93,Historical!$B$7:$B$1446,0)))^(1/10)-1)*100)</f>
        <v>n/a</v>
      </c>
      <c r="W93" s="760" t="str">
        <f t="shared" si="21"/>
        <v>n/a</v>
      </c>
      <c r="X93" s="761" t="str">
        <f t="shared" si="22"/>
        <v>n/a</v>
      </c>
      <c r="Y93" s="926"/>
      <c r="Z93" s="702">
        <f t="shared" si="23"/>
        <v>368.25396825396825</v>
      </c>
      <c r="AA93" s="935">
        <f t="shared" si="24"/>
        <v>87.666666666666657</v>
      </c>
      <c r="AB93" s="639">
        <v>12</v>
      </c>
      <c r="AC93" s="916">
        <v>0.63</v>
      </c>
      <c r="AD93" s="916" t="s">
        <v>137</v>
      </c>
      <c r="AE93" s="916">
        <v>4.92</v>
      </c>
      <c r="AF93" s="918" t="s">
        <v>137</v>
      </c>
      <c r="AG93" s="916">
        <v>-23.599999999999998</v>
      </c>
      <c r="AH93" s="916">
        <v>65.100000000000009</v>
      </c>
      <c r="AI93" s="916">
        <v>34</v>
      </c>
      <c r="AJ93" s="916">
        <v>-12.2</v>
      </c>
      <c r="AK93" s="916" t="s">
        <v>137</v>
      </c>
      <c r="AL93" s="928">
        <v>2560</v>
      </c>
      <c r="AM93" s="922">
        <v>0.8</v>
      </c>
      <c r="AN93" s="916" t="s">
        <v>137</v>
      </c>
      <c r="AO93" s="802">
        <f t="shared" si="25"/>
        <v>-60.692602810001986</v>
      </c>
      <c r="AP93" s="803">
        <f t="shared" si="26"/>
        <v>26.974063856664667</v>
      </c>
      <c r="AQ93" s="936" t="str">
        <f t="shared" si="27"/>
        <v>n/a</v>
      </c>
      <c r="AR93" s="702">
        <f>INDEX(Historical!$C$7:$C$1437,MATCH(B93,Historical!$B$7:$B$1446,0))*IF(AH93="n/a",1.03,IF(AH93&lt;0,1.01,IF(AH93&gt;10,1.1,(1+AH93/100))))</f>
        <v>2.3320000000000003</v>
      </c>
      <c r="AS93" s="935">
        <f t="shared" si="28"/>
        <v>2.5652000000000004</v>
      </c>
      <c r="AT93" s="935">
        <f t="shared" si="32"/>
        <v>2.6421560000000004</v>
      </c>
      <c r="AU93" s="935">
        <f t="shared" si="32"/>
        <v>2.7214206800000005</v>
      </c>
      <c r="AV93" s="935">
        <f t="shared" si="32"/>
        <v>2.8030633004000007</v>
      </c>
      <c r="AW93" s="702">
        <f t="shared" si="29"/>
        <v>13.063839980400004</v>
      </c>
      <c r="AX93" s="810">
        <f t="shared" si="30"/>
        <v>23.653521601303648</v>
      </c>
      <c r="AY93" s="991">
        <v>0.7</v>
      </c>
      <c r="AZ93" s="922">
        <v>30.259999999999998</v>
      </c>
      <c r="BA93" s="922">
        <v>-4.6399999999999997</v>
      </c>
      <c r="BB93" s="922">
        <v>4.7600000000000007</v>
      </c>
      <c r="BC93" s="922">
        <v>7.95</v>
      </c>
      <c r="BD93" s="983"/>
      <c r="BE93" s="664">
        <v>2012</v>
      </c>
      <c r="BF93" s="946" t="e">
        <f>#VALUE!</f>
        <v>#VALUE!</v>
      </c>
      <c r="BG93" s="931">
        <v>3.9</v>
      </c>
    </row>
    <row r="94" spans="1:59" ht="11.25" customHeight="1" x14ac:dyDescent="0.2">
      <c r="A94" s="930" t="s">
        <v>4457</v>
      </c>
      <c r="B94" s="925" t="s">
        <v>3819</v>
      </c>
      <c r="C94" s="988" t="s">
        <v>4224</v>
      </c>
      <c r="D94" s="988" t="s">
        <v>4403</v>
      </c>
      <c r="E94" s="792">
        <v>5</v>
      </c>
      <c r="F94" s="526">
        <v>801</v>
      </c>
      <c r="G94" s="526" t="s">
        <v>106</v>
      </c>
      <c r="H94" s="526" t="s">
        <v>106</v>
      </c>
      <c r="I94" s="924">
        <v>60.32</v>
      </c>
      <c r="J94" s="702">
        <f t="shared" si="18"/>
        <v>0.9946949602122015</v>
      </c>
      <c r="K94" s="927">
        <v>0.15</v>
      </c>
      <c r="L94" s="639">
        <v>4</v>
      </c>
      <c r="M94" s="693">
        <f t="shared" si="19"/>
        <v>0.6</v>
      </c>
      <c r="N94" s="921" t="s">
        <v>320</v>
      </c>
      <c r="O94" s="795">
        <v>0.14000000000000001</v>
      </c>
      <c r="P94" s="917">
        <v>43069</v>
      </c>
      <c r="Q94" s="917">
        <v>43097</v>
      </c>
      <c r="R94" s="693">
        <f t="shared" si="20"/>
        <v>7.1428571428571281</v>
      </c>
      <c r="S94" s="759">
        <f>IF(INDEX(Historical!$D$7:$D$1437,MATCH(B94,Historical!$B$7:$B$1446,0))=0,"n/a",(INDEX(Historical!$C$7:$C$1437,MATCH(B94,Historical!$B$7:$B$1446,0))/INDEX(Historical!$D$7:$D$1437,MATCH(B94,Historical!$B$7:$B$1446,0))-1)*100)</f>
        <v>5.2631578947368363</v>
      </c>
      <c r="T94" s="759">
        <f>IF(INDEX(Historical!$F$7:$F$1430,MATCH(B94,Historical!$B$7:$B$1446,0))=0,"n/a",((INDEX(Historical!$C$7:$C$1437,MATCH(B94,Historical!$B$7:$B$1446,0))/INDEX(Historical!$F$7:$F$1430,MATCH(B94,Historical!$B$7:$B$1446,0)))^(1/3)-1)*100)</f>
        <v>6.6224564261434971</v>
      </c>
      <c r="U94" s="759" t="str">
        <f>IF(INDEX(Historical!$H$7:$H$1430,MATCH(B94,Historical!$B$7:$B$1446,0))=0,"n/a",((INDEX(Historical!$C$7:$C$1437,MATCH(B94,Historical!$B$7:$B$1446,0))/INDEX(Historical!$H$7:$H$1430,MATCH(B94,Historical!$B$7:$B$1446,0)))^(1/5)-1)*100)</f>
        <v>n/a</v>
      </c>
      <c r="V94" s="759" t="str">
        <f>IF(INDEX(Historical!$O$7:$O$1430,MATCH(B94,Historical!$B$7:$B$1446,0))=0,"n/a",((INDEX(Historical!$C$7:$C$1437,MATCH(B94,Historical!$B$7:$B$1446,0))/INDEX(Historical!$O$7:$O$1430,MATCH(B94,Historical!$B$7:$B$1446,0)))^(1/10)-1)*100)</f>
        <v>n/a</v>
      </c>
      <c r="W94" s="760" t="str">
        <f t="shared" si="21"/>
        <v>n/a</v>
      </c>
      <c r="X94" s="761" t="str">
        <f t="shared" si="22"/>
        <v>n/a</v>
      </c>
      <c r="Y94" s="926"/>
      <c r="Z94" s="702">
        <f t="shared" si="23"/>
        <v>21.052631578947366</v>
      </c>
      <c r="AA94" s="935">
        <f t="shared" si="24"/>
        <v>21.164912280701753</v>
      </c>
      <c r="AB94" s="639">
        <v>6</v>
      </c>
      <c r="AC94" s="916">
        <v>2.85</v>
      </c>
      <c r="AD94" s="916">
        <v>2.12</v>
      </c>
      <c r="AE94" s="916">
        <v>3.34</v>
      </c>
      <c r="AF94" s="916" t="s">
        <v>137</v>
      </c>
      <c r="AG94" s="916">
        <v>-105.2</v>
      </c>
      <c r="AH94" s="916">
        <v>32.800000000000004</v>
      </c>
      <c r="AI94" s="916">
        <v>13.700000000000001</v>
      </c>
      <c r="AJ94" s="916">
        <v>16.400000000000002</v>
      </c>
      <c r="AK94" s="916">
        <v>10</v>
      </c>
      <c r="AL94" s="928">
        <v>7650</v>
      </c>
      <c r="AM94" s="922">
        <v>0.2</v>
      </c>
      <c r="AN94" s="916" t="s">
        <v>137</v>
      </c>
      <c r="AO94" s="802" t="str">
        <f t="shared" si="25"/>
        <v>n/a</v>
      </c>
      <c r="AP94" s="803" t="str">
        <f t="shared" si="26"/>
        <v>n/a</v>
      </c>
      <c r="AQ94" s="936" t="str">
        <f t="shared" si="27"/>
        <v>n/a</v>
      </c>
      <c r="AR94" s="702">
        <f>INDEX(Historical!$C$7:$C$1437,MATCH(B94,Historical!$B$7:$B$1446,0))*IF(AH94="n/a",1.03,IF(AH94&lt;0,1.01,IF(AH94&gt;10,1.1,(1+AH94/100))))</f>
        <v>0.66</v>
      </c>
      <c r="AS94" s="935">
        <f t="shared" si="28"/>
        <v>0.72600000000000009</v>
      </c>
      <c r="AT94" s="935">
        <f t="shared" si="32"/>
        <v>0.7986000000000002</v>
      </c>
      <c r="AU94" s="935">
        <f t="shared" si="32"/>
        <v>0.87846000000000024</v>
      </c>
      <c r="AV94" s="935">
        <f t="shared" si="32"/>
        <v>0.96630600000000033</v>
      </c>
      <c r="AW94" s="702">
        <f t="shared" si="29"/>
        <v>4.0293660000000013</v>
      </c>
      <c r="AX94" s="810">
        <f t="shared" si="30"/>
        <v>6.6799834217506655</v>
      </c>
      <c r="AY94" s="991">
        <v>0.74</v>
      </c>
      <c r="AZ94" s="922">
        <v>37.07</v>
      </c>
      <c r="BA94" s="922">
        <v>-11.25</v>
      </c>
      <c r="BB94" s="922">
        <v>2.63</v>
      </c>
      <c r="BC94" s="922">
        <v>6</v>
      </c>
      <c r="BE94" s="664">
        <v>2014</v>
      </c>
      <c r="BF94" s="946" t="e">
        <f>#VALUE!</f>
        <v>#VALUE!</v>
      </c>
      <c r="BG94" s="931">
        <v>12.7</v>
      </c>
    </row>
    <row r="95" spans="1:59" ht="11.25" customHeight="1" x14ac:dyDescent="0.2">
      <c r="A95" s="537" t="s">
        <v>1048</v>
      </c>
      <c r="B95" s="925" t="s">
        <v>1049</v>
      </c>
      <c r="C95" s="988" t="s">
        <v>4224</v>
      </c>
      <c r="D95" s="988" t="s">
        <v>4372</v>
      </c>
      <c r="E95" s="792">
        <v>6</v>
      </c>
      <c r="F95" s="526">
        <v>741</v>
      </c>
      <c r="G95" s="526" t="s">
        <v>106</v>
      </c>
      <c r="H95" s="526" t="s">
        <v>106</v>
      </c>
      <c r="I95" s="924">
        <v>105.6</v>
      </c>
      <c r="J95" s="702">
        <f t="shared" si="18"/>
        <v>1.1174242424242424</v>
      </c>
      <c r="K95" s="927">
        <v>0.29499999999999998</v>
      </c>
      <c r="L95" s="639">
        <v>4</v>
      </c>
      <c r="M95" s="693">
        <f t="shared" si="19"/>
        <v>1.18</v>
      </c>
      <c r="N95" s="921" t="s">
        <v>143</v>
      </c>
      <c r="O95" s="795">
        <v>0.21</v>
      </c>
      <c r="P95" s="915">
        <v>43427</v>
      </c>
      <c r="Q95" s="915">
        <v>43444</v>
      </c>
      <c r="R95" s="693">
        <f t="shared" si="20"/>
        <v>40.476190476190474</v>
      </c>
      <c r="S95" s="759">
        <f>IF(INDEX(Historical!$D$7:$D$1437,MATCH(B95,Historical!$B$7:$B$1446,0))=0,"n/a",(INDEX(Historical!$C$7:$C$1437,MATCH(B95,Historical!$B$7:$B$1446,0))/INDEX(Historical!$D$7:$D$1437,MATCH(B95,Historical!$B$7:$B$1446,0))-1)*100)</f>
        <v>34.057971014492772</v>
      </c>
      <c r="T95" s="759">
        <f>IF(INDEX(Historical!$F$7:$F$1430,MATCH(B95,Historical!$B$7:$B$1446,0))=0,"n/a",((INDEX(Historical!$C$7:$C$1437,MATCH(B95,Historical!$B$7:$B$1446,0))/INDEX(Historical!$F$7:$F$1430,MATCH(B95,Historical!$B$7:$B$1446,0)))^(1/3)-1)*100)</f>
        <v>43.966024773608495</v>
      </c>
      <c r="U95" s="759">
        <f>IF(INDEX(Historical!$H$7:$H$1430,MATCH(B95,Historical!$B$7:$B$1446,0))=0,"n/a",((INDEX(Historical!$C$7:$C$1437,MATCH(B95,Historical!$B$7:$B$1446,0))/INDEX(Historical!$H$7:$H$1430,MATCH(B95,Historical!$B$7:$B$1446,0)))^(1/5)-1)*100)</f>
        <v>85.161444650143309</v>
      </c>
      <c r="V95" s="759" t="str">
        <f>IF(INDEX(Historical!$O$7:$O$1430,MATCH(B95,Historical!$B$7:$B$1446,0))=0,"n/a",((INDEX(Historical!$C$7:$C$1437,MATCH(B95,Historical!$B$7:$B$1446,0))/INDEX(Historical!$O$7:$O$1430,MATCH(B95,Historical!$B$7:$B$1446,0)))^(1/10)-1)*100)</f>
        <v>n/a</v>
      </c>
      <c r="W95" s="760" t="str">
        <f t="shared" si="21"/>
        <v>n/a</v>
      </c>
      <c r="X95" s="761">
        <f t="shared" si="22"/>
        <v>2.2470038166264725</v>
      </c>
      <c r="Y95" s="706"/>
      <c r="Z95" s="702">
        <f t="shared" si="23"/>
        <v>28.229665071770338</v>
      </c>
      <c r="AA95" s="935">
        <f t="shared" si="24"/>
        <v>25.263157894736842</v>
      </c>
      <c r="AB95" s="639">
        <v>12</v>
      </c>
      <c r="AC95" s="916">
        <v>4.18</v>
      </c>
      <c r="AD95" s="916">
        <v>1.85</v>
      </c>
      <c r="AE95" s="916">
        <v>0.95</v>
      </c>
      <c r="AF95" s="916">
        <v>16.12</v>
      </c>
      <c r="AG95" s="916">
        <v>61.199999999999996</v>
      </c>
      <c r="AH95" s="916">
        <v>47.5</v>
      </c>
      <c r="AI95" s="916">
        <v>9.06</v>
      </c>
      <c r="AJ95" s="916">
        <v>37.9</v>
      </c>
      <c r="AK95" s="916">
        <v>13.68</v>
      </c>
      <c r="AL95" s="928">
        <v>15440</v>
      </c>
      <c r="AM95" s="922">
        <v>1</v>
      </c>
      <c r="AN95" s="916">
        <v>3.29</v>
      </c>
      <c r="AO95" s="802">
        <f t="shared" si="25"/>
        <v>61.015710997830716</v>
      </c>
      <c r="AP95" s="803">
        <f t="shared" si="26"/>
        <v>86.278868892567559</v>
      </c>
      <c r="AQ95" s="936">
        <f t="shared" si="27"/>
        <v>325.43682401511768</v>
      </c>
      <c r="AR95" s="702">
        <f>INDEX(Historical!$C$7:$C$1437,MATCH(B95,Historical!$B$7:$B$1446,0))*IF(AH95="n/a",1.03,IF(AH95&lt;0,1.01,IF(AH95&gt;10,1.1,(1+AH95/100))))</f>
        <v>1.0175000000000001</v>
      </c>
      <c r="AS95" s="935">
        <f t="shared" si="28"/>
        <v>1.1096855000000001</v>
      </c>
      <c r="AT95" s="935">
        <f t="shared" si="32"/>
        <v>1.2206540500000003</v>
      </c>
      <c r="AU95" s="935">
        <f t="shared" si="32"/>
        <v>1.3427194550000003</v>
      </c>
      <c r="AV95" s="935">
        <f t="shared" si="32"/>
        <v>1.4769914005000004</v>
      </c>
      <c r="AW95" s="702">
        <f t="shared" si="29"/>
        <v>6.167550405500001</v>
      </c>
      <c r="AX95" s="810">
        <f t="shared" si="30"/>
        <v>5.8404833385416683</v>
      </c>
      <c r="AY95" s="991">
        <v>1.06</v>
      </c>
      <c r="AZ95" s="922">
        <v>48.67</v>
      </c>
      <c r="BA95" s="922">
        <v>-2.74</v>
      </c>
      <c r="BB95" s="922">
        <v>6.8599999999999994</v>
      </c>
      <c r="BC95" s="922">
        <v>18.54</v>
      </c>
      <c r="BE95" s="664">
        <v>2014</v>
      </c>
      <c r="BF95" s="946" t="e">
        <f>#VALUE!</f>
        <v>#VALUE!</v>
      </c>
      <c r="BG95" s="931">
        <v>8.9</v>
      </c>
    </row>
    <row r="96" spans="1:59" ht="11.25" customHeight="1" x14ac:dyDescent="0.2">
      <c r="A96" s="537" t="s">
        <v>1030</v>
      </c>
      <c r="B96" s="925" t="s">
        <v>1031</v>
      </c>
      <c r="C96" s="988" t="s">
        <v>108</v>
      </c>
      <c r="D96" s="988" t="s">
        <v>4373</v>
      </c>
      <c r="E96" s="792">
        <v>8</v>
      </c>
      <c r="F96" s="526">
        <v>552</v>
      </c>
      <c r="G96" s="526" t="s">
        <v>37</v>
      </c>
      <c r="H96" s="526" t="s">
        <v>37</v>
      </c>
      <c r="I96" s="924">
        <v>48.5</v>
      </c>
      <c r="J96" s="702">
        <f t="shared" si="18"/>
        <v>3.0515463917525776</v>
      </c>
      <c r="K96" s="927">
        <v>0.37</v>
      </c>
      <c r="L96" s="639">
        <v>4</v>
      </c>
      <c r="M96" s="693">
        <f t="shared" si="19"/>
        <v>1.48</v>
      </c>
      <c r="N96" s="921" t="s">
        <v>146</v>
      </c>
      <c r="O96" s="795">
        <v>0.36</v>
      </c>
      <c r="P96" s="915">
        <v>43447</v>
      </c>
      <c r="Q96" s="915">
        <v>43466</v>
      </c>
      <c r="R96" s="693">
        <f t="shared" si="20"/>
        <v>2.7777777777777803</v>
      </c>
      <c r="S96" s="759">
        <f>IF(INDEX(Historical!$D$7:$D$1437,MATCH(B96,Historical!$B$7:$B$1446,0))=0,"n/a",(INDEX(Historical!$C$7:$C$1437,MATCH(B96,Historical!$B$7:$B$1446,0))/INDEX(Historical!$D$7:$D$1437,MATCH(B96,Historical!$B$7:$B$1446,0))-1)*100)</f>
        <v>4.5454545454545414</v>
      </c>
      <c r="T96" s="759">
        <f>IF(INDEX(Historical!$F$7:$F$1430,MATCH(B96,Historical!$B$7:$B$1446,0))=0,"n/a",((INDEX(Historical!$C$7:$C$1437,MATCH(B96,Historical!$B$7:$B$1446,0))/INDEX(Historical!$F$7:$F$1430,MATCH(B96,Historical!$B$7:$B$1446,0)))^(1/3)-1)*100)</f>
        <v>4.7689553171647248</v>
      </c>
      <c r="U96" s="759">
        <f>IF(INDEX(Historical!$H$7:$H$1430,MATCH(B96,Historical!$B$7:$B$1446,0))=0,"n/a",((INDEX(Historical!$C$7:$C$1437,MATCH(B96,Historical!$B$7:$B$1446,0))/INDEX(Historical!$H$7:$H$1430,MATCH(B96,Historical!$B$7:$B$1446,0)))^(1/5)-1)*100)</f>
        <v>3.5342923413427263</v>
      </c>
      <c r="V96" s="759">
        <f>IF(INDEX(Historical!$O$7:$O$1430,MATCH(B96,Historical!$B$7:$B$1446,0))=0,"n/a",((INDEX(Historical!$C$7:$C$1437,MATCH(B96,Historical!$B$7:$B$1446,0))/INDEX(Historical!$O$7:$O$1430,MATCH(B96,Historical!$B$7:$B$1446,0)))^(1/10)-1)*100)</f>
        <v>1.0754631688062899</v>
      </c>
      <c r="W96" s="760">
        <f t="shared" si="21"/>
        <v>3.28629788899755</v>
      </c>
      <c r="X96" s="761">
        <f t="shared" si="22"/>
        <v>0.84149817651017289</v>
      </c>
      <c r="Y96" s="713"/>
      <c r="Z96" s="702">
        <f t="shared" si="23"/>
        <v>28.90625</v>
      </c>
      <c r="AA96" s="935">
        <f t="shared" si="24"/>
        <v>9.47265625</v>
      </c>
      <c r="AB96" s="639">
        <v>12</v>
      </c>
      <c r="AC96" s="916">
        <v>5.12</v>
      </c>
      <c r="AD96" s="916" t="s">
        <v>137</v>
      </c>
      <c r="AE96" s="916">
        <v>1.79</v>
      </c>
      <c r="AF96" s="916">
        <v>1.1200000000000001</v>
      </c>
      <c r="AG96" s="916">
        <v>7.3</v>
      </c>
      <c r="AH96" s="916">
        <v>35.799999999999997</v>
      </c>
      <c r="AI96" s="916" t="s">
        <v>137</v>
      </c>
      <c r="AJ96" s="916">
        <v>4.2</v>
      </c>
      <c r="AK96" s="916" t="s">
        <v>137</v>
      </c>
      <c r="AL96" s="928">
        <v>165.87</v>
      </c>
      <c r="AM96" s="922">
        <v>5.8000000000000007</v>
      </c>
      <c r="AN96" s="916">
        <v>0.95</v>
      </c>
      <c r="AO96" s="802">
        <f t="shared" si="25"/>
        <v>-2.8868175169046957</v>
      </c>
      <c r="AP96" s="803">
        <f t="shared" si="26"/>
        <v>6.5858387330953043</v>
      </c>
      <c r="AQ96" s="936">
        <f t="shared" si="27"/>
        <v>-31.33211975182445</v>
      </c>
      <c r="AR96" s="702">
        <f>INDEX(Historical!$C$7:$C$1437,MATCH(B96,Historical!$B$7:$B$1446,0))*IF(AH96="n/a",1.03,IF(AH96&lt;0,1.01,IF(AH96&gt;10,1.1,(1+AH96/100))))</f>
        <v>1.518</v>
      </c>
      <c r="AS96" s="935">
        <f t="shared" si="28"/>
        <v>1.5635400000000002</v>
      </c>
      <c r="AT96" s="935">
        <f t="shared" si="32"/>
        <v>1.6104462000000002</v>
      </c>
      <c r="AU96" s="935">
        <f t="shared" si="32"/>
        <v>1.6587595860000002</v>
      </c>
      <c r="AV96" s="935">
        <f t="shared" si="32"/>
        <v>1.7085223735800001</v>
      </c>
      <c r="AW96" s="702">
        <f t="shared" si="29"/>
        <v>8.0592681595800002</v>
      </c>
      <c r="AX96" s="810">
        <f t="shared" si="30"/>
        <v>16.617047751711343</v>
      </c>
      <c r="AY96" s="991">
        <v>0.59</v>
      </c>
      <c r="AZ96" s="922">
        <v>5.96</v>
      </c>
      <c r="BA96" s="922">
        <v>-28.04</v>
      </c>
      <c r="BB96" s="922">
        <v>-5.58</v>
      </c>
      <c r="BC96" s="922">
        <v>-11.33</v>
      </c>
      <c r="BE96" s="664">
        <v>2012</v>
      </c>
      <c r="BF96" s="946" t="e">
        <f>#VALUE!</f>
        <v>#VALUE!</v>
      </c>
      <c r="BG96" s="931">
        <v>0.70000000000000007</v>
      </c>
    </row>
    <row r="97" spans="1:59" ht="11.25" customHeight="1" x14ac:dyDescent="0.2">
      <c r="A97" s="609" t="s">
        <v>3822</v>
      </c>
      <c r="B97" s="925" t="s">
        <v>3823</v>
      </c>
      <c r="C97" s="988" t="s">
        <v>108</v>
      </c>
      <c r="D97" s="988" t="s">
        <v>4373</v>
      </c>
      <c r="E97" s="792">
        <v>6</v>
      </c>
      <c r="F97" s="526">
        <v>762</v>
      </c>
      <c r="G97" s="526" t="s">
        <v>106</v>
      </c>
      <c r="H97" s="526" t="s">
        <v>106</v>
      </c>
      <c r="I97" s="924">
        <v>36.200000000000003</v>
      </c>
      <c r="J97" s="702">
        <f t="shared" si="18"/>
        <v>3.5359116022099442</v>
      </c>
      <c r="K97" s="927">
        <v>0.32</v>
      </c>
      <c r="L97" s="639">
        <v>4</v>
      </c>
      <c r="M97" s="693">
        <f t="shared" si="19"/>
        <v>1.28</v>
      </c>
      <c r="N97" s="921" t="s">
        <v>107</v>
      </c>
      <c r="O97" s="795">
        <v>0.27</v>
      </c>
      <c r="P97" s="915">
        <v>43495</v>
      </c>
      <c r="Q97" s="915">
        <v>43510</v>
      </c>
      <c r="R97" s="693">
        <f t="shared" si="20"/>
        <v>18.518518518518512</v>
      </c>
      <c r="S97" s="759">
        <f>IF(INDEX(Historical!$D$7:$D$1437,MATCH(B97,Historical!$B$7:$B$1446,0))=0,"n/a",(INDEX(Historical!$C$7:$C$1437,MATCH(B97,Historical!$B$7:$B$1446,0))/INDEX(Historical!$D$7:$D$1437,MATCH(B97,Historical!$B$7:$B$1446,0))-1)*100)</f>
        <v>53.125</v>
      </c>
      <c r="T97" s="759">
        <f>IF(INDEX(Historical!$F$7:$F$1430,MATCH(B97,Historical!$B$7:$B$1446,0))=0,"n/a",((INDEX(Historical!$C$7:$C$1437,MATCH(B97,Historical!$B$7:$B$1446,0))/INDEX(Historical!$F$7:$F$1430,MATCH(B97,Historical!$B$7:$B$1446,0)))^(1/3)-1)*100)</f>
        <v>34.809974988792504</v>
      </c>
      <c r="U97" s="759" t="str">
        <f>IF(INDEX(Historical!$H$7:$H$1430,MATCH(B97,Historical!$B$7:$B$1446,0))=0,"n/a",((INDEX(Historical!$C$7:$C$1437,MATCH(B97,Historical!$B$7:$B$1446,0))/INDEX(Historical!$H$7:$H$1430,MATCH(B97,Historical!$B$7:$B$1446,0)))^(1/5)-1)*100)</f>
        <v>n/a</v>
      </c>
      <c r="V97" s="759" t="str">
        <f>IF(INDEX(Historical!$O$7:$O$1430,MATCH(B97,Historical!$B$7:$B$1446,0))=0,"n/a",((INDEX(Historical!$C$7:$C$1437,MATCH(B97,Historical!$B$7:$B$1446,0))/INDEX(Historical!$O$7:$O$1430,MATCH(B97,Historical!$B$7:$B$1446,0)))^(1/10)-1)*100)</f>
        <v>n/a</v>
      </c>
      <c r="W97" s="760" t="str">
        <f t="shared" si="21"/>
        <v>n/a</v>
      </c>
      <c r="X97" s="761" t="str">
        <f t="shared" si="22"/>
        <v>n/a</v>
      </c>
      <c r="Y97" s="926"/>
      <c r="Z97" s="702">
        <f t="shared" si="23"/>
        <v>35.555555555555557</v>
      </c>
      <c r="AA97" s="935">
        <f t="shared" si="24"/>
        <v>10.055555555555555</v>
      </c>
      <c r="AB97" s="639">
        <v>12</v>
      </c>
      <c r="AC97" s="916">
        <v>3.6</v>
      </c>
      <c r="AD97" s="916">
        <v>0.8</v>
      </c>
      <c r="AE97" s="916">
        <v>2.82</v>
      </c>
      <c r="AF97" s="916">
        <v>0.85</v>
      </c>
      <c r="AG97" s="916">
        <v>9.6</v>
      </c>
      <c r="AH97" s="916">
        <v>33.4</v>
      </c>
      <c r="AI97" s="916">
        <v>7.57</v>
      </c>
      <c r="AJ97" s="916">
        <v>20.7</v>
      </c>
      <c r="AK97" s="916">
        <v>12.61</v>
      </c>
      <c r="AL97" s="928">
        <v>16910</v>
      </c>
      <c r="AM97" s="922">
        <v>0.4</v>
      </c>
      <c r="AN97" s="916">
        <v>0.72</v>
      </c>
      <c r="AO97" s="802" t="str">
        <f t="shared" si="25"/>
        <v>n/a</v>
      </c>
      <c r="AP97" s="803" t="str">
        <f t="shared" si="26"/>
        <v>n/a</v>
      </c>
      <c r="AQ97" s="936">
        <f t="shared" si="27"/>
        <v>-38.36587445173928</v>
      </c>
      <c r="AR97" s="702">
        <f>INDEX(Historical!$C$7:$C$1437,MATCH(B97,Historical!$B$7:$B$1446,0))*IF(AH97="n/a",1.03,IF(AH97&lt;0,1.01,IF(AH97&gt;10,1.1,(1+AH97/100))))</f>
        <v>1.0780000000000001</v>
      </c>
      <c r="AS97" s="935">
        <f t="shared" si="28"/>
        <v>1.1596046000000002</v>
      </c>
      <c r="AT97" s="935">
        <f t="shared" si="32"/>
        <v>1.2755650600000004</v>
      </c>
      <c r="AU97" s="935">
        <f t="shared" si="32"/>
        <v>1.4031215660000005</v>
      </c>
      <c r="AV97" s="935">
        <f t="shared" si="32"/>
        <v>1.5434337226000006</v>
      </c>
      <c r="AW97" s="702">
        <f t="shared" si="29"/>
        <v>6.4597249486000017</v>
      </c>
      <c r="AX97" s="810">
        <f t="shared" si="30"/>
        <v>17.844544056906081</v>
      </c>
      <c r="AY97" s="991">
        <v>1.42</v>
      </c>
      <c r="AZ97" s="922">
        <v>31.06</v>
      </c>
      <c r="BA97" s="922">
        <v>-16.05</v>
      </c>
      <c r="BB97" s="922">
        <v>2.98</v>
      </c>
      <c r="BC97" s="922">
        <v>-0.62</v>
      </c>
      <c r="BE97" s="664">
        <v>2014</v>
      </c>
      <c r="BF97" s="946" t="e">
        <f>#VALUE!</f>
        <v>#VALUE!</v>
      </c>
      <c r="BG97" s="931">
        <v>1.2</v>
      </c>
    </row>
    <row r="98" spans="1:59" ht="11.25" customHeight="1" x14ac:dyDescent="0.2">
      <c r="A98" s="609" t="s">
        <v>1075</v>
      </c>
      <c r="B98" s="925" t="s">
        <v>1076</v>
      </c>
      <c r="C98" s="988" t="s">
        <v>108</v>
      </c>
      <c r="D98" s="988" t="s">
        <v>4373</v>
      </c>
      <c r="E98" s="792">
        <v>7</v>
      </c>
      <c r="F98" s="526">
        <v>628</v>
      </c>
      <c r="G98" s="526" t="s">
        <v>37</v>
      </c>
      <c r="H98" s="526" t="s">
        <v>37</v>
      </c>
      <c r="I98" s="924">
        <v>79.38</v>
      </c>
      <c r="J98" s="702">
        <f t="shared" si="18"/>
        <v>2.6706979087931475</v>
      </c>
      <c r="K98" s="927">
        <v>0.53</v>
      </c>
      <c r="L98" s="639">
        <v>4</v>
      </c>
      <c r="M98" s="693">
        <f t="shared" si="19"/>
        <v>2.12</v>
      </c>
      <c r="N98" s="921" t="s">
        <v>161</v>
      </c>
      <c r="O98" s="795">
        <v>0.46</v>
      </c>
      <c r="P98" s="915">
        <v>43385</v>
      </c>
      <c r="Q98" s="915">
        <v>43404</v>
      </c>
      <c r="R98" s="693">
        <f t="shared" si="20"/>
        <v>15.217391304347828</v>
      </c>
      <c r="S98" s="759">
        <f>IF(INDEX(Historical!$D$7:$D$1437,MATCH(B98,Historical!$B$7:$B$1446,0))=0,"n/a",(INDEX(Historical!$C$7:$C$1437,MATCH(B98,Historical!$B$7:$B$1446,0))/INDEX(Historical!$D$7:$D$1437,MATCH(B98,Historical!$B$7:$B$1446,0))-1)*100)</f>
        <v>9.1428571428571423</v>
      </c>
      <c r="T98" s="759">
        <f>IF(INDEX(Historical!$F$7:$F$1430,MATCH(B98,Historical!$B$7:$B$1446,0))=0,"n/a",((INDEX(Historical!$C$7:$C$1437,MATCH(B98,Historical!$B$7:$B$1446,0))/INDEX(Historical!$F$7:$F$1430,MATCH(B98,Historical!$B$7:$B$1446,0)))^(1/3)-1)*100)</f>
        <v>4.7872459871098672</v>
      </c>
      <c r="U98" s="759">
        <f>IF(INDEX(Historical!$H$7:$H$1430,MATCH(B98,Historical!$B$7:$B$1446,0))=0,"n/a",((INDEX(Historical!$C$7:$C$1437,MATCH(B98,Historical!$B$7:$B$1446,0))/INDEX(Historical!$H$7:$H$1430,MATCH(B98,Historical!$B$7:$B$1446,0)))^(1/5)-1)*100)</f>
        <v>5.52032065959005</v>
      </c>
      <c r="V98" s="759">
        <f>IF(INDEX(Historical!$O$7:$O$1430,MATCH(B98,Historical!$B$7:$B$1446,0))=0,"n/a",((INDEX(Historical!$C$7:$C$1437,MATCH(B98,Historical!$B$7:$B$1446,0))/INDEX(Historical!$O$7:$O$1430,MATCH(B98,Historical!$B$7:$B$1446,0)))^(1/10)-1)*100)</f>
        <v>3.6855349351859967</v>
      </c>
      <c r="W98" s="760">
        <f t="shared" si="21"/>
        <v>1.4978343053778318</v>
      </c>
      <c r="X98" s="761">
        <f t="shared" si="22"/>
        <v>0.68152106908519139</v>
      </c>
      <c r="Y98" s="713"/>
      <c r="Z98" s="702">
        <f t="shared" si="23"/>
        <v>45.396145610278374</v>
      </c>
      <c r="AA98" s="935">
        <f t="shared" si="24"/>
        <v>16.997858672376871</v>
      </c>
      <c r="AB98" s="639">
        <v>12</v>
      </c>
      <c r="AC98" s="916">
        <v>4.67</v>
      </c>
      <c r="AD98" s="916">
        <v>2.12</v>
      </c>
      <c r="AE98" s="916">
        <v>7.43</v>
      </c>
      <c r="AF98" s="916">
        <v>2.06</v>
      </c>
      <c r="AG98" s="916">
        <v>14.399999999999999</v>
      </c>
      <c r="AH98" s="916">
        <v>14.000000000000002</v>
      </c>
      <c r="AI98" s="916">
        <v>2.13</v>
      </c>
      <c r="AJ98" s="916">
        <v>8.1</v>
      </c>
      <c r="AK98" s="916">
        <v>8</v>
      </c>
      <c r="AL98" s="928">
        <v>1300</v>
      </c>
      <c r="AM98" s="922">
        <v>2.6</v>
      </c>
      <c r="AN98" s="916">
        <v>0.01</v>
      </c>
      <c r="AO98" s="802">
        <f t="shared" si="25"/>
        <v>-8.8068401039936735</v>
      </c>
      <c r="AP98" s="803">
        <f t="shared" si="26"/>
        <v>8.191018568383198</v>
      </c>
      <c r="AQ98" s="936">
        <f t="shared" si="27"/>
        <v>24.749685130034791</v>
      </c>
      <c r="AR98" s="702">
        <f>INDEX(Historical!$C$7:$C$1437,MATCH(B98,Historical!$B$7:$B$1446,0))*IF(AH98="n/a",1.03,IF(AH98&lt;0,1.01,IF(AH98&gt;10,1.1,(1+AH98/100))))</f>
        <v>2.101</v>
      </c>
      <c r="AS98" s="935">
        <f t="shared" si="28"/>
        <v>2.1457513000000001</v>
      </c>
      <c r="AT98" s="935">
        <f t="shared" si="32"/>
        <v>2.3174114040000005</v>
      </c>
      <c r="AU98" s="935">
        <f t="shared" si="32"/>
        <v>2.5028043163200007</v>
      </c>
      <c r="AV98" s="935">
        <f t="shared" si="32"/>
        <v>2.7030286616256007</v>
      </c>
      <c r="AW98" s="702">
        <f t="shared" si="29"/>
        <v>11.7699956819456</v>
      </c>
      <c r="AX98" s="810">
        <f t="shared" si="30"/>
        <v>14.827407006734191</v>
      </c>
      <c r="AY98" s="991">
        <v>0.74</v>
      </c>
      <c r="AZ98" s="922">
        <v>21.52</v>
      </c>
      <c r="BA98" s="922">
        <v>-4.67</v>
      </c>
      <c r="BB98" s="922">
        <v>2.11</v>
      </c>
      <c r="BC98" s="922">
        <v>4.5199999999999996</v>
      </c>
      <c r="BE98" s="664">
        <v>2012</v>
      </c>
      <c r="BF98" s="946" t="e">
        <f>#VALUE!</f>
        <v>#VALUE!</v>
      </c>
      <c r="BG98" s="931">
        <v>1.7000000000000002</v>
      </c>
    </row>
    <row r="99" spans="1:59" ht="11.25" customHeight="1" x14ac:dyDescent="0.2">
      <c r="A99" s="106" t="s">
        <v>4068</v>
      </c>
      <c r="B99" s="631" t="s">
        <v>4069</v>
      </c>
      <c r="C99" s="988" t="s">
        <v>4353</v>
      </c>
      <c r="D99" s="988" t="s">
        <v>4354</v>
      </c>
      <c r="E99" s="792">
        <v>5</v>
      </c>
      <c r="F99" s="526">
        <v>861</v>
      </c>
      <c r="G99" s="526" t="s">
        <v>106</v>
      </c>
      <c r="H99" s="526" t="s">
        <v>106</v>
      </c>
      <c r="I99" s="924">
        <v>36.479999999999997</v>
      </c>
      <c r="J99" s="702">
        <f t="shared" si="18"/>
        <v>4.4682017543859649</v>
      </c>
      <c r="K99" s="927">
        <v>0.40749999999999997</v>
      </c>
      <c r="L99" s="639">
        <v>4</v>
      </c>
      <c r="M99" s="693">
        <f t="shared" si="19"/>
        <v>1.63</v>
      </c>
      <c r="N99" s="921" t="s">
        <v>4338</v>
      </c>
      <c r="O99" s="795">
        <v>0.40500000000000003</v>
      </c>
      <c r="P99" s="915">
        <v>43517</v>
      </c>
      <c r="Q99" s="915">
        <v>43525</v>
      </c>
      <c r="R99" s="693">
        <f t="shared" si="20"/>
        <v>0.6172839506172707</v>
      </c>
      <c r="S99" s="759">
        <f>IF(INDEX(Historical!$D$7:$D$1437,MATCH(B99,Historical!$B$7:$B$1446,0))=0,"n/a",(INDEX(Historical!$C$7:$C$1437,MATCH(B99,Historical!$B$7:$B$1446,0))/INDEX(Historical!$D$7:$D$1437,MATCH(B99,Historical!$B$7:$B$1446,0))-1)*100)</f>
        <v>2.5559105431310014</v>
      </c>
      <c r="T99" s="759">
        <f>IF(INDEX(Historical!$F$7:$F$1430,MATCH(B99,Historical!$B$7:$B$1446,0))=0,"n/a",((INDEX(Historical!$C$7:$C$1437,MATCH(B99,Historical!$B$7:$B$1446,0))/INDEX(Historical!$F$7:$F$1430,MATCH(B99,Historical!$B$7:$B$1446,0)))^(1/3)-1)*100)</f>
        <v>45.879689820476585</v>
      </c>
      <c r="U99" s="759" t="str">
        <f>IF(INDEX(Historical!$H$7:$H$1430,MATCH(B99,Historical!$B$7:$B$1446,0))=0,"n/a",((INDEX(Historical!$C$7:$C$1437,MATCH(B99,Historical!$B$7:$B$1446,0))/INDEX(Historical!$H$7:$H$1430,MATCH(B99,Historical!$B$7:$B$1446,0)))^(1/5)-1)*100)</f>
        <v>n/a</v>
      </c>
      <c r="V99" s="759" t="str">
        <f>IF(INDEX(Historical!$O$7:$O$1430,MATCH(B99,Historical!$B$7:$B$1446,0))=0,"n/a",((INDEX(Historical!$C$7:$C$1437,MATCH(B99,Historical!$B$7:$B$1446,0))/INDEX(Historical!$O$7:$O$1430,MATCH(B99,Historical!$B$7:$B$1446,0)))^(1/10)-1)*100)</f>
        <v>n/a</v>
      </c>
      <c r="W99" s="760" t="str">
        <f t="shared" si="21"/>
        <v>n/a</v>
      </c>
      <c r="X99" s="761" t="str">
        <f t="shared" si="22"/>
        <v>n/a</v>
      </c>
      <c r="Y99" s="926"/>
      <c r="Z99" s="702">
        <f t="shared" si="23"/>
        <v>652</v>
      </c>
      <c r="AA99" s="935">
        <f t="shared" si="24"/>
        <v>145.91999999999999</v>
      </c>
      <c r="AB99" s="639">
        <v>12</v>
      </c>
      <c r="AC99" s="916">
        <v>0.25</v>
      </c>
      <c r="AD99" s="916" t="s">
        <v>137</v>
      </c>
      <c r="AE99" s="916">
        <v>14.19</v>
      </c>
      <c r="AF99" s="916">
        <v>2.36</v>
      </c>
      <c r="AG99" s="916">
        <v>1.6</v>
      </c>
      <c r="AH99" s="916">
        <v>5.2</v>
      </c>
      <c r="AI99" s="916">
        <v>27.779999999999998</v>
      </c>
      <c r="AJ99" s="916" t="s">
        <v>137</v>
      </c>
      <c r="AK99" s="916" t="s">
        <v>137</v>
      </c>
      <c r="AL99" s="928">
        <v>689.47</v>
      </c>
      <c r="AM99" s="922">
        <v>5.3</v>
      </c>
      <c r="AN99" s="916">
        <v>0.54</v>
      </c>
      <c r="AO99" s="802" t="str">
        <f t="shared" si="25"/>
        <v>n/a</v>
      </c>
      <c r="AP99" s="803" t="str">
        <f t="shared" si="26"/>
        <v>n/a</v>
      </c>
      <c r="AQ99" s="936">
        <f t="shared" si="27"/>
        <v>291.22099466499316</v>
      </c>
      <c r="AR99" s="702">
        <f>INDEX(Historical!$C$7:$C$1437,MATCH(B99,Historical!$B$7:$B$1446,0))*IF(AH99="n/a",1.03,IF(AH99&lt;0,1.01,IF(AH99&gt;10,1.1,(1+AH99/100))))</f>
        <v>1.6884600000000001</v>
      </c>
      <c r="AS99" s="935">
        <f t="shared" si="28"/>
        <v>1.8573060000000001</v>
      </c>
      <c r="AT99" s="935">
        <f t="shared" si="32"/>
        <v>1.9130251800000002</v>
      </c>
      <c r="AU99" s="935">
        <f t="shared" si="32"/>
        <v>1.9704159354000004</v>
      </c>
      <c r="AV99" s="935">
        <f t="shared" si="32"/>
        <v>2.0295284134620006</v>
      </c>
      <c r="AW99" s="702">
        <f t="shared" si="29"/>
        <v>9.4587355288620003</v>
      </c>
      <c r="AX99" s="810">
        <f t="shared" si="30"/>
        <v>25.92855134008224</v>
      </c>
      <c r="AY99" s="991">
        <v>0.94</v>
      </c>
      <c r="AZ99" s="922">
        <v>43.99</v>
      </c>
      <c r="BA99" s="922">
        <v>-1.78</v>
      </c>
      <c r="BB99" s="922">
        <v>4.12</v>
      </c>
      <c r="BC99" s="922">
        <v>15.290000000000001</v>
      </c>
      <c r="BE99" s="664">
        <v>2015</v>
      </c>
      <c r="BF99" s="946" t="e">
        <f>#VALUE!</f>
        <v>#VALUE!</v>
      </c>
      <c r="BG99" s="931">
        <v>1.0999999999999999</v>
      </c>
    </row>
    <row r="100" spans="1:59" s="838" customFormat="1" ht="11.25" customHeight="1" x14ac:dyDescent="0.2">
      <c r="A100" s="817" t="s">
        <v>1069</v>
      </c>
      <c r="B100" s="846" t="s">
        <v>1070</v>
      </c>
      <c r="C100" s="988" t="s">
        <v>247</v>
      </c>
      <c r="D100" s="988" t="s">
        <v>4387</v>
      </c>
      <c r="E100" s="818">
        <v>8</v>
      </c>
      <c r="F100" s="526">
        <v>553</v>
      </c>
      <c r="G100" s="1171" t="s">
        <v>106</v>
      </c>
      <c r="H100" s="1171" t="s">
        <v>106</v>
      </c>
      <c r="I100" s="819">
        <v>100.85</v>
      </c>
      <c r="J100" s="820">
        <f t="shared" si="18"/>
        <v>0.53875392497107921</v>
      </c>
      <c r="K100" s="1112">
        <v>0.54333333333333333</v>
      </c>
      <c r="L100" s="822">
        <v>1</v>
      </c>
      <c r="M100" s="823">
        <f t="shared" si="19"/>
        <v>0.54333333333333333</v>
      </c>
      <c r="N100" s="824" t="s">
        <v>982</v>
      </c>
      <c r="O100" s="1095">
        <v>0.50666666666666671</v>
      </c>
      <c r="P100" s="826">
        <v>43440</v>
      </c>
      <c r="Q100" s="826">
        <v>43469</v>
      </c>
      <c r="R100" s="823">
        <f t="shared" si="20"/>
        <v>7.2368421052631486</v>
      </c>
      <c r="S100" s="759">
        <f>IF(INDEX(Historical!$D$7:$D$1437,MATCH(B100,Historical!$B$7:$B$1446,0))=0,"n/a",(INDEX(Historical!$C$7:$C$1437,MATCH(B100,Historical!$B$7:$B$1446,0))/INDEX(Historical!$D$7:$D$1437,MATCH(B100,Historical!$B$7:$B$1446,0))-1)*100)</f>
        <v>7.2368421052631415</v>
      </c>
      <c r="T100" s="759">
        <f>IF(INDEX(Historical!$F$7:$F$1430,MATCH(B100,Historical!$B$7:$B$1446,0))=0,"n/a",((INDEX(Historical!$C$7:$C$1437,MATCH(B100,Historical!$B$7:$B$1446,0))/INDEX(Historical!$F$7:$F$1430,MATCH(B100,Historical!$B$7:$B$1446,0)))^(1/3)-1)*100)</f>
        <v>12.330214454925081</v>
      </c>
      <c r="U100" s="759">
        <f>IF(INDEX(Historical!$H$7:$H$1430,MATCH(B100,Historical!$B$7:$B$1446,0))=0,"n/a",((INDEX(Historical!$C$7:$C$1437,MATCH(B100,Historical!$B$7:$B$1446,0))/INDEX(Historical!$H$7:$H$1430,MATCH(B100,Historical!$B$7:$B$1446,0)))^(1/5)-1)*100)</f>
        <v>13.379273635892975</v>
      </c>
      <c r="V100" s="759">
        <f>IF(INDEX(Historical!$O$7:$O$1430,MATCH(B100,Historical!$B$7:$B$1446,0))=0,"n/a",((INDEX(Historical!$C$7:$C$1437,MATCH(B100,Historical!$B$7:$B$1446,0))/INDEX(Historical!$O$7:$O$1430,MATCH(B100,Historical!$B$7:$B$1446,0)))^(1/10)-1)*100)</f>
        <v>12.543847979536849</v>
      </c>
      <c r="W100" s="827">
        <f t="shared" si="21"/>
        <v>1.0666004289687647</v>
      </c>
      <c r="X100" s="828">
        <f t="shared" si="22"/>
        <v>0.39583649810334243</v>
      </c>
      <c r="Y100" s="989" t="s">
        <v>4426</v>
      </c>
      <c r="Z100" s="820">
        <f t="shared" si="23"/>
        <v>12.237237237237236</v>
      </c>
      <c r="AA100" s="830">
        <f t="shared" si="24"/>
        <v>22.713963963963959</v>
      </c>
      <c r="AB100" s="822">
        <v>12</v>
      </c>
      <c r="AC100" s="831">
        <v>4.4400000000000004</v>
      </c>
      <c r="AD100" s="831">
        <v>1.89</v>
      </c>
      <c r="AE100" s="831">
        <v>3.8</v>
      </c>
      <c r="AF100" s="831">
        <v>8.92</v>
      </c>
      <c r="AG100" s="831" t="s">
        <v>137</v>
      </c>
      <c r="AH100" s="831">
        <v>225.59999999999997</v>
      </c>
      <c r="AI100" s="831">
        <v>14.399999999999999</v>
      </c>
      <c r="AJ100" s="831">
        <v>33.800000000000004</v>
      </c>
      <c r="AK100" s="831">
        <v>12</v>
      </c>
      <c r="AL100" s="832">
        <v>3840</v>
      </c>
      <c r="AM100" s="833">
        <v>2.7</v>
      </c>
      <c r="AN100" s="831">
        <v>3.23</v>
      </c>
      <c r="AO100" s="834">
        <f t="shared" si="25"/>
        <v>-8.7959364030999048</v>
      </c>
      <c r="AP100" s="835">
        <f t="shared" si="26"/>
        <v>13.918027560864054</v>
      </c>
      <c r="AQ100" s="836">
        <f t="shared" si="27"/>
        <v>200.08040297268374</v>
      </c>
      <c r="AR100" s="702">
        <f>INDEX(Historical!$C$7:$C$1437,MATCH(B100,Historical!$B$7:$B$1446,0))*IF(AH100="n/a",1.03,IF(AH100&lt;0,1.01,IF(AH100&gt;10,1.1,(1+AH100/100))))</f>
        <v>0.59766666666666668</v>
      </c>
      <c r="AS100" s="830">
        <f t="shared" si="28"/>
        <v>0.65743333333333343</v>
      </c>
      <c r="AT100" s="830">
        <f t="shared" si="32"/>
        <v>0.7231766666666668</v>
      </c>
      <c r="AU100" s="830">
        <f t="shared" si="32"/>
        <v>0.79549433333333353</v>
      </c>
      <c r="AV100" s="830">
        <f t="shared" si="32"/>
        <v>0.87504376666666694</v>
      </c>
      <c r="AW100" s="820">
        <f t="shared" si="29"/>
        <v>3.6488147666666673</v>
      </c>
      <c r="AX100" s="837">
        <f t="shared" si="30"/>
        <v>3.6180612460750301</v>
      </c>
      <c r="AY100" s="992">
        <v>1.18</v>
      </c>
      <c r="AZ100" s="833">
        <v>35.229999999999997</v>
      </c>
      <c r="BA100" s="833">
        <v>-3.83</v>
      </c>
      <c r="BB100" s="833">
        <v>10.81</v>
      </c>
      <c r="BC100" s="833">
        <v>11.24</v>
      </c>
      <c r="BD100" s="961"/>
      <c r="BE100" s="664">
        <v>2012</v>
      </c>
      <c r="BF100" s="946" t="e">
        <f>#VALUE!</f>
        <v>#VALUE!</v>
      </c>
      <c r="BG100" s="893" t="s">
        <v>137</v>
      </c>
    </row>
    <row r="101" spans="1:59" ht="11.25" customHeight="1" x14ac:dyDescent="0.2">
      <c r="A101" s="609" t="s">
        <v>1065</v>
      </c>
      <c r="B101" s="925" t="s">
        <v>1066</v>
      </c>
      <c r="C101" s="988" t="s">
        <v>108</v>
      </c>
      <c r="D101" s="988" t="s">
        <v>4373</v>
      </c>
      <c r="E101" s="792">
        <v>7</v>
      </c>
      <c r="F101" s="526">
        <v>622</v>
      </c>
      <c r="G101" s="526" t="s">
        <v>37</v>
      </c>
      <c r="H101" s="526" t="s">
        <v>37</v>
      </c>
      <c r="I101" s="924">
        <v>43.93</v>
      </c>
      <c r="J101" s="702">
        <f t="shared" si="18"/>
        <v>3.0958342818119737</v>
      </c>
      <c r="K101" s="927">
        <v>0.34</v>
      </c>
      <c r="L101" s="639">
        <v>4</v>
      </c>
      <c r="M101" s="693">
        <f t="shared" si="19"/>
        <v>1.36</v>
      </c>
      <c r="N101" s="921" t="s">
        <v>149</v>
      </c>
      <c r="O101" s="795">
        <v>0.28000000000000003</v>
      </c>
      <c r="P101" s="915">
        <v>43349</v>
      </c>
      <c r="Q101" s="915">
        <v>43364</v>
      </c>
      <c r="R101" s="693">
        <f t="shared" si="20"/>
        <v>21.428571428571423</v>
      </c>
      <c r="S101" s="759">
        <f>IF(INDEX(Historical!$D$7:$D$1437,MATCH(B101,Historical!$B$7:$B$1446,0))=0,"n/a",(INDEX(Historical!$C$7:$C$1437,MATCH(B101,Historical!$B$7:$B$1446,0))/INDEX(Historical!$D$7:$D$1437,MATCH(B101,Historical!$B$7:$B$1446,0))-1)*100)</f>
        <v>12.72727272727272</v>
      </c>
      <c r="T101" s="759">
        <f>IF(INDEX(Historical!$F$7:$F$1430,MATCH(B101,Historical!$B$7:$B$1446,0))=0,"n/a",((INDEX(Historical!$C$7:$C$1437,MATCH(B101,Historical!$B$7:$B$1446,0))/INDEX(Historical!$F$7:$F$1430,MATCH(B101,Historical!$B$7:$B$1446,0)))^(1/3)-1)*100)</f>
        <v>7.4337070988966358</v>
      </c>
      <c r="U101" s="759">
        <f>IF(INDEX(Historical!$H$7:$H$1430,MATCH(B101,Historical!$B$7:$B$1446,0))=0,"n/a",((INDEX(Historical!$C$7:$C$1437,MATCH(B101,Historical!$B$7:$B$1446,0))/INDEX(Historical!$H$7:$H$1430,MATCH(B101,Historical!$B$7:$B$1446,0)))^(1/5)-1)*100)</f>
        <v>7.3446703178892792</v>
      </c>
      <c r="V101" s="759">
        <f>IF(INDEX(Historical!$O$7:$O$1430,MATCH(B101,Historical!$B$7:$B$1446,0))=0,"n/a",((INDEX(Historical!$C$7:$C$1437,MATCH(B101,Historical!$B$7:$B$1446,0))/INDEX(Historical!$O$7:$O$1430,MATCH(B101,Historical!$B$7:$B$1446,0)))^(1/10)-1)*100)</f>
        <v>0.49720137555864241</v>
      </c>
      <c r="W101" s="760">
        <f t="shared" si="21"/>
        <v>14.772023326840158</v>
      </c>
      <c r="X101" s="761">
        <f t="shared" si="22"/>
        <v>0.51723030407670978</v>
      </c>
      <c r="Y101" s="717"/>
      <c r="Z101" s="702">
        <f t="shared" si="23"/>
        <v>36.657681940700812</v>
      </c>
      <c r="AA101" s="935">
        <f t="shared" si="24"/>
        <v>11.840970350404312</v>
      </c>
      <c r="AB101" s="639">
        <v>12</v>
      </c>
      <c r="AC101" s="916">
        <v>3.71</v>
      </c>
      <c r="AD101" s="916">
        <v>1.32</v>
      </c>
      <c r="AE101" s="916">
        <v>4.2699999999999996</v>
      </c>
      <c r="AF101" s="916">
        <v>1.1100000000000001</v>
      </c>
      <c r="AG101" s="916">
        <v>8</v>
      </c>
      <c r="AH101" s="916">
        <v>42.5</v>
      </c>
      <c r="AI101" s="916">
        <v>13.19</v>
      </c>
      <c r="AJ101" s="916">
        <v>14.2</v>
      </c>
      <c r="AK101" s="916">
        <v>9</v>
      </c>
      <c r="AL101" s="928">
        <v>3140</v>
      </c>
      <c r="AM101" s="922">
        <v>0.5</v>
      </c>
      <c r="AN101" s="916">
        <v>0.01</v>
      </c>
      <c r="AO101" s="802">
        <f t="shared" si="25"/>
        <v>-1.4004657507030593</v>
      </c>
      <c r="AP101" s="803">
        <f t="shared" si="26"/>
        <v>10.440504599701253</v>
      </c>
      <c r="AQ101" s="936">
        <f t="shared" si="27"/>
        <v>-23.569996906541146</v>
      </c>
      <c r="AR101" s="702">
        <f>INDEX(Historical!$C$7:$C$1437,MATCH(B101,Historical!$B$7:$B$1446,0))*IF(AH101="n/a",1.03,IF(AH101&lt;0,1.01,IF(AH101&gt;10,1.1,(1+AH101/100))))</f>
        <v>1.3640000000000001</v>
      </c>
      <c r="AS101" s="935">
        <f t="shared" si="28"/>
        <v>1.5004000000000002</v>
      </c>
      <c r="AT101" s="935">
        <f t="shared" si="32"/>
        <v>1.6354360000000003</v>
      </c>
      <c r="AU101" s="935">
        <f t="shared" si="32"/>
        <v>1.7826252400000004</v>
      </c>
      <c r="AV101" s="935">
        <f t="shared" si="32"/>
        <v>1.9430615116000007</v>
      </c>
      <c r="AW101" s="702">
        <f t="shared" si="29"/>
        <v>8.2255227516000016</v>
      </c>
      <c r="AX101" s="810">
        <f t="shared" si="30"/>
        <v>18.724158323696795</v>
      </c>
      <c r="AY101" s="991">
        <v>1.44</v>
      </c>
      <c r="AZ101" s="922">
        <v>26.889999999999997</v>
      </c>
      <c r="BA101" s="922">
        <v>-26.119999999999997</v>
      </c>
      <c r="BB101" s="922">
        <v>0.5</v>
      </c>
      <c r="BC101" s="922">
        <v>-8.08</v>
      </c>
      <c r="BE101" s="664">
        <v>2012</v>
      </c>
      <c r="BF101" s="946" t="e">
        <f>#VALUE!</f>
        <v>#VALUE!</v>
      </c>
      <c r="BG101" s="931">
        <v>1.0999999999999999</v>
      </c>
    </row>
    <row r="102" spans="1:59" ht="11.25" customHeight="1" x14ac:dyDescent="0.2">
      <c r="A102" s="930" t="s">
        <v>1077</v>
      </c>
      <c r="B102" s="925" t="s">
        <v>1078</v>
      </c>
      <c r="C102" s="988" t="s">
        <v>108</v>
      </c>
      <c r="D102" s="988" t="s">
        <v>4373</v>
      </c>
      <c r="E102" s="792">
        <v>8</v>
      </c>
      <c r="F102" s="526">
        <v>516</v>
      </c>
      <c r="G102" s="526" t="s">
        <v>106</v>
      </c>
      <c r="H102" s="526" t="s">
        <v>106</v>
      </c>
      <c r="I102" s="924">
        <v>22</v>
      </c>
      <c r="J102" s="702">
        <f t="shared" si="18"/>
        <v>1.6363636363636362</v>
      </c>
      <c r="K102" s="927">
        <v>0.09</v>
      </c>
      <c r="L102" s="639">
        <v>4</v>
      </c>
      <c r="M102" s="693">
        <f t="shared" si="19"/>
        <v>0.36</v>
      </c>
      <c r="N102" s="921" t="s">
        <v>140</v>
      </c>
      <c r="O102" s="795">
        <v>7.0000000000000007E-2</v>
      </c>
      <c r="P102" s="915">
        <v>43304</v>
      </c>
      <c r="Q102" s="915">
        <v>43313</v>
      </c>
      <c r="R102" s="693">
        <f t="shared" si="20"/>
        <v>28.571428571428552</v>
      </c>
      <c r="S102" s="759">
        <f>IF(INDEX(Historical!$D$7:$D$1437,MATCH(B102,Historical!$B$7:$B$1446,0))=0,"n/a",(INDEX(Historical!$C$7:$C$1437,MATCH(B102,Historical!$B$7:$B$1446,0))/INDEX(Historical!$D$7:$D$1437,MATCH(B102,Historical!$B$7:$B$1446,0))-1)*100)</f>
        <v>28.000000000000004</v>
      </c>
      <c r="T102" s="759">
        <f>IF(INDEX(Historical!$F$7:$F$1430,MATCH(B102,Historical!$B$7:$B$1446,0))=0,"n/a",((INDEX(Historical!$C$7:$C$1437,MATCH(B102,Historical!$B$7:$B$1446,0))/INDEX(Historical!$F$7:$F$1430,MATCH(B102,Historical!$B$7:$B$1446,0)))^(1/3)-1)*100)</f>
        <v>16.960709528514649</v>
      </c>
      <c r="U102" s="759">
        <f>IF(INDEX(Historical!$H$7:$H$1430,MATCH(B102,Historical!$B$7:$B$1446,0))=0,"n/a",((INDEX(Historical!$C$7:$C$1437,MATCH(B102,Historical!$B$7:$B$1446,0))/INDEX(Historical!$H$7:$H$1430,MATCH(B102,Historical!$B$7:$B$1446,0)))^(1/5)-1)*100)</f>
        <v>16.36215183053762</v>
      </c>
      <c r="V102" s="759">
        <f>IF(INDEX(Historical!$O$7:$O$1430,MATCH(B102,Historical!$B$7:$B$1446,0))=0,"n/a",((INDEX(Historical!$C$7:$C$1437,MATCH(B102,Historical!$B$7:$B$1446,0))/INDEX(Historical!$O$7:$O$1430,MATCH(B102,Historical!$B$7:$B$1446,0)))^(1/10)-1)*100)</f>
        <v>-9.9236336435632566</v>
      </c>
      <c r="W102" s="760" t="str">
        <f t="shared" si="21"/>
        <v>n/a</v>
      </c>
      <c r="X102" s="761">
        <f t="shared" si="22"/>
        <v>1.6868197763440844</v>
      </c>
      <c r="Y102" s="716"/>
      <c r="Z102" s="702">
        <f t="shared" si="23"/>
        <v>38.70967741935484</v>
      </c>
      <c r="AA102" s="935">
        <f t="shared" si="24"/>
        <v>23.655913978494624</v>
      </c>
      <c r="AB102" s="639">
        <v>12</v>
      </c>
      <c r="AC102" s="916">
        <v>0.93</v>
      </c>
      <c r="AD102" s="916">
        <v>2.96</v>
      </c>
      <c r="AE102" s="916">
        <v>4.62</v>
      </c>
      <c r="AF102" s="916">
        <v>1.18</v>
      </c>
      <c r="AG102" s="916">
        <v>5.8000000000000007</v>
      </c>
      <c r="AH102" s="916">
        <v>-23.1</v>
      </c>
      <c r="AI102" s="916">
        <v>5.66</v>
      </c>
      <c r="AJ102" s="916">
        <v>9.7000000000000011</v>
      </c>
      <c r="AK102" s="916">
        <v>8</v>
      </c>
      <c r="AL102" s="928">
        <v>340.34</v>
      </c>
      <c r="AM102" s="922">
        <v>0.8</v>
      </c>
      <c r="AN102" s="916">
        <v>0.1</v>
      </c>
      <c r="AO102" s="802">
        <f t="shared" si="25"/>
        <v>-5.6573985115933674</v>
      </c>
      <c r="AP102" s="803">
        <f t="shared" si="26"/>
        <v>17.998515466901257</v>
      </c>
      <c r="AQ102" s="936">
        <f t="shared" si="27"/>
        <v>11.3831794494895</v>
      </c>
      <c r="AR102" s="702">
        <f>INDEX(Historical!$C$7:$C$1437,MATCH(B102,Historical!$B$7:$B$1446,0))*IF(AH102="n/a",1.03,IF(AH102&lt;0,1.01,IF(AH102&gt;10,1.1,(1+AH102/100))))</f>
        <v>0.32319999999999999</v>
      </c>
      <c r="AS102" s="935">
        <f t="shared" si="28"/>
        <v>0.34149311999999998</v>
      </c>
      <c r="AT102" s="935">
        <f t="shared" si="32"/>
        <v>0.36881256960000003</v>
      </c>
      <c r="AU102" s="935">
        <f t="shared" si="32"/>
        <v>0.39831757516800004</v>
      </c>
      <c r="AV102" s="935">
        <f t="shared" si="32"/>
        <v>0.43018298118144005</v>
      </c>
      <c r="AW102" s="702">
        <f t="shared" si="29"/>
        <v>1.86200624594944</v>
      </c>
      <c r="AX102" s="810">
        <f t="shared" si="30"/>
        <v>8.4636647543156371</v>
      </c>
      <c r="AY102" s="991">
        <v>0.8</v>
      </c>
      <c r="AZ102" s="922">
        <v>41.48</v>
      </c>
      <c r="BA102" s="922">
        <v>-15</v>
      </c>
      <c r="BB102" s="922">
        <v>2.54</v>
      </c>
      <c r="BC102" s="922">
        <v>1.27</v>
      </c>
      <c r="BE102" s="664">
        <v>2011</v>
      </c>
      <c r="BF102" s="946" t="e">
        <f>#VALUE!</f>
        <v>#VALUE!</v>
      </c>
      <c r="BG102" s="931">
        <v>0.70000000000000007</v>
      </c>
    </row>
    <row r="103" spans="1:59" ht="11.25" customHeight="1" x14ac:dyDescent="0.2">
      <c r="A103" s="537" t="s">
        <v>1105</v>
      </c>
      <c r="B103" s="925" t="s">
        <v>1106</v>
      </c>
      <c r="C103" s="988" t="s">
        <v>108</v>
      </c>
      <c r="D103" s="988" t="s">
        <v>4373</v>
      </c>
      <c r="E103" s="792">
        <v>7</v>
      </c>
      <c r="F103" s="526">
        <v>598</v>
      </c>
      <c r="G103" s="526" t="s">
        <v>106</v>
      </c>
      <c r="H103" s="526" t="s">
        <v>106</v>
      </c>
      <c r="I103" s="924">
        <v>22.6</v>
      </c>
      <c r="J103" s="702">
        <f t="shared" si="18"/>
        <v>1.9469026548672566</v>
      </c>
      <c r="K103" s="927">
        <v>0.11</v>
      </c>
      <c r="L103" s="639">
        <v>4</v>
      </c>
      <c r="M103" s="693">
        <f t="shared" si="19"/>
        <v>0.44</v>
      </c>
      <c r="N103" s="921" t="s">
        <v>119</v>
      </c>
      <c r="O103" s="795">
        <v>0.08</v>
      </c>
      <c r="P103" s="917">
        <v>43138</v>
      </c>
      <c r="Q103" s="917">
        <v>43160</v>
      </c>
      <c r="R103" s="693">
        <f t="shared" si="20"/>
        <v>37.5</v>
      </c>
      <c r="S103" s="759">
        <f>IF(INDEX(Historical!$D$7:$D$1437,MATCH(B103,Historical!$B$7:$B$1446,0))=0,"n/a",(INDEX(Historical!$C$7:$C$1437,MATCH(B103,Historical!$B$7:$B$1446,0))/INDEX(Historical!$D$7:$D$1437,MATCH(B103,Historical!$B$7:$B$1446,0))-1)*100)</f>
        <v>37.5</v>
      </c>
      <c r="T103" s="759">
        <f>IF(INDEX(Historical!$F$7:$F$1430,MATCH(B103,Historical!$B$7:$B$1446,0))=0,"n/a",((INDEX(Historical!$C$7:$C$1437,MATCH(B103,Historical!$B$7:$B$1446,0))/INDEX(Historical!$F$7:$F$1430,MATCH(B103,Historical!$B$7:$B$1446,0)))^(1/3)-1)*100)</f>
        <v>22.390341034166038</v>
      </c>
      <c r="U103" s="759">
        <f>IF(INDEX(Historical!$H$7:$H$1430,MATCH(B103,Historical!$B$7:$B$1446,0))=0,"n/a",((INDEX(Historical!$C$7:$C$1437,MATCH(B103,Historical!$B$7:$B$1446,0))/INDEX(Historical!$H$7:$H$1430,MATCH(B103,Historical!$B$7:$B$1446,0)))^(1/5)-1)*100)</f>
        <v>29.674411610965823</v>
      </c>
      <c r="V103" s="759">
        <f>IF(INDEX(Historical!$O$7:$O$1430,MATCH(B103,Historical!$B$7:$B$1446,0))=0,"n/a",((INDEX(Historical!$C$7:$C$1437,MATCH(B103,Historical!$B$7:$B$1446,0))/INDEX(Historical!$O$7:$O$1430,MATCH(B103,Historical!$B$7:$B$1446,0)))^(1/10)-1)*100)</f>
        <v>-6.5128893940553763</v>
      </c>
      <c r="W103" s="760" t="str">
        <f t="shared" si="21"/>
        <v>n/a</v>
      </c>
      <c r="X103" s="761" t="str">
        <f t="shared" si="22"/>
        <v>n/a</v>
      </c>
      <c r="Y103" s="926"/>
      <c r="Z103" s="702" t="str">
        <f t="shared" si="23"/>
        <v>n/a</v>
      </c>
      <c r="AA103" s="935" t="str">
        <f t="shared" si="24"/>
        <v>n/a</v>
      </c>
      <c r="AB103" s="639">
        <v>12</v>
      </c>
      <c r="AC103" s="916" t="s">
        <v>137</v>
      </c>
      <c r="AD103" s="916" t="s">
        <v>137</v>
      </c>
      <c r="AE103" s="916" t="s">
        <v>137</v>
      </c>
      <c r="AF103" s="916" t="s">
        <v>137</v>
      </c>
      <c r="AG103" s="916" t="s">
        <v>137</v>
      </c>
      <c r="AH103" s="916" t="s">
        <v>137</v>
      </c>
      <c r="AI103" s="916" t="s">
        <v>137</v>
      </c>
      <c r="AJ103" s="916" t="s">
        <v>137</v>
      </c>
      <c r="AK103" s="916" t="s">
        <v>137</v>
      </c>
      <c r="AL103" s="928" t="s">
        <v>137</v>
      </c>
      <c r="AM103" s="922" t="s">
        <v>137</v>
      </c>
      <c r="AN103" s="916" t="s">
        <v>137</v>
      </c>
      <c r="AO103" s="802" t="str">
        <f t="shared" si="25"/>
        <v>n/a</v>
      </c>
      <c r="AP103" s="803">
        <f t="shared" si="26"/>
        <v>31.621314265833078</v>
      </c>
      <c r="AQ103" s="936" t="str">
        <f t="shared" si="27"/>
        <v>n/a</v>
      </c>
      <c r="AR103" s="702">
        <f>INDEX(Historical!$C$7:$C$1437,MATCH(B103,Historical!$B$7:$B$1446,0))*IF(AH103="n/a",1.03,IF(AH103&lt;0,1.01,IF(AH103&gt;10,1.1,(1+AH103/100))))</f>
        <v>0.45319999999999999</v>
      </c>
      <c r="AS103" s="935">
        <f t="shared" si="28"/>
        <v>0.46679599999999999</v>
      </c>
      <c r="AT103" s="935">
        <f t="shared" si="32"/>
        <v>0.48079988000000001</v>
      </c>
      <c r="AU103" s="935">
        <f t="shared" si="32"/>
        <v>0.49522387640000004</v>
      </c>
      <c r="AV103" s="935">
        <f t="shared" si="32"/>
        <v>0.51008059269200001</v>
      </c>
      <c r="AW103" s="702">
        <f t="shared" si="29"/>
        <v>2.4061003490920001</v>
      </c>
      <c r="AX103" s="810">
        <f t="shared" si="30"/>
        <v>10.646461721646018</v>
      </c>
      <c r="AY103" s="991" t="s">
        <v>137</v>
      </c>
      <c r="AZ103" s="922" t="s">
        <v>137</v>
      </c>
      <c r="BA103" s="922" t="s">
        <v>137</v>
      </c>
      <c r="BB103" s="922" t="s">
        <v>137</v>
      </c>
      <c r="BC103" s="922" t="s">
        <v>137</v>
      </c>
      <c r="BD103" s="960" t="s">
        <v>4298</v>
      </c>
      <c r="BE103" s="664">
        <v>2012</v>
      </c>
      <c r="BF103" s="946" t="e">
        <f>#VALUE!</f>
        <v>#VALUE!</v>
      </c>
      <c r="BG103" s="931" t="s">
        <v>137</v>
      </c>
    </row>
    <row r="104" spans="1:59" ht="11.25" customHeight="1" x14ac:dyDescent="0.2">
      <c r="A104" s="537" t="s">
        <v>1079</v>
      </c>
      <c r="B104" s="925" t="s">
        <v>1080</v>
      </c>
      <c r="C104" s="988" t="s">
        <v>108</v>
      </c>
      <c r="D104" s="988" t="s">
        <v>4369</v>
      </c>
      <c r="E104" s="792">
        <v>9</v>
      </c>
      <c r="F104" s="526">
        <v>446</v>
      </c>
      <c r="G104" s="526" t="s">
        <v>106</v>
      </c>
      <c r="H104" s="526" t="s">
        <v>106</v>
      </c>
      <c r="I104" s="924">
        <v>178.9</v>
      </c>
      <c r="J104" s="702">
        <f t="shared" si="18"/>
        <v>1.6769144773616547</v>
      </c>
      <c r="K104" s="927">
        <v>0.75</v>
      </c>
      <c r="L104" s="639">
        <v>4</v>
      </c>
      <c r="M104" s="693">
        <f t="shared" si="19"/>
        <v>3</v>
      </c>
      <c r="N104" s="921" t="s">
        <v>3968</v>
      </c>
      <c r="O104" s="795">
        <v>0.7</v>
      </c>
      <c r="P104" s="915">
        <v>43531</v>
      </c>
      <c r="Q104" s="915">
        <v>43549</v>
      </c>
      <c r="R104" s="693">
        <f t="shared" si="20"/>
        <v>7.1428571428571495</v>
      </c>
      <c r="S104" s="759">
        <f>IF(INDEX(Historical!$D$7:$D$1437,MATCH(B104,Historical!$B$7:$B$1446,0))=0,"n/a",(INDEX(Historical!$C$7:$C$1437,MATCH(B104,Historical!$B$7:$B$1446,0))/INDEX(Historical!$D$7:$D$1437,MATCH(B104,Historical!$B$7:$B$1446,0))-1)*100)</f>
        <v>6.0606060606060552</v>
      </c>
      <c r="T104" s="759">
        <f>IF(INDEX(Historical!$F$7:$F$1430,MATCH(B104,Historical!$B$7:$B$1446,0))=0,"n/a",((INDEX(Historical!$C$7:$C$1437,MATCH(B104,Historical!$B$7:$B$1446,0))/INDEX(Historical!$F$7:$F$1430,MATCH(B104,Historical!$B$7:$B$1446,0)))^(1/3)-1)*100)</f>
        <v>11.868894208139679</v>
      </c>
      <c r="U104" s="759">
        <f>IF(INDEX(Historical!$H$7:$H$1430,MATCH(B104,Historical!$B$7:$B$1446,0))=0,"n/a",((INDEX(Historical!$C$7:$C$1437,MATCH(B104,Historical!$B$7:$B$1446,0))/INDEX(Historical!$H$7:$H$1430,MATCH(B104,Historical!$B$7:$B$1446,0)))^(1/5)-1)*100)</f>
        <v>9.2388464140372939</v>
      </c>
      <c r="V104" s="759">
        <f>IF(INDEX(Historical!$O$7:$O$1430,MATCH(B104,Historical!$B$7:$B$1446,0))=0,"n/a",((INDEX(Historical!$C$7:$C$1437,MATCH(B104,Historical!$B$7:$B$1446,0))/INDEX(Historical!$O$7:$O$1430,MATCH(B104,Historical!$B$7:$B$1446,0)))^(1/10)-1)*100)</f>
        <v>11.773029030687221</v>
      </c>
      <c r="W104" s="760">
        <f t="shared" si="21"/>
        <v>0.78474676227805062</v>
      </c>
      <c r="X104" s="761">
        <f t="shared" si="22"/>
        <v>0.64607317580680379</v>
      </c>
      <c r="Y104" s="717"/>
      <c r="Z104" s="702">
        <f t="shared" si="23"/>
        <v>52.447552447552447</v>
      </c>
      <c r="AA104" s="935">
        <f t="shared" si="24"/>
        <v>31.27622377622378</v>
      </c>
      <c r="AB104" s="639">
        <v>12</v>
      </c>
      <c r="AC104" s="916">
        <v>5.72</v>
      </c>
      <c r="AD104" s="916">
        <v>6.99</v>
      </c>
      <c r="AE104" s="916">
        <v>14.77</v>
      </c>
      <c r="AF104" s="916">
        <v>2.42</v>
      </c>
      <c r="AG104" s="916">
        <v>8.3000000000000007</v>
      </c>
      <c r="AH104" s="916">
        <v>-51</v>
      </c>
      <c r="AI104" s="916">
        <v>10.35</v>
      </c>
      <c r="AJ104" s="916">
        <v>14.299999999999999</v>
      </c>
      <c r="AK104" s="916">
        <v>4.47</v>
      </c>
      <c r="AL104" s="928">
        <v>63660</v>
      </c>
      <c r="AM104" s="922">
        <v>0.2</v>
      </c>
      <c r="AN104" s="916">
        <v>0.17</v>
      </c>
      <c r="AO104" s="802">
        <f t="shared" si="25"/>
        <v>-20.360462884824834</v>
      </c>
      <c r="AP104" s="803">
        <f t="shared" si="26"/>
        <v>10.915760891398948</v>
      </c>
      <c r="AQ104" s="936">
        <f t="shared" si="27"/>
        <v>83.410240279315502</v>
      </c>
      <c r="AR104" s="702">
        <f>INDEX(Historical!$C$7:$C$1437,MATCH(B104,Historical!$B$7:$B$1446,0))*IF(AH104="n/a",1.03,IF(AH104&lt;0,1.01,IF(AH104&gt;10,1.1,(1+AH104/100))))</f>
        <v>2.8279999999999998</v>
      </c>
      <c r="AS104" s="935">
        <f t="shared" si="28"/>
        <v>3.1108000000000002</v>
      </c>
      <c r="AT104" s="935">
        <f t="shared" si="32"/>
        <v>3.24985276</v>
      </c>
      <c r="AU104" s="935">
        <f t="shared" si="32"/>
        <v>3.3951211783719999</v>
      </c>
      <c r="AV104" s="935">
        <f t="shared" si="32"/>
        <v>3.5468830950452284</v>
      </c>
      <c r="AW104" s="702">
        <f t="shared" si="29"/>
        <v>16.130657033417229</v>
      </c>
      <c r="AX104" s="810">
        <f t="shared" si="30"/>
        <v>9.0165774362309818</v>
      </c>
      <c r="AY104" s="991">
        <v>0.32</v>
      </c>
      <c r="AZ104" s="922">
        <v>17.37</v>
      </c>
      <c r="BA104" s="922">
        <v>-8.34</v>
      </c>
      <c r="BB104" s="922">
        <v>3.85</v>
      </c>
      <c r="BC104" s="922">
        <v>1.7999999999999998</v>
      </c>
      <c r="BE104" s="664">
        <v>2011</v>
      </c>
      <c r="BF104" s="946" t="e">
        <f>#VALUE!</f>
        <v>#VALUE!</v>
      </c>
      <c r="BG104" s="931">
        <v>2.7</v>
      </c>
    </row>
    <row r="105" spans="1:59" ht="11.25" customHeight="1" x14ac:dyDescent="0.2">
      <c r="A105" s="609" t="s">
        <v>1081</v>
      </c>
      <c r="B105" s="925" t="s">
        <v>1082</v>
      </c>
      <c r="C105" s="988" t="s">
        <v>108</v>
      </c>
      <c r="D105" s="988" t="s">
        <v>118</v>
      </c>
      <c r="E105" s="792">
        <v>7</v>
      </c>
      <c r="F105" s="526">
        <v>608</v>
      </c>
      <c r="G105" s="526" t="s">
        <v>106</v>
      </c>
      <c r="H105" s="526" t="s">
        <v>106</v>
      </c>
      <c r="I105" s="924">
        <v>16.55</v>
      </c>
      <c r="J105" s="702">
        <f t="shared" si="18"/>
        <v>2.416918429003021</v>
      </c>
      <c r="K105" s="927">
        <v>0.1</v>
      </c>
      <c r="L105" s="639">
        <v>4</v>
      </c>
      <c r="M105" s="693">
        <f t="shared" si="19"/>
        <v>0.4</v>
      </c>
      <c r="N105" s="921" t="s">
        <v>598</v>
      </c>
      <c r="O105" s="795">
        <v>0.09</v>
      </c>
      <c r="P105" s="658">
        <v>43259</v>
      </c>
      <c r="Q105" s="658">
        <v>43276</v>
      </c>
      <c r="R105" s="693">
        <f t="shared" si="20"/>
        <v>11.111111111111121</v>
      </c>
      <c r="S105" s="759">
        <f>IF(INDEX(Historical!$D$7:$D$1437,MATCH(B105,Historical!$B$7:$B$1446,0))=0,"n/a",(INDEX(Historical!$C$7:$C$1437,MATCH(B105,Historical!$B$7:$B$1446,0))/INDEX(Historical!$D$7:$D$1437,MATCH(B105,Historical!$B$7:$B$1446,0))-1)*100)</f>
        <v>11.428571428571432</v>
      </c>
      <c r="T105" s="759">
        <f>IF(INDEX(Historical!$F$7:$F$1430,MATCH(B105,Historical!$B$7:$B$1446,0))=0,"n/a",((INDEX(Historical!$C$7:$C$1437,MATCH(B105,Historical!$B$7:$B$1446,0))/INDEX(Historical!$F$7:$F$1430,MATCH(B105,Historical!$B$7:$B$1446,0)))^(1/3)-1)*100)</f>
        <v>13.040381433805548</v>
      </c>
      <c r="U105" s="759">
        <f>IF(INDEX(Historical!$H$7:$H$1430,MATCH(B105,Historical!$B$7:$B$1446,0))=0,"n/a",((INDEX(Historical!$C$7:$C$1437,MATCH(B105,Historical!$B$7:$B$1446,0))/INDEX(Historical!$H$7:$H$1430,MATCH(B105,Historical!$B$7:$B$1446,0)))^(1/5)-1)*100)</f>
        <v>28.805493048681363</v>
      </c>
      <c r="V105" s="759" t="str">
        <f>IF(INDEX(Historical!$O$7:$O$1430,MATCH(B105,Historical!$B$7:$B$1446,0))=0,"n/a",((INDEX(Historical!$C$7:$C$1437,MATCH(B105,Historical!$B$7:$B$1446,0))/INDEX(Historical!$O$7:$O$1430,MATCH(B105,Historical!$B$7:$B$1446,0)))^(1/10)-1)*100)</f>
        <v>n/a</v>
      </c>
      <c r="W105" s="760" t="str">
        <f t="shared" si="21"/>
        <v>n/a</v>
      </c>
      <c r="X105" s="761" t="str">
        <f t="shared" si="22"/>
        <v>n/a</v>
      </c>
      <c r="Y105" s="716"/>
      <c r="Z105" s="702" t="str">
        <f t="shared" si="23"/>
        <v>n/a</v>
      </c>
      <c r="AA105" s="935" t="str">
        <f t="shared" si="24"/>
        <v>n/a</v>
      </c>
      <c r="AB105" s="639">
        <v>12</v>
      </c>
      <c r="AC105" s="916">
        <v>-1.94</v>
      </c>
      <c r="AD105" s="916" t="s">
        <v>137</v>
      </c>
      <c r="AE105" s="916">
        <v>0.61</v>
      </c>
      <c r="AF105" s="916">
        <v>0.81</v>
      </c>
      <c r="AG105" s="916">
        <v>-7.8</v>
      </c>
      <c r="AH105" s="916">
        <v>-194.1</v>
      </c>
      <c r="AI105" s="916">
        <v>14.530000000000001</v>
      </c>
      <c r="AJ105" s="916">
        <v>-23.9</v>
      </c>
      <c r="AK105" s="916">
        <v>10</v>
      </c>
      <c r="AL105" s="928">
        <v>2650</v>
      </c>
      <c r="AM105" s="922">
        <v>0.89999999999999991</v>
      </c>
      <c r="AN105" s="916">
        <v>1.18</v>
      </c>
      <c r="AO105" s="802" t="str">
        <f t="shared" si="25"/>
        <v>n/a</v>
      </c>
      <c r="AP105" s="803">
        <f t="shared" si="26"/>
        <v>31.222411477684386</v>
      </c>
      <c r="AQ105" s="936" t="str">
        <f t="shared" si="27"/>
        <v>n/a</v>
      </c>
      <c r="AR105" s="702">
        <f>INDEX(Historical!$C$7:$C$1437,MATCH(B105,Historical!$B$7:$B$1446,0))*IF(AH105="n/a",1.03,IF(AH105&lt;0,1.01,IF(AH105&gt;10,1.1,(1+AH105/100))))</f>
        <v>0.39390000000000003</v>
      </c>
      <c r="AS105" s="935">
        <f t="shared" si="28"/>
        <v>0.43329000000000006</v>
      </c>
      <c r="AT105" s="935">
        <f t="shared" si="32"/>
        <v>0.47661900000000013</v>
      </c>
      <c r="AU105" s="935">
        <f t="shared" si="32"/>
        <v>0.52428090000000016</v>
      </c>
      <c r="AV105" s="935">
        <f t="shared" si="32"/>
        <v>0.5767089900000002</v>
      </c>
      <c r="AW105" s="702">
        <f t="shared" si="29"/>
        <v>2.4047988900000004</v>
      </c>
      <c r="AX105" s="810">
        <f t="shared" si="30"/>
        <v>14.530506888217523</v>
      </c>
      <c r="AY105" s="991">
        <v>1.31</v>
      </c>
      <c r="AZ105" s="922">
        <v>21.33</v>
      </c>
      <c r="BA105" s="922">
        <v>-26.57</v>
      </c>
      <c r="BB105" s="922">
        <v>-1.18</v>
      </c>
      <c r="BC105" s="922">
        <v>-10.63</v>
      </c>
      <c r="BE105" s="664">
        <v>2012</v>
      </c>
      <c r="BF105" s="946" t="e">
        <f>#VALUE!</f>
        <v>#VALUE!</v>
      </c>
      <c r="BG105" s="931">
        <v>-1</v>
      </c>
    </row>
    <row r="106" spans="1:59" ht="11.25" customHeight="1" x14ac:dyDescent="0.2">
      <c r="A106" s="609" t="s">
        <v>1091</v>
      </c>
      <c r="B106" s="925" t="s">
        <v>1092</v>
      </c>
      <c r="C106" s="988" t="s">
        <v>108</v>
      </c>
      <c r="D106" s="988" t="s">
        <v>4373</v>
      </c>
      <c r="E106" s="792">
        <v>9</v>
      </c>
      <c r="F106" s="526">
        <v>423</v>
      </c>
      <c r="G106" s="526" t="s">
        <v>106</v>
      </c>
      <c r="H106" s="526" t="s">
        <v>106</v>
      </c>
      <c r="I106" s="924">
        <v>37.54</v>
      </c>
      <c r="J106" s="702">
        <f t="shared" si="18"/>
        <v>2.9834842834310074</v>
      </c>
      <c r="K106" s="927">
        <v>0.28000000000000003</v>
      </c>
      <c r="L106" s="639">
        <v>4</v>
      </c>
      <c r="M106" s="693">
        <f t="shared" si="19"/>
        <v>1.1200000000000001</v>
      </c>
      <c r="N106" s="921" t="s">
        <v>435</v>
      </c>
      <c r="O106" s="795">
        <v>0.26</v>
      </c>
      <c r="P106" s="915">
        <v>43501</v>
      </c>
      <c r="Q106" s="915">
        <v>43516</v>
      </c>
      <c r="R106" s="693">
        <f t="shared" si="20"/>
        <v>7.6923076923076987</v>
      </c>
      <c r="S106" s="759">
        <f>IF(INDEX(Historical!$D$7:$D$1437,MATCH(B106,Historical!$B$7:$B$1446,0))=0,"n/a",(INDEX(Historical!$C$7:$C$1437,MATCH(B106,Historical!$B$7:$B$1446,0))/INDEX(Historical!$D$7:$D$1437,MATCH(B106,Historical!$B$7:$B$1446,0))-1)*100)</f>
        <v>13.636363636363647</v>
      </c>
      <c r="T106" s="759">
        <f>IF(INDEX(Historical!$F$7:$F$1430,MATCH(B106,Historical!$B$7:$B$1446,0))=0,"n/a",((INDEX(Historical!$C$7:$C$1437,MATCH(B106,Historical!$B$7:$B$1446,0))/INDEX(Historical!$F$7:$F$1430,MATCH(B106,Historical!$B$7:$B$1446,0)))^(1/3)-1)*100)</f>
        <v>12.624788044360603</v>
      </c>
      <c r="U106" s="759">
        <f>IF(INDEX(Historical!$H$7:$H$1430,MATCH(B106,Historical!$B$7:$B$1446,0))=0,"n/a",((INDEX(Historical!$C$7:$C$1437,MATCH(B106,Historical!$B$7:$B$1446,0))/INDEX(Historical!$H$7:$H$1430,MATCH(B106,Historical!$B$7:$B$1446,0)))^(1/5)-1)*100)</f>
        <v>19.520727694995223</v>
      </c>
      <c r="V106" s="759">
        <f>IF(INDEX(Historical!$O$7:$O$1430,MATCH(B106,Historical!$B$7:$B$1446,0))=0,"n/a",((INDEX(Historical!$C$7:$C$1437,MATCH(B106,Historical!$B$7:$B$1446,0))/INDEX(Historical!$O$7:$O$1430,MATCH(B106,Historical!$B$7:$B$1446,0)))^(1/10)-1)*100)</f>
        <v>5.5983666192986892</v>
      </c>
      <c r="W106" s="760">
        <f t="shared" si="21"/>
        <v>3.4868612619443984</v>
      </c>
      <c r="X106" s="761">
        <f t="shared" si="22"/>
        <v>1.3650858527968688</v>
      </c>
      <c r="Y106" s="926"/>
      <c r="Z106" s="702">
        <f t="shared" si="23"/>
        <v>47.457627118644076</v>
      </c>
      <c r="AA106" s="935">
        <f t="shared" si="24"/>
        <v>15.90677966101695</v>
      </c>
      <c r="AB106" s="639">
        <v>12</v>
      </c>
      <c r="AC106" s="916">
        <v>2.36</v>
      </c>
      <c r="AD106" s="916">
        <v>1.99</v>
      </c>
      <c r="AE106" s="916">
        <v>5.45</v>
      </c>
      <c r="AF106" s="916">
        <v>1.34</v>
      </c>
      <c r="AG106" s="916">
        <v>7.1999999999999993</v>
      </c>
      <c r="AH106" s="916">
        <v>14.499999999999998</v>
      </c>
      <c r="AI106" s="916">
        <v>5.72</v>
      </c>
      <c r="AJ106" s="916">
        <v>14.299999999999999</v>
      </c>
      <c r="AK106" s="916">
        <v>8</v>
      </c>
      <c r="AL106" s="928">
        <v>2710</v>
      </c>
      <c r="AM106" s="922">
        <v>0.2</v>
      </c>
      <c r="AN106" s="916">
        <v>0.02</v>
      </c>
      <c r="AO106" s="802">
        <f t="shared" si="25"/>
        <v>6.5974323174092806</v>
      </c>
      <c r="AP106" s="803">
        <f t="shared" si="26"/>
        <v>22.50421197842623</v>
      </c>
      <c r="AQ106" s="936">
        <f t="shared" si="27"/>
        <v>-2.6687563106442047</v>
      </c>
      <c r="AR106" s="702">
        <f>INDEX(Historical!$C$7:$C$1437,MATCH(B106,Historical!$B$7:$B$1446,0))*IF(AH106="n/a",1.03,IF(AH106&lt;0,1.01,IF(AH106&gt;10,1.1,(1+AH106/100))))</f>
        <v>1.1000000000000001</v>
      </c>
      <c r="AS106" s="935">
        <f t="shared" si="28"/>
        <v>1.16292</v>
      </c>
      <c r="AT106" s="935">
        <f t="shared" si="32"/>
        <v>1.2559536</v>
      </c>
      <c r="AU106" s="935">
        <f t="shared" si="32"/>
        <v>1.3564298880000001</v>
      </c>
      <c r="AV106" s="935">
        <f t="shared" si="32"/>
        <v>1.4649442790400002</v>
      </c>
      <c r="AW106" s="702">
        <f t="shared" si="29"/>
        <v>6.3402477670400001</v>
      </c>
      <c r="AX106" s="810">
        <f t="shared" si="30"/>
        <v>16.889312112519981</v>
      </c>
      <c r="AY106" s="991">
        <v>0.99</v>
      </c>
      <c r="AZ106" s="922">
        <v>22.48</v>
      </c>
      <c r="BA106" s="922">
        <v>-15.440000000000001</v>
      </c>
      <c r="BB106" s="922">
        <v>6.4399999999999995</v>
      </c>
      <c r="BC106" s="922">
        <v>-0.71000000000000008</v>
      </c>
      <c r="BE106" s="664">
        <v>2011</v>
      </c>
      <c r="BF106" s="946" t="e">
        <f>#VALUE!</f>
        <v>#VALUE!</v>
      </c>
      <c r="BG106" s="931">
        <v>1.0999999999999999</v>
      </c>
    </row>
    <row r="107" spans="1:59" ht="11.25" customHeight="1" x14ac:dyDescent="0.2">
      <c r="A107" s="609" t="s">
        <v>1113</v>
      </c>
      <c r="B107" s="925" t="s">
        <v>1114</v>
      </c>
      <c r="C107" s="988" t="s">
        <v>4353</v>
      </c>
      <c r="D107" s="988" t="s">
        <v>4354</v>
      </c>
      <c r="E107" s="792">
        <v>6</v>
      </c>
      <c r="F107" s="526">
        <v>718</v>
      </c>
      <c r="G107" s="526" t="s">
        <v>106</v>
      </c>
      <c r="H107" s="526" t="s">
        <v>106</v>
      </c>
      <c r="I107" s="924">
        <v>55.69</v>
      </c>
      <c r="J107" s="702">
        <f t="shared" si="18"/>
        <v>3.3040043095708391</v>
      </c>
      <c r="K107" s="927">
        <v>0.46</v>
      </c>
      <c r="L107" s="639">
        <v>4</v>
      </c>
      <c r="M107" s="693">
        <f t="shared" si="19"/>
        <v>1.84</v>
      </c>
      <c r="N107" s="921" t="s">
        <v>241</v>
      </c>
      <c r="O107" s="795">
        <v>0.42</v>
      </c>
      <c r="P107" s="917">
        <v>43187</v>
      </c>
      <c r="Q107" s="917">
        <v>43203</v>
      </c>
      <c r="R107" s="693">
        <f t="shared" si="20"/>
        <v>9.5238095238095326</v>
      </c>
      <c r="S107" s="759">
        <f>IF(INDEX(Historical!$D$7:$D$1437,MATCH(B107,Historical!$B$7:$B$1446,0))=0,"n/a",(INDEX(Historical!$C$7:$C$1437,MATCH(B107,Historical!$B$7:$B$1446,0))/INDEX(Historical!$D$7:$D$1437,MATCH(B107,Historical!$B$7:$B$1446,0))-1)*100)</f>
        <v>9.7560975609755971</v>
      </c>
      <c r="T107" s="759">
        <f>IF(INDEX(Historical!$F$7:$F$1430,MATCH(B107,Historical!$B$7:$B$1446,0))=0,"n/a",((INDEX(Historical!$C$7:$C$1437,MATCH(B107,Historical!$B$7:$B$1446,0))/INDEX(Historical!$F$7:$F$1430,MATCH(B107,Historical!$B$7:$B$1446,0)))^(1/3)-1)*100)</f>
        <v>15.939166439144525</v>
      </c>
      <c r="U107" s="759">
        <f>IF(INDEX(Historical!$H$7:$H$1430,MATCH(B107,Historical!$B$7:$B$1446,0))=0,"n/a",((INDEX(Historical!$C$7:$C$1437,MATCH(B107,Historical!$B$7:$B$1446,0))/INDEX(Historical!$H$7:$H$1430,MATCH(B107,Historical!$B$7:$B$1446,0)))^(1/5)-1)*100)</f>
        <v>30.258554234867606</v>
      </c>
      <c r="V107" s="759" t="str">
        <f>IF(INDEX(Historical!$O$7:$O$1430,MATCH(B107,Historical!$B$7:$B$1446,0))=0,"n/a",((INDEX(Historical!$C$7:$C$1437,MATCH(B107,Historical!$B$7:$B$1446,0))/INDEX(Historical!$O$7:$O$1430,MATCH(B107,Historical!$B$7:$B$1446,0)))^(1/10)-1)*100)</f>
        <v>n/a</v>
      </c>
      <c r="W107" s="760" t="str">
        <f t="shared" si="21"/>
        <v>n/a</v>
      </c>
      <c r="X107" s="761">
        <f t="shared" si="22"/>
        <v>2.0307754520045376</v>
      </c>
      <c r="Y107" s="713"/>
      <c r="Z107" s="702">
        <f t="shared" si="23"/>
        <v>2300</v>
      </c>
      <c r="AA107" s="935">
        <f t="shared" si="24"/>
        <v>696.125</v>
      </c>
      <c r="AB107" s="639">
        <v>12</v>
      </c>
      <c r="AC107" s="916">
        <v>0.08</v>
      </c>
      <c r="AD107" s="916">
        <v>32.42</v>
      </c>
      <c r="AE107" s="916">
        <v>7.4</v>
      </c>
      <c r="AF107" s="916">
        <v>2.65</v>
      </c>
      <c r="AG107" s="916">
        <v>0</v>
      </c>
      <c r="AH107" s="918">
        <v>100.1</v>
      </c>
      <c r="AI107" s="918">
        <v>33.300000000000004</v>
      </c>
      <c r="AJ107" s="916">
        <v>14.899999999999999</v>
      </c>
      <c r="AK107" s="916">
        <v>22.6</v>
      </c>
      <c r="AL107" s="928">
        <v>6080</v>
      </c>
      <c r="AM107" s="922">
        <v>0.89999999999999991</v>
      </c>
      <c r="AN107" s="916">
        <v>1.25</v>
      </c>
      <c r="AO107" s="802">
        <f t="shared" si="25"/>
        <v>-662.56244145556161</v>
      </c>
      <c r="AP107" s="803">
        <f t="shared" si="26"/>
        <v>33.562558544438446</v>
      </c>
      <c r="AQ107" s="936">
        <f t="shared" si="27"/>
        <v>805.47255925044772</v>
      </c>
      <c r="AR107" s="702">
        <f>INDEX(Historical!$C$7:$C$1437,MATCH(B107,Historical!$B$7:$B$1446,0))*IF(AH107="n/a",1.03,IF(AH107&lt;0,1.01,IF(AH107&gt;10,1.1,(1+AH107/100))))</f>
        <v>1.9800000000000002</v>
      </c>
      <c r="AS107" s="935">
        <f t="shared" si="28"/>
        <v>2.1780000000000004</v>
      </c>
      <c r="AT107" s="935">
        <f t="shared" ref="AT107:AV126" si="33">IF($AK107="n/a",1.03*AS107,IF($AK107&lt;0,1.01*AS107,IF($AK107&gt;10,1.1*AS107,(1+$AK107/100)*AS107)))</f>
        <v>2.3958000000000008</v>
      </c>
      <c r="AU107" s="935">
        <f t="shared" si="33"/>
        <v>2.6353800000000009</v>
      </c>
      <c r="AV107" s="935">
        <f t="shared" si="33"/>
        <v>2.8989180000000014</v>
      </c>
      <c r="AW107" s="702">
        <f t="shared" si="29"/>
        <v>12.088098000000004</v>
      </c>
      <c r="AX107" s="810">
        <f t="shared" si="30"/>
        <v>21.706047764410137</v>
      </c>
      <c r="AY107" s="991">
        <v>0.91</v>
      </c>
      <c r="AZ107" s="922">
        <v>13.8</v>
      </c>
      <c r="BA107" s="922">
        <v>-19.3</v>
      </c>
      <c r="BB107" s="922">
        <v>4.1399999999999997</v>
      </c>
      <c r="BC107" s="922">
        <v>-3.5900000000000003</v>
      </c>
      <c r="BE107" s="664">
        <v>2013</v>
      </c>
      <c r="BF107" s="946" t="e">
        <f>#VALUE!</f>
        <v>#VALUE!</v>
      </c>
      <c r="BG107" s="931">
        <v>0</v>
      </c>
    </row>
    <row r="108" spans="1:59" ht="11.25" customHeight="1" x14ac:dyDescent="0.2">
      <c r="A108" s="609" t="s">
        <v>1099</v>
      </c>
      <c r="B108" s="925" t="s">
        <v>1100</v>
      </c>
      <c r="C108" s="988" t="s">
        <v>247</v>
      </c>
      <c r="D108" s="988" t="s">
        <v>4393</v>
      </c>
      <c r="E108" s="792">
        <v>8</v>
      </c>
      <c r="F108" s="526">
        <v>545</v>
      </c>
      <c r="G108" s="526" t="s">
        <v>106</v>
      </c>
      <c r="H108" s="526" t="s">
        <v>106</v>
      </c>
      <c r="I108" s="924">
        <v>36.35</v>
      </c>
      <c r="J108" s="702">
        <f t="shared" si="18"/>
        <v>1.2104539202200826</v>
      </c>
      <c r="K108" s="927">
        <v>0.11</v>
      </c>
      <c r="L108" s="639">
        <v>4</v>
      </c>
      <c r="M108" s="693">
        <f t="shared" si="19"/>
        <v>0.44</v>
      </c>
      <c r="N108" s="921" t="s">
        <v>610</v>
      </c>
      <c r="O108" s="795">
        <v>0.1</v>
      </c>
      <c r="P108" s="915">
        <v>43423</v>
      </c>
      <c r="Q108" s="915">
        <v>43448</v>
      </c>
      <c r="R108" s="693">
        <f t="shared" si="20"/>
        <v>9.9999999999999947</v>
      </c>
      <c r="S108" s="759">
        <f>IF(INDEX(Historical!$D$7:$D$1437,MATCH(B108,Historical!$B$7:$B$1446,0))=0,"n/a",(INDEX(Historical!$C$7:$C$1437,MATCH(B108,Historical!$B$7:$B$1446,0))/INDEX(Historical!$D$7:$D$1437,MATCH(B108,Historical!$B$7:$B$1446,0))-1)*100)</f>
        <v>10.810810810810811</v>
      </c>
      <c r="T108" s="759">
        <f>IF(INDEX(Historical!$F$7:$F$1430,MATCH(B108,Historical!$B$7:$B$1446,0))=0,"n/a",((INDEX(Historical!$C$7:$C$1437,MATCH(B108,Historical!$B$7:$B$1446,0))/INDEX(Historical!$F$7:$F$1430,MATCH(B108,Historical!$B$7:$B$1446,0)))^(1/3)-1)*100)</f>
        <v>14.239700090776308</v>
      </c>
      <c r="U108" s="759">
        <f>IF(INDEX(Historical!$H$7:$H$1430,MATCH(B108,Historical!$B$7:$B$1446,0))=0,"n/a",((INDEX(Historical!$C$7:$C$1437,MATCH(B108,Historical!$B$7:$B$1446,0))/INDEX(Historical!$H$7:$H$1430,MATCH(B108,Historical!$B$7:$B$1446,0)))^(1/5)-1)*100)</f>
        <v>15.729306686739552</v>
      </c>
      <c r="V108" s="759" t="str">
        <f>IF(INDEX(Historical!$O$7:$O$1430,MATCH(B108,Historical!$B$7:$B$1446,0))=0,"n/a",((INDEX(Historical!$C$7:$C$1437,MATCH(B108,Historical!$B$7:$B$1446,0))/INDEX(Historical!$O$7:$O$1430,MATCH(B108,Historical!$B$7:$B$1446,0)))^(1/10)-1)*100)</f>
        <v>n/a</v>
      </c>
      <c r="W108" s="760" t="str">
        <f t="shared" si="21"/>
        <v>n/a</v>
      </c>
      <c r="X108" s="761">
        <f t="shared" si="22"/>
        <v>8.2785824667050267</v>
      </c>
      <c r="Y108" s="925"/>
      <c r="Z108" s="702">
        <f t="shared" si="23"/>
        <v>44.44444444444445</v>
      </c>
      <c r="AA108" s="935">
        <f t="shared" si="24"/>
        <v>36.717171717171716</v>
      </c>
      <c r="AB108" s="639">
        <v>12</v>
      </c>
      <c r="AC108" s="916">
        <v>0.99</v>
      </c>
      <c r="AD108" s="916">
        <v>10.220000000000001</v>
      </c>
      <c r="AE108" s="916">
        <v>0.1</v>
      </c>
      <c r="AF108" s="916">
        <v>2.93</v>
      </c>
      <c r="AG108" s="916">
        <v>8.2000000000000011</v>
      </c>
      <c r="AH108" s="916">
        <v>142.30000000000001</v>
      </c>
      <c r="AI108" s="916">
        <v>16.059999999999999</v>
      </c>
      <c r="AJ108" s="916">
        <v>1.9</v>
      </c>
      <c r="AK108" s="916">
        <v>3.5999999999999996</v>
      </c>
      <c r="AL108" s="928">
        <v>1670</v>
      </c>
      <c r="AM108" s="922">
        <v>1.9</v>
      </c>
      <c r="AN108" s="916">
        <v>0.7</v>
      </c>
      <c r="AO108" s="802">
        <f t="shared" si="25"/>
        <v>-19.777411110212082</v>
      </c>
      <c r="AP108" s="803">
        <f t="shared" si="26"/>
        <v>16.939760606959634</v>
      </c>
      <c r="AQ108" s="936">
        <f t="shared" si="27"/>
        <v>118.66393609200921</v>
      </c>
      <c r="AR108" s="702">
        <f>INDEX(Historical!$C$7:$C$1437,MATCH(B108,Historical!$B$7:$B$1446,0))*IF(AH108="n/a",1.03,IF(AH108&lt;0,1.01,IF(AH108&gt;10,1.1,(1+AH108/100))))</f>
        <v>0.45100000000000001</v>
      </c>
      <c r="AS108" s="935">
        <f t="shared" si="28"/>
        <v>0.49610000000000004</v>
      </c>
      <c r="AT108" s="935">
        <f t="shared" si="33"/>
        <v>0.51395960000000007</v>
      </c>
      <c r="AU108" s="935">
        <f t="shared" si="33"/>
        <v>0.53246214560000005</v>
      </c>
      <c r="AV108" s="935">
        <f t="shared" si="33"/>
        <v>0.55163078284160005</v>
      </c>
      <c r="AW108" s="702">
        <f t="shared" si="29"/>
        <v>2.5451525284416001</v>
      </c>
      <c r="AX108" s="810">
        <f t="shared" si="30"/>
        <v>7.0017951263867948</v>
      </c>
      <c r="AY108" s="991">
        <v>0.84</v>
      </c>
      <c r="AZ108" s="922">
        <v>112.57</v>
      </c>
      <c r="BA108" s="922">
        <v>-9.4</v>
      </c>
      <c r="BB108" s="922">
        <v>1.29</v>
      </c>
      <c r="BC108" s="922">
        <v>15.329999999999998</v>
      </c>
      <c r="BE108" s="664">
        <v>2012</v>
      </c>
      <c r="BF108" s="946" t="e">
        <f>#VALUE!</f>
        <v>#VALUE!</v>
      </c>
      <c r="BG108" s="931">
        <v>2.8000000000000003</v>
      </c>
    </row>
    <row r="109" spans="1:59" ht="11.25" customHeight="1" x14ac:dyDescent="0.2">
      <c r="A109" s="537" t="s">
        <v>1054</v>
      </c>
      <c r="B109" s="925" t="s">
        <v>1055</v>
      </c>
      <c r="C109" s="988" t="s">
        <v>108</v>
      </c>
      <c r="D109" s="988" t="s">
        <v>4373</v>
      </c>
      <c r="E109" s="792">
        <v>7</v>
      </c>
      <c r="F109" s="526">
        <v>699</v>
      </c>
      <c r="G109" s="526" t="s">
        <v>106</v>
      </c>
      <c r="H109" s="526" t="s">
        <v>106</v>
      </c>
      <c r="I109" s="924">
        <v>30.01</v>
      </c>
      <c r="J109" s="702">
        <f t="shared" si="18"/>
        <v>3.0656447850716426</v>
      </c>
      <c r="K109" s="927">
        <v>0.23</v>
      </c>
      <c r="L109" s="639">
        <v>4</v>
      </c>
      <c r="M109" s="693">
        <f t="shared" si="19"/>
        <v>0.92</v>
      </c>
      <c r="N109" s="921" t="s">
        <v>149</v>
      </c>
      <c r="O109" s="795">
        <v>0.21</v>
      </c>
      <c r="P109" s="915">
        <v>43615</v>
      </c>
      <c r="Q109" s="915">
        <v>43633</v>
      </c>
      <c r="R109" s="693">
        <f t="shared" si="20"/>
        <v>9.5238095238095326</v>
      </c>
      <c r="S109" s="759">
        <f>IF(INDEX(Historical!$D$7:$D$1437,MATCH(B109,Historical!$B$7:$B$1446,0))=0,"n/a",(INDEX(Historical!$C$7:$C$1437,MATCH(B109,Historical!$B$7:$B$1446,0))/INDEX(Historical!$D$7:$D$1437,MATCH(B109,Historical!$B$7:$B$1446,0))-1)*100)</f>
        <v>17.142857142857125</v>
      </c>
      <c r="T109" s="759">
        <f>IF(INDEX(Historical!$F$7:$F$1430,MATCH(B109,Historical!$B$7:$B$1446,0))=0,"n/a",((INDEX(Historical!$C$7:$C$1437,MATCH(B109,Historical!$B$7:$B$1446,0))/INDEX(Historical!$F$7:$F$1430,MATCH(B109,Historical!$B$7:$B$1446,0)))^(1/3)-1)*100)</f>
        <v>17.927370799407338</v>
      </c>
      <c r="U109" s="759">
        <f>IF(INDEX(Historical!$H$7:$H$1430,MATCH(B109,Historical!$B$7:$B$1446,0))=0,"n/a",((INDEX(Historical!$C$7:$C$1437,MATCH(B109,Historical!$B$7:$B$1446,0))/INDEX(Historical!$H$7:$H$1430,MATCH(B109,Historical!$B$7:$B$1446,0)))^(1/5)-1)*100)</f>
        <v>38.656034031107048</v>
      </c>
      <c r="V109" s="759">
        <f>IF(INDEX(Historical!$O$7:$O$1430,MATCH(B109,Historical!$B$7:$B$1446,0))=0,"n/a",((INDEX(Historical!$C$7:$C$1437,MATCH(B109,Historical!$B$7:$B$1446,0))/INDEX(Historical!$O$7:$O$1430,MATCH(B109,Historical!$B$7:$B$1446,0)))^(1/10)-1)*100)</f>
        <v>1.5948237505667873</v>
      </c>
      <c r="W109" s="760">
        <f t="shared" si="21"/>
        <v>24.238436389832426</v>
      </c>
      <c r="X109" s="761" t="str">
        <f t="shared" si="22"/>
        <v>n/a</v>
      </c>
      <c r="Y109" s="926"/>
      <c r="Z109" s="702">
        <f t="shared" si="23"/>
        <v>45.098039215686278</v>
      </c>
      <c r="AA109" s="935">
        <f t="shared" si="24"/>
        <v>14.71078431372549</v>
      </c>
      <c r="AB109" s="639">
        <v>12</v>
      </c>
      <c r="AC109" s="916">
        <v>2.04</v>
      </c>
      <c r="AD109" s="916">
        <v>1.84</v>
      </c>
      <c r="AE109" s="916">
        <v>4.2</v>
      </c>
      <c r="AF109" s="916">
        <v>1.77</v>
      </c>
      <c r="AG109" s="916">
        <v>9.9</v>
      </c>
      <c r="AH109" s="916">
        <v>23.3</v>
      </c>
      <c r="AI109" s="916">
        <v>3.5700000000000003</v>
      </c>
      <c r="AJ109" s="916">
        <v>-13.600000000000001</v>
      </c>
      <c r="AK109" s="916">
        <v>8</v>
      </c>
      <c r="AL109" s="928">
        <v>857.09</v>
      </c>
      <c r="AM109" s="922">
        <v>0.70000000000000007</v>
      </c>
      <c r="AN109" s="916">
        <v>0.25</v>
      </c>
      <c r="AO109" s="802">
        <f t="shared" si="25"/>
        <v>27.010894502453198</v>
      </c>
      <c r="AP109" s="803">
        <f t="shared" si="26"/>
        <v>41.721678816178688</v>
      </c>
      <c r="AQ109" s="936">
        <f t="shared" si="27"/>
        <v>7.5754788979845555</v>
      </c>
      <c r="AR109" s="702">
        <f>INDEX(Historical!$C$7:$C$1437,MATCH(B109,Historical!$B$7:$B$1446,0))*IF(AH109="n/a",1.03,IF(AH109&lt;0,1.01,IF(AH109&gt;10,1.1,(1+AH109/100))))</f>
        <v>0.90200000000000002</v>
      </c>
      <c r="AS109" s="935">
        <f t="shared" si="28"/>
        <v>0.93420140000000007</v>
      </c>
      <c r="AT109" s="935">
        <f t="shared" si="33"/>
        <v>1.0089375120000001</v>
      </c>
      <c r="AU109" s="935">
        <f t="shared" si="33"/>
        <v>1.0896525129600003</v>
      </c>
      <c r="AV109" s="935">
        <f t="shared" si="33"/>
        <v>1.1768247139968004</v>
      </c>
      <c r="AW109" s="702">
        <f t="shared" si="29"/>
        <v>5.1116161389568013</v>
      </c>
      <c r="AX109" s="810">
        <f t="shared" si="30"/>
        <v>17.033042782261916</v>
      </c>
      <c r="AY109" s="991">
        <v>1</v>
      </c>
      <c r="AZ109" s="922">
        <v>29.189999999999998</v>
      </c>
      <c r="BA109" s="922">
        <v>-2.63</v>
      </c>
      <c r="BB109" s="922">
        <v>2.76</v>
      </c>
      <c r="BC109" s="922">
        <v>8.2799999999999994</v>
      </c>
      <c r="BE109" s="664">
        <v>2013</v>
      </c>
      <c r="BF109" s="946" t="e">
        <f>#VALUE!</f>
        <v>#VALUE!</v>
      </c>
      <c r="BG109" s="931">
        <v>0.8</v>
      </c>
    </row>
    <row r="110" spans="1:59" s="838" customFormat="1" ht="11.25" customHeight="1" x14ac:dyDescent="0.2">
      <c r="A110" s="697" t="s">
        <v>1036</v>
      </c>
      <c r="B110" s="846" t="s">
        <v>1037</v>
      </c>
      <c r="C110" s="988" t="s">
        <v>4353</v>
      </c>
      <c r="D110" s="988" t="s">
        <v>4354</v>
      </c>
      <c r="E110" s="818">
        <v>9</v>
      </c>
      <c r="F110" s="526">
        <v>470</v>
      </c>
      <c r="G110" s="1171" t="s">
        <v>37</v>
      </c>
      <c r="H110" s="1171" t="s">
        <v>37</v>
      </c>
      <c r="I110" s="819">
        <v>100.65</v>
      </c>
      <c r="J110" s="820">
        <f t="shared" si="18"/>
        <v>3.1793343268753107</v>
      </c>
      <c r="K110" s="821">
        <v>0.8</v>
      </c>
      <c r="L110" s="822">
        <v>4</v>
      </c>
      <c r="M110" s="823">
        <f t="shared" si="19"/>
        <v>3.2</v>
      </c>
      <c r="N110" s="824" t="s">
        <v>572</v>
      </c>
      <c r="O110" s="825">
        <v>0.77</v>
      </c>
      <c r="P110" s="826">
        <v>43552</v>
      </c>
      <c r="Q110" s="826">
        <v>43572</v>
      </c>
      <c r="R110" s="823">
        <f t="shared" si="20"/>
        <v>3.8961038961038996</v>
      </c>
      <c r="S110" s="759">
        <f>IF(INDEX(Historical!$D$7:$D$1437,MATCH(B110,Historical!$B$7:$B$1446,0))=0,"n/a",(INDEX(Historical!$C$7:$C$1437,MATCH(B110,Historical!$B$7:$B$1446,0))/INDEX(Historical!$D$7:$D$1437,MATCH(B110,Historical!$B$7:$B$1446,0))-1)*100)</f>
        <v>2.0000000000000018</v>
      </c>
      <c r="T110" s="759">
        <f>IF(INDEX(Historical!$F$7:$F$1430,MATCH(B110,Historical!$B$7:$B$1446,0))=0,"n/a",((INDEX(Historical!$C$7:$C$1437,MATCH(B110,Historical!$B$7:$B$1446,0))/INDEX(Historical!$F$7:$F$1430,MATCH(B110,Historical!$B$7:$B$1446,0)))^(1/3)-1)*100)</f>
        <v>3.2505111129459197</v>
      </c>
      <c r="U110" s="759">
        <f>IF(INDEX(Historical!$H$7:$H$1430,MATCH(B110,Historical!$B$7:$B$1446,0))=0,"n/a",((INDEX(Historical!$C$7:$C$1437,MATCH(B110,Historical!$B$7:$B$1446,0))/INDEX(Historical!$H$7:$H$1430,MATCH(B110,Historical!$B$7:$B$1446,0)))^(1/5)-1)*100)</f>
        <v>4.5468780158090638</v>
      </c>
      <c r="V110" s="759">
        <f>IF(INDEX(Historical!$O$7:$O$1430,MATCH(B110,Historical!$B$7:$B$1446,0))=0,"n/a",((INDEX(Historical!$C$7:$C$1437,MATCH(B110,Historical!$B$7:$B$1446,0))/INDEX(Historical!$O$7:$O$1430,MATCH(B110,Historical!$B$7:$B$1446,0)))^(1/10)-1)*100)</f>
        <v>0.92801278360383765</v>
      </c>
      <c r="W110" s="827">
        <f t="shared" si="21"/>
        <v>4.899585540354038</v>
      </c>
      <c r="X110" s="828" t="str">
        <f t="shared" si="22"/>
        <v>n/a</v>
      </c>
      <c r="Y110" s="843"/>
      <c r="Z110" s="820">
        <f t="shared" si="23"/>
        <v>197.53086419753086</v>
      </c>
      <c r="AA110" s="830">
        <f t="shared" si="24"/>
        <v>62.129629629629626</v>
      </c>
      <c r="AB110" s="822">
        <v>12</v>
      </c>
      <c r="AC110" s="831">
        <v>1.62</v>
      </c>
      <c r="AD110" s="831">
        <v>17.239999999999998</v>
      </c>
      <c r="AE110" s="831">
        <v>10.36</v>
      </c>
      <c r="AF110" s="831">
        <v>2.9</v>
      </c>
      <c r="AG110" s="831">
        <v>4.5999999999999996</v>
      </c>
      <c r="AH110" s="831">
        <v>-23.200000000000003</v>
      </c>
      <c r="AI110" s="831">
        <v>9.9</v>
      </c>
      <c r="AJ110" s="831">
        <v>-0.6</v>
      </c>
      <c r="AK110" s="831">
        <v>3.5999999999999996</v>
      </c>
      <c r="AL110" s="831">
        <v>9890</v>
      </c>
      <c r="AM110" s="833">
        <v>0.8</v>
      </c>
      <c r="AN110" s="831">
        <v>0.7</v>
      </c>
      <c r="AO110" s="834">
        <f t="shared" si="25"/>
        <v>-54.403417286945249</v>
      </c>
      <c r="AP110" s="835">
        <f t="shared" si="26"/>
        <v>7.7262123426843745</v>
      </c>
      <c r="AQ110" s="836">
        <f t="shared" si="27"/>
        <v>182.98089917945254</v>
      </c>
      <c r="AR110" s="702">
        <f>INDEX(Historical!$C$7:$C$1437,MATCH(B110,Historical!$B$7:$B$1446,0))*IF(AH110="n/a",1.03,IF(AH110&lt;0,1.01,IF(AH110&gt;10,1.1,(1+AH110/100))))</f>
        <v>3.0906000000000002</v>
      </c>
      <c r="AS110" s="830">
        <f t="shared" si="28"/>
        <v>3.3965694000000002</v>
      </c>
      <c r="AT110" s="830">
        <f t="shared" si="33"/>
        <v>3.5188458984000004</v>
      </c>
      <c r="AU110" s="830">
        <f t="shared" si="33"/>
        <v>3.6455243507424004</v>
      </c>
      <c r="AV110" s="830">
        <f t="shared" si="33"/>
        <v>3.776763227369127</v>
      </c>
      <c r="AW110" s="820">
        <f t="shared" si="29"/>
        <v>17.42830287651153</v>
      </c>
      <c r="AX110" s="837">
        <f t="shared" si="30"/>
        <v>17.315750498272756</v>
      </c>
      <c r="AY110" s="992">
        <v>0.56000000000000005</v>
      </c>
      <c r="AZ110" s="833">
        <v>21.85</v>
      </c>
      <c r="BA110" s="833">
        <v>-2.67</v>
      </c>
      <c r="BB110" s="833">
        <v>0.75</v>
      </c>
      <c r="BC110" s="833">
        <v>6.69</v>
      </c>
      <c r="BD110" s="961"/>
      <c r="BE110" s="664">
        <v>2011</v>
      </c>
      <c r="BF110" s="946" t="e">
        <f>#VALUE!</f>
        <v>#VALUE!</v>
      </c>
      <c r="BG110" s="893">
        <v>2.5</v>
      </c>
    </row>
    <row r="111" spans="1:59" ht="11.25" customHeight="1" x14ac:dyDescent="0.2">
      <c r="A111" s="537" t="s">
        <v>1040</v>
      </c>
      <c r="B111" s="925" t="s">
        <v>1041</v>
      </c>
      <c r="C111" s="988" t="s">
        <v>247</v>
      </c>
      <c r="D111" s="988" t="s">
        <v>4392</v>
      </c>
      <c r="E111" s="792">
        <v>7</v>
      </c>
      <c r="F111" s="526">
        <v>672</v>
      </c>
      <c r="G111" s="526" t="s">
        <v>106</v>
      </c>
      <c r="H111" s="526" t="s">
        <v>106</v>
      </c>
      <c r="I111" s="924">
        <v>105.91</v>
      </c>
      <c r="J111" s="702">
        <f t="shared" si="18"/>
        <v>1.8883958077613068</v>
      </c>
      <c r="K111" s="927">
        <v>0.5</v>
      </c>
      <c r="L111" s="639">
        <v>4</v>
      </c>
      <c r="M111" s="693">
        <f t="shared" si="19"/>
        <v>2</v>
      </c>
      <c r="N111" s="921" t="s">
        <v>598</v>
      </c>
      <c r="O111" s="795">
        <v>0.45</v>
      </c>
      <c r="P111" s="915">
        <v>43535</v>
      </c>
      <c r="Q111" s="915">
        <v>43546</v>
      </c>
      <c r="R111" s="693">
        <f t="shared" si="20"/>
        <v>11.111111111111107</v>
      </c>
      <c r="S111" s="759">
        <f>IF(INDEX(Historical!$D$7:$D$1437,MATCH(B111,Historical!$B$7:$B$1446,0))=0,"n/a",(INDEX(Historical!$C$7:$C$1437,MATCH(B111,Historical!$B$7:$B$1446,0))/INDEX(Historical!$D$7:$D$1437,MATCH(B111,Historical!$B$7:$B$1446,0))-1)*100)</f>
        <v>21.621621621621621</v>
      </c>
      <c r="T111" s="759">
        <f>IF(INDEX(Historical!$F$7:$F$1430,MATCH(B111,Historical!$B$7:$B$1446,0))=0,"n/a",((INDEX(Historical!$C$7:$C$1437,MATCH(B111,Historical!$B$7:$B$1446,0))/INDEX(Historical!$F$7:$F$1430,MATCH(B111,Historical!$B$7:$B$1446,0)))^(1/3)-1)*100)</f>
        <v>26.939449620720278</v>
      </c>
      <c r="U111" s="759">
        <f>IF(INDEX(Historical!$H$7:$H$1430,MATCH(B111,Historical!$B$7:$B$1446,0))=0,"n/a",((INDEX(Historical!$C$7:$C$1437,MATCH(B111,Historical!$B$7:$B$1446,0))/INDEX(Historical!$H$7:$H$1430,MATCH(B111,Historical!$B$7:$B$1446,0)))^(1/5)-1)*100)</f>
        <v>30.258554234867606</v>
      </c>
      <c r="V111" s="759" t="str">
        <f>IF(INDEX(Historical!$O$7:$O$1430,MATCH(B111,Historical!$B$7:$B$1446,0))=0,"n/a",((INDEX(Historical!$C$7:$C$1437,MATCH(B111,Historical!$B$7:$B$1446,0))/INDEX(Historical!$O$7:$O$1430,MATCH(B111,Historical!$B$7:$B$1446,0)))^(1/10)-1)*100)</f>
        <v>n/a</v>
      </c>
      <c r="W111" s="760" t="str">
        <f t="shared" si="21"/>
        <v>n/a</v>
      </c>
      <c r="X111" s="761">
        <f t="shared" si="22"/>
        <v>1.7904469961460119</v>
      </c>
      <c r="Y111" s="716"/>
      <c r="Z111" s="702">
        <f t="shared" si="23"/>
        <v>33.112582781456958</v>
      </c>
      <c r="AA111" s="935">
        <f t="shared" si="24"/>
        <v>17.534768211920529</v>
      </c>
      <c r="AB111" s="639">
        <v>12</v>
      </c>
      <c r="AC111" s="916">
        <v>6.04</v>
      </c>
      <c r="AD111" s="916">
        <v>2.57</v>
      </c>
      <c r="AE111" s="916">
        <v>1.38</v>
      </c>
      <c r="AF111" s="916">
        <v>5.54</v>
      </c>
      <c r="AG111" s="916">
        <v>33.5</v>
      </c>
      <c r="AH111" s="916">
        <v>10.9</v>
      </c>
      <c r="AI111" s="916">
        <v>8.6900000000000013</v>
      </c>
      <c r="AJ111" s="916">
        <v>16.900000000000002</v>
      </c>
      <c r="AK111" s="916">
        <v>6.81</v>
      </c>
      <c r="AL111" s="928">
        <v>4790</v>
      </c>
      <c r="AM111" s="922">
        <v>1.6</v>
      </c>
      <c r="AN111" s="916">
        <v>0.68</v>
      </c>
      <c r="AO111" s="802">
        <f t="shared" si="25"/>
        <v>14.612181830708387</v>
      </c>
      <c r="AP111" s="803">
        <f t="shared" si="26"/>
        <v>32.146950042628916</v>
      </c>
      <c r="AQ111" s="936">
        <f t="shared" si="27"/>
        <v>107.78473464840133</v>
      </c>
      <c r="AR111" s="702">
        <f>INDEX(Historical!$C$7:$C$1437,MATCH(B111,Historical!$B$7:$B$1446,0))*IF(AH111="n/a",1.03,IF(AH111&lt;0,1.01,IF(AH111&gt;10,1.1,(1+AH111/100))))</f>
        <v>1.9800000000000002</v>
      </c>
      <c r="AS111" s="935">
        <f t="shared" si="28"/>
        <v>2.1520620000000004</v>
      </c>
      <c r="AT111" s="935">
        <f t="shared" si="33"/>
        <v>2.2986174222000004</v>
      </c>
      <c r="AU111" s="935">
        <f t="shared" si="33"/>
        <v>2.4551532686518205</v>
      </c>
      <c r="AV111" s="935">
        <f t="shared" si="33"/>
        <v>2.6223492062470095</v>
      </c>
      <c r="AW111" s="702">
        <f t="shared" si="29"/>
        <v>11.508181897098829</v>
      </c>
      <c r="AX111" s="810">
        <f t="shared" si="30"/>
        <v>10.866001224717996</v>
      </c>
      <c r="AY111" s="991">
        <v>0.61</v>
      </c>
      <c r="AZ111" s="922">
        <v>39.979999999999997</v>
      </c>
      <c r="BA111" s="922">
        <v>-10.41</v>
      </c>
      <c r="BB111" s="922">
        <v>7.1800000000000006</v>
      </c>
      <c r="BC111" s="922">
        <v>10.75</v>
      </c>
      <c r="BE111" s="664">
        <v>2013</v>
      </c>
      <c r="BF111" s="946" t="e">
        <f>#VALUE!</f>
        <v>#VALUE!</v>
      </c>
      <c r="BG111" s="931">
        <v>13.5</v>
      </c>
    </row>
    <row r="112" spans="1:59" ht="11.25" customHeight="1" x14ac:dyDescent="0.2">
      <c r="A112" s="537" t="s">
        <v>1071</v>
      </c>
      <c r="B112" s="925" t="s">
        <v>1072</v>
      </c>
      <c r="C112" s="988" t="s">
        <v>4224</v>
      </c>
      <c r="D112" s="988" t="s">
        <v>4394</v>
      </c>
      <c r="E112" s="792">
        <v>9</v>
      </c>
      <c r="F112" s="526">
        <v>472</v>
      </c>
      <c r="G112" s="526" t="s">
        <v>115</v>
      </c>
      <c r="H112" s="526" t="s">
        <v>115</v>
      </c>
      <c r="I112" s="924">
        <v>55.95</v>
      </c>
      <c r="J112" s="702">
        <f t="shared" si="18"/>
        <v>2.5022341376228772</v>
      </c>
      <c r="K112" s="927">
        <v>0.35</v>
      </c>
      <c r="L112" s="639">
        <v>4</v>
      </c>
      <c r="M112" s="693">
        <f t="shared" si="19"/>
        <v>1.4</v>
      </c>
      <c r="N112" s="921" t="s">
        <v>413</v>
      </c>
      <c r="O112" s="795">
        <v>0.33</v>
      </c>
      <c r="P112" s="915">
        <v>43559</v>
      </c>
      <c r="Q112" s="915">
        <v>43579</v>
      </c>
      <c r="R112" s="693">
        <f t="shared" si="20"/>
        <v>6.060606060606049</v>
      </c>
      <c r="S112" s="759">
        <f>IF(INDEX(Historical!$D$7:$D$1437,MATCH(B112,Historical!$B$7:$B$1446,0))=0,"n/a",(INDEX(Historical!$C$7:$C$1437,MATCH(B112,Historical!$B$7:$B$1446,0))/INDEX(Historical!$D$7:$D$1437,MATCH(B112,Historical!$B$7:$B$1446,0))-1)*100)</f>
        <v>13.27433628318586</v>
      </c>
      <c r="T112" s="759">
        <f>IF(INDEX(Historical!$F$7:$F$1430,MATCH(B112,Historical!$B$7:$B$1446,0))=0,"n/a",((INDEX(Historical!$C$7:$C$1437,MATCH(B112,Historical!$B$7:$B$1446,0))/INDEX(Historical!$F$7:$F$1430,MATCH(B112,Historical!$B$7:$B$1446,0)))^(1/3)-1)*100)</f>
        <v>16.001972067050652</v>
      </c>
      <c r="U112" s="759">
        <f>IF(INDEX(Historical!$H$7:$H$1430,MATCH(B112,Historical!$B$7:$B$1446,0))=0,"n/a",((INDEX(Historical!$C$7:$C$1437,MATCH(B112,Historical!$B$7:$B$1446,0))/INDEX(Historical!$H$7:$H$1430,MATCH(B112,Historical!$B$7:$B$1446,0)))^(1/5)-1)*100)</f>
        <v>14.514194505708943</v>
      </c>
      <c r="V112" s="759" t="str">
        <f>IF(INDEX(Historical!$O$7:$O$1430,MATCH(B112,Historical!$B$7:$B$1446,0))=0,"n/a",((INDEX(Historical!$C$7:$C$1437,MATCH(B112,Historical!$B$7:$B$1446,0))/INDEX(Historical!$O$7:$O$1430,MATCH(B112,Historical!$B$7:$B$1446,0)))^(1/10)-1)*100)</f>
        <v>n/a</v>
      </c>
      <c r="W112" s="760" t="str">
        <f t="shared" si="21"/>
        <v>n/a</v>
      </c>
      <c r="X112" s="761">
        <f t="shared" si="22"/>
        <v>4.838064835236314</v>
      </c>
      <c r="Y112" s="713"/>
      <c r="Z112" s="702">
        <f t="shared" si="23"/>
        <v>54.054054054054056</v>
      </c>
      <c r="AA112" s="935">
        <f t="shared" si="24"/>
        <v>21.602316602316606</v>
      </c>
      <c r="AB112" s="639">
        <v>7</v>
      </c>
      <c r="AC112" s="916">
        <v>2.59</v>
      </c>
      <c r="AD112" s="916">
        <v>2.1800000000000002</v>
      </c>
      <c r="AE112" s="916">
        <v>4.88</v>
      </c>
      <c r="AF112" s="916">
        <v>6.13</v>
      </c>
      <c r="AG112" s="916">
        <v>29.5</v>
      </c>
      <c r="AH112" s="916">
        <v>13.100000000000001</v>
      </c>
      <c r="AI112" s="916">
        <v>10.14</v>
      </c>
      <c r="AJ112" s="916">
        <v>3</v>
      </c>
      <c r="AK112" s="916">
        <v>9.91</v>
      </c>
      <c r="AL112" s="928">
        <v>248280</v>
      </c>
      <c r="AM112" s="922">
        <v>0.1</v>
      </c>
      <c r="AN112" s="916">
        <v>0.63</v>
      </c>
      <c r="AO112" s="802">
        <f t="shared" si="25"/>
        <v>-4.5858879589847845</v>
      </c>
      <c r="AP112" s="803">
        <f t="shared" si="26"/>
        <v>17.016428643331821</v>
      </c>
      <c r="AQ112" s="936">
        <f t="shared" si="27"/>
        <v>142.59907554298604</v>
      </c>
      <c r="AR112" s="702">
        <f>INDEX(Historical!$C$7:$C$1437,MATCH(B112,Historical!$B$7:$B$1446,0))*IF(AH112="n/a",1.03,IF(AH112&lt;0,1.01,IF(AH112&gt;10,1.1,(1+AH112/100))))</f>
        <v>1.4080000000000001</v>
      </c>
      <c r="AS112" s="935">
        <f t="shared" si="28"/>
        <v>1.5488000000000002</v>
      </c>
      <c r="AT112" s="935">
        <f t="shared" si="33"/>
        <v>1.7022860800000001</v>
      </c>
      <c r="AU112" s="935">
        <f t="shared" si="33"/>
        <v>1.8709826305280002</v>
      </c>
      <c r="AV112" s="935">
        <f t="shared" si="33"/>
        <v>2.0563970092133248</v>
      </c>
      <c r="AW112" s="702">
        <f t="shared" si="29"/>
        <v>8.5864657197413266</v>
      </c>
      <c r="AX112" s="810">
        <f t="shared" si="30"/>
        <v>15.346676889618099</v>
      </c>
      <c r="AY112" s="991">
        <v>1.21</v>
      </c>
      <c r="AZ112" s="922">
        <v>39.01</v>
      </c>
      <c r="BA112" s="922">
        <v>-2.74</v>
      </c>
      <c r="BB112" s="922">
        <v>4.53</v>
      </c>
      <c r="BC112" s="922">
        <v>17.78</v>
      </c>
      <c r="BE112" s="664">
        <v>2011</v>
      </c>
      <c r="BF112" s="946" t="e">
        <f>#VALUE!</f>
        <v>#VALUE!</v>
      </c>
      <c r="BG112" s="931">
        <v>11.899999999999999</v>
      </c>
    </row>
    <row r="113" spans="1:59" ht="11.25" customHeight="1" x14ac:dyDescent="0.2">
      <c r="A113" s="930" t="s">
        <v>4053</v>
      </c>
      <c r="B113" s="925" t="s">
        <v>4054</v>
      </c>
      <c r="C113" s="988" t="s">
        <v>108</v>
      </c>
      <c r="D113" s="988" t="s">
        <v>4373</v>
      </c>
      <c r="E113" s="792">
        <v>5</v>
      </c>
      <c r="F113" s="526">
        <v>871</v>
      </c>
      <c r="G113" s="526" t="s">
        <v>106</v>
      </c>
      <c r="H113" s="526" t="s">
        <v>106</v>
      </c>
      <c r="I113" s="924">
        <v>24.68</v>
      </c>
      <c r="J113" s="702">
        <f t="shared" si="18"/>
        <v>1.7828200972447326</v>
      </c>
      <c r="K113" s="927">
        <v>0.11</v>
      </c>
      <c r="L113" s="639">
        <v>4</v>
      </c>
      <c r="M113" s="693">
        <f t="shared" si="19"/>
        <v>0.44</v>
      </c>
      <c r="N113" s="921" t="s">
        <v>320</v>
      </c>
      <c r="O113" s="795">
        <v>0.1</v>
      </c>
      <c r="P113" s="915">
        <v>43538</v>
      </c>
      <c r="Q113" s="915">
        <v>43553</v>
      </c>
      <c r="R113" s="693">
        <f t="shared" si="20"/>
        <v>9.9999999999999947</v>
      </c>
      <c r="S113" s="759">
        <f>IF(INDEX(Historical!$D$7:$D$1437,MATCH(B113,Historical!$B$7:$B$1446,0))=0,"n/a",(INDEX(Historical!$C$7:$C$1437,MATCH(B113,Historical!$B$7:$B$1446,0))/INDEX(Historical!$D$7:$D$1437,MATCH(B113,Historical!$B$7:$B$1446,0))-1)*100)</f>
        <v>90.476190476190482</v>
      </c>
      <c r="T113" s="759">
        <f>IF(INDEX(Historical!$F$7:$F$1430,MATCH(B113,Historical!$B$7:$B$1446,0))=0,"n/a",((INDEX(Historical!$C$7:$C$1437,MATCH(B113,Historical!$B$7:$B$1446,0))/INDEX(Historical!$F$7:$F$1430,MATCH(B113,Historical!$B$7:$B$1446,0)))^(1/3)-1)*100)</f>
        <v>64.414138288697998</v>
      </c>
      <c r="U113" s="759">
        <f>IF(INDEX(Historical!$H$7:$H$1430,MATCH(B113,Historical!$B$7:$B$1446,0))=0,"n/a",((INDEX(Historical!$C$7:$C$1437,MATCH(B113,Historical!$B$7:$B$1446,0))/INDEX(Historical!$H$7:$H$1430,MATCH(B113,Historical!$B$7:$B$1446,0)))^(1/5)-1)*100)</f>
        <v>58.489319246111357</v>
      </c>
      <c r="V113" s="759">
        <f>IF(INDEX(Historical!$O$7:$O$1430,MATCH(B113,Historical!$B$7:$B$1446,0))=0,"n/a",((INDEX(Historical!$C$7:$C$1437,MATCH(B113,Historical!$B$7:$B$1446,0))/INDEX(Historical!$O$7:$O$1430,MATCH(B113,Historical!$B$7:$B$1446,0)))^(1/10)-1)*100)</f>
        <v>9.5958226385217227</v>
      </c>
      <c r="W113" s="760">
        <f t="shared" si="21"/>
        <v>6.0952897369434798</v>
      </c>
      <c r="X113" s="761">
        <f t="shared" si="22"/>
        <v>1.7102140130441916</v>
      </c>
      <c r="Y113" s="926"/>
      <c r="Z113" s="702">
        <f t="shared" si="23"/>
        <v>25.142857142857146</v>
      </c>
      <c r="AA113" s="935">
        <f t="shared" si="24"/>
        <v>14.102857142857143</v>
      </c>
      <c r="AB113" s="639">
        <v>12</v>
      </c>
      <c r="AC113" s="916">
        <v>1.75</v>
      </c>
      <c r="AD113" s="916">
        <v>1.76</v>
      </c>
      <c r="AE113" s="916">
        <v>6.85</v>
      </c>
      <c r="AF113" s="916">
        <v>1.2</v>
      </c>
      <c r="AG113" s="916">
        <v>9</v>
      </c>
      <c r="AH113" s="916">
        <v>38.4</v>
      </c>
      <c r="AI113" s="916">
        <v>8.58</v>
      </c>
      <c r="AJ113" s="916">
        <v>34.200000000000003</v>
      </c>
      <c r="AK113" s="916">
        <v>8</v>
      </c>
      <c r="AL113" s="928">
        <v>3150</v>
      </c>
      <c r="AM113" s="922">
        <v>0.5</v>
      </c>
      <c r="AN113" s="916">
        <v>0.02</v>
      </c>
      <c r="AO113" s="802">
        <f t="shared" si="25"/>
        <v>46.169282200498941</v>
      </c>
      <c r="AP113" s="803">
        <f t="shared" si="26"/>
        <v>60.272139343356088</v>
      </c>
      <c r="AQ113" s="936">
        <f t="shared" si="27"/>
        <v>-13.273280878821382</v>
      </c>
      <c r="AR113" s="702">
        <f>INDEX(Historical!$C$7:$C$1437,MATCH(B113,Historical!$B$7:$B$1446,0))*IF(AH113="n/a",1.03,IF(AH113&lt;0,1.01,IF(AH113&gt;10,1.1,(1+AH113/100))))</f>
        <v>0.44000000000000006</v>
      </c>
      <c r="AS113" s="935">
        <f t="shared" si="28"/>
        <v>0.47775200000000012</v>
      </c>
      <c r="AT113" s="935">
        <f t="shared" si="33"/>
        <v>0.51597216000000012</v>
      </c>
      <c r="AU113" s="935">
        <f t="shared" si="33"/>
        <v>0.55724993280000013</v>
      </c>
      <c r="AV113" s="935">
        <f t="shared" si="33"/>
        <v>0.60182992742400021</v>
      </c>
      <c r="AW113" s="702">
        <f t="shared" si="29"/>
        <v>2.5928040202240004</v>
      </c>
      <c r="AX113" s="810">
        <f t="shared" si="30"/>
        <v>10.505688898800649</v>
      </c>
      <c r="AY113" s="991">
        <v>0.95</v>
      </c>
      <c r="AZ113" s="922">
        <v>26.240000000000002</v>
      </c>
      <c r="BA113" s="922">
        <v>-23.52</v>
      </c>
      <c r="BB113" s="922">
        <v>-1.3599999999999999</v>
      </c>
      <c r="BC113" s="922">
        <v>-4.93</v>
      </c>
      <c r="BE113" s="664">
        <v>2015</v>
      </c>
      <c r="BF113" s="946" t="e">
        <f>#VALUE!</f>
        <v>#VALUE!</v>
      </c>
      <c r="BG113" s="931">
        <v>1.4000000000000001</v>
      </c>
    </row>
    <row r="114" spans="1:59" ht="11.25" customHeight="1" x14ac:dyDescent="0.2">
      <c r="A114" s="609" t="s">
        <v>1107</v>
      </c>
      <c r="B114" s="925" t="s">
        <v>1108</v>
      </c>
      <c r="C114" s="988" t="s">
        <v>4224</v>
      </c>
      <c r="D114" s="988" t="s">
        <v>4359</v>
      </c>
      <c r="E114" s="792">
        <v>7</v>
      </c>
      <c r="F114" s="526">
        <v>676</v>
      </c>
      <c r="G114" s="526" t="s">
        <v>106</v>
      </c>
      <c r="H114" s="526" t="s">
        <v>106</v>
      </c>
      <c r="I114" s="924">
        <v>44.65</v>
      </c>
      <c r="J114" s="702">
        <f t="shared" si="18"/>
        <v>1.9932810750279955</v>
      </c>
      <c r="K114" s="927">
        <v>0.2225</v>
      </c>
      <c r="L114" s="639">
        <v>4</v>
      </c>
      <c r="M114" s="693">
        <f t="shared" si="19"/>
        <v>0.89</v>
      </c>
      <c r="N114" s="921" t="s">
        <v>152</v>
      </c>
      <c r="O114" s="795">
        <v>0.21</v>
      </c>
      <c r="P114" s="915">
        <v>43537</v>
      </c>
      <c r="Q114" s="915">
        <v>43553</v>
      </c>
      <c r="R114" s="693">
        <f t="shared" si="20"/>
        <v>5.9523809523809579</v>
      </c>
      <c r="S114" s="759">
        <f>IF(INDEX(Historical!$D$7:$D$1437,MATCH(B114,Historical!$B$7:$B$1446,0))=0,"n/a",(INDEX(Historical!$C$7:$C$1437,MATCH(B114,Historical!$B$7:$B$1446,0))/INDEX(Historical!$D$7:$D$1437,MATCH(B114,Historical!$B$7:$B$1446,0))-1)*100)</f>
        <v>6.3291139240506222</v>
      </c>
      <c r="T114" s="759">
        <f>IF(INDEX(Historical!$F$7:$F$1430,MATCH(B114,Historical!$B$7:$B$1446,0))=0,"n/a",((INDEX(Historical!$C$7:$C$1437,MATCH(B114,Historical!$B$7:$B$1446,0))/INDEX(Historical!$F$7:$F$1430,MATCH(B114,Historical!$B$7:$B$1446,0)))^(1/3)-1)*100)</f>
        <v>6.2658569182611146</v>
      </c>
      <c r="U114" s="759">
        <f>IF(INDEX(Historical!$H$7:$H$1430,MATCH(B114,Historical!$B$7:$B$1446,0))=0,"n/a",((INDEX(Historical!$C$7:$C$1437,MATCH(B114,Historical!$B$7:$B$1446,0))/INDEX(Historical!$H$7:$H$1430,MATCH(B114,Historical!$B$7:$B$1446,0)))^(1/5)-1)*100)</f>
        <v>13.295681060117071</v>
      </c>
      <c r="V114" s="759" t="str">
        <f>IF(INDEX(Historical!$O$7:$O$1430,MATCH(B114,Historical!$B$7:$B$1446,0))=0,"n/a",((INDEX(Historical!$C$7:$C$1437,MATCH(B114,Historical!$B$7:$B$1446,0))/INDEX(Historical!$O$7:$O$1430,MATCH(B114,Historical!$B$7:$B$1446,0)))^(1/10)-1)*100)</f>
        <v>n/a</v>
      </c>
      <c r="W114" s="760" t="str">
        <f t="shared" si="21"/>
        <v>n/a</v>
      </c>
      <c r="X114" s="761">
        <f t="shared" si="22"/>
        <v>1.6829976025464646</v>
      </c>
      <c r="Y114" s="716"/>
      <c r="Z114" s="702">
        <f t="shared" si="23"/>
        <v>44.059405940594061</v>
      </c>
      <c r="AA114" s="935">
        <f t="shared" si="24"/>
        <v>22.103960396039604</v>
      </c>
      <c r="AB114" s="639">
        <v>12</v>
      </c>
      <c r="AC114" s="916">
        <v>2.02</v>
      </c>
      <c r="AD114" s="916" t="s">
        <v>137</v>
      </c>
      <c r="AE114" s="916">
        <v>1.7</v>
      </c>
      <c r="AF114" s="916">
        <v>4</v>
      </c>
      <c r="AG114" s="916">
        <v>18.5</v>
      </c>
      <c r="AH114" s="916">
        <v>12</v>
      </c>
      <c r="AI114" s="916">
        <v>6.17</v>
      </c>
      <c r="AJ114" s="916">
        <v>7.9</v>
      </c>
      <c r="AK114" s="916">
        <v>-5</v>
      </c>
      <c r="AL114" s="928">
        <v>1490</v>
      </c>
      <c r="AM114" s="922">
        <v>1.7000000000000002</v>
      </c>
      <c r="AN114" s="916">
        <v>1</v>
      </c>
      <c r="AO114" s="802">
        <f t="shared" si="25"/>
        <v>-6.8149982608945372</v>
      </c>
      <c r="AP114" s="803">
        <f t="shared" si="26"/>
        <v>15.288962135145066</v>
      </c>
      <c r="AQ114" s="936">
        <f t="shared" si="27"/>
        <v>98.232009506434864</v>
      </c>
      <c r="AR114" s="702">
        <f>INDEX(Historical!$C$7:$C$1437,MATCH(B114,Historical!$B$7:$B$1446,0))*IF(AH114="n/a",1.03,IF(AH114&lt;0,1.01,IF(AH114&gt;10,1.1,(1+AH114/100))))</f>
        <v>0.92400000000000004</v>
      </c>
      <c r="AS114" s="935">
        <f t="shared" si="28"/>
        <v>0.98101080000000018</v>
      </c>
      <c r="AT114" s="935">
        <f t="shared" si="33"/>
        <v>0.99082090800000022</v>
      </c>
      <c r="AU114" s="935">
        <f t="shared" si="33"/>
        <v>1.0007291170800003</v>
      </c>
      <c r="AV114" s="935">
        <f t="shared" si="33"/>
        <v>1.0107364082508004</v>
      </c>
      <c r="AW114" s="702">
        <f t="shared" si="29"/>
        <v>4.9072972333308016</v>
      </c>
      <c r="AX114" s="810">
        <f t="shared" si="30"/>
        <v>10.990587308691605</v>
      </c>
      <c r="AY114" s="991">
        <v>1.1200000000000001</v>
      </c>
      <c r="AZ114" s="922">
        <v>46.87</v>
      </c>
      <c r="BA114" s="922">
        <v>-1.78</v>
      </c>
      <c r="BB114" s="922">
        <v>4.7600000000000007</v>
      </c>
      <c r="BC114" s="922">
        <v>16.689999999999998</v>
      </c>
      <c r="BE114" s="664">
        <v>2013</v>
      </c>
      <c r="BF114" s="946" t="e">
        <f>#VALUE!</f>
        <v>#VALUE!</v>
      </c>
      <c r="BG114" s="931">
        <v>6.8000000000000007</v>
      </c>
    </row>
    <row r="115" spans="1:59" ht="11.25" customHeight="1" x14ac:dyDescent="0.2">
      <c r="A115" s="762" t="s">
        <v>4197</v>
      </c>
      <c r="B115" s="854" t="s">
        <v>4194</v>
      </c>
      <c r="C115" s="988" t="s">
        <v>4353</v>
      </c>
      <c r="D115" s="988" t="s">
        <v>4384</v>
      </c>
      <c r="E115" s="792">
        <v>7</v>
      </c>
      <c r="F115" s="526">
        <v>658</v>
      </c>
      <c r="G115" s="526" t="s">
        <v>106</v>
      </c>
      <c r="H115" s="526" t="s">
        <v>106</v>
      </c>
      <c r="I115" s="932">
        <v>62</v>
      </c>
      <c r="J115" s="702">
        <f t="shared" si="18"/>
        <v>0.64516129032258063</v>
      </c>
      <c r="K115" s="537">
        <v>0.1</v>
      </c>
      <c r="L115" s="526">
        <v>4</v>
      </c>
      <c r="M115" s="693">
        <f t="shared" si="19"/>
        <v>0.4</v>
      </c>
      <c r="N115" s="526" t="s">
        <v>517</v>
      </c>
      <c r="O115" s="643">
        <v>0.08</v>
      </c>
      <c r="P115" s="682">
        <v>43503</v>
      </c>
      <c r="Q115" s="682">
        <v>43524</v>
      </c>
      <c r="R115" s="693">
        <f t="shared" si="20"/>
        <v>25.000000000000007</v>
      </c>
      <c r="S115" s="759">
        <f>IF(INDEX(Historical!$D$7:$D$1437,MATCH(B115,Historical!$B$7:$B$1446,0))=0,"n/a",(INDEX(Historical!$C$7:$C$1437,MATCH(B115,Historical!$B$7:$B$1446,0))/INDEX(Historical!$D$7:$D$1437,MATCH(B115,Historical!$B$7:$B$1446,0))-1)*100)</f>
        <v>50.000000000000021</v>
      </c>
      <c r="T115" s="759">
        <f>IF(INDEX(Historical!$F$7:$F$1430,MATCH(B115,Historical!$B$7:$B$1446,0))=0,"n/a",((INDEX(Historical!$C$7:$C$1437,MATCH(B115,Historical!$B$7:$B$1446,0))/INDEX(Historical!$F$7:$F$1430,MATCH(B115,Historical!$B$7:$B$1446,0)))^(1/3)-1)*100)</f>
        <v>50</v>
      </c>
      <c r="U115" s="759">
        <f>IF(INDEX(Historical!$H$7:$H$1430,MATCH(B115,Historical!$B$7:$B$1446,0))=0,"n/a",((INDEX(Historical!$C$7:$C$1437,MATCH(B115,Historical!$B$7:$B$1446,0))/INDEX(Historical!$H$7:$H$1430,MATCH(B115,Historical!$B$7:$B$1446,0)))^(1/5)-1)*100)</f>
        <v>35.096003852061351</v>
      </c>
      <c r="V115" s="759">
        <f>IF(INDEX(Historical!$O$7:$O$1430,MATCH(B115,Historical!$B$7:$B$1446,0))=0,"n/a",((INDEX(Historical!$C$7:$C$1437,MATCH(B115,Historical!$B$7:$B$1446,0))/INDEX(Historical!$O$7:$O$1430,MATCH(B115,Historical!$B$7:$B$1446,0)))^(1/10)-1)*100)</f>
        <v>-3.8541867469075175</v>
      </c>
      <c r="W115" s="760" t="str">
        <f t="shared" si="21"/>
        <v>n/a</v>
      </c>
      <c r="X115" s="761">
        <f t="shared" si="22"/>
        <v>0.47620086637803732</v>
      </c>
      <c r="Y115" s="703"/>
      <c r="Z115" s="702">
        <f t="shared" si="23"/>
        <v>6.3391442155309035</v>
      </c>
      <c r="AA115" s="935">
        <f t="shared" si="24"/>
        <v>9.8256735340729016</v>
      </c>
      <c r="AB115" s="639">
        <v>12</v>
      </c>
      <c r="AC115" s="931">
        <v>6.31</v>
      </c>
      <c r="AD115" s="931" t="s">
        <v>137</v>
      </c>
      <c r="AE115" s="916">
        <v>4.3600000000000003</v>
      </c>
      <c r="AF115" s="916">
        <v>1.61</v>
      </c>
      <c r="AG115" s="916" t="s">
        <v>137</v>
      </c>
      <c r="AH115" s="916">
        <v>108.60000000000001</v>
      </c>
      <c r="AI115" s="916">
        <v>-35.980000000000004</v>
      </c>
      <c r="AJ115" s="739">
        <v>73.7</v>
      </c>
      <c r="AK115" s="739" t="s">
        <v>137</v>
      </c>
      <c r="AL115" s="931">
        <v>337.9</v>
      </c>
      <c r="AM115" s="931">
        <v>3.6999999999999997</v>
      </c>
      <c r="AN115" s="931">
        <v>1.17</v>
      </c>
      <c r="AO115" s="802">
        <f t="shared" si="25"/>
        <v>25.915491608311033</v>
      </c>
      <c r="AP115" s="803">
        <f t="shared" si="26"/>
        <v>35.741165142383934</v>
      </c>
      <c r="AQ115" s="936">
        <f t="shared" si="27"/>
        <v>-16.15004302695764</v>
      </c>
      <c r="AR115" s="702">
        <f>INDEX(Historical!$C$7:$C$1437,MATCH(B115,Historical!$B$7:$B$1446,0))*IF(AH115="n/a",1.03,IF(AH115&lt;0,1.01,IF(AH115&gt;10,1.1,(1+AH115/100))))</f>
        <v>0.29700000000000004</v>
      </c>
      <c r="AS115" s="935">
        <f t="shared" si="28"/>
        <v>0.29997000000000007</v>
      </c>
      <c r="AT115" s="935">
        <f t="shared" si="33"/>
        <v>0.30896910000000011</v>
      </c>
      <c r="AU115" s="935">
        <f t="shared" si="33"/>
        <v>0.31823817300000012</v>
      </c>
      <c r="AV115" s="935">
        <f t="shared" si="33"/>
        <v>0.32778531819000012</v>
      </c>
      <c r="AW115" s="702">
        <f t="shared" si="29"/>
        <v>1.5519625911900006</v>
      </c>
      <c r="AX115" s="810">
        <f t="shared" si="30"/>
        <v>2.5031654696612913</v>
      </c>
      <c r="AY115" s="788">
        <v>1.1399999999999999</v>
      </c>
      <c r="AZ115" s="916">
        <v>25.94</v>
      </c>
      <c r="BA115" s="916">
        <v>-7.48</v>
      </c>
      <c r="BB115" s="916">
        <v>2.9000000000000004</v>
      </c>
      <c r="BC115" s="916">
        <v>3.44</v>
      </c>
      <c r="BE115" s="664">
        <v>2013</v>
      </c>
      <c r="BF115" s="946" t="e">
        <f>#VALUE!</f>
        <v>#VALUE!</v>
      </c>
      <c r="BG115" s="931" t="s">
        <v>137</v>
      </c>
    </row>
    <row r="116" spans="1:59" ht="11.25" customHeight="1" x14ac:dyDescent="0.2">
      <c r="A116" s="762" t="s">
        <v>4132</v>
      </c>
      <c r="B116" s="854" t="s">
        <v>4133</v>
      </c>
      <c r="C116" s="988" t="s">
        <v>4353</v>
      </c>
      <c r="D116" s="988" t="s">
        <v>4354</v>
      </c>
      <c r="E116" s="792">
        <v>6</v>
      </c>
      <c r="F116" s="526">
        <v>789</v>
      </c>
      <c r="G116" s="526" t="s">
        <v>106</v>
      </c>
      <c r="H116" s="526" t="s">
        <v>106</v>
      </c>
      <c r="I116" s="932">
        <v>24.25</v>
      </c>
      <c r="J116" s="702">
        <f t="shared" si="18"/>
        <v>3.7113402061855671</v>
      </c>
      <c r="K116" s="537">
        <v>0.22500000000000001</v>
      </c>
      <c r="L116" s="526">
        <v>4</v>
      </c>
      <c r="M116" s="693">
        <f t="shared" si="19"/>
        <v>0.9</v>
      </c>
      <c r="N116" s="526" t="s">
        <v>320</v>
      </c>
      <c r="O116" s="643">
        <v>0.20499999999999999</v>
      </c>
      <c r="P116" s="682">
        <v>43552</v>
      </c>
      <c r="Q116" s="682">
        <v>43570</v>
      </c>
      <c r="R116" s="693">
        <f t="shared" si="20"/>
        <v>9.7560975609756184</v>
      </c>
      <c r="S116" s="759">
        <f>IF(INDEX(Historical!$D$7:$D$1437,MATCH(B116,Historical!$B$7:$B$1446,0))=0,"n/a",(INDEX(Historical!$C$7:$C$1437,MATCH(B116,Historical!$B$7:$B$1446,0))/INDEX(Historical!$D$7:$D$1437,MATCH(B116,Historical!$B$7:$B$1446,0))-1)*100)</f>
        <v>8.1081081081081141</v>
      </c>
      <c r="T116" s="759">
        <f>IF(INDEX(Historical!$F$7:$F$1430,MATCH(B116,Historical!$B$7:$B$1446,0))=0,"n/a",((INDEX(Historical!$C$7:$C$1437,MATCH(B116,Historical!$B$7:$B$1446,0))/INDEX(Historical!$F$7:$F$1430,MATCH(B116,Historical!$B$7:$B$1446,0)))^(1/3)-1)*100)</f>
        <v>7.7217345015941907</v>
      </c>
      <c r="U116" s="759" t="str">
        <f>IF(INDEX(Historical!$H$7:$H$1430,MATCH(B116,Historical!$B$7:$B$1446,0))=0,"n/a",((INDEX(Historical!$C$7:$C$1437,MATCH(B116,Historical!$B$7:$B$1446,0))/INDEX(Historical!$H$7:$H$1430,MATCH(B116,Historical!$B$7:$B$1446,0)))^(1/5)-1)*100)</f>
        <v>n/a</v>
      </c>
      <c r="V116" s="759" t="str">
        <f>IF(INDEX(Historical!$O$7:$O$1430,MATCH(B116,Historical!$B$7:$B$1446,0))=0,"n/a",((INDEX(Historical!$C$7:$C$1437,MATCH(B116,Historical!$B$7:$B$1446,0))/INDEX(Historical!$O$7:$O$1430,MATCH(B116,Historical!$B$7:$B$1446,0)))^(1/10)-1)*100)</f>
        <v>n/a</v>
      </c>
      <c r="W116" s="760" t="str">
        <f t="shared" si="21"/>
        <v>n/a</v>
      </c>
      <c r="X116" s="761" t="str">
        <f t="shared" si="22"/>
        <v>n/a</v>
      </c>
      <c r="Y116" s="703"/>
      <c r="Z116" s="702">
        <f t="shared" si="23"/>
        <v>125</v>
      </c>
      <c r="AA116" s="935">
        <f t="shared" si="24"/>
        <v>33.680555555555557</v>
      </c>
      <c r="AB116" s="639">
        <v>12</v>
      </c>
      <c r="AC116" s="931">
        <v>0.72</v>
      </c>
      <c r="AD116" s="931">
        <v>1.1100000000000001</v>
      </c>
      <c r="AE116" s="916">
        <v>14.47</v>
      </c>
      <c r="AF116" s="916">
        <v>2.66</v>
      </c>
      <c r="AG116" s="916">
        <v>8.5</v>
      </c>
      <c r="AH116" s="916">
        <v>106.4</v>
      </c>
      <c r="AI116" s="916">
        <v>6.25</v>
      </c>
      <c r="AJ116" s="739">
        <v>112.00000000000001</v>
      </c>
      <c r="AK116" s="739">
        <v>30.3</v>
      </c>
      <c r="AL116" s="931">
        <v>2270</v>
      </c>
      <c r="AM116" s="931">
        <v>0.8</v>
      </c>
      <c r="AN116" s="931">
        <v>0.64</v>
      </c>
      <c r="AO116" s="802" t="str">
        <f t="shared" si="25"/>
        <v>n/a</v>
      </c>
      <c r="AP116" s="803" t="str">
        <f t="shared" si="26"/>
        <v>n/a</v>
      </c>
      <c r="AQ116" s="936">
        <f t="shared" si="27"/>
        <v>99.544233779299958</v>
      </c>
      <c r="AR116" s="702">
        <f>INDEX(Historical!$C$7:$C$1437,MATCH(B116,Historical!$B$7:$B$1446,0))*IF(AH116="n/a",1.03,IF(AH116&lt;0,1.01,IF(AH116&gt;10,1.1,(1+AH116/100))))</f>
        <v>0.88000000000000012</v>
      </c>
      <c r="AS116" s="935">
        <f t="shared" si="28"/>
        <v>0.93500000000000016</v>
      </c>
      <c r="AT116" s="935">
        <f t="shared" si="33"/>
        <v>1.0285000000000002</v>
      </c>
      <c r="AU116" s="935">
        <f t="shared" si="33"/>
        <v>1.1313500000000003</v>
      </c>
      <c r="AV116" s="935">
        <f t="shared" si="33"/>
        <v>1.2444850000000005</v>
      </c>
      <c r="AW116" s="702">
        <f t="shared" si="29"/>
        <v>5.2193350000000009</v>
      </c>
      <c r="AX116" s="810">
        <f t="shared" si="30"/>
        <v>21.523030927835055</v>
      </c>
      <c r="AY116" s="788">
        <v>1</v>
      </c>
      <c r="AZ116" s="916">
        <v>84.830000000000013</v>
      </c>
      <c r="BA116" s="916">
        <v>-0.74</v>
      </c>
      <c r="BB116" s="916">
        <v>4.01</v>
      </c>
      <c r="BC116" s="916">
        <v>22.12</v>
      </c>
      <c r="BE116" s="664">
        <v>2014</v>
      </c>
      <c r="BF116" s="946" t="e">
        <f>#VALUE!</f>
        <v>#VALUE!</v>
      </c>
      <c r="BG116" s="931">
        <v>4.5999999999999996</v>
      </c>
    </row>
    <row r="117" spans="1:59" ht="11.25" customHeight="1" x14ac:dyDescent="0.2">
      <c r="A117" s="537" t="s">
        <v>1109</v>
      </c>
      <c r="B117" s="925" t="s">
        <v>1110</v>
      </c>
      <c r="C117" s="988" t="s">
        <v>4353</v>
      </c>
      <c r="D117" s="988" t="s">
        <v>4354</v>
      </c>
      <c r="E117" s="792">
        <v>9</v>
      </c>
      <c r="F117" s="526">
        <v>416</v>
      </c>
      <c r="G117" s="526" t="s">
        <v>106</v>
      </c>
      <c r="H117" s="526" t="s">
        <v>106</v>
      </c>
      <c r="I117" s="924">
        <v>31.91</v>
      </c>
      <c r="J117" s="702">
        <f t="shared" si="18"/>
        <v>4.0112817298652459</v>
      </c>
      <c r="K117" s="927">
        <v>0.32</v>
      </c>
      <c r="L117" s="639">
        <v>4</v>
      </c>
      <c r="M117" s="693">
        <f t="shared" si="19"/>
        <v>1.28</v>
      </c>
      <c r="N117" s="921" t="s">
        <v>220</v>
      </c>
      <c r="O117" s="795">
        <v>0.3</v>
      </c>
      <c r="P117" s="915">
        <v>43465</v>
      </c>
      <c r="Q117" s="915">
        <v>43480</v>
      </c>
      <c r="R117" s="693">
        <f t="shared" si="20"/>
        <v>6.6666666666666732</v>
      </c>
      <c r="S117" s="759">
        <f>IF(INDEX(Historical!$D$7:$D$1437,MATCH(B117,Historical!$B$7:$B$1446,0))=0,"n/a",(INDEX(Historical!$C$7:$C$1437,MATCH(B117,Historical!$B$7:$B$1446,0))/INDEX(Historical!$D$7:$D$1437,MATCH(B117,Historical!$B$7:$B$1446,0))-1)*100)</f>
        <v>11.111111111111093</v>
      </c>
      <c r="T117" s="759">
        <f>IF(INDEX(Historical!$F$7:$F$1430,MATCH(B117,Historical!$B$7:$B$1446,0))=0,"n/a",((INDEX(Historical!$C$7:$C$1437,MATCH(B117,Historical!$B$7:$B$1446,0))/INDEX(Historical!$F$7:$F$1430,MATCH(B117,Historical!$B$7:$B$1446,0)))^(1/3)-1)*100)</f>
        <v>23.310603716523492</v>
      </c>
      <c r="U117" s="759">
        <f>IF(INDEX(Historical!$H$7:$H$1430,MATCH(B117,Historical!$B$7:$B$1446,0))=0,"n/a",((INDEX(Historical!$C$7:$C$1437,MATCH(B117,Historical!$B$7:$B$1446,0))/INDEX(Historical!$H$7:$H$1430,MATCH(B117,Historical!$B$7:$B$1446,0)))^(1/5)-1)*100)</f>
        <v>22.220966555524214</v>
      </c>
      <c r="V117" s="759">
        <f>IF(INDEX(Historical!$O$7:$O$1430,MATCH(B117,Historical!$B$7:$B$1446,0))=0,"n/a",((INDEX(Historical!$C$7:$C$1437,MATCH(B117,Historical!$B$7:$B$1446,0))/INDEX(Historical!$O$7:$O$1430,MATCH(B117,Historical!$B$7:$B$1446,0)))^(1/10)-1)*100)</f>
        <v>5.2409779148925528</v>
      </c>
      <c r="W117" s="760">
        <f t="shared" si="21"/>
        <v>4.2398512102831045</v>
      </c>
      <c r="X117" s="761">
        <f t="shared" si="22"/>
        <v>0.23564121479877215</v>
      </c>
      <c r="Y117" s="713"/>
      <c r="Z117" s="702">
        <f t="shared" si="23"/>
        <v>145.45454545454547</v>
      </c>
      <c r="AA117" s="935">
        <f t="shared" si="24"/>
        <v>36.261363636363633</v>
      </c>
      <c r="AB117" s="639">
        <v>12</v>
      </c>
      <c r="AC117" s="916">
        <v>0.88</v>
      </c>
      <c r="AD117" s="916">
        <v>6.03</v>
      </c>
      <c r="AE117" s="916">
        <v>9.9499999999999993</v>
      </c>
      <c r="AF117" s="916">
        <v>3.48</v>
      </c>
      <c r="AG117" s="916">
        <v>9.3000000000000007</v>
      </c>
      <c r="AH117" s="916">
        <v>19.400000000000002</v>
      </c>
      <c r="AI117" s="916">
        <v>4.5199999999999996</v>
      </c>
      <c r="AJ117" s="916">
        <v>94.3</v>
      </c>
      <c r="AK117" s="916">
        <v>6</v>
      </c>
      <c r="AL117" s="928">
        <v>5950</v>
      </c>
      <c r="AM117" s="922">
        <v>0.4</v>
      </c>
      <c r="AN117" s="916">
        <v>1.02</v>
      </c>
      <c r="AO117" s="802">
        <f t="shared" si="25"/>
        <v>-10.029115350974173</v>
      </c>
      <c r="AP117" s="803">
        <f t="shared" si="26"/>
        <v>26.23224828538946</v>
      </c>
      <c r="AQ117" s="936">
        <f t="shared" si="27"/>
        <v>136.8211190418676</v>
      </c>
      <c r="AR117" s="702">
        <f>INDEX(Historical!$C$7:$C$1437,MATCH(B117,Historical!$B$7:$B$1446,0))*IF(AH117="n/a",1.03,IF(AH117&lt;0,1.01,IF(AH117&gt;10,1.1,(1+AH117/100))))</f>
        <v>1.32</v>
      </c>
      <c r="AS117" s="935">
        <f t="shared" si="28"/>
        <v>1.379664</v>
      </c>
      <c r="AT117" s="935">
        <f t="shared" si="33"/>
        <v>1.4624438400000002</v>
      </c>
      <c r="AU117" s="935">
        <f t="shared" si="33"/>
        <v>1.5501904704000002</v>
      </c>
      <c r="AV117" s="935">
        <f t="shared" si="33"/>
        <v>1.6432018986240002</v>
      </c>
      <c r="AW117" s="702">
        <f t="shared" si="29"/>
        <v>7.3555002090240018</v>
      </c>
      <c r="AX117" s="810">
        <f t="shared" si="30"/>
        <v>23.05076843943592</v>
      </c>
      <c r="AY117" s="991">
        <v>0.31</v>
      </c>
      <c r="AZ117" s="922">
        <v>17.36</v>
      </c>
      <c r="BA117" s="922">
        <v>-3.83</v>
      </c>
      <c r="BB117" s="922">
        <v>1.87</v>
      </c>
      <c r="BC117" s="922">
        <v>5.71</v>
      </c>
      <c r="BE117" s="664">
        <v>2011</v>
      </c>
      <c r="BF117" s="946" t="e">
        <f>#VALUE!</f>
        <v>#VALUE!</v>
      </c>
      <c r="BG117" s="931">
        <v>4.3</v>
      </c>
    </row>
    <row r="118" spans="1:59" ht="11.25" customHeight="1" x14ac:dyDescent="0.2">
      <c r="A118" s="537" t="s">
        <v>1111</v>
      </c>
      <c r="B118" s="925" t="s">
        <v>1112</v>
      </c>
      <c r="C118" s="988" t="s">
        <v>247</v>
      </c>
      <c r="D118" s="988" t="s">
        <v>4392</v>
      </c>
      <c r="E118" s="792">
        <v>8</v>
      </c>
      <c r="F118" s="526">
        <v>556</v>
      </c>
      <c r="G118" s="526" t="s">
        <v>106</v>
      </c>
      <c r="H118" s="526" t="s">
        <v>106</v>
      </c>
      <c r="I118" s="924">
        <v>20.52</v>
      </c>
      <c r="J118" s="702">
        <f t="shared" si="18"/>
        <v>1.9493177387914233</v>
      </c>
      <c r="K118" s="927">
        <v>0.1</v>
      </c>
      <c r="L118" s="639">
        <v>4</v>
      </c>
      <c r="M118" s="693">
        <f t="shared" si="19"/>
        <v>0.4</v>
      </c>
      <c r="N118" s="921" t="s">
        <v>220</v>
      </c>
      <c r="O118" s="795">
        <v>0.09</v>
      </c>
      <c r="P118" s="915">
        <v>43465</v>
      </c>
      <c r="Q118" s="915">
        <v>43481</v>
      </c>
      <c r="R118" s="693">
        <f t="shared" si="20"/>
        <v>11.111111111111121</v>
      </c>
      <c r="S118" s="759">
        <f>IF(INDEX(Historical!$D$7:$D$1437,MATCH(B118,Historical!$B$7:$B$1446,0))=0,"n/a",(INDEX(Historical!$C$7:$C$1437,MATCH(B118,Historical!$B$7:$B$1446,0))/INDEX(Historical!$D$7:$D$1437,MATCH(B118,Historical!$B$7:$B$1446,0))-1)*100)</f>
        <v>12.5</v>
      </c>
      <c r="T118" s="759">
        <f>IF(INDEX(Historical!$F$7:$F$1430,MATCH(B118,Historical!$B$7:$B$1446,0))=0,"n/a",((INDEX(Historical!$C$7:$C$1437,MATCH(B118,Historical!$B$7:$B$1446,0))/INDEX(Historical!$F$7:$F$1430,MATCH(B118,Historical!$B$7:$B$1446,0)))^(1/3)-1)*100)</f>
        <v>14.471424255333186</v>
      </c>
      <c r="U118" s="759">
        <f>IF(INDEX(Historical!$H$7:$H$1430,MATCH(B118,Historical!$B$7:$B$1446,0))=0,"n/a",((INDEX(Historical!$C$7:$C$1437,MATCH(B118,Historical!$B$7:$B$1446,0))/INDEX(Historical!$H$7:$H$1430,MATCH(B118,Historical!$B$7:$B$1446,0)))^(1/5)-1)*100)</f>
        <v>20.791087977228596</v>
      </c>
      <c r="V118" s="759" t="str">
        <f>IF(INDEX(Historical!$O$7:$O$1430,MATCH(B118,Historical!$B$7:$B$1446,0))=0,"n/a",((INDEX(Historical!$C$7:$C$1437,MATCH(B118,Historical!$B$7:$B$1446,0))/INDEX(Historical!$O$7:$O$1430,MATCH(B118,Historical!$B$7:$B$1446,0)))^(1/10)-1)*100)</f>
        <v>n/a</v>
      </c>
      <c r="W118" s="760" t="str">
        <f t="shared" si="21"/>
        <v>n/a</v>
      </c>
      <c r="X118" s="761">
        <f t="shared" si="22"/>
        <v>69.303626590761993</v>
      </c>
      <c r="Y118" s="713"/>
      <c r="Z118" s="702">
        <f t="shared" si="23"/>
        <v>45.45454545454546</v>
      </c>
      <c r="AA118" s="935">
        <f t="shared" si="24"/>
        <v>23.318181818181817</v>
      </c>
      <c r="AB118" s="639">
        <v>4</v>
      </c>
      <c r="AC118" s="916">
        <v>0.88</v>
      </c>
      <c r="AD118" s="916">
        <v>2.58</v>
      </c>
      <c r="AE118" s="916">
        <v>0.84</v>
      </c>
      <c r="AF118" s="916">
        <v>1.57</v>
      </c>
      <c r="AG118" s="916">
        <v>12.1</v>
      </c>
      <c r="AH118" s="916">
        <v>-16.5</v>
      </c>
      <c r="AI118" s="916">
        <v>15.07</v>
      </c>
      <c r="AJ118" s="916">
        <v>0.3</v>
      </c>
      <c r="AK118" s="916">
        <v>9</v>
      </c>
      <c r="AL118" s="928">
        <v>253.83</v>
      </c>
      <c r="AM118" s="922">
        <v>0.5</v>
      </c>
      <c r="AN118" s="916">
        <v>0</v>
      </c>
      <c r="AO118" s="802">
        <f t="shared" si="25"/>
        <v>-0.57777610216179554</v>
      </c>
      <c r="AP118" s="803">
        <f t="shared" si="26"/>
        <v>22.740405716020021</v>
      </c>
      <c r="AQ118" s="936">
        <f t="shared" si="27"/>
        <v>27.557473677198118</v>
      </c>
      <c r="AR118" s="702">
        <f>INDEX(Historical!$C$7:$C$1437,MATCH(B118,Historical!$B$7:$B$1446,0))*IF(AH118="n/a",1.03,IF(AH118&lt;0,1.01,IF(AH118&gt;10,1.1,(1+AH118/100))))</f>
        <v>0.36359999999999998</v>
      </c>
      <c r="AS118" s="935">
        <f t="shared" si="28"/>
        <v>0.39995999999999998</v>
      </c>
      <c r="AT118" s="935">
        <f t="shared" si="33"/>
        <v>0.43595640000000002</v>
      </c>
      <c r="AU118" s="935">
        <f t="shared" si="33"/>
        <v>0.47519247600000009</v>
      </c>
      <c r="AV118" s="935">
        <f t="shared" si="33"/>
        <v>0.5179597988400001</v>
      </c>
      <c r="AW118" s="702">
        <f t="shared" si="29"/>
        <v>2.1926686748400002</v>
      </c>
      <c r="AX118" s="810">
        <f t="shared" si="30"/>
        <v>10.685519857894738</v>
      </c>
      <c r="AY118" s="991">
        <v>0.26</v>
      </c>
      <c r="AZ118" s="922">
        <v>20.349999999999998</v>
      </c>
      <c r="BA118" s="922">
        <v>-35.980000000000004</v>
      </c>
      <c r="BB118" s="922">
        <v>7.9600000000000009</v>
      </c>
      <c r="BC118" s="922">
        <v>-4.3999999999999995</v>
      </c>
      <c r="BE118" s="664">
        <v>2012</v>
      </c>
      <c r="BF118" s="946" t="e">
        <f>#VALUE!</f>
        <v>#VALUE!</v>
      </c>
      <c r="BG118" s="931">
        <v>8.7999999999999989</v>
      </c>
    </row>
    <row r="119" spans="1:59" s="838" customFormat="1" ht="11.25" customHeight="1" x14ac:dyDescent="0.2">
      <c r="A119" s="697" t="s">
        <v>1034</v>
      </c>
      <c r="B119" s="846" t="s">
        <v>1035</v>
      </c>
      <c r="C119" s="988" t="s">
        <v>128</v>
      </c>
      <c r="D119" s="988" t="s">
        <v>4361</v>
      </c>
      <c r="E119" s="818">
        <v>7</v>
      </c>
      <c r="F119" s="526">
        <v>635</v>
      </c>
      <c r="G119" s="1171" t="s">
        <v>106</v>
      </c>
      <c r="H119" s="1171" t="s">
        <v>106</v>
      </c>
      <c r="I119" s="819">
        <v>95.81</v>
      </c>
      <c r="J119" s="820">
        <f t="shared" si="18"/>
        <v>1.0437323870159692</v>
      </c>
      <c r="K119" s="821">
        <v>1</v>
      </c>
      <c r="L119" s="822">
        <v>1</v>
      </c>
      <c r="M119" s="823">
        <f t="shared" si="19"/>
        <v>1</v>
      </c>
      <c r="N119" s="824" t="s">
        <v>172</v>
      </c>
      <c r="O119" s="825">
        <v>0.95</v>
      </c>
      <c r="P119" s="826">
        <v>43419</v>
      </c>
      <c r="Q119" s="826">
        <v>43441</v>
      </c>
      <c r="R119" s="823">
        <f t="shared" si="20"/>
        <v>5.2631578947368478</v>
      </c>
      <c r="S119" s="759">
        <f>IF(INDEX(Historical!$D$7:$D$1437,MATCH(B119,Historical!$B$7:$B$1446,0))=0,"n/a",(INDEX(Historical!$C$7:$C$1437,MATCH(B119,Historical!$B$7:$B$1446,0))/INDEX(Historical!$D$7:$D$1437,MATCH(B119,Historical!$B$7:$B$1446,0))-1)*100)</f>
        <v>5.2631578947368363</v>
      </c>
      <c r="T119" s="759">
        <f>IF(INDEX(Historical!$F$7:$F$1430,MATCH(B119,Historical!$B$7:$B$1446,0))=0,"n/a",((INDEX(Historical!$C$7:$C$1437,MATCH(B119,Historical!$B$7:$B$1446,0))/INDEX(Historical!$F$7:$F$1430,MATCH(B119,Historical!$B$7:$B$1446,0)))^(1/3)-1)*100)</f>
        <v>7.7217345015941907</v>
      </c>
      <c r="U119" s="759">
        <f>IF(INDEX(Historical!$H$7:$H$1430,MATCH(B119,Historical!$B$7:$B$1446,0))=0,"n/a",((INDEX(Historical!$C$7:$C$1437,MATCH(B119,Historical!$B$7:$B$1446,0))/INDEX(Historical!$H$7:$H$1430,MATCH(B119,Historical!$B$7:$B$1446,0)))^(1/5)-1)*100)</f>
        <v>7.3940923785779322</v>
      </c>
      <c r="V119" s="759">
        <f>IF(INDEX(Historical!$O$7:$O$1430,MATCH(B119,Historical!$B$7:$B$1446,0))=0,"n/a",((INDEX(Historical!$C$7:$C$1437,MATCH(B119,Historical!$B$7:$B$1446,0))/INDEX(Historical!$O$7:$O$1430,MATCH(B119,Historical!$B$7:$B$1446,0)))^(1/10)-1)*100)</f>
        <v>11.069085371075271</v>
      </c>
      <c r="W119" s="827">
        <f t="shared" si="21"/>
        <v>0.66799488220585079</v>
      </c>
      <c r="X119" s="828">
        <f t="shared" si="22"/>
        <v>9.4432852855401442E-2</v>
      </c>
      <c r="Y119" s="839"/>
      <c r="Z119" s="820">
        <f t="shared" si="23"/>
        <v>59.171597633136095</v>
      </c>
      <c r="AA119" s="830">
        <f t="shared" si="24"/>
        <v>56.692307692307693</v>
      </c>
      <c r="AB119" s="822">
        <v>10</v>
      </c>
      <c r="AC119" s="831">
        <v>1.69</v>
      </c>
      <c r="AD119" s="831">
        <v>3.98</v>
      </c>
      <c r="AE119" s="831">
        <v>1.5</v>
      </c>
      <c r="AF119" s="831">
        <v>6.24</v>
      </c>
      <c r="AG119" s="831">
        <v>10.9</v>
      </c>
      <c r="AH119" s="831">
        <v>-9.1</v>
      </c>
      <c r="AI119" s="831">
        <v>14.26</v>
      </c>
      <c r="AJ119" s="831">
        <v>78.3</v>
      </c>
      <c r="AK119" s="831">
        <v>14.299999999999999</v>
      </c>
      <c r="AL119" s="832">
        <v>1650</v>
      </c>
      <c r="AM119" s="833">
        <v>5.0999999999999996</v>
      </c>
      <c r="AN119" s="831">
        <v>0.15</v>
      </c>
      <c r="AO119" s="834">
        <f t="shared" si="25"/>
        <v>-48.254482926713791</v>
      </c>
      <c r="AP119" s="835">
        <f t="shared" si="26"/>
        <v>8.437824765593902</v>
      </c>
      <c r="AQ119" s="836">
        <f t="shared" si="27"/>
        <v>296.51817949076013</v>
      </c>
      <c r="AR119" s="702">
        <f>INDEX(Historical!$C$7:$C$1437,MATCH(B119,Historical!$B$7:$B$1446,0))*IF(AH119="n/a",1.03,IF(AH119&lt;0,1.01,IF(AH119&gt;10,1.1,(1+AH119/100))))</f>
        <v>1.01</v>
      </c>
      <c r="AS119" s="830">
        <f t="shared" si="28"/>
        <v>1.1110000000000002</v>
      </c>
      <c r="AT119" s="830">
        <f t="shared" si="33"/>
        <v>1.2221000000000004</v>
      </c>
      <c r="AU119" s="830">
        <f t="shared" si="33"/>
        <v>1.3443100000000006</v>
      </c>
      <c r="AV119" s="830">
        <f t="shared" si="33"/>
        <v>1.4787410000000007</v>
      </c>
      <c r="AW119" s="820">
        <f t="shared" si="29"/>
        <v>6.1661510000000028</v>
      </c>
      <c r="AX119" s="837">
        <f t="shared" si="30"/>
        <v>6.4358115019309077</v>
      </c>
      <c r="AY119" s="992">
        <v>0.95</v>
      </c>
      <c r="AZ119" s="833">
        <v>41.9</v>
      </c>
      <c r="BA119" s="833">
        <v>-11.29</v>
      </c>
      <c r="BB119" s="833">
        <v>10.93</v>
      </c>
      <c r="BC119" s="833">
        <v>5.3100000000000005</v>
      </c>
      <c r="BD119" s="961"/>
      <c r="BE119" s="664">
        <v>2013</v>
      </c>
      <c r="BF119" s="946" t="e">
        <f>#VALUE!</f>
        <v>#VALUE!</v>
      </c>
      <c r="BG119" s="893">
        <v>7.9</v>
      </c>
    </row>
    <row r="120" spans="1:59" ht="11.25" customHeight="1" x14ac:dyDescent="0.2">
      <c r="A120" s="609" t="s">
        <v>1085</v>
      </c>
      <c r="B120" s="925" t="s">
        <v>1086</v>
      </c>
      <c r="C120" s="988" t="s">
        <v>108</v>
      </c>
      <c r="D120" s="988" t="s">
        <v>4373</v>
      </c>
      <c r="E120" s="792">
        <v>9</v>
      </c>
      <c r="F120" s="526">
        <v>420</v>
      </c>
      <c r="G120" s="526" t="s">
        <v>37</v>
      </c>
      <c r="H120" s="526" t="s">
        <v>37</v>
      </c>
      <c r="I120" s="924">
        <v>21.16</v>
      </c>
      <c r="J120" s="702">
        <f t="shared" si="18"/>
        <v>3.0245746691871456</v>
      </c>
      <c r="K120" s="927">
        <v>0.16</v>
      </c>
      <c r="L120" s="639">
        <v>4</v>
      </c>
      <c r="M120" s="693">
        <f t="shared" si="19"/>
        <v>0.64</v>
      </c>
      <c r="N120" s="921" t="s">
        <v>817</v>
      </c>
      <c r="O120" s="795">
        <v>0.155</v>
      </c>
      <c r="P120" s="915">
        <v>43483</v>
      </c>
      <c r="Q120" s="915">
        <v>43508</v>
      </c>
      <c r="R120" s="693">
        <f t="shared" si="20"/>
        <v>3.2258064516129057</v>
      </c>
      <c r="S120" s="759">
        <f>IF(INDEX(Historical!$D$7:$D$1437,MATCH(B120,Historical!$B$7:$B$1446,0))=0,"n/a",(INDEX(Historical!$C$7:$C$1437,MATCH(B120,Historical!$B$7:$B$1446,0))/INDEX(Historical!$D$7:$D$1437,MATCH(B120,Historical!$B$7:$B$1446,0))-1)*100)</f>
        <v>20.55555555555555</v>
      </c>
      <c r="T120" s="759">
        <f>IF(INDEX(Historical!$F$7:$F$1430,MATCH(B120,Historical!$B$7:$B$1446,0))=0,"n/a",((INDEX(Historical!$C$7:$C$1437,MATCH(B120,Historical!$B$7:$B$1446,0))/INDEX(Historical!$F$7:$F$1430,MATCH(B120,Historical!$B$7:$B$1446,0)))^(1/3)-1)*100)</f>
        <v>12.063230227675525</v>
      </c>
      <c r="U120" s="759">
        <f>IF(INDEX(Historical!$H$7:$H$1430,MATCH(B120,Historical!$B$7:$B$1446,0))=0,"n/a",((INDEX(Historical!$C$7:$C$1437,MATCH(B120,Historical!$B$7:$B$1446,0))/INDEX(Historical!$H$7:$H$1430,MATCH(B120,Historical!$B$7:$B$1446,0)))^(1/5)-1)*100)</f>
        <v>11.459238254571469</v>
      </c>
      <c r="V120" s="759">
        <f>IF(INDEX(Historical!$O$7:$O$1430,MATCH(B120,Historical!$B$7:$B$1446,0))=0,"n/a",((INDEX(Historical!$C$7:$C$1437,MATCH(B120,Historical!$B$7:$B$1446,0))/INDEX(Historical!$O$7:$O$1430,MATCH(B120,Historical!$B$7:$B$1446,0)))^(1/10)-1)*100)</f>
        <v>5.0697400933689796</v>
      </c>
      <c r="W120" s="760">
        <f t="shared" si="21"/>
        <v>2.2603206561929481</v>
      </c>
      <c r="X120" s="761">
        <f t="shared" si="22"/>
        <v>2.6649391289701092</v>
      </c>
      <c r="Y120" s="722"/>
      <c r="Z120" s="702">
        <f t="shared" si="23"/>
        <v>30.622009569377994</v>
      </c>
      <c r="AA120" s="935">
        <f t="shared" si="24"/>
        <v>10.124401913875598</v>
      </c>
      <c r="AB120" s="639">
        <v>12</v>
      </c>
      <c r="AC120" s="916">
        <v>2.09</v>
      </c>
      <c r="AD120" s="916" t="s">
        <v>137</v>
      </c>
      <c r="AE120" s="916">
        <v>2.41</v>
      </c>
      <c r="AF120" s="916">
        <v>0.95</v>
      </c>
      <c r="AG120" s="916">
        <v>9.7000000000000011</v>
      </c>
      <c r="AH120" s="916">
        <v>31.6</v>
      </c>
      <c r="AI120" s="916" t="s">
        <v>137</v>
      </c>
      <c r="AJ120" s="916">
        <v>4.3</v>
      </c>
      <c r="AK120" s="916" t="s">
        <v>137</v>
      </c>
      <c r="AL120" s="928">
        <v>199.33</v>
      </c>
      <c r="AM120" s="922">
        <v>3.4000000000000004</v>
      </c>
      <c r="AN120" s="916">
        <v>0.06</v>
      </c>
      <c r="AO120" s="802">
        <f t="shared" si="25"/>
        <v>4.3594110098830168</v>
      </c>
      <c r="AP120" s="803">
        <f t="shared" si="26"/>
        <v>14.483812923758615</v>
      </c>
      <c r="AQ120" s="936">
        <f t="shared" si="27"/>
        <v>-34.618446984279458</v>
      </c>
      <c r="AR120" s="702">
        <f>INDEX(Historical!$C$7:$C$1437,MATCH(B120,Historical!$B$7:$B$1446,0))*IF(AH120="n/a",1.03,IF(AH120&lt;0,1.01,IF(AH120&gt;10,1.1,(1+AH120/100))))</f>
        <v>0.64952380952380961</v>
      </c>
      <c r="AS120" s="935">
        <f t="shared" si="28"/>
        <v>0.66900952380952394</v>
      </c>
      <c r="AT120" s="935">
        <f t="shared" si="33"/>
        <v>0.68907980952380965</v>
      </c>
      <c r="AU120" s="935">
        <f t="shared" si="33"/>
        <v>0.70975220380952397</v>
      </c>
      <c r="AV120" s="935">
        <f t="shared" si="33"/>
        <v>0.73104476992380973</v>
      </c>
      <c r="AW120" s="702">
        <f t="shared" si="29"/>
        <v>3.4484101165904768</v>
      </c>
      <c r="AX120" s="810">
        <f t="shared" si="30"/>
        <v>16.296834199387884</v>
      </c>
      <c r="AY120" s="991">
        <v>0.7</v>
      </c>
      <c r="AZ120" s="922">
        <v>7.68</v>
      </c>
      <c r="BA120" s="922">
        <v>-33.58</v>
      </c>
      <c r="BB120" s="922">
        <v>-4</v>
      </c>
      <c r="BC120" s="922">
        <v>-16.23</v>
      </c>
      <c r="BE120" s="664">
        <v>2011</v>
      </c>
      <c r="BF120" s="946" t="e">
        <f>#VALUE!</f>
        <v>#VALUE!</v>
      </c>
      <c r="BG120" s="931">
        <v>0.89999999999999991</v>
      </c>
    </row>
    <row r="121" spans="1:59" ht="11.25" customHeight="1" x14ac:dyDescent="0.2">
      <c r="A121" s="628" t="s">
        <v>4180</v>
      </c>
      <c r="B121" s="925" t="s">
        <v>4181</v>
      </c>
      <c r="C121" s="988" t="s">
        <v>108</v>
      </c>
      <c r="D121" s="988" t="s">
        <v>4373</v>
      </c>
      <c r="E121" s="792">
        <v>6</v>
      </c>
      <c r="F121" s="526">
        <v>798</v>
      </c>
      <c r="G121" s="526" t="s">
        <v>106</v>
      </c>
      <c r="H121" s="526" t="s">
        <v>106</v>
      </c>
      <c r="I121" s="924">
        <v>10</v>
      </c>
      <c r="J121" s="702">
        <f t="shared" si="18"/>
        <v>2.1999999999999997</v>
      </c>
      <c r="K121" s="927">
        <v>5.5E-2</v>
      </c>
      <c r="L121" s="639">
        <v>4</v>
      </c>
      <c r="M121" s="693">
        <f t="shared" si="19"/>
        <v>0.22</v>
      </c>
      <c r="N121" s="921" t="s">
        <v>210</v>
      </c>
      <c r="O121" s="795">
        <v>0.05</v>
      </c>
      <c r="P121" s="915">
        <v>43594</v>
      </c>
      <c r="Q121" s="915">
        <v>43616</v>
      </c>
      <c r="R121" s="693">
        <f t="shared" si="20"/>
        <v>9.9999999999999947</v>
      </c>
      <c r="S121" s="759">
        <f>IF(INDEX(Historical!$D$7:$D$1437,MATCH(B121,Historical!$B$7:$B$1446,0))=0,"n/a",(INDEX(Historical!$C$7:$C$1437,MATCH(B121,Historical!$B$7:$B$1446,0))/INDEX(Historical!$D$7:$D$1437,MATCH(B121,Historical!$B$7:$B$1446,0))-1)*100)</f>
        <v>29.032258064516149</v>
      </c>
      <c r="T121" s="759">
        <f>IF(INDEX(Historical!$F$7:$F$1430,MATCH(B121,Historical!$B$7:$B$1446,0))=0,"n/a",((INDEX(Historical!$C$7:$C$1437,MATCH(B121,Historical!$B$7:$B$1446,0))/INDEX(Historical!$F$7:$F$1430,MATCH(B121,Historical!$B$7:$B$1446,0)))^(1/3)-1)*100)</f>
        <v>22.052244447028492</v>
      </c>
      <c r="U121" s="759" t="str">
        <f>IF(INDEX(Historical!$H$7:$H$1430,MATCH(B121,Historical!$B$7:$B$1446,0))=0,"n/a",((INDEX(Historical!$C$7:$C$1437,MATCH(B121,Historical!$B$7:$B$1446,0))/INDEX(Historical!$H$7:$H$1430,MATCH(B121,Historical!$B$7:$B$1446,0)))^(1/5)-1)*100)</f>
        <v>n/a</v>
      </c>
      <c r="V121" s="759">
        <f>IF(INDEX(Historical!$O$7:$O$1430,MATCH(B121,Historical!$B$7:$B$1446,0))=0,"n/a",((INDEX(Historical!$C$7:$C$1437,MATCH(B121,Historical!$B$7:$B$1446,0))/INDEX(Historical!$O$7:$O$1430,MATCH(B121,Historical!$B$7:$B$1446,0)))^(1/10)-1)*100)</f>
        <v>5.2409779148925528</v>
      </c>
      <c r="W121" s="760" t="str">
        <f t="shared" si="21"/>
        <v>n/a</v>
      </c>
      <c r="X121" s="761" t="str">
        <f t="shared" si="22"/>
        <v>n/a</v>
      </c>
      <c r="Y121" s="716"/>
      <c r="Z121" s="702">
        <f t="shared" si="23"/>
        <v>25.882352941176475</v>
      </c>
      <c r="AA121" s="935">
        <f t="shared" si="24"/>
        <v>11.764705882352942</v>
      </c>
      <c r="AB121" s="639">
        <v>12</v>
      </c>
      <c r="AC121" s="916">
        <v>0.85</v>
      </c>
      <c r="AD121" s="916" t="s">
        <v>137</v>
      </c>
      <c r="AE121" s="916">
        <v>2.0099999999999998</v>
      </c>
      <c r="AF121" s="916">
        <v>1.1100000000000001</v>
      </c>
      <c r="AG121" s="916">
        <v>8.7999999999999989</v>
      </c>
      <c r="AH121" s="916">
        <v>21.2</v>
      </c>
      <c r="AI121" s="916" t="s">
        <v>137</v>
      </c>
      <c r="AJ121" s="916">
        <v>21.099999999999998</v>
      </c>
      <c r="AK121" s="916" t="s">
        <v>137</v>
      </c>
      <c r="AL121" s="928">
        <v>85.6</v>
      </c>
      <c r="AM121" s="922">
        <v>10.8</v>
      </c>
      <c r="AN121" s="916">
        <v>7.0000000000000007E-2</v>
      </c>
      <c r="AO121" s="802" t="str">
        <f t="shared" si="25"/>
        <v>n/a</v>
      </c>
      <c r="AP121" s="803" t="str">
        <f t="shared" si="26"/>
        <v>n/a</v>
      </c>
      <c r="AQ121" s="936">
        <f t="shared" si="27"/>
        <v>-23.816526932493744</v>
      </c>
      <c r="AR121" s="702">
        <f>INDEX(Historical!$C$7:$C$1437,MATCH(B121,Historical!$B$7:$B$1446,0))*IF(AH121="n/a",1.03,IF(AH121&lt;0,1.01,IF(AH121&gt;10,1.1,(1+AH121/100))))</f>
        <v>0.22000000000000003</v>
      </c>
      <c r="AS121" s="935">
        <f t="shared" si="28"/>
        <v>0.22660000000000002</v>
      </c>
      <c r="AT121" s="935">
        <f t="shared" si="33"/>
        <v>0.23339800000000002</v>
      </c>
      <c r="AU121" s="935">
        <f t="shared" si="33"/>
        <v>0.24039994000000003</v>
      </c>
      <c r="AV121" s="935">
        <f t="shared" si="33"/>
        <v>0.24761193820000005</v>
      </c>
      <c r="AW121" s="702">
        <f t="shared" si="29"/>
        <v>1.1680098782000004</v>
      </c>
      <c r="AX121" s="810">
        <f t="shared" si="30"/>
        <v>11.680098782000004</v>
      </c>
      <c r="AY121" s="991">
        <v>0.46</v>
      </c>
      <c r="AZ121" s="922">
        <v>5.93</v>
      </c>
      <c r="BA121" s="922">
        <v>-22.78</v>
      </c>
      <c r="BB121" s="922">
        <v>-1.77</v>
      </c>
      <c r="BC121" s="922">
        <v>-9.48</v>
      </c>
      <c r="BE121" s="664">
        <v>2014</v>
      </c>
      <c r="BF121" s="946" t="e">
        <f>#VALUE!</f>
        <v>#VALUE!</v>
      </c>
      <c r="BG121" s="931">
        <v>0.8</v>
      </c>
    </row>
    <row r="122" spans="1:59" ht="11.25" customHeight="1" x14ac:dyDescent="0.2">
      <c r="A122" s="609" t="s">
        <v>1073</v>
      </c>
      <c r="B122" s="925" t="s">
        <v>1074</v>
      </c>
      <c r="C122" s="988" t="s">
        <v>108</v>
      </c>
      <c r="D122" s="988" t="s">
        <v>4365</v>
      </c>
      <c r="E122" s="792">
        <v>6</v>
      </c>
      <c r="F122" s="526">
        <v>716</v>
      </c>
      <c r="G122" s="526" t="s">
        <v>106</v>
      </c>
      <c r="H122" s="526" t="s">
        <v>106</v>
      </c>
      <c r="I122" s="924">
        <v>11.78</v>
      </c>
      <c r="J122" s="702">
        <f t="shared" si="18"/>
        <v>1.6977928692699491</v>
      </c>
      <c r="K122" s="927">
        <v>0.2</v>
      </c>
      <c r="L122" s="639">
        <v>1</v>
      </c>
      <c r="M122" s="693">
        <f t="shared" si="19"/>
        <v>0.2</v>
      </c>
      <c r="N122" s="921" t="s">
        <v>250</v>
      </c>
      <c r="O122" s="795">
        <v>0.16</v>
      </c>
      <c r="P122" s="917">
        <v>43139</v>
      </c>
      <c r="Q122" s="917">
        <v>43167</v>
      </c>
      <c r="R122" s="693">
        <f t="shared" si="20"/>
        <v>25.000000000000007</v>
      </c>
      <c r="S122" s="759">
        <f>IF(INDEX(Historical!$D$7:$D$1437,MATCH(B122,Historical!$B$7:$B$1446,0))=0,"n/a",(INDEX(Historical!$C$7:$C$1437,MATCH(B122,Historical!$B$7:$B$1446,0))/INDEX(Historical!$D$7:$D$1437,MATCH(B122,Historical!$B$7:$B$1446,0))-1)*100)</f>
        <v>25</v>
      </c>
      <c r="T122" s="759">
        <f>IF(INDEX(Historical!$F$7:$F$1430,MATCH(B122,Historical!$B$7:$B$1446,0))=0,"n/a",((INDEX(Historical!$C$7:$C$1437,MATCH(B122,Historical!$B$7:$B$1446,0))/INDEX(Historical!$F$7:$F$1430,MATCH(B122,Historical!$B$7:$B$1446,0)))^(1/3)-1)*100)</f>
        <v>35.72088082974534</v>
      </c>
      <c r="U122" s="759">
        <f>IF(INDEX(Historical!$H$7:$H$1430,MATCH(B122,Historical!$B$7:$B$1446,0))=0,"n/a",((INDEX(Historical!$C$7:$C$1437,MATCH(B122,Historical!$B$7:$B$1446,0))/INDEX(Historical!$H$7:$H$1430,MATCH(B122,Historical!$B$7:$B$1446,0)))^(1/5)-1)*100)</f>
        <v>58.489319246111357</v>
      </c>
      <c r="V122" s="759">
        <f>IF(INDEX(Historical!$O$7:$O$1430,MATCH(B122,Historical!$B$7:$B$1446,0))=0,"n/a",((INDEX(Historical!$C$7:$C$1437,MATCH(B122,Historical!$B$7:$B$1446,0))/INDEX(Historical!$O$7:$O$1430,MATCH(B122,Historical!$B$7:$B$1446,0)))^(1/10)-1)*100)</f>
        <v>0</v>
      </c>
      <c r="W122" s="760" t="str">
        <f t="shared" si="21"/>
        <v>n/a</v>
      </c>
      <c r="X122" s="761" t="str">
        <f t="shared" si="22"/>
        <v>n/a</v>
      </c>
      <c r="Y122" s="926"/>
      <c r="Z122" s="702">
        <f t="shared" si="23"/>
        <v>37.037037037037038</v>
      </c>
      <c r="AA122" s="935">
        <f t="shared" si="24"/>
        <v>21.814814814814813</v>
      </c>
      <c r="AB122" s="639">
        <v>9</v>
      </c>
      <c r="AC122" s="916">
        <v>0.54</v>
      </c>
      <c r="AD122" s="916" t="s">
        <v>137</v>
      </c>
      <c r="AE122" s="916">
        <v>3.09</v>
      </c>
      <c r="AF122" s="916">
        <v>0.93</v>
      </c>
      <c r="AG122" s="916">
        <v>4</v>
      </c>
      <c r="AH122" s="916">
        <v>-81.699999999999989</v>
      </c>
      <c r="AI122" s="916">
        <v>11.74</v>
      </c>
      <c r="AJ122" s="916">
        <v>-19.600000000000001</v>
      </c>
      <c r="AK122" s="916" t="s">
        <v>137</v>
      </c>
      <c r="AL122" s="928">
        <v>131.22999999999999</v>
      </c>
      <c r="AM122" s="922">
        <v>2.4</v>
      </c>
      <c r="AN122" s="916">
        <v>0.18</v>
      </c>
      <c r="AO122" s="802">
        <f t="shared" si="25"/>
        <v>38.372297300566487</v>
      </c>
      <c r="AP122" s="803">
        <f t="shared" si="26"/>
        <v>60.187112115381304</v>
      </c>
      <c r="AQ122" s="936">
        <f t="shared" si="27"/>
        <v>-5.0432197078229208</v>
      </c>
      <c r="AR122" s="702">
        <f>INDEX(Historical!$C$7:$C$1437,MATCH(B122,Historical!$B$7:$B$1446,0))*IF(AH122="n/a",1.03,IF(AH122&lt;0,1.01,IF(AH122&gt;10,1.1,(1+AH122/100))))</f>
        <v>0.20200000000000001</v>
      </c>
      <c r="AS122" s="935">
        <f t="shared" si="28"/>
        <v>0.22220000000000004</v>
      </c>
      <c r="AT122" s="935">
        <f t="shared" si="33"/>
        <v>0.22886600000000004</v>
      </c>
      <c r="AU122" s="935">
        <f t="shared" si="33"/>
        <v>0.23573198000000004</v>
      </c>
      <c r="AV122" s="935">
        <f t="shared" si="33"/>
        <v>0.24280393940000003</v>
      </c>
      <c r="AW122" s="702">
        <f t="shared" si="29"/>
        <v>1.1316019194000002</v>
      </c>
      <c r="AX122" s="810">
        <f t="shared" si="30"/>
        <v>9.606128348047541</v>
      </c>
      <c r="AY122" s="991">
        <v>0.38</v>
      </c>
      <c r="AZ122" s="922">
        <v>12.19</v>
      </c>
      <c r="BA122" s="922">
        <v>-17.330000000000002</v>
      </c>
      <c r="BB122" s="922">
        <v>-2.2800000000000002</v>
      </c>
      <c r="BC122" s="922">
        <v>-7.24</v>
      </c>
      <c r="BE122" s="664">
        <v>2013</v>
      </c>
      <c r="BF122" s="946" t="e">
        <f>#VALUE!</f>
        <v>#VALUE!</v>
      </c>
      <c r="BG122" s="931">
        <v>0.4</v>
      </c>
    </row>
    <row r="123" spans="1:59" ht="11.25" customHeight="1" x14ac:dyDescent="0.2">
      <c r="A123" s="609" t="s">
        <v>1117</v>
      </c>
      <c r="B123" s="925" t="s">
        <v>1118</v>
      </c>
      <c r="C123" s="988" t="s">
        <v>112</v>
      </c>
      <c r="D123" s="988" t="s">
        <v>4367</v>
      </c>
      <c r="E123" s="792">
        <v>6</v>
      </c>
      <c r="F123" s="526">
        <v>729</v>
      </c>
      <c r="G123" s="526" t="s">
        <v>115</v>
      </c>
      <c r="H123" s="526" t="s">
        <v>115</v>
      </c>
      <c r="I123" s="924">
        <v>58.29</v>
      </c>
      <c r="J123" s="702">
        <f t="shared" si="18"/>
        <v>2.4017841825355974</v>
      </c>
      <c r="K123" s="927">
        <v>0.35</v>
      </c>
      <c r="L123" s="639">
        <v>4</v>
      </c>
      <c r="M123" s="693">
        <f t="shared" si="19"/>
        <v>1.4</v>
      </c>
      <c r="N123" s="921" t="s">
        <v>263</v>
      </c>
      <c r="O123" s="795">
        <v>0.30499999999999999</v>
      </c>
      <c r="P123" s="915">
        <v>43306</v>
      </c>
      <c r="Q123" s="915">
        <v>43325</v>
      </c>
      <c r="R123" s="693">
        <f t="shared" si="20"/>
        <v>14.754098360655732</v>
      </c>
      <c r="S123" s="759">
        <f>IF(INDEX(Historical!$D$7:$D$1437,MATCH(B123,Historical!$B$7:$B$1446,0))=0,"n/a",(INDEX(Historical!$C$7:$C$1437,MATCH(B123,Historical!$B$7:$B$1446,0))/INDEX(Historical!$D$7:$D$1437,MATCH(B123,Historical!$B$7:$B$1446,0))-1)*100)</f>
        <v>29.064039408866993</v>
      </c>
      <c r="T123" s="759">
        <f>IF(INDEX(Historical!$F$7:$F$1430,MATCH(B123,Historical!$B$7:$B$1446,0))=0,"n/a",((INDEX(Historical!$C$7:$C$1437,MATCH(B123,Historical!$B$7:$B$1446,0))/INDEX(Historical!$F$7:$F$1430,MATCH(B123,Historical!$B$7:$B$1446,0)))^(1/3)-1)*100)</f>
        <v>42.786208169964233</v>
      </c>
      <c r="U123" s="759">
        <f>IF(INDEX(Historical!$H$7:$H$1430,MATCH(B123,Historical!$B$7:$B$1446,0))=0,"n/a",((INDEX(Historical!$C$7:$C$1437,MATCH(B123,Historical!$B$7:$B$1446,0))/INDEX(Historical!$H$7:$H$1430,MATCH(B123,Historical!$B$7:$B$1446,0)))^(1/5)-1)*100)</f>
        <v>61.293924836940363</v>
      </c>
      <c r="V123" s="759" t="str">
        <f>IF(INDEX(Historical!$O$7:$O$1430,MATCH(B123,Historical!$B$7:$B$1446,0))=0,"n/a",((INDEX(Historical!$C$7:$C$1437,MATCH(B123,Historical!$B$7:$B$1446,0))/INDEX(Historical!$O$7:$O$1430,MATCH(B123,Historical!$B$7:$B$1446,0)))^(1/10)-1)*100)</f>
        <v>n/a</v>
      </c>
      <c r="W123" s="760" t="str">
        <f t="shared" si="21"/>
        <v>n/a</v>
      </c>
      <c r="X123" s="761" t="str">
        <f t="shared" si="22"/>
        <v>n/a</v>
      </c>
      <c r="Y123" s="705"/>
      <c r="Z123" s="702">
        <f t="shared" si="23"/>
        <v>23.372287145242069</v>
      </c>
      <c r="AA123" s="935">
        <f t="shared" si="24"/>
        <v>9.7312186978297159</v>
      </c>
      <c r="AB123" s="639">
        <v>12</v>
      </c>
      <c r="AC123" s="916">
        <v>5.99</v>
      </c>
      <c r="AD123" s="916">
        <v>0.78</v>
      </c>
      <c r="AE123" s="916">
        <v>0.86</v>
      </c>
      <c r="AF123" s="916">
        <v>3</v>
      </c>
      <c r="AG123" s="916">
        <v>31</v>
      </c>
      <c r="AH123" s="916">
        <v>13.900000000000002</v>
      </c>
      <c r="AI123" s="916">
        <v>7.93</v>
      </c>
      <c r="AJ123" s="916">
        <v>-14.299999999999999</v>
      </c>
      <c r="AK123" s="916">
        <v>12.520000000000001</v>
      </c>
      <c r="AL123" s="928">
        <v>38760</v>
      </c>
      <c r="AM123" s="922">
        <v>0.3</v>
      </c>
      <c r="AN123" s="916">
        <v>0.83</v>
      </c>
      <c r="AO123" s="802">
        <f t="shared" si="25"/>
        <v>53.964490321646245</v>
      </c>
      <c r="AP123" s="803">
        <f t="shared" si="26"/>
        <v>63.695709019475963</v>
      </c>
      <c r="AQ123" s="936">
        <f t="shared" si="27"/>
        <v>13.907674297094452</v>
      </c>
      <c r="AR123" s="702">
        <f>INDEX(Historical!$C$7:$C$1437,MATCH(B123,Historical!$B$7:$B$1446,0))*IF(AH123="n/a",1.03,IF(AH123&lt;0,1.01,IF(AH123&gt;10,1.1,(1+AH123/100))))</f>
        <v>1.4410000000000003</v>
      </c>
      <c r="AS123" s="935">
        <f t="shared" si="28"/>
        <v>1.5552713000000002</v>
      </c>
      <c r="AT123" s="935">
        <f t="shared" si="33"/>
        <v>1.7107984300000003</v>
      </c>
      <c r="AU123" s="935">
        <f t="shared" si="33"/>
        <v>1.8818782730000005</v>
      </c>
      <c r="AV123" s="935">
        <f t="shared" si="33"/>
        <v>2.0700661003000009</v>
      </c>
      <c r="AW123" s="702">
        <f t="shared" si="29"/>
        <v>8.6590141033000023</v>
      </c>
      <c r="AX123" s="810">
        <f t="shared" si="30"/>
        <v>14.855059364041864</v>
      </c>
      <c r="AY123" s="991">
        <v>1.0900000000000001</v>
      </c>
      <c r="AZ123" s="922">
        <v>29.299999999999997</v>
      </c>
      <c r="BA123" s="922">
        <v>-4.9399999999999995</v>
      </c>
      <c r="BB123" s="922">
        <v>9.6199999999999992</v>
      </c>
      <c r="BC123" s="922">
        <v>8.7200000000000006</v>
      </c>
      <c r="BE123" s="664">
        <v>2013</v>
      </c>
      <c r="BF123" s="946" t="e">
        <f>#VALUE!</f>
        <v>#VALUE!</v>
      </c>
      <c r="BG123" s="931">
        <v>7.1</v>
      </c>
    </row>
    <row r="124" spans="1:59" ht="11.25" customHeight="1" x14ac:dyDescent="0.2">
      <c r="A124" s="537" t="s">
        <v>1121</v>
      </c>
      <c r="B124" s="925" t="s">
        <v>1122</v>
      </c>
      <c r="C124" s="988" t="s">
        <v>247</v>
      </c>
      <c r="D124" s="988" t="s">
        <v>4382</v>
      </c>
      <c r="E124" s="793">
        <v>8</v>
      </c>
      <c r="F124" s="526">
        <v>496</v>
      </c>
      <c r="G124" s="526" t="s">
        <v>106</v>
      </c>
      <c r="H124" s="526" t="s">
        <v>106</v>
      </c>
      <c r="I124" s="924">
        <v>68.45</v>
      </c>
      <c r="J124" s="702">
        <f t="shared" si="18"/>
        <v>0.58436815193571956</v>
      </c>
      <c r="K124" s="927">
        <v>0.1</v>
      </c>
      <c r="L124" s="639">
        <v>4</v>
      </c>
      <c r="M124" s="693">
        <f t="shared" si="19"/>
        <v>0.4</v>
      </c>
      <c r="N124" s="921" t="s">
        <v>725</v>
      </c>
      <c r="O124" s="795">
        <v>7.0000000000000007E-2</v>
      </c>
      <c r="P124" s="917">
        <v>43006</v>
      </c>
      <c r="Q124" s="917">
        <v>43038</v>
      </c>
      <c r="R124" s="693">
        <f t="shared" si="20"/>
        <v>42.857142857142847</v>
      </c>
      <c r="S124" s="759">
        <f>IF(INDEX(Historical!$D$7:$D$1437,MATCH(B124,Historical!$B$7:$B$1446,0))=0,"n/a",(INDEX(Historical!$C$7:$C$1437,MATCH(B124,Historical!$B$7:$B$1446,0))/INDEX(Historical!$D$7:$D$1437,MATCH(B124,Historical!$B$7:$B$1446,0))-1)*100)</f>
        <v>29.032258064516103</v>
      </c>
      <c r="T124" s="759">
        <f>IF(INDEX(Historical!$F$7:$F$1430,MATCH(B124,Historical!$B$7:$B$1446,0))=0,"n/a",((INDEX(Historical!$C$7:$C$1437,MATCH(B124,Historical!$B$7:$B$1446,0))/INDEX(Historical!$F$7:$F$1430,MATCH(B124,Historical!$B$7:$B$1446,0)))^(1/3)-1)*100)</f>
        <v>16.960709528514649</v>
      </c>
      <c r="U124" s="759">
        <f>IF(INDEX(Historical!$H$7:$H$1430,MATCH(B124,Historical!$B$7:$B$1446,0))=0,"n/a",((INDEX(Historical!$C$7:$C$1437,MATCH(B124,Historical!$B$7:$B$1446,0))/INDEX(Historical!$H$7:$H$1430,MATCH(B124,Historical!$B$7:$B$1446,0)))^(1/5)-1)*100)</f>
        <v>13.754383035188301</v>
      </c>
      <c r="V124" s="759">
        <f>IF(INDEX(Historical!$O$7:$O$1430,MATCH(B124,Historical!$B$7:$B$1446,0))=0,"n/a",((INDEX(Historical!$C$7:$C$1437,MATCH(B124,Historical!$B$7:$B$1446,0))/INDEX(Historical!$O$7:$O$1430,MATCH(B124,Historical!$B$7:$B$1446,0)))^(1/10)-1)*100)</f>
        <v>9.5958226385217227</v>
      </c>
      <c r="W124" s="760">
        <f t="shared" si="21"/>
        <v>1.4333719529133797</v>
      </c>
      <c r="X124" s="761" t="str">
        <f t="shared" si="22"/>
        <v>n/a</v>
      </c>
      <c r="Y124" s="727" t="s">
        <v>4435</v>
      </c>
      <c r="Z124" s="702">
        <f t="shared" si="23"/>
        <v>6.4620355411954762</v>
      </c>
      <c r="AA124" s="935">
        <f t="shared" si="24"/>
        <v>11.05815831987076</v>
      </c>
      <c r="AB124" s="639">
        <v>1</v>
      </c>
      <c r="AC124" s="916">
        <v>6.19</v>
      </c>
      <c r="AD124" s="916">
        <v>2.0499999999999998</v>
      </c>
      <c r="AE124" s="916">
        <v>0.27</v>
      </c>
      <c r="AF124" s="916">
        <v>1.08</v>
      </c>
      <c r="AG124" s="916">
        <v>10.199999999999999</v>
      </c>
      <c r="AH124" s="916">
        <v>25.5</v>
      </c>
      <c r="AI124" s="916">
        <v>-7.06</v>
      </c>
      <c r="AJ124" s="916">
        <v>-2.9000000000000004</v>
      </c>
      <c r="AK124" s="916">
        <v>5.41</v>
      </c>
      <c r="AL124" s="928">
        <v>1780</v>
      </c>
      <c r="AM124" s="922">
        <v>16.2</v>
      </c>
      <c r="AN124" s="916">
        <v>0.34</v>
      </c>
      <c r="AO124" s="802">
        <f t="shared" si="25"/>
        <v>3.2805928672532616</v>
      </c>
      <c r="AP124" s="803">
        <f t="shared" si="26"/>
        <v>14.338751187124021</v>
      </c>
      <c r="AQ124" s="936">
        <f t="shared" si="27"/>
        <v>-27.144554125734942</v>
      </c>
      <c r="AR124" s="702">
        <f>INDEX(Historical!$C$7:$C$1437,MATCH(B124,Historical!$B$7:$B$1446,0))*IF(AH124="n/a",1.03,IF(AH124&lt;0,1.01,IF(AH124&gt;10,1.1,(1+AH124/100))))</f>
        <v>0.44000000000000006</v>
      </c>
      <c r="AS124" s="935">
        <f t="shared" si="28"/>
        <v>0.44440000000000007</v>
      </c>
      <c r="AT124" s="935">
        <f t="shared" si="33"/>
        <v>0.46844204000000012</v>
      </c>
      <c r="AU124" s="935">
        <f t="shared" si="33"/>
        <v>0.49378475436400016</v>
      </c>
      <c r="AV124" s="935">
        <f t="shared" si="33"/>
        <v>0.52049850957509258</v>
      </c>
      <c r="AW124" s="702">
        <f t="shared" si="29"/>
        <v>2.3671253039390927</v>
      </c>
      <c r="AX124" s="810">
        <f t="shared" si="30"/>
        <v>3.4581815981579145</v>
      </c>
      <c r="AY124" s="991">
        <v>0.89</v>
      </c>
      <c r="AZ124" s="922">
        <v>22.82</v>
      </c>
      <c r="BA124" s="922">
        <v>-30.680000000000003</v>
      </c>
      <c r="BB124" s="922">
        <v>-5.09</v>
      </c>
      <c r="BC124" s="922">
        <v>-5.28</v>
      </c>
      <c r="BE124" s="664">
        <v>2012</v>
      </c>
      <c r="BF124" s="946" t="e">
        <f>#VALUE!</f>
        <v>#VALUE!</v>
      </c>
      <c r="BG124" s="931">
        <v>4.5999999999999996</v>
      </c>
    </row>
    <row r="125" spans="1:59" ht="11.25" customHeight="1" x14ac:dyDescent="0.2">
      <c r="A125" s="537" t="s">
        <v>1131</v>
      </c>
      <c r="B125" s="925" t="s">
        <v>1132</v>
      </c>
      <c r="C125" s="988" t="s">
        <v>4353</v>
      </c>
      <c r="D125" s="988" t="s">
        <v>4354</v>
      </c>
      <c r="E125" s="792">
        <v>9</v>
      </c>
      <c r="F125" s="526">
        <v>414</v>
      </c>
      <c r="G125" s="526" t="s">
        <v>106</v>
      </c>
      <c r="H125" s="526" t="s">
        <v>106</v>
      </c>
      <c r="I125" s="924">
        <v>41.19</v>
      </c>
      <c r="J125" s="702">
        <f t="shared" si="18"/>
        <v>2.5248846807477543</v>
      </c>
      <c r="K125" s="927">
        <v>0.26</v>
      </c>
      <c r="L125" s="639">
        <v>4</v>
      </c>
      <c r="M125" s="693">
        <f t="shared" si="19"/>
        <v>1.04</v>
      </c>
      <c r="N125" s="921" t="s">
        <v>493</v>
      </c>
      <c r="O125" s="795">
        <v>0.25</v>
      </c>
      <c r="P125" s="915">
        <v>43462</v>
      </c>
      <c r="Q125" s="915">
        <v>43480</v>
      </c>
      <c r="R125" s="693">
        <f t="shared" si="20"/>
        <v>4.0000000000000036</v>
      </c>
      <c r="S125" s="759">
        <f>IF(INDEX(Historical!$D$7:$D$1437,MATCH(B125,Historical!$B$7:$B$1446,0))=0,"n/a",(INDEX(Historical!$C$7:$C$1437,MATCH(B125,Historical!$B$7:$B$1446,0))/INDEX(Historical!$D$7:$D$1437,MATCH(B125,Historical!$B$7:$B$1446,0))-1)*100)</f>
        <v>8.6956521739130377</v>
      </c>
      <c r="T125" s="759">
        <f>IF(INDEX(Historical!$F$7:$F$1430,MATCH(B125,Historical!$B$7:$B$1446,0))=0,"n/a",((INDEX(Historical!$C$7:$C$1437,MATCH(B125,Historical!$B$7:$B$1446,0))/INDEX(Historical!$F$7:$F$1430,MATCH(B125,Historical!$B$7:$B$1446,0)))^(1/3)-1)*100)</f>
        <v>5.983983294832651</v>
      </c>
      <c r="U125" s="759">
        <f>IF(INDEX(Historical!$H$7:$H$1430,MATCH(B125,Historical!$B$7:$B$1446,0))=0,"n/a",((INDEX(Historical!$C$7:$C$1437,MATCH(B125,Historical!$B$7:$B$1446,0))/INDEX(Historical!$H$7:$H$1430,MATCH(B125,Historical!$B$7:$B$1446,0)))^(1/5)-1)*100)</f>
        <v>6.790716584560208</v>
      </c>
      <c r="V125" s="759">
        <f>IF(INDEX(Historical!$O$7:$O$1430,MATCH(B125,Historical!$B$7:$B$1446,0))=0,"n/a",((INDEX(Historical!$C$7:$C$1437,MATCH(B125,Historical!$B$7:$B$1446,0))/INDEX(Historical!$O$7:$O$1430,MATCH(B125,Historical!$B$7:$B$1446,0)))^(1/10)-1)*100)</f>
        <v>3.0917228500034089</v>
      </c>
      <c r="W125" s="760">
        <f t="shared" si="21"/>
        <v>2.1964182800384973</v>
      </c>
      <c r="X125" s="761">
        <f t="shared" si="22"/>
        <v>0.39945391673883579</v>
      </c>
      <c r="Y125" s="713"/>
      <c r="Z125" s="702">
        <f t="shared" si="23"/>
        <v>152.94117647058823</v>
      </c>
      <c r="AA125" s="935">
        <f t="shared" si="24"/>
        <v>60.573529411764696</v>
      </c>
      <c r="AB125" s="639">
        <v>12</v>
      </c>
      <c r="AC125" s="916">
        <v>0.68</v>
      </c>
      <c r="AD125" s="916">
        <v>7.57</v>
      </c>
      <c r="AE125" s="916">
        <v>7.93</v>
      </c>
      <c r="AF125" s="916">
        <v>2.92</v>
      </c>
      <c r="AG125" s="916">
        <v>4.7</v>
      </c>
      <c r="AH125" s="916">
        <v>16.900000000000002</v>
      </c>
      <c r="AI125" s="916">
        <v>6.36</v>
      </c>
      <c r="AJ125" s="916">
        <v>17</v>
      </c>
      <c r="AK125" s="916">
        <v>8</v>
      </c>
      <c r="AL125" s="928">
        <v>6990</v>
      </c>
      <c r="AM125" s="922">
        <v>1.3</v>
      </c>
      <c r="AN125" s="916">
        <v>1.72</v>
      </c>
      <c r="AO125" s="802">
        <f t="shared" si="25"/>
        <v>-51.257928146456734</v>
      </c>
      <c r="AP125" s="803">
        <f t="shared" si="26"/>
        <v>9.3156012653079614</v>
      </c>
      <c r="AQ125" s="936">
        <f t="shared" si="27"/>
        <v>180.37649757452363</v>
      </c>
      <c r="AR125" s="702">
        <f>INDEX(Historical!$C$7:$C$1437,MATCH(B125,Historical!$B$7:$B$1446,0))*IF(AH125="n/a",1.03,IF(AH125&lt;0,1.01,IF(AH125&gt;10,1.1,(1+AH125/100))))</f>
        <v>1.1000000000000001</v>
      </c>
      <c r="AS125" s="935">
        <f t="shared" si="28"/>
        <v>1.1699600000000001</v>
      </c>
      <c r="AT125" s="935">
        <f t="shared" si="33"/>
        <v>1.2635568000000001</v>
      </c>
      <c r="AU125" s="935">
        <f t="shared" si="33"/>
        <v>1.3646413440000003</v>
      </c>
      <c r="AV125" s="935">
        <f t="shared" si="33"/>
        <v>1.4738126515200003</v>
      </c>
      <c r="AW125" s="702">
        <f t="shared" si="29"/>
        <v>6.3719707955200002</v>
      </c>
      <c r="AX125" s="810">
        <f t="shared" si="30"/>
        <v>15.469703315173589</v>
      </c>
      <c r="AY125" s="991">
        <v>0.8</v>
      </c>
      <c r="AZ125" s="922">
        <v>27.439999999999998</v>
      </c>
      <c r="BA125" s="922">
        <v>-1.6</v>
      </c>
      <c r="BB125" s="922">
        <v>2.33</v>
      </c>
      <c r="BC125" s="922">
        <v>8.7099999999999991</v>
      </c>
      <c r="BE125" s="664">
        <v>2011</v>
      </c>
      <c r="BF125" s="946" t="e">
        <f>#VALUE!</f>
        <v>#VALUE!</v>
      </c>
      <c r="BG125" s="931">
        <v>1.4000000000000001</v>
      </c>
    </row>
    <row r="126" spans="1:59" ht="11.25" customHeight="1" x14ac:dyDescent="0.2">
      <c r="A126" s="537" t="s">
        <v>1123</v>
      </c>
      <c r="B126" s="925" t="s">
        <v>1124</v>
      </c>
      <c r="C126" s="988" t="s">
        <v>108</v>
      </c>
      <c r="D126" s="988" t="s">
        <v>4378</v>
      </c>
      <c r="E126" s="792">
        <v>8</v>
      </c>
      <c r="F126" s="526">
        <v>525</v>
      </c>
      <c r="G126" s="526" t="s">
        <v>37</v>
      </c>
      <c r="H126" s="526" t="s">
        <v>115</v>
      </c>
      <c r="I126" s="924">
        <v>81.489999999999995</v>
      </c>
      <c r="J126" s="702">
        <f t="shared" si="18"/>
        <v>1.9634310958399805</v>
      </c>
      <c r="K126" s="927">
        <v>0.4</v>
      </c>
      <c r="L126" s="639">
        <v>4</v>
      </c>
      <c r="M126" s="693">
        <f t="shared" si="19"/>
        <v>1.6</v>
      </c>
      <c r="N126" s="921" t="s">
        <v>429</v>
      </c>
      <c r="O126" s="795">
        <v>0.35</v>
      </c>
      <c r="P126" s="915">
        <v>43334</v>
      </c>
      <c r="Q126" s="915">
        <v>43349</v>
      </c>
      <c r="R126" s="693">
        <f t="shared" si="20"/>
        <v>14.285714285714299</v>
      </c>
      <c r="S126" s="759">
        <f>IF(INDEX(Historical!$D$7:$D$1437,MATCH(B126,Historical!$B$7:$B$1446,0))=0,"n/a",(INDEX(Historical!$C$7:$C$1437,MATCH(B126,Historical!$B$7:$B$1446,0))/INDEX(Historical!$D$7:$D$1437,MATCH(B126,Historical!$B$7:$B$1446,0))-1)*100)</f>
        <v>15.384615384615397</v>
      </c>
      <c r="T126" s="759">
        <f>IF(INDEX(Historical!$F$7:$F$1430,MATCH(B126,Historical!$B$7:$B$1446,0))=0,"n/a",((INDEX(Historical!$C$7:$C$1437,MATCH(B126,Historical!$B$7:$B$1446,0))/INDEX(Historical!$F$7:$F$1430,MATCH(B126,Historical!$B$7:$B$1446,0)))^(1/3)-1)*100)</f>
        <v>11.57215834702825</v>
      </c>
      <c r="U126" s="759">
        <f>IF(INDEX(Historical!$H$7:$H$1430,MATCH(B126,Historical!$B$7:$B$1446,0))=0,"n/a",((INDEX(Historical!$C$7:$C$1437,MATCH(B126,Historical!$B$7:$B$1446,0))/INDEX(Historical!$H$7:$H$1430,MATCH(B126,Historical!$B$7:$B$1446,0)))^(1/5)-1)*100)</f>
        <v>15.178629837003488</v>
      </c>
      <c r="V126" s="759">
        <f>IF(INDEX(Historical!$O$7:$O$1430,MATCH(B126,Historical!$B$7:$B$1446,0))=0,"n/a",((INDEX(Historical!$C$7:$C$1437,MATCH(B126,Historical!$B$7:$B$1446,0))/INDEX(Historical!$O$7:$O$1430,MATCH(B126,Historical!$B$7:$B$1446,0)))^(1/10)-1)*100)</f>
        <v>20.112443398143132</v>
      </c>
      <c r="W126" s="760">
        <f t="shared" si="21"/>
        <v>0.75468850484893568</v>
      </c>
      <c r="X126" s="761">
        <f t="shared" si="22"/>
        <v>1.5977505091582618</v>
      </c>
      <c r="Y126" s="716"/>
      <c r="Z126" s="702">
        <f t="shared" si="23"/>
        <v>20.512820512820515</v>
      </c>
      <c r="AA126" s="935">
        <f t="shared" si="24"/>
        <v>10.447435897435897</v>
      </c>
      <c r="AB126" s="639">
        <v>12</v>
      </c>
      <c r="AC126" s="916">
        <v>7.8</v>
      </c>
      <c r="AD126" s="916">
        <v>0.68</v>
      </c>
      <c r="AE126" s="916">
        <v>2.48</v>
      </c>
      <c r="AF126" s="916">
        <v>2.56</v>
      </c>
      <c r="AG126" s="916">
        <v>22.7</v>
      </c>
      <c r="AH126" s="916">
        <v>31.3</v>
      </c>
      <c r="AI126" s="916">
        <v>8.8800000000000008</v>
      </c>
      <c r="AJ126" s="916">
        <v>9.5</v>
      </c>
      <c r="AK126" s="916">
        <v>15.39</v>
      </c>
      <c r="AL126" s="928">
        <v>27050</v>
      </c>
      <c r="AM126" s="922">
        <v>0.8</v>
      </c>
      <c r="AN126" s="916">
        <v>2.58</v>
      </c>
      <c r="AO126" s="802">
        <f t="shared" si="25"/>
        <v>6.6946250354075705</v>
      </c>
      <c r="AP126" s="803">
        <f t="shared" si="26"/>
        <v>17.142060932843467</v>
      </c>
      <c r="AQ126" s="936">
        <f t="shared" si="27"/>
        <v>9.0268792493869441</v>
      </c>
      <c r="AR126" s="702">
        <f>INDEX(Historical!$C$7:$C$1437,MATCH(B126,Historical!$B$7:$B$1446,0))*IF(AH126="n/a",1.03,IF(AH126&lt;0,1.01,IF(AH126&gt;10,1.1,(1+AH126/100))))</f>
        <v>1.6500000000000001</v>
      </c>
      <c r="AS126" s="935">
        <f t="shared" si="28"/>
        <v>1.7965200000000001</v>
      </c>
      <c r="AT126" s="935">
        <f t="shared" si="33"/>
        <v>1.9761720000000003</v>
      </c>
      <c r="AU126" s="935">
        <f t="shared" si="33"/>
        <v>2.1737892000000003</v>
      </c>
      <c r="AV126" s="935">
        <f t="shared" si="33"/>
        <v>2.3911681200000006</v>
      </c>
      <c r="AW126" s="702">
        <f t="shared" si="29"/>
        <v>9.9876493200000027</v>
      </c>
      <c r="AX126" s="810">
        <f t="shared" si="30"/>
        <v>12.256288280770651</v>
      </c>
      <c r="AY126" s="991">
        <v>1.6</v>
      </c>
      <c r="AZ126" s="922">
        <v>49.91</v>
      </c>
      <c r="BA126" s="922">
        <v>-0.61</v>
      </c>
      <c r="BB126" s="922">
        <v>11.19</v>
      </c>
      <c r="BC126" s="922">
        <v>14.02</v>
      </c>
      <c r="BE126" s="664">
        <v>2011</v>
      </c>
      <c r="BF126" s="946" t="e">
        <f>#VALUE!</f>
        <v>#VALUE!</v>
      </c>
      <c r="BG126" s="931">
        <v>2.2999999999999998</v>
      </c>
    </row>
    <row r="127" spans="1:59" ht="11.25" customHeight="1" x14ac:dyDescent="0.2">
      <c r="A127" s="106" t="s">
        <v>4128</v>
      </c>
      <c r="B127" s="631" t="s">
        <v>4129</v>
      </c>
      <c r="C127" s="988" t="s">
        <v>247</v>
      </c>
      <c r="D127" s="988" t="s">
        <v>4382</v>
      </c>
      <c r="E127" s="792">
        <v>5</v>
      </c>
      <c r="F127" s="526">
        <v>877</v>
      </c>
      <c r="G127" s="526" t="s">
        <v>106</v>
      </c>
      <c r="H127" s="526" t="s">
        <v>106</v>
      </c>
      <c r="I127" s="924">
        <v>126.09</v>
      </c>
      <c r="J127" s="702">
        <f t="shared" si="18"/>
        <v>1.0151479102228567</v>
      </c>
      <c r="K127" s="927">
        <v>0.32</v>
      </c>
      <c r="L127" s="639">
        <v>4</v>
      </c>
      <c r="M127" s="693">
        <f t="shared" si="19"/>
        <v>1.28</v>
      </c>
      <c r="N127" s="921" t="s">
        <v>225</v>
      </c>
      <c r="O127" s="795">
        <v>0.28999999999999998</v>
      </c>
      <c r="P127" s="915">
        <v>43563</v>
      </c>
      <c r="Q127" s="915">
        <v>43578</v>
      </c>
      <c r="R127" s="693">
        <f t="shared" si="20"/>
        <v>10.344827586206906</v>
      </c>
      <c r="S127" s="759">
        <f>IF(INDEX(Historical!$D$7:$D$1437,MATCH(B127,Historical!$B$7:$B$1446,0))=0,"n/a",(INDEX(Historical!$C$7:$C$1437,MATCH(B127,Historical!$B$7:$B$1446,0))/INDEX(Historical!$D$7:$D$1437,MATCH(B127,Historical!$B$7:$B$1446,0))-1)*100)</f>
        <v>9.7087378640776656</v>
      </c>
      <c r="T127" s="759">
        <f>IF(INDEX(Historical!$F$7:$F$1430,MATCH(B127,Historical!$B$7:$B$1446,0))=0,"n/a",((INDEX(Historical!$C$7:$C$1437,MATCH(B127,Historical!$B$7:$B$1446,0))/INDEX(Historical!$F$7:$F$1430,MATCH(B127,Historical!$B$7:$B$1446,0)))^(1/3)-1)*100)</f>
        <v>19.631303818655766</v>
      </c>
      <c r="U127" s="759" t="str">
        <f>IF(INDEX(Historical!$H$7:$H$1430,MATCH(B127,Historical!$B$7:$B$1446,0))=0,"n/a",((INDEX(Historical!$C$7:$C$1437,MATCH(B127,Historical!$B$7:$B$1446,0))/INDEX(Historical!$H$7:$H$1430,MATCH(B127,Historical!$B$7:$B$1446,0)))^(1/5)-1)*100)</f>
        <v>n/a</v>
      </c>
      <c r="V127" s="759" t="str">
        <f>IF(INDEX(Historical!$O$7:$O$1430,MATCH(B127,Historical!$B$7:$B$1446,0))=0,"n/a",((INDEX(Historical!$C$7:$C$1437,MATCH(B127,Historical!$B$7:$B$1446,0))/INDEX(Historical!$O$7:$O$1430,MATCH(B127,Historical!$B$7:$B$1446,0)))^(1/10)-1)*100)</f>
        <v>n/a</v>
      </c>
      <c r="W127" s="760" t="str">
        <f t="shared" si="21"/>
        <v>n/a</v>
      </c>
      <c r="X127" s="761" t="str">
        <f t="shared" si="22"/>
        <v>n/a</v>
      </c>
      <c r="Y127" s="926"/>
      <c r="Z127" s="702">
        <f t="shared" si="23"/>
        <v>21.585160202360878</v>
      </c>
      <c r="AA127" s="935">
        <f t="shared" si="24"/>
        <v>21.263069139966273</v>
      </c>
      <c r="AB127" s="639">
        <v>1</v>
      </c>
      <c r="AC127" s="916">
        <v>5.93</v>
      </c>
      <c r="AD127" s="916">
        <v>1.86</v>
      </c>
      <c r="AE127" s="916">
        <v>1.29</v>
      </c>
      <c r="AF127" s="916">
        <v>5.14</v>
      </c>
      <c r="AG127" s="916">
        <v>25</v>
      </c>
      <c r="AH127" s="916">
        <v>31.900000000000002</v>
      </c>
      <c r="AI127" s="916">
        <v>10.58</v>
      </c>
      <c r="AJ127" s="916">
        <v>13.4</v>
      </c>
      <c r="AK127" s="916">
        <v>11.43</v>
      </c>
      <c r="AL127" s="928">
        <v>32970</v>
      </c>
      <c r="AM127" s="922">
        <v>0.1</v>
      </c>
      <c r="AN127" s="916">
        <v>0.45</v>
      </c>
      <c r="AO127" s="802" t="str">
        <f t="shared" si="25"/>
        <v>n/a</v>
      </c>
      <c r="AP127" s="803" t="str">
        <f t="shared" si="26"/>
        <v>n/a</v>
      </c>
      <c r="AQ127" s="936">
        <f t="shared" si="27"/>
        <v>120.39578074145174</v>
      </c>
      <c r="AR127" s="702">
        <f>INDEX(Historical!$C$7:$C$1437,MATCH(B127,Historical!$B$7:$B$1446,0))*IF(AH127="n/a",1.03,IF(AH127&lt;0,1.01,IF(AH127&gt;10,1.1,(1+AH127/100))))</f>
        <v>1.2429999999999999</v>
      </c>
      <c r="AS127" s="935">
        <f t="shared" si="28"/>
        <v>1.3673</v>
      </c>
      <c r="AT127" s="935">
        <f t="shared" ref="AT127:AV146" si="34">IF($AK127="n/a",1.03*AS127,IF($AK127&lt;0,1.01*AS127,IF($AK127&gt;10,1.1*AS127,(1+$AK127/100)*AS127)))</f>
        <v>1.50403</v>
      </c>
      <c r="AU127" s="935">
        <f t="shared" si="34"/>
        <v>1.654433</v>
      </c>
      <c r="AV127" s="935">
        <f t="shared" si="34"/>
        <v>1.8198763000000002</v>
      </c>
      <c r="AW127" s="702">
        <f t="shared" si="29"/>
        <v>7.5886393000000005</v>
      </c>
      <c r="AX127" s="810">
        <f t="shared" si="30"/>
        <v>6.0184307240859702</v>
      </c>
      <c r="AY127" s="991">
        <v>0.72</v>
      </c>
      <c r="AZ127" s="922">
        <v>45.15</v>
      </c>
      <c r="BA127" s="922">
        <v>-0.59</v>
      </c>
      <c r="BB127" s="922">
        <v>5.0299999999999994</v>
      </c>
      <c r="BC127" s="922">
        <v>13.450000000000001</v>
      </c>
      <c r="BE127" s="664">
        <v>2015</v>
      </c>
      <c r="BF127" s="946" t="e">
        <f>#VALUE!</f>
        <v>#VALUE!</v>
      </c>
      <c r="BG127" s="931">
        <v>12.3</v>
      </c>
    </row>
    <row r="128" spans="1:59" ht="11.25" customHeight="1" x14ac:dyDescent="0.2">
      <c r="A128" s="609" t="s">
        <v>1602</v>
      </c>
      <c r="B128" s="925" t="s">
        <v>1603</v>
      </c>
      <c r="C128" s="988" t="s">
        <v>154</v>
      </c>
      <c r="D128" s="988" t="s">
        <v>4355</v>
      </c>
      <c r="E128" s="792">
        <v>8</v>
      </c>
      <c r="F128" s="526">
        <v>558</v>
      </c>
      <c r="G128" s="526" t="s">
        <v>106</v>
      </c>
      <c r="H128" s="526" t="s">
        <v>106</v>
      </c>
      <c r="I128" s="924">
        <v>96.38</v>
      </c>
      <c r="J128" s="702">
        <f t="shared" si="18"/>
        <v>2.1996264785225152</v>
      </c>
      <c r="K128" s="927">
        <v>0.53</v>
      </c>
      <c r="L128" s="639">
        <v>4</v>
      </c>
      <c r="M128" s="693">
        <f t="shared" si="19"/>
        <v>2.12</v>
      </c>
      <c r="N128" s="921" t="s">
        <v>625</v>
      </c>
      <c r="O128" s="795">
        <v>0.5</v>
      </c>
      <c r="P128" s="915">
        <v>43479</v>
      </c>
      <c r="Q128" s="915">
        <v>43495</v>
      </c>
      <c r="R128" s="693">
        <f t="shared" si="20"/>
        <v>6.0000000000000053</v>
      </c>
      <c r="S128" s="759">
        <f>IF(INDEX(Historical!$D$7:$D$1437,MATCH(B128,Historical!$B$7:$B$1446,0))=0,"n/a",(INDEX(Historical!$C$7:$C$1437,MATCH(B128,Historical!$B$7:$B$1446,0))/INDEX(Historical!$D$7:$D$1437,MATCH(B128,Historical!$B$7:$B$1446,0))-1)*100)</f>
        <v>8.333333333333325</v>
      </c>
      <c r="T128" s="759">
        <f>IF(INDEX(Historical!$F$7:$F$1430,MATCH(B128,Historical!$B$7:$B$1446,0))=0,"n/a",((INDEX(Historical!$C$7:$C$1437,MATCH(B128,Historical!$B$7:$B$1446,0))/INDEX(Historical!$F$7:$F$1430,MATCH(B128,Historical!$B$7:$B$1446,0)))^(1/3)-1)*100)</f>
        <v>9.8767382997311017</v>
      </c>
      <c r="U128" s="759">
        <f>IF(INDEX(Historical!$H$7:$H$1430,MATCH(B128,Historical!$B$7:$B$1446,0))=0,"n/a",((INDEX(Historical!$C$7:$C$1437,MATCH(B128,Historical!$B$7:$B$1446,0))/INDEX(Historical!$H$7:$H$1430,MATCH(B128,Historical!$B$7:$B$1446,0)))^(1/5)-1)*100)</f>
        <v>10.197228772148016</v>
      </c>
      <c r="V128" s="759">
        <f>IF(INDEX(Historical!$O$7:$O$1430,MATCH(B128,Historical!$B$7:$B$1446,0))=0,"n/a",((INDEX(Historical!$C$7:$C$1437,MATCH(B128,Historical!$B$7:$B$1446,0))/INDEX(Historical!$O$7:$O$1430,MATCH(B128,Historical!$B$7:$B$1446,0)))^(1/10)-1)*100)</f>
        <v>17.164882683060824</v>
      </c>
      <c r="W128" s="760">
        <f t="shared" si="21"/>
        <v>0.59407506363041784</v>
      </c>
      <c r="X128" s="761" t="str">
        <f t="shared" si="22"/>
        <v>n/a</v>
      </c>
      <c r="Y128" s="713"/>
      <c r="Z128" s="702">
        <f t="shared" si="23"/>
        <v>41.487279843444227</v>
      </c>
      <c r="AA128" s="935">
        <f t="shared" si="24"/>
        <v>18.861056751467707</v>
      </c>
      <c r="AB128" s="639">
        <v>12</v>
      </c>
      <c r="AC128" s="916">
        <v>5.1100000000000003</v>
      </c>
      <c r="AD128" s="916">
        <v>3.51</v>
      </c>
      <c r="AE128" s="916">
        <v>1.7</v>
      </c>
      <c r="AF128" s="916">
        <v>2.44</v>
      </c>
      <c r="AG128" s="916">
        <v>13.700000000000001</v>
      </c>
      <c r="AH128" s="916">
        <v>9.1999999999999993</v>
      </c>
      <c r="AI128" s="916">
        <v>5.29</v>
      </c>
      <c r="AJ128" s="916">
        <v>-0.5</v>
      </c>
      <c r="AK128" s="916">
        <v>5.3900000000000006</v>
      </c>
      <c r="AL128" s="928">
        <v>12820</v>
      </c>
      <c r="AM128" s="922">
        <v>0.4</v>
      </c>
      <c r="AN128" s="916">
        <v>0.8</v>
      </c>
      <c r="AO128" s="802">
        <f t="shared" si="25"/>
        <v>-6.4642015007971771</v>
      </c>
      <c r="AP128" s="803">
        <f t="shared" si="26"/>
        <v>12.39685525067053</v>
      </c>
      <c r="AQ128" s="936">
        <f t="shared" si="27"/>
        <v>43.016671092850345</v>
      </c>
      <c r="AR128" s="702">
        <f>INDEX(Historical!$C$7:$C$1437,MATCH(B128,Historical!$B$7:$B$1446,0))*IF(AH128="n/a",1.03,IF(AH128&lt;0,1.01,IF(AH128&gt;10,1.1,(1+AH128/100))))</f>
        <v>2.1294</v>
      </c>
      <c r="AS128" s="935">
        <f t="shared" si="28"/>
        <v>2.2420452599999998</v>
      </c>
      <c r="AT128" s="935">
        <f t="shared" si="34"/>
        <v>2.3628914995139998</v>
      </c>
      <c r="AU128" s="935">
        <f t="shared" si="34"/>
        <v>2.4902513513378044</v>
      </c>
      <c r="AV128" s="935">
        <f t="shared" si="34"/>
        <v>2.6244758991749122</v>
      </c>
      <c r="AW128" s="702">
        <f t="shared" si="29"/>
        <v>11.849064010026716</v>
      </c>
      <c r="AX128" s="810">
        <f t="shared" si="30"/>
        <v>12.29411082177497</v>
      </c>
      <c r="AY128" s="991">
        <v>0.9</v>
      </c>
      <c r="AZ128" s="922">
        <v>22.08</v>
      </c>
      <c r="BA128" s="922">
        <v>-17.260000000000002</v>
      </c>
      <c r="BB128" s="922">
        <v>8.6199999999999992</v>
      </c>
      <c r="BC128" s="922">
        <v>0.72</v>
      </c>
      <c r="BE128" s="664">
        <v>2012</v>
      </c>
      <c r="BF128" s="946" t="e">
        <f>#VALUE!</f>
        <v>#VALUE!</v>
      </c>
      <c r="BG128" s="931">
        <v>6.4</v>
      </c>
    </row>
    <row r="129" spans="1:59" s="838" customFormat="1" ht="11.25" customHeight="1" x14ac:dyDescent="0.2">
      <c r="A129" s="984" t="s">
        <v>4422</v>
      </c>
      <c r="B129" s="846" t="s">
        <v>3825</v>
      </c>
      <c r="C129" s="988" t="s">
        <v>247</v>
      </c>
      <c r="D129" s="988" t="s">
        <v>4385</v>
      </c>
      <c r="E129" s="818">
        <v>5</v>
      </c>
      <c r="F129" s="526">
        <v>845</v>
      </c>
      <c r="G129" s="1171" t="s">
        <v>106</v>
      </c>
      <c r="H129" s="1171" t="s">
        <v>106</v>
      </c>
      <c r="I129" s="819">
        <v>44.31</v>
      </c>
      <c r="J129" s="820">
        <f t="shared" si="18"/>
        <v>1.3540961408259986</v>
      </c>
      <c r="K129" s="821">
        <v>0.15</v>
      </c>
      <c r="L129" s="822">
        <v>4</v>
      </c>
      <c r="M129" s="823">
        <f t="shared" si="19"/>
        <v>0.6</v>
      </c>
      <c r="N129" s="824" t="s">
        <v>149</v>
      </c>
      <c r="O129" s="825">
        <v>0.125</v>
      </c>
      <c r="P129" s="826">
        <v>43427</v>
      </c>
      <c r="Q129" s="826">
        <v>43444</v>
      </c>
      <c r="R129" s="823">
        <f t="shared" si="20"/>
        <v>19.999999999999996</v>
      </c>
      <c r="S129" s="759">
        <f>IF(INDEX(Historical!$D$7:$D$1437,MATCH(B129,Historical!$B$7:$B$1446,0))=0,"n/a",(INDEX(Historical!$C$7:$C$1437,MATCH(B129,Historical!$B$7:$B$1446,0))/INDEX(Historical!$D$7:$D$1437,MATCH(B129,Historical!$B$7:$B$1446,0))-1)*100)</f>
        <v>23.529411764705888</v>
      </c>
      <c r="T129" s="759">
        <f>IF(INDEX(Historical!$F$7:$F$1430,MATCH(B129,Historical!$B$7:$B$1446,0))=0,"n/a",((INDEX(Historical!$C$7:$C$1437,MATCH(B129,Historical!$B$7:$B$1446,0))/INDEX(Historical!$F$7:$F$1430,MATCH(B129,Historical!$B$7:$B$1446,0)))^(1/3)-1)*100)</f>
        <v>25.202165069844828</v>
      </c>
      <c r="U129" s="759" t="str">
        <f>IF(INDEX(Historical!$H$7:$H$1430,MATCH(B129,Historical!$B$7:$B$1446,0))=0,"n/a",((INDEX(Historical!$C$7:$C$1437,MATCH(B129,Historical!$B$7:$B$1446,0))/INDEX(Historical!$H$7:$H$1430,MATCH(B129,Historical!$B$7:$B$1446,0)))^(1/5)-1)*100)</f>
        <v>n/a</v>
      </c>
      <c r="V129" s="759">
        <f>IF(INDEX(Historical!$O$7:$O$1430,MATCH(B129,Historical!$B$7:$B$1446,0))=0,"n/a",((INDEX(Historical!$C$7:$C$1437,MATCH(B129,Historical!$B$7:$B$1446,0))/INDEX(Historical!$O$7:$O$1430,MATCH(B129,Historical!$B$7:$B$1446,0)))^(1/10)-1)*100)</f>
        <v>4.5173891819142664</v>
      </c>
      <c r="W129" s="827" t="str">
        <f t="shared" si="21"/>
        <v>n/a</v>
      </c>
      <c r="X129" s="828" t="str">
        <f t="shared" si="22"/>
        <v>n/a</v>
      </c>
      <c r="Y129" s="839"/>
      <c r="Z129" s="820">
        <f t="shared" si="23"/>
        <v>14.669926650366749</v>
      </c>
      <c r="AA129" s="830">
        <f t="shared" si="24"/>
        <v>10.833740831295845</v>
      </c>
      <c r="AB129" s="822">
        <v>9</v>
      </c>
      <c r="AC129" s="831">
        <v>4.09</v>
      </c>
      <c r="AD129" s="831">
        <v>1.46</v>
      </c>
      <c r="AE129" s="831">
        <v>1.01</v>
      </c>
      <c r="AF129" s="831">
        <v>1.82</v>
      </c>
      <c r="AG129" s="831">
        <v>16.7</v>
      </c>
      <c r="AH129" s="831">
        <v>49.3</v>
      </c>
      <c r="AI129" s="831">
        <v>11.03</v>
      </c>
      <c r="AJ129" s="831">
        <v>26.400000000000002</v>
      </c>
      <c r="AK129" s="831">
        <v>7.42</v>
      </c>
      <c r="AL129" s="832">
        <v>16720</v>
      </c>
      <c r="AM129" s="833">
        <v>6.5</v>
      </c>
      <c r="AN129" s="831">
        <v>0.37</v>
      </c>
      <c r="AO129" s="834" t="str">
        <f t="shared" si="25"/>
        <v>n/a</v>
      </c>
      <c r="AP129" s="835" t="str">
        <f t="shared" si="26"/>
        <v>n/a</v>
      </c>
      <c r="AQ129" s="836">
        <f t="shared" si="27"/>
        <v>-6.3875404471334107</v>
      </c>
      <c r="AR129" s="702">
        <f>INDEX(Historical!$C$7:$C$1437,MATCH(B129,Historical!$B$7:$B$1446,0))*IF(AH129="n/a",1.03,IF(AH129&lt;0,1.01,IF(AH129&gt;10,1.1,(1+AH129/100))))</f>
        <v>0.57750000000000012</v>
      </c>
      <c r="AS129" s="830">
        <f t="shared" si="28"/>
        <v>0.6352500000000002</v>
      </c>
      <c r="AT129" s="830">
        <f t="shared" si="34"/>
        <v>0.68238555000000023</v>
      </c>
      <c r="AU129" s="830">
        <f t="shared" si="34"/>
        <v>0.73301855781000025</v>
      </c>
      <c r="AV129" s="830">
        <f t="shared" si="34"/>
        <v>0.78740853479950235</v>
      </c>
      <c r="AW129" s="820">
        <f t="shared" si="29"/>
        <v>3.4155626426095029</v>
      </c>
      <c r="AX129" s="837">
        <f t="shared" si="30"/>
        <v>7.7083336551782953</v>
      </c>
      <c r="AY129" s="992">
        <v>1.24</v>
      </c>
      <c r="AZ129" s="833">
        <v>36.799999999999997</v>
      </c>
      <c r="BA129" s="833">
        <v>-5.76</v>
      </c>
      <c r="BB129" s="833">
        <v>5.4</v>
      </c>
      <c r="BC129" s="833">
        <v>10.63</v>
      </c>
      <c r="BD129" s="961"/>
      <c r="BE129" s="664">
        <v>2014</v>
      </c>
      <c r="BF129" s="946" t="e">
        <f>#VALUE!</f>
        <v>#VALUE!</v>
      </c>
      <c r="BG129" s="893">
        <v>10.5</v>
      </c>
    </row>
    <row r="130" spans="1:59" ht="11.25" customHeight="1" x14ac:dyDescent="0.2">
      <c r="A130" s="930" t="s">
        <v>3827</v>
      </c>
      <c r="B130" s="925" t="s">
        <v>3828</v>
      </c>
      <c r="C130" s="988" t="s">
        <v>108</v>
      </c>
      <c r="D130" s="988" t="s">
        <v>4369</v>
      </c>
      <c r="E130" s="792">
        <v>5</v>
      </c>
      <c r="F130" s="526">
        <v>842</v>
      </c>
      <c r="G130" s="526" t="s">
        <v>106</v>
      </c>
      <c r="H130" s="526" t="s">
        <v>106</v>
      </c>
      <c r="I130" s="924">
        <v>144.47999999999999</v>
      </c>
      <c r="J130" s="702">
        <f t="shared" si="18"/>
        <v>5.5370985603543748</v>
      </c>
      <c r="K130" s="927">
        <v>8</v>
      </c>
      <c r="L130" s="639">
        <v>1</v>
      </c>
      <c r="M130" s="693">
        <f t="shared" si="19"/>
        <v>8</v>
      </c>
      <c r="N130" s="921" t="s">
        <v>172</v>
      </c>
      <c r="O130" s="795">
        <v>7</v>
      </c>
      <c r="P130" s="915">
        <v>43434</v>
      </c>
      <c r="Q130" s="915">
        <v>43437</v>
      </c>
      <c r="R130" s="693">
        <f t="shared" si="20"/>
        <v>14.285714285714285</v>
      </c>
      <c r="S130" s="759">
        <f>IF(INDEX(Historical!$D$7:$D$1437,MATCH(B130,Historical!$B$7:$B$1446,0))=0,"n/a",(INDEX(Historical!$C$7:$C$1437,MATCH(B130,Historical!$B$7:$B$1446,0))/INDEX(Historical!$D$7:$D$1437,MATCH(B130,Historical!$B$7:$B$1446,0))-1)*100)</f>
        <v>14.285714285714279</v>
      </c>
      <c r="T130" s="759">
        <f>IF(INDEX(Historical!$F$7:$F$1430,MATCH(B130,Historical!$B$7:$B$1446,0))=0,"n/a",((INDEX(Historical!$C$7:$C$1437,MATCH(B130,Historical!$B$7:$B$1446,0))/INDEX(Historical!$F$7:$F$1430,MATCH(B130,Historical!$B$7:$B$1446,0)))^(1/3)-1)*100)</f>
        <v>16.960709528514649</v>
      </c>
      <c r="U130" s="759">
        <f>IF(INDEX(Historical!$H$7:$H$1430,MATCH(B130,Historical!$B$7:$B$1446,0))=0,"n/a",((INDEX(Historical!$C$7:$C$1437,MATCH(B130,Historical!$B$7:$B$1446,0))/INDEX(Historical!$H$7:$H$1430,MATCH(B130,Historical!$B$7:$B$1446,0)))^(1/5)-1)*100)</f>
        <v>21.672868378641152</v>
      </c>
      <c r="V130" s="759">
        <f>IF(INDEX(Historical!$O$7:$O$1430,MATCH(B130,Historical!$B$7:$B$1446,0))=0,"n/a",((INDEX(Historical!$C$7:$C$1437,MATCH(B130,Historical!$B$7:$B$1446,0))/INDEX(Historical!$O$7:$O$1430,MATCH(B130,Historical!$B$7:$B$1446,0)))^(1/10)-1)*100)</f>
        <v>-2.2067231457071457</v>
      </c>
      <c r="W130" s="760" t="str">
        <f t="shared" si="21"/>
        <v>n/a</v>
      </c>
      <c r="X130" s="761">
        <f t="shared" si="22"/>
        <v>1.5704977085971847</v>
      </c>
      <c r="Y130" s="926"/>
      <c r="Z130" s="702">
        <f t="shared" si="23"/>
        <v>60.514372163388799</v>
      </c>
      <c r="AA130" s="935">
        <f t="shared" si="24"/>
        <v>10.928895612708017</v>
      </c>
      <c r="AB130" s="639">
        <v>12</v>
      </c>
      <c r="AC130" s="916">
        <v>13.22</v>
      </c>
      <c r="AD130" s="916" t="s">
        <v>137</v>
      </c>
      <c r="AE130" s="916">
        <v>3.45</v>
      </c>
      <c r="AF130" s="916">
        <v>2.59</v>
      </c>
      <c r="AG130" s="916">
        <v>23.200000000000003</v>
      </c>
      <c r="AH130" s="916">
        <v>-14.799999999999999</v>
      </c>
      <c r="AI130" s="916" t="s">
        <v>137</v>
      </c>
      <c r="AJ130" s="916">
        <v>13.8</v>
      </c>
      <c r="AK130" s="916" t="s">
        <v>137</v>
      </c>
      <c r="AL130" s="928">
        <v>502.79</v>
      </c>
      <c r="AM130" s="922">
        <v>2.1999999999999997</v>
      </c>
      <c r="AN130" s="916">
        <v>0</v>
      </c>
      <c r="AO130" s="802">
        <f t="shared" si="25"/>
        <v>16.28107132628751</v>
      </c>
      <c r="AP130" s="803">
        <f t="shared" si="26"/>
        <v>27.209966938995528</v>
      </c>
      <c r="AQ130" s="936">
        <f t="shared" si="27"/>
        <v>12.16226269098566</v>
      </c>
      <c r="AR130" s="702">
        <f>INDEX(Historical!$C$7:$C$1437,MATCH(B130,Historical!$B$7:$B$1446,0))*IF(AH130="n/a",1.03,IF(AH130&lt;0,1.01,IF(AH130&gt;10,1.1,(1+AH130/100))))</f>
        <v>8.08</v>
      </c>
      <c r="AS130" s="935">
        <f t="shared" si="28"/>
        <v>8.3224</v>
      </c>
      <c r="AT130" s="935">
        <f t="shared" si="34"/>
        <v>8.5720720000000004</v>
      </c>
      <c r="AU130" s="935">
        <f t="shared" si="34"/>
        <v>8.8292341600000004</v>
      </c>
      <c r="AV130" s="935">
        <f t="shared" si="34"/>
        <v>9.0941111848000009</v>
      </c>
      <c r="AW130" s="702">
        <f t="shared" si="29"/>
        <v>42.897817344799996</v>
      </c>
      <c r="AX130" s="810">
        <f t="shared" si="30"/>
        <v>29.69118033277962</v>
      </c>
      <c r="AY130" s="991">
        <v>0.68</v>
      </c>
      <c r="AZ130" s="922">
        <v>9.0300000000000011</v>
      </c>
      <c r="BA130" s="922">
        <v>-25.4</v>
      </c>
      <c r="BB130" s="922">
        <v>1.67</v>
      </c>
      <c r="BC130" s="922">
        <v>-9.1800000000000015</v>
      </c>
      <c r="BE130" s="664">
        <v>2014</v>
      </c>
      <c r="BF130" s="946" t="e">
        <f>#VALUE!</f>
        <v>#VALUE!</v>
      </c>
      <c r="BG130" s="931">
        <v>14.899999999999999</v>
      </c>
    </row>
    <row r="131" spans="1:59" ht="11.25" customHeight="1" x14ac:dyDescent="0.2">
      <c r="A131" s="609" t="s">
        <v>2171</v>
      </c>
      <c r="B131" s="925" t="s">
        <v>2172</v>
      </c>
      <c r="C131" s="988" t="s">
        <v>154</v>
      </c>
      <c r="D131" s="988" t="s">
        <v>4358</v>
      </c>
      <c r="E131" s="792">
        <v>6</v>
      </c>
      <c r="F131" s="526">
        <v>791</v>
      </c>
      <c r="G131" s="526" t="s">
        <v>106</v>
      </c>
      <c r="H131" s="526" t="s">
        <v>106</v>
      </c>
      <c r="I131" s="924">
        <v>132.44</v>
      </c>
      <c r="J131" s="702">
        <f t="shared" si="18"/>
        <v>0.51344004832376933</v>
      </c>
      <c r="K131" s="927">
        <v>0.17</v>
      </c>
      <c r="L131" s="639">
        <v>4</v>
      </c>
      <c r="M131" s="693">
        <f t="shared" si="19"/>
        <v>0.68</v>
      </c>
      <c r="N131" s="921" t="s">
        <v>4082</v>
      </c>
      <c r="O131" s="795">
        <v>0.16</v>
      </c>
      <c r="P131" s="915">
        <v>43552</v>
      </c>
      <c r="Q131" s="915">
        <v>43581</v>
      </c>
      <c r="R131" s="693">
        <f t="shared" si="20"/>
        <v>6.2500000000000053</v>
      </c>
      <c r="S131" s="759">
        <f>IF(INDEX(Historical!$D$7:$D$1437,MATCH(B131,Historical!$B$7:$B$1446,0))=0,"n/a",(INDEX(Historical!$C$7:$C$1437,MATCH(B131,Historical!$B$7:$B$1446,0))/INDEX(Historical!$D$7:$D$1437,MATCH(B131,Historical!$B$7:$B$1446,0))-1)*100)</f>
        <v>13.761467889908241</v>
      </c>
      <c r="T131" s="759">
        <f>IF(INDEX(Historical!$F$7:$F$1430,MATCH(B131,Historical!$B$7:$B$1446,0))=0,"n/a",((INDEX(Historical!$C$7:$C$1437,MATCH(B131,Historical!$B$7:$B$1446,0))/INDEX(Historical!$F$7:$F$1430,MATCH(B131,Historical!$B$7:$B$1446,0)))^(1/3)-1)*100)</f>
        <v>19.367102954068383</v>
      </c>
      <c r="U131" s="759">
        <f>IF(INDEX(Historical!$H$7:$H$1430,MATCH(B131,Historical!$B$7:$B$1446,0))=0,"n/a",((INDEX(Historical!$C$7:$C$1437,MATCH(B131,Historical!$B$7:$B$1446,0))/INDEX(Historical!$H$7:$H$1430,MATCH(B131,Historical!$B$7:$B$1446,0)))^(1/5)-1)*100)</f>
        <v>60.913861136842741</v>
      </c>
      <c r="V131" s="759">
        <f>IF(INDEX(Historical!$O$7:$O$1430,MATCH(B131,Historical!$B$7:$B$1446,0))=0,"n/a",((INDEX(Historical!$C$7:$C$1437,MATCH(B131,Historical!$B$7:$B$1446,0))/INDEX(Historical!$O$7:$O$1430,MATCH(B131,Historical!$B$7:$B$1446,0)))^(1/10)-1)*100)</f>
        <v>33.500103654377767</v>
      </c>
      <c r="W131" s="760">
        <f t="shared" si="21"/>
        <v>1.8183185868704788</v>
      </c>
      <c r="X131" s="761">
        <f t="shared" si="22"/>
        <v>152.28465284210685</v>
      </c>
      <c r="Y131" s="726"/>
      <c r="Z131" s="702">
        <f t="shared" si="23"/>
        <v>20.058997050147493</v>
      </c>
      <c r="AA131" s="935">
        <f t="shared" si="24"/>
        <v>39.067846607669615</v>
      </c>
      <c r="AB131" s="639">
        <v>12</v>
      </c>
      <c r="AC131" s="916">
        <v>3.39</v>
      </c>
      <c r="AD131" s="916">
        <v>4.55</v>
      </c>
      <c r="AE131" s="916">
        <v>4.7</v>
      </c>
      <c r="AF131" s="916">
        <v>3.13</v>
      </c>
      <c r="AG131" s="916">
        <v>8.5</v>
      </c>
      <c r="AH131" s="916">
        <v>6.4</v>
      </c>
      <c r="AI131" s="916">
        <v>19.670000000000002</v>
      </c>
      <c r="AJ131" s="916">
        <v>0.4</v>
      </c>
      <c r="AK131" s="916">
        <v>8.6</v>
      </c>
      <c r="AL131" s="928">
        <v>94430</v>
      </c>
      <c r="AM131" s="922">
        <v>0.5</v>
      </c>
      <c r="AN131" s="916">
        <v>0.32</v>
      </c>
      <c r="AO131" s="802">
        <f t="shared" si="25"/>
        <v>22.359454577496898</v>
      </c>
      <c r="AP131" s="803">
        <f t="shared" si="26"/>
        <v>61.427301185166513</v>
      </c>
      <c r="AQ131" s="936">
        <f t="shared" si="27"/>
        <v>133.12596488403804</v>
      </c>
      <c r="AR131" s="702">
        <f>INDEX(Historical!$C$7:$C$1437,MATCH(B131,Historical!$B$7:$B$1446,0))*IF(AH131="n/a",1.03,IF(AH131&lt;0,1.01,IF(AH131&gt;10,1.1,(1+AH131/100))))</f>
        <v>0.65968000000000004</v>
      </c>
      <c r="AS131" s="935">
        <f t="shared" si="28"/>
        <v>0.72564800000000007</v>
      </c>
      <c r="AT131" s="935">
        <f t="shared" si="34"/>
        <v>0.78805372800000018</v>
      </c>
      <c r="AU131" s="935">
        <f t="shared" si="34"/>
        <v>0.85582634860800022</v>
      </c>
      <c r="AV131" s="935">
        <f t="shared" si="34"/>
        <v>0.92942741458828826</v>
      </c>
      <c r="AW131" s="702">
        <f t="shared" si="29"/>
        <v>3.9586354911962887</v>
      </c>
      <c r="AX131" s="810">
        <f t="shared" si="30"/>
        <v>2.9890029380823684</v>
      </c>
      <c r="AY131" s="991">
        <v>1.03</v>
      </c>
      <c r="AZ131" s="922">
        <v>40.01</v>
      </c>
      <c r="BA131" s="922">
        <v>-1.53</v>
      </c>
      <c r="BB131" s="922">
        <v>4.1900000000000004</v>
      </c>
      <c r="BC131" s="922">
        <v>21.029999999999998</v>
      </c>
      <c r="BE131" s="664">
        <v>2014</v>
      </c>
      <c r="BF131" s="946" t="e">
        <f>#VALUE!</f>
        <v>#VALUE!</v>
      </c>
      <c r="BG131" s="931">
        <v>4.9000000000000004</v>
      </c>
    </row>
    <row r="132" spans="1:59" ht="11.25" customHeight="1" x14ac:dyDescent="0.2">
      <c r="A132" s="537" t="s">
        <v>1782</v>
      </c>
      <c r="B132" s="925" t="s">
        <v>1783</v>
      </c>
      <c r="C132" s="988" t="s">
        <v>4377</v>
      </c>
      <c r="D132" s="988" t="s">
        <v>1784</v>
      </c>
      <c r="E132" s="792">
        <v>9</v>
      </c>
      <c r="F132" s="526">
        <v>408</v>
      </c>
      <c r="G132" s="526" t="s">
        <v>106</v>
      </c>
      <c r="H132" s="526" t="s">
        <v>106</v>
      </c>
      <c r="I132" s="924">
        <v>136.97</v>
      </c>
      <c r="J132" s="702">
        <f t="shared" si="18"/>
        <v>1.2849529093962182</v>
      </c>
      <c r="K132" s="927">
        <v>0.88</v>
      </c>
      <c r="L132" s="639">
        <v>2</v>
      </c>
      <c r="M132" s="693">
        <f t="shared" si="19"/>
        <v>1.76</v>
      </c>
      <c r="N132" s="921" t="s">
        <v>231</v>
      </c>
      <c r="O132" s="795">
        <v>0.84</v>
      </c>
      <c r="P132" s="915">
        <v>43441</v>
      </c>
      <c r="Q132" s="915">
        <v>43475</v>
      </c>
      <c r="R132" s="693">
        <f t="shared" si="20"/>
        <v>4.7619047619047663</v>
      </c>
      <c r="S132" s="759">
        <f>IF(INDEX(Historical!$D$7:$D$1437,MATCH(B132,Historical!$B$7:$B$1446,0))=0,"n/a",(INDEX(Historical!$C$7:$C$1437,MATCH(B132,Historical!$B$7:$B$1446,0))/INDEX(Historical!$D$7:$D$1437,MATCH(B132,Historical!$B$7:$B$1446,0))-1)*100)</f>
        <v>7.6923076923076872</v>
      </c>
      <c r="T132" s="759">
        <f>IF(INDEX(Historical!$F$7:$F$1430,MATCH(B132,Historical!$B$7:$B$1446,0))=0,"n/a",((INDEX(Historical!$C$7:$C$1437,MATCH(B132,Historical!$B$7:$B$1446,0))/INDEX(Historical!$F$7:$F$1430,MATCH(B132,Historical!$B$7:$B$1446,0)))^(1/3)-1)*100)</f>
        <v>7.5619097349695741</v>
      </c>
      <c r="U132" s="759">
        <f>IF(INDEX(Historical!$H$7:$H$1430,MATCH(B132,Historical!$B$7:$B$1446,0))=0,"n/a",((INDEX(Historical!$C$7:$C$1437,MATCH(B132,Historical!$B$7:$B$1446,0))/INDEX(Historical!$H$7:$H$1430,MATCH(B132,Historical!$B$7:$B$1446,0)))^(1/5)-1)*100)</f>
        <v>17.503175548239234</v>
      </c>
      <c r="V132" s="759">
        <f>IF(INDEX(Historical!$O$7:$O$1430,MATCH(B132,Historical!$B$7:$B$1446,0))=0,"n/a",((INDEX(Historical!$C$7:$C$1437,MATCH(B132,Historical!$B$7:$B$1446,0))/INDEX(Historical!$O$7:$O$1430,MATCH(B132,Historical!$B$7:$B$1446,0)))^(1/10)-1)*100)</f>
        <v>16.983368811009349</v>
      </c>
      <c r="W132" s="760">
        <f t="shared" si="21"/>
        <v>1.0306068096980221</v>
      </c>
      <c r="X132" s="761">
        <f t="shared" si="22"/>
        <v>1.0672668017219045</v>
      </c>
      <c r="Y132" s="926"/>
      <c r="Z132" s="702">
        <f t="shared" si="23"/>
        <v>24.30939226519337</v>
      </c>
      <c r="AA132" s="935">
        <f t="shared" si="24"/>
        <v>18.918508287292816</v>
      </c>
      <c r="AB132" s="639">
        <v>9</v>
      </c>
      <c r="AC132" s="916">
        <v>7.24</v>
      </c>
      <c r="AD132" s="916">
        <v>4.4400000000000004</v>
      </c>
      <c r="AE132" s="916">
        <v>4.07</v>
      </c>
      <c r="AF132" s="916">
        <v>4.0599999999999996</v>
      </c>
      <c r="AG132" s="916">
        <v>23</v>
      </c>
      <c r="AH132" s="916">
        <v>27.1</v>
      </c>
      <c r="AI132" s="916">
        <v>-2.06</v>
      </c>
      <c r="AJ132" s="916">
        <v>16.400000000000002</v>
      </c>
      <c r="AK132" s="916">
        <v>4.2700000000000005</v>
      </c>
      <c r="AL132" s="928">
        <v>241500</v>
      </c>
      <c r="AM132" s="922">
        <v>0.1</v>
      </c>
      <c r="AN132" s="916">
        <v>0.41</v>
      </c>
      <c r="AO132" s="802">
        <f t="shared" si="25"/>
        <v>-0.13037982965736461</v>
      </c>
      <c r="AP132" s="803">
        <f t="shared" si="26"/>
        <v>18.788128457635452</v>
      </c>
      <c r="AQ132" s="936">
        <f t="shared" si="27"/>
        <v>84.763083910671128</v>
      </c>
      <c r="AR132" s="702">
        <f>INDEX(Historical!$C$7:$C$1437,MATCH(B132,Historical!$B$7:$B$1446,0))*IF(AH132="n/a",1.03,IF(AH132&lt;0,1.01,IF(AH132&gt;10,1.1,(1+AH132/100))))</f>
        <v>1.8480000000000001</v>
      </c>
      <c r="AS132" s="935">
        <f t="shared" si="28"/>
        <v>1.8664800000000001</v>
      </c>
      <c r="AT132" s="935">
        <f t="shared" si="34"/>
        <v>1.946178696</v>
      </c>
      <c r="AU132" s="935">
        <f t="shared" si="34"/>
        <v>2.0292805263191998</v>
      </c>
      <c r="AV132" s="935">
        <f t="shared" si="34"/>
        <v>2.1159308047930296</v>
      </c>
      <c r="AW132" s="702">
        <f t="shared" si="29"/>
        <v>9.8058700271122294</v>
      </c>
      <c r="AX132" s="810">
        <f t="shared" si="30"/>
        <v>7.1591370571017219</v>
      </c>
      <c r="AY132" s="991">
        <v>1</v>
      </c>
      <c r="AZ132" s="922">
        <v>40.22</v>
      </c>
      <c r="BA132" s="922">
        <v>-3.7900000000000005</v>
      </c>
      <c r="BB132" s="922">
        <v>16.37</v>
      </c>
      <c r="BC132" s="922">
        <v>20.369999999999997</v>
      </c>
      <c r="BE132" s="664">
        <v>2011</v>
      </c>
      <c r="BF132" s="946" t="e">
        <f>#VALUE!</f>
        <v>#VALUE!</v>
      </c>
      <c r="BG132" s="931">
        <v>11.1</v>
      </c>
    </row>
    <row r="133" spans="1:59" ht="11.25" customHeight="1" x14ac:dyDescent="0.2">
      <c r="A133" s="609" t="s">
        <v>1115</v>
      </c>
      <c r="B133" s="925" t="s">
        <v>1116</v>
      </c>
      <c r="C133" s="988" t="s">
        <v>179</v>
      </c>
      <c r="D133" s="988" t="s">
        <v>4371</v>
      </c>
      <c r="E133" s="792">
        <v>7</v>
      </c>
      <c r="F133" s="526">
        <v>690</v>
      </c>
      <c r="G133" s="526" t="s">
        <v>106</v>
      </c>
      <c r="H133" s="526" t="s">
        <v>106</v>
      </c>
      <c r="I133" s="924">
        <v>32.630000000000003</v>
      </c>
      <c r="J133" s="702">
        <f t="shared" si="18"/>
        <v>10.052099295127183</v>
      </c>
      <c r="K133" s="927">
        <v>0.82</v>
      </c>
      <c r="L133" s="639">
        <v>4</v>
      </c>
      <c r="M133" s="693">
        <f t="shared" si="19"/>
        <v>3.28</v>
      </c>
      <c r="N133" s="921" t="s">
        <v>107</v>
      </c>
      <c r="O133" s="795">
        <v>0.81</v>
      </c>
      <c r="P133" s="915">
        <v>43591</v>
      </c>
      <c r="Q133" s="915">
        <v>43599</v>
      </c>
      <c r="R133" s="693">
        <f t="shared" si="20"/>
        <v>1.2345679012345552</v>
      </c>
      <c r="S133" s="759">
        <f>IF(INDEX(Historical!$D$7:$D$1437,MATCH(B133,Historical!$B$7:$B$1446,0))=0,"n/a",(INDEX(Historical!$C$7:$C$1437,MATCH(B133,Historical!$B$7:$B$1446,0))/INDEX(Historical!$D$7:$D$1437,MATCH(B133,Historical!$B$7:$B$1446,0))-1)*100)</f>
        <v>8.7813620071684575</v>
      </c>
      <c r="T133" s="759">
        <f>IF(INDEX(Historical!$F$7:$F$1430,MATCH(B133,Historical!$B$7:$B$1446,0))=0,"n/a",((INDEX(Historical!$C$7:$C$1437,MATCH(B133,Historical!$B$7:$B$1446,0))/INDEX(Historical!$F$7:$F$1430,MATCH(B133,Historical!$B$7:$B$1446,0)))^(1/3)-1)*100)</f>
        <v>12.004373569447925</v>
      </c>
      <c r="U133" s="759">
        <f>IF(INDEX(Historical!$H$7:$H$1430,MATCH(B133,Historical!$B$7:$B$1446,0))=0,"n/a",((INDEX(Historical!$C$7:$C$1437,MATCH(B133,Historical!$B$7:$B$1446,0))/INDEX(Historical!$H$7:$H$1430,MATCH(B133,Historical!$B$7:$B$1446,0)))^(1/5)-1)*100)</f>
        <v>16.586842477978216</v>
      </c>
      <c r="V133" s="759" t="str">
        <f>IF(INDEX(Historical!$O$7:$O$1430,MATCH(B133,Historical!$B$7:$B$1446,0))=0,"n/a",((INDEX(Historical!$C$7:$C$1437,MATCH(B133,Historical!$B$7:$B$1446,0))/INDEX(Historical!$O$7:$O$1430,MATCH(B133,Historical!$B$7:$B$1446,0)))^(1/10)-1)*100)</f>
        <v>n/a</v>
      </c>
      <c r="W133" s="760" t="str">
        <f t="shared" si="21"/>
        <v>n/a</v>
      </c>
      <c r="X133" s="761">
        <f t="shared" si="22"/>
        <v>1.1439201708950495</v>
      </c>
      <c r="Y133" s="926"/>
      <c r="Z133" s="702">
        <f t="shared" si="23"/>
        <v>123.77358490566037</v>
      </c>
      <c r="AA133" s="935">
        <f t="shared" si="24"/>
        <v>12.313207547169812</v>
      </c>
      <c r="AB133" s="639">
        <v>12</v>
      </c>
      <c r="AC133" s="916">
        <v>2.65</v>
      </c>
      <c r="AD133" s="916">
        <v>0.67</v>
      </c>
      <c r="AE133" s="916">
        <v>1.26</v>
      </c>
      <c r="AF133" s="916" t="s">
        <v>137</v>
      </c>
      <c r="AG133" s="916">
        <v>-52.1</v>
      </c>
      <c r="AH133" s="916">
        <v>26.700000000000003</v>
      </c>
      <c r="AI133" s="916">
        <v>13.18</v>
      </c>
      <c r="AJ133" s="916">
        <v>14.499999999999998</v>
      </c>
      <c r="AK133" s="916">
        <v>18.420000000000002</v>
      </c>
      <c r="AL133" s="928">
        <v>830.76</v>
      </c>
      <c r="AM133" s="922">
        <v>0.5</v>
      </c>
      <c r="AN133" s="916" t="s">
        <v>137</v>
      </c>
      <c r="AO133" s="802">
        <f t="shared" si="25"/>
        <v>14.325734225935589</v>
      </c>
      <c r="AP133" s="803">
        <f t="shared" si="26"/>
        <v>26.638941773105401</v>
      </c>
      <c r="AQ133" s="936" t="str">
        <f t="shared" si="27"/>
        <v>n/a</v>
      </c>
      <c r="AR133" s="702">
        <f>INDEX(Historical!$C$7:$C$1437,MATCH(B133,Historical!$B$7:$B$1446,0))*IF(AH133="n/a",1.03,IF(AH133&lt;0,1.01,IF(AH133&gt;10,1.1,(1+AH133/100))))</f>
        <v>3.3385000000000002</v>
      </c>
      <c r="AS133" s="935">
        <f t="shared" si="28"/>
        <v>3.6723500000000007</v>
      </c>
      <c r="AT133" s="935">
        <f t="shared" si="34"/>
        <v>4.0395850000000006</v>
      </c>
      <c r="AU133" s="935">
        <f t="shared" si="34"/>
        <v>4.4435435000000014</v>
      </c>
      <c r="AV133" s="935">
        <f t="shared" si="34"/>
        <v>4.8878978500000017</v>
      </c>
      <c r="AW133" s="702">
        <f t="shared" si="29"/>
        <v>20.381876350000006</v>
      </c>
      <c r="AX133" s="810">
        <f t="shared" si="30"/>
        <v>62.463611247318426</v>
      </c>
      <c r="AY133" s="991">
        <v>1.05</v>
      </c>
      <c r="AZ133" s="922">
        <v>23.13</v>
      </c>
      <c r="BA133" s="922">
        <v>-8.08</v>
      </c>
      <c r="BB133" s="922">
        <v>1.29</v>
      </c>
      <c r="BC133" s="922">
        <v>4.9000000000000004</v>
      </c>
      <c r="BE133" s="664">
        <v>2013</v>
      </c>
      <c r="BF133" s="946" t="e">
        <f>#VALUE!</f>
        <v>#VALUE!</v>
      </c>
      <c r="BG133" s="931">
        <v>9.8000000000000007</v>
      </c>
    </row>
    <row r="134" spans="1:59" ht="11.25" customHeight="1" x14ac:dyDescent="0.2">
      <c r="A134" s="930" t="s">
        <v>4088</v>
      </c>
      <c r="B134" s="925" t="s">
        <v>4089</v>
      </c>
      <c r="C134" s="988" t="s">
        <v>247</v>
      </c>
      <c r="D134" s="988" t="s">
        <v>4351</v>
      </c>
      <c r="E134" s="792">
        <v>5</v>
      </c>
      <c r="F134" s="526">
        <v>872</v>
      </c>
      <c r="G134" s="526" t="s">
        <v>106</v>
      </c>
      <c r="H134" s="526" t="s">
        <v>106</v>
      </c>
      <c r="I134" s="924">
        <v>37</v>
      </c>
      <c r="J134" s="702">
        <f t="shared" si="18"/>
        <v>2.9729729729729732</v>
      </c>
      <c r="K134" s="927">
        <v>0.27500000000000002</v>
      </c>
      <c r="L134" s="639">
        <v>4</v>
      </c>
      <c r="M134" s="693">
        <f t="shared" si="19"/>
        <v>1.1000000000000001</v>
      </c>
      <c r="N134" s="921" t="s">
        <v>320</v>
      </c>
      <c r="O134" s="795">
        <v>0.22500000000000001</v>
      </c>
      <c r="P134" s="915">
        <v>43538</v>
      </c>
      <c r="Q134" s="915">
        <v>43553</v>
      </c>
      <c r="R134" s="693">
        <f t="shared" si="20"/>
        <v>22.222222222222229</v>
      </c>
      <c r="S134" s="759">
        <f>IF(INDEX(Historical!$D$7:$D$1437,MATCH(B134,Historical!$B$7:$B$1446,0))=0,"n/a",(INDEX(Historical!$C$7:$C$1437,MATCH(B134,Historical!$B$7:$B$1446,0))/INDEX(Historical!$D$7:$D$1437,MATCH(B134,Historical!$B$7:$B$1446,0))-1)*100)</f>
        <v>32.352941176470587</v>
      </c>
      <c r="T134" s="759">
        <f>IF(INDEX(Historical!$F$7:$F$1430,MATCH(B134,Historical!$B$7:$B$1446,0))=0,"n/a",((INDEX(Historical!$C$7:$C$1437,MATCH(B134,Historical!$B$7:$B$1446,0))/INDEX(Historical!$F$7:$F$1430,MATCH(B134,Historical!$B$7:$B$1446,0)))^(1/3)-1)*100)</f>
        <v>17.840146380897416</v>
      </c>
      <c r="U134" s="759">
        <f>IF(INDEX(Historical!$H$7:$H$1430,MATCH(B134,Historical!$B$7:$B$1446,0))=0,"n/a",((INDEX(Historical!$C$7:$C$1437,MATCH(B134,Historical!$B$7:$B$1446,0))/INDEX(Historical!$H$7:$H$1430,MATCH(B134,Historical!$B$7:$B$1446,0)))^(1/5)-1)*100)</f>
        <v>12.474611314209483</v>
      </c>
      <c r="V134" s="759" t="str">
        <f>IF(INDEX(Historical!$O$7:$O$1430,MATCH(B134,Historical!$B$7:$B$1446,0))=0,"n/a",((INDEX(Historical!$C$7:$C$1437,MATCH(B134,Historical!$B$7:$B$1446,0))/INDEX(Historical!$O$7:$O$1430,MATCH(B134,Historical!$B$7:$B$1446,0)))^(1/10)-1)*100)</f>
        <v>n/a</v>
      </c>
      <c r="W134" s="760" t="str">
        <f t="shared" si="21"/>
        <v>n/a</v>
      </c>
      <c r="X134" s="761">
        <f t="shared" si="22"/>
        <v>3.2827924511077589</v>
      </c>
      <c r="Y134" s="926"/>
      <c r="Z134" s="702">
        <f t="shared" si="23"/>
        <v>33.846153846153847</v>
      </c>
      <c r="AA134" s="935">
        <f t="shared" si="24"/>
        <v>11.384615384615385</v>
      </c>
      <c r="AB134" s="639">
        <v>1</v>
      </c>
      <c r="AC134" s="916">
        <v>3.25</v>
      </c>
      <c r="AD134" s="916" t="s">
        <v>137</v>
      </c>
      <c r="AE134" s="916">
        <v>0.42</v>
      </c>
      <c r="AF134" s="916">
        <v>1.83</v>
      </c>
      <c r="AG134" s="916">
        <v>16.900000000000002</v>
      </c>
      <c r="AH134" s="916">
        <v>7.5</v>
      </c>
      <c r="AI134" s="916">
        <v>3.7800000000000002</v>
      </c>
      <c r="AJ134" s="916">
        <v>3.8</v>
      </c>
      <c r="AK134" s="916">
        <v>-1.25</v>
      </c>
      <c r="AL134" s="928">
        <v>3560</v>
      </c>
      <c r="AM134" s="922">
        <v>10.299999999999999</v>
      </c>
      <c r="AN134" s="916">
        <v>0.03</v>
      </c>
      <c r="AO134" s="802">
        <f t="shared" si="25"/>
        <v>4.0629689025670714</v>
      </c>
      <c r="AP134" s="803">
        <f t="shared" si="26"/>
        <v>15.447584287182456</v>
      </c>
      <c r="AQ134" s="936">
        <f t="shared" si="27"/>
        <v>-3.7737708341058274</v>
      </c>
      <c r="AR134" s="702">
        <f>INDEX(Historical!$C$7:$C$1437,MATCH(B134,Historical!$B$7:$B$1446,0))*IF(AH134="n/a",1.03,IF(AH134&lt;0,1.01,IF(AH134&gt;10,1.1,(1+AH134/100))))</f>
        <v>0.96750000000000003</v>
      </c>
      <c r="AS134" s="935">
        <f t="shared" si="28"/>
        <v>1.0040715</v>
      </c>
      <c r="AT134" s="935">
        <f t="shared" si="34"/>
        <v>1.0141122149999999</v>
      </c>
      <c r="AU134" s="935">
        <f t="shared" si="34"/>
        <v>1.02425333715</v>
      </c>
      <c r="AV134" s="935">
        <f t="shared" si="34"/>
        <v>1.0344958705214999</v>
      </c>
      <c r="AW134" s="702">
        <f t="shared" si="29"/>
        <v>5.0444329226714997</v>
      </c>
      <c r="AX134" s="810">
        <f t="shared" si="30"/>
        <v>13.633602493706757</v>
      </c>
      <c r="AY134" s="991">
        <v>0.57999999999999996</v>
      </c>
      <c r="AZ134" s="922">
        <v>24.62</v>
      </c>
      <c r="BA134" s="922">
        <v>-10.220000000000001</v>
      </c>
      <c r="BB134" s="922">
        <v>-2.17</v>
      </c>
      <c r="BC134" s="922">
        <v>3.29</v>
      </c>
      <c r="BE134" s="664">
        <v>2015</v>
      </c>
      <c r="BF134" s="946" t="e">
        <f>#VALUE!</f>
        <v>#VALUE!</v>
      </c>
      <c r="BG134" s="931">
        <v>7.3999999999999995</v>
      </c>
    </row>
    <row r="135" spans="1:59" ht="11.25" customHeight="1" x14ac:dyDescent="0.2">
      <c r="A135" s="628" t="s">
        <v>4336</v>
      </c>
      <c r="B135" s="631" t="s">
        <v>3829</v>
      </c>
      <c r="C135" s="988" t="s">
        <v>4224</v>
      </c>
      <c r="D135" s="988" t="s">
        <v>4372</v>
      </c>
      <c r="E135" s="792">
        <v>5</v>
      </c>
      <c r="F135" s="526">
        <v>835</v>
      </c>
      <c r="G135" s="526" t="s">
        <v>106</v>
      </c>
      <c r="H135" s="526" t="s">
        <v>106</v>
      </c>
      <c r="I135" s="924">
        <v>64.69</v>
      </c>
      <c r="J135" s="702">
        <f t="shared" ref="J135:J198" si="35">(M135/I135)*100</f>
        <v>1.1748338228474262</v>
      </c>
      <c r="K135" s="927">
        <v>0.19</v>
      </c>
      <c r="L135" s="639">
        <v>4</v>
      </c>
      <c r="M135" s="693">
        <f t="shared" ref="M135:M198" si="36">K135*L135</f>
        <v>0.76</v>
      </c>
      <c r="N135" s="921" t="s">
        <v>107</v>
      </c>
      <c r="O135" s="795">
        <v>0.16</v>
      </c>
      <c r="P135" s="915">
        <v>43406</v>
      </c>
      <c r="Q135" s="915">
        <v>43418</v>
      </c>
      <c r="R135" s="693">
        <f t="shared" ref="R135:R198" si="37">(K135-O135)/O135*100</f>
        <v>18.75</v>
      </c>
      <c r="S135" s="759">
        <f>IF(INDEX(Historical!$D$7:$D$1437,MATCH(B135,Historical!$B$7:$B$1446,0))=0,"n/a",(INDEX(Historical!$C$7:$C$1437,MATCH(B135,Historical!$B$7:$B$1446,0))/INDEX(Historical!$D$7:$D$1437,MATCH(B135,Historical!$B$7:$B$1446,0))-1)*100)</f>
        <v>15.517241379310365</v>
      </c>
      <c r="T135" s="759">
        <f>IF(INDEX(Historical!$F$7:$F$1430,MATCH(B135,Historical!$B$7:$B$1446,0))=0,"n/a",((INDEX(Historical!$C$7:$C$1437,MATCH(B135,Historical!$B$7:$B$1446,0))/INDEX(Historical!$F$7:$F$1430,MATCH(B135,Historical!$B$7:$B$1446,0)))^(1/3)-1)*100)</f>
        <v>16.844561776319679</v>
      </c>
      <c r="U135" s="759" t="str">
        <f>IF(INDEX(Historical!$H$7:$H$1430,MATCH(B135,Historical!$B$7:$B$1446,0))=0,"n/a",((INDEX(Historical!$C$7:$C$1437,MATCH(B135,Historical!$B$7:$B$1446,0))/INDEX(Historical!$H$7:$H$1430,MATCH(B135,Historical!$B$7:$B$1446,0)))^(1/5)-1)*100)</f>
        <v>n/a</v>
      </c>
      <c r="V135" s="759" t="str">
        <f>IF(INDEX(Historical!$O$7:$O$1430,MATCH(B135,Historical!$B$7:$B$1446,0))=0,"n/a",((INDEX(Historical!$C$7:$C$1437,MATCH(B135,Historical!$B$7:$B$1446,0))/INDEX(Historical!$O$7:$O$1430,MATCH(B135,Historical!$B$7:$B$1446,0)))^(1/10)-1)*100)</f>
        <v>n/a</v>
      </c>
      <c r="W135" s="760" t="str">
        <f t="shared" ref="W135:W198" si="38">IF(OR(U135&lt;=0,U135="n/a",V135&lt;=0,V135="n/a"),"n/a",U135/V135)</f>
        <v>n/a</v>
      </c>
      <c r="X135" s="761" t="str">
        <f t="shared" ref="X135:X198" si="39">IF(OR(AJ135&lt;=0,AJ135="n/a",U135&lt;=0,U135="n/a"),"n/a",U135/AJ135)</f>
        <v>n/a</v>
      </c>
      <c r="Y135" s="713"/>
      <c r="Z135" s="702">
        <f t="shared" ref="Z135:Z198" si="40">IF(OR(AC135&lt;0.01,AC135="n/a"),"n/a",M135/AC135*100)</f>
        <v>27.636363636363637</v>
      </c>
      <c r="AA135" s="935">
        <f t="shared" ref="AA135:AA198" si="41">IF(OR(AC135&lt;0.01,AC135="n/a"),"n/a",I135/AC135)</f>
        <v>23.523636363636363</v>
      </c>
      <c r="AB135" s="639">
        <v>12</v>
      </c>
      <c r="AC135" s="916">
        <v>2.75</v>
      </c>
      <c r="AD135" s="916">
        <v>1.47</v>
      </c>
      <c r="AE135" s="916">
        <v>5.57</v>
      </c>
      <c r="AF135" s="916">
        <v>2.83</v>
      </c>
      <c r="AG135" s="916">
        <v>13.4</v>
      </c>
      <c r="AH135" s="916">
        <v>-17.8</v>
      </c>
      <c r="AI135" s="916">
        <v>8.2199999999999989</v>
      </c>
      <c r="AJ135" s="916">
        <v>-2.7</v>
      </c>
      <c r="AK135" s="916">
        <v>16</v>
      </c>
      <c r="AL135" s="928">
        <v>6610</v>
      </c>
      <c r="AM135" s="922">
        <v>1</v>
      </c>
      <c r="AN135" s="916">
        <v>0</v>
      </c>
      <c r="AO135" s="802" t="str">
        <f t="shared" ref="AO135:AO198" si="42">IF(U135="n/a","n/a",IF(AA135&lt;0,"n/a",IF(AA135="n/a","n/a",J135+U135-AA135)))</f>
        <v>n/a</v>
      </c>
      <c r="AP135" s="803" t="str">
        <f t="shared" ref="AP135:AP198" si="43">IF(U135="n/a","n/a",J135+U135)</f>
        <v>n/a</v>
      </c>
      <c r="AQ135" s="936">
        <f t="shared" ref="AQ135:AQ198" si="44">IF(OR(AC135&lt;0.01,AF135="n/a"),"n/a",(I135/SQRT(22.5*AC135*(I135/AF135))-1)*100)</f>
        <v>72.010194670859761</v>
      </c>
      <c r="AR135" s="702">
        <f>INDEX(Historical!$C$7:$C$1437,MATCH(B135,Historical!$B$7:$B$1446,0))*IF(AH135="n/a",1.03,IF(AH135&lt;0,1.01,IF(AH135&gt;10,1.1,(1+AH135/100))))</f>
        <v>0.67670000000000008</v>
      </c>
      <c r="AS135" s="935">
        <f t="shared" ref="AS135:AS198" si="45">IF($AI135="n/a",1.03*AR135,IF($AI135&lt;0,1.01*AR135,IF($AI135&gt;10,1.1*AR135,(1+$AI135/100)*AR135)))</f>
        <v>0.73232474000000014</v>
      </c>
      <c r="AT135" s="935">
        <f t="shared" si="34"/>
        <v>0.80555721400000024</v>
      </c>
      <c r="AU135" s="935">
        <f t="shared" si="34"/>
        <v>0.88611293540000036</v>
      </c>
      <c r="AV135" s="935">
        <f t="shared" si="34"/>
        <v>0.97472422894000044</v>
      </c>
      <c r="AW135" s="702">
        <f t="shared" ref="AW135:AW198" si="46">SUM(AR135:AV135)</f>
        <v>4.075419118340001</v>
      </c>
      <c r="AX135" s="810">
        <f t="shared" ref="AX135:AX198" si="47">AW135/I135*100</f>
        <v>6.2999213454011453</v>
      </c>
      <c r="AY135" s="991">
        <v>0.85</v>
      </c>
      <c r="AZ135" s="922">
        <v>11.21</v>
      </c>
      <c r="BA135" s="922">
        <v>-10.209999999999999</v>
      </c>
      <c r="BB135" s="922">
        <v>0.52</v>
      </c>
      <c r="BC135" s="922">
        <v>-2.1</v>
      </c>
      <c r="BE135" s="664">
        <v>2014</v>
      </c>
      <c r="BF135" s="946" t="e">
        <f t="shared" ref="BF135" si="48">#VALUE!</f>
        <v>#VALUE!</v>
      </c>
      <c r="BG135" s="931">
        <v>11</v>
      </c>
    </row>
    <row r="136" spans="1:59" ht="11.25" customHeight="1" x14ac:dyDescent="0.2">
      <c r="A136" s="609" t="s">
        <v>1135</v>
      </c>
      <c r="B136" s="925" t="s">
        <v>1136</v>
      </c>
      <c r="C136" s="988" t="s">
        <v>247</v>
      </c>
      <c r="D136" s="988" t="s">
        <v>4387</v>
      </c>
      <c r="E136" s="792">
        <v>8</v>
      </c>
      <c r="F136" s="526">
        <v>569</v>
      </c>
      <c r="G136" s="526" t="s">
        <v>106</v>
      </c>
      <c r="H136" s="526" t="s">
        <v>106</v>
      </c>
      <c r="I136" s="924">
        <v>74.63</v>
      </c>
      <c r="J136" s="702">
        <f t="shared" si="35"/>
        <v>2.0099155835454909</v>
      </c>
      <c r="K136" s="927">
        <v>0.375</v>
      </c>
      <c r="L136" s="639">
        <v>4</v>
      </c>
      <c r="M136" s="693">
        <f t="shared" si="36"/>
        <v>1.5</v>
      </c>
      <c r="N136" s="921" t="s">
        <v>714</v>
      </c>
      <c r="O136" s="795">
        <v>0.34749999999999998</v>
      </c>
      <c r="P136" s="915">
        <v>43532</v>
      </c>
      <c r="Q136" s="915">
        <v>43544</v>
      </c>
      <c r="R136" s="693">
        <f t="shared" si="37"/>
        <v>7.9136690647482091</v>
      </c>
      <c r="S136" s="759">
        <f>IF(INDEX(Historical!$D$7:$D$1437,MATCH(B136,Historical!$B$7:$B$1446,0))=0,"n/a",(INDEX(Historical!$C$7:$C$1437,MATCH(B136,Historical!$B$7:$B$1446,0))/INDEX(Historical!$D$7:$D$1437,MATCH(B136,Historical!$B$7:$B$1446,0))-1)*100)</f>
        <v>7.7519379844961156</v>
      </c>
      <c r="T136" s="759">
        <f>IF(INDEX(Historical!$F$7:$F$1430,MATCH(B136,Historical!$B$7:$B$1446,0))=0,"n/a",((INDEX(Historical!$C$7:$C$1437,MATCH(B136,Historical!$B$7:$B$1446,0))/INDEX(Historical!$F$7:$F$1430,MATCH(B136,Historical!$B$7:$B$1446,0)))^(1/3)-1)*100)</f>
        <v>9.4551780223472761</v>
      </c>
      <c r="U136" s="759">
        <f>IF(INDEX(Historical!$H$7:$H$1430,MATCH(B136,Historical!$B$7:$B$1446,0))=0,"n/a",((INDEX(Historical!$C$7:$C$1437,MATCH(B136,Historical!$B$7:$B$1446,0))/INDEX(Historical!$H$7:$H$1430,MATCH(B136,Historical!$B$7:$B$1446,0)))^(1/5)-1)*100)</f>
        <v>12.834066850858816</v>
      </c>
      <c r="V136" s="759" t="str">
        <f>IF(INDEX(Historical!$O$7:$O$1430,MATCH(B136,Historical!$B$7:$B$1446,0))=0,"n/a",((INDEX(Historical!$C$7:$C$1437,MATCH(B136,Historical!$B$7:$B$1446,0))/INDEX(Historical!$O$7:$O$1430,MATCH(B136,Historical!$B$7:$B$1446,0)))^(1/10)-1)*100)</f>
        <v>n/a</v>
      </c>
      <c r="W136" s="760" t="str">
        <f t="shared" si="38"/>
        <v>n/a</v>
      </c>
      <c r="X136" s="761">
        <f t="shared" si="39"/>
        <v>0.86716667911208223</v>
      </c>
      <c r="Y136" s="716"/>
      <c r="Z136" s="702">
        <f t="shared" si="40"/>
        <v>55.350553505535061</v>
      </c>
      <c r="AA136" s="935">
        <f t="shared" si="41"/>
        <v>27.538745387453872</v>
      </c>
      <c r="AB136" s="639">
        <v>12</v>
      </c>
      <c r="AC136" s="916">
        <v>2.71</v>
      </c>
      <c r="AD136" s="916">
        <v>3.8</v>
      </c>
      <c r="AE136" s="916">
        <v>4.67</v>
      </c>
      <c r="AF136" s="918" t="s">
        <v>137</v>
      </c>
      <c r="AG136" s="919">
        <v>-29.4</v>
      </c>
      <c r="AH136" s="916">
        <v>-7.9</v>
      </c>
      <c r="AI136" s="916">
        <v>8.6300000000000008</v>
      </c>
      <c r="AJ136" s="916">
        <v>14.799999999999999</v>
      </c>
      <c r="AK136" s="916">
        <v>7.2499999999999991</v>
      </c>
      <c r="AL136" s="928">
        <v>6170</v>
      </c>
      <c r="AM136" s="922">
        <v>0.3</v>
      </c>
      <c r="AN136" s="916" t="s">
        <v>137</v>
      </c>
      <c r="AO136" s="802">
        <f t="shared" si="42"/>
        <v>-12.694762953049565</v>
      </c>
      <c r="AP136" s="803">
        <f t="shared" si="43"/>
        <v>14.843982434404307</v>
      </c>
      <c r="AQ136" s="936" t="str">
        <f t="shared" si="44"/>
        <v>n/a</v>
      </c>
      <c r="AR136" s="702">
        <f>INDEX(Historical!$C$7:$C$1437,MATCH(B136,Historical!$B$7:$B$1446,0))*IF(AH136="n/a",1.03,IF(AH136&lt;0,1.01,IF(AH136&gt;10,1.1,(1+AH136/100))))</f>
        <v>1.4038999999999999</v>
      </c>
      <c r="AS136" s="935">
        <f t="shared" si="45"/>
        <v>1.5250565700000001</v>
      </c>
      <c r="AT136" s="935">
        <f t="shared" si="34"/>
        <v>1.635623171325</v>
      </c>
      <c r="AU136" s="935">
        <f t="shared" si="34"/>
        <v>1.7542058512460625</v>
      </c>
      <c r="AV136" s="935">
        <f t="shared" si="34"/>
        <v>1.8813857754614021</v>
      </c>
      <c r="AW136" s="702">
        <f t="shared" si="46"/>
        <v>8.2001713680324642</v>
      </c>
      <c r="AX136" s="810">
        <f t="shared" si="47"/>
        <v>10.987768146901333</v>
      </c>
      <c r="AY136" s="991">
        <v>0.47</v>
      </c>
      <c r="AZ136" s="922">
        <v>23.400000000000002</v>
      </c>
      <c r="BA136" s="922">
        <v>-3.53</v>
      </c>
      <c r="BB136" s="922">
        <v>2.06</v>
      </c>
      <c r="BC136" s="922">
        <v>4.2700000000000005</v>
      </c>
      <c r="BE136" s="664">
        <v>2012</v>
      </c>
      <c r="BF136" s="946" t="e">
        <f>#VALUE!</f>
        <v>#VALUE!</v>
      </c>
      <c r="BG136" s="931">
        <v>6.9</v>
      </c>
    </row>
    <row r="137" spans="1:59" ht="11.25" customHeight="1" x14ac:dyDescent="0.2">
      <c r="A137" s="628" t="s">
        <v>905</v>
      </c>
      <c r="B137" s="925" t="s">
        <v>906</v>
      </c>
      <c r="C137" s="988" t="s">
        <v>4224</v>
      </c>
      <c r="D137" s="988" t="s">
        <v>4359</v>
      </c>
      <c r="E137" s="792">
        <v>8</v>
      </c>
      <c r="F137" s="526">
        <v>583</v>
      </c>
      <c r="G137" s="526" t="s">
        <v>106</v>
      </c>
      <c r="H137" s="526" t="s">
        <v>106</v>
      </c>
      <c r="I137" s="924">
        <v>55.08</v>
      </c>
      <c r="J137" s="702">
        <f t="shared" si="35"/>
        <v>2.0697167755991286</v>
      </c>
      <c r="K137" s="927">
        <v>0.28499999999999998</v>
      </c>
      <c r="L137" s="639">
        <v>4</v>
      </c>
      <c r="M137" s="693">
        <f t="shared" si="36"/>
        <v>1.1399999999999999</v>
      </c>
      <c r="N137" s="921" t="s">
        <v>460</v>
      </c>
      <c r="O137" s="795">
        <v>0.25</v>
      </c>
      <c r="P137" s="915">
        <v>43552</v>
      </c>
      <c r="Q137" s="915">
        <v>43574</v>
      </c>
      <c r="R137" s="693">
        <f t="shared" si="37"/>
        <v>13.999999999999989</v>
      </c>
      <c r="S137" s="759">
        <f>IF(INDEX(Historical!$D$7:$D$1437,MATCH(B137,Historical!$B$7:$B$1446,0))=0,"n/a",(INDEX(Historical!$C$7:$C$1437,MATCH(B137,Historical!$B$7:$B$1446,0))/INDEX(Historical!$D$7:$D$1437,MATCH(B137,Historical!$B$7:$B$1446,0))-1)*100)</f>
        <v>13.450292397660824</v>
      </c>
      <c r="T137" s="759">
        <f>IF(INDEX(Historical!$F$7:$F$1430,MATCH(B137,Historical!$B$7:$B$1446,0))=0,"n/a",((INDEX(Historical!$C$7:$C$1437,MATCH(B137,Historical!$B$7:$B$1446,0))/INDEX(Historical!$F$7:$F$1430,MATCH(B137,Historical!$B$7:$B$1446,0)))^(1/3)-1)*100)</f>
        <v>13.409655095164364</v>
      </c>
      <c r="U137" s="759">
        <f>IF(INDEX(Historical!$H$7:$H$1430,MATCH(B137,Historical!$B$7:$B$1446,0))=0,"n/a",((INDEX(Historical!$C$7:$C$1437,MATCH(B137,Historical!$B$7:$B$1446,0))/INDEX(Historical!$H$7:$H$1430,MATCH(B137,Historical!$B$7:$B$1446,0)))^(1/5)-1)*100)</f>
        <v>13.280114189364367</v>
      </c>
      <c r="V137" s="759" t="str">
        <f>IF(INDEX(Historical!$O$7:$O$1430,MATCH(B137,Historical!$B$7:$B$1446,0))=0,"n/a",((INDEX(Historical!$C$7:$C$1437,MATCH(B137,Historical!$B$7:$B$1446,0))/INDEX(Historical!$O$7:$O$1430,MATCH(B137,Historical!$B$7:$B$1446,0)))^(1/10)-1)*100)</f>
        <v>n/a</v>
      </c>
      <c r="W137" s="760" t="str">
        <f t="shared" si="38"/>
        <v>n/a</v>
      </c>
      <c r="X137" s="761" t="str">
        <f t="shared" si="39"/>
        <v>n/a</v>
      </c>
      <c r="Y137" s="715" t="s">
        <v>907</v>
      </c>
      <c r="Z137" s="702">
        <f t="shared" si="40"/>
        <v>47.107438016528924</v>
      </c>
      <c r="AA137" s="935">
        <f t="shared" si="41"/>
        <v>22.760330578512395</v>
      </c>
      <c r="AB137" s="639">
        <v>9</v>
      </c>
      <c r="AC137" s="916">
        <v>2.42</v>
      </c>
      <c r="AD137" s="916">
        <v>3.86</v>
      </c>
      <c r="AE137" s="916">
        <v>1.92</v>
      </c>
      <c r="AF137" s="916">
        <v>2.21</v>
      </c>
      <c r="AG137" s="916">
        <v>9.6</v>
      </c>
      <c r="AH137" s="916">
        <v>-15.299999999999999</v>
      </c>
      <c r="AI137" s="916">
        <v>6.43</v>
      </c>
      <c r="AJ137" s="916">
        <v>-0.1</v>
      </c>
      <c r="AK137" s="916">
        <v>5.8999999999999995</v>
      </c>
      <c r="AL137" s="928">
        <v>7710</v>
      </c>
      <c r="AM137" s="922">
        <v>4.8</v>
      </c>
      <c r="AN137" s="916">
        <v>0</v>
      </c>
      <c r="AO137" s="802">
        <f t="shared" si="42"/>
        <v>-7.4104996135489003</v>
      </c>
      <c r="AP137" s="803">
        <f t="shared" si="43"/>
        <v>15.349830964963495</v>
      </c>
      <c r="AQ137" s="936">
        <f t="shared" si="44"/>
        <v>49.518234604809443</v>
      </c>
      <c r="AR137" s="702">
        <f>INDEX(Historical!$C$7:$C$1437,MATCH(B137,Historical!$B$7:$B$1446,0))*IF(AH137="n/a",1.03,IF(AH137&lt;0,1.01,IF(AH137&gt;10,1.1,(1+AH137/100))))</f>
        <v>0.97970000000000002</v>
      </c>
      <c r="AS137" s="935">
        <f t="shared" si="45"/>
        <v>1.0426947100000001</v>
      </c>
      <c r="AT137" s="935">
        <f t="shared" si="34"/>
        <v>1.1042136978900001</v>
      </c>
      <c r="AU137" s="935">
        <f t="shared" si="34"/>
        <v>1.1693623060655101</v>
      </c>
      <c r="AV137" s="935">
        <f t="shared" si="34"/>
        <v>1.2383546821233751</v>
      </c>
      <c r="AW137" s="702">
        <f t="shared" si="46"/>
        <v>5.5343253960788852</v>
      </c>
      <c r="AX137" s="810">
        <f t="shared" si="47"/>
        <v>10.047794836744526</v>
      </c>
      <c r="AY137" s="991">
        <v>0.52</v>
      </c>
      <c r="AZ137" s="922">
        <v>4.71</v>
      </c>
      <c r="BA137" s="922">
        <v>-21.66</v>
      </c>
      <c r="BB137" s="922">
        <v>0.49</v>
      </c>
      <c r="BC137" s="922">
        <v>-9.43</v>
      </c>
      <c r="BE137" s="664">
        <v>2012</v>
      </c>
      <c r="BF137" s="946" t="e">
        <f>#VALUE!</f>
        <v>#VALUE!</v>
      </c>
      <c r="BG137" s="931">
        <v>6.2</v>
      </c>
    </row>
    <row r="138" spans="1:59" s="838" customFormat="1" ht="11.25" customHeight="1" x14ac:dyDescent="0.2">
      <c r="A138" s="817" t="s">
        <v>1125</v>
      </c>
      <c r="B138" s="846" t="s">
        <v>1126</v>
      </c>
      <c r="C138" s="988" t="s">
        <v>247</v>
      </c>
      <c r="D138" s="988" t="s">
        <v>4387</v>
      </c>
      <c r="E138" s="818">
        <v>7</v>
      </c>
      <c r="F138" s="526">
        <v>677</v>
      </c>
      <c r="G138" s="1171" t="s">
        <v>115</v>
      </c>
      <c r="H138" s="1171" t="s">
        <v>115</v>
      </c>
      <c r="I138" s="819">
        <v>270.58</v>
      </c>
      <c r="J138" s="820">
        <f t="shared" si="35"/>
        <v>0.96089880996378163</v>
      </c>
      <c r="K138" s="821">
        <v>0.65</v>
      </c>
      <c r="L138" s="822">
        <v>4</v>
      </c>
      <c r="M138" s="823">
        <f t="shared" si="36"/>
        <v>2.6</v>
      </c>
      <c r="N138" s="824" t="s">
        <v>320</v>
      </c>
      <c r="O138" s="825">
        <v>0.55000000000000004</v>
      </c>
      <c r="P138" s="826">
        <v>43538</v>
      </c>
      <c r="Q138" s="826">
        <v>43553</v>
      </c>
      <c r="R138" s="823">
        <f t="shared" si="37"/>
        <v>18.181818181818176</v>
      </c>
      <c r="S138" s="759">
        <f>IF(INDEX(Historical!$D$7:$D$1437,MATCH(B138,Historical!$B$7:$B$1446,0))=0,"n/a",(INDEX(Historical!$C$7:$C$1437,MATCH(B138,Historical!$B$7:$B$1446,0))/INDEX(Historical!$D$7:$D$1437,MATCH(B138,Historical!$B$7:$B$1446,0))-1)*100)</f>
        <v>19.565217391304344</v>
      </c>
      <c r="T138" s="759">
        <f>IF(INDEX(Historical!$F$7:$F$1430,MATCH(B138,Historical!$B$7:$B$1446,0))=0,"n/a",((INDEX(Historical!$C$7:$C$1437,MATCH(B138,Historical!$B$7:$B$1446,0))/INDEX(Historical!$F$7:$F$1430,MATCH(B138,Historical!$B$7:$B$1446,0)))^(1/3)-1)*100)</f>
        <v>21.059905868662355</v>
      </c>
      <c r="U138" s="759">
        <f>IF(INDEX(Historical!$H$7:$H$1430,MATCH(B138,Historical!$B$7:$B$1446,0))=0,"n/a",((INDEX(Historical!$C$7:$C$1437,MATCH(B138,Historical!$B$7:$B$1446,0))/INDEX(Historical!$H$7:$H$1430,MATCH(B138,Historical!$B$7:$B$1446,0)))^(1/5)-1)*100)</f>
        <v>22.423992536427463</v>
      </c>
      <c r="V138" s="759" t="str">
        <f>IF(INDEX(Historical!$O$7:$O$1430,MATCH(B138,Historical!$B$7:$B$1446,0))=0,"n/a",((INDEX(Historical!$C$7:$C$1437,MATCH(B138,Historical!$B$7:$B$1446,0))/INDEX(Historical!$O$7:$O$1430,MATCH(B138,Historical!$B$7:$B$1446,0)))^(1/10)-1)*100)</f>
        <v>n/a</v>
      </c>
      <c r="W138" s="827" t="str">
        <f t="shared" si="38"/>
        <v>n/a</v>
      </c>
      <c r="X138" s="828">
        <f t="shared" si="39"/>
        <v>0.81541791041554401</v>
      </c>
      <c r="Y138" s="829"/>
      <c r="Z138" s="820">
        <f t="shared" si="40"/>
        <v>30.373831775700932</v>
      </c>
      <c r="AA138" s="830">
        <f t="shared" si="41"/>
        <v>31.609813084112147</v>
      </c>
      <c r="AB138" s="822">
        <v>12</v>
      </c>
      <c r="AC138" s="831">
        <v>8.56</v>
      </c>
      <c r="AD138" s="831">
        <v>2.17</v>
      </c>
      <c r="AE138" s="831">
        <v>3.23</v>
      </c>
      <c r="AF138" s="831" t="s">
        <v>137</v>
      </c>
      <c r="AG138" s="831">
        <v>-12.3</v>
      </c>
      <c r="AH138" s="831">
        <v>43.3</v>
      </c>
      <c r="AI138" s="831">
        <v>16.16</v>
      </c>
      <c r="AJ138" s="831">
        <v>27.500000000000004</v>
      </c>
      <c r="AK138" s="831">
        <v>14.57</v>
      </c>
      <c r="AL138" s="832">
        <v>11230</v>
      </c>
      <c r="AM138" s="833">
        <v>0.4</v>
      </c>
      <c r="AN138" s="831" t="s">
        <v>137</v>
      </c>
      <c r="AO138" s="834">
        <f t="shared" si="42"/>
        <v>-8.224921737720905</v>
      </c>
      <c r="AP138" s="835">
        <f t="shared" si="43"/>
        <v>23.384891346391242</v>
      </c>
      <c r="AQ138" s="836" t="str">
        <f t="shared" si="44"/>
        <v>n/a</v>
      </c>
      <c r="AR138" s="702">
        <f>INDEX(Historical!$C$7:$C$1437,MATCH(B138,Historical!$B$7:$B$1446,0))*IF(AH138="n/a",1.03,IF(AH138&lt;0,1.01,IF(AH138&gt;10,1.1,(1+AH138/100))))</f>
        <v>2.4200000000000004</v>
      </c>
      <c r="AS138" s="830">
        <f t="shared" si="45"/>
        <v>2.6620000000000008</v>
      </c>
      <c r="AT138" s="830">
        <f t="shared" si="34"/>
        <v>2.9282000000000012</v>
      </c>
      <c r="AU138" s="830">
        <f t="shared" si="34"/>
        <v>3.2210200000000015</v>
      </c>
      <c r="AV138" s="830">
        <f t="shared" si="34"/>
        <v>3.5431220000000021</v>
      </c>
      <c r="AW138" s="820">
        <f t="shared" si="46"/>
        <v>14.774342000000004</v>
      </c>
      <c r="AX138" s="837">
        <f t="shared" si="47"/>
        <v>5.4602490945376623</v>
      </c>
      <c r="AY138" s="992">
        <v>0.59</v>
      </c>
      <c r="AZ138" s="833">
        <v>16.989999999999998</v>
      </c>
      <c r="BA138" s="833">
        <v>-11.379999999999999</v>
      </c>
      <c r="BB138" s="833">
        <v>6.13</v>
      </c>
      <c r="BC138" s="833">
        <v>1.0699999999999998</v>
      </c>
      <c r="BD138" s="961"/>
      <c r="BE138" s="664">
        <v>2013</v>
      </c>
      <c r="BF138" s="946" t="e">
        <f>#VALUE!</f>
        <v>#VALUE!</v>
      </c>
      <c r="BG138" s="893">
        <v>37.299999999999997</v>
      </c>
    </row>
    <row r="139" spans="1:59" ht="11.25" customHeight="1" x14ac:dyDescent="0.2">
      <c r="A139" s="537" t="s">
        <v>1145</v>
      </c>
      <c r="B139" s="925" t="s">
        <v>1146</v>
      </c>
      <c r="C139" s="988" t="s">
        <v>131</v>
      </c>
      <c r="D139" s="988" t="s">
        <v>4363</v>
      </c>
      <c r="E139" s="792">
        <v>8</v>
      </c>
      <c r="F139" s="526">
        <v>512</v>
      </c>
      <c r="G139" s="526" t="s">
        <v>106</v>
      </c>
      <c r="H139" s="526" t="s">
        <v>106</v>
      </c>
      <c r="I139" s="924">
        <v>61.11</v>
      </c>
      <c r="J139" s="702">
        <f t="shared" si="35"/>
        <v>2.3564064801178204</v>
      </c>
      <c r="K139" s="927">
        <v>0.36</v>
      </c>
      <c r="L139" s="639">
        <v>4</v>
      </c>
      <c r="M139" s="693">
        <f t="shared" si="36"/>
        <v>1.44</v>
      </c>
      <c r="N139" s="921" t="s">
        <v>320</v>
      </c>
      <c r="O139" s="795">
        <v>0.33500000000000002</v>
      </c>
      <c r="P139" s="658">
        <v>43265</v>
      </c>
      <c r="Q139" s="658">
        <v>43280</v>
      </c>
      <c r="R139" s="693">
        <f t="shared" si="37"/>
        <v>7.4626865671641687</v>
      </c>
      <c r="S139" s="759">
        <f>IF(INDEX(Historical!$D$7:$D$1437,MATCH(B139,Historical!$B$7:$B$1446,0))=0,"n/a",(INDEX(Historical!$C$7:$C$1437,MATCH(B139,Historical!$B$7:$B$1446,0))/INDEX(Historical!$D$7:$D$1437,MATCH(B139,Historical!$B$7:$B$1446,0))-1)*100)</f>
        <v>7.6045627376425839</v>
      </c>
      <c r="T139" s="759">
        <f>IF(INDEX(Historical!$F$7:$F$1430,MATCH(B139,Historical!$B$7:$B$1446,0))=0,"n/a",((INDEX(Historical!$C$7:$C$1437,MATCH(B139,Historical!$B$7:$B$1446,0))/INDEX(Historical!$F$7:$F$1430,MATCH(B139,Historical!$B$7:$B$1446,0)))^(1/3)-1)*100)</f>
        <v>6.6948617049130466</v>
      </c>
      <c r="U139" s="759">
        <f>IF(INDEX(Historical!$H$7:$H$1430,MATCH(B139,Historical!$B$7:$B$1446,0))=0,"n/a",((INDEX(Historical!$C$7:$C$1437,MATCH(B139,Historical!$B$7:$B$1446,0))/INDEX(Historical!$H$7:$H$1430,MATCH(B139,Historical!$B$7:$B$1446,0)))^(1/5)-1)*100)</f>
        <v>6.2497776529030213</v>
      </c>
      <c r="V139" s="759" t="str">
        <f>IF(INDEX(Historical!$O$7:$O$1430,MATCH(B139,Historical!$B$7:$B$1446,0))=0,"n/a",((INDEX(Historical!$C$7:$C$1437,MATCH(B139,Historical!$B$7:$B$1446,0))/INDEX(Historical!$O$7:$O$1430,MATCH(B139,Historical!$B$7:$B$1446,0)))^(1/10)-1)*100)</f>
        <v>n/a</v>
      </c>
      <c r="W139" s="760" t="str">
        <f t="shared" si="38"/>
        <v>n/a</v>
      </c>
      <c r="X139" s="761" t="str">
        <f t="shared" si="39"/>
        <v>n/a</v>
      </c>
      <c r="Y139" s="925"/>
      <c r="Z139" s="702">
        <f t="shared" si="40"/>
        <v>69.902912621359221</v>
      </c>
      <c r="AA139" s="935">
        <f t="shared" si="41"/>
        <v>29.66504854368932</v>
      </c>
      <c r="AB139" s="639">
        <v>12</v>
      </c>
      <c r="AC139" s="916">
        <v>2.06</v>
      </c>
      <c r="AD139" s="916">
        <v>7.8</v>
      </c>
      <c r="AE139" s="916">
        <v>2.75</v>
      </c>
      <c r="AF139" s="916">
        <v>2.13</v>
      </c>
      <c r="AG139" s="916">
        <v>7.3</v>
      </c>
      <c r="AH139" s="916">
        <v>-14.399999999999999</v>
      </c>
      <c r="AI139" s="916">
        <v>7.22</v>
      </c>
      <c r="AJ139" s="916">
        <v>-1.2</v>
      </c>
      <c r="AK139" s="916">
        <v>3.8</v>
      </c>
      <c r="AL139" s="928">
        <v>2480</v>
      </c>
      <c r="AM139" s="922">
        <v>0.8</v>
      </c>
      <c r="AN139" s="916">
        <v>1.23</v>
      </c>
      <c r="AO139" s="802">
        <f t="shared" si="42"/>
        <v>-21.058864410668477</v>
      </c>
      <c r="AP139" s="803">
        <f t="shared" si="43"/>
        <v>8.6061841330208413</v>
      </c>
      <c r="AQ139" s="936">
        <f t="shared" si="44"/>
        <v>67.57957101436682</v>
      </c>
      <c r="AR139" s="702">
        <f>INDEX(Historical!$C$7:$C$1437,MATCH(B139,Historical!$B$7:$B$1446,0))*IF(AH139="n/a",1.03,IF(AH139&lt;0,1.01,IF(AH139&gt;10,1.1,(1+AH139/100))))</f>
        <v>1.4291500000000001</v>
      </c>
      <c r="AS139" s="935">
        <f t="shared" si="45"/>
        <v>1.5323346300000003</v>
      </c>
      <c r="AT139" s="935">
        <f t="shared" si="34"/>
        <v>1.5905633459400004</v>
      </c>
      <c r="AU139" s="935">
        <f t="shared" si="34"/>
        <v>1.6510047530857204</v>
      </c>
      <c r="AV139" s="935">
        <f t="shared" si="34"/>
        <v>1.7137429337029777</v>
      </c>
      <c r="AW139" s="702">
        <f t="shared" si="46"/>
        <v>7.9167956627286991</v>
      </c>
      <c r="AX139" s="810">
        <f t="shared" si="47"/>
        <v>12.954992084321223</v>
      </c>
      <c r="AY139" s="991">
        <v>0.53</v>
      </c>
      <c r="AZ139" s="922">
        <v>27.339999999999996</v>
      </c>
      <c r="BA139" s="922">
        <v>-5.0299999999999994</v>
      </c>
      <c r="BB139" s="922">
        <v>5.3900000000000006</v>
      </c>
      <c r="BC139" s="922">
        <v>6.6000000000000005</v>
      </c>
      <c r="BE139" s="664">
        <v>2011</v>
      </c>
      <c r="BF139" s="946" t="e">
        <f>#VALUE!</f>
        <v>#VALUE!</v>
      </c>
      <c r="BG139" s="931">
        <v>2.2999999999999998</v>
      </c>
    </row>
    <row r="140" spans="1:59" ht="11.25" customHeight="1" x14ac:dyDescent="0.2">
      <c r="A140" s="609" t="s">
        <v>1137</v>
      </c>
      <c r="B140" s="925" t="s">
        <v>1138</v>
      </c>
      <c r="C140" s="988" t="s">
        <v>4353</v>
      </c>
      <c r="D140" s="988" t="s">
        <v>4354</v>
      </c>
      <c r="E140" s="792">
        <v>7</v>
      </c>
      <c r="F140" s="526">
        <v>626</v>
      </c>
      <c r="G140" s="526" t="s">
        <v>106</v>
      </c>
      <c r="H140" s="526" t="s">
        <v>106</v>
      </c>
      <c r="I140" s="924">
        <v>114.33</v>
      </c>
      <c r="J140" s="702">
        <f t="shared" si="35"/>
        <v>2.5190238782471792</v>
      </c>
      <c r="K140" s="927">
        <v>0.72</v>
      </c>
      <c r="L140" s="639">
        <v>4</v>
      </c>
      <c r="M140" s="693">
        <f t="shared" si="36"/>
        <v>2.88</v>
      </c>
      <c r="N140" s="921" t="s">
        <v>152</v>
      </c>
      <c r="O140" s="795">
        <v>0.64</v>
      </c>
      <c r="P140" s="915">
        <v>43370</v>
      </c>
      <c r="Q140" s="915">
        <v>43388</v>
      </c>
      <c r="R140" s="693">
        <f t="shared" si="37"/>
        <v>12.499999999999993</v>
      </c>
      <c r="S140" s="759">
        <f>IF(INDEX(Historical!$D$7:$D$1437,MATCH(B140,Historical!$B$7:$B$1446,0))=0,"n/a",(INDEX(Historical!$C$7:$C$1437,MATCH(B140,Historical!$B$7:$B$1446,0))/INDEX(Historical!$D$7:$D$1437,MATCH(B140,Historical!$B$7:$B$1446,0))-1)*100)</f>
        <v>4.7619047619047672</v>
      </c>
      <c r="T140" s="759">
        <f>IF(INDEX(Historical!$F$7:$F$1430,MATCH(B140,Historical!$B$7:$B$1446,0))=0,"n/a",((INDEX(Historical!$C$7:$C$1437,MATCH(B140,Historical!$B$7:$B$1446,0))/INDEX(Historical!$F$7:$F$1430,MATCH(B140,Historical!$B$7:$B$1446,0)))^(1/3)-1)*100)</f>
        <v>4.102866914963843</v>
      </c>
      <c r="U140" s="759">
        <f>IF(INDEX(Historical!$H$7:$H$1430,MATCH(B140,Historical!$B$7:$B$1446,0))=0,"n/a",((INDEX(Historical!$C$7:$C$1437,MATCH(B140,Historical!$B$7:$B$1446,0))/INDEX(Historical!$H$7:$H$1430,MATCH(B140,Historical!$B$7:$B$1446,0)))^(1/5)-1)*100)</f>
        <v>4.2888865516587771</v>
      </c>
      <c r="V140" s="759">
        <f>IF(INDEX(Historical!$O$7:$O$1430,MATCH(B140,Historical!$B$7:$B$1446,0))=0,"n/a",((INDEX(Historical!$C$7:$C$1437,MATCH(B140,Historical!$B$7:$B$1446,0))/INDEX(Historical!$O$7:$O$1430,MATCH(B140,Historical!$B$7:$B$1446,0)))^(1/10)-1)*100)</f>
        <v>2.4127573490751342</v>
      </c>
      <c r="W140" s="760">
        <f t="shared" si="38"/>
        <v>1.7775871880787377</v>
      </c>
      <c r="X140" s="761">
        <f t="shared" si="39"/>
        <v>0.22692521437348029</v>
      </c>
      <c r="Y140" s="717"/>
      <c r="Z140" s="702">
        <f t="shared" si="40"/>
        <v>125.76419213973797</v>
      </c>
      <c r="AA140" s="935">
        <f t="shared" si="41"/>
        <v>49.925764192139738</v>
      </c>
      <c r="AB140" s="639">
        <v>12</v>
      </c>
      <c r="AC140" s="916">
        <v>2.29</v>
      </c>
      <c r="AD140" s="916">
        <v>6.49</v>
      </c>
      <c r="AE140" s="916">
        <v>13.69</v>
      </c>
      <c r="AF140" s="916">
        <v>4.58</v>
      </c>
      <c r="AG140" s="916">
        <v>10.299999999999999</v>
      </c>
      <c r="AH140" s="916">
        <v>2</v>
      </c>
      <c r="AI140" s="916">
        <v>16.63</v>
      </c>
      <c r="AJ140" s="916">
        <v>18.899999999999999</v>
      </c>
      <c r="AK140" s="916">
        <v>7.7</v>
      </c>
      <c r="AL140" s="928">
        <v>4200</v>
      </c>
      <c r="AM140" s="922">
        <v>1</v>
      </c>
      <c r="AN140" s="916">
        <v>1.24</v>
      </c>
      <c r="AO140" s="802">
        <f t="shared" si="42"/>
        <v>-43.117853762233779</v>
      </c>
      <c r="AP140" s="803">
        <f t="shared" si="43"/>
        <v>6.8079104299059559</v>
      </c>
      <c r="AQ140" s="936">
        <f t="shared" si="44"/>
        <v>218.78937665277783</v>
      </c>
      <c r="AR140" s="702">
        <f>INDEX(Historical!$C$7:$C$1437,MATCH(B140,Historical!$B$7:$B$1446,0))*IF(AH140="n/a",1.03,IF(AH140&lt;0,1.01,IF(AH140&gt;10,1.1,(1+AH140/100))))</f>
        <v>2.6928000000000001</v>
      </c>
      <c r="AS140" s="935">
        <f t="shared" si="45"/>
        <v>2.9620800000000003</v>
      </c>
      <c r="AT140" s="935">
        <f t="shared" si="34"/>
        <v>3.19016016</v>
      </c>
      <c r="AU140" s="935">
        <f t="shared" si="34"/>
        <v>3.4358024923199997</v>
      </c>
      <c r="AV140" s="935">
        <f t="shared" si="34"/>
        <v>3.7003592842286395</v>
      </c>
      <c r="AW140" s="702">
        <f t="shared" si="46"/>
        <v>15.98120193654864</v>
      </c>
      <c r="AX140" s="810">
        <f t="shared" si="47"/>
        <v>13.978135167102806</v>
      </c>
      <c r="AY140" s="991">
        <v>0.87</v>
      </c>
      <c r="AZ140" s="922">
        <v>30.380000000000003</v>
      </c>
      <c r="BA140" s="922">
        <v>-0.77999999999999992</v>
      </c>
      <c r="BB140" s="922">
        <v>4.1900000000000004</v>
      </c>
      <c r="BC140" s="922">
        <v>14.180000000000001</v>
      </c>
      <c r="BE140" s="664">
        <v>2012</v>
      </c>
      <c r="BF140" s="946" t="e">
        <f>#VALUE!</f>
        <v>#VALUE!</v>
      </c>
      <c r="BG140" s="931">
        <v>4.3</v>
      </c>
    </row>
    <row r="141" spans="1:59" ht="11.25" customHeight="1" x14ac:dyDescent="0.2">
      <c r="A141" s="609" t="s">
        <v>4019</v>
      </c>
      <c r="B141" s="925" t="s">
        <v>4018</v>
      </c>
      <c r="C141" s="988" t="s">
        <v>154</v>
      </c>
      <c r="D141" s="988" t="s">
        <v>4355</v>
      </c>
      <c r="E141" s="792">
        <v>6</v>
      </c>
      <c r="F141" s="526">
        <v>735</v>
      </c>
      <c r="G141" s="526" t="s">
        <v>106</v>
      </c>
      <c r="H141" s="526" t="s">
        <v>106</v>
      </c>
      <c r="I141" s="924">
        <v>64.45</v>
      </c>
      <c r="J141" s="702">
        <f t="shared" si="35"/>
        <v>1.6757176105508147</v>
      </c>
      <c r="K141" s="927">
        <v>0.27</v>
      </c>
      <c r="L141" s="639">
        <v>4</v>
      </c>
      <c r="M141" s="693">
        <f t="shared" si="36"/>
        <v>1.08</v>
      </c>
      <c r="N141" s="921" t="s">
        <v>220</v>
      </c>
      <c r="O141" s="795">
        <v>0.25</v>
      </c>
      <c r="P141" s="915">
        <v>43371</v>
      </c>
      <c r="Q141" s="915">
        <v>43388</v>
      </c>
      <c r="R141" s="693">
        <f t="shared" si="37"/>
        <v>8.0000000000000071</v>
      </c>
      <c r="S141" s="759">
        <f>IF(INDEX(Historical!$D$7:$D$1437,MATCH(B141,Historical!$B$7:$B$1446,0))=0,"n/a",(INDEX(Historical!$C$7:$C$1437,MATCH(B141,Historical!$B$7:$B$1446,0))/INDEX(Historical!$D$7:$D$1437,MATCH(B141,Historical!$B$7:$B$1446,0))-1)*100)</f>
        <v>7.2164948453608213</v>
      </c>
      <c r="T141" s="759">
        <f>IF(INDEX(Historical!$F$7:$F$1430,MATCH(B141,Historical!$B$7:$B$1446,0))=0,"n/a",((INDEX(Historical!$C$7:$C$1437,MATCH(B141,Historical!$B$7:$B$1446,0))/INDEX(Historical!$F$7:$F$1430,MATCH(B141,Historical!$B$7:$B$1446,0)))^(1/3)-1)*100)</f>
        <v>6.9559142856951972</v>
      </c>
      <c r="U141" s="759">
        <f>IF(INDEX(Historical!$H$7:$H$1430,MATCH(B141,Historical!$B$7:$B$1446,0))=0,"n/a",((INDEX(Historical!$C$7:$C$1437,MATCH(B141,Historical!$B$7:$B$1446,0))/INDEX(Historical!$H$7:$H$1430,MATCH(B141,Historical!$B$7:$B$1446,0)))^(1/5)-1)*100)</f>
        <v>42.020869375702929</v>
      </c>
      <c r="V141" s="759" t="str">
        <f>IF(INDEX(Historical!$O$7:$O$1430,MATCH(B141,Historical!$B$7:$B$1446,0))=0,"n/a",((INDEX(Historical!$C$7:$C$1437,MATCH(B141,Historical!$B$7:$B$1446,0))/INDEX(Historical!$O$7:$O$1430,MATCH(B141,Historical!$B$7:$B$1446,0)))^(1/10)-1)*100)</f>
        <v>n/a</v>
      </c>
      <c r="W141" s="760" t="str">
        <f t="shared" si="38"/>
        <v>n/a</v>
      </c>
      <c r="X141" s="761">
        <f t="shared" si="39"/>
        <v>7.7816424769820234</v>
      </c>
      <c r="Y141" s="996" t="s">
        <v>4020</v>
      </c>
      <c r="Z141" s="702">
        <f t="shared" si="40"/>
        <v>36.860068259385663</v>
      </c>
      <c r="AA141" s="935">
        <f t="shared" si="41"/>
        <v>21.996587030716725</v>
      </c>
      <c r="AB141" s="639">
        <v>12</v>
      </c>
      <c r="AC141" s="916">
        <v>2.93</v>
      </c>
      <c r="AD141" s="916">
        <v>2.12</v>
      </c>
      <c r="AE141" s="916">
        <v>1.42</v>
      </c>
      <c r="AF141" s="916">
        <v>4.09</v>
      </c>
      <c r="AG141" s="916">
        <v>26.700000000000003</v>
      </c>
      <c r="AH141" s="916">
        <v>7.1</v>
      </c>
      <c r="AI141" s="916">
        <v>3.61</v>
      </c>
      <c r="AJ141" s="916">
        <v>5.4</v>
      </c>
      <c r="AK141" s="916">
        <v>10.36</v>
      </c>
      <c r="AL141" s="928">
        <v>6080</v>
      </c>
      <c r="AM141" s="922">
        <v>1.4000000000000001</v>
      </c>
      <c r="AN141" s="916">
        <v>1.97</v>
      </c>
      <c r="AO141" s="802">
        <f t="shared" si="42"/>
        <v>21.699999955537017</v>
      </c>
      <c r="AP141" s="803">
        <f t="shared" si="43"/>
        <v>43.696586986253742</v>
      </c>
      <c r="AQ141" s="936">
        <f t="shared" si="44"/>
        <v>99.962264168496915</v>
      </c>
      <c r="AR141" s="702">
        <f>INDEX(Historical!$C$7:$C$1437,MATCH(B141,Historical!$B$7:$B$1446,0))*IF(AH141="n/a",1.03,IF(AH141&lt;0,1.01,IF(AH141&gt;10,1.1,(1+AH141/100))))</f>
        <v>1.1138399999999999</v>
      </c>
      <c r="AS141" s="935">
        <f t="shared" si="45"/>
        <v>1.154049624</v>
      </c>
      <c r="AT141" s="935">
        <f t="shared" si="34"/>
        <v>1.2694545864000002</v>
      </c>
      <c r="AU141" s="935">
        <f t="shared" si="34"/>
        <v>1.3964000450400003</v>
      </c>
      <c r="AV141" s="935">
        <f t="shared" si="34"/>
        <v>1.5360400495440003</v>
      </c>
      <c r="AW141" s="702">
        <f t="shared" si="46"/>
        <v>6.4697843049840014</v>
      </c>
      <c r="AX141" s="810">
        <f t="shared" si="47"/>
        <v>10.038455089191622</v>
      </c>
      <c r="AY141" s="991">
        <v>0.74</v>
      </c>
      <c r="AZ141" s="922">
        <v>13.59</v>
      </c>
      <c r="BA141" s="922">
        <v>-21.84</v>
      </c>
      <c r="BB141" s="922">
        <v>5.2</v>
      </c>
      <c r="BC141" s="922">
        <v>-7.5200000000000005</v>
      </c>
      <c r="BE141" s="664">
        <v>2013</v>
      </c>
      <c r="BF141" s="946" t="e">
        <f>#VALUE!</f>
        <v>#VALUE!</v>
      </c>
      <c r="BG141" s="931">
        <v>6.6000000000000005</v>
      </c>
    </row>
    <row r="142" spans="1:59" ht="11.25" customHeight="1" x14ac:dyDescent="0.2">
      <c r="A142" s="537" t="s">
        <v>1161</v>
      </c>
      <c r="B142" s="925" t="s">
        <v>1162</v>
      </c>
      <c r="C142" s="988" t="s">
        <v>128</v>
      </c>
      <c r="D142" s="988" t="s">
        <v>193</v>
      </c>
      <c r="E142" s="792">
        <v>9</v>
      </c>
      <c r="F142" s="526">
        <v>401</v>
      </c>
      <c r="G142" s="526" t="s">
        <v>115</v>
      </c>
      <c r="H142" s="526" t="s">
        <v>115</v>
      </c>
      <c r="I142" s="924">
        <v>171.81</v>
      </c>
      <c r="J142" s="702">
        <f t="shared" si="35"/>
        <v>1.0011058727664279</v>
      </c>
      <c r="K142" s="927">
        <v>0.43</v>
      </c>
      <c r="L142" s="639">
        <v>4</v>
      </c>
      <c r="M142" s="693">
        <f t="shared" si="36"/>
        <v>1.72</v>
      </c>
      <c r="N142" s="921" t="s">
        <v>146</v>
      </c>
      <c r="O142" s="795">
        <v>0.38</v>
      </c>
      <c r="P142" s="915">
        <v>43433</v>
      </c>
      <c r="Q142" s="915">
        <v>43451</v>
      </c>
      <c r="R142" s="693">
        <f t="shared" si="37"/>
        <v>13.157894736842103</v>
      </c>
      <c r="S142" s="759">
        <f>IF(INDEX(Historical!$D$7:$D$1437,MATCH(B142,Historical!$B$7:$B$1446,0))=0,"n/a",(INDEX(Historical!$C$7:$C$1437,MATCH(B142,Historical!$B$7:$B$1446,0))/INDEX(Historical!$D$7:$D$1437,MATCH(B142,Historical!$B$7:$B$1446,0))-1)*100)</f>
        <v>12.142857142857144</v>
      </c>
      <c r="T142" s="759">
        <f>IF(INDEX(Historical!$F$7:$F$1430,MATCH(B142,Historical!$B$7:$B$1446,0))=0,"n/a",((INDEX(Historical!$C$7:$C$1437,MATCH(B142,Historical!$B$7:$B$1446,0))/INDEX(Historical!$F$7:$F$1430,MATCH(B142,Historical!$B$7:$B$1446,0)))^(1/3)-1)*100)</f>
        <v>15.46042724627843</v>
      </c>
      <c r="U142" s="759">
        <f>IF(INDEX(Historical!$H$7:$H$1430,MATCH(B142,Historical!$B$7:$B$1446,0))=0,"n/a",((INDEX(Historical!$C$7:$C$1437,MATCH(B142,Historical!$B$7:$B$1446,0))/INDEX(Historical!$H$7:$H$1430,MATCH(B142,Historical!$B$7:$B$1446,0)))^(1/5)-1)*100)</f>
        <v>16.234107845505008</v>
      </c>
      <c r="V142" s="759">
        <f>IF(INDEX(Historical!$O$7:$O$1430,MATCH(B142,Historical!$B$7:$B$1446,0))=0,"n/a",((INDEX(Historical!$C$7:$C$1437,MATCH(B142,Historical!$B$7:$B$1446,0))/INDEX(Historical!$O$7:$O$1430,MATCH(B142,Historical!$B$7:$B$1446,0)))^(1/10)-1)*100)</f>
        <v>19.030071879367849</v>
      </c>
      <c r="W142" s="760">
        <f t="shared" si="38"/>
        <v>0.85307653846046749</v>
      </c>
      <c r="X142" s="761">
        <f t="shared" si="39"/>
        <v>1.6910529005734385</v>
      </c>
      <c r="Y142" s="926"/>
      <c r="Z142" s="702">
        <f t="shared" si="40"/>
        <v>37.885462555066077</v>
      </c>
      <c r="AA142" s="935">
        <f t="shared" si="41"/>
        <v>37.843612334801762</v>
      </c>
      <c r="AB142" s="639">
        <v>6</v>
      </c>
      <c r="AC142" s="916">
        <v>4.54</v>
      </c>
      <c r="AD142" s="916">
        <v>3.49</v>
      </c>
      <c r="AE142" s="916">
        <v>4.32</v>
      </c>
      <c r="AF142" s="916">
        <v>14.5</v>
      </c>
      <c r="AG142" s="916">
        <v>36</v>
      </c>
      <c r="AH142" s="916">
        <v>22</v>
      </c>
      <c r="AI142" s="916">
        <v>10.92</v>
      </c>
      <c r="AJ142" s="916">
        <v>9.6</v>
      </c>
      <c r="AK142" s="916">
        <v>10.86</v>
      </c>
      <c r="AL142" s="928">
        <v>61290</v>
      </c>
      <c r="AM142" s="923">
        <v>0.3</v>
      </c>
      <c r="AN142" s="916">
        <v>0.79</v>
      </c>
      <c r="AO142" s="802">
        <f t="shared" si="42"/>
        <v>-20.608398616530327</v>
      </c>
      <c r="AP142" s="803">
        <f t="shared" si="43"/>
        <v>17.235213718271435</v>
      </c>
      <c r="AQ142" s="936">
        <f t="shared" si="44"/>
        <v>393.84315047261964</v>
      </c>
      <c r="AR142" s="702">
        <f>INDEX(Historical!$C$7:$C$1437,MATCH(B142,Historical!$B$7:$B$1446,0))*IF(AH142="n/a",1.03,IF(AH142&lt;0,1.01,IF(AH142&gt;10,1.1,(1+AH142/100))))</f>
        <v>1.7270000000000003</v>
      </c>
      <c r="AS142" s="935">
        <f t="shared" si="45"/>
        <v>1.8997000000000004</v>
      </c>
      <c r="AT142" s="935">
        <f t="shared" si="34"/>
        <v>2.0896700000000008</v>
      </c>
      <c r="AU142" s="935">
        <f t="shared" si="34"/>
        <v>2.2986370000000012</v>
      </c>
      <c r="AV142" s="935">
        <f t="shared" si="34"/>
        <v>2.5285007000000013</v>
      </c>
      <c r="AW142" s="702">
        <f t="shared" si="46"/>
        <v>10.543507700000003</v>
      </c>
      <c r="AX142" s="810">
        <f t="shared" si="47"/>
        <v>6.136725277923289</v>
      </c>
      <c r="AY142" s="991">
        <v>0.71</v>
      </c>
      <c r="AZ142" s="922">
        <v>41.44</v>
      </c>
      <c r="BA142" s="922">
        <v>-0.80999999999999994</v>
      </c>
      <c r="BB142" s="922">
        <v>5.84</v>
      </c>
      <c r="BC142" s="922">
        <v>20.07</v>
      </c>
      <c r="BE142" s="664">
        <v>2011</v>
      </c>
      <c r="BF142" s="946" t="e">
        <f>#VALUE!</f>
        <v>#VALUE!</v>
      </c>
      <c r="BG142" s="931">
        <v>12.9</v>
      </c>
    </row>
    <row r="143" spans="1:59" ht="11.25" customHeight="1" x14ac:dyDescent="0.2">
      <c r="A143" s="537" t="s">
        <v>1149</v>
      </c>
      <c r="B143" s="925" t="s">
        <v>1150</v>
      </c>
      <c r="C143" s="988" t="s">
        <v>108</v>
      </c>
      <c r="D143" s="988" t="s">
        <v>4373</v>
      </c>
      <c r="E143" s="792">
        <v>9</v>
      </c>
      <c r="F143" s="526">
        <v>444</v>
      </c>
      <c r="G143" s="526" t="s">
        <v>37</v>
      </c>
      <c r="H143" s="526" t="s">
        <v>37</v>
      </c>
      <c r="I143" s="924">
        <v>30.41</v>
      </c>
      <c r="J143" s="702">
        <f t="shared" si="35"/>
        <v>3.81453469253535</v>
      </c>
      <c r="K143" s="927">
        <v>0.28999999999999998</v>
      </c>
      <c r="L143" s="639">
        <v>4</v>
      </c>
      <c r="M143" s="693">
        <f t="shared" si="36"/>
        <v>1.1599999999999999</v>
      </c>
      <c r="N143" s="921" t="s">
        <v>598</v>
      </c>
      <c r="O143" s="795">
        <v>0.28000000000000003</v>
      </c>
      <c r="P143" s="915">
        <v>43525</v>
      </c>
      <c r="Q143" s="915">
        <v>43546</v>
      </c>
      <c r="R143" s="693">
        <f t="shared" si="37"/>
        <v>3.5714285714285547</v>
      </c>
      <c r="S143" s="759">
        <f>IF(INDEX(Historical!$D$7:$D$1437,MATCH(B143,Historical!$B$7:$B$1446,0))=0,"n/a",(INDEX(Historical!$C$7:$C$1437,MATCH(B143,Historical!$B$7:$B$1446,0))/INDEX(Historical!$D$7:$D$1437,MATCH(B143,Historical!$B$7:$B$1446,0))-1)*100)</f>
        <v>3.7037037037036979</v>
      </c>
      <c r="T143" s="759">
        <f>IF(INDEX(Historical!$F$7:$F$1430,MATCH(B143,Historical!$B$7:$B$1446,0))=0,"n/a",((INDEX(Historical!$C$7:$C$1437,MATCH(B143,Historical!$B$7:$B$1446,0))/INDEX(Historical!$F$7:$F$1430,MATCH(B143,Historical!$B$7:$B$1446,0)))^(1/3)-1)*100)</f>
        <v>5.2726599609396629</v>
      </c>
      <c r="U143" s="759">
        <f>IF(INDEX(Historical!$H$7:$H$1430,MATCH(B143,Historical!$B$7:$B$1446,0))=0,"n/a",((INDEX(Historical!$C$7:$C$1437,MATCH(B143,Historical!$B$7:$B$1446,0))/INDEX(Historical!$H$7:$H$1430,MATCH(B143,Historical!$B$7:$B$1446,0)))^(1/5)-1)*100)</f>
        <v>6.9610375725068785</v>
      </c>
      <c r="V143" s="759">
        <f>IF(INDEX(Historical!$O$7:$O$1430,MATCH(B143,Historical!$B$7:$B$1446,0))=0,"n/a",((INDEX(Historical!$C$7:$C$1437,MATCH(B143,Historical!$B$7:$B$1446,0))/INDEX(Historical!$O$7:$O$1430,MATCH(B143,Historical!$B$7:$B$1446,0)))^(1/10)-1)*100)</f>
        <v>-1.4793049567109251</v>
      </c>
      <c r="W143" s="760" t="str">
        <f t="shared" si="38"/>
        <v>n/a</v>
      </c>
      <c r="X143" s="761" t="str">
        <f t="shared" si="39"/>
        <v>n/a</v>
      </c>
      <c r="Y143" s="926"/>
      <c r="Z143" s="702">
        <f t="shared" si="40"/>
        <v>95.081967213114751</v>
      </c>
      <c r="AA143" s="935">
        <f t="shared" si="41"/>
        <v>24.926229508196723</v>
      </c>
      <c r="AB143" s="639">
        <v>12</v>
      </c>
      <c r="AC143" s="916">
        <v>1.22</v>
      </c>
      <c r="AD143" s="916" t="s">
        <v>137</v>
      </c>
      <c r="AE143" s="916">
        <v>2.62</v>
      </c>
      <c r="AF143" s="916">
        <v>1.08</v>
      </c>
      <c r="AG143" s="916">
        <v>6.5</v>
      </c>
      <c r="AH143" s="916">
        <v>-52.5</v>
      </c>
      <c r="AI143" s="916" t="s">
        <v>137</v>
      </c>
      <c r="AJ143" s="916">
        <v>-10.6</v>
      </c>
      <c r="AK143" s="916" t="s">
        <v>137</v>
      </c>
      <c r="AL143" s="928">
        <v>81.19</v>
      </c>
      <c r="AM143" s="922">
        <v>16.900000000000002</v>
      </c>
      <c r="AN143" s="916">
        <v>0.6</v>
      </c>
      <c r="AO143" s="802">
        <f t="shared" si="42"/>
        <v>-14.150657243154495</v>
      </c>
      <c r="AP143" s="803">
        <f t="shared" si="43"/>
        <v>10.775572265042229</v>
      </c>
      <c r="AQ143" s="936">
        <f t="shared" si="44"/>
        <v>9.382769044920547</v>
      </c>
      <c r="AR143" s="702">
        <f>INDEX(Historical!$C$7:$C$1437,MATCH(B143,Historical!$B$7:$B$1446,0))*IF(AH143="n/a",1.03,IF(AH143&lt;0,1.01,IF(AH143&gt;10,1.1,(1+AH143/100))))</f>
        <v>1.1312000000000002</v>
      </c>
      <c r="AS143" s="935">
        <f t="shared" si="45"/>
        <v>1.1651360000000002</v>
      </c>
      <c r="AT143" s="935">
        <f t="shared" si="34"/>
        <v>1.2000900800000003</v>
      </c>
      <c r="AU143" s="935">
        <f t="shared" si="34"/>
        <v>1.2360927824000003</v>
      </c>
      <c r="AV143" s="935">
        <f t="shared" si="34"/>
        <v>1.2731755658720003</v>
      </c>
      <c r="AW143" s="702">
        <f t="shared" si="46"/>
        <v>6.0056944282720011</v>
      </c>
      <c r="AX143" s="810">
        <f t="shared" si="47"/>
        <v>19.749077370180864</v>
      </c>
      <c r="AY143" s="991">
        <v>0.65</v>
      </c>
      <c r="AZ143" s="922">
        <v>6.0699999999999994</v>
      </c>
      <c r="BA143" s="922">
        <v>-21.42</v>
      </c>
      <c r="BB143" s="922">
        <v>-1.3</v>
      </c>
      <c r="BC143" s="922">
        <v>-9.06</v>
      </c>
      <c r="BE143" s="664">
        <v>2011</v>
      </c>
      <c r="BF143" s="946" t="e">
        <f>#VALUE!</f>
        <v>#VALUE!</v>
      </c>
      <c r="BG143" s="931">
        <v>0.5</v>
      </c>
    </row>
    <row r="144" spans="1:59" ht="11.25" customHeight="1" x14ac:dyDescent="0.2">
      <c r="A144" s="537" t="s">
        <v>1147</v>
      </c>
      <c r="B144" s="925" t="s">
        <v>1148</v>
      </c>
      <c r="C144" s="988" t="s">
        <v>108</v>
      </c>
      <c r="D144" s="988" t="s">
        <v>118</v>
      </c>
      <c r="E144" s="792">
        <v>9</v>
      </c>
      <c r="F144" s="526">
        <v>393</v>
      </c>
      <c r="G144" s="526" t="s">
        <v>37</v>
      </c>
      <c r="H144" s="526" t="s">
        <v>37</v>
      </c>
      <c r="I144" s="924">
        <v>32.11</v>
      </c>
      <c r="J144" s="702">
        <f t="shared" si="35"/>
        <v>2.8651510432886953</v>
      </c>
      <c r="K144" s="927">
        <v>0.23</v>
      </c>
      <c r="L144" s="639">
        <v>4</v>
      </c>
      <c r="M144" s="693">
        <f t="shared" si="36"/>
        <v>0.92</v>
      </c>
      <c r="N144" s="921" t="s">
        <v>470</v>
      </c>
      <c r="O144" s="795">
        <v>0.22</v>
      </c>
      <c r="P144" s="915">
        <v>43418</v>
      </c>
      <c r="Q144" s="915">
        <v>43426</v>
      </c>
      <c r="R144" s="693">
        <f t="shared" si="37"/>
        <v>4.5454545454545494</v>
      </c>
      <c r="S144" s="759">
        <f>IF(INDEX(Historical!$D$7:$D$1437,MATCH(B144,Historical!$B$7:$B$1446,0))=0,"n/a",(INDEX(Historical!$C$7:$C$1437,MATCH(B144,Historical!$B$7:$B$1446,0))/INDEX(Historical!$D$7:$D$1437,MATCH(B144,Historical!$B$7:$B$1446,0))-1)*100)</f>
        <v>4.705882352941182</v>
      </c>
      <c r="T144" s="759">
        <f>IF(INDEX(Historical!$F$7:$F$1430,MATCH(B144,Historical!$B$7:$B$1446,0))=0,"n/a",((INDEX(Historical!$C$7:$C$1437,MATCH(B144,Historical!$B$7:$B$1446,0))/INDEX(Historical!$F$7:$F$1430,MATCH(B144,Historical!$B$7:$B$1446,0)))^(1/3)-1)*100)</f>
        <v>8.6795713542596289</v>
      </c>
      <c r="U144" s="759">
        <f>IF(INDEX(Historical!$H$7:$H$1430,MATCH(B144,Historical!$B$7:$B$1446,0))=0,"n/a",((INDEX(Historical!$C$7:$C$1437,MATCH(B144,Historical!$B$7:$B$1446,0))/INDEX(Historical!$H$7:$H$1430,MATCH(B144,Historical!$B$7:$B$1446,0)))^(1/5)-1)*100)</f>
        <v>9.193443719040161</v>
      </c>
      <c r="V144" s="759">
        <f>IF(INDEX(Historical!$O$7:$O$1430,MATCH(B144,Historical!$B$7:$B$1446,0))=0,"n/a",((INDEX(Historical!$C$7:$C$1437,MATCH(B144,Historical!$B$7:$B$1446,0))/INDEX(Historical!$O$7:$O$1430,MATCH(B144,Historical!$B$7:$B$1446,0)))^(1/10)-1)*100)</f>
        <v>6.3689511551615174</v>
      </c>
      <c r="W144" s="760">
        <f t="shared" si="38"/>
        <v>1.4434784464612547</v>
      </c>
      <c r="X144" s="761" t="str">
        <f t="shared" si="39"/>
        <v>n/a</v>
      </c>
      <c r="Y144" s="716"/>
      <c r="Z144" s="702" t="str">
        <f t="shared" si="40"/>
        <v>n/a</v>
      </c>
      <c r="AA144" s="935" t="str">
        <f t="shared" si="41"/>
        <v>n/a</v>
      </c>
      <c r="AB144" s="639">
        <v>12</v>
      </c>
      <c r="AC144" s="916">
        <v>-0.34</v>
      </c>
      <c r="AD144" s="916" t="s">
        <v>137</v>
      </c>
      <c r="AE144" s="916">
        <v>1.06</v>
      </c>
      <c r="AF144" s="916">
        <v>1.23</v>
      </c>
      <c r="AG144" s="916">
        <v>-1.3</v>
      </c>
      <c r="AH144" s="916">
        <v>-124.50000000000001</v>
      </c>
      <c r="AI144" s="916">
        <v>10.209999999999999</v>
      </c>
      <c r="AJ144" s="916">
        <v>-16.600000000000001</v>
      </c>
      <c r="AK144" s="916">
        <v>5</v>
      </c>
      <c r="AL144" s="928">
        <v>700</v>
      </c>
      <c r="AM144" s="922">
        <v>2.1999999999999997</v>
      </c>
      <c r="AN144" s="916">
        <v>0.04</v>
      </c>
      <c r="AO144" s="802" t="str">
        <f t="shared" si="42"/>
        <v>n/a</v>
      </c>
      <c r="AP144" s="803">
        <f t="shared" si="43"/>
        <v>12.058594762328855</v>
      </c>
      <c r="AQ144" s="936" t="str">
        <f t="shared" si="44"/>
        <v>n/a</v>
      </c>
      <c r="AR144" s="702">
        <f>INDEX(Historical!$C$7:$C$1437,MATCH(B144,Historical!$B$7:$B$1446,0))*IF(AH144="n/a",1.03,IF(AH144&lt;0,1.01,IF(AH144&gt;10,1.1,(1+AH144/100))))</f>
        <v>0.89890000000000003</v>
      </c>
      <c r="AS144" s="935">
        <f t="shared" si="45"/>
        <v>0.98879000000000017</v>
      </c>
      <c r="AT144" s="935">
        <f t="shared" si="34"/>
        <v>1.0382295000000001</v>
      </c>
      <c r="AU144" s="935">
        <f t="shared" si="34"/>
        <v>1.0901409750000002</v>
      </c>
      <c r="AV144" s="935">
        <f t="shared" si="34"/>
        <v>1.1446480237500003</v>
      </c>
      <c r="AW144" s="702">
        <f t="shared" si="46"/>
        <v>5.16070849875</v>
      </c>
      <c r="AX144" s="810">
        <f t="shared" si="47"/>
        <v>16.07196667315478</v>
      </c>
      <c r="AY144" s="991">
        <v>0.49</v>
      </c>
      <c r="AZ144" s="922">
        <v>39.729999999999997</v>
      </c>
      <c r="BA144" s="922">
        <v>-3.62</v>
      </c>
      <c r="BB144" s="922">
        <v>0.66</v>
      </c>
      <c r="BC144" s="922">
        <v>10.870000000000001</v>
      </c>
      <c r="BE144" s="664">
        <v>2011</v>
      </c>
      <c r="BF144" s="946" t="e">
        <f>#VALUE!</f>
        <v>#VALUE!</v>
      </c>
      <c r="BG144" s="931">
        <v>-0.4</v>
      </c>
    </row>
    <row r="145" spans="1:59" ht="11.25" customHeight="1" x14ac:dyDescent="0.2">
      <c r="A145" s="537" t="s">
        <v>1139</v>
      </c>
      <c r="B145" s="925" t="s">
        <v>1140</v>
      </c>
      <c r="C145" s="988" t="s">
        <v>123</v>
      </c>
      <c r="D145" s="988" t="s">
        <v>4205</v>
      </c>
      <c r="E145" s="792">
        <v>9</v>
      </c>
      <c r="F145" s="526">
        <v>406</v>
      </c>
      <c r="G145" s="526" t="s">
        <v>115</v>
      </c>
      <c r="H145" s="526" t="s">
        <v>115</v>
      </c>
      <c r="I145" s="924">
        <v>78.88</v>
      </c>
      <c r="J145" s="702">
        <f t="shared" si="35"/>
        <v>3.1440162271805274</v>
      </c>
      <c r="K145" s="927">
        <v>0.62</v>
      </c>
      <c r="L145" s="639">
        <v>4</v>
      </c>
      <c r="M145" s="693">
        <f t="shared" si="36"/>
        <v>2.48</v>
      </c>
      <c r="N145" s="921" t="s">
        <v>506</v>
      </c>
      <c r="O145" s="795">
        <v>0.56000000000000005</v>
      </c>
      <c r="P145" s="915">
        <v>43448</v>
      </c>
      <c r="Q145" s="915">
        <v>43469</v>
      </c>
      <c r="R145" s="693">
        <f t="shared" si="37"/>
        <v>10.714285714285703</v>
      </c>
      <c r="S145" s="759">
        <f>IF(INDEX(Historical!$D$7:$D$1437,MATCH(B145,Historical!$B$7:$B$1446,0))=0,"n/a",(INDEX(Historical!$C$7:$C$1437,MATCH(B145,Historical!$B$7:$B$1446,0))/INDEX(Historical!$D$7:$D$1437,MATCH(B145,Historical!$B$7:$B$1446,0))-1)*100)</f>
        <v>9.8039215686274606</v>
      </c>
      <c r="T145" s="759">
        <f>IF(INDEX(Historical!$F$7:$F$1430,MATCH(B145,Historical!$B$7:$B$1446,0))=0,"n/a",((INDEX(Historical!$C$7:$C$1437,MATCH(B145,Historical!$B$7:$B$1446,0))/INDEX(Historical!$F$7:$F$1430,MATCH(B145,Historical!$B$7:$B$1446,0)))^(1/3)-1)*100)</f>
        <v>11.868894208139679</v>
      </c>
      <c r="U145" s="759">
        <f>IF(INDEX(Historical!$H$7:$H$1430,MATCH(B145,Historical!$B$7:$B$1446,0))=0,"n/a",((INDEX(Historical!$C$7:$C$1437,MATCH(B145,Historical!$B$7:$B$1446,0))/INDEX(Historical!$H$7:$H$1430,MATCH(B145,Historical!$B$7:$B$1446,0)))^(1/5)-1)*100)</f>
        <v>13.295681060117071</v>
      </c>
      <c r="V145" s="759">
        <f>IF(INDEX(Historical!$O$7:$O$1430,MATCH(B145,Historical!$B$7:$B$1446,0))=0,"n/a",((INDEX(Historical!$C$7:$C$1437,MATCH(B145,Historical!$B$7:$B$1446,0))/INDEX(Historical!$O$7:$O$1430,MATCH(B145,Historical!$B$7:$B$1446,0)))^(1/10)-1)*100)</f>
        <v>9.7934759492371626</v>
      </c>
      <c r="W145" s="760">
        <f t="shared" si="38"/>
        <v>1.3576059336882023</v>
      </c>
      <c r="X145" s="761" t="str">
        <f t="shared" si="39"/>
        <v>n/a</v>
      </c>
      <c r="Y145" s="713"/>
      <c r="Z145" s="702">
        <f t="shared" si="40"/>
        <v>33.558863328822738</v>
      </c>
      <c r="AA145" s="935">
        <f t="shared" si="41"/>
        <v>10.673883626522327</v>
      </c>
      <c r="AB145" s="639">
        <v>12</v>
      </c>
      <c r="AC145" s="916">
        <v>7.39</v>
      </c>
      <c r="AD145" s="916">
        <v>1.0900000000000001</v>
      </c>
      <c r="AE145" s="916">
        <v>1.0900000000000001</v>
      </c>
      <c r="AF145" s="916">
        <v>1.9</v>
      </c>
      <c r="AG145" s="916">
        <v>18.8</v>
      </c>
      <c r="AH145" s="918">
        <v>3.6999999999999997</v>
      </c>
      <c r="AI145" s="918">
        <v>10.38</v>
      </c>
      <c r="AJ145" s="916">
        <v>-0.1</v>
      </c>
      <c r="AK145" s="916">
        <v>9.84</v>
      </c>
      <c r="AL145" s="928">
        <v>11020</v>
      </c>
      <c r="AM145" s="922">
        <v>0.3</v>
      </c>
      <c r="AN145" s="916">
        <v>1.06</v>
      </c>
      <c r="AO145" s="802">
        <f t="shared" si="42"/>
        <v>5.7658136607752706</v>
      </c>
      <c r="AP145" s="803">
        <f t="shared" si="43"/>
        <v>16.439697287297598</v>
      </c>
      <c r="AQ145" s="936">
        <f t="shared" si="44"/>
        <v>-5.0605365031837879</v>
      </c>
      <c r="AR145" s="702">
        <f>INDEX(Historical!$C$7:$C$1437,MATCH(B145,Historical!$B$7:$B$1446,0))*IF(AH145="n/a",1.03,IF(AH145&lt;0,1.01,IF(AH145&gt;10,1.1,(1+AH145/100))))</f>
        <v>2.3228800000000001</v>
      </c>
      <c r="AS145" s="935">
        <f t="shared" si="45"/>
        <v>2.5551680000000001</v>
      </c>
      <c r="AT145" s="935">
        <f t="shared" si="34"/>
        <v>2.8065965312000003</v>
      </c>
      <c r="AU145" s="935">
        <f t="shared" si="34"/>
        <v>3.0827656298700803</v>
      </c>
      <c r="AV145" s="935">
        <f t="shared" si="34"/>
        <v>3.3861097678492964</v>
      </c>
      <c r="AW145" s="702">
        <f t="shared" si="46"/>
        <v>14.153519928919376</v>
      </c>
      <c r="AX145" s="810">
        <f t="shared" si="47"/>
        <v>17.943103358163512</v>
      </c>
      <c r="AY145" s="991">
        <v>1.17</v>
      </c>
      <c r="AZ145" s="922">
        <v>17.03</v>
      </c>
      <c r="BA145" s="922">
        <v>-28.4</v>
      </c>
      <c r="BB145" s="922">
        <v>-2.6100000000000003</v>
      </c>
      <c r="BC145" s="922">
        <v>-7.51</v>
      </c>
      <c r="BE145" s="664">
        <v>2011</v>
      </c>
      <c r="BF145" s="946" t="e">
        <f>#VALUE!</f>
        <v>#VALUE!</v>
      </c>
      <c r="BG145" s="931">
        <v>6.6000000000000005</v>
      </c>
    </row>
    <row r="146" spans="1:59" ht="11.25" customHeight="1" x14ac:dyDescent="0.2">
      <c r="A146" s="537" t="s">
        <v>1153</v>
      </c>
      <c r="B146" s="925" t="s">
        <v>1154</v>
      </c>
      <c r="C146" s="988" t="s">
        <v>4353</v>
      </c>
      <c r="D146" s="988" t="s">
        <v>4354</v>
      </c>
      <c r="E146" s="792">
        <v>9</v>
      </c>
      <c r="F146" s="526">
        <v>421</v>
      </c>
      <c r="G146" s="526" t="s">
        <v>37</v>
      </c>
      <c r="H146" s="526" t="s">
        <v>37</v>
      </c>
      <c r="I146" s="924">
        <v>78.86</v>
      </c>
      <c r="J146" s="702">
        <f t="shared" si="35"/>
        <v>5.7063149885873701</v>
      </c>
      <c r="K146" s="927">
        <v>0.375</v>
      </c>
      <c r="L146" s="639">
        <v>12</v>
      </c>
      <c r="M146" s="693">
        <f t="shared" si="36"/>
        <v>4.5</v>
      </c>
      <c r="N146" s="921" t="s">
        <v>1060</v>
      </c>
      <c r="O146" s="795">
        <v>0.36</v>
      </c>
      <c r="P146" s="915">
        <v>43495</v>
      </c>
      <c r="Q146" s="915">
        <v>43511</v>
      </c>
      <c r="R146" s="693">
        <f t="shared" si="37"/>
        <v>4.1666666666666705</v>
      </c>
      <c r="S146" s="759">
        <f>IF(INDEX(Historical!$D$7:$D$1437,MATCH(B146,Historical!$B$7:$B$1446,0))=0,"n/a",(INDEX(Historical!$C$7:$C$1437,MATCH(B146,Historical!$B$7:$B$1446,0))/INDEX(Historical!$D$7:$D$1437,MATCH(B146,Historical!$B$7:$B$1446,0))-1)*100)</f>
        <v>5.3921568627451011</v>
      </c>
      <c r="T146" s="759">
        <f>IF(INDEX(Historical!$F$7:$F$1430,MATCH(B146,Historical!$B$7:$B$1446,0))=0,"n/a",((INDEX(Historical!$C$7:$C$1437,MATCH(B146,Historical!$B$7:$B$1446,0))/INDEX(Historical!$F$7:$F$1430,MATCH(B146,Historical!$B$7:$B$1446,0)))^(1/3)-1)*100)</f>
        <v>5.9790933814135583</v>
      </c>
      <c r="U146" s="759">
        <f>IF(INDEX(Historical!$H$7:$H$1430,MATCH(B146,Historical!$B$7:$B$1446,0))=0,"n/a",((INDEX(Historical!$C$7:$C$1437,MATCH(B146,Historical!$B$7:$B$1446,0))/INDEX(Historical!$H$7:$H$1430,MATCH(B146,Historical!$B$7:$B$1446,0)))^(1/5)-1)*100)</f>
        <v>6.627282361940745</v>
      </c>
      <c r="V146" s="759">
        <f>IF(INDEX(Historical!$O$7:$O$1430,MATCH(B146,Historical!$B$7:$B$1446,0))=0,"n/a",((INDEX(Historical!$C$7:$C$1437,MATCH(B146,Historical!$B$7:$B$1446,0))/INDEX(Historical!$O$7:$O$1430,MATCH(B146,Historical!$B$7:$B$1446,0)))^(1/10)-1)*100)</f>
        <v>2.7447077552710919</v>
      </c>
      <c r="W146" s="760">
        <f t="shared" si="38"/>
        <v>2.4145675798136752</v>
      </c>
      <c r="X146" s="761">
        <f t="shared" si="39"/>
        <v>9.4675462313439205</v>
      </c>
      <c r="Y146" s="926"/>
      <c r="Z146" s="702">
        <f t="shared" si="40"/>
        <v>137.61467889908258</v>
      </c>
      <c r="AA146" s="935">
        <f t="shared" si="41"/>
        <v>24.116207951070336</v>
      </c>
      <c r="AB146" s="639">
        <v>12</v>
      </c>
      <c r="AC146" s="916">
        <v>3.27</v>
      </c>
      <c r="AD146" s="916">
        <v>3.45</v>
      </c>
      <c r="AE146" s="916">
        <v>8.3699999999999992</v>
      </c>
      <c r="AF146" s="916">
        <v>2.0499999999999998</v>
      </c>
      <c r="AG146" s="916">
        <v>8.4</v>
      </c>
      <c r="AH146" s="916">
        <v>-0.6</v>
      </c>
      <c r="AI146" s="916">
        <v>2.93</v>
      </c>
      <c r="AJ146" s="916">
        <v>0.70000000000000007</v>
      </c>
      <c r="AK146" s="916">
        <v>7.0000000000000009</v>
      </c>
      <c r="AL146" s="928">
        <v>5860</v>
      </c>
      <c r="AM146" s="922">
        <v>0.89999999999999991</v>
      </c>
      <c r="AN146" s="916">
        <v>1.04</v>
      </c>
      <c r="AO146" s="802">
        <f t="shared" si="42"/>
        <v>-11.78261060054222</v>
      </c>
      <c r="AP146" s="803">
        <f t="shared" si="43"/>
        <v>12.333597350528116</v>
      </c>
      <c r="AQ146" s="936">
        <f t="shared" si="44"/>
        <v>48.231390137468196</v>
      </c>
      <c r="AR146" s="702">
        <f>INDEX(Historical!$C$7:$C$1437,MATCH(B146,Historical!$B$7:$B$1446,0))*IF(AH146="n/a",1.03,IF(AH146&lt;0,1.01,IF(AH146&gt;10,1.1,(1+AH146/100))))</f>
        <v>4.343</v>
      </c>
      <c r="AS146" s="935">
        <f t="shared" si="45"/>
        <v>4.4702499000000007</v>
      </c>
      <c r="AT146" s="935">
        <f t="shared" si="34"/>
        <v>4.7831673930000012</v>
      </c>
      <c r="AU146" s="935">
        <f t="shared" si="34"/>
        <v>5.1179891105100017</v>
      </c>
      <c r="AV146" s="935">
        <f t="shared" si="34"/>
        <v>5.4762483482457025</v>
      </c>
      <c r="AW146" s="702">
        <f t="shared" si="46"/>
        <v>24.190654751755709</v>
      </c>
      <c r="AX146" s="810">
        <f t="shared" si="47"/>
        <v>30.675443509707971</v>
      </c>
      <c r="AY146" s="991">
        <v>0.7</v>
      </c>
      <c r="AZ146" s="922">
        <v>44.43</v>
      </c>
      <c r="BA146" s="922">
        <v>-0.82000000000000006</v>
      </c>
      <c r="BB146" s="922">
        <v>3.52</v>
      </c>
      <c r="BC146" s="922">
        <v>11.43</v>
      </c>
      <c r="BE146" s="664">
        <v>2011</v>
      </c>
      <c r="BF146" s="946" t="e">
        <f>#VALUE!</f>
        <v>#VALUE!</v>
      </c>
      <c r="BG146" s="931">
        <v>4</v>
      </c>
    </row>
    <row r="147" spans="1:59" ht="11.25" customHeight="1" x14ac:dyDescent="0.2">
      <c r="A147" s="13" t="s">
        <v>4086</v>
      </c>
      <c r="B147" s="631" t="s">
        <v>4087</v>
      </c>
      <c r="C147" s="988" t="s">
        <v>4353</v>
      </c>
      <c r="D147" s="988" t="s">
        <v>4354</v>
      </c>
      <c r="E147" s="792">
        <v>5</v>
      </c>
      <c r="F147" s="526">
        <v>866</v>
      </c>
      <c r="G147" s="526" t="s">
        <v>106</v>
      </c>
      <c r="H147" s="526" t="s">
        <v>106</v>
      </c>
      <c r="I147" s="924">
        <v>454.7</v>
      </c>
      <c r="J147" s="702">
        <f t="shared" si="35"/>
        <v>2.1640642181658234</v>
      </c>
      <c r="K147" s="927">
        <v>2.46</v>
      </c>
      <c r="L147" s="639">
        <v>4</v>
      </c>
      <c r="M147" s="693">
        <f t="shared" si="36"/>
        <v>9.84</v>
      </c>
      <c r="N147" s="921" t="s">
        <v>327</v>
      </c>
      <c r="O147" s="795">
        <v>2.2799999999999998</v>
      </c>
      <c r="P147" s="915">
        <v>43522</v>
      </c>
      <c r="Q147" s="915">
        <v>43544</v>
      </c>
      <c r="R147" s="693">
        <f t="shared" si="37"/>
        <v>7.8947368421052708</v>
      </c>
      <c r="S147" s="759">
        <f>IF(INDEX(Historical!$D$7:$D$1437,MATCH(B147,Historical!$B$7:$B$1446,0))=0,"n/a",(INDEX(Historical!$C$7:$C$1437,MATCH(B147,Historical!$B$7:$B$1446,0))/INDEX(Historical!$D$7:$D$1437,MATCH(B147,Historical!$B$7:$B$1446,0))-1)*100)</f>
        <v>13.999999999999989</v>
      </c>
      <c r="T147" s="759">
        <f>IF(INDEX(Historical!$F$7:$F$1430,MATCH(B147,Historical!$B$7:$B$1446,0))=0,"n/a",((INDEX(Historical!$C$7:$C$1437,MATCH(B147,Historical!$B$7:$B$1446,0))/INDEX(Historical!$F$7:$F$1430,MATCH(B147,Historical!$B$7:$B$1446,0)))^(1/3)-1)*100)</f>
        <v>10.496718534726735</v>
      </c>
      <c r="U147" s="759" t="str">
        <f>IF(INDEX(Historical!$H$7:$H$1430,MATCH(B147,Historical!$B$7:$B$1446,0))=0,"n/a",((INDEX(Historical!$C$7:$C$1437,MATCH(B147,Historical!$B$7:$B$1446,0))/INDEX(Historical!$H$7:$H$1430,MATCH(B147,Historical!$B$7:$B$1446,0)))^(1/5)-1)*100)</f>
        <v>n/a</v>
      </c>
      <c r="V147" s="759" t="str">
        <f>IF(INDEX(Historical!$O$7:$O$1430,MATCH(B147,Historical!$B$7:$B$1446,0))=0,"n/a",((INDEX(Historical!$C$7:$C$1437,MATCH(B147,Historical!$B$7:$B$1446,0))/INDEX(Historical!$O$7:$O$1430,MATCH(B147,Historical!$B$7:$B$1446,0)))^(1/10)-1)*100)</f>
        <v>n/a</v>
      </c>
      <c r="W147" s="760" t="str">
        <f t="shared" si="38"/>
        <v>n/a</v>
      </c>
      <c r="X147" s="761" t="str">
        <f t="shared" si="39"/>
        <v>n/a</v>
      </c>
      <c r="Y147" s="926"/>
      <c r="Z147" s="702">
        <f t="shared" si="40"/>
        <v>220.13422818791946</v>
      </c>
      <c r="AA147" s="935">
        <f t="shared" si="41"/>
        <v>101.72259507829978</v>
      </c>
      <c r="AB147" s="639">
        <v>12</v>
      </c>
      <c r="AC147" s="916">
        <v>4.47</v>
      </c>
      <c r="AD147" s="916">
        <v>4.5199999999999996</v>
      </c>
      <c r="AE147" s="916">
        <v>7.55</v>
      </c>
      <c r="AF147" s="916">
        <v>5.07</v>
      </c>
      <c r="AG147" s="916">
        <v>5.0999999999999996</v>
      </c>
      <c r="AH147" s="916">
        <v>679.69999999999993</v>
      </c>
      <c r="AI147" s="916">
        <v>22.79</v>
      </c>
      <c r="AJ147" s="916">
        <v>20.200000000000003</v>
      </c>
      <c r="AK147" s="916">
        <v>22.5</v>
      </c>
      <c r="AL147" s="928">
        <v>38300</v>
      </c>
      <c r="AM147" s="922">
        <v>0.1</v>
      </c>
      <c r="AN147" s="916">
        <v>1.57</v>
      </c>
      <c r="AO147" s="802" t="str">
        <f t="shared" si="42"/>
        <v>n/a</v>
      </c>
      <c r="AP147" s="803" t="str">
        <f t="shared" si="43"/>
        <v>n/a</v>
      </c>
      <c r="AQ147" s="936">
        <f t="shared" si="44"/>
        <v>378.76394417614847</v>
      </c>
      <c r="AR147" s="702">
        <f>INDEX(Historical!$C$7:$C$1437,MATCH(B147,Historical!$B$7:$B$1446,0))*IF(AH147="n/a",1.03,IF(AH147&lt;0,1.01,IF(AH147&gt;10,1.1,(1+AH147/100))))</f>
        <v>10.032</v>
      </c>
      <c r="AS147" s="935">
        <f t="shared" si="45"/>
        <v>11.035200000000001</v>
      </c>
      <c r="AT147" s="935">
        <f t="shared" ref="AT147:AV166" si="49">IF($AK147="n/a",1.03*AS147,IF($AK147&lt;0,1.01*AS147,IF($AK147&gt;10,1.1*AS147,(1+$AK147/100)*AS147)))</f>
        <v>12.138720000000003</v>
      </c>
      <c r="AU147" s="935">
        <f t="shared" si="49"/>
        <v>13.352592000000005</v>
      </c>
      <c r="AV147" s="935">
        <f t="shared" si="49"/>
        <v>14.687851200000006</v>
      </c>
      <c r="AW147" s="702">
        <f t="shared" si="46"/>
        <v>61.246363200000012</v>
      </c>
      <c r="AX147" s="810">
        <f t="shared" si="47"/>
        <v>13.469620233120741</v>
      </c>
      <c r="AY147" s="991">
        <v>0.9</v>
      </c>
      <c r="AZ147" s="922">
        <v>35.61</v>
      </c>
      <c r="BA147" s="922">
        <v>-2.8400000000000003</v>
      </c>
      <c r="BB147" s="922">
        <v>2.3199999999999998</v>
      </c>
      <c r="BC147" s="922">
        <v>9.5299999999999994</v>
      </c>
      <c r="BE147" s="664">
        <v>2015</v>
      </c>
      <c r="BF147" s="946" t="e">
        <f>#VALUE!</f>
        <v>#VALUE!</v>
      </c>
      <c r="BG147" s="931">
        <v>1.7999999999999998</v>
      </c>
    </row>
    <row r="148" spans="1:59" s="838" customFormat="1" ht="11.25" customHeight="1" x14ac:dyDescent="0.2">
      <c r="A148" s="817" t="s">
        <v>1155</v>
      </c>
      <c r="B148" s="846" t="s">
        <v>1156</v>
      </c>
      <c r="C148" s="988" t="s">
        <v>179</v>
      </c>
      <c r="D148" s="988" t="s">
        <v>4371</v>
      </c>
      <c r="E148" s="818">
        <v>8</v>
      </c>
      <c r="F148" s="526">
        <v>587</v>
      </c>
      <c r="G148" s="1171" t="s">
        <v>106</v>
      </c>
      <c r="H148" s="1171" t="s">
        <v>106</v>
      </c>
      <c r="I148" s="819">
        <v>46</v>
      </c>
      <c r="J148" s="820">
        <f t="shared" si="35"/>
        <v>9.9565217391304355</v>
      </c>
      <c r="K148" s="821">
        <v>1.145</v>
      </c>
      <c r="L148" s="822">
        <v>4</v>
      </c>
      <c r="M148" s="823">
        <f t="shared" si="36"/>
        <v>4.58</v>
      </c>
      <c r="N148" s="824" t="s">
        <v>107</v>
      </c>
      <c r="O148" s="825">
        <v>1.1299999999999999</v>
      </c>
      <c r="P148" s="826">
        <v>43587</v>
      </c>
      <c r="Q148" s="826">
        <v>43599</v>
      </c>
      <c r="R148" s="823">
        <f t="shared" si="37"/>
        <v>1.3274336283185952</v>
      </c>
      <c r="S148" s="759">
        <f>IF(INDEX(Historical!$D$7:$D$1437,MATCH(B148,Historical!$B$7:$B$1446,0))=0,"n/a",(INDEX(Historical!$C$7:$C$1437,MATCH(B148,Historical!$B$7:$B$1446,0))/INDEX(Historical!$D$7:$D$1437,MATCH(B148,Historical!$B$7:$B$1446,0))-1)*100)</f>
        <v>17.510259917920656</v>
      </c>
      <c r="T148" s="759">
        <f>IF(INDEX(Historical!$F$7:$F$1430,MATCH(B148,Historical!$B$7:$B$1446,0))=0,"n/a",((INDEX(Historical!$C$7:$C$1437,MATCH(B148,Historical!$B$7:$B$1446,0))/INDEX(Historical!$F$7:$F$1430,MATCH(B148,Historical!$B$7:$B$1446,0)))^(1/3)-1)*100)</f>
        <v>19.688331461528531</v>
      </c>
      <c r="U148" s="759">
        <f>IF(INDEX(Historical!$H$7:$H$1430,MATCH(B148,Historical!$B$7:$B$1446,0))=0,"n/a",((INDEX(Historical!$C$7:$C$1437,MATCH(B148,Historical!$B$7:$B$1446,0))/INDEX(Historical!$H$7:$H$1430,MATCH(B148,Historical!$B$7:$B$1446,0)))^(1/5)-1)*100)</f>
        <v>22.610113370752384</v>
      </c>
      <c r="V148" s="759" t="str">
        <f>IF(INDEX(Historical!$O$7:$O$1430,MATCH(B148,Historical!$B$7:$B$1446,0))=0,"n/a",((INDEX(Historical!$C$7:$C$1437,MATCH(B148,Historical!$B$7:$B$1446,0))/INDEX(Historical!$O$7:$O$1430,MATCH(B148,Historical!$B$7:$B$1446,0)))^(1/10)-1)*100)</f>
        <v>n/a</v>
      </c>
      <c r="W148" s="827" t="str">
        <f t="shared" si="38"/>
        <v>n/a</v>
      </c>
      <c r="X148" s="828" t="str">
        <f t="shared" si="39"/>
        <v>n/a</v>
      </c>
      <c r="Y148" s="839"/>
      <c r="Z148" s="820">
        <f t="shared" si="40"/>
        <v>193.24894514767931</v>
      </c>
      <c r="AA148" s="830">
        <f t="shared" si="41"/>
        <v>19.40928270042194</v>
      </c>
      <c r="AB148" s="822">
        <v>12</v>
      </c>
      <c r="AC148" s="831">
        <v>2.37</v>
      </c>
      <c r="AD148" s="831">
        <v>5.53</v>
      </c>
      <c r="AE148" s="831">
        <v>3.77</v>
      </c>
      <c r="AF148" s="831">
        <v>1.1200000000000001</v>
      </c>
      <c r="AG148" s="831">
        <v>6.7</v>
      </c>
      <c r="AH148" s="831">
        <v>-53.1</v>
      </c>
      <c r="AI148" s="831">
        <v>18.850000000000001</v>
      </c>
      <c r="AJ148" s="831">
        <v>-15.4</v>
      </c>
      <c r="AK148" s="831">
        <v>3.52</v>
      </c>
      <c r="AL148" s="832">
        <v>5630</v>
      </c>
      <c r="AM148" s="833">
        <v>97.5</v>
      </c>
      <c r="AN148" s="831">
        <v>0</v>
      </c>
      <c r="AO148" s="834">
        <f t="shared" si="42"/>
        <v>13.157352409460877</v>
      </c>
      <c r="AP148" s="835">
        <f t="shared" si="43"/>
        <v>32.566635109882817</v>
      </c>
      <c r="AQ148" s="836">
        <f t="shared" si="44"/>
        <v>-1.7070215586245441</v>
      </c>
      <c r="AR148" s="702">
        <f>INDEX(Historical!$C$7:$C$1437,MATCH(B148,Historical!$B$7:$B$1446,0))*IF(AH148="n/a",1.03,IF(AH148&lt;0,1.01,IF(AH148&gt;10,1.1,(1+AH148/100))))</f>
        <v>4.3379500000000002</v>
      </c>
      <c r="AS148" s="830">
        <f t="shared" si="45"/>
        <v>4.771745000000001</v>
      </c>
      <c r="AT148" s="830">
        <f t="shared" si="49"/>
        <v>4.9397104240000003</v>
      </c>
      <c r="AU148" s="830">
        <f t="shared" si="49"/>
        <v>5.1135882309248002</v>
      </c>
      <c r="AV148" s="830">
        <f t="shared" si="49"/>
        <v>5.2935865366533523</v>
      </c>
      <c r="AW148" s="820">
        <f t="shared" si="46"/>
        <v>24.456580191578155</v>
      </c>
      <c r="AX148" s="837">
        <f t="shared" si="47"/>
        <v>53.166478677343818</v>
      </c>
      <c r="AY148" s="992">
        <v>1.07</v>
      </c>
      <c r="AZ148" s="833">
        <v>20.3</v>
      </c>
      <c r="BA148" s="833">
        <v>-22.84</v>
      </c>
      <c r="BB148" s="833">
        <v>4.3600000000000003</v>
      </c>
      <c r="BC148" s="833">
        <v>-4.82</v>
      </c>
      <c r="BD148" s="961"/>
      <c r="BE148" s="664">
        <v>2012</v>
      </c>
      <c r="BF148" s="946" t="e">
        <f>#VALUE!</f>
        <v>#VALUE!</v>
      </c>
      <c r="BG148" s="893">
        <v>3.3000000000000003</v>
      </c>
    </row>
    <row r="149" spans="1:59" ht="11.25" customHeight="1" x14ac:dyDescent="0.2">
      <c r="A149" s="537" t="s">
        <v>1159</v>
      </c>
      <c r="B149" s="925" t="s">
        <v>1160</v>
      </c>
      <c r="C149" s="988" t="s">
        <v>247</v>
      </c>
      <c r="D149" s="988" t="s">
        <v>4380</v>
      </c>
      <c r="E149" s="792">
        <v>9</v>
      </c>
      <c r="F149" s="526">
        <v>367</v>
      </c>
      <c r="G149" s="526" t="s">
        <v>106</v>
      </c>
      <c r="H149" s="526" t="s">
        <v>106</v>
      </c>
      <c r="I149" s="924">
        <v>12.04</v>
      </c>
      <c r="J149" s="702">
        <f t="shared" si="35"/>
        <v>4.1528239202657806</v>
      </c>
      <c r="K149" s="927">
        <v>0.125</v>
      </c>
      <c r="L149" s="639">
        <v>4</v>
      </c>
      <c r="M149" s="693">
        <f t="shared" si="36"/>
        <v>0.5</v>
      </c>
      <c r="N149" s="921" t="s">
        <v>344</v>
      </c>
      <c r="O149" s="795">
        <v>0.115</v>
      </c>
      <c r="P149" s="917">
        <v>43168</v>
      </c>
      <c r="Q149" s="917">
        <v>43178</v>
      </c>
      <c r="R149" s="693">
        <f t="shared" si="37"/>
        <v>8.6956521739130395</v>
      </c>
      <c r="S149" s="759">
        <f>IF(INDEX(Historical!$D$7:$D$1437,MATCH(B149,Historical!$B$7:$B$1446,0))=0,"n/a",(INDEX(Historical!$C$7:$C$1437,MATCH(B149,Historical!$B$7:$B$1446,0))/INDEX(Historical!$D$7:$D$1437,MATCH(B149,Historical!$B$7:$B$1446,0))-1)*100)</f>
        <v>8.6956521739130377</v>
      </c>
      <c r="T149" s="759">
        <f>IF(INDEX(Historical!$F$7:$F$1430,MATCH(B149,Historical!$B$7:$B$1446,0))=0,"n/a",((INDEX(Historical!$C$7:$C$1437,MATCH(B149,Historical!$B$7:$B$1446,0))/INDEX(Historical!$F$7:$F$1430,MATCH(B149,Historical!$B$7:$B$1446,0)))^(1/3)-1)*100)</f>
        <v>5.1559495992220539</v>
      </c>
      <c r="U149" s="759">
        <f>IF(INDEX(Historical!$H$7:$H$1430,MATCH(B149,Historical!$B$7:$B$1446,0))=0,"n/a",((INDEX(Historical!$C$7:$C$1437,MATCH(B149,Historical!$B$7:$B$1446,0))/INDEX(Historical!$H$7:$H$1430,MATCH(B149,Historical!$B$7:$B$1446,0)))^(1/5)-1)*100)</f>
        <v>8.0185187303563499</v>
      </c>
      <c r="V149" s="759">
        <f>IF(INDEX(Historical!$O$7:$O$1430,MATCH(B149,Historical!$B$7:$B$1446,0))=0,"n/a",((INDEX(Historical!$C$7:$C$1437,MATCH(B149,Historical!$B$7:$B$1446,0))/INDEX(Historical!$O$7:$O$1430,MATCH(B149,Historical!$B$7:$B$1446,0)))^(1/10)-1)*100)</f>
        <v>7.1773462536293131</v>
      </c>
      <c r="W149" s="760">
        <f t="shared" si="38"/>
        <v>1.1171982578242881</v>
      </c>
      <c r="X149" s="761">
        <f t="shared" si="39"/>
        <v>0.86220631509208057</v>
      </c>
      <c r="Y149" s="716"/>
      <c r="Z149" s="702">
        <f t="shared" si="40"/>
        <v>35.971223021582738</v>
      </c>
      <c r="AA149" s="935">
        <f t="shared" si="41"/>
        <v>8.6618705035971217</v>
      </c>
      <c r="AB149" s="639">
        <v>12</v>
      </c>
      <c r="AC149" s="916">
        <v>1.39</v>
      </c>
      <c r="AD149" s="916">
        <v>0.57999999999999996</v>
      </c>
      <c r="AE149" s="916">
        <v>0.97</v>
      </c>
      <c r="AF149" s="916">
        <v>1.37</v>
      </c>
      <c r="AG149" s="916">
        <v>15.4</v>
      </c>
      <c r="AH149" s="916">
        <v>88.8</v>
      </c>
      <c r="AI149" s="916" t="s">
        <v>137</v>
      </c>
      <c r="AJ149" s="916">
        <v>9.3000000000000007</v>
      </c>
      <c r="AK149" s="916">
        <v>15</v>
      </c>
      <c r="AL149" s="928">
        <v>170.85</v>
      </c>
      <c r="AM149" s="922">
        <v>12.7</v>
      </c>
      <c r="AN149" s="916">
        <v>0.03</v>
      </c>
      <c r="AO149" s="802">
        <f t="shared" si="42"/>
        <v>3.5094721470250079</v>
      </c>
      <c r="AP149" s="803">
        <f t="shared" si="43"/>
        <v>12.17134265062213</v>
      </c>
      <c r="AQ149" s="936">
        <f t="shared" si="44"/>
        <v>-27.376885865210287</v>
      </c>
      <c r="AR149" s="702">
        <f>INDEX(Historical!$C$7:$C$1437,MATCH(B149,Historical!$B$7:$B$1446,0))*IF(AH149="n/a",1.03,IF(AH149&lt;0,1.01,IF(AH149&gt;10,1.1,(1+AH149/100))))</f>
        <v>0.55000000000000004</v>
      </c>
      <c r="AS149" s="935">
        <f t="shared" si="45"/>
        <v>0.56650000000000011</v>
      </c>
      <c r="AT149" s="935">
        <f t="shared" si="49"/>
        <v>0.6231500000000002</v>
      </c>
      <c r="AU149" s="935">
        <f t="shared" si="49"/>
        <v>0.68546500000000032</v>
      </c>
      <c r="AV149" s="935">
        <f t="shared" si="49"/>
        <v>0.75401150000000039</v>
      </c>
      <c r="AW149" s="702">
        <f t="shared" si="46"/>
        <v>3.1791265000000011</v>
      </c>
      <c r="AX149" s="810">
        <f t="shared" si="47"/>
        <v>26.404705149501673</v>
      </c>
      <c r="AY149" s="991">
        <v>0.19</v>
      </c>
      <c r="AZ149" s="922">
        <v>14.67</v>
      </c>
      <c r="BA149" s="922">
        <v>-21.05</v>
      </c>
      <c r="BB149" s="922">
        <v>1.53</v>
      </c>
      <c r="BC149" s="922">
        <v>-1.44</v>
      </c>
      <c r="BE149" s="664">
        <v>2010</v>
      </c>
      <c r="BF149" s="946" t="e">
        <f>#VALUE!</f>
        <v>#VALUE!</v>
      </c>
      <c r="BG149" s="931">
        <v>13.100000000000001</v>
      </c>
    </row>
    <row r="150" spans="1:59" ht="11.25" customHeight="1" x14ac:dyDescent="0.2">
      <c r="A150" s="13" t="s">
        <v>4058</v>
      </c>
      <c r="B150" s="631" t="s">
        <v>4059</v>
      </c>
      <c r="C150" s="988" t="s">
        <v>179</v>
      </c>
      <c r="D150" s="988" t="s">
        <v>4371</v>
      </c>
      <c r="E150" s="792">
        <v>5</v>
      </c>
      <c r="F150" s="526">
        <v>859</v>
      </c>
      <c r="G150" s="526" t="s">
        <v>106</v>
      </c>
      <c r="H150" s="526" t="s">
        <v>106</v>
      </c>
      <c r="I150" s="924">
        <v>33.18</v>
      </c>
      <c r="J150" s="702">
        <f t="shared" si="35"/>
        <v>7.7154912597950567</v>
      </c>
      <c r="K150" s="927">
        <v>0.64</v>
      </c>
      <c r="L150" s="639">
        <v>4</v>
      </c>
      <c r="M150" s="693">
        <f t="shared" si="36"/>
        <v>2.56</v>
      </c>
      <c r="N150" s="921" t="s">
        <v>517</v>
      </c>
      <c r="O150" s="795">
        <v>0.63500000000000001</v>
      </c>
      <c r="P150" s="915">
        <v>43510</v>
      </c>
      <c r="Q150" s="915">
        <v>43524</v>
      </c>
      <c r="R150" s="693">
        <f t="shared" si="37"/>
        <v>0.78740157480315032</v>
      </c>
      <c r="S150" s="759">
        <f>IF(INDEX(Historical!$D$7:$D$1437,MATCH(B150,Historical!$B$7:$B$1446,0))=0,"n/a",(INDEX(Historical!$C$7:$C$1437,MATCH(B150,Historical!$B$7:$B$1446,0))/INDEX(Historical!$D$7:$D$1437,MATCH(B150,Historical!$B$7:$B$1446,0))-1)*100)</f>
        <v>10.329670329670314</v>
      </c>
      <c r="T150" s="759">
        <f>IF(INDEX(Historical!$F$7:$F$1430,MATCH(B150,Historical!$B$7:$B$1446,0))=0,"n/a",((INDEX(Historical!$C$7:$C$1437,MATCH(B150,Historical!$B$7:$B$1446,0))/INDEX(Historical!$F$7:$F$1430,MATCH(B150,Historical!$B$7:$B$1446,0)))^(1/3)-1)*100)</f>
        <v>52.840857462486682</v>
      </c>
      <c r="U150" s="759" t="str">
        <f>IF(INDEX(Historical!$H$7:$H$1430,MATCH(B150,Historical!$B$7:$B$1446,0))=0,"n/a",((INDEX(Historical!$C$7:$C$1437,MATCH(B150,Historical!$B$7:$B$1446,0))/INDEX(Historical!$H$7:$H$1430,MATCH(B150,Historical!$B$7:$B$1446,0)))^(1/5)-1)*100)</f>
        <v>n/a</v>
      </c>
      <c r="V150" s="759" t="str">
        <f>IF(INDEX(Historical!$O$7:$O$1430,MATCH(B150,Historical!$B$7:$B$1446,0))=0,"n/a",((INDEX(Historical!$C$7:$C$1437,MATCH(B150,Historical!$B$7:$B$1446,0))/INDEX(Historical!$O$7:$O$1430,MATCH(B150,Historical!$B$7:$B$1446,0)))^(1/10)-1)*100)</f>
        <v>n/a</v>
      </c>
      <c r="W150" s="760" t="str">
        <f t="shared" si="38"/>
        <v>n/a</v>
      </c>
      <c r="X150" s="761" t="str">
        <f t="shared" si="39"/>
        <v>n/a</v>
      </c>
      <c r="Y150" s="926"/>
      <c r="Z150" s="702" t="str">
        <f t="shared" si="40"/>
        <v>n/a</v>
      </c>
      <c r="AA150" s="935" t="str">
        <f t="shared" si="41"/>
        <v>n/a</v>
      </c>
      <c r="AB150" s="639">
        <v>12</v>
      </c>
      <c r="AC150" s="916">
        <v>-0.01</v>
      </c>
      <c r="AD150" s="916" t="s">
        <v>137</v>
      </c>
      <c r="AE150" s="916">
        <v>1.73</v>
      </c>
      <c r="AF150" s="916">
        <v>5.46</v>
      </c>
      <c r="AG150" s="916">
        <v>2.4</v>
      </c>
      <c r="AH150" s="916">
        <v>-66.400000000000006</v>
      </c>
      <c r="AI150" s="916">
        <v>41.28</v>
      </c>
      <c r="AJ150" s="916">
        <v>25.5</v>
      </c>
      <c r="AK150" s="916" t="s">
        <v>137</v>
      </c>
      <c r="AL150" s="928">
        <v>994.07</v>
      </c>
      <c r="AM150" s="922">
        <v>2.1</v>
      </c>
      <c r="AN150" s="916">
        <v>1.54</v>
      </c>
      <c r="AO150" s="802" t="str">
        <f t="shared" si="42"/>
        <v>n/a</v>
      </c>
      <c r="AP150" s="803" t="str">
        <f t="shared" si="43"/>
        <v>n/a</v>
      </c>
      <c r="AQ150" s="936" t="str">
        <f t="shared" si="44"/>
        <v>n/a</v>
      </c>
      <c r="AR150" s="702">
        <f>INDEX(Historical!$C$7:$C$1437,MATCH(B150,Historical!$B$7:$B$1446,0))*IF(AH150="n/a",1.03,IF(AH150&lt;0,1.01,IF(AH150&gt;10,1.1,(1+AH150/100))))</f>
        <v>2.5350999999999999</v>
      </c>
      <c r="AS150" s="935">
        <f t="shared" si="45"/>
        <v>2.7886100000000003</v>
      </c>
      <c r="AT150" s="935">
        <f t="shared" si="49"/>
        <v>2.8722683000000004</v>
      </c>
      <c r="AU150" s="935">
        <f t="shared" si="49"/>
        <v>2.9584363490000007</v>
      </c>
      <c r="AV150" s="935">
        <f t="shared" si="49"/>
        <v>3.0471894394700008</v>
      </c>
      <c r="AW150" s="702">
        <f t="shared" si="46"/>
        <v>14.201604088470003</v>
      </c>
      <c r="AX150" s="810">
        <f t="shared" si="47"/>
        <v>42.801700085804711</v>
      </c>
      <c r="AY150" s="991">
        <v>0.92</v>
      </c>
      <c r="AZ150" s="922">
        <v>30.630000000000003</v>
      </c>
      <c r="BA150" s="922">
        <v>-0.89999999999999991</v>
      </c>
      <c r="BB150" s="922">
        <v>6.5</v>
      </c>
      <c r="BC150" s="922">
        <v>9.43</v>
      </c>
      <c r="BE150" s="664">
        <v>2015</v>
      </c>
      <c r="BF150" s="946" t="e">
        <f>#VALUE!</f>
        <v>#VALUE!</v>
      </c>
      <c r="BG150" s="931">
        <v>0.89999999999999991</v>
      </c>
    </row>
    <row r="151" spans="1:59" ht="11.25" customHeight="1" x14ac:dyDescent="0.2">
      <c r="A151" s="628" t="s">
        <v>1165</v>
      </c>
      <c r="B151" s="925" t="s">
        <v>1166</v>
      </c>
      <c r="C151" s="988" t="s">
        <v>108</v>
      </c>
      <c r="D151" s="988" t="s">
        <v>4373</v>
      </c>
      <c r="E151" s="792">
        <v>8</v>
      </c>
      <c r="F151" s="526">
        <v>579</v>
      </c>
      <c r="G151" s="526" t="s">
        <v>106</v>
      </c>
      <c r="H151" s="526" t="s">
        <v>106</v>
      </c>
      <c r="I151" s="924">
        <v>36.74</v>
      </c>
      <c r="J151" s="702">
        <f t="shared" si="35"/>
        <v>2.8307022318998367</v>
      </c>
      <c r="K151" s="927">
        <v>0.52</v>
      </c>
      <c r="L151" s="639">
        <v>2</v>
      </c>
      <c r="M151" s="693">
        <f t="shared" si="36"/>
        <v>1.04</v>
      </c>
      <c r="N151" s="921" t="s">
        <v>615</v>
      </c>
      <c r="O151" s="795">
        <v>0.46</v>
      </c>
      <c r="P151" s="915">
        <v>43536</v>
      </c>
      <c r="Q151" s="915">
        <v>43558</v>
      </c>
      <c r="R151" s="693">
        <f t="shared" si="37"/>
        <v>13.043478260869565</v>
      </c>
      <c r="S151" s="759">
        <f>IF(INDEX(Historical!$D$7:$D$1437,MATCH(B151,Historical!$B$7:$B$1446,0))=0,"n/a",(INDEX(Historical!$C$7:$C$1437,MATCH(B151,Historical!$B$7:$B$1446,0))/INDEX(Historical!$D$7:$D$1437,MATCH(B151,Historical!$B$7:$B$1446,0))-1)*100)</f>
        <v>14.999999999999991</v>
      </c>
      <c r="T151" s="759">
        <f>IF(INDEX(Historical!$F$7:$F$1430,MATCH(B151,Historical!$B$7:$B$1446,0))=0,"n/a",((INDEX(Historical!$C$7:$C$1437,MATCH(B151,Historical!$B$7:$B$1446,0))/INDEX(Historical!$F$7:$F$1430,MATCH(B151,Historical!$B$7:$B$1446,0)))^(1/3)-1)*100)</f>
        <v>8.5138345254405436</v>
      </c>
      <c r="U151" s="759">
        <f>IF(INDEX(Historical!$H$7:$H$1430,MATCH(B151,Historical!$B$7:$B$1446,0))=0,"n/a",((INDEX(Historical!$C$7:$C$1437,MATCH(B151,Historical!$B$7:$B$1446,0))/INDEX(Historical!$H$7:$H$1430,MATCH(B151,Historical!$B$7:$B$1446,0)))^(1/5)-1)*100)</f>
        <v>12.970113373747605</v>
      </c>
      <c r="V151" s="759">
        <f>IF(INDEX(Historical!$O$7:$O$1430,MATCH(B151,Historical!$B$7:$B$1446,0))=0,"n/a",((INDEX(Historical!$C$7:$C$1437,MATCH(B151,Historical!$B$7:$B$1446,0))/INDEX(Historical!$O$7:$O$1430,MATCH(B151,Historical!$B$7:$B$1446,0)))^(1/10)-1)*100)</f>
        <v>1.6644984534020635</v>
      </c>
      <c r="W151" s="760">
        <f t="shared" si="38"/>
        <v>7.7922051217518575</v>
      </c>
      <c r="X151" s="761">
        <f t="shared" si="39"/>
        <v>1.0544807620933012</v>
      </c>
      <c r="Y151" s="926"/>
      <c r="Z151" s="702">
        <f t="shared" si="40"/>
        <v>30.588235294117649</v>
      </c>
      <c r="AA151" s="935">
        <f t="shared" si="41"/>
        <v>10.805882352941177</v>
      </c>
      <c r="AB151" s="639">
        <v>12</v>
      </c>
      <c r="AC151" s="916">
        <v>3.4</v>
      </c>
      <c r="AD151" s="916" t="s">
        <v>137</v>
      </c>
      <c r="AE151" s="916">
        <v>2.93</v>
      </c>
      <c r="AF151" s="916">
        <v>1.35</v>
      </c>
      <c r="AG151" s="916">
        <v>10.299999999999999</v>
      </c>
      <c r="AH151" s="916">
        <v>28.1</v>
      </c>
      <c r="AI151" s="916">
        <v>10.75</v>
      </c>
      <c r="AJ151" s="916">
        <v>12.3</v>
      </c>
      <c r="AK151" s="916" t="s">
        <v>137</v>
      </c>
      <c r="AL151" s="928">
        <v>175.25</v>
      </c>
      <c r="AM151" s="922">
        <v>4.3999999999999995</v>
      </c>
      <c r="AN151" s="916">
        <v>0.09</v>
      </c>
      <c r="AO151" s="802">
        <f t="shared" si="42"/>
        <v>4.9949332527062644</v>
      </c>
      <c r="AP151" s="803">
        <f t="shared" si="43"/>
        <v>15.800815605647442</v>
      </c>
      <c r="AQ151" s="936">
        <f t="shared" si="44"/>
        <v>-19.479633559175181</v>
      </c>
      <c r="AR151" s="702">
        <f>INDEX(Historical!$C$7:$C$1437,MATCH(B151,Historical!$B$7:$B$1446,0))*IF(AH151="n/a",1.03,IF(AH151&lt;0,1.01,IF(AH151&gt;10,1.1,(1+AH151/100))))</f>
        <v>1.0120000000000002</v>
      </c>
      <c r="AS151" s="935">
        <f t="shared" si="45"/>
        <v>1.1132000000000004</v>
      </c>
      <c r="AT151" s="935">
        <f t="shared" si="49"/>
        <v>1.1465960000000004</v>
      </c>
      <c r="AU151" s="935">
        <f t="shared" si="49"/>
        <v>1.1809938800000004</v>
      </c>
      <c r="AV151" s="935">
        <f t="shared" si="49"/>
        <v>1.2164236964000004</v>
      </c>
      <c r="AW151" s="702">
        <f t="shared" si="46"/>
        <v>5.6692135764000016</v>
      </c>
      <c r="AX151" s="810">
        <f t="shared" si="47"/>
        <v>15.43063031137725</v>
      </c>
      <c r="AY151" s="991">
        <v>0.69</v>
      </c>
      <c r="AZ151" s="922">
        <v>20.03</v>
      </c>
      <c r="BA151" s="922">
        <v>-25.369999999999997</v>
      </c>
      <c r="BB151" s="922">
        <v>2.13</v>
      </c>
      <c r="BC151" s="922">
        <v>-9.02</v>
      </c>
      <c r="BE151" s="664">
        <v>2012</v>
      </c>
      <c r="BF151" s="946" t="e">
        <f>#VALUE!</f>
        <v>#VALUE!</v>
      </c>
      <c r="BG151" s="931">
        <v>0.89999999999999991</v>
      </c>
    </row>
    <row r="152" spans="1:59" ht="11.25" customHeight="1" x14ac:dyDescent="0.2">
      <c r="A152" s="628" t="s">
        <v>1151</v>
      </c>
      <c r="B152" s="925" t="s">
        <v>1152</v>
      </c>
      <c r="C152" s="988" t="s">
        <v>4377</v>
      </c>
      <c r="D152" s="988" t="s">
        <v>523</v>
      </c>
      <c r="E152" s="793">
        <v>6</v>
      </c>
      <c r="F152" s="526">
        <v>709</v>
      </c>
      <c r="G152" s="526" t="s">
        <v>106</v>
      </c>
      <c r="H152" s="526" t="s">
        <v>106</v>
      </c>
      <c r="I152" s="924">
        <v>2.87</v>
      </c>
      <c r="J152" s="702">
        <f t="shared" si="35"/>
        <v>6.968641114982578</v>
      </c>
      <c r="K152" s="927">
        <v>0.05</v>
      </c>
      <c r="L152" s="639">
        <v>4</v>
      </c>
      <c r="M152" s="693">
        <f t="shared" si="36"/>
        <v>0.2</v>
      </c>
      <c r="N152" s="921" t="s">
        <v>152</v>
      </c>
      <c r="O152" s="795">
        <v>3.125E-2</v>
      </c>
      <c r="P152" s="917">
        <v>42991</v>
      </c>
      <c r="Q152" s="917">
        <v>43007</v>
      </c>
      <c r="R152" s="693">
        <f t="shared" si="37"/>
        <v>60.000000000000007</v>
      </c>
      <c r="S152" s="759">
        <f>IF(INDEX(Historical!$D$7:$D$1437,MATCH(B152,Historical!$B$7:$B$1446,0))=0,"n/a",(INDEX(Historical!$C$7:$C$1437,MATCH(B152,Historical!$B$7:$B$1446,0))/INDEX(Historical!$D$7:$D$1437,MATCH(B152,Historical!$B$7:$B$1446,0))-1)*100)</f>
        <v>23.076923076923084</v>
      </c>
      <c r="T152" s="759">
        <f>IF(INDEX(Historical!$F$7:$F$1430,MATCH(B152,Historical!$B$7:$B$1446,0))=0,"n/a",((INDEX(Historical!$C$7:$C$1437,MATCH(B152,Historical!$B$7:$B$1446,0))/INDEX(Historical!$F$7:$F$1430,MATCH(B152,Historical!$B$7:$B$1446,0)))^(1/3)-1)*100)</f>
        <v>23.47158379972165</v>
      </c>
      <c r="U152" s="759">
        <f>IF(INDEX(Historical!$H$7:$H$1430,MATCH(B152,Historical!$B$7:$B$1446,0))=0,"n/a",((INDEX(Historical!$C$7:$C$1437,MATCH(B152,Historical!$B$7:$B$1446,0))/INDEX(Historical!$H$7:$H$1430,MATCH(B152,Historical!$B$7:$B$1446,0)))^(1/5)-1)*100)</f>
        <v>51.571656651039802</v>
      </c>
      <c r="V152" s="759" t="str">
        <f>IF(INDEX(Historical!$O$7:$O$1430,MATCH(B152,Historical!$B$7:$B$1446,0))=0,"n/a",((INDEX(Historical!$C$7:$C$1437,MATCH(B152,Historical!$B$7:$B$1446,0))/INDEX(Historical!$O$7:$O$1430,MATCH(B152,Historical!$B$7:$B$1446,0)))^(1/10)-1)*100)</f>
        <v>n/a</v>
      </c>
      <c r="W152" s="760" t="str">
        <f t="shared" si="38"/>
        <v>n/a</v>
      </c>
      <c r="X152" s="761">
        <f t="shared" si="39"/>
        <v>0.83046145975909502</v>
      </c>
      <c r="Y152" s="727" t="s">
        <v>4429</v>
      </c>
      <c r="Z152" s="702">
        <f t="shared" si="40"/>
        <v>2000</v>
      </c>
      <c r="AA152" s="935">
        <f t="shared" si="41"/>
        <v>287</v>
      </c>
      <c r="AB152" s="639">
        <v>12</v>
      </c>
      <c r="AC152" s="916">
        <v>0.01</v>
      </c>
      <c r="AD152" s="916" t="s">
        <v>137</v>
      </c>
      <c r="AE152" s="916">
        <v>0.85</v>
      </c>
      <c r="AF152" s="916">
        <v>0.76</v>
      </c>
      <c r="AG152" s="916">
        <v>5.4</v>
      </c>
      <c r="AH152" s="916">
        <v>688.1</v>
      </c>
      <c r="AI152" s="916">
        <v>20</v>
      </c>
      <c r="AJ152" s="916">
        <v>62.1</v>
      </c>
      <c r="AK152" s="916" t="s">
        <v>137</v>
      </c>
      <c r="AL152" s="928">
        <v>245.3</v>
      </c>
      <c r="AM152" s="923">
        <v>2.8000000000000003</v>
      </c>
      <c r="AN152" s="916">
        <v>0.88</v>
      </c>
      <c r="AO152" s="802">
        <f t="shared" si="42"/>
        <v>-228.45970223397762</v>
      </c>
      <c r="AP152" s="803">
        <f t="shared" si="43"/>
        <v>58.540297766022377</v>
      </c>
      <c r="AQ152" s="936">
        <f t="shared" si="44"/>
        <v>211.35545959918903</v>
      </c>
      <c r="AR152" s="702">
        <f>INDEX(Historical!$C$7:$C$1437,MATCH(B152,Historical!$B$7:$B$1446,0))*IF(AH152="n/a",1.03,IF(AH152&lt;0,1.01,IF(AH152&gt;10,1.1,(1+AH152/100))))</f>
        <v>0.22000000000000003</v>
      </c>
      <c r="AS152" s="935">
        <f t="shared" si="45"/>
        <v>0.24200000000000005</v>
      </c>
      <c r="AT152" s="935">
        <f t="shared" si="49"/>
        <v>0.24926000000000006</v>
      </c>
      <c r="AU152" s="935">
        <f t="shared" si="49"/>
        <v>0.25673780000000007</v>
      </c>
      <c r="AV152" s="935">
        <f t="shared" si="49"/>
        <v>0.2644399340000001</v>
      </c>
      <c r="AW152" s="702">
        <f t="shared" si="46"/>
        <v>1.2324377340000003</v>
      </c>
      <c r="AX152" s="810">
        <f t="shared" si="47"/>
        <v>42.942081324041823</v>
      </c>
      <c r="AY152" s="991">
        <v>1.36</v>
      </c>
      <c r="AZ152" s="922">
        <v>12.11</v>
      </c>
      <c r="BA152" s="922">
        <v>-49.51</v>
      </c>
      <c r="BB152" s="922">
        <v>-17.740000000000002</v>
      </c>
      <c r="BC152" s="922">
        <v>-29.53</v>
      </c>
      <c r="BE152" s="664">
        <v>2014</v>
      </c>
      <c r="BF152" s="946" t="e">
        <f>#VALUE!</f>
        <v>#VALUE!</v>
      </c>
      <c r="BG152" s="931">
        <v>2.4</v>
      </c>
    </row>
    <row r="153" spans="1:59" ht="11.25" customHeight="1" x14ac:dyDescent="0.2">
      <c r="A153" s="609" t="s">
        <v>1171</v>
      </c>
      <c r="B153" s="925" t="s">
        <v>1172</v>
      </c>
      <c r="C153" s="988" t="s">
        <v>247</v>
      </c>
      <c r="D153" s="988" t="s">
        <v>4398</v>
      </c>
      <c r="E153" s="792">
        <v>7</v>
      </c>
      <c r="F153" s="526">
        <v>620</v>
      </c>
      <c r="G153" s="526" t="s">
        <v>106</v>
      </c>
      <c r="H153" s="526" t="s">
        <v>106</v>
      </c>
      <c r="I153" s="924">
        <v>129.84</v>
      </c>
      <c r="J153" s="702">
        <f t="shared" si="35"/>
        <v>0.98582871226124469</v>
      </c>
      <c r="K153" s="927">
        <v>0.32</v>
      </c>
      <c r="L153" s="639">
        <v>4</v>
      </c>
      <c r="M153" s="693">
        <f t="shared" si="36"/>
        <v>1.28</v>
      </c>
      <c r="N153" s="921" t="s">
        <v>136</v>
      </c>
      <c r="O153" s="795">
        <v>0.3</v>
      </c>
      <c r="P153" s="915">
        <v>43334</v>
      </c>
      <c r="Q153" s="915">
        <v>43356</v>
      </c>
      <c r="R153" s="693">
        <f t="shared" si="37"/>
        <v>6.6666666666666732</v>
      </c>
      <c r="S153" s="759">
        <f>IF(INDEX(Historical!$D$7:$D$1437,MATCH(B153,Historical!$B$7:$B$1446,0))=0,"n/a",(INDEX(Historical!$C$7:$C$1437,MATCH(B153,Historical!$B$7:$B$1446,0))/INDEX(Historical!$D$7:$D$1437,MATCH(B153,Historical!$B$7:$B$1446,0))-1)*100)</f>
        <v>6.8965517241379448</v>
      </c>
      <c r="T153" s="759">
        <f>IF(INDEX(Historical!$F$7:$F$1430,MATCH(B153,Historical!$B$7:$B$1446,0))=0,"n/a",((INDEX(Historical!$C$7:$C$1437,MATCH(B153,Historical!$B$7:$B$1446,0))/INDEX(Historical!$F$7:$F$1430,MATCH(B153,Historical!$B$7:$B$1446,0)))^(1/3)-1)*100)</f>
        <v>13.862522184714066</v>
      </c>
      <c r="U153" s="759">
        <f>IF(INDEX(Historical!$H$7:$H$1430,MATCH(B153,Historical!$B$7:$B$1446,0))=0,"n/a",((INDEX(Historical!$C$7:$C$1437,MATCH(B153,Historical!$B$7:$B$1446,0))/INDEX(Historical!$H$7:$H$1430,MATCH(B153,Historical!$B$7:$B$1446,0)))^(1/5)-1)*100)</f>
        <v>17.232150472580798</v>
      </c>
      <c r="V153" s="759" t="str">
        <f>IF(INDEX(Historical!$O$7:$O$1430,MATCH(B153,Historical!$B$7:$B$1446,0))=0,"n/a",((INDEX(Historical!$C$7:$C$1437,MATCH(B153,Historical!$B$7:$B$1446,0))/INDEX(Historical!$O$7:$O$1430,MATCH(B153,Historical!$B$7:$B$1446,0)))^(1/10)-1)*100)</f>
        <v>n/a</v>
      </c>
      <c r="W153" s="760" t="str">
        <f t="shared" si="38"/>
        <v>n/a</v>
      </c>
      <c r="X153" s="761">
        <f t="shared" si="39"/>
        <v>1.7765103579980202</v>
      </c>
      <c r="Y153" s="926"/>
      <c r="Z153" s="702">
        <f t="shared" si="40"/>
        <v>48.484848484848484</v>
      </c>
      <c r="AA153" s="935">
        <f t="shared" si="41"/>
        <v>49.18181818181818</v>
      </c>
      <c r="AB153" s="639">
        <v>12</v>
      </c>
      <c r="AC153" s="916">
        <v>2.64</v>
      </c>
      <c r="AD153" s="916">
        <v>3.85</v>
      </c>
      <c r="AE153" s="916">
        <v>1.67</v>
      </c>
      <c r="AF153" s="916">
        <v>4.7</v>
      </c>
      <c r="AG153" s="916">
        <v>9.8000000000000007</v>
      </c>
      <c r="AH153" s="916">
        <v>14.099999999999998</v>
      </c>
      <c r="AI153" s="916">
        <v>16.669999999999998</v>
      </c>
      <c r="AJ153" s="916">
        <v>9.7000000000000011</v>
      </c>
      <c r="AK153" s="916">
        <v>12.770000000000001</v>
      </c>
      <c r="AL153" s="928">
        <v>18730</v>
      </c>
      <c r="AM153" s="922">
        <v>0.5</v>
      </c>
      <c r="AN153" s="916">
        <v>0.91</v>
      </c>
      <c r="AO153" s="802">
        <f t="shared" si="42"/>
        <v>-30.963838996976136</v>
      </c>
      <c r="AP153" s="803">
        <f t="shared" si="43"/>
        <v>18.217979184842044</v>
      </c>
      <c r="AQ153" s="936">
        <f t="shared" si="44"/>
        <v>220.52356159158336</v>
      </c>
      <c r="AR153" s="702">
        <f>INDEX(Historical!$C$7:$C$1437,MATCH(B153,Historical!$B$7:$B$1446,0))*IF(AH153="n/a",1.03,IF(AH153&lt;0,1.01,IF(AH153&gt;10,1.1,(1+AH153/100))))</f>
        <v>1.3640000000000001</v>
      </c>
      <c r="AS153" s="935">
        <f t="shared" si="45"/>
        <v>1.5004000000000002</v>
      </c>
      <c r="AT153" s="935">
        <f t="shared" si="49"/>
        <v>1.6504400000000004</v>
      </c>
      <c r="AU153" s="935">
        <f t="shared" si="49"/>
        <v>1.8154840000000005</v>
      </c>
      <c r="AV153" s="935">
        <f t="shared" si="49"/>
        <v>1.9970324000000008</v>
      </c>
      <c r="AW153" s="702">
        <f t="shared" si="46"/>
        <v>8.3273564000000011</v>
      </c>
      <c r="AX153" s="810">
        <f t="shared" si="47"/>
        <v>6.41355237215034</v>
      </c>
      <c r="AY153" s="991">
        <v>0.95</v>
      </c>
      <c r="AZ153" s="922">
        <v>20.100000000000001</v>
      </c>
      <c r="BA153" s="922">
        <v>-7.1</v>
      </c>
      <c r="BB153" s="922">
        <v>4.7600000000000007</v>
      </c>
      <c r="BC153" s="922">
        <v>4.9799999999999995</v>
      </c>
      <c r="BE153" s="664">
        <v>2012</v>
      </c>
      <c r="BF153" s="946" t="e">
        <f>#VALUE!</f>
        <v>#VALUE!</v>
      </c>
      <c r="BG153" s="931">
        <v>2.1</v>
      </c>
    </row>
    <row r="154" spans="1:59" ht="11.25" customHeight="1" x14ac:dyDescent="0.2">
      <c r="A154" s="609" t="s">
        <v>1173</v>
      </c>
      <c r="B154" s="925" t="s">
        <v>1174</v>
      </c>
      <c r="C154" s="988" t="s">
        <v>112</v>
      </c>
      <c r="D154" s="988" t="s">
        <v>4396</v>
      </c>
      <c r="E154" s="792">
        <v>7</v>
      </c>
      <c r="F154" s="526">
        <v>671</v>
      </c>
      <c r="G154" s="526" t="s">
        <v>106</v>
      </c>
      <c r="H154" s="526" t="s">
        <v>106</v>
      </c>
      <c r="I154" s="924">
        <v>56.62</v>
      </c>
      <c r="J154" s="702">
        <f t="shared" si="35"/>
        <v>1.1303426351112682</v>
      </c>
      <c r="K154" s="934">
        <v>0.16</v>
      </c>
      <c r="L154" s="639">
        <v>4</v>
      </c>
      <c r="M154" s="693">
        <f t="shared" si="36"/>
        <v>0.64</v>
      </c>
      <c r="N154" s="921" t="s">
        <v>598</v>
      </c>
      <c r="O154" s="799">
        <v>0.13</v>
      </c>
      <c r="P154" s="915">
        <v>43531</v>
      </c>
      <c r="Q154" s="915">
        <v>43546</v>
      </c>
      <c r="R154" s="693">
        <f t="shared" si="37"/>
        <v>23.076923076923077</v>
      </c>
      <c r="S154" s="759">
        <f>IF(INDEX(Historical!$D$7:$D$1437,MATCH(B154,Historical!$B$7:$B$1446,0))=0,"n/a",(INDEX(Historical!$C$7:$C$1437,MATCH(B154,Historical!$B$7:$B$1446,0))/INDEX(Historical!$D$7:$D$1437,MATCH(B154,Historical!$B$7:$B$1446,0))-1)*100)</f>
        <v>23.809523809523814</v>
      </c>
      <c r="T154" s="759">
        <f>IF(INDEX(Historical!$F$7:$F$1430,MATCH(B154,Historical!$B$7:$B$1446,0))=0,"n/a",((INDEX(Historical!$C$7:$C$1437,MATCH(B154,Historical!$B$7:$B$1446,0))/INDEX(Historical!$F$7:$F$1430,MATCH(B154,Historical!$B$7:$B$1446,0)))^(1/3)-1)*100)</f>
        <v>20.123329994304417</v>
      </c>
      <c r="U154" s="759">
        <f>IF(INDEX(Historical!$H$7:$H$1430,MATCH(B154,Historical!$B$7:$B$1446,0))=0,"n/a",((INDEX(Historical!$C$7:$C$1437,MATCH(B154,Historical!$B$7:$B$1446,0))/INDEX(Historical!$H$7:$H$1430,MATCH(B154,Historical!$B$7:$B$1446,0)))^(1/5)-1)*100)</f>
        <v>28.227866656891742</v>
      </c>
      <c r="V154" s="759" t="str">
        <f>IF(INDEX(Historical!$O$7:$O$1430,MATCH(B154,Historical!$B$7:$B$1446,0))=0,"n/a",((INDEX(Historical!$C$7:$C$1437,MATCH(B154,Historical!$B$7:$B$1446,0))/INDEX(Historical!$O$7:$O$1430,MATCH(B154,Historical!$B$7:$B$1446,0)))^(1/10)-1)*100)</f>
        <v>n/a</v>
      </c>
      <c r="W154" s="760" t="str">
        <f t="shared" si="38"/>
        <v>n/a</v>
      </c>
      <c r="X154" s="761">
        <f t="shared" si="39"/>
        <v>2.0019763586448045</v>
      </c>
      <c r="Y154" s="728" t="s">
        <v>4211</v>
      </c>
      <c r="Z154" s="702">
        <f t="shared" si="40"/>
        <v>46.376811594202906</v>
      </c>
      <c r="AA154" s="935">
        <f t="shared" si="41"/>
        <v>41.028985507246375</v>
      </c>
      <c r="AB154" s="639">
        <v>12</v>
      </c>
      <c r="AC154" s="916">
        <v>1.38</v>
      </c>
      <c r="AD154" s="916">
        <v>2.74</v>
      </c>
      <c r="AE154" s="916">
        <v>7.72</v>
      </c>
      <c r="AF154" s="916">
        <v>9.5299999999999994</v>
      </c>
      <c r="AG154" s="916">
        <v>16.5</v>
      </c>
      <c r="AH154" s="916">
        <v>24.5</v>
      </c>
      <c r="AI154" s="916">
        <v>8.89</v>
      </c>
      <c r="AJ154" s="916">
        <v>14.099999999999998</v>
      </c>
      <c r="AK154" s="916">
        <v>15</v>
      </c>
      <c r="AL154" s="928">
        <v>2950</v>
      </c>
      <c r="AM154" s="922">
        <v>1</v>
      </c>
      <c r="AN154" s="916">
        <v>0</v>
      </c>
      <c r="AO154" s="802">
        <f t="shared" si="42"/>
        <v>-11.670776215243365</v>
      </c>
      <c r="AP154" s="803">
        <f t="shared" si="43"/>
        <v>29.358209292003011</v>
      </c>
      <c r="AQ154" s="936">
        <f t="shared" si="44"/>
        <v>316.86994075373889</v>
      </c>
      <c r="AR154" s="702">
        <f>INDEX(Historical!$C$7:$C$1437,MATCH(B154,Historical!$B$7:$B$1446,0))*IF(AH154="n/a",1.03,IF(AH154&lt;0,1.01,IF(AH154&gt;10,1.1,(1+AH154/100))))</f>
        <v>0.57200000000000006</v>
      </c>
      <c r="AS154" s="935">
        <f t="shared" si="45"/>
        <v>0.62285080000000004</v>
      </c>
      <c r="AT154" s="935">
        <f t="shared" si="49"/>
        <v>0.68513588000000014</v>
      </c>
      <c r="AU154" s="935">
        <f t="shared" si="49"/>
        <v>0.75364946800000021</v>
      </c>
      <c r="AV154" s="935">
        <f t="shared" si="49"/>
        <v>0.82901441480000027</v>
      </c>
      <c r="AW154" s="702">
        <f t="shared" si="46"/>
        <v>3.4626505628000013</v>
      </c>
      <c r="AX154" s="810">
        <f t="shared" si="47"/>
        <v>6.1155961900388576</v>
      </c>
      <c r="AY154" s="991">
        <v>0.46</v>
      </c>
      <c r="AZ154" s="922">
        <v>32.99</v>
      </c>
      <c r="BA154" s="922">
        <v>-5.3199999999999994</v>
      </c>
      <c r="BB154" s="922">
        <v>-0.16</v>
      </c>
      <c r="BC154" s="922">
        <v>8.2000000000000011</v>
      </c>
      <c r="BE154" s="664">
        <v>2013</v>
      </c>
      <c r="BF154" s="946" t="e">
        <f>#VALUE!</f>
        <v>#VALUE!</v>
      </c>
      <c r="BG154" s="931">
        <v>11.4</v>
      </c>
    </row>
    <row r="155" spans="1:59" ht="11.25" customHeight="1" x14ac:dyDescent="0.2">
      <c r="A155" s="537" t="s">
        <v>1175</v>
      </c>
      <c r="B155" s="925" t="s">
        <v>1176</v>
      </c>
      <c r="C155" s="988" t="s">
        <v>4353</v>
      </c>
      <c r="D155" s="988" t="s">
        <v>4354</v>
      </c>
      <c r="E155" s="792">
        <v>9</v>
      </c>
      <c r="F155" s="526">
        <v>378</v>
      </c>
      <c r="G155" s="526" t="s">
        <v>106</v>
      </c>
      <c r="H155" s="526" t="s">
        <v>106</v>
      </c>
      <c r="I155" s="924">
        <v>103.69</v>
      </c>
      <c r="J155" s="702">
        <f t="shared" si="35"/>
        <v>3.3175812518082748</v>
      </c>
      <c r="K155" s="927">
        <v>0.86</v>
      </c>
      <c r="L155" s="639">
        <v>4</v>
      </c>
      <c r="M155" s="693">
        <f t="shared" si="36"/>
        <v>3.44</v>
      </c>
      <c r="N155" s="921" t="s">
        <v>320</v>
      </c>
      <c r="O155" s="795">
        <v>0.78</v>
      </c>
      <c r="P155" s="658">
        <v>43265</v>
      </c>
      <c r="Q155" s="658">
        <v>43280</v>
      </c>
      <c r="R155" s="693">
        <f t="shared" si="37"/>
        <v>10.25641025641025</v>
      </c>
      <c r="S155" s="759">
        <f>IF(INDEX(Historical!$D$7:$D$1437,MATCH(B155,Historical!$B$7:$B$1446,0))=0,"n/a",(INDEX(Historical!$C$7:$C$1437,MATCH(B155,Historical!$B$7:$B$1446,0))/INDEX(Historical!$D$7:$D$1437,MATCH(B155,Historical!$B$7:$B$1446,0))-1)*100)</f>
        <v>7.6923076923076872</v>
      </c>
      <c r="T155" s="759">
        <f>IF(INDEX(Historical!$F$7:$F$1430,MATCH(B155,Historical!$B$7:$B$1446,0))=0,"n/a",((INDEX(Historical!$C$7:$C$1437,MATCH(B155,Historical!$B$7:$B$1446,0))/INDEX(Historical!$F$7:$F$1430,MATCH(B155,Historical!$B$7:$B$1446,0)))^(1/3)-1)*100)</f>
        <v>14.471424255333186</v>
      </c>
      <c r="U155" s="759">
        <f>IF(INDEX(Historical!$H$7:$H$1430,MATCH(B155,Historical!$B$7:$B$1446,0))=0,"n/a",((INDEX(Historical!$C$7:$C$1437,MATCH(B155,Historical!$B$7:$B$1446,0))/INDEX(Historical!$H$7:$H$1430,MATCH(B155,Historical!$B$7:$B$1446,0)))^(1/5)-1)*100)</f>
        <v>18.302590622367564</v>
      </c>
      <c r="V155" s="759">
        <f>IF(INDEX(Historical!$O$7:$O$1430,MATCH(B155,Historical!$B$7:$B$1446,0))=0,"n/a",((INDEX(Historical!$C$7:$C$1437,MATCH(B155,Historical!$B$7:$B$1446,0))/INDEX(Historical!$O$7:$O$1430,MATCH(B155,Historical!$B$7:$B$1446,0)))^(1/10)-1)*100)</f>
        <v>12.884399678677095</v>
      </c>
      <c r="W155" s="760">
        <f t="shared" si="38"/>
        <v>1.4205233521789338</v>
      </c>
      <c r="X155" s="761">
        <f t="shared" si="39"/>
        <v>1.2041178041031293</v>
      </c>
      <c r="Y155" s="716"/>
      <c r="Z155" s="702">
        <f t="shared" si="40"/>
        <v>110.96774193548387</v>
      </c>
      <c r="AA155" s="935">
        <f t="shared" si="41"/>
        <v>33.448387096774191</v>
      </c>
      <c r="AB155" s="639">
        <v>12</v>
      </c>
      <c r="AC155" s="916">
        <v>3.1</v>
      </c>
      <c r="AD155" s="916">
        <v>5.58</v>
      </c>
      <c r="AE155" s="916">
        <v>10.87</v>
      </c>
      <c r="AF155" s="916">
        <v>5.43</v>
      </c>
      <c r="AG155" s="916">
        <v>17.5</v>
      </c>
      <c r="AH155" s="916">
        <v>-15.9</v>
      </c>
      <c r="AI155" s="916">
        <v>6.34</v>
      </c>
      <c r="AJ155" s="916">
        <v>15.2</v>
      </c>
      <c r="AK155" s="916">
        <v>6</v>
      </c>
      <c r="AL155" s="928">
        <v>13010</v>
      </c>
      <c r="AM155" s="922">
        <v>1.4000000000000001</v>
      </c>
      <c r="AN155" s="916">
        <v>1.99</v>
      </c>
      <c r="AO155" s="802">
        <f t="shared" si="42"/>
        <v>-11.828215222598352</v>
      </c>
      <c r="AP155" s="803">
        <f t="shared" si="43"/>
        <v>21.620171874175838</v>
      </c>
      <c r="AQ155" s="936">
        <f t="shared" si="44"/>
        <v>184.11636265249084</v>
      </c>
      <c r="AR155" s="702">
        <f>INDEX(Historical!$C$7:$C$1437,MATCH(B155,Historical!$B$7:$B$1446,0))*IF(AH155="n/a",1.03,IF(AH155&lt;0,1.01,IF(AH155&gt;10,1.1,(1+AH155/100))))</f>
        <v>3.3935999999999997</v>
      </c>
      <c r="AS155" s="935">
        <f t="shared" si="45"/>
        <v>3.6087542399999992</v>
      </c>
      <c r="AT155" s="935">
        <f t="shared" si="49"/>
        <v>3.8252794943999993</v>
      </c>
      <c r="AU155" s="935">
        <f t="shared" si="49"/>
        <v>4.0547962640639996</v>
      </c>
      <c r="AV155" s="935">
        <f t="shared" si="49"/>
        <v>4.2980840399078399</v>
      </c>
      <c r="AW155" s="702">
        <f t="shared" si="46"/>
        <v>19.18051403837184</v>
      </c>
      <c r="AX155" s="810">
        <f t="shared" si="47"/>
        <v>18.497940050508092</v>
      </c>
      <c r="AY155" s="991">
        <v>0.32</v>
      </c>
      <c r="AZ155" s="922">
        <v>23.880000000000003</v>
      </c>
      <c r="BA155" s="922">
        <v>-0.33</v>
      </c>
      <c r="BB155" s="922">
        <v>4.26</v>
      </c>
      <c r="BC155" s="922">
        <v>10.52</v>
      </c>
      <c r="BE155" s="664">
        <v>2010</v>
      </c>
      <c r="BF155" s="946" t="e">
        <f>#VALUE!</f>
        <v>#VALUE!</v>
      </c>
      <c r="BG155" s="931">
        <v>5.4</v>
      </c>
    </row>
    <row r="156" spans="1:59" ht="11.25" customHeight="1" x14ac:dyDescent="0.2">
      <c r="A156" s="609" t="s">
        <v>1169</v>
      </c>
      <c r="B156" s="925" t="s">
        <v>1170</v>
      </c>
      <c r="C156" s="988" t="s">
        <v>108</v>
      </c>
      <c r="D156" s="988" t="s">
        <v>4373</v>
      </c>
      <c r="E156" s="792">
        <v>7</v>
      </c>
      <c r="F156" s="526">
        <v>665</v>
      </c>
      <c r="G156" s="526" t="s">
        <v>106</v>
      </c>
      <c r="H156" s="526" t="s">
        <v>106</v>
      </c>
      <c r="I156" s="924">
        <v>165</v>
      </c>
      <c r="J156" s="702">
        <f t="shared" si="35"/>
        <v>2.5454545454545454</v>
      </c>
      <c r="K156" s="927">
        <v>1.05</v>
      </c>
      <c r="L156" s="639">
        <v>4</v>
      </c>
      <c r="M156" s="693">
        <f t="shared" si="36"/>
        <v>4.2</v>
      </c>
      <c r="N156" s="921" t="s">
        <v>136</v>
      </c>
      <c r="O156" s="795">
        <v>1</v>
      </c>
      <c r="P156" s="915">
        <v>43525</v>
      </c>
      <c r="Q156" s="915">
        <v>43539</v>
      </c>
      <c r="R156" s="693">
        <f t="shared" si="37"/>
        <v>5.0000000000000044</v>
      </c>
      <c r="S156" s="759">
        <f>IF(INDEX(Historical!$D$7:$D$1437,MATCH(B156,Historical!$B$7:$B$1446,0))=0,"n/a",(INDEX(Historical!$C$7:$C$1437,MATCH(B156,Historical!$B$7:$B$1446,0))/INDEX(Historical!$D$7:$D$1437,MATCH(B156,Historical!$B$7:$B$1446,0))-1)*100)</f>
        <v>13.235294117647056</v>
      </c>
      <c r="T156" s="759">
        <f>IF(INDEX(Historical!$F$7:$F$1430,MATCH(B156,Historical!$B$7:$B$1446,0))=0,"n/a",((INDEX(Historical!$C$7:$C$1437,MATCH(B156,Historical!$B$7:$B$1446,0))/INDEX(Historical!$F$7:$F$1430,MATCH(B156,Historical!$B$7:$B$1446,0)))^(1/3)-1)*100)</f>
        <v>20.507113208761506</v>
      </c>
      <c r="U156" s="759">
        <f>IF(INDEX(Historical!$H$7:$H$1430,MATCH(B156,Historical!$B$7:$B$1446,0))=0,"n/a",((INDEX(Historical!$C$7:$C$1437,MATCH(B156,Historical!$B$7:$B$1446,0))/INDEX(Historical!$H$7:$H$1430,MATCH(B156,Historical!$B$7:$B$1446,0)))^(1/5)-1)*100)</f>
        <v>28.473515712343932</v>
      </c>
      <c r="V156" s="759">
        <f>IF(INDEX(Historical!$O$7:$O$1430,MATCH(B156,Historical!$B$7:$B$1446,0))=0,"n/a",((INDEX(Historical!$C$7:$C$1437,MATCH(B156,Historical!$B$7:$B$1446,0))/INDEX(Historical!$O$7:$O$1430,MATCH(B156,Historical!$B$7:$B$1446,0)))^(1/10)-1)*100)</f>
        <v>6.7684832972096931</v>
      </c>
      <c r="W156" s="760">
        <f t="shared" si="38"/>
        <v>4.2067793421433333</v>
      </c>
      <c r="X156" s="761" t="str">
        <f t="shared" si="39"/>
        <v>n/a</v>
      </c>
      <c r="Y156" s="926"/>
      <c r="Z156" s="702" t="str">
        <f t="shared" si="40"/>
        <v>n/a</v>
      </c>
      <c r="AA156" s="935" t="str">
        <f t="shared" si="41"/>
        <v>n/a</v>
      </c>
      <c r="AB156" s="639">
        <v>12</v>
      </c>
      <c r="AC156" s="916" t="s">
        <v>137</v>
      </c>
      <c r="AD156" s="916" t="s">
        <v>137</v>
      </c>
      <c r="AE156" s="916" t="s">
        <v>137</v>
      </c>
      <c r="AF156" s="916" t="s">
        <v>137</v>
      </c>
      <c r="AG156" s="916" t="s">
        <v>137</v>
      </c>
      <c r="AH156" s="916" t="s">
        <v>137</v>
      </c>
      <c r="AI156" s="916" t="s">
        <v>137</v>
      </c>
      <c r="AJ156" s="916" t="s">
        <v>137</v>
      </c>
      <c r="AK156" s="916" t="s">
        <v>137</v>
      </c>
      <c r="AL156" s="928" t="s">
        <v>137</v>
      </c>
      <c r="AM156" s="922" t="s">
        <v>137</v>
      </c>
      <c r="AN156" s="916" t="s">
        <v>137</v>
      </c>
      <c r="AO156" s="802" t="str">
        <f t="shared" si="42"/>
        <v>n/a</v>
      </c>
      <c r="AP156" s="803">
        <f t="shared" si="43"/>
        <v>31.018970257798479</v>
      </c>
      <c r="AQ156" s="936" t="str">
        <f t="shared" si="44"/>
        <v>n/a</v>
      </c>
      <c r="AR156" s="702">
        <f>INDEX(Historical!$C$7:$C$1437,MATCH(B156,Historical!$B$7:$B$1446,0))*IF(AH156="n/a",1.03,IF(AH156&lt;0,1.01,IF(AH156&gt;10,1.1,(1+AH156/100))))</f>
        <v>3.9655</v>
      </c>
      <c r="AS156" s="935">
        <f t="shared" si="45"/>
        <v>4.0844649999999998</v>
      </c>
      <c r="AT156" s="935">
        <f t="shared" si="49"/>
        <v>4.20699895</v>
      </c>
      <c r="AU156" s="935">
        <f t="shared" si="49"/>
        <v>4.3332089185000005</v>
      </c>
      <c r="AV156" s="935">
        <f t="shared" si="49"/>
        <v>4.4632051860550002</v>
      </c>
      <c r="AW156" s="702">
        <f t="shared" si="46"/>
        <v>21.053378054554997</v>
      </c>
      <c r="AX156" s="810">
        <f t="shared" si="47"/>
        <v>12.759623063366664</v>
      </c>
      <c r="AY156" s="991" t="s">
        <v>137</v>
      </c>
      <c r="AZ156" s="922" t="s">
        <v>137</v>
      </c>
      <c r="BA156" s="922" t="s">
        <v>137</v>
      </c>
      <c r="BB156" s="922" t="s">
        <v>137</v>
      </c>
      <c r="BC156" s="922" t="s">
        <v>137</v>
      </c>
      <c r="BD156" s="960" t="s">
        <v>4298</v>
      </c>
      <c r="BE156" s="664">
        <v>2013</v>
      </c>
      <c r="BF156" s="946" t="e">
        <f>#VALUE!</f>
        <v>#VALUE!</v>
      </c>
      <c r="BG156" s="931" t="s">
        <v>137</v>
      </c>
    </row>
    <row r="157" spans="1:59" ht="11.25" customHeight="1" x14ac:dyDescent="0.2">
      <c r="A157" s="537" t="s">
        <v>1190</v>
      </c>
      <c r="B157" s="925" t="s">
        <v>1191</v>
      </c>
      <c r="C157" s="988" t="s">
        <v>108</v>
      </c>
      <c r="D157" s="988" t="s">
        <v>118</v>
      </c>
      <c r="E157" s="792">
        <v>9</v>
      </c>
      <c r="F157" s="526">
        <v>388</v>
      </c>
      <c r="G157" s="526" t="s">
        <v>37</v>
      </c>
      <c r="H157" s="526" t="s">
        <v>37</v>
      </c>
      <c r="I157" s="924">
        <v>57.06</v>
      </c>
      <c r="J157" s="702">
        <f t="shared" si="35"/>
        <v>2.9442691903259726</v>
      </c>
      <c r="K157" s="927">
        <v>0.42</v>
      </c>
      <c r="L157" s="639">
        <v>4</v>
      </c>
      <c r="M157" s="693">
        <f t="shared" si="36"/>
        <v>1.68</v>
      </c>
      <c r="N157" s="921" t="s">
        <v>149</v>
      </c>
      <c r="O157" s="795">
        <v>0.38</v>
      </c>
      <c r="P157" s="915">
        <v>43350</v>
      </c>
      <c r="Q157" s="915">
        <v>43360</v>
      </c>
      <c r="R157" s="693">
        <f t="shared" si="37"/>
        <v>10.52631578947368</v>
      </c>
      <c r="S157" s="759">
        <f>IF(INDEX(Historical!$D$7:$D$1437,MATCH(B157,Historical!$B$7:$B$1446,0))=0,"n/a",(INDEX(Historical!$C$7:$C$1437,MATCH(B157,Historical!$B$7:$B$1446,0))/INDEX(Historical!$D$7:$D$1437,MATCH(B157,Historical!$B$7:$B$1446,0))-1)*100)</f>
        <v>11.111111111111116</v>
      </c>
      <c r="T157" s="759">
        <f>IF(INDEX(Historical!$F$7:$F$1430,MATCH(B157,Historical!$B$7:$B$1446,0))=0,"n/a",((INDEX(Historical!$C$7:$C$1437,MATCH(B157,Historical!$B$7:$B$1446,0))/INDEX(Historical!$F$7:$F$1430,MATCH(B157,Historical!$B$7:$B$1446,0)))^(1/3)-1)*100)</f>
        <v>16.960709528514649</v>
      </c>
      <c r="U157" s="759">
        <f>IF(INDEX(Historical!$H$7:$H$1430,MATCH(B157,Historical!$B$7:$B$1446,0))=0,"n/a",((INDEX(Historical!$C$7:$C$1437,MATCH(B157,Historical!$B$7:$B$1446,0))/INDEX(Historical!$H$7:$H$1430,MATCH(B157,Historical!$B$7:$B$1446,0)))^(1/5)-1)*100)</f>
        <v>27.22596365393921</v>
      </c>
      <c r="V157" s="759" t="str">
        <f>IF(INDEX(Historical!$O$7:$O$1430,MATCH(B157,Historical!$B$7:$B$1446,0))=0,"n/a",((INDEX(Historical!$C$7:$C$1437,MATCH(B157,Historical!$B$7:$B$1446,0))/INDEX(Historical!$O$7:$O$1430,MATCH(B157,Historical!$B$7:$B$1446,0)))^(1/10)-1)*100)</f>
        <v>n/a</v>
      </c>
      <c r="W157" s="760" t="str">
        <f t="shared" si="38"/>
        <v>n/a</v>
      </c>
      <c r="X157" s="761">
        <f t="shared" si="39"/>
        <v>1.3820286118750869</v>
      </c>
      <c r="Y157" s="925"/>
      <c r="Z157" s="702">
        <f t="shared" si="40"/>
        <v>40.095465393794747</v>
      </c>
      <c r="AA157" s="935">
        <f t="shared" si="41"/>
        <v>13.618138424821002</v>
      </c>
      <c r="AB157" s="639">
        <v>12</v>
      </c>
      <c r="AC157" s="916">
        <v>4.1900000000000004</v>
      </c>
      <c r="AD157" s="916">
        <v>1.0900000000000001</v>
      </c>
      <c r="AE157" s="916">
        <v>1.1100000000000001</v>
      </c>
      <c r="AF157" s="916">
        <v>1.66</v>
      </c>
      <c r="AG157" s="916">
        <v>13.700000000000001</v>
      </c>
      <c r="AH157" s="916">
        <v>52.400000000000006</v>
      </c>
      <c r="AI157" s="916">
        <v>4.5699999999999994</v>
      </c>
      <c r="AJ157" s="916">
        <v>19.7</v>
      </c>
      <c r="AK157" s="916">
        <v>12.5</v>
      </c>
      <c r="AL157" s="928">
        <v>6350</v>
      </c>
      <c r="AM157" s="922">
        <v>1.6</v>
      </c>
      <c r="AN157" s="916">
        <v>0.22</v>
      </c>
      <c r="AO157" s="802">
        <f t="shared" si="42"/>
        <v>16.552094419444181</v>
      </c>
      <c r="AP157" s="803">
        <f t="shared" si="43"/>
        <v>30.170232844265183</v>
      </c>
      <c r="AQ157" s="936">
        <f t="shared" si="44"/>
        <v>0.2355221692120768</v>
      </c>
      <c r="AR157" s="702">
        <f>INDEX(Historical!$C$7:$C$1437,MATCH(B157,Historical!$B$7:$B$1446,0))*IF(AH157="n/a",1.03,IF(AH157&lt;0,1.01,IF(AH157&gt;10,1.1,(1+AH157/100))))</f>
        <v>1.7600000000000002</v>
      </c>
      <c r="AS157" s="935">
        <f t="shared" si="45"/>
        <v>1.8404320000000003</v>
      </c>
      <c r="AT157" s="935">
        <f t="shared" si="49"/>
        <v>2.0244752000000004</v>
      </c>
      <c r="AU157" s="935">
        <f t="shared" si="49"/>
        <v>2.2269227200000006</v>
      </c>
      <c r="AV157" s="935">
        <f t="shared" si="49"/>
        <v>2.4496149920000008</v>
      </c>
      <c r="AW157" s="702">
        <f t="shared" si="46"/>
        <v>10.301444912000003</v>
      </c>
      <c r="AX157" s="810">
        <f t="shared" si="47"/>
        <v>18.053706470382057</v>
      </c>
      <c r="AY157" s="991">
        <v>0.91</v>
      </c>
      <c r="AZ157" s="922">
        <v>35.99</v>
      </c>
      <c r="BA157" s="922">
        <v>-2.11</v>
      </c>
      <c r="BB157" s="922">
        <v>9.02</v>
      </c>
      <c r="BC157" s="922">
        <v>12.65</v>
      </c>
      <c r="BE157" s="664">
        <v>2010</v>
      </c>
      <c r="BF157" s="946" t="e">
        <f>#VALUE!</f>
        <v>#VALUE!</v>
      </c>
      <c r="BG157" s="931">
        <v>4.7</v>
      </c>
    </row>
    <row r="158" spans="1:59" s="838" customFormat="1" ht="11.25" customHeight="1" x14ac:dyDescent="0.2">
      <c r="A158" s="817" t="s">
        <v>1228</v>
      </c>
      <c r="B158" s="846" t="s">
        <v>1229</v>
      </c>
      <c r="C158" s="988" t="s">
        <v>112</v>
      </c>
      <c r="D158" s="988" t="s">
        <v>1230</v>
      </c>
      <c r="E158" s="818">
        <v>7</v>
      </c>
      <c r="F158" s="526">
        <v>662</v>
      </c>
      <c r="G158" s="1171" t="s">
        <v>106</v>
      </c>
      <c r="H158" s="1171" t="s">
        <v>106</v>
      </c>
      <c r="I158" s="819">
        <v>52.78</v>
      </c>
      <c r="J158" s="820">
        <f t="shared" si="35"/>
        <v>1.6672982190223569</v>
      </c>
      <c r="K158" s="821">
        <v>0.22</v>
      </c>
      <c r="L158" s="822">
        <v>4</v>
      </c>
      <c r="M158" s="823">
        <f t="shared" si="36"/>
        <v>0.88</v>
      </c>
      <c r="N158" s="824" t="s">
        <v>136</v>
      </c>
      <c r="O158" s="825">
        <v>0.2</v>
      </c>
      <c r="P158" s="826">
        <v>43517</v>
      </c>
      <c r="Q158" s="826">
        <v>43537</v>
      </c>
      <c r="R158" s="823">
        <f t="shared" si="37"/>
        <v>9.9999999999999947</v>
      </c>
      <c r="S158" s="759">
        <f>IF(INDEX(Historical!$D$7:$D$1437,MATCH(B158,Historical!$B$7:$B$1446,0))=0,"n/a",(INDEX(Historical!$C$7:$C$1437,MATCH(B158,Historical!$B$7:$B$1446,0))/INDEX(Historical!$D$7:$D$1437,MATCH(B158,Historical!$B$7:$B$1446,0))-1)*100)</f>
        <v>11.111111111111116</v>
      </c>
      <c r="T158" s="759">
        <f>IF(INDEX(Historical!$F$7:$F$1430,MATCH(B158,Historical!$B$7:$B$1446,0))=0,"n/a",((INDEX(Historical!$C$7:$C$1437,MATCH(B158,Historical!$B$7:$B$1446,0))/INDEX(Historical!$F$7:$F$1430,MATCH(B158,Historical!$B$7:$B$1446,0)))^(1/3)-1)*100)</f>
        <v>12.624788044360603</v>
      </c>
      <c r="U158" s="759">
        <f>IF(INDEX(Historical!$H$7:$H$1430,MATCH(B158,Historical!$B$7:$B$1446,0))=0,"n/a",((INDEX(Historical!$C$7:$C$1437,MATCH(B158,Historical!$B$7:$B$1446,0))/INDEX(Historical!$H$7:$H$1430,MATCH(B158,Historical!$B$7:$B$1446,0)))^(1/5)-1)*100)</f>
        <v>21.672868378641152</v>
      </c>
      <c r="V158" s="759" t="str">
        <f>IF(INDEX(Historical!$O$7:$O$1430,MATCH(B158,Historical!$B$7:$B$1446,0))=0,"n/a",((INDEX(Historical!$C$7:$C$1437,MATCH(B158,Historical!$B$7:$B$1446,0))/INDEX(Historical!$O$7:$O$1430,MATCH(B158,Historical!$B$7:$B$1446,0)))^(1/10)-1)*100)</f>
        <v>n/a</v>
      </c>
      <c r="W158" s="827" t="str">
        <f t="shared" si="38"/>
        <v>n/a</v>
      </c>
      <c r="X158" s="828">
        <f t="shared" si="39"/>
        <v>1.2455671481977675</v>
      </c>
      <c r="Y158" s="829"/>
      <c r="Z158" s="820">
        <f t="shared" si="40"/>
        <v>31.768953068592058</v>
      </c>
      <c r="AA158" s="830">
        <f t="shared" si="41"/>
        <v>19.054151624548737</v>
      </c>
      <c r="AB158" s="822">
        <v>12</v>
      </c>
      <c r="AC158" s="831">
        <v>2.77</v>
      </c>
      <c r="AD158" s="831">
        <v>2.2599999999999998</v>
      </c>
      <c r="AE158" s="831">
        <v>1.33</v>
      </c>
      <c r="AF158" s="831">
        <v>3.42</v>
      </c>
      <c r="AG158" s="831">
        <v>19.3</v>
      </c>
      <c r="AH158" s="831">
        <v>-6.4</v>
      </c>
      <c r="AI158" s="831">
        <v>10.58</v>
      </c>
      <c r="AJ158" s="831">
        <v>17.399999999999999</v>
      </c>
      <c r="AK158" s="831">
        <v>8.44</v>
      </c>
      <c r="AL158" s="832">
        <v>7390</v>
      </c>
      <c r="AM158" s="833">
        <v>0.6</v>
      </c>
      <c r="AN158" s="831">
        <v>1.07</v>
      </c>
      <c r="AO158" s="834">
        <f t="shared" si="42"/>
        <v>4.2860149731147708</v>
      </c>
      <c r="AP158" s="835">
        <f t="shared" si="43"/>
        <v>23.340166597663508</v>
      </c>
      <c r="AQ158" s="836">
        <f t="shared" si="44"/>
        <v>70.183167408865927</v>
      </c>
      <c r="AR158" s="702">
        <f>INDEX(Historical!$C$7:$C$1437,MATCH(B158,Historical!$B$7:$B$1446,0))*IF(AH158="n/a",1.03,IF(AH158&lt;0,1.01,IF(AH158&gt;10,1.1,(1+AH158/100))))</f>
        <v>0.80800000000000005</v>
      </c>
      <c r="AS158" s="830">
        <f t="shared" si="45"/>
        <v>0.88880000000000015</v>
      </c>
      <c r="AT158" s="830">
        <f t="shared" si="49"/>
        <v>0.96381472000000024</v>
      </c>
      <c r="AU158" s="830">
        <f t="shared" si="49"/>
        <v>1.0451606823680002</v>
      </c>
      <c r="AV158" s="830">
        <f t="shared" si="49"/>
        <v>1.1333722439598595</v>
      </c>
      <c r="AW158" s="820">
        <f t="shared" si="46"/>
        <v>4.8391476463278593</v>
      </c>
      <c r="AX158" s="837">
        <f t="shared" si="47"/>
        <v>9.1685252867143969</v>
      </c>
      <c r="AY158" s="992">
        <v>1.47</v>
      </c>
      <c r="AZ158" s="833">
        <v>49.65</v>
      </c>
      <c r="BA158" s="833">
        <v>-10.16</v>
      </c>
      <c r="BB158" s="833">
        <v>10.119999999999999</v>
      </c>
      <c r="BC158" s="833">
        <v>9.94</v>
      </c>
      <c r="BD158" s="961"/>
      <c r="BE158" s="664">
        <v>2013</v>
      </c>
      <c r="BF158" s="946" t="e">
        <f>#VALUE!</f>
        <v>#VALUE!</v>
      </c>
      <c r="BG158" s="893">
        <v>7.3999999999999995</v>
      </c>
    </row>
    <row r="159" spans="1:59" ht="11.25" customHeight="1" x14ac:dyDescent="0.2">
      <c r="A159" s="609" t="s">
        <v>1194</v>
      </c>
      <c r="B159" s="925" t="s">
        <v>1195</v>
      </c>
      <c r="C159" s="988" t="s">
        <v>108</v>
      </c>
      <c r="D159" s="988" t="s">
        <v>4373</v>
      </c>
      <c r="E159" s="792">
        <v>7</v>
      </c>
      <c r="F159" s="526">
        <v>650</v>
      </c>
      <c r="G159" s="526" t="s">
        <v>106</v>
      </c>
      <c r="H159" s="526" t="s">
        <v>106</v>
      </c>
      <c r="I159" s="924">
        <v>23.03</v>
      </c>
      <c r="J159" s="702">
        <f t="shared" si="35"/>
        <v>2.6052974381241856</v>
      </c>
      <c r="K159" s="927">
        <v>0.15</v>
      </c>
      <c r="L159" s="639">
        <v>4</v>
      </c>
      <c r="M159" s="693">
        <f t="shared" si="36"/>
        <v>0.6</v>
      </c>
      <c r="N159" s="921" t="s">
        <v>107</v>
      </c>
      <c r="O159" s="795">
        <v>0.14000000000000001</v>
      </c>
      <c r="P159" s="915">
        <v>43497</v>
      </c>
      <c r="Q159" s="915">
        <v>43510</v>
      </c>
      <c r="R159" s="693">
        <f t="shared" si="37"/>
        <v>7.1428571428571281</v>
      </c>
      <c r="S159" s="759">
        <f>IF(INDEX(Historical!$D$7:$D$1437,MATCH(B159,Historical!$B$7:$B$1446,0))=0,"n/a",(INDEX(Historical!$C$7:$C$1437,MATCH(B159,Historical!$B$7:$B$1446,0))/INDEX(Historical!$D$7:$D$1437,MATCH(B159,Historical!$B$7:$B$1446,0))-1)*100)</f>
        <v>7.6923076923077094</v>
      </c>
      <c r="T159" s="759">
        <f>IF(INDEX(Historical!$F$7:$F$1430,MATCH(B159,Historical!$B$7:$B$1446,0))=0,"n/a",((INDEX(Historical!$C$7:$C$1437,MATCH(B159,Historical!$B$7:$B$1446,0))/INDEX(Historical!$F$7:$F$1430,MATCH(B159,Historical!$B$7:$B$1446,0)))^(1/3)-1)*100)</f>
        <v>8.3706762661827092</v>
      </c>
      <c r="U159" s="759">
        <f>IF(INDEX(Historical!$H$7:$H$1430,MATCH(B159,Historical!$B$7:$B$1446,0))=0,"n/a",((INDEX(Historical!$C$7:$C$1437,MATCH(B159,Historical!$B$7:$B$1446,0))/INDEX(Historical!$H$7:$H$1430,MATCH(B159,Historical!$B$7:$B$1446,0)))^(1/5)-1)*100)</f>
        <v>14.869835499703509</v>
      </c>
      <c r="V159" s="759">
        <f>IF(INDEX(Historical!$O$7:$O$1430,MATCH(B159,Historical!$B$7:$B$1446,0))=0,"n/a",((INDEX(Historical!$C$7:$C$1437,MATCH(B159,Historical!$B$7:$B$1446,0))/INDEX(Historical!$O$7:$O$1430,MATCH(B159,Historical!$B$7:$B$1446,0)))^(1/10)-1)*100)</f>
        <v>15.077000360017024</v>
      </c>
      <c r="W159" s="760">
        <f t="shared" si="38"/>
        <v>0.98625954398310556</v>
      </c>
      <c r="X159" s="761">
        <f t="shared" si="39"/>
        <v>11.43833499977193</v>
      </c>
      <c r="Y159" s="716"/>
      <c r="Z159" s="702">
        <f t="shared" si="40"/>
        <v>32.258064516129032</v>
      </c>
      <c r="AA159" s="935">
        <f t="shared" si="41"/>
        <v>12.381720430107526</v>
      </c>
      <c r="AB159" s="639">
        <v>12</v>
      </c>
      <c r="AC159" s="916">
        <v>1.86</v>
      </c>
      <c r="AD159" s="916">
        <v>1.55</v>
      </c>
      <c r="AE159" s="916">
        <v>2.1800000000000002</v>
      </c>
      <c r="AF159" s="916">
        <v>1.1000000000000001</v>
      </c>
      <c r="AG159" s="916">
        <v>9.1</v>
      </c>
      <c r="AH159" s="916">
        <v>29.4</v>
      </c>
      <c r="AI159" s="916">
        <v>7.57</v>
      </c>
      <c r="AJ159" s="916">
        <v>1.3</v>
      </c>
      <c r="AK159" s="916">
        <v>8</v>
      </c>
      <c r="AL159" s="928">
        <v>199.35</v>
      </c>
      <c r="AM159" s="922">
        <v>4.2</v>
      </c>
      <c r="AN159" s="916">
        <v>0.19</v>
      </c>
      <c r="AO159" s="802">
        <f t="shared" si="42"/>
        <v>5.0934125077201688</v>
      </c>
      <c r="AP159" s="803">
        <f t="shared" si="43"/>
        <v>17.475132937827695</v>
      </c>
      <c r="AQ159" s="936">
        <f t="shared" si="44"/>
        <v>-22.19713666189319</v>
      </c>
      <c r="AR159" s="702">
        <f>INDEX(Historical!$C$7:$C$1437,MATCH(B159,Historical!$B$7:$B$1446,0))*IF(AH159="n/a",1.03,IF(AH159&lt;0,1.01,IF(AH159&gt;10,1.1,(1+AH159/100))))</f>
        <v>0.6160000000000001</v>
      </c>
      <c r="AS159" s="935">
        <f t="shared" si="45"/>
        <v>0.6626312000000002</v>
      </c>
      <c r="AT159" s="935">
        <f t="shared" si="49"/>
        <v>0.71564169600000027</v>
      </c>
      <c r="AU159" s="935">
        <f t="shared" si="49"/>
        <v>0.77289303168000034</v>
      </c>
      <c r="AV159" s="935">
        <f t="shared" si="49"/>
        <v>0.83472447421440044</v>
      </c>
      <c r="AW159" s="702">
        <f t="shared" si="46"/>
        <v>3.6018904018944014</v>
      </c>
      <c r="AX159" s="810">
        <f t="shared" si="47"/>
        <v>15.639993060765963</v>
      </c>
      <c r="AY159" s="991">
        <v>0.89</v>
      </c>
      <c r="AZ159" s="922">
        <v>22.759999999999998</v>
      </c>
      <c r="BA159" s="922">
        <v>-14.549999999999999</v>
      </c>
      <c r="BB159" s="922">
        <v>7.8</v>
      </c>
      <c r="BC159" s="922">
        <v>6.6199999999999992</v>
      </c>
      <c r="BE159" s="664">
        <v>2013</v>
      </c>
      <c r="BF159" s="946" t="e">
        <f>#VALUE!</f>
        <v>#VALUE!</v>
      </c>
      <c r="BG159" s="931">
        <v>0.8</v>
      </c>
    </row>
    <row r="160" spans="1:59" ht="11.25" customHeight="1" x14ac:dyDescent="0.2">
      <c r="A160" s="628" t="s">
        <v>1179</v>
      </c>
      <c r="B160" s="925" t="s">
        <v>1180</v>
      </c>
      <c r="C160" s="988" t="s">
        <v>108</v>
      </c>
      <c r="D160" s="988" t="s">
        <v>4373</v>
      </c>
      <c r="E160" s="792">
        <v>7</v>
      </c>
      <c r="F160" s="526">
        <v>627</v>
      </c>
      <c r="G160" s="526" t="s">
        <v>106</v>
      </c>
      <c r="H160" s="526" t="s">
        <v>106</v>
      </c>
      <c r="I160" s="924">
        <v>18.5</v>
      </c>
      <c r="J160" s="702">
        <f t="shared" si="35"/>
        <v>2.3783783783783785</v>
      </c>
      <c r="K160" s="927">
        <v>0.11</v>
      </c>
      <c r="L160" s="639">
        <v>4</v>
      </c>
      <c r="M160" s="693">
        <f t="shared" si="36"/>
        <v>0.44</v>
      </c>
      <c r="N160" s="921" t="s">
        <v>220</v>
      </c>
      <c r="O160" s="795">
        <v>0.1</v>
      </c>
      <c r="P160" s="915">
        <v>43377</v>
      </c>
      <c r="Q160" s="915">
        <v>43388</v>
      </c>
      <c r="R160" s="693">
        <f t="shared" si="37"/>
        <v>9.9999999999999947</v>
      </c>
      <c r="S160" s="759">
        <f>IF(INDEX(Historical!$D$7:$D$1437,MATCH(B160,Historical!$B$7:$B$1446,0))=0,"n/a",(INDEX(Historical!$C$7:$C$1437,MATCH(B160,Historical!$B$7:$B$1446,0))/INDEX(Historical!$D$7:$D$1437,MATCH(B160,Historical!$B$7:$B$1446,0))-1)*100)</f>
        <v>2.4999999999999911</v>
      </c>
      <c r="T160" s="759">
        <f>IF(INDEX(Historical!$F$7:$F$1430,MATCH(B160,Historical!$B$7:$B$1446,0))=0,"n/a",((INDEX(Historical!$C$7:$C$1437,MATCH(B160,Historical!$B$7:$B$1446,0))/INDEX(Historical!$F$7:$F$1430,MATCH(B160,Historical!$B$7:$B$1446,0)))^(1/3)-1)*100)</f>
        <v>31.090380159658217</v>
      </c>
      <c r="U160" s="759">
        <f>IF(INDEX(Historical!$H$7:$H$1430,MATCH(B160,Historical!$B$7:$B$1446,0))=0,"n/a",((INDEX(Historical!$C$7:$C$1437,MATCH(B160,Historical!$B$7:$B$1446,0))/INDEX(Historical!$H$7:$H$1430,MATCH(B160,Historical!$B$7:$B$1446,0)))^(1/5)-1)*100)</f>
        <v>30.100280918834876</v>
      </c>
      <c r="V160" s="759" t="str">
        <f>IF(INDEX(Historical!$O$7:$O$1430,MATCH(B160,Historical!$B$7:$B$1446,0))=0,"n/a",((INDEX(Historical!$C$7:$C$1437,MATCH(B160,Historical!$B$7:$B$1446,0))/INDEX(Historical!$O$7:$O$1430,MATCH(B160,Historical!$B$7:$B$1446,0)))^(1/10)-1)*100)</f>
        <v>n/a</v>
      </c>
      <c r="W160" s="760" t="str">
        <f t="shared" si="38"/>
        <v>n/a</v>
      </c>
      <c r="X160" s="761" t="str">
        <f t="shared" si="39"/>
        <v>n/a</v>
      </c>
      <c r="Y160" s="926"/>
      <c r="Z160" s="702" t="str">
        <f t="shared" si="40"/>
        <v>n/a</v>
      </c>
      <c r="AA160" s="935" t="str">
        <f t="shared" si="41"/>
        <v>n/a</v>
      </c>
      <c r="AB160" s="639">
        <v>12</v>
      </c>
      <c r="AC160" s="916" t="s">
        <v>137</v>
      </c>
      <c r="AD160" s="916" t="s">
        <v>137</v>
      </c>
      <c r="AE160" s="916" t="s">
        <v>137</v>
      </c>
      <c r="AF160" s="916" t="s">
        <v>137</v>
      </c>
      <c r="AG160" s="916" t="s">
        <v>137</v>
      </c>
      <c r="AH160" s="916" t="s">
        <v>137</v>
      </c>
      <c r="AI160" s="916" t="s">
        <v>137</v>
      </c>
      <c r="AJ160" s="916" t="s">
        <v>137</v>
      </c>
      <c r="AK160" s="916" t="s">
        <v>137</v>
      </c>
      <c r="AL160" s="928" t="s">
        <v>137</v>
      </c>
      <c r="AM160" s="922" t="s">
        <v>137</v>
      </c>
      <c r="AN160" s="916" t="s">
        <v>137</v>
      </c>
      <c r="AO160" s="802" t="str">
        <f t="shared" si="42"/>
        <v>n/a</v>
      </c>
      <c r="AP160" s="803">
        <f t="shared" si="43"/>
        <v>32.478659297213255</v>
      </c>
      <c r="AQ160" s="936" t="str">
        <f t="shared" si="44"/>
        <v>n/a</v>
      </c>
      <c r="AR160" s="702">
        <f>INDEX(Historical!$C$7:$C$1437,MATCH(B160,Historical!$B$7:$B$1446,0))*IF(AH160="n/a",1.03,IF(AH160&lt;0,1.01,IF(AH160&gt;10,1.1,(1+AH160/100))))</f>
        <v>0.42230000000000001</v>
      </c>
      <c r="AS160" s="935">
        <f t="shared" si="45"/>
        <v>0.43496899999999999</v>
      </c>
      <c r="AT160" s="935">
        <f t="shared" si="49"/>
        <v>0.44801806999999999</v>
      </c>
      <c r="AU160" s="935">
        <f t="shared" si="49"/>
        <v>0.4614586121</v>
      </c>
      <c r="AV160" s="935">
        <f t="shared" si="49"/>
        <v>0.475302370463</v>
      </c>
      <c r="AW160" s="702">
        <f t="shared" si="46"/>
        <v>2.2420480525630002</v>
      </c>
      <c r="AX160" s="810">
        <f t="shared" si="47"/>
        <v>12.119178662502703</v>
      </c>
      <c r="AY160" s="991" t="s">
        <v>137</v>
      </c>
      <c r="AZ160" s="922" t="s">
        <v>137</v>
      </c>
      <c r="BA160" s="922" t="s">
        <v>137</v>
      </c>
      <c r="BB160" s="922" t="s">
        <v>137</v>
      </c>
      <c r="BC160" s="922" t="s">
        <v>137</v>
      </c>
      <c r="BD160" s="960" t="s">
        <v>4298</v>
      </c>
      <c r="BE160" s="664">
        <v>2013</v>
      </c>
      <c r="BF160" s="946" t="e">
        <f>#VALUE!</f>
        <v>#VALUE!</v>
      </c>
      <c r="BG160" s="931" t="s">
        <v>137</v>
      </c>
    </row>
    <row r="161" spans="1:59" ht="11.25" customHeight="1" x14ac:dyDescent="0.2">
      <c r="A161" s="609" t="s">
        <v>1196</v>
      </c>
      <c r="B161" s="925" t="s">
        <v>1197</v>
      </c>
      <c r="C161" s="988" t="s">
        <v>108</v>
      </c>
      <c r="D161" s="988" t="s">
        <v>4373</v>
      </c>
      <c r="E161" s="792">
        <v>8</v>
      </c>
      <c r="F161" s="526">
        <v>590</v>
      </c>
      <c r="G161" s="526" t="s">
        <v>37</v>
      </c>
      <c r="H161" s="526" t="s">
        <v>37</v>
      </c>
      <c r="I161" s="924">
        <v>34.76</v>
      </c>
      <c r="J161" s="702">
        <f t="shared" si="35"/>
        <v>2.8768699654775607</v>
      </c>
      <c r="K161" s="927">
        <v>0.25</v>
      </c>
      <c r="L161" s="639">
        <v>4</v>
      </c>
      <c r="M161" s="693">
        <f t="shared" si="36"/>
        <v>1</v>
      </c>
      <c r="N161" s="921" t="s">
        <v>238</v>
      </c>
      <c r="O161" s="795">
        <v>0.21</v>
      </c>
      <c r="P161" s="915">
        <v>43587</v>
      </c>
      <c r="Q161" s="915">
        <v>43602</v>
      </c>
      <c r="R161" s="693">
        <f t="shared" si="37"/>
        <v>19.047619047619051</v>
      </c>
      <c r="S161" s="759">
        <f>IF(INDEX(Historical!$D$7:$D$1437,MATCH(B161,Historical!$B$7:$B$1446,0))=0,"n/a",(INDEX(Historical!$C$7:$C$1437,MATCH(B161,Historical!$B$7:$B$1446,0))/INDEX(Historical!$D$7:$D$1437,MATCH(B161,Historical!$B$7:$B$1446,0))-1)*100)</f>
        <v>14.705882352941192</v>
      </c>
      <c r="T161" s="759">
        <f>IF(INDEX(Historical!$F$7:$F$1430,MATCH(B161,Historical!$B$7:$B$1446,0))=0,"n/a",((INDEX(Historical!$C$7:$C$1437,MATCH(B161,Historical!$B$7:$B$1446,0))/INDEX(Historical!$F$7:$F$1430,MATCH(B161,Historical!$B$7:$B$1446,0)))^(1/3)-1)*100)</f>
        <v>13.040381433805548</v>
      </c>
      <c r="U161" s="759">
        <f>IF(INDEX(Historical!$H$7:$H$1430,MATCH(B161,Historical!$B$7:$B$1446,0))=0,"n/a",((INDEX(Historical!$C$7:$C$1437,MATCH(B161,Historical!$B$7:$B$1446,0))/INDEX(Historical!$H$7:$H$1430,MATCH(B161,Historical!$B$7:$B$1446,0)))^(1/5)-1)*100)</f>
        <v>10.197228772148016</v>
      </c>
      <c r="V161" s="759">
        <f>IF(INDEX(Historical!$O$7:$O$1430,MATCH(B161,Historical!$B$7:$B$1446,0))=0,"n/a",((INDEX(Historical!$C$7:$C$1437,MATCH(B161,Historical!$B$7:$B$1446,0))/INDEX(Historical!$O$7:$O$1430,MATCH(B161,Historical!$B$7:$B$1446,0)))^(1/10)-1)*100)</f>
        <v>-3.5532365978369063</v>
      </c>
      <c r="W161" s="760" t="str">
        <f t="shared" si="38"/>
        <v>n/a</v>
      </c>
      <c r="X161" s="761">
        <f t="shared" si="39"/>
        <v>0.72320771433673881</v>
      </c>
      <c r="Y161" s="713"/>
      <c r="Z161" s="702">
        <f t="shared" si="40"/>
        <v>46.082949308755758</v>
      </c>
      <c r="AA161" s="935">
        <f t="shared" si="41"/>
        <v>16.018433179723502</v>
      </c>
      <c r="AB161" s="639">
        <v>12</v>
      </c>
      <c r="AC161" s="916">
        <v>2.17</v>
      </c>
      <c r="AD161" s="916">
        <v>3.21</v>
      </c>
      <c r="AE161" s="916">
        <v>5.55</v>
      </c>
      <c r="AF161" s="916">
        <v>1.69</v>
      </c>
      <c r="AG161" s="916">
        <v>8.4</v>
      </c>
      <c r="AH161" s="916">
        <v>26.700000000000003</v>
      </c>
      <c r="AI161" s="916">
        <v>1.3299999999999998</v>
      </c>
      <c r="AJ161" s="916">
        <v>14.099999999999998</v>
      </c>
      <c r="AK161" s="916">
        <v>5</v>
      </c>
      <c r="AL161" s="928">
        <v>541.55999999999995</v>
      </c>
      <c r="AM161" s="922">
        <v>2.8000000000000003</v>
      </c>
      <c r="AN161" s="916">
        <v>0</v>
      </c>
      <c r="AO161" s="802">
        <f t="shared" si="42"/>
        <v>-2.9443344420979258</v>
      </c>
      <c r="AP161" s="803">
        <f t="shared" si="43"/>
        <v>13.074098737625576</v>
      </c>
      <c r="AQ161" s="936">
        <f t="shared" si="44"/>
        <v>9.6887557768853938</v>
      </c>
      <c r="AR161" s="702">
        <f>INDEX(Historical!$C$7:$C$1437,MATCH(B161,Historical!$B$7:$B$1446,0))*IF(AH161="n/a",1.03,IF(AH161&lt;0,1.01,IF(AH161&gt;10,1.1,(1+AH161/100))))</f>
        <v>0.8580000000000001</v>
      </c>
      <c r="AS161" s="935">
        <f t="shared" si="45"/>
        <v>0.86941140000000017</v>
      </c>
      <c r="AT161" s="935">
        <f t="shared" si="49"/>
        <v>0.91288197000000026</v>
      </c>
      <c r="AU161" s="935">
        <f t="shared" si="49"/>
        <v>0.95852606850000033</v>
      </c>
      <c r="AV161" s="935">
        <f t="shared" si="49"/>
        <v>1.0064523719250005</v>
      </c>
      <c r="AW161" s="702">
        <f t="shared" si="46"/>
        <v>4.6052718104250019</v>
      </c>
      <c r="AX161" s="810">
        <f t="shared" si="47"/>
        <v>13.248768154272158</v>
      </c>
      <c r="AY161" s="991">
        <v>0.64</v>
      </c>
      <c r="AZ161" s="922">
        <v>28.46</v>
      </c>
      <c r="BA161" s="922">
        <v>-4.71</v>
      </c>
      <c r="BB161" s="922">
        <v>0.89</v>
      </c>
      <c r="BC161" s="922">
        <v>3.27</v>
      </c>
      <c r="BE161" s="664">
        <v>2012</v>
      </c>
      <c r="BF161" s="946" t="e">
        <f>#VALUE!</f>
        <v>#VALUE!</v>
      </c>
      <c r="BG161" s="931">
        <v>1.2</v>
      </c>
    </row>
    <row r="162" spans="1:59" ht="11.25" customHeight="1" x14ac:dyDescent="0.2">
      <c r="A162" s="609" t="s">
        <v>1198</v>
      </c>
      <c r="B162" s="925" t="s">
        <v>1199</v>
      </c>
      <c r="C162" s="988" t="s">
        <v>108</v>
      </c>
      <c r="D162" s="988" t="s">
        <v>4373</v>
      </c>
      <c r="E162" s="792">
        <v>7</v>
      </c>
      <c r="F162" s="526">
        <v>652</v>
      </c>
      <c r="G162" s="526" t="s">
        <v>37</v>
      </c>
      <c r="H162" s="526" t="s">
        <v>37</v>
      </c>
      <c r="I162" s="924">
        <v>18.79</v>
      </c>
      <c r="J162" s="702">
        <f t="shared" si="35"/>
        <v>2.3416711016498137</v>
      </c>
      <c r="K162" s="927">
        <v>0.11</v>
      </c>
      <c r="L162" s="639">
        <v>4</v>
      </c>
      <c r="M162" s="693">
        <f t="shared" si="36"/>
        <v>0.44</v>
      </c>
      <c r="N162" s="921" t="s">
        <v>107</v>
      </c>
      <c r="O162" s="795">
        <v>0.1</v>
      </c>
      <c r="P162" s="915">
        <v>43496</v>
      </c>
      <c r="Q162" s="915">
        <v>43511</v>
      </c>
      <c r="R162" s="693">
        <f t="shared" si="37"/>
        <v>9.9999999999999947</v>
      </c>
      <c r="S162" s="759">
        <f>IF(INDEX(Historical!$D$7:$D$1437,MATCH(B162,Historical!$B$7:$B$1446,0))=0,"n/a",(INDEX(Historical!$C$7:$C$1437,MATCH(B162,Historical!$B$7:$B$1446,0))/INDEX(Historical!$D$7:$D$1437,MATCH(B162,Historical!$B$7:$B$1446,0))-1)*100)</f>
        <v>11.111111111111116</v>
      </c>
      <c r="T162" s="759">
        <f>IF(INDEX(Historical!$F$7:$F$1430,MATCH(B162,Historical!$B$7:$B$1446,0))=0,"n/a",((INDEX(Historical!$C$7:$C$1437,MATCH(B162,Historical!$B$7:$B$1446,0))/INDEX(Historical!$F$7:$F$1430,MATCH(B162,Historical!$B$7:$B$1446,0)))^(1/3)-1)*100)</f>
        <v>12.624788044360603</v>
      </c>
      <c r="U162" s="759">
        <f>IF(INDEX(Historical!$H$7:$H$1430,MATCH(B162,Historical!$B$7:$B$1446,0))=0,"n/a",((INDEX(Historical!$C$7:$C$1437,MATCH(B162,Historical!$B$7:$B$1446,0))/INDEX(Historical!$H$7:$H$1430,MATCH(B162,Historical!$B$7:$B$1446,0)))^(1/5)-1)*100)</f>
        <v>12.700920209792542</v>
      </c>
      <c r="V162" s="759">
        <f>IF(INDEX(Historical!$O$7:$O$1430,MATCH(B162,Historical!$B$7:$B$1446,0))=0,"n/a",((INDEX(Historical!$C$7:$C$1437,MATCH(B162,Historical!$B$7:$B$1446,0))/INDEX(Historical!$O$7:$O$1430,MATCH(B162,Historical!$B$7:$B$1446,0)))^(1/10)-1)*100)</f>
        <v>2.2565182563572872</v>
      </c>
      <c r="W162" s="760">
        <f t="shared" si="38"/>
        <v>5.6285475085389844</v>
      </c>
      <c r="X162" s="761">
        <f t="shared" si="39"/>
        <v>0.9478298664024285</v>
      </c>
      <c r="Y162" s="717"/>
      <c r="Z162" s="702">
        <f t="shared" si="40"/>
        <v>30.985915492957751</v>
      </c>
      <c r="AA162" s="935">
        <f t="shared" si="41"/>
        <v>13.232394366197184</v>
      </c>
      <c r="AB162" s="639">
        <v>12</v>
      </c>
      <c r="AC162" s="916">
        <v>1.42</v>
      </c>
      <c r="AD162" s="916" t="s">
        <v>137</v>
      </c>
      <c r="AE162" s="916">
        <v>3.53</v>
      </c>
      <c r="AF162" s="916">
        <v>1.27</v>
      </c>
      <c r="AG162" s="916">
        <v>8.4</v>
      </c>
      <c r="AH162" s="916">
        <v>44.1</v>
      </c>
      <c r="AI162" s="916">
        <v>7.03</v>
      </c>
      <c r="AJ162" s="916">
        <v>13.4</v>
      </c>
      <c r="AK162" s="916" t="s">
        <v>137</v>
      </c>
      <c r="AL162" s="928">
        <v>143.93</v>
      </c>
      <c r="AM162" s="922">
        <v>6.6000000000000005</v>
      </c>
      <c r="AN162" s="916">
        <v>0.13</v>
      </c>
      <c r="AO162" s="802">
        <f t="shared" si="42"/>
        <v>1.8101969452451723</v>
      </c>
      <c r="AP162" s="803">
        <f t="shared" si="43"/>
        <v>15.042591311442356</v>
      </c>
      <c r="AQ162" s="936">
        <f t="shared" si="44"/>
        <v>-13.576904205542561</v>
      </c>
      <c r="AR162" s="702">
        <f>INDEX(Historical!$C$7:$C$1437,MATCH(B162,Historical!$B$7:$B$1446,0))*IF(AH162="n/a",1.03,IF(AH162&lt;0,1.01,IF(AH162&gt;10,1.1,(1+AH162/100))))</f>
        <v>0.44000000000000006</v>
      </c>
      <c r="AS162" s="935">
        <f t="shared" si="45"/>
        <v>0.47093200000000007</v>
      </c>
      <c r="AT162" s="935">
        <f t="shared" si="49"/>
        <v>0.48505996000000007</v>
      </c>
      <c r="AU162" s="935">
        <f t="shared" si="49"/>
        <v>0.49961175880000008</v>
      </c>
      <c r="AV162" s="935">
        <f t="shared" si="49"/>
        <v>0.5146001115640001</v>
      </c>
      <c r="AW162" s="702">
        <f t="shared" si="46"/>
        <v>2.4102038303640003</v>
      </c>
      <c r="AX162" s="810">
        <f t="shared" si="47"/>
        <v>12.82705604238425</v>
      </c>
      <c r="AY162" s="991">
        <v>0.84</v>
      </c>
      <c r="AZ162" s="922">
        <v>5.4399999999999995</v>
      </c>
      <c r="BA162" s="922">
        <v>-28.42</v>
      </c>
      <c r="BB162" s="922">
        <v>-3.82</v>
      </c>
      <c r="BC162" s="922">
        <v>-14.66</v>
      </c>
      <c r="BE162" s="664">
        <v>2013</v>
      </c>
      <c r="BF162" s="946" t="e">
        <f>#VALUE!</f>
        <v>#VALUE!</v>
      </c>
      <c r="BG162" s="931">
        <v>0.8</v>
      </c>
    </row>
    <row r="163" spans="1:59" ht="11.25" customHeight="1" x14ac:dyDescent="0.2">
      <c r="A163" s="609" t="s">
        <v>1200</v>
      </c>
      <c r="B163" s="925" t="s">
        <v>1201</v>
      </c>
      <c r="C163" s="988" t="s">
        <v>108</v>
      </c>
      <c r="D163" s="988" t="s">
        <v>4365</v>
      </c>
      <c r="E163" s="792">
        <v>9</v>
      </c>
      <c r="F163" s="526">
        <v>426</v>
      </c>
      <c r="G163" s="526" t="s">
        <v>37</v>
      </c>
      <c r="H163" s="526" t="s">
        <v>37</v>
      </c>
      <c r="I163" s="924">
        <v>29.51</v>
      </c>
      <c r="J163" s="702">
        <f t="shared" si="35"/>
        <v>2.5753981701118263</v>
      </c>
      <c r="K163" s="927">
        <v>0.19</v>
      </c>
      <c r="L163" s="639">
        <v>4</v>
      </c>
      <c r="M163" s="693">
        <f t="shared" si="36"/>
        <v>0.76</v>
      </c>
      <c r="N163" s="921" t="s">
        <v>435</v>
      </c>
      <c r="O163" s="799">
        <v>0.17</v>
      </c>
      <c r="P163" s="915">
        <v>43510</v>
      </c>
      <c r="Q163" s="915">
        <v>43518</v>
      </c>
      <c r="R163" s="693">
        <f t="shared" si="37"/>
        <v>11.764705882352935</v>
      </c>
      <c r="S163" s="759">
        <f>IF(INDEX(Historical!$D$7:$D$1437,MATCH(B163,Historical!$B$7:$B$1446,0))=0,"n/a",(INDEX(Historical!$C$7:$C$1437,MATCH(B163,Historical!$B$7:$B$1446,0))/INDEX(Historical!$D$7:$D$1437,MATCH(B163,Historical!$B$7:$B$1446,0))-1)*100)</f>
        <v>28.000000000000004</v>
      </c>
      <c r="T163" s="759">
        <f>IF(INDEX(Historical!$F$7:$F$1430,MATCH(B163,Historical!$B$7:$B$1446,0))=0,"n/a",((INDEX(Historical!$C$7:$C$1437,MATCH(B163,Historical!$B$7:$B$1446,0))/INDEX(Historical!$F$7:$F$1430,MATCH(B163,Historical!$B$7:$B$1446,0)))^(1/3)-1)*100)</f>
        <v>18.205065790529893</v>
      </c>
      <c r="U163" s="759">
        <f>IF(INDEX(Historical!$H$7:$H$1430,MATCH(B163,Historical!$B$7:$B$1446,0))=0,"n/a",((INDEX(Historical!$C$7:$C$1437,MATCH(B163,Historical!$B$7:$B$1446,0))/INDEX(Historical!$H$7:$H$1430,MATCH(B163,Historical!$B$7:$B$1446,0)))^(1/5)-1)*100)</f>
        <v>26.19146889603865</v>
      </c>
      <c r="V163" s="759">
        <f>IF(INDEX(Historical!$O$7:$O$1430,MATCH(B163,Historical!$B$7:$B$1446,0))=0,"n/a",((INDEX(Historical!$C$7:$C$1437,MATCH(B163,Historical!$B$7:$B$1446,0))/INDEX(Historical!$O$7:$O$1430,MATCH(B163,Historical!$B$7:$B$1446,0)))^(1/10)-1)*100)</f>
        <v>2.098100681516013</v>
      </c>
      <c r="W163" s="760">
        <f t="shared" si="38"/>
        <v>12.483418515985431</v>
      </c>
      <c r="X163" s="761">
        <f t="shared" si="39"/>
        <v>0.79852039317190993</v>
      </c>
      <c r="Y163" s="728" t="s">
        <v>3995</v>
      </c>
      <c r="Z163" s="702">
        <f t="shared" si="40"/>
        <v>35.514018691588781</v>
      </c>
      <c r="AA163" s="935">
        <f t="shared" si="41"/>
        <v>13.789719626168225</v>
      </c>
      <c r="AB163" s="639">
        <v>12</v>
      </c>
      <c r="AC163" s="916">
        <v>2.14</v>
      </c>
      <c r="AD163" s="916">
        <v>1.53</v>
      </c>
      <c r="AE163" s="916">
        <v>4.82</v>
      </c>
      <c r="AF163" s="916">
        <v>1.5</v>
      </c>
      <c r="AG163" s="916">
        <v>11.200000000000001</v>
      </c>
      <c r="AH163" s="916">
        <v>39.700000000000003</v>
      </c>
      <c r="AI163" s="916">
        <v>4.74</v>
      </c>
      <c r="AJ163" s="916">
        <v>32.800000000000004</v>
      </c>
      <c r="AK163" s="916">
        <v>9</v>
      </c>
      <c r="AL163" s="928">
        <v>577.51</v>
      </c>
      <c r="AM163" s="922">
        <v>1.2</v>
      </c>
      <c r="AN163" s="916">
        <v>0.09</v>
      </c>
      <c r="AO163" s="802">
        <f t="shared" si="42"/>
        <v>14.97714743998225</v>
      </c>
      <c r="AP163" s="803">
        <f t="shared" si="43"/>
        <v>28.766867066150475</v>
      </c>
      <c r="AQ163" s="936">
        <f t="shared" si="44"/>
        <v>-4.1191029586942101</v>
      </c>
      <c r="AR163" s="702">
        <f>INDEX(Historical!$C$7:$C$1437,MATCH(B163,Historical!$B$7:$B$1446,0))*IF(AH163="n/a",1.03,IF(AH163&lt;0,1.01,IF(AH163&gt;10,1.1,(1+AH163/100))))</f>
        <v>0.70400000000000007</v>
      </c>
      <c r="AS163" s="935">
        <f t="shared" si="45"/>
        <v>0.73736960000000018</v>
      </c>
      <c r="AT163" s="935">
        <f t="shared" si="49"/>
        <v>0.80373286400000021</v>
      </c>
      <c r="AU163" s="935">
        <f t="shared" si="49"/>
        <v>0.87606882176000034</v>
      </c>
      <c r="AV163" s="935">
        <f t="shared" si="49"/>
        <v>0.95491501571840043</v>
      </c>
      <c r="AW163" s="702">
        <f t="shared" si="46"/>
        <v>4.0760863014784015</v>
      </c>
      <c r="AX163" s="810">
        <f t="shared" si="47"/>
        <v>13.812559476375469</v>
      </c>
      <c r="AY163" s="991">
        <v>0.97</v>
      </c>
      <c r="AZ163" s="922">
        <v>29.54</v>
      </c>
      <c r="BA163" s="922">
        <v>-15.690000000000001</v>
      </c>
      <c r="BB163" s="922">
        <v>-0.92999999999999994</v>
      </c>
      <c r="BC163" s="922">
        <v>1.1299999999999999</v>
      </c>
      <c r="BE163" s="664">
        <v>2011</v>
      </c>
      <c r="BF163" s="946" t="e">
        <f>#VALUE!</f>
        <v>#VALUE!</v>
      </c>
      <c r="BG163" s="931">
        <v>1.4000000000000001</v>
      </c>
    </row>
    <row r="164" spans="1:59" ht="11.25" customHeight="1" x14ac:dyDescent="0.2">
      <c r="A164" s="609" t="s">
        <v>1181</v>
      </c>
      <c r="B164" s="925" t="s">
        <v>1182</v>
      </c>
      <c r="C164" s="988" t="s">
        <v>108</v>
      </c>
      <c r="D164" s="988" t="s">
        <v>118</v>
      </c>
      <c r="E164" s="792">
        <v>9</v>
      </c>
      <c r="F164" s="526">
        <v>451</v>
      </c>
      <c r="G164" s="526" t="s">
        <v>37</v>
      </c>
      <c r="H164" s="526" t="s">
        <v>115</v>
      </c>
      <c r="I164" s="924">
        <v>62.47</v>
      </c>
      <c r="J164" s="702">
        <f t="shared" si="35"/>
        <v>3.0734752681287016</v>
      </c>
      <c r="K164" s="927">
        <v>0.48</v>
      </c>
      <c r="L164" s="639">
        <v>4</v>
      </c>
      <c r="M164" s="693">
        <f t="shared" si="36"/>
        <v>1.92</v>
      </c>
      <c r="N164" s="921" t="s">
        <v>152</v>
      </c>
      <c r="O164" s="795">
        <v>0.46</v>
      </c>
      <c r="P164" s="915">
        <v>43538</v>
      </c>
      <c r="Q164" s="915">
        <v>43553</v>
      </c>
      <c r="R164" s="693">
        <f t="shared" si="37"/>
        <v>4.3478260869565135</v>
      </c>
      <c r="S164" s="759">
        <f>IF(INDEX(Historical!$D$7:$D$1437,MATCH(B164,Historical!$B$7:$B$1446,0))=0,"n/a",(INDEX(Historical!$C$7:$C$1437,MATCH(B164,Historical!$B$7:$B$1446,0))/INDEX(Historical!$D$7:$D$1437,MATCH(B164,Historical!$B$7:$B$1446,0))-1)*100)</f>
        <v>4.5454545454545414</v>
      </c>
      <c r="T164" s="759">
        <f>IF(INDEX(Historical!$F$7:$F$1430,MATCH(B164,Historical!$B$7:$B$1446,0))=0,"n/a",((INDEX(Historical!$C$7:$C$1437,MATCH(B164,Historical!$B$7:$B$1446,0))/INDEX(Historical!$F$7:$F$1430,MATCH(B164,Historical!$B$7:$B$1446,0)))^(1/3)-1)*100)</f>
        <v>4.7689553171647248</v>
      </c>
      <c r="U164" s="759">
        <f>IF(INDEX(Historical!$H$7:$H$1430,MATCH(B164,Historical!$B$7:$B$1446,0))=0,"n/a",((INDEX(Historical!$C$7:$C$1437,MATCH(B164,Historical!$B$7:$B$1446,0))/INDEX(Historical!$H$7:$H$1430,MATCH(B164,Historical!$B$7:$B$1446,0)))^(1/5)-1)*100)</f>
        <v>28.754642068338931</v>
      </c>
      <c r="V164" s="759">
        <f>IF(INDEX(Historical!$O$7:$O$1430,MATCH(B164,Historical!$B$7:$B$1446,0))=0,"n/a",((INDEX(Historical!$C$7:$C$1437,MATCH(B164,Historical!$B$7:$B$1446,0))/INDEX(Historical!$O$7:$O$1430,MATCH(B164,Historical!$B$7:$B$1446,0)))^(1/10)-1)*100)</f>
        <v>13.916014412483912</v>
      </c>
      <c r="W164" s="760">
        <f t="shared" si="38"/>
        <v>2.066298669721371</v>
      </c>
      <c r="X164" s="761" t="str">
        <f t="shared" si="39"/>
        <v>n/a</v>
      </c>
      <c r="Y164" s="717"/>
      <c r="Z164" s="702">
        <f t="shared" si="40"/>
        <v>51.063829787234042</v>
      </c>
      <c r="AA164" s="935">
        <f t="shared" si="41"/>
        <v>16.61436170212766</v>
      </c>
      <c r="AB164" s="639">
        <v>12</v>
      </c>
      <c r="AC164" s="916">
        <v>3.76</v>
      </c>
      <c r="AD164" s="916">
        <v>1.17</v>
      </c>
      <c r="AE164" s="916">
        <v>2.11</v>
      </c>
      <c r="AF164" s="916">
        <v>1.32</v>
      </c>
      <c r="AG164" s="916">
        <v>7.7</v>
      </c>
      <c r="AH164" s="916">
        <v>-8.1</v>
      </c>
      <c r="AI164" s="916">
        <v>1.01</v>
      </c>
      <c r="AJ164" s="916">
        <v>-2.1999999999999997</v>
      </c>
      <c r="AK164" s="916">
        <v>14.2</v>
      </c>
      <c r="AL164" s="928">
        <v>1530</v>
      </c>
      <c r="AM164" s="922">
        <v>0.1</v>
      </c>
      <c r="AN164" s="916">
        <v>0</v>
      </c>
      <c r="AO164" s="802">
        <f t="shared" si="42"/>
        <v>15.213755634339975</v>
      </c>
      <c r="AP164" s="803">
        <f t="shared" si="43"/>
        <v>31.828117336467635</v>
      </c>
      <c r="AQ164" s="936">
        <f t="shared" si="44"/>
        <v>-1.2726370321704539</v>
      </c>
      <c r="AR164" s="702">
        <f>INDEX(Historical!$C$7:$C$1437,MATCH(B164,Historical!$B$7:$B$1446,0))*IF(AH164="n/a",1.03,IF(AH164&lt;0,1.01,IF(AH164&gt;10,1.1,(1+AH164/100))))</f>
        <v>1.8584000000000001</v>
      </c>
      <c r="AS164" s="935">
        <f t="shared" si="45"/>
        <v>1.8771698400000001</v>
      </c>
      <c r="AT164" s="935">
        <f t="shared" si="49"/>
        <v>2.0648868240000002</v>
      </c>
      <c r="AU164" s="935">
        <f t="shared" si="49"/>
        <v>2.2713755064000005</v>
      </c>
      <c r="AV164" s="935">
        <f t="shared" si="49"/>
        <v>2.4985130570400007</v>
      </c>
      <c r="AW164" s="702">
        <f t="shared" si="46"/>
        <v>10.570345227440001</v>
      </c>
      <c r="AX164" s="810">
        <f t="shared" si="47"/>
        <v>16.920674287562033</v>
      </c>
      <c r="AY164" s="991">
        <v>0.76</v>
      </c>
      <c r="AZ164" s="922">
        <v>4.8</v>
      </c>
      <c r="BA164" s="922">
        <v>-25.5</v>
      </c>
      <c r="BB164" s="922">
        <v>-4.83</v>
      </c>
      <c r="BC164" s="922">
        <v>-11.66</v>
      </c>
      <c r="BE164" s="664">
        <v>2011</v>
      </c>
      <c r="BF164" s="946" t="e">
        <f>#VALUE!</f>
        <v>#VALUE!</v>
      </c>
      <c r="BG164" s="931">
        <v>0.89999999999999991</v>
      </c>
    </row>
    <row r="165" spans="1:59" ht="11.25" customHeight="1" x14ac:dyDescent="0.2">
      <c r="A165" s="609" t="s">
        <v>3842</v>
      </c>
      <c r="B165" s="925" t="s">
        <v>3843</v>
      </c>
      <c r="C165" s="988" t="s">
        <v>108</v>
      </c>
      <c r="D165" s="988" t="s">
        <v>4373</v>
      </c>
      <c r="E165" s="792">
        <v>6</v>
      </c>
      <c r="F165" s="526">
        <v>783</v>
      </c>
      <c r="G165" s="526" t="s">
        <v>106</v>
      </c>
      <c r="H165" s="526" t="s">
        <v>106</v>
      </c>
      <c r="I165" s="924">
        <v>22.6</v>
      </c>
      <c r="J165" s="702">
        <f t="shared" si="35"/>
        <v>3.7168141592920354</v>
      </c>
      <c r="K165" s="927">
        <v>0.21</v>
      </c>
      <c r="L165" s="639">
        <v>4</v>
      </c>
      <c r="M165" s="693">
        <f t="shared" si="36"/>
        <v>0.84</v>
      </c>
      <c r="N165" s="921" t="s">
        <v>320</v>
      </c>
      <c r="O165" s="795">
        <v>0.2</v>
      </c>
      <c r="P165" s="915">
        <v>43538</v>
      </c>
      <c r="Q165" s="915">
        <v>43553</v>
      </c>
      <c r="R165" s="693">
        <f t="shared" si="37"/>
        <v>4.9999999999999902</v>
      </c>
      <c r="S165" s="759">
        <f>IF(INDEX(Historical!$D$7:$D$1437,MATCH(B165,Historical!$B$7:$B$1446,0))=0,"n/a",(INDEX(Historical!$C$7:$C$1437,MATCH(B165,Historical!$B$7:$B$1446,0))/INDEX(Historical!$D$7:$D$1437,MATCH(B165,Historical!$B$7:$B$1446,0))-1)*100)</f>
        <v>11.111111111111116</v>
      </c>
      <c r="T165" s="759">
        <f>IF(INDEX(Historical!$F$7:$F$1430,MATCH(B165,Historical!$B$7:$B$1446,0))=0,"n/a",((INDEX(Historical!$C$7:$C$1437,MATCH(B165,Historical!$B$7:$B$1446,0))/INDEX(Historical!$F$7:$F$1430,MATCH(B165,Historical!$B$7:$B$1446,0)))^(1/3)-1)*100)</f>
        <v>7.7217345015941907</v>
      </c>
      <c r="U165" s="759">
        <f>IF(INDEX(Historical!$H$7:$H$1430,MATCH(B165,Historical!$B$7:$B$1446,0))=0,"n/a",((INDEX(Historical!$C$7:$C$1437,MATCH(B165,Historical!$B$7:$B$1446,0))/INDEX(Historical!$H$7:$H$1430,MATCH(B165,Historical!$B$7:$B$1446,0)))^(1/5)-1)*100)</f>
        <v>8.9976987048345336</v>
      </c>
      <c r="V165" s="759">
        <f>IF(INDEX(Historical!$O$7:$O$1430,MATCH(B165,Historical!$B$7:$B$1446,0))=0,"n/a",((INDEX(Historical!$C$7:$C$1437,MATCH(B165,Historical!$B$7:$B$1446,0))/INDEX(Historical!$O$7:$O$1430,MATCH(B165,Historical!$B$7:$B$1446,0)))^(1/10)-1)*100)</f>
        <v>4.4019629627884527</v>
      </c>
      <c r="W165" s="760">
        <f t="shared" si="38"/>
        <v>2.0440196296278881</v>
      </c>
      <c r="X165" s="761">
        <f t="shared" si="39"/>
        <v>1.0109773825656778</v>
      </c>
      <c r="Y165" s="716"/>
      <c r="Z165" s="702">
        <f t="shared" si="40"/>
        <v>43.75</v>
      </c>
      <c r="AA165" s="935">
        <f t="shared" si="41"/>
        <v>11.770833333333334</v>
      </c>
      <c r="AB165" s="639">
        <v>12</v>
      </c>
      <c r="AC165" s="916">
        <v>1.92</v>
      </c>
      <c r="AD165" s="916">
        <v>1.78</v>
      </c>
      <c r="AE165" s="916">
        <v>2.4700000000000002</v>
      </c>
      <c r="AF165" s="916">
        <v>1.17</v>
      </c>
      <c r="AG165" s="916">
        <v>10.199999999999999</v>
      </c>
      <c r="AH165" s="916">
        <v>24.3</v>
      </c>
      <c r="AI165" s="916">
        <v>5.42</v>
      </c>
      <c r="AJ165" s="916">
        <v>8.9</v>
      </c>
      <c r="AK165" s="916">
        <v>6.6000000000000005</v>
      </c>
      <c r="AL165" s="928">
        <v>634.83000000000004</v>
      </c>
      <c r="AM165" s="922">
        <v>3.6999999999999997</v>
      </c>
      <c r="AN165" s="916">
        <v>0.21</v>
      </c>
      <c r="AO165" s="802">
        <f t="shared" si="42"/>
        <v>0.94367953079323463</v>
      </c>
      <c r="AP165" s="803">
        <f t="shared" si="43"/>
        <v>12.714512864126569</v>
      </c>
      <c r="AQ165" s="936">
        <f t="shared" si="44"/>
        <v>-21.764245173109408</v>
      </c>
      <c r="AR165" s="702">
        <f>INDEX(Historical!$C$7:$C$1437,MATCH(B165,Historical!$B$7:$B$1446,0))*IF(AH165="n/a",1.03,IF(AH165&lt;0,1.01,IF(AH165&gt;10,1.1,(1+AH165/100))))</f>
        <v>0.88000000000000012</v>
      </c>
      <c r="AS165" s="935">
        <f t="shared" si="45"/>
        <v>0.92769600000000019</v>
      </c>
      <c r="AT165" s="935">
        <f t="shared" si="49"/>
        <v>0.98892393600000028</v>
      </c>
      <c r="AU165" s="935">
        <f t="shared" si="49"/>
        <v>1.0541929157760004</v>
      </c>
      <c r="AV165" s="935">
        <f t="shared" si="49"/>
        <v>1.1237696482172164</v>
      </c>
      <c r="AW165" s="702">
        <f t="shared" si="46"/>
        <v>4.9745824999932173</v>
      </c>
      <c r="AX165" s="810">
        <f t="shared" si="47"/>
        <v>22.011426991120427</v>
      </c>
      <c r="AY165" s="991">
        <v>0.89</v>
      </c>
      <c r="AZ165" s="922">
        <v>11.49</v>
      </c>
      <c r="BA165" s="922">
        <v>-19.03</v>
      </c>
      <c r="BB165" s="922">
        <v>-0.21</v>
      </c>
      <c r="BC165" s="922">
        <v>-3.2800000000000002</v>
      </c>
      <c r="BE165" s="664">
        <v>2014</v>
      </c>
      <c r="BF165" s="946" t="e">
        <f>#VALUE!</f>
        <v>#VALUE!</v>
      </c>
      <c r="BG165" s="931">
        <v>0.8</v>
      </c>
    </row>
    <row r="166" spans="1:59" ht="11.25" customHeight="1" x14ac:dyDescent="0.2">
      <c r="A166" s="537" t="s">
        <v>1204</v>
      </c>
      <c r="B166" s="925" t="s">
        <v>1205</v>
      </c>
      <c r="C166" s="988" t="s">
        <v>108</v>
      </c>
      <c r="D166" s="988" t="s">
        <v>4373</v>
      </c>
      <c r="E166" s="792">
        <v>9</v>
      </c>
      <c r="F166" s="526">
        <v>490</v>
      </c>
      <c r="G166" s="526" t="s">
        <v>106</v>
      </c>
      <c r="H166" s="526" t="s">
        <v>106</v>
      </c>
      <c r="I166" s="924">
        <v>61.52</v>
      </c>
      <c r="J166" s="702">
        <f t="shared" si="35"/>
        <v>0.78023407022106628</v>
      </c>
      <c r="K166" s="927">
        <v>0.12</v>
      </c>
      <c r="L166" s="639">
        <v>4</v>
      </c>
      <c r="M166" s="693">
        <f t="shared" si="36"/>
        <v>0.48</v>
      </c>
      <c r="N166" s="921" t="s">
        <v>164</v>
      </c>
      <c r="O166" s="799">
        <v>0.105</v>
      </c>
      <c r="P166" s="915">
        <v>43630</v>
      </c>
      <c r="Q166" s="915">
        <v>43647</v>
      </c>
      <c r="R166" s="693">
        <f t="shared" si="37"/>
        <v>14.285714285714285</v>
      </c>
      <c r="S166" s="759">
        <f>IF(INDEX(Historical!$D$7:$D$1437,MATCH(B166,Historical!$B$7:$B$1446,0))=0,"n/a",(INDEX(Historical!$C$7:$C$1437,MATCH(B166,Historical!$B$7:$B$1446,0))/INDEX(Historical!$D$7:$D$1437,MATCH(B166,Historical!$B$7:$B$1446,0))-1)*100)</f>
        <v>10.810810810810811</v>
      </c>
      <c r="T166" s="759">
        <f>IF(INDEX(Historical!$F$7:$F$1430,MATCH(B166,Historical!$B$7:$B$1446,0))=0,"n/a",((INDEX(Historical!$C$7:$C$1437,MATCH(B166,Historical!$B$7:$B$1446,0))/INDEX(Historical!$F$7:$F$1430,MATCH(B166,Historical!$B$7:$B$1446,0)))^(1/3)-1)*100)</f>
        <v>10.973904713454852</v>
      </c>
      <c r="U166" s="759">
        <f>IF(INDEX(Historical!$H$7:$H$1430,MATCH(B166,Historical!$B$7:$B$1446,0))=0,"n/a",((INDEX(Historical!$C$7:$C$1437,MATCH(B166,Historical!$B$7:$B$1446,0))/INDEX(Historical!$H$7:$H$1430,MATCH(B166,Historical!$B$7:$B$1446,0)))^(1/5)-1)*100)</f>
        <v>9.9635457832371941</v>
      </c>
      <c r="V166" s="759">
        <f>IF(INDEX(Historical!$O$7:$O$1430,MATCH(B166,Historical!$B$7:$B$1446,0))=0,"n/a",((INDEX(Historical!$C$7:$C$1437,MATCH(B166,Historical!$B$7:$B$1446,0))/INDEX(Historical!$O$7:$O$1430,MATCH(B166,Historical!$B$7:$B$1446,0)))^(1/10)-1)*100)</f>
        <v>6.4231520106765583</v>
      </c>
      <c r="W166" s="760">
        <f t="shared" si="38"/>
        <v>1.5511925868601266</v>
      </c>
      <c r="X166" s="761">
        <f t="shared" si="39"/>
        <v>0.81004437262091</v>
      </c>
      <c r="Y166" s="998" t="s">
        <v>3995</v>
      </c>
      <c r="Z166" s="702">
        <f t="shared" si="40"/>
        <v>21.238938053097346</v>
      </c>
      <c r="AA166" s="935">
        <f t="shared" si="41"/>
        <v>27.221238938053101</v>
      </c>
      <c r="AB166" s="639">
        <v>12</v>
      </c>
      <c r="AC166" s="916">
        <v>2.2599999999999998</v>
      </c>
      <c r="AD166" s="916">
        <v>2.72</v>
      </c>
      <c r="AE166" s="916">
        <v>13.78</v>
      </c>
      <c r="AF166" s="916">
        <v>3.95</v>
      </c>
      <c r="AG166" s="916">
        <v>14.799999999999999</v>
      </c>
      <c r="AH166" s="916">
        <v>29.799999999999997</v>
      </c>
      <c r="AI166" s="916">
        <v>4.41</v>
      </c>
      <c r="AJ166" s="916">
        <v>12.3</v>
      </c>
      <c r="AK166" s="916">
        <v>10</v>
      </c>
      <c r="AL166" s="928">
        <v>4130</v>
      </c>
      <c r="AM166" s="922">
        <v>1.0999999999999999</v>
      </c>
      <c r="AN166" s="916">
        <v>0</v>
      </c>
      <c r="AO166" s="802">
        <f t="shared" si="42"/>
        <v>-16.477459084594841</v>
      </c>
      <c r="AP166" s="803">
        <f t="shared" si="43"/>
        <v>10.74377985345826</v>
      </c>
      <c r="AQ166" s="936">
        <f t="shared" si="44"/>
        <v>118.60557460139103</v>
      </c>
      <c r="AR166" s="702">
        <f>INDEX(Historical!$C$7:$C$1437,MATCH(B166,Historical!$B$7:$B$1446,0))*IF(AH166="n/a",1.03,IF(AH166&lt;0,1.01,IF(AH166&gt;10,1.1,(1+AH166/100))))</f>
        <v>0.45100000000000001</v>
      </c>
      <c r="AS166" s="935">
        <f t="shared" si="45"/>
        <v>0.4708891</v>
      </c>
      <c r="AT166" s="935">
        <f t="shared" si="49"/>
        <v>0.5179780100000001</v>
      </c>
      <c r="AU166" s="935">
        <f t="shared" si="49"/>
        <v>0.56977581100000019</v>
      </c>
      <c r="AV166" s="935">
        <f t="shared" si="49"/>
        <v>0.62675339210000025</v>
      </c>
      <c r="AW166" s="702">
        <f t="shared" si="46"/>
        <v>2.6363963131000006</v>
      </c>
      <c r="AX166" s="810">
        <f t="shared" si="47"/>
        <v>4.2854296376788046</v>
      </c>
      <c r="AY166" s="991">
        <v>1.06</v>
      </c>
      <c r="AZ166" s="922">
        <v>25.419999999999998</v>
      </c>
      <c r="BA166" s="922">
        <v>-7.95</v>
      </c>
      <c r="BB166" s="922">
        <v>1.6199999999999999</v>
      </c>
      <c r="BC166" s="922">
        <v>2.5</v>
      </c>
      <c r="BE166" s="664">
        <v>2011</v>
      </c>
      <c r="BF166" s="946" t="e">
        <f>#VALUE!</f>
        <v>#VALUE!</v>
      </c>
      <c r="BG166" s="931">
        <v>1.9</v>
      </c>
    </row>
    <row r="167" spans="1:59" ht="11.25" customHeight="1" x14ac:dyDescent="0.2">
      <c r="A167" s="609" t="s">
        <v>1206</v>
      </c>
      <c r="B167" s="925" t="s">
        <v>1207</v>
      </c>
      <c r="C167" s="988" t="s">
        <v>108</v>
      </c>
      <c r="D167" s="988" t="s">
        <v>4373</v>
      </c>
      <c r="E167" s="792">
        <v>8</v>
      </c>
      <c r="F167" s="526">
        <v>578</v>
      </c>
      <c r="G167" s="526" t="s">
        <v>106</v>
      </c>
      <c r="H167" s="526" t="s">
        <v>106</v>
      </c>
      <c r="I167" s="924">
        <v>15.09</v>
      </c>
      <c r="J167" s="702">
        <f t="shared" si="35"/>
        <v>3.7110669317428764</v>
      </c>
      <c r="K167" s="927">
        <v>0.14000000000000001</v>
      </c>
      <c r="L167" s="639">
        <v>4</v>
      </c>
      <c r="M167" s="693">
        <f t="shared" si="36"/>
        <v>0.56000000000000005</v>
      </c>
      <c r="N167" s="921" t="s">
        <v>164</v>
      </c>
      <c r="O167" s="795">
        <v>0.12</v>
      </c>
      <c r="P167" s="915">
        <v>43538</v>
      </c>
      <c r="Q167" s="915">
        <v>43556</v>
      </c>
      <c r="R167" s="693">
        <f t="shared" si="37"/>
        <v>16.666666666666682</v>
      </c>
      <c r="S167" s="759">
        <f>IF(INDEX(Historical!$D$7:$D$1437,MATCH(B167,Historical!$B$7:$B$1446,0))=0,"n/a",(INDEX(Historical!$C$7:$C$1437,MATCH(B167,Historical!$B$7:$B$1446,0))/INDEX(Historical!$D$7:$D$1437,MATCH(B167,Historical!$B$7:$B$1446,0))-1)*100)</f>
        <v>32.352941176470587</v>
      </c>
      <c r="T167" s="759">
        <f>IF(INDEX(Historical!$F$7:$F$1430,MATCH(B167,Historical!$B$7:$B$1446,0))=0,"n/a",((INDEX(Historical!$C$7:$C$1437,MATCH(B167,Historical!$B$7:$B$1446,0))/INDEX(Historical!$F$7:$F$1430,MATCH(B167,Historical!$B$7:$B$1446,0)))^(1/3)-1)*100)</f>
        <v>25.072421800674839</v>
      </c>
      <c r="U167" s="759">
        <f>IF(INDEX(Historical!$H$7:$H$1430,MATCH(B167,Historical!$B$7:$B$1446,0))=0,"n/a",((INDEX(Historical!$C$7:$C$1437,MATCH(B167,Historical!$B$7:$B$1446,0))/INDEX(Historical!$H$7:$H$1430,MATCH(B167,Historical!$B$7:$B$1446,0)))^(1/5)-1)*100)</f>
        <v>22.975474292468157</v>
      </c>
      <c r="V167" s="759">
        <f>IF(INDEX(Historical!$O$7:$O$1430,MATCH(B167,Historical!$B$7:$B$1446,0))=0,"n/a",((INDEX(Historical!$C$7:$C$1437,MATCH(B167,Historical!$B$7:$B$1446,0))/INDEX(Historical!$O$7:$O$1430,MATCH(B167,Historical!$B$7:$B$1446,0)))^(1/10)-1)*100)</f>
        <v>-5.7298481106040189</v>
      </c>
      <c r="W167" s="760" t="str">
        <f t="shared" si="38"/>
        <v>n/a</v>
      </c>
      <c r="X167" s="761">
        <f t="shared" si="39"/>
        <v>0.30151541066231174</v>
      </c>
      <c r="Y167" s="716"/>
      <c r="Z167" s="702">
        <f t="shared" si="40"/>
        <v>33.333333333333336</v>
      </c>
      <c r="AA167" s="935">
        <f t="shared" si="41"/>
        <v>8.9821428571428577</v>
      </c>
      <c r="AB167" s="639">
        <v>12</v>
      </c>
      <c r="AC167" s="916">
        <v>1.68</v>
      </c>
      <c r="AD167" s="916">
        <v>1.6</v>
      </c>
      <c r="AE167" s="916">
        <v>3.01</v>
      </c>
      <c r="AF167" s="916">
        <v>1.1000000000000001</v>
      </c>
      <c r="AG167" s="916">
        <v>9.1</v>
      </c>
      <c r="AH167" s="916">
        <v>66.7</v>
      </c>
      <c r="AI167" s="916">
        <v>6.64</v>
      </c>
      <c r="AJ167" s="916">
        <v>76.2</v>
      </c>
      <c r="AK167" s="916">
        <v>5.6000000000000005</v>
      </c>
      <c r="AL167" s="928">
        <v>4770</v>
      </c>
      <c r="AM167" s="922">
        <v>1</v>
      </c>
      <c r="AN167" s="916">
        <v>0.27</v>
      </c>
      <c r="AO167" s="802">
        <f t="shared" si="42"/>
        <v>17.704398367068176</v>
      </c>
      <c r="AP167" s="803">
        <f t="shared" si="43"/>
        <v>26.686541224211034</v>
      </c>
      <c r="AQ167" s="936">
        <f t="shared" si="44"/>
        <v>-33.733342914631336</v>
      </c>
      <c r="AR167" s="702">
        <f>INDEX(Historical!$C$7:$C$1437,MATCH(B167,Historical!$B$7:$B$1446,0))*IF(AH167="n/a",1.03,IF(AH167&lt;0,1.01,IF(AH167&gt;10,1.1,(1+AH167/100))))</f>
        <v>0.49500000000000005</v>
      </c>
      <c r="AS167" s="935">
        <f t="shared" si="45"/>
        <v>0.52786800000000011</v>
      </c>
      <c r="AT167" s="935">
        <f t="shared" ref="AT167:AV186" si="50">IF($AK167="n/a",1.03*AS167,IF($AK167&lt;0,1.01*AS167,IF($AK167&gt;10,1.1*AS167,(1+$AK167/100)*AS167)))</f>
        <v>0.55742860800000016</v>
      </c>
      <c r="AU167" s="935">
        <f t="shared" si="50"/>
        <v>0.58864461004800017</v>
      </c>
      <c r="AV167" s="935">
        <f t="shared" si="50"/>
        <v>0.62160870821068825</v>
      </c>
      <c r="AW167" s="702">
        <f t="shared" si="46"/>
        <v>2.7905499262586888</v>
      </c>
      <c r="AX167" s="810">
        <f t="shared" si="47"/>
        <v>18.492709915564539</v>
      </c>
      <c r="AY167" s="991">
        <v>1.21</v>
      </c>
      <c r="AZ167" s="922">
        <v>22.68</v>
      </c>
      <c r="BA167" s="922">
        <v>-23.59</v>
      </c>
      <c r="BB167" s="922">
        <v>1.72</v>
      </c>
      <c r="BC167" s="922">
        <v>-5.3100000000000005</v>
      </c>
      <c r="BE167" s="664">
        <v>2012</v>
      </c>
      <c r="BF167" s="946" t="e">
        <f>#VALUE!</f>
        <v>#VALUE!</v>
      </c>
      <c r="BG167" s="931">
        <v>1</v>
      </c>
    </row>
    <row r="168" spans="1:59" s="838" customFormat="1" ht="11.25" customHeight="1" x14ac:dyDescent="0.2">
      <c r="A168" s="1025" t="s">
        <v>2277</v>
      </c>
      <c r="B168" s="1026" t="s">
        <v>2278</v>
      </c>
      <c r="C168" s="988" t="s">
        <v>108</v>
      </c>
      <c r="D168" s="988" t="s">
        <v>4373</v>
      </c>
      <c r="E168" s="818">
        <v>9</v>
      </c>
      <c r="F168" s="526">
        <v>462</v>
      </c>
      <c r="G168" s="1171" t="s">
        <v>106</v>
      </c>
      <c r="H168" s="1171" t="s">
        <v>106</v>
      </c>
      <c r="I168" s="1027">
        <v>27.5</v>
      </c>
      <c r="J168" s="820">
        <f t="shared" si="35"/>
        <v>3.6363636363636362</v>
      </c>
      <c r="K168" s="697">
        <v>0.25</v>
      </c>
      <c r="L168" s="1171">
        <v>4</v>
      </c>
      <c r="M168" s="823">
        <f t="shared" si="36"/>
        <v>1</v>
      </c>
      <c r="N168" s="1171" t="s">
        <v>4201</v>
      </c>
      <c r="O168" s="1028">
        <v>0.24</v>
      </c>
      <c r="P168" s="851">
        <v>43538</v>
      </c>
      <c r="Q168" s="851">
        <v>43557</v>
      </c>
      <c r="R168" s="823">
        <f t="shared" si="37"/>
        <v>4.1666666666666705</v>
      </c>
      <c r="S168" s="759">
        <f>IF(INDEX(Historical!$D$7:$D$1437,MATCH(B168,Historical!$B$7:$B$1446,0))=0,"n/a",(INDEX(Historical!$C$7:$C$1437,MATCH(B168,Historical!$B$7:$B$1446,0))/INDEX(Historical!$D$7:$D$1437,MATCH(B168,Historical!$B$7:$B$1446,0))-1)*100)</f>
        <v>10.588235294117654</v>
      </c>
      <c r="T168" s="759">
        <f>IF(INDEX(Historical!$F$7:$F$1430,MATCH(B168,Historical!$B$7:$B$1446,0))=0,"n/a",((INDEX(Historical!$C$7:$C$1437,MATCH(B168,Historical!$B$7:$B$1446,0))/INDEX(Historical!$F$7:$F$1430,MATCH(B168,Historical!$B$7:$B$1446,0)))^(1/3)-1)*100)</f>
        <v>5.5227147245074937</v>
      </c>
      <c r="U168" s="759">
        <f>IF(INDEX(Historical!$H$7:$H$1430,MATCH(B168,Historical!$B$7:$B$1446,0))=0,"n/a",((INDEX(Historical!$C$7:$C$1437,MATCH(B168,Historical!$B$7:$B$1446,0))/INDEX(Historical!$H$7:$H$1430,MATCH(B168,Historical!$B$7:$B$1446,0)))^(1/5)-1)*100)</f>
        <v>4.9009030249425933</v>
      </c>
      <c r="V168" s="759">
        <f>IF(INDEX(Historical!$O$7:$O$1430,MATCH(B168,Historical!$B$7:$B$1446,0))=0,"n/a",((INDEX(Historical!$C$7:$C$1437,MATCH(B168,Historical!$B$7:$B$1446,0))/INDEX(Historical!$O$7:$O$1430,MATCH(B168,Historical!$B$7:$B$1446,0)))^(1/10)-1)*100)</f>
        <v>5.6996159590350093</v>
      </c>
      <c r="W168" s="827">
        <f t="shared" si="38"/>
        <v>0.85986548219511194</v>
      </c>
      <c r="X168" s="828">
        <f t="shared" si="39"/>
        <v>0.76576609764728021</v>
      </c>
      <c r="Y168" s="1029"/>
      <c r="Z168" s="820">
        <f t="shared" si="40"/>
        <v>41.841004184100413</v>
      </c>
      <c r="AA168" s="830">
        <f t="shared" si="41"/>
        <v>11.506276150627615</v>
      </c>
      <c r="AB168" s="822">
        <v>12</v>
      </c>
      <c r="AC168" s="893">
        <v>2.39</v>
      </c>
      <c r="AD168" s="893">
        <v>1.44</v>
      </c>
      <c r="AE168" s="831">
        <v>2.84</v>
      </c>
      <c r="AF168" s="831">
        <v>1.1599999999999999</v>
      </c>
      <c r="AG168" s="831">
        <v>10.199999999999999</v>
      </c>
      <c r="AH168" s="831">
        <v>23.400000000000002</v>
      </c>
      <c r="AI168" s="831">
        <v>6.84</v>
      </c>
      <c r="AJ168" s="1030">
        <v>6.4</v>
      </c>
      <c r="AK168" s="1030">
        <v>8</v>
      </c>
      <c r="AL168" s="893">
        <v>433.13</v>
      </c>
      <c r="AM168" s="893">
        <v>1</v>
      </c>
      <c r="AN168" s="893">
        <v>0.1</v>
      </c>
      <c r="AO168" s="834">
        <f t="shared" si="42"/>
        <v>-2.969009489321385</v>
      </c>
      <c r="AP168" s="835">
        <f t="shared" si="43"/>
        <v>8.53726666130623</v>
      </c>
      <c r="AQ168" s="836">
        <f t="shared" si="44"/>
        <v>-22.979713106140288</v>
      </c>
      <c r="AR168" s="702">
        <f>INDEX(Historical!$C$7:$C$1437,MATCH(B168,Historical!$B$7:$B$1446,0))*IF(AH168="n/a",1.03,IF(AH168&lt;0,1.01,IF(AH168&gt;10,1.1,(1+AH168/100))))</f>
        <v>1.034</v>
      </c>
      <c r="AS168" s="830">
        <f t="shared" si="45"/>
        <v>1.1047256000000001</v>
      </c>
      <c r="AT168" s="830">
        <f t="shared" si="50"/>
        <v>1.1931036480000001</v>
      </c>
      <c r="AU168" s="830">
        <f t="shared" si="50"/>
        <v>1.2885519398400003</v>
      </c>
      <c r="AV168" s="830">
        <f t="shared" si="50"/>
        <v>1.3916360950272004</v>
      </c>
      <c r="AW168" s="820">
        <f t="shared" si="46"/>
        <v>6.0120172828672009</v>
      </c>
      <c r="AX168" s="837">
        <f t="shared" si="47"/>
        <v>21.861881028608003</v>
      </c>
      <c r="AY168" s="894">
        <v>0.92</v>
      </c>
      <c r="AZ168" s="831">
        <v>12.29</v>
      </c>
      <c r="BA168" s="831">
        <v>-19.939999999999998</v>
      </c>
      <c r="BB168" s="831">
        <v>-3.71</v>
      </c>
      <c r="BC168" s="831">
        <v>-6.25</v>
      </c>
      <c r="BD168" s="961"/>
      <c r="BE168" s="664">
        <v>2011</v>
      </c>
      <c r="BF168" s="946" t="e">
        <f>#VALUE!</f>
        <v>#VALUE!</v>
      </c>
      <c r="BG168" s="893">
        <v>0.89999999999999991</v>
      </c>
    </row>
    <row r="169" spans="1:59" ht="11.25" customHeight="1" x14ac:dyDescent="0.2">
      <c r="A169" s="762" t="s">
        <v>2274</v>
      </c>
      <c r="B169" s="854" t="s">
        <v>2275</v>
      </c>
      <c r="C169" s="988" t="s">
        <v>108</v>
      </c>
      <c r="D169" s="988" t="s">
        <v>4373</v>
      </c>
      <c r="E169" s="792">
        <v>9</v>
      </c>
      <c r="F169" s="526">
        <v>415</v>
      </c>
      <c r="G169" s="526" t="s">
        <v>106</v>
      </c>
      <c r="H169" s="526" t="s">
        <v>106</v>
      </c>
      <c r="I169" s="932">
        <v>28.82</v>
      </c>
      <c r="J169" s="702">
        <f t="shared" si="35"/>
        <v>3.0534351145038165</v>
      </c>
      <c r="K169" s="537">
        <v>0.22</v>
      </c>
      <c r="L169" s="526">
        <v>4</v>
      </c>
      <c r="M169" s="693">
        <f t="shared" si="36"/>
        <v>0.88</v>
      </c>
      <c r="N169" s="526" t="s">
        <v>493</v>
      </c>
      <c r="O169" s="643">
        <v>0.18</v>
      </c>
      <c r="P169" s="682">
        <v>43462</v>
      </c>
      <c r="Q169" s="682">
        <v>43480</v>
      </c>
      <c r="R169" s="693">
        <f t="shared" si="37"/>
        <v>22.222222222222225</v>
      </c>
      <c r="S169" s="759">
        <f>IF(INDEX(Historical!$D$7:$D$1437,MATCH(B169,Historical!$B$7:$B$1446,0))=0,"n/a",(INDEX(Historical!$C$7:$C$1437,MATCH(B169,Historical!$B$7:$B$1446,0))/INDEX(Historical!$D$7:$D$1437,MATCH(B169,Historical!$B$7:$B$1446,0))-1)*100)</f>
        <v>13.333333333333353</v>
      </c>
      <c r="T169" s="759">
        <f>IF(INDEX(Historical!$F$7:$F$1430,MATCH(B169,Historical!$B$7:$B$1446,0))=0,"n/a",((INDEX(Historical!$C$7:$C$1437,MATCH(B169,Historical!$B$7:$B$1446,0))/INDEX(Historical!$F$7:$F$1430,MATCH(B169,Historical!$B$7:$B$1446,0)))^(1/3)-1)*100)</f>
        <v>9.3541299792876842</v>
      </c>
      <c r="U169" s="759">
        <f>IF(INDEX(Historical!$H$7:$H$1430,MATCH(B169,Historical!$B$7:$B$1446,0))=0,"n/a",((INDEX(Historical!$C$7:$C$1437,MATCH(B169,Historical!$B$7:$B$1446,0))/INDEX(Historical!$H$7:$H$1430,MATCH(B169,Historical!$B$7:$B$1446,0)))^(1/5)-1)*100)</f>
        <v>7.6669005325678663</v>
      </c>
      <c r="V169" s="759">
        <f>IF(INDEX(Historical!$O$7:$O$1430,MATCH(B169,Historical!$B$7:$B$1446,0))=0,"n/a",((INDEX(Historical!$C$7:$C$1437,MATCH(B169,Historical!$B$7:$B$1446,0))/INDEX(Historical!$O$7:$O$1430,MATCH(B169,Historical!$B$7:$B$1446,0)))^(1/10)-1)*100)</f>
        <v>-0.97501964219197657</v>
      </c>
      <c r="W169" s="760" t="str">
        <f t="shared" si="38"/>
        <v>n/a</v>
      </c>
      <c r="X169" s="761">
        <f t="shared" si="39"/>
        <v>0.83335875353998556</v>
      </c>
      <c r="Y169" s="703"/>
      <c r="Z169" s="702">
        <f t="shared" si="40"/>
        <v>27.499999999999996</v>
      </c>
      <c r="AA169" s="935">
        <f t="shared" si="41"/>
        <v>9.0062499999999996</v>
      </c>
      <c r="AB169" s="639">
        <v>12</v>
      </c>
      <c r="AC169" s="931">
        <v>3.2</v>
      </c>
      <c r="AD169" s="931">
        <v>1.5</v>
      </c>
      <c r="AE169" s="916">
        <v>3.44</v>
      </c>
      <c r="AF169" s="916">
        <v>1.26</v>
      </c>
      <c r="AG169" s="916">
        <v>14.399999999999999</v>
      </c>
      <c r="AH169" s="916">
        <v>25.3</v>
      </c>
      <c r="AI169" s="916">
        <v>10.26</v>
      </c>
      <c r="AJ169" s="739">
        <v>9.1999999999999993</v>
      </c>
      <c r="AK169" s="739">
        <v>6</v>
      </c>
      <c r="AL169" s="931">
        <v>18600</v>
      </c>
      <c r="AM169" s="931">
        <v>0.3</v>
      </c>
      <c r="AN169" s="931">
        <v>0.97</v>
      </c>
      <c r="AO169" s="802">
        <f t="shared" si="42"/>
        <v>1.7140856470716823</v>
      </c>
      <c r="AP169" s="803">
        <f t="shared" si="43"/>
        <v>10.720335647071682</v>
      </c>
      <c r="AQ169" s="936">
        <f t="shared" si="44"/>
        <v>-28.98239654846132</v>
      </c>
      <c r="AR169" s="702">
        <f>INDEX(Historical!$C$7:$C$1437,MATCH(B169,Historical!$B$7:$B$1446,0))*IF(AH169="n/a",1.03,IF(AH169&lt;0,1.01,IF(AH169&gt;10,1.1,(1+AH169/100))))</f>
        <v>0.74800000000000011</v>
      </c>
      <c r="AS169" s="935">
        <f t="shared" si="45"/>
        <v>0.8228000000000002</v>
      </c>
      <c r="AT169" s="935">
        <f t="shared" si="50"/>
        <v>0.87216800000000028</v>
      </c>
      <c r="AU169" s="935">
        <f t="shared" si="50"/>
        <v>0.92449808000000033</v>
      </c>
      <c r="AV169" s="935">
        <f t="shared" si="50"/>
        <v>0.97996796480000037</v>
      </c>
      <c r="AW169" s="702">
        <f t="shared" si="46"/>
        <v>4.3474340448000008</v>
      </c>
      <c r="AX169" s="810">
        <f t="shared" si="47"/>
        <v>15.084781557251912</v>
      </c>
      <c r="AY169" s="788">
        <v>1.37</v>
      </c>
      <c r="AZ169" s="916">
        <v>30.29</v>
      </c>
      <c r="BA169" s="916">
        <v>-16.869999999999997</v>
      </c>
      <c r="BB169" s="916">
        <v>6.32</v>
      </c>
      <c r="BC169" s="916">
        <v>5.3100000000000005</v>
      </c>
      <c r="BE169" s="664">
        <v>2011</v>
      </c>
      <c r="BF169" s="946" t="e">
        <f>#VALUE!</f>
        <v>#VALUE!</v>
      </c>
      <c r="BG169" s="931">
        <v>1.5</v>
      </c>
    </row>
    <row r="170" spans="1:59" ht="11.25" customHeight="1" x14ac:dyDescent="0.2">
      <c r="A170" s="609" t="s">
        <v>1095</v>
      </c>
      <c r="B170" s="925" t="s">
        <v>1096</v>
      </c>
      <c r="C170" s="988" t="s">
        <v>112</v>
      </c>
      <c r="D170" s="988" t="s">
        <v>4399</v>
      </c>
      <c r="E170" s="792">
        <v>7</v>
      </c>
      <c r="F170" s="526">
        <v>694</v>
      </c>
      <c r="G170" s="526" t="s">
        <v>106</v>
      </c>
      <c r="H170" s="526" t="s">
        <v>106</v>
      </c>
      <c r="I170" s="924">
        <v>54.1</v>
      </c>
      <c r="J170" s="702">
        <f t="shared" si="35"/>
        <v>0.73937153419593349</v>
      </c>
      <c r="K170" s="927">
        <v>0.1</v>
      </c>
      <c r="L170" s="639">
        <v>4</v>
      </c>
      <c r="M170" s="693">
        <f t="shared" si="36"/>
        <v>0.4</v>
      </c>
      <c r="N170" s="921" t="s">
        <v>997</v>
      </c>
      <c r="O170" s="795">
        <v>9.5000000000000001E-2</v>
      </c>
      <c r="P170" s="915">
        <v>43595</v>
      </c>
      <c r="Q170" s="915">
        <v>43609</v>
      </c>
      <c r="R170" s="693">
        <f t="shared" si="37"/>
        <v>5.2631578947368469</v>
      </c>
      <c r="S170" s="759">
        <f>IF(INDEX(Historical!$D$7:$D$1437,MATCH(B170,Historical!$B$7:$B$1446,0))=0,"n/a",(INDEX(Historical!$C$7:$C$1437,MATCH(B170,Historical!$B$7:$B$1446,0))/INDEX(Historical!$D$7:$D$1437,MATCH(B170,Historical!$B$7:$B$1446,0))-1)*100)</f>
        <v>11.86440677966103</v>
      </c>
      <c r="T170" s="759">
        <f>IF(INDEX(Historical!$F$7:$F$1430,MATCH(B170,Historical!$B$7:$B$1446,0))=0,"n/a",((INDEX(Historical!$C$7:$C$1437,MATCH(B170,Historical!$B$7:$B$1446,0))/INDEX(Historical!$F$7:$F$1430,MATCH(B170,Historical!$B$7:$B$1446,0)))^(1/3)-1)*100)</f>
        <v>9.6961310486523686</v>
      </c>
      <c r="U170" s="759">
        <f>IF(INDEX(Historical!$H$7:$H$1430,MATCH(B170,Historical!$B$7:$B$1446,0))=0,"n/a",((INDEX(Historical!$C$7:$C$1437,MATCH(B170,Historical!$B$7:$B$1446,0))/INDEX(Historical!$H$7:$H$1430,MATCH(B170,Historical!$B$7:$B$1446,0)))^(1/5)-1)*100)</f>
        <v>9.4608784223157549</v>
      </c>
      <c r="V170" s="759">
        <f>IF(INDEX(Historical!$O$7:$O$1430,MATCH(B170,Historical!$B$7:$B$1446,0))=0,"n/a",((INDEX(Historical!$C$7:$C$1437,MATCH(B170,Historical!$B$7:$B$1446,0))/INDEX(Historical!$O$7:$O$1430,MATCH(B170,Historical!$B$7:$B$1446,0)))^(1/10)-1)*100)</f>
        <v>6.2488268514150569</v>
      </c>
      <c r="W170" s="760">
        <f t="shared" si="38"/>
        <v>1.5140247357267267</v>
      </c>
      <c r="X170" s="761">
        <f t="shared" si="39"/>
        <v>0.28844141531450468</v>
      </c>
      <c r="Y170" s="926"/>
      <c r="Z170" s="702">
        <f t="shared" si="40"/>
        <v>13.2890365448505</v>
      </c>
      <c r="AA170" s="935">
        <f t="shared" si="41"/>
        <v>17.973421926910301</v>
      </c>
      <c r="AB170" s="639">
        <v>12</v>
      </c>
      <c r="AC170" s="916">
        <v>3.01</v>
      </c>
      <c r="AD170" s="916">
        <v>1.8</v>
      </c>
      <c r="AE170" s="916">
        <v>0.96</v>
      </c>
      <c r="AF170" s="916">
        <v>4.03</v>
      </c>
      <c r="AG170" s="916">
        <v>20.3</v>
      </c>
      <c r="AH170" s="916">
        <v>147.10000000000002</v>
      </c>
      <c r="AI170" s="916">
        <v>6.76</v>
      </c>
      <c r="AJ170" s="916">
        <v>32.800000000000004</v>
      </c>
      <c r="AK170" s="916">
        <v>10</v>
      </c>
      <c r="AL170" s="928">
        <v>2090</v>
      </c>
      <c r="AM170" s="922">
        <v>1.6</v>
      </c>
      <c r="AN170" s="916">
        <v>0.15</v>
      </c>
      <c r="AO170" s="802">
        <f t="shared" si="42"/>
        <v>-7.7731719703986126</v>
      </c>
      <c r="AP170" s="803">
        <f t="shared" si="43"/>
        <v>10.200249956511689</v>
      </c>
      <c r="AQ170" s="936">
        <f t="shared" si="44"/>
        <v>79.422394694689984</v>
      </c>
      <c r="AR170" s="702">
        <f>INDEX(Historical!$C$7:$C$1437,MATCH(B170,Historical!$B$7:$B$1446,0))*IF(AH170="n/a",1.03,IF(AH170&lt;0,1.01,IF(AH170&gt;10,1.1,(1+AH170/100))))</f>
        <v>0.36300000000000004</v>
      </c>
      <c r="AS170" s="935">
        <f t="shared" si="45"/>
        <v>0.38753880000000007</v>
      </c>
      <c r="AT170" s="935">
        <f t="shared" si="50"/>
        <v>0.42629268000000009</v>
      </c>
      <c r="AU170" s="935">
        <f t="shared" si="50"/>
        <v>0.46892194800000014</v>
      </c>
      <c r="AV170" s="935">
        <f t="shared" si="50"/>
        <v>0.51581414280000015</v>
      </c>
      <c r="AW170" s="702">
        <f t="shared" si="46"/>
        <v>2.1615675708000004</v>
      </c>
      <c r="AX170" s="810">
        <f t="shared" si="47"/>
        <v>3.9955038277264334</v>
      </c>
      <c r="AY170" s="991">
        <v>1.35</v>
      </c>
      <c r="AZ170" s="922">
        <v>31.5</v>
      </c>
      <c r="BA170" s="922">
        <v>-9.58</v>
      </c>
      <c r="BB170" s="922">
        <v>0.98</v>
      </c>
      <c r="BC170" s="922">
        <v>3.85</v>
      </c>
      <c r="BE170" s="664">
        <v>2013</v>
      </c>
      <c r="BF170" s="946" t="e">
        <f>#VALUE!</f>
        <v>#VALUE!</v>
      </c>
      <c r="BG170" s="931">
        <v>9.6</v>
      </c>
    </row>
    <row r="171" spans="1:59" ht="11.25" customHeight="1" x14ac:dyDescent="0.2">
      <c r="A171" s="537" t="s">
        <v>1224</v>
      </c>
      <c r="B171" s="925" t="s">
        <v>1225</v>
      </c>
      <c r="C171" s="988" t="s">
        <v>247</v>
      </c>
      <c r="D171" s="988" t="s">
        <v>4351</v>
      </c>
      <c r="E171" s="792">
        <v>9</v>
      </c>
      <c r="F171" s="526">
        <v>478</v>
      </c>
      <c r="G171" s="526" t="s">
        <v>106</v>
      </c>
      <c r="H171" s="526" t="s">
        <v>106</v>
      </c>
      <c r="I171" s="924">
        <v>57.21</v>
      </c>
      <c r="J171" s="702">
        <f t="shared" si="35"/>
        <v>2.6568781681524207</v>
      </c>
      <c r="K171" s="927">
        <v>0.38</v>
      </c>
      <c r="L171" s="639">
        <v>4</v>
      </c>
      <c r="M171" s="693">
        <f t="shared" si="36"/>
        <v>1.52</v>
      </c>
      <c r="N171" s="921" t="s">
        <v>244</v>
      </c>
      <c r="O171" s="795">
        <v>0.34499999999999997</v>
      </c>
      <c r="P171" s="915">
        <v>43572</v>
      </c>
      <c r="Q171" s="915">
        <v>43588</v>
      </c>
      <c r="R171" s="693">
        <f t="shared" si="37"/>
        <v>10.144927536231894</v>
      </c>
      <c r="S171" s="759">
        <f>IF(INDEX(Historical!$D$7:$D$1437,MATCH(B171,Historical!$B$7:$B$1446,0))=0,"n/a",(INDEX(Historical!$C$7:$C$1437,MATCH(B171,Historical!$B$7:$B$1446,0))/INDEX(Historical!$D$7:$D$1437,MATCH(B171,Historical!$B$7:$B$1446,0))-1)*100)</f>
        <v>11.618257261410768</v>
      </c>
      <c r="T171" s="759">
        <f>IF(INDEX(Historical!$F$7:$F$1430,MATCH(B171,Historical!$B$7:$B$1446,0))=0,"n/a",((INDEX(Historical!$C$7:$C$1437,MATCH(B171,Historical!$B$7:$B$1446,0))/INDEX(Historical!$F$7:$F$1430,MATCH(B171,Historical!$B$7:$B$1446,0)))^(1/3)-1)*100)</f>
        <v>11.510779069974575</v>
      </c>
      <c r="U171" s="759">
        <f>IF(INDEX(Historical!$H$7:$H$1430,MATCH(B171,Historical!$B$7:$B$1446,0))=0,"n/a",((INDEX(Historical!$C$7:$C$1437,MATCH(B171,Historical!$B$7:$B$1446,0))/INDEX(Historical!$H$7:$H$1430,MATCH(B171,Historical!$B$7:$B$1446,0)))^(1/5)-1)*100)</f>
        <v>11.513009414645747</v>
      </c>
      <c r="V171" s="759">
        <f>IF(INDEX(Historical!$O$7:$O$1430,MATCH(B171,Historical!$B$7:$B$1446,0))=0,"n/a",((INDEX(Historical!$C$7:$C$1437,MATCH(B171,Historical!$B$7:$B$1446,0))/INDEX(Historical!$O$7:$O$1430,MATCH(B171,Historical!$B$7:$B$1446,0)))^(1/10)-1)*100)</f>
        <v>8.8693033669262622</v>
      </c>
      <c r="W171" s="760">
        <f t="shared" si="38"/>
        <v>1.2980736973749141</v>
      </c>
      <c r="X171" s="761">
        <f t="shared" si="39"/>
        <v>1.2514140668093205</v>
      </c>
      <c r="Y171" s="1002"/>
      <c r="Z171" s="702">
        <f t="shared" si="40"/>
        <v>34.389140271493211</v>
      </c>
      <c r="AA171" s="935">
        <f t="shared" si="41"/>
        <v>12.94343891402715</v>
      </c>
      <c r="AB171" s="639">
        <v>1</v>
      </c>
      <c r="AC171" s="916">
        <v>4.42</v>
      </c>
      <c r="AD171" s="916">
        <v>1.33</v>
      </c>
      <c r="AE171" s="916">
        <v>0.82</v>
      </c>
      <c r="AF171" s="916">
        <v>2.57</v>
      </c>
      <c r="AG171" s="916">
        <v>21.7</v>
      </c>
      <c r="AH171" s="916">
        <v>47.599999999999994</v>
      </c>
      <c r="AI171" s="916">
        <v>9.01</v>
      </c>
      <c r="AJ171" s="916">
        <v>9.1999999999999993</v>
      </c>
      <c r="AK171" s="916">
        <v>9.75</v>
      </c>
      <c r="AL171" s="928">
        <v>6540</v>
      </c>
      <c r="AM171" s="922">
        <v>1</v>
      </c>
      <c r="AN171" s="916">
        <v>0.05</v>
      </c>
      <c r="AO171" s="802">
        <f t="shared" si="42"/>
        <v>1.2264486687710185</v>
      </c>
      <c r="AP171" s="803">
        <f t="shared" si="43"/>
        <v>14.169887582798168</v>
      </c>
      <c r="AQ171" s="936">
        <f t="shared" si="44"/>
        <v>21.590639276128787</v>
      </c>
      <c r="AR171" s="702">
        <f>INDEX(Historical!$C$7:$C$1437,MATCH(B171,Historical!$B$7:$B$1446,0))*IF(AH171="n/a",1.03,IF(AH171&lt;0,1.01,IF(AH171&gt;10,1.1,(1+AH171/100))))</f>
        <v>1.4795</v>
      </c>
      <c r="AS171" s="935">
        <f t="shared" si="45"/>
        <v>1.6128029500000001</v>
      </c>
      <c r="AT171" s="935">
        <f t="shared" si="50"/>
        <v>1.7700512376249999</v>
      </c>
      <c r="AU171" s="935">
        <f t="shared" si="50"/>
        <v>1.9426312332934372</v>
      </c>
      <c r="AV171" s="935">
        <f t="shared" si="50"/>
        <v>2.132037778539547</v>
      </c>
      <c r="AW171" s="702">
        <f t="shared" si="46"/>
        <v>8.9370231994579843</v>
      </c>
      <c r="AX171" s="810">
        <f t="shared" si="47"/>
        <v>15.621435412441853</v>
      </c>
      <c r="AY171" s="991">
        <v>0.72</v>
      </c>
      <c r="AZ171" s="922">
        <v>42.95</v>
      </c>
      <c r="BA171" s="922">
        <v>-15.870000000000001</v>
      </c>
      <c r="BB171" s="922">
        <v>-5.7</v>
      </c>
      <c r="BC171" s="922">
        <v>6.9099999999999993</v>
      </c>
      <c r="BE171" s="664">
        <v>2011</v>
      </c>
      <c r="BF171" s="946" t="e">
        <f>#VALUE!</f>
        <v>#VALUE!</v>
      </c>
      <c r="BG171" s="931">
        <v>14.099999999999998</v>
      </c>
    </row>
    <row r="172" spans="1:59" ht="11.25" customHeight="1" x14ac:dyDescent="0.2">
      <c r="A172" s="537" t="s">
        <v>1222</v>
      </c>
      <c r="B172" s="925" t="s">
        <v>1223</v>
      </c>
      <c r="C172" s="988" t="s">
        <v>4224</v>
      </c>
      <c r="D172" s="988" t="s">
        <v>4372</v>
      </c>
      <c r="E172" s="792">
        <v>9</v>
      </c>
      <c r="F172" s="526">
        <v>436</v>
      </c>
      <c r="G172" s="526" t="s">
        <v>106</v>
      </c>
      <c r="H172" s="526" t="s">
        <v>106</v>
      </c>
      <c r="I172" s="924">
        <v>52.94</v>
      </c>
      <c r="J172" s="702">
        <f t="shared" si="35"/>
        <v>1.2844729882886288</v>
      </c>
      <c r="K172" s="927">
        <v>0.17</v>
      </c>
      <c r="L172" s="639">
        <v>4</v>
      </c>
      <c r="M172" s="693">
        <f t="shared" si="36"/>
        <v>0.68</v>
      </c>
      <c r="N172" s="921" t="s">
        <v>228</v>
      </c>
      <c r="O172" s="795">
        <v>0.16</v>
      </c>
      <c r="P172" s="915">
        <v>43517</v>
      </c>
      <c r="Q172" s="915">
        <v>43532</v>
      </c>
      <c r="R172" s="693">
        <f t="shared" si="37"/>
        <v>6.2500000000000053</v>
      </c>
      <c r="S172" s="759">
        <f>IF(INDEX(Historical!$D$7:$D$1437,MATCH(B172,Historical!$B$7:$B$1446,0))=0,"n/a",(INDEX(Historical!$C$7:$C$1437,MATCH(B172,Historical!$B$7:$B$1446,0))/INDEX(Historical!$D$7:$D$1437,MATCH(B172,Historical!$B$7:$B$1446,0))-1)*100)</f>
        <v>6.6666666666666652</v>
      </c>
      <c r="T172" s="759">
        <f>IF(INDEX(Historical!$F$7:$F$1430,MATCH(B172,Historical!$B$7:$B$1446,0))=0,"n/a",((INDEX(Historical!$C$7:$C$1437,MATCH(B172,Historical!$B$7:$B$1446,0))/INDEX(Historical!$F$7:$F$1430,MATCH(B172,Historical!$B$7:$B$1446,0)))^(1/3)-1)*100)</f>
        <v>13.30326698854094</v>
      </c>
      <c r="U172" s="759">
        <f>IF(INDEX(Historical!$H$7:$H$1430,MATCH(B172,Historical!$B$7:$B$1446,0))=0,"n/a",((INDEX(Historical!$C$7:$C$1437,MATCH(B172,Historical!$B$7:$B$1446,0))/INDEX(Historical!$H$7:$H$1430,MATCH(B172,Historical!$B$7:$B$1446,0)))^(1/5)-1)*100)</f>
        <v>12.195514544619957</v>
      </c>
      <c r="V172" s="759" t="str">
        <f>IF(INDEX(Historical!$O$7:$O$1430,MATCH(B172,Historical!$B$7:$B$1446,0))=0,"n/a",((INDEX(Historical!$C$7:$C$1437,MATCH(B172,Historical!$B$7:$B$1446,0))/INDEX(Historical!$O$7:$O$1430,MATCH(B172,Historical!$B$7:$B$1446,0)))^(1/10)-1)*100)</f>
        <v>n/a</v>
      </c>
      <c r="W172" s="760" t="str">
        <f t="shared" si="38"/>
        <v>n/a</v>
      </c>
      <c r="X172" s="761">
        <f t="shared" si="39"/>
        <v>1.1614775756780911</v>
      </c>
      <c r="Y172" s="716"/>
      <c r="Z172" s="702">
        <f t="shared" si="40"/>
        <v>31.050228310502288</v>
      </c>
      <c r="AA172" s="935">
        <f t="shared" si="41"/>
        <v>24.173515981735161</v>
      </c>
      <c r="AB172" s="639">
        <v>12</v>
      </c>
      <c r="AC172" s="916">
        <v>2.19</v>
      </c>
      <c r="AD172" s="916">
        <v>1.1000000000000001</v>
      </c>
      <c r="AE172" s="916">
        <v>4.07</v>
      </c>
      <c r="AF172" s="916">
        <v>3.86</v>
      </c>
      <c r="AG172" s="916">
        <v>7.1999999999999993</v>
      </c>
      <c r="AH172" s="916">
        <v>39.5</v>
      </c>
      <c r="AI172" s="916">
        <v>11.459999999999999</v>
      </c>
      <c r="AJ172" s="916">
        <v>10.5</v>
      </c>
      <c r="AK172" s="916">
        <v>21.9</v>
      </c>
      <c r="AL172" s="928">
        <v>7240</v>
      </c>
      <c r="AM172" s="922">
        <v>0.70000000000000007</v>
      </c>
      <c r="AN172" s="916">
        <v>0</v>
      </c>
      <c r="AO172" s="802">
        <f t="shared" si="42"/>
        <v>-10.693528448826575</v>
      </c>
      <c r="AP172" s="803">
        <f t="shared" si="43"/>
        <v>13.479987532908586</v>
      </c>
      <c r="AQ172" s="936">
        <f t="shared" si="44"/>
        <v>103.64432140321705</v>
      </c>
      <c r="AR172" s="702">
        <f>INDEX(Historical!$C$7:$C$1437,MATCH(B172,Historical!$B$7:$B$1446,0))*IF(AH172="n/a",1.03,IF(AH172&lt;0,1.01,IF(AH172&gt;10,1.1,(1+AH172/100))))</f>
        <v>0.70400000000000007</v>
      </c>
      <c r="AS172" s="935">
        <f t="shared" si="45"/>
        <v>0.77440000000000009</v>
      </c>
      <c r="AT172" s="935">
        <f t="shared" si="50"/>
        <v>0.85184000000000015</v>
      </c>
      <c r="AU172" s="935">
        <f t="shared" si="50"/>
        <v>0.93702400000000019</v>
      </c>
      <c r="AV172" s="935">
        <f t="shared" si="50"/>
        <v>1.0307264000000003</v>
      </c>
      <c r="AW172" s="702">
        <f t="shared" si="46"/>
        <v>4.2979904000000007</v>
      </c>
      <c r="AX172" s="810">
        <f t="shared" si="47"/>
        <v>8.1186067245938816</v>
      </c>
      <c r="AY172" s="991">
        <v>1.1100000000000001</v>
      </c>
      <c r="AZ172" s="922">
        <v>30.65</v>
      </c>
      <c r="BA172" s="922">
        <v>-17.130000000000003</v>
      </c>
      <c r="BB172" s="922">
        <v>5.87</v>
      </c>
      <c r="BC172" s="922">
        <v>1.95</v>
      </c>
      <c r="BE172" s="664">
        <v>2011</v>
      </c>
      <c r="BF172" s="946" t="e">
        <f>#VALUE!</f>
        <v>#VALUE!</v>
      </c>
      <c r="BG172" s="931">
        <v>4.8</v>
      </c>
    </row>
    <row r="173" spans="1:59" ht="11.25" customHeight="1" x14ac:dyDescent="0.2">
      <c r="A173" s="609" t="s">
        <v>1220</v>
      </c>
      <c r="B173" s="925" t="s">
        <v>1221</v>
      </c>
      <c r="C173" s="988" t="s">
        <v>247</v>
      </c>
      <c r="D173" s="988" t="s">
        <v>4385</v>
      </c>
      <c r="E173" s="793">
        <v>8</v>
      </c>
      <c r="F173" s="526">
        <v>495</v>
      </c>
      <c r="G173" s="526" t="s">
        <v>106</v>
      </c>
      <c r="H173" s="526" t="s">
        <v>106</v>
      </c>
      <c r="I173" s="924">
        <v>21.66</v>
      </c>
      <c r="J173" s="702">
        <f t="shared" si="35"/>
        <v>4.0627885503231767</v>
      </c>
      <c r="K173" s="927">
        <v>0.22</v>
      </c>
      <c r="L173" s="639">
        <v>4</v>
      </c>
      <c r="M173" s="693">
        <f t="shared" si="36"/>
        <v>0.88</v>
      </c>
      <c r="N173" s="921" t="s">
        <v>588</v>
      </c>
      <c r="O173" s="795">
        <v>0.2</v>
      </c>
      <c r="P173" s="917">
        <v>42999</v>
      </c>
      <c r="Q173" s="917">
        <v>43014</v>
      </c>
      <c r="R173" s="693">
        <f t="shared" si="37"/>
        <v>9.9999999999999947</v>
      </c>
      <c r="S173" s="759">
        <f>IF(INDEX(Historical!$D$7:$D$1437,MATCH(B173,Historical!$B$7:$B$1446,0))=0,"n/a",(INDEX(Historical!$C$7:$C$1437,MATCH(B173,Historical!$B$7:$B$1446,0))/INDEX(Historical!$D$7:$D$1437,MATCH(B173,Historical!$B$7:$B$1446,0))-1)*100)</f>
        <v>7.3170731707316916</v>
      </c>
      <c r="T173" s="759">
        <f>IF(INDEX(Historical!$F$7:$F$1430,MATCH(B173,Historical!$B$7:$B$1446,0))=0,"n/a",((INDEX(Historical!$C$7:$C$1437,MATCH(B173,Historical!$B$7:$B$1446,0))/INDEX(Historical!$F$7:$F$1430,MATCH(B173,Historical!$B$7:$B$1446,0)))^(1/3)-1)*100)</f>
        <v>6.917810999860885</v>
      </c>
      <c r="U173" s="759">
        <f>IF(INDEX(Historical!$H$7:$H$1430,MATCH(B173,Historical!$B$7:$B$1446,0))=0,"n/a",((INDEX(Historical!$C$7:$C$1437,MATCH(B173,Historical!$B$7:$B$1446,0))/INDEX(Historical!$H$7:$H$1430,MATCH(B173,Historical!$B$7:$B$1446,0)))^(1/5)-1)*100)</f>
        <v>7.9608473046602901</v>
      </c>
      <c r="V173" s="759">
        <f>IF(INDEX(Historical!$O$7:$O$1430,MATCH(B173,Historical!$B$7:$B$1446,0))=0,"n/a",((INDEX(Historical!$C$7:$C$1437,MATCH(B173,Historical!$B$7:$B$1446,0))/INDEX(Historical!$O$7:$O$1430,MATCH(B173,Historical!$B$7:$B$1446,0)))^(1/10)-1)*100)</f>
        <v>5.4017770031711043</v>
      </c>
      <c r="W173" s="760">
        <f t="shared" si="38"/>
        <v>1.4737460098754331</v>
      </c>
      <c r="X173" s="761">
        <f t="shared" si="39"/>
        <v>3.6185669566637686</v>
      </c>
      <c r="Y173" s="727" t="s">
        <v>4435</v>
      </c>
      <c r="Z173" s="702">
        <f t="shared" si="40"/>
        <v>93.61702127659575</v>
      </c>
      <c r="AA173" s="935">
        <f t="shared" si="41"/>
        <v>23.042553191489365</v>
      </c>
      <c r="AB173" s="639">
        <v>6</v>
      </c>
      <c r="AC173" s="916">
        <v>0.94</v>
      </c>
      <c r="AD173" s="916" t="s">
        <v>137</v>
      </c>
      <c r="AE173" s="916">
        <v>0.36</v>
      </c>
      <c r="AF173" s="916">
        <v>0.71</v>
      </c>
      <c r="AG173" s="916">
        <v>3.4000000000000004</v>
      </c>
      <c r="AH173" s="916">
        <v>-33.6</v>
      </c>
      <c r="AI173" s="916" t="s">
        <v>137</v>
      </c>
      <c r="AJ173" s="916">
        <v>2.1999999999999997</v>
      </c>
      <c r="AK173" s="916" t="s">
        <v>137</v>
      </c>
      <c r="AL173" s="928">
        <v>168.51</v>
      </c>
      <c r="AM173" s="923">
        <v>3.4000000000000004</v>
      </c>
      <c r="AN173" s="916">
        <v>0</v>
      </c>
      <c r="AO173" s="802">
        <f t="shared" si="42"/>
        <v>-11.018917336505897</v>
      </c>
      <c r="AP173" s="803">
        <f t="shared" si="43"/>
        <v>12.023635854983468</v>
      </c>
      <c r="AQ173" s="936">
        <f t="shared" si="44"/>
        <v>-14.728635089152785</v>
      </c>
      <c r="AR173" s="702">
        <f>INDEX(Historical!$C$7:$C$1437,MATCH(B173,Historical!$B$7:$B$1446,0))*IF(AH173="n/a",1.03,IF(AH173&lt;0,1.01,IF(AH173&gt;10,1.1,(1+AH173/100))))</f>
        <v>0.88880000000000003</v>
      </c>
      <c r="AS173" s="935">
        <f t="shared" si="45"/>
        <v>0.91546400000000006</v>
      </c>
      <c r="AT173" s="935">
        <f t="shared" si="50"/>
        <v>0.94292792000000003</v>
      </c>
      <c r="AU173" s="935">
        <f t="shared" si="50"/>
        <v>0.97121575760000001</v>
      </c>
      <c r="AV173" s="935">
        <f t="shared" si="50"/>
        <v>1.0003522303280001</v>
      </c>
      <c r="AW173" s="702">
        <f t="shared" si="46"/>
        <v>4.7187599079279998</v>
      </c>
      <c r="AX173" s="810">
        <f t="shared" si="47"/>
        <v>21.785595142788551</v>
      </c>
      <c r="AY173" s="991">
        <v>1.61</v>
      </c>
      <c r="AZ173" s="922">
        <v>0.88</v>
      </c>
      <c r="BA173" s="922">
        <v>-47</v>
      </c>
      <c r="BB173" s="922">
        <v>-11.72</v>
      </c>
      <c r="BC173" s="922">
        <v>-21.95</v>
      </c>
      <c r="BE173" s="664">
        <v>2012</v>
      </c>
      <c r="BF173" s="946" t="e">
        <f>#VALUE!</f>
        <v>#VALUE!</v>
      </c>
      <c r="BG173" s="931">
        <v>2.8000000000000003</v>
      </c>
    </row>
    <row r="174" spans="1:59" ht="11.25" customHeight="1" x14ac:dyDescent="0.2">
      <c r="A174" s="609" t="s">
        <v>1214</v>
      </c>
      <c r="B174" s="925" t="s">
        <v>1215</v>
      </c>
      <c r="C174" s="988" t="s">
        <v>108</v>
      </c>
      <c r="D174" s="988" t="s">
        <v>4373</v>
      </c>
      <c r="E174" s="792">
        <v>8</v>
      </c>
      <c r="F174" s="526">
        <v>542</v>
      </c>
      <c r="G174" s="526" t="s">
        <v>106</v>
      </c>
      <c r="H174" s="526" t="s">
        <v>106</v>
      </c>
      <c r="I174" s="924">
        <v>34.49</v>
      </c>
      <c r="J174" s="702">
        <f t="shared" si="35"/>
        <v>2.0875616120614673</v>
      </c>
      <c r="K174" s="927">
        <v>0.36</v>
      </c>
      <c r="L174" s="639">
        <v>2</v>
      </c>
      <c r="M174" s="693">
        <f t="shared" si="36"/>
        <v>0.72</v>
      </c>
      <c r="N174" s="921" t="s">
        <v>250</v>
      </c>
      <c r="O174" s="795">
        <v>0.34</v>
      </c>
      <c r="P174" s="915">
        <v>43410</v>
      </c>
      <c r="Q174" s="915">
        <v>43418</v>
      </c>
      <c r="R174" s="693">
        <f t="shared" si="37"/>
        <v>5.8823529411764595</v>
      </c>
      <c r="S174" s="759">
        <f>IF(INDEX(Historical!$D$7:$D$1437,MATCH(B174,Historical!$B$7:$B$1446,0))=0,"n/a",(INDEX(Historical!$C$7:$C$1437,MATCH(B174,Historical!$B$7:$B$1446,0))/INDEX(Historical!$D$7:$D$1437,MATCH(B174,Historical!$B$7:$B$1446,0))-1)*100)</f>
        <v>9.0909090909090828</v>
      </c>
      <c r="T174" s="759">
        <f>IF(INDEX(Historical!$F$7:$F$1430,MATCH(B174,Historical!$B$7:$B$1446,0))=0,"n/a",((INDEX(Historical!$C$7:$C$1437,MATCH(B174,Historical!$B$7:$B$1446,0))/INDEX(Historical!$F$7:$F$1430,MATCH(B174,Historical!$B$7:$B$1446,0)))^(1/3)-1)*100)</f>
        <v>6.8628686412652851</v>
      </c>
      <c r="U174" s="759">
        <f>IF(INDEX(Historical!$H$7:$H$1430,MATCH(B174,Historical!$B$7:$B$1446,0))=0,"n/a",((INDEX(Historical!$C$7:$C$1437,MATCH(B174,Historical!$B$7:$B$1446,0))/INDEX(Historical!$H$7:$H$1430,MATCH(B174,Historical!$B$7:$B$1446,0)))^(1/5)-1)*100)</f>
        <v>9.3742109514389114</v>
      </c>
      <c r="V174" s="759">
        <f>IF(INDEX(Historical!$O$7:$O$1430,MATCH(B174,Historical!$B$7:$B$1446,0))=0,"n/a",((INDEX(Historical!$C$7:$C$1437,MATCH(B174,Historical!$B$7:$B$1446,0))/INDEX(Historical!$O$7:$O$1430,MATCH(B174,Historical!$B$7:$B$1446,0)))^(1/10)-1)*100)</f>
        <v>6.5994318432685661</v>
      </c>
      <c r="W174" s="760">
        <f t="shared" si="38"/>
        <v>1.420457271787817</v>
      </c>
      <c r="X174" s="761">
        <f t="shared" si="39"/>
        <v>1.2018219168511426</v>
      </c>
      <c r="Y174" s="926"/>
      <c r="Z174" s="702">
        <f t="shared" si="40"/>
        <v>26.966292134831459</v>
      </c>
      <c r="AA174" s="935">
        <f t="shared" si="41"/>
        <v>12.917602996254683</v>
      </c>
      <c r="AB174" s="639">
        <v>12</v>
      </c>
      <c r="AC174" s="916">
        <v>2.67</v>
      </c>
      <c r="AD174" s="916">
        <v>1.43</v>
      </c>
      <c r="AE174" s="916">
        <v>4.16</v>
      </c>
      <c r="AF174" s="916">
        <v>1.1599999999999999</v>
      </c>
      <c r="AG174" s="916">
        <v>7.8</v>
      </c>
      <c r="AH174" s="916">
        <v>12.7</v>
      </c>
      <c r="AI174" s="916">
        <v>4.1300000000000008</v>
      </c>
      <c r="AJ174" s="916">
        <v>7.8</v>
      </c>
      <c r="AK174" s="916">
        <v>9</v>
      </c>
      <c r="AL174" s="928">
        <v>571.5</v>
      </c>
      <c r="AM174" s="922">
        <v>1.9</v>
      </c>
      <c r="AN174" s="916">
        <v>0.08</v>
      </c>
      <c r="AO174" s="802">
        <f t="shared" si="42"/>
        <v>-1.4558304327543041</v>
      </c>
      <c r="AP174" s="803">
        <f t="shared" si="43"/>
        <v>11.461772563500379</v>
      </c>
      <c r="AQ174" s="936">
        <f t="shared" si="44"/>
        <v>-18.392757740625786</v>
      </c>
      <c r="AR174" s="702">
        <f>INDEX(Historical!$C$7:$C$1437,MATCH(B174,Historical!$B$7:$B$1446,0))*IF(AH174="n/a",1.03,IF(AH174&lt;0,1.01,IF(AH174&gt;10,1.1,(1+AH174/100))))</f>
        <v>0.79200000000000004</v>
      </c>
      <c r="AS174" s="935">
        <f t="shared" si="45"/>
        <v>0.82470960000000015</v>
      </c>
      <c r="AT174" s="935">
        <f t="shared" si="50"/>
        <v>0.89893346400000018</v>
      </c>
      <c r="AU174" s="935">
        <f t="shared" si="50"/>
        <v>0.97983747576000024</v>
      </c>
      <c r="AV174" s="935">
        <f t="shared" si="50"/>
        <v>1.0680228485784002</v>
      </c>
      <c r="AW174" s="702">
        <f t="shared" si="46"/>
        <v>4.5635033883384004</v>
      </c>
      <c r="AX174" s="810">
        <f t="shared" si="47"/>
        <v>13.231381236121775</v>
      </c>
      <c r="AY174" s="991">
        <v>0.43</v>
      </c>
      <c r="AZ174" s="922">
        <v>14.93</v>
      </c>
      <c r="BA174" s="922">
        <v>-18.77</v>
      </c>
      <c r="BB174" s="922">
        <v>1.26</v>
      </c>
      <c r="BC174" s="922">
        <v>-5.2200000000000006</v>
      </c>
      <c r="BE174" s="664">
        <v>2012</v>
      </c>
      <c r="BF174" s="946" t="e">
        <f>#VALUE!</f>
        <v>#VALUE!</v>
      </c>
      <c r="BG174" s="931">
        <v>0.89999999999999991</v>
      </c>
    </row>
    <row r="175" spans="1:59" ht="11.25" customHeight="1" x14ac:dyDescent="0.2">
      <c r="A175" s="628" t="s">
        <v>1216</v>
      </c>
      <c r="B175" s="925" t="s">
        <v>1217</v>
      </c>
      <c r="C175" s="988" t="s">
        <v>108</v>
      </c>
      <c r="D175" s="988" t="s">
        <v>4373</v>
      </c>
      <c r="E175" s="792">
        <v>7</v>
      </c>
      <c r="F175" s="526">
        <v>645</v>
      </c>
      <c r="G175" s="526" t="s">
        <v>106</v>
      </c>
      <c r="H175" s="526" t="s">
        <v>106</v>
      </c>
      <c r="I175" s="924">
        <v>21.47</v>
      </c>
      <c r="J175" s="702">
        <f t="shared" si="35"/>
        <v>2.2356776897997208</v>
      </c>
      <c r="K175" s="927">
        <v>0.12</v>
      </c>
      <c r="L175" s="639">
        <v>4</v>
      </c>
      <c r="M175" s="693">
        <f t="shared" si="36"/>
        <v>0.48</v>
      </c>
      <c r="N175" s="921" t="s">
        <v>127</v>
      </c>
      <c r="O175" s="795">
        <v>0.11</v>
      </c>
      <c r="P175" s="915">
        <v>43454</v>
      </c>
      <c r="Q175" s="915">
        <v>43473</v>
      </c>
      <c r="R175" s="693">
        <f t="shared" si="37"/>
        <v>9.0909090909090864</v>
      </c>
      <c r="S175" s="759">
        <f>IF(INDEX(Historical!$D$7:$D$1437,MATCH(B175,Historical!$B$7:$B$1446,0))=0,"n/a",(INDEX(Historical!$C$7:$C$1437,MATCH(B175,Historical!$B$7:$B$1446,0))/INDEX(Historical!$D$7:$D$1437,MATCH(B175,Historical!$B$7:$B$1446,0))-1)*100)</f>
        <v>13.157894736842103</v>
      </c>
      <c r="T175" s="759">
        <f>IF(INDEX(Historical!$F$7:$F$1430,MATCH(B175,Historical!$B$7:$B$1446,0))=0,"n/a",((INDEX(Historical!$C$7:$C$1437,MATCH(B175,Historical!$B$7:$B$1446,0))/INDEX(Historical!$F$7:$F$1430,MATCH(B175,Historical!$B$7:$B$1446,0)))^(1/3)-1)*100)</f>
        <v>7.1026304014222053</v>
      </c>
      <c r="U175" s="759">
        <f>IF(INDEX(Historical!$H$7:$H$1430,MATCH(B175,Historical!$B$7:$B$1446,0))=0,"n/a",((INDEX(Historical!$C$7:$C$1437,MATCH(B175,Historical!$B$7:$B$1446,0))/INDEX(Historical!$H$7:$H$1430,MATCH(B175,Historical!$B$7:$B$1446,0)))^(1/5)-1)*100)</f>
        <v>33.873214355039671</v>
      </c>
      <c r="V175" s="759">
        <f>IF(INDEX(Historical!$O$7:$O$1430,MATCH(B175,Historical!$B$7:$B$1446,0))=0,"n/a",((INDEX(Historical!$C$7:$C$1437,MATCH(B175,Historical!$B$7:$B$1446,0))/INDEX(Historical!$O$7:$O$1430,MATCH(B175,Historical!$B$7:$B$1446,0)))^(1/10)-1)*100)</f>
        <v>-10.049273147057159</v>
      </c>
      <c r="W175" s="760" t="str">
        <f t="shared" si="38"/>
        <v>n/a</v>
      </c>
      <c r="X175" s="761">
        <f t="shared" si="39"/>
        <v>5.3767006912761381</v>
      </c>
      <c r="Y175" s="716"/>
      <c r="Z175" s="702">
        <f t="shared" si="40"/>
        <v>31.168831168831169</v>
      </c>
      <c r="AA175" s="935">
        <f t="shared" si="41"/>
        <v>13.94155844155844</v>
      </c>
      <c r="AB175" s="639">
        <v>12</v>
      </c>
      <c r="AC175" s="916">
        <v>1.54</v>
      </c>
      <c r="AD175" s="916">
        <v>1.99</v>
      </c>
      <c r="AE175" s="916">
        <v>3.72</v>
      </c>
      <c r="AF175" s="916">
        <v>1.1000000000000001</v>
      </c>
      <c r="AG175" s="916">
        <v>6.1</v>
      </c>
      <c r="AH175" s="916">
        <v>17.5</v>
      </c>
      <c r="AI175" s="916">
        <v>7.59</v>
      </c>
      <c r="AJ175" s="916">
        <v>6.3</v>
      </c>
      <c r="AK175" s="916">
        <v>7.0000000000000009</v>
      </c>
      <c r="AL175" s="928">
        <v>2280</v>
      </c>
      <c r="AM175" s="922">
        <v>0.8</v>
      </c>
      <c r="AN175" s="916">
        <v>0.1</v>
      </c>
      <c r="AO175" s="802">
        <f t="shared" si="42"/>
        <v>22.167333603280952</v>
      </c>
      <c r="AP175" s="803">
        <f t="shared" si="43"/>
        <v>36.108892044839394</v>
      </c>
      <c r="AQ175" s="936">
        <f t="shared" si="44"/>
        <v>-17.441699291512691</v>
      </c>
      <c r="AR175" s="702">
        <f>INDEX(Historical!$C$7:$C$1437,MATCH(B175,Historical!$B$7:$B$1446,0))*IF(AH175="n/a",1.03,IF(AH175&lt;0,1.01,IF(AH175&gt;10,1.1,(1+AH175/100))))</f>
        <v>0.47300000000000003</v>
      </c>
      <c r="AS175" s="935">
        <f t="shared" si="45"/>
        <v>0.50890070000000009</v>
      </c>
      <c r="AT175" s="935">
        <f t="shared" si="50"/>
        <v>0.54452374900000011</v>
      </c>
      <c r="AU175" s="935">
        <f t="shared" si="50"/>
        <v>0.58264041143000012</v>
      </c>
      <c r="AV175" s="935">
        <f t="shared" si="50"/>
        <v>0.62342524023010015</v>
      </c>
      <c r="AW175" s="702">
        <f t="shared" si="46"/>
        <v>2.7324901006601001</v>
      </c>
      <c r="AX175" s="810">
        <f t="shared" si="47"/>
        <v>12.727014907592457</v>
      </c>
      <c r="AY175" s="991">
        <v>1.25</v>
      </c>
      <c r="AZ175" s="922">
        <v>18.62</v>
      </c>
      <c r="BA175" s="922">
        <v>-22.49</v>
      </c>
      <c r="BB175" s="922">
        <v>-0.70000000000000007</v>
      </c>
      <c r="BC175" s="922">
        <v>-8.6999999999999993</v>
      </c>
      <c r="BE175" s="664">
        <v>2013</v>
      </c>
      <c r="BF175" s="946" t="e">
        <f>#VALUE!</f>
        <v>#VALUE!</v>
      </c>
      <c r="BG175" s="931">
        <v>0.8</v>
      </c>
    </row>
    <row r="176" spans="1:59" ht="11.25" customHeight="1" x14ac:dyDescent="0.2">
      <c r="A176" s="628" t="s">
        <v>1177</v>
      </c>
      <c r="B176" s="925" t="s">
        <v>1178</v>
      </c>
      <c r="C176" s="988" t="s">
        <v>108</v>
      </c>
      <c r="D176" s="988" t="s">
        <v>4373</v>
      </c>
      <c r="E176" s="792">
        <v>7</v>
      </c>
      <c r="F176" s="526">
        <v>601</v>
      </c>
      <c r="G176" s="526" t="s">
        <v>106</v>
      </c>
      <c r="H176" s="526" t="s">
        <v>106</v>
      </c>
      <c r="I176" s="924">
        <v>31.25</v>
      </c>
      <c r="J176" s="702">
        <f t="shared" si="35"/>
        <v>3.2</v>
      </c>
      <c r="K176" s="927">
        <v>0.25</v>
      </c>
      <c r="L176" s="639">
        <v>4</v>
      </c>
      <c r="M176" s="693">
        <f t="shared" si="36"/>
        <v>1</v>
      </c>
      <c r="N176" s="921" t="s">
        <v>975</v>
      </c>
      <c r="O176" s="795">
        <v>0.24</v>
      </c>
      <c r="P176" s="658">
        <v>43221</v>
      </c>
      <c r="Q176" s="658">
        <v>43235</v>
      </c>
      <c r="R176" s="693">
        <f t="shared" si="37"/>
        <v>4.1666666666666705</v>
      </c>
      <c r="S176" s="759">
        <f>IF(INDEX(Historical!$D$7:$D$1437,MATCH(B176,Historical!$B$7:$B$1446,0))=0,"n/a",(INDEX(Historical!$C$7:$C$1437,MATCH(B176,Historical!$B$7:$B$1446,0))/INDEX(Historical!$D$7:$D$1437,MATCH(B176,Historical!$B$7:$B$1446,0))-1)*100)</f>
        <v>9.8901098901098763</v>
      </c>
      <c r="T176" s="759">
        <f>IF(INDEX(Historical!$F$7:$F$1430,MATCH(B176,Historical!$B$7:$B$1446,0))=0,"n/a",((INDEX(Historical!$C$7:$C$1437,MATCH(B176,Historical!$B$7:$B$1446,0))/INDEX(Historical!$F$7:$F$1430,MATCH(B176,Historical!$B$7:$B$1446,0)))^(1/3)-1)*100)</f>
        <v>10.557809853526301</v>
      </c>
      <c r="U176" s="759">
        <f>IF(INDEX(Historical!$H$7:$H$1430,MATCH(B176,Historical!$B$7:$B$1446,0))=0,"n/a",((INDEX(Historical!$C$7:$C$1437,MATCH(B176,Historical!$B$7:$B$1446,0))/INDEX(Historical!$H$7:$H$1430,MATCH(B176,Historical!$B$7:$B$1446,0)))^(1/5)-1)*100)</f>
        <v>8.6653824604801635</v>
      </c>
      <c r="V176" s="759">
        <f>IF(INDEX(Historical!$O$7:$O$1430,MATCH(B176,Historical!$B$7:$B$1446,0))=0,"n/a",((INDEX(Historical!$C$7:$C$1437,MATCH(B176,Historical!$B$7:$B$1446,0))/INDEX(Historical!$O$7:$O$1430,MATCH(B176,Historical!$B$7:$B$1446,0)))^(1/10)-1)*100)</f>
        <v>4.0860481025263073</v>
      </c>
      <c r="W176" s="760">
        <f t="shared" si="38"/>
        <v>2.1207245345747547</v>
      </c>
      <c r="X176" s="761" t="str">
        <f t="shared" si="39"/>
        <v>n/a</v>
      </c>
      <c r="Y176" s="926"/>
      <c r="Z176" s="702" t="str">
        <f t="shared" si="40"/>
        <v>n/a</v>
      </c>
      <c r="AA176" s="935" t="str">
        <f t="shared" si="41"/>
        <v>n/a</v>
      </c>
      <c r="AB176" s="639">
        <v>12</v>
      </c>
      <c r="AC176" s="916" t="s">
        <v>137</v>
      </c>
      <c r="AD176" s="916" t="s">
        <v>137</v>
      </c>
      <c r="AE176" s="916" t="s">
        <v>137</v>
      </c>
      <c r="AF176" s="916" t="s">
        <v>137</v>
      </c>
      <c r="AG176" s="916" t="s">
        <v>137</v>
      </c>
      <c r="AH176" s="916" t="s">
        <v>137</v>
      </c>
      <c r="AI176" s="916" t="s">
        <v>137</v>
      </c>
      <c r="AJ176" s="916" t="s">
        <v>137</v>
      </c>
      <c r="AK176" s="916" t="s">
        <v>137</v>
      </c>
      <c r="AL176" s="928" t="s">
        <v>137</v>
      </c>
      <c r="AM176" s="922" t="s">
        <v>137</v>
      </c>
      <c r="AN176" s="916" t="s">
        <v>137</v>
      </c>
      <c r="AO176" s="802" t="str">
        <f t="shared" si="42"/>
        <v>n/a</v>
      </c>
      <c r="AP176" s="803">
        <f t="shared" si="43"/>
        <v>11.865382460480163</v>
      </c>
      <c r="AQ176" s="936" t="str">
        <f t="shared" si="44"/>
        <v>n/a</v>
      </c>
      <c r="AR176" s="702">
        <f>INDEX(Historical!$C$7:$C$1437,MATCH(B176,Historical!$B$7:$B$1446,0))*IF(AH176="n/a",1.03,IF(AH176&lt;0,1.01,IF(AH176&gt;10,1.1,(1+AH176/100))))</f>
        <v>1.03</v>
      </c>
      <c r="AS176" s="935">
        <f t="shared" si="45"/>
        <v>1.0609</v>
      </c>
      <c r="AT176" s="935">
        <f t="shared" si="50"/>
        <v>1.092727</v>
      </c>
      <c r="AU176" s="935">
        <f t="shared" si="50"/>
        <v>1.1255088100000001</v>
      </c>
      <c r="AV176" s="935">
        <f t="shared" si="50"/>
        <v>1.1592740743000001</v>
      </c>
      <c r="AW176" s="702">
        <f t="shared" si="46"/>
        <v>5.4684098842999997</v>
      </c>
      <c r="AX176" s="810">
        <f t="shared" si="47"/>
        <v>17.498911629759998</v>
      </c>
      <c r="AY176" s="991" t="s">
        <v>137</v>
      </c>
      <c r="AZ176" s="922" t="s">
        <v>137</v>
      </c>
      <c r="BA176" s="922" t="s">
        <v>137</v>
      </c>
      <c r="BB176" s="922" t="s">
        <v>137</v>
      </c>
      <c r="BC176" s="922" t="s">
        <v>137</v>
      </c>
      <c r="BD176" s="960" t="s">
        <v>4298</v>
      </c>
      <c r="BE176" s="664">
        <v>2012</v>
      </c>
      <c r="BF176" s="946" t="e">
        <f>#VALUE!</f>
        <v>#VALUE!</v>
      </c>
      <c r="BG176" s="931" t="s">
        <v>137</v>
      </c>
    </row>
    <row r="177" spans="1:59" ht="11.25" customHeight="1" x14ac:dyDescent="0.2">
      <c r="A177" s="609" t="s">
        <v>1188</v>
      </c>
      <c r="B177" s="925" t="s">
        <v>1189</v>
      </c>
      <c r="C177" s="988" t="s">
        <v>108</v>
      </c>
      <c r="D177" s="988" t="s">
        <v>118</v>
      </c>
      <c r="E177" s="792">
        <v>8</v>
      </c>
      <c r="F177" s="526">
        <v>576</v>
      </c>
      <c r="G177" s="526" t="s">
        <v>106</v>
      </c>
      <c r="H177" s="526" t="s">
        <v>106</v>
      </c>
      <c r="I177" s="924">
        <v>39.950000000000003</v>
      </c>
      <c r="J177" s="702">
        <f t="shared" si="35"/>
        <v>3.1038798498122651</v>
      </c>
      <c r="K177" s="927">
        <v>0.31</v>
      </c>
      <c r="L177" s="639">
        <v>4</v>
      </c>
      <c r="M177" s="693">
        <f t="shared" si="36"/>
        <v>1.24</v>
      </c>
      <c r="N177" s="921" t="s">
        <v>320</v>
      </c>
      <c r="O177" s="800">
        <v>0.3</v>
      </c>
      <c r="P177" s="915">
        <v>43538</v>
      </c>
      <c r="Q177" s="915">
        <v>43553</v>
      </c>
      <c r="R177" s="693">
        <f t="shared" si="37"/>
        <v>3.3333333333333366</v>
      </c>
      <c r="S177" s="759">
        <f>IF(INDEX(Historical!$D$7:$D$1437,MATCH(B177,Historical!$B$7:$B$1446,0))=0,"n/a",(INDEX(Historical!$C$7:$C$1437,MATCH(B177,Historical!$B$7:$B$1446,0))/INDEX(Historical!$D$7:$D$1437,MATCH(B177,Historical!$B$7:$B$1446,0))-1)*100)</f>
        <v>49.564020879137317</v>
      </c>
      <c r="T177" s="759">
        <f>IF(INDEX(Historical!$F$7:$F$1430,MATCH(B177,Historical!$B$7:$B$1446,0))=0,"n/a",((INDEX(Historical!$C$7:$C$1437,MATCH(B177,Historical!$B$7:$B$1446,0))/INDEX(Historical!$F$7:$F$1430,MATCH(B177,Historical!$B$7:$B$1446,0)))^(1/3)-1)*100)</f>
        <v>24.006877571381978</v>
      </c>
      <c r="U177" s="759">
        <f>IF(INDEX(Historical!$H$7:$H$1430,MATCH(B177,Historical!$B$7:$B$1446,0))=0,"n/a",((INDEX(Historical!$C$7:$C$1437,MATCH(B177,Historical!$B$7:$B$1446,0))/INDEX(Historical!$H$7:$H$1430,MATCH(B177,Historical!$B$7:$B$1446,0)))^(1/5)-1)*100)</f>
        <v>22.959558109399335</v>
      </c>
      <c r="V177" s="759">
        <f>IF(INDEX(Historical!$O$7:$O$1430,MATCH(B177,Historical!$B$7:$B$1446,0))=0,"n/a",((INDEX(Historical!$C$7:$C$1437,MATCH(B177,Historical!$B$7:$B$1446,0))/INDEX(Historical!$O$7:$O$1430,MATCH(B177,Historical!$B$7:$B$1446,0)))^(1/10)-1)*100)</f>
        <v>5.8563704785041137</v>
      </c>
      <c r="W177" s="760">
        <f t="shared" si="38"/>
        <v>3.9204415420220937</v>
      </c>
      <c r="X177" s="761">
        <f t="shared" si="39"/>
        <v>3.2799368727713332</v>
      </c>
      <c r="Y177" s="711" t="s">
        <v>957</v>
      </c>
      <c r="Z177" s="702">
        <f t="shared" si="40"/>
        <v>46.616541353383454</v>
      </c>
      <c r="AA177" s="935">
        <f t="shared" si="41"/>
        <v>15.018796992481203</v>
      </c>
      <c r="AB177" s="639">
        <v>12</v>
      </c>
      <c r="AC177" s="916">
        <v>2.66</v>
      </c>
      <c r="AD177" s="916">
        <v>1.1000000000000001</v>
      </c>
      <c r="AE177" s="916">
        <v>1.41</v>
      </c>
      <c r="AF177" s="916">
        <v>2.36</v>
      </c>
      <c r="AG177" s="916">
        <v>17.899999999999999</v>
      </c>
      <c r="AH177" s="916">
        <v>49</v>
      </c>
      <c r="AI177" s="916">
        <v>8.44</v>
      </c>
      <c r="AJ177" s="916">
        <v>7.0000000000000009</v>
      </c>
      <c r="AK177" s="916">
        <v>13.700000000000001</v>
      </c>
      <c r="AL177" s="928">
        <v>10770</v>
      </c>
      <c r="AM177" s="922">
        <v>2.4</v>
      </c>
      <c r="AN177" s="916">
        <v>0.18</v>
      </c>
      <c r="AO177" s="802">
        <f t="shared" si="42"/>
        <v>11.044640966730398</v>
      </c>
      <c r="AP177" s="803">
        <f t="shared" si="43"/>
        <v>26.063437959211601</v>
      </c>
      <c r="AQ177" s="936">
        <f t="shared" si="44"/>
        <v>25.511152053876842</v>
      </c>
      <c r="AR177" s="702">
        <f>INDEX(Historical!$C$7:$C$1437,MATCH(B177,Historical!$B$7:$B$1446,0))*IF(AH177="n/a",1.03,IF(AH177&lt;0,1.01,IF(AH177&gt;10,1.1,(1+AH177/100))))</f>
        <v>1.32</v>
      </c>
      <c r="AS177" s="935">
        <f t="shared" si="45"/>
        <v>1.431408</v>
      </c>
      <c r="AT177" s="935">
        <f t="shared" si="50"/>
        <v>1.5745488000000001</v>
      </c>
      <c r="AU177" s="935">
        <f t="shared" si="50"/>
        <v>1.7320036800000003</v>
      </c>
      <c r="AV177" s="935">
        <f t="shared" si="50"/>
        <v>1.9052040480000005</v>
      </c>
      <c r="AW177" s="702">
        <f t="shared" si="46"/>
        <v>7.963164528000001</v>
      </c>
      <c r="AX177" s="810">
        <f t="shared" si="47"/>
        <v>19.932827354192742</v>
      </c>
      <c r="AY177" s="991">
        <v>0.9</v>
      </c>
      <c r="AZ177" s="922">
        <v>35.449999999999996</v>
      </c>
      <c r="BA177" s="922">
        <v>-3.53</v>
      </c>
      <c r="BB177" s="922">
        <v>9.0399999999999991</v>
      </c>
      <c r="BC177" s="922">
        <v>10.299999999999999</v>
      </c>
      <c r="BE177" s="664">
        <v>2012</v>
      </c>
      <c r="BF177" s="946" t="e">
        <f>#VALUE!</f>
        <v>#VALUE!</v>
      </c>
      <c r="BG177" s="931">
        <v>8.9</v>
      </c>
    </row>
    <row r="178" spans="1:59" s="838" customFormat="1" ht="11.25" customHeight="1" x14ac:dyDescent="0.2">
      <c r="A178" s="697" t="s">
        <v>3832</v>
      </c>
      <c r="B178" s="846" t="s">
        <v>3833</v>
      </c>
      <c r="C178" s="988" t="s">
        <v>108</v>
      </c>
      <c r="D178" s="988" t="s">
        <v>4373</v>
      </c>
      <c r="E178" s="818">
        <v>5</v>
      </c>
      <c r="F178" s="526">
        <v>820</v>
      </c>
      <c r="G178" s="1171" t="s">
        <v>106</v>
      </c>
      <c r="H178" s="1171" t="s">
        <v>106</v>
      </c>
      <c r="I178" s="1173">
        <v>26.81</v>
      </c>
      <c r="J178" s="820">
        <f t="shared" si="35"/>
        <v>4.32674375233122</v>
      </c>
      <c r="K178" s="844">
        <v>0.28999999999999998</v>
      </c>
      <c r="L178" s="1174">
        <v>4</v>
      </c>
      <c r="M178" s="823">
        <f t="shared" si="36"/>
        <v>1.1599999999999999</v>
      </c>
      <c r="N178" s="1174" t="s">
        <v>725</v>
      </c>
      <c r="O178" s="845">
        <v>0.24</v>
      </c>
      <c r="P178" s="851">
        <v>43287</v>
      </c>
      <c r="Q178" s="851">
        <v>43312</v>
      </c>
      <c r="R178" s="823">
        <f t="shared" si="37"/>
        <v>20.833333333333329</v>
      </c>
      <c r="S178" s="759">
        <f>IF(INDEX(Historical!$D$7:$D$1437,MATCH(B178,Historical!$B$7:$B$1446,0))=0,"n/a",(INDEX(Historical!$C$7:$C$1437,MATCH(B178,Historical!$B$7:$B$1446,0))/INDEX(Historical!$D$7:$D$1437,MATCH(B178,Historical!$B$7:$B$1446,0))-1)*100)</f>
        <v>12.765957446808528</v>
      </c>
      <c r="T178" s="759">
        <f>IF(INDEX(Historical!$F$7:$F$1430,MATCH(B178,Historical!$B$7:$B$1446,0))=0,"n/a",((INDEX(Historical!$C$7:$C$1437,MATCH(B178,Historical!$B$7:$B$1446,0))/INDEX(Historical!$F$7:$F$1430,MATCH(B178,Historical!$B$7:$B$1446,0)))^(1/3)-1)*100)</f>
        <v>7.3516694114877934</v>
      </c>
      <c r="U178" s="759">
        <f>IF(INDEX(Historical!$H$7:$H$1430,MATCH(B178,Historical!$B$7:$B$1446,0))=0,"n/a",((INDEX(Historical!$C$7:$C$1437,MATCH(B178,Historical!$B$7:$B$1446,0))/INDEX(Historical!$H$7:$H$1430,MATCH(B178,Historical!$B$7:$B$1446,0)))^(1/5)-1)*100)</f>
        <v>6.4031817268897617</v>
      </c>
      <c r="V178" s="759">
        <f>IF(INDEX(Historical!$O$7:$O$1430,MATCH(B178,Historical!$B$7:$B$1446,0))=0,"n/a",((INDEX(Historical!$C$7:$C$1437,MATCH(B178,Historical!$B$7:$B$1446,0))/INDEX(Historical!$O$7:$O$1430,MATCH(B178,Historical!$B$7:$B$1446,0)))^(1/10)-1)*100)</f>
        <v>3.5587739732487522</v>
      </c>
      <c r="W178" s="827">
        <f t="shared" si="38"/>
        <v>1.7992662009507705</v>
      </c>
      <c r="X178" s="828">
        <f t="shared" si="39"/>
        <v>0.50818902594363191</v>
      </c>
      <c r="Y178" s="846"/>
      <c r="Z178" s="820">
        <f t="shared" si="40"/>
        <v>52.017937219730939</v>
      </c>
      <c r="AA178" s="830">
        <f t="shared" si="41"/>
        <v>12.022421524663677</v>
      </c>
      <c r="AB178" s="1171">
        <v>12</v>
      </c>
      <c r="AC178" s="1173">
        <v>2.23</v>
      </c>
      <c r="AD178" s="1173" t="s">
        <v>137</v>
      </c>
      <c r="AE178" s="1173">
        <v>3.88</v>
      </c>
      <c r="AF178" s="1173">
        <v>1.51</v>
      </c>
      <c r="AG178" s="1173">
        <v>12</v>
      </c>
      <c r="AH178" s="1173">
        <v>19</v>
      </c>
      <c r="AI178" s="1173" t="s">
        <v>137</v>
      </c>
      <c r="AJ178" s="1173">
        <v>12.6</v>
      </c>
      <c r="AK178" s="1173" t="s">
        <v>137</v>
      </c>
      <c r="AL178" s="1173">
        <v>284.99</v>
      </c>
      <c r="AM178" s="1173">
        <v>3.8</v>
      </c>
      <c r="AN178" s="1173">
        <v>0</v>
      </c>
      <c r="AO178" s="834">
        <f t="shared" si="42"/>
        <v>-1.2924960454426966</v>
      </c>
      <c r="AP178" s="835">
        <f t="shared" si="43"/>
        <v>10.729925479220981</v>
      </c>
      <c r="AQ178" s="836">
        <f t="shared" si="44"/>
        <v>-10.17583472325958</v>
      </c>
      <c r="AR178" s="702">
        <f>INDEX(Historical!$C$7:$C$1437,MATCH(B178,Historical!$B$7:$B$1446,0))*IF(AH178="n/a",1.03,IF(AH178&lt;0,1.01,IF(AH178&gt;10,1.1,(1+AH178/100))))</f>
        <v>1.1660000000000001</v>
      </c>
      <c r="AS178" s="830">
        <f t="shared" si="45"/>
        <v>1.2009800000000002</v>
      </c>
      <c r="AT178" s="830">
        <f t="shared" si="50"/>
        <v>1.2370094000000003</v>
      </c>
      <c r="AU178" s="830">
        <f t="shared" si="50"/>
        <v>1.2741196820000003</v>
      </c>
      <c r="AV178" s="830">
        <f t="shared" si="50"/>
        <v>1.3123432724600004</v>
      </c>
      <c r="AW178" s="820">
        <f t="shared" si="46"/>
        <v>6.1904523544600014</v>
      </c>
      <c r="AX178" s="837">
        <f t="shared" si="47"/>
        <v>23.090087111003363</v>
      </c>
      <c r="AY178" s="894">
        <v>0.61</v>
      </c>
      <c r="AZ178" s="893">
        <v>9.4700000000000006</v>
      </c>
      <c r="BA178" s="893">
        <v>-15.190000000000001</v>
      </c>
      <c r="BB178" s="893">
        <v>2.59</v>
      </c>
      <c r="BC178" s="893">
        <v>-2.88</v>
      </c>
      <c r="BD178" s="961"/>
      <c r="BE178" s="664">
        <v>2014</v>
      </c>
      <c r="BF178" s="946" t="e">
        <f>#VALUE!</f>
        <v>#VALUE!</v>
      </c>
      <c r="BG178" s="893">
        <v>1.2</v>
      </c>
    </row>
    <row r="179" spans="1:59" ht="11.25" customHeight="1" x14ac:dyDescent="0.2">
      <c r="A179" s="609" t="s">
        <v>1226</v>
      </c>
      <c r="B179" s="925" t="s">
        <v>1227</v>
      </c>
      <c r="C179" s="988" t="s">
        <v>112</v>
      </c>
      <c r="D179" s="988" t="s">
        <v>4396</v>
      </c>
      <c r="E179" s="792">
        <v>7</v>
      </c>
      <c r="F179" s="526">
        <v>599</v>
      </c>
      <c r="G179" s="526" t="s">
        <v>106</v>
      </c>
      <c r="H179" s="526" t="s">
        <v>106</v>
      </c>
      <c r="I179" s="924">
        <v>50.86</v>
      </c>
      <c r="J179" s="702">
        <f t="shared" si="35"/>
        <v>1.57294534014943</v>
      </c>
      <c r="K179" s="927">
        <v>0.2</v>
      </c>
      <c r="L179" s="639">
        <v>4</v>
      </c>
      <c r="M179" s="693">
        <f t="shared" si="36"/>
        <v>0.8</v>
      </c>
      <c r="N179" s="921" t="s">
        <v>714</v>
      </c>
      <c r="O179" s="795">
        <v>0.19</v>
      </c>
      <c r="P179" s="917">
        <v>43165</v>
      </c>
      <c r="Q179" s="917">
        <v>43180</v>
      </c>
      <c r="R179" s="693">
        <f t="shared" si="37"/>
        <v>5.2631578947368469</v>
      </c>
      <c r="S179" s="759">
        <f>IF(INDEX(Historical!$D$7:$D$1437,MATCH(B179,Historical!$B$7:$B$1446,0))=0,"n/a",(INDEX(Historical!$C$7:$C$1437,MATCH(B179,Historical!$B$7:$B$1446,0))/INDEX(Historical!$D$7:$D$1437,MATCH(B179,Historical!$B$7:$B$1446,0))-1)*100)</f>
        <v>5.2631578947368363</v>
      </c>
      <c r="T179" s="759">
        <f>IF(INDEX(Historical!$F$7:$F$1430,MATCH(B179,Historical!$B$7:$B$1446,0))=0,"n/a",((INDEX(Historical!$C$7:$C$1437,MATCH(B179,Historical!$B$7:$B$1446,0))/INDEX(Historical!$F$7:$F$1430,MATCH(B179,Historical!$B$7:$B$1446,0)))^(1/3)-1)*100)</f>
        <v>5.5667191978000741</v>
      </c>
      <c r="U179" s="759">
        <f>IF(INDEX(Historical!$H$7:$H$1430,MATCH(B179,Historical!$B$7:$B$1446,0))=0,"n/a",((INDEX(Historical!$C$7:$C$1437,MATCH(B179,Historical!$B$7:$B$1446,0))/INDEX(Historical!$H$7:$H$1430,MATCH(B179,Historical!$B$7:$B$1446,0)))^(1/5)-1)*100)</f>
        <v>5.9223841048812176</v>
      </c>
      <c r="V179" s="759" t="str">
        <f>IF(INDEX(Historical!$O$7:$O$1430,MATCH(B179,Historical!$B$7:$B$1446,0))=0,"n/a",((INDEX(Historical!$C$7:$C$1437,MATCH(B179,Historical!$B$7:$B$1446,0))/INDEX(Historical!$O$7:$O$1430,MATCH(B179,Historical!$B$7:$B$1446,0)))^(1/10)-1)*100)</f>
        <v>n/a</v>
      </c>
      <c r="W179" s="760" t="str">
        <f t="shared" si="38"/>
        <v>n/a</v>
      </c>
      <c r="X179" s="761">
        <f t="shared" si="39"/>
        <v>0.83413860632129833</v>
      </c>
      <c r="Y179" s="926"/>
      <c r="Z179" s="702">
        <f t="shared" si="40"/>
        <v>93.023255813953497</v>
      </c>
      <c r="AA179" s="935">
        <f t="shared" si="41"/>
        <v>59.139534883720934</v>
      </c>
      <c r="AB179" s="639">
        <v>12</v>
      </c>
      <c r="AC179" s="916">
        <v>0.86</v>
      </c>
      <c r="AD179" s="916">
        <v>4.95</v>
      </c>
      <c r="AE179" s="916">
        <v>2.56</v>
      </c>
      <c r="AF179" s="916">
        <v>6.13</v>
      </c>
      <c r="AG179" s="916">
        <v>10.6</v>
      </c>
      <c r="AH179" s="916">
        <v>-6.5</v>
      </c>
      <c r="AI179" s="916">
        <v>24.8</v>
      </c>
      <c r="AJ179" s="916">
        <v>7.1</v>
      </c>
      <c r="AK179" s="916">
        <v>12</v>
      </c>
      <c r="AL179" s="928">
        <v>917.01</v>
      </c>
      <c r="AM179" s="922">
        <v>0.3</v>
      </c>
      <c r="AN179" s="916">
        <v>0</v>
      </c>
      <c r="AO179" s="802">
        <f t="shared" si="42"/>
        <v>-51.644205438690285</v>
      </c>
      <c r="AP179" s="803">
        <f t="shared" si="43"/>
        <v>7.4953294450306478</v>
      </c>
      <c r="AQ179" s="936">
        <f t="shared" si="44"/>
        <v>301.40051975674112</v>
      </c>
      <c r="AR179" s="702">
        <f>INDEX(Historical!$C$7:$C$1437,MATCH(B179,Historical!$B$7:$B$1446,0))*IF(AH179="n/a",1.03,IF(AH179&lt;0,1.01,IF(AH179&gt;10,1.1,(1+AH179/100))))</f>
        <v>0.80800000000000005</v>
      </c>
      <c r="AS179" s="935">
        <f t="shared" si="45"/>
        <v>0.88880000000000015</v>
      </c>
      <c r="AT179" s="935">
        <f t="shared" si="50"/>
        <v>0.97768000000000022</v>
      </c>
      <c r="AU179" s="935">
        <f t="shared" si="50"/>
        <v>1.0754480000000004</v>
      </c>
      <c r="AV179" s="935">
        <f t="shared" si="50"/>
        <v>1.1829928000000005</v>
      </c>
      <c r="AW179" s="702">
        <f t="shared" si="46"/>
        <v>4.9329208000000015</v>
      </c>
      <c r="AX179" s="810">
        <f t="shared" si="47"/>
        <v>9.6990184821077499</v>
      </c>
      <c r="AY179" s="991">
        <v>0.6</v>
      </c>
      <c r="AZ179" s="922">
        <v>40.54</v>
      </c>
      <c r="BA179" s="922">
        <v>-0.61</v>
      </c>
      <c r="BB179" s="922">
        <v>3.44</v>
      </c>
      <c r="BC179" s="922">
        <v>11.67</v>
      </c>
      <c r="BE179" s="664">
        <v>2012</v>
      </c>
      <c r="BF179" s="946" t="e">
        <f>#VALUE!</f>
        <v>#VALUE!</v>
      </c>
      <c r="BG179" s="931">
        <v>4.5999999999999996</v>
      </c>
    </row>
    <row r="180" spans="1:59" ht="11.25" customHeight="1" x14ac:dyDescent="0.2">
      <c r="A180" s="609" t="s">
        <v>1208</v>
      </c>
      <c r="B180" s="925" t="s">
        <v>1209</v>
      </c>
      <c r="C180" s="988" t="s">
        <v>4353</v>
      </c>
      <c r="D180" s="988" t="s">
        <v>4354</v>
      </c>
      <c r="E180" s="792">
        <v>7</v>
      </c>
      <c r="F180" s="526">
        <v>682</v>
      </c>
      <c r="G180" s="526" t="s">
        <v>37</v>
      </c>
      <c r="H180" s="526" t="s">
        <v>37</v>
      </c>
      <c r="I180" s="924">
        <v>35.270000000000003</v>
      </c>
      <c r="J180" s="702">
        <f t="shared" si="35"/>
        <v>2.6084491068897075</v>
      </c>
      <c r="K180" s="927">
        <v>0.23</v>
      </c>
      <c r="L180" s="639">
        <v>4</v>
      </c>
      <c r="M180" s="693">
        <f t="shared" si="36"/>
        <v>0.92</v>
      </c>
      <c r="N180" s="921" t="s">
        <v>220</v>
      </c>
      <c r="O180" s="795">
        <v>0.2175</v>
      </c>
      <c r="P180" s="915">
        <v>43552</v>
      </c>
      <c r="Q180" s="915">
        <v>43570</v>
      </c>
      <c r="R180" s="693">
        <f t="shared" si="37"/>
        <v>5.7471264367816151</v>
      </c>
      <c r="S180" s="759">
        <f>IF(INDEX(Historical!$D$7:$D$1437,MATCH(B180,Historical!$B$7:$B$1446,0))=0,"n/a",(INDEX(Historical!$C$7:$C$1437,MATCH(B180,Historical!$B$7:$B$1446,0))/INDEX(Historical!$D$7:$D$1437,MATCH(B180,Historical!$B$7:$B$1446,0))-1)*100)</f>
        <v>5.3658536585365679</v>
      </c>
      <c r="T180" s="759">
        <f>IF(INDEX(Historical!$F$7:$F$1430,MATCH(B180,Historical!$B$7:$B$1446,0))=0,"n/a",((INDEX(Historical!$C$7:$C$1437,MATCH(B180,Historical!$B$7:$B$1446,0))/INDEX(Historical!$F$7:$F$1430,MATCH(B180,Historical!$B$7:$B$1446,0)))^(1/3)-1)*100)</f>
        <v>21.3916656597249</v>
      </c>
      <c r="U180" s="759">
        <f>IF(INDEX(Historical!$H$7:$H$1430,MATCH(B180,Historical!$B$7:$B$1446,0))=0,"n/a",((INDEX(Historical!$C$7:$C$1437,MATCH(B180,Historical!$B$7:$B$1446,0))/INDEX(Historical!$H$7:$H$1430,MATCH(B180,Historical!$B$7:$B$1446,0)))^(1/5)-1)*100)</f>
        <v>59.00799571170203</v>
      </c>
      <c r="V180" s="759">
        <f>IF(INDEX(Historical!$O$7:$O$1430,MATCH(B180,Historical!$B$7:$B$1446,0))=0,"n/a",((INDEX(Historical!$C$7:$C$1437,MATCH(B180,Historical!$B$7:$B$1446,0))/INDEX(Historical!$O$7:$O$1430,MATCH(B180,Historical!$B$7:$B$1446,0)))^(1/10)-1)*100)</f>
        <v>-11.343184943478668</v>
      </c>
      <c r="W180" s="760" t="str">
        <f t="shared" si="38"/>
        <v>n/a</v>
      </c>
      <c r="X180" s="761">
        <f t="shared" si="39"/>
        <v>0.77235596481285373</v>
      </c>
      <c r="Y180" s="926"/>
      <c r="Z180" s="702">
        <f t="shared" si="40"/>
        <v>70.229007633587784</v>
      </c>
      <c r="AA180" s="935">
        <f t="shared" si="41"/>
        <v>26.923664122137406</v>
      </c>
      <c r="AB180" s="639">
        <v>12</v>
      </c>
      <c r="AC180" s="916">
        <v>1.31</v>
      </c>
      <c r="AD180" s="916">
        <v>2.69</v>
      </c>
      <c r="AE180" s="916">
        <v>11.01</v>
      </c>
      <c r="AF180" s="916">
        <v>2.7</v>
      </c>
      <c r="AG180" s="916">
        <v>13.200000000000001</v>
      </c>
      <c r="AH180" s="916">
        <v>-22.5</v>
      </c>
      <c r="AI180" s="916">
        <v>0.66</v>
      </c>
      <c r="AJ180" s="916">
        <v>76.400000000000006</v>
      </c>
      <c r="AK180" s="916">
        <v>10</v>
      </c>
      <c r="AL180" s="928">
        <v>4450</v>
      </c>
      <c r="AM180" s="922">
        <v>1</v>
      </c>
      <c r="AN180" s="916">
        <v>0.79</v>
      </c>
      <c r="AO180" s="802">
        <f t="shared" si="42"/>
        <v>34.692780696454335</v>
      </c>
      <c r="AP180" s="803">
        <f t="shared" si="43"/>
        <v>61.616444818591738</v>
      </c>
      <c r="AQ180" s="936">
        <f t="shared" si="44"/>
        <v>79.745366968289048</v>
      </c>
      <c r="AR180" s="702">
        <f>INDEX(Historical!$C$7:$C$1437,MATCH(B180,Historical!$B$7:$B$1446,0))*IF(AH180="n/a",1.03,IF(AH180&lt;0,1.01,IF(AH180&gt;10,1.1,(1+AH180/100))))</f>
        <v>0.87263999999999997</v>
      </c>
      <c r="AS180" s="935">
        <f t="shared" si="45"/>
        <v>0.87839942399999993</v>
      </c>
      <c r="AT180" s="935">
        <f t="shared" si="50"/>
        <v>0.96623936639999997</v>
      </c>
      <c r="AU180" s="935">
        <f t="shared" si="50"/>
        <v>1.0628633030400001</v>
      </c>
      <c r="AV180" s="935">
        <f t="shared" si="50"/>
        <v>1.1691496333440001</v>
      </c>
      <c r="AW180" s="702">
        <f t="shared" si="46"/>
        <v>4.9492917267840006</v>
      </c>
      <c r="AX180" s="810">
        <f t="shared" si="47"/>
        <v>14.032582157028637</v>
      </c>
      <c r="AY180" s="991">
        <v>0.77</v>
      </c>
      <c r="AZ180" s="922">
        <v>29.189999999999998</v>
      </c>
      <c r="BA180" s="922">
        <v>-2.6</v>
      </c>
      <c r="BB180" s="922">
        <v>1.43</v>
      </c>
      <c r="BC180" s="922">
        <v>9.0399999999999991</v>
      </c>
      <c r="BE180" s="664">
        <v>2013</v>
      </c>
      <c r="BF180" s="946" t="e">
        <f>#VALUE!</f>
        <v>#VALUE!</v>
      </c>
      <c r="BG180" s="931">
        <v>6.8000000000000007</v>
      </c>
    </row>
    <row r="181" spans="1:59" ht="11.25" customHeight="1" x14ac:dyDescent="0.2">
      <c r="A181" s="609" t="s">
        <v>1218</v>
      </c>
      <c r="B181" s="925" t="s">
        <v>1219</v>
      </c>
      <c r="C181" s="988" t="s">
        <v>108</v>
      </c>
      <c r="D181" s="988" t="s">
        <v>4373</v>
      </c>
      <c r="E181" s="792">
        <v>8</v>
      </c>
      <c r="F181" s="526">
        <v>586</v>
      </c>
      <c r="G181" s="526" t="s">
        <v>106</v>
      </c>
      <c r="H181" s="526" t="s">
        <v>106</v>
      </c>
      <c r="I181" s="924">
        <v>105.62</v>
      </c>
      <c r="J181" s="702">
        <f t="shared" si="35"/>
        <v>0.719560689263397</v>
      </c>
      <c r="K181" s="927">
        <v>0.19</v>
      </c>
      <c r="L181" s="639">
        <v>4</v>
      </c>
      <c r="M181" s="693">
        <f t="shared" si="36"/>
        <v>0.76</v>
      </c>
      <c r="N181" s="921" t="s">
        <v>698</v>
      </c>
      <c r="O181" s="795">
        <v>0.18</v>
      </c>
      <c r="P181" s="915">
        <v>43579</v>
      </c>
      <c r="Q181" s="915">
        <v>43594</v>
      </c>
      <c r="R181" s="693">
        <f t="shared" si="37"/>
        <v>5.5555555555555607</v>
      </c>
      <c r="S181" s="759">
        <f>IF(INDEX(Historical!$D$7:$D$1437,MATCH(B181,Historical!$B$7:$B$1446,0))=0,"n/a",(INDEX(Historical!$C$7:$C$1437,MATCH(B181,Historical!$B$7:$B$1446,0))/INDEX(Historical!$D$7:$D$1437,MATCH(B181,Historical!$B$7:$B$1446,0))-1)*100)</f>
        <v>5.9701492537313383</v>
      </c>
      <c r="T181" s="759">
        <f>IF(INDEX(Historical!$F$7:$F$1430,MATCH(B181,Historical!$B$7:$B$1446,0))=0,"n/a",((INDEX(Historical!$C$7:$C$1437,MATCH(B181,Historical!$B$7:$B$1446,0))/INDEX(Historical!$F$7:$F$1430,MATCH(B181,Historical!$B$7:$B$1446,0)))^(1/3)-1)*100)</f>
        <v>6.3658248576630827</v>
      </c>
      <c r="U181" s="759">
        <f>IF(INDEX(Historical!$H$7:$H$1430,MATCH(B181,Historical!$B$7:$B$1446,0))=0,"n/a",((INDEX(Historical!$C$7:$C$1437,MATCH(B181,Historical!$B$7:$B$1446,0))/INDEX(Historical!$H$7:$H$1430,MATCH(B181,Historical!$B$7:$B$1446,0)))^(1/5)-1)*100)</f>
        <v>9.0686916213479574</v>
      </c>
      <c r="V181" s="759" t="str">
        <f>IF(INDEX(Historical!$O$7:$O$1430,MATCH(B181,Historical!$B$7:$B$1446,0))=0,"n/a",((INDEX(Historical!$C$7:$C$1437,MATCH(B181,Historical!$B$7:$B$1446,0))/INDEX(Historical!$O$7:$O$1430,MATCH(B181,Historical!$B$7:$B$1446,0)))^(1/10)-1)*100)</f>
        <v>n/a</v>
      </c>
      <c r="W181" s="760" t="str">
        <f t="shared" si="38"/>
        <v>n/a</v>
      </c>
      <c r="X181" s="761">
        <f t="shared" si="39"/>
        <v>0.98572735014651713</v>
      </c>
      <c r="Y181" s="716"/>
      <c r="Z181" s="702">
        <f t="shared" si="40"/>
        <v>15.415821501014198</v>
      </c>
      <c r="AA181" s="935">
        <f t="shared" si="41"/>
        <v>21.423935091277894</v>
      </c>
      <c r="AB181" s="639">
        <v>12</v>
      </c>
      <c r="AC181" s="916">
        <v>4.93</v>
      </c>
      <c r="AD181" s="916">
        <v>1.89</v>
      </c>
      <c r="AE181" s="916">
        <v>5.53</v>
      </c>
      <c r="AF181" s="916">
        <v>2.25</v>
      </c>
      <c r="AG181" s="916">
        <v>10.4</v>
      </c>
      <c r="AH181" s="916">
        <v>5.6000000000000005</v>
      </c>
      <c r="AI181" s="916">
        <v>11.92</v>
      </c>
      <c r="AJ181" s="916">
        <v>9.1999999999999993</v>
      </c>
      <c r="AK181" s="916">
        <v>11.3</v>
      </c>
      <c r="AL181" s="928">
        <v>17640</v>
      </c>
      <c r="AM181" s="922">
        <v>0.3</v>
      </c>
      <c r="AN181" s="916">
        <v>0.22</v>
      </c>
      <c r="AO181" s="802">
        <f t="shared" si="42"/>
        <v>-11.635682780666539</v>
      </c>
      <c r="AP181" s="803">
        <f t="shared" si="43"/>
        <v>9.7882523106113553</v>
      </c>
      <c r="AQ181" s="936">
        <f t="shared" si="44"/>
        <v>46.369173978942335</v>
      </c>
      <c r="AR181" s="702">
        <f>INDEX(Historical!$C$7:$C$1437,MATCH(B181,Historical!$B$7:$B$1446,0))*IF(AH181="n/a",1.03,IF(AH181&lt;0,1.01,IF(AH181&gt;10,1.1,(1+AH181/100))))</f>
        <v>0.74975999999999998</v>
      </c>
      <c r="AS181" s="935">
        <f t="shared" si="45"/>
        <v>0.82473600000000002</v>
      </c>
      <c r="AT181" s="935">
        <f t="shared" si="50"/>
        <v>0.90720960000000006</v>
      </c>
      <c r="AU181" s="935">
        <f t="shared" si="50"/>
        <v>0.99793056000000013</v>
      </c>
      <c r="AV181" s="935">
        <f t="shared" si="50"/>
        <v>1.0977236160000001</v>
      </c>
      <c r="AW181" s="702">
        <f t="shared" si="46"/>
        <v>4.5773597759999998</v>
      </c>
      <c r="AX181" s="810">
        <f t="shared" si="47"/>
        <v>4.3338002045067219</v>
      </c>
      <c r="AY181" s="991">
        <v>0.92</v>
      </c>
      <c r="AZ181" s="922">
        <v>32.99</v>
      </c>
      <c r="BA181" s="922">
        <v>-1.9800000000000002</v>
      </c>
      <c r="BB181" s="922">
        <v>2.35</v>
      </c>
      <c r="BC181" s="922">
        <v>8.41</v>
      </c>
      <c r="BE181" s="664">
        <v>2012</v>
      </c>
      <c r="BF181" s="946" t="e">
        <f>#VALUE!</f>
        <v>#VALUE!</v>
      </c>
      <c r="BG181" s="931">
        <v>0.8</v>
      </c>
    </row>
    <row r="182" spans="1:59" ht="11.25" customHeight="1" x14ac:dyDescent="0.2">
      <c r="A182" s="609" t="s">
        <v>1212</v>
      </c>
      <c r="B182" s="925" t="s">
        <v>1213</v>
      </c>
      <c r="C182" s="988" t="s">
        <v>108</v>
      </c>
      <c r="D182" s="988" t="s">
        <v>4373</v>
      </c>
      <c r="E182" s="792">
        <v>7</v>
      </c>
      <c r="F182" s="526">
        <v>605</v>
      </c>
      <c r="G182" s="526" t="s">
        <v>106</v>
      </c>
      <c r="H182" s="526" t="s">
        <v>106</v>
      </c>
      <c r="I182" s="924">
        <v>36.67</v>
      </c>
      <c r="J182" s="702">
        <f t="shared" si="35"/>
        <v>2.399781838014726</v>
      </c>
      <c r="K182" s="927">
        <v>0.22</v>
      </c>
      <c r="L182" s="639">
        <v>4</v>
      </c>
      <c r="M182" s="693">
        <f t="shared" si="36"/>
        <v>0.88</v>
      </c>
      <c r="N182" s="921" t="s">
        <v>595</v>
      </c>
      <c r="O182" s="795">
        <v>0.18</v>
      </c>
      <c r="P182" s="658">
        <v>43251</v>
      </c>
      <c r="Q182" s="658">
        <v>43266</v>
      </c>
      <c r="R182" s="693">
        <f t="shared" si="37"/>
        <v>22.222222222222225</v>
      </c>
      <c r="S182" s="759">
        <f>IF(INDEX(Historical!$D$7:$D$1437,MATCH(B182,Historical!$B$7:$B$1446,0))=0,"n/a",(INDEX(Historical!$C$7:$C$1437,MATCH(B182,Historical!$B$7:$B$1446,0))/INDEX(Historical!$D$7:$D$1437,MATCH(B182,Historical!$B$7:$B$1446,0))-1)*100)</f>
        <v>21.739130434782595</v>
      </c>
      <c r="T182" s="759">
        <f>IF(INDEX(Historical!$F$7:$F$1430,MATCH(B182,Historical!$B$7:$B$1446,0))=0,"n/a",((INDEX(Historical!$C$7:$C$1437,MATCH(B182,Historical!$B$7:$B$1446,0))/INDEX(Historical!$F$7:$F$1430,MATCH(B182,Historical!$B$7:$B$1446,0)))^(1/3)-1)*100)</f>
        <v>27.00821423309716</v>
      </c>
      <c r="U182" s="759">
        <f>IF(INDEX(Historical!$H$7:$H$1430,MATCH(B182,Historical!$B$7:$B$1446,0))=0,"n/a",((INDEX(Historical!$C$7:$C$1437,MATCH(B182,Historical!$B$7:$B$1446,0))/INDEX(Historical!$H$7:$H$1430,MATCH(B182,Historical!$B$7:$B$1446,0)))^(1/5)-1)*100)</f>
        <v>36.082210785873883</v>
      </c>
      <c r="V182" s="759">
        <f>IF(INDEX(Historical!$O$7:$O$1430,MATCH(B182,Historical!$B$7:$B$1446,0))=0,"n/a",((INDEX(Historical!$C$7:$C$1437,MATCH(B182,Historical!$B$7:$B$1446,0))/INDEX(Historical!$O$7:$O$1430,MATCH(B182,Historical!$B$7:$B$1446,0)))^(1/10)-1)*100)</f>
        <v>-0.90559236919174335</v>
      </c>
      <c r="W182" s="760" t="str">
        <f t="shared" si="38"/>
        <v>n/a</v>
      </c>
      <c r="X182" s="761">
        <f t="shared" si="39"/>
        <v>2.0045672658818825</v>
      </c>
      <c r="Y182" s="926"/>
      <c r="Z182" s="702">
        <f t="shared" si="40"/>
        <v>27.329192546583847</v>
      </c>
      <c r="AA182" s="935">
        <f t="shared" si="41"/>
        <v>11.388198757763975</v>
      </c>
      <c r="AB182" s="639">
        <v>12</v>
      </c>
      <c r="AC182" s="916">
        <v>3.22</v>
      </c>
      <c r="AD182" s="916">
        <v>1.63</v>
      </c>
      <c r="AE182" s="916">
        <v>4.4400000000000004</v>
      </c>
      <c r="AF182" s="916">
        <v>1.28</v>
      </c>
      <c r="AG182" s="916">
        <v>10.5</v>
      </c>
      <c r="AH182" s="916">
        <v>44.3</v>
      </c>
      <c r="AI182" s="916">
        <v>11.44</v>
      </c>
      <c r="AJ182" s="916">
        <v>18</v>
      </c>
      <c r="AK182" s="916">
        <v>7.0000000000000009</v>
      </c>
      <c r="AL182" s="928">
        <v>1810</v>
      </c>
      <c r="AM182" s="922">
        <v>1.0999999999999999</v>
      </c>
      <c r="AN182" s="916">
        <v>0.1</v>
      </c>
      <c r="AO182" s="802">
        <f t="shared" si="42"/>
        <v>27.093793866124635</v>
      </c>
      <c r="AP182" s="803">
        <f t="shared" si="43"/>
        <v>38.481992623888608</v>
      </c>
      <c r="AQ182" s="936">
        <f t="shared" si="44"/>
        <v>-19.510126489413761</v>
      </c>
      <c r="AR182" s="702">
        <f>INDEX(Historical!$C$7:$C$1437,MATCH(B182,Historical!$B$7:$B$1446,0))*IF(AH182="n/a",1.03,IF(AH182&lt;0,1.01,IF(AH182&gt;10,1.1,(1+AH182/100))))</f>
        <v>0.92400000000000004</v>
      </c>
      <c r="AS182" s="935">
        <f t="shared" si="45"/>
        <v>1.0164000000000002</v>
      </c>
      <c r="AT182" s="935">
        <f t="shared" si="50"/>
        <v>1.0875480000000002</v>
      </c>
      <c r="AU182" s="935">
        <f t="shared" si="50"/>
        <v>1.1636763600000002</v>
      </c>
      <c r="AV182" s="935">
        <f t="shared" si="50"/>
        <v>1.2451337052000002</v>
      </c>
      <c r="AW182" s="702">
        <f t="shared" si="46"/>
        <v>5.4367580652000012</v>
      </c>
      <c r="AX182" s="810">
        <f t="shared" si="47"/>
        <v>14.826174161985275</v>
      </c>
      <c r="AY182" s="991">
        <v>0.96</v>
      </c>
      <c r="AZ182" s="922">
        <v>12.870000000000001</v>
      </c>
      <c r="BA182" s="922">
        <v>-27.3</v>
      </c>
      <c r="BB182" s="922">
        <v>-5.65</v>
      </c>
      <c r="BC182" s="922">
        <v>-11.91</v>
      </c>
      <c r="BE182" s="664">
        <v>2012</v>
      </c>
      <c r="BF182" s="946" t="e">
        <f>#VALUE!</f>
        <v>#VALUE!</v>
      </c>
      <c r="BG182" s="931">
        <v>1.5</v>
      </c>
    </row>
    <row r="183" spans="1:59" ht="11.25" customHeight="1" x14ac:dyDescent="0.2">
      <c r="A183" s="609" t="s">
        <v>1234</v>
      </c>
      <c r="B183" s="925" t="s">
        <v>1235</v>
      </c>
      <c r="C183" s="988" t="s">
        <v>108</v>
      </c>
      <c r="D183" s="988" t="s">
        <v>4365</v>
      </c>
      <c r="E183" s="792">
        <v>7</v>
      </c>
      <c r="F183" s="526">
        <v>654</v>
      </c>
      <c r="G183" s="526" t="s">
        <v>106</v>
      </c>
      <c r="H183" s="526" t="s">
        <v>106</v>
      </c>
      <c r="I183" s="924">
        <v>51.69</v>
      </c>
      <c r="J183" s="702">
        <f t="shared" si="35"/>
        <v>1.1607661056297156</v>
      </c>
      <c r="K183" s="927">
        <v>0.15</v>
      </c>
      <c r="L183" s="639">
        <v>4</v>
      </c>
      <c r="M183" s="693">
        <f t="shared" si="36"/>
        <v>0.6</v>
      </c>
      <c r="N183" s="921" t="s">
        <v>560</v>
      </c>
      <c r="O183" s="795">
        <v>0.14000000000000001</v>
      </c>
      <c r="P183" s="915">
        <v>43501</v>
      </c>
      <c r="Q183" s="915">
        <v>43516</v>
      </c>
      <c r="R183" s="693">
        <f t="shared" si="37"/>
        <v>7.1428571428571281</v>
      </c>
      <c r="S183" s="759">
        <f>IF(INDEX(Historical!$D$7:$D$1437,MATCH(B183,Historical!$B$7:$B$1446,0))=0,"n/a",(INDEX(Historical!$C$7:$C$1437,MATCH(B183,Historical!$B$7:$B$1446,0))/INDEX(Historical!$D$7:$D$1437,MATCH(B183,Historical!$B$7:$B$1446,0))-1)*100)</f>
        <v>23.255813953488371</v>
      </c>
      <c r="T183" s="759">
        <f>IF(INDEX(Historical!$F$7:$F$1430,MATCH(B183,Historical!$B$7:$B$1446,0))=0,"n/a",((INDEX(Historical!$C$7:$C$1437,MATCH(B183,Historical!$B$7:$B$1446,0))/INDEX(Historical!$F$7:$F$1430,MATCH(B183,Historical!$B$7:$B$1446,0)))^(1/3)-1)*100)</f>
        <v>25.209525140702404</v>
      </c>
      <c r="U183" s="759">
        <f>IF(INDEX(Historical!$H$7:$H$1430,MATCH(B183,Historical!$B$7:$B$1446,0))=0,"n/a",((INDEX(Historical!$C$7:$C$1437,MATCH(B183,Historical!$B$7:$B$1446,0))/INDEX(Historical!$H$7:$H$1430,MATCH(B183,Historical!$B$7:$B$1446,0)))^(1/5)-1)*100)</f>
        <v>28.7173002285096</v>
      </c>
      <c r="V183" s="759" t="str">
        <f>IF(INDEX(Historical!$O$7:$O$1430,MATCH(B183,Historical!$B$7:$B$1446,0))=0,"n/a",((INDEX(Historical!$C$7:$C$1437,MATCH(B183,Historical!$B$7:$B$1446,0))/INDEX(Historical!$O$7:$O$1430,MATCH(B183,Historical!$B$7:$B$1446,0)))^(1/10)-1)*100)</f>
        <v>n/a</v>
      </c>
      <c r="W183" s="760" t="str">
        <f t="shared" si="38"/>
        <v>n/a</v>
      </c>
      <c r="X183" s="761">
        <f t="shared" si="39"/>
        <v>0.77197043625025796</v>
      </c>
      <c r="Y183" s="926"/>
      <c r="Z183" s="702">
        <f t="shared" si="40"/>
        <v>9.7244732576985413</v>
      </c>
      <c r="AA183" s="935">
        <f t="shared" si="41"/>
        <v>8.3776337115072934</v>
      </c>
      <c r="AB183" s="639">
        <v>12</v>
      </c>
      <c r="AC183" s="916">
        <v>6.17</v>
      </c>
      <c r="AD183" s="916">
        <v>1.2</v>
      </c>
      <c r="AE183" s="916">
        <v>3.77</v>
      </c>
      <c r="AF183" s="916">
        <v>1.1599999999999999</v>
      </c>
      <c r="AG183" s="916">
        <v>11.5</v>
      </c>
      <c r="AH183" s="916">
        <v>51.300000000000004</v>
      </c>
      <c r="AI183" s="916">
        <v>6.88</v>
      </c>
      <c r="AJ183" s="916">
        <v>37.200000000000003</v>
      </c>
      <c r="AK183" s="916">
        <v>7.0000000000000009</v>
      </c>
      <c r="AL183" s="928">
        <v>234.67</v>
      </c>
      <c r="AM183" s="922">
        <v>0.89999999999999991</v>
      </c>
      <c r="AN183" s="916">
        <v>0.06</v>
      </c>
      <c r="AO183" s="802">
        <f t="shared" si="42"/>
        <v>21.500432622632022</v>
      </c>
      <c r="AP183" s="803">
        <f t="shared" si="43"/>
        <v>29.878066334139316</v>
      </c>
      <c r="AQ183" s="936">
        <f t="shared" si="44"/>
        <v>-34.279869123859065</v>
      </c>
      <c r="AR183" s="702">
        <f>INDEX(Historical!$C$7:$C$1437,MATCH(B183,Historical!$B$7:$B$1446,0))*IF(AH183="n/a",1.03,IF(AH183&lt;0,1.01,IF(AH183&gt;10,1.1,(1+AH183/100))))</f>
        <v>0.58300000000000007</v>
      </c>
      <c r="AS183" s="935">
        <f t="shared" si="45"/>
        <v>0.62311040000000006</v>
      </c>
      <c r="AT183" s="935">
        <f t="shared" si="50"/>
        <v>0.66672812800000014</v>
      </c>
      <c r="AU183" s="935">
        <f t="shared" si="50"/>
        <v>0.71339909696000015</v>
      </c>
      <c r="AV183" s="935">
        <f t="shared" si="50"/>
        <v>0.76333703374720019</v>
      </c>
      <c r="AW183" s="702">
        <f t="shared" si="46"/>
        <v>3.3495746587072004</v>
      </c>
      <c r="AX183" s="810">
        <f t="shared" si="47"/>
        <v>6.4801212201725686</v>
      </c>
      <c r="AY183" s="991">
        <v>0.97</v>
      </c>
      <c r="AZ183" s="922">
        <v>25.31</v>
      </c>
      <c r="BA183" s="922">
        <v>-22.15</v>
      </c>
      <c r="BB183" s="922">
        <v>2.02</v>
      </c>
      <c r="BC183" s="922">
        <v>0.57000000000000006</v>
      </c>
      <c r="BE183" s="664">
        <v>2013</v>
      </c>
      <c r="BF183" s="946" t="e">
        <f>#VALUE!</f>
        <v>#VALUE!</v>
      </c>
      <c r="BG183" s="931">
        <v>1.3</v>
      </c>
    </row>
    <row r="184" spans="1:59" ht="11.25" customHeight="1" x14ac:dyDescent="0.2">
      <c r="A184" s="609" t="s">
        <v>3840</v>
      </c>
      <c r="B184" s="925" t="s">
        <v>3841</v>
      </c>
      <c r="C184" s="988" t="s">
        <v>108</v>
      </c>
      <c r="D184" s="988" t="s">
        <v>4373</v>
      </c>
      <c r="E184" s="792">
        <v>6</v>
      </c>
      <c r="F184" s="526">
        <v>781</v>
      </c>
      <c r="G184" s="526" t="s">
        <v>106</v>
      </c>
      <c r="H184" s="526" t="s">
        <v>106</v>
      </c>
      <c r="I184" s="924">
        <v>58.1</v>
      </c>
      <c r="J184" s="702">
        <f t="shared" si="35"/>
        <v>1.1015490533562824</v>
      </c>
      <c r="K184" s="927">
        <v>0.16</v>
      </c>
      <c r="L184" s="639">
        <v>4</v>
      </c>
      <c r="M184" s="693">
        <f t="shared" si="36"/>
        <v>0.64</v>
      </c>
      <c r="N184" s="921" t="s">
        <v>320</v>
      </c>
      <c r="O184" s="795">
        <v>0.15</v>
      </c>
      <c r="P184" s="915">
        <v>43531</v>
      </c>
      <c r="Q184" s="915">
        <v>43553</v>
      </c>
      <c r="R184" s="693">
        <f t="shared" si="37"/>
        <v>6.6666666666666732</v>
      </c>
      <c r="S184" s="759">
        <f>IF(INDEX(Historical!$D$7:$D$1437,MATCH(B184,Historical!$B$7:$B$1446,0))=0,"n/a",(INDEX(Historical!$C$7:$C$1437,MATCH(B184,Historical!$B$7:$B$1446,0))/INDEX(Historical!$D$7:$D$1437,MATCH(B184,Historical!$B$7:$B$1446,0))-1)*100)</f>
        <v>7.1428571428571397</v>
      </c>
      <c r="T184" s="759">
        <f>IF(INDEX(Historical!$F$7:$F$1430,MATCH(B184,Historical!$B$7:$B$1446,0))=0,"n/a",((INDEX(Historical!$C$7:$C$1437,MATCH(B184,Historical!$B$7:$B$1446,0))/INDEX(Historical!$F$7:$F$1430,MATCH(B184,Historical!$B$7:$B$1446,0)))^(1/3)-1)*100)</f>
        <v>7.7217345015941907</v>
      </c>
      <c r="U184" s="759">
        <f>IF(INDEX(Historical!$H$7:$H$1430,MATCH(B184,Historical!$B$7:$B$1446,0))=0,"n/a",((INDEX(Historical!$C$7:$C$1437,MATCH(B184,Historical!$B$7:$B$1446,0))/INDEX(Historical!$H$7:$H$1430,MATCH(B184,Historical!$B$7:$B$1446,0)))^(1/5)-1)*100)</f>
        <v>8.4471771197698544</v>
      </c>
      <c r="V184" s="759" t="str">
        <f>IF(INDEX(Historical!$O$7:$O$1430,MATCH(B184,Historical!$B$7:$B$1446,0))=0,"n/a",((INDEX(Historical!$C$7:$C$1437,MATCH(B184,Historical!$B$7:$B$1446,0))/INDEX(Historical!$O$7:$O$1430,MATCH(B184,Historical!$B$7:$B$1446,0)))^(1/10)-1)*100)</f>
        <v>n/a</v>
      </c>
      <c r="W184" s="760" t="str">
        <f t="shared" si="38"/>
        <v>n/a</v>
      </c>
      <c r="X184" s="761">
        <f t="shared" si="39"/>
        <v>0.47190933629999188</v>
      </c>
      <c r="Y184" s="716"/>
      <c r="Z184" s="702">
        <f t="shared" si="40"/>
        <v>14.611872146118724</v>
      </c>
      <c r="AA184" s="935">
        <f t="shared" si="41"/>
        <v>13.264840182648403</v>
      </c>
      <c r="AB184" s="639">
        <v>12</v>
      </c>
      <c r="AC184" s="916">
        <v>4.38</v>
      </c>
      <c r="AD184" s="916" t="s">
        <v>137</v>
      </c>
      <c r="AE184" s="916">
        <v>2.91</v>
      </c>
      <c r="AF184" s="916">
        <v>1.29</v>
      </c>
      <c r="AG184" s="916">
        <v>10.6</v>
      </c>
      <c r="AH184" s="916">
        <v>14.2</v>
      </c>
      <c r="AI184" s="916" t="s">
        <v>137</v>
      </c>
      <c r="AJ184" s="916">
        <v>17.899999999999999</v>
      </c>
      <c r="AK184" s="916" t="s">
        <v>137</v>
      </c>
      <c r="AL184" s="928">
        <v>129.56</v>
      </c>
      <c r="AM184" s="922">
        <v>7.3</v>
      </c>
      <c r="AN184" s="916">
        <v>0.19</v>
      </c>
      <c r="AO184" s="802">
        <f t="shared" si="42"/>
        <v>-3.7161140095222649</v>
      </c>
      <c r="AP184" s="803">
        <f t="shared" si="43"/>
        <v>9.5487261731261377</v>
      </c>
      <c r="AQ184" s="936">
        <f t="shared" si="44"/>
        <v>-12.79234530127672</v>
      </c>
      <c r="AR184" s="702">
        <f>INDEX(Historical!$C$7:$C$1437,MATCH(B184,Historical!$B$7:$B$1446,0))*IF(AH184="n/a",1.03,IF(AH184&lt;0,1.01,IF(AH184&gt;10,1.1,(1+AH184/100))))</f>
        <v>0.66</v>
      </c>
      <c r="AS184" s="935">
        <f t="shared" si="45"/>
        <v>0.67980000000000007</v>
      </c>
      <c r="AT184" s="935">
        <f t="shared" si="50"/>
        <v>0.70019400000000009</v>
      </c>
      <c r="AU184" s="935">
        <f t="shared" si="50"/>
        <v>0.72119982000000016</v>
      </c>
      <c r="AV184" s="935">
        <f t="shared" si="50"/>
        <v>0.74283581460000014</v>
      </c>
      <c r="AW184" s="702">
        <f t="shared" si="46"/>
        <v>3.5040296346000006</v>
      </c>
      <c r="AX184" s="810">
        <f t="shared" si="47"/>
        <v>6.0310320733218594</v>
      </c>
      <c r="AY184" s="991">
        <v>0.31</v>
      </c>
      <c r="AZ184" s="922">
        <v>28.09</v>
      </c>
      <c r="BA184" s="922">
        <v>-21.8</v>
      </c>
      <c r="BB184" s="922">
        <v>8.58</v>
      </c>
      <c r="BC184" s="922">
        <v>-2.88</v>
      </c>
      <c r="BE184" s="664">
        <v>2014</v>
      </c>
      <c r="BF184" s="946" t="e">
        <f>#VALUE!</f>
        <v>#VALUE!</v>
      </c>
      <c r="BG184" s="931">
        <v>1</v>
      </c>
    </row>
    <row r="185" spans="1:59" ht="11.25" customHeight="1" x14ac:dyDescent="0.2">
      <c r="A185" s="930" t="s">
        <v>4072</v>
      </c>
      <c r="B185" s="925" t="s">
        <v>4073</v>
      </c>
      <c r="C185" s="988" t="s">
        <v>4353</v>
      </c>
      <c r="D185" s="988" t="s">
        <v>4384</v>
      </c>
      <c r="E185" s="792">
        <v>5</v>
      </c>
      <c r="F185" s="526">
        <v>874</v>
      </c>
      <c r="G185" s="526" t="s">
        <v>106</v>
      </c>
      <c r="H185" s="526" t="s">
        <v>106</v>
      </c>
      <c r="I185" s="924">
        <v>87.22</v>
      </c>
      <c r="J185" s="702">
        <f t="shared" si="35"/>
        <v>0.68791561568447601</v>
      </c>
      <c r="K185" s="927">
        <v>0.15</v>
      </c>
      <c r="L185" s="639">
        <v>4</v>
      </c>
      <c r="M185" s="693">
        <f t="shared" si="36"/>
        <v>0.6</v>
      </c>
      <c r="N185" s="921" t="s">
        <v>4476</v>
      </c>
      <c r="O185" s="795">
        <v>0.13500000000000001</v>
      </c>
      <c r="P185" s="915">
        <v>43552</v>
      </c>
      <c r="Q185" s="915">
        <v>43560</v>
      </c>
      <c r="R185" s="693">
        <f t="shared" si="37"/>
        <v>11.1111111111111</v>
      </c>
      <c r="S185" s="759">
        <f>IF(INDEX(Historical!$D$7:$D$1437,MATCH(B185,Historical!$B$7:$B$1446,0))=0,"n/a",(INDEX(Historical!$C$7:$C$1437,MATCH(B185,Historical!$B$7:$B$1446,0))/INDEX(Historical!$D$7:$D$1437,MATCH(B185,Historical!$B$7:$B$1446,0))-1)*100)</f>
        <v>10.471204188481664</v>
      </c>
      <c r="T185" s="759">
        <f>IF(INDEX(Historical!$F$7:$F$1430,MATCH(B185,Historical!$B$7:$B$1446,0))=0,"n/a",((INDEX(Historical!$C$7:$C$1437,MATCH(B185,Historical!$B$7:$B$1446,0))/INDEX(Historical!$F$7:$F$1430,MATCH(B185,Historical!$B$7:$B$1446,0)))^(1/3)-1)*100)</f>
        <v>38.16482441273137</v>
      </c>
      <c r="U185" s="759" t="str">
        <f>IF(INDEX(Historical!$H$7:$H$1430,MATCH(B185,Historical!$B$7:$B$1446,0))=0,"n/a",((INDEX(Historical!$C$7:$C$1437,MATCH(B185,Historical!$B$7:$B$1446,0))/INDEX(Historical!$H$7:$H$1430,MATCH(B185,Historical!$B$7:$B$1446,0)))^(1/5)-1)*100)</f>
        <v>n/a</v>
      </c>
      <c r="V185" s="759" t="str">
        <f>IF(INDEX(Historical!$O$7:$O$1430,MATCH(B185,Historical!$B$7:$B$1446,0))=0,"n/a",((INDEX(Historical!$C$7:$C$1437,MATCH(B185,Historical!$B$7:$B$1446,0))/INDEX(Historical!$O$7:$O$1430,MATCH(B185,Historical!$B$7:$B$1446,0)))^(1/10)-1)*100)</f>
        <v>n/a</v>
      </c>
      <c r="W185" s="760" t="str">
        <f t="shared" si="38"/>
        <v>n/a</v>
      </c>
      <c r="X185" s="761" t="str">
        <f t="shared" si="39"/>
        <v>n/a</v>
      </c>
      <c r="Y185" s="926"/>
      <c r="Z185" s="702">
        <f t="shared" si="40"/>
        <v>35.502958579881657</v>
      </c>
      <c r="AA185" s="935">
        <f t="shared" si="41"/>
        <v>51.609467455621299</v>
      </c>
      <c r="AB185" s="639">
        <v>12</v>
      </c>
      <c r="AC185" s="916">
        <v>1.69</v>
      </c>
      <c r="AD185" s="916">
        <v>3.44</v>
      </c>
      <c r="AE185" s="916">
        <v>1.58</v>
      </c>
      <c r="AF185" s="916">
        <v>13.1</v>
      </c>
      <c r="AG185" s="916" t="s">
        <v>137</v>
      </c>
      <c r="AH185" s="916">
        <v>24.099999999999998</v>
      </c>
      <c r="AI185" s="916">
        <v>14.899999999999999</v>
      </c>
      <c r="AJ185" s="916" t="s">
        <v>137</v>
      </c>
      <c r="AK185" s="916">
        <v>15</v>
      </c>
      <c r="AL185" s="928">
        <v>3140</v>
      </c>
      <c r="AM185" s="922">
        <v>9.31</v>
      </c>
      <c r="AN185" s="916" t="s">
        <v>137</v>
      </c>
      <c r="AO185" s="802" t="str">
        <f t="shared" si="42"/>
        <v>n/a</v>
      </c>
      <c r="AP185" s="803" t="str">
        <f t="shared" si="43"/>
        <v>n/a</v>
      </c>
      <c r="AQ185" s="936">
        <f t="shared" si="44"/>
        <v>448.16219159768116</v>
      </c>
      <c r="AR185" s="702">
        <f>INDEX(Historical!$C$7:$C$1437,MATCH(B185,Historical!$B$7:$B$1446,0))*IF(AH185="n/a",1.03,IF(AH185&lt;0,1.01,IF(AH185&gt;10,1.1,(1+AH185/100))))</f>
        <v>0.58025000000000004</v>
      </c>
      <c r="AS185" s="935">
        <f t="shared" si="45"/>
        <v>0.63827500000000015</v>
      </c>
      <c r="AT185" s="935">
        <f t="shared" si="50"/>
        <v>0.70210250000000018</v>
      </c>
      <c r="AU185" s="935">
        <f t="shared" si="50"/>
        <v>0.77231275000000021</v>
      </c>
      <c r="AV185" s="935">
        <f t="shared" si="50"/>
        <v>0.84954402500000026</v>
      </c>
      <c r="AW185" s="702">
        <f t="shared" si="46"/>
        <v>3.5424842750000005</v>
      </c>
      <c r="AX185" s="810">
        <f t="shared" si="47"/>
        <v>4.0615504184820006</v>
      </c>
      <c r="AY185" s="991" t="s">
        <v>137</v>
      </c>
      <c r="AZ185" s="922">
        <v>34.449999999999996</v>
      </c>
      <c r="BA185" s="922">
        <v>-3.3099999999999996</v>
      </c>
      <c r="BB185" s="922">
        <v>0.21</v>
      </c>
      <c r="BC185" s="922">
        <v>7.88</v>
      </c>
      <c r="BE185" s="664">
        <v>2015</v>
      </c>
      <c r="BF185" s="946" t="e">
        <f>#VALUE!</f>
        <v>#VALUE!</v>
      </c>
      <c r="BG185" s="931" t="s">
        <v>137</v>
      </c>
    </row>
    <row r="186" spans="1:59" ht="11.25" customHeight="1" x14ac:dyDescent="0.2">
      <c r="A186" s="930" t="s">
        <v>4135</v>
      </c>
      <c r="B186" s="925" t="s">
        <v>2301</v>
      </c>
      <c r="C186" s="988" t="s">
        <v>108</v>
      </c>
      <c r="D186" s="988" t="s">
        <v>4373</v>
      </c>
      <c r="E186" s="792">
        <v>5</v>
      </c>
      <c r="F186" s="526">
        <v>875</v>
      </c>
      <c r="G186" s="526" t="s">
        <v>106</v>
      </c>
      <c r="H186" s="526" t="s">
        <v>106</v>
      </c>
      <c r="I186" s="924">
        <v>17.25</v>
      </c>
      <c r="J186" s="702">
        <f t="shared" si="35"/>
        <v>3.0144927536231885</v>
      </c>
      <c r="K186" s="927">
        <v>0.13</v>
      </c>
      <c r="L186" s="639">
        <v>4</v>
      </c>
      <c r="M186" s="693">
        <f t="shared" si="36"/>
        <v>0.52</v>
      </c>
      <c r="N186" s="921" t="s">
        <v>493</v>
      </c>
      <c r="O186" s="795">
        <v>0.12</v>
      </c>
      <c r="P186" s="915">
        <v>43553</v>
      </c>
      <c r="Q186" s="915">
        <v>43570</v>
      </c>
      <c r="R186" s="693">
        <f t="shared" si="37"/>
        <v>8.333333333333341</v>
      </c>
      <c r="S186" s="759">
        <f>IF(INDEX(Historical!$D$7:$D$1437,MATCH(B186,Historical!$B$7:$B$1446,0))=0,"n/a",(INDEX(Historical!$C$7:$C$1437,MATCH(B186,Historical!$B$7:$B$1446,0))/INDEX(Historical!$D$7:$D$1437,MATCH(B186,Historical!$B$7:$B$1446,0))-1)*100)</f>
        <v>9.302325581395344</v>
      </c>
      <c r="T186" s="759">
        <f>IF(INDEX(Historical!$F$7:$F$1430,MATCH(B186,Historical!$B$7:$B$1446,0))=0,"n/a",((INDEX(Historical!$C$7:$C$1437,MATCH(B186,Historical!$B$7:$B$1446,0))/INDEX(Historical!$F$7:$F$1430,MATCH(B186,Historical!$B$7:$B$1446,0)))^(1/3)-1)*100)</f>
        <v>10.325677865290107</v>
      </c>
      <c r="U186" s="759">
        <f>IF(INDEX(Historical!$H$7:$H$1430,MATCH(B186,Historical!$B$7:$B$1446,0))=0,"n/a",((INDEX(Historical!$C$7:$C$1437,MATCH(B186,Historical!$B$7:$B$1446,0))/INDEX(Historical!$H$7:$H$1430,MATCH(B186,Historical!$B$7:$B$1446,0)))^(1/5)-1)*100)</f>
        <v>7.9915005882233103</v>
      </c>
      <c r="V186" s="759">
        <f>IF(INDEX(Historical!$O$7:$O$1430,MATCH(B186,Historical!$B$7:$B$1446,0))=0,"n/a",((INDEX(Historical!$C$7:$C$1437,MATCH(B186,Historical!$B$7:$B$1446,0))/INDEX(Historical!$O$7:$O$1430,MATCH(B186,Historical!$B$7:$B$1446,0)))^(1/10)-1)*100)</f>
        <v>-2.4123947527537437</v>
      </c>
      <c r="W186" s="760" t="str">
        <f t="shared" si="38"/>
        <v>n/a</v>
      </c>
      <c r="X186" s="761">
        <f t="shared" si="39"/>
        <v>1.1099306372532376</v>
      </c>
      <c r="Y186" s="926"/>
      <c r="Z186" s="702">
        <f t="shared" si="40"/>
        <v>42.276422764227647</v>
      </c>
      <c r="AA186" s="935">
        <f t="shared" si="41"/>
        <v>14.02439024390244</v>
      </c>
      <c r="AB186" s="639">
        <v>12</v>
      </c>
      <c r="AC186" s="916">
        <v>1.23</v>
      </c>
      <c r="AD186" s="916">
        <v>4.91</v>
      </c>
      <c r="AE186" s="916">
        <v>3.83</v>
      </c>
      <c r="AF186" s="916">
        <v>1.34</v>
      </c>
      <c r="AG186" s="916">
        <v>8.2000000000000011</v>
      </c>
      <c r="AH186" s="916">
        <v>10.8</v>
      </c>
      <c r="AI186" s="916">
        <v>3.2300000000000004</v>
      </c>
      <c r="AJ186" s="916">
        <v>7.1999999999999993</v>
      </c>
      <c r="AK186" s="916">
        <v>2.85</v>
      </c>
      <c r="AL186" s="928">
        <v>3010</v>
      </c>
      <c r="AM186" s="922">
        <v>0.6</v>
      </c>
      <c r="AN186" s="916">
        <v>0.17</v>
      </c>
      <c r="AO186" s="802">
        <f t="shared" si="42"/>
        <v>-3.018396902055942</v>
      </c>
      <c r="AP186" s="803">
        <f t="shared" si="43"/>
        <v>11.005993341846498</v>
      </c>
      <c r="AQ186" s="936">
        <f t="shared" si="44"/>
        <v>-8.6090621394263707</v>
      </c>
      <c r="AR186" s="702">
        <f>INDEX(Historical!$C$7:$C$1437,MATCH(B186,Historical!$B$7:$B$1446,0))*IF(AH186="n/a",1.03,IF(AH186&lt;0,1.01,IF(AH186&gt;10,1.1,(1+AH186/100))))</f>
        <v>0.51700000000000002</v>
      </c>
      <c r="AS186" s="935">
        <f t="shared" si="45"/>
        <v>0.53369909999999998</v>
      </c>
      <c r="AT186" s="935">
        <f t="shared" si="50"/>
        <v>0.54890952434999996</v>
      </c>
      <c r="AU186" s="935">
        <f t="shared" si="50"/>
        <v>0.56455344579397493</v>
      </c>
      <c r="AV186" s="935">
        <f t="shared" si="50"/>
        <v>0.58064321899910321</v>
      </c>
      <c r="AW186" s="702">
        <f t="shared" si="46"/>
        <v>2.7448052891430783</v>
      </c>
      <c r="AX186" s="810">
        <f t="shared" si="47"/>
        <v>15.911914719670021</v>
      </c>
      <c r="AY186" s="991">
        <v>1.02</v>
      </c>
      <c r="AZ186" s="922">
        <v>19.96</v>
      </c>
      <c r="BA186" s="922">
        <v>-6.29</v>
      </c>
      <c r="BB186" s="922">
        <v>4.99</v>
      </c>
      <c r="BC186" s="922">
        <v>3.54</v>
      </c>
      <c r="BE186" s="664">
        <v>2015</v>
      </c>
      <c r="BF186" s="946" t="e">
        <f>#VALUE!</f>
        <v>#VALUE!</v>
      </c>
      <c r="BG186" s="931">
        <v>0.89999999999999991</v>
      </c>
    </row>
    <row r="187" spans="1:59" ht="11.25" customHeight="1" x14ac:dyDescent="0.2">
      <c r="A187" s="537" t="s">
        <v>1050</v>
      </c>
      <c r="B187" s="925" t="s">
        <v>1051</v>
      </c>
      <c r="C187" s="988" t="s">
        <v>247</v>
      </c>
      <c r="D187" s="988" t="s">
        <v>4387</v>
      </c>
      <c r="E187" s="792">
        <v>8</v>
      </c>
      <c r="F187" s="526">
        <v>548</v>
      </c>
      <c r="G187" s="526" t="s">
        <v>37</v>
      </c>
      <c r="H187" s="526" t="s">
        <v>37</v>
      </c>
      <c r="I187" s="924">
        <v>53.97</v>
      </c>
      <c r="J187" s="702">
        <f t="shared" si="35"/>
        <v>6.8556605521586071</v>
      </c>
      <c r="K187" s="927">
        <v>0.92500000000000004</v>
      </c>
      <c r="L187" s="639">
        <v>4</v>
      </c>
      <c r="M187" s="693">
        <f t="shared" si="36"/>
        <v>3.7</v>
      </c>
      <c r="N187" s="921" t="s">
        <v>149</v>
      </c>
      <c r="O187" s="795">
        <v>0.89</v>
      </c>
      <c r="P187" s="915">
        <v>43437</v>
      </c>
      <c r="Q187" s="915">
        <v>43451</v>
      </c>
      <c r="R187" s="693">
        <f t="shared" si="37"/>
        <v>3.9325842696629247</v>
      </c>
      <c r="S187" s="759">
        <f>IF(INDEX(Historical!$D$7:$D$1437,MATCH(B187,Historical!$B$7:$B$1446,0))=0,"n/a",(INDEX(Historical!$C$7:$C$1437,MATCH(B187,Historical!$B$7:$B$1446,0))/INDEX(Historical!$D$7:$D$1437,MATCH(B187,Historical!$B$7:$B$1446,0))-1)*100)</f>
        <v>4.05209840810421</v>
      </c>
      <c r="T187" s="759">
        <f>IF(INDEX(Historical!$F$7:$F$1430,MATCH(B187,Historical!$B$7:$B$1446,0))=0,"n/a",((INDEX(Historical!$C$7:$C$1437,MATCH(B187,Historical!$B$7:$B$1446,0))/INDEX(Historical!$F$7:$F$1430,MATCH(B187,Historical!$B$7:$B$1446,0)))^(1/3)-1)*100)</f>
        <v>5.3459696364154929</v>
      </c>
      <c r="U187" s="759">
        <f>IF(INDEX(Historical!$H$7:$H$1430,MATCH(B187,Historical!$B$7:$B$1446,0))=0,"n/a",((INDEX(Historical!$C$7:$C$1437,MATCH(B187,Historical!$B$7:$B$1446,0))/INDEX(Historical!$H$7:$H$1430,MATCH(B187,Historical!$B$7:$B$1446,0)))^(1/5)-1)*100)</f>
        <v>6.901631238944228</v>
      </c>
      <c r="V187" s="759">
        <f>IF(INDEX(Historical!$O$7:$O$1430,MATCH(B187,Historical!$B$7:$B$1446,0))=0,"n/a",((INDEX(Historical!$C$7:$C$1437,MATCH(B187,Historical!$B$7:$B$1446,0))/INDEX(Historical!$O$7:$O$1430,MATCH(B187,Historical!$B$7:$B$1446,0)))^(1/10)-1)*100)</f>
        <v>6.5008347175385284</v>
      </c>
      <c r="W187" s="760">
        <f t="shared" si="38"/>
        <v>1.0616530859220887</v>
      </c>
      <c r="X187" s="761">
        <f t="shared" si="39"/>
        <v>5.7513593657868567</v>
      </c>
      <c r="Y187" s="926"/>
      <c r="Z187" s="702">
        <f t="shared" si="40"/>
        <v>181.37254901960785</v>
      </c>
      <c r="AA187" s="935">
        <f t="shared" si="41"/>
        <v>26.455882352941174</v>
      </c>
      <c r="AB187" s="639">
        <v>12</v>
      </c>
      <c r="AC187" s="916">
        <v>2.04</v>
      </c>
      <c r="AD187" s="916">
        <v>4.41</v>
      </c>
      <c r="AE187" s="916">
        <v>2.2599999999999998</v>
      </c>
      <c r="AF187" s="918">
        <v>93.05</v>
      </c>
      <c r="AG187" s="918" t="s">
        <v>137</v>
      </c>
      <c r="AH187" s="916">
        <v>-27.200000000000003</v>
      </c>
      <c r="AI187" s="916">
        <v>5.88</v>
      </c>
      <c r="AJ187" s="916">
        <v>1.2</v>
      </c>
      <c r="AK187" s="916">
        <v>6</v>
      </c>
      <c r="AL187" s="928">
        <v>3050</v>
      </c>
      <c r="AM187" s="922">
        <v>1.7000000000000002</v>
      </c>
      <c r="AN187" s="918">
        <v>51.33</v>
      </c>
      <c r="AO187" s="802">
        <f t="shared" si="42"/>
        <v>-12.698590561838339</v>
      </c>
      <c r="AP187" s="803">
        <f t="shared" si="43"/>
        <v>13.757291791102835</v>
      </c>
      <c r="AQ187" s="936">
        <f t="shared" si="44"/>
        <v>945.99125828961905</v>
      </c>
      <c r="AR187" s="702">
        <f>INDEX(Historical!$C$7:$C$1437,MATCH(B187,Historical!$B$7:$B$1446,0))*IF(AH187="n/a",1.03,IF(AH187&lt;0,1.01,IF(AH187&gt;10,1.1,(1+AH187/100))))</f>
        <v>3.6309500000000003</v>
      </c>
      <c r="AS187" s="935">
        <f t="shared" si="45"/>
        <v>3.8444498600000001</v>
      </c>
      <c r="AT187" s="935">
        <f t="shared" ref="AT187:AV206" si="51">IF($AK187="n/a",1.03*AS187,IF($AK187&lt;0,1.01*AS187,IF($AK187&gt;10,1.1*AS187,(1+$AK187/100)*AS187)))</f>
        <v>4.0751168516000007</v>
      </c>
      <c r="AU187" s="935">
        <f t="shared" si="51"/>
        <v>4.3196238626960008</v>
      </c>
      <c r="AV187" s="935">
        <f t="shared" si="51"/>
        <v>4.5788012944577607</v>
      </c>
      <c r="AW187" s="702">
        <f t="shared" si="46"/>
        <v>20.448941868753764</v>
      </c>
      <c r="AX187" s="810">
        <f t="shared" si="47"/>
        <v>37.88946056837829</v>
      </c>
      <c r="AY187" s="991">
        <v>0.62</v>
      </c>
      <c r="AZ187" s="922">
        <v>18.02</v>
      </c>
      <c r="BA187" s="922">
        <v>-20.46</v>
      </c>
      <c r="BB187" s="922">
        <v>1.69</v>
      </c>
      <c r="BC187" s="922">
        <v>1.4200000000000002</v>
      </c>
      <c r="BE187" s="664">
        <v>2012</v>
      </c>
      <c r="BF187" s="946" t="e">
        <f>#VALUE!</f>
        <v>#VALUE!</v>
      </c>
      <c r="BG187" s="931">
        <v>6.2</v>
      </c>
    </row>
    <row r="188" spans="1:59" s="838" customFormat="1" ht="11.25" customHeight="1" x14ac:dyDescent="0.2">
      <c r="A188" s="817" t="s">
        <v>3838</v>
      </c>
      <c r="B188" s="846" t="s">
        <v>3839</v>
      </c>
      <c r="C188" s="988" t="s">
        <v>108</v>
      </c>
      <c r="D188" s="988" t="s">
        <v>4373</v>
      </c>
      <c r="E188" s="818">
        <v>6</v>
      </c>
      <c r="F188" s="526">
        <v>776</v>
      </c>
      <c r="G188" s="1171" t="s">
        <v>106</v>
      </c>
      <c r="H188" s="1171" t="s">
        <v>106</v>
      </c>
      <c r="I188" s="819">
        <v>22.25</v>
      </c>
      <c r="J188" s="820">
        <f t="shared" si="35"/>
        <v>1.6179775280898878</v>
      </c>
      <c r="K188" s="821">
        <v>0.09</v>
      </c>
      <c r="L188" s="822">
        <v>4</v>
      </c>
      <c r="M188" s="823">
        <f t="shared" si="36"/>
        <v>0.36</v>
      </c>
      <c r="N188" s="824" t="s">
        <v>595</v>
      </c>
      <c r="O188" s="825">
        <v>0.05</v>
      </c>
      <c r="P188" s="826">
        <v>43524</v>
      </c>
      <c r="Q188" s="826">
        <v>43539</v>
      </c>
      <c r="R188" s="823">
        <f t="shared" si="37"/>
        <v>79.999999999999986</v>
      </c>
      <c r="S188" s="759">
        <f>IF(INDEX(Historical!$D$7:$D$1437,MATCH(B188,Historical!$B$7:$B$1446,0))=0,"n/a",(INDEX(Historical!$C$7:$C$1437,MATCH(B188,Historical!$B$7:$B$1446,0))/INDEX(Historical!$D$7:$D$1437,MATCH(B188,Historical!$B$7:$B$1446,0))-1)*100)</f>
        <v>42.857142857142861</v>
      </c>
      <c r="T188" s="759">
        <f>IF(INDEX(Historical!$F$7:$F$1430,MATCH(B188,Historical!$B$7:$B$1446,0))=0,"n/a",((INDEX(Historical!$C$7:$C$1437,MATCH(B188,Historical!$B$7:$B$1446,0))/INDEX(Historical!$F$7:$F$1430,MATCH(B188,Historical!$B$7:$B$1446,0)))^(1/3)-1)*100)</f>
        <v>25.99210498948732</v>
      </c>
      <c r="U188" s="759" t="str">
        <f>IF(INDEX(Historical!$H$7:$H$1430,MATCH(B188,Historical!$B$7:$B$1446,0))=0,"n/a",((INDEX(Historical!$C$7:$C$1437,MATCH(B188,Historical!$B$7:$B$1446,0))/INDEX(Historical!$H$7:$H$1430,MATCH(B188,Historical!$B$7:$B$1446,0)))^(1/5)-1)*100)</f>
        <v>n/a</v>
      </c>
      <c r="V188" s="759">
        <f>IF(INDEX(Historical!$O$7:$O$1430,MATCH(B188,Historical!$B$7:$B$1446,0))=0,"n/a",((INDEX(Historical!$C$7:$C$1437,MATCH(B188,Historical!$B$7:$B$1446,0))/INDEX(Historical!$O$7:$O$1430,MATCH(B188,Historical!$B$7:$B$1446,0)))^(1/10)-1)*100)</f>
        <v>-9.7838692462488002</v>
      </c>
      <c r="W188" s="827" t="str">
        <f t="shared" si="38"/>
        <v>n/a</v>
      </c>
      <c r="X188" s="828" t="str">
        <f t="shared" si="39"/>
        <v>n/a</v>
      </c>
      <c r="Y188" s="839"/>
      <c r="Z188" s="820" t="str">
        <f t="shared" si="40"/>
        <v>n/a</v>
      </c>
      <c r="AA188" s="830" t="str">
        <f t="shared" si="41"/>
        <v>n/a</v>
      </c>
      <c r="AB188" s="822">
        <v>12</v>
      </c>
      <c r="AC188" s="831" t="s">
        <v>137</v>
      </c>
      <c r="AD188" s="831" t="s">
        <v>137</v>
      </c>
      <c r="AE188" s="831" t="s">
        <v>137</v>
      </c>
      <c r="AF188" s="831" t="s">
        <v>137</v>
      </c>
      <c r="AG188" s="831" t="s">
        <v>137</v>
      </c>
      <c r="AH188" s="831" t="s">
        <v>137</v>
      </c>
      <c r="AI188" s="831" t="s">
        <v>137</v>
      </c>
      <c r="AJ188" s="831" t="s">
        <v>137</v>
      </c>
      <c r="AK188" s="831" t="s">
        <v>137</v>
      </c>
      <c r="AL188" s="832" t="s">
        <v>137</v>
      </c>
      <c r="AM188" s="833" t="s">
        <v>137</v>
      </c>
      <c r="AN188" s="831" t="s">
        <v>137</v>
      </c>
      <c r="AO188" s="834" t="str">
        <f t="shared" si="42"/>
        <v>n/a</v>
      </c>
      <c r="AP188" s="835" t="str">
        <f t="shared" si="43"/>
        <v>n/a</v>
      </c>
      <c r="AQ188" s="836" t="str">
        <f t="shared" si="44"/>
        <v>n/a</v>
      </c>
      <c r="AR188" s="702">
        <f>INDEX(Historical!$C$7:$C$1437,MATCH(B188,Historical!$B$7:$B$1446,0))*IF(AH188="n/a",1.03,IF(AH188&lt;0,1.01,IF(AH188&gt;10,1.1,(1+AH188/100))))</f>
        <v>0.20600000000000002</v>
      </c>
      <c r="AS188" s="830">
        <f t="shared" si="45"/>
        <v>0.21218000000000004</v>
      </c>
      <c r="AT188" s="830">
        <f t="shared" si="51"/>
        <v>0.21854540000000003</v>
      </c>
      <c r="AU188" s="830">
        <f t="shared" si="51"/>
        <v>0.22510176200000004</v>
      </c>
      <c r="AV188" s="830">
        <f t="shared" si="51"/>
        <v>0.23185481486000004</v>
      </c>
      <c r="AW188" s="820">
        <f t="shared" si="46"/>
        <v>1.0936819768600001</v>
      </c>
      <c r="AX188" s="837">
        <f t="shared" si="47"/>
        <v>4.9154246151011245</v>
      </c>
      <c r="AY188" s="992" t="s">
        <v>137</v>
      </c>
      <c r="AZ188" s="833" t="s">
        <v>137</v>
      </c>
      <c r="BA188" s="833" t="s">
        <v>137</v>
      </c>
      <c r="BB188" s="833" t="s">
        <v>137</v>
      </c>
      <c r="BC188" s="833" t="s">
        <v>137</v>
      </c>
      <c r="BD188" s="961" t="s">
        <v>4298</v>
      </c>
      <c r="BE188" s="664">
        <v>2014</v>
      </c>
      <c r="BF188" s="946" t="e">
        <f>#VALUE!</f>
        <v>#VALUE!</v>
      </c>
      <c r="BG188" s="893" t="s">
        <v>137</v>
      </c>
    </row>
    <row r="189" spans="1:59" ht="11.25" customHeight="1" x14ac:dyDescent="0.2">
      <c r="A189" s="609" t="s">
        <v>1246</v>
      </c>
      <c r="B189" s="925" t="s">
        <v>1247</v>
      </c>
      <c r="C189" s="988" t="s">
        <v>108</v>
      </c>
      <c r="D189" s="988" t="s">
        <v>4373</v>
      </c>
      <c r="E189" s="792">
        <v>7</v>
      </c>
      <c r="F189" s="526">
        <v>655</v>
      </c>
      <c r="G189" s="526" t="s">
        <v>106</v>
      </c>
      <c r="H189" s="526" t="s">
        <v>106</v>
      </c>
      <c r="I189" s="924">
        <v>29.85</v>
      </c>
      <c r="J189" s="702">
        <f t="shared" si="35"/>
        <v>2.2780569514237858</v>
      </c>
      <c r="K189" s="927">
        <v>0.17</v>
      </c>
      <c r="L189" s="639">
        <v>4</v>
      </c>
      <c r="M189" s="693">
        <f t="shared" si="36"/>
        <v>0.68</v>
      </c>
      <c r="N189" s="921" t="s">
        <v>1248</v>
      </c>
      <c r="O189" s="795">
        <v>0.15</v>
      </c>
      <c r="P189" s="915">
        <v>43503</v>
      </c>
      <c r="Q189" s="915">
        <v>43516</v>
      </c>
      <c r="R189" s="693">
        <f t="shared" si="37"/>
        <v>13.333333333333346</v>
      </c>
      <c r="S189" s="759">
        <f>IF(INDEX(Historical!$D$7:$D$1437,MATCH(B189,Historical!$B$7:$B$1446,0))=0,"n/a",(INDEX(Historical!$C$7:$C$1437,MATCH(B189,Historical!$B$7:$B$1446,0))/INDEX(Historical!$D$7:$D$1437,MATCH(B189,Historical!$B$7:$B$1446,0))-1)*100)</f>
        <v>16.128957336156557</v>
      </c>
      <c r="T189" s="759">
        <f>IF(INDEX(Historical!$F$7:$F$1430,MATCH(B189,Historical!$B$7:$B$1446,0))=0,"n/a",((INDEX(Historical!$C$7:$C$1437,MATCH(B189,Historical!$B$7:$B$1446,0))/INDEX(Historical!$F$7:$F$1430,MATCH(B189,Historical!$B$7:$B$1446,0)))^(1/3)-1)*100)</f>
        <v>9.7938124280034131</v>
      </c>
      <c r="U189" s="759">
        <f>IF(INDEX(Historical!$H$7:$H$1430,MATCH(B189,Historical!$B$7:$B$1446,0))=0,"n/a",((INDEX(Historical!$C$7:$C$1437,MATCH(B189,Historical!$B$7:$B$1446,0))/INDEX(Historical!$H$7:$H$1430,MATCH(B189,Historical!$B$7:$B$1446,0)))^(1/5)-1)*100)</f>
        <v>8.4471771197698544</v>
      </c>
      <c r="V189" s="759">
        <f>IF(INDEX(Historical!$O$7:$O$1430,MATCH(B189,Historical!$B$7:$B$1446,0))=0,"n/a",((INDEX(Historical!$C$7:$C$1437,MATCH(B189,Historical!$B$7:$B$1446,0))/INDEX(Historical!$O$7:$O$1430,MATCH(B189,Historical!$B$7:$B$1446,0)))^(1/10)-1)*100)</f>
        <v>4.8589363897794557</v>
      </c>
      <c r="W189" s="760">
        <f t="shared" si="38"/>
        <v>1.7384827546905315</v>
      </c>
      <c r="X189" s="761">
        <f t="shared" si="39"/>
        <v>0.99378554350233583</v>
      </c>
      <c r="Y189" s="926"/>
      <c r="Z189" s="702">
        <f t="shared" si="40"/>
        <v>34.170854271356788</v>
      </c>
      <c r="AA189" s="935">
        <f t="shared" si="41"/>
        <v>15</v>
      </c>
      <c r="AB189" s="639">
        <v>12</v>
      </c>
      <c r="AC189" s="916">
        <v>1.99</v>
      </c>
      <c r="AD189" s="916">
        <v>1.66</v>
      </c>
      <c r="AE189" s="916">
        <v>5.53</v>
      </c>
      <c r="AF189" s="916">
        <v>1.6</v>
      </c>
      <c r="AG189" s="916">
        <v>11.899999999999999</v>
      </c>
      <c r="AH189" s="916">
        <v>18.8</v>
      </c>
      <c r="AI189" s="916">
        <v>7.5399999999999991</v>
      </c>
      <c r="AJ189" s="916">
        <v>8.5</v>
      </c>
      <c r="AK189" s="916">
        <v>9</v>
      </c>
      <c r="AL189" s="928">
        <v>739.38</v>
      </c>
      <c r="AM189" s="922">
        <v>2.8000000000000003</v>
      </c>
      <c r="AN189" s="916">
        <v>0</v>
      </c>
      <c r="AO189" s="802">
        <f t="shared" si="42"/>
        <v>-4.2747659288063602</v>
      </c>
      <c r="AP189" s="803">
        <f t="shared" si="43"/>
        <v>10.72523407119364</v>
      </c>
      <c r="AQ189" s="936">
        <f t="shared" si="44"/>
        <v>3.2795558988644613</v>
      </c>
      <c r="AR189" s="702">
        <f>INDEX(Historical!$C$7:$C$1437,MATCH(B189,Historical!$B$7:$B$1446,0))*IF(AH189="n/a",1.03,IF(AH189&lt;0,1.01,IF(AH189&gt;10,1.1,(1+AH189/100))))</f>
        <v>0.66</v>
      </c>
      <c r="AS189" s="935">
        <f t="shared" si="45"/>
        <v>0.70976399999999995</v>
      </c>
      <c r="AT189" s="935">
        <f t="shared" si="51"/>
        <v>0.77364275999999998</v>
      </c>
      <c r="AU189" s="935">
        <f t="shared" si="51"/>
        <v>0.84327060840000001</v>
      </c>
      <c r="AV189" s="935">
        <f t="shared" si="51"/>
        <v>0.91916496315600005</v>
      </c>
      <c r="AW189" s="702">
        <f t="shared" si="46"/>
        <v>3.9058423315560002</v>
      </c>
      <c r="AX189" s="810">
        <f t="shared" si="47"/>
        <v>13.084898933185929</v>
      </c>
      <c r="AY189" s="991">
        <v>0.85</v>
      </c>
      <c r="AZ189" s="922">
        <v>13.930000000000001</v>
      </c>
      <c r="BA189" s="922">
        <v>-21.86</v>
      </c>
      <c r="BB189" s="922">
        <v>-0.77</v>
      </c>
      <c r="BC189" s="922">
        <v>-7.61</v>
      </c>
      <c r="BE189" s="664">
        <v>2013</v>
      </c>
      <c r="BF189" s="946" t="e">
        <f>#VALUE!</f>
        <v>#VALUE!</v>
      </c>
      <c r="BG189" s="931">
        <v>1.4000000000000001</v>
      </c>
    </row>
    <row r="190" spans="1:59" ht="11.25" customHeight="1" x14ac:dyDescent="0.2">
      <c r="A190" s="628" t="s">
        <v>1255</v>
      </c>
      <c r="B190" s="925" t="s">
        <v>1256</v>
      </c>
      <c r="C190" s="988" t="s">
        <v>108</v>
      </c>
      <c r="D190" s="988" t="s">
        <v>4369</v>
      </c>
      <c r="E190" s="792">
        <v>7</v>
      </c>
      <c r="F190" s="526">
        <v>629</v>
      </c>
      <c r="G190" s="526" t="s">
        <v>106</v>
      </c>
      <c r="H190" s="526" t="s">
        <v>106</v>
      </c>
      <c r="I190" s="924">
        <v>12.52</v>
      </c>
      <c r="J190" s="702">
        <f t="shared" si="35"/>
        <v>6.5175718849840258</v>
      </c>
      <c r="K190" s="927">
        <v>6.8000000000000005E-2</v>
      </c>
      <c r="L190" s="639">
        <v>12</v>
      </c>
      <c r="M190" s="693">
        <f t="shared" si="36"/>
        <v>0.81600000000000006</v>
      </c>
      <c r="N190" s="921" t="s">
        <v>1060</v>
      </c>
      <c r="O190" s="795">
        <v>6.7000000000000004E-2</v>
      </c>
      <c r="P190" s="915">
        <v>43391</v>
      </c>
      <c r="Q190" s="915">
        <v>43404</v>
      </c>
      <c r="R190" s="693">
        <f t="shared" si="37"/>
        <v>1.492537313432837</v>
      </c>
      <c r="S190" s="759">
        <f>IF(INDEX(Historical!$D$7:$D$1437,MATCH(B190,Historical!$B$7:$B$1446,0))=0,"n/a",(INDEX(Historical!$C$7:$C$1437,MATCH(B190,Historical!$B$7:$B$1446,0))/INDEX(Historical!$D$7:$D$1437,MATCH(B190,Historical!$B$7:$B$1446,0))-1)*100)</f>
        <v>3.8910505836575737</v>
      </c>
      <c r="T190" s="759">
        <f>IF(INDEX(Historical!$F$7:$F$1430,MATCH(B190,Historical!$B$7:$B$1446,0))=0,"n/a",((INDEX(Historical!$C$7:$C$1437,MATCH(B190,Historical!$B$7:$B$1446,0))/INDEX(Historical!$F$7:$F$1430,MATCH(B190,Historical!$B$7:$B$1446,0)))^(1/3)-1)*100)</f>
        <v>2.3309736565651606</v>
      </c>
      <c r="U190" s="759">
        <f>IF(INDEX(Historical!$H$7:$H$1430,MATCH(B190,Historical!$B$7:$B$1446,0))=0,"n/a",((INDEX(Historical!$C$7:$C$1437,MATCH(B190,Historical!$B$7:$B$1446,0))/INDEX(Historical!$H$7:$H$1430,MATCH(B190,Historical!$B$7:$B$1446,0)))^(1/5)-1)*100)</f>
        <v>4.9200269147087194</v>
      </c>
      <c r="V190" s="759">
        <f>IF(INDEX(Historical!$O$7:$O$1430,MATCH(B190,Historical!$B$7:$B$1446,0))=0,"n/a",((INDEX(Historical!$C$7:$C$1437,MATCH(B190,Historical!$B$7:$B$1446,0))/INDEX(Historical!$O$7:$O$1430,MATCH(B190,Historical!$B$7:$B$1446,0)))^(1/10)-1)*100)</f>
        <v>-1.7944282795075317</v>
      </c>
      <c r="W190" s="760" t="str">
        <f t="shared" si="38"/>
        <v>n/a</v>
      </c>
      <c r="X190" s="761">
        <f t="shared" si="39"/>
        <v>2.9638716353666985</v>
      </c>
      <c r="Y190" s="729" t="s">
        <v>4339</v>
      </c>
      <c r="Z190" s="702">
        <f t="shared" si="40"/>
        <v>26.407766990291265</v>
      </c>
      <c r="AA190" s="935">
        <f t="shared" si="41"/>
        <v>4.0517799352750812</v>
      </c>
      <c r="AB190" s="639">
        <v>3</v>
      </c>
      <c r="AC190" s="916">
        <v>3.09</v>
      </c>
      <c r="AD190" s="916">
        <v>0.57999999999999996</v>
      </c>
      <c r="AE190" s="916">
        <v>6.97</v>
      </c>
      <c r="AF190" s="916">
        <v>1</v>
      </c>
      <c r="AG190" s="916" t="s">
        <v>137</v>
      </c>
      <c r="AH190" s="916">
        <v>-69.5</v>
      </c>
      <c r="AI190" s="916">
        <v>220.00000000000003</v>
      </c>
      <c r="AJ190" s="916">
        <v>1.66</v>
      </c>
      <c r="AK190" s="916">
        <v>7.0000000000000009</v>
      </c>
      <c r="AL190" s="928">
        <v>410.94</v>
      </c>
      <c r="AM190" s="922">
        <v>2.29</v>
      </c>
      <c r="AN190" s="916" t="s">
        <v>137</v>
      </c>
      <c r="AO190" s="802">
        <f t="shared" si="42"/>
        <v>7.3858188644176641</v>
      </c>
      <c r="AP190" s="803">
        <f t="shared" si="43"/>
        <v>11.437598799692745</v>
      </c>
      <c r="AQ190" s="936">
        <f t="shared" si="44"/>
        <v>-57.564271158085667</v>
      </c>
      <c r="AR190" s="702">
        <f>INDEX(Historical!$C$7:$C$1437,MATCH(B190,Historical!$B$7:$B$1446,0))*IF(AH190="n/a",1.03,IF(AH190&lt;0,1.01,IF(AH190&gt;10,1.1,(1+AH190/100))))</f>
        <v>0.80901000000000001</v>
      </c>
      <c r="AS190" s="935">
        <f t="shared" si="45"/>
        <v>0.88991100000000012</v>
      </c>
      <c r="AT190" s="935">
        <f t="shared" si="51"/>
        <v>0.95220477000000014</v>
      </c>
      <c r="AU190" s="935">
        <f t="shared" si="51"/>
        <v>1.0188591039000001</v>
      </c>
      <c r="AV190" s="935">
        <f t="shared" si="51"/>
        <v>1.0901792411730002</v>
      </c>
      <c r="AW190" s="702">
        <f t="shared" si="46"/>
        <v>4.7601641150730005</v>
      </c>
      <c r="AX190" s="810">
        <f t="shared" si="47"/>
        <v>38.020480152340262</v>
      </c>
      <c r="AY190" s="991" t="s">
        <v>137</v>
      </c>
      <c r="AZ190" s="922">
        <v>43.91</v>
      </c>
      <c r="BA190" s="922">
        <v>-1.4200000000000002</v>
      </c>
      <c r="BB190" s="922">
        <v>4.74</v>
      </c>
      <c r="BC190" s="922">
        <v>12.920000000000002</v>
      </c>
      <c r="BE190" s="664">
        <v>2012</v>
      </c>
      <c r="BF190" s="946" t="e">
        <f>#VALUE!</f>
        <v>#VALUE!</v>
      </c>
      <c r="BG190" s="931" t="s">
        <v>137</v>
      </c>
    </row>
    <row r="191" spans="1:59" ht="11.25" customHeight="1" x14ac:dyDescent="0.2">
      <c r="A191" s="609" t="s">
        <v>1238</v>
      </c>
      <c r="B191" s="925" t="s">
        <v>1239</v>
      </c>
      <c r="C191" s="988" t="s">
        <v>112</v>
      </c>
      <c r="D191" s="988" t="s">
        <v>4366</v>
      </c>
      <c r="E191" s="792">
        <v>9</v>
      </c>
      <c r="F191" s="526">
        <v>458</v>
      </c>
      <c r="G191" s="526" t="s">
        <v>37</v>
      </c>
      <c r="H191" s="526" t="s">
        <v>37</v>
      </c>
      <c r="I191" s="924">
        <v>77.13</v>
      </c>
      <c r="J191" s="702">
        <f t="shared" si="35"/>
        <v>2.3855827823155713</v>
      </c>
      <c r="K191" s="927">
        <v>0.46</v>
      </c>
      <c r="L191" s="639">
        <v>4</v>
      </c>
      <c r="M191" s="693">
        <f t="shared" si="36"/>
        <v>1.84</v>
      </c>
      <c r="N191" s="921" t="s">
        <v>357</v>
      </c>
      <c r="O191" s="795">
        <v>0.44</v>
      </c>
      <c r="P191" s="915">
        <v>43525</v>
      </c>
      <c r="Q191" s="915">
        <v>43555</v>
      </c>
      <c r="R191" s="693">
        <f t="shared" si="37"/>
        <v>4.5454545454545494</v>
      </c>
      <c r="S191" s="759">
        <f>IF(INDEX(Historical!$D$7:$D$1437,MATCH(B191,Historical!$B$7:$B$1446,0))=0,"n/a",(INDEX(Historical!$C$7:$C$1437,MATCH(B191,Historical!$B$7:$B$1446,0))/INDEX(Historical!$D$7:$D$1437,MATCH(B191,Historical!$B$7:$B$1446,0))-1)*100)</f>
        <v>4.7619047619047672</v>
      </c>
      <c r="T191" s="759">
        <f>IF(INDEX(Historical!$F$7:$F$1430,MATCH(B191,Historical!$B$7:$B$1446,0))=0,"n/a",((INDEX(Historical!$C$7:$C$1437,MATCH(B191,Historical!$B$7:$B$1446,0))/INDEX(Historical!$F$7:$F$1430,MATCH(B191,Historical!$B$7:$B$1446,0)))^(1/3)-1)*100)</f>
        <v>5.0081546755695205</v>
      </c>
      <c r="U191" s="759">
        <f>IF(INDEX(Historical!$H$7:$H$1430,MATCH(B191,Historical!$B$7:$B$1446,0))=0,"n/a",((INDEX(Historical!$C$7:$C$1437,MATCH(B191,Historical!$B$7:$B$1446,0))/INDEX(Historical!$H$7:$H$1430,MATCH(B191,Historical!$B$7:$B$1446,0)))^(1/5)-1)*100)</f>
        <v>7.2551603577834634</v>
      </c>
      <c r="V191" s="759">
        <f>IF(INDEX(Historical!$O$7:$O$1430,MATCH(B191,Historical!$B$7:$B$1446,0))=0,"n/a",((INDEX(Historical!$C$7:$C$1437,MATCH(B191,Historical!$B$7:$B$1446,0))/INDEX(Historical!$O$7:$O$1430,MATCH(B191,Historical!$B$7:$B$1446,0)))^(1/10)-1)*100)</f>
        <v>5.0047369321528423</v>
      </c>
      <c r="W191" s="760">
        <f t="shared" si="38"/>
        <v>1.4496586845899564</v>
      </c>
      <c r="X191" s="761">
        <f t="shared" si="39"/>
        <v>1.0076611608032588</v>
      </c>
      <c r="Y191" s="716"/>
      <c r="Z191" s="702">
        <f t="shared" si="40"/>
        <v>43.39622641509434</v>
      </c>
      <c r="AA191" s="935">
        <f t="shared" si="41"/>
        <v>18.191037735849054</v>
      </c>
      <c r="AB191" s="639">
        <v>12</v>
      </c>
      <c r="AC191" s="916">
        <v>4.24</v>
      </c>
      <c r="AD191" s="916">
        <v>1.52</v>
      </c>
      <c r="AE191" s="916">
        <v>2.08</v>
      </c>
      <c r="AF191" s="916">
        <v>1.6</v>
      </c>
      <c r="AG191" s="916">
        <v>27.700000000000003</v>
      </c>
      <c r="AH191" s="916">
        <v>7.7</v>
      </c>
      <c r="AI191" s="916">
        <v>3.4299999999999997</v>
      </c>
      <c r="AJ191" s="916">
        <v>7.1999999999999993</v>
      </c>
      <c r="AK191" s="916">
        <v>12</v>
      </c>
      <c r="AL191" s="928">
        <v>2850</v>
      </c>
      <c r="AM191" s="922">
        <v>1.6</v>
      </c>
      <c r="AN191" s="916">
        <v>2.5499999999999998</v>
      </c>
      <c r="AO191" s="802">
        <f t="shared" si="42"/>
        <v>-8.5502945957500192</v>
      </c>
      <c r="AP191" s="803">
        <f t="shared" si="43"/>
        <v>9.6407431400990351</v>
      </c>
      <c r="AQ191" s="936">
        <f t="shared" si="44"/>
        <v>13.735874096978606</v>
      </c>
      <c r="AR191" s="702">
        <f>INDEX(Historical!$C$7:$C$1437,MATCH(B191,Historical!$B$7:$B$1446,0))*IF(AH191="n/a",1.03,IF(AH191&lt;0,1.01,IF(AH191&gt;10,1.1,(1+AH191/100))))</f>
        <v>1.8955199999999999</v>
      </c>
      <c r="AS191" s="935">
        <f t="shared" si="45"/>
        <v>1.9605363359999999</v>
      </c>
      <c r="AT191" s="935">
        <f t="shared" si="51"/>
        <v>2.1565899696000002</v>
      </c>
      <c r="AU191" s="935">
        <f t="shared" si="51"/>
        <v>2.3722489665600004</v>
      </c>
      <c r="AV191" s="935">
        <f t="shared" si="51"/>
        <v>2.6094738632160008</v>
      </c>
      <c r="AW191" s="702">
        <f t="shared" si="46"/>
        <v>10.994369135376003</v>
      </c>
      <c r="AX191" s="810">
        <f t="shared" si="47"/>
        <v>14.254335712921046</v>
      </c>
      <c r="AY191" s="991">
        <v>1.51</v>
      </c>
      <c r="AZ191" s="922">
        <v>20.549999999999997</v>
      </c>
      <c r="BA191" s="922">
        <v>-15.35</v>
      </c>
      <c r="BB191" s="922">
        <v>0.32</v>
      </c>
      <c r="BC191" s="922">
        <v>-2.19</v>
      </c>
      <c r="BE191" s="664">
        <v>2011</v>
      </c>
      <c r="BF191" s="946" t="e">
        <f>#VALUE!</f>
        <v>#VALUE!</v>
      </c>
      <c r="BG191" s="931">
        <v>6.7</v>
      </c>
    </row>
    <row r="192" spans="1:59" ht="11.25" customHeight="1" x14ac:dyDescent="0.2">
      <c r="A192" s="609" t="s">
        <v>1253</v>
      </c>
      <c r="B192" s="925" t="s">
        <v>1254</v>
      </c>
      <c r="C192" s="988" t="s">
        <v>108</v>
      </c>
      <c r="D192" s="988" t="s">
        <v>4373</v>
      </c>
      <c r="E192" s="792">
        <v>7</v>
      </c>
      <c r="F192" s="526">
        <v>613</v>
      </c>
      <c r="G192" s="526" t="s">
        <v>115</v>
      </c>
      <c r="H192" s="526" t="s">
        <v>115</v>
      </c>
      <c r="I192" s="924">
        <v>42.59</v>
      </c>
      <c r="J192" s="702">
        <f t="shared" si="35"/>
        <v>2.4418877670814743</v>
      </c>
      <c r="K192" s="927">
        <v>0.26</v>
      </c>
      <c r="L192" s="639">
        <v>4</v>
      </c>
      <c r="M192" s="693">
        <f t="shared" si="36"/>
        <v>1.04</v>
      </c>
      <c r="N192" s="921" t="s">
        <v>426</v>
      </c>
      <c r="O192" s="795">
        <v>0.23</v>
      </c>
      <c r="P192" s="915">
        <v>43290</v>
      </c>
      <c r="Q192" s="915">
        <v>43300</v>
      </c>
      <c r="R192" s="693">
        <f t="shared" si="37"/>
        <v>13.043478260869565</v>
      </c>
      <c r="S192" s="759">
        <f>IF(INDEX(Historical!$D$7:$D$1437,MATCH(B192,Historical!$B$7:$B$1446,0))=0,"n/a",(INDEX(Historical!$C$7:$C$1437,MATCH(B192,Historical!$B$7:$B$1446,0))/INDEX(Historical!$D$7:$D$1437,MATCH(B192,Historical!$B$7:$B$1446,0))-1)*100)</f>
        <v>21.686746987951789</v>
      </c>
      <c r="T192" s="759">
        <f>IF(INDEX(Historical!$F$7:$F$1430,MATCH(B192,Historical!$B$7:$B$1446,0))=0,"n/a",((INDEX(Historical!$C$7:$C$1437,MATCH(B192,Historical!$B$7:$B$1446,0))/INDEX(Historical!$F$7:$F$1430,MATCH(B192,Historical!$B$7:$B$1446,0)))^(1/3)-1)*100)</f>
        <v>10.429906248360176</v>
      </c>
      <c r="U192" s="759">
        <f>IF(INDEX(Historical!$H$7:$H$1430,MATCH(B192,Historical!$B$7:$B$1446,0))=0,"n/a",((INDEX(Historical!$C$7:$C$1437,MATCH(B192,Historical!$B$7:$B$1446,0))/INDEX(Historical!$H$7:$H$1430,MATCH(B192,Historical!$B$7:$B$1446,0)))^(1/5)-1)*100)</f>
        <v>10.977266819788856</v>
      </c>
      <c r="V192" s="759">
        <f>IF(INDEX(Historical!$O$7:$O$1430,MATCH(B192,Historical!$B$7:$B$1446,0))=0,"n/a",((INDEX(Historical!$C$7:$C$1437,MATCH(B192,Historical!$B$7:$B$1446,0))/INDEX(Historical!$O$7:$O$1430,MATCH(B192,Historical!$B$7:$B$1446,0)))^(1/10)-1)*100)</f>
        <v>6.8640927399102658</v>
      </c>
      <c r="W192" s="760">
        <f t="shared" si="38"/>
        <v>1.599230551761508</v>
      </c>
      <c r="X192" s="761">
        <f t="shared" si="39"/>
        <v>1.0259127868961548</v>
      </c>
      <c r="Y192" s="717"/>
      <c r="Z192" s="702">
        <f t="shared" si="40"/>
        <v>45.614035087719301</v>
      </c>
      <c r="AA192" s="935">
        <f t="shared" si="41"/>
        <v>18.67982456140351</v>
      </c>
      <c r="AB192" s="639">
        <v>12</v>
      </c>
      <c r="AC192" s="916">
        <v>2.2799999999999998</v>
      </c>
      <c r="AD192" s="916">
        <v>1.87</v>
      </c>
      <c r="AE192" s="916">
        <v>7.32</v>
      </c>
      <c r="AF192" s="916">
        <v>2.38</v>
      </c>
      <c r="AG192" s="916">
        <v>9.9</v>
      </c>
      <c r="AH192" s="916">
        <v>24</v>
      </c>
      <c r="AI192" s="916">
        <v>5.71</v>
      </c>
      <c r="AJ192" s="916">
        <v>10.7</v>
      </c>
      <c r="AK192" s="916">
        <v>10</v>
      </c>
      <c r="AL192" s="928">
        <v>3600</v>
      </c>
      <c r="AM192" s="922">
        <v>0.4</v>
      </c>
      <c r="AN192" s="916">
        <v>0.1</v>
      </c>
      <c r="AO192" s="802">
        <f t="shared" si="42"/>
        <v>-5.2606699745331795</v>
      </c>
      <c r="AP192" s="803">
        <f t="shared" si="43"/>
        <v>13.419154586870331</v>
      </c>
      <c r="AQ192" s="936">
        <f t="shared" si="44"/>
        <v>40.567077631428901</v>
      </c>
      <c r="AR192" s="702">
        <f>INDEX(Historical!$C$7:$C$1437,MATCH(B192,Historical!$B$7:$B$1446,0))*IF(AH192="n/a",1.03,IF(AH192&lt;0,1.01,IF(AH192&gt;10,1.1,(1+AH192/100))))</f>
        <v>1.1110000000000002</v>
      </c>
      <c r="AS192" s="935">
        <f t="shared" si="45"/>
        <v>1.1744381000000002</v>
      </c>
      <c r="AT192" s="935">
        <f t="shared" si="51"/>
        <v>1.2918819100000003</v>
      </c>
      <c r="AU192" s="935">
        <f t="shared" si="51"/>
        <v>1.4210701010000004</v>
      </c>
      <c r="AV192" s="935">
        <f t="shared" si="51"/>
        <v>1.5631771111000006</v>
      </c>
      <c r="AW192" s="702">
        <f t="shared" si="46"/>
        <v>6.5615672221000017</v>
      </c>
      <c r="AX192" s="810">
        <f t="shared" si="47"/>
        <v>15.406356473585351</v>
      </c>
      <c r="AY192" s="991">
        <v>1.23</v>
      </c>
      <c r="AZ192" s="922">
        <v>17.86</v>
      </c>
      <c r="BA192" s="922">
        <v>-10.01</v>
      </c>
      <c r="BB192" s="922">
        <v>2.04</v>
      </c>
      <c r="BC192" s="922">
        <v>-0.11</v>
      </c>
      <c r="BE192" s="664">
        <v>2012</v>
      </c>
      <c r="BF192" s="946" t="e">
        <f>#VALUE!</f>
        <v>#VALUE!</v>
      </c>
      <c r="BG192" s="931">
        <v>1.2</v>
      </c>
    </row>
    <row r="193" spans="1:59" ht="11.25" customHeight="1" x14ac:dyDescent="0.2">
      <c r="A193" s="609" t="s">
        <v>3849</v>
      </c>
      <c r="B193" s="925" t="s">
        <v>3850</v>
      </c>
      <c r="C193" s="988" t="s">
        <v>112</v>
      </c>
      <c r="D193" s="988" t="s">
        <v>213</v>
      </c>
      <c r="E193" s="792">
        <v>5</v>
      </c>
      <c r="F193" s="526">
        <v>810</v>
      </c>
      <c r="G193" s="526" t="s">
        <v>106</v>
      </c>
      <c r="H193" s="526" t="s">
        <v>106</v>
      </c>
      <c r="I193" s="924">
        <v>35.53</v>
      </c>
      <c r="J193" s="702">
        <f t="shared" si="35"/>
        <v>2.8145229383619479</v>
      </c>
      <c r="K193" s="927">
        <v>0.25</v>
      </c>
      <c r="L193" s="639">
        <v>4</v>
      </c>
      <c r="M193" s="693">
        <f t="shared" si="36"/>
        <v>1</v>
      </c>
      <c r="N193" s="921" t="s">
        <v>975</v>
      </c>
      <c r="O193" s="795">
        <v>0.23</v>
      </c>
      <c r="P193" s="917">
        <v>43213</v>
      </c>
      <c r="Q193" s="917">
        <v>43236</v>
      </c>
      <c r="R193" s="693">
        <f t="shared" si="37"/>
        <v>8.6956521739130395</v>
      </c>
      <c r="S193" s="759">
        <f>IF(INDEX(Historical!$D$7:$D$1437,MATCH(B193,Historical!$B$7:$B$1446,0))=0,"n/a",(INDEX(Historical!$C$7:$C$1437,MATCH(B193,Historical!$B$7:$B$1446,0))/INDEX(Historical!$D$7:$D$1437,MATCH(B193,Historical!$B$7:$B$1446,0))-1)*100)</f>
        <v>11.363636363636353</v>
      </c>
      <c r="T193" s="759">
        <f>IF(INDEX(Historical!$F$7:$F$1430,MATCH(B193,Historical!$B$7:$B$1446,0))=0,"n/a",((INDEX(Historical!$C$7:$C$1437,MATCH(B193,Historical!$B$7:$B$1446,0))/INDEX(Historical!$F$7:$F$1430,MATCH(B193,Historical!$B$7:$B$1446,0)))^(1/3)-1)*100)</f>
        <v>14.666768361648419</v>
      </c>
      <c r="U193" s="759" t="str">
        <f>IF(INDEX(Historical!$H$7:$H$1430,MATCH(B193,Historical!$B$7:$B$1446,0))=0,"n/a",((INDEX(Historical!$C$7:$C$1437,MATCH(B193,Historical!$B$7:$B$1446,0))/INDEX(Historical!$H$7:$H$1430,MATCH(B193,Historical!$B$7:$B$1446,0)))^(1/5)-1)*100)</f>
        <v>n/a</v>
      </c>
      <c r="V193" s="759">
        <f>IF(INDEX(Historical!$O$7:$O$1430,MATCH(B193,Historical!$B$7:$B$1446,0))=0,"n/a",((INDEX(Historical!$C$7:$C$1437,MATCH(B193,Historical!$B$7:$B$1446,0))/INDEX(Historical!$O$7:$O$1430,MATCH(B193,Historical!$B$7:$B$1446,0)))^(1/10)-1)*100)</f>
        <v>11.842691472014465</v>
      </c>
      <c r="W193" s="760" t="str">
        <f t="shared" si="38"/>
        <v>n/a</v>
      </c>
      <c r="X193" s="761" t="str">
        <f t="shared" si="39"/>
        <v>n/a</v>
      </c>
      <c r="Y193" s="706"/>
      <c r="Z193" s="702">
        <f t="shared" si="40"/>
        <v>36.630036630036628</v>
      </c>
      <c r="AA193" s="935">
        <f t="shared" si="41"/>
        <v>13.014652014652015</v>
      </c>
      <c r="AB193" s="639">
        <v>8</v>
      </c>
      <c r="AC193" s="916">
        <v>2.73</v>
      </c>
      <c r="AD193" s="916">
        <v>1.86</v>
      </c>
      <c r="AE193" s="916">
        <v>0.45</v>
      </c>
      <c r="AF193" s="916">
        <v>0.92</v>
      </c>
      <c r="AG193" s="916">
        <v>6.8000000000000007</v>
      </c>
      <c r="AH193" s="916">
        <v>5.8999999999999995</v>
      </c>
      <c r="AI193" s="916">
        <v>7.07</v>
      </c>
      <c r="AJ193" s="916">
        <v>62.5</v>
      </c>
      <c r="AK193" s="916">
        <v>7.0000000000000009</v>
      </c>
      <c r="AL193" s="928">
        <v>1160</v>
      </c>
      <c r="AM193" s="922">
        <v>1</v>
      </c>
      <c r="AN193" s="916">
        <v>0.4</v>
      </c>
      <c r="AO193" s="802" t="str">
        <f t="shared" si="42"/>
        <v>n/a</v>
      </c>
      <c r="AP193" s="803" t="str">
        <f t="shared" si="43"/>
        <v>n/a</v>
      </c>
      <c r="AQ193" s="936">
        <f t="shared" si="44"/>
        <v>-27.051068537321253</v>
      </c>
      <c r="AR193" s="702">
        <f>INDEX(Historical!$C$7:$C$1437,MATCH(B193,Historical!$B$7:$B$1446,0))*IF(AH193="n/a",1.03,IF(AH193&lt;0,1.01,IF(AH193&gt;10,1.1,(1+AH193/100))))</f>
        <v>1.03782</v>
      </c>
      <c r="AS193" s="935">
        <f t="shared" si="45"/>
        <v>1.111193874</v>
      </c>
      <c r="AT193" s="935">
        <f t="shared" si="51"/>
        <v>1.1889774451800001</v>
      </c>
      <c r="AU193" s="935">
        <f t="shared" si="51"/>
        <v>1.2722058663426001</v>
      </c>
      <c r="AV193" s="935">
        <f t="shared" si="51"/>
        <v>1.3612602769865823</v>
      </c>
      <c r="AW193" s="702">
        <f t="shared" si="46"/>
        <v>5.9714574625091821</v>
      </c>
      <c r="AX193" s="810">
        <f t="shared" si="47"/>
        <v>16.806804003684721</v>
      </c>
      <c r="AY193" s="991">
        <v>1.82</v>
      </c>
      <c r="AZ193" s="922">
        <v>14.17</v>
      </c>
      <c r="BA193" s="922">
        <v>-45.23</v>
      </c>
      <c r="BB193" s="922">
        <v>-2.98</v>
      </c>
      <c r="BC193" s="922">
        <v>-24.91</v>
      </c>
      <c r="BE193" s="664">
        <v>2014</v>
      </c>
      <c r="BF193" s="946" t="e">
        <f>#VALUE!</f>
        <v>#VALUE!</v>
      </c>
      <c r="BG193" s="931">
        <v>3.4000000000000004</v>
      </c>
    </row>
    <row r="194" spans="1:59" ht="11.25" customHeight="1" x14ac:dyDescent="0.2">
      <c r="A194" s="609" t="s">
        <v>1244</v>
      </c>
      <c r="B194" s="925" t="s">
        <v>1245</v>
      </c>
      <c r="C194" s="988" t="s">
        <v>4353</v>
      </c>
      <c r="D194" s="988" t="s">
        <v>4354</v>
      </c>
      <c r="E194" s="793">
        <v>8</v>
      </c>
      <c r="F194" s="526">
        <v>565</v>
      </c>
      <c r="G194" s="526" t="s">
        <v>106</v>
      </c>
      <c r="H194" s="526" t="s">
        <v>106</v>
      </c>
      <c r="I194" s="924">
        <v>20.02</v>
      </c>
      <c r="J194" s="702">
        <f t="shared" si="35"/>
        <v>9.5904095904095907</v>
      </c>
      <c r="K194" s="927">
        <v>0.48</v>
      </c>
      <c r="L194" s="639">
        <v>4</v>
      </c>
      <c r="M194" s="693">
        <f t="shared" si="36"/>
        <v>1.92</v>
      </c>
      <c r="N194" s="921" t="s">
        <v>420</v>
      </c>
      <c r="O194" s="795">
        <v>0.47</v>
      </c>
      <c r="P194" s="915">
        <v>43510</v>
      </c>
      <c r="Q194" s="915">
        <v>43518</v>
      </c>
      <c r="R194" s="693">
        <f t="shared" si="37"/>
        <v>2.1276595744680873</v>
      </c>
      <c r="S194" s="759">
        <f>IF(INDEX(Historical!$D$7:$D$1437,MATCH(B194,Historical!$B$7:$B$1446,0))=0,"n/a",(INDEX(Historical!$C$7:$C$1437,MATCH(B194,Historical!$B$7:$B$1446,0))/INDEX(Historical!$D$7:$D$1437,MATCH(B194,Historical!$B$7:$B$1446,0))-1)*100)</f>
        <v>0.17760209989305942</v>
      </c>
      <c r="T194" s="759">
        <f>IF(INDEX(Historical!$F$7:$F$1430,MATCH(B194,Historical!$B$7:$B$1446,0))=0,"n/a",((INDEX(Historical!$C$7:$C$1437,MATCH(B194,Historical!$B$7:$B$1446,0))/INDEX(Historical!$F$7:$F$1430,MATCH(B194,Historical!$B$7:$B$1446,0)))^(1/3)-1)*100)</f>
        <v>3.9581308316232189</v>
      </c>
      <c r="U194" s="759">
        <f>IF(INDEX(Historical!$H$7:$H$1430,MATCH(B194,Historical!$B$7:$B$1446,0))=0,"n/a",((INDEX(Historical!$C$7:$C$1437,MATCH(B194,Historical!$B$7:$B$1446,0))/INDEX(Historical!$H$7:$H$1430,MATCH(B194,Historical!$B$7:$B$1446,0)))^(1/5)-1)*100)</f>
        <v>6.5857264285859696</v>
      </c>
      <c r="V194" s="759" t="str">
        <f>IF(INDEX(Historical!$O$7:$O$1430,MATCH(B194,Historical!$B$7:$B$1446,0))=0,"n/a",((INDEX(Historical!$C$7:$C$1437,MATCH(B194,Historical!$B$7:$B$1446,0))/INDEX(Historical!$O$7:$O$1430,MATCH(B194,Historical!$B$7:$B$1446,0)))^(1/10)-1)*100)</f>
        <v>n/a</v>
      </c>
      <c r="W194" s="760" t="str">
        <f t="shared" si="38"/>
        <v>n/a</v>
      </c>
      <c r="X194" s="761">
        <f t="shared" si="39"/>
        <v>3.2928632142929848</v>
      </c>
      <c r="Y194" s="727" t="s">
        <v>4427</v>
      </c>
      <c r="Z194" s="702">
        <f t="shared" si="40"/>
        <v>160</v>
      </c>
      <c r="AA194" s="935">
        <f t="shared" si="41"/>
        <v>16.683333333333334</v>
      </c>
      <c r="AB194" s="639">
        <v>12</v>
      </c>
      <c r="AC194" s="916">
        <v>1.2</v>
      </c>
      <c r="AD194" s="916">
        <v>1.1100000000000001</v>
      </c>
      <c r="AE194" s="916">
        <v>1.03</v>
      </c>
      <c r="AF194" s="916">
        <v>2.2999999999999998</v>
      </c>
      <c r="AG194" s="916">
        <v>13.3</v>
      </c>
      <c r="AH194" s="916">
        <v>-6.6000000000000005</v>
      </c>
      <c r="AI194" s="916">
        <v>10.11</v>
      </c>
      <c r="AJ194" s="916">
        <v>2</v>
      </c>
      <c r="AK194" s="916">
        <v>15</v>
      </c>
      <c r="AL194" s="928">
        <v>2400</v>
      </c>
      <c r="AM194" s="922">
        <v>1</v>
      </c>
      <c r="AN194" s="916">
        <v>2.64</v>
      </c>
      <c r="AO194" s="802">
        <f t="shared" si="42"/>
        <v>-0.50719731433777326</v>
      </c>
      <c r="AP194" s="803">
        <f t="shared" si="43"/>
        <v>16.17613601899556</v>
      </c>
      <c r="AQ194" s="936">
        <f t="shared" si="44"/>
        <v>30.591248076102207</v>
      </c>
      <c r="AR194" s="702">
        <f>INDEX(Historical!$C$7:$C$1437,MATCH(B194,Historical!$B$7:$B$1446,0))*IF(AH194="n/a",1.03,IF(AH194&lt;0,1.01,IF(AH194&gt;10,1.1,(1+AH194/100))))</f>
        <v>1.8987999999999998</v>
      </c>
      <c r="AS194" s="935">
        <f t="shared" si="45"/>
        <v>2.0886800000000001</v>
      </c>
      <c r="AT194" s="935">
        <f t="shared" si="51"/>
        <v>2.2975480000000004</v>
      </c>
      <c r="AU194" s="935">
        <f t="shared" si="51"/>
        <v>2.5273028000000006</v>
      </c>
      <c r="AV194" s="935">
        <f t="shared" si="51"/>
        <v>2.7800330800000008</v>
      </c>
      <c r="AW194" s="702">
        <f t="shared" si="46"/>
        <v>11.592363880000002</v>
      </c>
      <c r="AX194" s="810">
        <f t="shared" si="47"/>
        <v>57.903915484515501</v>
      </c>
      <c r="AY194" s="991">
        <v>1.47</v>
      </c>
      <c r="AZ194" s="922">
        <v>10.119999999999999</v>
      </c>
      <c r="BA194" s="922">
        <v>-28.65</v>
      </c>
      <c r="BB194" s="922">
        <v>-1.46</v>
      </c>
      <c r="BC194" s="922">
        <v>-12.07</v>
      </c>
      <c r="BE194" s="664">
        <v>2013</v>
      </c>
      <c r="BF194" s="946" t="e">
        <f>#VALUE!</f>
        <v>#VALUE!</v>
      </c>
      <c r="BG194" s="931">
        <v>3.4000000000000004</v>
      </c>
    </row>
    <row r="195" spans="1:59" ht="11.25" customHeight="1" x14ac:dyDescent="0.2">
      <c r="A195" s="628" t="s">
        <v>3973</v>
      </c>
      <c r="B195" s="925" t="s">
        <v>3974</v>
      </c>
      <c r="C195" s="988" t="s">
        <v>108</v>
      </c>
      <c r="D195" s="988" t="s">
        <v>4365</v>
      </c>
      <c r="E195" s="792">
        <v>6</v>
      </c>
      <c r="F195" s="526">
        <v>751</v>
      </c>
      <c r="G195" s="526" t="s">
        <v>106</v>
      </c>
      <c r="H195" s="526" t="s">
        <v>106</v>
      </c>
      <c r="I195" s="924">
        <v>22.57</v>
      </c>
      <c r="J195" s="702">
        <f t="shared" si="35"/>
        <v>2.3039432875498451</v>
      </c>
      <c r="K195" s="927">
        <v>0.13</v>
      </c>
      <c r="L195" s="639">
        <v>4</v>
      </c>
      <c r="M195" s="693">
        <f t="shared" si="36"/>
        <v>0.52</v>
      </c>
      <c r="N195" s="921" t="s">
        <v>241</v>
      </c>
      <c r="O195" s="795">
        <v>0.12</v>
      </c>
      <c r="P195" s="915">
        <v>43468</v>
      </c>
      <c r="Q195" s="915">
        <v>43479</v>
      </c>
      <c r="R195" s="693">
        <f t="shared" si="37"/>
        <v>8.333333333333341</v>
      </c>
      <c r="S195" s="759">
        <f>IF(INDEX(Historical!$D$7:$D$1437,MATCH(B195,Historical!$B$7:$B$1446,0))=0,"n/a",(INDEX(Historical!$C$7:$C$1437,MATCH(B195,Historical!$B$7:$B$1446,0))/INDEX(Historical!$D$7:$D$1437,MATCH(B195,Historical!$B$7:$B$1446,0))-1)*100)</f>
        <v>19.999999999999996</v>
      </c>
      <c r="T195" s="759">
        <f>IF(INDEX(Historical!$F$7:$F$1430,MATCH(B195,Historical!$B$7:$B$1446,0))=0,"n/a",((INDEX(Historical!$C$7:$C$1437,MATCH(B195,Historical!$B$7:$B$1446,0))/INDEX(Historical!$F$7:$F$1430,MATCH(B195,Historical!$B$7:$B$1446,0)))^(1/3)-1)*100)</f>
        <v>33.886590016433907</v>
      </c>
      <c r="U195" s="759" t="str">
        <f>IF(INDEX(Historical!$H$7:$H$1430,MATCH(B195,Historical!$B$7:$B$1446,0))=0,"n/a",((INDEX(Historical!$C$7:$C$1437,MATCH(B195,Historical!$B$7:$B$1446,0))/INDEX(Historical!$H$7:$H$1430,MATCH(B195,Historical!$B$7:$B$1446,0)))^(1/5)-1)*100)</f>
        <v>n/a</v>
      </c>
      <c r="V195" s="759">
        <f>IF(INDEX(Historical!$O$7:$O$1430,MATCH(B195,Historical!$B$7:$B$1446,0))=0,"n/a",((INDEX(Historical!$C$7:$C$1437,MATCH(B195,Historical!$B$7:$B$1446,0))/INDEX(Historical!$O$7:$O$1430,MATCH(B195,Historical!$B$7:$B$1446,0)))^(1/10)-1)*100)</f>
        <v>-1.1709210879118914</v>
      </c>
      <c r="W195" s="760" t="str">
        <f t="shared" si="38"/>
        <v>n/a</v>
      </c>
      <c r="X195" s="761" t="str">
        <f t="shared" si="39"/>
        <v>n/a</v>
      </c>
      <c r="Y195" s="713"/>
      <c r="Z195" s="702">
        <f t="shared" si="40"/>
        <v>28.888888888888893</v>
      </c>
      <c r="AA195" s="935">
        <f t="shared" si="41"/>
        <v>12.538888888888888</v>
      </c>
      <c r="AB195" s="639">
        <v>12</v>
      </c>
      <c r="AC195" s="916">
        <v>1.8</v>
      </c>
      <c r="AD195" s="916" t="s">
        <v>137</v>
      </c>
      <c r="AE195" s="916">
        <v>2.13</v>
      </c>
      <c r="AF195" s="916">
        <v>1.24</v>
      </c>
      <c r="AG195" s="916">
        <v>6.9</v>
      </c>
      <c r="AH195" s="916">
        <v>17.7</v>
      </c>
      <c r="AI195" s="916">
        <v>4.17</v>
      </c>
      <c r="AJ195" s="916">
        <v>0.70000000000000007</v>
      </c>
      <c r="AK195" s="916" t="s">
        <v>137</v>
      </c>
      <c r="AL195" s="928">
        <v>98.63</v>
      </c>
      <c r="AM195" s="922">
        <v>2.1</v>
      </c>
      <c r="AN195" s="916">
        <v>0.33</v>
      </c>
      <c r="AO195" s="802" t="str">
        <f t="shared" si="42"/>
        <v>n/a</v>
      </c>
      <c r="AP195" s="803" t="str">
        <f t="shared" si="43"/>
        <v>n/a</v>
      </c>
      <c r="AQ195" s="936">
        <f t="shared" si="44"/>
        <v>-16.871659539875804</v>
      </c>
      <c r="AR195" s="702">
        <f>INDEX(Historical!$C$7:$C$1437,MATCH(B195,Historical!$B$7:$B$1446,0))*IF(AH195="n/a",1.03,IF(AH195&lt;0,1.01,IF(AH195&gt;10,1.1,(1+AH195/100))))</f>
        <v>0.52800000000000002</v>
      </c>
      <c r="AS195" s="935">
        <f t="shared" si="45"/>
        <v>0.55001760000000011</v>
      </c>
      <c r="AT195" s="935">
        <f t="shared" si="51"/>
        <v>0.56651812800000012</v>
      </c>
      <c r="AU195" s="935">
        <f t="shared" si="51"/>
        <v>0.58351367184000014</v>
      </c>
      <c r="AV195" s="935">
        <f t="shared" si="51"/>
        <v>0.60101908199520016</v>
      </c>
      <c r="AW195" s="702">
        <f t="shared" si="46"/>
        <v>2.8290684818352005</v>
      </c>
      <c r="AX195" s="810">
        <f t="shared" si="47"/>
        <v>12.534641036044308</v>
      </c>
      <c r="AY195" s="991">
        <v>-0.01</v>
      </c>
      <c r="AZ195" s="922">
        <v>12.23</v>
      </c>
      <c r="BA195" s="922">
        <v>-17.61</v>
      </c>
      <c r="BB195" s="922">
        <v>-2</v>
      </c>
      <c r="BC195" s="922">
        <v>-4.16</v>
      </c>
      <c r="BE195" s="664">
        <v>2014</v>
      </c>
      <c r="BF195" s="946" t="e">
        <f>#VALUE!</f>
        <v>#VALUE!</v>
      </c>
      <c r="BG195" s="931">
        <v>0.6</v>
      </c>
    </row>
    <row r="196" spans="1:59" ht="11.25" customHeight="1" x14ac:dyDescent="0.2">
      <c r="A196" s="609" t="s">
        <v>1261</v>
      </c>
      <c r="B196" s="925" t="s">
        <v>1262</v>
      </c>
      <c r="C196" s="988" t="s">
        <v>112</v>
      </c>
      <c r="D196" s="988" t="s">
        <v>1230</v>
      </c>
      <c r="E196" s="792">
        <v>8</v>
      </c>
      <c r="F196" s="526">
        <v>549</v>
      </c>
      <c r="G196" s="526" t="s">
        <v>106</v>
      </c>
      <c r="H196" s="526" t="s">
        <v>106</v>
      </c>
      <c r="I196" s="916">
        <v>19.62</v>
      </c>
      <c r="J196" s="702">
        <f t="shared" si="35"/>
        <v>1.4780835881753311</v>
      </c>
      <c r="K196" s="927">
        <v>7.2499999999999995E-2</v>
      </c>
      <c r="L196" s="639">
        <v>4</v>
      </c>
      <c r="M196" s="693">
        <f t="shared" si="36"/>
        <v>0.28999999999999998</v>
      </c>
      <c r="N196" s="921" t="s">
        <v>714</v>
      </c>
      <c r="O196" s="795">
        <v>7.0000000000000007E-2</v>
      </c>
      <c r="P196" s="915">
        <v>43432</v>
      </c>
      <c r="Q196" s="915">
        <v>43454</v>
      </c>
      <c r="R196" s="693">
        <f t="shared" si="37"/>
        <v>3.5714285714285547</v>
      </c>
      <c r="S196" s="759">
        <f>IF(INDEX(Historical!$D$7:$D$1437,MATCH(B196,Historical!$B$7:$B$1446,0))=0,"n/a",(INDEX(Historical!$C$7:$C$1437,MATCH(B196,Historical!$B$7:$B$1446,0))/INDEX(Historical!$D$7:$D$1437,MATCH(B196,Historical!$B$7:$B$1446,0))-1)*100)</f>
        <v>12.79999999999999</v>
      </c>
      <c r="T196" s="759">
        <f>IF(INDEX(Historical!$F$7:$F$1430,MATCH(B196,Historical!$B$7:$B$1446,0))=0,"n/a",((INDEX(Historical!$C$7:$C$1437,MATCH(B196,Historical!$B$7:$B$1446,0))/INDEX(Historical!$F$7:$F$1430,MATCH(B196,Historical!$B$7:$B$1446,0)))^(1/3)-1)*100)</f>
        <v>18.376836299856404</v>
      </c>
      <c r="U196" s="759">
        <f>IF(INDEX(Historical!$H$7:$H$1430,MATCH(B196,Historical!$B$7:$B$1446,0))=0,"n/a",((INDEX(Historical!$C$7:$C$1437,MATCH(B196,Historical!$B$7:$B$1446,0))/INDEX(Historical!$H$7:$H$1430,MATCH(B196,Historical!$B$7:$B$1446,0)))^(1/5)-1)*100)</f>
        <v>21.846192255890507</v>
      </c>
      <c r="V196" s="759" t="str">
        <f>IF(INDEX(Historical!$O$7:$O$1430,MATCH(B196,Historical!$B$7:$B$1446,0))=0,"n/a",((INDEX(Historical!$C$7:$C$1437,MATCH(B196,Historical!$B$7:$B$1446,0))/INDEX(Historical!$O$7:$O$1430,MATCH(B196,Historical!$B$7:$B$1446,0)))^(1/10)-1)*100)</f>
        <v>n/a</v>
      </c>
      <c r="W196" s="760" t="str">
        <f t="shared" si="38"/>
        <v>n/a</v>
      </c>
      <c r="X196" s="761">
        <f t="shared" si="39"/>
        <v>1.0923096127945253</v>
      </c>
      <c r="Y196" s="714"/>
      <c r="Z196" s="702">
        <f t="shared" si="40"/>
        <v>53.703703703703695</v>
      </c>
      <c r="AA196" s="935">
        <f t="shared" si="41"/>
        <v>36.333333333333336</v>
      </c>
      <c r="AB196" s="639">
        <v>9</v>
      </c>
      <c r="AC196" s="916">
        <v>0.54</v>
      </c>
      <c r="AD196" s="916">
        <v>1.78</v>
      </c>
      <c r="AE196" s="916">
        <v>0.44</v>
      </c>
      <c r="AF196" s="916">
        <v>1.7</v>
      </c>
      <c r="AG196" s="916">
        <v>21.9</v>
      </c>
      <c r="AH196" s="918">
        <v>-27.800000000000004</v>
      </c>
      <c r="AI196" s="918">
        <v>33.75</v>
      </c>
      <c r="AJ196" s="916">
        <v>20</v>
      </c>
      <c r="AK196" s="916">
        <v>20.41</v>
      </c>
      <c r="AL196" s="928">
        <v>910.37</v>
      </c>
      <c r="AM196" s="922">
        <v>7.3999999999999995</v>
      </c>
      <c r="AN196" s="916">
        <v>2.4500000000000002</v>
      </c>
      <c r="AO196" s="802">
        <f t="shared" si="42"/>
        <v>-13.009057489267498</v>
      </c>
      <c r="AP196" s="803">
        <f t="shared" si="43"/>
        <v>23.324275844065838</v>
      </c>
      <c r="AQ196" s="936">
        <f t="shared" si="44"/>
        <v>65.686003789855008</v>
      </c>
      <c r="AR196" s="702">
        <f>INDEX(Historical!$C$7:$C$1437,MATCH(B196,Historical!$B$7:$B$1446,0))*IF(AH196="n/a",1.03,IF(AH196&lt;0,1.01,IF(AH196&gt;10,1.1,(1+AH196/100))))</f>
        <v>0.28481999999999996</v>
      </c>
      <c r="AS196" s="935">
        <f t="shared" si="45"/>
        <v>0.31330199999999997</v>
      </c>
      <c r="AT196" s="935">
        <f t="shared" si="51"/>
        <v>0.3446322</v>
      </c>
      <c r="AU196" s="935">
        <f t="shared" si="51"/>
        <v>0.37909542000000002</v>
      </c>
      <c r="AV196" s="935">
        <f t="shared" si="51"/>
        <v>0.41700496200000003</v>
      </c>
      <c r="AW196" s="702">
        <f t="shared" si="46"/>
        <v>1.7388545820000001</v>
      </c>
      <c r="AX196" s="810">
        <f t="shared" si="47"/>
        <v>8.8626635168195715</v>
      </c>
      <c r="AY196" s="991">
        <v>2.1</v>
      </c>
      <c r="AZ196" s="922">
        <v>103.32</v>
      </c>
      <c r="BA196" s="922">
        <v>-16.689999999999998</v>
      </c>
      <c r="BB196" s="922">
        <v>5.41</v>
      </c>
      <c r="BC196" s="922">
        <v>23.87</v>
      </c>
      <c r="BE196" s="664">
        <v>2012</v>
      </c>
      <c r="BF196" s="946" t="e">
        <f>#VALUE!</f>
        <v>#VALUE!</v>
      </c>
      <c r="BG196" s="931">
        <v>5</v>
      </c>
    </row>
    <row r="197" spans="1:59" ht="11.25" customHeight="1" x14ac:dyDescent="0.2">
      <c r="A197" s="537" t="s">
        <v>1251</v>
      </c>
      <c r="B197" s="925" t="s">
        <v>1252</v>
      </c>
      <c r="C197" s="988" t="s">
        <v>247</v>
      </c>
      <c r="D197" s="988" t="s">
        <v>4392</v>
      </c>
      <c r="E197" s="792">
        <v>9</v>
      </c>
      <c r="F197" s="526">
        <v>460</v>
      </c>
      <c r="G197" s="526" t="s">
        <v>106</v>
      </c>
      <c r="H197" s="526" t="s">
        <v>106</v>
      </c>
      <c r="I197" s="924">
        <v>36.869999999999997</v>
      </c>
      <c r="J197" s="702">
        <f t="shared" si="35"/>
        <v>1.453756441551397</v>
      </c>
      <c r="K197" s="927">
        <v>0.13400000000000001</v>
      </c>
      <c r="L197" s="639">
        <v>4</v>
      </c>
      <c r="M197" s="693">
        <f t="shared" si="36"/>
        <v>0.53600000000000003</v>
      </c>
      <c r="N197" s="921" t="s">
        <v>164</v>
      </c>
      <c r="O197" s="795">
        <v>0.112</v>
      </c>
      <c r="P197" s="915">
        <v>43530</v>
      </c>
      <c r="Q197" s="915">
        <v>43556</v>
      </c>
      <c r="R197" s="693">
        <f t="shared" si="37"/>
        <v>19.642857142857149</v>
      </c>
      <c r="S197" s="759">
        <f>IF(INDEX(Historical!$D$7:$D$1437,MATCH(B197,Historical!$B$7:$B$1446,0))=0,"n/a",(INDEX(Historical!$C$7:$C$1437,MATCH(B197,Historical!$B$7:$B$1446,0))/INDEX(Historical!$D$7:$D$1437,MATCH(B197,Historical!$B$7:$B$1446,0))-1)*100)</f>
        <v>24.965132496513263</v>
      </c>
      <c r="T197" s="759">
        <f>IF(INDEX(Historical!$F$7:$F$1430,MATCH(B197,Historical!$B$7:$B$1446,0))=0,"n/a",((INDEX(Historical!$C$7:$C$1437,MATCH(B197,Historical!$B$7:$B$1446,0))/INDEX(Historical!$F$7:$F$1430,MATCH(B197,Historical!$B$7:$B$1446,0)))^(1/3)-1)*100)</f>
        <v>19.885931490189002</v>
      </c>
      <c r="U197" s="759">
        <f>IF(INDEX(Historical!$H$7:$H$1430,MATCH(B197,Historical!$B$7:$B$1446,0))=0,"n/a",((INDEX(Historical!$C$7:$C$1437,MATCH(B197,Historical!$B$7:$B$1446,0))/INDEX(Historical!$H$7:$H$1430,MATCH(B197,Historical!$B$7:$B$1446,0)))^(1/5)-1)*100)</f>
        <v>20.005486466738365</v>
      </c>
      <c r="V197" s="759" t="str">
        <f>IF(INDEX(Historical!$O$7:$O$1430,MATCH(B197,Historical!$B$7:$B$1446,0))=0,"n/a",((INDEX(Historical!$C$7:$C$1437,MATCH(B197,Historical!$B$7:$B$1446,0))/INDEX(Historical!$O$7:$O$1430,MATCH(B197,Historical!$B$7:$B$1446,0)))^(1/10)-1)*100)</f>
        <v>n/a</v>
      </c>
      <c r="W197" s="760" t="str">
        <f t="shared" si="38"/>
        <v>n/a</v>
      </c>
      <c r="X197" s="761">
        <f t="shared" si="39"/>
        <v>7.6944178718224476</v>
      </c>
      <c r="Y197" s="716"/>
      <c r="Z197" s="702">
        <f t="shared" si="40"/>
        <v>32.289156626506028</v>
      </c>
      <c r="AA197" s="935">
        <f t="shared" si="41"/>
        <v>22.210843373493976</v>
      </c>
      <c r="AB197" s="639">
        <v>9</v>
      </c>
      <c r="AC197" s="916">
        <v>1.66</v>
      </c>
      <c r="AD197" s="916">
        <v>1.9</v>
      </c>
      <c r="AE197" s="916">
        <v>2.67</v>
      </c>
      <c r="AF197" s="916">
        <v>3.94</v>
      </c>
      <c r="AG197" s="916">
        <v>18</v>
      </c>
      <c r="AH197" s="916">
        <v>2.7</v>
      </c>
      <c r="AI197" s="916">
        <v>15.620000000000001</v>
      </c>
      <c r="AJ197" s="916">
        <v>2.6</v>
      </c>
      <c r="AK197" s="916">
        <v>11.700000000000001</v>
      </c>
      <c r="AL197" s="928">
        <v>7760</v>
      </c>
      <c r="AM197" s="922">
        <v>8.4</v>
      </c>
      <c r="AN197" s="916">
        <v>0.35</v>
      </c>
      <c r="AO197" s="802">
        <f t="shared" si="42"/>
        <v>-0.75160046520421275</v>
      </c>
      <c r="AP197" s="803">
        <f t="shared" si="43"/>
        <v>21.459242908289763</v>
      </c>
      <c r="AQ197" s="936">
        <f t="shared" si="44"/>
        <v>97.214742396388516</v>
      </c>
      <c r="AR197" s="702">
        <f>INDEX(Historical!$C$7:$C$1437,MATCH(B197,Historical!$B$7:$B$1446,0))*IF(AH197="n/a",1.03,IF(AH197&lt;0,1.01,IF(AH197&gt;10,1.1,(1+AH197/100))))</f>
        <v>0.46009599999999995</v>
      </c>
      <c r="AS197" s="935">
        <f t="shared" si="45"/>
        <v>0.50610559999999993</v>
      </c>
      <c r="AT197" s="935">
        <f t="shared" si="51"/>
        <v>0.55671616000000002</v>
      </c>
      <c r="AU197" s="935">
        <f t="shared" si="51"/>
        <v>0.61238777600000005</v>
      </c>
      <c r="AV197" s="935">
        <f t="shared" si="51"/>
        <v>0.67362655360000012</v>
      </c>
      <c r="AW197" s="702">
        <f t="shared" si="46"/>
        <v>2.8089320895999998</v>
      </c>
      <c r="AX197" s="810">
        <f t="shared" si="47"/>
        <v>7.6184759685381076</v>
      </c>
      <c r="AY197" s="991">
        <v>0.88</v>
      </c>
      <c r="AZ197" s="922">
        <v>45.56</v>
      </c>
      <c r="BA197" s="922">
        <v>-2.85</v>
      </c>
      <c r="BB197" s="922">
        <v>1.96</v>
      </c>
      <c r="BC197" s="922">
        <v>15.07</v>
      </c>
      <c r="BE197" s="664">
        <v>2011</v>
      </c>
      <c r="BF197" s="946" t="e">
        <f>#VALUE!</f>
        <v>#VALUE!</v>
      </c>
      <c r="BG197" s="931">
        <v>11.3</v>
      </c>
    </row>
    <row r="198" spans="1:59" s="838" customFormat="1" ht="11.25" customHeight="1" x14ac:dyDescent="0.2">
      <c r="A198" s="984" t="s">
        <v>4074</v>
      </c>
      <c r="B198" s="846" t="s">
        <v>4075</v>
      </c>
      <c r="C198" s="988" t="s">
        <v>154</v>
      </c>
      <c r="D198" s="988" t="s">
        <v>924</v>
      </c>
      <c r="E198" s="818">
        <v>5</v>
      </c>
      <c r="F198" s="526">
        <v>869</v>
      </c>
      <c r="G198" s="1171" t="s">
        <v>106</v>
      </c>
      <c r="H198" s="1171" t="s">
        <v>106</v>
      </c>
      <c r="I198" s="819">
        <v>65.040000000000006</v>
      </c>
      <c r="J198" s="820">
        <f t="shared" si="35"/>
        <v>3.8745387453874534</v>
      </c>
      <c r="K198" s="821">
        <v>0.63</v>
      </c>
      <c r="L198" s="822">
        <v>4</v>
      </c>
      <c r="M198" s="823">
        <f t="shared" si="36"/>
        <v>2.52</v>
      </c>
      <c r="N198" s="824" t="s">
        <v>289</v>
      </c>
      <c r="O198" s="825">
        <v>0.56999999999999995</v>
      </c>
      <c r="P198" s="826">
        <v>43538</v>
      </c>
      <c r="Q198" s="826">
        <v>43552</v>
      </c>
      <c r="R198" s="823">
        <f t="shared" si="37"/>
        <v>10.526315789473696</v>
      </c>
      <c r="S198" s="759">
        <f>IF(INDEX(Historical!$D$7:$D$1437,MATCH(B198,Historical!$B$7:$B$1446,0))=0,"n/a",(INDEX(Historical!$C$7:$C$1437,MATCH(B198,Historical!$B$7:$B$1446,0))/INDEX(Historical!$D$7:$D$1437,MATCH(B198,Historical!$B$7:$B$1446,0))-1)*100)</f>
        <v>9.6153846153846025</v>
      </c>
      <c r="T198" s="759">
        <f>IF(INDEX(Historical!$F$7:$F$1430,MATCH(B198,Historical!$B$7:$B$1446,0))=0,"n/a",((INDEX(Historical!$C$7:$C$1437,MATCH(B198,Historical!$B$7:$B$1446,0))/INDEX(Historical!$F$7:$F$1430,MATCH(B198,Historical!$B$7:$B$1446,0)))^(1/3)-1)*100)</f>
        <v>20.906146296927485</v>
      </c>
      <c r="U198" s="759" t="str">
        <f>IF(INDEX(Historical!$H$7:$H$1430,MATCH(B198,Historical!$B$7:$B$1446,0))=0,"n/a",((INDEX(Historical!$C$7:$C$1437,MATCH(B198,Historical!$B$7:$B$1446,0))/INDEX(Historical!$H$7:$H$1430,MATCH(B198,Historical!$B$7:$B$1446,0)))^(1/5)-1)*100)</f>
        <v>n/a</v>
      </c>
      <c r="V198" s="759" t="str">
        <f>IF(INDEX(Historical!$O$7:$O$1430,MATCH(B198,Historical!$B$7:$B$1446,0))=0,"n/a",((INDEX(Historical!$C$7:$C$1437,MATCH(B198,Historical!$B$7:$B$1446,0))/INDEX(Historical!$O$7:$O$1430,MATCH(B198,Historical!$B$7:$B$1446,0)))^(1/10)-1)*100)</f>
        <v>n/a</v>
      </c>
      <c r="W198" s="827" t="str">
        <f t="shared" si="38"/>
        <v>n/a</v>
      </c>
      <c r="X198" s="828" t="str">
        <f t="shared" si="39"/>
        <v>n/a</v>
      </c>
      <c r="Y198" s="839"/>
      <c r="Z198" s="820">
        <f t="shared" si="40"/>
        <v>60.576923076923073</v>
      </c>
      <c r="AA198" s="830">
        <f t="shared" si="41"/>
        <v>15.634615384615385</v>
      </c>
      <c r="AB198" s="822">
        <v>12</v>
      </c>
      <c r="AC198" s="831">
        <v>4.16</v>
      </c>
      <c r="AD198" s="831" t="s">
        <v>137</v>
      </c>
      <c r="AE198" s="831">
        <v>3.78</v>
      </c>
      <c r="AF198" s="831">
        <v>3.91</v>
      </c>
      <c r="AG198" s="831">
        <v>25.2</v>
      </c>
      <c r="AH198" s="831">
        <v>-45.6</v>
      </c>
      <c r="AI198" s="831">
        <v>4.2799999999999994</v>
      </c>
      <c r="AJ198" s="831">
        <v>18.099999999999998</v>
      </c>
      <c r="AK198" s="831">
        <v>-1.9</v>
      </c>
      <c r="AL198" s="832">
        <v>83640</v>
      </c>
      <c r="AM198" s="833">
        <v>0.4</v>
      </c>
      <c r="AN198" s="831">
        <v>1.28</v>
      </c>
      <c r="AO198" s="834" t="str">
        <f t="shared" si="42"/>
        <v>n/a</v>
      </c>
      <c r="AP198" s="835" t="str">
        <f t="shared" si="43"/>
        <v>n/a</v>
      </c>
      <c r="AQ198" s="836">
        <f t="shared" si="44"/>
        <v>64.831693492141198</v>
      </c>
      <c r="AR198" s="702">
        <f>INDEX(Historical!$C$7:$C$1437,MATCH(B198,Historical!$B$7:$B$1446,0))*IF(AH198="n/a",1.03,IF(AH198&lt;0,1.01,IF(AH198&gt;10,1.1,(1+AH198/100))))</f>
        <v>2.3028</v>
      </c>
      <c r="AS198" s="830">
        <f t="shared" si="45"/>
        <v>2.40135984</v>
      </c>
      <c r="AT198" s="830">
        <f t="shared" si="51"/>
        <v>2.4253734383999999</v>
      </c>
      <c r="AU198" s="830">
        <f t="shared" si="51"/>
        <v>2.449627172784</v>
      </c>
      <c r="AV198" s="830">
        <f t="shared" si="51"/>
        <v>2.4741234445118399</v>
      </c>
      <c r="AW198" s="820">
        <f t="shared" si="46"/>
        <v>12.05328389569584</v>
      </c>
      <c r="AX198" s="837">
        <f t="shared" si="47"/>
        <v>18.53210931072546</v>
      </c>
      <c r="AY198" s="992">
        <v>1.17</v>
      </c>
      <c r="AZ198" s="833">
        <v>7.82</v>
      </c>
      <c r="BA198" s="833">
        <v>-18.3</v>
      </c>
      <c r="BB198" s="833">
        <v>0.01</v>
      </c>
      <c r="BC198" s="833">
        <v>-7.08</v>
      </c>
      <c r="BD198" s="961"/>
      <c r="BE198" s="664">
        <v>2015</v>
      </c>
      <c r="BF198" s="946" t="e">
        <f>#VALUE!</f>
        <v>#VALUE!</v>
      </c>
      <c r="BG198" s="893">
        <v>8.4</v>
      </c>
    </row>
    <row r="199" spans="1:59" ht="11.25" customHeight="1" x14ac:dyDescent="0.2">
      <c r="A199" s="609" t="s">
        <v>3845</v>
      </c>
      <c r="B199" s="925" t="s">
        <v>3846</v>
      </c>
      <c r="C199" s="988" t="s">
        <v>179</v>
      </c>
      <c r="D199" s="988" t="s">
        <v>4371</v>
      </c>
      <c r="E199" s="792">
        <v>6</v>
      </c>
      <c r="F199" s="526">
        <v>761</v>
      </c>
      <c r="G199" s="526" t="s">
        <v>106</v>
      </c>
      <c r="H199" s="526" t="s">
        <v>106</v>
      </c>
      <c r="I199" s="924">
        <v>21.06</v>
      </c>
      <c r="J199" s="702">
        <f t="shared" ref="J199:J262" si="52">(M199/I199)*100</f>
        <v>10.446343779677115</v>
      </c>
      <c r="K199" s="927">
        <v>0.55000000000000004</v>
      </c>
      <c r="L199" s="639">
        <v>4</v>
      </c>
      <c r="M199" s="693">
        <f t="shared" ref="M199:M262" si="53">K199*L199</f>
        <v>2.2000000000000002</v>
      </c>
      <c r="N199" s="921" t="s">
        <v>560</v>
      </c>
      <c r="O199" s="795">
        <v>0.53</v>
      </c>
      <c r="P199" s="915">
        <v>43503</v>
      </c>
      <c r="Q199" s="915">
        <v>43509</v>
      </c>
      <c r="R199" s="693">
        <f t="shared" ref="R199:R262" si="54">(K199-O199)/O199*100</f>
        <v>3.7735849056603805</v>
      </c>
      <c r="S199" s="759">
        <f>IF(INDEX(Historical!$D$7:$D$1437,MATCH(B199,Historical!$B$7:$B$1446,0))=0,"n/a",(INDEX(Historical!$C$7:$C$1437,MATCH(B199,Historical!$B$7:$B$1446,0))/INDEX(Historical!$D$7:$D$1437,MATCH(B199,Historical!$B$7:$B$1446,0))-1)*100)</f>
        <v>4.75836431226766</v>
      </c>
      <c r="T199" s="759">
        <f>IF(INDEX(Historical!$F$7:$F$1430,MATCH(B199,Historical!$B$7:$B$1446,0))=0,"n/a",((INDEX(Historical!$C$7:$C$1437,MATCH(B199,Historical!$B$7:$B$1446,0))/INDEX(Historical!$F$7:$F$1430,MATCH(B199,Historical!$B$7:$B$1446,0)))^(1/3)-1)*100)</f>
        <v>5.8616864915257416</v>
      </c>
      <c r="U199" s="759" t="str">
        <f>IF(INDEX(Historical!$H$7:$H$1430,MATCH(B199,Historical!$B$7:$B$1446,0))=0,"n/a",((INDEX(Historical!$C$7:$C$1437,MATCH(B199,Historical!$B$7:$B$1446,0))/INDEX(Historical!$H$7:$H$1430,MATCH(B199,Historical!$B$7:$B$1446,0)))^(1/5)-1)*100)</f>
        <v>n/a</v>
      </c>
      <c r="V199" s="759" t="str">
        <f>IF(INDEX(Historical!$O$7:$O$1430,MATCH(B199,Historical!$B$7:$B$1446,0))=0,"n/a",((INDEX(Historical!$C$7:$C$1437,MATCH(B199,Historical!$B$7:$B$1446,0))/INDEX(Historical!$O$7:$O$1430,MATCH(B199,Historical!$B$7:$B$1446,0)))^(1/10)-1)*100)</f>
        <v>n/a</v>
      </c>
      <c r="W199" s="760" t="str">
        <f t="shared" ref="W199:W262" si="55">IF(OR(U199&lt;=0,U199="n/a",V199&lt;=0,V199="n/a"),"n/a",U199/V199)</f>
        <v>n/a</v>
      </c>
      <c r="X199" s="761" t="str">
        <f t="shared" ref="X199:X262" si="56">IF(OR(AJ199&lt;=0,AJ199="n/a",U199&lt;=0,U199="n/a"),"n/a",U199/AJ199)</f>
        <v>n/a</v>
      </c>
      <c r="Y199" s="926" t="s">
        <v>4062</v>
      </c>
      <c r="Z199" s="702">
        <f t="shared" ref="Z199:Z262" si="57">IF(OR(AC199&lt;0.01,AC199="n/a"),"n/a",M199/AC199*100)</f>
        <v>96.491228070175453</v>
      </c>
      <c r="AA199" s="935">
        <f t="shared" ref="AA199:AA262" si="58">IF(OR(AC199&lt;0.01,AC199="n/a"),"n/a",I199/AC199)</f>
        <v>9.2368421052631575</v>
      </c>
      <c r="AB199" s="639">
        <v>12</v>
      </c>
      <c r="AC199" s="916">
        <v>2.2799999999999998</v>
      </c>
      <c r="AD199" s="916" t="s">
        <v>137</v>
      </c>
      <c r="AE199" s="916">
        <v>2.78</v>
      </c>
      <c r="AF199" s="916">
        <v>1.21</v>
      </c>
      <c r="AG199" s="916">
        <v>11.1</v>
      </c>
      <c r="AH199" s="916">
        <v>18.2</v>
      </c>
      <c r="AI199" s="916">
        <v>5.19</v>
      </c>
      <c r="AJ199" s="916">
        <v>11.799999999999999</v>
      </c>
      <c r="AK199" s="916">
        <v>-1.27</v>
      </c>
      <c r="AL199" s="928">
        <v>980.97</v>
      </c>
      <c r="AM199" s="922">
        <v>27.200000000000003</v>
      </c>
      <c r="AN199" s="916">
        <v>1.5</v>
      </c>
      <c r="AO199" s="802" t="str">
        <f t="shared" ref="AO199:AO262" si="59">IF(U199="n/a","n/a",IF(AA199&lt;0,"n/a",IF(AA199="n/a","n/a",J199+U199-AA199)))</f>
        <v>n/a</v>
      </c>
      <c r="AP199" s="803" t="str">
        <f t="shared" ref="AP199:AP262" si="60">IF(U199="n/a","n/a",J199+U199)</f>
        <v>n/a</v>
      </c>
      <c r="AQ199" s="936">
        <f t="shared" ref="AQ199:AQ262" si="61">IF(OR(AC199&lt;0.01,AF199="n/a"),"n/a",(I199/SQRT(22.5*AC199*(I199/AF199))-1)*100)</f>
        <v>-29.520439693109392</v>
      </c>
      <c r="AR199" s="702">
        <f>INDEX(Historical!$C$7:$C$1437,MATCH(B199,Historical!$B$7:$B$1446,0))*IF(AH199="n/a",1.03,IF(AH199&lt;0,1.01,IF(AH199&gt;10,1.1,(1+AH199/100))))</f>
        <v>2.3248500000000005</v>
      </c>
      <c r="AS199" s="935">
        <f t="shared" ref="AS199:AS262" si="62">IF($AI199="n/a",1.03*AR199,IF($AI199&lt;0,1.01*AR199,IF($AI199&gt;10,1.1*AR199,(1+$AI199/100)*AR199)))</f>
        <v>2.4455097150000005</v>
      </c>
      <c r="AT199" s="935">
        <f t="shared" si="51"/>
        <v>2.4699648121500006</v>
      </c>
      <c r="AU199" s="935">
        <f t="shared" si="51"/>
        <v>2.4946644602715007</v>
      </c>
      <c r="AV199" s="935">
        <f t="shared" si="51"/>
        <v>2.5196111048742158</v>
      </c>
      <c r="AW199" s="702">
        <f t="shared" ref="AW199:AW262" si="63">SUM(AR199:AV199)</f>
        <v>12.254600092295718</v>
      </c>
      <c r="AX199" s="810">
        <f t="shared" ref="AX199:AX262" si="64">AW199/I199*100</f>
        <v>58.188984293901804</v>
      </c>
      <c r="AY199" s="991">
        <v>1.19</v>
      </c>
      <c r="AZ199" s="922">
        <v>17.2</v>
      </c>
      <c r="BA199" s="922">
        <v>-18.970000000000002</v>
      </c>
      <c r="BB199" s="922">
        <v>-4.67</v>
      </c>
      <c r="BC199" s="922">
        <v>-8.99</v>
      </c>
      <c r="BE199" s="664">
        <v>2014</v>
      </c>
      <c r="BF199" s="946" t="e">
        <f t="shared" ref="BF199" si="65">#VALUE!</f>
        <v>#VALUE!</v>
      </c>
      <c r="BG199" s="931">
        <v>3.8</v>
      </c>
    </row>
    <row r="200" spans="1:59" ht="11.25" customHeight="1" x14ac:dyDescent="0.2">
      <c r="A200" s="930" t="s">
        <v>4410</v>
      </c>
      <c r="B200" s="925" t="s">
        <v>3844</v>
      </c>
      <c r="C200" s="988" t="s">
        <v>4353</v>
      </c>
      <c r="D200" s="988" t="s">
        <v>4354</v>
      </c>
      <c r="E200" s="792">
        <v>5</v>
      </c>
      <c r="F200" s="526">
        <v>848</v>
      </c>
      <c r="G200" s="526" t="s">
        <v>106</v>
      </c>
      <c r="H200" s="526" t="s">
        <v>106</v>
      </c>
      <c r="I200" s="924">
        <v>40.380000000000003</v>
      </c>
      <c r="J200" s="702">
        <f t="shared" si="52"/>
        <v>6.7360079247152056</v>
      </c>
      <c r="K200" s="927">
        <v>0.68</v>
      </c>
      <c r="L200" s="639">
        <v>4</v>
      </c>
      <c r="M200" s="693">
        <f t="shared" si="53"/>
        <v>2.72</v>
      </c>
      <c r="N200" s="921" t="s">
        <v>289</v>
      </c>
      <c r="O200" s="795">
        <v>0.63</v>
      </c>
      <c r="P200" s="915">
        <v>43447</v>
      </c>
      <c r="Q200" s="915">
        <v>43462</v>
      </c>
      <c r="R200" s="693">
        <f t="shared" si="54"/>
        <v>7.936507936507943</v>
      </c>
      <c r="S200" s="759">
        <f>IF(INDEX(Historical!$D$7:$D$1437,MATCH(B200,Historical!$B$7:$B$1446,0))=0,"n/a",(INDEX(Historical!$C$7:$C$1437,MATCH(B200,Historical!$B$7:$B$1446,0))/INDEX(Historical!$D$7:$D$1437,MATCH(B200,Historical!$B$7:$B$1446,0))-1)*100)</f>
        <v>2.8000000000000025</v>
      </c>
      <c r="T200" s="759">
        <f>IF(INDEX(Historical!$F$7:$F$1430,MATCH(B200,Historical!$B$7:$B$1446,0))=0,"n/a",((INDEX(Historical!$C$7:$C$1437,MATCH(B200,Historical!$B$7:$B$1446,0))/INDEX(Historical!$F$7:$F$1430,MATCH(B200,Historical!$B$7:$B$1446,0)))^(1/3)-1)*100)</f>
        <v>5.6393069258270812</v>
      </c>
      <c r="U200" s="759" t="str">
        <f>IF(INDEX(Historical!$H$7:$H$1430,MATCH(B200,Historical!$B$7:$B$1446,0))=0,"n/a",((INDEX(Historical!$C$7:$C$1437,MATCH(B200,Historical!$B$7:$B$1446,0))/INDEX(Historical!$H$7:$H$1430,MATCH(B200,Historical!$B$7:$B$1446,0)))^(1/5)-1)*100)</f>
        <v>n/a</v>
      </c>
      <c r="V200" s="759" t="str">
        <f>IF(INDEX(Historical!$O$7:$O$1430,MATCH(B200,Historical!$B$7:$B$1446,0))=0,"n/a",((INDEX(Historical!$C$7:$C$1437,MATCH(B200,Historical!$B$7:$B$1446,0))/INDEX(Historical!$O$7:$O$1430,MATCH(B200,Historical!$B$7:$B$1446,0)))^(1/10)-1)*100)</f>
        <v>n/a</v>
      </c>
      <c r="W200" s="760" t="str">
        <f t="shared" si="55"/>
        <v>n/a</v>
      </c>
      <c r="X200" s="761" t="str">
        <f t="shared" si="56"/>
        <v>n/a</v>
      </c>
      <c r="Y200" s="926"/>
      <c r="Z200" s="702">
        <f t="shared" si="57"/>
        <v>172.15189873417722</v>
      </c>
      <c r="AA200" s="935">
        <f t="shared" si="58"/>
        <v>25.556962025316455</v>
      </c>
      <c r="AB200" s="639">
        <v>12</v>
      </c>
      <c r="AC200" s="916">
        <v>1.58</v>
      </c>
      <c r="AD200" s="916">
        <v>2.58</v>
      </c>
      <c r="AE200" s="916">
        <v>8.18</v>
      </c>
      <c r="AF200" s="916">
        <v>3.82</v>
      </c>
      <c r="AG200" s="916">
        <v>14.399999999999999</v>
      </c>
      <c r="AH200" s="916">
        <v>-12</v>
      </c>
      <c r="AI200" s="916">
        <v>3.94</v>
      </c>
      <c r="AJ200" s="916">
        <v>65.400000000000006</v>
      </c>
      <c r="AK200" s="916">
        <v>9.91</v>
      </c>
      <c r="AL200" s="928">
        <v>8640</v>
      </c>
      <c r="AM200" s="922">
        <v>2.7</v>
      </c>
      <c r="AN200" s="916">
        <v>2.58</v>
      </c>
      <c r="AO200" s="802" t="str">
        <f t="shared" si="59"/>
        <v>n/a</v>
      </c>
      <c r="AP200" s="803" t="str">
        <f t="shared" si="60"/>
        <v>n/a</v>
      </c>
      <c r="AQ200" s="936">
        <f t="shared" si="61"/>
        <v>108.30276568997546</v>
      </c>
      <c r="AR200" s="702">
        <f>INDEX(Historical!$C$7:$C$1437,MATCH(B200,Historical!$B$7:$B$1446,0))*IF(AH200="n/a",1.03,IF(AH200&lt;0,1.01,IF(AH200&gt;10,1.1,(1+AH200/100))))</f>
        <v>2.5956999999999999</v>
      </c>
      <c r="AS200" s="935">
        <f t="shared" si="62"/>
        <v>2.6979705800000002</v>
      </c>
      <c r="AT200" s="935">
        <f t="shared" si="51"/>
        <v>2.9653394644780002</v>
      </c>
      <c r="AU200" s="935">
        <f t="shared" si="51"/>
        <v>3.2592046054077701</v>
      </c>
      <c r="AV200" s="935">
        <f t="shared" si="51"/>
        <v>3.5821917818036799</v>
      </c>
      <c r="AW200" s="702">
        <f t="shared" si="63"/>
        <v>15.10040643168945</v>
      </c>
      <c r="AX200" s="810">
        <f t="shared" si="64"/>
        <v>37.395756393485506</v>
      </c>
      <c r="AY200" s="991">
        <v>0.62</v>
      </c>
      <c r="AZ200" s="922">
        <v>29.459999999999997</v>
      </c>
      <c r="BA200" s="922">
        <v>0.77</v>
      </c>
      <c r="BB200" s="922">
        <v>6.4799999999999995</v>
      </c>
      <c r="BC200" s="922">
        <v>13.43</v>
      </c>
      <c r="BE200" s="664">
        <v>2014</v>
      </c>
      <c r="BF200" s="946" t="e">
        <f>#VALUE!</f>
        <v>#VALUE!</v>
      </c>
      <c r="BG200" s="931">
        <v>4.3</v>
      </c>
    </row>
    <row r="201" spans="1:59" ht="11.25" customHeight="1" x14ac:dyDescent="0.2">
      <c r="A201" s="609" t="s">
        <v>1537</v>
      </c>
      <c r="B201" s="925" t="s">
        <v>1538</v>
      </c>
      <c r="C201" s="988" t="s">
        <v>123</v>
      </c>
      <c r="D201" s="988" t="s">
        <v>4400</v>
      </c>
      <c r="E201" s="793">
        <v>6</v>
      </c>
      <c r="F201" s="526">
        <v>705</v>
      </c>
      <c r="G201" s="526" t="s">
        <v>106</v>
      </c>
      <c r="H201" s="526" t="s">
        <v>106</v>
      </c>
      <c r="I201" s="924">
        <v>15.78</v>
      </c>
      <c r="J201" s="702">
        <f t="shared" si="52"/>
        <v>3.2953105196451205</v>
      </c>
      <c r="K201" s="927">
        <v>0.13</v>
      </c>
      <c r="L201" s="639">
        <v>4</v>
      </c>
      <c r="M201" s="693">
        <f t="shared" si="53"/>
        <v>0.52</v>
      </c>
      <c r="N201" s="921" t="s">
        <v>169</v>
      </c>
      <c r="O201" s="795">
        <v>0.125</v>
      </c>
      <c r="P201" s="917">
        <v>42824</v>
      </c>
      <c r="Q201" s="917">
        <v>42872</v>
      </c>
      <c r="R201" s="693">
        <f t="shared" si="54"/>
        <v>4.0000000000000036</v>
      </c>
      <c r="S201" s="759">
        <f>IF(INDEX(Historical!$D$7:$D$1437,MATCH(B201,Historical!$B$7:$B$1446,0))=0,"n/a",(INDEX(Historical!$C$7:$C$1437,MATCH(B201,Historical!$B$7:$B$1446,0))/INDEX(Historical!$D$7:$D$1437,MATCH(B201,Historical!$B$7:$B$1446,0))-1)*100)</f>
        <v>0.97087378640776656</v>
      </c>
      <c r="T201" s="759">
        <f>IF(INDEX(Historical!$F$7:$F$1430,MATCH(B201,Historical!$B$7:$B$1446,0))=0,"n/a",((INDEX(Historical!$C$7:$C$1437,MATCH(B201,Historical!$B$7:$B$1446,0))/INDEX(Historical!$F$7:$F$1430,MATCH(B201,Historical!$B$7:$B$1446,0)))^(1/3)-1)*100)</f>
        <v>3.4272939158597637</v>
      </c>
      <c r="U201" s="759">
        <f>IF(INDEX(Historical!$H$7:$H$1430,MATCH(B201,Historical!$B$7:$B$1446,0))=0,"n/a",((INDEX(Historical!$C$7:$C$1437,MATCH(B201,Historical!$B$7:$B$1446,0))/INDEX(Historical!$H$7:$H$1430,MATCH(B201,Historical!$B$7:$B$1446,0)))^(1/5)-1)*100)</f>
        <v>5.9223841048812176</v>
      </c>
      <c r="V201" s="759">
        <f>IF(INDEX(Historical!$O$7:$O$1430,MATCH(B201,Historical!$B$7:$B$1446,0))=0,"n/a",((INDEX(Historical!$C$7:$C$1437,MATCH(B201,Historical!$B$7:$B$1446,0))/INDEX(Historical!$O$7:$O$1430,MATCH(B201,Historical!$B$7:$B$1446,0)))^(1/10)-1)*100)</f>
        <v>3.7456949716377919</v>
      </c>
      <c r="W201" s="760">
        <f t="shared" si="55"/>
        <v>1.5811175628889174</v>
      </c>
      <c r="X201" s="761" t="str">
        <f t="shared" si="56"/>
        <v>n/a</v>
      </c>
      <c r="Y201" s="727" t="s">
        <v>4429</v>
      </c>
      <c r="Z201" s="702" t="str">
        <f t="shared" si="57"/>
        <v>n/a</v>
      </c>
      <c r="AA201" s="935" t="str">
        <f t="shared" si="58"/>
        <v>n/a</v>
      </c>
      <c r="AB201" s="639">
        <v>12</v>
      </c>
      <c r="AC201" s="916">
        <v>-0.02</v>
      </c>
      <c r="AD201" s="916" t="s">
        <v>137</v>
      </c>
      <c r="AE201" s="916">
        <v>0.8</v>
      </c>
      <c r="AF201" s="916">
        <v>1.28</v>
      </c>
      <c r="AG201" s="916">
        <v>-27.800000000000004</v>
      </c>
      <c r="AH201" s="916">
        <v>-106.5</v>
      </c>
      <c r="AI201" s="916">
        <v>42.86</v>
      </c>
      <c r="AJ201" s="916">
        <v>-15</v>
      </c>
      <c r="AK201" s="916">
        <v>0.2</v>
      </c>
      <c r="AL201" s="928">
        <v>691.32</v>
      </c>
      <c r="AM201" s="922">
        <v>1.2</v>
      </c>
      <c r="AN201" s="916">
        <v>0.76</v>
      </c>
      <c r="AO201" s="802" t="str">
        <f t="shared" si="59"/>
        <v>n/a</v>
      </c>
      <c r="AP201" s="803">
        <f t="shared" si="60"/>
        <v>9.217694624526338</v>
      </c>
      <c r="AQ201" s="936" t="str">
        <f t="shared" si="61"/>
        <v>n/a</v>
      </c>
      <c r="AR201" s="702">
        <f>INDEX(Historical!$C$7:$C$1437,MATCH(B201,Historical!$B$7:$B$1446,0))*IF(AH201="n/a",1.03,IF(AH201&lt;0,1.01,IF(AH201&gt;10,1.1,(1+AH201/100))))</f>
        <v>0.5252</v>
      </c>
      <c r="AS201" s="935">
        <f t="shared" si="62"/>
        <v>0.57772000000000001</v>
      </c>
      <c r="AT201" s="935">
        <f t="shared" si="51"/>
        <v>0.57887544000000002</v>
      </c>
      <c r="AU201" s="935">
        <f t="shared" si="51"/>
        <v>0.58003319088000005</v>
      </c>
      <c r="AV201" s="935">
        <f t="shared" si="51"/>
        <v>0.58119325726176008</v>
      </c>
      <c r="AW201" s="702">
        <f t="shared" si="63"/>
        <v>2.8430218881417604</v>
      </c>
      <c r="AX201" s="810">
        <f t="shared" si="64"/>
        <v>18.016615260720918</v>
      </c>
      <c r="AY201" s="991">
        <v>1.75</v>
      </c>
      <c r="AZ201" s="922">
        <v>69.95</v>
      </c>
      <c r="BA201" s="922">
        <v>-25.95</v>
      </c>
      <c r="BB201" s="922">
        <v>12.41</v>
      </c>
      <c r="BC201" s="922">
        <v>3.3099999999999996</v>
      </c>
      <c r="BD201" s="696"/>
      <c r="BE201" s="664">
        <v>2014</v>
      </c>
      <c r="BF201" s="946" t="e">
        <f>#VALUE!</f>
        <v>#VALUE!</v>
      </c>
      <c r="BG201" s="931">
        <v>-10.8</v>
      </c>
    </row>
    <row r="202" spans="1:59" ht="11.25" customHeight="1" x14ac:dyDescent="0.2">
      <c r="A202" s="537" t="s">
        <v>1103</v>
      </c>
      <c r="B202" s="925" t="s">
        <v>1104</v>
      </c>
      <c r="C202" s="988" t="s">
        <v>4224</v>
      </c>
      <c r="D202" s="988" t="s">
        <v>4372</v>
      </c>
      <c r="E202" s="792">
        <v>9</v>
      </c>
      <c r="F202" s="526">
        <v>448</v>
      </c>
      <c r="G202" s="526" t="s">
        <v>106</v>
      </c>
      <c r="H202" s="526" t="s">
        <v>106</v>
      </c>
      <c r="I202" s="924">
        <v>31.85</v>
      </c>
      <c r="J202" s="702">
        <f t="shared" si="52"/>
        <v>2.5117739403453689</v>
      </c>
      <c r="K202" s="927">
        <v>0.2</v>
      </c>
      <c r="L202" s="639">
        <v>4</v>
      </c>
      <c r="M202" s="693">
        <f t="shared" si="53"/>
        <v>0.8</v>
      </c>
      <c r="N202" s="921" t="s">
        <v>152</v>
      </c>
      <c r="O202" s="795">
        <v>0.18</v>
      </c>
      <c r="P202" s="915">
        <v>43523</v>
      </c>
      <c r="Q202" s="915">
        <v>43553</v>
      </c>
      <c r="R202" s="693">
        <f t="shared" si="54"/>
        <v>11.111111111111121</v>
      </c>
      <c r="S202" s="759">
        <f>IF(INDEX(Historical!$D$7:$D$1437,MATCH(B202,Historical!$B$7:$B$1446,0))=0,"n/a",(INDEX(Historical!$C$7:$C$1437,MATCH(B202,Historical!$B$7:$B$1446,0))/INDEX(Historical!$D$7:$D$1437,MATCH(B202,Historical!$B$7:$B$1446,0))-1)*100)</f>
        <v>16.129032258064502</v>
      </c>
      <c r="T202" s="759">
        <f>IF(INDEX(Historical!$F$7:$F$1430,MATCH(B202,Historical!$B$7:$B$1446,0))=0,"n/a",((INDEX(Historical!$C$7:$C$1437,MATCH(B202,Historical!$B$7:$B$1446,0))/INDEX(Historical!$F$7:$F$1430,MATCH(B202,Historical!$B$7:$B$1446,0)))^(1/3)-1)*100)</f>
        <v>14.471424255333186</v>
      </c>
      <c r="U202" s="759">
        <f>IF(INDEX(Historical!$H$7:$H$1430,MATCH(B202,Historical!$B$7:$B$1446,0))=0,"n/a",((INDEX(Historical!$C$7:$C$1437,MATCH(B202,Historical!$B$7:$B$1446,0))/INDEX(Historical!$H$7:$H$1430,MATCH(B202,Historical!$B$7:$B$1446,0)))^(1/5)-1)*100)</f>
        <v>13.045577778664775</v>
      </c>
      <c r="V202" s="759">
        <f>IF(INDEX(Historical!$O$7:$O$1430,MATCH(B202,Historical!$B$7:$B$1446,0))=0,"n/a",((INDEX(Historical!$C$7:$C$1437,MATCH(B202,Historical!$B$7:$B$1446,0))/INDEX(Historical!$O$7:$O$1430,MATCH(B202,Historical!$B$7:$B$1446,0)))^(1/10)-1)*100)</f>
        <v>13.665914413936475</v>
      </c>
      <c r="W202" s="760">
        <f t="shared" si="55"/>
        <v>0.95460701593161723</v>
      </c>
      <c r="X202" s="761" t="str">
        <f t="shared" si="56"/>
        <v>n/a</v>
      </c>
      <c r="Y202" s="713"/>
      <c r="Z202" s="702">
        <f t="shared" si="57"/>
        <v>76.19047619047619</v>
      </c>
      <c r="AA202" s="935">
        <f t="shared" si="58"/>
        <v>30.333333333333332</v>
      </c>
      <c r="AB202" s="639">
        <v>12</v>
      </c>
      <c r="AC202" s="916">
        <v>1.05</v>
      </c>
      <c r="AD202" s="916">
        <v>2.4500000000000002</v>
      </c>
      <c r="AE202" s="916">
        <v>2.21</v>
      </c>
      <c r="AF202" s="916">
        <v>2.2000000000000002</v>
      </c>
      <c r="AG202" s="916">
        <v>8.3000000000000007</v>
      </c>
      <c r="AH202" s="918">
        <v>300.09999999999997</v>
      </c>
      <c r="AI202" s="918">
        <v>11.020000000000001</v>
      </c>
      <c r="AJ202" s="916">
        <v>-3.3000000000000003</v>
      </c>
      <c r="AK202" s="916">
        <v>12.4</v>
      </c>
      <c r="AL202" s="928">
        <v>24940</v>
      </c>
      <c r="AM202" s="922">
        <v>0.1</v>
      </c>
      <c r="AN202" s="916">
        <v>0.52</v>
      </c>
      <c r="AO202" s="802">
        <f t="shared" si="59"/>
        <v>-14.775981614323188</v>
      </c>
      <c r="AP202" s="803">
        <f t="shared" si="60"/>
        <v>15.557351719010144</v>
      </c>
      <c r="AQ202" s="936">
        <f t="shared" si="61"/>
        <v>72.218637955533922</v>
      </c>
      <c r="AR202" s="702">
        <f>INDEX(Historical!$C$7:$C$1437,MATCH(B202,Historical!$B$7:$B$1446,0))*IF(AH202="n/a",1.03,IF(AH202&lt;0,1.01,IF(AH202&gt;10,1.1,(1+AH202/100))))</f>
        <v>0.79200000000000004</v>
      </c>
      <c r="AS202" s="935">
        <f t="shared" si="62"/>
        <v>0.87120000000000009</v>
      </c>
      <c r="AT202" s="935">
        <f t="shared" si="51"/>
        <v>0.95832000000000017</v>
      </c>
      <c r="AU202" s="935">
        <f t="shared" si="51"/>
        <v>1.0541520000000002</v>
      </c>
      <c r="AV202" s="935">
        <f t="shared" si="51"/>
        <v>1.1595672000000004</v>
      </c>
      <c r="AW202" s="702">
        <f t="shared" si="63"/>
        <v>4.8352392000000011</v>
      </c>
      <c r="AX202" s="810">
        <f t="shared" si="64"/>
        <v>15.181284772370491</v>
      </c>
      <c r="AY202" s="991">
        <v>1.1399999999999999</v>
      </c>
      <c r="AZ202" s="922">
        <v>21.98</v>
      </c>
      <c r="BA202" s="922">
        <v>-12.879999999999999</v>
      </c>
      <c r="BB202" s="922">
        <v>-7.28</v>
      </c>
      <c r="BC202" s="922">
        <v>-2.74</v>
      </c>
      <c r="BE202" s="664">
        <v>2011</v>
      </c>
      <c r="BF202" s="946" t="e">
        <f>#VALUE!</f>
        <v>#VALUE!</v>
      </c>
      <c r="BG202" s="931">
        <v>3.5999999999999996</v>
      </c>
    </row>
    <row r="203" spans="1:59" ht="11.25" customHeight="1" x14ac:dyDescent="0.2">
      <c r="A203" s="537" t="s">
        <v>1242</v>
      </c>
      <c r="B203" s="925" t="s">
        <v>1243</v>
      </c>
      <c r="C203" s="988" t="s">
        <v>247</v>
      </c>
      <c r="D203" s="988" t="s">
        <v>4368</v>
      </c>
      <c r="E203" s="792">
        <v>9</v>
      </c>
      <c r="F203" s="526">
        <v>473</v>
      </c>
      <c r="G203" s="526" t="s">
        <v>106</v>
      </c>
      <c r="H203" s="526" t="s">
        <v>106</v>
      </c>
      <c r="I203" s="924">
        <v>23.03</v>
      </c>
      <c r="J203" s="702">
        <f t="shared" si="52"/>
        <v>1.9973947025618759</v>
      </c>
      <c r="K203" s="927">
        <v>0.115</v>
      </c>
      <c r="L203" s="639">
        <v>4</v>
      </c>
      <c r="M203" s="693">
        <f t="shared" si="53"/>
        <v>0.46</v>
      </c>
      <c r="N203" s="921" t="s">
        <v>625</v>
      </c>
      <c r="O203" s="795">
        <v>0.11</v>
      </c>
      <c r="P203" s="915">
        <v>43564</v>
      </c>
      <c r="Q203" s="915">
        <v>43579</v>
      </c>
      <c r="R203" s="693">
        <f t="shared" si="54"/>
        <v>4.5454545454545494</v>
      </c>
      <c r="S203" s="759">
        <f>IF(INDEX(Historical!$D$7:$D$1437,MATCH(B203,Historical!$B$7:$B$1446,0))=0,"n/a",(INDEX(Historical!$C$7:$C$1437,MATCH(B203,Historical!$B$7:$B$1446,0))/INDEX(Historical!$D$7:$D$1437,MATCH(B203,Historical!$B$7:$B$1446,0))-1)*100)</f>
        <v>13.157894736842103</v>
      </c>
      <c r="T203" s="759">
        <f>IF(INDEX(Historical!$F$7:$F$1430,MATCH(B203,Historical!$B$7:$B$1446,0))=0,"n/a",((INDEX(Historical!$C$7:$C$1437,MATCH(B203,Historical!$B$7:$B$1446,0))/INDEX(Historical!$F$7:$F$1430,MATCH(B203,Historical!$B$7:$B$1446,0)))^(1/3)-1)*100)</f>
        <v>9.2240238124367213</v>
      </c>
      <c r="U203" s="759">
        <f>IF(INDEX(Historical!$H$7:$H$1430,MATCH(B203,Historical!$B$7:$B$1446,0))=0,"n/a",((INDEX(Historical!$C$7:$C$1437,MATCH(B203,Historical!$B$7:$B$1446,0))/INDEX(Historical!$H$7:$H$1430,MATCH(B203,Historical!$B$7:$B$1446,0)))^(1/5)-1)*100)</f>
        <v>9.3521062182361661</v>
      </c>
      <c r="V203" s="759">
        <f>IF(INDEX(Historical!$O$7:$O$1430,MATCH(B203,Historical!$B$7:$B$1446,0))=0,"n/a",((INDEX(Historical!$C$7:$C$1437,MATCH(B203,Historical!$B$7:$B$1446,0))/INDEX(Historical!$O$7:$O$1430,MATCH(B203,Historical!$B$7:$B$1446,0)))^(1/10)-1)*100)</f>
        <v>7.3027746404503269</v>
      </c>
      <c r="W203" s="760">
        <f t="shared" si="55"/>
        <v>1.280623691498642</v>
      </c>
      <c r="X203" s="761">
        <f t="shared" si="56"/>
        <v>0.58450663863976038</v>
      </c>
      <c r="Y203" s="705"/>
      <c r="Z203" s="702">
        <f t="shared" si="57"/>
        <v>28.39506172839506</v>
      </c>
      <c r="AA203" s="935">
        <f t="shared" si="58"/>
        <v>14.216049382716049</v>
      </c>
      <c r="AB203" s="639">
        <v>12</v>
      </c>
      <c r="AC203" s="916">
        <v>1.62</v>
      </c>
      <c r="AD203" s="916">
        <v>0.95</v>
      </c>
      <c r="AE203" s="916">
        <v>3.26</v>
      </c>
      <c r="AF203" s="916">
        <v>3.22</v>
      </c>
      <c r="AG203" s="916">
        <v>24.3</v>
      </c>
      <c r="AH203" s="916">
        <v>5.3</v>
      </c>
      <c r="AI203" s="916">
        <v>7.1499999999999995</v>
      </c>
      <c r="AJ203" s="916">
        <v>16</v>
      </c>
      <c r="AK203" s="916">
        <v>15</v>
      </c>
      <c r="AL203" s="928">
        <v>5990</v>
      </c>
      <c r="AM203" s="922">
        <v>0.1</v>
      </c>
      <c r="AN203" s="916">
        <v>0</v>
      </c>
      <c r="AO203" s="802">
        <f t="shared" si="59"/>
        <v>-2.8665484619180077</v>
      </c>
      <c r="AP203" s="803">
        <f t="shared" si="60"/>
        <v>11.349500920798041</v>
      </c>
      <c r="AQ203" s="936">
        <f t="shared" si="61"/>
        <v>42.635010525849481</v>
      </c>
      <c r="AR203" s="702">
        <f>INDEX(Historical!$C$7:$C$1437,MATCH(B203,Historical!$B$7:$B$1446,0))*IF(AH203="n/a",1.03,IF(AH203&lt;0,1.01,IF(AH203&gt;10,1.1,(1+AH203/100))))</f>
        <v>0.45278999999999997</v>
      </c>
      <c r="AS203" s="935">
        <f t="shared" si="62"/>
        <v>0.48516448499999992</v>
      </c>
      <c r="AT203" s="935">
        <f t="shared" si="51"/>
        <v>0.53368093350000001</v>
      </c>
      <c r="AU203" s="935">
        <f t="shared" si="51"/>
        <v>0.58704902685000004</v>
      </c>
      <c r="AV203" s="935">
        <f t="shared" si="51"/>
        <v>0.6457539295350001</v>
      </c>
      <c r="AW203" s="702">
        <f t="shared" si="63"/>
        <v>2.7044383748850001</v>
      </c>
      <c r="AX203" s="810">
        <f t="shared" si="64"/>
        <v>11.74311061608771</v>
      </c>
      <c r="AY203" s="991">
        <v>1.1299999999999999</v>
      </c>
      <c r="AZ203" s="922">
        <v>29.38</v>
      </c>
      <c r="BA203" s="922">
        <v>-9.370000000000001</v>
      </c>
      <c r="BB203" s="922">
        <v>9.74</v>
      </c>
      <c r="BC203" s="922">
        <v>6.47</v>
      </c>
      <c r="BE203" s="664">
        <v>2011</v>
      </c>
      <c r="BF203" s="946" t="e">
        <f>#VALUE!</f>
        <v>#VALUE!</v>
      </c>
      <c r="BG203" s="931">
        <v>21.5</v>
      </c>
    </row>
    <row r="204" spans="1:59" ht="11.25" customHeight="1" x14ac:dyDescent="0.2">
      <c r="A204" s="537" t="s">
        <v>1263</v>
      </c>
      <c r="B204" s="925" t="s">
        <v>1264</v>
      </c>
      <c r="C204" s="988" t="s">
        <v>247</v>
      </c>
      <c r="D204" s="988" t="s">
        <v>4351</v>
      </c>
      <c r="E204" s="792">
        <v>9</v>
      </c>
      <c r="F204" s="526">
        <v>366</v>
      </c>
      <c r="G204" s="526" t="s">
        <v>106</v>
      </c>
      <c r="H204" s="526" t="s">
        <v>106</v>
      </c>
      <c r="I204" s="924">
        <v>78.31</v>
      </c>
      <c r="J204" s="702">
        <f t="shared" si="52"/>
        <v>1.3280551653684076</v>
      </c>
      <c r="K204" s="927">
        <v>0.26</v>
      </c>
      <c r="L204" s="639">
        <v>4</v>
      </c>
      <c r="M204" s="693">
        <f t="shared" si="53"/>
        <v>1.04</v>
      </c>
      <c r="N204" s="921" t="s">
        <v>149</v>
      </c>
      <c r="O204" s="795">
        <v>0.25</v>
      </c>
      <c r="P204" s="917">
        <v>43159</v>
      </c>
      <c r="Q204" s="917">
        <v>43174</v>
      </c>
      <c r="R204" s="693">
        <f t="shared" si="54"/>
        <v>4.0000000000000036</v>
      </c>
      <c r="S204" s="759">
        <f>IF(INDEX(Historical!$D$7:$D$1437,MATCH(B204,Historical!$B$7:$B$1446,0))=0,"n/a",(INDEX(Historical!$C$7:$C$1437,MATCH(B204,Historical!$B$7:$B$1446,0))/INDEX(Historical!$D$7:$D$1437,MATCH(B204,Historical!$B$7:$B$1446,0))-1)*100)</f>
        <v>7.2164948453608213</v>
      </c>
      <c r="T204" s="759">
        <f>IF(INDEX(Historical!$F$7:$F$1430,MATCH(B204,Historical!$B$7:$B$1446,0))=0,"n/a",((INDEX(Historical!$C$7:$C$1437,MATCH(B204,Historical!$B$7:$B$1446,0))/INDEX(Historical!$F$7:$F$1430,MATCH(B204,Historical!$B$7:$B$1446,0)))^(1/3)-1)*100)</f>
        <v>7.8081885792345762</v>
      </c>
      <c r="U204" s="759">
        <f>IF(INDEX(Historical!$H$7:$H$1430,MATCH(B204,Historical!$B$7:$B$1446,0))=0,"n/a",((INDEX(Historical!$C$7:$C$1437,MATCH(B204,Historical!$B$7:$B$1446,0))/INDEX(Historical!$H$7:$H$1430,MATCH(B204,Historical!$B$7:$B$1446,0)))^(1/5)-1)*100)</f>
        <v>9.8560543306117854</v>
      </c>
      <c r="V204" s="759">
        <f>IF(INDEX(Historical!$O$7:$O$1430,MATCH(B204,Historical!$B$7:$B$1446,0))=0,"n/a",((INDEX(Historical!$C$7:$C$1437,MATCH(B204,Historical!$B$7:$B$1446,0))/INDEX(Historical!$O$7:$O$1430,MATCH(B204,Historical!$B$7:$B$1446,0)))^(1/10)-1)*100)</f>
        <v>8.2663630994641792</v>
      </c>
      <c r="W204" s="760">
        <f t="shared" si="55"/>
        <v>1.1923084205254242</v>
      </c>
      <c r="X204" s="761">
        <f t="shared" si="56"/>
        <v>0.78848434644894283</v>
      </c>
      <c r="Y204" s="926"/>
      <c r="Z204" s="702">
        <f t="shared" si="57"/>
        <v>13.402061855670103</v>
      </c>
      <c r="AA204" s="935">
        <f t="shared" si="58"/>
        <v>10.091494845360826</v>
      </c>
      <c r="AB204" s="639">
        <v>12</v>
      </c>
      <c r="AC204" s="916">
        <v>7.76</v>
      </c>
      <c r="AD204" s="916" t="s">
        <v>137</v>
      </c>
      <c r="AE204" s="916">
        <v>0.12</v>
      </c>
      <c r="AF204" s="916">
        <v>1.3</v>
      </c>
      <c r="AG204" s="916">
        <v>20</v>
      </c>
      <c r="AH204" s="916">
        <v>19.900000000000002</v>
      </c>
      <c r="AI204" s="916">
        <v>-1.03</v>
      </c>
      <c r="AJ204" s="916">
        <v>12.5</v>
      </c>
      <c r="AK204" s="916">
        <v>-3</v>
      </c>
      <c r="AL204" s="928">
        <v>1390</v>
      </c>
      <c r="AM204" s="923">
        <v>4.3</v>
      </c>
      <c r="AN204" s="916">
        <v>2.78</v>
      </c>
      <c r="AO204" s="802">
        <f t="shared" si="59"/>
        <v>1.0926146506193675</v>
      </c>
      <c r="AP204" s="803">
        <f t="shared" si="60"/>
        <v>11.184109495980193</v>
      </c>
      <c r="AQ204" s="936">
        <f t="shared" si="61"/>
        <v>-23.641362857837244</v>
      </c>
      <c r="AR204" s="702">
        <f>INDEX(Historical!$C$7:$C$1437,MATCH(B204,Historical!$B$7:$B$1446,0))*IF(AH204="n/a",1.03,IF(AH204&lt;0,1.01,IF(AH204&gt;10,1.1,(1+AH204/100))))</f>
        <v>1.1440000000000001</v>
      </c>
      <c r="AS204" s="935">
        <f t="shared" si="62"/>
        <v>1.1554400000000002</v>
      </c>
      <c r="AT204" s="935">
        <f t="shared" si="51"/>
        <v>1.1669944000000003</v>
      </c>
      <c r="AU204" s="935">
        <f t="shared" si="51"/>
        <v>1.1786643440000004</v>
      </c>
      <c r="AV204" s="935">
        <f t="shared" si="51"/>
        <v>1.1904509874400004</v>
      </c>
      <c r="AW204" s="702">
        <f t="shared" si="63"/>
        <v>5.8355497314400013</v>
      </c>
      <c r="AX204" s="810">
        <f t="shared" si="64"/>
        <v>7.4518576573106898</v>
      </c>
      <c r="AY204" s="991">
        <v>1.83</v>
      </c>
      <c r="AZ204" s="922">
        <v>60.83</v>
      </c>
      <c r="BA204" s="922">
        <v>-3.51</v>
      </c>
      <c r="BB204" s="922">
        <v>19.139999999999997</v>
      </c>
      <c r="BC204" s="922">
        <v>23.31</v>
      </c>
      <c r="BE204" s="664">
        <v>2010</v>
      </c>
      <c r="BF204" s="946" t="e">
        <f>#VALUE!</f>
        <v>#VALUE!</v>
      </c>
      <c r="BG204" s="931">
        <v>4.5999999999999996</v>
      </c>
    </row>
    <row r="205" spans="1:59" ht="11.25" customHeight="1" x14ac:dyDescent="0.2">
      <c r="A205" s="609" t="s">
        <v>1257</v>
      </c>
      <c r="B205" s="925" t="s">
        <v>1258</v>
      </c>
      <c r="C205" s="988" t="s">
        <v>108</v>
      </c>
      <c r="D205" s="988" t="s">
        <v>4369</v>
      </c>
      <c r="E205" s="792">
        <v>9</v>
      </c>
      <c r="F205" s="526">
        <v>488</v>
      </c>
      <c r="G205" s="526" t="s">
        <v>106</v>
      </c>
      <c r="H205" s="526" t="s">
        <v>106</v>
      </c>
      <c r="I205" s="924">
        <v>205.92</v>
      </c>
      <c r="J205" s="702">
        <f t="shared" si="52"/>
        <v>1.6511266511266511</v>
      </c>
      <c r="K205" s="927">
        <v>0.85</v>
      </c>
      <c r="L205" s="639">
        <v>4</v>
      </c>
      <c r="M205" s="693">
        <f t="shared" si="53"/>
        <v>3.4</v>
      </c>
      <c r="N205" s="921" t="s">
        <v>289</v>
      </c>
      <c r="O205" s="795">
        <v>0.8</v>
      </c>
      <c r="P205" s="915">
        <v>43614</v>
      </c>
      <c r="Q205" s="915">
        <v>43643</v>
      </c>
      <c r="R205" s="693">
        <f t="shared" si="54"/>
        <v>6.249999999999992</v>
      </c>
      <c r="S205" s="759">
        <f>IF(INDEX(Historical!$D$7:$D$1437,MATCH(B205,Historical!$B$7:$B$1446,0))=0,"n/a",(INDEX(Historical!$C$7:$C$1437,MATCH(B205,Historical!$B$7:$B$1446,0))/INDEX(Historical!$D$7:$D$1437,MATCH(B205,Historical!$B$7:$B$1446,0))-1)*100)</f>
        <v>8.6206896551724199</v>
      </c>
      <c r="T205" s="759">
        <f>IF(INDEX(Historical!$F$7:$F$1430,MATCH(B205,Historical!$B$7:$B$1446,0))=0,"n/a",((INDEX(Historical!$C$7:$C$1437,MATCH(B205,Historical!$B$7:$B$1446,0))/INDEX(Historical!$F$7:$F$1430,MATCH(B205,Historical!$B$7:$B$1446,0)))^(1/3)-1)*100)</f>
        <v>7.2976287935406559</v>
      </c>
      <c r="U205" s="759">
        <f>IF(INDEX(Historical!$H$7:$H$1430,MATCH(B205,Historical!$B$7:$B$1446,0))=0,"n/a",((INDEX(Historical!$C$7:$C$1437,MATCH(B205,Historical!$B$7:$B$1446,0))/INDEX(Historical!$H$7:$H$1430,MATCH(B205,Historical!$B$7:$B$1446,0)))^(1/5)-1)*100)</f>
        <v>8.9711009225780014</v>
      </c>
      <c r="V205" s="759">
        <f>IF(INDEX(Historical!$O$7:$O$1430,MATCH(B205,Historical!$B$7:$B$1446,0))=0,"n/a",((INDEX(Historical!$C$7:$C$1437,MATCH(B205,Historical!$B$7:$B$1446,0))/INDEX(Historical!$O$7:$O$1430,MATCH(B205,Historical!$B$7:$B$1446,0)))^(1/10)-1)*100)</f>
        <v>8.4471771197698544</v>
      </c>
      <c r="W205" s="760">
        <f t="shared" si="55"/>
        <v>1.0620235370206634</v>
      </c>
      <c r="X205" s="761">
        <f t="shared" si="56"/>
        <v>0.97511966549760898</v>
      </c>
      <c r="Y205" s="716"/>
      <c r="Z205" s="702">
        <f t="shared" si="57"/>
        <v>14.93848857644991</v>
      </c>
      <c r="AA205" s="935">
        <f t="shared" si="58"/>
        <v>9.0474516695957803</v>
      </c>
      <c r="AB205" s="639">
        <v>12</v>
      </c>
      <c r="AC205" s="916">
        <v>22.76</v>
      </c>
      <c r="AD205" s="916">
        <v>1.48</v>
      </c>
      <c r="AE205" s="916">
        <v>1.41</v>
      </c>
      <c r="AF205" s="916">
        <v>0.99</v>
      </c>
      <c r="AG205" s="916">
        <v>7.1</v>
      </c>
      <c r="AH205" s="916">
        <v>21.5</v>
      </c>
      <c r="AI205" s="916">
        <v>11.29</v>
      </c>
      <c r="AJ205" s="916">
        <v>9.1999999999999993</v>
      </c>
      <c r="AK205" s="916">
        <v>6.1</v>
      </c>
      <c r="AL205" s="928">
        <v>74900</v>
      </c>
      <c r="AM205" s="922">
        <v>0.4</v>
      </c>
      <c r="AN205" s="916">
        <v>6.62</v>
      </c>
      <c r="AO205" s="802">
        <f t="shared" si="59"/>
        <v>1.574775904108872</v>
      </c>
      <c r="AP205" s="803">
        <f t="shared" si="60"/>
        <v>10.622227573704652</v>
      </c>
      <c r="AQ205" s="936">
        <f t="shared" si="61"/>
        <v>-36.905794761942332</v>
      </c>
      <c r="AR205" s="702">
        <f>INDEX(Historical!$C$7:$C$1437,MATCH(B205,Historical!$B$7:$B$1446,0))*IF(AH205="n/a",1.03,IF(AH205&lt;0,1.01,IF(AH205&gt;10,1.1,(1+AH205/100))))</f>
        <v>3.4650000000000003</v>
      </c>
      <c r="AS205" s="935">
        <f t="shared" si="62"/>
        <v>3.8115000000000006</v>
      </c>
      <c r="AT205" s="935">
        <f t="shared" si="51"/>
        <v>4.0440015000000002</v>
      </c>
      <c r="AU205" s="935">
        <f t="shared" si="51"/>
        <v>4.2906855915</v>
      </c>
      <c r="AV205" s="935">
        <f t="shared" si="51"/>
        <v>4.5524174125814998</v>
      </c>
      <c r="AW205" s="702">
        <f t="shared" si="63"/>
        <v>20.163604504081498</v>
      </c>
      <c r="AX205" s="810">
        <f t="shared" si="64"/>
        <v>9.7919602292548085</v>
      </c>
      <c r="AY205" s="991">
        <v>1.22</v>
      </c>
      <c r="AZ205" s="922">
        <v>35.74</v>
      </c>
      <c r="BA205" s="922">
        <v>-16.25</v>
      </c>
      <c r="BB205" s="922">
        <v>3.73</v>
      </c>
      <c r="BC205" s="922">
        <v>-1.04</v>
      </c>
      <c r="BE205" s="664">
        <v>2011</v>
      </c>
      <c r="BF205" s="946" t="e">
        <f>#VALUE!</f>
        <v>#VALUE!</v>
      </c>
      <c r="BG205" s="931">
        <v>0.6</v>
      </c>
    </row>
    <row r="206" spans="1:59" ht="11.25" customHeight="1" x14ac:dyDescent="0.2">
      <c r="A206" s="609" t="s">
        <v>3847</v>
      </c>
      <c r="B206" s="925" t="s">
        <v>3848</v>
      </c>
      <c r="C206" s="988" t="s">
        <v>108</v>
      </c>
      <c r="D206" s="988" t="s">
        <v>4373</v>
      </c>
      <c r="E206" s="792">
        <v>5</v>
      </c>
      <c r="F206" s="526">
        <v>833</v>
      </c>
      <c r="G206" s="526" t="s">
        <v>106</v>
      </c>
      <c r="H206" s="526" t="s">
        <v>106</v>
      </c>
      <c r="I206" s="924">
        <v>57.95</v>
      </c>
      <c r="J206" s="702">
        <f t="shared" si="52"/>
        <v>2.2088006902502157</v>
      </c>
      <c r="K206" s="927">
        <v>0.32</v>
      </c>
      <c r="L206" s="639">
        <v>4</v>
      </c>
      <c r="M206" s="693">
        <f t="shared" si="53"/>
        <v>1.28</v>
      </c>
      <c r="N206" s="921" t="s">
        <v>220</v>
      </c>
      <c r="O206" s="795">
        <v>0.28000000000000003</v>
      </c>
      <c r="P206" s="915">
        <v>43371</v>
      </c>
      <c r="Q206" s="915">
        <v>43388</v>
      </c>
      <c r="R206" s="693">
        <f t="shared" si="54"/>
        <v>14.285714285714276</v>
      </c>
      <c r="S206" s="759">
        <f>IF(INDEX(Historical!$D$7:$D$1437,MATCH(B206,Historical!$B$7:$B$1446,0))=0,"n/a",(INDEX(Historical!$C$7:$C$1437,MATCH(B206,Historical!$B$7:$B$1446,0))/INDEX(Historical!$D$7:$D$1437,MATCH(B206,Historical!$B$7:$B$1446,0))-1)*100)</f>
        <v>21.739130434782616</v>
      </c>
      <c r="T206" s="759">
        <f>IF(INDEX(Historical!$F$7:$F$1430,MATCH(B206,Historical!$B$7:$B$1446,0))=0,"n/a",((INDEX(Historical!$C$7:$C$1437,MATCH(B206,Historical!$B$7:$B$1446,0))/INDEX(Historical!$F$7:$F$1430,MATCH(B206,Historical!$B$7:$B$1446,0)))^(1/3)-1)*100)</f>
        <v>10.064241629820891</v>
      </c>
      <c r="U206" s="759">
        <f>IF(INDEX(Historical!$H$7:$H$1430,MATCH(B206,Historical!$B$7:$B$1446,0))=0,"n/a",((INDEX(Historical!$C$7:$C$1437,MATCH(B206,Historical!$B$7:$B$1446,0))/INDEX(Historical!$H$7:$H$1430,MATCH(B206,Historical!$B$7:$B$1446,0)))^(1/5)-1)*100)</f>
        <v>9.2388464140373152</v>
      </c>
      <c r="V206" s="759">
        <f>IF(INDEX(Historical!$O$7:$O$1430,MATCH(B206,Historical!$B$7:$B$1446,0))=0,"n/a",((INDEX(Historical!$C$7:$C$1437,MATCH(B206,Historical!$B$7:$B$1446,0))/INDEX(Historical!$O$7:$O$1430,MATCH(B206,Historical!$B$7:$B$1446,0)))^(1/10)-1)*100)</f>
        <v>4.5173891819142664</v>
      </c>
      <c r="W206" s="760">
        <f t="shared" si="55"/>
        <v>2.0451738918191475</v>
      </c>
      <c r="X206" s="761">
        <f t="shared" si="56"/>
        <v>0.64607317580680534</v>
      </c>
      <c r="Y206" s="926"/>
      <c r="Z206" s="702">
        <f t="shared" si="57"/>
        <v>25.702811244979916</v>
      </c>
      <c r="AA206" s="935">
        <f t="shared" si="58"/>
        <v>11.636546184738956</v>
      </c>
      <c r="AB206" s="639">
        <v>12</v>
      </c>
      <c r="AC206" s="916">
        <v>4.9800000000000004</v>
      </c>
      <c r="AD206" s="916">
        <v>1.94</v>
      </c>
      <c r="AE206" s="916">
        <v>3.74</v>
      </c>
      <c r="AF206" s="916">
        <v>1.54</v>
      </c>
      <c r="AG206" s="916">
        <v>12.3</v>
      </c>
      <c r="AH206" s="916">
        <v>24.3</v>
      </c>
      <c r="AI206" s="916">
        <v>-0.21</v>
      </c>
      <c r="AJ206" s="916">
        <v>14.299999999999999</v>
      </c>
      <c r="AK206" s="916">
        <v>6</v>
      </c>
      <c r="AL206" s="928">
        <v>810.14</v>
      </c>
      <c r="AM206" s="922">
        <v>10</v>
      </c>
      <c r="AN206" s="916">
        <v>0.19</v>
      </c>
      <c r="AO206" s="802">
        <f t="shared" si="59"/>
        <v>-0.18889908045142434</v>
      </c>
      <c r="AP206" s="803">
        <f t="shared" si="60"/>
        <v>11.447647104287531</v>
      </c>
      <c r="AQ206" s="936">
        <f t="shared" si="61"/>
        <v>-10.755563822354864</v>
      </c>
      <c r="AR206" s="702">
        <f>INDEX(Historical!$C$7:$C$1437,MATCH(B206,Historical!$B$7:$B$1446,0))*IF(AH206="n/a",1.03,IF(AH206&lt;0,1.01,IF(AH206&gt;10,1.1,(1+AH206/100))))</f>
        <v>1.2320000000000002</v>
      </c>
      <c r="AS206" s="935">
        <f t="shared" si="62"/>
        <v>1.2443200000000003</v>
      </c>
      <c r="AT206" s="935">
        <f t="shared" si="51"/>
        <v>1.3189792000000005</v>
      </c>
      <c r="AU206" s="935">
        <f t="shared" si="51"/>
        <v>1.3981179520000007</v>
      </c>
      <c r="AV206" s="935">
        <f t="shared" si="51"/>
        <v>1.4820050291200009</v>
      </c>
      <c r="AW206" s="702">
        <f t="shared" si="63"/>
        <v>6.6754221811200019</v>
      </c>
      <c r="AX206" s="810">
        <f t="shared" si="64"/>
        <v>11.51927900106989</v>
      </c>
      <c r="AY206" s="991">
        <v>1.08</v>
      </c>
      <c r="AZ206" s="922">
        <v>35.74</v>
      </c>
      <c r="BA206" s="922">
        <v>-4.66</v>
      </c>
      <c r="BB206" s="922">
        <v>5.34</v>
      </c>
      <c r="BC206" s="922">
        <v>7.0900000000000007</v>
      </c>
      <c r="BE206" s="664">
        <v>2014</v>
      </c>
      <c r="BF206" s="946" t="e">
        <f>#VALUE!</f>
        <v>#VALUE!</v>
      </c>
      <c r="BG206" s="931">
        <v>1.4000000000000001</v>
      </c>
    </row>
    <row r="207" spans="1:59" ht="11.25" customHeight="1" x14ac:dyDescent="0.2">
      <c r="A207" s="609" t="s">
        <v>1259</v>
      </c>
      <c r="B207" s="925" t="s">
        <v>1260</v>
      </c>
      <c r="C207" s="988" t="s">
        <v>247</v>
      </c>
      <c r="D207" s="988" t="s">
        <v>4368</v>
      </c>
      <c r="E207" s="792">
        <v>6</v>
      </c>
      <c r="F207" s="526">
        <v>739</v>
      </c>
      <c r="G207" s="526" t="s">
        <v>115</v>
      </c>
      <c r="H207" s="526" t="s">
        <v>115</v>
      </c>
      <c r="I207" s="924">
        <v>19.21</v>
      </c>
      <c r="J207" s="702">
        <f t="shared" si="52"/>
        <v>3.3315981259760541</v>
      </c>
      <c r="K207" s="927">
        <v>0.16</v>
      </c>
      <c r="L207" s="639">
        <v>4</v>
      </c>
      <c r="M207" s="693">
        <f t="shared" si="53"/>
        <v>0.64</v>
      </c>
      <c r="N207" s="921" t="s">
        <v>119</v>
      </c>
      <c r="O207" s="795">
        <v>0.14000000000000001</v>
      </c>
      <c r="P207" s="915">
        <v>43404</v>
      </c>
      <c r="Q207" s="915">
        <v>43437</v>
      </c>
      <c r="R207" s="693">
        <f t="shared" si="54"/>
        <v>14.285714285714276</v>
      </c>
      <c r="S207" s="759">
        <f>IF(INDEX(Historical!$D$7:$D$1437,MATCH(B207,Historical!$B$7:$B$1446,0))=0,"n/a",(INDEX(Historical!$C$7:$C$1437,MATCH(B207,Historical!$B$7:$B$1446,0))/INDEX(Historical!$D$7:$D$1437,MATCH(B207,Historical!$B$7:$B$1446,0))-1)*100)</f>
        <v>31.818181818181792</v>
      </c>
      <c r="T207" s="759">
        <f>IF(INDEX(Historical!$F$7:$F$1430,MATCH(B207,Historical!$B$7:$B$1446,0))=0,"n/a",((INDEX(Historical!$C$7:$C$1437,MATCH(B207,Historical!$B$7:$B$1446,0))/INDEX(Historical!$F$7:$F$1430,MATCH(B207,Historical!$B$7:$B$1446,0)))^(1/3)-1)*100)</f>
        <v>32.382118960524586</v>
      </c>
      <c r="U207" s="759">
        <f>IF(INDEX(Historical!$H$7:$H$1430,MATCH(B207,Historical!$B$7:$B$1446,0))=0,"n/a",((INDEX(Historical!$C$7:$C$1437,MATCH(B207,Historical!$B$7:$B$1446,0))/INDEX(Historical!$H$7:$H$1430,MATCH(B207,Historical!$B$7:$B$1446,0)))^(1/5)-1)*100)</f>
        <v>63.264438052790808</v>
      </c>
      <c r="V207" s="759" t="str">
        <f>IF(INDEX(Historical!$O$7:$O$1430,MATCH(B207,Historical!$B$7:$B$1446,0))=0,"n/a",((INDEX(Historical!$C$7:$C$1437,MATCH(B207,Historical!$B$7:$B$1446,0))/INDEX(Historical!$O$7:$O$1430,MATCH(B207,Historical!$B$7:$B$1446,0)))^(1/10)-1)*100)</f>
        <v>n/a</v>
      </c>
      <c r="W207" s="760" t="str">
        <f t="shared" si="55"/>
        <v>n/a</v>
      </c>
      <c r="X207" s="761">
        <f t="shared" si="56"/>
        <v>11.936686425054869</v>
      </c>
      <c r="Y207" s="713"/>
      <c r="Z207" s="702">
        <f t="shared" si="57"/>
        <v>21.7687074829932</v>
      </c>
      <c r="AA207" s="935">
        <f t="shared" si="58"/>
        <v>6.5340136054421771</v>
      </c>
      <c r="AB207" s="639">
        <v>12</v>
      </c>
      <c r="AC207" s="916">
        <v>2.94</v>
      </c>
      <c r="AD207" s="916">
        <v>2.71</v>
      </c>
      <c r="AE207" s="916">
        <v>0.28999999999999998</v>
      </c>
      <c r="AF207" s="916">
        <v>0.92</v>
      </c>
      <c r="AG207" s="916">
        <v>10.199999999999999</v>
      </c>
      <c r="AH207" s="916">
        <v>15</v>
      </c>
      <c r="AI207" s="916">
        <v>27.92</v>
      </c>
      <c r="AJ207" s="916">
        <v>5.3</v>
      </c>
      <c r="AK207" s="916">
        <v>2.41</v>
      </c>
      <c r="AL207" s="928">
        <v>4540</v>
      </c>
      <c r="AM207" s="922">
        <v>0.3</v>
      </c>
      <c r="AN207" s="916">
        <v>1.18</v>
      </c>
      <c r="AO207" s="802">
        <f t="shared" si="59"/>
        <v>60.06202257332469</v>
      </c>
      <c r="AP207" s="803">
        <f t="shared" si="60"/>
        <v>66.596036178766866</v>
      </c>
      <c r="AQ207" s="936">
        <f t="shared" si="61"/>
        <v>-48.311649638297268</v>
      </c>
      <c r="AR207" s="702">
        <f>INDEX(Historical!$C$7:$C$1437,MATCH(B207,Historical!$B$7:$B$1446,0))*IF(AH207="n/a",1.03,IF(AH207&lt;0,1.01,IF(AH207&gt;10,1.1,(1+AH207/100))))</f>
        <v>0.63800000000000001</v>
      </c>
      <c r="AS207" s="935">
        <f t="shared" si="62"/>
        <v>0.70180000000000009</v>
      </c>
      <c r="AT207" s="935">
        <f t="shared" ref="AT207:AV226" si="66">IF($AK207="n/a",1.03*AS207,IF($AK207&lt;0,1.01*AS207,IF($AK207&gt;10,1.1*AS207,(1+$AK207/100)*AS207)))</f>
        <v>0.71871338000000007</v>
      </c>
      <c r="AU207" s="935">
        <f t="shared" si="66"/>
        <v>0.73603437245800007</v>
      </c>
      <c r="AV207" s="935">
        <f t="shared" si="66"/>
        <v>0.75377280083423792</v>
      </c>
      <c r="AW207" s="702">
        <f t="shared" si="63"/>
        <v>3.5483205532922382</v>
      </c>
      <c r="AX207" s="810">
        <f t="shared" si="64"/>
        <v>18.471215790173023</v>
      </c>
      <c r="AY207" s="991">
        <v>1.51</v>
      </c>
      <c r="AZ207" s="922">
        <v>11.04</v>
      </c>
      <c r="BA207" s="922">
        <v>-27.589999999999996</v>
      </c>
      <c r="BB207" s="922">
        <v>1.47</v>
      </c>
      <c r="BC207" s="922">
        <v>-9.7900000000000009</v>
      </c>
      <c r="BE207" s="664">
        <v>2014</v>
      </c>
      <c r="BF207" s="946" t="e">
        <f>#VALUE!</f>
        <v>#VALUE!</v>
      </c>
      <c r="BG207" s="931">
        <v>2.8000000000000003</v>
      </c>
    </row>
    <row r="208" spans="1:59" s="838" customFormat="1" ht="11.25" customHeight="1" x14ac:dyDescent="0.2">
      <c r="A208" s="817" t="s">
        <v>1249</v>
      </c>
      <c r="B208" s="846" t="s">
        <v>1250</v>
      </c>
      <c r="C208" s="988" t="s">
        <v>4353</v>
      </c>
      <c r="D208" s="988" t="s">
        <v>4354</v>
      </c>
      <c r="E208" s="818">
        <v>7</v>
      </c>
      <c r="F208" s="526">
        <v>644</v>
      </c>
      <c r="G208" s="1171" t="s">
        <v>37</v>
      </c>
      <c r="H208" s="1171" t="s">
        <v>115</v>
      </c>
      <c r="I208" s="819">
        <v>32.43</v>
      </c>
      <c r="J208" s="820">
        <f t="shared" si="52"/>
        <v>4.3169904409497377</v>
      </c>
      <c r="K208" s="821">
        <v>0.35</v>
      </c>
      <c r="L208" s="822">
        <v>4</v>
      </c>
      <c r="M208" s="823">
        <f t="shared" si="53"/>
        <v>1.4</v>
      </c>
      <c r="N208" s="824" t="s">
        <v>266</v>
      </c>
      <c r="O208" s="825">
        <v>0.32</v>
      </c>
      <c r="P208" s="826">
        <v>43453</v>
      </c>
      <c r="Q208" s="826">
        <v>43469</v>
      </c>
      <c r="R208" s="823">
        <f t="shared" si="54"/>
        <v>9.3749999999999911</v>
      </c>
      <c r="S208" s="759">
        <f>IF(INDEX(Historical!$D$7:$D$1437,MATCH(B208,Historical!$B$7:$B$1446,0))=0,"n/a",(INDEX(Historical!$C$7:$C$1437,MATCH(B208,Historical!$B$7:$B$1446,0))/INDEX(Historical!$D$7:$D$1437,MATCH(B208,Historical!$B$7:$B$1446,0))-1)*100)</f>
        <v>14.285714285714279</v>
      </c>
      <c r="T208" s="759">
        <f>IF(INDEX(Historical!$F$7:$F$1430,MATCH(B208,Historical!$B$7:$B$1446,0))=0,"n/a",((INDEX(Historical!$C$7:$C$1437,MATCH(B208,Historical!$B$7:$B$1446,0))/INDEX(Historical!$F$7:$F$1430,MATCH(B208,Historical!$B$7:$B$1446,0)))^(1/3)-1)*100)</f>
        <v>12.457688706899894</v>
      </c>
      <c r="U208" s="759">
        <f>IF(INDEX(Historical!$H$7:$H$1430,MATCH(B208,Historical!$B$7:$B$1446,0))=0,"n/a",((INDEX(Historical!$C$7:$C$1437,MATCH(B208,Historical!$B$7:$B$1446,0))/INDEX(Historical!$H$7:$H$1430,MATCH(B208,Historical!$B$7:$B$1446,0)))^(1/5)-1)*100)</f>
        <v>12.040333432430362</v>
      </c>
      <c r="V208" s="759">
        <f>IF(INDEX(Historical!$O$7:$O$1430,MATCH(B208,Historical!$B$7:$B$1446,0))=0,"n/a",((INDEX(Historical!$C$7:$C$1437,MATCH(B208,Historical!$B$7:$B$1446,0))/INDEX(Historical!$O$7:$O$1430,MATCH(B208,Historical!$B$7:$B$1446,0)))^(1/10)-1)*100)</f>
        <v>-3.694051397291731</v>
      </c>
      <c r="W208" s="827" t="str">
        <f t="shared" si="55"/>
        <v>n/a</v>
      </c>
      <c r="X208" s="828">
        <f t="shared" si="56"/>
        <v>1.524092839548147</v>
      </c>
      <c r="Y208" s="829"/>
      <c r="Z208" s="820">
        <f t="shared" si="57"/>
        <v>117.64705882352942</v>
      </c>
      <c r="AA208" s="830">
        <f t="shared" si="58"/>
        <v>27.252100840336137</v>
      </c>
      <c r="AB208" s="822">
        <v>12</v>
      </c>
      <c r="AC208" s="831">
        <v>1.19</v>
      </c>
      <c r="AD208" s="831" t="s">
        <v>137</v>
      </c>
      <c r="AE208" s="831">
        <v>9.66</v>
      </c>
      <c r="AF208" s="831">
        <v>2.27</v>
      </c>
      <c r="AG208" s="831">
        <v>8.3000000000000007</v>
      </c>
      <c r="AH208" s="831">
        <v>-1.6</v>
      </c>
      <c r="AI208" s="831">
        <v>3.34</v>
      </c>
      <c r="AJ208" s="831">
        <v>7.9</v>
      </c>
      <c r="AK208" s="831" t="s">
        <v>137</v>
      </c>
      <c r="AL208" s="832">
        <v>1320</v>
      </c>
      <c r="AM208" s="833">
        <v>3.5000000000000004</v>
      </c>
      <c r="AN208" s="831">
        <v>0.76</v>
      </c>
      <c r="AO208" s="834">
        <f t="shared" si="59"/>
        <v>-10.894776966956037</v>
      </c>
      <c r="AP208" s="835">
        <f t="shared" si="60"/>
        <v>16.3573238733801</v>
      </c>
      <c r="AQ208" s="836">
        <f t="shared" si="61"/>
        <v>65.814178334347133</v>
      </c>
      <c r="AR208" s="702">
        <f>INDEX(Historical!$C$7:$C$1437,MATCH(B208,Historical!$B$7:$B$1446,0))*IF(AH208="n/a",1.03,IF(AH208&lt;0,1.01,IF(AH208&gt;10,1.1,(1+AH208/100))))</f>
        <v>1.2927999999999999</v>
      </c>
      <c r="AS208" s="830">
        <f t="shared" si="62"/>
        <v>1.33597952</v>
      </c>
      <c r="AT208" s="830">
        <f t="shared" si="66"/>
        <v>1.3760589056000001</v>
      </c>
      <c r="AU208" s="830">
        <f t="shared" si="66"/>
        <v>1.4173406727680002</v>
      </c>
      <c r="AV208" s="830">
        <f t="shared" si="66"/>
        <v>1.4598608929510404</v>
      </c>
      <c r="AW208" s="820">
        <f t="shared" si="63"/>
        <v>6.88203999131904</v>
      </c>
      <c r="AX208" s="837">
        <f t="shared" si="64"/>
        <v>21.221214897684366</v>
      </c>
      <c r="AY208" s="992">
        <v>0.63</v>
      </c>
      <c r="AZ208" s="833">
        <v>33.239999999999995</v>
      </c>
      <c r="BA208" s="833">
        <v>-7.42</v>
      </c>
      <c r="BB208" s="833">
        <v>-0.24</v>
      </c>
      <c r="BC208" s="833">
        <v>7.76</v>
      </c>
      <c r="BD208" s="961"/>
      <c r="BE208" s="664">
        <v>2013</v>
      </c>
      <c r="BF208" s="946" t="e">
        <f>#VALUE!</f>
        <v>#VALUE!</v>
      </c>
      <c r="BG208" s="893">
        <v>4.2</v>
      </c>
    </row>
    <row r="209" spans="1:59" ht="11.25" customHeight="1" x14ac:dyDescent="0.2">
      <c r="A209" s="609" t="s">
        <v>1269</v>
      </c>
      <c r="B209" s="925" t="s">
        <v>1270</v>
      </c>
      <c r="C209" s="988" t="s">
        <v>108</v>
      </c>
      <c r="D209" s="988" t="s">
        <v>4373</v>
      </c>
      <c r="E209" s="792">
        <v>6</v>
      </c>
      <c r="F209" s="526">
        <v>715</v>
      </c>
      <c r="G209" s="526" t="s">
        <v>106</v>
      </c>
      <c r="H209" s="526" t="s">
        <v>106</v>
      </c>
      <c r="I209" s="924">
        <v>23.72</v>
      </c>
      <c r="J209" s="702">
        <f t="shared" si="52"/>
        <v>4.0472175379426645</v>
      </c>
      <c r="K209" s="927">
        <v>0.24</v>
      </c>
      <c r="L209" s="639">
        <v>4</v>
      </c>
      <c r="M209" s="693">
        <f t="shared" si="53"/>
        <v>0.96</v>
      </c>
      <c r="N209" s="921" t="s">
        <v>435</v>
      </c>
      <c r="O209" s="795">
        <v>0.21</v>
      </c>
      <c r="P209" s="917">
        <v>43133</v>
      </c>
      <c r="Q209" s="917">
        <v>43154</v>
      </c>
      <c r="R209" s="693">
        <f t="shared" si="54"/>
        <v>14.285714285714285</v>
      </c>
      <c r="S209" s="759">
        <f>IF(INDEX(Historical!$D$7:$D$1437,MATCH(B209,Historical!$B$7:$B$1446,0))=0,"n/a",(INDEX(Historical!$C$7:$C$1437,MATCH(B209,Historical!$B$7:$B$1446,0))/INDEX(Historical!$D$7:$D$1437,MATCH(B209,Historical!$B$7:$B$1446,0))-1)*100)</f>
        <v>19.999999999999996</v>
      </c>
      <c r="T209" s="759">
        <f>IF(INDEX(Historical!$F$7:$F$1430,MATCH(B209,Historical!$B$7:$B$1446,0))=0,"n/a",((INDEX(Historical!$C$7:$C$1437,MATCH(B209,Historical!$B$7:$B$1446,0))/INDEX(Historical!$F$7:$F$1430,MATCH(B209,Historical!$B$7:$B$1446,0)))^(1/3)-1)*100)</f>
        <v>33.886590016433907</v>
      </c>
      <c r="U209" s="759">
        <f>IF(INDEX(Historical!$H$7:$H$1430,MATCH(B209,Historical!$B$7:$B$1446,0))=0,"n/a",((INDEX(Historical!$C$7:$C$1437,MATCH(B209,Historical!$B$7:$B$1446,0))/INDEX(Historical!$H$7:$H$1430,MATCH(B209,Historical!$B$7:$B$1446,0)))^(1/5)-1)*100)</f>
        <v>68.824175968822004</v>
      </c>
      <c r="V209" s="759">
        <f>IF(INDEX(Historical!$O$7:$O$1430,MATCH(B209,Historical!$B$7:$B$1446,0))=0,"n/a",((INDEX(Historical!$C$7:$C$1437,MATCH(B209,Historical!$B$7:$B$1446,0))/INDEX(Historical!$O$7:$O$1430,MATCH(B209,Historical!$B$7:$B$1446,0)))^(1/10)-1)*100)</f>
        <v>-6.696700846319259</v>
      </c>
      <c r="W209" s="760" t="str">
        <f t="shared" si="55"/>
        <v>n/a</v>
      </c>
      <c r="X209" s="761">
        <f t="shared" si="56"/>
        <v>9.3005643201110821</v>
      </c>
      <c r="Y209" s="716"/>
      <c r="Z209" s="702">
        <f t="shared" si="57"/>
        <v>50.261780104712038</v>
      </c>
      <c r="AA209" s="935">
        <f t="shared" si="58"/>
        <v>12.418848167539267</v>
      </c>
      <c r="AB209" s="639">
        <v>12</v>
      </c>
      <c r="AC209" s="916">
        <v>1.91</v>
      </c>
      <c r="AD209" s="916">
        <v>1.56</v>
      </c>
      <c r="AE209" s="916">
        <v>3.24</v>
      </c>
      <c r="AF209" s="916">
        <v>1.34</v>
      </c>
      <c r="AG209" s="916">
        <v>10.199999999999999</v>
      </c>
      <c r="AH209" s="916">
        <v>-0.6</v>
      </c>
      <c r="AI209" s="916">
        <v>8.57</v>
      </c>
      <c r="AJ209" s="916">
        <v>7.3999999999999995</v>
      </c>
      <c r="AK209" s="916">
        <v>8</v>
      </c>
      <c r="AL209" s="928">
        <v>739.71</v>
      </c>
      <c r="AM209" s="922">
        <v>0.89999999999999991</v>
      </c>
      <c r="AN209" s="916">
        <v>0.21</v>
      </c>
      <c r="AO209" s="802">
        <f t="shared" si="59"/>
        <v>60.452545339225395</v>
      </c>
      <c r="AP209" s="803">
        <f t="shared" si="60"/>
        <v>72.871393506764662</v>
      </c>
      <c r="AQ209" s="936">
        <f t="shared" si="61"/>
        <v>-13.999337096863373</v>
      </c>
      <c r="AR209" s="702">
        <f>INDEX(Historical!$C$7:$C$1437,MATCH(B209,Historical!$B$7:$B$1446,0))*IF(AH209="n/a",1.03,IF(AH209&lt;0,1.01,IF(AH209&gt;10,1.1,(1+AH209/100))))</f>
        <v>0.96960000000000002</v>
      </c>
      <c r="AS209" s="935">
        <f t="shared" si="62"/>
        <v>1.0526947200000001</v>
      </c>
      <c r="AT209" s="935">
        <f t="shared" si="66"/>
        <v>1.1369102976000001</v>
      </c>
      <c r="AU209" s="935">
        <f t="shared" si="66"/>
        <v>1.2278631214080002</v>
      </c>
      <c r="AV209" s="935">
        <f t="shared" si="66"/>
        <v>1.3260921711206404</v>
      </c>
      <c r="AW209" s="702">
        <f t="shared" si="63"/>
        <v>5.7131603101286412</v>
      </c>
      <c r="AX209" s="810">
        <f t="shared" si="64"/>
        <v>24.085836046073531</v>
      </c>
      <c r="AY209" s="991">
        <v>0.98</v>
      </c>
      <c r="AZ209" s="922">
        <v>35.08</v>
      </c>
      <c r="BA209" s="922">
        <v>-24.099999999999998</v>
      </c>
      <c r="BB209" s="922">
        <v>7.24</v>
      </c>
      <c r="BC209" s="922">
        <v>3.6999999999999997</v>
      </c>
      <c r="BE209" s="664">
        <v>2013</v>
      </c>
      <c r="BF209" s="946" t="e">
        <f>#VALUE!</f>
        <v>#VALUE!</v>
      </c>
      <c r="BG209" s="931">
        <v>1.0999999999999999</v>
      </c>
    </row>
    <row r="210" spans="1:59" ht="11.25" customHeight="1" x14ac:dyDescent="0.2">
      <c r="A210" s="537" t="s">
        <v>1315</v>
      </c>
      <c r="B210" s="925" t="s">
        <v>1316</v>
      </c>
      <c r="C210" s="988" t="s">
        <v>108</v>
      </c>
      <c r="D210" s="988" t="s">
        <v>4373</v>
      </c>
      <c r="E210" s="792">
        <v>8</v>
      </c>
      <c r="F210" s="526">
        <v>532</v>
      </c>
      <c r="G210" s="526" t="s">
        <v>115</v>
      </c>
      <c r="H210" s="526" t="s">
        <v>115</v>
      </c>
      <c r="I210" s="924">
        <v>13.92</v>
      </c>
      <c r="J210" s="702">
        <f t="shared" si="52"/>
        <v>4.0229885057471275</v>
      </c>
      <c r="K210" s="927">
        <v>0.14000000000000001</v>
      </c>
      <c r="L210" s="639">
        <v>4</v>
      </c>
      <c r="M210" s="693">
        <f t="shared" si="53"/>
        <v>0.56000000000000005</v>
      </c>
      <c r="N210" s="921" t="s">
        <v>164</v>
      </c>
      <c r="O210" s="795">
        <v>0.11</v>
      </c>
      <c r="P210" s="915">
        <v>43357</v>
      </c>
      <c r="Q210" s="915">
        <v>43374</v>
      </c>
      <c r="R210" s="693">
        <f t="shared" si="54"/>
        <v>27.27272727272728</v>
      </c>
      <c r="S210" s="759">
        <f>IF(INDEX(Historical!$D$7:$D$1437,MATCH(B210,Historical!$B$7:$B$1446,0))=0,"n/a",(INDEX(Historical!$C$7:$C$1437,MATCH(B210,Historical!$B$7:$B$1446,0))/INDEX(Historical!$D$7:$D$1437,MATCH(B210,Historical!$B$7:$B$1446,0))-1)*100)</f>
        <v>46.874999999999979</v>
      </c>
      <c r="T210" s="759">
        <f>IF(INDEX(Historical!$F$7:$F$1430,MATCH(B210,Historical!$B$7:$B$1446,0))=0,"n/a",((INDEX(Historical!$C$7:$C$1437,MATCH(B210,Historical!$B$7:$B$1446,0))/INDEX(Historical!$F$7:$F$1430,MATCH(B210,Historical!$B$7:$B$1446,0)))^(1/3)-1)*100)</f>
        <v>25.111012491738549</v>
      </c>
      <c r="U210" s="759">
        <f>IF(INDEX(Historical!$H$7:$H$1430,MATCH(B210,Historical!$B$7:$B$1446,0))=0,"n/a",((INDEX(Historical!$C$7:$C$1437,MATCH(B210,Historical!$B$7:$B$1446,0))/INDEX(Historical!$H$7:$H$1430,MATCH(B210,Historical!$B$7:$B$1446,0)))^(1/5)-1)*100)</f>
        <v>21.161619749413418</v>
      </c>
      <c r="V210" s="759">
        <f>IF(INDEX(Historical!$O$7:$O$1430,MATCH(B210,Historical!$B$7:$B$1446,0))=0,"n/a",((INDEX(Historical!$C$7:$C$1437,MATCH(B210,Historical!$B$7:$B$1446,0))/INDEX(Historical!$O$7:$O$1430,MATCH(B210,Historical!$B$7:$B$1446,0)))^(1/10)-1)*100)</f>
        <v>-5.1402579264410058</v>
      </c>
      <c r="W210" s="760" t="str">
        <f t="shared" si="55"/>
        <v>n/a</v>
      </c>
      <c r="X210" s="761">
        <f t="shared" si="56"/>
        <v>1.9963792216427754</v>
      </c>
      <c r="Y210" s="713"/>
      <c r="Z210" s="702">
        <f t="shared" si="57"/>
        <v>47.058823529411768</v>
      </c>
      <c r="AA210" s="935">
        <f t="shared" si="58"/>
        <v>11.69747899159664</v>
      </c>
      <c r="AB210" s="639">
        <v>12</v>
      </c>
      <c r="AC210" s="916">
        <v>1.19</v>
      </c>
      <c r="AD210" s="916">
        <v>1.46</v>
      </c>
      <c r="AE210" s="916">
        <v>3.69</v>
      </c>
      <c r="AF210" s="916">
        <v>1.48</v>
      </c>
      <c r="AG210" s="916">
        <v>14.2</v>
      </c>
      <c r="AH210" s="916">
        <v>37.4</v>
      </c>
      <c r="AI210" s="916">
        <v>6.3</v>
      </c>
      <c r="AJ210" s="916">
        <v>10.6</v>
      </c>
      <c r="AK210" s="916">
        <v>8</v>
      </c>
      <c r="AL210" s="928">
        <v>14570</v>
      </c>
      <c r="AM210" s="922">
        <v>1</v>
      </c>
      <c r="AN210" s="916">
        <v>0.87</v>
      </c>
      <c r="AO210" s="802">
        <f t="shared" si="59"/>
        <v>13.487129263563908</v>
      </c>
      <c r="AP210" s="803">
        <f t="shared" si="60"/>
        <v>25.184608255160548</v>
      </c>
      <c r="AQ210" s="936">
        <f t="shared" si="61"/>
        <v>-12.282602998637271</v>
      </c>
      <c r="AR210" s="702">
        <f>INDEX(Historical!$C$7:$C$1437,MATCH(B210,Historical!$B$7:$B$1446,0))*IF(AH210="n/a",1.03,IF(AH210&lt;0,1.01,IF(AH210&gt;10,1.1,(1+AH210/100))))</f>
        <v>0.51700000000000002</v>
      </c>
      <c r="AS210" s="935">
        <f t="shared" si="62"/>
        <v>0.54957100000000003</v>
      </c>
      <c r="AT210" s="935">
        <f t="shared" si="66"/>
        <v>0.59353668000000004</v>
      </c>
      <c r="AU210" s="935">
        <f t="shared" si="66"/>
        <v>0.6410196144000001</v>
      </c>
      <c r="AV210" s="935">
        <f t="shared" si="66"/>
        <v>0.69230118355200021</v>
      </c>
      <c r="AW210" s="702">
        <f t="shared" si="63"/>
        <v>2.9934284779520008</v>
      </c>
      <c r="AX210" s="810">
        <f t="shared" si="64"/>
        <v>21.5045149278161</v>
      </c>
      <c r="AY210" s="991">
        <v>1.38</v>
      </c>
      <c r="AZ210" s="922">
        <v>25.180000000000003</v>
      </c>
      <c r="BA210" s="922">
        <v>-15.76</v>
      </c>
      <c r="BB210" s="922">
        <v>2.27</v>
      </c>
      <c r="BC210" s="922">
        <v>-2.1399999999999997</v>
      </c>
      <c r="BE210" s="664">
        <v>2011</v>
      </c>
      <c r="BF210" s="946" t="e">
        <f>#VALUE!</f>
        <v>#VALUE!</v>
      </c>
      <c r="BG210" s="931">
        <v>1.3</v>
      </c>
    </row>
    <row r="211" spans="1:59" ht="11.25" customHeight="1" x14ac:dyDescent="0.2">
      <c r="A211" s="609" t="s">
        <v>3853</v>
      </c>
      <c r="B211" s="925" t="s">
        <v>3854</v>
      </c>
      <c r="C211" s="988" t="s">
        <v>108</v>
      </c>
      <c r="D211" s="988" t="s">
        <v>4365</v>
      </c>
      <c r="E211" s="792">
        <v>6</v>
      </c>
      <c r="F211" s="526">
        <v>795</v>
      </c>
      <c r="G211" s="526" t="s">
        <v>106</v>
      </c>
      <c r="H211" s="526" t="s">
        <v>106</v>
      </c>
      <c r="I211" s="924">
        <v>36.64</v>
      </c>
      <c r="J211" s="702">
        <f t="shared" si="52"/>
        <v>2.2925764192139737</v>
      </c>
      <c r="K211" s="927">
        <v>0.21</v>
      </c>
      <c r="L211" s="639">
        <v>4</v>
      </c>
      <c r="M211" s="693">
        <f t="shared" si="53"/>
        <v>0.84</v>
      </c>
      <c r="N211" s="921" t="s">
        <v>238</v>
      </c>
      <c r="O211" s="795">
        <v>0.2</v>
      </c>
      <c r="P211" s="915">
        <v>43588</v>
      </c>
      <c r="Q211" s="915">
        <v>43602</v>
      </c>
      <c r="R211" s="693">
        <f t="shared" si="54"/>
        <v>4.9999999999999902</v>
      </c>
      <c r="S211" s="759">
        <f>IF(INDEX(Historical!$D$7:$D$1437,MATCH(B211,Historical!$B$7:$B$1446,0))=0,"n/a",(INDEX(Historical!$C$7:$C$1437,MATCH(B211,Historical!$B$7:$B$1446,0))/INDEX(Historical!$D$7:$D$1437,MATCH(B211,Historical!$B$7:$B$1446,0))-1)*100)</f>
        <v>29.090909090909079</v>
      </c>
      <c r="T211" s="759">
        <f>IF(INDEX(Historical!$F$7:$F$1430,MATCH(B211,Historical!$B$7:$B$1446,0))=0,"n/a",((INDEX(Historical!$C$7:$C$1437,MATCH(B211,Historical!$B$7:$B$1446,0))/INDEX(Historical!$F$7:$F$1430,MATCH(B211,Historical!$B$7:$B$1446,0)))^(1/3)-1)*100)</f>
        <v>33.263852688477982</v>
      </c>
      <c r="U211" s="759" t="str">
        <f>IF(INDEX(Historical!$H$7:$H$1430,MATCH(B211,Historical!$B$7:$B$1446,0))=0,"n/a",((INDEX(Historical!$C$7:$C$1437,MATCH(B211,Historical!$B$7:$B$1446,0))/INDEX(Historical!$H$7:$H$1430,MATCH(B211,Historical!$B$7:$B$1446,0)))^(1/5)-1)*100)</f>
        <v>n/a</v>
      </c>
      <c r="V211" s="759" t="str">
        <f>IF(INDEX(Historical!$O$7:$O$1430,MATCH(B211,Historical!$B$7:$B$1446,0))=0,"n/a",((INDEX(Historical!$C$7:$C$1437,MATCH(B211,Historical!$B$7:$B$1446,0))/INDEX(Historical!$O$7:$O$1430,MATCH(B211,Historical!$B$7:$B$1446,0)))^(1/10)-1)*100)</f>
        <v>n/a</v>
      </c>
      <c r="W211" s="760" t="str">
        <f t="shared" si="55"/>
        <v>n/a</v>
      </c>
      <c r="X211" s="761" t="str">
        <f t="shared" si="56"/>
        <v>n/a</v>
      </c>
      <c r="Y211" s="926"/>
      <c r="Z211" s="702">
        <f t="shared" si="57"/>
        <v>25</v>
      </c>
      <c r="AA211" s="935">
        <f t="shared" si="58"/>
        <v>10.904761904761905</v>
      </c>
      <c r="AB211" s="639">
        <v>12</v>
      </c>
      <c r="AC211" s="916">
        <v>3.36</v>
      </c>
      <c r="AD211" s="916" t="s">
        <v>137</v>
      </c>
      <c r="AE211" s="916">
        <v>3.39</v>
      </c>
      <c r="AF211" s="916">
        <v>1.1000000000000001</v>
      </c>
      <c r="AG211" s="916">
        <v>9.1</v>
      </c>
      <c r="AH211" s="916">
        <v>25.2</v>
      </c>
      <c r="AI211" s="916">
        <v>-4.54</v>
      </c>
      <c r="AJ211" s="916">
        <v>25.7</v>
      </c>
      <c r="AK211" s="916" t="s">
        <v>137</v>
      </c>
      <c r="AL211" s="928">
        <v>348.81</v>
      </c>
      <c r="AM211" s="922">
        <v>4.8</v>
      </c>
      <c r="AN211" s="916">
        <v>0.02</v>
      </c>
      <c r="AO211" s="802" t="str">
        <f t="shared" si="59"/>
        <v>n/a</v>
      </c>
      <c r="AP211" s="803" t="str">
        <f t="shared" si="60"/>
        <v>n/a</v>
      </c>
      <c r="AQ211" s="936">
        <f t="shared" si="61"/>
        <v>-26.984817118513405</v>
      </c>
      <c r="AR211" s="702">
        <f>INDEX(Historical!$C$7:$C$1437,MATCH(B211,Historical!$B$7:$B$1446,0))*IF(AH211="n/a",1.03,IF(AH211&lt;0,1.01,IF(AH211&gt;10,1.1,(1+AH211/100))))</f>
        <v>0.78100000000000003</v>
      </c>
      <c r="AS211" s="935">
        <f t="shared" si="62"/>
        <v>0.78881000000000001</v>
      </c>
      <c r="AT211" s="935">
        <f t="shared" si="66"/>
        <v>0.81247429999999998</v>
      </c>
      <c r="AU211" s="935">
        <f t="shared" si="66"/>
        <v>0.83684852899999995</v>
      </c>
      <c r="AV211" s="935">
        <f t="shared" si="66"/>
        <v>0.86195398486999997</v>
      </c>
      <c r="AW211" s="702">
        <f t="shared" si="63"/>
        <v>4.0810868138699998</v>
      </c>
      <c r="AX211" s="810">
        <f t="shared" si="64"/>
        <v>11.138337374099343</v>
      </c>
      <c r="AY211" s="991">
        <v>0.32</v>
      </c>
      <c r="AZ211" s="922">
        <v>12.44</v>
      </c>
      <c r="BA211" s="922">
        <v>-24.41</v>
      </c>
      <c r="BB211" s="922">
        <v>3.38</v>
      </c>
      <c r="BC211" s="922">
        <v>-6.67</v>
      </c>
      <c r="BE211" s="664">
        <v>2014</v>
      </c>
      <c r="BF211" s="946" t="e">
        <f>#VALUE!</f>
        <v>#VALUE!</v>
      </c>
      <c r="BG211" s="931">
        <v>1.2</v>
      </c>
    </row>
    <row r="212" spans="1:59" ht="11.25" customHeight="1" x14ac:dyDescent="0.2">
      <c r="A212" s="537" t="s">
        <v>1307</v>
      </c>
      <c r="B212" s="925" t="s">
        <v>1308</v>
      </c>
      <c r="C212" s="988" t="s">
        <v>108</v>
      </c>
      <c r="D212" s="988" t="s">
        <v>4373</v>
      </c>
      <c r="E212" s="792">
        <v>8</v>
      </c>
      <c r="F212" s="526">
        <v>503</v>
      </c>
      <c r="G212" s="526" t="s">
        <v>37</v>
      </c>
      <c r="H212" s="526" t="s">
        <v>37</v>
      </c>
      <c r="I212" s="924">
        <v>16.27</v>
      </c>
      <c r="J212" s="702">
        <f t="shared" si="52"/>
        <v>2.4585125998770745</v>
      </c>
      <c r="K212" s="934">
        <v>0.1</v>
      </c>
      <c r="L212" s="639">
        <v>4</v>
      </c>
      <c r="M212" s="693">
        <f t="shared" si="53"/>
        <v>0.4</v>
      </c>
      <c r="N212" s="921" t="s">
        <v>460</v>
      </c>
      <c r="O212" s="799">
        <v>8.6699999999999999E-2</v>
      </c>
      <c r="P212" s="917">
        <v>43195</v>
      </c>
      <c r="Q212" s="917">
        <v>43210</v>
      </c>
      <c r="R212" s="693">
        <f t="shared" si="54"/>
        <v>15.340253748558256</v>
      </c>
      <c r="S212" s="759">
        <f>IF(INDEX(Historical!$D$7:$D$1437,MATCH(B212,Historical!$B$7:$B$1446,0))=0,"n/a",(INDEX(Historical!$C$7:$C$1437,MATCH(B212,Historical!$B$7:$B$1446,0))/INDEX(Historical!$D$7:$D$1437,MATCH(B212,Historical!$B$7:$B$1446,0))-1)*100)</f>
        <v>20.843749999999982</v>
      </c>
      <c r="T212" s="759">
        <f>IF(INDEX(Historical!$F$7:$F$1430,MATCH(B212,Historical!$B$7:$B$1446,0))=0,"n/a",((INDEX(Historical!$C$7:$C$1437,MATCH(B212,Historical!$B$7:$B$1446,0))/INDEX(Historical!$F$7:$F$1430,MATCH(B212,Historical!$B$7:$B$1446,0)))^(1/3)-1)*100)</f>
        <v>15.140279184989103</v>
      </c>
      <c r="U212" s="759">
        <f>IF(INDEX(Historical!$H$7:$H$1430,MATCH(B212,Historical!$B$7:$B$1446,0))=0,"n/a",((INDEX(Historical!$C$7:$C$1437,MATCH(B212,Historical!$B$7:$B$1446,0))/INDEX(Historical!$H$7:$H$1430,MATCH(B212,Historical!$B$7:$B$1446,0)))^(1/5)-1)*100)</f>
        <v>16.239723087858259</v>
      </c>
      <c r="V212" s="759">
        <f>IF(INDEX(Historical!$O$7:$O$1430,MATCH(B212,Historical!$B$7:$B$1446,0))=0,"n/a",((INDEX(Historical!$C$7:$C$1437,MATCH(B212,Historical!$B$7:$B$1446,0))/INDEX(Historical!$O$7:$O$1430,MATCH(B212,Historical!$B$7:$B$1446,0)))^(1/10)-1)*100)</f>
        <v>11.82955636337708</v>
      </c>
      <c r="W212" s="760">
        <f t="shared" si="55"/>
        <v>1.3728091391604962</v>
      </c>
      <c r="X212" s="761" t="str">
        <f t="shared" si="56"/>
        <v>n/a</v>
      </c>
      <c r="Y212" s="728" t="s">
        <v>4206</v>
      </c>
      <c r="Z212" s="702">
        <f t="shared" si="57"/>
        <v>30.075187969924812</v>
      </c>
      <c r="AA212" s="935">
        <f t="shared" si="58"/>
        <v>12.233082706766917</v>
      </c>
      <c r="AB212" s="639">
        <v>12</v>
      </c>
      <c r="AC212" s="916">
        <v>1.33</v>
      </c>
      <c r="AD212" s="916" t="s">
        <v>137</v>
      </c>
      <c r="AE212" s="916">
        <v>4.1100000000000003</v>
      </c>
      <c r="AF212" s="916">
        <v>1.27</v>
      </c>
      <c r="AG212" s="916">
        <v>10</v>
      </c>
      <c r="AH212" s="916">
        <v>34.9</v>
      </c>
      <c r="AI212" s="916">
        <v>12.01</v>
      </c>
      <c r="AJ212" s="916">
        <v>-0.89999999999999991</v>
      </c>
      <c r="AK212" s="916" t="s">
        <v>137</v>
      </c>
      <c r="AL212" s="928">
        <v>707.91</v>
      </c>
      <c r="AM212" s="922">
        <v>1.9</v>
      </c>
      <c r="AN212" s="916">
        <v>1.2</v>
      </c>
      <c r="AO212" s="802">
        <f t="shared" si="59"/>
        <v>6.4651529809684174</v>
      </c>
      <c r="AP212" s="803">
        <f t="shared" si="60"/>
        <v>18.698235687735334</v>
      </c>
      <c r="AQ212" s="936">
        <f t="shared" si="61"/>
        <v>-16.904298713688004</v>
      </c>
      <c r="AR212" s="702">
        <f>INDEX(Historical!$C$7:$C$1437,MATCH(B212,Historical!$B$7:$B$1446,0))*IF(AH212="n/a",1.03,IF(AH212&lt;0,1.01,IF(AH212&gt;10,1.1,(1+AH212/100))))</f>
        <v>0.42537000000000003</v>
      </c>
      <c r="AS212" s="935">
        <f t="shared" si="62"/>
        <v>0.46790700000000007</v>
      </c>
      <c r="AT212" s="935">
        <f t="shared" si="66"/>
        <v>0.4819442100000001</v>
      </c>
      <c r="AU212" s="935">
        <f t="shared" si="66"/>
        <v>0.49640253630000009</v>
      </c>
      <c r="AV212" s="935">
        <f t="shared" si="66"/>
        <v>0.51129461238900009</v>
      </c>
      <c r="AW212" s="702">
        <f t="shared" si="63"/>
        <v>2.3829183586890004</v>
      </c>
      <c r="AX212" s="810">
        <f t="shared" si="64"/>
        <v>14.646087023288262</v>
      </c>
      <c r="AY212" s="991">
        <v>0.98</v>
      </c>
      <c r="AZ212" s="922">
        <v>10.01</v>
      </c>
      <c r="BA212" s="922">
        <v>-26.47</v>
      </c>
      <c r="BB212" s="922">
        <v>-2.41</v>
      </c>
      <c r="BC212" s="922">
        <v>-8.89</v>
      </c>
      <c r="BE212" s="664">
        <v>2011</v>
      </c>
      <c r="BF212" s="946" t="e">
        <f>#VALUE!</f>
        <v>#VALUE!</v>
      </c>
      <c r="BG212" s="931">
        <v>1.2</v>
      </c>
    </row>
    <row r="213" spans="1:59" ht="11.25" customHeight="1" x14ac:dyDescent="0.2">
      <c r="A213" s="537" t="s">
        <v>4225</v>
      </c>
      <c r="B213" s="925" t="s">
        <v>4220</v>
      </c>
      <c r="C213" s="988" t="s">
        <v>4224</v>
      </c>
      <c r="D213" s="988" t="s">
        <v>4359</v>
      </c>
      <c r="E213" s="792">
        <v>5</v>
      </c>
      <c r="F213" s="526">
        <v>817</v>
      </c>
      <c r="G213" s="526" t="s">
        <v>106</v>
      </c>
      <c r="H213" s="526" t="s">
        <v>106</v>
      </c>
      <c r="I213" s="929">
        <v>15.35</v>
      </c>
      <c r="J213" s="702">
        <f t="shared" si="52"/>
        <v>2.2149837133550494</v>
      </c>
      <c r="K213" s="933">
        <v>0.17</v>
      </c>
      <c r="L213" s="664">
        <v>2</v>
      </c>
      <c r="M213" s="693">
        <f t="shared" si="53"/>
        <v>0.34</v>
      </c>
      <c r="N213" s="664" t="s">
        <v>4226</v>
      </c>
      <c r="O213" s="796">
        <v>0.15</v>
      </c>
      <c r="P213" s="1074">
        <v>43278</v>
      </c>
      <c r="Q213" s="1074">
        <v>43291</v>
      </c>
      <c r="R213" s="693">
        <f t="shared" si="54"/>
        <v>13.333333333333346</v>
      </c>
      <c r="S213" s="759">
        <f>IF(INDEX(Historical!$D$7:$D$1437,MATCH(B213,Historical!$B$7:$B$1446,0))=0,"n/a",(INDEX(Historical!$C$7:$C$1437,MATCH(B213,Historical!$B$7:$B$1446,0))/INDEX(Historical!$D$7:$D$1437,MATCH(B213,Historical!$B$7:$B$1446,0))-1)*100)</f>
        <v>6.6666666666666652</v>
      </c>
      <c r="T213" s="759">
        <f>IF(INDEX(Historical!$F$7:$F$1430,MATCH(B213,Historical!$B$7:$B$1446,0))=0,"n/a",((INDEX(Historical!$C$7:$C$1437,MATCH(B213,Historical!$B$7:$B$1446,0))/INDEX(Historical!$F$7:$F$1430,MATCH(B213,Historical!$B$7:$B$1446,0)))^(1/3)-1)*100)</f>
        <v>16.960709528514649</v>
      </c>
      <c r="U213" s="759">
        <f>IF(INDEX(Historical!$H$7:$H$1430,MATCH(B213,Historical!$B$7:$B$1446,0))=0,"n/a",((INDEX(Historical!$C$7:$C$1437,MATCH(B213,Historical!$B$7:$B$1446,0))/INDEX(Historical!$H$7:$H$1430,MATCH(B213,Historical!$B$7:$B$1446,0)))^(1/5)-1)*100)</f>
        <v>26.19146889603865</v>
      </c>
      <c r="V213" s="759" t="str">
        <f>IF(INDEX(Historical!$O$7:$O$1430,MATCH(B213,Historical!$B$7:$B$1446,0))=0,"n/a",((INDEX(Historical!$C$7:$C$1437,MATCH(B213,Historical!$B$7:$B$1446,0))/INDEX(Historical!$O$7:$O$1430,MATCH(B213,Historical!$B$7:$B$1446,0)))^(1/10)-1)*100)</f>
        <v>n/a</v>
      </c>
      <c r="W213" s="760" t="str">
        <f t="shared" si="55"/>
        <v>n/a</v>
      </c>
      <c r="X213" s="761">
        <f t="shared" si="56"/>
        <v>1.0434848165752451</v>
      </c>
      <c r="Y213" s="925"/>
      <c r="Z213" s="702">
        <f t="shared" si="57"/>
        <v>39.534883720930239</v>
      </c>
      <c r="AA213" s="935">
        <f t="shared" si="58"/>
        <v>17.848837209302324</v>
      </c>
      <c r="AB213" s="526">
        <v>12</v>
      </c>
      <c r="AC213" s="929">
        <v>0.86</v>
      </c>
      <c r="AD213" s="929">
        <v>1.19</v>
      </c>
      <c r="AE213" s="929">
        <v>1.59</v>
      </c>
      <c r="AF213" s="929">
        <v>3.66</v>
      </c>
      <c r="AG213" s="929">
        <v>19.600000000000001</v>
      </c>
      <c r="AH213" s="929">
        <v>26.400000000000002</v>
      </c>
      <c r="AI213" s="929">
        <v>7.95</v>
      </c>
      <c r="AJ213" s="929">
        <v>25.1</v>
      </c>
      <c r="AK213" s="929">
        <v>15</v>
      </c>
      <c r="AL213" s="929">
        <v>454.51</v>
      </c>
      <c r="AM213" s="929">
        <v>17.599999999999998</v>
      </c>
      <c r="AN213" s="929">
        <v>0.05</v>
      </c>
      <c r="AO213" s="802">
        <f t="shared" si="59"/>
        <v>10.557615400091375</v>
      </c>
      <c r="AP213" s="803">
        <f t="shared" si="60"/>
        <v>28.4064526093937</v>
      </c>
      <c r="AQ213" s="936">
        <f t="shared" si="61"/>
        <v>70.393980313659512</v>
      </c>
      <c r="AR213" s="702">
        <f>INDEX(Historical!$C$7:$C$1437,MATCH(B213,Historical!$B$7:$B$1446,0))*IF(AH213="n/a",1.03,IF(AH213&lt;0,1.01,IF(AH213&gt;10,1.1,(1+AH213/100))))</f>
        <v>0.35200000000000004</v>
      </c>
      <c r="AS213" s="935">
        <f t="shared" si="62"/>
        <v>0.37998399999999999</v>
      </c>
      <c r="AT213" s="935">
        <f t="shared" si="66"/>
        <v>0.41798240000000003</v>
      </c>
      <c r="AU213" s="935">
        <f t="shared" si="66"/>
        <v>0.45978064000000007</v>
      </c>
      <c r="AV213" s="935">
        <f t="shared" si="66"/>
        <v>0.50575870400000011</v>
      </c>
      <c r="AW213" s="702">
        <f t="shared" si="63"/>
        <v>2.1155057440000005</v>
      </c>
      <c r="AX213" s="810">
        <f t="shared" si="64"/>
        <v>13.781796377850167</v>
      </c>
      <c r="AY213" s="788">
        <v>0.95</v>
      </c>
      <c r="AZ213" s="931">
        <v>1.25</v>
      </c>
      <c r="BA213" s="931">
        <v>-32.79</v>
      </c>
      <c r="BB213" s="931">
        <v>-4.46</v>
      </c>
      <c r="BC213" s="931">
        <v>-14.430000000000001</v>
      </c>
      <c r="BE213" s="664">
        <v>2014</v>
      </c>
      <c r="BF213" s="946" t="e">
        <f>#VALUE!</f>
        <v>#VALUE!</v>
      </c>
      <c r="BG213" s="931">
        <v>12.8</v>
      </c>
    </row>
    <row r="214" spans="1:59" ht="11.25" customHeight="1" x14ac:dyDescent="0.2">
      <c r="A214" s="537" t="s">
        <v>4227</v>
      </c>
      <c r="B214" s="925" t="s">
        <v>3855</v>
      </c>
      <c r="C214" s="988" t="s">
        <v>108</v>
      </c>
      <c r="D214" s="988" t="s">
        <v>4365</v>
      </c>
      <c r="E214" s="792">
        <v>5</v>
      </c>
      <c r="F214" s="526">
        <v>821</v>
      </c>
      <c r="G214" s="526" t="s">
        <v>106</v>
      </c>
      <c r="H214" s="526" t="s">
        <v>106</v>
      </c>
      <c r="I214" s="929">
        <v>33.630000000000003</v>
      </c>
      <c r="J214" s="702">
        <f t="shared" si="52"/>
        <v>1.6651798988997917</v>
      </c>
      <c r="K214" s="933">
        <v>0.14000000000000001</v>
      </c>
      <c r="L214" s="664">
        <v>4</v>
      </c>
      <c r="M214" s="693">
        <f t="shared" si="53"/>
        <v>0.56000000000000005</v>
      </c>
      <c r="N214" s="664" t="s">
        <v>4228</v>
      </c>
      <c r="O214" s="796">
        <v>0.12</v>
      </c>
      <c r="P214" s="682">
        <v>43301</v>
      </c>
      <c r="Q214" s="682">
        <v>43318</v>
      </c>
      <c r="R214" s="693">
        <f t="shared" si="54"/>
        <v>16.666666666666682</v>
      </c>
      <c r="S214" s="759">
        <f>IF(INDEX(Historical!$D$7:$D$1437,MATCH(B214,Historical!$B$7:$B$1446,0))=0,"n/a",(INDEX(Historical!$C$7:$C$1437,MATCH(B214,Historical!$B$7:$B$1446,0))/INDEX(Historical!$D$7:$D$1437,MATCH(B214,Historical!$B$7:$B$1446,0))-1)*100)</f>
        <v>23.809523809523814</v>
      </c>
      <c r="T214" s="759">
        <f>IF(INDEX(Historical!$F$7:$F$1430,MATCH(B214,Historical!$B$7:$B$1446,0))=0,"n/a",((INDEX(Historical!$C$7:$C$1437,MATCH(B214,Historical!$B$7:$B$1446,0))/INDEX(Historical!$F$7:$F$1430,MATCH(B214,Historical!$B$7:$B$1446,0)))^(1/3)-1)*100)</f>
        <v>20.123329994304417</v>
      </c>
      <c r="U214" s="759">
        <f>IF(INDEX(Historical!$H$7:$H$1430,MATCH(B214,Historical!$B$7:$B$1446,0))=0,"n/a",((INDEX(Historical!$C$7:$C$1437,MATCH(B214,Historical!$B$7:$B$1446,0))/INDEX(Historical!$H$7:$H$1430,MATCH(B214,Historical!$B$7:$B$1446,0)))^(1/5)-1)*100)</f>
        <v>16.723531932969316</v>
      </c>
      <c r="V214" s="759">
        <f>IF(INDEX(Historical!$O$7:$O$1430,MATCH(B214,Historical!$B$7:$B$1446,0))=0,"n/a",((INDEX(Historical!$C$7:$C$1437,MATCH(B214,Historical!$B$7:$B$1446,0))/INDEX(Historical!$O$7:$O$1430,MATCH(B214,Historical!$B$7:$B$1446,0)))^(1/10)-1)*100)</f>
        <v>8.0386652698788641</v>
      </c>
      <c r="W214" s="760">
        <f t="shared" si="55"/>
        <v>2.0803866526987913</v>
      </c>
      <c r="X214" s="761">
        <f t="shared" si="56"/>
        <v>1.5203210848153923</v>
      </c>
      <c r="Y214" s="925"/>
      <c r="Z214" s="702">
        <f t="shared" si="57"/>
        <v>23.333333333333336</v>
      </c>
      <c r="AA214" s="935">
        <f t="shared" si="58"/>
        <v>14.012500000000001</v>
      </c>
      <c r="AB214" s="526">
        <v>12</v>
      </c>
      <c r="AC214" s="929">
        <v>2.4</v>
      </c>
      <c r="AD214" s="929" t="s">
        <v>137</v>
      </c>
      <c r="AE214" s="929">
        <v>3.22</v>
      </c>
      <c r="AF214" s="929">
        <v>1.23</v>
      </c>
      <c r="AG214" s="929">
        <v>7.9</v>
      </c>
      <c r="AH214" s="929">
        <v>15.2</v>
      </c>
      <c r="AI214" s="929" t="s">
        <v>137</v>
      </c>
      <c r="AJ214" s="929">
        <v>11</v>
      </c>
      <c r="AK214" s="929" t="s">
        <v>137</v>
      </c>
      <c r="AL214" s="929">
        <v>61.55</v>
      </c>
      <c r="AM214" s="929">
        <v>9.1</v>
      </c>
      <c r="AN214" s="929">
        <v>0</v>
      </c>
      <c r="AO214" s="802">
        <f t="shared" si="59"/>
        <v>4.3762118318691048</v>
      </c>
      <c r="AP214" s="803">
        <f t="shared" si="60"/>
        <v>18.388711831869106</v>
      </c>
      <c r="AQ214" s="936">
        <f t="shared" si="61"/>
        <v>-12.477621909213033</v>
      </c>
      <c r="AR214" s="702">
        <f>INDEX(Historical!$C$7:$C$1437,MATCH(B214,Historical!$B$7:$B$1446,0))*IF(AH214="n/a",1.03,IF(AH214&lt;0,1.01,IF(AH214&gt;10,1.1,(1+AH214/100))))</f>
        <v>0.57200000000000006</v>
      </c>
      <c r="AS214" s="935">
        <f t="shared" si="62"/>
        <v>0.58916000000000013</v>
      </c>
      <c r="AT214" s="935">
        <f t="shared" si="66"/>
        <v>0.60683480000000012</v>
      </c>
      <c r="AU214" s="935">
        <f t="shared" si="66"/>
        <v>0.62503984400000012</v>
      </c>
      <c r="AV214" s="935">
        <f t="shared" si="66"/>
        <v>0.64379103932000015</v>
      </c>
      <c r="AW214" s="702">
        <f t="shared" si="63"/>
        <v>3.0368256833200009</v>
      </c>
      <c r="AX214" s="810">
        <f t="shared" si="64"/>
        <v>9.030109079155519</v>
      </c>
      <c r="AY214" s="788">
        <v>0.64</v>
      </c>
      <c r="AZ214" s="931">
        <v>31.180000000000003</v>
      </c>
      <c r="BA214" s="931">
        <v>-9.83</v>
      </c>
      <c r="BB214" s="931">
        <v>6.8199999999999994</v>
      </c>
      <c r="BC214" s="931">
        <v>5.34</v>
      </c>
      <c r="BE214" s="664">
        <v>2014</v>
      </c>
      <c r="BF214" s="946" t="e">
        <f>#VALUE!</f>
        <v>#VALUE!</v>
      </c>
      <c r="BG214" s="931">
        <v>0.89999999999999991</v>
      </c>
    </row>
    <row r="215" spans="1:59" ht="11.25" customHeight="1" x14ac:dyDescent="0.2">
      <c r="A215" s="537" t="s">
        <v>1287</v>
      </c>
      <c r="B215" s="925" t="s">
        <v>1288</v>
      </c>
      <c r="C215" s="988" t="s">
        <v>108</v>
      </c>
      <c r="D215" s="988" t="s">
        <v>4373</v>
      </c>
      <c r="E215" s="792">
        <v>9</v>
      </c>
      <c r="F215" s="526">
        <v>424</v>
      </c>
      <c r="G215" s="526" t="s">
        <v>106</v>
      </c>
      <c r="H215" s="526" t="s">
        <v>106</v>
      </c>
      <c r="I215" s="924">
        <v>30.27</v>
      </c>
      <c r="J215" s="702">
        <f t="shared" si="52"/>
        <v>2.3785926660059467</v>
      </c>
      <c r="K215" s="927">
        <v>0.18</v>
      </c>
      <c r="L215" s="639">
        <v>4</v>
      </c>
      <c r="M215" s="693">
        <f t="shared" si="53"/>
        <v>0.72</v>
      </c>
      <c r="N215" s="921" t="s">
        <v>711</v>
      </c>
      <c r="O215" s="795">
        <v>0.17</v>
      </c>
      <c r="P215" s="915">
        <v>43502</v>
      </c>
      <c r="Q215" s="915">
        <v>43517</v>
      </c>
      <c r="R215" s="693">
        <f t="shared" si="54"/>
        <v>5.8823529411764595</v>
      </c>
      <c r="S215" s="759">
        <f>IF(INDEX(Historical!$D$7:$D$1437,MATCH(B215,Historical!$B$7:$B$1446,0))=0,"n/a",(INDEX(Historical!$C$7:$C$1437,MATCH(B215,Historical!$B$7:$B$1446,0))/INDEX(Historical!$D$7:$D$1437,MATCH(B215,Historical!$B$7:$B$1446,0))-1)*100)</f>
        <v>41.176470588235283</v>
      </c>
      <c r="T215" s="759">
        <f>IF(INDEX(Historical!$F$7:$F$1430,MATCH(B215,Historical!$B$7:$B$1446,0))=0,"n/a",((INDEX(Historical!$C$7:$C$1437,MATCH(B215,Historical!$B$7:$B$1446,0))/INDEX(Historical!$F$7:$F$1430,MATCH(B215,Historical!$B$7:$B$1446,0)))^(1/3)-1)*100)</f>
        <v>18.746644668878588</v>
      </c>
      <c r="U215" s="759">
        <f>IF(INDEX(Historical!$H$7:$H$1430,MATCH(B215,Historical!$B$7:$B$1446,0))=0,"n/a",((INDEX(Historical!$C$7:$C$1437,MATCH(B215,Historical!$B$7:$B$1446,0))/INDEX(Historical!$H$7:$H$1430,MATCH(B215,Historical!$B$7:$B$1446,0)))^(1/5)-1)*100)</f>
        <v>17.607902252467355</v>
      </c>
      <c r="V215" s="759">
        <f>IF(INDEX(Historical!$O$7:$O$1430,MATCH(B215,Historical!$B$7:$B$1446,0))=0,"n/a",((INDEX(Historical!$C$7:$C$1437,MATCH(B215,Historical!$B$7:$B$1446,0))/INDEX(Historical!$O$7:$O$1430,MATCH(B215,Historical!$B$7:$B$1446,0)))^(1/10)-1)*100)</f>
        <v>-0.66914422097676951</v>
      </c>
      <c r="W215" s="760" t="str">
        <f t="shared" si="55"/>
        <v>n/a</v>
      </c>
      <c r="X215" s="761">
        <f t="shared" si="56"/>
        <v>0.90296934628037717</v>
      </c>
      <c r="Y215" s="717" t="s">
        <v>4340</v>
      </c>
      <c r="Z215" s="702">
        <f t="shared" si="57"/>
        <v>50</v>
      </c>
      <c r="AA215" s="935">
        <f t="shared" si="58"/>
        <v>21.020833333333332</v>
      </c>
      <c r="AB215" s="639">
        <v>12</v>
      </c>
      <c r="AC215" s="916">
        <v>1.44</v>
      </c>
      <c r="AD215" s="916">
        <v>3</v>
      </c>
      <c r="AE215" s="916">
        <v>5.65</v>
      </c>
      <c r="AF215" s="916">
        <v>1.47</v>
      </c>
      <c r="AG215" s="916">
        <v>6.5</v>
      </c>
      <c r="AH215" s="916">
        <v>1</v>
      </c>
      <c r="AI215" s="916">
        <v>7.9200000000000008</v>
      </c>
      <c r="AJ215" s="916">
        <v>19.5</v>
      </c>
      <c r="AK215" s="916">
        <v>7.0000000000000009</v>
      </c>
      <c r="AL215" s="928">
        <v>1130</v>
      </c>
      <c r="AM215" s="922">
        <v>0.70000000000000007</v>
      </c>
      <c r="AN215" s="916">
        <v>0.03</v>
      </c>
      <c r="AO215" s="802">
        <f t="shared" si="59"/>
        <v>-1.0343384148600308</v>
      </c>
      <c r="AP215" s="803">
        <f t="shared" si="60"/>
        <v>19.986494918473301</v>
      </c>
      <c r="AQ215" s="936">
        <f t="shared" si="61"/>
        <v>17.190490702578387</v>
      </c>
      <c r="AR215" s="702">
        <f>INDEX(Historical!$C$7:$C$1437,MATCH(B215,Historical!$B$7:$B$1446,0))*IF(AH215="n/a",1.03,IF(AH215&lt;0,1.01,IF(AH215&gt;10,1.1,(1+AH215/100))))</f>
        <v>0.72719999999999996</v>
      </c>
      <c r="AS215" s="935">
        <f t="shared" si="62"/>
        <v>0.78479423999999987</v>
      </c>
      <c r="AT215" s="935">
        <f t="shared" si="66"/>
        <v>0.83972983679999991</v>
      </c>
      <c r="AU215" s="935">
        <f t="shared" si="66"/>
        <v>0.89851092537599997</v>
      </c>
      <c r="AV215" s="935">
        <f t="shared" si="66"/>
        <v>0.96140669015232005</v>
      </c>
      <c r="AW215" s="702">
        <f t="shared" si="63"/>
        <v>4.2116416923283202</v>
      </c>
      <c r="AX215" s="810">
        <f t="shared" si="64"/>
        <v>13.913583390579188</v>
      </c>
      <c r="AY215" s="991">
        <v>0.7</v>
      </c>
      <c r="AZ215" s="922">
        <v>8.18</v>
      </c>
      <c r="BA215" s="922">
        <v>-18.82</v>
      </c>
      <c r="BB215" s="922">
        <v>-3.2300000000000004</v>
      </c>
      <c r="BC215" s="922">
        <v>-8.2000000000000011</v>
      </c>
      <c r="BE215" s="664">
        <v>2011</v>
      </c>
      <c r="BF215" s="946" t="e">
        <f>#VALUE!</f>
        <v>#VALUE!</v>
      </c>
      <c r="BG215" s="931">
        <v>0.89999999999999991</v>
      </c>
    </row>
    <row r="216" spans="1:59" ht="11.25" customHeight="1" x14ac:dyDescent="0.2">
      <c r="A216" s="609" t="s">
        <v>1275</v>
      </c>
      <c r="B216" s="925" t="s">
        <v>1276</v>
      </c>
      <c r="C216" s="988" t="s">
        <v>108</v>
      </c>
      <c r="D216" s="988" t="s">
        <v>118</v>
      </c>
      <c r="E216" s="792">
        <v>8</v>
      </c>
      <c r="F216" s="526">
        <v>531</v>
      </c>
      <c r="G216" s="526" t="s">
        <v>37</v>
      </c>
      <c r="H216" s="526" t="s">
        <v>37</v>
      </c>
      <c r="I216" s="924">
        <v>52.31</v>
      </c>
      <c r="J216" s="702">
        <f t="shared" si="52"/>
        <v>2.294016440451156</v>
      </c>
      <c r="K216" s="927">
        <v>0.3</v>
      </c>
      <c r="L216" s="639">
        <v>4</v>
      </c>
      <c r="M216" s="693">
        <f t="shared" si="53"/>
        <v>1.2</v>
      </c>
      <c r="N216" s="921" t="s">
        <v>164</v>
      </c>
      <c r="O216" s="795">
        <v>0.25</v>
      </c>
      <c r="P216" s="915">
        <v>43343</v>
      </c>
      <c r="Q216" s="915">
        <v>43374</v>
      </c>
      <c r="R216" s="693">
        <f t="shared" si="54"/>
        <v>19.999999999999996</v>
      </c>
      <c r="S216" s="759">
        <f>IF(INDEX(Historical!$D$7:$D$1437,MATCH(B216,Historical!$B$7:$B$1446,0))=0,"n/a",(INDEX(Historical!$C$7:$C$1437,MATCH(B216,Historical!$B$7:$B$1446,0))/INDEX(Historical!$D$7:$D$1437,MATCH(B216,Historical!$B$7:$B$1446,0))-1)*100)</f>
        <v>14.130434782608692</v>
      </c>
      <c r="T216" s="759">
        <f>IF(INDEX(Historical!$F$7:$F$1430,MATCH(B216,Historical!$B$7:$B$1446,0))=0,"n/a",((INDEX(Historical!$C$7:$C$1437,MATCH(B216,Historical!$B$7:$B$1446,0))/INDEX(Historical!$F$7:$F$1430,MATCH(B216,Historical!$B$7:$B$1446,0)))^(1/3)-1)*100)</f>
        <v>11.868894208139679</v>
      </c>
      <c r="U216" s="759">
        <f>IF(INDEX(Historical!$H$7:$H$1430,MATCH(B216,Historical!$B$7:$B$1446,0))=0,"n/a",((INDEX(Historical!$C$7:$C$1437,MATCH(B216,Historical!$B$7:$B$1446,0))/INDEX(Historical!$H$7:$H$1430,MATCH(B216,Historical!$B$7:$B$1446,0)))^(1/5)-1)*100)</f>
        <v>18.466445254224407</v>
      </c>
      <c r="V216" s="759">
        <f>IF(INDEX(Historical!$O$7:$O$1430,MATCH(B216,Historical!$B$7:$B$1446,0))=0,"n/a",((INDEX(Historical!$C$7:$C$1437,MATCH(B216,Historical!$B$7:$B$1446,0))/INDEX(Historical!$O$7:$O$1430,MATCH(B216,Historical!$B$7:$B$1446,0)))^(1/10)-1)*100)</f>
        <v>-6.7850987529237683</v>
      </c>
      <c r="W216" s="760" t="str">
        <f t="shared" si="55"/>
        <v>n/a</v>
      </c>
      <c r="X216" s="761">
        <f t="shared" si="56"/>
        <v>1.8843311483902454</v>
      </c>
      <c r="Y216" s="713"/>
      <c r="Z216" s="702">
        <f t="shared" si="57"/>
        <v>30.303030303030305</v>
      </c>
      <c r="AA216" s="935">
        <f t="shared" si="58"/>
        <v>13.20959595959596</v>
      </c>
      <c r="AB216" s="639">
        <v>12</v>
      </c>
      <c r="AC216" s="916">
        <v>3.96</v>
      </c>
      <c r="AD216" s="916">
        <v>0.89</v>
      </c>
      <c r="AE216" s="916">
        <v>0.99</v>
      </c>
      <c r="AF216" s="916">
        <v>1.47</v>
      </c>
      <c r="AG216" s="916">
        <v>14.099999999999998</v>
      </c>
      <c r="AH216" s="916">
        <v>133.9</v>
      </c>
      <c r="AI216" s="916">
        <v>8.83</v>
      </c>
      <c r="AJ216" s="916">
        <v>9.8000000000000007</v>
      </c>
      <c r="AK216" s="916">
        <v>14.84</v>
      </c>
      <c r="AL216" s="928">
        <v>18790</v>
      </c>
      <c r="AM216" s="922">
        <v>0.2</v>
      </c>
      <c r="AN216" s="916">
        <v>0.37</v>
      </c>
      <c r="AO216" s="802">
        <f t="shared" si="59"/>
        <v>7.5508657350796025</v>
      </c>
      <c r="AP216" s="803">
        <f t="shared" si="60"/>
        <v>20.760461694675563</v>
      </c>
      <c r="AQ216" s="936">
        <f t="shared" si="61"/>
        <v>-7.1007569445834529</v>
      </c>
      <c r="AR216" s="702">
        <f>INDEX(Historical!$C$7:$C$1437,MATCH(B216,Historical!$B$7:$B$1446,0))*IF(AH216="n/a",1.03,IF(AH216&lt;0,1.01,IF(AH216&gt;10,1.1,(1+AH216/100))))</f>
        <v>1.1550000000000002</v>
      </c>
      <c r="AS216" s="935">
        <f t="shared" si="62"/>
        <v>1.2569865000000002</v>
      </c>
      <c r="AT216" s="935">
        <f t="shared" si="66"/>
        <v>1.3826851500000004</v>
      </c>
      <c r="AU216" s="935">
        <f t="shared" si="66"/>
        <v>1.5209536650000006</v>
      </c>
      <c r="AV216" s="935">
        <f t="shared" si="66"/>
        <v>1.6730490315000008</v>
      </c>
      <c r="AW216" s="702">
        <f t="shared" si="63"/>
        <v>6.9886743465000016</v>
      </c>
      <c r="AX216" s="810">
        <f t="shared" si="64"/>
        <v>13.360111539858538</v>
      </c>
      <c r="AY216" s="991">
        <v>0.71</v>
      </c>
      <c r="AZ216" s="922">
        <v>29.03</v>
      </c>
      <c r="BA216" s="922">
        <v>-4.8599999999999994</v>
      </c>
      <c r="BB216" s="922">
        <v>5.56</v>
      </c>
      <c r="BC216" s="922">
        <v>8.82</v>
      </c>
      <c r="BE216" s="664">
        <v>2011</v>
      </c>
      <c r="BF216" s="946" t="e">
        <f>#VALUE!</f>
        <v>#VALUE!</v>
      </c>
      <c r="BG216" s="931">
        <v>1.7999999999999998</v>
      </c>
    </row>
    <row r="217" spans="1:59" s="838" customFormat="1" ht="11.25" customHeight="1" x14ac:dyDescent="0.2">
      <c r="A217" s="817" t="s">
        <v>1317</v>
      </c>
      <c r="B217" s="846" t="s">
        <v>1318</v>
      </c>
      <c r="C217" s="988" t="s">
        <v>112</v>
      </c>
      <c r="D217" s="988" t="s">
        <v>4379</v>
      </c>
      <c r="E217" s="818">
        <v>7</v>
      </c>
      <c r="F217" s="526">
        <v>638</v>
      </c>
      <c r="G217" s="1171" t="s">
        <v>106</v>
      </c>
      <c r="H217" s="1171" t="s">
        <v>106</v>
      </c>
      <c r="I217" s="819">
        <v>222.58</v>
      </c>
      <c r="J217" s="820">
        <f t="shared" si="52"/>
        <v>1.5455117261209452</v>
      </c>
      <c r="K217" s="821">
        <v>0.86</v>
      </c>
      <c r="L217" s="822">
        <v>4</v>
      </c>
      <c r="M217" s="823">
        <f t="shared" si="53"/>
        <v>3.44</v>
      </c>
      <c r="N217" s="824" t="s">
        <v>250</v>
      </c>
      <c r="O217" s="825">
        <v>0.72</v>
      </c>
      <c r="P217" s="826">
        <v>43433</v>
      </c>
      <c r="Q217" s="826">
        <v>43448</v>
      </c>
      <c r="R217" s="823">
        <f t="shared" si="54"/>
        <v>19.444444444444446</v>
      </c>
      <c r="S217" s="759">
        <f>IF(INDEX(Historical!$D$7:$D$1437,MATCH(B217,Historical!$B$7:$B$1446,0))=0,"n/a",(INDEX(Historical!$C$7:$C$1437,MATCH(B217,Historical!$B$7:$B$1446,0))/INDEX(Historical!$D$7:$D$1437,MATCH(B217,Historical!$B$7:$B$1446,0))-1)*100)</f>
        <v>19.84126984126986</v>
      </c>
      <c r="T217" s="759">
        <f>IF(INDEX(Historical!$F$7:$F$1430,MATCH(B217,Historical!$B$7:$B$1446,0))=0,"n/a",((INDEX(Historical!$C$7:$C$1437,MATCH(B217,Historical!$B$7:$B$1446,0))/INDEX(Historical!$F$7:$F$1430,MATCH(B217,Historical!$B$7:$B$1446,0)))^(1/3)-1)*100)</f>
        <v>21.111674062215368</v>
      </c>
      <c r="U217" s="759">
        <f>IF(INDEX(Historical!$H$7:$H$1430,MATCH(B217,Historical!$B$7:$B$1446,0))=0,"n/a",((INDEX(Historical!$C$7:$C$1437,MATCH(B217,Historical!$B$7:$B$1446,0))/INDEX(Historical!$H$7:$H$1430,MATCH(B217,Historical!$B$7:$B$1446,0)))^(1/5)-1)*100)</f>
        <v>43.287197224706134</v>
      </c>
      <c r="V217" s="759" t="str">
        <f>IF(INDEX(Historical!$O$7:$O$1430,MATCH(B217,Historical!$B$7:$B$1446,0))=0,"n/a",((INDEX(Historical!$C$7:$C$1437,MATCH(B217,Historical!$B$7:$B$1446,0))/INDEX(Historical!$O$7:$O$1430,MATCH(B217,Historical!$B$7:$B$1446,0)))^(1/10)-1)*100)</f>
        <v>n/a</v>
      </c>
      <c r="W217" s="827" t="str">
        <f t="shared" si="55"/>
        <v>n/a</v>
      </c>
      <c r="X217" s="828">
        <f t="shared" si="56"/>
        <v>1.4525905108961792</v>
      </c>
      <c r="Y217" s="843"/>
      <c r="Z217" s="820">
        <f t="shared" si="57"/>
        <v>18.001046572475143</v>
      </c>
      <c r="AA217" s="830">
        <f t="shared" si="58"/>
        <v>11.647305075876506</v>
      </c>
      <c r="AB217" s="822">
        <v>12</v>
      </c>
      <c r="AC217" s="831">
        <v>19.11</v>
      </c>
      <c r="AD217" s="831">
        <v>1.3</v>
      </c>
      <c r="AE217" s="831">
        <v>1.1399999999999999</v>
      </c>
      <c r="AF217" s="831">
        <v>6.3</v>
      </c>
      <c r="AG217" s="831">
        <v>49.5</v>
      </c>
      <c r="AH217" s="831">
        <v>63.4</v>
      </c>
      <c r="AI217" s="831">
        <v>14.29</v>
      </c>
      <c r="AJ217" s="831">
        <v>29.799999999999997</v>
      </c>
      <c r="AK217" s="831">
        <v>8.9499999999999993</v>
      </c>
      <c r="AL217" s="832">
        <v>9350</v>
      </c>
      <c r="AM217" s="833">
        <v>2.1</v>
      </c>
      <c r="AN217" s="831">
        <v>0.85</v>
      </c>
      <c r="AO217" s="834">
        <f t="shared" si="59"/>
        <v>33.185403874950566</v>
      </c>
      <c r="AP217" s="835">
        <f t="shared" si="60"/>
        <v>44.832708950827076</v>
      </c>
      <c r="AQ217" s="836">
        <f t="shared" si="61"/>
        <v>80.589186310958866</v>
      </c>
      <c r="AR217" s="702">
        <f>INDEX(Historical!$C$7:$C$1437,MATCH(B217,Historical!$B$7:$B$1446,0))*IF(AH217="n/a",1.03,IF(AH217&lt;0,1.01,IF(AH217&gt;10,1.1,(1+AH217/100))))</f>
        <v>3.3220000000000005</v>
      </c>
      <c r="AS217" s="830">
        <f t="shared" si="62"/>
        <v>3.6542000000000008</v>
      </c>
      <c r="AT217" s="830">
        <f t="shared" si="66"/>
        <v>3.9812509000000005</v>
      </c>
      <c r="AU217" s="830">
        <f t="shared" si="66"/>
        <v>4.3375728555500004</v>
      </c>
      <c r="AV217" s="830">
        <f t="shared" si="66"/>
        <v>4.7257856261217253</v>
      </c>
      <c r="AW217" s="820">
        <f t="shared" si="63"/>
        <v>20.020809381671725</v>
      </c>
      <c r="AX217" s="837">
        <f t="shared" si="64"/>
        <v>8.9948824609900822</v>
      </c>
      <c r="AY217" s="992">
        <v>1.1399999999999999</v>
      </c>
      <c r="AZ217" s="833">
        <v>28.07</v>
      </c>
      <c r="BA217" s="833">
        <v>-15.15</v>
      </c>
      <c r="BB217" s="833">
        <v>5.1100000000000003</v>
      </c>
      <c r="BC217" s="833">
        <v>0.94000000000000006</v>
      </c>
      <c r="BD217" s="961"/>
      <c r="BE217" s="664">
        <v>2013</v>
      </c>
      <c r="BF217" s="946" t="e">
        <f>#VALUE!</f>
        <v>#VALUE!</v>
      </c>
      <c r="BG217" s="893">
        <v>13.200000000000001</v>
      </c>
    </row>
    <row r="218" spans="1:59" ht="11.25" customHeight="1" x14ac:dyDescent="0.2">
      <c r="A218" s="628" t="s">
        <v>1283</v>
      </c>
      <c r="B218" s="925" t="s">
        <v>1284</v>
      </c>
      <c r="C218" s="988" t="s">
        <v>108</v>
      </c>
      <c r="D218" s="988" t="s">
        <v>4373</v>
      </c>
      <c r="E218" s="792">
        <v>7</v>
      </c>
      <c r="F218" s="526">
        <v>681</v>
      </c>
      <c r="G218" s="526" t="s">
        <v>106</v>
      </c>
      <c r="H218" s="526" t="s">
        <v>106</v>
      </c>
      <c r="I218" s="924">
        <v>82.4</v>
      </c>
      <c r="J218" s="702">
        <f t="shared" si="52"/>
        <v>2.5242718446601939</v>
      </c>
      <c r="K218" s="927">
        <v>0.52</v>
      </c>
      <c r="L218" s="639">
        <v>4</v>
      </c>
      <c r="M218" s="693">
        <f t="shared" si="53"/>
        <v>2.08</v>
      </c>
      <c r="N218" s="921" t="s">
        <v>127</v>
      </c>
      <c r="O218" s="795">
        <v>0.47310000000000002</v>
      </c>
      <c r="P218" s="915">
        <v>43546</v>
      </c>
      <c r="Q218" s="915">
        <v>43565</v>
      </c>
      <c r="R218" s="693">
        <f t="shared" si="54"/>
        <v>9.9133375607693921</v>
      </c>
      <c r="S218" s="759">
        <f>IF(INDEX(Historical!$D$7:$D$1437,MATCH(B218,Historical!$B$7:$B$1446,0))=0,"n/a",(INDEX(Historical!$C$7:$C$1437,MATCH(B218,Historical!$B$7:$B$1446,0))/INDEX(Historical!$D$7:$D$1437,MATCH(B218,Historical!$B$7:$B$1446,0))-1)*100)</f>
        <v>9.9982156664485835</v>
      </c>
      <c r="T218" s="759">
        <f>IF(INDEX(Historical!$F$7:$F$1430,MATCH(B218,Historical!$B$7:$B$1446,0))=0,"n/a",((INDEX(Historical!$C$7:$C$1437,MATCH(B218,Historical!$B$7:$B$1446,0))/INDEX(Historical!$F$7:$F$1430,MATCH(B218,Historical!$B$7:$B$1446,0)))^(1/3)-1)*100)</f>
        <v>7.9073058008646502</v>
      </c>
      <c r="U218" s="759">
        <f>IF(INDEX(Historical!$H$7:$H$1430,MATCH(B218,Historical!$B$7:$B$1446,0))=0,"n/a",((INDEX(Historical!$C$7:$C$1437,MATCH(B218,Historical!$B$7:$B$1446,0))/INDEX(Historical!$H$7:$H$1430,MATCH(B218,Historical!$B$7:$B$1446,0)))^(1/5)-1)*100)</f>
        <v>7.2565822167253158</v>
      </c>
      <c r="V218" s="759">
        <f>IF(INDEX(Historical!$O$7:$O$1430,MATCH(B218,Historical!$B$7:$B$1446,0))=0,"n/a",((INDEX(Historical!$C$7:$C$1437,MATCH(B218,Historical!$B$7:$B$1446,0))/INDEX(Historical!$O$7:$O$1430,MATCH(B218,Historical!$B$7:$B$1446,0)))^(1/10)-1)*100)</f>
        <v>4.1382559487244786</v>
      </c>
      <c r="W218" s="760">
        <f t="shared" si="55"/>
        <v>1.7535363463833089</v>
      </c>
      <c r="X218" s="761" t="str">
        <f t="shared" si="56"/>
        <v>n/a</v>
      </c>
      <c r="Y218" s="716"/>
      <c r="Z218" s="702" t="str">
        <f t="shared" si="57"/>
        <v>n/a</v>
      </c>
      <c r="AA218" s="935" t="str">
        <f t="shared" si="58"/>
        <v>n/a</v>
      </c>
      <c r="AB218" s="639">
        <v>12</v>
      </c>
      <c r="AC218" s="916" t="s">
        <v>137</v>
      </c>
      <c r="AD218" s="916" t="s">
        <v>137</v>
      </c>
      <c r="AE218" s="916" t="s">
        <v>137</v>
      </c>
      <c r="AF218" s="916" t="s">
        <v>137</v>
      </c>
      <c r="AG218" s="916" t="s">
        <v>137</v>
      </c>
      <c r="AH218" s="916" t="s">
        <v>137</v>
      </c>
      <c r="AI218" s="916" t="s">
        <v>137</v>
      </c>
      <c r="AJ218" s="916" t="s">
        <v>137</v>
      </c>
      <c r="AK218" s="916" t="s">
        <v>137</v>
      </c>
      <c r="AL218" s="928" t="s">
        <v>137</v>
      </c>
      <c r="AM218" s="922" t="s">
        <v>137</v>
      </c>
      <c r="AN218" s="916" t="s">
        <v>137</v>
      </c>
      <c r="AO218" s="802" t="str">
        <f t="shared" si="59"/>
        <v>n/a</v>
      </c>
      <c r="AP218" s="803">
        <f t="shared" si="60"/>
        <v>9.7808540613855097</v>
      </c>
      <c r="AQ218" s="936" t="str">
        <f t="shared" si="61"/>
        <v>n/a</v>
      </c>
      <c r="AR218" s="702">
        <f>INDEX(Historical!$C$7:$C$1437,MATCH(B218,Historical!$B$7:$B$1446,0))*IF(AH218="n/a",1.03,IF(AH218&lt;0,1.01,IF(AH218&gt;10,1.1,(1+AH218/100))))</f>
        <v>1.904882</v>
      </c>
      <c r="AS218" s="935">
        <f t="shared" si="62"/>
        <v>1.96202846</v>
      </c>
      <c r="AT218" s="935">
        <f t="shared" si="66"/>
        <v>2.0208893138000001</v>
      </c>
      <c r="AU218" s="935">
        <f t="shared" si="66"/>
        <v>2.0815159932140004</v>
      </c>
      <c r="AV218" s="935">
        <f t="shared" si="66"/>
        <v>2.1439614730104206</v>
      </c>
      <c r="AW218" s="702">
        <f t="shared" si="63"/>
        <v>10.11327724002442</v>
      </c>
      <c r="AX218" s="810">
        <f t="shared" si="64"/>
        <v>12.273394708767499</v>
      </c>
      <c r="AY218" s="991" t="s">
        <v>137</v>
      </c>
      <c r="AZ218" s="922" t="s">
        <v>137</v>
      </c>
      <c r="BA218" s="922" t="s">
        <v>137</v>
      </c>
      <c r="BB218" s="922" t="s">
        <v>137</v>
      </c>
      <c r="BC218" s="922" t="s">
        <v>137</v>
      </c>
      <c r="BD218" s="960" t="s">
        <v>4298</v>
      </c>
      <c r="BE218" s="664">
        <v>2013</v>
      </c>
      <c r="BF218" s="946" t="e">
        <f>#VALUE!</f>
        <v>#VALUE!</v>
      </c>
      <c r="BG218" s="931" t="s">
        <v>137</v>
      </c>
    </row>
    <row r="219" spans="1:59" ht="11.25" customHeight="1" x14ac:dyDescent="0.2">
      <c r="A219" s="628" t="s">
        <v>4163</v>
      </c>
      <c r="B219" s="925" t="s">
        <v>4164</v>
      </c>
      <c r="C219" s="988" t="s">
        <v>179</v>
      </c>
      <c r="D219" s="988" t="s">
        <v>4371</v>
      </c>
      <c r="E219" s="792">
        <v>5</v>
      </c>
      <c r="F219" s="526">
        <v>809</v>
      </c>
      <c r="G219" s="526" t="s">
        <v>106</v>
      </c>
      <c r="H219" s="526" t="s">
        <v>106</v>
      </c>
      <c r="I219" s="924">
        <v>19.649999999999999</v>
      </c>
      <c r="J219" s="702">
        <f t="shared" si="52"/>
        <v>8.9567430025445294</v>
      </c>
      <c r="K219" s="927">
        <v>0.44</v>
      </c>
      <c r="L219" s="639">
        <v>4</v>
      </c>
      <c r="M219" s="693">
        <f t="shared" si="53"/>
        <v>1.76</v>
      </c>
      <c r="N219" s="921" t="s">
        <v>107</v>
      </c>
      <c r="O219" s="795">
        <v>0.43</v>
      </c>
      <c r="P219" s="658">
        <v>43223</v>
      </c>
      <c r="Q219" s="658">
        <v>43235</v>
      </c>
      <c r="R219" s="693">
        <f t="shared" si="54"/>
        <v>2.3255813953488391</v>
      </c>
      <c r="S219" s="759">
        <f>IF(INDEX(Historical!$D$7:$D$1437,MATCH(B219,Historical!$B$7:$B$1446,0))=0,"n/a",(INDEX(Historical!$C$7:$C$1437,MATCH(B219,Historical!$B$7:$B$1446,0))/INDEX(Historical!$D$7:$D$1437,MATCH(B219,Historical!$B$7:$B$1446,0))-1)*100)</f>
        <v>2.7900146842878115</v>
      </c>
      <c r="T219" s="759">
        <f>IF(INDEX(Historical!$F$7:$F$1430,MATCH(B219,Historical!$B$7:$B$1446,0))=0,"n/a",((INDEX(Historical!$C$7:$C$1437,MATCH(B219,Historical!$B$7:$B$1446,0))/INDEX(Historical!$F$7:$F$1430,MATCH(B219,Historical!$B$7:$B$1446,0)))^(1/3)-1)*100)</f>
        <v>9.0355436729529828</v>
      </c>
      <c r="U219" s="759" t="str">
        <f>IF(INDEX(Historical!$H$7:$H$1430,MATCH(B219,Historical!$B$7:$B$1446,0))=0,"n/a",((INDEX(Historical!$C$7:$C$1437,MATCH(B219,Historical!$B$7:$B$1446,0))/INDEX(Historical!$H$7:$H$1430,MATCH(B219,Historical!$B$7:$B$1446,0)))^(1/5)-1)*100)</f>
        <v>n/a</v>
      </c>
      <c r="V219" s="759" t="str">
        <f>IF(INDEX(Historical!$O$7:$O$1430,MATCH(B219,Historical!$B$7:$B$1446,0))=0,"n/a",((INDEX(Historical!$C$7:$C$1437,MATCH(B219,Historical!$B$7:$B$1446,0))/INDEX(Historical!$O$7:$O$1430,MATCH(B219,Historical!$B$7:$B$1446,0)))^(1/10)-1)*100)</f>
        <v>n/a</v>
      </c>
      <c r="W219" s="760" t="str">
        <f t="shared" si="55"/>
        <v>n/a</v>
      </c>
      <c r="X219" s="761" t="str">
        <f t="shared" si="56"/>
        <v>n/a</v>
      </c>
      <c r="Y219" s="926"/>
      <c r="Z219" s="702">
        <f t="shared" si="57"/>
        <v>89.340101522842644</v>
      </c>
      <c r="AA219" s="935">
        <f t="shared" si="58"/>
        <v>9.9746192893401009</v>
      </c>
      <c r="AB219" s="639">
        <v>12</v>
      </c>
      <c r="AC219" s="916">
        <v>1.97</v>
      </c>
      <c r="AD219" s="916">
        <v>0.84</v>
      </c>
      <c r="AE219" s="916">
        <v>4.43</v>
      </c>
      <c r="AF219" s="916">
        <v>1.77</v>
      </c>
      <c r="AG219" s="916">
        <v>17.5</v>
      </c>
      <c r="AH219" s="916">
        <v>52.400000000000006</v>
      </c>
      <c r="AI219" s="916">
        <v>3.1399999999999997</v>
      </c>
      <c r="AJ219" s="916">
        <v>5.0999999999999996</v>
      </c>
      <c r="AK219" s="916">
        <v>11.899999999999999</v>
      </c>
      <c r="AL219" s="928">
        <v>649.04</v>
      </c>
      <c r="AM219" s="922">
        <v>12.91</v>
      </c>
      <c r="AN219" s="916">
        <v>1.29</v>
      </c>
      <c r="AO219" s="802" t="str">
        <f t="shared" si="59"/>
        <v>n/a</v>
      </c>
      <c r="AP219" s="803" t="str">
        <f t="shared" si="60"/>
        <v>n/a</v>
      </c>
      <c r="AQ219" s="936">
        <f t="shared" si="61"/>
        <v>-11.418396336405079</v>
      </c>
      <c r="AR219" s="702">
        <f>INDEX(Historical!$C$7:$C$1437,MATCH(B219,Historical!$B$7:$B$1446,0))*IF(AH219="n/a",1.03,IF(AH219&lt;0,1.01,IF(AH219&gt;10,1.1,(1+AH219/100))))</f>
        <v>1.9250000000000003</v>
      </c>
      <c r="AS219" s="935">
        <f t="shared" si="62"/>
        <v>1.9854450000000003</v>
      </c>
      <c r="AT219" s="935">
        <f t="shared" si="66"/>
        <v>2.1839895000000005</v>
      </c>
      <c r="AU219" s="935">
        <f t="shared" si="66"/>
        <v>2.4023884500000006</v>
      </c>
      <c r="AV219" s="935">
        <f t="shared" si="66"/>
        <v>2.6426272950000009</v>
      </c>
      <c r="AW219" s="702">
        <f t="shared" si="63"/>
        <v>11.139450245000003</v>
      </c>
      <c r="AX219" s="810">
        <f t="shared" si="64"/>
        <v>56.689314223918593</v>
      </c>
      <c r="AY219" s="991">
        <v>0.97</v>
      </c>
      <c r="AZ219" s="922">
        <v>35.549999999999997</v>
      </c>
      <c r="BA219" s="922">
        <v>-1.6500000000000001</v>
      </c>
      <c r="BB219" s="922">
        <v>4.33</v>
      </c>
      <c r="BC219" s="922">
        <v>9.9699999999999989</v>
      </c>
      <c r="BE219" s="664">
        <v>2014</v>
      </c>
      <c r="BF219" s="946" t="e">
        <f>#VALUE!</f>
        <v>#VALUE!</v>
      </c>
      <c r="BG219" s="931">
        <v>6.3</v>
      </c>
    </row>
    <row r="220" spans="1:59" ht="11.25" customHeight="1" x14ac:dyDescent="0.2">
      <c r="A220" s="537" t="s">
        <v>1295</v>
      </c>
      <c r="B220" s="925" t="s">
        <v>1296</v>
      </c>
      <c r="C220" s="988" t="s">
        <v>112</v>
      </c>
      <c r="D220" s="988" t="s">
        <v>4356</v>
      </c>
      <c r="E220" s="792">
        <v>8</v>
      </c>
      <c r="F220" s="526">
        <v>506</v>
      </c>
      <c r="G220" s="526" t="s">
        <v>106</v>
      </c>
      <c r="H220" s="526" t="s">
        <v>106</v>
      </c>
      <c r="I220" s="916">
        <v>36.71</v>
      </c>
      <c r="J220" s="702">
        <f t="shared" si="52"/>
        <v>3.2143830019068371</v>
      </c>
      <c r="K220" s="927">
        <v>0.29499999999999998</v>
      </c>
      <c r="L220" s="639">
        <v>4</v>
      </c>
      <c r="M220" s="693">
        <f t="shared" si="53"/>
        <v>1.18</v>
      </c>
      <c r="N220" s="921" t="s">
        <v>119</v>
      </c>
      <c r="O220" s="795">
        <v>0.28499999999999998</v>
      </c>
      <c r="P220" s="658">
        <v>43237</v>
      </c>
      <c r="Q220" s="658">
        <v>43252</v>
      </c>
      <c r="R220" s="693">
        <f t="shared" si="54"/>
        <v>3.5087719298245648</v>
      </c>
      <c r="S220" s="759">
        <f>IF(INDEX(Historical!$D$7:$D$1437,MATCH(B220,Historical!$B$7:$B$1446,0))=0,"n/a",(INDEX(Historical!$C$7:$C$1437,MATCH(B220,Historical!$B$7:$B$1446,0))/INDEX(Historical!$D$7:$D$1437,MATCH(B220,Historical!$B$7:$B$1446,0))-1)*100)</f>
        <v>3.539823008849563</v>
      </c>
      <c r="T220" s="759">
        <f>IF(INDEX(Historical!$F$7:$F$1430,MATCH(B220,Historical!$B$7:$B$1446,0))=0,"n/a",((INDEX(Historical!$C$7:$C$1437,MATCH(B220,Historical!$B$7:$B$1446,0))/INDEX(Historical!$F$7:$F$1430,MATCH(B220,Historical!$B$7:$B$1446,0)))^(1/3)-1)*100)</f>
        <v>3.8380499892909814</v>
      </c>
      <c r="U220" s="759">
        <f>IF(INDEX(Historical!$H$7:$H$1430,MATCH(B220,Historical!$B$7:$B$1446,0))=0,"n/a",((INDEX(Historical!$C$7:$C$1437,MATCH(B220,Historical!$B$7:$B$1446,0))/INDEX(Historical!$H$7:$H$1430,MATCH(B220,Historical!$B$7:$B$1446,0)))^(1/5)-1)*100)</f>
        <v>4.0358274630921898</v>
      </c>
      <c r="V220" s="759">
        <f>IF(INDEX(Historical!$O$7:$O$1430,MATCH(B220,Historical!$B$7:$B$1446,0))=0,"n/a",((INDEX(Historical!$C$7:$C$1437,MATCH(B220,Historical!$B$7:$B$1446,0))/INDEX(Historical!$O$7:$O$1430,MATCH(B220,Historical!$B$7:$B$1446,0)))^(1/10)-1)*100)</f>
        <v>3.1261349162235552</v>
      </c>
      <c r="W220" s="760">
        <f t="shared" si="55"/>
        <v>1.2909959330762233</v>
      </c>
      <c r="X220" s="761">
        <f t="shared" si="56"/>
        <v>0.4638882141485276</v>
      </c>
      <c r="Y220" s="717"/>
      <c r="Z220" s="702">
        <f t="shared" si="57"/>
        <v>57.004830917874393</v>
      </c>
      <c r="AA220" s="935">
        <f t="shared" si="58"/>
        <v>17.734299516908216</v>
      </c>
      <c r="AB220" s="639">
        <v>12</v>
      </c>
      <c r="AC220" s="916">
        <v>2.0699999999999998</v>
      </c>
      <c r="AD220" s="916">
        <v>1.97</v>
      </c>
      <c r="AE220" s="916">
        <v>0.72</v>
      </c>
      <c r="AF220" s="916">
        <v>2.85</v>
      </c>
      <c r="AG220" s="916">
        <v>17.599999999999998</v>
      </c>
      <c r="AH220" s="916">
        <v>109.89999999999999</v>
      </c>
      <c r="AI220" s="916">
        <v>16.14</v>
      </c>
      <c r="AJ220" s="916">
        <v>8.6999999999999993</v>
      </c>
      <c r="AK220" s="916">
        <v>9</v>
      </c>
      <c r="AL220" s="928">
        <v>1600</v>
      </c>
      <c r="AM220" s="922">
        <v>1.0999999999999999</v>
      </c>
      <c r="AN220" s="916">
        <v>0.44</v>
      </c>
      <c r="AO220" s="802">
        <f t="shared" si="59"/>
        <v>-10.484089051909189</v>
      </c>
      <c r="AP220" s="803">
        <f t="shared" si="60"/>
        <v>7.2502104649990269</v>
      </c>
      <c r="AQ220" s="936">
        <f t="shared" si="61"/>
        <v>49.87810398704142</v>
      </c>
      <c r="AR220" s="702">
        <f>INDEX(Historical!$C$7:$C$1437,MATCH(B220,Historical!$B$7:$B$1446,0))*IF(AH220="n/a",1.03,IF(AH220&lt;0,1.01,IF(AH220&gt;10,1.1,(1+AH220/100))))</f>
        <v>1.2869999999999999</v>
      </c>
      <c r="AS220" s="935">
        <f t="shared" si="62"/>
        <v>1.4157</v>
      </c>
      <c r="AT220" s="935">
        <f t="shared" si="66"/>
        <v>1.543113</v>
      </c>
      <c r="AU220" s="935">
        <f t="shared" si="66"/>
        <v>1.6819931700000001</v>
      </c>
      <c r="AV220" s="935">
        <f t="shared" si="66"/>
        <v>1.8333725553000002</v>
      </c>
      <c r="AW220" s="702">
        <f t="shared" si="63"/>
        <v>7.7611787253000006</v>
      </c>
      <c r="AX220" s="810">
        <f t="shared" si="64"/>
        <v>21.141865228275673</v>
      </c>
      <c r="AY220" s="991">
        <v>1.26</v>
      </c>
      <c r="AZ220" s="922">
        <v>12.78</v>
      </c>
      <c r="BA220" s="922">
        <v>-19.139999999999997</v>
      </c>
      <c r="BB220" s="922">
        <v>-2.76</v>
      </c>
      <c r="BC220" s="922">
        <v>-6.68</v>
      </c>
      <c r="BE220" s="664">
        <v>2011</v>
      </c>
      <c r="BF220" s="946" t="e">
        <f>#VALUE!</f>
        <v>#VALUE!</v>
      </c>
      <c r="BG220" s="931">
        <v>6.9</v>
      </c>
    </row>
    <row r="221" spans="1:59" ht="11.25" customHeight="1" x14ac:dyDescent="0.2">
      <c r="A221" s="609" t="s">
        <v>3851</v>
      </c>
      <c r="B221" s="925" t="s">
        <v>3852</v>
      </c>
      <c r="C221" s="988" t="s">
        <v>108</v>
      </c>
      <c r="D221" s="988" t="s">
        <v>4369</v>
      </c>
      <c r="E221" s="792">
        <v>5</v>
      </c>
      <c r="F221" s="526">
        <v>843</v>
      </c>
      <c r="G221" s="526" t="s">
        <v>106</v>
      </c>
      <c r="H221" s="526" t="s">
        <v>106</v>
      </c>
      <c r="I221" s="924">
        <v>9.99</v>
      </c>
      <c r="J221" s="702">
        <f t="shared" si="52"/>
        <v>4.4044044044044046</v>
      </c>
      <c r="K221" s="927">
        <v>0.11</v>
      </c>
      <c r="L221" s="639">
        <v>4</v>
      </c>
      <c r="M221" s="693">
        <f t="shared" si="53"/>
        <v>0.44</v>
      </c>
      <c r="N221" s="921" t="s">
        <v>305</v>
      </c>
      <c r="O221" s="795">
        <v>0.1</v>
      </c>
      <c r="P221" s="915">
        <v>43413</v>
      </c>
      <c r="Q221" s="915">
        <v>43439</v>
      </c>
      <c r="R221" s="693">
        <f t="shared" si="54"/>
        <v>9.9999999999999947</v>
      </c>
      <c r="S221" s="759">
        <f>IF(INDEX(Historical!$D$7:$D$1437,MATCH(B221,Historical!$B$7:$B$1446,0))=0,"n/a",(INDEX(Historical!$C$7:$C$1437,MATCH(B221,Historical!$B$7:$B$1446,0))/INDEX(Historical!$D$7:$D$1437,MATCH(B221,Historical!$B$7:$B$1446,0))-1)*100)</f>
        <v>40.571267918550944</v>
      </c>
      <c r="T221" s="759">
        <f>IF(INDEX(Historical!$F$7:$F$1430,MATCH(B221,Historical!$B$7:$B$1446,0))=0,"n/a",((INDEX(Historical!$C$7:$C$1437,MATCH(B221,Historical!$B$7:$B$1446,0))/INDEX(Historical!$F$7:$F$1430,MATCH(B221,Historical!$B$7:$B$1446,0)))^(1/3)-1)*100)</f>
        <v>36.842591869960707</v>
      </c>
      <c r="U221" s="759">
        <f>IF(INDEX(Historical!$H$7:$H$1430,MATCH(B221,Historical!$B$7:$B$1446,0))=0,"n/a",((INDEX(Historical!$C$7:$C$1437,MATCH(B221,Historical!$B$7:$B$1446,0))/INDEX(Historical!$H$7:$H$1430,MATCH(B221,Historical!$B$7:$B$1446,0)))^(1/5)-1)*100)</f>
        <v>37.529039629701579</v>
      </c>
      <c r="V221" s="759">
        <f>IF(INDEX(Historical!$O$7:$O$1430,MATCH(B221,Historical!$B$7:$B$1446,0))=0,"n/a",((INDEX(Historical!$C$7:$C$1437,MATCH(B221,Historical!$B$7:$B$1446,0))/INDEX(Historical!$O$7:$O$1430,MATCH(B221,Historical!$B$7:$B$1446,0)))^(1/10)-1)*100)</f>
        <v>21.189016396298889</v>
      </c>
      <c r="W221" s="760">
        <f t="shared" si="55"/>
        <v>1.7711553442498076</v>
      </c>
      <c r="X221" s="761">
        <f t="shared" si="56"/>
        <v>0.90869345350367026</v>
      </c>
      <c r="Y221" s="716"/>
      <c r="Z221" s="702">
        <f t="shared" si="57"/>
        <v>17.670682730923694</v>
      </c>
      <c r="AA221" s="935">
        <f t="shared" si="58"/>
        <v>4.0120481927710845</v>
      </c>
      <c r="AB221" s="639">
        <v>9</v>
      </c>
      <c r="AC221" s="916">
        <v>2.4900000000000002</v>
      </c>
      <c r="AD221" s="916" t="s">
        <v>137</v>
      </c>
      <c r="AE221" s="916">
        <v>1.54</v>
      </c>
      <c r="AF221" s="916">
        <v>1.07</v>
      </c>
      <c r="AG221" s="916">
        <v>22.400000000000002</v>
      </c>
      <c r="AH221" s="916">
        <v>62.5</v>
      </c>
      <c r="AI221" s="916">
        <v>5.47</v>
      </c>
      <c r="AJ221" s="916">
        <v>41.3</v>
      </c>
      <c r="AK221" s="916" t="s">
        <v>137</v>
      </c>
      <c r="AL221" s="928">
        <v>80.72</v>
      </c>
      <c r="AM221" s="922">
        <v>34.4</v>
      </c>
      <c r="AN221" s="916">
        <v>0.28000000000000003</v>
      </c>
      <c r="AO221" s="802">
        <f t="shared" si="59"/>
        <v>37.921395841334899</v>
      </c>
      <c r="AP221" s="803">
        <f t="shared" si="60"/>
        <v>41.933444034105982</v>
      </c>
      <c r="AQ221" s="936">
        <f t="shared" si="61"/>
        <v>-56.319892316651554</v>
      </c>
      <c r="AR221" s="702">
        <f>INDEX(Historical!$C$7:$C$1437,MATCH(B221,Historical!$B$7:$B$1446,0))*IF(AH221="n/a",1.03,IF(AH221&lt;0,1.01,IF(AH221&gt;10,1.1,(1+AH221/100))))</f>
        <v>0.45100000000000001</v>
      </c>
      <c r="AS221" s="935">
        <f t="shared" si="62"/>
        <v>0.47566969999999997</v>
      </c>
      <c r="AT221" s="935">
        <f t="shared" si="66"/>
        <v>0.48993979099999996</v>
      </c>
      <c r="AU221" s="935">
        <f t="shared" si="66"/>
        <v>0.50463798472999999</v>
      </c>
      <c r="AV221" s="935">
        <f t="shared" si="66"/>
        <v>0.51977712427190004</v>
      </c>
      <c r="AW221" s="702">
        <f t="shared" si="63"/>
        <v>2.4410246000019002</v>
      </c>
      <c r="AX221" s="810">
        <f t="shared" si="64"/>
        <v>24.434680680699703</v>
      </c>
      <c r="AY221" s="991">
        <v>0.85</v>
      </c>
      <c r="AZ221" s="922">
        <v>11</v>
      </c>
      <c r="BA221" s="922">
        <v>-49.919999999999995</v>
      </c>
      <c r="BB221" s="922">
        <v>2.1800000000000002</v>
      </c>
      <c r="BC221" s="922">
        <v>-18.18</v>
      </c>
      <c r="BE221" s="664">
        <v>2014</v>
      </c>
      <c r="BF221" s="946" t="e">
        <f>#VALUE!</f>
        <v>#VALUE!</v>
      </c>
      <c r="BG221" s="931">
        <v>14.6</v>
      </c>
    </row>
    <row r="222" spans="1:59" ht="11.25" customHeight="1" x14ac:dyDescent="0.2">
      <c r="A222" s="537" t="s">
        <v>1273</v>
      </c>
      <c r="B222" s="925" t="s">
        <v>1274</v>
      </c>
      <c r="C222" s="988" t="s">
        <v>247</v>
      </c>
      <c r="D222" s="988" t="s">
        <v>4401</v>
      </c>
      <c r="E222" s="792">
        <v>9</v>
      </c>
      <c r="F222" s="526">
        <v>450</v>
      </c>
      <c r="G222" s="526" t="s">
        <v>115</v>
      </c>
      <c r="H222" s="526" t="s">
        <v>115</v>
      </c>
      <c r="I222" s="916">
        <v>37.229999999999997</v>
      </c>
      <c r="J222" s="702">
        <f t="shared" si="52"/>
        <v>4.0290088638195005</v>
      </c>
      <c r="K222" s="933">
        <v>0.375</v>
      </c>
      <c r="L222" s="639">
        <v>4</v>
      </c>
      <c r="M222" s="693">
        <f t="shared" si="53"/>
        <v>1.5</v>
      </c>
      <c r="N222" s="921" t="s">
        <v>1004</v>
      </c>
      <c r="O222" s="796">
        <v>0.37</v>
      </c>
      <c r="P222" s="915">
        <v>43537</v>
      </c>
      <c r="Q222" s="915">
        <v>43553</v>
      </c>
      <c r="R222" s="693">
        <f t="shared" si="54"/>
        <v>1.3513513513513526</v>
      </c>
      <c r="S222" s="759">
        <f>IF(INDEX(Historical!$D$7:$D$1437,MATCH(B222,Historical!$B$7:$B$1446,0))=0,"n/a",(INDEX(Historical!$C$7:$C$1437,MATCH(B222,Historical!$B$7:$B$1446,0))/INDEX(Historical!$D$7:$D$1437,MATCH(B222,Historical!$B$7:$B$1446,0))-1)*100)</f>
        <v>1.3698630136986356</v>
      </c>
      <c r="T222" s="759">
        <f>IF(INDEX(Historical!$F$7:$F$1430,MATCH(B222,Historical!$B$7:$B$1446,0))=0,"n/a",((INDEX(Historical!$C$7:$C$1437,MATCH(B222,Historical!$B$7:$B$1446,0))/INDEX(Historical!$F$7:$F$1430,MATCH(B222,Historical!$B$7:$B$1446,0)))^(1/3)-1)*100)</f>
        <v>6.0750740000032</v>
      </c>
      <c r="U222" s="759">
        <f>IF(INDEX(Historical!$H$7:$H$1430,MATCH(B222,Historical!$B$7:$B$1446,0))=0,"n/a",((INDEX(Historical!$C$7:$C$1437,MATCH(B222,Historical!$B$7:$B$1446,0))/INDEX(Historical!$H$7:$H$1430,MATCH(B222,Historical!$B$7:$B$1446,0)))^(1/5)-1)*100)</f>
        <v>11.994446021554527</v>
      </c>
      <c r="V222" s="759">
        <f>IF(INDEX(Historical!$O$7:$O$1430,MATCH(B222,Historical!$B$7:$B$1446,0))=0,"n/a",((INDEX(Historical!$C$7:$C$1437,MATCH(B222,Historical!$B$7:$B$1446,0))/INDEX(Historical!$O$7:$O$1430,MATCH(B222,Historical!$B$7:$B$1446,0)))^(1/10)-1)*100)</f>
        <v>1.3834814372290616</v>
      </c>
      <c r="W222" s="760">
        <f t="shared" si="55"/>
        <v>8.6697556604574952</v>
      </c>
      <c r="X222" s="761" t="str">
        <f t="shared" si="56"/>
        <v>n/a</v>
      </c>
      <c r="Y222" s="716"/>
      <c r="Z222" s="702">
        <f t="shared" si="57"/>
        <v>50.847457627118644</v>
      </c>
      <c r="AA222" s="935">
        <f t="shared" si="58"/>
        <v>12.620338983050846</v>
      </c>
      <c r="AB222" s="639">
        <v>12</v>
      </c>
      <c r="AC222" s="916">
        <v>2.95</v>
      </c>
      <c r="AD222" s="916">
        <v>1.49</v>
      </c>
      <c r="AE222" s="916">
        <v>1.0900000000000001</v>
      </c>
      <c r="AF222" s="916">
        <v>3.4</v>
      </c>
      <c r="AG222" s="916">
        <v>26.700000000000003</v>
      </c>
      <c r="AH222" s="916">
        <v>-3.6999999999999997</v>
      </c>
      <c r="AI222" s="916">
        <v>23.05</v>
      </c>
      <c r="AJ222" s="916">
        <v>-0.5</v>
      </c>
      <c r="AK222" s="916">
        <v>8.5</v>
      </c>
      <c r="AL222" s="928">
        <v>6030</v>
      </c>
      <c r="AM222" s="922">
        <v>0.2</v>
      </c>
      <c r="AN222" s="916">
        <v>4.28</v>
      </c>
      <c r="AO222" s="802">
        <f t="shared" si="59"/>
        <v>3.403115902323183</v>
      </c>
      <c r="AP222" s="803">
        <f t="shared" si="60"/>
        <v>16.023454885374029</v>
      </c>
      <c r="AQ222" s="936">
        <f t="shared" si="61"/>
        <v>38.096830026169791</v>
      </c>
      <c r="AR222" s="702">
        <f>INDEX(Historical!$C$7:$C$1437,MATCH(B222,Historical!$B$7:$B$1446,0))*IF(AH222="n/a",1.03,IF(AH222&lt;0,1.01,IF(AH222&gt;10,1.1,(1+AH222/100))))</f>
        <v>1.4947999999999999</v>
      </c>
      <c r="AS222" s="935">
        <f t="shared" si="62"/>
        <v>1.64428</v>
      </c>
      <c r="AT222" s="935">
        <f t="shared" si="66"/>
        <v>1.7840437999999998</v>
      </c>
      <c r="AU222" s="935">
        <f t="shared" si="66"/>
        <v>1.9356875229999997</v>
      </c>
      <c r="AV222" s="935">
        <f t="shared" si="66"/>
        <v>2.1002209624549995</v>
      </c>
      <c r="AW222" s="702">
        <f t="shared" si="63"/>
        <v>8.9590322854549989</v>
      </c>
      <c r="AX222" s="810">
        <f t="shared" si="64"/>
        <v>24.064013659562182</v>
      </c>
      <c r="AY222" s="991">
        <v>1.1499999999999999</v>
      </c>
      <c r="AZ222" s="922">
        <v>18.72</v>
      </c>
      <c r="BA222" s="922">
        <v>-20.43</v>
      </c>
      <c r="BB222" s="922">
        <v>-0.92999999999999994</v>
      </c>
      <c r="BC222" s="922">
        <v>-5.82</v>
      </c>
      <c r="BE222" s="664">
        <v>2011</v>
      </c>
      <c r="BF222" s="946" t="e">
        <f>#VALUE!</f>
        <v>#VALUE!</v>
      </c>
      <c r="BG222" s="931">
        <v>5.0999999999999996</v>
      </c>
    </row>
    <row r="223" spans="1:59" ht="11.25" customHeight="1" x14ac:dyDescent="0.2">
      <c r="A223" s="537" t="s">
        <v>1297</v>
      </c>
      <c r="B223" s="925" t="s">
        <v>1298</v>
      </c>
      <c r="C223" s="988" t="s">
        <v>108</v>
      </c>
      <c r="D223" s="988" t="s">
        <v>4373</v>
      </c>
      <c r="E223" s="792">
        <v>9</v>
      </c>
      <c r="F223" s="526">
        <v>485</v>
      </c>
      <c r="G223" s="526" t="s">
        <v>106</v>
      </c>
      <c r="H223" s="526" t="s">
        <v>106</v>
      </c>
      <c r="I223" s="924">
        <v>19.190000000000001</v>
      </c>
      <c r="J223" s="702">
        <f t="shared" si="52"/>
        <v>2.709744658676394</v>
      </c>
      <c r="K223" s="927">
        <v>0.13</v>
      </c>
      <c r="L223" s="639">
        <v>4</v>
      </c>
      <c r="M223" s="693">
        <f t="shared" si="53"/>
        <v>0.52</v>
      </c>
      <c r="N223" s="921" t="s">
        <v>798</v>
      </c>
      <c r="O223" s="795">
        <v>0.12</v>
      </c>
      <c r="P223" s="915">
        <v>43599</v>
      </c>
      <c r="Q223" s="915">
        <v>43621</v>
      </c>
      <c r="R223" s="693">
        <f t="shared" si="54"/>
        <v>8.333333333333341</v>
      </c>
      <c r="S223" s="759">
        <f>IF(INDEX(Historical!$D$7:$D$1437,MATCH(B223,Historical!$B$7:$B$1446,0))=0,"n/a",(INDEX(Historical!$C$7:$C$1437,MATCH(B223,Historical!$B$7:$B$1446,0))/INDEX(Historical!$D$7:$D$1437,MATCH(B223,Historical!$B$7:$B$1446,0))-1)*100)</f>
        <v>14.999999999999991</v>
      </c>
      <c r="T223" s="759">
        <f>IF(INDEX(Historical!$F$7:$F$1430,MATCH(B223,Historical!$B$7:$B$1446,0))=0,"n/a",((INDEX(Historical!$C$7:$C$1437,MATCH(B223,Historical!$B$7:$B$1446,0))/INDEX(Historical!$F$7:$F$1430,MATCH(B223,Historical!$B$7:$B$1446,0)))^(1/3)-1)*100)</f>
        <v>18.70664916411231</v>
      </c>
      <c r="U223" s="759">
        <f>IF(INDEX(Historical!$H$7:$H$1430,MATCH(B223,Historical!$B$7:$B$1446,0))=0,"n/a",((INDEX(Historical!$C$7:$C$1437,MATCH(B223,Historical!$B$7:$B$1446,0))/INDEX(Historical!$H$7:$H$1430,MATCH(B223,Historical!$B$7:$B$1446,0)))^(1/5)-1)*100)</f>
        <v>25.97314324723947</v>
      </c>
      <c r="V223" s="759">
        <f>IF(INDEX(Historical!$O$7:$O$1430,MATCH(B223,Historical!$B$7:$B$1446,0))=0,"n/a",((INDEX(Historical!$C$7:$C$1437,MATCH(B223,Historical!$B$7:$B$1446,0))/INDEX(Historical!$O$7:$O$1430,MATCH(B223,Historical!$B$7:$B$1446,0)))^(1/10)-1)*100)</f>
        <v>25.00686650455901</v>
      </c>
      <c r="W223" s="760">
        <f t="shared" si="55"/>
        <v>1.0386404567123313</v>
      </c>
      <c r="X223" s="761">
        <f t="shared" si="56"/>
        <v>1.0473041631951399</v>
      </c>
      <c r="Y223" s="926"/>
      <c r="Z223" s="702">
        <f t="shared" si="57"/>
        <v>30.057803468208093</v>
      </c>
      <c r="AA223" s="935">
        <f t="shared" si="58"/>
        <v>11.092485549132949</v>
      </c>
      <c r="AB223" s="639">
        <v>12</v>
      </c>
      <c r="AC223" s="916">
        <v>1.73</v>
      </c>
      <c r="AD223" s="916">
        <v>2.2200000000000002</v>
      </c>
      <c r="AE223" s="916">
        <v>4.51</v>
      </c>
      <c r="AF223" s="916">
        <v>1.41</v>
      </c>
      <c r="AG223" s="916">
        <v>10.9</v>
      </c>
      <c r="AH223" s="916">
        <v>51.300000000000004</v>
      </c>
      <c r="AI223" s="916">
        <v>5.8500000000000005</v>
      </c>
      <c r="AJ223" s="916">
        <v>24.8</v>
      </c>
      <c r="AK223" s="916">
        <v>5</v>
      </c>
      <c r="AL223" s="928">
        <v>3170</v>
      </c>
      <c r="AM223" s="922">
        <v>4.5</v>
      </c>
      <c r="AN223" s="916">
        <v>0.16</v>
      </c>
      <c r="AO223" s="802">
        <f t="shared" si="59"/>
        <v>17.590402356782914</v>
      </c>
      <c r="AP223" s="803">
        <f t="shared" si="60"/>
        <v>28.682887905915862</v>
      </c>
      <c r="AQ223" s="936">
        <f t="shared" si="61"/>
        <v>-16.62559778850996</v>
      </c>
      <c r="AR223" s="702">
        <f>INDEX(Historical!$C$7:$C$1437,MATCH(B223,Historical!$B$7:$B$1446,0))*IF(AH223="n/a",1.03,IF(AH223&lt;0,1.01,IF(AH223&gt;10,1.1,(1+AH223/100))))</f>
        <v>0.50600000000000012</v>
      </c>
      <c r="AS223" s="935">
        <f t="shared" si="62"/>
        <v>0.5356010000000001</v>
      </c>
      <c r="AT223" s="935">
        <f t="shared" si="66"/>
        <v>0.56238105000000016</v>
      </c>
      <c r="AU223" s="935">
        <f t="shared" si="66"/>
        <v>0.59050010250000018</v>
      </c>
      <c r="AV223" s="935">
        <f t="shared" si="66"/>
        <v>0.62002510762500018</v>
      </c>
      <c r="AW223" s="702">
        <f t="shared" si="63"/>
        <v>2.8145072601250005</v>
      </c>
      <c r="AX223" s="810">
        <f t="shared" si="64"/>
        <v>14.666530797941638</v>
      </c>
      <c r="AY223" s="991">
        <v>1.1399999999999999</v>
      </c>
      <c r="AZ223" s="922">
        <v>25.019999999999996</v>
      </c>
      <c r="BA223" s="922">
        <v>-21.86</v>
      </c>
      <c r="BB223" s="922">
        <v>2.2800000000000002</v>
      </c>
      <c r="BC223" s="922">
        <v>-4.1500000000000004</v>
      </c>
      <c r="BE223" s="664">
        <v>2011</v>
      </c>
      <c r="BF223" s="946" t="e">
        <f>#VALUE!</f>
        <v>#VALUE!</v>
      </c>
      <c r="BG223" s="931">
        <v>1.7000000000000002</v>
      </c>
    </row>
    <row r="224" spans="1:59" ht="11.25" customHeight="1" x14ac:dyDescent="0.2">
      <c r="A224" s="609" t="s">
        <v>1301</v>
      </c>
      <c r="B224" s="925" t="s">
        <v>1302</v>
      </c>
      <c r="C224" s="988" t="s">
        <v>112</v>
      </c>
      <c r="D224" s="988" t="s">
        <v>4395</v>
      </c>
      <c r="E224" s="792">
        <v>8</v>
      </c>
      <c r="F224" s="526">
        <v>544</v>
      </c>
      <c r="G224" s="526" t="s">
        <v>37</v>
      </c>
      <c r="H224" s="526" t="s">
        <v>37</v>
      </c>
      <c r="I224" s="924">
        <v>173.63</v>
      </c>
      <c r="J224" s="702">
        <f t="shared" si="52"/>
        <v>1.8890744686978056</v>
      </c>
      <c r="K224" s="927">
        <v>0.82</v>
      </c>
      <c r="L224" s="639">
        <v>4</v>
      </c>
      <c r="M224" s="693">
        <f t="shared" si="53"/>
        <v>3.28</v>
      </c>
      <c r="N224" s="921" t="s">
        <v>250</v>
      </c>
      <c r="O224" s="795">
        <v>0.745</v>
      </c>
      <c r="P224" s="915">
        <v>43419</v>
      </c>
      <c r="Q224" s="915">
        <v>43441</v>
      </c>
      <c r="R224" s="693">
        <f t="shared" si="54"/>
        <v>10.067114093959725</v>
      </c>
      <c r="S224" s="759">
        <f>IF(INDEX(Historical!$D$7:$D$1437,MATCH(B224,Historical!$B$7:$B$1446,0))=0,"n/a",(INDEX(Historical!$C$7:$C$1437,MATCH(B224,Historical!$B$7:$B$1446,0))/INDEX(Historical!$D$7:$D$1437,MATCH(B224,Historical!$B$7:$B$1446,0))-1)*100)</f>
        <v>11.496350364963504</v>
      </c>
      <c r="T224" s="759">
        <f>IF(INDEX(Historical!$F$7:$F$1430,MATCH(B224,Historical!$B$7:$B$1446,0))=0,"n/a",((INDEX(Historical!$C$7:$C$1437,MATCH(B224,Historical!$B$7:$B$1446,0))/INDEX(Historical!$F$7:$F$1430,MATCH(B224,Historical!$B$7:$B$1446,0)))^(1/3)-1)*100)</f>
        <v>12.467233926731458</v>
      </c>
      <c r="U224" s="759">
        <f>IF(INDEX(Historical!$H$7:$H$1430,MATCH(B224,Historical!$B$7:$B$1446,0))=0,"n/a",((INDEX(Historical!$C$7:$C$1437,MATCH(B224,Historical!$B$7:$B$1446,0))/INDEX(Historical!$H$7:$H$1430,MATCH(B224,Historical!$B$7:$B$1446,0)))^(1/5)-1)*100)</f>
        <v>12.70427420420981</v>
      </c>
      <c r="V224" s="759">
        <f>IF(INDEX(Historical!$O$7:$O$1430,MATCH(B224,Historical!$B$7:$B$1446,0))=0,"n/a",((INDEX(Historical!$C$7:$C$1437,MATCH(B224,Historical!$B$7:$B$1446,0))/INDEX(Historical!$O$7:$O$1430,MATCH(B224,Historical!$B$7:$B$1446,0)))^(1/10)-1)*100)</f>
        <v>10.754620403060366</v>
      </c>
      <c r="W224" s="760">
        <f t="shared" si="55"/>
        <v>1.1812852270076073</v>
      </c>
      <c r="X224" s="761">
        <f t="shared" si="56"/>
        <v>2.8231720453799576</v>
      </c>
      <c r="Y224" s="705"/>
      <c r="Z224" s="702">
        <f t="shared" si="57"/>
        <v>53.420195439739416</v>
      </c>
      <c r="AA224" s="935">
        <f t="shared" si="58"/>
        <v>28.278501628664497</v>
      </c>
      <c r="AB224" s="639">
        <v>12</v>
      </c>
      <c r="AC224" s="916">
        <v>6.14</v>
      </c>
      <c r="AD224" s="916">
        <v>4.0999999999999996</v>
      </c>
      <c r="AE224" s="916">
        <v>3.14</v>
      </c>
      <c r="AF224" s="916">
        <v>6.75</v>
      </c>
      <c r="AG224" s="916">
        <v>37.1</v>
      </c>
      <c r="AH224" s="916">
        <v>206.9</v>
      </c>
      <c r="AI224" s="916">
        <v>9.35</v>
      </c>
      <c r="AJ224" s="916">
        <v>4.5</v>
      </c>
      <c r="AK224" s="916">
        <v>6.8900000000000006</v>
      </c>
      <c r="AL224" s="928">
        <v>126700</v>
      </c>
      <c r="AM224" s="922">
        <v>0.1</v>
      </c>
      <c r="AN224" s="916">
        <v>0.86</v>
      </c>
      <c r="AO224" s="802">
        <f t="shared" si="59"/>
        <v>-13.685152955756882</v>
      </c>
      <c r="AP224" s="803">
        <f t="shared" si="60"/>
        <v>14.593348672907615</v>
      </c>
      <c r="AQ224" s="936">
        <f t="shared" si="61"/>
        <v>191.2653513310388</v>
      </c>
      <c r="AR224" s="702">
        <f>INDEX(Historical!$C$7:$C$1437,MATCH(B224,Historical!$B$7:$B$1446,0))*IF(AH224="n/a",1.03,IF(AH224&lt;0,1.01,IF(AH224&gt;10,1.1,(1+AH224/100))))</f>
        <v>3.3605000000000005</v>
      </c>
      <c r="AS224" s="935">
        <f t="shared" si="62"/>
        <v>3.6747067500000004</v>
      </c>
      <c r="AT224" s="935">
        <f t="shared" si="66"/>
        <v>3.9278940450750004</v>
      </c>
      <c r="AU224" s="935">
        <f t="shared" si="66"/>
        <v>4.198525944780668</v>
      </c>
      <c r="AV224" s="935">
        <f t="shared" si="66"/>
        <v>4.4878043823760558</v>
      </c>
      <c r="AW224" s="702">
        <f t="shared" si="63"/>
        <v>19.649431122231725</v>
      </c>
      <c r="AX224" s="810">
        <f t="shared" si="64"/>
        <v>11.316841054098788</v>
      </c>
      <c r="AY224" s="991">
        <v>1.1000000000000001</v>
      </c>
      <c r="AZ224" s="922">
        <v>40.61</v>
      </c>
      <c r="BA224" s="922">
        <v>0.28999999999999998</v>
      </c>
      <c r="BB224" s="922">
        <v>9.26</v>
      </c>
      <c r="BC224" s="922">
        <v>15.950000000000001</v>
      </c>
      <c r="BE224" s="664">
        <v>2012</v>
      </c>
      <c r="BF224" s="946" t="e">
        <f>#VALUE!</f>
        <v>#VALUE!</v>
      </c>
      <c r="BG224" s="931">
        <v>11.3</v>
      </c>
    </row>
    <row r="225" spans="1:59" ht="11.25" customHeight="1" x14ac:dyDescent="0.2">
      <c r="A225" s="537" t="s">
        <v>1303</v>
      </c>
      <c r="B225" s="925" t="s">
        <v>1304</v>
      </c>
      <c r="C225" s="988" t="s">
        <v>108</v>
      </c>
      <c r="D225" s="988" t="s">
        <v>4373</v>
      </c>
      <c r="E225" s="792">
        <v>7</v>
      </c>
      <c r="F225" s="526">
        <v>616</v>
      </c>
      <c r="G225" s="526" t="s">
        <v>106</v>
      </c>
      <c r="H225" s="526" t="s">
        <v>106</v>
      </c>
      <c r="I225" s="924">
        <v>14.06</v>
      </c>
      <c r="J225" s="702">
        <f t="shared" si="52"/>
        <v>3.9829302987197721</v>
      </c>
      <c r="K225" s="927">
        <v>0.14000000000000001</v>
      </c>
      <c r="L225" s="639">
        <v>4</v>
      </c>
      <c r="M225" s="693">
        <f t="shared" si="53"/>
        <v>0.56000000000000005</v>
      </c>
      <c r="N225" s="921" t="s">
        <v>560</v>
      </c>
      <c r="O225" s="795">
        <v>0.13</v>
      </c>
      <c r="P225" s="915">
        <v>43307</v>
      </c>
      <c r="Q225" s="915">
        <v>43322</v>
      </c>
      <c r="R225" s="693">
        <f t="shared" si="54"/>
        <v>7.6923076923076987</v>
      </c>
      <c r="S225" s="759">
        <f>IF(INDEX(Historical!$D$7:$D$1437,MATCH(B225,Historical!$B$7:$B$1446,0))=0,"n/a",(INDEX(Historical!$C$7:$C$1437,MATCH(B225,Historical!$B$7:$B$1446,0))/INDEX(Historical!$D$7:$D$1437,MATCH(B225,Historical!$B$7:$B$1446,0))-1)*100)</f>
        <v>8.0000000000000071</v>
      </c>
      <c r="T225" s="759">
        <f>IF(INDEX(Historical!$F$7:$F$1430,MATCH(B225,Historical!$B$7:$B$1446,0))=0,"n/a",((INDEX(Historical!$C$7:$C$1437,MATCH(B225,Historical!$B$7:$B$1446,0))/INDEX(Historical!$F$7:$F$1430,MATCH(B225,Historical!$B$7:$B$1446,0)))^(1/3)-1)*100)</f>
        <v>8.7380373002892142</v>
      </c>
      <c r="U225" s="759">
        <f>IF(INDEX(Historical!$H$7:$H$1430,MATCH(B225,Historical!$B$7:$B$1446,0))=0,"n/a",((INDEX(Historical!$C$7:$C$1437,MATCH(B225,Historical!$B$7:$B$1446,0))/INDEX(Historical!$H$7:$H$1430,MATCH(B225,Historical!$B$7:$B$1446,0)))^(1/5)-1)*100)</f>
        <v>16.651613497612306</v>
      </c>
      <c r="V225" s="759">
        <f>IF(INDEX(Historical!$O$7:$O$1430,MATCH(B225,Historical!$B$7:$B$1446,0))=0,"n/a",((INDEX(Historical!$C$7:$C$1437,MATCH(B225,Historical!$B$7:$B$1446,0))/INDEX(Historical!$O$7:$O$1430,MATCH(B225,Historical!$B$7:$B$1446,0)))^(1/10)-1)*100)</f>
        <v>17.24655947096949</v>
      </c>
      <c r="W225" s="760">
        <f t="shared" si="55"/>
        <v>0.96550349799572288</v>
      </c>
      <c r="X225" s="761">
        <f t="shared" si="56"/>
        <v>2.4132773184945369</v>
      </c>
      <c r="Y225" s="716"/>
      <c r="Z225" s="702">
        <f t="shared" si="57"/>
        <v>40.000000000000007</v>
      </c>
      <c r="AA225" s="935">
        <f t="shared" si="58"/>
        <v>10.042857142857144</v>
      </c>
      <c r="AB225" s="639">
        <v>12</v>
      </c>
      <c r="AC225" s="916">
        <v>1.4</v>
      </c>
      <c r="AD225" s="916">
        <v>1.25</v>
      </c>
      <c r="AE225" s="916">
        <v>2.59</v>
      </c>
      <c r="AF225" s="916">
        <v>0.95</v>
      </c>
      <c r="AG225" s="916">
        <v>8.5</v>
      </c>
      <c r="AH225" s="916">
        <v>18.5</v>
      </c>
      <c r="AI225" s="916">
        <v>3.0300000000000002</v>
      </c>
      <c r="AJ225" s="916">
        <v>6.9</v>
      </c>
      <c r="AK225" s="916">
        <v>8</v>
      </c>
      <c r="AL225" s="928">
        <v>1740</v>
      </c>
      <c r="AM225" s="922">
        <v>0.6</v>
      </c>
      <c r="AN225" s="916">
        <v>0.16</v>
      </c>
      <c r="AO225" s="802">
        <f t="shared" si="59"/>
        <v>10.591686653474934</v>
      </c>
      <c r="AP225" s="803">
        <f t="shared" si="60"/>
        <v>20.634543796332078</v>
      </c>
      <c r="AQ225" s="936">
        <f t="shared" si="61"/>
        <v>-34.882279982193317</v>
      </c>
      <c r="AR225" s="702">
        <f>INDEX(Historical!$C$7:$C$1437,MATCH(B225,Historical!$B$7:$B$1446,0))*IF(AH225="n/a",1.03,IF(AH225&lt;0,1.01,IF(AH225&gt;10,1.1,(1+AH225/100))))</f>
        <v>0.59400000000000008</v>
      </c>
      <c r="AS225" s="935">
        <f t="shared" si="62"/>
        <v>0.61199820000000005</v>
      </c>
      <c r="AT225" s="935">
        <f t="shared" si="66"/>
        <v>0.66095805600000013</v>
      </c>
      <c r="AU225" s="935">
        <f t="shared" si="66"/>
        <v>0.71383470048000019</v>
      </c>
      <c r="AV225" s="935">
        <f t="shared" si="66"/>
        <v>0.77094147651840028</v>
      </c>
      <c r="AW225" s="702">
        <f t="shared" si="63"/>
        <v>3.3517324329984008</v>
      </c>
      <c r="AX225" s="810">
        <f t="shared" si="64"/>
        <v>23.83877975105548</v>
      </c>
      <c r="AY225" s="991">
        <v>1.47</v>
      </c>
      <c r="AZ225" s="922">
        <v>23.66</v>
      </c>
      <c r="BA225" s="922">
        <v>-25.53</v>
      </c>
      <c r="BB225" s="922">
        <v>1.39</v>
      </c>
      <c r="BC225" s="922">
        <v>-5.9700000000000006</v>
      </c>
      <c r="BE225" s="664">
        <v>2012</v>
      </c>
      <c r="BF225" s="946" t="e">
        <f>#VALUE!</f>
        <v>#VALUE!</v>
      </c>
      <c r="BG225" s="931">
        <v>1.0999999999999999</v>
      </c>
    </row>
    <row r="226" spans="1:59" s="838" customFormat="1" ht="11.25" customHeight="1" x14ac:dyDescent="0.2">
      <c r="A226" s="817" t="s">
        <v>1311</v>
      </c>
      <c r="B226" s="846" t="s">
        <v>1312</v>
      </c>
      <c r="C226" s="988" t="s">
        <v>4224</v>
      </c>
      <c r="D226" s="988" t="s">
        <v>4352</v>
      </c>
      <c r="E226" s="818">
        <v>9</v>
      </c>
      <c r="F226" s="526">
        <v>403</v>
      </c>
      <c r="G226" s="1171" t="s">
        <v>106</v>
      </c>
      <c r="H226" s="1171" t="s">
        <v>106</v>
      </c>
      <c r="I226" s="819">
        <v>19.95</v>
      </c>
      <c r="J226" s="820">
        <f t="shared" si="52"/>
        <v>3.21203007518797</v>
      </c>
      <c r="K226" s="821">
        <v>0.16020000000000001</v>
      </c>
      <c r="L226" s="822">
        <v>4</v>
      </c>
      <c r="M226" s="823">
        <f t="shared" si="53"/>
        <v>0.64080000000000004</v>
      </c>
      <c r="N226" s="824" t="s">
        <v>190</v>
      </c>
      <c r="O226" s="825">
        <v>0.13930000000000001</v>
      </c>
      <c r="P226" s="826">
        <v>43446</v>
      </c>
      <c r="Q226" s="826">
        <v>43467</v>
      </c>
      <c r="R226" s="823">
        <f t="shared" si="54"/>
        <v>15.003589375448673</v>
      </c>
      <c r="S226" s="759">
        <f>IF(INDEX(Historical!$D$7:$D$1437,MATCH(B226,Historical!$B$7:$B$1446,0))=0,"n/a",(INDEX(Historical!$C$7:$C$1437,MATCH(B226,Historical!$B$7:$B$1446,0))/INDEX(Historical!$D$7:$D$1437,MATCH(B226,Historical!$B$7:$B$1446,0))-1)*100)</f>
        <v>4.9736247174076764</v>
      </c>
      <c r="T226" s="759">
        <f>IF(INDEX(Historical!$F$7:$F$1430,MATCH(B226,Historical!$B$7:$B$1446,0))=0,"n/a",((INDEX(Historical!$C$7:$C$1437,MATCH(B226,Historical!$B$7:$B$1446,0))/INDEX(Historical!$F$7:$F$1430,MATCH(B226,Historical!$B$7:$B$1446,0)))^(1/3)-1)*100)</f>
        <v>18.846277644674771</v>
      </c>
      <c r="U226" s="759">
        <f>IF(INDEX(Historical!$H$7:$H$1430,MATCH(B226,Historical!$B$7:$B$1446,0))=0,"n/a",((INDEX(Historical!$C$7:$C$1437,MATCH(B226,Historical!$B$7:$B$1446,0))/INDEX(Historical!$H$7:$H$1430,MATCH(B226,Historical!$B$7:$B$1446,0)))^(1/5)-1)*100)</f>
        <v>16.343262416327619</v>
      </c>
      <c r="V226" s="759">
        <f>IF(INDEX(Historical!$O$7:$O$1430,MATCH(B226,Historical!$B$7:$B$1446,0))=0,"n/a",((INDEX(Historical!$C$7:$C$1437,MATCH(B226,Historical!$B$7:$B$1446,0))/INDEX(Historical!$O$7:$O$1430,MATCH(B226,Historical!$B$7:$B$1446,0)))^(1/10)-1)*100)</f>
        <v>13.956195926035964</v>
      </c>
      <c r="W226" s="827">
        <f t="shared" si="55"/>
        <v>1.1710399096532076</v>
      </c>
      <c r="X226" s="828" t="str">
        <f t="shared" si="56"/>
        <v>n/a</v>
      </c>
      <c r="Y226" s="829"/>
      <c r="Z226" s="820">
        <f t="shared" si="57"/>
        <v>29.260273972602739</v>
      </c>
      <c r="AA226" s="830">
        <f t="shared" si="58"/>
        <v>9.1095890410958908</v>
      </c>
      <c r="AB226" s="822">
        <v>10</v>
      </c>
      <c r="AC226" s="831">
        <v>2.19</v>
      </c>
      <c r="AD226" s="831">
        <v>1.75</v>
      </c>
      <c r="AE226" s="831">
        <v>0.53</v>
      </c>
      <c r="AF226" s="840" t="s">
        <v>137</v>
      </c>
      <c r="AG226" s="848">
        <v>-274.60000000000002</v>
      </c>
      <c r="AH226" s="831">
        <v>18.099999999999998</v>
      </c>
      <c r="AI226" s="831">
        <v>5.19</v>
      </c>
      <c r="AJ226" s="831">
        <v>-7.7</v>
      </c>
      <c r="AK226" s="831">
        <v>5.2200000000000006</v>
      </c>
      <c r="AL226" s="832">
        <v>30890</v>
      </c>
      <c r="AM226" s="833">
        <v>0.1</v>
      </c>
      <c r="AN226" s="831" t="s">
        <v>137</v>
      </c>
      <c r="AO226" s="834">
        <f t="shared" si="59"/>
        <v>10.445703450419696</v>
      </c>
      <c r="AP226" s="835">
        <f t="shared" si="60"/>
        <v>19.555292491515587</v>
      </c>
      <c r="AQ226" s="836" t="str">
        <f t="shared" si="61"/>
        <v>n/a</v>
      </c>
      <c r="AR226" s="702">
        <f>INDEX(Historical!$C$7:$C$1437,MATCH(B226,Historical!$B$7:$B$1446,0))*IF(AH226="n/a",1.03,IF(AH226&lt;0,1.01,IF(AH226&gt;10,1.1,(1+AH226/100))))</f>
        <v>0.61292000000000013</v>
      </c>
      <c r="AS226" s="830">
        <f t="shared" si="62"/>
        <v>0.64473054800000018</v>
      </c>
      <c r="AT226" s="830">
        <f t="shared" si="66"/>
        <v>0.67838548260560017</v>
      </c>
      <c r="AU226" s="830">
        <f t="shared" si="66"/>
        <v>0.71379720479761255</v>
      </c>
      <c r="AV226" s="830">
        <f t="shared" si="66"/>
        <v>0.75105741888804789</v>
      </c>
      <c r="AW226" s="820">
        <f t="shared" si="63"/>
        <v>3.4008906542912607</v>
      </c>
      <c r="AX226" s="837">
        <f t="shared" si="64"/>
        <v>17.047070948828374</v>
      </c>
      <c r="AY226" s="992">
        <v>1.39</v>
      </c>
      <c r="AZ226" s="833">
        <v>8.07</v>
      </c>
      <c r="BA226" s="833">
        <v>-26.33</v>
      </c>
      <c r="BB226" s="833">
        <v>-1.71</v>
      </c>
      <c r="BC226" s="833">
        <v>-11.76</v>
      </c>
      <c r="BD226" s="961"/>
      <c r="BE226" s="664">
        <v>2011</v>
      </c>
      <c r="BF226" s="946" t="e">
        <f>#VALUE!</f>
        <v>#VALUE!</v>
      </c>
      <c r="BG226" s="893">
        <v>12.6</v>
      </c>
    </row>
    <row r="227" spans="1:59" ht="11.25" customHeight="1" x14ac:dyDescent="0.2">
      <c r="A227" s="609" t="s">
        <v>1309</v>
      </c>
      <c r="B227" s="925" t="s">
        <v>1310</v>
      </c>
      <c r="C227" s="988" t="s">
        <v>4353</v>
      </c>
      <c r="D227" s="988" t="s">
        <v>4354</v>
      </c>
      <c r="E227" s="792">
        <v>8</v>
      </c>
      <c r="F227" s="526">
        <v>589</v>
      </c>
      <c r="G227" s="526" t="s">
        <v>37</v>
      </c>
      <c r="H227" s="526" t="s">
        <v>37</v>
      </c>
      <c r="I227" s="924">
        <v>26</v>
      </c>
      <c r="J227" s="702">
        <f t="shared" si="52"/>
        <v>8.3076923076923084</v>
      </c>
      <c r="K227" s="927">
        <v>0.54</v>
      </c>
      <c r="L227" s="639">
        <v>4</v>
      </c>
      <c r="M227" s="693">
        <f t="shared" si="53"/>
        <v>2.16</v>
      </c>
      <c r="N227" s="921" t="s">
        <v>169</v>
      </c>
      <c r="O227" s="795">
        <v>0.53</v>
      </c>
      <c r="P227" s="915">
        <v>43581</v>
      </c>
      <c r="Q227" s="915">
        <v>43601</v>
      </c>
      <c r="R227" s="693">
        <f t="shared" si="54"/>
        <v>1.8867924528301903</v>
      </c>
      <c r="S227" s="759">
        <f>IF(INDEX(Historical!$D$7:$D$1437,MATCH(B227,Historical!$B$7:$B$1446,0))=0,"n/a",(INDEX(Historical!$C$7:$C$1437,MATCH(B227,Historical!$B$7:$B$1446,0))/INDEX(Historical!$D$7:$D$1437,MATCH(B227,Historical!$B$7:$B$1446,0))-1)*100)</f>
        <v>1.9323671497584405</v>
      </c>
      <c r="T227" s="759">
        <f>IF(INDEX(Historical!$F$7:$F$1430,MATCH(B227,Historical!$B$7:$B$1446,0))=0,"n/a",((INDEX(Historical!$C$7:$C$1437,MATCH(B227,Historical!$B$7:$B$1446,0))/INDEX(Historical!$F$7:$F$1430,MATCH(B227,Historical!$B$7:$B$1446,0)))^(1/3)-1)*100)</f>
        <v>1.9709486512899943</v>
      </c>
      <c r="U227" s="759">
        <f>IF(INDEX(Historical!$H$7:$H$1430,MATCH(B227,Historical!$B$7:$B$1446,0))=0,"n/a",((INDEX(Historical!$C$7:$C$1437,MATCH(B227,Historical!$B$7:$B$1446,0))/INDEX(Historical!$H$7:$H$1430,MATCH(B227,Historical!$B$7:$B$1446,0)))^(1/5)-1)*100)</f>
        <v>2.2266502744985095</v>
      </c>
      <c r="V227" s="759">
        <f>IF(INDEX(Historical!$O$7:$O$1430,MATCH(B227,Historical!$B$7:$B$1446,0))=0,"n/a",((INDEX(Historical!$C$7:$C$1437,MATCH(B227,Historical!$B$7:$B$1446,0))/INDEX(Historical!$O$7:$O$1430,MATCH(B227,Historical!$B$7:$B$1446,0)))^(1/10)-1)*100)</f>
        <v>-3.7117765547028503</v>
      </c>
      <c r="W227" s="760" t="str">
        <f t="shared" si="55"/>
        <v>n/a</v>
      </c>
      <c r="X227" s="761">
        <f t="shared" si="56"/>
        <v>0.24740558605538995</v>
      </c>
      <c r="Y227" s="716"/>
      <c r="Z227" s="702">
        <f t="shared" si="57"/>
        <v>191.15044247787614</v>
      </c>
      <c r="AA227" s="935">
        <f t="shared" si="58"/>
        <v>23.008849557522126</v>
      </c>
      <c r="AB227" s="639">
        <v>12</v>
      </c>
      <c r="AC227" s="916">
        <v>1.1299999999999999</v>
      </c>
      <c r="AD227" s="916">
        <v>4.5999999999999996</v>
      </c>
      <c r="AE227" s="916">
        <v>1.87</v>
      </c>
      <c r="AF227" s="916">
        <v>1.64</v>
      </c>
      <c r="AG227" s="916">
        <v>6.8000000000000007</v>
      </c>
      <c r="AH227" s="916">
        <v>-6.4</v>
      </c>
      <c r="AI227" s="916" t="s">
        <v>137</v>
      </c>
      <c r="AJ227" s="916">
        <v>9</v>
      </c>
      <c r="AK227" s="916">
        <v>5</v>
      </c>
      <c r="AL227" s="928">
        <v>4300</v>
      </c>
      <c r="AM227" s="922">
        <v>1.32</v>
      </c>
      <c r="AN227" s="916">
        <v>1.61</v>
      </c>
      <c r="AO227" s="802">
        <f t="shared" si="59"/>
        <v>-12.474506975331309</v>
      </c>
      <c r="AP227" s="803">
        <f t="shared" si="60"/>
        <v>10.534342582190817</v>
      </c>
      <c r="AQ227" s="936">
        <f t="shared" si="61"/>
        <v>29.50248950732146</v>
      </c>
      <c r="AR227" s="702">
        <f>INDEX(Historical!$C$7:$C$1437,MATCH(B227,Historical!$B$7:$B$1446,0))*IF(AH227="n/a",1.03,IF(AH227&lt;0,1.01,IF(AH227&gt;10,1.1,(1+AH227/100))))</f>
        <v>2.1311</v>
      </c>
      <c r="AS227" s="935">
        <f t="shared" si="62"/>
        <v>2.195033</v>
      </c>
      <c r="AT227" s="935">
        <f t="shared" ref="AT227:AV246" si="67">IF($AK227="n/a",1.03*AS227,IF($AK227&lt;0,1.01*AS227,IF($AK227&gt;10,1.1*AS227,(1+$AK227/100)*AS227)))</f>
        <v>2.3047846500000002</v>
      </c>
      <c r="AU227" s="935">
        <f t="shared" si="67"/>
        <v>2.4200238825000002</v>
      </c>
      <c r="AV227" s="935">
        <f t="shared" si="67"/>
        <v>2.5410250766250004</v>
      </c>
      <c r="AW227" s="702">
        <f t="shared" si="63"/>
        <v>11.591966609125002</v>
      </c>
      <c r="AX227" s="810">
        <f t="shared" si="64"/>
        <v>44.584486958173088</v>
      </c>
      <c r="AY227" s="991">
        <v>1.04</v>
      </c>
      <c r="AZ227" s="922">
        <v>15.709999999999999</v>
      </c>
      <c r="BA227" s="922">
        <v>-11.65</v>
      </c>
      <c r="BB227" s="922">
        <v>-2.1</v>
      </c>
      <c r="BC227" s="922">
        <v>-3.49</v>
      </c>
      <c r="BE227" s="664">
        <v>2012</v>
      </c>
      <c r="BF227" s="946" t="e">
        <f>#VALUE!</f>
        <v>#VALUE!</v>
      </c>
      <c r="BG227" s="931">
        <v>2.6</v>
      </c>
    </row>
    <row r="228" spans="1:59" ht="11.25" customHeight="1" x14ac:dyDescent="0.2">
      <c r="A228" s="537" t="s">
        <v>1293</v>
      </c>
      <c r="B228" s="925" t="s">
        <v>1294</v>
      </c>
      <c r="C228" s="988" t="s">
        <v>154</v>
      </c>
      <c r="D228" s="988" t="s">
        <v>4358</v>
      </c>
      <c r="E228" s="792">
        <v>9</v>
      </c>
      <c r="F228" s="526">
        <v>457</v>
      </c>
      <c r="G228" s="526" t="s">
        <v>37</v>
      </c>
      <c r="H228" s="526" t="s">
        <v>115</v>
      </c>
      <c r="I228" s="924">
        <v>101.42</v>
      </c>
      <c r="J228" s="702">
        <f t="shared" si="52"/>
        <v>0.82823900611319268</v>
      </c>
      <c r="K228" s="927">
        <v>0.21</v>
      </c>
      <c r="L228" s="639">
        <v>4</v>
      </c>
      <c r="M228" s="693">
        <f t="shared" si="53"/>
        <v>0.84</v>
      </c>
      <c r="N228" s="921" t="s">
        <v>320</v>
      </c>
      <c r="O228" s="795">
        <v>0.2</v>
      </c>
      <c r="P228" s="915">
        <v>43545</v>
      </c>
      <c r="Q228" s="915">
        <v>43553</v>
      </c>
      <c r="R228" s="693">
        <f t="shared" si="54"/>
        <v>4.9999999999999902</v>
      </c>
      <c r="S228" s="759">
        <f>IF(INDEX(Historical!$D$7:$D$1437,MATCH(B228,Historical!$B$7:$B$1446,0))=0,"n/a",(INDEX(Historical!$C$7:$C$1437,MATCH(B228,Historical!$B$7:$B$1446,0))/INDEX(Historical!$D$7:$D$1437,MATCH(B228,Historical!$B$7:$B$1446,0))-1)*100)</f>
        <v>11.111111111111116</v>
      </c>
      <c r="T228" s="759">
        <f>IF(INDEX(Historical!$F$7:$F$1430,MATCH(B228,Historical!$B$7:$B$1446,0))=0,"n/a",((INDEX(Historical!$C$7:$C$1437,MATCH(B228,Historical!$B$7:$B$1446,0))/INDEX(Historical!$F$7:$F$1430,MATCH(B228,Historical!$B$7:$B$1446,0)))^(1/3)-1)*100)</f>
        <v>7.7217345015941907</v>
      </c>
      <c r="U228" s="759">
        <f>IF(INDEX(Historical!$H$7:$H$1430,MATCH(B228,Historical!$B$7:$B$1446,0))=0,"n/a",((INDEX(Historical!$C$7:$C$1437,MATCH(B228,Historical!$B$7:$B$1446,0))/INDEX(Historical!$H$7:$H$1430,MATCH(B228,Historical!$B$7:$B$1446,0)))^(1/5)-1)*100)</f>
        <v>8.2785181739996272</v>
      </c>
      <c r="V228" s="759">
        <f>IF(INDEX(Historical!$O$7:$O$1430,MATCH(B228,Historical!$B$7:$B$1446,0))=0,"n/a",((INDEX(Historical!$C$7:$C$1437,MATCH(B228,Historical!$B$7:$B$1446,0))/INDEX(Historical!$O$7:$O$1430,MATCH(B228,Historical!$B$7:$B$1446,0)))^(1/10)-1)*100)</f>
        <v>5.6737641494979396</v>
      </c>
      <c r="W228" s="760">
        <f t="shared" si="55"/>
        <v>1.4590874692477616</v>
      </c>
      <c r="X228" s="761">
        <f t="shared" si="56"/>
        <v>0.91983535266662519</v>
      </c>
      <c r="Y228" s="925"/>
      <c r="Z228" s="702">
        <f t="shared" si="57"/>
        <v>29.065743944636672</v>
      </c>
      <c r="AA228" s="935">
        <f t="shared" si="58"/>
        <v>35.093425605536332</v>
      </c>
      <c r="AB228" s="639">
        <v>9</v>
      </c>
      <c r="AC228" s="916">
        <v>2.89</v>
      </c>
      <c r="AD228" s="916">
        <v>3.11</v>
      </c>
      <c r="AE228" s="916">
        <v>2.38</v>
      </c>
      <c r="AF228" s="916">
        <v>4.38</v>
      </c>
      <c r="AG228" s="916">
        <v>16.3</v>
      </c>
      <c r="AH228" s="916">
        <v>35.099999999999994</v>
      </c>
      <c r="AI228" s="916">
        <v>12.45</v>
      </c>
      <c r="AJ228" s="916">
        <v>9</v>
      </c>
      <c r="AK228" s="916">
        <v>11.27</v>
      </c>
      <c r="AL228" s="928">
        <v>6800</v>
      </c>
      <c r="AM228" s="922">
        <v>0.3</v>
      </c>
      <c r="AN228" s="916">
        <v>1.29</v>
      </c>
      <c r="AO228" s="802">
        <f t="shared" si="59"/>
        <v>-25.98666842542351</v>
      </c>
      <c r="AP228" s="803">
        <f t="shared" si="60"/>
        <v>9.1067571801128206</v>
      </c>
      <c r="AQ228" s="936">
        <f t="shared" si="61"/>
        <v>161.37176941177879</v>
      </c>
      <c r="AR228" s="702">
        <f>INDEX(Historical!$C$7:$C$1437,MATCH(B228,Historical!$B$7:$B$1446,0))*IF(AH228="n/a",1.03,IF(AH228&lt;0,1.01,IF(AH228&gt;10,1.1,(1+AH228/100))))</f>
        <v>0.88000000000000012</v>
      </c>
      <c r="AS228" s="935">
        <f t="shared" si="62"/>
        <v>0.96800000000000019</v>
      </c>
      <c r="AT228" s="935">
        <f t="shared" si="67"/>
        <v>1.0648000000000002</v>
      </c>
      <c r="AU228" s="935">
        <f t="shared" si="67"/>
        <v>1.1712800000000003</v>
      </c>
      <c r="AV228" s="935">
        <f t="shared" si="67"/>
        <v>1.2884080000000004</v>
      </c>
      <c r="AW228" s="702">
        <f t="shared" si="63"/>
        <v>5.3724880000000015</v>
      </c>
      <c r="AX228" s="810">
        <f t="shared" si="64"/>
        <v>5.2972668112798278</v>
      </c>
      <c r="AY228" s="991">
        <v>0.91</v>
      </c>
      <c r="AZ228" s="922">
        <v>23.96</v>
      </c>
      <c r="BA228" s="922">
        <v>-6.68</v>
      </c>
      <c r="BB228" s="922">
        <v>-2.1</v>
      </c>
      <c r="BC228" s="922">
        <v>5.67</v>
      </c>
      <c r="BE228" s="664">
        <v>2011</v>
      </c>
      <c r="BF228" s="946" t="e">
        <f>#VALUE!</f>
        <v>#VALUE!</v>
      </c>
      <c r="BG228" s="931">
        <v>5.7</v>
      </c>
    </row>
    <row r="229" spans="1:59" ht="11.25" customHeight="1" x14ac:dyDescent="0.2">
      <c r="A229" s="537" t="s">
        <v>1291</v>
      </c>
      <c r="B229" s="925" t="s">
        <v>1292</v>
      </c>
      <c r="C229" s="988" t="s">
        <v>128</v>
      </c>
      <c r="D229" s="988" t="s">
        <v>4361</v>
      </c>
      <c r="E229" s="792">
        <v>9</v>
      </c>
      <c r="F229" s="526">
        <v>386</v>
      </c>
      <c r="G229" s="526" t="s">
        <v>115</v>
      </c>
      <c r="H229" s="526" t="s">
        <v>115</v>
      </c>
      <c r="I229" s="924">
        <v>124.85</v>
      </c>
      <c r="J229" s="702">
        <f t="shared" si="52"/>
        <v>2.3131758109731679</v>
      </c>
      <c r="K229" s="927">
        <v>0.72199999999999998</v>
      </c>
      <c r="L229" s="639">
        <v>4</v>
      </c>
      <c r="M229" s="693">
        <f t="shared" si="53"/>
        <v>2.8879999999999999</v>
      </c>
      <c r="N229" s="921" t="s">
        <v>149</v>
      </c>
      <c r="O229" s="795">
        <v>0.65600000000000003</v>
      </c>
      <c r="P229" s="915">
        <v>43335</v>
      </c>
      <c r="Q229" s="915">
        <v>43357</v>
      </c>
      <c r="R229" s="693">
        <f t="shared" si="54"/>
        <v>10.06097560975609</v>
      </c>
      <c r="S229" s="759">
        <f>IF(INDEX(Historical!$D$7:$D$1437,MATCH(B229,Historical!$B$7:$B$1446,0))=0,"n/a",(INDEX(Historical!$C$7:$C$1437,MATCH(B229,Historical!$B$7:$B$1446,0))/INDEX(Historical!$D$7:$D$1437,MATCH(B229,Historical!$B$7:$B$1446,0))-1)*100)</f>
        <v>8.1632653061224367</v>
      </c>
      <c r="T229" s="759">
        <f>IF(INDEX(Historical!$F$7:$F$1430,MATCH(B229,Historical!$B$7:$B$1446,0))=0,"n/a",((INDEX(Historical!$C$7:$C$1437,MATCH(B229,Historical!$B$7:$B$1446,0))/INDEX(Historical!$F$7:$F$1430,MATCH(B229,Historical!$B$7:$B$1446,0)))^(1/3)-1)*100)</f>
        <v>7.218354565351115</v>
      </c>
      <c r="U229" s="759">
        <f>IF(INDEX(Historical!$H$7:$H$1430,MATCH(B229,Historical!$B$7:$B$1446,0))=0,"n/a",((INDEX(Historical!$C$7:$C$1437,MATCH(B229,Historical!$B$7:$B$1446,0))/INDEX(Historical!$H$7:$H$1430,MATCH(B229,Historical!$B$7:$B$1446,0)))^(1/5)-1)*100)</f>
        <v>8.7727547936197183</v>
      </c>
      <c r="V229" s="759">
        <f>IF(INDEX(Historical!$O$7:$O$1430,MATCH(B229,Historical!$B$7:$B$1446,0))=0,"n/a",((INDEX(Historical!$C$7:$C$1437,MATCH(B229,Historical!$B$7:$B$1446,0))/INDEX(Historical!$O$7:$O$1430,MATCH(B229,Historical!$B$7:$B$1446,0)))^(1/10)-1)*100)</f>
        <v>8.7610082997769503</v>
      </c>
      <c r="W229" s="760">
        <f t="shared" si="55"/>
        <v>1.0013407696284304</v>
      </c>
      <c r="X229" s="761">
        <f t="shared" si="56"/>
        <v>0.97475053262441314</v>
      </c>
      <c r="Y229" s="723"/>
      <c r="Z229" s="702">
        <f t="shared" si="57"/>
        <v>57.644710578842314</v>
      </c>
      <c r="AA229" s="935">
        <f t="shared" si="58"/>
        <v>24.920159680638722</v>
      </c>
      <c r="AB229" s="639">
        <v>12</v>
      </c>
      <c r="AC229" s="916">
        <v>5.01</v>
      </c>
      <c r="AD229" s="916">
        <v>3.13</v>
      </c>
      <c r="AE229" s="916">
        <v>3.25</v>
      </c>
      <c r="AF229" s="916">
        <v>18.47</v>
      </c>
      <c r="AG229" s="918">
        <v>88.8</v>
      </c>
      <c r="AH229" s="916">
        <v>51.4</v>
      </c>
      <c r="AI229" s="916">
        <v>4.95</v>
      </c>
      <c r="AJ229" s="916">
        <v>9</v>
      </c>
      <c r="AK229" s="916">
        <v>7.95</v>
      </c>
      <c r="AL229" s="928">
        <v>25470</v>
      </c>
      <c r="AM229" s="923">
        <v>0.4</v>
      </c>
      <c r="AN229" s="916">
        <v>3.12</v>
      </c>
      <c r="AO229" s="802">
        <f t="shared" si="59"/>
        <v>-13.834229076045837</v>
      </c>
      <c r="AP229" s="803">
        <f t="shared" si="60"/>
        <v>11.085930604592885</v>
      </c>
      <c r="AQ229" s="936">
        <f t="shared" si="61"/>
        <v>352.29063876199342</v>
      </c>
      <c r="AR229" s="702">
        <f>INDEX(Historical!$C$7:$C$1437,MATCH(B229,Historical!$B$7:$B$1446,0))*IF(AH229="n/a",1.03,IF(AH229&lt;0,1.01,IF(AH229&gt;10,1.1,(1+AH229/100))))</f>
        <v>3.0316000000000001</v>
      </c>
      <c r="AS229" s="935">
        <f t="shared" si="62"/>
        <v>3.1816642000000002</v>
      </c>
      <c r="AT229" s="935">
        <f t="shared" si="67"/>
        <v>3.4346065039</v>
      </c>
      <c r="AU229" s="935">
        <f t="shared" si="67"/>
        <v>3.7076577209600496</v>
      </c>
      <c r="AV229" s="935">
        <f t="shared" si="67"/>
        <v>4.0024165097763733</v>
      </c>
      <c r="AW229" s="702">
        <f t="shared" si="63"/>
        <v>17.357944934636425</v>
      </c>
      <c r="AX229" s="810">
        <f t="shared" si="64"/>
        <v>13.90303959522341</v>
      </c>
      <c r="AY229" s="991">
        <v>0.16</v>
      </c>
      <c r="AZ229" s="922">
        <v>40.119999999999997</v>
      </c>
      <c r="BA229" s="922">
        <v>-1</v>
      </c>
      <c r="BB229" s="922">
        <v>9.9</v>
      </c>
      <c r="BC229" s="922">
        <v>17.48</v>
      </c>
      <c r="BE229" s="664">
        <v>2010</v>
      </c>
      <c r="BF229" s="946" t="e">
        <f>#VALUE!</f>
        <v>#VALUE!</v>
      </c>
      <c r="BG229" s="931">
        <v>14.7</v>
      </c>
    </row>
    <row r="230" spans="1:59" ht="11.25" customHeight="1" x14ac:dyDescent="0.2">
      <c r="A230" s="628" t="s">
        <v>1279</v>
      </c>
      <c r="B230" s="925" t="s">
        <v>1280</v>
      </c>
      <c r="C230" s="988" t="s">
        <v>4353</v>
      </c>
      <c r="D230" s="988" t="s">
        <v>4354</v>
      </c>
      <c r="E230" s="792">
        <v>7</v>
      </c>
      <c r="F230" s="526">
        <v>623</v>
      </c>
      <c r="G230" s="526" t="s">
        <v>106</v>
      </c>
      <c r="H230" s="526" t="s">
        <v>106</v>
      </c>
      <c r="I230" s="924">
        <v>27.58</v>
      </c>
      <c r="J230" s="702">
        <f t="shared" si="52"/>
        <v>4.4960116026105874</v>
      </c>
      <c r="K230" s="927">
        <v>0.31</v>
      </c>
      <c r="L230" s="639">
        <v>4</v>
      </c>
      <c r="M230" s="693">
        <f t="shared" si="53"/>
        <v>1.24</v>
      </c>
      <c r="N230" s="921" t="s">
        <v>588</v>
      </c>
      <c r="O230" s="795">
        <v>0.30499999999999999</v>
      </c>
      <c r="P230" s="915">
        <v>43374</v>
      </c>
      <c r="Q230" s="915">
        <v>43378</v>
      </c>
      <c r="R230" s="693">
        <f t="shared" si="54"/>
        <v>1.6393442622950833</v>
      </c>
      <c r="S230" s="759">
        <f>IF(INDEX(Historical!$D$7:$D$1437,MATCH(B230,Historical!$B$7:$B$1446,0))=0,"n/a",(INDEX(Historical!$C$7:$C$1437,MATCH(B230,Historical!$B$7:$B$1446,0))/INDEX(Historical!$D$7:$D$1437,MATCH(B230,Historical!$B$7:$B$1446,0))-1)*100)</f>
        <v>1.6597510373444146</v>
      </c>
      <c r="T230" s="759">
        <f>IF(INDEX(Historical!$F$7:$F$1430,MATCH(B230,Historical!$B$7:$B$1446,0))=0,"n/a",((INDEX(Historical!$C$7:$C$1437,MATCH(B230,Historical!$B$7:$B$1446,0))/INDEX(Historical!$F$7:$F$1430,MATCH(B230,Historical!$B$7:$B$1446,0)))^(1/3)-1)*100)</f>
        <v>1.6880816543510146</v>
      </c>
      <c r="U230" s="759">
        <f>IF(INDEX(Historical!$H$7:$H$1430,MATCH(B230,Historical!$B$7:$B$1446,0))=0,"n/a",((INDEX(Historical!$C$7:$C$1437,MATCH(B230,Historical!$B$7:$B$1446,0))/INDEX(Historical!$H$7:$H$1430,MATCH(B230,Historical!$B$7:$B$1446,0)))^(1/5)-1)*100)</f>
        <v>1.271594910569096</v>
      </c>
      <c r="V230" s="759" t="str">
        <f>IF(INDEX(Historical!$O$7:$O$1430,MATCH(B230,Historical!$B$7:$B$1446,0))=0,"n/a",((INDEX(Historical!$C$7:$C$1437,MATCH(B230,Historical!$B$7:$B$1446,0))/INDEX(Historical!$O$7:$O$1430,MATCH(B230,Historical!$B$7:$B$1446,0)))^(1/10)-1)*100)</f>
        <v>n/a</v>
      </c>
      <c r="W230" s="760" t="str">
        <f t="shared" si="55"/>
        <v>n/a</v>
      </c>
      <c r="X230" s="761">
        <f t="shared" si="56"/>
        <v>3.4460566682089327E-2</v>
      </c>
      <c r="Y230" s="711"/>
      <c r="Z230" s="702">
        <f t="shared" si="57"/>
        <v>122.77227722772277</v>
      </c>
      <c r="AA230" s="935">
        <f t="shared" si="58"/>
        <v>27.306930693069305</v>
      </c>
      <c r="AB230" s="639">
        <v>12</v>
      </c>
      <c r="AC230" s="916">
        <v>1.01</v>
      </c>
      <c r="AD230" s="916" t="s">
        <v>137</v>
      </c>
      <c r="AE230" s="916">
        <v>8.17</v>
      </c>
      <c r="AF230" s="916">
        <v>1.75</v>
      </c>
      <c r="AG230" s="916">
        <v>7.3999999999999995</v>
      </c>
      <c r="AH230" s="916">
        <v>194.6</v>
      </c>
      <c r="AI230" s="916">
        <v>10.75</v>
      </c>
      <c r="AJ230" s="916">
        <v>36.9</v>
      </c>
      <c r="AK230" s="916" t="s">
        <v>137</v>
      </c>
      <c r="AL230" s="928">
        <v>5690</v>
      </c>
      <c r="AM230" s="922">
        <v>0.47000000000000003</v>
      </c>
      <c r="AN230" s="916">
        <v>0.78</v>
      </c>
      <c r="AO230" s="802">
        <f t="shared" si="59"/>
        <v>-21.539324179889622</v>
      </c>
      <c r="AP230" s="803">
        <f t="shared" si="60"/>
        <v>5.7676065131796834</v>
      </c>
      <c r="AQ230" s="936">
        <f t="shared" si="61"/>
        <v>45.735115440264565</v>
      </c>
      <c r="AR230" s="702">
        <f>INDEX(Historical!$C$7:$C$1437,MATCH(B230,Historical!$B$7:$B$1446,0))*IF(AH230="n/a",1.03,IF(AH230&lt;0,1.01,IF(AH230&gt;10,1.1,(1+AH230/100))))</f>
        <v>1.3475000000000001</v>
      </c>
      <c r="AS230" s="935">
        <f t="shared" si="62"/>
        <v>1.4822500000000003</v>
      </c>
      <c r="AT230" s="935">
        <f t="shared" si="67"/>
        <v>1.5267175000000004</v>
      </c>
      <c r="AU230" s="935">
        <f t="shared" si="67"/>
        <v>1.5725190250000005</v>
      </c>
      <c r="AV230" s="935">
        <f t="shared" si="67"/>
        <v>1.6196945957500006</v>
      </c>
      <c r="AW230" s="702">
        <f t="shared" si="63"/>
        <v>7.5486811207500013</v>
      </c>
      <c r="AX230" s="810">
        <f t="shared" si="64"/>
        <v>27.370127341370566</v>
      </c>
      <c r="AY230" s="991">
        <v>0.53</v>
      </c>
      <c r="AZ230" s="922">
        <v>14.649999999999999</v>
      </c>
      <c r="BA230" s="922">
        <v>-5.6099999999999994</v>
      </c>
      <c r="BB230" s="922">
        <v>-2.63</v>
      </c>
      <c r="BC230" s="922">
        <v>0.75</v>
      </c>
      <c r="BE230" s="664">
        <v>2012</v>
      </c>
      <c r="BF230" s="946" t="e">
        <f>#VALUE!</f>
        <v>#VALUE!</v>
      </c>
      <c r="BG230" s="931">
        <v>3.8</v>
      </c>
    </row>
    <row r="231" spans="1:59" ht="11.25" customHeight="1" x14ac:dyDescent="0.2">
      <c r="A231" s="609" t="s">
        <v>1285</v>
      </c>
      <c r="B231" s="925" t="s">
        <v>1286</v>
      </c>
      <c r="C231" s="988" t="s">
        <v>108</v>
      </c>
      <c r="D231" s="988" t="s">
        <v>4373</v>
      </c>
      <c r="E231" s="792">
        <v>7</v>
      </c>
      <c r="F231" s="526">
        <v>656</v>
      </c>
      <c r="G231" s="526" t="s">
        <v>106</v>
      </c>
      <c r="H231" s="526" t="s">
        <v>106</v>
      </c>
      <c r="I231" s="924">
        <v>12.52</v>
      </c>
      <c r="J231" s="702">
        <f t="shared" si="52"/>
        <v>3.8338658146964857</v>
      </c>
      <c r="K231" s="927">
        <v>0.12</v>
      </c>
      <c r="L231" s="639">
        <v>4</v>
      </c>
      <c r="M231" s="693">
        <f t="shared" si="53"/>
        <v>0.48</v>
      </c>
      <c r="N231" s="921" t="s">
        <v>443</v>
      </c>
      <c r="O231" s="795">
        <v>0.11</v>
      </c>
      <c r="P231" s="915">
        <v>43502</v>
      </c>
      <c r="Q231" s="915">
        <v>43517</v>
      </c>
      <c r="R231" s="693">
        <f t="shared" si="54"/>
        <v>9.0909090909090864</v>
      </c>
      <c r="S231" s="759">
        <f>IF(INDEX(Historical!$D$7:$D$1437,MATCH(B231,Historical!$B$7:$B$1446,0))=0,"n/a",(INDEX(Historical!$C$7:$C$1437,MATCH(B231,Historical!$B$7:$B$1446,0))/INDEX(Historical!$D$7:$D$1437,MATCH(B231,Historical!$B$7:$B$1446,0))-1)*100)</f>
        <v>9.9999999999999858</v>
      </c>
      <c r="T231" s="759">
        <f>IF(INDEX(Historical!$F$7:$F$1430,MATCH(B231,Historical!$B$7:$B$1446,0))=0,"n/a",((INDEX(Historical!$C$7:$C$1437,MATCH(B231,Historical!$B$7:$B$1446,0))/INDEX(Historical!$F$7:$F$1430,MATCH(B231,Historical!$B$7:$B$1446,0)))^(1/3)-1)*100)</f>
        <v>11.199004528465784</v>
      </c>
      <c r="U231" s="759">
        <f>IF(INDEX(Historical!$H$7:$H$1430,MATCH(B231,Historical!$B$7:$B$1446,0))=0,"n/a",((INDEX(Historical!$C$7:$C$1437,MATCH(B231,Historical!$B$7:$B$1446,0))/INDEX(Historical!$H$7:$H$1430,MATCH(B231,Historical!$B$7:$B$1446,0)))^(1/5)-1)*100)</f>
        <v>48.956783302724858</v>
      </c>
      <c r="V231" s="759">
        <f>IF(INDEX(Historical!$O$7:$O$1430,MATCH(B231,Historical!$B$7:$B$1446,0))=0,"n/a",((INDEX(Historical!$C$7:$C$1437,MATCH(B231,Historical!$B$7:$B$1446,0))/INDEX(Historical!$O$7:$O$1430,MATCH(B231,Historical!$B$7:$B$1446,0)))^(1/10)-1)*100)</f>
        <v>3.2357862679155636</v>
      </c>
      <c r="W231" s="760">
        <f t="shared" si="55"/>
        <v>15.12979512527011</v>
      </c>
      <c r="X231" s="761">
        <f t="shared" si="56"/>
        <v>2.6606947447133078</v>
      </c>
      <c r="Y231" s="716"/>
      <c r="Z231" s="702">
        <f t="shared" si="57"/>
        <v>57.831325301204814</v>
      </c>
      <c r="AA231" s="935">
        <f t="shared" si="58"/>
        <v>15.084337349397591</v>
      </c>
      <c r="AB231" s="639">
        <v>12</v>
      </c>
      <c r="AC231" s="916">
        <v>0.83</v>
      </c>
      <c r="AD231" s="916">
        <v>2.14</v>
      </c>
      <c r="AE231" s="916">
        <v>4.33</v>
      </c>
      <c r="AF231" s="916">
        <v>1.45</v>
      </c>
      <c r="AG231" s="916">
        <v>10.6</v>
      </c>
      <c r="AH231" s="916">
        <v>4.5999999999999996</v>
      </c>
      <c r="AI231" s="916">
        <v>5.65</v>
      </c>
      <c r="AJ231" s="916">
        <v>18.399999999999999</v>
      </c>
      <c r="AK231" s="916">
        <v>7.0000000000000009</v>
      </c>
      <c r="AL231" s="928">
        <v>562.52</v>
      </c>
      <c r="AM231" s="922">
        <v>2.6</v>
      </c>
      <c r="AN231" s="916">
        <v>0.11</v>
      </c>
      <c r="AO231" s="802">
        <f t="shared" si="59"/>
        <v>37.706311768023753</v>
      </c>
      <c r="AP231" s="803">
        <f t="shared" si="60"/>
        <v>52.790649117421346</v>
      </c>
      <c r="AQ231" s="936">
        <f t="shared" si="61"/>
        <v>-1.4047800197945159</v>
      </c>
      <c r="AR231" s="702">
        <f>INDEX(Historical!$C$7:$C$1437,MATCH(B231,Historical!$B$7:$B$1446,0))*IF(AH231="n/a",1.03,IF(AH231&lt;0,1.01,IF(AH231&gt;10,1.1,(1+AH231/100))))</f>
        <v>0.46024000000000004</v>
      </c>
      <c r="AS231" s="935">
        <f t="shared" si="62"/>
        <v>0.48624356000000002</v>
      </c>
      <c r="AT231" s="935">
        <f t="shared" si="67"/>
        <v>0.52028060920000008</v>
      </c>
      <c r="AU231" s="935">
        <f t="shared" si="67"/>
        <v>0.55670025184400007</v>
      </c>
      <c r="AV231" s="935">
        <f t="shared" si="67"/>
        <v>0.59566926947308008</v>
      </c>
      <c r="AW231" s="702">
        <f t="shared" si="63"/>
        <v>2.6191336905170806</v>
      </c>
      <c r="AX231" s="810">
        <f t="shared" si="64"/>
        <v>20.919598167069335</v>
      </c>
      <c r="AY231" s="991">
        <v>0.86</v>
      </c>
      <c r="AZ231" s="922">
        <v>15.5</v>
      </c>
      <c r="BA231" s="922">
        <v>-30.830000000000002</v>
      </c>
      <c r="BB231" s="922">
        <v>-3.1</v>
      </c>
      <c r="BC231" s="922">
        <v>-10.54</v>
      </c>
      <c r="BE231" s="664">
        <v>2013</v>
      </c>
      <c r="BF231" s="946" t="e">
        <f>#VALUE!</f>
        <v>#VALUE!</v>
      </c>
      <c r="BG231" s="931">
        <v>1.2</v>
      </c>
    </row>
    <row r="232" spans="1:59" ht="11.25" customHeight="1" x14ac:dyDescent="0.2">
      <c r="A232" s="537" t="s">
        <v>1313</v>
      </c>
      <c r="B232" s="925" t="s">
        <v>1314</v>
      </c>
      <c r="C232" s="988" t="s">
        <v>154</v>
      </c>
      <c r="D232" s="988" t="s">
        <v>4355</v>
      </c>
      <c r="E232" s="792">
        <v>9</v>
      </c>
      <c r="F232" s="526">
        <v>492</v>
      </c>
      <c r="G232" s="526" t="s">
        <v>106</v>
      </c>
      <c r="H232" s="526" t="s">
        <v>106</v>
      </c>
      <c r="I232" s="924">
        <v>255.41</v>
      </c>
      <c r="J232" s="702">
        <f t="shared" si="52"/>
        <v>0.8613601660075958</v>
      </c>
      <c r="K232" s="927">
        <v>0.55000000000000004</v>
      </c>
      <c r="L232" s="639">
        <v>4</v>
      </c>
      <c r="M232" s="693">
        <f t="shared" si="53"/>
        <v>2.2000000000000002</v>
      </c>
      <c r="N232" s="921" t="s">
        <v>4082</v>
      </c>
      <c r="O232" s="795">
        <v>0.5</v>
      </c>
      <c r="P232" s="915">
        <v>43643</v>
      </c>
      <c r="Q232" s="915">
        <v>43672</v>
      </c>
      <c r="R232" s="693">
        <f t="shared" si="54"/>
        <v>10.000000000000009</v>
      </c>
      <c r="S232" s="759">
        <f>IF(INDEX(Historical!$D$7:$D$1437,MATCH(B232,Historical!$B$7:$B$1446,0))=0,"n/a",(INDEX(Historical!$C$7:$C$1437,MATCH(B232,Historical!$B$7:$B$1446,0))/INDEX(Historical!$D$7:$D$1437,MATCH(B232,Historical!$B$7:$B$1446,0))-1)*100)</f>
        <v>27.516778523489904</v>
      </c>
      <c r="T232" s="759">
        <f>IF(INDEX(Historical!$F$7:$F$1430,MATCH(B232,Historical!$B$7:$B$1446,0))=0,"n/a",((INDEX(Historical!$C$7:$C$1437,MATCH(B232,Historical!$B$7:$B$1446,0))/INDEX(Historical!$F$7:$F$1430,MATCH(B232,Historical!$B$7:$B$1446,0)))^(1/3)-1)*100)</f>
        <v>18.563110149668759</v>
      </c>
      <c r="U232" s="759">
        <f>IF(INDEX(Historical!$H$7:$H$1430,MATCH(B232,Historical!$B$7:$B$1446,0))=0,"n/a",((INDEX(Historical!$C$7:$C$1437,MATCH(B232,Historical!$B$7:$B$1446,0))/INDEX(Historical!$H$7:$H$1430,MATCH(B232,Historical!$B$7:$B$1446,0)))^(1/5)-1)*100)</f>
        <v>12.380134396864563</v>
      </c>
      <c r="V232" s="759" t="str">
        <f>IF(INDEX(Historical!$O$7:$O$1430,MATCH(B232,Historical!$B$7:$B$1446,0))=0,"n/a",((INDEX(Historical!$C$7:$C$1437,MATCH(B232,Historical!$B$7:$B$1446,0))/INDEX(Historical!$O$7:$O$1430,MATCH(B232,Historical!$B$7:$B$1446,0)))^(1/10)-1)*100)</f>
        <v>n/a</v>
      </c>
      <c r="W232" s="760" t="str">
        <f t="shared" si="55"/>
        <v>n/a</v>
      </c>
      <c r="X232" s="761">
        <f t="shared" si="56"/>
        <v>1.2380134396864562</v>
      </c>
      <c r="Y232" s="716"/>
      <c r="Z232" s="702">
        <f t="shared" si="57"/>
        <v>17.684887459807076</v>
      </c>
      <c r="AA232" s="935">
        <f t="shared" si="58"/>
        <v>20.531350482315112</v>
      </c>
      <c r="AB232" s="639">
        <v>12</v>
      </c>
      <c r="AC232" s="916">
        <v>12.44</v>
      </c>
      <c r="AD232" s="916">
        <v>1.45</v>
      </c>
      <c r="AE232" s="916">
        <v>0.61</v>
      </c>
      <c r="AF232" s="916">
        <v>3.43</v>
      </c>
      <c r="AG232" s="916">
        <v>16.400000000000002</v>
      </c>
      <c r="AH232" s="916">
        <v>-29.799999999999997</v>
      </c>
      <c r="AI232" s="916">
        <v>10.130000000000001</v>
      </c>
      <c r="AJ232" s="916">
        <v>10</v>
      </c>
      <c r="AK232" s="916">
        <v>14.13</v>
      </c>
      <c r="AL232" s="928">
        <v>34880</v>
      </c>
      <c r="AM232" s="922">
        <v>0.2</v>
      </c>
      <c r="AN232" s="916">
        <v>0.61</v>
      </c>
      <c r="AO232" s="802">
        <f t="shared" si="59"/>
        <v>-7.2898559194429531</v>
      </c>
      <c r="AP232" s="803">
        <f t="shared" si="60"/>
        <v>13.241494562872159</v>
      </c>
      <c r="AQ232" s="936">
        <f t="shared" si="61"/>
        <v>76.91496030496414</v>
      </c>
      <c r="AR232" s="702">
        <f>INDEX(Historical!$C$7:$C$1437,MATCH(B232,Historical!$B$7:$B$1446,0))*IF(AH232="n/a",1.03,IF(AH232&lt;0,1.01,IF(AH232&gt;10,1.1,(1+AH232/100))))</f>
        <v>1.9189999999999998</v>
      </c>
      <c r="AS232" s="935">
        <f t="shared" si="62"/>
        <v>2.1109</v>
      </c>
      <c r="AT232" s="935">
        <f t="shared" si="67"/>
        <v>2.32199</v>
      </c>
      <c r="AU232" s="935">
        <f t="shared" si="67"/>
        <v>2.554189</v>
      </c>
      <c r="AV232" s="935">
        <f t="shared" si="67"/>
        <v>2.8096079000000005</v>
      </c>
      <c r="AW232" s="702">
        <f t="shared" si="63"/>
        <v>11.715686899999998</v>
      </c>
      <c r="AX232" s="810">
        <f t="shared" si="64"/>
        <v>4.5870118241259146</v>
      </c>
      <c r="AY232" s="991">
        <v>0.88</v>
      </c>
      <c r="AZ232" s="922">
        <v>13.19</v>
      </c>
      <c r="BA232" s="922">
        <v>-28.23</v>
      </c>
      <c r="BB232" s="922">
        <v>-6.2799999999999994</v>
      </c>
      <c r="BC232" s="922">
        <v>-16.27</v>
      </c>
      <c r="BE232" s="664">
        <v>2011</v>
      </c>
      <c r="BF232" s="946" t="e">
        <f>#VALUE!</f>
        <v>#VALUE!</v>
      </c>
      <c r="BG232" s="931">
        <v>5.6000000000000005</v>
      </c>
    </row>
    <row r="233" spans="1:59" ht="11.25" customHeight="1" x14ac:dyDescent="0.2">
      <c r="A233" s="609" t="s">
        <v>1319</v>
      </c>
      <c r="B233" s="925" t="s">
        <v>1320</v>
      </c>
      <c r="C233" s="988" t="s">
        <v>112</v>
      </c>
      <c r="D233" s="988" t="s">
        <v>213</v>
      </c>
      <c r="E233" s="792">
        <v>7</v>
      </c>
      <c r="F233" s="526">
        <v>684</v>
      </c>
      <c r="G233" s="526" t="s">
        <v>106</v>
      </c>
      <c r="H233" s="526" t="s">
        <v>106</v>
      </c>
      <c r="I233" s="924">
        <v>39.33</v>
      </c>
      <c r="J233" s="702">
        <f t="shared" si="52"/>
        <v>1.2204424103737606</v>
      </c>
      <c r="K233" s="927">
        <v>0.12</v>
      </c>
      <c r="L233" s="639">
        <v>4</v>
      </c>
      <c r="M233" s="693">
        <f t="shared" si="53"/>
        <v>0.48</v>
      </c>
      <c r="N233" s="921" t="s">
        <v>220</v>
      </c>
      <c r="O233" s="795">
        <v>0.11</v>
      </c>
      <c r="P233" s="915">
        <v>43553</v>
      </c>
      <c r="Q233" s="915">
        <v>43570</v>
      </c>
      <c r="R233" s="693">
        <f t="shared" si="54"/>
        <v>9.0909090909090864</v>
      </c>
      <c r="S233" s="759">
        <f>IF(INDEX(Historical!$D$7:$D$1437,MATCH(B233,Historical!$B$7:$B$1446,0))=0,"n/a",(INDEX(Historical!$C$7:$C$1437,MATCH(B233,Historical!$B$7:$B$1446,0))/INDEX(Historical!$D$7:$D$1437,MATCH(B233,Historical!$B$7:$B$1446,0))-1)*100)</f>
        <v>10.256410256410241</v>
      </c>
      <c r="T233" s="759">
        <f>IF(INDEX(Historical!$F$7:$F$1430,MATCH(B233,Historical!$B$7:$B$1446,0))=0,"n/a",((INDEX(Historical!$C$7:$C$1437,MATCH(B233,Historical!$B$7:$B$1446,0))/INDEX(Historical!$F$7:$F$1430,MATCH(B233,Historical!$B$7:$B$1446,0)))^(1/3)-1)*100)</f>
        <v>11.524149667113504</v>
      </c>
      <c r="U233" s="759">
        <f>IF(INDEX(Historical!$H$7:$H$1430,MATCH(B233,Historical!$B$7:$B$1446,0))=0,"n/a",((INDEX(Historical!$C$7:$C$1437,MATCH(B233,Historical!$B$7:$B$1446,0))/INDEX(Historical!$H$7:$H$1430,MATCH(B233,Historical!$B$7:$B$1446,0)))^(1/5)-1)*100)</f>
        <v>33.873214355039671</v>
      </c>
      <c r="V233" s="759" t="str">
        <f>IF(INDEX(Historical!$O$7:$O$1430,MATCH(B233,Historical!$B$7:$B$1446,0))=0,"n/a",((INDEX(Historical!$C$7:$C$1437,MATCH(B233,Historical!$B$7:$B$1446,0))/INDEX(Historical!$O$7:$O$1430,MATCH(B233,Historical!$B$7:$B$1446,0)))^(1/10)-1)*100)</f>
        <v>n/a</v>
      </c>
      <c r="W233" s="760" t="str">
        <f t="shared" si="55"/>
        <v>n/a</v>
      </c>
      <c r="X233" s="761">
        <f t="shared" si="56"/>
        <v>1.4475732630358833</v>
      </c>
      <c r="Y233" s="716"/>
      <c r="Z233" s="702">
        <f t="shared" si="57"/>
        <v>13.043478260869565</v>
      </c>
      <c r="AA233" s="935">
        <f t="shared" si="58"/>
        <v>10.687499999999998</v>
      </c>
      <c r="AB233" s="639">
        <v>6</v>
      </c>
      <c r="AC233" s="916">
        <v>3.68</v>
      </c>
      <c r="AD233" s="916" t="s">
        <v>137</v>
      </c>
      <c r="AE233" s="916">
        <v>0.87</v>
      </c>
      <c r="AF233" s="916">
        <v>1.1499999999999999</v>
      </c>
      <c r="AG233" s="916">
        <v>11.4</v>
      </c>
      <c r="AH233" s="916">
        <v>58.699999999999996</v>
      </c>
      <c r="AI233" s="916" t="s">
        <v>137</v>
      </c>
      <c r="AJ233" s="916">
        <v>23.400000000000002</v>
      </c>
      <c r="AK233" s="916" t="s">
        <v>137</v>
      </c>
      <c r="AL233" s="928">
        <v>267.05</v>
      </c>
      <c r="AM233" s="922">
        <v>4.1000000000000005</v>
      </c>
      <c r="AN233" s="916">
        <v>0</v>
      </c>
      <c r="AO233" s="802">
        <f t="shared" si="59"/>
        <v>24.406156765413435</v>
      </c>
      <c r="AP233" s="803">
        <f t="shared" si="60"/>
        <v>35.093656765413435</v>
      </c>
      <c r="AQ233" s="936">
        <f t="shared" si="61"/>
        <v>-26.091272504527595</v>
      </c>
      <c r="AR233" s="702">
        <f>INDEX(Historical!$C$7:$C$1437,MATCH(B233,Historical!$B$7:$B$1446,0))*IF(AH233="n/a",1.03,IF(AH233&lt;0,1.01,IF(AH233&gt;10,1.1,(1+AH233/100))))</f>
        <v>0.47300000000000003</v>
      </c>
      <c r="AS233" s="935">
        <f t="shared" si="62"/>
        <v>0.48719000000000007</v>
      </c>
      <c r="AT233" s="935">
        <f t="shared" si="67"/>
        <v>0.50180570000000013</v>
      </c>
      <c r="AU233" s="935">
        <f t="shared" si="67"/>
        <v>0.51685987100000019</v>
      </c>
      <c r="AV233" s="935">
        <f t="shared" si="67"/>
        <v>0.53236566713000022</v>
      </c>
      <c r="AW233" s="702">
        <f t="shared" si="63"/>
        <v>2.5112212381300005</v>
      </c>
      <c r="AX233" s="810">
        <f t="shared" si="64"/>
        <v>6.3850018767607448</v>
      </c>
      <c r="AY233" s="991">
        <v>0.67</v>
      </c>
      <c r="AZ233" s="922">
        <v>23.06</v>
      </c>
      <c r="BA233" s="922">
        <v>-22.12</v>
      </c>
      <c r="BB233" s="922">
        <v>-3.61</v>
      </c>
      <c r="BC233" s="922">
        <v>-3.7800000000000002</v>
      </c>
      <c r="BE233" s="664">
        <v>2013</v>
      </c>
      <c r="BF233" s="946" t="e">
        <f>#VALUE!</f>
        <v>#VALUE!</v>
      </c>
      <c r="BG233" s="931">
        <v>8.1</v>
      </c>
    </row>
    <row r="234" spans="1:59" ht="11.25" customHeight="1" x14ac:dyDescent="0.2">
      <c r="A234" s="609" t="s">
        <v>1277</v>
      </c>
      <c r="B234" s="925" t="s">
        <v>1278</v>
      </c>
      <c r="C234" s="988" t="s">
        <v>247</v>
      </c>
      <c r="D234" s="988" t="s">
        <v>4351</v>
      </c>
      <c r="E234" s="792">
        <v>9</v>
      </c>
      <c r="F234" s="526">
        <v>368</v>
      </c>
      <c r="G234" s="526" t="s">
        <v>106</v>
      </c>
      <c r="H234" s="526" t="s">
        <v>106</v>
      </c>
      <c r="I234" s="924">
        <v>23.82</v>
      </c>
      <c r="J234" s="702">
        <f t="shared" si="52"/>
        <v>3.0226700251889169</v>
      </c>
      <c r="K234" s="927">
        <v>0.18</v>
      </c>
      <c r="L234" s="639">
        <v>4</v>
      </c>
      <c r="M234" s="693">
        <f t="shared" si="53"/>
        <v>0.72</v>
      </c>
      <c r="N234" s="921" t="s">
        <v>152</v>
      </c>
      <c r="O234" s="795">
        <v>0.15</v>
      </c>
      <c r="P234" s="917">
        <v>43172</v>
      </c>
      <c r="Q234" s="917">
        <v>43188</v>
      </c>
      <c r="R234" s="693">
        <f t="shared" si="54"/>
        <v>20</v>
      </c>
      <c r="S234" s="759">
        <f>IF(INDEX(Historical!$D$7:$D$1437,MATCH(B234,Historical!$B$7:$B$1446,0))=0,"n/a",(INDEX(Historical!$C$7:$C$1437,MATCH(B234,Historical!$B$7:$B$1446,0))/INDEX(Historical!$D$7:$D$1437,MATCH(B234,Historical!$B$7:$B$1446,0))-1)*100)</f>
        <v>33.333333333333329</v>
      </c>
      <c r="T234" s="759">
        <f>IF(INDEX(Historical!$F$7:$F$1430,MATCH(B234,Historical!$B$7:$B$1446,0))=0,"n/a",((INDEX(Historical!$C$7:$C$1437,MATCH(B234,Historical!$B$7:$B$1446,0))/INDEX(Historical!$F$7:$F$1430,MATCH(B234,Historical!$B$7:$B$1446,0)))^(1/3)-1)*100)</f>
        <v>25.99210498948732</v>
      </c>
      <c r="U234" s="759">
        <f>IF(INDEX(Historical!$H$7:$H$1430,MATCH(B234,Historical!$B$7:$B$1446,0))=0,"n/a",((INDEX(Historical!$C$7:$C$1437,MATCH(B234,Historical!$B$7:$B$1446,0))/INDEX(Historical!$H$7:$H$1430,MATCH(B234,Historical!$B$7:$B$1446,0)))^(1/5)-1)*100)</f>
        <v>24.573093961551741</v>
      </c>
      <c r="V234" s="759">
        <f>IF(INDEX(Historical!$O$7:$O$1430,MATCH(B234,Historical!$B$7:$B$1446,0))=0,"n/a",((INDEX(Historical!$C$7:$C$1437,MATCH(B234,Historical!$B$7:$B$1446,0))/INDEX(Historical!$O$7:$O$1430,MATCH(B234,Historical!$B$7:$B$1446,0)))^(1/10)-1)*100)</f>
        <v>13.524800372187773</v>
      </c>
      <c r="W234" s="760">
        <f t="shared" si="55"/>
        <v>1.8168914353873598</v>
      </c>
      <c r="X234" s="761">
        <f t="shared" si="56"/>
        <v>11.169588164341702</v>
      </c>
      <c r="Y234" s="925"/>
      <c r="Z234" s="702">
        <f t="shared" si="57"/>
        <v>50.704225352112672</v>
      </c>
      <c r="AA234" s="935">
        <f t="shared" si="58"/>
        <v>16.774647887323944</v>
      </c>
      <c r="AB234" s="639">
        <v>12</v>
      </c>
      <c r="AC234" s="916">
        <v>1.42</v>
      </c>
      <c r="AD234" s="916">
        <v>1.28</v>
      </c>
      <c r="AE234" s="916">
        <v>0.6</v>
      </c>
      <c r="AF234" s="916">
        <v>1.79</v>
      </c>
      <c r="AG234" s="916">
        <v>10.5</v>
      </c>
      <c r="AH234" s="916">
        <v>15.9</v>
      </c>
      <c r="AI234" s="916">
        <v>9.0300000000000011</v>
      </c>
      <c r="AJ234" s="916">
        <v>2.1999999999999997</v>
      </c>
      <c r="AK234" s="916">
        <v>13.100000000000001</v>
      </c>
      <c r="AL234" s="928">
        <v>492.6</v>
      </c>
      <c r="AM234" s="922">
        <v>1.0999999999999999</v>
      </c>
      <c r="AN234" s="916">
        <v>0.18</v>
      </c>
      <c r="AO234" s="802">
        <f t="shared" si="59"/>
        <v>10.821116099416713</v>
      </c>
      <c r="AP234" s="803">
        <f t="shared" si="60"/>
        <v>27.595763986740657</v>
      </c>
      <c r="AQ234" s="936">
        <f t="shared" si="61"/>
        <v>15.52127215040886</v>
      </c>
      <c r="AR234" s="702">
        <f>INDEX(Historical!$C$7:$C$1437,MATCH(B234,Historical!$B$7:$B$1446,0))*IF(AH234="n/a",1.03,IF(AH234&lt;0,1.01,IF(AH234&gt;10,1.1,(1+AH234/100))))</f>
        <v>0.79200000000000004</v>
      </c>
      <c r="AS234" s="935">
        <f t="shared" si="62"/>
        <v>0.86351760000000011</v>
      </c>
      <c r="AT234" s="935">
        <f t="shared" si="67"/>
        <v>0.94986936000000022</v>
      </c>
      <c r="AU234" s="935">
        <f t="shared" si="67"/>
        <v>1.0448562960000003</v>
      </c>
      <c r="AV234" s="935">
        <f t="shared" si="67"/>
        <v>1.1493419256000004</v>
      </c>
      <c r="AW234" s="702">
        <f t="shared" si="63"/>
        <v>4.7995851816000012</v>
      </c>
      <c r="AX234" s="810">
        <f t="shared" si="64"/>
        <v>20.149392030226707</v>
      </c>
      <c r="AY234" s="991">
        <v>0.8</v>
      </c>
      <c r="AZ234" s="922">
        <v>41.07</v>
      </c>
      <c r="BA234" s="922">
        <v>-5.0599999999999996</v>
      </c>
      <c r="BB234" s="922">
        <v>1.18</v>
      </c>
      <c r="BC234" s="922">
        <v>13.34</v>
      </c>
      <c r="BE234" s="664">
        <v>2010</v>
      </c>
      <c r="BF234" s="946" t="e">
        <f>#VALUE!</f>
        <v>#VALUE!</v>
      </c>
      <c r="BG234" s="931">
        <v>6.6000000000000005</v>
      </c>
    </row>
    <row r="235" spans="1:59" ht="11.25" customHeight="1" x14ac:dyDescent="0.2">
      <c r="A235" s="609" t="s">
        <v>4115</v>
      </c>
      <c r="B235" s="925" t="s">
        <v>4116</v>
      </c>
      <c r="C235" s="988" t="s">
        <v>247</v>
      </c>
      <c r="D235" s="988" t="s">
        <v>4351</v>
      </c>
      <c r="E235" s="792">
        <v>9</v>
      </c>
      <c r="F235" s="526">
        <v>369</v>
      </c>
      <c r="G235" s="526" t="s">
        <v>106</v>
      </c>
      <c r="H235" s="526" t="s">
        <v>106</v>
      </c>
      <c r="I235" s="924">
        <v>24.56</v>
      </c>
      <c r="J235" s="702">
        <f t="shared" si="52"/>
        <v>2.7687296416938114</v>
      </c>
      <c r="K235" s="927">
        <v>0.17</v>
      </c>
      <c r="L235" s="639">
        <v>4</v>
      </c>
      <c r="M235" s="693">
        <f t="shared" si="53"/>
        <v>0.68</v>
      </c>
      <c r="N235" s="921" t="s">
        <v>152</v>
      </c>
      <c r="O235" s="795">
        <v>0.14249999999999999</v>
      </c>
      <c r="P235" s="917">
        <v>43172</v>
      </c>
      <c r="Q235" s="917">
        <v>43188</v>
      </c>
      <c r="R235" s="693">
        <f t="shared" si="54"/>
        <v>19.298245614035107</v>
      </c>
      <c r="S235" s="759">
        <f>IF(INDEX(Historical!$D$7:$D$1437,MATCH(B235,Historical!$B$7:$B$1446,0))=0,"n/a",(INDEX(Historical!$C$7:$C$1437,MATCH(B235,Historical!$B$7:$B$1446,0))/INDEX(Historical!$D$7:$D$1437,MATCH(B235,Historical!$B$7:$B$1446,0))-1)*100)</f>
        <v>33.33333333333335</v>
      </c>
      <c r="T235" s="759">
        <f>IF(INDEX(Historical!$F$7:$F$1430,MATCH(B235,Historical!$B$7:$B$1446,0))=0,"n/a",((INDEX(Historical!$C$7:$C$1437,MATCH(B235,Historical!$B$7:$B$1446,0))/INDEX(Historical!$F$7:$F$1430,MATCH(B235,Historical!$B$7:$B$1446,0)))^(1/3)-1)*100)</f>
        <v>25.99210498948732</v>
      </c>
      <c r="U235" s="759">
        <f>IF(INDEX(Historical!$H$7:$H$1430,MATCH(B235,Historical!$B$7:$B$1446,0))=0,"n/a",((INDEX(Historical!$C$7:$C$1437,MATCH(B235,Historical!$B$7:$B$1446,0))/INDEX(Historical!$H$7:$H$1430,MATCH(B235,Historical!$B$7:$B$1446,0)))^(1/5)-1)*100)</f>
        <v>24.757102288230492</v>
      </c>
      <c r="V235" s="759">
        <f>IF(INDEX(Historical!$O$7:$O$1430,MATCH(B235,Historical!$B$7:$B$1446,0))=0,"n/a",((INDEX(Historical!$C$7:$C$1437,MATCH(B235,Historical!$B$7:$B$1446,0))/INDEX(Historical!$O$7:$O$1430,MATCH(B235,Historical!$B$7:$B$1446,0)))^(1/10)-1)*100)</f>
        <v>13.749832040627785</v>
      </c>
      <c r="W235" s="760">
        <f t="shared" si="55"/>
        <v>1.8005385240400464</v>
      </c>
      <c r="X235" s="761" t="str">
        <f t="shared" si="56"/>
        <v>n/a</v>
      </c>
      <c r="Y235" s="925"/>
      <c r="Z235" s="702">
        <f t="shared" si="57"/>
        <v>47.887323943661983</v>
      </c>
      <c r="AA235" s="935">
        <f t="shared" si="58"/>
        <v>17.295774647887324</v>
      </c>
      <c r="AB235" s="639">
        <v>12</v>
      </c>
      <c r="AC235" s="916">
        <v>1.42</v>
      </c>
      <c r="AD235" s="916" t="s">
        <v>137</v>
      </c>
      <c r="AE235" s="916">
        <v>0.05</v>
      </c>
      <c r="AF235" s="916">
        <v>1.84</v>
      </c>
      <c r="AG235" s="916" t="s">
        <v>137</v>
      </c>
      <c r="AH235" s="916" t="s">
        <v>137</v>
      </c>
      <c r="AI235" s="916" t="s">
        <v>137</v>
      </c>
      <c r="AJ235" s="916" t="s">
        <v>137</v>
      </c>
      <c r="AK235" s="916" t="s">
        <v>137</v>
      </c>
      <c r="AL235" s="928">
        <v>43.16</v>
      </c>
      <c r="AM235" s="922" t="s">
        <v>137</v>
      </c>
      <c r="AN235" s="916" t="s">
        <v>137</v>
      </c>
      <c r="AO235" s="802">
        <f t="shared" si="59"/>
        <v>10.230057282036977</v>
      </c>
      <c r="AP235" s="803">
        <f t="shared" si="60"/>
        <v>27.525831929924301</v>
      </c>
      <c r="AQ235" s="936">
        <f t="shared" si="61"/>
        <v>18.928971056233923</v>
      </c>
      <c r="AR235" s="702">
        <f>INDEX(Historical!$C$7:$C$1437,MATCH(B235,Historical!$B$7:$B$1446,0))*IF(AH235="n/a",1.03,IF(AH235&lt;0,1.01,IF(AH235&gt;10,1.1,(1+AH235/100))))</f>
        <v>0.70040000000000002</v>
      </c>
      <c r="AS235" s="935">
        <f t="shared" si="62"/>
        <v>0.72141200000000005</v>
      </c>
      <c r="AT235" s="935">
        <f t="shared" si="67"/>
        <v>0.74305436000000002</v>
      </c>
      <c r="AU235" s="935">
        <f t="shared" si="67"/>
        <v>0.7653459908000001</v>
      </c>
      <c r="AV235" s="935">
        <f t="shared" si="67"/>
        <v>0.7883063705240001</v>
      </c>
      <c r="AW235" s="702">
        <f t="shared" si="63"/>
        <v>3.7185187213240001</v>
      </c>
      <c r="AX235" s="810">
        <f t="shared" si="64"/>
        <v>15.140548539592835</v>
      </c>
      <c r="AY235" s="991" t="s">
        <v>137</v>
      </c>
      <c r="AZ235" s="922">
        <v>38.75</v>
      </c>
      <c r="BA235" s="922">
        <v>0</v>
      </c>
      <c r="BB235" s="922">
        <v>19.3</v>
      </c>
      <c r="BC235" s="922">
        <v>17.14</v>
      </c>
      <c r="BE235" s="664">
        <v>2010</v>
      </c>
      <c r="BF235" s="946" t="e">
        <f>#VALUE!</f>
        <v>#VALUE!</v>
      </c>
      <c r="BG235" s="931" t="s">
        <v>137</v>
      </c>
    </row>
    <row r="236" spans="1:59" ht="11.25" customHeight="1" x14ac:dyDescent="0.2">
      <c r="A236" s="609" t="s">
        <v>4214</v>
      </c>
      <c r="B236" s="925" t="s">
        <v>4215</v>
      </c>
      <c r="C236" s="988" t="s">
        <v>108</v>
      </c>
      <c r="D236" s="988" t="s">
        <v>4373</v>
      </c>
      <c r="E236" s="792">
        <v>7</v>
      </c>
      <c r="F236" s="526">
        <v>610</v>
      </c>
      <c r="G236" s="526" t="s">
        <v>37</v>
      </c>
      <c r="H236" s="526" t="s">
        <v>37</v>
      </c>
      <c r="I236" s="924">
        <v>23.51</v>
      </c>
      <c r="J236" s="702">
        <f t="shared" si="52"/>
        <v>1.7014036580178649</v>
      </c>
      <c r="K236" s="927">
        <v>0.1</v>
      </c>
      <c r="L236" s="639">
        <v>4</v>
      </c>
      <c r="M236" s="693">
        <f t="shared" si="53"/>
        <v>0.4</v>
      </c>
      <c r="N236" s="921" t="s">
        <v>146</v>
      </c>
      <c r="O236" s="795">
        <v>7.0000000000000007E-2</v>
      </c>
      <c r="P236" s="658">
        <v>43265</v>
      </c>
      <c r="Q236" s="658">
        <v>43282</v>
      </c>
      <c r="R236" s="693">
        <f t="shared" si="54"/>
        <v>42.857142857142847</v>
      </c>
      <c r="S236" s="759">
        <f>IF(INDEX(Historical!$D$7:$D$1437,MATCH(B236,Historical!$B$7:$B$1446,0))=0,"n/a",(INDEX(Historical!$C$7:$C$1437,MATCH(B236,Historical!$B$7:$B$1446,0))/INDEX(Historical!$D$7:$D$1437,MATCH(B236,Historical!$B$7:$B$1446,0))-1)*100)</f>
        <v>27.011640243264658</v>
      </c>
      <c r="T236" s="759">
        <f>IF(INDEX(Historical!$F$7:$F$1430,MATCH(B236,Historical!$B$7:$B$1446,0))=0,"n/a",((INDEX(Historical!$C$7:$C$1437,MATCH(B236,Historical!$B$7:$B$1446,0))/INDEX(Historical!$F$7:$F$1430,MATCH(B236,Historical!$B$7:$B$1446,0)))^(1/3)-1)*100)</f>
        <v>22.117582920133039</v>
      </c>
      <c r="U236" s="759">
        <f>IF(INDEX(Historical!$H$7:$H$1430,MATCH(B236,Historical!$B$7:$B$1446,0))=0,"n/a",((INDEX(Historical!$C$7:$C$1437,MATCH(B236,Historical!$B$7:$B$1446,0))/INDEX(Historical!$H$7:$H$1430,MATCH(B236,Historical!$B$7:$B$1446,0)))^(1/5)-1)*100)</f>
        <v>14.534932318460857</v>
      </c>
      <c r="V236" s="759">
        <f>IF(INDEX(Historical!$O$7:$O$1430,MATCH(B236,Historical!$B$7:$B$1446,0))=0,"n/a",((INDEX(Historical!$C$7:$C$1437,MATCH(B236,Historical!$B$7:$B$1446,0))/INDEX(Historical!$O$7:$O$1430,MATCH(B236,Historical!$B$7:$B$1446,0)))^(1/10)-1)*100)</f>
        <v>-5.7330715177196012</v>
      </c>
      <c r="W236" s="760" t="str">
        <f t="shared" si="55"/>
        <v>n/a</v>
      </c>
      <c r="X236" s="761">
        <f t="shared" si="56"/>
        <v>0.76499643781372928</v>
      </c>
      <c r="Y236" s="728"/>
      <c r="Z236" s="702">
        <f t="shared" si="57"/>
        <v>23.529411764705884</v>
      </c>
      <c r="AA236" s="935">
        <f t="shared" si="58"/>
        <v>13.829411764705883</v>
      </c>
      <c r="AB236" s="639">
        <v>12</v>
      </c>
      <c r="AC236" s="916">
        <v>1.7</v>
      </c>
      <c r="AD236" s="916" t="s">
        <v>137</v>
      </c>
      <c r="AE236" s="916">
        <v>2.44</v>
      </c>
      <c r="AF236" s="916">
        <v>1.43</v>
      </c>
      <c r="AG236" s="916">
        <v>11.3</v>
      </c>
      <c r="AH236" s="916">
        <v>36.9</v>
      </c>
      <c r="AI236" s="916" t="s">
        <v>137</v>
      </c>
      <c r="AJ236" s="916">
        <v>19</v>
      </c>
      <c r="AK236" s="916" t="s">
        <v>137</v>
      </c>
      <c r="AL236" s="928">
        <v>141.30000000000001</v>
      </c>
      <c r="AM236" s="922">
        <v>0.89999999999999991</v>
      </c>
      <c r="AN236" s="916">
        <v>0.5</v>
      </c>
      <c r="AO236" s="802">
        <f t="shared" si="59"/>
        <v>2.4069242117728376</v>
      </c>
      <c r="AP236" s="803">
        <f t="shared" si="60"/>
        <v>16.236335976478721</v>
      </c>
      <c r="AQ236" s="936">
        <f t="shared" si="61"/>
        <v>-6.2484161353837164</v>
      </c>
      <c r="AR236" s="702">
        <f>INDEX(Historical!$C$7:$C$1437,MATCH(B236,Historical!$B$7:$B$1446,0))*IF(AH236="n/a",1.03,IF(AH236&lt;0,1.01,IF(AH236&gt;10,1.1,(1+AH236/100))))</f>
        <v>0.37400000000000005</v>
      </c>
      <c r="AS236" s="935">
        <f t="shared" si="62"/>
        <v>0.38522000000000006</v>
      </c>
      <c r="AT236" s="935">
        <f t="shared" si="67"/>
        <v>0.39677660000000009</v>
      </c>
      <c r="AU236" s="935">
        <f t="shared" si="67"/>
        <v>0.4086798980000001</v>
      </c>
      <c r="AV236" s="935">
        <f t="shared" si="67"/>
        <v>0.42094029494000013</v>
      </c>
      <c r="AW236" s="702">
        <f t="shared" si="63"/>
        <v>1.9856167929400004</v>
      </c>
      <c r="AX236" s="810">
        <f t="shared" si="64"/>
        <v>8.4458391873245446</v>
      </c>
      <c r="AY236" s="991">
        <v>0.32</v>
      </c>
      <c r="AZ236" s="922">
        <v>17.260000000000002</v>
      </c>
      <c r="BA236" s="922">
        <v>-5.5100000000000007</v>
      </c>
      <c r="BB236" s="922">
        <v>0.74</v>
      </c>
      <c r="BC236" s="922">
        <v>2.97</v>
      </c>
      <c r="BE236" s="664">
        <v>2012</v>
      </c>
      <c r="BF236" s="946" t="e">
        <f>#VALUE!</f>
        <v>#VALUE!</v>
      </c>
      <c r="BG236" s="931">
        <v>0.70000000000000007</v>
      </c>
    </row>
    <row r="237" spans="1:59" ht="11.25" customHeight="1" x14ac:dyDescent="0.2">
      <c r="A237" s="609" t="s">
        <v>1321</v>
      </c>
      <c r="B237" s="925" t="s">
        <v>1322</v>
      </c>
      <c r="C237" s="988" t="s">
        <v>112</v>
      </c>
      <c r="D237" s="988" t="s">
        <v>213</v>
      </c>
      <c r="E237" s="792">
        <v>7</v>
      </c>
      <c r="F237" s="526">
        <v>606</v>
      </c>
      <c r="G237" s="526" t="s">
        <v>106</v>
      </c>
      <c r="H237" s="526" t="s">
        <v>106</v>
      </c>
      <c r="I237" s="924">
        <v>66.62</v>
      </c>
      <c r="J237" s="702">
        <f t="shared" si="52"/>
        <v>1.8613029120384268</v>
      </c>
      <c r="K237" s="927">
        <v>0.31</v>
      </c>
      <c r="L237" s="639">
        <v>4</v>
      </c>
      <c r="M237" s="693">
        <f t="shared" si="53"/>
        <v>1.24</v>
      </c>
      <c r="N237" s="921" t="s">
        <v>149</v>
      </c>
      <c r="O237" s="795">
        <v>0.30249999999999999</v>
      </c>
      <c r="P237" s="658">
        <v>43251</v>
      </c>
      <c r="Q237" s="658">
        <v>43266</v>
      </c>
      <c r="R237" s="693">
        <f t="shared" si="54"/>
        <v>2.4793388429752086</v>
      </c>
      <c r="S237" s="759">
        <f>IF(INDEX(Historical!$D$7:$D$1437,MATCH(B237,Historical!$B$7:$B$1446,0))=0,"n/a",(INDEX(Historical!$C$7:$C$1437,MATCH(B237,Historical!$B$7:$B$1446,0))/INDEX(Historical!$D$7:$D$1437,MATCH(B237,Historical!$B$7:$B$1446,0))-1)*100)</f>
        <v>2.4948024948024949</v>
      </c>
      <c r="T237" s="759">
        <f>IF(INDEX(Historical!$F$7:$F$1430,MATCH(B237,Historical!$B$7:$B$1446,0))=0,"n/a",((INDEX(Historical!$C$7:$C$1437,MATCH(B237,Historical!$B$7:$B$1446,0))/INDEX(Historical!$F$7:$F$1430,MATCH(B237,Historical!$B$7:$B$1446,0)))^(1/3)-1)*100)</f>
        <v>2.9365230715279633</v>
      </c>
      <c r="U237" s="759">
        <f>IF(INDEX(Historical!$H$7:$H$1430,MATCH(B237,Historical!$B$7:$B$1446,0))=0,"n/a",((INDEX(Historical!$C$7:$C$1437,MATCH(B237,Historical!$B$7:$B$1446,0))/INDEX(Historical!$H$7:$H$1430,MATCH(B237,Historical!$B$7:$B$1446,0)))^(1/5)-1)*100)</f>
        <v>4.2695227128344726</v>
      </c>
      <c r="V237" s="759" t="str">
        <f>IF(INDEX(Historical!$O$7:$O$1430,MATCH(B237,Historical!$B$7:$B$1446,0))=0,"n/a",((INDEX(Historical!$C$7:$C$1437,MATCH(B237,Historical!$B$7:$B$1446,0))/INDEX(Historical!$O$7:$O$1430,MATCH(B237,Historical!$B$7:$B$1446,0)))^(1/10)-1)*100)</f>
        <v>n/a</v>
      </c>
      <c r="W237" s="760" t="str">
        <f t="shared" si="55"/>
        <v>n/a</v>
      </c>
      <c r="X237" s="761" t="str">
        <f t="shared" si="56"/>
        <v>n/a</v>
      </c>
      <c r="Y237" s="706"/>
      <c r="Z237" s="702">
        <f t="shared" si="57"/>
        <v>59.330143540669852</v>
      </c>
      <c r="AA237" s="935">
        <f t="shared" si="58"/>
        <v>31.875598086124405</v>
      </c>
      <c r="AB237" s="639">
        <v>12</v>
      </c>
      <c r="AC237" s="916">
        <v>2.09</v>
      </c>
      <c r="AD237" s="916">
        <v>2.12</v>
      </c>
      <c r="AE237" s="916">
        <v>0.35</v>
      </c>
      <c r="AF237" s="916">
        <v>2.09</v>
      </c>
      <c r="AG237" s="916">
        <v>6.2</v>
      </c>
      <c r="AH237" s="916">
        <v>-60.199999999999996</v>
      </c>
      <c r="AI237" s="916">
        <v>65.86</v>
      </c>
      <c r="AJ237" s="916">
        <v>-20.399999999999999</v>
      </c>
      <c r="AK237" s="916">
        <v>15</v>
      </c>
      <c r="AL237" s="928">
        <v>1120</v>
      </c>
      <c r="AM237" s="922">
        <v>4.3999999999999995</v>
      </c>
      <c r="AN237" s="916">
        <v>0.56999999999999995</v>
      </c>
      <c r="AO237" s="802">
        <f t="shared" si="59"/>
        <v>-25.744772461251507</v>
      </c>
      <c r="AP237" s="803">
        <f t="shared" si="60"/>
        <v>6.1308256248728998</v>
      </c>
      <c r="AQ237" s="936">
        <f t="shared" si="61"/>
        <v>72.072336210353384</v>
      </c>
      <c r="AR237" s="702">
        <f>INDEX(Historical!$C$7:$C$1437,MATCH(B237,Historical!$B$7:$B$1446,0))*IF(AH237="n/a",1.03,IF(AH237&lt;0,1.01,IF(AH237&gt;10,1.1,(1+AH237/100))))</f>
        <v>1.2448249999999998</v>
      </c>
      <c r="AS237" s="935">
        <f t="shared" si="62"/>
        <v>1.3693074999999999</v>
      </c>
      <c r="AT237" s="935">
        <f t="shared" si="67"/>
        <v>1.50623825</v>
      </c>
      <c r="AU237" s="935">
        <f t="shared" si="67"/>
        <v>1.656862075</v>
      </c>
      <c r="AV237" s="935">
        <f t="shared" si="67"/>
        <v>1.8225482825000001</v>
      </c>
      <c r="AW237" s="702">
        <f t="shared" si="63"/>
        <v>7.5997811075000001</v>
      </c>
      <c r="AX237" s="810">
        <f t="shared" si="64"/>
        <v>11.407657021164814</v>
      </c>
      <c r="AY237" s="991">
        <v>0.95</v>
      </c>
      <c r="AZ237" s="922">
        <v>19.220000000000002</v>
      </c>
      <c r="BA237" s="922">
        <v>-13.239999999999998</v>
      </c>
      <c r="BB237" s="922">
        <v>0.11</v>
      </c>
      <c r="BC237" s="922">
        <v>3.25</v>
      </c>
      <c r="BE237" s="664">
        <v>2012</v>
      </c>
      <c r="BF237" s="946" t="e">
        <f>#VALUE!</f>
        <v>#VALUE!</v>
      </c>
      <c r="BG237" s="931">
        <v>2</v>
      </c>
    </row>
    <row r="238" spans="1:59" ht="11.25" customHeight="1" x14ac:dyDescent="0.2">
      <c r="A238" s="609" t="s">
        <v>3858</v>
      </c>
      <c r="B238" s="925" t="s">
        <v>3859</v>
      </c>
      <c r="C238" s="988" t="s">
        <v>108</v>
      </c>
      <c r="D238" s="988" t="s">
        <v>4373</v>
      </c>
      <c r="E238" s="792">
        <v>6</v>
      </c>
      <c r="F238" s="526">
        <v>764</v>
      </c>
      <c r="G238" s="526" t="s">
        <v>115</v>
      </c>
      <c r="H238" s="526" t="s">
        <v>115</v>
      </c>
      <c r="I238" s="924">
        <v>21.53</v>
      </c>
      <c r="J238" s="702">
        <f t="shared" si="52"/>
        <v>3.3441709242916859</v>
      </c>
      <c r="K238" s="927">
        <v>0.18</v>
      </c>
      <c r="L238" s="639">
        <v>4</v>
      </c>
      <c r="M238" s="693">
        <f t="shared" si="53"/>
        <v>0.72</v>
      </c>
      <c r="N238" s="921" t="s">
        <v>107</v>
      </c>
      <c r="O238" s="795">
        <v>0.15</v>
      </c>
      <c r="P238" s="915">
        <v>43500</v>
      </c>
      <c r="Q238" s="915">
        <v>43511</v>
      </c>
      <c r="R238" s="693">
        <f t="shared" si="54"/>
        <v>20</v>
      </c>
      <c r="S238" s="759">
        <f>IF(INDEX(Historical!$D$7:$D$1437,MATCH(B238,Historical!$B$7:$B$1446,0))=0,"n/a",(INDEX(Historical!$C$7:$C$1437,MATCH(B238,Historical!$B$7:$B$1446,0))/INDEX(Historical!$D$7:$D$1437,MATCH(B238,Historical!$B$7:$B$1446,0))-1)*100)</f>
        <v>42.857142857142861</v>
      </c>
      <c r="T238" s="759">
        <f>IF(INDEX(Historical!$F$7:$F$1430,MATCH(B238,Historical!$B$7:$B$1446,0))=0,"n/a",((INDEX(Historical!$C$7:$C$1437,MATCH(B238,Historical!$B$7:$B$1446,0))/INDEX(Historical!$F$7:$F$1430,MATCH(B238,Historical!$B$7:$B$1446,0)))^(1/3)-1)*100)</f>
        <v>32.147606301246</v>
      </c>
      <c r="U238" s="759" t="str">
        <f>IF(INDEX(Historical!$H$7:$H$1430,MATCH(B238,Historical!$B$7:$B$1446,0))=0,"n/a",((INDEX(Historical!$C$7:$C$1437,MATCH(B238,Historical!$B$7:$B$1446,0))/INDEX(Historical!$H$7:$H$1430,MATCH(B238,Historical!$B$7:$B$1446,0)))^(1/5)-1)*100)</f>
        <v>n/a</v>
      </c>
      <c r="V238" s="759">
        <f>IF(INDEX(Historical!$O$7:$O$1430,MATCH(B238,Historical!$B$7:$B$1446,0))=0,"n/a",((INDEX(Historical!$C$7:$C$1437,MATCH(B238,Historical!$B$7:$B$1446,0))/INDEX(Historical!$O$7:$O$1430,MATCH(B238,Historical!$B$7:$B$1446,0)))^(1/10)-1)*100)</f>
        <v>5.8442410876291984</v>
      </c>
      <c r="W238" s="760" t="str">
        <f t="shared" si="55"/>
        <v>n/a</v>
      </c>
      <c r="X238" s="761" t="str">
        <f t="shared" si="56"/>
        <v>n/a</v>
      </c>
      <c r="Y238" s="926"/>
      <c r="Z238" s="702">
        <f t="shared" si="57"/>
        <v>43.63636363636364</v>
      </c>
      <c r="AA238" s="935">
        <f t="shared" si="58"/>
        <v>13.048484848484851</v>
      </c>
      <c r="AB238" s="639">
        <v>12</v>
      </c>
      <c r="AC238" s="916">
        <v>1.65</v>
      </c>
      <c r="AD238" s="916">
        <v>1.63</v>
      </c>
      <c r="AE238" s="916">
        <v>3.58</v>
      </c>
      <c r="AF238" s="916">
        <v>1.52</v>
      </c>
      <c r="AG238" s="916">
        <v>9.8000000000000007</v>
      </c>
      <c r="AH238" s="916">
        <v>37.1</v>
      </c>
      <c r="AI238" s="916">
        <v>10.8</v>
      </c>
      <c r="AJ238" s="916">
        <v>-14.899999999999999</v>
      </c>
      <c r="AK238" s="916">
        <v>8</v>
      </c>
      <c r="AL238" s="928">
        <v>502.73</v>
      </c>
      <c r="AM238" s="922">
        <v>1.9</v>
      </c>
      <c r="AN238" s="916">
        <v>0.19</v>
      </c>
      <c r="AO238" s="802" t="str">
        <f t="shared" si="59"/>
        <v>n/a</v>
      </c>
      <c r="AP238" s="803" t="str">
        <f t="shared" si="60"/>
        <v>n/a</v>
      </c>
      <c r="AQ238" s="936">
        <f t="shared" si="61"/>
        <v>-6.1118940920819824</v>
      </c>
      <c r="AR238" s="702">
        <f>INDEX(Historical!$C$7:$C$1437,MATCH(B238,Historical!$B$7:$B$1446,0))*IF(AH238="n/a",1.03,IF(AH238&lt;0,1.01,IF(AH238&gt;10,1.1,(1+AH238/100))))</f>
        <v>0.66</v>
      </c>
      <c r="AS238" s="935">
        <f t="shared" si="62"/>
        <v>0.72600000000000009</v>
      </c>
      <c r="AT238" s="935">
        <f t="shared" si="67"/>
        <v>0.78408000000000011</v>
      </c>
      <c r="AU238" s="935">
        <f t="shared" si="67"/>
        <v>0.84680640000000018</v>
      </c>
      <c r="AV238" s="935">
        <f t="shared" si="67"/>
        <v>0.91455091200000027</v>
      </c>
      <c r="AW238" s="702">
        <f t="shared" si="63"/>
        <v>3.9314373120000008</v>
      </c>
      <c r="AX238" s="810">
        <f t="shared" si="64"/>
        <v>18.260275485369252</v>
      </c>
      <c r="AY238" s="991">
        <v>0.41</v>
      </c>
      <c r="AZ238" s="922">
        <v>6.69</v>
      </c>
      <c r="BA238" s="922">
        <v>-20.549999999999997</v>
      </c>
      <c r="BB238" s="922">
        <v>-3.51</v>
      </c>
      <c r="BC238" s="922">
        <v>-6.72</v>
      </c>
      <c r="BE238" s="664">
        <v>2014</v>
      </c>
      <c r="BF238" s="946" t="e">
        <f>#VALUE!</f>
        <v>#VALUE!</v>
      </c>
      <c r="BG238" s="931">
        <v>1</v>
      </c>
    </row>
    <row r="239" spans="1:59" ht="11.25" customHeight="1" x14ac:dyDescent="0.2">
      <c r="A239" s="628" t="s">
        <v>4060</v>
      </c>
      <c r="B239" s="925" t="s">
        <v>4061</v>
      </c>
      <c r="C239" s="988" t="s">
        <v>108</v>
      </c>
      <c r="D239" s="988" t="s">
        <v>4373</v>
      </c>
      <c r="E239" s="792">
        <v>6</v>
      </c>
      <c r="F239" s="526">
        <v>767</v>
      </c>
      <c r="G239" s="526" t="s">
        <v>106</v>
      </c>
      <c r="H239" s="526" t="s">
        <v>106</v>
      </c>
      <c r="I239" s="924">
        <v>57</v>
      </c>
      <c r="J239" s="702">
        <f t="shared" si="52"/>
        <v>1.7543859649122806</v>
      </c>
      <c r="K239" s="927">
        <v>0.25</v>
      </c>
      <c r="L239" s="639">
        <v>4</v>
      </c>
      <c r="M239" s="693">
        <f t="shared" si="53"/>
        <v>1</v>
      </c>
      <c r="N239" s="921" t="s">
        <v>169</v>
      </c>
      <c r="O239" s="795">
        <v>0.14000000000000001</v>
      </c>
      <c r="P239" s="915">
        <v>43504</v>
      </c>
      <c r="Q239" s="915">
        <v>43517</v>
      </c>
      <c r="R239" s="693">
        <f t="shared" si="54"/>
        <v>78.571428571428555</v>
      </c>
      <c r="S239" s="759">
        <f>IF(INDEX(Historical!$D$7:$D$1437,MATCH(B239,Historical!$B$7:$B$1446,0))=0,"n/a",(INDEX(Historical!$C$7:$C$1437,MATCH(B239,Historical!$B$7:$B$1446,0))/INDEX(Historical!$D$7:$D$1437,MATCH(B239,Historical!$B$7:$B$1446,0))-1)*100)</f>
        <v>35.000000000000007</v>
      </c>
      <c r="T239" s="759">
        <f>IF(INDEX(Historical!$F$7:$F$1430,MATCH(B239,Historical!$B$7:$B$1446,0))=0,"n/a",((INDEX(Historical!$C$7:$C$1437,MATCH(B239,Historical!$B$7:$B$1446,0))/INDEX(Historical!$F$7:$F$1430,MATCH(B239,Historical!$B$7:$B$1446,0)))^(1/3)-1)*100)</f>
        <v>19.055078897614951</v>
      </c>
      <c r="U239" s="759">
        <f>IF(INDEX(Historical!$H$7:$H$1430,MATCH(B239,Historical!$B$7:$B$1446,0))=0,"n/a",((INDEX(Historical!$C$7:$C$1437,MATCH(B239,Historical!$B$7:$B$1446,0))/INDEX(Historical!$H$7:$H$1430,MATCH(B239,Historical!$B$7:$B$1446,0)))^(1/5)-1)*100)</f>
        <v>35.096003852061351</v>
      </c>
      <c r="V239" s="759" t="str">
        <f>IF(INDEX(Historical!$O$7:$O$1430,MATCH(B239,Historical!$B$7:$B$1446,0))=0,"n/a",((INDEX(Historical!$C$7:$C$1437,MATCH(B239,Historical!$B$7:$B$1446,0))/INDEX(Historical!$O$7:$O$1430,MATCH(B239,Historical!$B$7:$B$1446,0)))^(1/10)-1)*100)</f>
        <v>n/a</v>
      </c>
      <c r="W239" s="760" t="str">
        <f t="shared" si="55"/>
        <v>n/a</v>
      </c>
      <c r="X239" s="761">
        <f t="shared" si="56"/>
        <v>1.7815230381757032</v>
      </c>
      <c r="Y239" s="926"/>
      <c r="Z239" s="702">
        <f t="shared" si="57"/>
        <v>24.096385542168672</v>
      </c>
      <c r="AA239" s="935">
        <f t="shared" si="58"/>
        <v>13.734939759036143</v>
      </c>
      <c r="AB239" s="639">
        <v>12</v>
      </c>
      <c r="AC239" s="916">
        <v>4.1500000000000004</v>
      </c>
      <c r="AD239" s="916">
        <v>1.37</v>
      </c>
      <c r="AE239" s="916">
        <v>5.2</v>
      </c>
      <c r="AF239" s="916">
        <v>1.1100000000000001</v>
      </c>
      <c r="AG239" s="916">
        <v>7.8</v>
      </c>
      <c r="AH239" s="916">
        <v>35.799999999999997</v>
      </c>
      <c r="AI239" s="916">
        <v>6.94</v>
      </c>
      <c r="AJ239" s="916">
        <v>19.7</v>
      </c>
      <c r="AK239" s="916">
        <v>10</v>
      </c>
      <c r="AL239" s="928">
        <v>2470</v>
      </c>
      <c r="AM239" s="922">
        <v>14.399999999999999</v>
      </c>
      <c r="AN239" s="916">
        <v>0.11</v>
      </c>
      <c r="AO239" s="802">
        <f t="shared" si="59"/>
        <v>23.115450057937487</v>
      </c>
      <c r="AP239" s="803">
        <f t="shared" si="60"/>
        <v>36.850389816973632</v>
      </c>
      <c r="AQ239" s="936">
        <f t="shared" si="61"/>
        <v>-17.684122950321235</v>
      </c>
      <c r="AR239" s="702">
        <f>INDEX(Historical!$C$7:$C$1437,MATCH(B239,Historical!$B$7:$B$1446,0))*IF(AH239="n/a",1.03,IF(AH239&lt;0,1.01,IF(AH239&gt;10,1.1,(1+AH239/100))))</f>
        <v>0.59400000000000008</v>
      </c>
      <c r="AS239" s="935">
        <f t="shared" si="62"/>
        <v>0.6352236</v>
      </c>
      <c r="AT239" s="935">
        <f t="shared" si="67"/>
        <v>0.69874596000000011</v>
      </c>
      <c r="AU239" s="935">
        <f t="shared" si="67"/>
        <v>0.76862055600000023</v>
      </c>
      <c r="AV239" s="935">
        <f t="shared" si="67"/>
        <v>0.84548261160000038</v>
      </c>
      <c r="AW239" s="702">
        <f t="shared" si="63"/>
        <v>3.5420727276000008</v>
      </c>
      <c r="AX239" s="810">
        <f t="shared" si="64"/>
        <v>6.2141626800000012</v>
      </c>
      <c r="AY239" s="991">
        <v>1.47</v>
      </c>
      <c r="AZ239" s="922">
        <v>29.14</v>
      </c>
      <c r="BA239" s="922">
        <v>-27.85</v>
      </c>
      <c r="BB239" s="922">
        <v>2.88</v>
      </c>
      <c r="BC239" s="922">
        <v>-3.32</v>
      </c>
      <c r="BE239" s="664">
        <v>2014</v>
      </c>
      <c r="BF239" s="946" t="e">
        <f>#VALUE!</f>
        <v>#VALUE!</v>
      </c>
      <c r="BG239" s="931">
        <v>1.2</v>
      </c>
    </row>
    <row r="240" spans="1:59" ht="11.25" customHeight="1" x14ac:dyDescent="0.2">
      <c r="A240" s="609" t="s">
        <v>1338</v>
      </c>
      <c r="B240" s="925" t="s">
        <v>1339</v>
      </c>
      <c r="C240" s="988" t="s">
        <v>108</v>
      </c>
      <c r="D240" s="988" t="s">
        <v>4369</v>
      </c>
      <c r="E240" s="792">
        <v>7</v>
      </c>
      <c r="F240" s="526">
        <v>678</v>
      </c>
      <c r="G240" s="526" t="s">
        <v>106</v>
      </c>
      <c r="H240" s="526" t="s">
        <v>106</v>
      </c>
      <c r="I240" s="924">
        <v>81.349999999999994</v>
      </c>
      <c r="J240" s="702">
        <f t="shared" si="52"/>
        <v>1.3521819299323909</v>
      </c>
      <c r="K240" s="927">
        <v>0.27500000000000002</v>
      </c>
      <c r="L240" s="639">
        <v>4</v>
      </c>
      <c r="M240" s="693">
        <f t="shared" si="53"/>
        <v>1.1000000000000001</v>
      </c>
      <c r="N240" s="921" t="s">
        <v>152</v>
      </c>
      <c r="O240" s="795">
        <v>0.24</v>
      </c>
      <c r="P240" s="915">
        <v>43538</v>
      </c>
      <c r="Q240" s="915">
        <v>43553</v>
      </c>
      <c r="R240" s="693">
        <f t="shared" si="54"/>
        <v>14.583333333333348</v>
      </c>
      <c r="S240" s="759">
        <f>IF(INDEX(Historical!$D$7:$D$1437,MATCH(B240,Historical!$B$7:$B$1446,0))=0,"n/a",(INDEX(Historical!$C$7:$C$1437,MATCH(B240,Historical!$B$7:$B$1446,0))/INDEX(Historical!$D$7:$D$1437,MATCH(B240,Historical!$B$7:$B$1446,0))-1)*100)</f>
        <v>19.999999999999996</v>
      </c>
      <c r="T240" s="759">
        <f>IF(INDEX(Historical!$F$7:$F$1430,MATCH(B240,Historical!$B$7:$B$1446,0))=0,"n/a",((INDEX(Historical!$C$7:$C$1437,MATCH(B240,Historical!$B$7:$B$1446,0))/INDEX(Historical!$F$7:$F$1430,MATCH(B240,Historical!$B$7:$B$1446,0)))^(1/3)-1)*100)</f>
        <v>18.289922291884441</v>
      </c>
      <c r="U240" s="759">
        <f>IF(INDEX(Historical!$H$7:$H$1430,MATCH(B240,Historical!$B$7:$B$1446,0))=0,"n/a",((INDEX(Historical!$C$7:$C$1437,MATCH(B240,Historical!$B$7:$B$1446,0))/INDEX(Historical!$H$7:$H$1430,MATCH(B240,Historical!$B$7:$B$1446,0)))^(1/5)-1)*100)</f>
        <v>49.164534156840681</v>
      </c>
      <c r="V240" s="759" t="str">
        <f>IF(INDEX(Historical!$O$7:$O$1430,MATCH(B240,Historical!$B$7:$B$1446,0))=0,"n/a",((INDEX(Historical!$C$7:$C$1437,MATCH(B240,Historical!$B$7:$B$1446,0))/INDEX(Historical!$O$7:$O$1430,MATCH(B240,Historical!$B$7:$B$1446,0)))^(1/10)-1)*100)</f>
        <v>n/a</v>
      </c>
      <c r="W240" s="760" t="str">
        <f t="shared" si="55"/>
        <v>n/a</v>
      </c>
      <c r="X240" s="761">
        <f t="shared" si="56"/>
        <v>1.4127739700241575</v>
      </c>
      <c r="Y240" s="713"/>
      <c r="Z240" s="702">
        <f t="shared" si="57"/>
        <v>32.163742690058484</v>
      </c>
      <c r="AA240" s="935">
        <f t="shared" si="58"/>
        <v>23.786549707602337</v>
      </c>
      <c r="AB240" s="639">
        <v>12</v>
      </c>
      <c r="AC240" s="916">
        <v>3.42</v>
      </c>
      <c r="AD240" s="916">
        <v>3.19</v>
      </c>
      <c r="AE240" s="916">
        <v>9.1999999999999993</v>
      </c>
      <c r="AF240" s="916">
        <v>2.69</v>
      </c>
      <c r="AG240" s="916">
        <v>11.700000000000001</v>
      </c>
      <c r="AH240" s="916">
        <v>15.299999999999999</v>
      </c>
      <c r="AI240" s="916">
        <v>11.26</v>
      </c>
      <c r="AJ240" s="916">
        <v>34.799999999999997</v>
      </c>
      <c r="AK240" s="916">
        <v>7.4499999999999993</v>
      </c>
      <c r="AL240" s="928">
        <v>45810</v>
      </c>
      <c r="AM240" s="922">
        <v>0.4</v>
      </c>
      <c r="AN240" s="916">
        <v>0.43</v>
      </c>
      <c r="AO240" s="802">
        <f t="shared" si="59"/>
        <v>26.730166379170736</v>
      </c>
      <c r="AP240" s="803">
        <f t="shared" si="60"/>
        <v>50.516716086773073</v>
      </c>
      <c r="AQ240" s="936">
        <f t="shared" si="61"/>
        <v>68.636122021417307</v>
      </c>
      <c r="AR240" s="702">
        <f>INDEX(Historical!$C$7:$C$1437,MATCH(B240,Historical!$B$7:$B$1446,0))*IF(AH240="n/a",1.03,IF(AH240&lt;0,1.01,IF(AH240&gt;10,1.1,(1+AH240/100))))</f>
        <v>1.056</v>
      </c>
      <c r="AS240" s="935">
        <f t="shared" si="62"/>
        <v>1.1616000000000002</v>
      </c>
      <c r="AT240" s="935">
        <f t="shared" si="67"/>
        <v>1.2481392000000002</v>
      </c>
      <c r="AU240" s="935">
        <f t="shared" si="67"/>
        <v>1.3411255704000002</v>
      </c>
      <c r="AV240" s="935">
        <f t="shared" si="67"/>
        <v>1.4410394253948002</v>
      </c>
      <c r="AW240" s="702">
        <f t="shared" si="63"/>
        <v>6.2479041957948009</v>
      </c>
      <c r="AX240" s="810">
        <f t="shared" si="64"/>
        <v>7.6802755940931791</v>
      </c>
      <c r="AY240" s="991">
        <v>0.5</v>
      </c>
      <c r="AZ240" s="922">
        <v>20.16</v>
      </c>
      <c r="BA240" s="922">
        <v>-1.5699999999999998</v>
      </c>
      <c r="BB240" s="922">
        <v>6.69</v>
      </c>
      <c r="BC240" s="922">
        <v>7.0900000000000007</v>
      </c>
      <c r="BE240" s="664">
        <v>2013</v>
      </c>
      <c r="BF240" s="946" t="e">
        <f>#VALUE!</f>
        <v>#VALUE!</v>
      </c>
      <c r="BG240" s="931">
        <v>2.2999999999999998</v>
      </c>
    </row>
    <row r="241" spans="1:59" ht="11.25" customHeight="1" x14ac:dyDescent="0.2">
      <c r="A241" s="609" t="s">
        <v>1323</v>
      </c>
      <c r="B241" s="925" t="s">
        <v>1324</v>
      </c>
      <c r="C241" s="988" t="s">
        <v>131</v>
      </c>
      <c r="D241" s="988" t="s">
        <v>4363</v>
      </c>
      <c r="E241" s="792">
        <v>7</v>
      </c>
      <c r="F241" s="526">
        <v>632</v>
      </c>
      <c r="G241" s="526" t="s">
        <v>37</v>
      </c>
      <c r="H241" s="526" t="s">
        <v>37</v>
      </c>
      <c r="I241" s="924">
        <v>99.02</v>
      </c>
      <c r="J241" s="702">
        <f t="shared" si="52"/>
        <v>2.5449404160775604</v>
      </c>
      <c r="K241" s="927">
        <v>0.63</v>
      </c>
      <c r="L241" s="639">
        <v>4</v>
      </c>
      <c r="M241" s="693">
        <f t="shared" si="53"/>
        <v>2.52</v>
      </c>
      <c r="N241" s="921" t="s">
        <v>520</v>
      </c>
      <c r="O241" s="795">
        <v>0.59</v>
      </c>
      <c r="P241" s="915">
        <v>43406</v>
      </c>
      <c r="Q241" s="915">
        <v>43434</v>
      </c>
      <c r="R241" s="693">
        <f t="shared" si="54"/>
        <v>6.7796610169491593</v>
      </c>
      <c r="S241" s="759">
        <f>IF(INDEX(Historical!$D$7:$D$1437,MATCH(B241,Historical!$B$7:$B$1446,0))=0,"n/a",(INDEX(Historical!$C$7:$C$1437,MATCH(B241,Historical!$B$7:$B$1446,0))/INDEX(Historical!$D$7:$D$1437,MATCH(B241,Historical!$B$7:$B$1446,0))-1)*100)</f>
        <v>7.1428571428571397</v>
      </c>
      <c r="T241" s="759">
        <f>IF(INDEX(Historical!$F$7:$F$1430,MATCH(B241,Historical!$B$7:$B$1446,0))=0,"n/a",((INDEX(Historical!$C$7:$C$1437,MATCH(B241,Historical!$B$7:$B$1446,0))/INDEX(Historical!$F$7:$F$1430,MATCH(B241,Historical!$B$7:$B$1446,0)))^(1/3)-1)*100)</f>
        <v>7.7217345015941907</v>
      </c>
      <c r="U241" s="759">
        <f>IF(INDEX(Historical!$H$7:$H$1430,MATCH(B241,Historical!$B$7:$B$1446,0))=0,"n/a",((INDEX(Historical!$C$7:$C$1437,MATCH(B241,Historical!$B$7:$B$1446,0))/INDEX(Historical!$H$7:$H$1430,MATCH(B241,Historical!$B$7:$B$1446,0)))^(1/5)-1)*100)</f>
        <v>8.8584930158139841</v>
      </c>
      <c r="V241" s="759">
        <f>IF(INDEX(Historical!$O$7:$O$1430,MATCH(B241,Historical!$B$7:$B$1446,0))=0,"n/a",((INDEX(Historical!$C$7:$C$1437,MATCH(B241,Historical!$B$7:$B$1446,0))/INDEX(Historical!$O$7:$O$1430,MATCH(B241,Historical!$B$7:$B$1446,0)))^(1/10)-1)*100)</f>
        <v>7.1773462536293131</v>
      </c>
      <c r="W241" s="760">
        <f t="shared" si="55"/>
        <v>1.2342295749399828</v>
      </c>
      <c r="X241" s="761">
        <f t="shared" si="56"/>
        <v>2.3311823725826275</v>
      </c>
      <c r="Y241" s="716"/>
      <c r="Z241" s="702">
        <f t="shared" si="57"/>
        <v>57.534246575342465</v>
      </c>
      <c r="AA241" s="935">
        <f t="shared" si="58"/>
        <v>22.607305936073057</v>
      </c>
      <c r="AB241" s="639">
        <v>12</v>
      </c>
      <c r="AC241" s="916">
        <v>4.38</v>
      </c>
      <c r="AD241" s="916">
        <v>9.42</v>
      </c>
      <c r="AE241" s="916">
        <v>3.64</v>
      </c>
      <c r="AF241" s="916">
        <v>2.11</v>
      </c>
      <c r="AG241" s="916">
        <v>9.8000000000000007</v>
      </c>
      <c r="AH241" s="916">
        <v>3.2</v>
      </c>
      <c r="AI241" s="916">
        <v>2.76</v>
      </c>
      <c r="AJ241" s="916">
        <v>3.8</v>
      </c>
      <c r="AK241" s="916">
        <v>2.4</v>
      </c>
      <c r="AL241" s="928">
        <v>4990</v>
      </c>
      <c r="AM241" s="922">
        <v>0.5</v>
      </c>
      <c r="AN241" s="916">
        <v>0</v>
      </c>
      <c r="AO241" s="802">
        <f t="shared" si="59"/>
        <v>-11.203872504181513</v>
      </c>
      <c r="AP241" s="803">
        <f t="shared" si="60"/>
        <v>11.403433431891544</v>
      </c>
      <c r="AQ241" s="936">
        <f t="shared" si="61"/>
        <v>45.604358184337876</v>
      </c>
      <c r="AR241" s="702">
        <f>INDEX(Historical!$C$7:$C$1437,MATCH(B241,Historical!$B$7:$B$1446,0))*IF(AH241="n/a",1.03,IF(AH241&lt;0,1.01,IF(AH241&gt;10,1.1,(1+AH241/100))))</f>
        <v>2.4767999999999999</v>
      </c>
      <c r="AS241" s="935">
        <f t="shared" si="62"/>
        <v>2.5451596800000003</v>
      </c>
      <c r="AT241" s="935">
        <f t="shared" si="67"/>
        <v>2.6062435123200003</v>
      </c>
      <c r="AU241" s="935">
        <f t="shared" si="67"/>
        <v>2.6687933566156805</v>
      </c>
      <c r="AV241" s="935">
        <f t="shared" si="67"/>
        <v>2.7328443971744569</v>
      </c>
      <c r="AW241" s="702">
        <f t="shared" si="63"/>
        <v>13.029840946110138</v>
      </c>
      <c r="AX241" s="810">
        <f t="shared" si="64"/>
        <v>13.158797158261098</v>
      </c>
      <c r="AY241" s="991">
        <v>0.37</v>
      </c>
      <c r="AZ241" s="922">
        <v>16.18</v>
      </c>
      <c r="BA241" s="922">
        <v>-3.34</v>
      </c>
      <c r="BB241" s="922">
        <v>0.24</v>
      </c>
      <c r="BC241" s="922">
        <v>1.81</v>
      </c>
      <c r="BE241" s="664">
        <v>2013</v>
      </c>
      <c r="BF241" s="946" t="e">
        <f>#VALUE!</f>
        <v>#VALUE!</v>
      </c>
      <c r="BG241" s="931">
        <v>3.5999999999999996</v>
      </c>
    </row>
    <row r="242" spans="1:59" ht="11.25" customHeight="1" x14ac:dyDescent="0.2">
      <c r="A242" s="930" t="s">
        <v>4423</v>
      </c>
      <c r="B242" s="925" t="s">
        <v>3862</v>
      </c>
      <c r="C242" s="988" t="s">
        <v>4224</v>
      </c>
      <c r="D242" s="988" t="s">
        <v>4394</v>
      </c>
      <c r="E242" s="793">
        <v>6</v>
      </c>
      <c r="F242" s="526">
        <v>711</v>
      </c>
      <c r="G242" s="526" t="s">
        <v>106</v>
      </c>
      <c r="H242" s="526" t="s">
        <v>106</v>
      </c>
      <c r="I242" s="924">
        <v>65.39</v>
      </c>
      <c r="J242" s="702">
        <f t="shared" si="52"/>
        <v>2.1410001529285823</v>
      </c>
      <c r="K242" s="927">
        <v>0.35</v>
      </c>
      <c r="L242" s="639">
        <v>4</v>
      </c>
      <c r="M242" s="693">
        <f t="shared" si="53"/>
        <v>1.4</v>
      </c>
      <c r="N242" s="921" t="s">
        <v>413</v>
      </c>
      <c r="O242" s="795">
        <v>0.3</v>
      </c>
      <c r="P242" s="917">
        <v>43018</v>
      </c>
      <c r="Q242" s="917">
        <v>43033</v>
      </c>
      <c r="R242" s="693">
        <f t="shared" si="54"/>
        <v>16.666666666666664</v>
      </c>
      <c r="S242" s="759">
        <f>IF(INDEX(Historical!$D$7:$D$1437,MATCH(B242,Historical!$B$7:$B$1446,0))=0,"n/a",(INDEX(Historical!$C$7:$C$1437,MATCH(B242,Historical!$B$7:$B$1446,0))/INDEX(Historical!$D$7:$D$1437,MATCH(B242,Historical!$B$7:$B$1446,0))-1)*100)</f>
        <v>11.999999999999989</v>
      </c>
      <c r="T242" s="759">
        <f>IF(INDEX(Historical!$F$7:$F$1430,MATCH(B242,Historical!$B$7:$B$1446,0))=0,"n/a",((INDEX(Historical!$C$7:$C$1437,MATCH(B242,Historical!$B$7:$B$1446,0))/INDEX(Historical!$F$7:$F$1430,MATCH(B242,Historical!$B$7:$B$1446,0)))^(1/3)-1)*100)</f>
        <v>20.507113208761485</v>
      </c>
      <c r="U242" s="759">
        <f>IF(INDEX(Historical!$H$7:$H$1430,MATCH(B242,Historical!$B$7:$B$1446,0))=0,"n/a",((INDEX(Historical!$C$7:$C$1437,MATCH(B242,Historical!$B$7:$B$1446,0))/INDEX(Historical!$H$7:$H$1430,MATCH(B242,Historical!$B$7:$B$1446,0)))^(1/5)-1)*100)</f>
        <v>36.082210785873883</v>
      </c>
      <c r="V242" s="759" t="str">
        <f>IF(INDEX(Historical!$O$7:$O$1430,MATCH(B242,Historical!$B$7:$B$1446,0))=0,"n/a",((INDEX(Historical!$C$7:$C$1437,MATCH(B242,Historical!$B$7:$B$1446,0))/INDEX(Historical!$O$7:$O$1430,MATCH(B242,Historical!$B$7:$B$1446,0)))^(1/10)-1)*100)</f>
        <v>n/a</v>
      </c>
      <c r="W242" s="760" t="str">
        <f t="shared" si="55"/>
        <v>n/a</v>
      </c>
      <c r="X242" s="761">
        <f t="shared" si="56"/>
        <v>5.082001519137167</v>
      </c>
      <c r="Y242" s="727" t="s">
        <v>4429</v>
      </c>
      <c r="Z242" s="702">
        <f t="shared" si="57"/>
        <v>110.23622047244092</v>
      </c>
      <c r="AA242" s="935">
        <f t="shared" si="58"/>
        <v>51.488188976377955</v>
      </c>
      <c r="AB242" s="639">
        <v>12</v>
      </c>
      <c r="AC242" s="916">
        <v>1.27</v>
      </c>
      <c r="AD242" s="916">
        <v>3.43</v>
      </c>
      <c r="AE242" s="916">
        <v>6.9</v>
      </c>
      <c r="AF242" s="916">
        <v>2.39</v>
      </c>
      <c r="AG242" s="916">
        <v>6.4</v>
      </c>
      <c r="AH242" s="916">
        <v>-78.600000000000009</v>
      </c>
      <c r="AI242" s="916">
        <v>461.04</v>
      </c>
      <c r="AJ242" s="916">
        <v>7.1</v>
      </c>
      <c r="AK242" s="916">
        <v>15</v>
      </c>
      <c r="AL242" s="928">
        <v>2120</v>
      </c>
      <c r="AM242" s="922">
        <v>1.0999999999999999</v>
      </c>
      <c r="AN242" s="916">
        <v>0.34</v>
      </c>
      <c r="AO242" s="802">
        <f t="shared" si="59"/>
        <v>-13.264978037575489</v>
      </c>
      <c r="AP242" s="803">
        <f t="shared" si="60"/>
        <v>38.223210938802467</v>
      </c>
      <c r="AQ242" s="936">
        <f t="shared" si="61"/>
        <v>133.86299089998386</v>
      </c>
      <c r="AR242" s="702">
        <f>INDEX(Historical!$C$7:$C$1437,MATCH(B242,Historical!$B$7:$B$1446,0))*IF(AH242="n/a",1.03,IF(AH242&lt;0,1.01,IF(AH242&gt;10,1.1,(1+AH242/100))))</f>
        <v>1.4139999999999999</v>
      </c>
      <c r="AS242" s="935">
        <f t="shared" si="62"/>
        <v>1.5554000000000001</v>
      </c>
      <c r="AT242" s="935">
        <f t="shared" si="67"/>
        <v>1.7109400000000003</v>
      </c>
      <c r="AU242" s="935">
        <f t="shared" si="67"/>
        <v>1.8820340000000004</v>
      </c>
      <c r="AV242" s="935">
        <f t="shared" si="67"/>
        <v>2.0702374000000008</v>
      </c>
      <c r="AW242" s="702">
        <f t="shared" si="63"/>
        <v>8.6326114000000018</v>
      </c>
      <c r="AX242" s="810">
        <f t="shared" si="64"/>
        <v>13.201730233980733</v>
      </c>
      <c r="AY242" s="991">
        <v>1.1499999999999999</v>
      </c>
      <c r="AZ242" s="922">
        <v>4.8899999999999997</v>
      </c>
      <c r="BA242" s="922">
        <v>-23.830000000000002</v>
      </c>
      <c r="BB242" s="922">
        <v>-3.42</v>
      </c>
      <c r="BC242" s="922">
        <v>-11.4</v>
      </c>
      <c r="BE242" s="664">
        <v>2014</v>
      </c>
      <c r="BF242" s="946" t="e">
        <f>#VALUE!</f>
        <v>#VALUE!</v>
      </c>
      <c r="BG242" s="931">
        <v>3.8</v>
      </c>
    </row>
    <row r="243" spans="1:59" ht="11.25" customHeight="1" x14ac:dyDescent="0.2">
      <c r="A243" s="537" t="s">
        <v>1325</v>
      </c>
      <c r="B243" s="925" t="s">
        <v>1326</v>
      </c>
      <c r="C243" s="988" t="s">
        <v>112</v>
      </c>
      <c r="D243" s="988" t="s">
        <v>213</v>
      </c>
      <c r="E243" s="792">
        <v>9</v>
      </c>
      <c r="F243" s="526">
        <v>371</v>
      </c>
      <c r="G243" s="526" t="s">
        <v>106</v>
      </c>
      <c r="H243" s="526" t="s">
        <v>106</v>
      </c>
      <c r="I243" s="924">
        <v>156.66</v>
      </c>
      <c r="J243" s="702">
        <f t="shared" si="52"/>
        <v>1.0979190603855482</v>
      </c>
      <c r="K243" s="927">
        <v>0.43</v>
      </c>
      <c r="L243" s="639">
        <v>4</v>
      </c>
      <c r="M243" s="693">
        <f t="shared" si="53"/>
        <v>1.72</v>
      </c>
      <c r="N243" s="921" t="s">
        <v>210</v>
      </c>
      <c r="O243" s="795">
        <v>0.37</v>
      </c>
      <c r="P243" s="658">
        <v>43234</v>
      </c>
      <c r="Q243" s="658">
        <v>43251</v>
      </c>
      <c r="R243" s="693">
        <f t="shared" si="54"/>
        <v>16.216216216216218</v>
      </c>
      <c r="S243" s="759">
        <f>IF(INDEX(Historical!$D$7:$D$1437,MATCH(B243,Historical!$B$7:$B$1446,0))=0,"n/a",(INDEX(Historical!$C$7:$C$1437,MATCH(B243,Historical!$B$7:$B$1446,0))/INDEX(Historical!$D$7:$D$1437,MATCH(B243,Historical!$B$7:$B$1446,0))-1)*100)</f>
        <v>14.482758620689662</v>
      </c>
      <c r="T243" s="759">
        <f>IF(INDEX(Historical!$F$7:$F$1430,MATCH(B243,Historical!$B$7:$B$1446,0))=0,"n/a",((INDEX(Historical!$C$7:$C$1437,MATCH(B243,Historical!$B$7:$B$1446,0))/INDEX(Historical!$F$7:$F$1430,MATCH(B243,Historical!$B$7:$B$1446,0)))^(1/3)-1)*100)</f>
        <v>10.211979044243424</v>
      </c>
      <c r="U243" s="759">
        <f>IF(INDEX(Historical!$H$7:$H$1430,MATCH(B243,Historical!$B$7:$B$1446,0))=0,"n/a",((INDEX(Historical!$C$7:$C$1437,MATCH(B243,Historical!$B$7:$B$1446,0))/INDEX(Historical!$H$7:$H$1430,MATCH(B243,Historical!$B$7:$B$1446,0)))^(1/5)-1)*100)</f>
        <v>13.27748971668381</v>
      </c>
      <c r="V243" s="759">
        <f>IF(INDEX(Historical!$O$7:$O$1430,MATCH(B243,Historical!$B$7:$B$1446,0))=0,"n/a",((INDEX(Historical!$C$7:$C$1437,MATCH(B243,Historical!$B$7:$B$1446,0))/INDEX(Historical!$O$7:$O$1430,MATCH(B243,Historical!$B$7:$B$1446,0)))^(1/10)-1)*100)</f>
        <v>13.210493895884422</v>
      </c>
      <c r="W243" s="760">
        <f t="shared" si="55"/>
        <v>1.0050714092393063</v>
      </c>
      <c r="X243" s="761">
        <f t="shared" si="56"/>
        <v>1.1961702447462892</v>
      </c>
      <c r="Y243" s="716"/>
      <c r="Z243" s="702">
        <f t="shared" si="57"/>
        <v>32.88718929254302</v>
      </c>
      <c r="AA243" s="935">
        <f t="shared" si="58"/>
        <v>29.954110898661565</v>
      </c>
      <c r="AB243" s="639">
        <v>12</v>
      </c>
      <c r="AC243" s="916">
        <v>5.23</v>
      </c>
      <c r="AD243" s="916">
        <v>2.4</v>
      </c>
      <c r="AE243" s="916">
        <v>4.8</v>
      </c>
      <c r="AF243" s="916">
        <v>5.98</v>
      </c>
      <c r="AG243" s="916">
        <v>20.200000000000003</v>
      </c>
      <c r="AH243" s="916">
        <v>20</v>
      </c>
      <c r="AI243" s="916">
        <v>6.9</v>
      </c>
      <c r="AJ243" s="916">
        <v>11.1</v>
      </c>
      <c r="AK243" s="916">
        <v>12.5</v>
      </c>
      <c r="AL243" s="928">
        <v>11930</v>
      </c>
      <c r="AM243" s="922">
        <v>0.4</v>
      </c>
      <c r="AN243" s="916">
        <v>0.43</v>
      </c>
      <c r="AO243" s="802">
        <f t="shared" si="59"/>
        <v>-15.578702121592206</v>
      </c>
      <c r="AP243" s="803">
        <f t="shared" si="60"/>
        <v>14.375408777069358</v>
      </c>
      <c r="AQ243" s="936">
        <f t="shared" si="61"/>
        <v>182.15486935290315</v>
      </c>
      <c r="AR243" s="702">
        <f>INDEX(Historical!$C$7:$C$1437,MATCH(B243,Historical!$B$7:$B$1446,0))*IF(AH243="n/a",1.03,IF(AH243&lt;0,1.01,IF(AH243&gt;10,1.1,(1+AH243/100))))</f>
        <v>1.8260000000000001</v>
      </c>
      <c r="AS243" s="935">
        <f t="shared" si="62"/>
        <v>1.951994</v>
      </c>
      <c r="AT243" s="935">
        <f t="shared" si="67"/>
        <v>2.1471934000000004</v>
      </c>
      <c r="AU243" s="935">
        <f t="shared" si="67"/>
        <v>2.3619127400000006</v>
      </c>
      <c r="AV243" s="935">
        <f t="shared" si="67"/>
        <v>2.5981040140000009</v>
      </c>
      <c r="AW243" s="702">
        <f t="shared" si="63"/>
        <v>10.885204154000002</v>
      </c>
      <c r="AX243" s="810">
        <f t="shared" si="64"/>
        <v>6.9482983237584586</v>
      </c>
      <c r="AY243" s="991">
        <v>1.26</v>
      </c>
      <c r="AZ243" s="922">
        <v>33.08</v>
      </c>
      <c r="BA243" s="922">
        <v>-1.79</v>
      </c>
      <c r="BB243" s="922">
        <v>4.3</v>
      </c>
      <c r="BC243" s="922">
        <v>9.56</v>
      </c>
      <c r="BE243" s="664">
        <v>2010</v>
      </c>
      <c r="BF243" s="946" t="e">
        <f>#VALUE!</f>
        <v>#VALUE!</v>
      </c>
      <c r="BG243" s="931">
        <v>11.600000000000001</v>
      </c>
    </row>
    <row r="244" spans="1:59" ht="11.25" customHeight="1" x14ac:dyDescent="0.2">
      <c r="A244" s="762" t="s">
        <v>3856</v>
      </c>
      <c r="B244" s="854" t="s">
        <v>3857</v>
      </c>
      <c r="C244" s="988" t="s">
        <v>108</v>
      </c>
      <c r="D244" s="988" t="s">
        <v>118</v>
      </c>
      <c r="E244" s="792">
        <v>6</v>
      </c>
      <c r="F244" s="526">
        <v>800</v>
      </c>
      <c r="G244" s="526" t="s">
        <v>106</v>
      </c>
      <c r="H244" s="526" t="s">
        <v>106</v>
      </c>
      <c r="I244" s="932">
        <v>38.28</v>
      </c>
      <c r="J244" s="702">
        <f t="shared" si="52"/>
        <v>1.044932079414838</v>
      </c>
      <c r="K244" s="537">
        <v>0.2</v>
      </c>
      <c r="L244" s="526">
        <v>2</v>
      </c>
      <c r="M244" s="693">
        <f t="shared" si="53"/>
        <v>0.4</v>
      </c>
      <c r="N244" s="526" t="s">
        <v>4204</v>
      </c>
      <c r="O244" s="643">
        <v>0.15</v>
      </c>
      <c r="P244" s="682">
        <v>43636</v>
      </c>
      <c r="Q244" s="682">
        <v>43651</v>
      </c>
      <c r="R244" s="693">
        <f t="shared" si="54"/>
        <v>33.33333333333335</v>
      </c>
      <c r="S244" s="759">
        <f>IF(INDEX(Historical!$D$7:$D$1437,MATCH(B244,Historical!$B$7:$B$1446,0))=0,"n/a",(INDEX(Historical!$C$7:$C$1437,MATCH(B244,Historical!$B$7:$B$1446,0))/INDEX(Historical!$D$7:$D$1437,MATCH(B244,Historical!$B$7:$B$1446,0))-1)*100)</f>
        <v>56.25</v>
      </c>
      <c r="T244" s="759">
        <f>IF(INDEX(Historical!$F$7:$F$1430,MATCH(B244,Historical!$B$7:$B$1446,0))=0,"n/a",((INDEX(Historical!$C$7:$C$1437,MATCH(B244,Historical!$B$7:$B$1446,0))/INDEX(Historical!$F$7:$F$1430,MATCH(B244,Historical!$B$7:$B$1446,0)))^(1/3)-1)*100)</f>
        <v>46.200886910643305</v>
      </c>
      <c r="U244" s="759">
        <f>IF(INDEX(Historical!$H$7:$H$1430,MATCH(B244,Historical!$B$7:$B$1446,0))=0,"n/a",((INDEX(Historical!$C$7:$C$1437,MATCH(B244,Historical!$B$7:$B$1446,0))/INDEX(Historical!$H$7:$H$1430,MATCH(B244,Historical!$B$7:$B$1446,0)))^(1/5)-1)*100)</f>
        <v>48.174814720429772</v>
      </c>
      <c r="V244" s="759">
        <f>IF(INDEX(Historical!$O$7:$O$1430,MATCH(B244,Historical!$B$7:$B$1446,0))=0,"n/a",((INDEX(Historical!$C$7:$C$1437,MATCH(B244,Historical!$B$7:$B$1446,0))/INDEX(Historical!$O$7:$O$1430,MATCH(B244,Historical!$B$7:$B$1446,0)))^(1/10)-1)*100)</f>
        <v>17.461894308801895</v>
      </c>
      <c r="W244" s="760">
        <f t="shared" si="55"/>
        <v>2.7588538716642348</v>
      </c>
      <c r="X244" s="761">
        <f t="shared" si="56"/>
        <v>2.3385832388558145</v>
      </c>
      <c r="Y244" s="703"/>
      <c r="Z244" s="702">
        <f t="shared" si="57"/>
        <v>20.304568527918786</v>
      </c>
      <c r="AA244" s="935">
        <f t="shared" si="58"/>
        <v>19.431472081218274</v>
      </c>
      <c r="AB244" s="639">
        <v>12</v>
      </c>
      <c r="AC244" s="931">
        <v>1.97</v>
      </c>
      <c r="AD244" s="931" t="s">
        <v>137</v>
      </c>
      <c r="AE244" s="916">
        <v>1.62</v>
      </c>
      <c r="AF244" s="916">
        <v>1.26</v>
      </c>
      <c r="AG244" s="916">
        <v>6.5</v>
      </c>
      <c r="AH244" s="916">
        <v>-38.9</v>
      </c>
      <c r="AI244" s="916" t="s">
        <v>137</v>
      </c>
      <c r="AJ244" s="739">
        <v>20.599999999999998</v>
      </c>
      <c r="AK244" s="739" t="s">
        <v>137</v>
      </c>
      <c r="AL244" s="931">
        <v>566.92999999999995</v>
      </c>
      <c r="AM244" s="931">
        <v>3.5000000000000004</v>
      </c>
      <c r="AN244" s="931">
        <v>0</v>
      </c>
      <c r="AO244" s="802">
        <f t="shared" si="59"/>
        <v>29.788274718626333</v>
      </c>
      <c r="AP244" s="803">
        <f t="shared" si="60"/>
        <v>49.219746799844607</v>
      </c>
      <c r="AQ244" s="936">
        <f t="shared" si="61"/>
        <v>4.3150246392255509</v>
      </c>
      <c r="AR244" s="702">
        <f>INDEX(Historical!$C$7:$C$1437,MATCH(B244,Historical!$B$7:$B$1446,0))*IF(AH244="n/a",1.03,IF(AH244&lt;0,1.01,IF(AH244&gt;10,1.1,(1+AH244/100))))</f>
        <v>0.2525</v>
      </c>
      <c r="AS244" s="935">
        <f t="shared" si="62"/>
        <v>0.260075</v>
      </c>
      <c r="AT244" s="935">
        <f t="shared" si="67"/>
        <v>0.26787725000000001</v>
      </c>
      <c r="AU244" s="935">
        <f t="shared" si="67"/>
        <v>0.27591356750000001</v>
      </c>
      <c r="AV244" s="935">
        <f t="shared" si="67"/>
        <v>0.28419097452500003</v>
      </c>
      <c r="AW244" s="702">
        <f t="shared" si="63"/>
        <v>1.3405567920249999</v>
      </c>
      <c r="AX244" s="810">
        <f t="shared" si="64"/>
        <v>3.5019769906609191</v>
      </c>
      <c r="AY244" s="788">
        <v>0.24</v>
      </c>
      <c r="AZ244" s="916">
        <v>16.71</v>
      </c>
      <c r="BA244" s="916">
        <v>-6.7299999999999995</v>
      </c>
      <c r="BB244" s="916">
        <v>2.6</v>
      </c>
      <c r="BC244" s="916">
        <v>4.82</v>
      </c>
      <c r="BE244" s="664">
        <v>2014</v>
      </c>
      <c r="BF244" s="946" t="e">
        <f>#VALUE!</f>
        <v>#VALUE!</v>
      </c>
      <c r="BG244" s="931">
        <v>2.7</v>
      </c>
    </row>
    <row r="245" spans="1:59" s="838" customFormat="1" ht="11.25" customHeight="1" x14ac:dyDescent="0.2">
      <c r="A245" s="817" t="s">
        <v>1327</v>
      </c>
      <c r="B245" s="846" t="s">
        <v>1328</v>
      </c>
      <c r="C245" s="988" t="s">
        <v>108</v>
      </c>
      <c r="D245" s="988" t="s">
        <v>4373</v>
      </c>
      <c r="E245" s="818">
        <v>9</v>
      </c>
      <c r="F245" s="526">
        <v>465</v>
      </c>
      <c r="G245" s="1171" t="s">
        <v>37</v>
      </c>
      <c r="H245" s="1171" t="s">
        <v>37</v>
      </c>
      <c r="I245" s="819">
        <v>80.23</v>
      </c>
      <c r="J245" s="820">
        <f t="shared" si="52"/>
        <v>2.1936931322447961</v>
      </c>
      <c r="K245" s="821">
        <v>0.44</v>
      </c>
      <c r="L245" s="822">
        <v>4</v>
      </c>
      <c r="M245" s="823">
        <f t="shared" si="53"/>
        <v>1.76</v>
      </c>
      <c r="N245" s="824" t="s">
        <v>588</v>
      </c>
      <c r="O245" s="825">
        <v>0.38</v>
      </c>
      <c r="P245" s="826">
        <v>43546</v>
      </c>
      <c r="Q245" s="826">
        <v>43560</v>
      </c>
      <c r="R245" s="823">
        <f t="shared" si="54"/>
        <v>15.789473684210526</v>
      </c>
      <c r="S245" s="759">
        <f>IF(INDEX(Historical!$D$7:$D$1437,MATCH(B245,Historical!$B$7:$B$1446,0))=0,"n/a",(INDEX(Historical!$C$7:$C$1437,MATCH(B245,Historical!$B$7:$B$1446,0))/INDEX(Historical!$D$7:$D$1437,MATCH(B245,Historical!$B$7:$B$1446,0))-1)*100)</f>
        <v>16.799999999999994</v>
      </c>
      <c r="T245" s="759">
        <f>IF(INDEX(Historical!$F$7:$F$1430,MATCH(B245,Historical!$B$7:$B$1446,0))=0,"n/a",((INDEX(Historical!$C$7:$C$1437,MATCH(B245,Historical!$B$7:$B$1446,0))/INDEX(Historical!$F$7:$F$1430,MATCH(B245,Historical!$B$7:$B$1446,0)))^(1/3)-1)*100)</f>
        <v>12.698350957532734</v>
      </c>
      <c r="U245" s="759">
        <f>IF(INDEX(Historical!$H$7:$H$1430,MATCH(B245,Historical!$B$7:$B$1446,0))=0,"n/a",((INDEX(Historical!$C$7:$C$1437,MATCH(B245,Historical!$B$7:$B$1446,0))/INDEX(Historical!$H$7:$H$1430,MATCH(B245,Historical!$B$7:$B$1446,0)))^(1/5)-1)*100)</f>
        <v>10.908982403443112</v>
      </c>
      <c r="V245" s="759">
        <f>IF(INDEX(Historical!$O$7:$O$1430,MATCH(B245,Historical!$B$7:$B$1446,0))=0,"n/a",((INDEX(Historical!$C$7:$C$1437,MATCH(B245,Historical!$B$7:$B$1446,0))/INDEX(Historical!$O$7:$O$1430,MATCH(B245,Historical!$B$7:$B$1446,0)))^(1/10)-1)*100)</f>
        <v>7.4754941789725082</v>
      </c>
      <c r="W245" s="827">
        <f t="shared" si="55"/>
        <v>1.4592991636764983</v>
      </c>
      <c r="X245" s="828">
        <f t="shared" si="56"/>
        <v>0.72244916579093454</v>
      </c>
      <c r="Y245" s="849"/>
      <c r="Z245" s="820">
        <f t="shared" si="57"/>
        <v>37.8494623655914</v>
      </c>
      <c r="AA245" s="830">
        <f t="shared" si="58"/>
        <v>17.253763440860215</v>
      </c>
      <c r="AB245" s="822">
        <v>12</v>
      </c>
      <c r="AC245" s="831">
        <v>4.6500000000000004</v>
      </c>
      <c r="AD245" s="831">
        <v>2.16</v>
      </c>
      <c r="AE245" s="831">
        <v>7.99</v>
      </c>
      <c r="AF245" s="831">
        <v>2.08</v>
      </c>
      <c r="AG245" s="831">
        <v>11.4</v>
      </c>
      <c r="AH245" s="831">
        <v>35.099999999999994</v>
      </c>
      <c r="AI245" s="831">
        <v>9.9599999999999991</v>
      </c>
      <c r="AJ245" s="831">
        <v>15.1</v>
      </c>
      <c r="AK245" s="831">
        <v>8</v>
      </c>
      <c r="AL245" s="832">
        <v>2730</v>
      </c>
      <c r="AM245" s="833">
        <v>1.0999999999999999</v>
      </c>
      <c r="AN245" s="831">
        <v>0.1</v>
      </c>
      <c r="AO245" s="834">
        <f t="shared" si="59"/>
        <v>-4.1510879051723073</v>
      </c>
      <c r="AP245" s="835">
        <f t="shared" si="60"/>
        <v>13.102675535687908</v>
      </c>
      <c r="AQ245" s="836">
        <f t="shared" si="61"/>
        <v>26.293886465900982</v>
      </c>
      <c r="AR245" s="702">
        <f>INDEX(Historical!$C$7:$C$1437,MATCH(B245,Historical!$B$7:$B$1446,0))*IF(AH245="n/a",1.03,IF(AH245&lt;0,1.01,IF(AH245&gt;10,1.1,(1+AH245/100))))</f>
        <v>1.6060000000000001</v>
      </c>
      <c r="AS245" s="830">
        <f t="shared" si="62"/>
        <v>1.7659575999999999</v>
      </c>
      <c r="AT245" s="830">
        <f t="shared" si="67"/>
        <v>1.907234208</v>
      </c>
      <c r="AU245" s="830">
        <f t="shared" si="67"/>
        <v>2.05981294464</v>
      </c>
      <c r="AV245" s="830">
        <f t="shared" si="67"/>
        <v>2.2245979802111999</v>
      </c>
      <c r="AW245" s="820">
        <f t="shared" si="63"/>
        <v>9.5636027328511997</v>
      </c>
      <c r="AX245" s="837">
        <f t="shared" si="64"/>
        <v>11.920232746916612</v>
      </c>
      <c r="AY245" s="992">
        <v>1.06</v>
      </c>
      <c r="AZ245" s="833">
        <v>21.34</v>
      </c>
      <c r="BA245" s="833">
        <v>-15.55</v>
      </c>
      <c r="BB245" s="833">
        <v>-2.64</v>
      </c>
      <c r="BC245" s="833">
        <v>-1.76</v>
      </c>
      <c r="BD245" s="961"/>
      <c r="BE245" s="664">
        <v>2011</v>
      </c>
      <c r="BF245" s="946" t="e">
        <f>#VALUE!</f>
        <v>#VALUE!</v>
      </c>
      <c r="BG245" s="893">
        <v>1.4000000000000001</v>
      </c>
    </row>
    <row r="246" spans="1:59" ht="11.25" customHeight="1" x14ac:dyDescent="0.2">
      <c r="A246" s="609" t="s">
        <v>1332</v>
      </c>
      <c r="B246" s="925" t="s">
        <v>1333</v>
      </c>
      <c r="C246" s="988" t="s">
        <v>128</v>
      </c>
      <c r="D246" s="988" t="s">
        <v>4361</v>
      </c>
      <c r="E246" s="792">
        <v>8</v>
      </c>
      <c r="F246" s="526">
        <v>540</v>
      </c>
      <c r="G246" s="526" t="s">
        <v>115</v>
      </c>
      <c r="H246" s="526" t="s">
        <v>115</v>
      </c>
      <c r="I246" s="916">
        <v>94.75</v>
      </c>
      <c r="J246" s="702">
        <f t="shared" si="52"/>
        <v>2.6385224274406331</v>
      </c>
      <c r="K246" s="927">
        <v>0.625</v>
      </c>
      <c r="L246" s="639">
        <v>4</v>
      </c>
      <c r="M246" s="693">
        <f t="shared" si="53"/>
        <v>2.5</v>
      </c>
      <c r="N246" s="921" t="s">
        <v>413</v>
      </c>
      <c r="O246" s="795">
        <v>0.6</v>
      </c>
      <c r="P246" s="915">
        <v>43371</v>
      </c>
      <c r="Q246" s="915">
        <v>43398</v>
      </c>
      <c r="R246" s="693">
        <f t="shared" si="54"/>
        <v>4.1666666666666705</v>
      </c>
      <c r="S246" s="759">
        <f>IF(INDEX(Historical!$D$7:$D$1437,MATCH(B246,Historical!$B$7:$B$1446,0))=0,"n/a",(INDEX(Historical!$C$7:$C$1437,MATCH(B246,Historical!$B$7:$B$1446,0))/INDEX(Historical!$D$7:$D$1437,MATCH(B246,Historical!$B$7:$B$1446,0))-1)*100)</f>
        <v>15.476190476190466</v>
      </c>
      <c r="T246" s="759">
        <f>IF(INDEX(Historical!$F$7:$F$1430,MATCH(B246,Historical!$B$7:$B$1446,0))=0,"n/a",((INDEX(Historical!$C$7:$C$1437,MATCH(B246,Historical!$B$7:$B$1446,0))/INDEX(Historical!$F$7:$F$1430,MATCH(B246,Historical!$B$7:$B$1446,0)))^(1/3)-1)*100)</f>
        <v>12.349689762573735</v>
      </c>
      <c r="U246" s="759">
        <f>IF(INDEX(Historical!$H$7:$H$1430,MATCH(B246,Historical!$B$7:$B$1446,0))=0,"n/a",((INDEX(Historical!$C$7:$C$1437,MATCH(B246,Historical!$B$7:$B$1446,0))/INDEX(Historical!$H$7:$H$1430,MATCH(B246,Historical!$B$7:$B$1446,0)))^(1/5)-1)*100)</f>
        <v>11.613503702063532</v>
      </c>
      <c r="V246" s="759">
        <f>IF(INDEX(Historical!$O$7:$O$1430,MATCH(B246,Historical!$B$7:$B$1446,0))=0,"n/a",((INDEX(Historical!$C$7:$C$1437,MATCH(B246,Historical!$B$7:$B$1446,0))/INDEX(Historical!$O$7:$O$1430,MATCH(B246,Historical!$B$7:$B$1446,0)))^(1/10)-1)*100)</f>
        <v>16.872990485421326</v>
      </c>
      <c r="W246" s="760">
        <f t="shared" si="55"/>
        <v>0.688289589927635</v>
      </c>
      <c r="X246" s="761">
        <f t="shared" si="56"/>
        <v>2.7651199290627457</v>
      </c>
      <c r="Y246" s="705"/>
      <c r="Z246" s="702">
        <f t="shared" si="57"/>
        <v>40.387722132471723</v>
      </c>
      <c r="AA246" s="935">
        <f t="shared" si="58"/>
        <v>15.306946688206784</v>
      </c>
      <c r="AB246" s="639">
        <v>12</v>
      </c>
      <c r="AC246" s="916">
        <v>6.19</v>
      </c>
      <c r="AD246" s="916">
        <v>8.0500000000000007</v>
      </c>
      <c r="AE246" s="916">
        <v>1.08</v>
      </c>
      <c r="AF246" s="916">
        <v>2.71</v>
      </c>
      <c r="AG246" s="916">
        <v>16</v>
      </c>
      <c r="AH246" s="916">
        <v>-15.8</v>
      </c>
      <c r="AI246" s="916">
        <v>7.06</v>
      </c>
      <c r="AJ246" s="916">
        <v>4.2</v>
      </c>
      <c r="AK246" s="916">
        <v>1.9</v>
      </c>
      <c r="AL246" s="928">
        <v>6300</v>
      </c>
      <c r="AM246" s="922">
        <v>0.6</v>
      </c>
      <c r="AN246" s="916">
        <v>0.88</v>
      </c>
      <c r="AO246" s="802">
        <f t="shared" si="59"/>
        <v>-1.0549205587026176</v>
      </c>
      <c r="AP246" s="803">
        <f t="shared" si="60"/>
        <v>14.252026129504166</v>
      </c>
      <c r="AQ246" s="936">
        <f t="shared" si="61"/>
        <v>35.780583663563426</v>
      </c>
      <c r="AR246" s="702">
        <f>INDEX(Historical!$C$7:$C$1437,MATCH(B246,Historical!$B$7:$B$1446,0))*IF(AH246="n/a",1.03,IF(AH246&lt;0,1.01,IF(AH246&gt;10,1.1,(1+AH246/100))))</f>
        <v>2.4492499999999997</v>
      </c>
      <c r="AS246" s="935">
        <f t="shared" si="62"/>
        <v>2.6221670499999998</v>
      </c>
      <c r="AT246" s="935">
        <f t="shared" si="67"/>
        <v>2.6719882239499997</v>
      </c>
      <c r="AU246" s="935">
        <f t="shared" si="67"/>
        <v>2.7227560002050493</v>
      </c>
      <c r="AV246" s="935">
        <f t="shared" si="67"/>
        <v>2.7744883642089451</v>
      </c>
      <c r="AW246" s="702">
        <f t="shared" si="63"/>
        <v>13.240649638363994</v>
      </c>
      <c r="AX246" s="810">
        <f t="shared" si="64"/>
        <v>13.974300409882842</v>
      </c>
      <c r="AY246" s="991">
        <v>0.68</v>
      </c>
      <c r="AZ246" s="922">
        <v>8.8800000000000008</v>
      </c>
      <c r="BA246" s="922">
        <v>-24.39</v>
      </c>
      <c r="BB246" s="922">
        <v>1.53</v>
      </c>
      <c r="BC246" s="922">
        <v>-3.29</v>
      </c>
      <c r="BE246" s="664">
        <v>2011</v>
      </c>
      <c r="BF246" s="946" t="e">
        <f>#VALUE!</f>
        <v>#VALUE!</v>
      </c>
      <c r="BG246" s="931">
        <v>7.6</v>
      </c>
    </row>
    <row r="247" spans="1:59" ht="11.25" customHeight="1" x14ac:dyDescent="0.2">
      <c r="A247" s="609" t="s">
        <v>3922</v>
      </c>
      <c r="B247" s="925" t="s">
        <v>3923</v>
      </c>
      <c r="C247" s="988" t="s">
        <v>4353</v>
      </c>
      <c r="D247" s="988" t="s">
        <v>4354</v>
      </c>
      <c r="E247" s="792">
        <v>5</v>
      </c>
      <c r="F247" s="526">
        <v>805</v>
      </c>
      <c r="G247" s="526" t="s">
        <v>106</v>
      </c>
      <c r="H247" s="526" t="s">
        <v>106</v>
      </c>
      <c r="I247" s="924">
        <v>11.61</v>
      </c>
      <c r="J247" s="702">
        <f t="shared" si="52"/>
        <v>6.2015503875968996</v>
      </c>
      <c r="K247" s="927">
        <v>0.18</v>
      </c>
      <c r="L247" s="639">
        <v>4</v>
      </c>
      <c r="M247" s="693">
        <f t="shared" si="53"/>
        <v>0.72</v>
      </c>
      <c r="N247" s="921" t="s">
        <v>517</v>
      </c>
      <c r="O247" s="795">
        <v>0.17</v>
      </c>
      <c r="P247" s="917">
        <v>43146</v>
      </c>
      <c r="Q247" s="917">
        <v>43159</v>
      </c>
      <c r="R247" s="693">
        <f t="shared" si="54"/>
        <v>5.8823529411764595</v>
      </c>
      <c r="S247" s="759">
        <f>IF(INDEX(Historical!$D$7:$D$1437,MATCH(B247,Historical!$B$7:$B$1446,0))=0,"n/a",(INDEX(Historical!$C$7:$C$1437,MATCH(B247,Historical!$B$7:$B$1446,0))/INDEX(Historical!$D$7:$D$1437,MATCH(B247,Historical!$B$7:$B$1446,0))-1)*100)</f>
        <v>7.0631970260222943</v>
      </c>
      <c r="T247" s="759">
        <f>IF(INDEX(Historical!$F$7:$F$1430,MATCH(B247,Historical!$B$7:$B$1446,0))=0,"n/a",((INDEX(Historical!$C$7:$C$1437,MATCH(B247,Historical!$B$7:$B$1446,0))/INDEX(Historical!$F$7:$F$1430,MATCH(B247,Historical!$B$7:$B$1446,0)))^(1/3)-1)*100)</f>
        <v>15.277587606658072</v>
      </c>
      <c r="U247" s="759">
        <f>IF(INDEX(Historical!$H$7:$H$1430,MATCH(B247,Historical!$B$7:$B$1446,0))=0,"n/a",((INDEX(Historical!$C$7:$C$1437,MATCH(B247,Historical!$B$7:$B$1446,0))/INDEX(Historical!$H$7:$H$1430,MATCH(B247,Historical!$B$7:$B$1446,0)))^(1/5)-1)*100)</f>
        <v>9.8560543306117623</v>
      </c>
      <c r="V247" s="759" t="str">
        <f>IF(INDEX(Historical!$O$7:$O$1430,MATCH(B247,Historical!$B$7:$B$1446,0))=0,"n/a",((INDEX(Historical!$C$7:$C$1437,MATCH(B247,Historical!$B$7:$B$1446,0))/INDEX(Historical!$O$7:$O$1430,MATCH(B247,Historical!$B$7:$B$1446,0)))^(1/10)-1)*100)</f>
        <v>n/a</v>
      </c>
      <c r="W247" s="760" t="str">
        <f t="shared" si="55"/>
        <v>n/a</v>
      </c>
      <c r="X247" s="761">
        <f t="shared" si="56"/>
        <v>0.19175202977843897</v>
      </c>
      <c r="Y247" s="926"/>
      <c r="Z247" s="702">
        <f t="shared" si="57"/>
        <v>105.88235294117645</v>
      </c>
      <c r="AA247" s="935">
        <f t="shared" si="58"/>
        <v>17.073529411764703</v>
      </c>
      <c r="AB247" s="639">
        <v>12</v>
      </c>
      <c r="AC247" s="916">
        <v>0.68</v>
      </c>
      <c r="AD247" s="916" t="s">
        <v>137</v>
      </c>
      <c r="AE247" s="916">
        <v>2.12</v>
      </c>
      <c r="AF247" s="916">
        <v>1.01</v>
      </c>
      <c r="AG247" s="916">
        <v>5.8999999999999995</v>
      </c>
      <c r="AH247" s="918">
        <v>-14.299999999999999</v>
      </c>
      <c r="AI247" s="918" t="s">
        <v>137</v>
      </c>
      <c r="AJ247" s="916">
        <v>51.4</v>
      </c>
      <c r="AK247" s="916" t="s">
        <v>137</v>
      </c>
      <c r="AL247" s="928">
        <v>1200</v>
      </c>
      <c r="AM247" s="922">
        <v>1.6</v>
      </c>
      <c r="AN247" s="918">
        <v>0.81</v>
      </c>
      <c r="AO247" s="802">
        <f t="shared" si="59"/>
        <v>-1.0159246935560411</v>
      </c>
      <c r="AP247" s="803">
        <f t="shared" si="60"/>
        <v>16.057604718208662</v>
      </c>
      <c r="AQ247" s="936">
        <f t="shared" si="61"/>
        <v>-12.455053560706187</v>
      </c>
      <c r="AR247" s="702">
        <f>INDEX(Historical!$C$7:$C$1437,MATCH(B247,Historical!$B$7:$B$1446,0))*IF(AH247="n/a",1.03,IF(AH247&lt;0,1.01,IF(AH247&gt;10,1.1,(1+AH247/100))))</f>
        <v>0.72719999999999996</v>
      </c>
      <c r="AS247" s="935">
        <f t="shared" si="62"/>
        <v>0.74901600000000002</v>
      </c>
      <c r="AT247" s="935">
        <f t="shared" ref="AT247:AV266" si="68">IF($AK247="n/a",1.03*AS247,IF($AK247&lt;0,1.01*AS247,IF($AK247&gt;10,1.1*AS247,(1+$AK247/100)*AS247)))</f>
        <v>0.77148648000000009</v>
      </c>
      <c r="AU247" s="935">
        <f t="shared" si="68"/>
        <v>0.79463107440000014</v>
      </c>
      <c r="AV247" s="935">
        <f t="shared" si="68"/>
        <v>0.8184700066320002</v>
      </c>
      <c r="AW247" s="702">
        <f t="shared" si="63"/>
        <v>3.8608035610320006</v>
      </c>
      <c r="AX247" s="810">
        <f t="shared" si="64"/>
        <v>33.254121972713186</v>
      </c>
      <c r="AY247" s="991">
        <v>1.41</v>
      </c>
      <c r="AZ247" s="922">
        <v>24.97</v>
      </c>
      <c r="BA247" s="922">
        <v>-25.619999999999997</v>
      </c>
      <c r="BB247" s="922">
        <v>0.89999999999999991</v>
      </c>
      <c r="BC247" s="922">
        <v>-2.8000000000000003</v>
      </c>
      <c r="BE247" s="664">
        <v>2014</v>
      </c>
      <c r="BF247" s="946" t="e">
        <f>#VALUE!</f>
        <v>#VALUE!</v>
      </c>
      <c r="BG247" s="931">
        <v>3.2</v>
      </c>
    </row>
    <row r="248" spans="1:59" ht="11.25" customHeight="1" x14ac:dyDescent="0.2">
      <c r="A248" s="106" t="s">
        <v>2409</v>
      </c>
      <c r="B248" s="631" t="s">
        <v>2410</v>
      </c>
      <c r="C248" s="988" t="s">
        <v>4224</v>
      </c>
      <c r="D248" s="988" t="s">
        <v>4360</v>
      </c>
      <c r="E248" s="792">
        <v>5</v>
      </c>
      <c r="F248" s="526">
        <v>860</v>
      </c>
      <c r="G248" s="526" t="s">
        <v>106</v>
      </c>
      <c r="H248" s="526" t="s">
        <v>106</v>
      </c>
      <c r="I248" s="924">
        <v>51.04</v>
      </c>
      <c r="J248" s="702">
        <f t="shared" si="52"/>
        <v>2.4686520376175549</v>
      </c>
      <c r="K248" s="927">
        <v>0.315</v>
      </c>
      <c r="L248" s="639">
        <v>4</v>
      </c>
      <c r="M248" s="693">
        <f t="shared" si="53"/>
        <v>1.26</v>
      </c>
      <c r="N248" s="921" t="s">
        <v>4462</v>
      </c>
      <c r="O248" s="795">
        <v>0.3</v>
      </c>
      <c r="P248" s="915">
        <v>43502</v>
      </c>
      <c r="Q248" s="915">
        <v>43525</v>
      </c>
      <c r="R248" s="693">
        <f t="shared" si="54"/>
        <v>5.0000000000000044</v>
      </c>
      <c r="S248" s="759">
        <f>IF(INDEX(Historical!$D$7:$D$1437,MATCH(B248,Historical!$B$7:$B$1446,0))=0,"n/a",(INDEX(Historical!$C$7:$C$1437,MATCH(B248,Historical!$B$7:$B$1446,0))/INDEX(Historical!$D$7:$D$1437,MATCH(B248,Historical!$B$7:$B$1446,0))-1)*100)</f>
        <v>11.368909512761016</v>
      </c>
      <c r="T248" s="759">
        <f>IF(INDEX(Historical!$F$7:$F$1430,MATCH(B248,Historical!$B$7:$B$1446,0))=0,"n/a",((INDEX(Historical!$C$7:$C$1437,MATCH(B248,Historical!$B$7:$B$1446,0))/INDEX(Historical!$F$7:$F$1430,MATCH(B248,Historical!$B$7:$B$1446,0)))^(1/3)-1)*100)</f>
        <v>7.7217345015941907</v>
      </c>
      <c r="U248" s="759">
        <f>IF(INDEX(Historical!$H$7:$H$1430,MATCH(B248,Historical!$B$7:$B$1446,0))=0,"n/a",((INDEX(Historical!$C$7:$C$1437,MATCH(B248,Historical!$B$7:$B$1446,0))/INDEX(Historical!$H$7:$H$1430,MATCH(B248,Historical!$B$7:$B$1446,0)))^(1/5)-1)*100)</f>
        <v>5.9223841048812176</v>
      </c>
      <c r="V248" s="759">
        <f>IF(INDEX(Historical!$O$7:$O$1430,MATCH(B248,Historical!$B$7:$B$1446,0))=0,"n/a",((INDEX(Historical!$C$7:$C$1437,MATCH(B248,Historical!$B$7:$B$1446,0))/INDEX(Historical!$O$7:$O$1430,MATCH(B248,Historical!$B$7:$B$1446,0)))^(1/10)-1)*100)</f>
        <v>8.1632460494987846</v>
      </c>
      <c r="W248" s="760">
        <f t="shared" si="55"/>
        <v>0.72549376424159684</v>
      </c>
      <c r="X248" s="761">
        <f t="shared" si="56"/>
        <v>0.32012887053411987</v>
      </c>
      <c r="Y248" s="926"/>
      <c r="Z248" s="702">
        <f t="shared" si="57"/>
        <v>28.50678733031674</v>
      </c>
      <c r="AA248" s="935">
        <f t="shared" si="58"/>
        <v>11.547511312217194</v>
      </c>
      <c r="AB248" s="639">
        <v>12</v>
      </c>
      <c r="AC248" s="916">
        <v>4.42</v>
      </c>
      <c r="AD248" s="916">
        <v>1.47</v>
      </c>
      <c r="AE248" s="916">
        <v>3.56</v>
      </c>
      <c r="AF248" s="916">
        <v>3.11</v>
      </c>
      <c r="AG248" s="916">
        <v>28.4</v>
      </c>
      <c r="AH248" s="916">
        <v>42.3</v>
      </c>
      <c r="AI248" s="916">
        <v>5.92</v>
      </c>
      <c r="AJ248" s="916">
        <v>18.5</v>
      </c>
      <c r="AK248" s="916">
        <v>7.85</v>
      </c>
      <c r="AL248" s="928">
        <v>252300</v>
      </c>
      <c r="AM248" s="922">
        <v>0.05</v>
      </c>
      <c r="AN248" s="916">
        <v>0.39</v>
      </c>
      <c r="AO248" s="802">
        <f t="shared" si="59"/>
        <v>-3.156475169718421</v>
      </c>
      <c r="AP248" s="803">
        <f t="shared" si="60"/>
        <v>8.3910361424987734</v>
      </c>
      <c r="AQ248" s="936">
        <f t="shared" si="61"/>
        <v>26.33774870207677</v>
      </c>
      <c r="AR248" s="702">
        <f>INDEX(Historical!$C$7:$C$1437,MATCH(B248,Historical!$B$7:$B$1446,0))*IF(AH248="n/a",1.03,IF(AH248&lt;0,1.01,IF(AH248&gt;10,1.1,(1+AH248/100))))</f>
        <v>1.32</v>
      </c>
      <c r="AS248" s="935">
        <f t="shared" si="62"/>
        <v>1.3981440000000001</v>
      </c>
      <c r="AT248" s="935">
        <f t="shared" si="68"/>
        <v>1.507898304</v>
      </c>
      <c r="AU248" s="935">
        <f t="shared" si="68"/>
        <v>1.6262683208640001</v>
      </c>
      <c r="AV248" s="935">
        <f t="shared" si="68"/>
        <v>1.7539303840518241</v>
      </c>
      <c r="AW248" s="702">
        <f t="shared" si="63"/>
        <v>7.6062410089158234</v>
      </c>
      <c r="AX248" s="810">
        <f t="shared" si="64"/>
        <v>14.902509813706551</v>
      </c>
      <c r="AY248" s="991">
        <v>0.79</v>
      </c>
      <c r="AZ248" s="922">
        <v>20.49</v>
      </c>
      <c r="BA248" s="922">
        <v>-14.35</v>
      </c>
      <c r="BB248" s="922">
        <v>-6.09</v>
      </c>
      <c r="BC248" s="922">
        <v>3.37</v>
      </c>
      <c r="BE248" s="664">
        <v>2015</v>
      </c>
      <c r="BF248" s="946" t="e">
        <f>#VALUE!</f>
        <v>#VALUE!</v>
      </c>
      <c r="BG248" s="931">
        <v>16.100000000000001</v>
      </c>
    </row>
    <row r="249" spans="1:59" ht="11.25" customHeight="1" x14ac:dyDescent="0.2">
      <c r="A249" s="537" t="s">
        <v>1348</v>
      </c>
      <c r="B249" s="925" t="s">
        <v>1349</v>
      </c>
      <c r="C249" s="988" t="s">
        <v>4224</v>
      </c>
      <c r="D249" s="988" t="s">
        <v>4403</v>
      </c>
      <c r="E249" s="792">
        <v>8</v>
      </c>
      <c r="F249" s="526">
        <v>538</v>
      </c>
      <c r="G249" s="526" t="s">
        <v>106</v>
      </c>
      <c r="H249" s="526" t="s">
        <v>106</v>
      </c>
      <c r="I249" s="924">
        <v>251.06</v>
      </c>
      <c r="J249" s="702">
        <f t="shared" si="52"/>
        <v>0.74882498207599768</v>
      </c>
      <c r="K249" s="927">
        <v>0.47</v>
      </c>
      <c r="L249" s="639">
        <v>4</v>
      </c>
      <c r="M249" s="693">
        <f t="shared" si="53"/>
        <v>1.88</v>
      </c>
      <c r="N249" s="921" t="s">
        <v>380</v>
      </c>
      <c r="O249" s="795">
        <v>0.39</v>
      </c>
      <c r="P249" s="915">
        <v>43382</v>
      </c>
      <c r="Q249" s="915">
        <v>43391</v>
      </c>
      <c r="R249" s="693">
        <f t="shared" si="54"/>
        <v>20.5128205128205</v>
      </c>
      <c r="S249" s="759">
        <f>IF(INDEX(Historical!$D$7:$D$1437,MATCH(B249,Historical!$B$7:$B$1446,0))=0,"n/a",(INDEX(Historical!$C$7:$C$1437,MATCH(B249,Historical!$B$7:$B$1446,0))/INDEX(Historical!$D$7:$D$1437,MATCH(B249,Historical!$B$7:$B$1446,0))-1)*100)</f>
        <v>16.312056737588641</v>
      </c>
      <c r="T249" s="759">
        <f>IF(INDEX(Historical!$F$7:$F$1430,MATCH(B249,Historical!$B$7:$B$1446,0))=0,"n/a",((INDEX(Historical!$C$7:$C$1437,MATCH(B249,Historical!$B$7:$B$1446,0))/INDEX(Historical!$F$7:$F$1430,MATCH(B249,Historical!$B$7:$B$1446,0)))^(1/3)-1)*100)</f>
        <v>16.024983766140121</v>
      </c>
      <c r="U249" s="759">
        <f>IF(INDEX(Historical!$H$7:$H$1430,MATCH(B249,Historical!$B$7:$B$1446,0))=0,"n/a",((INDEX(Historical!$C$7:$C$1437,MATCH(B249,Historical!$B$7:$B$1446,0))/INDEX(Historical!$H$7:$H$1430,MATCH(B249,Historical!$B$7:$B$1446,0)))^(1/5)-1)*100)</f>
        <v>18.562995052566443</v>
      </c>
      <c r="V249" s="759" t="str">
        <f>IF(INDEX(Historical!$O$7:$O$1430,MATCH(B249,Historical!$B$7:$B$1446,0))=0,"n/a",((INDEX(Historical!$C$7:$C$1437,MATCH(B249,Historical!$B$7:$B$1446,0))/INDEX(Historical!$O$7:$O$1430,MATCH(B249,Historical!$B$7:$B$1446,0)))^(1/10)-1)*100)</f>
        <v>n/a</v>
      </c>
      <c r="W249" s="760" t="str">
        <f t="shared" si="55"/>
        <v>n/a</v>
      </c>
      <c r="X249" s="761">
        <f t="shared" si="56"/>
        <v>1.4850396042053153</v>
      </c>
      <c r="Y249" s="721"/>
      <c r="Z249" s="702">
        <f t="shared" si="57"/>
        <v>33.392539964476022</v>
      </c>
      <c r="AA249" s="935">
        <f t="shared" si="58"/>
        <v>44.593250444049737</v>
      </c>
      <c r="AB249" s="639">
        <v>7</v>
      </c>
      <c r="AC249" s="916">
        <v>5.63</v>
      </c>
      <c r="AD249" s="916">
        <v>2.93</v>
      </c>
      <c r="AE249" s="916">
        <v>10.52</v>
      </c>
      <c r="AF249" s="916">
        <v>23.35</v>
      </c>
      <c r="AG249" s="916">
        <v>54.7</v>
      </c>
      <c r="AH249" s="916">
        <v>29.099999999999998</v>
      </c>
      <c r="AI249" s="916">
        <v>13.34</v>
      </c>
      <c r="AJ249" s="916">
        <v>12.5</v>
      </c>
      <c r="AK249" s="916">
        <v>15.229999999999999</v>
      </c>
      <c r="AL249" s="928">
        <v>67680</v>
      </c>
      <c r="AM249" s="922">
        <v>0.1</v>
      </c>
      <c r="AN249" s="916">
        <v>0.15</v>
      </c>
      <c r="AO249" s="802">
        <f t="shared" si="59"/>
        <v>-25.281430409407296</v>
      </c>
      <c r="AP249" s="803">
        <f t="shared" si="60"/>
        <v>19.311820034642441</v>
      </c>
      <c r="AQ249" s="936">
        <f t="shared" si="61"/>
        <v>580.27850436210201</v>
      </c>
      <c r="AR249" s="702">
        <f>INDEX(Historical!$C$7:$C$1437,MATCH(B249,Historical!$B$7:$B$1446,0))*IF(AH249="n/a",1.03,IF(AH249&lt;0,1.01,IF(AH249&gt;10,1.1,(1+AH249/100))))</f>
        <v>1.804</v>
      </c>
      <c r="AS249" s="935">
        <f t="shared" si="62"/>
        <v>1.9844000000000002</v>
      </c>
      <c r="AT249" s="935">
        <f t="shared" si="68"/>
        <v>2.1828400000000006</v>
      </c>
      <c r="AU249" s="935">
        <f t="shared" si="68"/>
        <v>2.4011240000000007</v>
      </c>
      <c r="AV249" s="935">
        <f t="shared" si="68"/>
        <v>2.6412364000000008</v>
      </c>
      <c r="AW249" s="702">
        <f t="shared" si="63"/>
        <v>11.013600400000001</v>
      </c>
      <c r="AX249" s="810">
        <f t="shared" si="64"/>
        <v>4.3868399585756395</v>
      </c>
      <c r="AY249" s="991">
        <v>1.17</v>
      </c>
      <c r="AZ249" s="922">
        <v>37.480000000000004</v>
      </c>
      <c r="BA249" s="922">
        <v>-7.75</v>
      </c>
      <c r="BB249" s="922">
        <v>-1.3299999999999998</v>
      </c>
      <c r="BC249" s="922">
        <v>12.82</v>
      </c>
      <c r="BE249" s="664">
        <v>2011</v>
      </c>
      <c r="BF249" s="946" t="e">
        <f>#VALUE!</f>
        <v>#VALUE!</v>
      </c>
      <c r="BG249" s="931">
        <v>27.800000000000004</v>
      </c>
    </row>
    <row r="250" spans="1:59" ht="11.25" customHeight="1" x14ac:dyDescent="0.2">
      <c r="A250" s="762" t="s">
        <v>3860</v>
      </c>
      <c r="B250" s="854" t="s">
        <v>3861</v>
      </c>
      <c r="C250" s="988" t="s">
        <v>123</v>
      </c>
      <c r="D250" s="988" t="s">
        <v>4205</v>
      </c>
      <c r="E250" s="792">
        <v>5</v>
      </c>
      <c r="F250" s="526">
        <v>840</v>
      </c>
      <c r="G250" s="526" t="s">
        <v>106</v>
      </c>
      <c r="H250" s="526" t="s">
        <v>106</v>
      </c>
      <c r="I250" s="932">
        <v>84.82</v>
      </c>
      <c r="J250" s="702">
        <f t="shared" si="52"/>
        <v>1.0610705022400377</v>
      </c>
      <c r="K250" s="537">
        <v>0.45</v>
      </c>
      <c r="L250" s="526">
        <v>2</v>
      </c>
      <c r="M250" s="693">
        <f t="shared" si="53"/>
        <v>0.9</v>
      </c>
      <c r="N250" s="526" t="s">
        <v>401</v>
      </c>
      <c r="O250" s="643">
        <v>0.44</v>
      </c>
      <c r="P250" s="682">
        <v>43420</v>
      </c>
      <c r="Q250" s="682">
        <v>43433</v>
      </c>
      <c r="R250" s="693">
        <f t="shared" si="54"/>
        <v>2.2727272727272747</v>
      </c>
      <c r="S250" s="759">
        <f>IF(INDEX(Historical!$D$7:$D$1437,MATCH(B250,Historical!$B$7:$B$1446,0))=0,"n/a",(INDEX(Historical!$C$7:$C$1437,MATCH(B250,Historical!$B$7:$B$1446,0))/INDEX(Historical!$D$7:$D$1437,MATCH(B250,Historical!$B$7:$B$1446,0))-1)*100)</f>
        <v>15.58441558441559</v>
      </c>
      <c r="T250" s="759">
        <f>IF(INDEX(Historical!$F$7:$F$1430,MATCH(B250,Historical!$B$7:$B$1446,0))=0,"n/a",((INDEX(Historical!$C$7:$C$1437,MATCH(B250,Historical!$B$7:$B$1446,0))/INDEX(Historical!$F$7:$F$1430,MATCH(B250,Historical!$B$7:$B$1446,0)))^(1/3)-1)*100)</f>
        <v>13.419237660068051</v>
      </c>
      <c r="U250" s="759">
        <f>IF(INDEX(Historical!$H$7:$H$1430,MATCH(B250,Historical!$B$7:$B$1446,0))=0,"n/a",((INDEX(Historical!$C$7:$C$1437,MATCH(B250,Historical!$B$7:$B$1446,0))/INDEX(Historical!$H$7:$H$1430,MATCH(B250,Historical!$B$7:$B$1446,0)))^(1/5)-1)*100)</f>
        <v>12.22354940932593</v>
      </c>
      <c r="V250" s="759">
        <f>IF(INDEX(Historical!$O$7:$O$1430,MATCH(B250,Historical!$B$7:$B$1446,0))=0,"n/a",((INDEX(Historical!$C$7:$C$1437,MATCH(B250,Historical!$B$7:$B$1446,0))/INDEX(Historical!$O$7:$O$1430,MATCH(B250,Historical!$B$7:$B$1446,0)))^(1/10)-1)*100)</f>
        <v>24.433982430244995</v>
      </c>
      <c r="W250" s="760">
        <f t="shared" si="55"/>
        <v>0.50026840463776856</v>
      </c>
      <c r="X250" s="761">
        <f t="shared" si="56"/>
        <v>2.9103689069823639</v>
      </c>
      <c r="Y250" s="703"/>
      <c r="Z250" s="702">
        <f t="shared" si="57"/>
        <v>22.72727272727273</v>
      </c>
      <c r="AA250" s="935">
        <f t="shared" si="58"/>
        <v>21.419191919191917</v>
      </c>
      <c r="AB250" s="639">
        <v>12</v>
      </c>
      <c r="AC250" s="931">
        <v>3.96</v>
      </c>
      <c r="AD250" s="931">
        <v>2.86</v>
      </c>
      <c r="AE250" s="916">
        <v>1.4</v>
      </c>
      <c r="AF250" s="916">
        <v>2.5099999999999998</v>
      </c>
      <c r="AG250" s="916">
        <v>10.299999999999999</v>
      </c>
      <c r="AH250" s="916">
        <v>-5.4</v>
      </c>
      <c r="AI250" s="916">
        <v>7.4899999999999993</v>
      </c>
      <c r="AJ250" s="739">
        <v>4.2</v>
      </c>
      <c r="AK250" s="739">
        <v>7.5</v>
      </c>
      <c r="AL250" s="931">
        <v>2070</v>
      </c>
      <c r="AM250" s="931">
        <v>1.7999999999999998</v>
      </c>
      <c r="AN250" s="931">
        <v>0.26</v>
      </c>
      <c r="AO250" s="802">
        <f t="shared" si="59"/>
        <v>-8.13457200762595</v>
      </c>
      <c r="AP250" s="803">
        <f t="shared" si="60"/>
        <v>13.284619911565967</v>
      </c>
      <c r="AQ250" s="936">
        <f t="shared" si="61"/>
        <v>54.577807401208808</v>
      </c>
      <c r="AR250" s="702">
        <f>INDEX(Historical!$C$7:$C$1437,MATCH(B250,Historical!$B$7:$B$1446,0))*IF(AH250="n/a",1.03,IF(AH250&lt;0,1.01,IF(AH250&gt;10,1.1,(1+AH250/100))))</f>
        <v>0.89890000000000003</v>
      </c>
      <c r="AS250" s="935">
        <f t="shared" si="62"/>
        <v>0.96622761000000001</v>
      </c>
      <c r="AT250" s="935">
        <f t="shared" si="68"/>
        <v>1.0386946807499999</v>
      </c>
      <c r="AU250" s="935">
        <f t="shared" si="68"/>
        <v>1.1165967818062499</v>
      </c>
      <c r="AV250" s="935">
        <f t="shared" si="68"/>
        <v>1.2003415404417186</v>
      </c>
      <c r="AW250" s="702">
        <f t="shared" si="63"/>
        <v>5.2207606129979682</v>
      </c>
      <c r="AX250" s="810">
        <f t="shared" si="64"/>
        <v>6.1551056507875135</v>
      </c>
      <c r="AY250" s="788">
        <v>1.29</v>
      </c>
      <c r="AZ250" s="916">
        <v>59.830000000000005</v>
      </c>
      <c r="BA250" s="916">
        <v>-3.46</v>
      </c>
      <c r="BB250" s="916">
        <v>2.2399999999999998</v>
      </c>
      <c r="BC250" s="916">
        <v>13.69</v>
      </c>
      <c r="BE250" s="664">
        <v>2014</v>
      </c>
      <c r="BF250" s="946" t="e">
        <f>#VALUE!</f>
        <v>#VALUE!</v>
      </c>
      <c r="BG250" s="931">
        <v>5.8000000000000007</v>
      </c>
    </row>
    <row r="251" spans="1:59" ht="11.25" customHeight="1" x14ac:dyDescent="0.2">
      <c r="A251" s="609" t="s">
        <v>1344</v>
      </c>
      <c r="B251" s="925" t="s">
        <v>1345</v>
      </c>
      <c r="C251" s="988" t="s">
        <v>123</v>
      </c>
      <c r="D251" s="988" t="s">
        <v>4376</v>
      </c>
      <c r="E251" s="792">
        <v>9</v>
      </c>
      <c r="F251" s="526">
        <v>400</v>
      </c>
      <c r="G251" s="526" t="s">
        <v>37</v>
      </c>
      <c r="H251" s="526" t="s">
        <v>37</v>
      </c>
      <c r="I251" s="924">
        <v>46.81</v>
      </c>
      <c r="J251" s="702">
        <f t="shared" si="52"/>
        <v>4.2725913266396072</v>
      </c>
      <c r="K251" s="927">
        <v>0.5</v>
      </c>
      <c r="L251" s="639">
        <v>4</v>
      </c>
      <c r="M251" s="693">
        <f t="shared" si="53"/>
        <v>2</v>
      </c>
      <c r="N251" s="921" t="s">
        <v>149</v>
      </c>
      <c r="O251" s="795">
        <v>0.47499999999999998</v>
      </c>
      <c r="P251" s="915">
        <v>43418</v>
      </c>
      <c r="Q251" s="915">
        <v>43448</v>
      </c>
      <c r="R251" s="693">
        <f t="shared" si="54"/>
        <v>5.2631578947368478</v>
      </c>
      <c r="S251" s="759">
        <f>IF(INDEX(Historical!$D$7:$D$1437,MATCH(B251,Historical!$B$7:$B$1446,0))=0,"n/a",(INDEX(Historical!$C$7:$C$1437,MATCH(B251,Historical!$B$7:$B$1446,0))/INDEX(Historical!$D$7:$D$1437,MATCH(B251,Historical!$B$7:$B$1446,0))-1)*100)</f>
        <v>3.3557046979865612</v>
      </c>
      <c r="T251" s="759">
        <f>IF(INDEX(Historical!$F$7:$F$1430,MATCH(B251,Historical!$B$7:$B$1446,0))=0,"n/a",((INDEX(Historical!$C$7:$C$1437,MATCH(B251,Historical!$B$7:$B$1446,0))/INDEX(Historical!$F$7:$F$1430,MATCH(B251,Historical!$B$7:$B$1446,0)))^(1/3)-1)*100)</f>
        <v>5.4861953532834962</v>
      </c>
      <c r="U251" s="759">
        <f>IF(INDEX(Historical!$H$7:$H$1430,MATCH(B251,Historical!$B$7:$B$1446,0))=0,"n/a",((INDEX(Historical!$C$7:$C$1437,MATCH(B251,Historical!$B$7:$B$1446,0))/INDEX(Historical!$H$7:$H$1430,MATCH(B251,Historical!$B$7:$B$1446,0)))^(1/5)-1)*100)</f>
        <v>9.3229002162718455</v>
      </c>
      <c r="V251" s="759">
        <f>IF(INDEX(Historical!$O$7:$O$1430,MATCH(B251,Historical!$B$7:$B$1446,0))=0,"n/a",((INDEX(Historical!$C$7:$C$1437,MATCH(B251,Historical!$B$7:$B$1446,0))/INDEX(Historical!$O$7:$O$1430,MATCH(B251,Historical!$B$7:$B$1446,0)))^(1/10)-1)*100)</f>
        <v>6.9169530383853095</v>
      </c>
      <c r="W251" s="760">
        <f t="shared" si="55"/>
        <v>1.3478333833603964</v>
      </c>
      <c r="X251" s="761">
        <f t="shared" si="56"/>
        <v>13.31842888038835</v>
      </c>
      <c r="Y251" s="713"/>
      <c r="Z251" s="702">
        <f t="shared" si="57"/>
        <v>50</v>
      </c>
      <c r="AA251" s="935">
        <f t="shared" si="58"/>
        <v>11.702500000000001</v>
      </c>
      <c r="AB251" s="639">
        <v>12</v>
      </c>
      <c r="AC251" s="916">
        <v>4</v>
      </c>
      <c r="AD251" s="916">
        <v>0.79</v>
      </c>
      <c r="AE251" s="916">
        <v>0.81</v>
      </c>
      <c r="AF251" s="916">
        <v>2.56</v>
      </c>
      <c r="AG251" s="916">
        <v>44.3</v>
      </c>
      <c r="AH251" s="916">
        <v>84.6</v>
      </c>
      <c r="AI251" s="916">
        <v>-2.88</v>
      </c>
      <c r="AJ251" s="916">
        <v>0.70000000000000007</v>
      </c>
      <c r="AK251" s="916">
        <v>14.760000000000002</v>
      </c>
      <c r="AL251" s="928">
        <v>18830</v>
      </c>
      <c r="AM251" s="922">
        <v>0.2</v>
      </c>
      <c r="AN251" s="916">
        <v>1.45</v>
      </c>
      <c r="AO251" s="802">
        <f t="shared" si="59"/>
        <v>1.892991542911453</v>
      </c>
      <c r="AP251" s="803">
        <f t="shared" si="60"/>
        <v>13.595491542911454</v>
      </c>
      <c r="AQ251" s="936">
        <f t="shared" si="61"/>
        <v>15.389966827469227</v>
      </c>
      <c r="AR251" s="702">
        <f>INDEX(Historical!$C$7:$C$1437,MATCH(B251,Historical!$B$7:$B$1446,0))*IF(AH251="n/a",1.03,IF(AH251&lt;0,1.01,IF(AH251&gt;10,1.1,(1+AH251/100))))</f>
        <v>2.1175000000000002</v>
      </c>
      <c r="AS251" s="935">
        <f t="shared" si="62"/>
        <v>2.1386750000000001</v>
      </c>
      <c r="AT251" s="935">
        <f t="shared" si="68"/>
        <v>2.3525425000000002</v>
      </c>
      <c r="AU251" s="935">
        <f t="shared" si="68"/>
        <v>2.5877967500000003</v>
      </c>
      <c r="AV251" s="935">
        <f t="shared" si="68"/>
        <v>2.8465764250000007</v>
      </c>
      <c r="AW251" s="702">
        <f t="shared" si="63"/>
        <v>12.043090675000002</v>
      </c>
      <c r="AX251" s="810">
        <f t="shared" si="64"/>
        <v>25.727602381969668</v>
      </c>
      <c r="AY251" s="991">
        <v>1.54</v>
      </c>
      <c r="AZ251" s="922">
        <v>24.66</v>
      </c>
      <c r="BA251" s="922">
        <v>-21.42</v>
      </c>
      <c r="BB251" s="922">
        <v>1.24</v>
      </c>
      <c r="BC251" s="922">
        <v>-0.83</v>
      </c>
      <c r="BE251" s="664">
        <v>2011</v>
      </c>
      <c r="BF251" s="946" t="e">
        <f>#VALUE!</f>
        <v>#VALUE!</v>
      </c>
      <c r="BG251" s="931">
        <v>9.3000000000000007</v>
      </c>
    </row>
    <row r="252" spans="1:59" ht="11.25" customHeight="1" x14ac:dyDescent="0.2">
      <c r="A252" s="609" t="s">
        <v>1346</v>
      </c>
      <c r="B252" s="925" t="s">
        <v>1347</v>
      </c>
      <c r="C252" s="988" t="s">
        <v>4377</v>
      </c>
      <c r="D252" s="988" t="s">
        <v>523</v>
      </c>
      <c r="E252" s="792">
        <v>7</v>
      </c>
      <c r="F252" s="526">
        <v>664</v>
      </c>
      <c r="G252" s="526" t="s">
        <v>115</v>
      </c>
      <c r="H252" s="526" t="s">
        <v>115</v>
      </c>
      <c r="I252" s="924">
        <v>23</v>
      </c>
      <c r="J252" s="702">
        <f t="shared" si="52"/>
        <v>4.0869565217391299</v>
      </c>
      <c r="K252" s="927">
        <v>0.23499999999999999</v>
      </c>
      <c r="L252" s="639">
        <v>4</v>
      </c>
      <c r="M252" s="693">
        <f t="shared" si="53"/>
        <v>0.94</v>
      </c>
      <c r="N252" s="921" t="s">
        <v>149</v>
      </c>
      <c r="O252" s="795">
        <v>0.21</v>
      </c>
      <c r="P252" s="915">
        <v>43524</v>
      </c>
      <c r="Q252" s="915">
        <v>43539</v>
      </c>
      <c r="R252" s="693">
        <f t="shared" si="54"/>
        <v>11.904761904761903</v>
      </c>
      <c r="S252" s="759">
        <f>IF(INDEX(Historical!$D$7:$D$1437,MATCH(B252,Historical!$B$7:$B$1446,0))=0,"n/a",(INDEX(Historical!$C$7:$C$1437,MATCH(B252,Historical!$B$7:$B$1446,0))/INDEX(Historical!$D$7:$D$1437,MATCH(B252,Historical!$B$7:$B$1446,0))-1)*100)</f>
        <v>16.666666666666675</v>
      </c>
      <c r="T252" s="759">
        <f>IF(INDEX(Historical!$F$7:$F$1430,MATCH(B252,Historical!$B$7:$B$1446,0))=0,"n/a",((INDEX(Historical!$C$7:$C$1437,MATCH(B252,Historical!$B$7:$B$1446,0))/INDEX(Historical!$F$7:$F$1430,MATCH(B252,Historical!$B$7:$B$1446,0)))^(1/3)-1)*100)</f>
        <v>20.507113208761506</v>
      </c>
      <c r="U252" s="759">
        <f>IF(INDEX(Historical!$H$7:$H$1430,MATCH(B252,Historical!$B$7:$B$1446,0))=0,"n/a",((INDEX(Historical!$C$7:$C$1437,MATCH(B252,Historical!$B$7:$B$1446,0))/INDEX(Historical!$H$7:$H$1430,MATCH(B252,Historical!$B$7:$B$1446,0)))^(1/5)-1)*100)</f>
        <v>22.865967908314722</v>
      </c>
      <c r="V252" s="759" t="str">
        <f>IF(INDEX(Historical!$O$7:$O$1430,MATCH(B252,Historical!$B$7:$B$1446,0))=0,"n/a",((INDEX(Historical!$C$7:$C$1437,MATCH(B252,Historical!$B$7:$B$1446,0))/INDEX(Historical!$O$7:$O$1430,MATCH(B252,Historical!$B$7:$B$1446,0)))^(1/10)-1)*100)</f>
        <v>n/a</v>
      </c>
      <c r="W252" s="760" t="str">
        <f t="shared" si="55"/>
        <v>n/a</v>
      </c>
      <c r="X252" s="761">
        <f t="shared" si="56"/>
        <v>1.0735196201086723</v>
      </c>
      <c r="Y252" s="925"/>
      <c r="Z252" s="702">
        <f t="shared" si="57"/>
        <v>59.119496855345908</v>
      </c>
      <c r="AA252" s="935">
        <f t="shared" si="58"/>
        <v>14.465408805031446</v>
      </c>
      <c r="AB252" s="639">
        <v>12</v>
      </c>
      <c r="AC252" s="916">
        <v>1.59</v>
      </c>
      <c r="AD252" s="916">
        <v>4.1399999999999997</v>
      </c>
      <c r="AE252" s="916">
        <v>0.87</v>
      </c>
      <c r="AF252" s="916">
        <v>3.69</v>
      </c>
      <c r="AG252" s="916">
        <v>26.700000000000003</v>
      </c>
      <c r="AH252" s="916">
        <v>14.000000000000002</v>
      </c>
      <c r="AI252" s="916">
        <v>5.81</v>
      </c>
      <c r="AJ252" s="916">
        <v>21.3</v>
      </c>
      <c r="AK252" s="916">
        <v>3.5000000000000004</v>
      </c>
      <c r="AL252" s="928">
        <v>8460</v>
      </c>
      <c r="AM252" s="922">
        <v>0.4</v>
      </c>
      <c r="AN252" s="916">
        <v>1.56</v>
      </c>
      <c r="AO252" s="802">
        <f t="shared" si="59"/>
        <v>12.487515625022406</v>
      </c>
      <c r="AP252" s="803">
        <f t="shared" si="60"/>
        <v>26.952924430053852</v>
      </c>
      <c r="AQ252" s="936">
        <f t="shared" si="61"/>
        <v>54.023603516641487</v>
      </c>
      <c r="AR252" s="702">
        <f>INDEX(Historical!$C$7:$C$1437,MATCH(B252,Historical!$B$7:$B$1446,0))*IF(AH252="n/a",1.03,IF(AH252&lt;0,1.01,IF(AH252&gt;10,1.1,(1+AH252/100))))</f>
        <v>0.92400000000000004</v>
      </c>
      <c r="AS252" s="935">
        <f t="shared" si="62"/>
        <v>0.97768440000000012</v>
      </c>
      <c r="AT252" s="935">
        <f t="shared" si="68"/>
        <v>1.011903354</v>
      </c>
      <c r="AU252" s="935">
        <f t="shared" si="68"/>
        <v>1.0473199713899999</v>
      </c>
      <c r="AV252" s="935">
        <f t="shared" si="68"/>
        <v>1.0839761703886497</v>
      </c>
      <c r="AW252" s="702">
        <f t="shared" si="63"/>
        <v>5.0448838957786499</v>
      </c>
      <c r="AX252" s="810">
        <f t="shared" si="64"/>
        <v>21.93427780773326</v>
      </c>
      <c r="AY252" s="991">
        <v>1.06</v>
      </c>
      <c r="AZ252" s="922">
        <v>17.29</v>
      </c>
      <c r="BA252" s="922">
        <v>-8.3699999999999992</v>
      </c>
      <c r="BB252" s="922">
        <v>3.2399999999999998</v>
      </c>
      <c r="BC252" s="922">
        <v>2.16</v>
      </c>
      <c r="BE252" s="664">
        <v>2013</v>
      </c>
      <c r="BF252" s="946" t="e">
        <f>#VALUE!</f>
        <v>#VALUE!</v>
      </c>
      <c r="BG252" s="931">
        <v>4.3</v>
      </c>
    </row>
    <row r="253" spans="1:59" ht="11.25" customHeight="1" x14ac:dyDescent="0.2">
      <c r="A253" s="537" t="s">
        <v>1329</v>
      </c>
      <c r="B253" s="925" t="s">
        <v>1330</v>
      </c>
      <c r="C253" s="988" t="s">
        <v>112</v>
      </c>
      <c r="D253" s="988" t="s">
        <v>213</v>
      </c>
      <c r="E253" s="792">
        <v>8</v>
      </c>
      <c r="F253" s="526">
        <v>528</v>
      </c>
      <c r="G253" s="526" t="s">
        <v>106</v>
      </c>
      <c r="H253" s="526" t="s">
        <v>106</v>
      </c>
      <c r="I253" s="924">
        <v>122.61</v>
      </c>
      <c r="J253" s="702">
        <f t="shared" si="52"/>
        <v>1.7290596199331214</v>
      </c>
      <c r="K253" s="927">
        <v>0.53</v>
      </c>
      <c r="L253" s="639">
        <v>4</v>
      </c>
      <c r="M253" s="693">
        <f t="shared" si="53"/>
        <v>2.12</v>
      </c>
      <c r="N253" s="921" t="s">
        <v>152</v>
      </c>
      <c r="O253" s="795">
        <v>0.45</v>
      </c>
      <c r="P253" s="915">
        <v>43349</v>
      </c>
      <c r="Q253" s="915">
        <v>43371</v>
      </c>
      <c r="R253" s="693">
        <f t="shared" si="54"/>
        <v>17.777777777777782</v>
      </c>
      <c r="S253" s="759">
        <f>IF(INDEX(Historical!$D$7:$D$1437,MATCH(B253,Historical!$B$7:$B$1446,0))=0,"n/a",(INDEX(Historical!$C$7:$C$1437,MATCH(B253,Historical!$B$7:$B$1446,0))/INDEX(Historical!$D$7:$D$1437,MATCH(B253,Historical!$B$7:$B$1446,0))-1)*100)</f>
        <v>15.294117647058814</v>
      </c>
      <c r="T253" s="759">
        <f>IF(INDEX(Historical!$F$7:$F$1430,MATCH(B253,Historical!$B$7:$B$1446,0))=0,"n/a",((INDEX(Historical!$C$7:$C$1437,MATCH(B253,Historical!$B$7:$B$1446,0))/INDEX(Historical!$F$7:$F$1430,MATCH(B253,Historical!$B$7:$B$1446,0)))^(1/3)-1)*100)</f>
        <v>19.105740639430579</v>
      </c>
      <c r="U253" s="759">
        <f>IF(INDEX(Historical!$H$7:$H$1430,MATCH(B253,Historical!$B$7:$B$1446,0))=0,"n/a",((INDEX(Historical!$C$7:$C$1437,MATCH(B253,Historical!$B$7:$B$1446,0))/INDEX(Historical!$H$7:$H$1430,MATCH(B253,Historical!$B$7:$B$1446,0)))^(1/5)-1)*100)</f>
        <v>23.913055638362234</v>
      </c>
      <c r="V253" s="759">
        <f>IF(INDEX(Historical!$O$7:$O$1430,MATCH(B253,Historical!$B$7:$B$1446,0))=0,"n/a",((INDEX(Historical!$C$7:$C$1437,MATCH(B253,Historical!$B$7:$B$1446,0))/INDEX(Historical!$O$7:$O$1430,MATCH(B253,Historical!$B$7:$B$1446,0)))^(1/10)-1)*100)</f>
        <v>13.045370282536805</v>
      </c>
      <c r="W253" s="760">
        <f t="shared" si="55"/>
        <v>1.8330683698854808</v>
      </c>
      <c r="X253" s="761">
        <f t="shared" si="56"/>
        <v>1.1387169351601063</v>
      </c>
      <c r="Y253" s="926" t="s">
        <v>1331</v>
      </c>
      <c r="Z253" s="702">
        <f t="shared" si="57"/>
        <v>39.186691312384475</v>
      </c>
      <c r="AA253" s="935">
        <f t="shared" si="58"/>
        <v>22.663585951940849</v>
      </c>
      <c r="AB253" s="639">
        <v>12</v>
      </c>
      <c r="AC253" s="916">
        <v>5.41</v>
      </c>
      <c r="AD253" s="916">
        <v>2.16</v>
      </c>
      <c r="AE253" s="916">
        <v>1.91</v>
      </c>
      <c r="AF253" s="916">
        <v>4.2699999999999996</v>
      </c>
      <c r="AG253" s="916">
        <v>19</v>
      </c>
      <c r="AH253" s="916">
        <v>6.6000000000000005</v>
      </c>
      <c r="AI253" s="916">
        <v>10.69</v>
      </c>
      <c r="AJ253" s="916">
        <v>21</v>
      </c>
      <c r="AK253" s="916">
        <v>10.48</v>
      </c>
      <c r="AL253" s="928">
        <v>29980</v>
      </c>
      <c r="AM253" s="922">
        <v>0.2</v>
      </c>
      <c r="AN253" s="916">
        <v>0.57999999999999996</v>
      </c>
      <c r="AO253" s="802">
        <f t="shared" si="59"/>
        <v>2.9785293063545062</v>
      </c>
      <c r="AP253" s="803">
        <f t="shared" si="60"/>
        <v>25.642115258295355</v>
      </c>
      <c r="AQ253" s="936">
        <f t="shared" si="61"/>
        <v>107.38960867013074</v>
      </c>
      <c r="AR253" s="702">
        <f>INDEX(Historical!$C$7:$C$1437,MATCH(B253,Historical!$B$7:$B$1446,0))*IF(AH253="n/a",1.03,IF(AH253&lt;0,1.01,IF(AH253&gt;10,1.1,(1+AH253/100))))</f>
        <v>2.0893600000000001</v>
      </c>
      <c r="AS253" s="935">
        <f t="shared" si="62"/>
        <v>2.2982960000000001</v>
      </c>
      <c r="AT253" s="935">
        <f t="shared" si="68"/>
        <v>2.5281256000000005</v>
      </c>
      <c r="AU253" s="935">
        <f t="shared" si="68"/>
        <v>2.7809381600000007</v>
      </c>
      <c r="AV253" s="935">
        <f t="shared" si="68"/>
        <v>3.0590319760000009</v>
      </c>
      <c r="AW253" s="702">
        <f t="shared" si="63"/>
        <v>12.755751736000001</v>
      </c>
      <c r="AX253" s="810">
        <f t="shared" si="64"/>
        <v>10.403516626702555</v>
      </c>
      <c r="AY253" s="991">
        <v>1.29</v>
      </c>
      <c r="AZ253" s="922">
        <v>46.82</v>
      </c>
      <c r="BA253" s="922">
        <v>0.62</v>
      </c>
      <c r="BB253" s="922">
        <v>12.85</v>
      </c>
      <c r="BC253" s="922">
        <v>21.66</v>
      </c>
      <c r="BE253" s="664">
        <v>2011</v>
      </c>
      <c r="BF253" s="946" t="e">
        <f>#VALUE!</f>
        <v>#VALUE!</v>
      </c>
      <c r="BG253" s="931">
        <v>7.3</v>
      </c>
    </row>
    <row r="254" spans="1:59" ht="11.25" customHeight="1" x14ac:dyDescent="0.2">
      <c r="A254" s="537" t="s">
        <v>1354</v>
      </c>
      <c r="B254" s="925" t="s">
        <v>1355</v>
      </c>
      <c r="C254" s="988" t="s">
        <v>4353</v>
      </c>
      <c r="D254" s="988" t="s">
        <v>4354</v>
      </c>
      <c r="E254" s="792">
        <v>9</v>
      </c>
      <c r="F254" s="526">
        <v>404</v>
      </c>
      <c r="G254" s="526" t="s">
        <v>106</v>
      </c>
      <c r="H254" s="526" t="s">
        <v>106</v>
      </c>
      <c r="I254" s="924">
        <v>32.479999999999997</v>
      </c>
      <c r="J254" s="702">
        <f t="shared" si="52"/>
        <v>7.5246305418719208</v>
      </c>
      <c r="K254" s="927">
        <v>0.61099999999999999</v>
      </c>
      <c r="L254" s="639">
        <v>4</v>
      </c>
      <c r="M254" s="693">
        <f t="shared" si="53"/>
        <v>2.444</v>
      </c>
      <c r="N254" s="921" t="s">
        <v>164</v>
      </c>
      <c r="O254" s="795">
        <v>0.58750000000000002</v>
      </c>
      <c r="P254" s="915">
        <v>43448</v>
      </c>
      <c r="Q254" s="915">
        <v>43468</v>
      </c>
      <c r="R254" s="693">
        <f t="shared" si="54"/>
        <v>3.9999999999999938</v>
      </c>
      <c r="S254" s="759">
        <f>IF(INDEX(Historical!$D$7:$D$1437,MATCH(B254,Historical!$B$7:$B$1446,0))=0,"n/a",(INDEX(Historical!$C$7:$C$1437,MATCH(B254,Historical!$B$7:$B$1446,0))/INDEX(Historical!$D$7:$D$1437,MATCH(B254,Historical!$B$7:$B$1446,0))-1)*100)</f>
        <v>6.8181818181818121</v>
      </c>
      <c r="T254" s="759">
        <f>IF(INDEX(Historical!$F$7:$F$1430,MATCH(B254,Historical!$B$7:$B$1446,0))=0,"n/a",((INDEX(Historical!$C$7:$C$1437,MATCH(B254,Historical!$B$7:$B$1446,0))/INDEX(Historical!$F$7:$F$1430,MATCH(B254,Historical!$B$7:$B$1446,0)))^(1/3)-1)*100)</f>
        <v>7.1547675061160776</v>
      </c>
      <c r="U254" s="759">
        <f>IF(INDEX(Historical!$H$7:$H$1430,MATCH(B254,Historical!$B$7:$B$1446,0))=0,"n/a",((INDEX(Historical!$C$7:$C$1437,MATCH(B254,Historical!$B$7:$B$1446,0))/INDEX(Historical!$H$7:$H$1430,MATCH(B254,Historical!$B$7:$B$1446,0)))^(1/5)-1)*100)</f>
        <v>16.82312553520109</v>
      </c>
      <c r="V254" s="759" t="str">
        <f>IF(INDEX(Historical!$O$7:$O$1430,MATCH(B254,Historical!$B$7:$B$1446,0))=0,"n/a",((INDEX(Historical!$C$7:$C$1437,MATCH(B254,Historical!$B$7:$B$1446,0))/INDEX(Historical!$O$7:$O$1430,MATCH(B254,Historical!$B$7:$B$1446,0)))^(1/10)-1)*100)</f>
        <v>n/a</v>
      </c>
      <c r="W254" s="760" t="str">
        <f t="shared" si="55"/>
        <v>n/a</v>
      </c>
      <c r="X254" s="761">
        <f t="shared" si="56"/>
        <v>0.72827383269268786</v>
      </c>
      <c r="Y254" s="713"/>
      <c r="Z254" s="702">
        <f t="shared" si="57"/>
        <v>186.56488549618319</v>
      </c>
      <c r="AA254" s="935">
        <f t="shared" si="58"/>
        <v>24.793893129770989</v>
      </c>
      <c r="AB254" s="639">
        <v>12</v>
      </c>
      <c r="AC254" s="916">
        <v>1.31</v>
      </c>
      <c r="AD254" s="916" t="s">
        <v>137</v>
      </c>
      <c r="AE254" s="916">
        <v>2.2200000000000002</v>
      </c>
      <c r="AF254" s="916">
        <v>5.29</v>
      </c>
      <c r="AG254" s="916">
        <v>18.2</v>
      </c>
      <c r="AH254" s="916">
        <v>88.7</v>
      </c>
      <c r="AI254" s="916">
        <v>11.06</v>
      </c>
      <c r="AJ254" s="916">
        <v>23.1</v>
      </c>
      <c r="AK254" s="916">
        <v>-0.97</v>
      </c>
      <c r="AL254" s="928">
        <v>9380</v>
      </c>
      <c r="AM254" s="922">
        <v>0.2</v>
      </c>
      <c r="AN254" s="918">
        <v>4.83</v>
      </c>
      <c r="AO254" s="802">
        <f t="shared" si="59"/>
        <v>-0.44613705269797777</v>
      </c>
      <c r="AP254" s="803">
        <f t="shared" si="60"/>
        <v>24.347756077073011</v>
      </c>
      <c r="AQ254" s="936">
        <f t="shared" si="61"/>
        <v>141.43984266294166</v>
      </c>
      <c r="AR254" s="702">
        <f>INDEX(Historical!$C$7:$C$1437,MATCH(B254,Historical!$B$7:$B$1446,0))*IF(AH254="n/a",1.03,IF(AH254&lt;0,1.01,IF(AH254&gt;10,1.1,(1+AH254/100))))</f>
        <v>2.5850000000000004</v>
      </c>
      <c r="AS254" s="935">
        <f t="shared" si="62"/>
        <v>2.8435000000000006</v>
      </c>
      <c r="AT254" s="935">
        <f t="shared" si="68"/>
        <v>2.8719350000000006</v>
      </c>
      <c r="AU254" s="935">
        <f t="shared" si="68"/>
        <v>2.9006543500000004</v>
      </c>
      <c r="AV254" s="935">
        <f t="shared" si="68"/>
        <v>2.9296608935000004</v>
      </c>
      <c r="AW254" s="702">
        <f t="shared" si="63"/>
        <v>14.130750243500003</v>
      </c>
      <c r="AX254" s="810">
        <f t="shared" si="64"/>
        <v>43.506004444273408</v>
      </c>
      <c r="AY254" s="991">
        <v>0.7</v>
      </c>
      <c r="AZ254" s="922">
        <v>7.48</v>
      </c>
      <c r="BA254" s="922">
        <v>-12.97</v>
      </c>
      <c r="BB254" s="922">
        <v>-8.0299999999999994</v>
      </c>
      <c r="BC254" s="922">
        <v>-6.18</v>
      </c>
      <c r="BE254" s="664">
        <v>2011</v>
      </c>
      <c r="BF254" s="946" t="e">
        <f>#VALUE!</f>
        <v>#VALUE!</v>
      </c>
      <c r="BG254" s="931">
        <v>2.8000000000000003</v>
      </c>
    </row>
    <row r="255" spans="1:59" s="838" customFormat="1" ht="11.25" customHeight="1" x14ac:dyDescent="0.2">
      <c r="A255" s="697" t="s">
        <v>1352</v>
      </c>
      <c r="B255" s="846" t="s">
        <v>1353</v>
      </c>
      <c r="C255" s="988" t="s">
        <v>108</v>
      </c>
      <c r="D255" s="988" t="s">
        <v>4373</v>
      </c>
      <c r="E255" s="818">
        <v>7</v>
      </c>
      <c r="F255" s="526">
        <v>631</v>
      </c>
      <c r="G255" s="1171" t="s">
        <v>106</v>
      </c>
      <c r="H255" s="1171" t="s">
        <v>106</v>
      </c>
      <c r="I255" s="819">
        <v>11.75</v>
      </c>
      <c r="J255" s="820">
        <f t="shared" si="52"/>
        <v>3.7446808510638299</v>
      </c>
      <c r="K255" s="821">
        <v>0.11</v>
      </c>
      <c r="L255" s="822">
        <v>4</v>
      </c>
      <c r="M255" s="823">
        <f t="shared" si="53"/>
        <v>0.44</v>
      </c>
      <c r="N255" s="824" t="s">
        <v>649</v>
      </c>
      <c r="O255" s="825">
        <v>0.09</v>
      </c>
      <c r="P255" s="826">
        <v>43412</v>
      </c>
      <c r="Q255" s="826">
        <v>43427</v>
      </c>
      <c r="R255" s="823">
        <f t="shared" si="54"/>
        <v>22.222222222222225</v>
      </c>
      <c r="S255" s="759">
        <f>IF(INDEX(Historical!$D$7:$D$1437,MATCH(B255,Historical!$B$7:$B$1446,0))=0,"n/a",(INDEX(Historical!$C$7:$C$1437,MATCH(B255,Historical!$B$7:$B$1446,0))/INDEX(Historical!$D$7:$D$1437,MATCH(B255,Historical!$B$7:$B$1446,0))-1)*100)</f>
        <v>15.151515151515159</v>
      </c>
      <c r="T255" s="759">
        <f>IF(INDEX(Historical!$F$7:$F$1430,MATCH(B255,Historical!$B$7:$B$1446,0))=0,"n/a",((INDEX(Historical!$C$7:$C$1437,MATCH(B255,Historical!$B$7:$B$1446,0))/INDEX(Historical!$F$7:$F$1430,MATCH(B255,Historical!$B$7:$B$1446,0)))^(1/3)-1)*100)</f>
        <v>23.856232963017064</v>
      </c>
      <c r="U255" s="759">
        <f>IF(INDEX(Historical!$H$7:$H$1430,MATCH(B255,Historical!$B$7:$B$1446,0))=0,"n/a",((INDEX(Historical!$C$7:$C$1437,MATCH(B255,Historical!$B$7:$B$1446,0))/INDEX(Historical!$H$7:$H$1430,MATCH(B255,Historical!$B$7:$B$1446,0)))^(1/5)-1)*100)</f>
        <v>37.089729800393023</v>
      </c>
      <c r="V255" s="759" t="str">
        <f>IF(INDEX(Historical!$O$7:$O$1430,MATCH(B255,Historical!$B$7:$B$1446,0))=0,"n/a",((INDEX(Historical!$C$7:$C$1437,MATCH(B255,Historical!$B$7:$B$1446,0))/INDEX(Historical!$O$7:$O$1430,MATCH(B255,Historical!$B$7:$B$1446,0)))^(1/10)-1)*100)</f>
        <v>n/a</v>
      </c>
      <c r="W255" s="827" t="str">
        <f t="shared" si="55"/>
        <v>n/a</v>
      </c>
      <c r="X255" s="828">
        <f t="shared" si="56"/>
        <v>3.0154251870238227</v>
      </c>
      <c r="Y255" s="839"/>
      <c r="Z255" s="820">
        <f t="shared" si="57"/>
        <v>61.971830985915503</v>
      </c>
      <c r="AA255" s="830">
        <f t="shared" si="58"/>
        <v>16.549295774647888</v>
      </c>
      <c r="AB255" s="822">
        <v>12</v>
      </c>
      <c r="AC255" s="831">
        <v>0.71</v>
      </c>
      <c r="AD255" s="831">
        <v>1.6</v>
      </c>
      <c r="AE255" s="831">
        <v>3.39</v>
      </c>
      <c r="AF255" s="848">
        <v>1.07</v>
      </c>
      <c r="AG255" s="831">
        <v>5.4</v>
      </c>
      <c r="AH255" s="831">
        <v>17.599999999999998</v>
      </c>
      <c r="AI255" s="831">
        <v>9.89</v>
      </c>
      <c r="AJ255" s="831">
        <v>12.3</v>
      </c>
      <c r="AK255" s="831">
        <v>10.38</v>
      </c>
      <c r="AL255" s="832">
        <v>3280</v>
      </c>
      <c r="AM255" s="833">
        <v>1.7999999999999998</v>
      </c>
      <c r="AN255" s="831">
        <v>1.81</v>
      </c>
      <c r="AO255" s="834">
        <f t="shared" si="59"/>
        <v>24.285114876808962</v>
      </c>
      <c r="AP255" s="835">
        <f t="shared" si="60"/>
        <v>40.834410651456849</v>
      </c>
      <c r="AQ255" s="836">
        <f t="shared" si="61"/>
        <v>-11.286362118522696</v>
      </c>
      <c r="AR255" s="702">
        <f>INDEX(Historical!$C$7:$C$1437,MATCH(B255,Historical!$B$7:$B$1446,0))*IF(AH255="n/a",1.03,IF(AH255&lt;0,1.01,IF(AH255&gt;10,1.1,(1+AH255/100))))</f>
        <v>0.41800000000000004</v>
      </c>
      <c r="AS255" s="830">
        <f t="shared" si="62"/>
        <v>0.45934020000000003</v>
      </c>
      <c r="AT255" s="830">
        <f t="shared" si="68"/>
        <v>0.50527422000000011</v>
      </c>
      <c r="AU255" s="830">
        <f t="shared" si="68"/>
        <v>0.55580164200000015</v>
      </c>
      <c r="AV255" s="830">
        <f t="shared" si="68"/>
        <v>0.61138180620000027</v>
      </c>
      <c r="AW255" s="820">
        <f t="shared" si="63"/>
        <v>2.5497978682000007</v>
      </c>
      <c r="AX255" s="837">
        <f t="shared" si="64"/>
        <v>21.700407388936178</v>
      </c>
      <c r="AY255" s="992">
        <v>0.88</v>
      </c>
      <c r="AZ255" s="833">
        <v>18.27</v>
      </c>
      <c r="BA255" s="833">
        <v>-14.860000000000001</v>
      </c>
      <c r="BB255" s="833">
        <v>-3.93</v>
      </c>
      <c r="BC255" s="833">
        <v>-2.79</v>
      </c>
      <c r="BD255" s="961"/>
      <c r="BE255" s="664">
        <v>2013</v>
      </c>
      <c r="BF255" s="946" t="e">
        <f>#VALUE!</f>
        <v>#VALUE!</v>
      </c>
      <c r="BG255" s="893">
        <v>0.6</v>
      </c>
    </row>
    <row r="256" spans="1:59" ht="11.25" customHeight="1" x14ac:dyDescent="0.2">
      <c r="A256" s="628" t="s">
        <v>3970</v>
      </c>
      <c r="B256" s="925" t="s">
        <v>3971</v>
      </c>
      <c r="C256" s="988" t="s">
        <v>108</v>
      </c>
      <c r="D256" s="988" t="s">
        <v>4373</v>
      </c>
      <c r="E256" s="792">
        <v>6</v>
      </c>
      <c r="F256" s="526">
        <v>793</v>
      </c>
      <c r="G256" s="526" t="s">
        <v>106</v>
      </c>
      <c r="H256" s="526" t="s">
        <v>106</v>
      </c>
      <c r="I256" s="924">
        <v>23.28</v>
      </c>
      <c r="J256" s="702">
        <f t="shared" si="52"/>
        <v>0.902061855670103</v>
      </c>
      <c r="K256" s="927">
        <v>5.2499999999999998E-2</v>
      </c>
      <c r="L256" s="639">
        <v>4</v>
      </c>
      <c r="M256" s="693">
        <f t="shared" si="53"/>
        <v>0.21</v>
      </c>
      <c r="N256" s="921" t="s">
        <v>725</v>
      </c>
      <c r="O256" s="795">
        <v>0.05</v>
      </c>
      <c r="P256" s="915">
        <v>43560</v>
      </c>
      <c r="Q256" s="915">
        <v>43585</v>
      </c>
      <c r="R256" s="693">
        <f t="shared" si="54"/>
        <v>4.9999999999999902</v>
      </c>
      <c r="S256" s="759">
        <f>IF(INDEX(Historical!$D$7:$D$1437,MATCH(B256,Historical!$B$7:$B$1446,0))=0,"n/a",(INDEX(Historical!$C$7:$C$1437,MATCH(B256,Historical!$B$7:$B$1446,0))/INDEX(Historical!$D$7:$D$1437,MATCH(B256,Historical!$B$7:$B$1446,0))-1)*100)</f>
        <v>26.249999999999996</v>
      </c>
      <c r="T256" s="759">
        <f>IF(INDEX(Historical!$F$7:$F$1430,MATCH(B256,Historical!$B$7:$B$1446,0))=0,"n/a",((INDEX(Historical!$C$7:$C$1437,MATCH(B256,Historical!$B$7:$B$1446,0))/INDEX(Historical!$F$7:$F$1430,MATCH(B256,Historical!$B$7:$B$1446,0)))^(1/3)-1)*100)</f>
        <v>70.809891339344944</v>
      </c>
      <c r="U256" s="759" t="str">
        <f>IF(INDEX(Historical!$H$7:$H$1430,MATCH(B256,Historical!$B$7:$B$1446,0))=0,"n/a",((INDEX(Historical!$C$7:$C$1437,MATCH(B256,Historical!$B$7:$B$1446,0))/INDEX(Historical!$H$7:$H$1430,MATCH(B256,Historical!$B$7:$B$1446,0)))^(1/5)-1)*100)</f>
        <v>n/a</v>
      </c>
      <c r="V256" s="759" t="str">
        <f>IF(INDEX(Historical!$O$7:$O$1430,MATCH(B256,Historical!$B$7:$B$1446,0))=0,"n/a",((INDEX(Historical!$C$7:$C$1437,MATCH(B256,Historical!$B$7:$B$1446,0))/INDEX(Historical!$O$7:$O$1430,MATCH(B256,Historical!$B$7:$B$1446,0)))^(1/10)-1)*100)</f>
        <v>n/a</v>
      </c>
      <c r="W256" s="760" t="str">
        <f t="shared" si="55"/>
        <v>n/a</v>
      </c>
      <c r="X256" s="761" t="str">
        <f t="shared" si="56"/>
        <v>n/a</v>
      </c>
      <c r="Y256" s="926"/>
      <c r="Z256" s="702">
        <f t="shared" si="57"/>
        <v>14.583333333333334</v>
      </c>
      <c r="AA256" s="935">
        <f t="shared" si="58"/>
        <v>16.166666666666668</v>
      </c>
      <c r="AB256" s="639">
        <v>12</v>
      </c>
      <c r="AC256" s="916">
        <v>1.44</v>
      </c>
      <c r="AD256" s="916" t="s">
        <v>137</v>
      </c>
      <c r="AE256" s="916">
        <v>3.18</v>
      </c>
      <c r="AF256" s="916">
        <v>1.22</v>
      </c>
      <c r="AG256" s="916">
        <v>7.1</v>
      </c>
      <c r="AH256" s="916">
        <v>43.1</v>
      </c>
      <c r="AI256" s="916">
        <v>10.979999999999999</v>
      </c>
      <c r="AJ256" s="916">
        <v>25.4</v>
      </c>
      <c r="AK256" s="916" t="s">
        <v>137</v>
      </c>
      <c r="AL256" s="928">
        <v>234.9</v>
      </c>
      <c r="AM256" s="922">
        <v>6.9</v>
      </c>
      <c r="AN256" s="916">
        <v>0.13</v>
      </c>
      <c r="AO256" s="802" t="str">
        <f t="shared" si="59"/>
        <v>n/a</v>
      </c>
      <c r="AP256" s="803" t="str">
        <f t="shared" si="60"/>
        <v>n/a</v>
      </c>
      <c r="AQ256" s="936">
        <f t="shared" si="61"/>
        <v>-6.3734763759439428</v>
      </c>
      <c r="AR256" s="702">
        <f>INDEX(Historical!$C$7:$C$1437,MATCH(B256,Historical!$B$7:$B$1446,0))*IF(AH256="n/a",1.03,IF(AH256&lt;0,1.01,IF(AH256&gt;10,1.1,(1+AH256/100))))</f>
        <v>0.16665000000000002</v>
      </c>
      <c r="AS256" s="935">
        <f t="shared" si="62"/>
        <v>0.18331500000000003</v>
      </c>
      <c r="AT256" s="935">
        <f t="shared" si="68"/>
        <v>0.18881445000000005</v>
      </c>
      <c r="AU256" s="935">
        <f t="shared" si="68"/>
        <v>0.19447888350000006</v>
      </c>
      <c r="AV256" s="935">
        <f t="shared" si="68"/>
        <v>0.20031325000500005</v>
      </c>
      <c r="AW256" s="702">
        <f t="shared" si="63"/>
        <v>0.93357158350500025</v>
      </c>
      <c r="AX256" s="810">
        <f t="shared" si="64"/>
        <v>4.0101872143685577</v>
      </c>
      <c r="AY256" s="991">
        <v>0.2</v>
      </c>
      <c r="AZ256" s="922">
        <v>19.46</v>
      </c>
      <c r="BA256" s="922">
        <v>-22.14</v>
      </c>
      <c r="BB256" s="922">
        <v>0.08</v>
      </c>
      <c r="BC256" s="922">
        <v>-6.5299999999999994</v>
      </c>
      <c r="BE256" s="664">
        <v>2014</v>
      </c>
      <c r="BF256" s="946" t="e">
        <f>#VALUE!</f>
        <v>#VALUE!</v>
      </c>
      <c r="BG256" s="931">
        <v>0.70000000000000007</v>
      </c>
    </row>
    <row r="257" spans="1:59" ht="11.25" customHeight="1" x14ac:dyDescent="0.2">
      <c r="A257" s="609" t="s">
        <v>1356</v>
      </c>
      <c r="B257" s="925" t="s">
        <v>1357</v>
      </c>
      <c r="C257" s="988" t="s">
        <v>112</v>
      </c>
      <c r="D257" s="988" t="s">
        <v>213</v>
      </c>
      <c r="E257" s="792">
        <v>7</v>
      </c>
      <c r="F257" s="526">
        <v>679</v>
      </c>
      <c r="G257" s="526" t="s">
        <v>37</v>
      </c>
      <c r="H257" s="526" t="s">
        <v>37</v>
      </c>
      <c r="I257" s="924">
        <v>60.55</v>
      </c>
      <c r="J257" s="702">
        <f t="shared" si="52"/>
        <v>0.97109826589595383</v>
      </c>
      <c r="K257" s="927">
        <v>0.14699999999999999</v>
      </c>
      <c r="L257" s="639">
        <v>4</v>
      </c>
      <c r="M257" s="693">
        <f t="shared" si="53"/>
        <v>0.58799999999999997</v>
      </c>
      <c r="N257" s="921" t="s">
        <v>164</v>
      </c>
      <c r="O257" s="795">
        <v>0.13400000000000001</v>
      </c>
      <c r="P257" s="915">
        <v>43532</v>
      </c>
      <c r="Q257" s="915">
        <v>43556</v>
      </c>
      <c r="R257" s="693">
        <f t="shared" si="54"/>
        <v>9.7014925373134204</v>
      </c>
      <c r="S257" s="759">
        <f>IF(INDEX(Historical!$D$7:$D$1437,MATCH(B257,Historical!$B$7:$B$1446,0))=0,"n/a",(INDEX(Historical!$C$7:$C$1437,MATCH(B257,Historical!$B$7:$B$1446,0))/INDEX(Historical!$D$7:$D$1437,MATCH(B257,Historical!$B$7:$B$1446,0))-1)*100)</f>
        <v>5.5118110236220597</v>
      </c>
      <c r="T257" s="759">
        <f>IF(INDEX(Historical!$F$7:$F$1430,MATCH(B257,Historical!$B$7:$B$1446,0))=0,"n/a",((INDEX(Historical!$C$7:$C$1437,MATCH(B257,Historical!$B$7:$B$1446,0))/INDEX(Historical!$F$7:$F$1430,MATCH(B257,Historical!$B$7:$B$1446,0)))^(1/3)-1)*100)</f>
        <v>4.3296131454210629</v>
      </c>
      <c r="U257" s="759">
        <f>IF(INDEX(Historical!$H$7:$H$1430,MATCH(B257,Historical!$B$7:$B$1446,0))=0,"n/a",((INDEX(Historical!$C$7:$C$1437,MATCH(B257,Historical!$B$7:$B$1446,0))/INDEX(Historical!$H$7:$H$1430,MATCH(B257,Historical!$B$7:$B$1446,0)))^(1/5)-1)*100)</f>
        <v>6.0280952775362495</v>
      </c>
      <c r="V257" s="759">
        <f>IF(INDEX(Historical!$O$7:$O$1430,MATCH(B257,Historical!$B$7:$B$1446,0))=0,"n/a",((INDEX(Historical!$C$7:$C$1437,MATCH(B257,Historical!$B$7:$B$1446,0))/INDEX(Historical!$O$7:$O$1430,MATCH(B257,Historical!$B$7:$B$1446,0)))^(1/10)-1)*100)</f>
        <v>7.1733479194260985</v>
      </c>
      <c r="W257" s="760">
        <f t="shared" si="55"/>
        <v>0.84034614593439727</v>
      </c>
      <c r="X257" s="761" t="str">
        <f t="shared" si="56"/>
        <v>n/a</v>
      </c>
      <c r="Y257" s="725"/>
      <c r="Z257" s="702">
        <f t="shared" si="57"/>
        <v>17.142857142857139</v>
      </c>
      <c r="AA257" s="935">
        <f t="shared" si="58"/>
        <v>17.653061224489793</v>
      </c>
      <c r="AB257" s="639">
        <v>12</v>
      </c>
      <c r="AC257" s="916">
        <v>3.43</v>
      </c>
      <c r="AD257" s="916">
        <v>1.47</v>
      </c>
      <c r="AE257" s="916">
        <v>1.93</v>
      </c>
      <c r="AF257" s="916">
        <v>2.91</v>
      </c>
      <c r="AG257" s="916">
        <v>19.2</v>
      </c>
      <c r="AH257" s="916">
        <v>25</v>
      </c>
      <c r="AI257" s="916">
        <v>10.72</v>
      </c>
      <c r="AJ257" s="916">
        <v>-8.3000000000000007</v>
      </c>
      <c r="AK257" s="916">
        <v>12</v>
      </c>
      <c r="AL257" s="928">
        <v>5310</v>
      </c>
      <c r="AM257" s="922">
        <v>0.3</v>
      </c>
      <c r="AN257" s="916">
        <v>7.0000000000000007E-2</v>
      </c>
      <c r="AO257" s="802">
        <f t="shared" si="59"/>
        <v>-10.653867681057591</v>
      </c>
      <c r="AP257" s="803">
        <f t="shared" si="60"/>
        <v>6.9991935434322032</v>
      </c>
      <c r="AQ257" s="936">
        <f t="shared" si="61"/>
        <v>51.1002730540445</v>
      </c>
      <c r="AR257" s="702">
        <f>INDEX(Historical!$C$7:$C$1437,MATCH(B257,Historical!$B$7:$B$1446,0))*IF(AH257="n/a",1.03,IF(AH257&lt;0,1.01,IF(AH257&gt;10,1.1,(1+AH257/100))))</f>
        <v>0.58960000000000012</v>
      </c>
      <c r="AS257" s="935">
        <f t="shared" si="62"/>
        <v>0.64856000000000014</v>
      </c>
      <c r="AT257" s="935">
        <f t="shared" si="68"/>
        <v>0.71341600000000016</v>
      </c>
      <c r="AU257" s="935">
        <f t="shared" si="68"/>
        <v>0.78475760000000028</v>
      </c>
      <c r="AV257" s="935">
        <f t="shared" si="68"/>
        <v>0.86323336000000039</v>
      </c>
      <c r="AW257" s="702">
        <f t="shared" si="63"/>
        <v>3.5995669600000006</v>
      </c>
      <c r="AX257" s="810">
        <f t="shared" si="64"/>
        <v>5.9447844095788618</v>
      </c>
      <c r="AY257" s="991">
        <v>1.64</v>
      </c>
      <c r="AZ257" s="922">
        <v>34.89</v>
      </c>
      <c r="BA257" s="922">
        <v>-4.01</v>
      </c>
      <c r="BB257" s="922">
        <v>2.59</v>
      </c>
      <c r="BC257" s="922">
        <v>8.58</v>
      </c>
      <c r="BD257" s="696"/>
      <c r="BE257" s="664">
        <v>2013</v>
      </c>
      <c r="BF257" s="946" t="e">
        <f>#VALUE!</f>
        <v>#VALUE!</v>
      </c>
      <c r="BG257" s="931">
        <v>8.6999999999999993</v>
      </c>
    </row>
    <row r="258" spans="1:59" ht="11.25" customHeight="1" x14ac:dyDescent="0.2">
      <c r="A258" s="609" t="s">
        <v>1360</v>
      </c>
      <c r="B258" s="925" t="s">
        <v>1361</v>
      </c>
      <c r="C258" s="988" t="s">
        <v>112</v>
      </c>
      <c r="D258" s="988" t="s">
        <v>1230</v>
      </c>
      <c r="E258" s="792">
        <v>7</v>
      </c>
      <c r="F258" s="526">
        <v>596</v>
      </c>
      <c r="G258" s="526" t="s">
        <v>115</v>
      </c>
      <c r="H258" s="526" t="s">
        <v>115</v>
      </c>
      <c r="I258" s="924">
        <v>37.5</v>
      </c>
      <c r="J258" s="702">
        <f t="shared" si="52"/>
        <v>2.7733333333333334</v>
      </c>
      <c r="K258" s="927">
        <v>0.26</v>
      </c>
      <c r="L258" s="639">
        <v>4</v>
      </c>
      <c r="M258" s="693">
        <f t="shared" si="53"/>
        <v>1.04</v>
      </c>
      <c r="N258" s="921" t="s">
        <v>467</v>
      </c>
      <c r="O258" s="795">
        <v>0.25</v>
      </c>
      <c r="P258" s="917">
        <v>43084</v>
      </c>
      <c r="Q258" s="917">
        <v>43112</v>
      </c>
      <c r="R258" s="693">
        <f t="shared" si="54"/>
        <v>4.0000000000000036</v>
      </c>
      <c r="S258" s="759">
        <f>IF(INDEX(Historical!$D$7:$D$1437,MATCH(B258,Historical!$B$7:$B$1446,0))=0,"n/a",(INDEX(Historical!$C$7:$C$1437,MATCH(B258,Historical!$B$7:$B$1446,0))/INDEX(Historical!$D$7:$D$1437,MATCH(B258,Historical!$B$7:$B$1446,0))-1)*100)</f>
        <v>4.0000000000000036</v>
      </c>
      <c r="T258" s="759">
        <f>IF(INDEX(Historical!$F$7:$F$1430,MATCH(B258,Historical!$B$7:$B$1446,0))=0,"n/a",((INDEX(Historical!$C$7:$C$1437,MATCH(B258,Historical!$B$7:$B$1446,0))/INDEX(Historical!$F$7:$F$1430,MATCH(B258,Historical!$B$7:$B$1446,0)))^(1/3)-1)*100)</f>
        <v>7.7018030008854321</v>
      </c>
      <c r="U258" s="759">
        <f>IF(INDEX(Historical!$H$7:$H$1430,MATCH(B258,Historical!$B$7:$B$1446,0))=0,"n/a",((INDEX(Historical!$C$7:$C$1437,MATCH(B258,Historical!$B$7:$B$1446,0))/INDEX(Historical!$H$7:$H$1430,MATCH(B258,Historical!$B$7:$B$1446,0)))^(1/5)-1)*100)</f>
        <v>9.5315783832574219</v>
      </c>
      <c r="V258" s="759">
        <f>IF(INDEX(Historical!$O$7:$O$1430,MATCH(B258,Historical!$B$7:$B$1446,0))=0,"n/a",((INDEX(Historical!$C$7:$C$1437,MATCH(B258,Historical!$B$7:$B$1446,0))/INDEX(Historical!$O$7:$O$1430,MATCH(B258,Historical!$B$7:$B$1446,0)))^(1/10)-1)*100)</f>
        <v>7.1773462536293131</v>
      </c>
      <c r="W258" s="760">
        <f t="shared" si="55"/>
        <v>1.3280087160958221</v>
      </c>
      <c r="X258" s="761">
        <f t="shared" si="56"/>
        <v>0.4838364661551991</v>
      </c>
      <c r="Y258" s="926" t="s">
        <v>736</v>
      </c>
      <c r="Z258" s="702">
        <f t="shared" si="57"/>
        <v>49.760765550239242</v>
      </c>
      <c r="AA258" s="935">
        <f t="shared" si="58"/>
        <v>17.942583732057418</v>
      </c>
      <c r="AB258" s="639">
        <v>9</v>
      </c>
      <c r="AC258" s="916">
        <v>2.09</v>
      </c>
      <c r="AD258" s="916">
        <v>1.94</v>
      </c>
      <c r="AE258" s="916">
        <v>1.17</v>
      </c>
      <c r="AF258" s="916">
        <v>1.72</v>
      </c>
      <c r="AG258" s="916">
        <v>11</v>
      </c>
      <c r="AH258" s="918">
        <v>39.1</v>
      </c>
      <c r="AI258" s="918">
        <v>36.99</v>
      </c>
      <c r="AJ258" s="916">
        <v>19.7</v>
      </c>
      <c r="AK258" s="916">
        <v>9.26</v>
      </c>
      <c r="AL258" s="928">
        <v>34560</v>
      </c>
      <c r="AM258" s="922">
        <v>0.2</v>
      </c>
      <c r="AN258" s="916">
        <v>0.59</v>
      </c>
      <c r="AO258" s="802">
        <f t="shared" si="59"/>
        <v>-5.6376720154666629</v>
      </c>
      <c r="AP258" s="803">
        <f t="shared" si="60"/>
        <v>12.304911716590755</v>
      </c>
      <c r="AQ258" s="936">
        <f t="shared" si="61"/>
        <v>17.115790792491193</v>
      </c>
      <c r="AR258" s="702">
        <f>INDEX(Historical!$C$7:$C$1437,MATCH(B258,Historical!$B$7:$B$1446,0))*IF(AH258="n/a",1.03,IF(AH258&lt;0,1.01,IF(AH258&gt;10,1.1,(1+AH258/100))))</f>
        <v>1.1440000000000001</v>
      </c>
      <c r="AS258" s="935">
        <f t="shared" si="62"/>
        <v>1.2584000000000002</v>
      </c>
      <c r="AT258" s="935">
        <f t="shared" si="68"/>
        <v>1.3749278400000002</v>
      </c>
      <c r="AU258" s="935">
        <f t="shared" si="68"/>
        <v>1.5022461579840003</v>
      </c>
      <c r="AV258" s="935">
        <f t="shared" si="68"/>
        <v>1.6413541522133188</v>
      </c>
      <c r="AW258" s="702">
        <f t="shared" si="63"/>
        <v>6.9209281501973194</v>
      </c>
      <c r="AX258" s="810">
        <f t="shared" si="64"/>
        <v>18.455808400526188</v>
      </c>
      <c r="AY258" s="991">
        <v>1.07</v>
      </c>
      <c r="AZ258" s="922">
        <v>32.53</v>
      </c>
      <c r="BA258" s="922">
        <v>-7.01</v>
      </c>
      <c r="BB258" s="922">
        <v>3.73</v>
      </c>
      <c r="BC258" s="922">
        <v>7.3800000000000008</v>
      </c>
      <c r="BE258" s="664">
        <v>2012</v>
      </c>
      <c r="BF258" s="946" t="e">
        <f>#VALUE!</f>
        <v>#VALUE!</v>
      </c>
      <c r="BG258" s="931">
        <v>4.7</v>
      </c>
    </row>
    <row r="259" spans="1:59" ht="11.25" customHeight="1" x14ac:dyDescent="0.2">
      <c r="A259" s="537" t="s">
        <v>1358</v>
      </c>
      <c r="B259" s="925" t="s">
        <v>1359</v>
      </c>
      <c r="C259" s="988" t="s">
        <v>4224</v>
      </c>
      <c r="D259" s="988" t="s">
        <v>4403</v>
      </c>
      <c r="E259" s="792">
        <v>9</v>
      </c>
      <c r="F259" s="526">
        <v>438</v>
      </c>
      <c r="G259" s="526" t="s">
        <v>106</v>
      </c>
      <c r="H259" s="526" t="s">
        <v>106</v>
      </c>
      <c r="I259" s="924">
        <v>87.62</v>
      </c>
      <c r="J259" s="702">
        <f t="shared" si="52"/>
        <v>2.0314996576124171</v>
      </c>
      <c r="K259" s="927">
        <v>0.44500000000000001</v>
      </c>
      <c r="L259" s="639">
        <v>4</v>
      </c>
      <c r="M259" s="693">
        <f t="shared" si="53"/>
        <v>1.78</v>
      </c>
      <c r="N259" s="921" t="s">
        <v>228</v>
      </c>
      <c r="O259" s="795">
        <v>0.435</v>
      </c>
      <c r="P259" s="915">
        <v>43518</v>
      </c>
      <c r="Q259" s="915">
        <v>43536</v>
      </c>
      <c r="R259" s="693">
        <f t="shared" si="54"/>
        <v>2.2988505747126458</v>
      </c>
      <c r="S259" s="759">
        <f>IF(INDEX(Historical!$D$7:$D$1437,MATCH(B259,Historical!$B$7:$B$1446,0))=0,"n/a",(INDEX(Historical!$C$7:$C$1437,MATCH(B259,Historical!$B$7:$B$1446,0))/INDEX(Historical!$D$7:$D$1437,MATCH(B259,Historical!$B$7:$B$1446,0))-1)*100)</f>
        <v>10.526315789473673</v>
      </c>
      <c r="T259" s="759">
        <f>IF(INDEX(Historical!$F$7:$F$1430,MATCH(B259,Historical!$B$7:$B$1446,0))=0,"n/a",((INDEX(Historical!$C$7:$C$1437,MATCH(B259,Historical!$B$7:$B$1446,0))/INDEX(Historical!$F$7:$F$1430,MATCH(B259,Historical!$B$7:$B$1446,0)))^(1/3)-1)*100)</f>
        <v>11.406620776990772</v>
      </c>
      <c r="U259" s="759">
        <f>IF(INDEX(Historical!$H$7:$H$1430,MATCH(B259,Historical!$B$7:$B$1446,0))=0,"n/a",((INDEX(Historical!$C$7:$C$1437,MATCH(B259,Historical!$B$7:$B$1446,0))/INDEX(Historical!$H$7:$H$1430,MATCH(B259,Historical!$B$7:$B$1446,0)))^(1/5)-1)*100)</f>
        <v>11.496422620900493</v>
      </c>
      <c r="V259" s="759" t="str">
        <f>IF(INDEX(Historical!$O$7:$O$1430,MATCH(B259,Historical!$B$7:$B$1446,0))=0,"n/a",((INDEX(Historical!$C$7:$C$1437,MATCH(B259,Historical!$B$7:$B$1446,0))/INDEX(Historical!$O$7:$O$1430,MATCH(B259,Historical!$B$7:$B$1446,0)))^(1/10)-1)*100)</f>
        <v>n/a</v>
      </c>
      <c r="W259" s="760" t="str">
        <f t="shared" si="55"/>
        <v>n/a</v>
      </c>
      <c r="X259" s="761">
        <f t="shared" si="56"/>
        <v>4.4217010080386512</v>
      </c>
      <c r="Y259" s="926"/>
      <c r="Z259" s="702">
        <f t="shared" si="57"/>
        <v>68.461538461538467</v>
      </c>
      <c r="AA259" s="935">
        <f t="shared" si="58"/>
        <v>33.700000000000003</v>
      </c>
      <c r="AB259" s="639">
        <v>12</v>
      </c>
      <c r="AC259" s="916">
        <v>2.6</v>
      </c>
      <c r="AD259" s="916">
        <v>4.22</v>
      </c>
      <c r="AE259" s="916">
        <v>3.53</v>
      </c>
      <c r="AF259" s="916">
        <v>4.0599999999999996</v>
      </c>
      <c r="AG259" s="916">
        <v>12.2</v>
      </c>
      <c r="AH259" s="916">
        <v>-17.8</v>
      </c>
      <c r="AI259" s="916">
        <v>6.11</v>
      </c>
      <c r="AJ259" s="916">
        <v>2.6</v>
      </c>
      <c r="AK259" s="916">
        <v>8</v>
      </c>
      <c r="AL259" s="928">
        <v>4260</v>
      </c>
      <c r="AM259" s="922">
        <v>5.0999999999999996</v>
      </c>
      <c r="AN259" s="916">
        <v>0</v>
      </c>
      <c r="AO259" s="802">
        <f t="shared" si="59"/>
        <v>-20.172077721487092</v>
      </c>
      <c r="AP259" s="803">
        <f t="shared" si="60"/>
        <v>13.527922278512911</v>
      </c>
      <c r="AQ259" s="936">
        <f t="shared" si="61"/>
        <v>146.59638638426514</v>
      </c>
      <c r="AR259" s="702">
        <f>INDEX(Historical!$C$7:$C$1437,MATCH(B259,Historical!$B$7:$B$1446,0))*IF(AH259="n/a",1.03,IF(AH259&lt;0,1.01,IF(AH259&gt;10,1.1,(1+AH259/100))))</f>
        <v>1.6967999999999999</v>
      </c>
      <c r="AS259" s="935">
        <f t="shared" si="62"/>
        <v>1.8004744799999997</v>
      </c>
      <c r="AT259" s="935">
        <f t="shared" si="68"/>
        <v>1.9445124383999997</v>
      </c>
      <c r="AU259" s="935">
        <f t="shared" si="68"/>
        <v>2.1000734334719997</v>
      </c>
      <c r="AV259" s="935">
        <f t="shared" si="68"/>
        <v>2.2680793081497597</v>
      </c>
      <c r="AW259" s="702">
        <f t="shared" si="63"/>
        <v>9.8099396600217581</v>
      </c>
      <c r="AX259" s="810">
        <f t="shared" si="64"/>
        <v>11.196005090186894</v>
      </c>
      <c r="AY259" s="991">
        <v>0.87</v>
      </c>
      <c r="AZ259" s="922">
        <v>34.65</v>
      </c>
      <c r="BA259" s="922">
        <v>-4.32</v>
      </c>
      <c r="BB259" s="922">
        <v>1.3</v>
      </c>
      <c r="BC259" s="922">
        <v>10.45</v>
      </c>
      <c r="BE259" s="664">
        <v>2011</v>
      </c>
      <c r="BF259" s="946" t="e">
        <f>#VALUE!</f>
        <v>#VALUE!</v>
      </c>
      <c r="BG259" s="931">
        <v>5.0999999999999996</v>
      </c>
    </row>
    <row r="260" spans="1:59" ht="11.25" customHeight="1" x14ac:dyDescent="0.2">
      <c r="A260" s="609" t="s">
        <v>1364</v>
      </c>
      <c r="B260" s="925" t="s">
        <v>1365</v>
      </c>
      <c r="C260" s="988" t="s">
        <v>4353</v>
      </c>
      <c r="D260" s="988" t="s">
        <v>4384</v>
      </c>
      <c r="E260" s="792">
        <v>8</v>
      </c>
      <c r="F260" s="526">
        <v>510</v>
      </c>
      <c r="G260" s="526" t="s">
        <v>115</v>
      </c>
      <c r="H260" s="526" t="s">
        <v>115</v>
      </c>
      <c r="I260" s="924">
        <v>154.57</v>
      </c>
      <c r="J260" s="702">
        <f t="shared" si="52"/>
        <v>0.53050397877984079</v>
      </c>
      <c r="K260" s="927">
        <v>0.41</v>
      </c>
      <c r="L260" s="639">
        <v>2</v>
      </c>
      <c r="M260" s="693">
        <f t="shared" si="53"/>
        <v>0.82</v>
      </c>
      <c r="N260" s="921" t="s">
        <v>1366</v>
      </c>
      <c r="O260" s="795">
        <v>0.37</v>
      </c>
      <c r="P260" s="658">
        <v>43237</v>
      </c>
      <c r="Q260" s="658">
        <v>43266</v>
      </c>
      <c r="R260" s="693">
        <f t="shared" si="54"/>
        <v>10.810810810810805</v>
      </c>
      <c r="S260" s="759">
        <f>IF(INDEX(Historical!$D$7:$D$1437,MATCH(B260,Historical!$B$7:$B$1446,0))=0,"n/a",(INDEX(Historical!$C$7:$C$1437,MATCH(B260,Historical!$B$7:$B$1446,0))/INDEX(Historical!$D$7:$D$1437,MATCH(B260,Historical!$B$7:$B$1446,0))-1)*100)</f>
        <v>13.888888888888884</v>
      </c>
      <c r="T260" s="759">
        <f>IF(INDEX(Historical!$F$7:$F$1430,MATCH(B260,Historical!$B$7:$B$1446,0))=0,"n/a",((INDEX(Historical!$C$7:$C$1437,MATCH(B260,Historical!$B$7:$B$1446,0))/INDEX(Historical!$F$7:$F$1430,MATCH(B260,Historical!$B$7:$B$1446,0)))^(1/3)-1)*100)</f>
        <v>13.555613628301177</v>
      </c>
      <c r="U260" s="759">
        <f>IF(INDEX(Historical!$H$7:$H$1430,MATCH(B260,Historical!$B$7:$B$1446,0))=0,"n/a",((INDEX(Historical!$C$7:$C$1437,MATCH(B260,Historical!$B$7:$B$1446,0))/INDEX(Historical!$H$7:$H$1430,MATCH(B260,Historical!$B$7:$B$1446,0)))^(1/5)-1)*100)</f>
        <v>13.258872838875678</v>
      </c>
      <c r="V260" s="759">
        <f>IF(INDEX(Historical!$O$7:$O$1430,MATCH(B260,Historical!$B$7:$B$1446,0))=0,"n/a",((INDEX(Historical!$C$7:$C$1437,MATCH(B260,Historical!$B$7:$B$1446,0))/INDEX(Historical!$O$7:$O$1430,MATCH(B260,Historical!$B$7:$B$1446,0)))^(1/10)-1)*100)</f>
        <v>0.89630430261684602</v>
      </c>
      <c r="W260" s="760">
        <f t="shared" si="55"/>
        <v>14.792825160121549</v>
      </c>
      <c r="X260" s="761">
        <f t="shared" si="56"/>
        <v>0.94034559140962271</v>
      </c>
      <c r="Y260" s="926"/>
      <c r="Z260" s="702">
        <f t="shared" si="57"/>
        <v>7.0934256055363312</v>
      </c>
      <c r="AA260" s="935">
        <f t="shared" si="58"/>
        <v>13.371107266435985</v>
      </c>
      <c r="AB260" s="639">
        <v>12</v>
      </c>
      <c r="AC260" s="916">
        <v>11.56</v>
      </c>
      <c r="AD260" s="916">
        <v>1.43</v>
      </c>
      <c r="AE260" s="916">
        <v>0.43</v>
      </c>
      <c r="AF260" s="916">
        <v>1.91</v>
      </c>
      <c r="AG260" s="916">
        <v>13.700000000000001</v>
      </c>
      <c r="AH260" s="918">
        <v>31.6</v>
      </c>
      <c r="AI260" s="918">
        <v>7.5</v>
      </c>
      <c r="AJ260" s="916">
        <v>14.099999999999998</v>
      </c>
      <c r="AK260" s="916">
        <v>9.35</v>
      </c>
      <c r="AL260" s="928">
        <v>7050</v>
      </c>
      <c r="AM260" s="922">
        <v>0.5</v>
      </c>
      <c r="AN260" s="916">
        <v>0.19</v>
      </c>
      <c r="AO260" s="802">
        <f t="shared" si="59"/>
        <v>0.41826955121953446</v>
      </c>
      <c r="AP260" s="803">
        <f t="shared" si="60"/>
        <v>13.789376817655519</v>
      </c>
      <c r="AQ260" s="936">
        <f t="shared" si="61"/>
        <v>6.5391214090814165</v>
      </c>
      <c r="AR260" s="702">
        <f>INDEX(Historical!$C$7:$C$1437,MATCH(B260,Historical!$B$7:$B$1446,0))*IF(AH260="n/a",1.03,IF(AH260&lt;0,1.01,IF(AH260&gt;10,1.1,(1+AH260/100))))</f>
        <v>0.90200000000000002</v>
      </c>
      <c r="AS260" s="935">
        <f t="shared" si="62"/>
        <v>0.96965000000000001</v>
      </c>
      <c r="AT260" s="935">
        <f t="shared" si="68"/>
        <v>1.060312275</v>
      </c>
      <c r="AU260" s="935">
        <f t="shared" si="68"/>
        <v>1.1594514727125</v>
      </c>
      <c r="AV260" s="935">
        <f t="shared" si="68"/>
        <v>1.2678601854111187</v>
      </c>
      <c r="AW260" s="702">
        <f t="shared" si="63"/>
        <v>5.3592739331236192</v>
      </c>
      <c r="AX260" s="810">
        <f t="shared" si="64"/>
        <v>3.4672148108453253</v>
      </c>
      <c r="AY260" s="991">
        <v>1.65</v>
      </c>
      <c r="AZ260" s="922">
        <v>29.03</v>
      </c>
      <c r="BA260" s="922">
        <v>-12.68</v>
      </c>
      <c r="BB260" s="922">
        <v>-2.2399999999999998</v>
      </c>
      <c r="BC260" s="922">
        <v>4.74</v>
      </c>
      <c r="BE260" s="664">
        <v>2011</v>
      </c>
      <c r="BF260" s="946" t="e">
        <f>#VALUE!</f>
        <v>#VALUE!</v>
      </c>
      <c r="BG260" s="931">
        <v>5.0999999999999996</v>
      </c>
    </row>
    <row r="261" spans="1:59" ht="11.25" customHeight="1" x14ac:dyDescent="0.2">
      <c r="A261" s="609" t="s">
        <v>1362</v>
      </c>
      <c r="B261" s="925" t="s">
        <v>1363</v>
      </c>
      <c r="C261" s="988" t="s">
        <v>247</v>
      </c>
      <c r="D261" s="988" t="s">
        <v>4380</v>
      </c>
      <c r="E261" s="792">
        <v>6</v>
      </c>
      <c r="F261" s="526">
        <v>736</v>
      </c>
      <c r="G261" s="526" t="s">
        <v>106</v>
      </c>
      <c r="H261" s="526" t="s">
        <v>106</v>
      </c>
      <c r="I261" s="924">
        <v>76.67</v>
      </c>
      <c r="J261" s="702">
        <f t="shared" si="52"/>
        <v>0.7304030259553933</v>
      </c>
      <c r="K261" s="927">
        <v>0.14000000000000001</v>
      </c>
      <c r="L261" s="639">
        <v>4</v>
      </c>
      <c r="M261" s="693">
        <f t="shared" si="53"/>
        <v>0.56000000000000005</v>
      </c>
      <c r="N261" s="921" t="s">
        <v>3968</v>
      </c>
      <c r="O261" s="795">
        <v>0.12</v>
      </c>
      <c r="P261" s="915">
        <v>43382</v>
      </c>
      <c r="Q261" s="915">
        <v>43397</v>
      </c>
      <c r="R261" s="693">
        <f t="shared" si="54"/>
        <v>16.666666666666682</v>
      </c>
      <c r="S261" s="759">
        <f>IF(INDEX(Historical!$D$7:$D$1437,MATCH(B261,Historical!$B$7:$B$1446,0))=0,"n/a",(INDEX(Historical!$C$7:$C$1437,MATCH(B261,Historical!$B$7:$B$1446,0))/INDEX(Historical!$D$7:$D$1437,MATCH(B261,Historical!$B$7:$B$1446,0))-1)*100)</f>
        <v>29.729729729729737</v>
      </c>
      <c r="T261" s="759">
        <f>IF(INDEX(Historical!$F$7:$F$1430,MATCH(B261,Historical!$B$7:$B$1446,0))=0,"n/a",((INDEX(Historical!$C$7:$C$1437,MATCH(B261,Historical!$B$7:$B$1446,0))/INDEX(Historical!$F$7:$F$1430,MATCH(B261,Historical!$B$7:$B$1446,0)))^(1/3)-1)*100)</f>
        <v>16.318055297195457</v>
      </c>
      <c r="U261" s="759">
        <f>IF(INDEX(Historical!$H$7:$H$1430,MATCH(B261,Historical!$B$7:$B$1446,0))=0,"n/a",((INDEX(Historical!$C$7:$C$1437,MATCH(B261,Historical!$B$7:$B$1446,0))/INDEX(Historical!$H$7:$H$1430,MATCH(B261,Historical!$B$7:$B$1446,0)))^(1/5)-1)*100)</f>
        <v>44.955932735539108</v>
      </c>
      <c r="V261" s="759">
        <f>IF(INDEX(Historical!$O$7:$O$1430,MATCH(B261,Historical!$B$7:$B$1446,0))=0,"n/a",((INDEX(Historical!$C$7:$C$1437,MATCH(B261,Historical!$B$7:$B$1446,0))/INDEX(Historical!$O$7:$O$1430,MATCH(B261,Historical!$B$7:$B$1446,0)))^(1/10)-1)*100)</f>
        <v>8.1139800821938621</v>
      </c>
      <c r="W261" s="760">
        <f t="shared" si="55"/>
        <v>5.5405525130872517</v>
      </c>
      <c r="X261" s="761">
        <f t="shared" si="56"/>
        <v>2.3293229396652388</v>
      </c>
      <c r="Y261" s="705"/>
      <c r="Z261" s="702">
        <f t="shared" si="57"/>
        <v>12.200435729847497</v>
      </c>
      <c r="AA261" s="935">
        <f t="shared" si="58"/>
        <v>16.703703703703706</v>
      </c>
      <c r="AB261" s="639">
        <v>9</v>
      </c>
      <c r="AC261" s="916">
        <v>4.59</v>
      </c>
      <c r="AD261" s="916">
        <v>1.19</v>
      </c>
      <c r="AE261" s="916">
        <v>1.4</v>
      </c>
      <c r="AF261" s="916">
        <v>2.73</v>
      </c>
      <c r="AG261" s="916">
        <v>16</v>
      </c>
      <c r="AH261" s="916">
        <v>38.5</v>
      </c>
      <c r="AI261" s="916">
        <v>11.29</v>
      </c>
      <c r="AJ261" s="916">
        <v>19.3</v>
      </c>
      <c r="AK261" s="916">
        <v>14.000000000000002</v>
      </c>
      <c r="AL261" s="928">
        <v>745.23</v>
      </c>
      <c r="AM261" s="922">
        <v>5</v>
      </c>
      <c r="AN261" s="916">
        <v>0</v>
      </c>
      <c r="AO261" s="802">
        <f t="shared" si="59"/>
        <v>28.982632057790799</v>
      </c>
      <c r="AP261" s="803">
        <f t="shared" si="60"/>
        <v>45.686335761494504</v>
      </c>
      <c r="AQ261" s="936">
        <f t="shared" si="61"/>
        <v>42.362777768021822</v>
      </c>
      <c r="AR261" s="702">
        <f>INDEX(Historical!$C$7:$C$1437,MATCH(B261,Historical!$B$7:$B$1446,0))*IF(AH261="n/a",1.03,IF(AH261&lt;0,1.01,IF(AH261&gt;10,1.1,(1+AH261/100))))</f>
        <v>0.52800000000000002</v>
      </c>
      <c r="AS261" s="935">
        <f t="shared" si="62"/>
        <v>0.58080000000000009</v>
      </c>
      <c r="AT261" s="935">
        <f t="shared" si="68"/>
        <v>0.63888000000000011</v>
      </c>
      <c r="AU261" s="935">
        <f t="shared" si="68"/>
        <v>0.70276800000000017</v>
      </c>
      <c r="AV261" s="935">
        <f t="shared" si="68"/>
        <v>0.7730448000000002</v>
      </c>
      <c r="AW261" s="702">
        <f t="shared" si="63"/>
        <v>3.2234928000000003</v>
      </c>
      <c r="AX261" s="810">
        <f t="shared" si="64"/>
        <v>4.2043730272596846</v>
      </c>
      <c r="AY261" s="991">
        <v>1.05</v>
      </c>
      <c r="AZ261" s="922">
        <v>40.270000000000003</v>
      </c>
      <c r="BA261" s="922">
        <v>-28.59</v>
      </c>
      <c r="BB261" s="922">
        <v>9.74</v>
      </c>
      <c r="BC261" s="922">
        <v>0.75</v>
      </c>
      <c r="BE261" s="664">
        <v>2013</v>
      </c>
      <c r="BF261" s="946" t="e">
        <f>#VALUE!</f>
        <v>#VALUE!</v>
      </c>
      <c r="BG261" s="931">
        <v>11.200000000000001</v>
      </c>
    </row>
    <row r="262" spans="1:59" ht="11.25" customHeight="1" x14ac:dyDescent="0.2">
      <c r="A262" s="609" t="s">
        <v>1367</v>
      </c>
      <c r="B262" s="925" t="s">
        <v>1368</v>
      </c>
      <c r="C262" s="988" t="s">
        <v>108</v>
      </c>
      <c r="D262" s="988" t="s">
        <v>4373</v>
      </c>
      <c r="E262" s="792">
        <v>8</v>
      </c>
      <c r="F262" s="526">
        <v>541</v>
      </c>
      <c r="G262" s="526" t="s">
        <v>37</v>
      </c>
      <c r="H262" s="526" t="s">
        <v>37</v>
      </c>
      <c r="I262" s="924">
        <v>116.05</v>
      </c>
      <c r="J262" s="702">
        <f t="shared" si="52"/>
        <v>2.7574321413183975</v>
      </c>
      <c r="K262" s="927">
        <v>0.8</v>
      </c>
      <c r="L262" s="639">
        <v>4</v>
      </c>
      <c r="M262" s="693">
        <f t="shared" si="53"/>
        <v>3.2</v>
      </c>
      <c r="N262" s="921" t="s">
        <v>161</v>
      </c>
      <c r="O262" s="795">
        <v>0.56000000000000005</v>
      </c>
      <c r="P262" s="915">
        <v>43377</v>
      </c>
      <c r="Q262" s="915">
        <v>43404</v>
      </c>
      <c r="R262" s="693">
        <f t="shared" si="54"/>
        <v>42.857142857142847</v>
      </c>
      <c r="S262" s="759">
        <f>IF(INDEX(Historical!$D$7:$D$1437,MATCH(B262,Historical!$B$7:$B$1446,0))=0,"n/a",(INDEX(Historical!$C$7:$C$1437,MATCH(B262,Historical!$B$7:$B$1446,0))/INDEX(Historical!$D$7:$D$1437,MATCH(B262,Historical!$B$7:$B$1446,0))-1)*100)</f>
        <v>21.568627450980383</v>
      </c>
      <c r="T262" s="759">
        <f>IF(INDEX(Historical!$F$7:$F$1430,MATCH(B262,Historical!$B$7:$B$1446,0))=0,"n/a",((INDEX(Historical!$C$7:$C$1437,MATCH(B262,Historical!$B$7:$B$1446,0))/INDEX(Historical!$F$7:$F$1430,MATCH(B262,Historical!$B$7:$B$1446,0)))^(1/3)-1)*100)</f>
        <v>13.862522184714066</v>
      </c>
      <c r="U262" s="759">
        <f>IF(INDEX(Historical!$H$7:$H$1430,MATCH(B262,Historical!$B$7:$B$1446,0))=0,"n/a",((INDEX(Historical!$C$7:$C$1437,MATCH(B262,Historical!$B$7:$B$1446,0))/INDEX(Historical!$H$7:$H$1430,MATCH(B262,Historical!$B$7:$B$1446,0)))^(1/5)-1)*100)</f>
        <v>12.767137012376306</v>
      </c>
      <c r="V262" s="759">
        <f>IF(INDEX(Historical!$O$7:$O$1430,MATCH(B262,Historical!$B$7:$B$1446,0))=0,"n/a",((INDEX(Historical!$C$7:$C$1437,MATCH(B262,Historical!$B$7:$B$1446,0))/INDEX(Historical!$O$7:$O$1430,MATCH(B262,Historical!$B$7:$B$1446,0)))^(1/10)-1)*100)</f>
        <v>5.0172905515339261</v>
      </c>
      <c r="W262" s="760">
        <f t="shared" si="55"/>
        <v>2.5446277988571011</v>
      </c>
      <c r="X262" s="761">
        <f t="shared" si="56"/>
        <v>0.81319344027874563</v>
      </c>
      <c r="Y262" s="926"/>
      <c r="Z262" s="702">
        <f t="shared" si="57"/>
        <v>34.519956850053937</v>
      </c>
      <c r="AA262" s="935">
        <f t="shared" si="58"/>
        <v>12.518878101402374</v>
      </c>
      <c r="AB262" s="639">
        <v>12</v>
      </c>
      <c r="AC262" s="916">
        <v>9.27</v>
      </c>
      <c r="AD262" s="916">
        <v>1.3</v>
      </c>
      <c r="AE262" s="916">
        <v>4.74</v>
      </c>
      <c r="AF262" s="916">
        <v>1.68</v>
      </c>
      <c r="AG262" s="916">
        <v>12.1</v>
      </c>
      <c r="AH262" s="916">
        <v>31.5</v>
      </c>
      <c r="AI262" s="916">
        <v>5.62</v>
      </c>
      <c r="AJ262" s="916">
        <v>15.7</v>
      </c>
      <c r="AK262" s="916">
        <v>9.629999999999999</v>
      </c>
      <c r="AL262" s="928">
        <v>387150</v>
      </c>
      <c r="AM262" s="922">
        <v>0.1</v>
      </c>
      <c r="AN262" s="916">
        <v>1.22</v>
      </c>
      <c r="AO262" s="802">
        <f t="shared" si="59"/>
        <v>3.0056910522923292</v>
      </c>
      <c r="AP262" s="803">
        <f t="shared" si="60"/>
        <v>15.524569153694703</v>
      </c>
      <c r="AQ262" s="936">
        <f t="shared" si="61"/>
        <v>-3.3178973005839163</v>
      </c>
      <c r="AR262" s="702">
        <f>INDEX(Historical!$C$7:$C$1437,MATCH(B262,Historical!$B$7:$B$1446,0))*IF(AH262="n/a",1.03,IF(AH262&lt;0,1.01,IF(AH262&gt;10,1.1,(1+AH262/100))))</f>
        <v>2.7280000000000002</v>
      </c>
      <c r="AS262" s="935">
        <f t="shared" si="62"/>
        <v>2.8813136000000004</v>
      </c>
      <c r="AT262" s="935">
        <f t="shared" si="68"/>
        <v>3.1587840996800005</v>
      </c>
      <c r="AU262" s="935">
        <f t="shared" si="68"/>
        <v>3.4629750084791846</v>
      </c>
      <c r="AV262" s="935">
        <f t="shared" si="68"/>
        <v>3.7964595017957303</v>
      </c>
      <c r="AW262" s="702">
        <f t="shared" si="63"/>
        <v>16.027532209954916</v>
      </c>
      <c r="AX262" s="810">
        <f t="shared" si="64"/>
        <v>13.81088514429549</v>
      </c>
      <c r="AY262" s="991">
        <v>1.1299999999999999</v>
      </c>
      <c r="AZ262" s="922">
        <v>27.37</v>
      </c>
      <c r="BA262" s="922">
        <v>-2.68</v>
      </c>
      <c r="BB262" s="922">
        <v>9.2799999999999994</v>
      </c>
      <c r="BC262" s="922">
        <v>7.4300000000000006</v>
      </c>
      <c r="BE262" s="664">
        <v>2011</v>
      </c>
      <c r="BF262" s="946" t="e">
        <f>#VALUE!</f>
        <v>#VALUE!</v>
      </c>
      <c r="BG262" s="931">
        <v>1.0999999999999999</v>
      </c>
    </row>
    <row r="263" spans="1:59" ht="11.25" customHeight="1" x14ac:dyDescent="0.2">
      <c r="A263" s="609" t="s">
        <v>1369</v>
      </c>
      <c r="B263" s="925" t="s">
        <v>1370</v>
      </c>
      <c r="C263" s="988" t="s">
        <v>112</v>
      </c>
      <c r="D263" s="988" t="s">
        <v>213</v>
      </c>
      <c r="E263" s="792">
        <v>7</v>
      </c>
      <c r="F263" s="526">
        <v>687</v>
      </c>
      <c r="G263" s="526" t="s">
        <v>106</v>
      </c>
      <c r="H263" s="526" t="s">
        <v>106</v>
      </c>
      <c r="I263" s="924">
        <v>98.09</v>
      </c>
      <c r="J263" s="702">
        <f t="shared" ref="J263:J326" si="69">(M263/I263)*100</f>
        <v>0.93791416046487919</v>
      </c>
      <c r="K263" s="927">
        <v>0.23</v>
      </c>
      <c r="L263" s="639">
        <v>4</v>
      </c>
      <c r="M263" s="693">
        <f t="shared" ref="M263:M326" si="70">K263*L263</f>
        <v>0.92</v>
      </c>
      <c r="N263" s="921" t="s">
        <v>698</v>
      </c>
      <c r="O263" s="795">
        <v>0.22</v>
      </c>
      <c r="P263" s="915">
        <v>43563</v>
      </c>
      <c r="Q263" s="915">
        <v>43592</v>
      </c>
      <c r="R263" s="693">
        <f t="shared" ref="R263:R326" si="71">(K263-O263)/O263*100</f>
        <v>4.5454545454545494</v>
      </c>
      <c r="S263" s="759">
        <f>IF(INDEX(Historical!$D$7:$D$1437,MATCH(B263,Historical!$B$7:$B$1446,0))=0,"n/a",(INDEX(Historical!$C$7:$C$1437,MATCH(B263,Historical!$B$7:$B$1446,0))/INDEX(Historical!$D$7:$D$1437,MATCH(B263,Historical!$B$7:$B$1446,0))-1)*100)</f>
        <v>6.0975609756097393</v>
      </c>
      <c r="T263" s="759">
        <f>IF(INDEX(Historical!$F$7:$F$1430,MATCH(B263,Historical!$B$7:$B$1446,0))=0,"n/a",((INDEX(Historical!$C$7:$C$1437,MATCH(B263,Historical!$B$7:$B$1446,0))/INDEX(Historical!$F$7:$F$1430,MATCH(B263,Historical!$B$7:$B$1446,0)))^(1/3)-1)*100)</f>
        <v>9.6457423731894245</v>
      </c>
      <c r="U263" s="759">
        <f>IF(INDEX(Historical!$H$7:$H$1430,MATCH(B263,Historical!$B$7:$B$1446,0))=0,"n/a",((INDEX(Historical!$C$7:$C$1437,MATCH(B263,Historical!$B$7:$B$1446,0))/INDEX(Historical!$H$7:$H$1430,MATCH(B263,Historical!$B$7:$B$1446,0)))^(1/5)-1)*100)</f>
        <v>28.326352077692253</v>
      </c>
      <c r="V263" s="759" t="str">
        <f>IF(INDEX(Historical!$O$7:$O$1430,MATCH(B263,Historical!$B$7:$B$1446,0))=0,"n/a",((INDEX(Historical!$C$7:$C$1437,MATCH(B263,Historical!$B$7:$B$1446,0))/INDEX(Historical!$O$7:$O$1430,MATCH(B263,Historical!$B$7:$B$1446,0)))^(1/10)-1)*100)</f>
        <v>n/a</v>
      </c>
      <c r="W263" s="760" t="str">
        <f t="shared" ref="W263:W326" si="72">IF(OR(U263&lt;=0,U263="n/a",V263&lt;=0,V263="n/a"),"n/a",U263/V263)</f>
        <v>n/a</v>
      </c>
      <c r="X263" s="761">
        <f t="shared" ref="X263:X326" si="73">IF(OR(AJ263&lt;=0,AJ263="n/a",U263&lt;=0,U263="n/a"),"n/a",U263/AJ263)</f>
        <v>1.3750656348394299</v>
      </c>
      <c r="Y263" s="726"/>
      <c r="Z263" s="702">
        <f t="shared" ref="Z263:Z326" si="74">IF(OR(AC263&lt;0.01,AC263="n/a"),"n/a",M263/AC263*100)</f>
        <v>17.391304347826086</v>
      </c>
      <c r="AA263" s="935">
        <f t="shared" ref="AA263:AA326" si="75">IF(OR(AC263&lt;0.01,AC263="n/a"),"n/a",I263/AC263)</f>
        <v>18.542533081285445</v>
      </c>
      <c r="AB263" s="639">
        <v>12</v>
      </c>
      <c r="AC263" s="916">
        <v>5.29</v>
      </c>
      <c r="AD263" s="916">
        <v>2.3199999999999998</v>
      </c>
      <c r="AE263" s="916">
        <v>1.71</v>
      </c>
      <c r="AF263" s="916">
        <v>2.92</v>
      </c>
      <c r="AG263" s="916">
        <v>17.100000000000001</v>
      </c>
      <c r="AH263" s="918">
        <v>111.60000000000001</v>
      </c>
      <c r="AI263" s="918">
        <v>17.89</v>
      </c>
      <c r="AJ263" s="916">
        <v>20.599999999999998</v>
      </c>
      <c r="AK263" s="916">
        <v>8</v>
      </c>
      <c r="AL263" s="928">
        <v>1080</v>
      </c>
      <c r="AM263" s="922">
        <v>2.6</v>
      </c>
      <c r="AN263" s="916">
        <v>0.47</v>
      </c>
      <c r="AO263" s="802">
        <f t="shared" ref="AO263:AO326" si="76">IF(U263="n/a","n/a",IF(AA263&lt;0,"n/a",IF(AA263="n/a","n/a",J263+U263-AA263)))</f>
        <v>10.721733156871686</v>
      </c>
      <c r="AP263" s="803">
        <f t="shared" ref="AP263:AP326" si="77">IF(U263="n/a","n/a",J263+U263)</f>
        <v>29.264266238157131</v>
      </c>
      <c r="AQ263" s="936">
        <f t="shared" ref="AQ263:AQ326" si="78">IF(OR(AC263&lt;0.01,AF263="n/a"),"n/a",(I263/SQRT(22.5*AC263*(I263/AF263))-1)*100)</f>
        <v>55.126037068577084</v>
      </c>
      <c r="AR263" s="702">
        <f>INDEX(Historical!$C$7:$C$1437,MATCH(B263,Historical!$B$7:$B$1446,0))*IF(AH263="n/a",1.03,IF(AH263&lt;0,1.01,IF(AH263&gt;10,1.1,(1+AH263/100))))</f>
        <v>0.95700000000000007</v>
      </c>
      <c r="AS263" s="935">
        <f t="shared" ref="AS263:AS326" si="79">IF($AI263="n/a",1.03*AR263,IF($AI263&lt;0,1.01*AR263,IF($AI263&gt;10,1.1*AR263,(1+$AI263/100)*AR263)))</f>
        <v>1.0527000000000002</v>
      </c>
      <c r="AT263" s="935">
        <f t="shared" si="68"/>
        <v>1.1369160000000003</v>
      </c>
      <c r="AU263" s="935">
        <f t="shared" si="68"/>
        <v>1.2278692800000004</v>
      </c>
      <c r="AV263" s="935">
        <f t="shared" si="68"/>
        <v>1.3260988224000005</v>
      </c>
      <c r="AW263" s="702">
        <f t="shared" ref="AW263:AW326" si="80">SUM(AR263:AV263)</f>
        <v>5.7005841024000015</v>
      </c>
      <c r="AX263" s="810">
        <f t="shared" ref="AX263:AX326" si="81">AW263/I263*100</f>
        <v>5.8115853832194935</v>
      </c>
      <c r="AY263" s="991">
        <v>1.1000000000000001</v>
      </c>
      <c r="AZ263" s="922">
        <v>28.32</v>
      </c>
      <c r="BA263" s="922">
        <v>-12.3</v>
      </c>
      <c r="BB263" s="922">
        <v>8.84</v>
      </c>
      <c r="BC263" s="922">
        <v>5.37</v>
      </c>
      <c r="BE263" s="664">
        <v>2013</v>
      </c>
      <c r="BF263" s="946" t="e">
        <f t="shared" ref="BF263" si="82">#VALUE!</f>
        <v>#VALUE!</v>
      </c>
      <c r="BG263" s="931">
        <v>8.1</v>
      </c>
    </row>
    <row r="264" spans="1:59" ht="11.25" customHeight="1" x14ac:dyDescent="0.2">
      <c r="A264" s="537" t="s">
        <v>1371</v>
      </c>
      <c r="B264" s="925" t="s">
        <v>1372</v>
      </c>
      <c r="C264" s="988" t="s">
        <v>123</v>
      </c>
      <c r="D264" s="988" t="s">
        <v>4390</v>
      </c>
      <c r="E264" s="792">
        <v>8</v>
      </c>
      <c r="F264" s="526">
        <v>560</v>
      </c>
      <c r="G264" s="526" t="s">
        <v>106</v>
      </c>
      <c r="H264" s="526" t="s">
        <v>106</v>
      </c>
      <c r="I264" s="924">
        <v>98.4</v>
      </c>
      <c r="J264" s="702">
        <f t="shared" si="69"/>
        <v>2.4390243902439024</v>
      </c>
      <c r="K264" s="927">
        <v>0.6</v>
      </c>
      <c r="L264" s="639">
        <v>4</v>
      </c>
      <c r="M264" s="693">
        <f t="shared" si="70"/>
        <v>2.4</v>
      </c>
      <c r="N264" s="921" t="s">
        <v>107</v>
      </c>
      <c r="O264" s="795">
        <v>0.55000000000000004</v>
      </c>
      <c r="P264" s="915">
        <v>43489</v>
      </c>
      <c r="Q264" s="915">
        <v>43511</v>
      </c>
      <c r="R264" s="693">
        <f t="shared" si="71"/>
        <v>9.0909090909090793</v>
      </c>
      <c r="S264" s="759">
        <f>IF(INDEX(Historical!$D$7:$D$1437,MATCH(B264,Historical!$B$7:$B$1446,0))=0,"n/a",(INDEX(Historical!$C$7:$C$1437,MATCH(B264,Historical!$B$7:$B$1446,0))/INDEX(Historical!$D$7:$D$1437,MATCH(B264,Historical!$B$7:$B$1446,0))-1)*100)</f>
        <v>10.000000000000009</v>
      </c>
      <c r="T264" s="759">
        <f>IF(INDEX(Historical!$F$7:$F$1430,MATCH(B264,Historical!$B$7:$B$1446,0))=0,"n/a",((INDEX(Historical!$C$7:$C$1437,MATCH(B264,Historical!$B$7:$B$1446,0))/INDEX(Historical!$F$7:$F$1430,MATCH(B264,Historical!$B$7:$B$1446,0)))^(1/3)-1)*100)</f>
        <v>11.199004528465784</v>
      </c>
      <c r="U264" s="759">
        <f>IF(INDEX(Historical!$H$7:$H$1430,MATCH(B264,Historical!$B$7:$B$1446,0))=0,"n/a",((INDEX(Historical!$C$7:$C$1437,MATCH(B264,Historical!$B$7:$B$1446,0))/INDEX(Historical!$H$7:$H$1430,MATCH(B264,Historical!$B$7:$B$1446,0)))^(1/5)-1)*100)</f>
        <v>12.888132073019754</v>
      </c>
      <c r="V264" s="759">
        <f>IF(INDEX(Historical!$O$7:$O$1430,MATCH(B264,Historical!$B$7:$B$1446,0))=0,"n/a",((INDEX(Historical!$C$7:$C$1437,MATCH(B264,Historical!$B$7:$B$1446,0))/INDEX(Historical!$O$7:$O$1430,MATCH(B264,Historical!$B$7:$B$1446,0)))^(1/10)-1)*100)</f>
        <v>10.106850305941407</v>
      </c>
      <c r="W264" s="760">
        <f t="shared" si="72"/>
        <v>1.275187786786883</v>
      </c>
      <c r="X264" s="761" t="str">
        <f t="shared" si="73"/>
        <v>n/a</v>
      </c>
      <c r="Y264" s="926"/>
      <c r="Z264" s="702">
        <f t="shared" si="74"/>
        <v>42.628774422735347</v>
      </c>
      <c r="AA264" s="935">
        <f t="shared" si="75"/>
        <v>17.477797513321494</v>
      </c>
      <c r="AB264" s="639">
        <v>12</v>
      </c>
      <c r="AC264" s="916">
        <v>5.63</v>
      </c>
      <c r="AD264" s="916">
        <v>3.1</v>
      </c>
      <c r="AE264" s="916">
        <v>0.98</v>
      </c>
      <c r="AF264" s="916">
        <v>2.12</v>
      </c>
      <c r="AG264" s="916">
        <v>12.5</v>
      </c>
      <c r="AH264" s="918">
        <v>13.700000000000001</v>
      </c>
      <c r="AI264" s="918">
        <v>9.24</v>
      </c>
      <c r="AJ264" s="916">
        <v>0</v>
      </c>
      <c r="AK264" s="916">
        <v>5.64</v>
      </c>
      <c r="AL264" s="928">
        <v>1570</v>
      </c>
      <c r="AM264" s="922">
        <v>1.2</v>
      </c>
      <c r="AN264" s="916">
        <v>0.5</v>
      </c>
      <c r="AO264" s="802">
        <f t="shared" si="76"/>
        <v>-2.1506410500578372</v>
      </c>
      <c r="AP264" s="803">
        <f t="shared" si="77"/>
        <v>15.327156463263657</v>
      </c>
      <c r="AQ264" s="936">
        <f t="shared" si="78"/>
        <v>28.327585547893051</v>
      </c>
      <c r="AR264" s="702">
        <f>INDEX(Historical!$C$7:$C$1437,MATCH(B264,Historical!$B$7:$B$1446,0))*IF(AH264="n/a",1.03,IF(AH264&lt;0,1.01,IF(AH264&gt;10,1.1,(1+AH264/100))))</f>
        <v>2.4200000000000004</v>
      </c>
      <c r="AS264" s="935">
        <f t="shared" si="79"/>
        <v>2.6436080000000004</v>
      </c>
      <c r="AT264" s="935">
        <f t="shared" si="68"/>
        <v>2.7927074912000003</v>
      </c>
      <c r="AU264" s="935">
        <f t="shared" si="68"/>
        <v>2.9502161937036804</v>
      </c>
      <c r="AV264" s="935">
        <f t="shared" si="68"/>
        <v>3.1166083870285681</v>
      </c>
      <c r="AW264" s="702">
        <f t="shared" si="80"/>
        <v>13.923140071932249</v>
      </c>
      <c r="AX264" s="810">
        <f t="shared" si="81"/>
        <v>14.149532593427081</v>
      </c>
      <c r="AY264" s="991">
        <v>0.96</v>
      </c>
      <c r="AZ264" s="922">
        <v>18.14</v>
      </c>
      <c r="BA264" s="922">
        <v>-17.77</v>
      </c>
      <c r="BB264" s="922">
        <v>-6.92</v>
      </c>
      <c r="BC264" s="922">
        <v>-3.9</v>
      </c>
      <c r="BE264" s="664">
        <v>2012</v>
      </c>
      <c r="BF264" s="946" t="e">
        <f>#VALUE!</f>
        <v>#VALUE!</v>
      </c>
      <c r="BG264" s="931">
        <v>6.6000000000000005</v>
      </c>
    </row>
    <row r="265" spans="1:59" s="838" customFormat="1" ht="11.25" customHeight="1" x14ac:dyDescent="0.2">
      <c r="A265" s="817" t="s">
        <v>1375</v>
      </c>
      <c r="B265" s="846" t="s">
        <v>1376</v>
      </c>
      <c r="C265" s="988" t="s">
        <v>112</v>
      </c>
      <c r="D265" s="988" t="s">
        <v>4356</v>
      </c>
      <c r="E265" s="818">
        <v>6</v>
      </c>
      <c r="F265" s="526">
        <v>713</v>
      </c>
      <c r="G265" s="1171" t="s">
        <v>106</v>
      </c>
      <c r="H265" s="1171" t="s">
        <v>106</v>
      </c>
      <c r="I265" s="819">
        <v>56.48</v>
      </c>
      <c r="J265" s="820">
        <f t="shared" si="69"/>
        <v>2.4787535410764874</v>
      </c>
      <c r="K265" s="821">
        <v>0.35</v>
      </c>
      <c r="L265" s="822">
        <v>4</v>
      </c>
      <c r="M265" s="823">
        <f t="shared" si="70"/>
        <v>1.4</v>
      </c>
      <c r="N265" s="824" t="s">
        <v>506</v>
      </c>
      <c r="O265" s="825">
        <v>0.32</v>
      </c>
      <c r="P265" s="847">
        <v>43088</v>
      </c>
      <c r="Q265" s="847">
        <v>43105</v>
      </c>
      <c r="R265" s="823">
        <f t="shared" si="71"/>
        <v>9.3749999999999911</v>
      </c>
      <c r="S265" s="759">
        <f>IF(INDEX(Historical!$D$7:$D$1437,MATCH(B265,Historical!$B$7:$B$1446,0))=0,"n/a",(INDEX(Historical!$C$7:$C$1437,MATCH(B265,Historical!$B$7:$B$1446,0))/INDEX(Historical!$D$7:$D$1437,MATCH(B265,Historical!$B$7:$B$1446,0))-1)*100)</f>
        <v>9.375</v>
      </c>
      <c r="T265" s="759">
        <f>IF(INDEX(Historical!$F$7:$F$1430,MATCH(B265,Historical!$B$7:$B$1446,0))=0,"n/a",((INDEX(Historical!$C$7:$C$1437,MATCH(B265,Historical!$B$7:$B$1446,0))/INDEX(Historical!$F$7:$F$1430,MATCH(B265,Historical!$B$7:$B$1446,0)))^(1/3)-1)*100)</f>
        <v>9.0355436729529828</v>
      </c>
      <c r="U265" s="759">
        <f>IF(INDEX(Historical!$H$7:$H$1430,MATCH(B265,Historical!$B$7:$B$1446,0))=0,"n/a",((INDEX(Historical!$C$7:$C$1437,MATCH(B265,Historical!$B$7:$B$1446,0))/INDEX(Historical!$H$7:$H$1430,MATCH(B265,Historical!$B$7:$B$1446,0)))^(1/5)-1)*100)</f>
        <v>12.995952835136615</v>
      </c>
      <c r="V265" s="759" t="str">
        <f>IF(INDEX(Historical!$O$7:$O$1430,MATCH(B265,Historical!$B$7:$B$1446,0))=0,"n/a",((INDEX(Historical!$C$7:$C$1437,MATCH(B265,Historical!$B$7:$B$1446,0))/INDEX(Historical!$O$7:$O$1430,MATCH(B265,Historical!$B$7:$B$1446,0)))^(1/10)-1)*100)</f>
        <v>n/a</v>
      </c>
      <c r="W265" s="827" t="str">
        <f t="shared" si="72"/>
        <v>n/a</v>
      </c>
      <c r="X265" s="828">
        <f t="shared" si="73"/>
        <v>0.34110112428180089</v>
      </c>
      <c r="Y265" s="829"/>
      <c r="Z265" s="820">
        <f t="shared" si="74"/>
        <v>57.851239669421481</v>
      </c>
      <c r="AA265" s="830">
        <f t="shared" si="75"/>
        <v>23.33884297520661</v>
      </c>
      <c r="AB265" s="822">
        <v>12</v>
      </c>
      <c r="AC265" s="831">
        <v>2.42</v>
      </c>
      <c r="AD265" s="831">
        <v>3.07</v>
      </c>
      <c r="AE265" s="831">
        <v>2</v>
      </c>
      <c r="AF265" s="831">
        <v>5.16</v>
      </c>
      <c r="AG265" s="831">
        <v>21.7</v>
      </c>
      <c r="AH265" s="831">
        <v>23.400000000000002</v>
      </c>
      <c r="AI265" s="831">
        <v>9.34</v>
      </c>
      <c r="AJ265" s="831">
        <v>38.1</v>
      </c>
      <c r="AK265" s="831">
        <v>7.6</v>
      </c>
      <c r="AL265" s="832">
        <v>7550</v>
      </c>
      <c r="AM265" s="833">
        <v>0.70000000000000007</v>
      </c>
      <c r="AN265" s="831">
        <v>1.82</v>
      </c>
      <c r="AO265" s="834">
        <f t="shared" si="76"/>
        <v>-7.8641365989935075</v>
      </c>
      <c r="AP265" s="835">
        <f t="shared" si="77"/>
        <v>15.474706376213103</v>
      </c>
      <c r="AQ265" s="836">
        <f t="shared" si="78"/>
        <v>131.35199708771444</v>
      </c>
      <c r="AR265" s="702">
        <f>INDEX(Historical!$C$7:$C$1437,MATCH(B265,Historical!$B$7:$B$1446,0))*IF(AH265="n/a",1.03,IF(AH265&lt;0,1.01,IF(AH265&gt;10,1.1,(1+AH265/100))))</f>
        <v>1.54</v>
      </c>
      <c r="AS265" s="830">
        <f t="shared" si="79"/>
        <v>1.6838359999999999</v>
      </c>
      <c r="AT265" s="830">
        <f t="shared" si="68"/>
        <v>1.8118075359999999</v>
      </c>
      <c r="AU265" s="830">
        <f t="shared" si="68"/>
        <v>1.9495049087359999</v>
      </c>
      <c r="AV265" s="830">
        <f t="shared" si="68"/>
        <v>2.0976672817999362</v>
      </c>
      <c r="AW265" s="820">
        <f t="shared" si="80"/>
        <v>9.0828157265359355</v>
      </c>
      <c r="AX265" s="837">
        <f t="shared" si="81"/>
        <v>16.081472603640112</v>
      </c>
      <c r="AY265" s="992">
        <v>1.1599999999999999</v>
      </c>
      <c r="AZ265" s="833">
        <v>30.380000000000003</v>
      </c>
      <c r="BA265" s="833">
        <v>-12.5</v>
      </c>
      <c r="BB265" s="833">
        <v>10.92</v>
      </c>
      <c r="BC265" s="833">
        <v>2.48</v>
      </c>
      <c r="BD265" s="961"/>
      <c r="BE265" s="664">
        <v>2013</v>
      </c>
      <c r="BF265" s="946" t="e">
        <f>#VALUE!</f>
        <v>#VALUE!</v>
      </c>
      <c r="BG265" s="893">
        <v>4.5</v>
      </c>
    </row>
    <row r="266" spans="1:59" ht="11.25" customHeight="1" x14ac:dyDescent="0.2">
      <c r="A266" s="609" t="s">
        <v>1379</v>
      </c>
      <c r="B266" s="925" t="s">
        <v>1380</v>
      </c>
      <c r="C266" s="988" t="s">
        <v>154</v>
      </c>
      <c r="D266" s="988" t="s">
        <v>4358</v>
      </c>
      <c r="E266" s="792">
        <v>6</v>
      </c>
      <c r="F266" s="526">
        <v>732</v>
      </c>
      <c r="G266" s="526" t="s">
        <v>106</v>
      </c>
      <c r="H266" s="526" t="s">
        <v>106</v>
      </c>
      <c r="I266" s="916">
        <v>22.63</v>
      </c>
      <c r="J266" s="702">
        <f t="shared" si="69"/>
        <v>3.3583738400353518</v>
      </c>
      <c r="K266" s="927">
        <v>0.19</v>
      </c>
      <c r="L266" s="639">
        <v>4</v>
      </c>
      <c r="M266" s="693">
        <f t="shared" si="70"/>
        <v>0.76</v>
      </c>
      <c r="N266" s="921" t="s">
        <v>203</v>
      </c>
      <c r="O266" s="795">
        <v>0.17</v>
      </c>
      <c r="P266" s="915">
        <v>43353</v>
      </c>
      <c r="Q266" s="915">
        <v>43368</v>
      </c>
      <c r="R266" s="693">
        <f t="shared" si="71"/>
        <v>11.764705882352935</v>
      </c>
      <c r="S266" s="759">
        <f>IF(INDEX(Historical!$D$7:$D$1437,MATCH(B266,Historical!$B$7:$B$1446,0))=0,"n/a",(INDEX(Historical!$C$7:$C$1437,MATCH(B266,Historical!$B$7:$B$1446,0))/INDEX(Historical!$D$7:$D$1437,MATCH(B266,Historical!$B$7:$B$1446,0))-1)*100)</f>
        <v>12.5</v>
      </c>
      <c r="T266" s="759">
        <f>IF(INDEX(Historical!$F$7:$F$1430,MATCH(B266,Historical!$B$7:$B$1446,0))=0,"n/a",((INDEX(Historical!$C$7:$C$1437,MATCH(B266,Historical!$B$7:$B$1446,0))/INDEX(Historical!$F$7:$F$1430,MATCH(B266,Historical!$B$7:$B$1446,0)))^(1/3)-1)*100)</f>
        <v>12.924323465723408</v>
      </c>
      <c r="U266" s="759">
        <f>IF(INDEX(Historical!$H$7:$H$1430,MATCH(B266,Historical!$B$7:$B$1446,0))=0,"n/a",((INDEX(Historical!$C$7:$C$1437,MATCH(B266,Historical!$B$7:$B$1446,0))/INDEX(Historical!$H$7:$H$1430,MATCH(B266,Historical!$B$7:$B$1446,0)))^(1/5)-1)*100)</f>
        <v>11.382417860287909</v>
      </c>
      <c r="V266" s="759">
        <f>IF(INDEX(Historical!$O$7:$O$1430,MATCH(B266,Historical!$B$7:$B$1446,0))=0,"n/a",((INDEX(Historical!$C$7:$C$1437,MATCH(B266,Historical!$B$7:$B$1446,0))/INDEX(Historical!$O$7:$O$1430,MATCH(B266,Historical!$B$7:$B$1446,0)))^(1/10)-1)*100)</f>
        <v>8.7920299324393056</v>
      </c>
      <c r="W266" s="760">
        <f t="shared" si="72"/>
        <v>1.2946291070155527</v>
      </c>
      <c r="X266" s="761">
        <f t="shared" si="73"/>
        <v>0.7639206617642893</v>
      </c>
      <c r="Y266" s="925"/>
      <c r="Z266" s="702">
        <f t="shared" si="74"/>
        <v>50.331125827814574</v>
      </c>
      <c r="AA266" s="935">
        <f t="shared" si="75"/>
        <v>14.986754966887416</v>
      </c>
      <c r="AB266" s="639">
        <v>4</v>
      </c>
      <c r="AC266" s="916">
        <v>1.51</v>
      </c>
      <c r="AD266" s="916" t="s">
        <v>137</v>
      </c>
      <c r="AE266" s="916">
        <v>0.4</v>
      </c>
      <c r="AF266" s="916">
        <v>1.27</v>
      </c>
      <c r="AG266" s="916">
        <v>8.6999999999999993</v>
      </c>
      <c r="AH266" s="916">
        <v>41.699999999999996</v>
      </c>
      <c r="AI266" s="916">
        <v>41.18</v>
      </c>
      <c r="AJ266" s="916">
        <v>14.899999999999999</v>
      </c>
      <c r="AK266" s="916" t="s">
        <v>137</v>
      </c>
      <c r="AL266" s="928">
        <v>61.78</v>
      </c>
      <c r="AM266" s="922">
        <v>0.5</v>
      </c>
      <c r="AN266" s="916">
        <v>0.14000000000000001</v>
      </c>
      <c r="AO266" s="802">
        <f t="shared" si="76"/>
        <v>-0.24596326656415535</v>
      </c>
      <c r="AP266" s="803">
        <f t="shared" si="77"/>
        <v>14.74079170032326</v>
      </c>
      <c r="AQ266" s="936">
        <f t="shared" si="78"/>
        <v>-8.0261418591685452</v>
      </c>
      <c r="AR266" s="702">
        <f>INDEX(Historical!$C$7:$C$1437,MATCH(B266,Historical!$B$7:$B$1446,0))*IF(AH266="n/a",1.03,IF(AH266&lt;0,1.01,IF(AH266&gt;10,1.1,(1+AH266/100))))</f>
        <v>0.79200000000000004</v>
      </c>
      <c r="AS266" s="935">
        <f t="shared" si="79"/>
        <v>0.87120000000000009</v>
      </c>
      <c r="AT266" s="935">
        <f t="shared" si="68"/>
        <v>0.89733600000000013</v>
      </c>
      <c r="AU266" s="935">
        <f t="shared" si="68"/>
        <v>0.92425608000000015</v>
      </c>
      <c r="AV266" s="935">
        <f t="shared" si="68"/>
        <v>0.95198376240000016</v>
      </c>
      <c r="AW266" s="702">
        <f t="shared" si="80"/>
        <v>4.4367758424000003</v>
      </c>
      <c r="AX266" s="810">
        <f t="shared" si="81"/>
        <v>19.605726214759173</v>
      </c>
      <c r="AY266" s="991">
        <v>-0.53</v>
      </c>
      <c r="AZ266" s="922">
        <v>11.97</v>
      </c>
      <c r="BA266" s="922">
        <v>-41.67</v>
      </c>
      <c r="BB266" s="922">
        <v>-3.5900000000000003</v>
      </c>
      <c r="BC266" s="922">
        <v>-21.240000000000002</v>
      </c>
      <c r="BE266" s="664">
        <v>2013</v>
      </c>
      <c r="BF266" s="946" t="e">
        <f>#VALUE!</f>
        <v>#VALUE!</v>
      </c>
      <c r="BG266" s="931">
        <v>5.0999999999999996</v>
      </c>
    </row>
    <row r="267" spans="1:59" ht="11.25" customHeight="1" x14ac:dyDescent="0.2">
      <c r="A267" s="537" t="s">
        <v>1381</v>
      </c>
      <c r="B267" s="925" t="s">
        <v>1382</v>
      </c>
      <c r="C267" s="988" t="s">
        <v>108</v>
      </c>
      <c r="D267" s="988" t="s">
        <v>4373</v>
      </c>
      <c r="E267" s="792">
        <v>8</v>
      </c>
      <c r="F267" s="526">
        <v>526</v>
      </c>
      <c r="G267" s="526" t="s">
        <v>37</v>
      </c>
      <c r="H267" s="526" t="s">
        <v>115</v>
      </c>
      <c r="I267" s="924">
        <v>17.55</v>
      </c>
      <c r="J267" s="702">
        <f t="shared" si="69"/>
        <v>3.8746438746438745</v>
      </c>
      <c r="K267" s="927">
        <v>0.17</v>
      </c>
      <c r="L267" s="639">
        <v>4</v>
      </c>
      <c r="M267" s="693">
        <f t="shared" si="70"/>
        <v>0.68</v>
      </c>
      <c r="N267" s="921" t="s">
        <v>149</v>
      </c>
      <c r="O267" s="795">
        <v>0.12</v>
      </c>
      <c r="P267" s="915">
        <v>43339</v>
      </c>
      <c r="Q267" s="915">
        <v>43357</v>
      </c>
      <c r="R267" s="693">
        <f t="shared" si="71"/>
        <v>41.666666666666679</v>
      </c>
      <c r="S267" s="759">
        <f>IF(INDEX(Historical!$D$7:$D$1437,MATCH(B267,Historical!$B$7:$B$1446,0))=0,"n/a",(INDEX(Historical!$C$7:$C$1437,MATCH(B267,Historical!$B$7:$B$1446,0))/INDEX(Historical!$D$7:$D$1437,MATCH(B267,Historical!$B$7:$B$1446,0))-1)*100)</f>
        <v>48.684210526315773</v>
      </c>
      <c r="T267" s="759">
        <f>IF(INDEX(Historical!$F$7:$F$1430,MATCH(B267,Historical!$B$7:$B$1446,0))=0,"n/a",((INDEX(Historical!$C$7:$C$1437,MATCH(B267,Historical!$B$7:$B$1446,0))/INDEX(Historical!$F$7:$F$1430,MATCH(B267,Historical!$B$7:$B$1446,0)))^(1/3)-1)*100)</f>
        <v>24.896465993489869</v>
      </c>
      <c r="U267" s="759">
        <f>IF(INDEX(Historical!$H$7:$H$1430,MATCH(B267,Historical!$B$7:$B$1446,0))=0,"n/a",((INDEX(Historical!$C$7:$C$1437,MATCH(B267,Historical!$B$7:$B$1446,0))/INDEX(Historical!$H$7:$H$1430,MATCH(B267,Historical!$B$7:$B$1446,0)))^(1/5)-1)*100)</f>
        <v>21.317093665166876</v>
      </c>
      <c r="V267" s="759">
        <f>IF(INDEX(Historical!$O$7:$O$1430,MATCH(B267,Historical!$B$7:$B$1446,0))=0,"n/a",((INDEX(Historical!$C$7:$C$1437,MATCH(B267,Historical!$B$7:$B$1446,0))/INDEX(Historical!$O$7:$O$1430,MATCH(B267,Historical!$B$7:$B$1446,0)))^(1/10)-1)*100)</f>
        <v>-5.5493731089956366</v>
      </c>
      <c r="W267" s="760" t="str">
        <f t="shared" si="72"/>
        <v>n/a</v>
      </c>
      <c r="X267" s="761">
        <f t="shared" si="73"/>
        <v>1.652487881020688</v>
      </c>
      <c r="Y267" s="925"/>
      <c r="Z267" s="702">
        <f t="shared" si="74"/>
        <v>39.76608187134503</v>
      </c>
      <c r="AA267" s="935">
        <f t="shared" si="75"/>
        <v>10.263157894736842</v>
      </c>
      <c r="AB267" s="639">
        <v>12</v>
      </c>
      <c r="AC267" s="916">
        <v>1.71</v>
      </c>
      <c r="AD267" s="916">
        <v>2.14</v>
      </c>
      <c r="AE267" s="916">
        <v>3.52</v>
      </c>
      <c r="AF267" s="916">
        <v>1.26</v>
      </c>
      <c r="AG267" s="916">
        <v>10.9</v>
      </c>
      <c r="AH267" s="916">
        <v>35.5</v>
      </c>
      <c r="AI267" s="916">
        <v>8.5299999999999994</v>
      </c>
      <c r="AJ267" s="916">
        <v>12.9</v>
      </c>
      <c r="AK267" s="916">
        <v>4.8</v>
      </c>
      <c r="AL267" s="928">
        <v>17740</v>
      </c>
      <c r="AM267" s="922">
        <v>0.4</v>
      </c>
      <c r="AN267" s="916">
        <v>0.97</v>
      </c>
      <c r="AO267" s="802">
        <f t="shared" si="76"/>
        <v>14.92857964507391</v>
      </c>
      <c r="AP267" s="803">
        <f t="shared" si="77"/>
        <v>25.191737539810752</v>
      </c>
      <c r="AQ267" s="936">
        <f t="shared" si="78"/>
        <v>-24.188599663028043</v>
      </c>
      <c r="AR267" s="702">
        <f>INDEX(Historical!$C$7:$C$1437,MATCH(B267,Historical!$B$7:$B$1446,0))*IF(AH267="n/a",1.03,IF(AH267&lt;0,1.01,IF(AH267&gt;10,1.1,(1+AH267/100))))</f>
        <v>0.62149999999999994</v>
      </c>
      <c r="AS267" s="935">
        <f t="shared" si="79"/>
        <v>0.67451394999999992</v>
      </c>
      <c r="AT267" s="935">
        <f t="shared" ref="AT267:AV286" si="83">IF($AK267="n/a",1.03*AS267,IF($AK267&lt;0,1.01*AS267,IF($AK267&gt;10,1.1*AS267,(1+$AK267/100)*AS267)))</f>
        <v>0.70689061959999999</v>
      </c>
      <c r="AU267" s="935">
        <f t="shared" si="83"/>
        <v>0.74082136934080001</v>
      </c>
      <c r="AV267" s="935">
        <f t="shared" si="83"/>
        <v>0.77638079506915847</v>
      </c>
      <c r="AW267" s="702">
        <f t="shared" si="80"/>
        <v>3.5201067340099588</v>
      </c>
      <c r="AX267" s="810">
        <f t="shared" si="81"/>
        <v>20.057588227976971</v>
      </c>
      <c r="AY267" s="991">
        <v>1.2</v>
      </c>
      <c r="AZ267" s="922">
        <v>28.52</v>
      </c>
      <c r="BA267" s="922">
        <v>-19.900000000000002</v>
      </c>
      <c r="BB267" s="922">
        <v>4.1000000000000005</v>
      </c>
      <c r="BC267" s="922">
        <v>-3.3300000000000005</v>
      </c>
      <c r="BE267" s="664">
        <v>2011</v>
      </c>
      <c r="BF267" s="946" t="e">
        <f>#VALUE!</f>
        <v>#VALUE!</v>
      </c>
      <c r="BG267" s="931">
        <v>1.0999999999999999</v>
      </c>
    </row>
    <row r="268" spans="1:59" ht="11.25" customHeight="1" x14ac:dyDescent="0.2">
      <c r="A268" s="537" t="s">
        <v>1383</v>
      </c>
      <c r="B268" s="925" t="s">
        <v>1384</v>
      </c>
      <c r="C268" s="988" t="s">
        <v>4353</v>
      </c>
      <c r="D268" s="988" t="s">
        <v>4354</v>
      </c>
      <c r="E268" s="792">
        <v>8</v>
      </c>
      <c r="F268" s="526">
        <v>499</v>
      </c>
      <c r="G268" s="526" t="s">
        <v>115</v>
      </c>
      <c r="H268" s="526" t="s">
        <v>115</v>
      </c>
      <c r="I268" s="924">
        <v>17.39</v>
      </c>
      <c r="J268" s="702">
        <f t="shared" si="69"/>
        <v>6.4404830362277181</v>
      </c>
      <c r="K268" s="927">
        <v>0.28000000000000003</v>
      </c>
      <c r="L268" s="639">
        <v>4</v>
      </c>
      <c r="M268" s="693">
        <f t="shared" si="70"/>
        <v>1.1200000000000001</v>
      </c>
      <c r="N268" s="921" t="s">
        <v>220</v>
      </c>
      <c r="O268" s="795">
        <v>0.27</v>
      </c>
      <c r="P268" s="917">
        <v>43098</v>
      </c>
      <c r="Q268" s="917">
        <v>43116</v>
      </c>
      <c r="R268" s="693">
        <f t="shared" si="71"/>
        <v>3.7037037037037068</v>
      </c>
      <c r="S268" s="759">
        <f>IF(INDEX(Historical!$D$7:$D$1437,MATCH(B268,Historical!$B$7:$B$1446,0))=0,"n/a",(INDEX(Historical!$C$7:$C$1437,MATCH(B268,Historical!$B$7:$B$1446,0))/INDEX(Historical!$D$7:$D$1437,MATCH(B268,Historical!$B$7:$B$1446,0))-1)*100)</f>
        <v>3.7037037037036979</v>
      </c>
      <c r="T268" s="759">
        <f>IF(INDEX(Historical!$F$7:$F$1430,MATCH(B268,Historical!$B$7:$B$1446,0))=0,"n/a",((INDEX(Historical!$C$7:$C$1437,MATCH(B268,Historical!$B$7:$B$1446,0))/INDEX(Historical!$F$7:$F$1430,MATCH(B268,Historical!$B$7:$B$1446,0)))^(1/3)-1)*100)</f>
        <v>5.2726599609396629</v>
      </c>
      <c r="U268" s="759">
        <f>IF(INDEX(Historical!$H$7:$H$1430,MATCH(B268,Historical!$B$7:$B$1446,0))=0,"n/a",((INDEX(Historical!$C$7:$C$1437,MATCH(B268,Historical!$B$7:$B$1446,0))/INDEX(Historical!$H$7:$H$1430,MATCH(B268,Historical!$B$7:$B$1446,0)))^(1/5)-1)*100)</f>
        <v>5.9223841048812176</v>
      </c>
      <c r="V268" s="759">
        <f>IF(INDEX(Historical!$O$7:$O$1430,MATCH(B268,Historical!$B$7:$B$1446,0))=0,"n/a",((INDEX(Historical!$C$7:$C$1437,MATCH(B268,Historical!$B$7:$B$1446,0))/INDEX(Historical!$O$7:$O$1430,MATCH(B268,Historical!$B$7:$B$1446,0)))^(1/10)-1)*100)</f>
        <v>-3.7418706543626667</v>
      </c>
      <c r="W268" s="760" t="str">
        <f t="shared" si="72"/>
        <v>n/a</v>
      </c>
      <c r="X268" s="761" t="str">
        <f t="shared" si="73"/>
        <v>n/a</v>
      </c>
      <c r="Y268" s="713"/>
      <c r="Z268" s="702">
        <f t="shared" si="74"/>
        <v>233.33333333333334</v>
      </c>
      <c r="AA268" s="935">
        <f t="shared" si="75"/>
        <v>36.229166666666671</v>
      </c>
      <c r="AB268" s="639">
        <v>12</v>
      </c>
      <c r="AC268" s="916">
        <v>0.48</v>
      </c>
      <c r="AD268" s="916">
        <v>7.96</v>
      </c>
      <c r="AE268" s="916">
        <v>6.28</v>
      </c>
      <c r="AF268" s="916">
        <v>1.37</v>
      </c>
      <c r="AG268" s="916">
        <v>8</v>
      </c>
      <c r="AH268" s="916">
        <v>-27.6</v>
      </c>
      <c r="AI268" s="916">
        <v>3.29</v>
      </c>
      <c r="AJ268" s="916">
        <v>-2.8000000000000003</v>
      </c>
      <c r="AK268" s="916">
        <v>4.5999999999999996</v>
      </c>
      <c r="AL268" s="928">
        <v>7310</v>
      </c>
      <c r="AM268" s="922">
        <v>2.8000000000000003</v>
      </c>
      <c r="AN268" s="916">
        <v>0.91</v>
      </c>
      <c r="AO268" s="802">
        <f t="shared" si="76"/>
        <v>-23.866299525557736</v>
      </c>
      <c r="AP268" s="803">
        <f t="shared" si="77"/>
        <v>12.362867141108936</v>
      </c>
      <c r="AQ268" s="936">
        <f t="shared" si="78"/>
        <v>48.524533451672688</v>
      </c>
      <c r="AR268" s="702">
        <f>INDEX(Historical!$C$7:$C$1437,MATCH(B268,Historical!$B$7:$B$1446,0))*IF(AH268="n/a",1.03,IF(AH268&lt;0,1.01,IF(AH268&gt;10,1.1,(1+AH268/100))))</f>
        <v>1.1312000000000002</v>
      </c>
      <c r="AS268" s="935">
        <f t="shared" si="79"/>
        <v>1.1684164800000001</v>
      </c>
      <c r="AT268" s="935">
        <f t="shared" si="83"/>
        <v>1.2221636380800001</v>
      </c>
      <c r="AU268" s="935">
        <f t="shared" si="83"/>
        <v>1.2783831654316802</v>
      </c>
      <c r="AV268" s="935">
        <f t="shared" si="83"/>
        <v>1.3371887910415374</v>
      </c>
      <c r="AW268" s="702">
        <f t="shared" si="80"/>
        <v>6.1373520745532177</v>
      </c>
      <c r="AX268" s="810">
        <f t="shared" si="81"/>
        <v>35.292421360283022</v>
      </c>
      <c r="AY268" s="991">
        <v>0.66</v>
      </c>
      <c r="AZ268" s="922">
        <v>25.47</v>
      </c>
      <c r="BA268" s="922">
        <v>-6.7100000000000009</v>
      </c>
      <c r="BB268" s="922">
        <v>-2.4</v>
      </c>
      <c r="BC268" s="922">
        <v>4.3</v>
      </c>
      <c r="BE268" s="664">
        <v>2011</v>
      </c>
      <c r="BF268" s="946" t="e">
        <f>#VALUE!</f>
        <v>#VALUE!</v>
      </c>
      <c r="BG268" s="931">
        <v>3.8</v>
      </c>
    </row>
    <row r="269" spans="1:59" ht="11.25" customHeight="1" x14ac:dyDescent="0.2">
      <c r="A269" s="609" t="s">
        <v>1385</v>
      </c>
      <c r="B269" s="925" t="s">
        <v>1386</v>
      </c>
      <c r="C269" s="988" t="s">
        <v>108</v>
      </c>
      <c r="D269" s="988" t="s">
        <v>118</v>
      </c>
      <c r="E269" s="792">
        <v>8</v>
      </c>
      <c r="F269" s="526">
        <v>501</v>
      </c>
      <c r="G269" s="526" t="s">
        <v>106</v>
      </c>
      <c r="H269" s="526" t="s">
        <v>106</v>
      </c>
      <c r="I269" s="924">
        <v>11.61</v>
      </c>
      <c r="J269" s="702">
        <f t="shared" si="69"/>
        <v>3.4453057708871664</v>
      </c>
      <c r="K269" s="927">
        <v>0.1</v>
      </c>
      <c r="L269" s="639">
        <v>4</v>
      </c>
      <c r="M269" s="693">
        <f t="shared" si="70"/>
        <v>0.4</v>
      </c>
      <c r="N269" s="921" t="s">
        <v>149</v>
      </c>
      <c r="O269" s="795">
        <v>0.08</v>
      </c>
      <c r="P269" s="917">
        <v>43158</v>
      </c>
      <c r="Q269" s="917">
        <v>43174</v>
      </c>
      <c r="R269" s="693">
        <f t="shared" si="71"/>
        <v>25.000000000000007</v>
      </c>
      <c r="S269" s="759">
        <f>IF(INDEX(Historical!$D$7:$D$1437,MATCH(B269,Historical!$B$7:$B$1446,0))=0,"n/a",(INDEX(Historical!$C$7:$C$1437,MATCH(B269,Historical!$B$7:$B$1446,0))/INDEX(Historical!$D$7:$D$1437,MATCH(B269,Historical!$B$7:$B$1446,0))-1)*100)</f>
        <v>32.231404958677686</v>
      </c>
      <c r="T269" s="759">
        <f>IF(INDEX(Historical!$F$7:$F$1430,MATCH(B269,Historical!$B$7:$B$1446,0))=0,"n/a",((INDEX(Historical!$C$7:$C$1437,MATCH(B269,Historical!$B$7:$B$1446,0))/INDEX(Historical!$F$7:$F$1430,MATCH(B269,Historical!$B$7:$B$1446,0)))^(1/3)-1)*100)</f>
        <v>23.47158379972165</v>
      </c>
      <c r="U269" s="759">
        <f>IF(INDEX(Historical!$H$7:$H$1430,MATCH(B269,Historical!$B$7:$B$1446,0))=0,"n/a",((INDEX(Historical!$C$7:$C$1437,MATCH(B269,Historical!$B$7:$B$1446,0))/INDEX(Historical!$H$7:$H$1430,MATCH(B269,Historical!$B$7:$B$1446,0)))^(1/5)-1)*100)</f>
        <v>20.112443398143132</v>
      </c>
      <c r="V269" s="759" t="str">
        <f>IF(INDEX(Historical!$O$7:$O$1430,MATCH(B269,Historical!$B$7:$B$1446,0))=0,"n/a",((INDEX(Historical!$C$7:$C$1437,MATCH(B269,Historical!$B$7:$B$1446,0))/INDEX(Historical!$O$7:$O$1430,MATCH(B269,Historical!$B$7:$B$1446,0)))^(1/10)-1)*100)</f>
        <v>n/a</v>
      </c>
      <c r="W269" s="760" t="str">
        <f t="shared" si="72"/>
        <v>n/a</v>
      </c>
      <c r="X269" s="761" t="str">
        <f t="shared" si="73"/>
        <v>n/a</v>
      </c>
      <c r="Y269" s="716"/>
      <c r="Z269" s="702">
        <f t="shared" si="74"/>
        <v>142.85714285714286</v>
      </c>
      <c r="AA269" s="935">
        <f t="shared" si="75"/>
        <v>41.464285714285708</v>
      </c>
      <c r="AB269" s="639">
        <v>12</v>
      </c>
      <c r="AC269" s="916">
        <v>0.28000000000000003</v>
      </c>
      <c r="AD269" s="916" t="s">
        <v>137</v>
      </c>
      <c r="AE269" s="916">
        <v>1.0900000000000001</v>
      </c>
      <c r="AF269" s="916">
        <v>1.41</v>
      </c>
      <c r="AG269" s="916">
        <v>3.5000000000000004</v>
      </c>
      <c r="AH269" s="916">
        <v>-68.100000000000009</v>
      </c>
      <c r="AI269" s="916">
        <v>20</v>
      </c>
      <c r="AJ269" s="916">
        <v>-10.299999999999999</v>
      </c>
      <c r="AK269" s="916" t="s">
        <v>137</v>
      </c>
      <c r="AL269" s="928">
        <v>123.65</v>
      </c>
      <c r="AM269" s="922">
        <v>9.1999999999999993</v>
      </c>
      <c r="AN269" s="916">
        <v>0.33</v>
      </c>
      <c r="AO269" s="802">
        <f t="shared" si="76"/>
        <v>-17.90653654525541</v>
      </c>
      <c r="AP269" s="803">
        <f t="shared" si="77"/>
        <v>23.557749169030298</v>
      </c>
      <c r="AQ269" s="936">
        <f t="shared" si="78"/>
        <v>61.196419669562459</v>
      </c>
      <c r="AR269" s="702">
        <f>INDEX(Historical!$C$7:$C$1437,MATCH(B269,Historical!$B$7:$B$1446,0))*IF(AH269="n/a",1.03,IF(AH269&lt;0,1.01,IF(AH269&gt;10,1.1,(1+AH269/100))))</f>
        <v>0.40400000000000003</v>
      </c>
      <c r="AS269" s="935">
        <f t="shared" si="79"/>
        <v>0.44440000000000007</v>
      </c>
      <c r="AT269" s="935">
        <f t="shared" si="83"/>
        <v>0.45773200000000008</v>
      </c>
      <c r="AU269" s="935">
        <f t="shared" si="83"/>
        <v>0.47146396000000007</v>
      </c>
      <c r="AV269" s="935">
        <f t="shared" si="83"/>
        <v>0.48560787880000006</v>
      </c>
      <c r="AW269" s="702">
        <f t="shared" si="80"/>
        <v>2.2632038388000004</v>
      </c>
      <c r="AX269" s="810">
        <f t="shared" si="81"/>
        <v>19.493573116279077</v>
      </c>
      <c r="AY269" s="991">
        <v>0.51</v>
      </c>
      <c r="AZ269" s="922">
        <v>-12.379999999999999</v>
      </c>
      <c r="BA269" s="922">
        <v>-43.64</v>
      </c>
      <c r="BB269" s="922">
        <v>-23.18</v>
      </c>
      <c r="BC269" s="922">
        <v>-29.7</v>
      </c>
      <c r="BE269" s="664">
        <v>2011</v>
      </c>
      <c r="BF269" s="946" t="e">
        <f>#VALUE!</f>
        <v>#VALUE!</v>
      </c>
      <c r="BG269" s="931">
        <v>1.2</v>
      </c>
    </row>
    <row r="270" spans="1:59" ht="11.25" customHeight="1" x14ac:dyDescent="0.2">
      <c r="A270" s="537" t="s">
        <v>1389</v>
      </c>
      <c r="B270" s="925" t="s">
        <v>1390</v>
      </c>
      <c r="C270" s="988" t="s">
        <v>4224</v>
      </c>
      <c r="D270" s="988" t="s">
        <v>4360</v>
      </c>
      <c r="E270" s="792">
        <v>9</v>
      </c>
      <c r="F270" s="526">
        <v>372</v>
      </c>
      <c r="G270" s="526" t="s">
        <v>106</v>
      </c>
      <c r="H270" s="526" t="s">
        <v>106</v>
      </c>
      <c r="I270" s="924">
        <v>127.48</v>
      </c>
      <c r="J270" s="702">
        <f t="shared" si="69"/>
        <v>2.3533103231879506</v>
      </c>
      <c r="K270" s="927">
        <v>0.75</v>
      </c>
      <c r="L270" s="639">
        <v>4</v>
      </c>
      <c r="M270" s="693">
        <f t="shared" si="70"/>
        <v>3</v>
      </c>
      <c r="N270" s="921" t="s">
        <v>119</v>
      </c>
      <c r="O270" s="795">
        <v>0.59</v>
      </c>
      <c r="P270" s="658">
        <v>43234</v>
      </c>
      <c r="Q270" s="658">
        <v>43252</v>
      </c>
      <c r="R270" s="693">
        <f t="shared" si="71"/>
        <v>27.118644067796616</v>
      </c>
      <c r="S270" s="759">
        <f>IF(INDEX(Historical!$D$7:$D$1437,MATCH(B270,Historical!$B$7:$B$1446,0))=0,"n/a",(INDEX(Historical!$C$7:$C$1437,MATCH(B270,Historical!$B$7:$B$1446,0))/INDEX(Historical!$D$7:$D$1437,MATCH(B270,Historical!$B$7:$B$1446,0))-1)*100)</f>
        <v>25.663716814159287</v>
      </c>
      <c r="T270" s="759">
        <f>IF(INDEX(Historical!$F$7:$F$1430,MATCH(B270,Historical!$B$7:$B$1446,0))=0,"n/a",((INDEX(Historical!$C$7:$C$1437,MATCH(B270,Historical!$B$7:$B$1446,0))/INDEX(Historical!$F$7:$F$1430,MATCH(B270,Historical!$B$7:$B$1446,0)))^(1/3)-1)*100)</f>
        <v>11.659597378386465</v>
      </c>
      <c r="U270" s="759">
        <f>IF(INDEX(Historical!$H$7:$H$1430,MATCH(B270,Historical!$B$7:$B$1446,0))=0,"n/a",((INDEX(Historical!$C$7:$C$1437,MATCH(B270,Historical!$B$7:$B$1446,0))/INDEX(Historical!$H$7:$H$1430,MATCH(B270,Historical!$B$7:$B$1446,0)))^(1/5)-1)*100)</f>
        <v>10.808706108221555</v>
      </c>
      <c r="V270" s="759">
        <f>IF(INDEX(Historical!$O$7:$O$1430,MATCH(B270,Historical!$B$7:$B$1446,0))=0,"n/a",((INDEX(Historical!$C$7:$C$1437,MATCH(B270,Historical!$B$7:$B$1446,0))/INDEX(Historical!$O$7:$O$1430,MATCH(B270,Historical!$B$7:$B$1446,0)))^(1/10)-1)*100)</f>
        <v>16.819867405851795</v>
      </c>
      <c r="W270" s="760">
        <f t="shared" si="72"/>
        <v>0.64261541707879943</v>
      </c>
      <c r="X270" s="761">
        <f t="shared" si="73"/>
        <v>0.5749311759692316</v>
      </c>
      <c r="Y270" s="716"/>
      <c r="Z270" s="702">
        <f t="shared" si="74"/>
        <v>33.5946248600224</v>
      </c>
      <c r="AA270" s="935">
        <f t="shared" si="75"/>
        <v>14.275475923852184</v>
      </c>
      <c r="AB270" s="639">
        <v>6</v>
      </c>
      <c r="AC270" s="916">
        <v>8.93</v>
      </c>
      <c r="AD270" s="916">
        <v>1.4</v>
      </c>
      <c r="AE270" s="916">
        <v>4.51</v>
      </c>
      <c r="AF270" s="916">
        <v>12.14</v>
      </c>
      <c r="AG270" s="918">
        <v>92.300000000000011</v>
      </c>
      <c r="AH270" s="916">
        <v>28.9</v>
      </c>
      <c r="AI270" s="916">
        <v>9.4600000000000009</v>
      </c>
      <c r="AJ270" s="916">
        <v>18.8</v>
      </c>
      <c r="AK270" s="916">
        <v>10.18</v>
      </c>
      <c r="AL270" s="928">
        <v>19400</v>
      </c>
      <c r="AM270" s="922">
        <v>0.3</v>
      </c>
      <c r="AN270" s="918">
        <v>1.4</v>
      </c>
      <c r="AO270" s="802">
        <f t="shared" si="76"/>
        <v>-1.1134594924426793</v>
      </c>
      <c r="AP270" s="803">
        <f t="shared" si="77"/>
        <v>13.162016431409505</v>
      </c>
      <c r="AQ270" s="936">
        <f t="shared" si="78"/>
        <v>177.53220250835798</v>
      </c>
      <c r="AR270" s="702">
        <f>INDEX(Historical!$C$7:$C$1437,MATCH(B270,Historical!$B$7:$B$1446,0))*IF(AH270="n/a",1.03,IF(AH270&lt;0,1.01,IF(AH270&gt;10,1.1,(1+AH270/100))))</f>
        <v>3.1240000000000001</v>
      </c>
      <c r="AS270" s="935">
        <f t="shared" si="79"/>
        <v>3.4195304000000002</v>
      </c>
      <c r="AT270" s="935">
        <f t="shared" si="83"/>
        <v>3.7614834400000006</v>
      </c>
      <c r="AU270" s="935">
        <f t="shared" si="83"/>
        <v>4.1376317840000008</v>
      </c>
      <c r="AV270" s="935">
        <f t="shared" si="83"/>
        <v>4.5513949624000016</v>
      </c>
      <c r="AW270" s="702">
        <f t="shared" si="80"/>
        <v>18.994040586400004</v>
      </c>
      <c r="AX270" s="810">
        <f t="shared" si="81"/>
        <v>14.899623930342019</v>
      </c>
      <c r="AY270" s="991">
        <v>1.6</v>
      </c>
      <c r="AZ270" s="922">
        <v>58.07</v>
      </c>
      <c r="BA270" s="922">
        <v>-0.57000000000000006</v>
      </c>
      <c r="BB270" s="922">
        <v>6.72</v>
      </c>
      <c r="BC270" s="922">
        <v>21.060000000000002</v>
      </c>
      <c r="BE270" s="664">
        <v>2010</v>
      </c>
      <c r="BF270" s="946" t="e">
        <f>#VALUE!</f>
        <v>#VALUE!</v>
      </c>
      <c r="BG270" s="931">
        <v>25.3</v>
      </c>
    </row>
    <row r="271" spans="1:59" ht="11.25" customHeight="1" x14ac:dyDescent="0.2">
      <c r="A271" s="609" t="s">
        <v>1387</v>
      </c>
      <c r="B271" s="925" t="s">
        <v>1388</v>
      </c>
      <c r="C271" s="988" t="s">
        <v>4353</v>
      </c>
      <c r="D271" s="988" t="s">
        <v>4354</v>
      </c>
      <c r="E271" s="792">
        <v>5</v>
      </c>
      <c r="F271" s="526">
        <v>802</v>
      </c>
      <c r="G271" s="526" t="s">
        <v>115</v>
      </c>
      <c r="H271" s="526" t="s">
        <v>115</v>
      </c>
      <c r="I271" s="924">
        <v>15.79</v>
      </c>
      <c r="J271" s="702">
        <f t="shared" si="69"/>
        <v>8.0430652311589625</v>
      </c>
      <c r="K271" s="927">
        <v>0.3175</v>
      </c>
      <c r="L271" s="639">
        <v>4</v>
      </c>
      <c r="M271" s="693">
        <f t="shared" si="70"/>
        <v>1.27</v>
      </c>
      <c r="N271" s="921" t="s">
        <v>467</v>
      </c>
      <c r="O271" s="795">
        <v>0.30249999999999999</v>
      </c>
      <c r="P271" s="917">
        <v>43104</v>
      </c>
      <c r="Q271" s="917">
        <v>43112</v>
      </c>
      <c r="R271" s="693">
        <f t="shared" si="71"/>
        <v>4.9586776859504171</v>
      </c>
      <c r="S271" s="759">
        <f>IF(INDEX(Historical!$D$7:$D$1437,MATCH(B271,Historical!$B$7:$B$1446,0))=0,"n/a",(INDEX(Historical!$C$7:$C$1437,MATCH(B271,Historical!$B$7:$B$1446,0))/INDEX(Historical!$D$7:$D$1437,MATCH(B271,Historical!$B$7:$B$1446,0))-1)*100)</f>
        <v>4.9586776859504189</v>
      </c>
      <c r="T271" s="759">
        <f>IF(INDEX(Historical!$F$7:$F$1430,MATCH(B271,Historical!$B$7:$B$1446,0))=0,"n/a",((INDEX(Historical!$C$7:$C$1437,MATCH(B271,Historical!$B$7:$B$1446,0))/INDEX(Historical!$F$7:$F$1430,MATCH(B271,Historical!$B$7:$B$1446,0)))^(1/3)-1)*100)</f>
        <v>5.6319946630018158</v>
      </c>
      <c r="U271" s="759">
        <f>IF(INDEX(Historical!$H$7:$H$1430,MATCH(B271,Historical!$B$7:$B$1446,0))=0,"n/a",((INDEX(Historical!$C$7:$C$1437,MATCH(B271,Historical!$B$7:$B$1446,0))/INDEX(Historical!$H$7:$H$1430,MATCH(B271,Historical!$B$7:$B$1446,0)))^(1/5)-1)*100)</f>
        <v>5.7563607428677388</v>
      </c>
      <c r="V271" s="759">
        <f>IF(INDEX(Historical!$O$7:$O$1430,MATCH(B271,Historical!$B$7:$B$1446,0))=0,"n/a",((INDEX(Historical!$C$7:$C$1437,MATCH(B271,Historical!$B$7:$B$1446,0))/INDEX(Historical!$O$7:$O$1430,MATCH(B271,Historical!$B$7:$B$1446,0)))^(1/10)-1)*100)</f>
        <v>-9.0520346350250627</v>
      </c>
      <c r="W271" s="760" t="str">
        <f t="shared" si="72"/>
        <v>n/a</v>
      </c>
      <c r="X271" s="761" t="str">
        <f t="shared" si="73"/>
        <v>n/a</v>
      </c>
      <c r="Y271" s="718"/>
      <c r="Z271" s="702" t="str">
        <f t="shared" si="74"/>
        <v>n/a</v>
      </c>
      <c r="AA271" s="935" t="str">
        <f t="shared" si="75"/>
        <v>n/a</v>
      </c>
      <c r="AB271" s="639">
        <v>12</v>
      </c>
      <c r="AC271" s="916">
        <v>-0.56000000000000005</v>
      </c>
      <c r="AD271" s="916" t="s">
        <v>137</v>
      </c>
      <c r="AE271" s="916">
        <v>3.73</v>
      </c>
      <c r="AF271" s="916">
        <v>0.94</v>
      </c>
      <c r="AG271" s="916">
        <v>-3.1</v>
      </c>
      <c r="AH271" s="916">
        <v>-492.2</v>
      </c>
      <c r="AI271" s="916">
        <v>47.22</v>
      </c>
      <c r="AJ271" s="916">
        <v>-9</v>
      </c>
      <c r="AK271" s="916">
        <v>52.7</v>
      </c>
      <c r="AL271" s="928">
        <v>1320</v>
      </c>
      <c r="AM271" s="922">
        <v>0.3</v>
      </c>
      <c r="AN271" s="916">
        <v>1.0900000000000001</v>
      </c>
      <c r="AO271" s="802" t="str">
        <f t="shared" si="76"/>
        <v>n/a</v>
      </c>
      <c r="AP271" s="803">
        <f t="shared" si="77"/>
        <v>13.7994259740267</v>
      </c>
      <c r="AQ271" s="936" t="str">
        <f t="shared" si="78"/>
        <v>n/a</v>
      </c>
      <c r="AR271" s="702">
        <f>INDEX(Historical!$C$7:$C$1437,MATCH(B271,Historical!$B$7:$B$1446,0))*IF(AH271="n/a",1.03,IF(AH271&lt;0,1.01,IF(AH271&gt;10,1.1,(1+AH271/100))))</f>
        <v>1.2827</v>
      </c>
      <c r="AS271" s="935">
        <f t="shared" si="79"/>
        <v>1.4109700000000001</v>
      </c>
      <c r="AT271" s="935">
        <f t="shared" si="83"/>
        <v>1.5520670000000001</v>
      </c>
      <c r="AU271" s="935">
        <f t="shared" si="83"/>
        <v>1.7072737000000002</v>
      </c>
      <c r="AV271" s="935">
        <f t="shared" si="83"/>
        <v>1.8780010700000005</v>
      </c>
      <c r="AW271" s="702">
        <f t="shared" si="80"/>
        <v>7.8310117700000008</v>
      </c>
      <c r="AX271" s="810">
        <f t="shared" si="81"/>
        <v>49.59475471817607</v>
      </c>
      <c r="AY271" s="991">
        <v>0.83</v>
      </c>
      <c r="AZ271" s="922">
        <v>15.590000000000002</v>
      </c>
      <c r="BA271" s="922">
        <v>-11.04</v>
      </c>
      <c r="BB271" s="922">
        <v>0.06</v>
      </c>
      <c r="BC271" s="922">
        <v>-1.97</v>
      </c>
      <c r="BE271" s="664">
        <v>2014</v>
      </c>
      <c r="BF271" s="946" t="e">
        <f>#VALUE!</f>
        <v>#VALUE!</v>
      </c>
      <c r="BG271" s="931">
        <v>-1.4000000000000001</v>
      </c>
    </row>
    <row r="272" spans="1:59" ht="11.25" customHeight="1" x14ac:dyDescent="0.2">
      <c r="A272" s="537" t="s">
        <v>1391</v>
      </c>
      <c r="B272" s="925" t="s">
        <v>1392</v>
      </c>
      <c r="C272" s="988" t="s">
        <v>247</v>
      </c>
      <c r="D272" s="988" t="s">
        <v>4382</v>
      </c>
      <c r="E272" s="792">
        <v>9</v>
      </c>
      <c r="F272" s="526">
        <v>463</v>
      </c>
      <c r="G272" s="526" t="s">
        <v>106</v>
      </c>
      <c r="H272" s="526" t="s">
        <v>106</v>
      </c>
      <c r="I272" s="924">
        <v>71.099999999999994</v>
      </c>
      <c r="J272" s="702">
        <f t="shared" si="69"/>
        <v>3.7693389592123774</v>
      </c>
      <c r="K272" s="927">
        <v>0.67</v>
      </c>
      <c r="L272" s="639">
        <v>4</v>
      </c>
      <c r="M272" s="693">
        <f t="shared" si="70"/>
        <v>2.68</v>
      </c>
      <c r="N272" s="921" t="s">
        <v>289</v>
      </c>
      <c r="O272" s="795">
        <v>0.61</v>
      </c>
      <c r="P272" s="915">
        <v>43543</v>
      </c>
      <c r="Q272" s="915">
        <v>43558</v>
      </c>
      <c r="R272" s="693">
        <f t="shared" si="71"/>
        <v>9.8360655737705009</v>
      </c>
      <c r="S272" s="759">
        <f>IF(INDEX(Historical!$D$7:$D$1437,MATCH(B272,Historical!$B$7:$B$1446,0))=0,"n/a",(INDEX(Historical!$C$7:$C$1437,MATCH(B272,Historical!$B$7:$B$1446,0))/INDEX(Historical!$D$7:$D$1437,MATCH(B272,Historical!$B$7:$B$1446,0))-1)*100)</f>
        <v>10.909090909090891</v>
      </c>
      <c r="T272" s="759">
        <f>IF(INDEX(Historical!$F$7:$F$1430,MATCH(B272,Historical!$B$7:$B$1446,0))=0,"n/a",((INDEX(Historical!$C$7:$C$1437,MATCH(B272,Historical!$B$7:$B$1446,0))/INDEX(Historical!$F$7:$F$1430,MATCH(B272,Historical!$B$7:$B$1446,0)))^(1/3)-1)*100)</f>
        <v>10.67234370322312</v>
      </c>
      <c r="U272" s="759">
        <f>IF(INDEX(Historical!$H$7:$H$1430,MATCH(B272,Historical!$B$7:$B$1446,0))=0,"n/a",((INDEX(Historical!$C$7:$C$1437,MATCH(B272,Historical!$B$7:$B$1446,0))/INDEX(Historical!$H$7:$H$1430,MATCH(B272,Historical!$B$7:$B$1446,0)))^(1/5)-1)*100)</f>
        <v>11.751241888136343</v>
      </c>
      <c r="V272" s="759" t="str">
        <f>IF(INDEX(Historical!$O$7:$O$1430,MATCH(B272,Historical!$B$7:$B$1446,0))=0,"n/a",((INDEX(Historical!$C$7:$C$1437,MATCH(B272,Historical!$B$7:$B$1446,0))/INDEX(Historical!$O$7:$O$1430,MATCH(B272,Historical!$B$7:$B$1446,0)))^(1/10)-1)*100)</f>
        <v>n/a</v>
      </c>
      <c r="W272" s="760" t="str">
        <f t="shared" si="72"/>
        <v>n/a</v>
      </c>
      <c r="X272" s="761">
        <f t="shared" si="73"/>
        <v>3.1760113211179308</v>
      </c>
      <c r="Y272" s="925"/>
      <c r="Z272" s="702">
        <f t="shared" si="74"/>
        <v>55.144032921810705</v>
      </c>
      <c r="AA272" s="935">
        <f t="shared" si="75"/>
        <v>14.629629629629628</v>
      </c>
      <c r="AB272" s="639">
        <v>1</v>
      </c>
      <c r="AC272" s="916">
        <v>4.8600000000000003</v>
      </c>
      <c r="AD272" s="916">
        <v>1.43</v>
      </c>
      <c r="AE272" s="916">
        <v>0.56999999999999995</v>
      </c>
      <c r="AF272" s="916">
        <v>2.0699999999999998</v>
      </c>
      <c r="AG272" s="916">
        <v>14.7</v>
      </c>
      <c r="AH272" s="916">
        <v>12.8</v>
      </c>
      <c r="AI272" s="916">
        <v>3.62</v>
      </c>
      <c r="AJ272" s="916">
        <v>3.6999999999999997</v>
      </c>
      <c r="AK272" s="916">
        <v>10.209999999999999</v>
      </c>
      <c r="AL272" s="928">
        <v>11470</v>
      </c>
      <c r="AM272" s="922">
        <v>0.70000000000000007</v>
      </c>
      <c r="AN272" s="916">
        <v>0.63</v>
      </c>
      <c r="AO272" s="802">
        <f t="shared" si="76"/>
        <v>0.89095121771909369</v>
      </c>
      <c r="AP272" s="803">
        <f t="shared" si="77"/>
        <v>15.520580847348722</v>
      </c>
      <c r="AQ272" s="936">
        <f t="shared" si="78"/>
        <v>16.014047680697942</v>
      </c>
      <c r="AR272" s="702">
        <f>INDEX(Historical!$C$7:$C$1437,MATCH(B272,Historical!$B$7:$B$1446,0))*IF(AH272="n/a",1.03,IF(AH272&lt;0,1.01,IF(AH272&gt;10,1.1,(1+AH272/100))))</f>
        <v>2.6840000000000002</v>
      </c>
      <c r="AS272" s="935">
        <f t="shared" si="79"/>
        <v>2.7811608000000003</v>
      </c>
      <c r="AT272" s="935">
        <f t="shared" si="83"/>
        <v>3.0592768800000005</v>
      </c>
      <c r="AU272" s="935">
        <f t="shared" si="83"/>
        <v>3.3652045680000007</v>
      </c>
      <c r="AV272" s="935">
        <f t="shared" si="83"/>
        <v>3.7017250248000009</v>
      </c>
      <c r="AW272" s="702">
        <f t="shared" si="80"/>
        <v>15.591367272800003</v>
      </c>
      <c r="AX272" s="810">
        <f t="shared" si="81"/>
        <v>21.928786600281299</v>
      </c>
      <c r="AY272" s="991">
        <v>0.81</v>
      </c>
      <c r="AZ272" s="922">
        <v>22.82</v>
      </c>
      <c r="BA272" s="922">
        <v>-14.63</v>
      </c>
      <c r="BB272" s="922">
        <v>2.56</v>
      </c>
      <c r="BC272" s="922">
        <v>-0.24</v>
      </c>
      <c r="BE272" s="664">
        <v>2011</v>
      </c>
      <c r="BF272" s="946" t="e">
        <f>#VALUE!</f>
        <v>#VALUE!</v>
      </c>
      <c r="BG272" s="931">
        <v>6.1</v>
      </c>
    </row>
    <row r="273" spans="1:59" ht="11.25" customHeight="1" x14ac:dyDescent="0.2">
      <c r="A273" s="609" t="s">
        <v>1373</v>
      </c>
      <c r="B273" s="925" t="s">
        <v>1374</v>
      </c>
      <c r="C273" s="988" t="s">
        <v>112</v>
      </c>
      <c r="D273" s="988" t="s">
        <v>4391</v>
      </c>
      <c r="E273" s="793">
        <v>7</v>
      </c>
      <c r="F273" s="526">
        <v>595</v>
      </c>
      <c r="G273" s="526" t="s">
        <v>106</v>
      </c>
      <c r="H273" s="526" t="s">
        <v>106</v>
      </c>
      <c r="I273" s="924">
        <v>123.14</v>
      </c>
      <c r="J273" s="702">
        <f t="shared" si="69"/>
        <v>1.1694006821503979</v>
      </c>
      <c r="K273" s="927">
        <v>0.36</v>
      </c>
      <c r="L273" s="639">
        <v>4</v>
      </c>
      <c r="M273" s="693">
        <f t="shared" si="70"/>
        <v>1.44</v>
      </c>
      <c r="N273" s="921" t="s">
        <v>266</v>
      </c>
      <c r="O273" s="795">
        <v>0.33</v>
      </c>
      <c r="P273" s="917">
        <v>42986</v>
      </c>
      <c r="Q273" s="917">
        <v>43012</v>
      </c>
      <c r="R273" s="693">
        <f t="shared" si="71"/>
        <v>9.0909090909090811</v>
      </c>
      <c r="S273" s="759">
        <f>IF(INDEX(Historical!$D$7:$D$1437,MATCH(B273,Historical!$B$7:$B$1446,0))=0,"n/a",(INDEX(Historical!$C$7:$C$1437,MATCH(B273,Historical!$B$7:$B$1446,0))/INDEX(Historical!$D$7:$D$1437,MATCH(B273,Historical!$B$7:$B$1446,0))-1)*100)</f>
        <v>6.6666666666666652</v>
      </c>
      <c r="T273" s="759">
        <f>IF(INDEX(Historical!$F$7:$F$1430,MATCH(B273,Historical!$B$7:$B$1446,0))=0,"n/a",((INDEX(Historical!$C$7:$C$1437,MATCH(B273,Historical!$B$7:$B$1446,0))/INDEX(Historical!$F$7:$F$1430,MATCH(B273,Historical!$B$7:$B$1446,0)))^(1/3)-1)*100)</f>
        <v>4.2764546753383037</v>
      </c>
      <c r="U273" s="759">
        <f>IF(INDEX(Historical!$H$7:$H$1430,MATCH(B273,Historical!$B$7:$B$1446,0))=0,"n/a",((INDEX(Historical!$C$7:$C$1437,MATCH(B273,Historical!$B$7:$B$1446,0))/INDEX(Historical!$H$7:$H$1430,MATCH(B273,Historical!$B$7:$B$1446,0)))^(1/5)-1)*100)</f>
        <v>11.382417860287909</v>
      </c>
      <c r="V273" s="759" t="str">
        <f>IF(INDEX(Historical!$O$7:$O$1430,MATCH(B273,Historical!$B$7:$B$1446,0))=0,"n/a",((INDEX(Historical!$C$7:$C$1437,MATCH(B273,Historical!$B$7:$B$1446,0))/INDEX(Historical!$O$7:$O$1430,MATCH(B273,Historical!$B$7:$B$1446,0)))^(1/10)-1)*100)</f>
        <v>n/a</v>
      </c>
      <c r="W273" s="760" t="str">
        <f t="shared" si="72"/>
        <v>n/a</v>
      </c>
      <c r="X273" s="761">
        <f t="shared" si="73"/>
        <v>0.86230438335514448</v>
      </c>
      <c r="Y273" s="727" t="s">
        <v>4427</v>
      </c>
      <c r="Z273" s="702">
        <f t="shared" si="74"/>
        <v>25.945945945945947</v>
      </c>
      <c r="AA273" s="935">
        <f t="shared" si="75"/>
        <v>22.187387387387389</v>
      </c>
      <c r="AB273" s="639">
        <v>12</v>
      </c>
      <c r="AC273" s="916">
        <v>5.55</v>
      </c>
      <c r="AD273" s="916">
        <v>1.54</v>
      </c>
      <c r="AE273" s="916">
        <v>4.5</v>
      </c>
      <c r="AF273" s="916">
        <v>2.57</v>
      </c>
      <c r="AG273" s="916">
        <v>12.3</v>
      </c>
      <c r="AH273" s="916">
        <v>13.5</v>
      </c>
      <c r="AI273" s="916">
        <v>13.600000000000001</v>
      </c>
      <c r="AJ273" s="916">
        <v>13.200000000000001</v>
      </c>
      <c r="AK273" s="916">
        <v>14.39</v>
      </c>
      <c r="AL273" s="928">
        <v>12380</v>
      </c>
      <c r="AM273" s="922">
        <v>0.5</v>
      </c>
      <c r="AN273" s="916">
        <v>0.56000000000000005</v>
      </c>
      <c r="AO273" s="802">
        <f t="shared" si="76"/>
        <v>-9.6355688449490824</v>
      </c>
      <c r="AP273" s="803">
        <f t="shared" si="77"/>
        <v>12.551818542438307</v>
      </c>
      <c r="AQ273" s="936">
        <f t="shared" si="78"/>
        <v>59.194619654456048</v>
      </c>
      <c r="AR273" s="702">
        <f>INDEX(Historical!$C$7:$C$1437,MATCH(B273,Historical!$B$7:$B$1446,0))*IF(AH273="n/a",1.03,IF(AH273&lt;0,1.01,IF(AH273&gt;10,1.1,(1+AH273/100))))</f>
        <v>1.5840000000000001</v>
      </c>
      <c r="AS273" s="935">
        <f t="shared" si="79"/>
        <v>1.7424000000000002</v>
      </c>
      <c r="AT273" s="935">
        <f t="shared" si="83"/>
        <v>1.9166400000000003</v>
      </c>
      <c r="AU273" s="935">
        <f t="shared" si="83"/>
        <v>2.1083040000000004</v>
      </c>
      <c r="AV273" s="935">
        <f t="shared" si="83"/>
        <v>2.3191344000000007</v>
      </c>
      <c r="AW273" s="702">
        <f t="shared" si="80"/>
        <v>9.6704784000000021</v>
      </c>
      <c r="AX273" s="810">
        <f t="shared" si="81"/>
        <v>7.8532389150560347</v>
      </c>
      <c r="AY273" s="991">
        <v>0.91</v>
      </c>
      <c r="AZ273" s="922">
        <v>35.99</v>
      </c>
      <c r="BA273" s="922">
        <v>-2.21</v>
      </c>
      <c r="BB273" s="922">
        <v>6.7100000000000009</v>
      </c>
      <c r="BC273" s="922">
        <v>12.91</v>
      </c>
      <c r="BE273" s="664">
        <v>2013</v>
      </c>
      <c r="BF273" s="946" t="e">
        <f>#VALUE!</f>
        <v>#VALUE!</v>
      </c>
      <c r="BG273" s="931">
        <v>6.2</v>
      </c>
    </row>
    <row r="274" spans="1:59" ht="11.25" customHeight="1" x14ac:dyDescent="0.2">
      <c r="A274" s="609" t="s">
        <v>1377</v>
      </c>
      <c r="B274" s="925" t="s">
        <v>1378</v>
      </c>
      <c r="C274" s="988" t="s">
        <v>4353</v>
      </c>
      <c r="D274" s="988" t="s">
        <v>4384</v>
      </c>
      <c r="E274" s="792">
        <v>9</v>
      </c>
      <c r="F274" s="526">
        <v>405</v>
      </c>
      <c r="G274" s="526" t="s">
        <v>106</v>
      </c>
      <c r="H274" s="526" t="s">
        <v>106</v>
      </c>
      <c r="I274" s="924">
        <v>21.54</v>
      </c>
      <c r="J274" s="702">
        <f t="shared" si="69"/>
        <v>3.8997214484679668</v>
      </c>
      <c r="K274" s="927">
        <v>0.21</v>
      </c>
      <c r="L274" s="639">
        <v>4</v>
      </c>
      <c r="M274" s="693">
        <f t="shared" si="70"/>
        <v>0.84</v>
      </c>
      <c r="N274" s="921" t="s">
        <v>266</v>
      </c>
      <c r="O274" s="795">
        <v>0.19</v>
      </c>
      <c r="P274" s="915">
        <v>43461</v>
      </c>
      <c r="Q274" s="915">
        <v>43468</v>
      </c>
      <c r="R274" s="693">
        <f t="shared" si="71"/>
        <v>10.52631578947368</v>
      </c>
      <c r="S274" s="759">
        <f>IF(INDEX(Historical!$D$7:$D$1437,MATCH(B274,Historical!$B$7:$B$1446,0))=0,"n/a",(INDEX(Historical!$C$7:$C$1437,MATCH(B274,Historical!$B$7:$B$1446,0))/INDEX(Historical!$D$7:$D$1437,MATCH(B274,Historical!$B$7:$B$1446,0))-1)*100)</f>
        <v>11.764705882352944</v>
      </c>
      <c r="T274" s="759">
        <f>IF(INDEX(Historical!$F$7:$F$1430,MATCH(B274,Historical!$B$7:$B$1446,0))=0,"n/a",((INDEX(Historical!$C$7:$C$1437,MATCH(B274,Historical!$B$7:$B$1446,0))/INDEX(Historical!$F$7:$F$1430,MATCH(B274,Historical!$B$7:$B$1446,0)))^(1/3)-1)*100)</f>
        <v>19.087732513870435</v>
      </c>
      <c r="U274" s="759">
        <f>IF(INDEX(Historical!$H$7:$H$1430,MATCH(B274,Historical!$B$7:$B$1446,0))=0,"n/a",((INDEX(Historical!$C$7:$C$1437,MATCH(B274,Historical!$B$7:$B$1446,0))/INDEX(Historical!$H$7:$H$1430,MATCH(B274,Historical!$B$7:$B$1446,0)))^(1/5)-1)*100)</f>
        <v>23.927602766410683</v>
      </c>
      <c r="V274" s="759" t="str">
        <f>IF(INDEX(Historical!$O$7:$O$1430,MATCH(B274,Historical!$B$7:$B$1446,0))=0,"n/a",((INDEX(Historical!$C$7:$C$1437,MATCH(B274,Historical!$B$7:$B$1446,0))/INDEX(Historical!$O$7:$O$1430,MATCH(B274,Historical!$B$7:$B$1446,0)))^(1/10)-1)*100)</f>
        <v>n/a</v>
      </c>
      <c r="W274" s="760" t="str">
        <f t="shared" si="72"/>
        <v>n/a</v>
      </c>
      <c r="X274" s="761">
        <f t="shared" si="73"/>
        <v>0.51457210250345553</v>
      </c>
      <c r="Y274" s="713"/>
      <c r="Z274" s="702">
        <f t="shared" si="74"/>
        <v>80.769230769230759</v>
      </c>
      <c r="AA274" s="935">
        <f t="shared" si="75"/>
        <v>20.71153846153846</v>
      </c>
      <c r="AB274" s="639">
        <v>12</v>
      </c>
      <c r="AC274" s="916">
        <v>1.04</v>
      </c>
      <c r="AD274" s="916">
        <v>2.59</v>
      </c>
      <c r="AE274" s="916">
        <v>3.94</v>
      </c>
      <c r="AF274" s="916">
        <v>2.44</v>
      </c>
      <c r="AG274" s="916">
        <v>11.600000000000001</v>
      </c>
      <c r="AH274" s="918">
        <v>124.8</v>
      </c>
      <c r="AI274" s="918">
        <v>-900</v>
      </c>
      <c r="AJ274" s="916">
        <v>46.5</v>
      </c>
      <c r="AK274" s="916">
        <v>8</v>
      </c>
      <c r="AL274" s="928">
        <v>3050</v>
      </c>
      <c r="AM274" s="922">
        <v>6.1</v>
      </c>
      <c r="AN274" s="916">
        <v>4.34</v>
      </c>
      <c r="AO274" s="802">
        <f t="shared" si="76"/>
        <v>7.1157857533401909</v>
      </c>
      <c r="AP274" s="803">
        <f t="shared" si="77"/>
        <v>27.827324214878651</v>
      </c>
      <c r="AQ274" s="936">
        <f t="shared" si="78"/>
        <v>49.868318268114351</v>
      </c>
      <c r="AR274" s="702">
        <f>INDEX(Historical!$C$7:$C$1437,MATCH(B274,Historical!$B$7:$B$1446,0))*IF(AH274="n/a",1.03,IF(AH274&lt;0,1.01,IF(AH274&gt;10,1.1,(1+AH274/100))))</f>
        <v>0.83600000000000008</v>
      </c>
      <c r="AS274" s="935">
        <f t="shared" si="79"/>
        <v>0.84436000000000011</v>
      </c>
      <c r="AT274" s="935">
        <f t="shared" si="83"/>
        <v>0.91190880000000019</v>
      </c>
      <c r="AU274" s="935">
        <f t="shared" si="83"/>
        <v>0.98486150400000028</v>
      </c>
      <c r="AV274" s="935">
        <f t="shared" si="83"/>
        <v>1.0636504243200005</v>
      </c>
      <c r="AW274" s="702">
        <f t="shared" si="80"/>
        <v>4.6407807283200011</v>
      </c>
      <c r="AX274" s="810">
        <f t="shared" si="81"/>
        <v>21.544943028412263</v>
      </c>
      <c r="AY274" s="991">
        <v>1.37</v>
      </c>
      <c r="AZ274" s="922">
        <v>24.87</v>
      </c>
      <c r="BA274" s="922">
        <v>-3.3000000000000003</v>
      </c>
      <c r="BB274" s="922">
        <v>1.04</v>
      </c>
      <c r="BC274" s="922">
        <v>5.64</v>
      </c>
      <c r="BE274" s="664">
        <v>2011</v>
      </c>
      <c r="BF274" s="946" t="e">
        <f>#VALUE!</f>
        <v>#VALUE!</v>
      </c>
      <c r="BG274" s="931">
        <v>2</v>
      </c>
    </row>
    <row r="275" spans="1:59" s="838" customFormat="1" ht="11.25" customHeight="1" x14ac:dyDescent="0.2">
      <c r="A275" s="817" t="s">
        <v>3864</v>
      </c>
      <c r="B275" s="846" t="s">
        <v>3865</v>
      </c>
      <c r="C275" s="988" t="s">
        <v>4353</v>
      </c>
      <c r="D275" s="988" t="s">
        <v>4354</v>
      </c>
      <c r="E275" s="818">
        <v>6</v>
      </c>
      <c r="F275" s="526">
        <v>784</v>
      </c>
      <c r="G275" s="1171" t="s">
        <v>106</v>
      </c>
      <c r="H275" s="1171" t="s">
        <v>106</v>
      </c>
      <c r="I275" s="819">
        <v>82.67</v>
      </c>
      <c r="J275" s="820">
        <f t="shared" si="69"/>
        <v>4.6449739929841538</v>
      </c>
      <c r="K275" s="821">
        <v>0.96</v>
      </c>
      <c r="L275" s="822">
        <v>4</v>
      </c>
      <c r="M275" s="823">
        <f t="shared" si="70"/>
        <v>3.84</v>
      </c>
      <c r="N275" s="824" t="s">
        <v>152</v>
      </c>
      <c r="O275" s="825">
        <v>0.92</v>
      </c>
      <c r="P275" s="826">
        <v>43538</v>
      </c>
      <c r="Q275" s="826">
        <v>43553</v>
      </c>
      <c r="R275" s="823">
        <f t="shared" si="71"/>
        <v>4.3478260869565135</v>
      </c>
      <c r="S275" s="759">
        <f>IF(INDEX(Historical!$D$7:$D$1437,MATCH(B275,Historical!$B$7:$B$1446,0))=0,"n/a",(INDEX(Historical!$C$7:$C$1437,MATCH(B275,Historical!$B$7:$B$1446,0))/INDEX(Historical!$D$7:$D$1437,MATCH(B275,Historical!$B$7:$B$1446,0))-1)*100)</f>
        <v>9.93975903614459</v>
      </c>
      <c r="T275" s="759">
        <f>IF(INDEX(Historical!$F$7:$F$1430,MATCH(B275,Historical!$B$7:$B$1446,0))=0,"n/a",((INDEX(Historical!$C$7:$C$1437,MATCH(B275,Historical!$B$7:$B$1446,0))/INDEX(Historical!$F$7:$F$1430,MATCH(B275,Historical!$B$7:$B$1446,0)))^(1/3)-1)*100)</f>
        <v>9.8972243146180148</v>
      </c>
      <c r="U275" s="759" t="str">
        <f>IF(INDEX(Historical!$H$7:$H$1430,MATCH(B275,Historical!$B$7:$B$1446,0))=0,"n/a",((INDEX(Historical!$C$7:$C$1437,MATCH(B275,Historical!$B$7:$B$1446,0))/INDEX(Historical!$H$7:$H$1430,MATCH(B275,Historical!$B$7:$B$1446,0)))^(1/5)-1)*100)</f>
        <v>n/a</v>
      </c>
      <c r="V275" s="759" t="str">
        <f>IF(INDEX(Historical!$O$7:$O$1430,MATCH(B275,Historical!$B$7:$B$1446,0))=0,"n/a",((INDEX(Historical!$C$7:$C$1437,MATCH(B275,Historical!$B$7:$B$1446,0))/INDEX(Historical!$O$7:$O$1430,MATCH(B275,Historical!$B$7:$B$1446,0)))^(1/10)-1)*100)</f>
        <v>n/a</v>
      </c>
      <c r="W275" s="827" t="str">
        <f t="shared" si="72"/>
        <v>n/a</v>
      </c>
      <c r="X275" s="828" t="str">
        <f t="shared" si="73"/>
        <v>n/a</v>
      </c>
      <c r="Y275" s="990"/>
      <c r="Z275" s="820">
        <f t="shared" si="74"/>
        <v>125.08143322475571</v>
      </c>
      <c r="AA275" s="830">
        <f t="shared" si="75"/>
        <v>26.928338762214985</v>
      </c>
      <c r="AB275" s="822">
        <v>12</v>
      </c>
      <c r="AC275" s="831">
        <v>3.07</v>
      </c>
      <c r="AD275" s="831">
        <v>8.9700000000000006</v>
      </c>
      <c r="AE275" s="831">
        <v>5</v>
      </c>
      <c r="AF275" s="831">
        <v>7.26</v>
      </c>
      <c r="AG275" s="831">
        <v>28.1</v>
      </c>
      <c r="AH275" s="831">
        <v>-3.5000000000000004</v>
      </c>
      <c r="AI275" s="831">
        <v>4.55</v>
      </c>
      <c r="AJ275" s="831">
        <v>48.9</v>
      </c>
      <c r="AK275" s="831">
        <v>3</v>
      </c>
      <c r="AL275" s="832">
        <v>8140.0000000000009</v>
      </c>
      <c r="AM275" s="833">
        <v>0.6</v>
      </c>
      <c r="AN275" s="831">
        <v>2.5499999999999998</v>
      </c>
      <c r="AO275" s="834" t="str">
        <f t="shared" si="76"/>
        <v>n/a</v>
      </c>
      <c r="AP275" s="835" t="str">
        <f t="shared" si="77"/>
        <v>n/a</v>
      </c>
      <c r="AQ275" s="836">
        <f t="shared" si="78"/>
        <v>194.76901647348731</v>
      </c>
      <c r="AR275" s="702">
        <f>INDEX(Historical!$C$7:$C$1437,MATCH(B275,Historical!$B$7:$B$1446,0))*IF(AH275="n/a",1.03,IF(AH275&lt;0,1.01,IF(AH275&gt;10,1.1,(1+AH275/100))))</f>
        <v>3.6865000000000001</v>
      </c>
      <c r="AS275" s="830">
        <f t="shared" si="79"/>
        <v>3.8542357500000004</v>
      </c>
      <c r="AT275" s="830">
        <f t="shared" si="83"/>
        <v>3.9698628225000006</v>
      </c>
      <c r="AU275" s="830">
        <f t="shared" si="83"/>
        <v>4.0889587071750011</v>
      </c>
      <c r="AV275" s="830">
        <f t="shared" si="83"/>
        <v>4.211627468390251</v>
      </c>
      <c r="AW275" s="820">
        <f t="shared" si="80"/>
        <v>19.811184748065251</v>
      </c>
      <c r="AX275" s="837">
        <f t="shared" si="81"/>
        <v>23.964176542960264</v>
      </c>
      <c r="AY275" s="992">
        <v>1.04</v>
      </c>
      <c r="AZ275" s="833">
        <v>30.48</v>
      </c>
      <c r="BA275" s="833">
        <v>-0.2</v>
      </c>
      <c r="BB275" s="833">
        <v>4.3999999999999995</v>
      </c>
      <c r="BC275" s="833">
        <v>9.7799999999999994</v>
      </c>
      <c r="BD275" s="961"/>
      <c r="BE275" s="664">
        <v>2014</v>
      </c>
      <c r="BF275" s="946" t="e">
        <f>#VALUE!</f>
        <v>#VALUE!</v>
      </c>
      <c r="BG275" s="893">
        <v>7.1999999999999993</v>
      </c>
    </row>
    <row r="276" spans="1:59" ht="11.25" customHeight="1" x14ac:dyDescent="0.2">
      <c r="A276" s="106" t="s">
        <v>4007</v>
      </c>
      <c r="B276" s="631" t="s">
        <v>4008</v>
      </c>
      <c r="C276" s="988" t="s">
        <v>4353</v>
      </c>
      <c r="D276" s="988" t="s">
        <v>4354</v>
      </c>
      <c r="E276" s="792">
        <v>5</v>
      </c>
      <c r="F276" s="526">
        <v>854</v>
      </c>
      <c r="G276" s="526" t="s">
        <v>106</v>
      </c>
      <c r="H276" s="526" t="s">
        <v>106</v>
      </c>
      <c r="I276" s="924">
        <v>12.67</v>
      </c>
      <c r="J276" s="702">
        <f t="shared" si="69"/>
        <v>4.2146803472770324</v>
      </c>
      <c r="K276" s="927">
        <v>4.4499999999999998E-2</v>
      </c>
      <c r="L276" s="639">
        <v>12</v>
      </c>
      <c r="M276" s="693">
        <f t="shared" si="70"/>
        <v>0.53400000000000003</v>
      </c>
      <c r="N276" s="921" t="s">
        <v>725</v>
      </c>
      <c r="O276" s="795">
        <v>4.4400000000000002E-2</v>
      </c>
      <c r="P276" s="915">
        <v>43482</v>
      </c>
      <c r="Q276" s="915">
        <v>43496</v>
      </c>
      <c r="R276" s="693">
        <f t="shared" si="71"/>
        <v>0.22522522522521604</v>
      </c>
      <c r="S276" s="759">
        <f>IF(INDEX(Historical!$D$7:$D$1437,MATCH(B276,Historical!$B$7:$B$1446,0))=0,"n/a",(INDEX(Historical!$C$7:$C$1437,MATCH(B276,Historical!$B$7:$B$1446,0))/INDEX(Historical!$D$7:$D$1437,MATCH(B276,Historical!$B$7:$B$1446,0))-1)*100)</f>
        <v>1.5463917525773141</v>
      </c>
      <c r="T276" s="759">
        <f>IF(INDEX(Historical!$F$7:$F$1430,MATCH(B276,Historical!$B$7:$B$1446,0))=0,"n/a",((INDEX(Historical!$C$7:$C$1437,MATCH(B276,Historical!$B$7:$B$1446,0))/INDEX(Historical!$F$7:$F$1430,MATCH(B276,Historical!$B$7:$B$1446,0)))^(1/3)-1)*100)</f>
        <v>4.5824983709269462</v>
      </c>
      <c r="U276" s="759">
        <f>IF(INDEX(Historical!$H$7:$H$1430,MATCH(B276,Historical!$B$7:$B$1446,0))=0,"n/a",((INDEX(Historical!$C$7:$C$1437,MATCH(B276,Historical!$B$7:$B$1446,0))/INDEX(Historical!$H$7:$H$1430,MATCH(B276,Historical!$B$7:$B$1446,0)))^(1/5)-1)*100)</f>
        <v>-18.617927715224436</v>
      </c>
      <c r="V276" s="759" t="str">
        <f>IF(INDEX(Historical!$O$7:$O$1430,MATCH(B276,Historical!$B$7:$B$1446,0))=0,"n/a",((INDEX(Historical!$C$7:$C$1437,MATCH(B276,Historical!$B$7:$B$1446,0))/INDEX(Historical!$O$7:$O$1430,MATCH(B276,Historical!$B$7:$B$1446,0)))^(1/10)-1)*100)</f>
        <v>n/a</v>
      </c>
      <c r="W276" s="760" t="str">
        <f t="shared" si="72"/>
        <v>n/a</v>
      </c>
      <c r="X276" s="761" t="str">
        <f t="shared" si="73"/>
        <v>n/a</v>
      </c>
      <c r="Y276" s="926"/>
      <c r="Z276" s="702">
        <f t="shared" si="74"/>
        <v>381.42857142857139</v>
      </c>
      <c r="AA276" s="935">
        <f t="shared" si="75"/>
        <v>90.499999999999986</v>
      </c>
      <c r="AB276" s="639">
        <v>12</v>
      </c>
      <c r="AC276" s="916">
        <v>0.14000000000000001</v>
      </c>
      <c r="AD276" s="916">
        <v>9.39</v>
      </c>
      <c r="AE276" s="916">
        <v>6.18</v>
      </c>
      <c r="AF276" s="916">
        <v>1.18</v>
      </c>
      <c r="AG276" s="916">
        <v>1.6</v>
      </c>
      <c r="AH276" s="916">
        <v>-166.70000000000002</v>
      </c>
      <c r="AI276" s="916">
        <v>70</v>
      </c>
      <c r="AJ276" s="916">
        <v>22.3</v>
      </c>
      <c r="AK276" s="916">
        <v>10</v>
      </c>
      <c r="AL276" s="928">
        <v>226.92</v>
      </c>
      <c r="AM276" s="922">
        <v>11.600000000000001</v>
      </c>
      <c r="AN276" s="916">
        <v>2.0699999999999998</v>
      </c>
      <c r="AO276" s="802">
        <f t="shared" si="76"/>
        <v>-104.90324736794739</v>
      </c>
      <c r="AP276" s="803">
        <f t="shared" si="77"/>
        <v>-14.403247367947404</v>
      </c>
      <c r="AQ276" s="936">
        <f t="shared" si="78"/>
        <v>117.85826177178183</v>
      </c>
      <c r="AR276" s="702">
        <f>INDEX(Historical!$C$7:$C$1437,MATCH(B276,Historical!$B$7:$B$1446,0))*IF(AH276="n/a",1.03,IF(AH276&lt;0,1.01,IF(AH276&gt;10,1.1,(1+AH276/100))))</f>
        <v>0.537219</v>
      </c>
      <c r="AS276" s="935">
        <f t="shared" si="79"/>
        <v>0.5909409000000001</v>
      </c>
      <c r="AT276" s="935">
        <f t="shared" si="83"/>
        <v>0.6500349900000002</v>
      </c>
      <c r="AU276" s="935">
        <f t="shared" si="83"/>
        <v>0.71503848900000033</v>
      </c>
      <c r="AV276" s="935">
        <f t="shared" si="83"/>
        <v>0.78654233790000039</v>
      </c>
      <c r="AW276" s="702">
        <f t="shared" si="80"/>
        <v>3.2797757169000006</v>
      </c>
      <c r="AX276" s="810">
        <f t="shared" si="81"/>
        <v>25.886154040252567</v>
      </c>
      <c r="AY276" s="991">
        <v>0.96</v>
      </c>
      <c r="AZ276" s="922">
        <v>13.94</v>
      </c>
      <c r="BA276" s="922">
        <v>-8.52</v>
      </c>
      <c r="BB276" s="922">
        <v>2.87</v>
      </c>
      <c r="BC276" s="922">
        <v>2.3199999999999998</v>
      </c>
      <c r="BE276" s="664">
        <v>2015</v>
      </c>
      <c r="BF276" s="946" t="e">
        <f>#VALUE!</f>
        <v>#VALUE!</v>
      </c>
      <c r="BG276" s="931">
        <v>0.4</v>
      </c>
    </row>
    <row r="277" spans="1:59" ht="11.25" customHeight="1" x14ac:dyDescent="0.2">
      <c r="A277" s="537" t="s">
        <v>1397</v>
      </c>
      <c r="B277" s="925" t="s">
        <v>1398</v>
      </c>
      <c r="C277" s="988" t="s">
        <v>108</v>
      </c>
      <c r="D277" s="988" t="s">
        <v>4373</v>
      </c>
      <c r="E277" s="792">
        <v>9</v>
      </c>
      <c r="F277" s="526">
        <v>481</v>
      </c>
      <c r="G277" s="526" t="s">
        <v>37</v>
      </c>
      <c r="H277" s="526" t="s">
        <v>37</v>
      </c>
      <c r="I277" s="924">
        <v>16.559999999999999</v>
      </c>
      <c r="J277" s="702">
        <f t="shared" si="69"/>
        <v>3.0193236714975846</v>
      </c>
      <c r="K277" s="927">
        <v>0.125</v>
      </c>
      <c r="L277" s="639">
        <v>4</v>
      </c>
      <c r="M277" s="693">
        <f t="shared" si="70"/>
        <v>0.5</v>
      </c>
      <c r="N277" s="921" t="s">
        <v>107</v>
      </c>
      <c r="O277" s="795">
        <v>0.115</v>
      </c>
      <c r="P277" s="915">
        <v>43593</v>
      </c>
      <c r="Q277" s="915">
        <v>43602</v>
      </c>
      <c r="R277" s="693">
        <f t="shared" si="71"/>
        <v>8.6956521739130395</v>
      </c>
      <c r="S277" s="759">
        <f>IF(INDEX(Historical!$D$7:$D$1437,MATCH(B277,Historical!$B$7:$B$1446,0))=0,"n/a",(INDEX(Historical!$C$7:$C$1437,MATCH(B277,Historical!$B$7:$B$1446,0))/INDEX(Historical!$D$7:$D$1437,MATCH(B277,Historical!$B$7:$B$1446,0))-1)*100)</f>
        <v>12.658227848101266</v>
      </c>
      <c r="T277" s="759">
        <f>IF(INDEX(Historical!$F$7:$F$1430,MATCH(B277,Historical!$B$7:$B$1446,0))=0,"n/a",((INDEX(Historical!$C$7:$C$1437,MATCH(B277,Historical!$B$7:$B$1446,0))/INDEX(Historical!$F$7:$F$1430,MATCH(B277,Historical!$B$7:$B$1446,0)))^(1/3)-1)*100)</f>
        <v>10.479582326247083</v>
      </c>
      <c r="U277" s="759">
        <f>IF(INDEX(Historical!$H$7:$H$1430,MATCH(B277,Historical!$B$7:$B$1446,0))=0,"n/a",((INDEX(Historical!$C$7:$C$1437,MATCH(B277,Historical!$B$7:$B$1446,0))/INDEX(Historical!$H$7:$H$1430,MATCH(B277,Historical!$B$7:$B$1446,0)))^(1/5)-1)*100)</f>
        <v>10.39190626364157</v>
      </c>
      <c r="V277" s="759">
        <f>IF(INDEX(Historical!$O$7:$O$1430,MATCH(B277,Historical!$B$7:$B$1446,0))=0,"n/a",((INDEX(Historical!$C$7:$C$1437,MATCH(B277,Historical!$B$7:$B$1446,0))/INDEX(Historical!$O$7:$O$1430,MATCH(B277,Historical!$B$7:$B$1446,0)))^(1/10)-1)*100)</f>
        <v>2.5625197421714985</v>
      </c>
      <c r="W277" s="760">
        <f t="shared" si="72"/>
        <v>4.0553468106495014</v>
      </c>
      <c r="X277" s="761">
        <f t="shared" si="73"/>
        <v>0.79327528730088304</v>
      </c>
      <c r="Y277" s="713"/>
      <c r="Z277" s="702">
        <f t="shared" si="74"/>
        <v>37.878787878787875</v>
      </c>
      <c r="AA277" s="935">
        <f t="shared" si="75"/>
        <v>12.545454545454543</v>
      </c>
      <c r="AB277" s="639">
        <v>12</v>
      </c>
      <c r="AC277" s="916">
        <v>1.32</v>
      </c>
      <c r="AD277" s="916">
        <v>1.4</v>
      </c>
      <c r="AE277" s="916">
        <v>3.88</v>
      </c>
      <c r="AF277" s="916">
        <v>1.26</v>
      </c>
      <c r="AG277" s="916">
        <v>10.4</v>
      </c>
      <c r="AH277" s="916">
        <v>19</v>
      </c>
      <c r="AI277" s="916">
        <v>6.01</v>
      </c>
      <c r="AJ277" s="916">
        <v>13.100000000000001</v>
      </c>
      <c r="AK277" s="916">
        <v>9</v>
      </c>
      <c r="AL277" s="928">
        <v>827.5</v>
      </c>
      <c r="AM277" s="922">
        <v>2.8000000000000003</v>
      </c>
      <c r="AN277" s="916">
        <v>0.17</v>
      </c>
      <c r="AO277" s="802">
        <f t="shared" si="76"/>
        <v>0.86577538968461099</v>
      </c>
      <c r="AP277" s="803">
        <f t="shared" si="77"/>
        <v>13.411229935139154</v>
      </c>
      <c r="AQ277" s="936">
        <f t="shared" si="78"/>
        <v>-16.182015381813532</v>
      </c>
      <c r="AR277" s="702">
        <f>INDEX(Historical!$C$7:$C$1437,MATCH(B277,Historical!$B$7:$B$1446,0))*IF(AH277="n/a",1.03,IF(AH277&lt;0,1.01,IF(AH277&gt;10,1.1,(1+AH277/100))))</f>
        <v>0.48950000000000005</v>
      </c>
      <c r="AS277" s="935">
        <f t="shared" si="79"/>
        <v>0.5189189500000001</v>
      </c>
      <c r="AT277" s="935">
        <f t="shared" si="83"/>
        <v>0.5656216555000001</v>
      </c>
      <c r="AU277" s="935">
        <f t="shared" si="83"/>
        <v>0.6165276044950001</v>
      </c>
      <c r="AV277" s="935">
        <f t="shared" si="83"/>
        <v>0.67201508889955019</v>
      </c>
      <c r="AW277" s="702">
        <f t="shared" si="80"/>
        <v>2.8625832988945508</v>
      </c>
      <c r="AX277" s="810">
        <f t="shared" si="81"/>
        <v>17.286131031971927</v>
      </c>
      <c r="AY277" s="991">
        <v>0.83</v>
      </c>
      <c r="AZ277" s="922">
        <v>20.260000000000002</v>
      </c>
      <c r="BA277" s="922">
        <v>-21.7</v>
      </c>
      <c r="BB277" s="922">
        <v>4.79</v>
      </c>
      <c r="BC277" s="922">
        <v>-1.9300000000000002</v>
      </c>
      <c r="BE277" s="664">
        <v>2011</v>
      </c>
      <c r="BF277" s="946" t="e">
        <f>#VALUE!</f>
        <v>#VALUE!</v>
      </c>
      <c r="BG277" s="931">
        <v>1.0999999999999999</v>
      </c>
    </row>
    <row r="278" spans="1:59" ht="11.25" customHeight="1" x14ac:dyDescent="0.2">
      <c r="A278" s="537" t="s">
        <v>1405</v>
      </c>
      <c r="B278" s="925" t="s">
        <v>1406</v>
      </c>
      <c r="C278" s="988" t="s">
        <v>247</v>
      </c>
      <c r="D278" s="988" t="s">
        <v>4368</v>
      </c>
      <c r="E278" s="792">
        <v>9</v>
      </c>
      <c r="F278" s="526">
        <v>442</v>
      </c>
      <c r="G278" s="526" t="s">
        <v>106</v>
      </c>
      <c r="H278" s="526" t="s">
        <v>106</v>
      </c>
      <c r="I278" s="924">
        <v>143</v>
      </c>
      <c r="J278" s="702">
        <f t="shared" si="69"/>
        <v>2.0979020979020979</v>
      </c>
      <c r="K278" s="927">
        <v>0.75</v>
      </c>
      <c r="L278" s="639">
        <v>4</v>
      </c>
      <c r="M278" s="693">
        <f t="shared" si="70"/>
        <v>3</v>
      </c>
      <c r="N278" s="921" t="s">
        <v>3968</v>
      </c>
      <c r="O278" s="795">
        <v>0.7</v>
      </c>
      <c r="P278" s="915">
        <v>43524</v>
      </c>
      <c r="Q278" s="915">
        <v>43544</v>
      </c>
      <c r="R278" s="693">
        <f t="shared" si="71"/>
        <v>7.1428571428571495</v>
      </c>
      <c r="S278" s="759">
        <f>IF(INDEX(Historical!$D$7:$D$1437,MATCH(B278,Historical!$B$7:$B$1446,0))=0,"n/a",(INDEX(Historical!$C$7:$C$1437,MATCH(B278,Historical!$B$7:$B$1446,0))/INDEX(Historical!$D$7:$D$1437,MATCH(B278,Historical!$B$7:$B$1446,0))-1)*100)</f>
        <v>39.999999999999993</v>
      </c>
      <c r="T278" s="759">
        <f>IF(INDEX(Historical!$F$7:$F$1430,MATCH(B278,Historical!$B$7:$B$1446,0))=0,"n/a",((INDEX(Historical!$C$7:$C$1437,MATCH(B278,Historical!$B$7:$B$1446,0))/INDEX(Historical!$F$7:$F$1430,MATCH(B278,Historical!$B$7:$B$1446,0)))^(1/3)-1)*100)</f>
        <v>40.94597464129783</v>
      </c>
      <c r="U278" s="759">
        <f>IF(INDEX(Historical!$H$7:$H$1430,MATCH(B278,Historical!$B$7:$B$1446,0))=0,"n/a",((INDEX(Historical!$C$7:$C$1437,MATCH(B278,Historical!$B$7:$B$1446,0))/INDEX(Historical!$H$7:$H$1430,MATCH(B278,Historical!$B$7:$B$1446,0)))^(1/5)-1)*100)</f>
        <v>32.717998558276548</v>
      </c>
      <c r="V278" s="759" t="str">
        <f>IF(INDEX(Historical!$O$7:$O$1430,MATCH(B278,Historical!$B$7:$B$1446,0))=0,"n/a",((INDEX(Historical!$C$7:$C$1437,MATCH(B278,Historical!$B$7:$B$1446,0))/INDEX(Historical!$O$7:$O$1430,MATCH(B278,Historical!$B$7:$B$1446,0)))^(1/10)-1)*100)</f>
        <v>n/a</v>
      </c>
      <c r="W278" s="760" t="str">
        <f t="shared" si="72"/>
        <v>n/a</v>
      </c>
      <c r="X278" s="761">
        <f t="shared" si="73"/>
        <v>1.1602127148325019</v>
      </c>
      <c r="Y278" s="713"/>
      <c r="Z278" s="702">
        <f t="shared" si="74"/>
        <v>17.391304347826086</v>
      </c>
      <c r="AA278" s="935">
        <f t="shared" si="75"/>
        <v>8.2898550724637676</v>
      </c>
      <c r="AB278" s="639">
        <v>12</v>
      </c>
      <c r="AC278" s="916">
        <v>17.25</v>
      </c>
      <c r="AD278" s="916">
        <v>0.63</v>
      </c>
      <c r="AE278" s="916">
        <v>0.43</v>
      </c>
      <c r="AF278" s="916">
        <v>2.1800000000000002</v>
      </c>
      <c r="AG278" s="916">
        <v>26.8</v>
      </c>
      <c r="AH278" s="916">
        <v>2.7</v>
      </c>
      <c r="AI278" s="916">
        <v>11.450000000000001</v>
      </c>
      <c r="AJ278" s="916">
        <v>28.199999999999996</v>
      </c>
      <c r="AK278" s="916">
        <v>13.200000000000001</v>
      </c>
      <c r="AL278" s="928">
        <v>9040</v>
      </c>
      <c r="AM278" s="922">
        <v>0.2</v>
      </c>
      <c r="AN278" s="916">
        <v>0.47</v>
      </c>
      <c r="AO278" s="802">
        <f t="shared" si="76"/>
        <v>26.526045583714883</v>
      </c>
      <c r="AP278" s="803">
        <f t="shared" si="77"/>
        <v>34.815900656178648</v>
      </c>
      <c r="AQ278" s="936">
        <f t="shared" si="78"/>
        <v>-10.378861476717772</v>
      </c>
      <c r="AR278" s="702">
        <f>INDEX(Historical!$C$7:$C$1437,MATCH(B278,Historical!$B$7:$B$1446,0))*IF(AH278="n/a",1.03,IF(AH278&lt;0,1.01,IF(AH278&gt;10,1.1,(1+AH278/100))))</f>
        <v>2.8755999999999995</v>
      </c>
      <c r="AS278" s="935">
        <f t="shared" si="79"/>
        <v>3.1631599999999995</v>
      </c>
      <c r="AT278" s="935">
        <f t="shared" si="83"/>
        <v>3.4794759999999996</v>
      </c>
      <c r="AU278" s="935">
        <f t="shared" si="83"/>
        <v>3.8274235999999999</v>
      </c>
      <c r="AV278" s="935">
        <f t="shared" si="83"/>
        <v>4.2101659600000003</v>
      </c>
      <c r="AW278" s="702">
        <f t="shared" si="80"/>
        <v>17.555825559999999</v>
      </c>
      <c r="AX278" s="810">
        <f t="shared" si="81"/>
        <v>12.276801090909089</v>
      </c>
      <c r="AY278" s="991">
        <v>1.36</v>
      </c>
      <c r="AZ278" s="922">
        <v>24.95</v>
      </c>
      <c r="BA278" s="922">
        <v>-30.7</v>
      </c>
      <c r="BB278" s="922">
        <v>-3.3000000000000003</v>
      </c>
      <c r="BC278" s="922">
        <v>-4.22</v>
      </c>
      <c r="BE278" s="664">
        <v>2011</v>
      </c>
      <c r="BF278" s="946" t="e">
        <f>#VALUE!</f>
        <v>#VALUE!</v>
      </c>
      <c r="BG278" s="931">
        <v>9.5</v>
      </c>
    </row>
    <row r="279" spans="1:59" ht="11.25" customHeight="1" x14ac:dyDescent="0.2">
      <c r="A279" s="537" t="s">
        <v>1425</v>
      </c>
      <c r="B279" s="925" t="s">
        <v>1426</v>
      </c>
      <c r="C279" s="988" t="s">
        <v>4224</v>
      </c>
      <c r="D279" s="988" t="s">
        <v>4372</v>
      </c>
      <c r="E279" s="792">
        <v>9</v>
      </c>
      <c r="F279" s="526">
        <v>384</v>
      </c>
      <c r="G279" s="526" t="s">
        <v>106</v>
      </c>
      <c r="H279" s="526" t="s">
        <v>106</v>
      </c>
      <c r="I279" s="924">
        <v>201.05</v>
      </c>
      <c r="J279" s="702">
        <f t="shared" si="69"/>
        <v>0.85550857995523499</v>
      </c>
      <c r="K279" s="927">
        <v>0.43</v>
      </c>
      <c r="L279" s="639">
        <v>4</v>
      </c>
      <c r="M279" s="693">
        <f t="shared" si="70"/>
        <v>1.72</v>
      </c>
      <c r="N279" s="921" t="s">
        <v>429</v>
      </c>
      <c r="O279" s="795">
        <v>0.37</v>
      </c>
      <c r="P279" s="915">
        <v>43334</v>
      </c>
      <c r="Q279" s="915">
        <v>43349</v>
      </c>
      <c r="R279" s="693">
        <f t="shared" si="71"/>
        <v>16.216216216216218</v>
      </c>
      <c r="S279" s="759">
        <f>IF(INDEX(Historical!$D$7:$D$1437,MATCH(B279,Historical!$B$7:$B$1446,0))=0,"n/a",(INDEX(Historical!$C$7:$C$1437,MATCH(B279,Historical!$B$7:$B$1446,0))/INDEX(Historical!$D$7:$D$1437,MATCH(B279,Historical!$B$7:$B$1446,0))-1)*100)</f>
        <v>14.285714285714302</v>
      </c>
      <c r="T279" s="759">
        <f>IF(INDEX(Historical!$F$7:$F$1430,MATCH(B279,Historical!$B$7:$B$1446,0))=0,"n/a",((INDEX(Historical!$C$7:$C$1437,MATCH(B279,Historical!$B$7:$B$1446,0))/INDEX(Historical!$F$7:$F$1430,MATCH(B279,Historical!$B$7:$B$1446,0)))^(1/3)-1)*100)</f>
        <v>13.998396445113137</v>
      </c>
      <c r="U279" s="759">
        <f>IF(INDEX(Historical!$H$7:$H$1430,MATCH(B279,Historical!$B$7:$B$1446,0))=0,"n/a",((INDEX(Historical!$C$7:$C$1437,MATCH(B279,Historical!$B$7:$B$1446,0))/INDEX(Historical!$H$7:$H$1430,MATCH(B279,Historical!$B$7:$B$1446,0)))^(1/5)-1)*100)</f>
        <v>13.754383035188301</v>
      </c>
      <c r="V279" s="759" t="str">
        <f>IF(INDEX(Historical!$O$7:$O$1430,MATCH(B279,Historical!$B$7:$B$1446,0))=0,"n/a",((INDEX(Historical!$C$7:$C$1437,MATCH(B279,Historical!$B$7:$B$1446,0))/INDEX(Historical!$O$7:$O$1430,MATCH(B279,Historical!$B$7:$B$1446,0)))^(1/10)-1)*100)</f>
        <v>n/a</v>
      </c>
      <c r="W279" s="760" t="str">
        <f t="shared" si="72"/>
        <v>n/a</v>
      </c>
      <c r="X279" s="761">
        <f t="shared" si="73"/>
        <v>1.250398457744391</v>
      </c>
      <c r="Y279" s="925"/>
      <c r="Z279" s="702">
        <f t="shared" si="74"/>
        <v>25.903614457831324</v>
      </c>
      <c r="AA279" s="935">
        <f t="shared" si="75"/>
        <v>30.278614457831328</v>
      </c>
      <c r="AB279" s="639">
        <v>12</v>
      </c>
      <c r="AC279" s="916">
        <v>6.64</v>
      </c>
      <c r="AD279" s="916">
        <v>2.52</v>
      </c>
      <c r="AE279" s="916">
        <v>2.89</v>
      </c>
      <c r="AF279" s="916">
        <v>3.4</v>
      </c>
      <c r="AG279" s="916">
        <v>11.1</v>
      </c>
      <c r="AH279" s="916">
        <v>-8.4</v>
      </c>
      <c r="AI279" s="916">
        <v>13.200000000000001</v>
      </c>
      <c r="AJ279" s="916">
        <v>11</v>
      </c>
      <c r="AK279" s="916">
        <v>12</v>
      </c>
      <c r="AL279" s="928">
        <v>4960</v>
      </c>
      <c r="AM279" s="922">
        <v>2.6</v>
      </c>
      <c r="AN279" s="916">
        <v>0.47</v>
      </c>
      <c r="AO279" s="802">
        <f t="shared" si="76"/>
        <v>-15.668722842687792</v>
      </c>
      <c r="AP279" s="803">
        <f t="shared" si="77"/>
        <v>14.609891615143535</v>
      </c>
      <c r="AQ279" s="936">
        <f t="shared" si="78"/>
        <v>113.90266650109444</v>
      </c>
      <c r="AR279" s="702">
        <f>INDEX(Historical!$C$7:$C$1437,MATCH(B279,Historical!$B$7:$B$1446,0))*IF(AH279="n/a",1.03,IF(AH279&lt;0,1.01,IF(AH279&gt;10,1.1,(1+AH279/100))))</f>
        <v>1.6160000000000001</v>
      </c>
      <c r="AS279" s="935">
        <f t="shared" si="79"/>
        <v>1.7776000000000003</v>
      </c>
      <c r="AT279" s="935">
        <f t="shared" si="83"/>
        <v>1.9553600000000004</v>
      </c>
      <c r="AU279" s="935">
        <f t="shared" si="83"/>
        <v>2.1508960000000008</v>
      </c>
      <c r="AV279" s="935">
        <f t="shared" si="83"/>
        <v>2.365985600000001</v>
      </c>
      <c r="AW279" s="702">
        <f t="shared" si="80"/>
        <v>9.8658416000000031</v>
      </c>
      <c r="AX279" s="810">
        <f t="shared" si="81"/>
        <v>4.907158219348422</v>
      </c>
      <c r="AY279" s="991">
        <v>0.93</v>
      </c>
      <c r="AZ279" s="922">
        <v>29.580000000000002</v>
      </c>
      <c r="BA279" s="922">
        <v>-15.559999999999999</v>
      </c>
      <c r="BB279" s="922">
        <v>4.8</v>
      </c>
      <c r="BC279" s="922">
        <v>3.94</v>
      </c>
      <c r="BE279" s="664">
        <v>2010</v>
      </c>
      <c r="BF279" s="946" t="e">
        <f>#VALUE!</f>
        <v>#VALUE!</v>
      </c>
      <c r="BG279" s="931">
        <v>6.3</v>
      </c>
    </row>
    <row r="280" spans="1:59" ht="11.25" customHeight="1" x14ac:dyDescent="0.2">
      <c r="A280" s="537" t="s">
        <v>1413</v>
      </c>
      <c r="B280" s="925" t="s">
        <v>1414</v>
      </c>
      <c r="C280" s="988" t="s">
        <v>112</v>
      </c>
      <c r="D280" s="988" t="s">
        <v>1230</v>
      </c>
      <c r="E280" s="792">
        <v>9</v>
      </c>
      <c r="F280" s="526">
        <v>380</v>
      </c>
      <c r="G280" s="526" t="s">
        <v>106</v>
      </c>
      <c r="H280" s="526" t="s">
        <v>106</v>
      </c>
      <c r="I280" s="924">
        <v>271.45</v>
      </c>
      <c r="J280" s="702">
        <f t="shared" si="69"/>
        <v>0.94308344078099093</v>
      </c>
      <c r="K280" s="927">
        <v>0.64</v>
      </c>
      <c r="L280" s="639">
        <v>4</v>
      </c>
      <c r="M280" s="693">
        <f t="shared" si="70"/>
        <v>2.56</v>
      </c>
      <c r="N280" s="921" t="s">
        <v>572</v>
      </c>
      <c r="O280" s="795">
        <v>0.51</v>
      </c>
      <c r="P280" s="658">
        <v>43279</v>
      </c>
      <c r="Q280" s="658">
        <v>43294</v>
      </c>
      <c r="R280" s="693">
        <f t="shared" si="71"/>
        <v>25.490196078431371</v>
      </c>
      <c r="S280" s="759">
        <f>IF(INDEX(Historical!$D$7:$D$1437,MATCH(B280,Historical!$B$7:$B$1446,0))=0,"n/a",(INDEX(Historical!$C$7:$C$1437,MATCH(B280,Historical!$B$7:$B$1446,0))/INDEX(Historical!$D$7:$D$1437,MATCH(B280,Historical!$B$7:$B$1446,0))-1)*100)</f>
        <v>22.340425531914889</v>
      </c>
      <c r="T280" s="759">
        <f>IF(INDEX(Historical!$F$7:$F$1430,MATCH(B280,Historical!$B$7:$B$1446,0))=0,"n/a",((INDEX(Historical!$C$7:$C$1437,MATCH(B280,Historical!$B$7:$B$1446,0))/INDEX(Historical!$F$7:$F$1430,MATCH(B280,Historical!$B$7:$B$1446,0)))^(1/3)-1)*100)</f>
        <v>20.3329697389659</v>
      </c>
      <c r="U280" s="759">
        <f>IF(INDEX(Historical!$H$7:$H$1430,MATCH(B280,Historical!$B$7:$B$1446,0))=0,"n/a",((INDEX(Historical!$C$7:$C$1437,MATCH(B280,Historical!$B$7:$B$1446,0))/INDEX(Historical!$H$7:$H$1430,MATCH(B280,Historical!$B$7:$B$1446,0)))^(1/5)-1)*100)</f>
        <v>21.185046205099312</v>
      </c>
      <c r="V280" s="759">
        <f>IF(INDEX(Historical!$O$7:$O$1430,MATCH(B280,Historical!$B$7:$B$1446,0))=0,"n/a",((INDEX(Historical!$C$7:$C$1437,MATCH(B280,Historical!$B$7:$B$1446,0))/INDEX(Historical!$O$7:$O$1430,MATCH(B280,Historical!$B$7:$B$1446,0)))^(1/10)-1)*100)</f>
        <v>15.173875550226645</v>
      </c>
      <c r="W280" s="760">
        <f t="shared" si="72"/>
        <v>1.3961526265966298</v>
      </c>
      <c r="X280" s="761">
        <f t="shared" si="73"/>
        <v>1.0539823982636474</v>
      </c>
      <c r="Y280" s="925"/>
      <c r="Z280" s="702">
        <f t="shared" si="74"/>
        <v>26.283367556468175</v>
      </c>
      <c r="AA280" s="935">
        <f t="shared" si="75"/>
        <v>27.869609856262834</v>
      </c>
      <c r="AB280" s="639">
        <v>12</v>
      </c>
      <c r="AC280" s="916">
        <v>9.74</v>
      </c>
      <c r="AD280" s="916">
        <v>1.89</v>
      </c>
      <c r="AE280" s="916">
        <v>2.75</v>
      </c>
      <c r="AF280" s="918" t="s">
        <v>137</v>
      </c>
      <c r="AG280" s="916">
        <v>-251.39999999999998</v>
      </c>
      <c r="AH280" s="916">
        <v>12</v>
      </c>
      <c r="AI280" s="916">
        <v>3.95</v>
      </c>
      <c r="AJ280" s="916">
        <v>20.100000000000001</v>
      </c>
      <c r="AK280" s="916">
        <v>14.78</v>
      </c>
      <c r="AL280" s="928">
        <v>10550</v>
      </c>
      <c r="AM280" s="922">
        <v>1.3</v>
      </c>
      <c r="AN280" s="919" t="s">
        <v>137</v>
      </c>
      <c r="AO280" s="802">
        <f t="shared" si="76"/>
        <v>-5.7414802103825302</v>
      </c>
      <c r="AP280" s="803">
        <f t="shared" si="77"/>
        <v>22.128129645880303</v>
      </c>
      <c r="AQ280" s="936" t="str">
        <f t="shared" si="78"/>
        <v>n/a</v>
      </c>
      <c r="AR280" s="702">
        <f>INDEX(Historical!$C$7:$C$1437,MATCH(B280,Historical!$B$7:$B$1446,0))*IF(AH280="n/a",1.03,IF(AH280&lt;0,1.01,IF(AH280&gt;10,1.1,(1+AH280/100))))</f>
        <v>2.5299999999999998</v>
      </c>
      <c r="AS280" s="935">
        <f t="shared" si="79"/>
        <v>2.6299350000000001</v>
      </c>
      <c r="AT280" s="935">
        <f t="shared" si="83"/>
        <v>2.8929285000000005</v>
      </c>
      <c r="AU280" s="935">
        <f t="shared" si="83"/>
        <v>3.1822213500000007</v>
      </c>
      <c r="AV280" s="935">
        <f t="shared" si="83"/>
        <v>3.5004434850000012</v>
      </c>
      <c r="AW280" s="702">
        <f t="shared" si="80"/>
        <v>14.735528335000003</v>
      </c>
      <c r="AX280" s="810">
        <f t="shared" si="81"/>
        <v>5.4284502983974958</v>
      </c>
      <c r="AY280" s="991">
        <v>0.99</v>
      </c>
      <c r="AZ280" s="922">
        <v>53.05</v>
      </c>
      <c r="BA280" s="922">
        <v>-2.02</v>
      </c>
      <c r="BB280" s="922">
        <v>4.8500000000000005</v>
      </c>
      <c r="BC280" s="922">
        <v>19.139999999999997</v>
      </c>
      <c r="BE280" s="664">
        <v>2010</v>
      </c>
      <c r="BF280" s="946" t="e">
        <f>#VALUE!</f>
        <v>#VALUE!</v>
      </c>
      <c r="BG280" s="931">
        <v>19.7</v>
      </c>
    </row>
    <row r="281" spans="1:59" ht="11.25" customHeight="1" x14ac:dyDescent="0.2">
      <c r="A281" s="609" t="s">
        <v>1399</v>
      </c>
      <c r="B281" s="925" t="s">
        <v>1400</v>
      </c>
      <c r="C281" s="988" t="s">
        <v>108</v>
      </c>
      <c r="D281" s="988" t="s">
        <v>4373</v>
      </c>
      <c r="E281" s="792">
        <v>8</v>
      </c>
      <c r="F281" s="526">
        <v>585</v>
      </c>
      <c r="G281" s="526" t="s">
        <v>37</v>
      </c>
      <c r="H281" s="526" t="s">
        <v>37</v>
      </c>
      <c r="I281" s="924">
        <v>47.75</v>
      </c>
      <c r="J281" s="702">
        <f t="shared" si="69"/>
        <v>2.5130890052356016</v>
      </c>
      <c r="K281" s="927">
        <v>0.3</v>
      </c>
      <c r="L281" s="639">
        <v>4</v>
      </c>
      <c r="M281" s="693">
        <f t="shared" si="70"/>
        <v>1.2</v>
      </c>
      <c r="N281" s="921" t="s">
        <v>567</v>
      </c>
      <c r="O281" s="795">
        <v>0.26</v>
      </c>
      <c r="P281" s="915">
        <v>43579</v>
      </c>
      <c r="Q281" s="915">
        <v>43591</v>
      </c>
      <c r="R281" s="693">
        <f t="shared" si="71"/>
        <v>15.384615384615378</v>
      </c>
      <c r="S281" s="759">
        <f>IF(INDEX(Historical!$D$7:$D$1437,MATCH(B281,Historical!$B$7:$B$1446,0))=0,"n/a",(INDEX(Historical!$C$7:$C$1437,MATCH(B281,Historical!$B$7:$B$1446,0))/INDEX(Historical!$D$7:$D$1437,MATCH(B281,Historical!$B$7:$B$1446,0))-1)*100)</f>
        <v>17.647058823529392</v>
      </c>
      <c r="T281" s="759">
        <f>IF(INDEX(Historical!$F$7:$F$1430,MATCH(B281,Historical!$B$7:$B$1446,0))=0,"n/a",((INDEX(Historical!$C$7:$C$1437,MATCH(B281,Historical!$B$7:$B$1446,0))/INDEX(Historical!$F$7:$F$1430,MATCH(B281,Historical!$B$7:$B$1446,0)))^(1/3)-1)*100)</f>
        <v>16.650467462533602</v>
      </c>
      <c r="U281" s="759">
        <f>IF(INDEX(Historical!$H$7:$H$1430,MATCH(B281,Historical!$B$7:$B$1446,0))=0,"n/a",((INDEX(Historical!$C$7:$C$1437,MATCH(B281,Historical!$B$7:$B$1446,0))/INDEX(Historical!$H$7:$H$1430,MATCH(B281,Historical!$B$7:$B$1446,0)))^(1/5)-1)*100)</f>
        <v>15.178629837003488</v>
      </c>
      <c r="V281" s="759">
        <f>IF(INDEX(Historical!$O$7:$O$1430,MATCH(B281,Historical!$B$7:$B$1446,0))=0,"n/a",((INDEX(Historical!$C$7:$C$1437,MATCH(B281,Historical!$B$7:$B$1446,0))/INDEX(Historical!$O$7:$O$1430,MATCH(B281,Historical!$B$7:$B$1446,0)))^(1/10)-1)*100)</f>
        <v>9.5049089553367772</v>
      </c>
      <c r="W281" s="760">
        <f t="shared" si="72"/>
        <v>1.5969253265157319</v>
      </c>
      <c r="X281" s="761">
        <f t="shared" si="73"/>
        <v>1.0255830970948303</v>
      </c>
      <c r="Y281" s="926"/>
      <c r="Z281" s="702">
        <f t="shared" si="74"/>
        <v>37.037037037037038</v>
      </c>
      <c r="AA281" s="935">
        <f t="shared" si="75"/>
        <v>14.737654320987653</v>
      </c>
      <c r="AB281" s="639">
        <v>12</v>
      </c>
      <c r="AC281" s="916">
        <v>3.24</v>
      </c>
      <c r="AD281" s="916">
        <v>1.47</v>
      </c>
      <c r="AE281" s="916">
        <v>5.86</v>
      </c>
      <c r="AF281" s="916">
        <v>2.3199999999999998</v>
      </c>
      <c r="AG281" s="916">
        <v>14.299999999999999</v>
      </c>
      <c r="AH281" s="916">
        <v>29.799999999999997</v>
      </c>
      <c r="AI281" s="916">
        <v>5.37</v>
      </c>
      <c r="AJ281" s="916">
        <v>14.799999999999999</v>
      </c>
      <c r="AK281" s="916">
        <v>10</v>
      </c>
      <c r="AL281" s="928">
        <v>1210</v>
      </c>
      <c r="AM281" s="922">
        <v>3.2</v>
      </c>
      <c r="AN281" s="916">
        <v>0.06</v>
      </c>
      <c r="AO281" s="802">
        <f t="shared" si="76"/>
        <v>2.9540645212514374</v>
      </c>
      <c r="AP281" s="803">
        <f t="shared" si="77"/>
        <v>17.691718842239091</v>
      </c>
      <c r="AQ281" s="936">
        <f t="shared" si="78"/>
        <v>23.272702258387469</v>
      </c>
      <c r="AR281" s="702">
        <f>INDEX(Historical!$C$7:$C$1437,MATCH(B281,Historical!$B$7:$B$1446,0))*IF(AH281="n/a",1.03,IF(AH281&lt;0,1.01,IF(AH281&gt;10,1.1,(1+AH281/100))))</f>
        <v>1.1000000000000001</v>
      </c>
      <c r="AS281" s="935">
        <f t="shared" si="79"/>
        <v>1.1590700000000003</v>
      </c>
      <c r="AT281" s="935">
        <f t="shared" si="83"/>
        <v>1.2749770000000005</v>
      </c>
      <c r="AU281" s="935">
        <f t="shared" si="83"/>
        <v>1.4024747000000006</v>
      </c>
      <c r="AV281" s="935">
        <f t="shared" si="83"/>
        <v>1.5427221700000009</v>
      </c>
      <c r="AW281" s="702">
        <f t="shared" si="80"/>
        <v>6.479243870000003</v>
      </c>
      <c r="AX281" s="810">
        <f t="shared" si="81"/>
        <v>13.56909710994765</v>
      </c>
      <c r="AY281" s="991">
        <v>0.91</v>
      </c>
      <c r="AZ281" s="922">
        <v>26.36</v>
      </c>
      <c r="BA281" s="922">
        <v>-6.83</v>
      </c>
      <c r="BB281" s="922">
        <v>1.59</v>
      </c>
      <c r="BC281" s="922">
        <v>3.81</v>
      </c>
      <c r="BE281" s="664">
        <v>2012</v>
      </c>
      <c r="BF281" s="946" t="e">
        <f>#VALUE!</f>
        <v>#VALUE!</v>
      </c>
      <c r="BG281" s="931">
        <v>1.5</v>
      </c>
    </row>
    <row r="282" spans="1:59" ht="11.25" customHeight="1" x14ac:dyDescent="0.2">
      <c r="A282" s="13" t="s">
        <v>2226</v>
      </c>
      <c r="B282" s="631" t="s">
        <v>2227</v>
      </c>
      <c r="C282" s="988" t="s">
        <v>154</v>
      </c>
      <c r="D282" s="988" t="s">
        <v>4383</v>
      </c>
      <c r="E282" s="792">
        <v>5</v>
      </c>
      <c r="F282" s="526">
        <v>863</v>
      </c>
      <c r="G282" s="526" t="s">
        <v>106</v>
      </c>
      <c r="H282" s="526" t="s">
        <v>106</v>
      </c>
      <c r="I282" s="924">
        <v>117.04</v>
      </c>
      <c r="J282" s="702">
        <f t="shared" si="69"/>
        <v>2.2043745727956257</v>
      </c>
      <c r="K282" s="927">
        <v>0.64500000000000002</v>
      </c>
      <c r="L282" s="639">
        <v>4</v>
      </c>
      <c r="M282" s="693">
        <f t="shared" si="70"/>
        <v>2.58</v>
      </c>
      <c r="N282" s="921" t="s">
        <v>4464</v>
      </c>
      <c r="O282" s="795">
        <v>0.5625</v>
      </c>
      <c r="P282" s="915">
        <v>43510</v>
      </c>
      <c r="Q282" s="915">
        <v>43532</v>
      </c>
      <c r="R282" s="693">
        <f t="shared" si="71"/>
        <v>14.66666666666667</v>
      </c>
      <c r="S282" s="759">
        <f>IF(INDEX(Historical!$D$7:$D$1437,MATCH(B282,Historical!$B$7:$B$1446,0))=0,"n/a",(INDEX(Historical!$C$7:$C$1437,MATCH(B282,Historical!$B$7:$B$1446,0))/INDEX(Historical!$D$7:$D$1437,MATCH(B282,Historical!$B$7:$B$1446,0))-1)*100)</f>
        <v>8.1730769230769162</v>
      </c>
      <c r="T282" s="759">
        <f>IF(INDEX(Historical!$F$7:$F$1430,MATCH(B282,Historical!$B$7:$B$1446,0))=0,"n/a",((INDEX(Historical!$C$7:$C$1437,MATCH(B282,Historical!$B$7:$B$1446,0))/INDEX(Historical!$F$7:$F$1430,MATCH(B282,Historical!$B$7:$B$1446,0)))^(1/3)-1)*100)</f>
        <v>4.0041911525952045</v>
      </c>
      <c r="U282" s="759">
        <f>IF(INDEX(Historical!$H$7:$H$1430,MATCH(B282,Historical!$B$7:$B$1446,0))=0,"n/a",((INDEX(Historical!$C$7:$C$1437,MATCH(B282,Historical!$B$7:$B$1446,0))/INDEX(Historical!$H$7:$H$1430,MATCH(B282,Historical!$B$7:$B$1446,0)))^(1/5)-1)*100)</f>
        <v>2.7981477212414285</v>
      </c>
      <c r="V282" s="759">
        <f>IF(INDEX(Historical!$O$7:$O$1430,MATCH(B282,Historical!$B$7:$B$1446,0))=0,"n/a",((INDEX(Historical!$C$7:$C$1437,MATCH(B282,Historical!$B$7:$B$1446,0))/INDEX(Historical!$O$7:$O$1430,MATCH(B282,Historical!$B$7:$B$1446,0)))^(1/10)-1)*100)</f>
        <v>1.812820054538955</v>
      </c>
      <c r="W282" s="760">
        <f t="shared" si="72"/>
        <v>1.5435330794335607</v>
      </c>
      <c r="X282" s="761" t="str">
        <f t="shared" si="73"/>
        <v>n/a</v>
      </c>
      <c r="Y282" s="926"/>
      <c r="Z282" s="702">
        <f t="shared" si="74"/>
        <v>78.181818181818187</v>
      </c>
      <c r="AA282" s="935">
        <f t="shared" si="75"/>
        <v>35.466666666666669</v>
      </c>
      <c r="AB282" s="639">
        <v>12</v>
      </c>
      <c r="AC282" s="916">
        <v>3.3</v>
      </c>
      <c r="AD282" s="916">
        <v>3.16</v>
      </c>
      <c r="AE282" s="916">
        <v>4.87</v>
      </c>
      <c r="AF282" s="916">
        <v>12.04</v>
      </c>
      <c r="AG282" s="916">
        <v>26.400000000000002</v>
      </c>
      <c r="AH282" s="916">
        <v>102.8</v>
      </c>
      <c r="AI282" s="916">
        <v>17.150000000000002</v>
      </c>
      <c r="AJ282" s="916">
        <v>-5.3</v>
      </c>
      <c r="AK282" s="916">
        <v>11.23</v>
      </c>
      <c r="AL282" s="928">
        <v>119570</v>
      </c>
      <c r="AM282" s="922">
        <v>11.4</v>
      </c>
      <c r="AN282" s="916">
        <v>1.3</v>
      </c>
      <c r="AO282" s="802">
        <f t="shared" si="76"/>
        <v>-30.464144372629615</v>
      </c>
      <c r="AP282" s="803">
        <f t="shared" si="77"/>
        <v>5.0025222940370542</v>
      </c>
      <c r="AQ282" s="936">
        <f t="shared" si="78"/>
        <v>335.64443537600033</v>
      </c>
      <c r="AR282" s="702">
        <f>INDEX(Historical!$C$7:$C$1437,MATCH(B282,Historical!$B$7:$B$1446,0))*IF(AH282="n/a",1.03,IF(AH282&lt;0,1.01,IF(AH282&gt;10,1.1,(1+AH282/100))))</f>
        <v>2.4750000000000001</v>
      </c>
      <c r="AS282" s="935">
        <f t="shared" si="79"/>
        <v>2.7225000000000001</v>
      </c>
      <c r="AT282" s="935">
        <f t="shared" si="83"/>
        <v>2.9947500000000002</v>
      </c>
      <c r="AU282" s="935">
        <f t="shared" si="83"/>
        <v>3.2942250000000004</v>
      </c>
      <c r="AV282" s="935">
        <f t="shared" si="83"/>
        <v>3.6236475000000006</v>
      </c>
      <c r="AW282" s="702">
        <f t="shared" si="80"/>
        <v>15.110122500000001</v>
      </c>
      <c r="AX282" s="810">
        <f t="shared" si="81"/>
        <v>12.910220864661653</v>
      </c>
      <c r="AY282" s="991">
        <v>0.28000000000000003</v>
      </c>
      <c r="AZ282" s="922">
        <v>51.82</v>
      </c>
      <c r="BA282" s="922">
        <v>-11.42</v>
      </c>
      <c r="BB282" s="922">
        <v>-6.1400000000000006</v>
      </c>
      <c r="BC282" s="922">
        <v>3.5900000000000003</v>
      </c>
      <c r="BE282" s="664">
        <v>2015</v>
      </c>
      <c r="BF282" s="946" t="e">
        <f>#VALUE!</f>
        <v>#VALUE!</v>
      </c>
      <c r="BG282" s="931">
        <v>7.3999999999999995</v>
      </c>
    </row>
    <row r="283" spans="1:59" ht="11.25" customHeight="1" x14ac:dyDescent="0.2">
      <c r="A283" s="537" t="s">
        <v>1409</v>
      </c>
      <c r="B283" s="925" t="s">
        <v>1410</v>
      </c>
      <c r="C283" s="988" t="s">
        <v>108</v>
      </c>
      <c r="D283" s="988" t="s">
        <v>4369</v>
      </c>
      <c r="E283" s="792">
        <v>8</v>
      </c>
      <c r="F283" s="526">
        <v>513</v>
      </c>
      <c r="G283" s="526" t="s">
        <v>106</v>
      </c>
      <c r="H283" s="526" t="s">
        <v>106</v>
      </c>
      <c r="I283" s="924">
        <v>33.450000000000003</v>
      </c>
      <c r="J283" s="702">
        <f t="shared" si="69"/>
        <v>4.0657698056801195</v>
      </c>
      <c r="K283" s="927">
        <v>0.34</v>
      </c>
      <c r="L283" s="639">
        <v>4</v>
      </c>
      <c r="M283" s="693">
        <f t="shared" si="70"/>
        <v>1.36</v>
      </c>
      <c r="N283" s="921" t="s">
        <v>1526</v>
      </c>
      <c r="O283" s="795">
        <v>0.28000000000000003</v>
      </c>
      <c r="P283" s="658">
        <v>43262</v>
      </c>
      <c r="Q283" s="658">
        <v>43290</v>
      </c>
      <c r="R283" s="693">
        <f t="shared" si="71"/>
        <v>21.428571428571423</v>
      </c>
      <c r="S283" s="759">
        <f>IF(INDEX(Historical!$D$7:$D$1437,MATCH(B283,Historical!$B$7:$B$1446,0))=0,"n/a",(INDEX(Historical!$C$7:$C$1437,MATCH(B283,Historical!$B$7:$B$1446,0))/INDEX(Historical!$D$7:$D$1437,MATCH(B283,Historical!$B$7:$B$1446,0))-1)*100)</f>
        <v>24</v>
      </c>
      <c r="T283" s="759">
        <f>IF(INDEX(Historical!$F$7:$F$1430,MATCH(B283,Historical!$B$7:$B$1446,0))=0,"n/a",((INDEX(Historical!$C$7:$C$1437,MATCH(B283,Historical!$B$7:$B$1446,0))/INDEX(Historical!$F$7:$F$1430,MATCH(B283,Historical!$B$7:$B$1446,0)))^(1/3)-1)*100)</f>
        <v>19.866105802463508</v>
      </c>
      <c r="U283" s="759">
        <f>IF(INDEX(Historical!$H$7:$H$1430,MATCH(B283,Historical!$B$7:$B$1446,0))=0,"n/a",((INDEX(Historical!$C$7:$C$1437,MATCH(B283,Historical!$B$7:$B$1446,0))/INDEX(Historical!$H$7:$H$1430,MATCH(B283,Historical!$B$7:$B$1446,0)))^(1/5)-1)*100)</f>
        <v>19.91964554448078</v>
      </c>
      <c r="V283" s="759">
        <f>IF(INDEX(Historical!$O$7:$O$1430,MATCH(B283,Historical!$B$7:$B$1446,0))=0,"n/a",((INDEX(Historical!$C$7:$C$1437,MATCH(B283,Historical!$B$7:$B$1446,0))/INDEX(Historical!$O$7:$O$1430,MATCH(B283,Historical!$B$7:$B$1446,0)))^(1/10)-1)*100)</f>
        <v>2.5923658862717858</v>
      </c>
      <c r="W283" s="760">
        <f t="shared" si="72"/>
        <v>7.6839637683738555</v>
      </c>
      <c r="X283" s="761">
        <f t="shared" si="73"/>
        <v>1.1317980423000444</v>
      </c>
      <c r="Y283" s="726"/>
      <c r="Z283" s="702" t="str">
        <f t="shared" si="74"/>
        <v>n/a</v>
      </c>
      <c r="AA283" s="935" t="str">
        <f t="shared" si="75"/>
        <v>n/a</v>
      </c>
      <c r="AB283" s="639">
        <v>3</v>
      </c>
      <c r="AC283" s="916">
        <v>-0.82</v>
      </c>
      <c r="AD283" s="916" t="s">
        <v>137</v>
      </c>
      <c r="AE283" s="916">
        <v>0.94</v>
      </c>
      <c r="AF283" s="916">
        <v>0.79</v>
      </c>
      <c r="AG283" s="916">
        <v>-0.5</v>
      </c>
      <c r="AH283" s="918">
        <v>-69.199999999999989</v>
      </c>
      <c r="AI283" s="918">
        <v>713</v>
      </c>
      <c r="AJ283" s="916">
        <v>17.599999999999998</v>
      </c>
      <c r="AK283" s="916">
        <v>6.2799999999999994</v>
      </c>
      <c r="AL283" s="928">
        <v>2830</v>
      </c>
      <c r="AM283" s="922">
        <v>1.3</v>
      </c>
      <c r="AN283" s="916">
        <v>0.61</v>
      </c>
      <c r="AO283" s="802" t="str">
        <f t="shared" si="76"/>
        <v>n/a</v>
      </c>
      <c r="AP283" s="803">
        <f t="shared" si="77"/>
        <v>23.985415350160899</v>
      </c>
      <c r="AQ283" s="936" t="str">
        <f t="shared" si="78"/>
        <v>n/a</v>
      </c>
      <c r="AR283" s="702">
        <f>INDEX(Historical!$C$7:$C$1437,MATCH(B283,Historical!$B$7:$B$1446,0))*IF(AH283="n/a",1.03,IF(AH283&lt;0,1.01,IF(AH283&gt;10,1.1,(1+AH283/100))))</f>
        <v>1.2524</v>
      </c>
      <c r="AS283" s="935">
        <f t="shared" si="79"/>
        <v>1.37764</v>
      </c>
      <c r="AT283" s="935">
        <f t="shared" si="83"/>
        <v>1.4641557919999999</v>
      </c>
      <c r="AU283" s="935">
        <f t="shared" si="83"/>
        <v>1.5561047757375999</v>
      </c>
      <c r="AV283" s="935">
        <f t="shared" si="83"/>
        <v>1.6538281556539212</v>
      </c>
      <c r="AW283" s="702">
        <f t="shared" si="80"/>
        <v>7.3041287233915213</v>
      </c>
      <c r="AX283" s="810">
        <f t="shared" si="81"/>
        <v>21.835960309092737</v>
      </c>
      <c r="AY283" s="991">
        <v>1.75</v>
      </c>
      <c r="AZ283" s="922">
        <v>43.87</v>
      </c>
      <c r="BA283" s="922">
        <v>-16.420000000000002</v>
      </c>
      <c r="BB283" s="922">
        <v>11.940000000000001</v>
      </c>
      <c r="BC283" s="922">
        <v>12.590000000000002</v>
      </c>
      <c r="BE283" s="664">
        <v>2011</v>
      </c>
      <c r="BF283" s="946" t="e">
        <f>#VALUE!</f>
        <v>#VALUE!</v>
      </c>
      <c r="BG283" s="931">
        <v>-0.2</v>
      </c>
    </row>
    <row r="284" spans="1:59" ht="11.25" customHeight="1" x14ac:dyDescent="0.2">
      <c r="A284" s="609" t="s">
        <v>1411</v>
      </c>
      <c r="B284" s="925" t="s">
        <v>1412</v>
      </c>
      <c r="C284" s="988" t="s">
        <v>154</v>
      </c>
      <c r="D284" s="988" t="s">
        <v>4358</v>
      </c>
      <c r="E284" s="792">
        <v>9</v>
      </c>
      <c r="F284" s="526">
        <v>464</v>
      </c>
      <c r="G284" s="526" t="s">
        <v>106</v>
      </c>
      <c r="H284" s="526" t="s">
        <v>106</v>
      </c>
      <c r="I284" s="924">
        <v>28.88</v>
      </c>
      <c r="J284" s="702">
        <f t="shared" si="69"/>
        <v>1.1772853185595571</v>
      </c>
      <c r="K284" s="927">
        <v>8.5000000000000006E-2</v>
      </c>
      <c r="L284" s="639">
        <v>4</v>
      </c>
      <c r="M284" s="693">
        <f t="shared" si="70"/>
        <v>0.34</v>
      </c>
      <c r="N284" s="921" t="s">
        <v>506</v>
      </c>
      <c r="O284" s="795">
        <v>7.0000000000000007E-2</v>
      </c>
      <c r="P284" s="915">
        <v>43545</v>
      </c>
      <c r="Q284" s="915">
        <v>43560</v>
      </c>
      <c r="R284" s="693">
        <f t="shared" si="71"/>
        <v>21.428571428571423</v>
      </c>
      <c r="S284" s="759">
        <f>IF(INDEX(Historical!$D$7:$D$1437,MATCH(B284,Historical!$B$7:$B$1446,0))=0,"n/a",(INDEX(Historical!$C$7:$C$1437,MATCH(B284,Historical!$B$7:$B$1446,0))/INDEX(Historical!$D$7:$D$1437,MATCH(B284,Historical!$B$7:$B$1446,0))-1)*100)</f>
        <v>33.333333333333329</v>
      </c>
      <c r="T284" s="759">
        <f>IF(INDEX(Historical!$F$7:$F$1430,MATCH(B284,Historical!$B$7:$B$1446,0))=0,"n/a",((INDEX(Historical!$C$7:$C$1437,MATCH(B284,Historical!$B$7:$B$1446,0))/INDEX(Historical!$F$7:$F$1430,MATCH(B284,Historical!$B$7:$B$1446,0)))^(1/3)-1)*100)</f>
        <v>20.507113208761506</v>
      </c>
      <c r="U284" s="759">
        <f>IF(INDEX(Historical!$H$7:$H$1430,MATCH(B284,Historical!$B$7:$B$1446,0))=0,"n/a",((INDEX(Historical!$C$7:$C$1437,MATCH(B284,Historical!$B$7:$B$1446,0))/INDEX(Historical!$H$7:$H$1430,MATCH(B284,Historical!$B$7:$B$1446,0)))^(1/5)-1)*100)</f>
        <v>19.479126317807506</v>
      </c>
      <c r="V284" s="759" t="str">
        <f>IF(INDEX(Historical!$O$7:$O$1430,MATCH(B284,Historical!$B$7:$B$1446,0))=0,"n/a",((INDEX(Historical!$C$7:$C$1437,MATCH(B284,Historical!$B$7:$B$1446,0))/INDEX(Historical!$O$7:$O$1430,MATCH(B284,Historical!$B$7:$B$1446,0)))^(1/10)-1)*100)</f>
        <v>n/a</v>
      </c>
      <c r="W284" s="760" t="str">
        <f t="shared" si="72"/>
        <v>n/a</v>
      </c>
      <c r="X284" s="761">
        <f t="shared" si="73"/>
        <v>0.48096608192117296</v>
      </c>
      <c r="Y284" s="925"/>
      <c r="Z284" s="702">
        <f t="shared" si="74"/>
        <v>30.630630630630627</v>
      </c>
      <c r="AA284" s="935">
        <f t="shared" si="75"/>
        <v>26.018018018018015</v>
      </c>
      <c r="AB284" s="639">
        <v>12</v>
      </c>
      <c r="AC284" s="916">
        <v>1.1100000000000001</v>
      </c>
      <c r="AD284" s="916">
        <v>2.16</v>
      </c>
      <c r="AE284" s="916">
        <v>5.36</v>
      </c>
      <c r="AF284" s="916">
        <v>4.34</v>
      </c>
      <c r="AG284" s="916">
        <v>18.7</v>
      </c>
      <c r="AH284" s="916">
        <v>33</v>
      </c>
      <c r="AI284" s="916">
        <v>12.02</v>
      </c>
      <c r="AJ284" s="916">
        <v>40.5</v>
      </c>
      <c r="AK284" s="916">
        <v>12</v>
      </c>
      <c r="AL284" s="928">
        <v>566.34</v>
      </c>
      <c r="AM284" s="922">
        <v>17.299999999999997</v>
      </c>
      <c r="AN284" s="916">
        <v>0</v>
      </c>
      <c r="AO284" s="802">
        <f t="shared" si="76"/>
        <v>-5.3616063816509509</v>
      </c>
      <c r="AP284" s="803">
        <f t="shared" si="77"/>
        <v>20.656411636367064</v>
      </c>
      <c r="AQ284" s="936">
        <f t="shared" si="78"/>
        <v>124.02202093960733</v>
      </c>
      <c r="AR284" s="702">
        <f>INDEX(Historical!$C$7:$C$1437,MATCH(B284,Historical!$B$7:$B$1446,0))*IF(AH284="n/a",1.03,IF(AH284&lt;0,1.01,IF(AH284&gt;10,1.1,(1+AH284/100))))</f>
        <v>0.30800000000000005</v>
      </c>
      <c r="AS284" s="935">
        <f t="shared" si="79"/>
        <v>0.3388000000000001</v>
      </c>
      <c r="AT284" s="935">
        <f t="shared" si="83"/>
        <v>0.37268000000000012</v>
      </c>
      <c r="AU284" s="935">
        <f t="shared" si="83"/>
        <v>0.40994800000000015</v>
      </c>
      <c r="AV284" s="935">
        <f t="shared" si="83"/>
        <v>0.4509428000000002</v>
      </c>
      <c r="AW284" s="702">
        <f t="shared" si="80"/>
        <v>1.8803708000000006</v>
      </c>
      <c r="AX284" s="810">
        <f t="shared" si="81"/>
        <v>6.5109792243767339</v>
      </c>
      <c r="AY284" s="991">
        <v>1.1000000000000001</v>
      </c>
      <c r="AZ284" s="922">
        <v>32.54</v>
      </c>
      <c r="BA284" s="922">
        <v>-25.94</v>
      </c>
      <c r="BB284" s="922">
        <v>-2.69</v>
      </c>
      <c r="BC284" s="922">
        <v>-2.94</v>
      </c>
      <c r="BE284" s="664">
        <v>2011</v>
      </c>
      <c r="BF284" s="946" t="e">
        <f>#VALUE!</f>
        <v>#VALUE!</v>
      </c>
      <c r="BG284" s="931">
        <v>16.3</v>
      </c>
    </row>
    <row r="285" spans="1:59" s="838" customFormat="1" ht="11.25" customHeight="1" x14ac:dyDescent="0.2">
      <c r="A285" s="817" t="s">
        <v>1421</v>
      </c>
      <c r="B285" s="846" t="s">
        <v>1422</v>
      </c>
      <c r="C285" s="988" t="s">
        <v>108</v>
      </c>
      <c r="D285" s="988" t="s">
        <v>118</v>
      </c>
      <c r="E285" s="818">
        <v>9</v>
      </c>
      <c r="F285" s="526">
        <v>419</v>
      </c>
      <c r="G285" s="1171" t="s">
        <v>115</v>
      </c>
      <c r="H285" s="1171" t="s">
        <v>115</v>
      </c>
      <c r="I285" s="819">
        <v>66.72</v>
      </c>
      <c r="J285" s="820">
        <f t="shared" si="69"/>
        <v>2.2182254196642686</v>
      </c>
      <c r="K285" s="821">
        <v>0.37</v>
      </c>
      <c r="L285" s="822">
        <v>4</v>
      </c>
      <c r="M285" s="823">
        <f t="shared" si="70"/>
        <v>1.48</v>
      </c>
      <c r="N285" s="824" t="s">
        <v>140</v>
      </c>
      <c r="O285" s="825">
        <v>0.33</v>
      </c>
      <c r="P285" s="826">
        <v>43474</v>
      </c>
      <c r="Q285" s="826">
        <v>43497</v>
      </c>
      <c r="R285" s="823">
        <f t="shared" si="71"/>
        <v>12.121212121212114</v>
      </c>
      <c r="S285" s="759">
        <f>IF(INDEX(Historical!$D$7:$D$1437,MATCH(B285,Historical!$B$7:$B$1446,0))=0,"n/a",(INDEX(Historical!$C$7:$C$1437,MATCH(B285,Historical!$B$7:$B$1446,0))/INDEX(Historical!$D$7:$D$1437,MATCH(B285,Historical!$B$7:$B$1446,0))-1)*100)</f>
        <v>13.793103448275868</v>
      </c>
      <c r="T285" s="759">
        <f>IF(INDEX(Historical!$F$7:$F$1430,MATCH(B285,Historical!$B$7:$B$1446,0))=0,"n/a",((INDEX(Historical!$C$7:$C$1437,MATCH(B285,Historical!$B$7:$B$1446,0))/INDEX(Historical!$F$7:$F$1430,MATCH(B285,Historical!$B$7:$B$1446,0)))^(1/3)-1)*100)</f>
        <v>18.166575046750122</v>
      </c>
      <c r="U285" s="759">
        <f>IF(INDEX(Historical!$H$7:$H$1430,MATCH(B285,Historical!$B$7:$B$1446,0))=0,"n/a",((INDEX(Historical!$C$7:$C$1437,MATCH(B285,Historical!$B$7:$B$1446,0))/INDEX(Historical!$H$7:$H$1430,MATCH(B285,Historical!$B$7:$B$1446,0)))^(1/5)-1)*100)</f>
        <v>22.423992536427463</v>
      </c>
      <c r="V285" s="759">
        <f>IF(INDEX(Historical!$O$7:$O$1430,MATCH(B285,Historical!$B$7:$B$1446,0))=0,"n/a",((INDEX(Historical!$C$7:$C$1437,MATCH(B285,Historical!$B$7:$B$1446,0))/INDEX(Historical!$O$7:$O$1430,MATCH(B285,Historical!$B$7:$B$1446,0)))^(1/10)-1)*100)</f>
        <v>-2.2657950703959484</v>
      </c>
      <c r="W285" s="827" t="str">
        <f t="shared" si="72"/>
        <v>n/a</v>
      </c>
      <c r="X285" s="828">
        <f t="shared" si="73"/>
        <v>2.1770866540220841</v>
      </c>
      <c r="Y285" s="829"/>
      <c r="Z285" s="820">
        <f t="shared" si="74"/>
        <v>20</v>
      </c>
      <c r="AA285" s="830">
        <f t="shared" si="75"/>
        <v>9.0162162162162165</v>
      </c>
      <c r="AB285" s="822">
        <v>12</v>
      </c>
      <c r="AC285" s="831">
        <v>7.4</v>
      </c>
      <c r="AD285" s="831">
        <v>0.86</v>
      </c>
      <c r="AE285" s="831">
        <v>0.86</v>
      </c>
      <c r="AF285" s="831">
        <v>0.98</v>
      </c>
      <c r="AG285" s="831">
        <v>10.8</v>
      </c>
      <c r="AH285" s="831">
        <v>114.5</v>
      </c>
      <c r="AI285" s="831">
        <v>12.21</v>
      </c>
      <c r="AJ285" s="831">
        <v>10.299999999999999</v>
      </c>
      <c r="AK285" s="831">
        <v>10.47</v>
      </c>
      <c r="AL285" s="832">
        <v>14110</v>
      </c>
      <c r="AM285" s="833">
        <v>0.8</v>
      </c>
      <c r="AN285" s="831">
        <v>0</v>
      </c>
      <c r="AO285" s="834">
        <f t="shared" si="76"/>
        <v>15.626001739875514</v>
      </c>
      <c r="AP285" s="835">
        <f t="shared" si="77"/>
        <v>24.642217956091731</v>
      </c>
      <c r="AQ285" s="836">
        <f t="shared" si="78"/>
        <v>-37.333716696591438</v>
      </c>
      <c r="AR285" s="702">
        <f>INDEX(Historical!$C$7:$C$1437,MATCH(B285,Historical!$B$7:$B$1446,0))*IF(AH285="n/a",1.03,IF(AH285&lt;0,1.01,IF(AH285&gt;10,1.1,(1+AH285/100))))</f>
        <v>1.4520000000000002</v>
      </c>
      <c r="AS285" s="830">
        <f t="shared" si="79"/>
        <v>1.5972000000000004</v>
      </c>
      <c r="AT285" s="830">
        <f t="shared" si="83"/>
        <v>1.7569200000000005</v>
      </c>
      <c r="AU285" s="830">
        <f t="shared" si="83"/>
        <v>1.9326120000000007</v>
      </c>
      <c r="AV285" s="830">
        <f t="shared" si="83"/>
        <v>2.1258732000000009</v>
      </c>
      <c r="AW285" s="820">
        <f t="shared" si="80"/>
        <v>8.8646052000000033</v>
      </c>
      <c r="AX285" s="837">
        <f t="shared" si="81"/>
        <v>13.286278776978422</v>
      </c>
      <c r="AY285" s="992">
        <v>1.93</v>
      </c>
      <c r="AZ285" s="833">
        <v>38.800000000000004</v>
      </c>
      <c r="BA285" s="833">
        <v>-7.870000000000001</v>
      </c>
      <c r="BB285" s="833">
        <v>6.77</v>
      </c>
      <c r="BC285" s="833">
        <v>7.2499999999999991</v>
      </c>
      <c r="BD285" s="961"/>
      <c r="BE285" s="664">
        <v>2011</v>
      </c>
      <c r="BF285" s="946" t="e">
        <f>#VALUE!</f>
        <v>#VALUE!</v>
      </c>
      <c r="BG285" s="893">
        <v>0.6</v>
      </c>
    </row>
    <row r="286" spans="1:59" ht="11.25" customHeight="1" x14ac:dyDescent="0.2">
      <c r="A286" s="609" t="s">
        <v>1450</v>
      </c>
      <c r="B286" s="925" t="s">
        <v>1451</v>
      </c>
      <c r="C286" s="988" t="s">
        <v>108</v>
      </c>
      <c r="D286" s="988" t="s">
        <v>4357</v>
      </c>
      <c r="E286" s="792">
        <v>6</v>
      </c>
      <c r="F286" s="526">
        <v>719</v>
      </c>
      <c r="G286" s="526" t="s">
        <v>106</v>
      </c>
      <c r="H286" s="526" t="s">
        <v>106</v>
      </c>
      <c r="I286" s="924">
        <v>5.98</v>
      </c>
      <c r="J286" s="702">
        <f t="shared" si="69"/>
        <v>8.0267558528428076</v>
      </c>
      <c r="K286" s="927">
        <v>0.12</v>
      </c>
      <c r="L286" s="639">
        <v>4</v>
      </c>
      <c r="M286" s="693">
        <f t="shared" si="70"/>
        <v>0.48</v>
      </c>
      <c r="N286" s="921" t="s">
        <v>220</v>
      </c>
      <c r="O286" s="795">
        <v>0.11</v>
      </c>
      <c r="P286" s="917">
        <v>43199</v>
      </c>
      <c r="Q286" s="917">
        <v>43206</v>
      </c>
      <c r="R286" s="693">
        <f t="shared" si="71"/>
        <v>9.0909090909090864</v>
      </c>
      <c r="S286" s="759">
        <f>IF(INDEX(Historical!$D$7:$D$1437,MATCH(B286,Historical!$B$7:$B$1446,0))=0,"n/a",(INDEX(Historical!$C$7:$C$1437,MATCH(B286,Historical!$B$7:$B$1446,0))/INDEX(Historical!$D$7:$D$1437,MATCH(B286,Historical!$B$7:$B$1446,0))-1)*100)</f>
        <v>14.634146341463406</v>
      </c>
      <c r="T286" s="759">
        <f>IF(INDEX(Historical!$F$7:$F$1430,MATCH(B286,Historical!$B$7:$B$1446,0))=0,"n/a",((INDEX(Historical!$C$7:$C$1437,MATCH(B286,Historical!$B$7:$B$1446,0))/INDEX(Historical!$F$7:$F$1430,MATCH(B286,Historical!$B$7:$B$1446,0)))^(1/3)-1)*100)</f>
        <v>13.670898594408598</v>
      </c>
      <c r="U286" s="759">
        <f>IF(INDEX(Historical!$H$7:$H$1430,MATCH(B286,Historical!$B$7:$B$1446,0))=0,"n/a",((INDEX(Historical!$C$7:$C$1437,MATCH(B286,Historical!$B$7:$B$1446,0))/INDEX(Historical!$H$7:$H$1430,MATCH(B286,Historical!$B$7:$B$1446,0)))^(1/5)-1)*100)</f>
        <v>73.378531678042492</v>
      </c>
      <c r="V286" s="759" t="str">
        <f>IF(INDEX(Historical!$O$7:$O$1430,MATCH(B286,Historical!$B$7:$B$1446,0))=0,"n/a",((INDEX(Historical!$C$7:$C$1437,MATCH(B286,Historical!$B$7:$B$1446,0))/INDEX(Historical!$O$7:$O$1430,MATCH(B286,Historical!$B$7:$B$1446,0)))^(1/10)-1)*100)</f>
        <v>n/a</v>
      </c>
      <c r="W286" s="760" t="str">
        <f t="shared" si="72"/>
        <v>n/a</v>
      </c>
      <c r="X286" s="761">
        <f t="shared" si="73"/>
        <v>2.5567432640432926</v>
      </c>
      <c r="Y286" s="926"/>
      <c r="Z286" s="702">
        <f t="shared" si="74"/>
        <v>100</v>
      </c>
      <c r="AA286" s="935">
        <f t="shared" si="75"/>
        <v>12.458333333333334</v>
      </c>
      <c r="AB286" s="639">
        <v>12</v>
      </c>
      <c r="AC286" s="916">
        <v>0.48</v>
      </c>
      <c r="AD286" s="916" t="s">
        <v>137</v>
      </c>
      <c r="AE286" s="916">
        <v>7.94</v>
      </c>
      <c r="AF286" s="916">
        <v>1.74</v>
      </c>
      <c r="AG286" s="916">
        <v>14.299999999999999</v>
      </c>
      <c r="AH286" s="916">
        <v>13.5</v>
      </c>
      <c r="AI286" s="916" t="s">
        <v>137</v>
      </c>
      <c r="AJ286" s="916">
        <v>28.7</v>
      </c>
      <c r="AK286" s="916" t="s">
        <v>137</v>
      </c>
      <c r="AL286" s="928">
        <v>57.95</v>
      </c>
      <c r="AM286" s="922">
        <v>26.8</v>
      </c>
      <c r="AN286" s="916">
        <v>0</v>
      </c>
      <c r="AO286" s="802">
        <f t="shared" si="76"/>
        <v>68.946954197551975</v>
      </c>
      <c r="AP286" s="803">
        <f t="shared" si="77"/>
        <v>81.405287530885303</v>
      </c>
      <c r="AQ286" s="936">
        <f t="shared" si="78"/>
        <v>-1.8447941042124549</v>
      </c>
      <c r="AR286" s="702">
        <f>INDEX(Historical!$C$7:$C$1437,MATCH(B286,Historical!$B$7:$B$1446,0))*IF(AH286="n/a",1.03,IF(AH286&lt;0,1.01,IF(AH286&gt;10,1.1,(1+AH286/100))))</f>
        <v>0.51700000000000002</v>
      </c>
      <c r="AS286" s="935">
        <f t="shared" si="79"/>
        <v>0.53251000000000004</v>
      </c>
      <c r="AT286" s="935">
        <f t="shared" si="83"/>
        <v>0.54848530000000006</v>
      </c>
      <c r="AU286" s="935">
        <f t="shared" si="83"/>
        <v>0.5649398590000001</v>
      </c>
      <c r="AV286" s="935">
        <f t="shared" si="83"/>
        <v>0.58188805477000016</v>
      </c>
      <c r="AW286" s="702">
        <f t="shared" si="80"/>
        <v>2.7448232137700006</v>
      </c>
      <c r="AX286" s="810">
        <f t="shared" si="81"/>
        <v>45.900053741973252</v>
      </c>
      <c r="AY286" s="991">
        <v>0.44</v>
      </c>
      <c r="AZ286" s="922">
        <v>11.99</v>
      </c>
      <c r="BA286" s="922">
        <v>-25.25</v>
      </c>
      <c r="BB286" s="922">
        <v>-5.8000000000000007</v>
      </c>
      <c r="BC286" s="922">
        <v>-4.8</v>
      </c>
      <c r="BE286" s="664">
        <v>2013</v>
      </c>
      <c r="BF286" s="946" t="e">
        <f>#VALUE!</f>
        <v>#VALUE!</v>
      </c>
      <c r="BG286" s="931">
        <v>7.7</v>
      </c>
    </row>
    <row r="287" spans="1:59" ht="11.25" customHeight="1" x14ac:dyDescent="0.2">
      <c r="A287" s="628" t="s">
        <v>4289</v>
      </c>
      <c r="B287" s="631" t="s">
        <v>3866</v>
      </c>
      <c r="C287" s="988" t="s">
        <v>4224</v>
      </c>
      <c r="D287" s="988" t="s">
        <v>4352</v>
      </c>
      <c r="E287" s="792">
        <v>5</v>
      </c>
      <c r="F287" s="526">
        <v>829</v>
      </c>
      <c r="G287" s="526" t="s">
        <v>106</v>
      </c>
      <c r="H287" s="526" t="s">
        <v>106</v>
      </c>
      <c r="I287" s="924">
        <v>38.72</v>
      </c>
      <c r="J287" s="702">
        <f t="shared" si="69"/>
        <v>1.7758264462809918</v>
      </c>
      <c r="K287" s="927">
        <v>0.68759999999999999</v>
      </c>
      <c r="L287" s="639">
        <v>1</v>
      </c>
      <c r="M287" s="693">
        <f t="shared" si="70"/>
        <v>0.68759999999999999</v>
      </c>
      <c r="N287" s="921" t="s">
        <v>4290</v>
      </c>
      <c r="O287" s="795">
        <v>0.6341</v>
      </c>
      <c r="P287" s="915">
        <v>43362</v>
      </c>
      <c r="Q287" s="915">
        <v>43364</v>
      </c>
      <c r="R287" s="693">
        <f t="shared" si="71"/>
        <v>8.4371550228670547</v>
      </c>
      <c r="S287" s="759">
        <f>IF(INDEX(Historical!$D$7:$D$1437,MATCH(B287,Historical!$B$7:$B$1446,0))=0,"n/a",(INDEX(Historical!$C$7:$C$1437,MATCH(B287,Historical!$B$7:$B$1446,0))/INDEX(Historical!$D$7:$D$1437,MATCH(B287,Historical!$B$7:$B$1446,0))-1)*100)</f>
        <v>8.43715502286706</v>
      </c>
      <c r="T287" s="759">
        <f>IF(INDEX(Historical!$F$7:$F$1430,MATCH(B287,Historical!$B$7:$B$1446,0))=0,"n/a",((INDEX(Historical!$C$7:$C$1437,MATCH(B287,Historical!$B$7:$B$1446,0))/INDEX(Historical!$F$7:$F$1430,MATCH(B287,Historical!$B$7:$B$1446,0)))^(1/3)-1)*100)</f>
        <v>9.0653170384704218</v>
      </c>
      <c r="U287" s="759">
        <f>IF(INDEX(Historical!$H$7:$H$1430,MATCH(B287,Historical!$B$7:$B$1446,0))=0,"n/a",((INDEX(Historical!$C$7:$C$1437,MATCH(B287,Historical!$B$7:$B$1446,0))/INDEX(Historical!$H$7:$H$1430,MATCH(B287,Historical!$B$7:$B$1446,0)))^(1/5)-1)*100)</f>
        <v>24.486313595888287</v>
      </c>
      <c r="V287" s="759" t="str">
        <f>IF(INDEX(Historical!$O$7:$O$1430,MATCH(B287,Historical!$B$7:$B$1446,0))=0,"n/a",((INDEX(Historical!$C$7:$C$1437,MATCH(B287,Historical!$B$7:$B$1446,0))/INDEX(Historical!$O$7:$O$1430,MATCH(B287,Historical!$B$7:$B$1446,0)))^(1/10)-1)*100)</f>
        <v>n/a</v>
      </c>
      <c r="W287" s="760" t="str">
        <f t="shared" si="72"/>
        <v>n/a</v>
      </c>
      <c r="X287" s="761">
        <f t="shared" si="73"/>
        <v>1.0160296097878958</v>
      </c>
      <c r="Y287" s="926" t="s">
        <v>4293</v>
      </c>
      <c r="Z287" s="702">
        <f t="shared" si="74"/>
        <v>47.75</v>
      </c>
      <c r="AA287" s="935">
        <f t="shared" si="75"/>
        <v>26.888888888888889</v>
      </c>
      <c r="AB287" s="639">
        <v>12</v>
      </c>
      <c r="AC287" s="916">
        <v>1.44</v>
      </c>
      <c r="AD287" s="916">
        <v>2.29</v>
      </c>
      <c r="AE287" s="916">
        <v>2.41</v>
      </c>
      <c r="AF287" s="916">
        <v>5.67</v>
      </c>
      <c r="AG287" s="916">
        <v>23.5</v>
      </c>
      <c r="AH287" s="916">
        <v>9.6</v>
      </c>
      <c r="AI287" s="916">
        <v>7.93</v>
      </c>
      <c r="AJ287" s="916">
        <v>24.099999999999998</v>
      </c>
      <c r="AK287" s="916">
        <v>11.77</v>
      </c>
      <c r="AL287" s="928">
        <v>6640</v>
      </c>
      <c r="AM287" s="922">
        <v>6.7</v>
      </c>
      <c r="AN287" s="916">
        <v>0</v>
      </c>
      <c r="AO287" s="802">
        <f t="shared" si="76"/>
        <v>-0.62674884671961095</v>
      </c>
      <c r="AP287" s="803">
        <f t="shared" si="77"/>
        <v>26.262140042169278</v>
      </c>
      <c r="AQ287" s="936">
        <f t="shared" si="78"/>
        <v>160.30751045638308</v>
      </c>
      <c r="AR287" s="702">
        <f>INDEX(Historical!$C$7:$C$1437,MATCH(B287,Historical!$B$7:$B$1446,0))*IF(AH287="n/a",1.03,IF(AH287&lt;0,1.01,IF(AH287&gt;10,1.1,(1+AH287/100))))</f>
        <v>0.7536096000000001</v>
      </c>
      <c r="AS287" s="935">
        <f t="shared" si="79"/>
        <v>0.81337084128000003</v>
      </c>
      <c r="AT287" s="935">
        <f t="shared" ref="AT287:AV306" si="84">IF($AK287="n/a",1.03*AS287,IF($AK287&lt;0,1.01*AS287,IF($AK287&gt;10,1.1*AS287,(1+$AK287/100)*AS287)))</f>
        <v>0.89470792540800015</v>
      </c>
      <c r="AU287" s="935">
        <f t="shared" si="84"/>
        <v>0.9841787179488003</v>
      </c>
      <c r="AV287" s="935">
        <f t="shared" si="84"/>
        <v>1.0825965897436804</v>
      </c>
      <c r="AW287" s="702">
        <f t="shared" si="80"/>
        <v>4.5284636743804816</v>
      </c>
      <c r="AX287" s="810">
        <f t="shared" si="81"/>
        <v>11.695412382180995</v>
      </c>
      <c r="AY287" s="991">
        <v>1.25</v>
      </c>
      <c r="AZ287" s="922">
        <v>33.239999999999995</v>
      </c>
      <c r="BA287" s="922">
        <v>-22.5</v>
      </c>
      <c r="BB287" s="922">
        <v>-0.79</v>
      </c>
      <c r="BC287" s="922">
        <v>-1.71</v>
      </c>
      <c r="BE287" s="664">
        <v>2014</v>
      </c>
      <c r="BF287" s="946" t="e">
        <f>#VALUE!</f>
        <v>#VALUE!</v>
      </c>
      <c r="BG287" s="931">
        <v>12.8</v>
      </c>
    </row>
    <row r="288" spans="1:59" ht="11.25" customHeight="1" x14ac:dyDescent="0.2">
      <c r="A288" s="609" t="s">
        <v>1427</v>
      </c>
      <c r="B288" s="925" t="s">
        <v>1428</v>
      </c>
      <c r="C288" s="988" t="s">
        <v>108</v>
      </c>
      <c r="D288" s="988" t="s">
        <v>4373</v>
      </c>
      <c r="E288" s="792">
        <v>6</v>
      </c>
      <c r="F288" s="526">
        <v>717</v>
      </c>
      <c r="G288" s="526" t="s">
        <v>106</v>
      </c>
      <c r="H288" s="526" t="s">
        <v>106</v>
      </c>
      <c r="I288" s="924">
        <v>39.799999999999997</v>
      </c>
      <c r="J288" s="702">
        <f t="shared" si="69"/>
        <v>3.5175879396984926</v>
      </c>
      <c r="K288" s="927">
        <v>0.35</v>
      </c>
      <c r="L288" s="639">
        <v>4</v>
      </c>
      <c r="M288" s="693">
        <f t="shared" si="70"/>
        <v>1.4</v>
      </c>
      <c r="N288" s="921" t="s">
        <v>241</v>
      </c>
      <c r="O288" s="795">
        <v>0.3</v>
      </c>
      <c r="P288" s="917">
        <v>43171</v>
      </c>
      <c r="Q288" s="917">
        <v>43203</v>
      </c>
      <c r="R288" s="693">
        <f t="shared" si="71"/>
        <v>16.666666666666664</v>
      </c>
      <c r="S288" s="759">
        <f>IF(INDEX(Historical!$D$7:$D$1437,MATCH(B288,Historical!$B$7:$B$1446,0))=0,"n/a",(INDEX(Historical!$C$7:$C$1437,MATCH(B288,Historical!$B$7:$B$1446,0))/INDEX(Historical!$D$7:$D$1437,MATCH(B288,Historical!$B$7:$B$1446,0))-1)*100)</f>
        <v>16.37931034482758</v>
      </c>
      <c r="T288" s="759">
        <f>IF(INDEX(Historical!$F$7:$F$1430,MATCH(B288,Historical!$B$7:$B$1446,0))=0,"n/a",((INDEX(Historical!$C$7:$C$1437,MATCH(B288,Historical!$B$7:$B$1446,0))/INDEX(Historical!$F$7:$F$1430,MATCH(B288,Historical!$B$7:$B$1446,0)))^(1/3)-1)*100)</f>
        <v>22.189536176325642</v>
      </c>
      <c r="U288" s="759">
        <f>IF(INDEX(Historical!$H$7:$H$1430,MATCH(B288,Historical!$B$7:$B$1446,0))=0,"n/a",((INDEX(Historical!$C$7:$C$1437,MATCH(B288,Historical!$B$7:$B$1446,0))/INDEX(Historical!$H$7:$H$1430,MATCH(B288,Historical!$B$7:$B$1446,0)))^(1/5)-1)*100)</f>
        <v>16.839157253320348</v>
      </c>
      <c r="V288" s="759">
        <f>IF(INDEX(Historical!$O$7:$O$1430,MATCH(B288,Historical!$B$7:$B$1446,0))=0,"n/a",((INDEX(Historical!$C$7:$C$1437,MATCH(B288,Historical!$B$7:$B$1446,0))/INDEX(Historical!$O$7:$O$1430,MATCH(B288,Historical!$B$7:$B$1446,0)))^(1/10)-1)*100)</f>
        <v>8.4471771197698544</v>
      </c>
      <c r="W288" s="760">
        <f t="shared" si="72"/>
        <v>1.9934656293532453</v>
      </c>
      <c r="X288" s="761" t="str">
        <f t="shared" si="73"/>
        <v>n/a</v>
      </c>
      <c r="Y288" s="926"/>
      <c r="Z288" s="702" t="str">
        <f t="shared" si="74"/>
        <v>n/a</v>
      </c>
      <c r="AA288" s="935" t="str">
        <f t="shared" si="75"/>
        <v>n/a</v>
      </c>
      <c r="AB288" s="639">
        <v>12</v>
      </c>
      <c r="AC288" s="916" t="s">
        <v>137</v>
      </c>
      <c r="AD288" s="916" t="s">
        <v>137</v>
      </c>
      <c r="AE288" s="916" t="s">
        <v>137</v>
      </c>
      <c r="AF288" s="916" t="s">
        <v>137</v>
      </c>
      <c r="AG288" s="916" t="s">
        <v>137</v>
      </c>
      <c r="AH288" s="916" t="s">
        <v>137</v>
      </c>
      <c r="AI288" s="916" t="s">
        <v>137</v>
      </c>
      <c r="AJ288" s="916" t="s">
        <v>137</v>
      </c>
      <c r="AK288" s="916" t="s">
        <v>137</v>
      </c>
      <c r="AL288" s="928" t="s">
        <v>137</v>
      </c>
      <c r="AM288" s="922" t="s">
        <v>137</v>
      </c>
      <c r="AN288" s="916" t="s">
        <v>137</v>
      </c>
      <c r="AO288" s="802" t="str">
        <f t="shared" si="76"/>
        <v>n/a</v>
      </c>
      <c r="AP288" s="803">
        <f t="shared" si="77"/>
        <v>20.356745193018842</v>
      </c>
      <c r="AQ288" s="936" t="str">
        <f t="shared" si="78"/>
        <v>n/a</v>
      </c>
      <c r="AR288" s="702">
        <f>INDEX(Historical!$C$7:$C$1437,MATCH(B288,Historical!$B$7:$B$1446,0))*IF(AH288="n/a",1.03,IF(AH288&lt;0,1.01,IF(AH288&gt;10,1.1,(1+AH288/100))))</f>
        <v>1.3905000000000001</v>
      </c>
      <c r="AS288" s="935">
        <f t="shared" si="79"/>
        <v>1.432215</v>
      </c>
      <c r="AT288" s="935">
        <f t="shared" si="84"/>
        <v>1.47518145</v>
      </c>
      <c r="AU288" s="935">
        <f t="shared" si="84"/>
        <v>1.5194368935</v>
      </c>
      <c r="AV288" s="935">
        <f t="shared" si="84"/>
        <v>1.5650200003050001</v>
      </c>
      <c r="AW288" s="702">
        <f t="shared" si="80"/>
        <v>7.3823533438049997</v>
      </c>
      <c r="AX288" s="810">
        <f t="shared" si="81"/>
        <v>18.54862649197236</v>
      </c>
      <c r="AY288" s="991" t="s">
        <v>137</v>
      </c>
      <c r="AZ288" s="922" t="s">
        <v>137</v>
      </c>
      <c r="BA288" s="922" t="s">
        <v>137</v>
      </c>
      <c r="BB288" s="922" t="s">
        <v>137</v>
      </c>
      <c r="BC288" s="922" t="s">
        <v>137</v>
      </c>
      <c r="BD288" s="696" t="s">
        <v>4298</v>
      </c>
      <c r="BE288" s="664">
        <v>2013</v>
      </c>
      <c r="BF288" s="946" t="e">
        <f>#VALUE!</f>
        <v>#VALUE!</v>
      </c>
      <c r="BG288" s="931" t="s">
        <v>137</v>
      </c>
    </row>
    <row r="289" spans="1:59" ht="11.25" customHeight="1" x14ac:dyDescent="0.2">
      <c r="A289" s="609" t="s">
        <v>1401</v>
      </c>
      <c r="B289" s="925" t="s">
        <v>1402</v>
      </c>
      <c r="C289" s="988" t="s">
        <v>4224</v>
      </c>
      <c r="D289" s="988" t="s">
        <v>4360</v>
      </c>
      <c r="E289" s="792">
        <v>5</v>
      </c>
      <c r="F289" s="526">
        <v>816</v>
      </c>
      <c r="G289" s="526" t="s">
        <v>106</v>
      </c>
      <c r="H289" s="526" t="s">
        <v>106</v>
      </c>
      <c r="I289" s="924">
        <v>207.43</v>
      </c>
      <c r="J289" s="702">
        <f t="shared" si="69"/>
        <v>2.1211975124138265</v>
      </c>
      <c r="K289" s="927">
        <v>1.1000000000000001</v>
      </c>
      <c r="L289" s="639">
        <v>4</v>
      </c>
      <c r="M289" s="693">
        <f t="shared" si="70"/>
        <v>4.4000000000000004</v>
      </c>
      <c r="N289" s="921" t="s">
        <v>127</v>
      </c>
      <c r="O289" s="795">
        <v>0.5</v>
      </c>
      <c r="P289" s="658">
        <v>43256</v>
      </c>
      <c r="Q289" s="658">
        <v>43278</v>
      </c>
      <c r="R289" s="693">
        <f t="shared" si="71"/>
        <v>120.00000000000001</v>
      </c>
      <c r="S289" s="759">
        <f>IF(INDEX(Historical!$D$7:$D$1437,MATCH(B289,Historical!$B$7:$B$1446,0))=0,"n/a",(INDEX(Historical!$C$7:$C$1437,MATCH(B289,Historical!$B$7:$B$1446,0))/INDEX(Historical!$D$7:$D$1437,MATCH(B289,Historical!$B$7:$B$1446,0))-1)*100)</f>
        <v>77.777777777777786</v>
      </c>
      <c r="T289" s="759">
        <f>IF(INDEX(Historical!$F$7:$F$1430,MATCH(B289,Historical!$B$7:$B$1446,0))=0,"n/a",((INDEX(Historical!$C$7:$C$1437,MATCH(B289,Historical!$B$7:$B$1446,0))/INDEX(Historical!$F$7:$F$1430,MATCH(B289,Historical!$B$7:$B$1446,0)))^(1/3)-1)*100)</f>
        <v>49.380158218572156</v>
      </c>
      <c r="U289" s="759" t="str">
        <f>IF(INDEX(Historical!$H$7:$H$1430,MATCH(B289,Historical!$B$7:$B$1446,0))=0,"n/a",((INDEX(Historical!$C$7:$C$1437,MATCH(B289,Historical!$B$7:$B$1446,0))/INDEX(Historical!$H$7:$H$1430,MATCH(B289,Historical!$B$7:$B$1446,0)))^(1/5)-1)*100)</f>
        <v>n/a</v>
      </c>
      <c r="V289" s="759" t="str">
        <f>IF(INDEX(Historical!$O$7:$O$1430,MATCH(B289,Historical!$B$7:$B$1446,0))=0,"n/a",((INDEX(Historical!$C$7:$C$1437,MATCH(B289,Historical!$B$7:$B$1446,0))/INDEX(Historical!$O$7:$O$1430,MATCH(B289,Historical!$B$7:$B$1446,0)))^(1/10)-1)*100)</f>
        <v>n/a</v>
      </c>
      <c r="W289" s="760" t="str">
        <f t="shared" si="72"/>
        <v>n/a</v>
      </c>
      <c r="X289" s="761" t="str">
        <f t="shared" si="73"/>
        <v>n/a</v>
      </c>
      <c r="Y289" s="713"/>
      <c r="Z289" s="702">
        <f t="shared" si="74"/>
        <v>28.552887735236858</v>
      </c>
      <c r="AA289" s="935">
        <f t="shared" si="75"/>
        <v>13.460739779364049</v>
      </c>
      <c r="AB289" s="639">
        <v>6</v>
      </c>
      <c r="AC289" s="916">
        <v>15.41</v>
      </c>
      <c r="AD289" s="916" t="s">
        <v>137</v>
      </c>
      <c r="AE289" s="916">
        <v>3.09</v>
      </c>
      <c r="AF289" s="916">
        <v>5.56</v>
      </c>
      <c r="AG289" s="916">
        <v>38.1</v>
      </c>
      <c r="AH289" s="916">
        <v>78.2</v>
      </c>
      <c r="AI289" s="916">
        <v>3.65</v>
      </c>
      <c r="AJ289" s="916">
        <v>90.5</v>
      </c>
      <c r="AK289" s="916">
        <v>-0.06</v>
      </c>
      <c r="AL289" s="928">
        <v>32159.999999999996</v>
      </c>
      <c r="AM289" s="922">
        <v>0.4</v>
      </c>
      <c r="AN289" s="916">
        <v>0.36</v>
      </c>
      <c r="AO289" s="802" t="str">
        <f t="shared" si="76"/>
        <v>n/a</v>
      </c>
      <c r="AP289" s="803" t="str">
        <f t="shared" si="77"/>
        <v>n/a</v>
      </c>
      <c r="AQ289" s="936">
        <f t="shared" si="78"/>
        <v>82.381423485402777</v>
      </c>
      <c r="AR289" s="702">
        <f>INDEX(Historical!$C$7:$C$1437,MATCH(B289,Historical!$B$7:$B$1446,0))*IF(AH289="n/a",1.03,IF(AH289&lt;0,1.01,IF(AH289&gt;10,1.1,(1+AH289/100))))</f>
        <v>3.5200000000000005</v>
      </c>
      <c r="AS289" s="935">
        <f t="shared" si="79"/>
        <v>3.6484800000000006</v>
      </c>
      <c r="AT289" s="935">
        <f t="shared" si="84"/>
        <v>3.6849648000000008</v>
      </c>
      <c r="AU289" s="935">
        <f t="shared" si="84"/>
        <v>3.7218144480000008</v>
      </c>
      <c r="AV289" s="935">
        <f t="shared" si="84"/>
        <v>3.759032592480001</v>
      </c>
      <c r="AW289" s="702">
        <f t="shared" si="80"/>
        <v>18.334291840480002</v>
      </c>
      <c r="AX289" s="810">
        <f t="shared" si="81"/>
        <v>8.8387850554307494</v>
      </c>
      <c r="AY289" s="991">
        <v>1.58</v>
      </c>
      <c r="AZ289" s="922">
        <v>69.14</v>
      </c>
      <c r="BA289" s="922">
        <v>-1.1900000000000002</v>
      </c>
      <c r="BB289" s="922">
        <v>12.76</v>
      </c>
      <c r="BC289" s="922">
        <v>27.08</v>
      </c>
      <c r="BE289" s="664">
        <v>2014</v>
      </c>
      <c r="BF289" s="946" t="e">
        <f>#VALUE!</f>
        <v>#VALUE!</v>
      </c>
      <c r="BG289" s="931">
        <v>19.400000000000002</v>
      </c>
    </row>
    <row r="290" spans="1:59" ht="11.25" customHeight="1" x14ac:dyDescent="0.2">
      <c r="A290" s="609" t="s">
        <v>1417</v>
      </c>
      <c r="B290" s="925" t="s">
        <v>1418</v>
      </c>
      <c r="C290" s="988" t="s">
        <v>4353</v>
      </c>
      <c r="D290" s="988" t="s">
        <v>4354</v>
      </c>
      <c r="E290" s="793">
        <v>6</v>
      </c>
      <c r="F290" s="526">
        <v>704</v>
      </c>
      <c r="G290" s="526" t="s">
        <v>106</v>
      </c>
      <c r="H290" s="526" t="s">
        <v>106</v>
      </c>
      <c r="I290" s="924">
        <v>95.29</v>
      </c>
      <c r="J290" s="702">
        <f t="shared" si="69"/>
        <v>4.1977122468254802</v>
      </c>
      <c r="K290" s="927">
        <v>1</v>
      </c>
      <c r="L290" s="639">
        <v>4</v>
      </c>
      <c r="M290" s="693">
        <f t="shared" si="70"/>
        <v>4</v>
      </c>
      <c r="N290" s="921" t="s">
        <v>285</v>
      </c>
      <c r="O290" s="795">
        <v>0.95</v>
      </c>
      <c r="P290" s="917">
        <v>42839</v>
      </c>
      <c r="Q290" s="917">
        <v>42851</v>
      </c>
      <c r="R290" s="693">
        <f t="shared" si="71"/>
        <v>5.2631578947368478</v>
      </c>
      <c r="S290" s="759">
        <f>IF(INDEX(Historical!$D$7:$D$1437,MATCH(B290,Historical!$B$7:$B$1446,0))=0,"n/a",(INDEX(Historical!$C$7:$C$1437,MATCH(B290,Historical!$B$7:$B$1446,0))/INDEX(Historical!$D$7:$D$1437,MATCH(B290,Historical!$B$7:$B$1446,0))-1)*100)</f>
        <v>1.2658227848101111</v>
      </c>
      <c r="T290" s="759">
        <f>IF(INDEX(Historical!$F$7:$F$1430,MATCH(B290,Historical!$B$7:$B$1446,0))=0,"n/a",((INDEX(Historical!$C$7:$C$1437,MATCH(B290,Historical!$B$7:$B$1446,0))/INDEX(Historical!$F$7:$F$1430,MATCH(B290,Historical!$B$7:$B$1446,0)))^(1/3)-1)*100)</f>
        <v>7.7217345015941907</v>
      </c>
      <c r="U290" s="759">
        <f>IF(INDEX(Historical!$H$7:$H$1430,MATCH(B290,Historical!$B$7:$B$1446,0))=0,"n/a",((INDEX(Historical!$C$7:$C$1437,MATCH(B290,Historical!$B$7:$B$1446,0))/INDEX(Historical!$H$7:$H$1430,MATCH(B290,Historical!$B$7:$B$1446,0)))^(1/5)-1)*100)</f>
        <v>14.641464238379465</v>
      </c>
      <c r="V290" s="759">
        <f>IF(INDEX(Historical!$O$7:$O$1430,MATCH(B290,Historical!$B$7:$B$1446,0))=0,"n/a",((INDEX(Historical!$C$7:$C$1437,MATCH(B290,Historical!$B$7:$B$1446,0))/INDEX(Historical!$O$7:$O$1430,MATCH(B290,Historical!$B$7:$B$1446,0)))^(1/10)-1)*100)</f>
        <v>4.6872874643600904</v>
      </c>
      <c r="W290" s="760">
        <f t="shared" si="72"/>
        <v>3.123654000252003</v>
      </c>
      <c r="X290" s="761">
        <f t="shared" si="73"/>
        <v>1.0097561543709976</v>
      </c>
      <c r="Y290" s="727" t="s">
        <v>4429</v>
      </c>
      <c r="Z290" s="702">
        <f t="shared" si="74"/>
        <v>90.293453724604973</v>
      </c>
      <c r="AA290" s="935">
        <f t="shared" si="75"/>
        <v>21.510158013544022</v>
      </c>
      <c r="AB290" s="639">
        <v>12</v>
      </c>
      <c r="AC290" s="916">
        <v>4.43</v>
      </c>
      <c r="AD290" s="916">
        <v>4.3</v>
      </c>
      <c r="AE290" s="916">
        <v>8.0399999999999991</v>
      </c>
      <c r="AF290" s="916">
        <v>2.16</v>
      </c>
      <c r="AG290" s="916">
        <v>10.199999999999999</v>
      </c>
      <c r="AH290" s="916">
        <v>113.9</v>
      </c>
      <c r="AI290" s="916">
        <v>2.69</v>
      </c>
      <c r="AJ290" s="916">
        <v>14.499999999999998</v>
      </c>
      <c r="AK290" s="916">
        <v>5</v>
      </c>
      <c r="AL290" s="928">
        <v>4430</v>
      </c>
      <c r="AM290" s="922">
        <v>1.0999999999999999</v>
      </c>
      <c r="AN290" s="916">
        <v>0.83</v>
      </c>
      <c r="AO290" s="802">
        <f t="shared" si="76"/>
        <v>-2.6709815283390768</v>
      </c>
      <c r="AP290" s="803">
        <f t="shared" si="77"/>
        <v>18.839176485204945</v>
      </c>
      <c r="AQ290" s="936">
        <f t="shared" si="78"/>
        <v>43.700214658859359</v>
      </c>
      <c r="AR290" s="702">
        <f>INDEX(Historical!$C$7:$C$1437,MATCH(B290,Historical!$B$7:$B$1446,0))*IF(AH290="n/a",1.03,IF(AH290&lt;0,1.01,IF(AH290&gt;10,1.1,(1+AH290/100))))</f>
        <v>4.4000000000000004</v>
      </c>
      <c r="AS290" s="935">
        <f t="shared" si="79"/>
        <v>4.5183600000000004</v>
      </c>
      <c r="AT290" s="935">
        <f t="shared" si="84"/>
        <v>4.7442780000000004</v>
      </c>
      <c r="AU290" s="935">
        <f t="shared" si="84"/>
        <v>4.9814919000000009</v>
      </c>
      <c r="AV290" s="935">
        <f t="shared" si="84"/>
        <v>5.2305664950000015</v>
      </c>
      <c r="AW290" s="702">
        <f t="shared" si="80"/>
        <v>23.874696395000004</v>
      </c>
      <c r="AX290" s="810">
        <f t="shared" si="81"/>
        <v>25.054776361632914</v>
      </c>
      <c r="AY290" s="991">
        <v>0.43</v>
      </c>
      <c r="AZ290" s="922">
        <v>9.2100000000000009</v>
      </c>
      <c r="BA290" s="922">
        <v>-7.3999999999999995</v>
      </c>
      <c r="BB290" s="922">
        <v>-1.1599999999999999</v>
      </c>
      <c r="BC290" s="922">
        <v>-0.73</v>
      </c>
      <c r="BE290" s="664">
        <v>2014</v>
      </c>
      <c r="BF290" s="946" t="e">
        <f>#VALUE!</f>
        <v>#VALUE!</v>
      </c>
      <c r="BG290" s="931">
        <v>5.3</v>
      </c>
    </row>
    <row r="291" spans="1:59" ht="11.25" customHeight="1" x14ac:dyDescent="0.2">
      <c r="A291" s="537" t="s">
        <v>1407</v>
      </c>
      <c r="B291" s="925" t="s">
        <v>1408</v>
      </c>
      <c r="C291" s="988" t="s">
        <v>108</v>
      </c>
      <c r="D291" s="988" t="s">
        <v>4373</v>
      </c>
      <c r="E291" s="792">
        <v>9</v>
      </c>
      <c r="F291" s="526">
        <v>422</v>
      </c>
      <c r="G291" s="526" t="s">
        <v>106</v>
      </c>
      <c r="H291" s="526" t="s">
        <v>106</v>
      </c>
      <c r="I291" s="924">
        <v>40.08</v>
      </c>
      <c r="J291" s="702">
        <f t="shared" si="69"/>
        <v>2.4950099800399204</v>
      </c>
      <c r="K291" s="927">
        <v>0.25</v>
      </c>
      <c r="L291" s="639">
        <v>4</v>
      </c>
      <c r="M291" s="693">
        <f t="shared" si="70"/>
        <v>1</v>
      </c>
      <c r="N291" s="921" t="s">
        <v>1248</v>
      </c>
      <c r="O291" s="795">
        <v>0.22</v>
      </c>
      <c r="P291" s="915">
        <v>43500</v>
      </c>
      <c r="Q291" s="915">
        <v>43515</v>
      </c>
      <c r="R291" s="693">
        <f t="shared" si="71"/>
        <v>13.636363636363635</v>
      </c>
      <c r="S291" s="759">
        <f>IF(INDEX(Historical!$D$7:$D$1437,MATCH(B291,Historical!$B$7:$B$1446,0))=0,"n/a",(INDEX(Historical!$C$7:$C$1437,MATCH(B291,Historical!$B$7:$B$1446,0))/INDEX(Historical!$D$7:$D$1437,MATCH(B291,Historical!$B$7:$B$1446,0))-1)*100)</f>
        <v>14.754098360655732</v>
      </c>
      <c r="T291" s="759">
        <f>IF(INDEX(Historical!$F$7:$F$1430,MATCH(B291,Historical!$B$7:$B$1446,0))=0,"n/a",((INDEX(Historical!$C$7:$C$1437,MATCH(B291,Historical!$B$7:$B$1446,0))/INDEX(Historical!$F$7:$F$1430,MATCH(B291,Historical!$B$7:$B$1446,0)))^(1/3)-1)*100)</f>
        <v>9.0355436729529828</v>
      </c>
      <c r="U291" s="759">
        <f>IF(INDEX(Historical!$H$7:$H$1430,MATCH(B291,Historical!$B$7:$B$1446,0))=0,"n/a",((INDEX(Historical!$C$7:$C$1437,MATCH(B291,Historical!$B$7:$B$1446,0))/INDEX(Historical!$H$7:$H$1430,MATCH(B291,Historical!$B$7:$B$1446,0)))^(1/5)-1)*100)</f>
        <v>10.756634324828983</v>
      </c>
      <c r="V291" s="759">
        <f>IF(INDEX(Historical!$O$7:$O$1430,MATCH(B291,Historical!$B$7:$B$1446,0))=0,"n/a",((INDEX(Historical!$C$7:$C$1437,MATCH(B291,Historical!$B$7:$B$1446,0))/INDEX(Historical!$O$7:$O$1430,MATCH(B291,Historical!$B$7:$B$1446,0)))^(1/10)-1)*100)</f>
        <v>12.949264388677427</v>
      </c>
      <c r="W291" s="760">
        <f t="shared" si="72"/>
        <v>0.83067531884161427</v>
      </c>
      <c r="X291" s="761">
        <f t="shared" si="73"/>
        <v>0.37742576578347314</v>
      </c>
      <c r="Y291" s="926"/>
      <c r="Z291" s="702">
        <f t="shared" si="74"/>
        <v>33.670033670033668</v>
      </c>
      <c r="AA291" s="935">
        <f t="shared" si="75"/>
        <v>13.494949494949493</v>
      </c>
      <c r="AB291" s="639">
        <v>12</v>
      </c>
      <c r="AC291" s="916">
        <v>2.97</v>
      </c>
      <c r="AD291" s="916">
        <v>1.35</v>
      </c>
      <c r="AE291" s="916">
        <v>4.49</v>
      </c>
      <c r="AF291" s="916">
        <v>1.69</v>
      </c>
      <c r="AG291" s="916" t="s">
        <v>137</v>
      </c>
      <c r="AH291" s="916">
        <v>33.300000000000004</v>
      </c>
      <c r="AI291" s="916">
        <v>8.75</v>
      </c>
      <c r="AJ291" s="916">
        <v>28.499999999999996</v>
      </c>
      <c r="AK291" s="916">
        <v>10</v>
      </c>
      <c r="AL291" s="928">
        <v>1910</v>
      </c>
      <c r="AM291" s="922">
        <v>1.9</v>
      </c>
      <c r="AN291" s="916">
        <v>0.12</v>
      </c>
      <c r="AO291" s="802">
        <f t="shared" si="76"/>
        <v>-0.24330519008058893</v>
      </c>
      <c r="AP291" s="803">
        <f t="shared" si="77"/>
        <v>13.251644304868904</v>
      </c>
      <c r="AQ291" s="936">
        <f t="shared" si="78"/>
        <v>0.67872918119220582</v>
      </c>
      <c r="AR291" s="702">
        <f>INDEX(Historical!$C$7:$C$1437,MATCH(B291,Historical!$B$7:$B$1446,0))*IF(AH291="n/a",1.03,IF(AH291&lt;0,1.01,IF(AH291&gt;10,1.1,(1+AH291/100))))</f>
        <v>0.77</v>
      </c>
      <c r="AS291" s="935">
        <f t="shared" si="79"/>
        <v>0.83737499999999998</v>
      </c>
      <c r="AT291" s="935">
        <f t="shared" si="84"/>
        <v>0.9211125</v>
      </c>
      <c r="AU291" s="935">
        <f t="shared" si="84"/>
        <v>1.0132237500000001</v>
      </c>
      <c r="AV291" s="935">
        <f t="shared" si="84"/>
        <v>1.1145461250000002</v>
      </c>
      <c r="AW291" s="702">
        <f t="shared" si="80"/>
        <v>4.656257375</v>
      </c>
      <c r="AX291" s="810">
        <f t="shared" si="81"/>
        <v>11.61740862025948</v>
      </c>
      <c r="AY291" s="991">
        <v>1.54</v>
      </c>
      <c r="AZ291" s="922">
        <v>32.78</v>
      </c>
      <c r="BA291" s="922">
        <v>-15.049999999999999</v>
      </c>
      <c r="BB291" s="922">
        <v>0.92999999999999994</v>
      </c>
      <c r="BC291" s="922">
        <v>-0.65</v>
      </c>
      <c r="BE291" s="664">
        <v>2012</v>
      </c>
      <c r="BF291" s="946" t="e">
        <f>#VALUE!</f>
        <v>#VALUE!</v>
      </c>
      <c r="BG291" s="931" t="s">
        <v>137</v>
      </c>
    </row>
    <row r="292" spans="1:59" ht="11.25" customHeight="1" x14ac:dyDescent="0.2">
      <c r="A292" s="609" t="s">
        <v>1678</v>
      </c>
      <c r="B292" s="925" t="s">
        <v>1679</v>
      </c>
      <c r="C292" s="988" t="s">
        <v>112</v>
      </c>
      <c r="D292" s="988" t="s">
        <v>4367</v>
      </c>
      <c r="E292" s="792">
        <v>7</v>
      </c>
      <c r="F292" s="526">
        <v>609</v>
      </c>
      <c r="G292" s="526" t="s">
        <v>115</v>
      </c>
      <c r="H292" s="526" t="s">
        <v>115</v>
      </c>
      <c r="I292" s="924">
        <v>54.23</v>
      </c>
      <c r="J292" s="702">
        <f t="shared" si="69"/>
        <v>1.1801585838096995</v>
      </c>
      <c r="K292" s="927">
        <v>0.16</v>
      </c>
      <c r="L292" s="639">
        <v>4</v>
      </c>
      <c r="M292" s="693">
        <f t="shared" si="70"/>
        <v>0.64</v>
      </c>
      <c r="N292" s="921" t="s">
        <v>289</v>
      </c>
      <c r="O292" s="795">
        <v>0.125</v>
      </c>
      <c r="P292" s="658">
        <v>43256</v>
      </c>
      <c r="Q292" s="658">
        <v>43278</v>
      </c>
      <c r="R292" s="693">
        <f t="shared" si="71"/>
        <v>28.000000000000004</v>
      </c>
      <c r="S292" s="759">
        <f>IF(INDEX(Historical!$D$7:$D$1437,MATCH(B292,Historical!$B$7:$B$1446,0))=0,"n/a",(INDEX(Historical!$C$7:$C$1437,MATCH(B292,Historical!$B$7:$B$1446,0))/INDEX(Historical!$D$7:$D$1437,MATCH(B292,Historical!$B$7:$B$1446,0))-1)*100)</f>
        <v>19.999999999999996</v>
      </c>
      <c r="T292" s="759">
        <f>IF(INDEX(Historical!$F$7:$F$1430,MATCH(B292,Historical!$B$7:$B$1446,0))=0,"n/a",((INDEX(Historical!$C$7:$C$1437,MATCH(B292,Historical!$B$7:$B$1446,0))/INDEX(Historical!$F$7:$F$1430,MATCH(B292,Historical!$B$7:$B$1446,0)))^(1/3)-1)*100)</f>
        <v>25.99210498948732</v>
      </c>
      <c r="U292" s="759">
        <f>IF(INDEX(Historical!$H$7:$H$1430,MATCH(B292,Historical!$B$7:$B$1446,0))=0,"n/a",((INDEX(Historical!$C$7:$C$1437,MATCH(B292,Historical!$B$7:$B$1446,0))/INDEX(Historical!$H$7:$H$1430,MATCH(B292,Historical!$B$7:$B$1446,0)))^(1/5)-1)*100)</f>
        <v>34.395986872374216</v>
      </c>
      <c r="V292" s="759">
        <f>IF(INDEX(Historical!$O$7:$O$1430,MATCH(B292,Historical!$B$7:$B$1446,0))=0,"n/a",((INDEX(Historical!$C$7:$C$1437,MATCH(B292,Historical!$B$7:$B$1446,0))/INDEX(Historical!$O$7:$O$1430,MATCH(B292,Historical!$B$7:$B$1446,0)))^(1/10)-1)*100)</f>
        <v>39.792697725953815</v>
      </c>
      <c r="W292" s="760">
        <f t="shared" si="72"/>
        <v>0.86437936701990115</v>
      </c>
      <c r="X292" s="761">
        <f t="shared" si="73"/>
        <v>1.0616045330979698</v>
      </c>
      <c r="Y292" s="705"/>
      <c r="Z292" s="702">
        <f t="shared" si="74"/>
        <v>15.165876777251185</v>
      </c>
      <c r="AA292" s="935">
        <f t="shared" si="75"/>
        <v>12.850710900473933</v>
      </c>
      <c r="AB292" s="639">
        <v>12</v>
      </c>
      <c r="AC292" s="916">
        <v>4.22</v>
      </c>
      <c r="AD292" s="916">
        <v>1.22</v>
      </c>
      <c r="AE292" s="916">
        <v>1.35</v>
      </c>
      <c r="AF292" s="916">
        <v>3.07</v>
      </c>
      <c r="AG292" s="916">
        <v>35.9</v>
      </c>
      <c r="AH292" s="916">
        <v>24.099999999999998</v>
      </c>
      <c r="AI292" s="916">
        <v>14.14</v>
      </c>
      <c r="AJ292" s="916">
        <v>32.4</v>
      </c>
      <c r="AK292" s="916">
        <v>10.549999999999999</v>
      </c>
      <c r="AL292" s="928">
        <v>29850</v>
      </c>
      <c r="AM292" s="922">
        <v>0.3</v>
      </c>
      <c r="AN292" s="916">
        <v>0.35</v>
      </c>
      <c r="AO292" s="802">
        <f t="shared" si="76"/>
        <v>22.725434555709981</v>
      </c>
      <c r="AP292" s="803">
        <f t="shared" si="77"/>
        <v>35.576145456183916</v>
      </c>
      <c r="AQ292" s="936">
        <f t="shared" si="78"/>
        <v>32.416317330279675</v>
      </c>
      <c r="AR292" s="702">
        <f>INDEX(Historical!$C$7:$C$1437,MATCH(B292,Historical!$B$7:$B$1446,0))*IF(AH292="n/a",1.03,IF(AH292&lt;0,1.01,IF(AH292&gt;10,1.1,(1+AH292/100))))</f>
        <v>0.627</v>
      </c>
      <c r="AS292" s="935">
        <f t="shared" si="79"/>
        <v>0.68970000000000009</v>
      </c>
      <c r="AT292" s="935">
        <f t="shared" si="84"/>
        <v>0.75867000000000018</v>
      </c>
      <c r="AU292" s="935">
        <f t="shared" si="84"/>
        <v>0.83453700000000031</v>
      </c>
      <c r="AV292" s="935">
        <f t="shared" si="84"/>
        <v>0.91799070000000038</v>
      </c>
      <c r="AW292" s="702">
        <f t="shared" si="80"/>
        <v>3.8278977000000007</v>
      </c>
      <c r="AX292" s="810">
        <f t="shared" si="81"/>
        <v>7.0586348884381351</v>
      </c>
      <c r="AY292" s="991">
        <v>1.49</v>
      </c>
      <c r="AZ292" s="922">
        <v>22.470000000000002</v>
      </c>
      <c r="BA292" s="922">
        <v>-15.290000000000001</v>
      </c>
      <c r="BB292" s="922">
        <v>3.29</v>
      </c>
      <c r="BC292" s="922">
        <v>-0.84</v>
      </c>
      <c r="BE292" s="664">
        <v>2012</v>
      </c>
      <c r="BF292" s="946" t="e">
        <f>#VALUE!</f>
        <v>#VALUE!</v>
      </c>
      <c r="BG292" s="931">
        <v>13.5</v>
      </c>
    </row>
    <row r="293" spans="1:59" ht="11.25" customHeight="1" x14ac:dyDescent="0.2">
      <c r="A293" s="609" t="s">
        <v>1403</v>
      </c>
      <c r="B293" s="925" t="s">
        <v>1404</v>
      </c>
      <c r="C293" s="988" t="s">
        <v>247</v>
      </c>
      <c r="D293" s="988" t="s">
        <v>4387</v>
      </c>
      <c r="E293" s="792">
        <v>8</v>
      </c>
      <c r="F293" s="526">
        <v>571</v>
      </c>
      <c r="G293" s="526" t="s">
        <v>106</v>
      </c>
      <c r="H293" s="526" t="s">
        <v>106</v>
      </c>
      <c r="I293" s="924">
        <v>67.05</v>
      </c>
      <c r="J293" s="702">
        <f t="shared" si="69"/>
        <v>4.5935868754660705</v>
      </c>
      <c r="K293" s="927">
        <v>0.77</v>
      </c>
      <c r="L293" s="639">
        <v>4</v>
      </c>
      <c r="M293" s="693">
        <f t="shared" si="70"/>
        <v>3.08</v>
      </c>
      <c r="N293" s="921" t="s">
        <v>320</v>
      </c>
      <c r="O293" s="795">
        <v>0.75</v>
      </c>
      <c r="P293" s="915">
        <v>43543</v>
      </c>
      <c r="Q293" s="915">
        <v>43552</v>
      </c>
      <c r="R293" s="693">
        <f t="shared" si="71"/>
        <v>2.6666666666666687</v>
      </c>
      <c r="S293" s="759">
        <f>IF(INDEX(Historical!$D$7:$D$1437,MATCH(B293,Historical!$B$7:$B$1446,0))=0,"n/a",(INDEX(Historical!$C$7:$C$1437,MATCH(B293,Historical!$B$7:$B$1446,0))/INDEX(Historical!$D$7:$D$1437,MATCH(B293,Historical!$B$7:$B$1446,0))-1)*100)</f>
        <v>2.7397260273972712</v>
      </c>
      <c r="T293" s="759">
        <f>IF(INDEX(Historical!$F$7:$F$1430,MATCH(B293,Historical!$B$7:$B$1446,0))=0,"n/a",((INDEX(Historical!$C$7:$C$1437,MATCH(B293,Historical!$B$7:$B$1446,0))/INDEX(Historical!$F$7:$F$1430,MATCH(B293,Historical!$B$7:$B$1446,0)))^(1/3)-1)*100)</f>
        <v>4.8856246288386806</v>
      </c>
      <c r="U293" s="759">
        <f>IF(INDEX(Historical!$H$7:$H$1430,MATCH(B293,Historical!$B$7:$B$1446,0))=0,"n/a",((INDEX(Historical!$C$7:$C$1437,MATCH(B293,Historical!$B$7:$B$1446,0))/INDEX(Historical!$H$7:$H$1430,MATCH(B293,Historical!$B$7:$B$1446,0)))^(1/5)-1)*100)</f>
        <v>16.465861577965679</v>
      </c>
      <c r="V293" s="759" t="str">
        <f>IF(INDEX(Historical!$O$7:$O$1430,MATCH(B293,Historical!$B$7:$B$1446,0))=0,"n/a",((INDEX(Historical!$C$7:$C$1437,MATCH(B293,Historical!$B$7:$B$1446,0))/INDEX(Historical!$O$7:$O$1430,MATCH(B293,Historical!$B$7:$B$1446,0)))^(1/10)-1)*100)</f>
        <v>n/a</v>
      </c>
      <c r="W293" s="760" t="str">
        <f t="shared" si="72"/>
        <v>n/a</v>
      </c>
      <c r="X293" s="761">
        <f t="shared" si="73"/>
        <v>6.8607756574857</v>
      </c>
      <c r="Y293" s="716"/>
      <c r="Z293" s="702">
        <f t="shared" si="74"/>
        <v>106.57439446366782</v>
      </c>
      <c r="AA293" s="935">
        <f t="shared" si="75"/>
        <v>23.20069204152249</v>
      </c>
      <c r="AB293" s="639">
        <v>12</v>
      </c>
      <c r="AC293" s="916">
        <v>2.89</v>
      </c>
      <c r="AD293" s="916">
        <v>5.42</v>
      </c>
      <c r="AE293" s="916">
        <v>3.72</v>
      </c>
      <c r="AF293" s="916">
        <v>9.39</v>
      </c>
      <c r="AG293" s="916">
        <v>24.4</v>
      </c>
      <c r="AH293" s="916">
        <v>9.1</v>
      </c>
      <c r="AI293" s="916">
        <v>7.0900000000000007</v>
      </c>
      <c r="AJ293" s="916">
        <v>2.4</v>
      </c>
      <c r="AK293" s="916">
        <v>4.2799999999999994</v>
      </c>
      <c r="AL293" s="928">
        <v>51270</v>
      </c>
      <c r="AM293" s="922">
        <v>20.8</v>
      </c>
      <c r="AN293" s="916">
        <v>2.17</v>
      </c>
      <c r="AO293" s="802">
        <f t="shared" si="76"/>
        <v>-2.1412435880907417</v>
      </c>
      <c r="AP293" s="803">
        <f t="shared" si="77"/>
        <v>21.059448453431749</v>
      </c>
      <c r="AQ293" s="936">
        <f t="shared" si="78"/>
        <v>211.16590663709798</v>
      </c>
      <c r="AR293" s="702">
        <f>INDEX(Historical!$C$7:$C$1437,MATCH(B293,Historical!$B$7:$B$1446,0))*IF(AH293="n/a",1.03,IF(AH293&lt;0,1.01,IF(AH293&gt;10,1.1,(1+AH293/100))))</f>
        <v>3.2729999999999997</v>
      </c>
      <c r="AS293" s="935">
        <f t="shared" si="79"/>
        <v>3.5050556999999993</v>
      </c>
      <c r="AT293" s="935">
        <f t="shared" si="84"/>
        <v>3.6550720839599991</v>
      </c>
      <c r="AU293" s="935">
        <f t="shared" si="84"/>
        <v>3.8115091691534868</v>
      </c>
      <c r="AV293" s="935">
        <f t="shared" si="84"/>
        <v>3.9746417615932557</v>
      </c>
      <c r="AW293" s="702">
        <f t="shared" si="80"/>
        <v>18.219278714706739</v>
      </c>
      <c r="AX293" s="810">
        <f t="shared" si="81"/>
        <v>27.172675189719225</v>
      </c>
      <c r="AY293" s="991">
        <v>1.47</v>
      </c>
      <c r="AZ293" s="922">
        <v>41.49</v>
      </c>
      <c r="BA293" s="922">
        <v>-17.68</v>
      </c>
      <c r="BB293" s="922">
        <v>6.83</v>
      </c>
      <c r="BC293" s="922">
        <v>11.200000000000001</v>
      </c>
      <c r="BE293" s="664">
        <v>2012</v>
      </c>
      <c r="BF293" s="946" t="e">
        <f>#VALUE!</f>
        <v>#VALUE!</v>
      </c>
      <c r="BG293" s="931">
        <v>6.8000000000000007</v>
      </c>
    </row>
    <row r="294" spans="1:59" ht="11.25" customHeight="1" x14ac:dyDescent="0.2">
      <c r="A294" s="609" t="s">
        <v>1431</v>
      </c>
      <c r="B294" s="925" t="s">
        <v>1432</v>
      </c>
      <c r="C294" s="988" t="s">
        <v>123</v>
      </c>
      <c r="D294" s="988" t="s">
        <v>4205</v>
      </c>
      <c r="E294" s="792">
        <v>8</v>
      </c>
      <c r="F294" s="526">
        <v>500</v>
      </c>
      <c r="G294" s="526" t="s">
        <v>106</v>
      </c>
      <c r="H294" s="526" t="s">
        <v>106</v>
      </c>
      <c r="I294" s="924">
        <v>88.23</v>
      </c>
      <c r="J294" s="702">
        <f t="shared" si="69"/>
        <v>4.5336053496543123</v>
      </c>
      <c r="K294" s="927">
        <v>1</v>
      </c>
      <c r="L294" s="639">
        <v>4</v>
      </c>
      <c r="M294" s="693">
        <f t="shared" si="70"/>
        <v>4</v>
      </c>
      <c r="N294" s="921" t="s">
        <v>111</v>
      </c>
      <c r="O294" s="795">
        <v>0.9</v>
      </c>
      <c r="P294" s="917">
        <v>43161</v>
      </c>
      <c r="Q294" s="917">
        <v>43171</v>
      </c>
      <c r="R294" s="693">
        <f t="shared" si="71"/>
        <v>11.111111111111107</v>
      </c>
      <c r="S294" s="759">
        <f>IF(INDEX(Historical!$D$7:$D$1437,MATCH(B294,Historical!$B$7:$B$1446,0))=0,"n/a",(INDEX(Historical!$C$7:$C$1437,MATCH(B294,Historical!$B$7:$B$1446,0))/INDEX(Historical!$D$7:$D$1437,MATCH(B294,Historical!$B$7:$B$1446,0))-1)*100)</f>
        <v>12.676056338028152</v>
      </c>
      <c r="T294" s="759">
        <f>IF(INDEX(Historical!$F$7:$F$1430,MATCH(B294,Historical!$B$7:$B$1446,0))=0,"n/a",((INDEX(Historical!$C$7:$C$1437,MATCH(B294,Historical!$B$7:$B$1446,0))/INDEX(Historical!$F$7:$F$1430,MATCH(B294,Historical!$B$7:$B$1446,0)))^(1/3)-1)*100)</f>
        <v>9.5793708422175161</v>
      </c>
      <c r="U294" s="759">
        <f>IF(INDEX(Historical!$H$7:$H$1430,MATCH(B294,Historical!$B$7:$B$1446,0))=0,"n/a",((INDEX(Historical!$C$7:$C$1437,MATCH(B294,Historical!$B$7:$B$1446,0))/INDEX(Historical!$H$7:$H$1430,MATCH(B294,Historical!$B$7:$B$1446,0)))^(1/5)-1)*100)</f>
        <v>14.869835499703509</v>
      </c>
      <c r="V294" s="759" t="str">
        <f>IF(INDEX(Historical!$O$7:$O$1430,MATCH(B294,Historical!$B$7:$B$1446,0))=0,"n/a",((INDEX(Historical!$C$7:$C$1437,MATCH(B294,Historical!$B$7:$B$1446,0))/INDEX(Historical!$O$7:$O$1430,MATCH(B294,Historical!$B$7:$B$1446,0)))^(1/10)-1)*100)</f>
        <v>n/a</v>
      </c>
      <c r="W294" s="760" t="str">
        <f t="shared" si="72"/>
        <v>n/a</v>
      </c>
      <c r="X294" s="761">
        <f t="shared" si="73"/>
        <v>1.2089297154230494</v>
      </c>
      <c r="Y294" s="715" t="s">
        <v>1433</v>
      </c>
      <c r="Z294" s="702">
        <f t="shared" si="74"/>
        <v>33.277870216306162</v>
      </c>
      <c r="AA294" s="935">
        <f t="shared" si="75"/>
        <v>7.3402662229617315</v>
      </c>
      <c r="AB294" s="639">
        <v>12</v>
      </c>
      <c r="AC294" s="916">
        <v>12.02</v>
      </c>
      <c r="AD294" s="916">
        <v>1.1000000000000001</v>
      </c>
      <c r="AE294" s="916">
        <v>0.84</v>
      </c>
      <c r="AF294" s="916">
        <v>3.24</v>
      </c>
      <c r="AG294" s="916" t="s">
        <v>137</v>
      </c>
      <c r="AH294" s="916">
        <v>18.2</v>
      </c>
      <c r="AI294" s="916">
        <v>13.11</v>
      </c>
      <c r="AJ294" s="916">
        <v>12.3</v>
      </c>
      <c r="AK294" s="916">
        <v>6.660000000000001</v>
      </c>
      <c r="AL294" s="928">
        <v>32920</v>
      </c>
      <c r="AM294" s="922">
        <v>0.1</v>
      </c>
      <c r="AN294" s="916">
        <v>0.98</v>
      </c>
      <c r="AO294" s="802">
        <f t="shared" si="76"/>
        <v>12.063174626396091</v>
      </c>
      <c r="AP294" s="803">
        <f t="shared" si="77"/>
        <v>19.403440849357821</v>
      </c>
      <c r="AQ294" s="936">
        <f t="shared" si="78"/>
        <v>2.8104243793638517</v>
      </c>
      <c r="AR294" s="702">
        <f>INDEX(Historical!$C$7:$C$1437,MATCH(B294,Historical!$B$7:$B$1446,0))*IF(AH294="n/a",1.03,IF(AH294&lt;0,1.01,IF(AH294&gt;10,1.1,(1+AH294/100))))</f>
        <v>4.4000000000000004</v>
      </c>
      <c r="AS294" s="935">
        <f t="shared" si="79"/>
        <v>4.8400000000000007</v>
      </c>
      <c r="AT294" s="935">
        <f t="shared" si="84"/>
        <v>5.1623440000000009</v>
      </c>
      <c r="AU294" s="935">
        <f t="shared" si="84"/>
        <v>5.506156110400001</v>
      </c>
      <c r="AV294" s="935">
        <f t="shared" si="84"/>
        <v>5.8728661073526407</v>
      </c>
      <c r="AW294" s="702">
        <f t="shared" si="80"/>
        <v>25.781366217752648</v>
      </c>
      <c r="AX294" s="810">
        <f t="shared" si="81"/>
        <v>29.220634951550096</v>
      </c>
      <c r="AY294" s="991">
        <v>1.1299999999999999</v>
      </c>
      <c r="AZ294" s="922">
        <v>13.819999999999999</v>
      </c>
      <c r="BA294" s="922">
        <v>-26.1</v>
      </c>
      <c r="BB294" s="922">
        <v>-6.9999999999999993E-2</v>
      </c>
      <c r="BC294" s="922">
        <v>-7.02</v>
      </c>
      <c r="BE294" s="664">
        <v>2011</v>
      </c>
      <c r="BF294" s="946" t="e">
        <f>#VALUE!</f>
        <v>#VALUE!</v>
      </c>
      <c r="BG294" s="931" t="s">
        <v>137</v>
      </c>
    </row>
    <row r="295" spans="1:59" s="838" customFormat="1" ht="11.25" customHeight="1" x14ac:dyDescent="0.2">
      <c r="A295" s="817" t="s">
        <v>1395</v>
      </c>
      <c r="B295" s="846" t="s">
        <v>1396</v>
      </c>
      <c r="C295" s="988" t="s">
        <v>247</v>
      </c>
      <c r="D295" s="988" t="s">
        <v>4385</v>
      </c>
      <c r="E295" s="818">
        <v>7</v>
      </c>
      <c r="F295" s="526">
        <v>641</v>
      </c>
      <c r="G295" s="1171" t="s">
        <v>115</v>
      </c>
      <c r="H295" s="1171" t="s">
        <v>115</v>
      </c>
      <c r="I295" s="819">
        <v>32.799999999999997</v>
      </c>
      <c r="J295" s="820">
        <f t="shared" si="69"/>
        <v>1.5853658536585367</v>
      </c>
      <c r="K295" s="821">
        <v>0.13</v>
      </c>
      <c r="L295" s="822">
        <v>4</v>
      </c>
      <c r="M295" s="823">
        <f t="shared" si="70"/>
        <v>0.52</v>
      </c>
      <c r="N295" s="824" t="s">
        <v>327</v>
      </c>
      <c r="O295" s="825">
        <v>0.12</v>
      </c>
      <c r="P295" s="826">
        <v>43441</v>
      </c>
      <c r="Q295" s="826">
        <v>43454</v>
      </c>
      <c r="R295" s="823">
        <f t="shared" si="71"/>
        <v>8.333333333333341</v>
      </c>
      <c r="S295" s="759">
        <f>IF(INDEX(Historical!$D$7:$D$1437,MATCH(B295,Historical!$B$7:$B$1446,0))=0,"n/a",(INDEX(Historical!$C$7:$C$1437,MATCH(B295,Historical!$B$7:$B$1446,0))/INDEX(Historical!$D$7:$D$1437,MATCH(B295,Historical!$B$7:$B$1446,0))-1)*100)</f>
        <v>8.8888888888888786</v>
      </c>
      <c r="T295" s="759">
        <f>IF(INDEX(Historical!$F$7:$F$1430,MATCH(B295,Historical!$B$7:$B$1446,0))=0,"n/a",((INDEX(Historical!$C$7:$C$1437,MATCH(B295,Historical!$B$7:$B$1446,0))/INDEX(Historical!$F$7:$F$1430,MATCH(B295,Historical!$B$7:$B$1446,0)))^(1/3)-1)*100)</f>
        <v>12.955067905975316</v>
      </c>
      <c r="U295" s="759">
        <f>IF(INDEX(Historical!$H$7:$H$1430,MATCH(B295,Historical!$B$7:$B$1446,0))=0,"n/a",((INDEX(Historical!$C$7:$C$1437,MATCH(B295,Historical!$B$7:$B$1446,0))/INDEX(Historical!$H$7:$H$1430,MATCH(B295,Historical!$B$7:$B$1446,0)))^(1/5)-1)*100)</f>
        <v>22.175665962439474</v>
      </c>
      <c r="V295" s="759">
        <f>IF(INDEX(Historical!$O$7:$O$1430,MATCH(B295,Historical!$B$7:$B$1446,0))=0,"n/a",((INDEX(Historical!$C$7:$C$1437,MATCH(B295,Historical!$B$7:$B$1446,0))/INDEX(Historical!$O$7:$O$1430,MATCH(B295,Historical!$B$7:$B$1446,0)))^(1/10)-1)*100)</f>
        <v>13.346158167069744</v>
      </c>
      <c r="W295" s="827">
        <f t="shared" si="72"/>
        <v>1.6615767387768281</v>
      </c>
      <c r="X295" s="828">
        <f t="shared" si="73"/>
        <v>1.3859791226524671</v>
      </c>
      <c r="Y295" s="852"/>
      <c r="Z295" s="820">
        <f t="shared" si="74"/>
        <v>25.365853658536587</v>
      </c>
      <c r="AA295" s="830">
        <f t="shared" si="75"/>
        <v>16</v>
      </c>
      <c r="AB295" s="822">
        <v>4</v>
      </c>
      <c r="AC295" s="831">
        <v>2.0499999999999998</v>
      </c>
      <c r="AD295" s="831">
        <v>2.0499999999999998</v>
      </c>
      <c r="AE295" s="831">
        <v>0.88</v>
      </c>
      <c r="AF295" s="831">
        <v>2.34</v>
      </c>
      <c r="AG295" s="831">
        <v>16</v>
      </c>
      <c r="AH295" s="831">
        <v>3.3000000000000003</v>
      </c>
      <c r="AI295" s="831">
        <v>8.7200000000000006</v>
      </c>
      <c r="AJ295" s="831">
        <v>16</v>
      </c>
      <c r="AK295" s="831">
        <v>7.8</v>
      </c>
      <c r="AL295" s="832">
        <v>1510</v>
      </c>
      <c r="AM295" s="833">
        <v>1.3</v>
      </c>
      <c r="AN295" s="831">
        <v>0.03</v>
      </c>
      <c r="AO295" s="834">
        <f t="shared" si="76"/>
        <v>7.7610318160980114</v>
      </c>
      <c r="AP295" s="835">
        <f t="shared" si="77"/>
        <v>23.761031816098011</v>
      </c>
      <c r="AQ295" s="836">
        <f t="shared" si="78"/>
        <v>28.9961239727768</v>
      </c>
      <c r="AR295" s="702">
        <f>INDEX(Historical!$C$7:$C$1437,MATCH(B295,Historical!$B$7:$B$1446,0))*IF(AH295="n/a",1.03,IF(AH295&lt;0,1.01,IF(AH295&gt;10,1.1,(1+AH295/100))))</f>
        <v>0.5061699999999999</v>
      </c>
      <c r="AS295" s="830">
        <f t="shared" si="79"/>
        <v>0.5503080239999999</v>
      </c>
      <c r="AT295" s="830">
        <f t="shared" si="84"/>
        <v>0.59323204987199996</v>
      </c>
      <c r="AU295" s="830">
        <f t="shared" si="84"/>
        <v>0.63950414976201597</v>
      </c>
      <c r="AV295" s="830">
        <f t="shared" si="84"/>
        <v>0.68938547344345324</v>
      </c>
      <c r="AW295" s="820">
        <f t="shared" si="80"/>
        <v>2.9785996970774686</v>
      </c>
      <c r="AX295" s="837">
        <f t="shared" si="81"/>
        <v>9.0810966374313082</v>
      </c>
      <c r="AY295" s="992">
        <v>0.92</v>
      </c>
      <c r="AZ295" s="833">
        <v>29.64</v>
      </c>
      <c r="BA295" s="833">
        <v>-16.220000000000002</v>
      </c>
      <c r="BB295" s="833">
        <v>-2.52</v>
      </c>
      <c r="BC295" s="833">
        <v>6.5</v>
      </c>
      <c r="BD295" s="961"/>
      <c r="BE295" s="664">
        <v>2013</v>
      </c>
      <c r="BF295" s="946" t="e">
        <f>#VALUE!</f>
        <v>#VALUE!</v>
      </c>
      <c r="BG295" s="893">
        <v>10.299999999999999</v>
      </c>
    </row>
    <row r="296" spans="1:59" ht="11.25" customHeight="1" x14ac:dyDescent="0.2">
      <c r="A296" s="537" t="s">
        <v>1462</v>
      </c>
      <c r="B296" s="925" t="s">
        <v>1463</v>
      </c>
      <c r="C296" s="988" t="s">
        <v>4224</v>
      </c>
      <c r="D296" s="988" t="s">
        <v>4359</v>
      </c>
      <c r="E296" s="792">
        <v>8</v>
      </c>
      <c r="F296" s="526">
        <v>559</v>
      </c>
      <c r="G296" s="526" t="s">
        <v>106</v>
      </c>
      <c r="H296" s="526" t="s">
        <v>106</v>
      </c>
      <c r="I296" s="924">
        <v>254.24</v>
      </c>
      <c r="J296" s="702">
        <f t="shared" si="69"/>
        <v>0.51919446192573948</v>
      </c>
      <c r="K296" s="927">
        <v>0.33</v>
      </c>
      <c r="L296" s="639">
        <v>4</v>
      </c>
      <c r="M296" s="693">
        <f t="shared" si="70"/>
        <v>1.32</v>
      </c>
      <c r="N296" s="921" t="s">
        <v>273</v>
      </c>
      <c r="O296" s="795">
        <v>0.25</v>
      </c>
      <c r="P296" s="915">
        <v>43473</v>
      </c>
      <c r="Q296" s="915">
        <v>43504</v>
      </c>
      <c r="R296" s="693">
        <f t="shared" si="71"/>
        <v>32.000000000000007</v>
      </c>
      <c r="S296" s="759">
        <f>IF(INDEX(Historical!$D$7:$D$1437,MATCH(B296,Historical!$B$7:$B$1446,0))=0,"n/a",(INDEX(Historical!$C$7:$C$1437,MATCH(B296,Historical!$B$7:$B$1446,0))/INDEX(Historical!$D$7:$D$1437,MATCH(B296,Historical!$B$7:$B$1446,0))-1)*100)</f>
        <v>13.636363636363647</v>
      </c>
      <c r="T296" s="759">
        <f>IF(INDEX(Historical!$F$7:$F$1430,MATCH(B296,Historical!$B$7:$B$1446,0))=0,"n/a",((INDEX(Historical!$C$7:$C$1437,MATCH(B296,Historical!$B$7:$B$1446,0))/INDEX(Historical!$F$7:$F$1430,MATCH(B296,Historical!$B$7:$B$1446,0)))^(1/3)-1)*100)</f>
        <v>16.039720840319482</v>
      </c>
      <c r="U296" s="759">
        <f>IF(INDEX(Historical!$H$7:$H$1430,MATCH(B296,Historical!$B$7:$B$1446,0))=0,"n/a",((INDEX(Historical!$C$7:$C$1437,MATCH(B296,Historical!$B$7:$B$1446,0))/INDEX(Historical!$H$7:$H$1430,MATCH(B296,Historical!$B$7:$B$1446,0)))^(1/5)-1)*100)</f>
        <v>36.633168936047468</v>
      </c>
      <c r="V296" s="759">
        <f>IF(INDEX(Historical!$O$7:$O$1430,MATCH(B296,Historical!$B$7:$B$1446,0))=0,"n/a",((INDEX(Historical!$C$7:$C$1437,MATCH(B296,Historical!$B$7:$B$1446,0))/INDEX(Historical!$O$7:$O$1430,MATCH(B296,Historical!$B$7:$B$1446,0)))^(1/10)-1)*100)</f>
        <v>32.490541459126952</v>
      </c>
      <c r="W296" s="760">
        <f t="shared" si="72"/>
        <v>1.1275025681591653</v>
      </c>
      <c r="X296" s="761">
        <f t="shared" si="73"/>
        <v>2.2068174057859919</v>
      </c>
      <c r="Y296" s="713"/>
      <c r="Z296" s="702">
        <f t="shared" si="74"/>
        <v>23.913043478260875</v>
      </c>
      <c r="AA296" s="935">
        <f t="shared" si="75"/>
        <v>46.057971014492757</v>
      </c>
      <c r="AB296" s="639">
        <v>12</v>
      </c>
      <c r="AC296" s="916">
        <v>5.52</v>
      </c>
      <c r="AD296" s="916">
        <v>2.21</v>
      </c>
      <c r="AE296" s="916">
        <v>17.37</v>
      </c>
      <c r="AF296" s="916">
        <v>48.61</v>
      </c>
      <c r="AG296" s="916">
        <v>105.89999999999999</v>
      </c>
      <c r="AH296" s="916">
        <v>26.200000000000003</v>
      </c>
      <c r="AI296" s="916">
        <v>18.279999999999998</v>
      </c>
      <c r="AJ296" s="916">
        <v>16.600000000000001</v>
      </c>
      <c r="AK296" s="916">
        <v>20.87</v>
      </c>
      <c r="AL296" s="928">
        <v>259700</v>
      </c>
      <c r="AM296" s="922">
        <v>0.1</v>
      </c>
      <c r="AN296" s="916">
        <v>1.17</v>
      </c>
      <c r="AO296" s="802">
        <f t="shared" si="76"/>
        <v>-8.9056076165195464</v>
      </c>
      <c r="AP296" s="803">
        <f t="shared" si="77"/>
        <v>37.152363397973211</v>
      </c>
      <c r="AQ296" s="936">
        <f t="shared" si="78"/>
        <v>897.52537612155072</v>
      </c>
      <c r="AR296" s="702">
        <f>INDEX(Historical!$C$7:$C$1437,MATCH(B296,Historical!$B$7:$B$1446,0))*IF(AH296="n/a",1.03,IF(AH296&lt;0,1.01,IF(AH296&gt;10,1.1,(1+AH296/100))))</f>
        <v>1.1000000000000001</v>
      </c>
      <c r="AS296" s="935">
        <f t="shared" si="79"/>
        <v>1.2100000000000002</v>
      </c>
      <c r="AT296" s="935">
        <f t="shared" si="84"/>
        <v>1.3310000000000004</v>
      </c>
      <c r="AU296" s="935">
        <f t="shared" si="84"/>
        <v>1.4641000000000006</v>
      </c>
      <c r="AV296" s="935">
        <f t="shared" si="84"/>
        <v>1.6105100000000008</v>
      </c>
      <c r="AW296" s="702">
        <f t="shared" si="80"/>
        <v>6.7156100000000025</v>
      </c>
      <c r="AX296" s="810">
        <f t="shared" si="81"/>
        <v>2.6414450912523608</v>
      </c>
      <c r="AY296" s="991">
        <v>1.1399999999999999</v>
      </c>
      <c r="AZ296" s="922">
        <v>47.910000000000004</v>
      </c>
      <c r="BA296" s="922">
        <v>2.4299999999999997</v>
      </c>
      <c r="BB296" s="922">
        <v>9.36</v>
      </c>
      <c r="BC296" s="922">
        <v>20.54</v>
      </c>
      <c r="BE296" s="664">
        <v>2012</v>
      </c>
      <c r="BF296" s="946" t="e">
        <f>#VALUE!</f>
        <v>#VALUE!</v>
      </c>
      <c r="BG296" s="931">
        <v>25</v>
      </c>
    </row>
    <row r="297" spans="1:59" ht="11.25" customHeight="1" x14ac:dyDescent="0.2">
      <c r="A297" s="537" t="s">
        <v>1478</v>
      </c>
      <c r="B297" s="925" t="s">
        <v>1479</v>
      </c>
      <c r="C297" s="988" t="s">
        <v>4353</v>
      </c>
      <c r="D297" s="988" t="s">
        <v>4354</v>
      </c>
      <c r="E297" s="792">
        <v>9</v>
      </c>
      <c r="F297" s="526">
        <v>418</v>
      </c>
      <c r="G297" s="526" t="s">
        <v>37</v>
      </c>
      <c r="H297" s="526" t="s">
        <v>37</v>
      </c>
      <c r="I297" s="924">
        <v>109.41</v>
      </c>
      <c r="J297" s="702">
        <f t="shared" si="69"/>
        <v>3.509734027968193</v>
      </c>
      <c r="K297" s="927">
        <v>0.96</v>
      </c>
      <c r="L297" s="639">
        <v>4</v>
      </c>
      <c r="M297" s="693">
        <f t="shared" si="70"/>
        <v>3.84</v>
      </c>
      <c r="N297" s="921" t="s">
        <v>161</v>
      </c>
      <c r="O297" s="795">
        <v>0.92249999999999999</v>
      </c>
      <c r="P297" s="915">
        <v>43479</v>
      </c>
      <c r="Q297" s="915">
        <v>43496</v>
      </c>
      <c r="R297" s="693">
        <f t="shared" si="71"/>
        <v>4.0650406504065018</v>
      </c>
      <c r="S297" s="759">
        <f>IF(INDEX(Historical!$D$7:$D$1437,MATCH(B297,Historical!$B$7:$B$1446,0))=0,"n/a",(INDEX(Historical!$C$7:$C$1437,MATCH(B297,Historical!$B$7:$B$1446,0))/INDEX(Historical!$D$7:$D$1437,MATCH(B297,Historical!$B$7:$B$1446,0))-1)*100)</f>
        <v>6.0344827586206851</v>
      </c>
      <c r="T297" s="759">
        <f>IF(INDEX(Historical!$F$7:$F$1430,MATCH(B297,Historical!$B$7:$B$1446,0))=0,"n/a",((INDEX(Historical!$C$7:$C$1437,MATCH(B297,Historical!$B$7:$B$1446,0))/INDEX(Historical!$F$7:$F$1430,MATCH(B297,Historical!$B$7:$B$1446,0)))^(1/3)-1)*100)</f>
        <v>6.208322604405847</v>
      </c>
      <c r="U297" s="759">
        <f>IF(INDEX(Historical!$H$7:$H$1430,MATCH(B297,Historical!$B$7:$B$1446,0))=0,"n/a",((INDEX(Historical!$C$7:$C$1437,MATCH(B297,Historical!$B$7:$B$1446,0))/INDEX(Historical!$H$7:$H$1430,MATCH(B297,Historical!$B$7:$B$1446,0)))^(1/5)-1)*100)</f>
        <v>5.8269583786462409</v>
      </c>
      <c r="V297" s="759">
        <f>IF(INDEX(Historical!$O$7:$O$1430,MATCH(B297,Historical!$B$7:$B$1446,0))=0,"n/a",((INDEX(Historical!$C$7:$C$1437,MATCH(B297,Historical!$B$7:$B$1446,0))/INDEX(Historical!$O$7:$O$1430,MATCH(B297,Historical!$B$7:$B$1446,0)))^(1/10)-1)*100)</f>
        <v>4.1379743992410623</v>
      </c>
      <c r="W297" s="760">
        <f t="shared" si="72"/>
        <v>1.4081668508425165</v>
      </c>
      <c r="X297" s="761">
        <f t="shared" si="73"/>
        <v>0.23401439271671651</v>
      </c>
      <c r="Y297" s="713"/>
      <c r="Z297" s="702">
        <f t="shared" si="74"/>
        <v>198.96373056994818</v>
      </c>
      <c r="AA297" s="935">
        <f t="shared" si="75"/>
        <v>56.689119170984455</v>
      </c>
      <c r="AB297" s="639">
        <v>12</v>
      </c>
      <c r="AC297" s="916">
        <v>1.93</v>
      </c>
      <c r="AD297" s="916">
        <v>8.1199999999999992</v>
      </c>
      <c r="AE297" s="916">
        <v>7.92</v>
      </c>
      <c r="AF297" s="916">
        <v>2.02</v>
      </c>
      <c r="AG297" s="916">
        <v>3.5000000000000004</v>
      </c>
      <c r="AH297" s="916">
        <v>-32.5</v>
      </c>
      <c r="AI297" s="916">
        <v>10.73</v>
      </c>
      <c r="AJ297" s="916">
        <v>24.9</v>
      </c>
      <c r="AK297" s="916">
        <v>7.0000000000000009</v>
      </c>
      <c r="AL297" s="928">
        <v>12440</v>
      </c>
      <c r="AM297" s="922">
        <v>0.5</v>
      </c>
      <c r="AN297" s="916">
        <v>0.74</v>
      </c>
      <c r="AO297" s="802">
        <f t="shared" si="76"/>
        <v>-47.352426764370023</v>
      </c>
      <c r="AP297" s="803">
        <f t="shared" si="77"/>
        <v>9.3366924066144339</v>
      </c>
      <c r="AQ297" s="936">
        <f t="shared" si="78"/>
        <v>125.59749873060659</v>
      </c>
      <c r="AR297" s="702">
        <f>INDEX(Historical!$C$7:$C$1437,MATCH(B297,Historical!$B$7:$B$1446,0))*IF(AH297="n/a",1.03,IF(AH297&lt;0,1.01,IF(AH297&gt;10,1.1,(1+AH297/100))))</f>
        <v>3.7269000000000001</v>
      </c>
      <c r="AS297" s="935">
        <f t="shared" si="79"/>
        <v>4.0995900000000001</v>
      </c>
      <c r="AT297" s="935">
        <f t="shared" si="84"/>
        <v>4.3865613000000003</v>
      </c>
      <c r="AU297" s="935">
        <f t="shared" si="84"/>
        <v>4.6936205910000011</v>
      </c>
      <c r="AV297" s="935">
        <f t="shared" si="84"/>
        <v>5.0221740323700015</v>
      </c>
      <c r="AW297" s="702">
        <f t="shared" si="80"/>
        <v>21.928845923370005</v>
      </c>
      <c r="AX297" s="810">
        <f t="shared" si="81"/>
        <v>20.04281685711544</v>
      </c>
      <c r="AY297" s="991">
        <v>0.47</v>
      </c>
      <c r="AZ297" s="922">
        <v>25.080000000000002</v>
      </c>
      <c r="BA297" s="922">
        <v>-1.52</v>
      </c>
      <c r="BB297" s="922">
        <v>2.2800000000000002</v>
      </c>
      <c r="BC297" s="922">
        <v>7.4499999999999993</v>
      </c>
      <c r="BE297" s="664">
        <v>2011</v>
      </c>
      <c r="BF297" s="946" t="e">
        <f>#VALUE!</f>
        <v>#VALUE!</v>
      </c>
      <c r="BG297" s="931">
        <v>1.9</v>
      </c>
    </row>
    <row r="298" spans="1:59" ht="11.25" customHeight="1" x14ac:dyDescent="0.2">
      <c r="A298" s="537" t="s">
        <v>1434</v>
      </c>
      <c r="B298" s="925" t="s">
        <v>1435</v>
      </c>
      <c r="C298" s="988" t="s">
        <v>4353</v>
      </c>
      <c r="D298" s="988" t="s">
        <v>4354</v>
      </c>
      <c r="E298" s="792">
        <v>9</v>
      </c>
      <c r="F298" s="526">
        <v>395</v>
      </c>
      <c r="G298" s="526" t="s">
        <v>37</v>
      </c>
      <c r="H298" s="526" t="s">
        <v>37</v>
      </c>
      <c r="I298" s="924">
        <v>40.14</v>
      </c>
      <c r="J298" s="702">
        <f t="shared" si="69"/>
        <v>7.4738415545590433</v>
      </c>
      <c r="K298" s="927">
        <v>0.75</v>
      </c>
      <c r="L298" s="639">
        <v>4</v>
      </c>
      <c r="M298" s="693">
        <f t="shared" si="70"/>
        <v>3</v>
      </c>
      <c r="N298" s="921" t="s">
        <v>119</v>
      </c>
      <c r="O298" s="795">
        <v>0.74</v>
      </c>
      <c r="P298" s="915">
        <v>43412</v>
      </c>
      <c r="Q298" s="915">
        <v>43437</v>
      </c>
      <c r="R298" s="693">
        <f t="shared" si="71"/>
        <v>1.3513513513513526</v>
      </c>
      <c r="S298" s="759">
        <f>IF(INDEX(Historical!$D$7:$D$1437,MATCH(B298,Historical!$B$7:$B$1446,0))=0,"n/a",(INDEX(Historical!$C$7:$C$1437,MATCH(B298,Historical!$B$7:$B$1446,0))/INDEX(Historical!$D$7:$D$1437,MATCH(B298,Historical!$B$7:$B$1446,0))-1)*100)</f>
        <v>3.4843205574912828</v>
      </c>
      <c r="T298" s="759">
        <f>IF(INDEX(Historical!$F$7:$F$1430,MATCH(B298,Historical!$B$7:$B$1446,0))=0,"n/a",((INDEX(Historical!$C$7:$C$1437,MATCH(B298,Historical!$B$7:$B$1446,0))/INDEX(Historical!$F$7:$F$1430,MATCH(B298,Historical!$B$7:$B$1446,0)))^(1/3)-1)*100)</f>
        <v>4.1358421680133484</v>
      </c>
      <c r="U298" s="759">
        <f>IF(INDEX(Historical!$H$7:$H$1430,MATCH(B298,Historical!$B$7:$B$1446,0))=0,"n/a",((INDEX(Historical!$C$7:$C$1437,MATCH(B298,Historical!$B$7:$B$1446,0))/INDEX(Historical!$H$7:$H$1430,MATCH(B298,Historical!$B$7:$B$1446,0)))^(1/5)-1)*100)</f>
        <v>4.705353957462588</v>
      </c>
      <c r="V298" s="759">
        <f>IF(INDEX(Historical!$O$7:$O$1430,MATCH(B298,Historical!$B$7:$B$1446,0))=0,"n/a",((INDEX(Historical!$C$7:$C$1437,MATCH(B298,Historical!$B$7:$B$1446,0))/INDEX(Historical!$O$7:$O$1430,MATCH(B298,Historical!$B$7:$B$1446,0)))^(1/10)-1)*100)</f>
        <v>-0.74311372448820912</v>
      </c>
      <c r="W298" s="760" t="str">
        <f t="shared" si="72"/>
        <v>n/a</v>
      </c>
      <c r="X298" s="761" t="str">
        <f t="shared" si="73"/>
        <v>n/a</v>
      </c>
      <c r="Y298" s="713"/>
      <c r="Z298" s="702">
        <f t="shared" si="74"/>
        <v>714.28571428571433</v>
      </c>
      <c r="AA298" s="935">
        <f t="shared" si="75"/>
        <v>95.571428571428569</v>
      </c>
      <c r="AB298" s="639">
        <v>12</v>
      </c>
      <c r="AC298" s="916">
        <v>0.42</v>
      </c>
      <c r="AD298" s="916">
        <v>458.38</v>
      </c>
      <c r="AE298" s="916">
        <v>5.9</v>
      </c>
      <c r="AF298" s="916">
        <v>1.92</v>
      </c>
      <c r="AG298" s="916">
        <v>1.9</v>
      </c>
      <c r="AH298" s="916">
        <v>-62.9</v>
      </c>
      <c r="AI298" s="916">
        <v>41.4</v>
      </c>
      <c r="AJ298" s="916">
        <v>-14.799999999999999</v>
      </c>
      <c r="AK298" s="916">
        <v>0.21</v>
      </c>
      <c r="AL298" s="928">
        <v>5670</v>
      </c>
      <c r="AM298" s="922">
        <v>0.2</v>
      </c>
      <c r="AN298" s="916">
        <v>1.82</v>
      </c>
      <c r="AO298" s="802">
        <f t="shared" si="76"/>
        <v>-83.392233059406934</v>
      </c>
      <c r="AP298" s="803">
        <f t="shared" si="77"/>
        <v>12.179195512021632</v>
      </c>
      <c r="AQ298" s="936">
        <f t="shared" si="78"/>
        <v>185.57710992704887</v>
      </c>
      <c r="AR298" s="702">
        <f>INDEX(Historical!$C$7:$C$1437,MATCH(B298,Historical!$B$7:$B$1446,0))*IF(AH298="n/a",1.03,IF(AH298&lt;0,1.01,IF(AH298&gt;10,1.1,(1+AH298/100))))</f>
        <v>2.9997000000000003</v>
      </c>
      <c r="AS298" s="935">
        <f t="shared" si="79"/>
        <v>3.2996700000000008</v>
      </c>
      <c r="AT298" s="935">
        <f t="shared" si="84"/>
        <v>3.3065993070000008</v>
      </c>
      <c r="AU298" s="935">
        <f t="shared" si="84"/>
        <v>3.3135431655447007</v>
      </c>
      <c r="AV298" s="935">
        <f t="shared" si="84"/>
        <v>3.3205016061923445</v>
      </c>
      <c r="AW298" s="702">
        <f t="shared" si="80"/>
        <v>16.240014078737047</v>
      </c>
      <c r="AX298" s="810">
        <f t="shared" si="81"/>
        <v>40.458430689429612</v>
      </c>
      <c r="AY298" s="991">
        <v>0.82</v>
      </c>
      <c r="AZ298" s="922">
        <v>1.08</v>
      </c>
      <c r="BA298" s="922">
        <v>-34.14</v>
      </c>
      <c r="BB298" s="922">
        <v>-6.4600000000000009</v>
      </c>
      <c r="BC298" s="922">
        <v>-18.790000000000003</v>
      </c>
      <c r="BE298" s="664">
        <v>2011</v>
      </c>
      <c r="BF298" s="946" t="e">
        <f>#VALUE!</f>
        <v>#VALUE!</v>
      </c>
      <c r="BG298" s="931">
        <v>0.6</v>
      </c>
    </row>
    <row r="299" spans="1:59" ht="11.25" customHeight="1" x14ac:dyDescent="0.2">
      <c r="A299" s="537" t="s">
        <v>1444</v>
      </c>
      <c r="B299" s="925" t="s">
        <v>1445</v>
      </c>
      <c r="C299" s="988" t="s">
        <v>108</v>
      </c>
      <c r="D299" s="988" t="s">
        <v>4369</v>
      </c>
      <c r="E299" s="792">
        <v>9</v>
      </c>
      <c r="F299" s="526">
        <v>469</v>
      </c>
      <c r="G299" s="526" t="s">
        <v>106</v>
      </c>
      <c r="H299" s="526" t="s">
        <v>106</v>
      </c>
      <c r="I299" s="924">
        <v>39.47</v>
      </c>
      <c r="J299" s="702">
        <f t="shared" si="69"/>
        <v>6.0805675196351672</v>
      </c>
      <c r="K299" s="927">
        <v>0.2</v>
      </c>
      <c r="L299" s="639">
        <v>12</v>
      </c>
      <c r="M299" s="693">
        <f t="shared" si="70"/>
        <v>2.4000000000000004</v>
      </c>
      <c r="N299" s="921" t="s">
        <v>1060</v>
      </c>
      <c r="O299" s="795">
        <v>0.19500000000000001</v>
      </c>
      <c r="P299" s="915">
        <v>43543</v>
      </c>
      <c r="Q299" s="915">
        <v>43570</v>
      </c>
      <c r="R299" s="693">
        <f t="shared" si="71"/>
        <v>2.5641025641025665</v>
      </c>
      <c r="S299" s="759">
        <f>IF(INDEX(Historical!$D$7:$D$1437,MATCH(B299,Historical!$B$7:$B$1446,0))=0,"n/a",(INDEX(Historical!$C$7:$C$1437,MATCH(B299,Historical!$B$7:$B$1446,0))/INDEX(Historical!$D$7:$D$1437,MATCH(B299,Historical!$B$7:$B$1446,0))-1)*100)</f>
        <v>2.6845637583892357</v>
      </c>
      <c r="T299" s="759">
        <f>IF(INDEX(Historical!$F$7:$F$1430,MATCH(B299,Historical!$B$7:$B$1446,0))=0,"n/a",((INDEX(Historical!$C$7:$C$1437,MATCH(B299,Historical!$B$7:$B$1446,0))/INDEX(Historical!$F$7:$F$1430,MATCH(B299,Historical!$B$7:$B$1446,0)))^(1/3)-1)*100)</f>
        <v>3.004088908500635</v>
      </c>
      <c r="U299" s="759">
        <f>IF(INDEX(Historical!$H$7:$H$1430,MATCH(B299,Historical!$B$7:$B$1446,0))=0,"n/a",((INDEX(Historical!$C$7:$C$1437,MATCH(B299,Historical!$B$7:$B$1446,0))/INDEX(Historical!$H$7:$H$1430,MATCH(B299,Historical!$B$7:$B$1446,0)))^(1/5)-1)*100)</f>
        <v>4.2927091778163895</v>
      </c>
      <c r="V299" s="759">
        <f>IF(INDEX(Historical!$O$7:$O$1430,MATCH(B299,Historical!$B$7:$B$1446,0))=0,"n/a",((INDEX(Historical!$C$7:$C$1437,MATCH(B299,Historical!$B$7:$B$1446,0))/INDEX(Historical!$O$7:$O$1430,MATCH(B299,Historical!$B$7:$B$1446,0)))^(1/10)-1)*100)</f>
        <v>4.8809910694839642</v>
      </c>
      <c r="W299" s="760">
        <f t="shared" si="72"/>
        <v>0.87947490923605198</v>
      </c>
      <c r="X299" s="761">
        <f t="shared" si="73"/>
        <v>3.9024628889239907</v>
      </c>
      <c r="Y299" s="926"/>
      <c r="Z299" s="702">
        <f t="shared" si="74"/>
        <v>89.552238805970148</v>
      </c>
      <c r="AA299" s="935">
        <f t="shared" si="75"/>
        <v>14.727611940298505</v>
      </c>
      <c r="AB299" s="639">
        <v>12</v>
      </c>
      <c r="AC299" s="916">
        <v>2.68</v>
      </c>
      <c r="AD299" s="916">
        <v>2.1</v>
      </c>
      <c r="AE299" s="916">
        <v>10.4</v>
      </c>
      <c r="AF299" s="916">
        <v>1.64</v>
      </c>
      <c r="AG299" s="916">
        <v>11.600000000000001</v>
      </c>
      <c r="AH299" s="916">
        <v>-5.6000000000000005</v>
      </c>
      <c r="AI299" s="916">
        <v>3.1399999999999997</v>
      </c>
      <c r="AJ299" s="916">
        <v>1.0999999999999999</v>
      </c>
      <c r="AK299" s="916">
        <v>7.0000000000000009</v>
      </c>
      <c r="AL299" s="928">
        <v>2430</v>
      </c>
      <c r="AM299" s="922">
        <v>5.2</v>
      </c>
      <c r="AN299" s="916">
        <v>0.67</v>
      </c>
      <c r="AO299" s="802">
        <f t="shared" si="76"/>
        <v>-4.3543352428469486</v>
      </c>
      <c r="AP299" s="803">
        <f t="shared" si="77"/>
        <v>10.373276697451557</v>
      </c>
      <c r="AQ299" s="936">
        <f t="shared" si="78"/>
        <v>3.6088447148741709</v>
      </c>
      <c r="AR299" s="702">
        <f>INDEX(Historical!$C$7:$C$1437,MATCH(B299,Historical!$B$7:$B$1446,0))*IF(AH299="n/a",1.03,IF(AH299&lt;0,1.01,IF(AH299&gt;10,1.1,(1+AH299/100))))</f>
        <v>2.3179499999999997</v>
      </c>
      <c r="AS299" s="935">
        <f t="shared" si="79"/>
        <v>2.3907336300000002</v>
      </c>
      <c r="AT299" s="935">
        <f t="shared" si="84"/>
        <v>2.5580849841000002</v>
      </c>
      <c r="AU299" s="935">
        <f t="shared" si="84"/>
        <v>2.7371509329870003</v>
      </c>
      <c r="AV299" s="935">
        <f t="shared" si="84"/>
        <v>2.9287514982960903</v>
      </c>
      <c r="AW299" s="702">
        <f t="shared" si="80"/>
        <v>12.932671045383092</v>
      </c>
      <c r="AX299" s="810">
        <f t="shared" si="81"/>
        <v>32.765824791951083</v>
      </c>
      <c r="AY299" s="991">
        <v>0.95</v>
      </c>
      <c r="AZ299" s="922">
        <v>23.54</v>
      </c>
      <c r="BA299" s="922">
        <v>-2.4699999999999998</v>
      </c>
      <c r="BB299" s="922">
        <v>3.6799999999999997</v>
      </c>
      <c r="BC299" s="922">
        <v>4.2</v>
      </c>
      <c r="BE299" s="664">
        <v>2011</v>
      </c>
      <c r="BF299" s="946" t="e">
        <f>#VALUE!</f>
        <v>#VALUE!</v>
      </c>
      <c r="BG299" s="931">
        <v>6.8000000000000007</v>
      </c>
    </row>
    <row r="300" spans="1:59" ht="11.25" customHeight="1" x14ac:dyDescent="0.2">
      <c r="A300" s="609" t="s">
        <v>1452</v>
      </c>
      <c r="B300" s="925" t="s">
        <v>1453</v>
      </c>
      <c r="C300" s="988" t="s">
        <v>112</v>
      </c>
      <c r="D300" s="988" t="s">
        <v>4396</v>
      </c>
      <c r="E300" s="792">
        <v>8</v>
      </c>
      <c r="F300" s="526">
        <v>511</v>
      </c>
      <c r="G300" s="526" t="s">
        <v>106</v>
      </c>
      <c r="H300" s="526" t="s">
        <v>106</v>
      </c>
      <c r="I300" s="924">
        <v>96.04</v>
      </c>
      <c r="J300" s="702">
        <f t="shared" si="69"/>
        <v>2.1032902957101207</v>
      </c>
      <c r="K300" s="927">
        <v>1.01</v>
      </c>
      <c r="L300" s="639">
        <v>2</v>
      </c>
      <c r="M300" s="693">
        <f t="shared" si="70"/>
        <v>2.02</v>
      </c>
      <c r="N300" s="921" t="s">
        <v>1366</v>
      </c>
      <c r="O300" s="795">
        <v>0.93</v>
      </c>
      <c r="P300" s="658">
        <v>43251</v>
      </c>
      <c r="Q300" s="658">
        <v>43266</v>
      </c>
      <c r="R300" s="693">
        <f t="shared" si="71"/>
        <v>8.6021505376344045</v>
      </c>
      <c r="S300" s="759">
        <f>IF(INDEX(Historical!$D$7:$D$1437,MATCH(B300,Historical!$B$7:$B$1446,0))=0,"n/a",(INDEX(Historical!$C$7:$C$1437,MATCH(B300,Historical!$B$7:$B$1446,0))/INDEX(Historical!$D$7:$D$1437,MATCH(B300,Historical!$B$7:$B$1446,0))-1)*100)</f>
        <v>8.602150537634401</v>
      </c>
      <c r="T300" s="759">
        <f>IF(INDEX(Historical!$F$7:$F$1430,MATCH(B300,Historical!$B$7:$B$1446,0))=0,"n/a",((INDEX(Historical!$C$7:$C$1437,MATCH(B300,Historical!$B$7:$B$1446,0))/INDEX(Historical!$F$7:$F$1430,MATCH(B300,Historical!$B$7:$B$1446,0)))^(1/3)-1)*100)</f>
        <v>8.0796166472541397</v>
      </c>
      <c r="U300" s="759">
        <f>IF(INDEX(Historical!$H$7:$H$1430,MATCH(B300,Historical!$B$7:$B$1446,0))=0,"n/a",((INDEX(Historical!$C$7:$C$1437,MATCH(B300,Historical!$B$7:$B$1446,0))/INDEX(Historical!$H$7:$H$1430,MATCH(B300,Historical!$B$7:$B$1446,0)))^(1/5)-1)*100)</f>
        <v>17.034177796511329</v>
      </c>
      <c r="V300" s="759">
        <f>IF(INDEX(Historical!$O$7:$O$1430,MATCH(B300,Historical!$B$7:$B$1446,0))=0,"n/a",((INDEX(Historical!$C$7:$C$1437,MATCH(B300,Historical!$B$7:$B$1446,0))/INDEX(Historical!$O$7:$O$1430,MATCH(B300,Historical!$B$7:$B$1446,0)))^(1/10)-1)*100)</f>
        <v>10.563547528018757</v>
      </c>
      <c r="W300" s="760">
        <f t="shared" si="72"/>
        <v>1.6125433005654464</v>
      </c>
      <c r="X300" s="761">
        <f t="shared" si="73"/>
        <v>0.91581601056512518</v>
      </c>
      <c r="Y300" s="926"/>
      <c r="Z300" s="702">
        <f t="shared" si="74"/>
        <v>25.218476903870162</v>
      </c>
      <c r="AA300" s="935">
        <f t="shared" si="75"/>
        <v>11.990012484394509</v>
      </c>
      <c r="AB300" s="639">
        <v>12</v>
      </c>
      <c r="AC300" s="916">
        <v>8.01</v>
      </c>
      <c r="AD300" s="916">
        <v>3.87</v>
      </c>
      <c r="AE300" s="916">
        <v>0.27</v>
      </c>
      <c r="AF300" s="916">
        <v>2.25</v>
      </c>
      <c r="AG300" s="916">
        <v>22.400000000000002</v>
      </c>
      <c r="AH300" s="916">
        <v>30.9</v>
      </c>
      <c r="AI300" s="916">
        <v>7.79</v>
      </c>
      <c r="AJ300" s="916">
        <v>18.600000000000001</v>
      </c>
      <c r="AK300" s="916">
        <v>3.1</v>
      </c>
      <c r="AL300" s="928">
        <v>5710</v>
      </c>
      <c r="AM300" s="922">
        <v>0.2</v>
      </c>
      <c r="AN300" s="916">
        <v>0.41</v>
      </c>
      <c r="AO300" s="802">
        <f t="shared" si="76"/>
        <v>7.1474556078269416</v>
      </c>
      <c r="AP300" s="803">
        <f t="shared" si="77"/>
        <v>19.13746809222145</v>
      </c>
      <c r="AQ300" s="936">
        <f t="shared" si="78"/>
        <v>9.4989154484851781</v>
      </c>
      <c r="AR300" s="702">
        <f>INDEX(Historical!$C$7:$C$1437,MATCH(B300,Historical!$B$7:$B$1446,0))*IF(AH300="n/a",1.03,IF(AH300&lt;0,1.01,IF(AH300&gt;10,1.1,(1+AH300/100))))</f>
        <v>2.2220000000000004</v>
      </c>
      <c r="AS300" s="935">
        <f t="shared" si="79"/>
        <v>2.3950938000000006</v>
      </c>
      <c r="AT300" s="935">
        <f t="shared" si="84"/>
        <v>2.4693417078000004</v>
      </c>
      <c r="AU300" s="935">
        <f t="shared" si="84"/>
        <v>2.5458913007418</v>
      </c>
      <c r="AV300" s="935">
        <f t="shared" si="84"/>
        <v>2.6248139310647955</v>
      </c>
      <c r="AW300" s="702">
        <f t="shared" si="80"/>
        <v>12.257140739606598</v>
      </c>
      <c r="AX300" s="810">
        <f t="shared" si="81"/>
        <v>12.762537213251351</v>
      </c>
      <c r="AY300" s="991">
        <v>1.52</v>
      </c>
      <c r="AZ300" s="922">
        <v>55.989999999999995</v>
      </c>
      <c r="BA300" s="922">
        <v>-2.17</v>
      </c>
      <c r="BB300" s="922">
        <v>12.31</v>
      </c>
      <c r="BC300" s="922">
        <v>17.299999999999997</v>
      </c>
      <c r="BE300" s="664">
        <v>2011</v>
      </c>
      <c r="BF300" s="946" t="e">
        <f>#VALUE!</f>
        <v>#VALUE!</v>
      </c>
      <c r="BG300" s="931">
        <v>7.0000000000000009</v>
      </c>
    </row>
    <row r="301" spans="1:59" ht="11.25" customHeight="1" x14ac:dyDescent="0.2">
      <c r="A301" s="763" t="s">
        <v>1458</v>
      </c>
      <c r="B301" s="925" t="s">
        <v>1459</v>
      </c>
      <c r="C301" s="988" t="s">
        <v>247</v>
      </c>
      <c r="D301" s="988" t="s">
        <v>4387</v>
      </c>
      <c r="E301" s="792">
        <v>9</v>
      </c>
      <c r="F301" s="526">
        <v>377</v>
      </c>
      <c r="G301" s="526" t="s">
        <v>115</v>
      </c>
      <c r="H301" s="526" t="s">
        <v>115</v>
      </c>
      <c r="I301" s="924">
        <v>136.41999999999999</v>
      </c>
      <c r="J301" s="702">
        <f t="shared" si="69"/>
        <v>1.202169769828471</v>
      </c>
      <c r="K301" s="927">
        <v>0.41</v>
      </c>
      <c r="L301" s="639">
        <v>4</v>
      </c>
      <c r="M301" s="693">
        <f t="shared" si="70"/>
        <v>1.64</v>
      </c>
      <c r="N301" s="921" t="s">
        <v>320</v>
      </c>
      <c r="O301" s="795">
        <v>0.33</v>
      </c>
      <c r="P301" s="658">
        <v>43237</v>
      </c>
      <c r="Q301" s="658">
        <v>43280</v>
      </c>
      <c r="R301" s="693">
        <f t="shared" si="71"/>
        <v>24.242424242424228</v>
      </c>
      <c r="S301" s="759">
        <f>IF(INDEX(Historical!$D$7:$D$1437,MATCH(B301,Historical!$B$7:$B$1446,0))=0,"n/a",(INDEX(Historical!$C$7:$C$1437,MATCH(B301,Historical!$B$7:$B$1446,0))/INDEX(Historical!$D$7:$D$1437,MATCH(B301,Historical!$B$7:$B$1446,0))-1)*100)</f>
        <v>20.930232558139529</v>
      </c>
      <c r="T301" s="759">
        <f>IF(INDEX(Historical!$F$7:$F$1430,MATCH(B301,Historical!$B$7:$B$1446,0))=0,"n/a",((INDEX(Historical!$C$7:$C$1437,MATCH(B301,Historical!$B$7:$B$1446,0))/INDEX(Historical!$F$7:$F$1430,MATCH(B301,Historical!$B$7:$B$1446,0)))^(1/3)-1)*100)</f>
        <v>17.977810228482973</v>
      </c>
      <c r="U301" s="759">
        <f>IF(INDEX(Historical!$H$7:$H$1430,MATCH(B301,Historical!$B$7:$B$1446,0))=0,"n/a",((INDEX(Historical!$C$7:$C$1437,MATCH(B301,Historical!$B$7:$B$1446,0))/INDEX(Historical!$H$7:$H$1430,MATCH(B301,Historical!$B$7:$B$1446,0)))^(1/5)-1)*100)</f>
        <v>19.505783867609349</v>
      </c>
      <c r="V301" s="759">
        <f>IF(INDEX(Historical!$O$7:$O$1430,MATCH(B301,Historical!$B$7:$B$1446,0))=0,"n/a",((INDEX(Historical!$C$7:$C$1437,MATCH(B301,Historical!$B$7:$B$1446,0))/INDEX(Historical!$O$7:$O$1430,MATCH(B301,Historical!$B$7:$B$1446,0)))^(1/10)-1)*100)</f>
        <v>17.31198333344166</v>
      </c>
      <c r="W301" s="760">
        <f t="shared" si="72"/>
        <v>1.1267215022053487</v>
      </c>
      <c r="X301" s="761">
        <f t="shared" si="73"/>
        <v>0.9114852274583809</v>
      </c>
      <c r="Y301" s="730"/>
      <c r="Z301" s="702">
        <f t="shared" si="74"/>
        <v>31.178707224334602</v>
      </c>
      <c r="AA301" s="935">
        <f t="shared" si="75"/>
        <v>25.935361216730037</v>
      </c>
      <c r="AB301" s="639">
        <v>12</v>
      </c>
      <c r="AC301" s="916">
        <v>5.26</v>
      </c>
      <c r="AD301" s="916">
        <v>1.42</v>
      </c>
      <c r="AE301" s="916">
        <v>2.2000000000000002</v>
      </c>
      <c r="AF301" s="916">
        <v>20.96</v>
      </c>
      <c r="AG301" s="916">
        <v>69.599999999999994</v>
      </c>
      <c r="AH301" s="916">
        <v>-2.4</v>
      </c>
      <c r="AI301" s="916">
        <v>14.2</v>
      </c>
      <c r="AJ301" s="916">
        <v>21.4</v>
      </c>
      <c r="AK301" s="916">
        <v>18.2</v>
      </c>
      <c r="AL301" s="928">
        <v>45670</v>
      </c>
      <c r="AM301" s="922">
        <v>0.8</v>
      </c>
      <c r="AN301" s="916">
        <v>4.2</v>
      </c>
      <c r="AO301" s="802">
        <f t="shared" si="76"/>
        <v>-5.2274075792922154</v>
      </c>
      <c r="AP301" s="803">
        <f t="shared" si="77"/>
        <v>20.707953637437821</v>
      </c>
      <c r="AQ301" s="936">
        <f t="shared" si="78"/>
        <v>391.53056697203431</v>
      </c>
      <c r="AR301" s="702">
        <f>INDEX(Historical!$C$7:$C$1437,MATCH(B301,Historical!$B$7:$B$1446,0))*IF(AH301="n/a",1.03,IF(AH301&lt;0,1.01,IF(AH301&gt;10,1.1,(1+AH301/100))))</f>
        <v>1.5756000000000001</v>
      </c>
      <c r="AS301" s="935">
        <f t="shared" si="79"/>
        <v>1.7331600000000003</v>
      </c>
      <c r="AT301" s="935">
        <f t="shared" si="84"/>
        <v>1.9064760000000005</v>
      </c>
      <c r="AU301" s="935">
        <f t="shared" si="84"/>
        <v>2.0971236000000006</v>
      </c>
      <c r="AV301" s="935">
        <f t="shared" si="84"/>
        <v>2.3068359600000008</v>
      </c>
      <c r="AW301" s="702">
        <f t="shared" si="80"/>
        <v>9.6191955600000014</v>
      </c>
      <c r="AX301" s="810">
        <f t="shared" si="81"/>
        <v>7.051162263597714</v>
      </c>
      <c r="AY301" s="991">
        <v>1.22</v>
      </c>
      <c r="AZ301" s="922">
        <v>35.58</v>
      </c>
      <c r="BA301" s="922">
        <v>-4.0599999999999996</v>
      </c>
      <c r="BB301" s="922">
        <v>6.5600000000000005</v>
      </c>
      <c r="BC301" s="922">
        <v>12.6</v>
      </c>
      <c r="BE301" s="664">
        <v>2010</v>
      </c>
      <c r="BF301" s="946" t="e">
        <f>#VALUE!</f>
        <v>#VALUE!</v>
      </c>
      <c r="BG301" s="931">
        <v>8</v>
      </c>
    </row>
    <row r="302" spans="1:59" ht="11.25" customHeight="1" x14ac:dyDescent="0.2">
      <c r="A302" s="930" t="s">
        <v>4291</v>
      </c>
      <c r="B302" s="631" t="s">
        <v>2500</v>
      </c>
      <c r="C302" s="988" t="s">
        <v>112</v>
      </c>
      <c r="D302" s="988" t="s">
        <v>1230</v>
      </c>
      <c r="E302" s="792">
        <v>5</v>
      </c>
      <c r="F302" s="526">
        <v>834</v>
      </c>
      <c r="G302" s="526" t="s">
        <v>106</v>
      </c>
      <c r="H302" s="526" t="s">
        <v>106</v>
      </c>
      <c r="I302" s="924">
        <v>39.06</v>
      </c>
      <c r="J302" s="702">
        <f t="shared" si="69"/>
        <v>1.2288786482334868</v>
      </c>
      <c r="K302" s="927">
        <v>0.12</v>
      </c>
      <c r="L302" s="639">
        <v>4</v>
      </c>
      <c r="M302" s="693">
        <f t="shared" si="70"/>
        <v>0.48</v>
      </c>
      <c r="N302" s="683" t="s">
        <v>927</v>
      </c>
      <c r="O302" s="795">
        <v>0.105</v>
      </c>
      <c r="P302" s="915">
        <v>43384</v>
      </c>
      <c r="Q302" s="915">
        <v>43417</v>
      </c>
      <c r="R302" s="693">
        <f t="shared" si="71"/>
        <v>14.285714285714285</v>
      </c>
      <c r="S302" s="759">
        <f>IF(INDEX(Historical!$D$7:$D$1437,MATCH(B302,Historical!$B$7:$B$1446,0))=0,"n/a",(INDEX(Historical!$C$7:$C$1437,MATCH(B302,Historical!$B$7:$B$1446,0))/INDEX(Historical!$D$7:$D$1437,MATCH(B302,Historical!$B$7:$B$1446,0))-1)*100)</f>
        <v>7.4074074074073959</v>
      </c>
      <c r="T302" s="759">
        <f>IF(INDEX(Historical!$F$7:$F$1430,MATCH(B302,Historical!$B$7:$B$1446,0))=0,"n/a",((INDEX(Historical!$C$7:$C$1437,MATCH(B302,Historical!$B$7:$B$1446,0))/INDEX(Historical!$F$7:$F$1430,MATCH(B302,Historical!$B$7:$B$1446,0)))^(1/3)-1)*100)</f>
        <v>6.0226847710841414</v>
      </c>
      <c r="U302" s="759">
        <f>IF(INDEX(Historical!$H$7:$H$1430,MATCH(B302,Historical!$B$7:$B$1446,0))=0,"n/a",((INDEX(Historical!$C$7:$C$1437,MATCH(B302,Historical!$B$7:$B$1446,0))/INDEX(Historical!$H$7:$H$1430,MATCH(B302,Historical!$B$7:$B$1446,0)))^(1/5)-1)*100)</f>
        <v>7.7143587792743107</v>
      </c>
      <c r="V302" s="759">
        <f>IF(INDEX(Historical!$O$7:$O$1430,MATCH(B302,Historical!$B$7:$B$1446,0))=0,"n/a",((INDEX(Historical!$C$7:$C$1437,MATCH(B302,Historical!$B$7:$B$1446,0))/INDEX(Historical!$O$7:$O$1430,MATCH(B302,Historical!$B$7:$B$1446,0)))^(1/10)-1)*100)</f>
        <v>-7.2669054987885895</v>
      </c>
      <c r="W302" s="760" t="str">
        <f t="shared" si="72"/>
        <v>n/a</v>
      </c>
      <c r="X302" s="761">
        <f t="shared" si="73"/>
        <v>0.28677913677599665</v>
      </c>
      <c r="Y302" s="926"/>
      <c r="Z302" s="702">
        <f t="shared" si="74"/>
        <v>20.869565217391305</v>
      </c>
      <c r="AA302" s="935">
        <f t="shared" si="75"/>
        <v>16.982608695652175</v>
      </c>
      <c r="AB302" s="639">
        <v>12</v>
      </c>
      <c r="AC302" s="916">
        <v>2.2999999999999998</v>
      </c>
      <c r="AD302" s="916">
        <v>1.46</v>
      </c>
      <c r="AE302" s="916">
        <v>1.4</v>
      </c>
      <c r="AF302" s="916" t="s">
        <v>137</v>
      </c>
      <c r="AG302" s="916" t="s">
        <v>137</v>
      </c>
      <c r="AH302" s="916">
        <v>47.4</v>
      </c>
      <c r="AI302" s="916">
        <v>11.73</v>
      </c>
      <c r="AJ302" s="916">
        <v>26.900000000000002</v>
      </c>
      <c r="AK302" s="916">
        <v>11.64</v>
      </c>
      <c r="AL302" s="928">
        <v>11680</v>
      </c>
      <c r="AM302" s="922">
        <v>0.5</v>
      </c>
      <c r="AN302" s="916" t="s">
        <v>137</v>
      </c>
      <c r="AO302" s="802">
        <f t="shared" si="76"/>
        <v>-8.039371268144377</v>
      </c>
      <c r="AP302" s="803">
        <f t="shared" si="77"/>
        <v>8.9432374275077979</v>
      </c>
      <c r="AQ302" s="936" t="str">
        <f t="shared" si="78"/>
        <v>n/a</v>
      </c>
      <c r="AR302" s="702">
        <f>INDEX(Historical!$C$7:$C$1437,MATCH(B302,Historical!$B$7:$B$1446,0))*IF(AH302="n/a",1.03,IF(AH302&lt;0,1.01,IF(AH302&gt;10,1.1,(1+AH302/100))))</f>
        <v>0.47850000000000004</v>
      </c>
      <c r="AS302" s="935">
        <f t="shared" si="79"/>
        <v>0.5263500000000001</v>
      </c>
      <c r="AT302" s="935">
        <f t="shared" si="84"/>
        <v>0.57898500000000019</v>
      </c>
      <c r="AU302" s="935">
        <f t="shared" si="84"/>
        <v>0.63688350000000027</v>
      </c>
      <c r="AV302" s="935">
        <f t="shared" si="84"/>
        <v>0.70057185000000033</v>
      </c>
      <c r="AW302" s="702">
        <f t="shared" si="80"/>
        <v>2.9212903500000009</v>
      </c>
      <c r="AX302" s="810">
        <f t="shared" si="81"/>
        <v>7.4789819508448554</v>
      </c>
      <c r="AY302" s="991">
        <v>1.42</v>
      </c>
      <c r="AZ302" s="922">
        <v>44.51</v>
      </c>
      <c r="BA302" s="922">
        <v>-4.7300000000000004</v>
      </c>
      <c r="BB302" s="922">
        <v>-0.27</v>
      </c>
      <c r="BC302" s="922">
        <v>10.220000000000001</v>
      </c>
      <c r="BE302" s="664">
        <v>2014</v>
      </c>
      <c r="BF302" s="946" t="e">
        <f>#VALUE!</f>
        <v>#VALUE!</v>
      </c>
      <c r="BG302" s="931">
        <v>11.1</v>
      </c>
    </row>
    <row r="303" spans="1:59" ht="11.25" customHeight="1" x14ac:dyDescent="0.2">
      <c r="A303" s="762" t="s">
        <v>3871</v>
      </c>
      <c r="B303" s="854" t="s">
        <v>3872</v>
      </c>
      <c r="C303" s="988" t="s">
        <v>112</v>
      </c>
      <c r="D303" s="988" t="s">
        <v>4404</v>
      </c>
      <c r="E303" s="792">
        <v>7</v>
      </c>
      <c r="F303" s="526">
        <v>619</v>
      </c>
      <c r="G303" s="526" t="s">
        <v>106</v>
      </c>
      <c r="H303" s="526" t="s">
        <v>106</v>
      </c>
      <c r="I303" s="932">
        <v>39.61</v>
      </c>
      <c r="J303" s="702">
        <f t="shared" si="69"/>
        <v>2.1206765968189849</v>
      </c>
      <c r="K303" s="537">
        <v>0.21</v>
      </c>
      <c r="L303" s="526">
        <v>4</v>
      </c>
      <c r="M303" s="693">
        <f t="shared" si="70"/>
        <v>0.84</v>
      </c>
      <c r="N303" s="526" t="s">
        <v>4202</v>
      </c>
      <c r="O303" s="643">
        <v>0.2</v>
      </c>
      <c r="P303" s="682">
        <v>43313</v>
      </c>
      <c r="Q303" s="682">
        <v>43349</v>
      </c>
      <c r="R303" s="693">
        <f t="shared" si="71"/>
        <v>4.9999999999999902</v>
      </c>
      <c r="S303" s="759">
        <f>IF(INDEX(Historical!$D$7:$D$1437,MATCH(B303,Historical!$B$7:$B$1446,0))=0,"n/a",(INDEX(Historical!$C$7:$C$1437,MATCH(B303,Historical!$B$7:$B$1446,0))/INDEX(Historical!$D$7:$D$1437,MATCH(B303,Historical!$B$7:$B$1446,0))-1)*100)</f>
        <v>5.12820512820511</v>
      </c>
      <c r="T303" s="759">
        <f>IF(INDEX(Historical!$F$7:$F$1430,MATCH(B303,Historical!$B$7:$B$1446,0))=0,"n/a",((INDEX(Historical!$C$7:$C$1437,MATCH(B303,Historical!$B$7:$B$1446,0))/INDEX(Historical!$F$7:$F$1430,MATCH(B303,Historical!$B$7:$B$1446,0)))^(1/3)-1)*100)</f>
        <v>5.4156936422339763</v>
      </c>
      <c r="U303" s="759">
        <f>IF(INDEX(Historical!$H$7:$H$1430,MATCH(B303,Historical!$B$7:$B$1446,0))=0,"n/a",((INDEX(Historical!$C$7:$C$1437,MATCH(B303,Historical!$B$7:$B$1446,0))/INDEX(Historical!$H$7:$H$1430,MATCH(B303,Historical!$B$7:$B$1446,0)))^(1/5)-1)*100)</f>
        <v>5.7509877630735673</v>
      </c>
      <c r="V303" s="759" t="str">
        <f>IF(INDEX(Historical!$O$7:$O$1430,MATCH(B303,Historical!$B$7:$B$1446,0))=0,"n/a",((INDEX(Historical!$C$7:$C$1437,MATCH(B303,Historical!$B$7:$B$1446,0))/INDEX(Historical!$O$7:$O$1430,MATCH(B303,Historical!$B$7:$B$1446,0)))^(1/10)-1)*100)</f>
        <v>n/a</v>
      </c>
      <c r="W303" s="760" t="str">
        <f t="shared" si="72"/>
        <v>n/a</v>
      </c>
      <c r="X303" s="761">
        <f t="shared" si="73"/>
        <v>0.36169734358953254</v>
      </c>
      <c r="Y303" s="703"/>
      <c r="Z303" s="702">
        <f t="shared" si="74"/>
        <v>32.307692307692307</v>
      </c>
      <c r="AA303" s="935">
        <f t="shared" si="75"/>
        <v>15.234615384615385</v>
      </c>
      <c r="AB303" s="639">
        <v>12</v>
      </c>
      <c r="AC303" s="931">
        <v>2.6</v>
      </c>
      <c r="AD303" s="931">
        <v>1.02</v>
      </c>
      <c r="AE303" s="916">
        <v>0.77</v>
      </c>
      <c r="AF303" s="916">
        <v>2.2400000000000002</v>
      </c>
      <c r="AG303" s="916">
        <v>15.1</v>
      </c>
      <c r="AH303" s="916">
        <v>46</v>
      </c>
      <c r="AI303" s="916">
        <v>14.42</v>
      </c>
      <c r="AJ303" s="739">
        <v>15.9</v>
      </c>
      <c r="AK303" s="739">
        <v>15</v>
      </c>
      <c r="AL303" s="931">
        <v>1710</v>
      </c>
      <c r="AM303" s="931">
        <v>1.7999999999999998</v>
      </c>
      <c r="AN303" s="931">
        <v>1.1299999999999999</v>
      </c>
      <c r="AO303" s="802">
        <f t="shared" si="76"/>
        <v>-7.3629510247228325</v>
      </c>
      <c r="AP303" s="803">
        <f t="shared" si="77"/>
        <v>7.8716643598925522</v>
      </c>
      <c r="AQ303" s="936">
        <f t="shared" si="78"/>
        <v>23.153992963711833</v>
      </c>
      <c r="AR303" s="702">
        <f>INDEX(Historical!$C$7:$C$1437,MATCH(B303,Historical!$B$7:$B$1446,0))*IF(AH303="n/a",1.03,IF(AH303&lt;0,1.01,IF(AH303&gt;10,1.1,(1+AH303/100))))</f>
        <v>0.90200000000000002</v>
      </c>
      <c r="AS303" s="935">
        <f t="shared" si="79"/>
        <v>0.99220000000000008</v>
      </c>
      <c r="AT303" s="935">
        <f t="shared" si="84"/>
        <v>1.0914200000000003</v>
      </c>
      <c r="AU303" s="935">
        <f t="shared" si="84"/>
        <v>1.2005620000000004</v>
      </c>
      <c r="AV303" s="935">
        <f t="shared" si="84"/>
        <v>1.3206182000000004</v>
      </c>
      <c r="AW303" s="702">
        <f t="shared" si="80"/>
        <v>5.5068002000000007</v>
      </c>
      <c r="AX303" s="810">
        <f t="shared" si="81"/>
        <v>13.902550366069178</v>
      </c>
      <c r="AY303" s="788">
        <v>1.48</v>
      </c>
      <c r="AZ303" s="916">
        <v>37.769999999999996</v>
      </c>
      <c r="BA303" s="916">
        <v>-5.6000000000000005</v>
      </c>
      <c r="BB303" s="916">
        <v>7.28</v>
      </c>
      <c r="BC303" s="916">
        <v>8.98</v>
      </c>
      <c r="BE303" s="664">
        <v>2012</v>
      </c>
      <c r="BF303" s="946" t="e">
        <f>#VALUE!</f>
        <v>#VALUE!</v>
      </c>
      <c r="BG303" s="931">
        <v>4.5999999999999996</v>
      </c>
    </row>
    <row r="304" spans="1:59" s="838" customFormat="1" ht="11.25" customHeight="1" x14ac:dyDescent="0.2">
      <c r="A304" s="817" t="s">
        <v>1468</v>
      </c>
      <c r="B304" s="846" t="s">
        <v>1469</v>
      </c>
      <c r="C304" s="988" t="s">
        <v>108</v>
      </c>
      <c r="D304" s="988" t="s">
        <v>4373</v>
      </c>
      <c r="E304" s="818">
        <v>8</v>
      </c>
      <c r="F304" s="526">
        <v>568</v>
      </c>
      <c r="G304" s="1171" t="s">
        <v>37</v>
      </c>
      <c r="H304" s="1171" t="s">
        <v>37</v>
      </c>
      <c r="I304" s="819">
        <v>33.799999999999997</v>
      </c>
      <c r="J304" s="820">
        <f t="shared" si="69"/>
        <v>3.0769230769230775</v>
      </c>
      <c r="K304" s="821">
        <v>0.26</v>
      </c>
      <c r="L304" s="822">
        <v>4</v>
      </c>
      <c r="M304" s="823">
        <f t="shared" si="70"/>
        <v>1.04</v>
      </c>
      <c r="N304" s="824" t="s">
        <v>714</v>
      </c>
      <c r="O304" s="825">
        <v>0.25</v>
      </c>
      <c r="P304" s="826">
        <v>43531</v>
      </c>
      <c r="Q304" s="826">
        <v>43544</v>
      </c>
      <c r="R304" s="823">
        <f t="shared" si="71"/>
        <v>4.0000000000000036</v>
      </c>
      <c r="S304" s="759">
        <f>IF(INDEX(Historical!$D$7:$D$1437,MATCH(B304,Historical!$B$7:$B$1446,0))=0,"n/a",(INDEX(Historical!$C$7:$C$1437,MATCH(B304,Historical!$B$7:$B$1446,0))/INDEX(Historical!$D$7:$D$1437,MATCH(B304,Historical!$B$7:$B$1446,0))-1)*100)</f>
        <v>25.675675675675681</v>
      </c>
      <c r="T304" s="759">
        <f>IF(INDEX(Historical!$F$7:$F$1430,MATCH(B304,Historical!$B$7:$B$1446,0))=0,"n/a",((INDEX(Historical!$C$7:$C$1437,MATCH(B304,Historical!$B$7:$B$1446,0))/INDEX(Historical!$F$7:$F$1430,MATCH(B304,Historical!$B$7:$B$1446,0)))^(1/3)-1)*100)</f>
        <v>17.044672737199139</v>
      </c>
      <c r="U304" s="759">
        <f>IF(INDEX(Historical!$H$7:$H$1430,MATCH(B304,Historical!$B$7:$B$1446,0))=0,"n/a",((INDEX(Historical!$C$7:$C$1437,MATCH(B304,Historical!$B$7:$B$1446,0))/INDEX(Historical!$H$7:$H$1430,MATCH(B304,Historical!$B$7:$B$1446,0)))^(1/5)-1)*100)</f>
        <v>15.625623316640436</v>
      </c>
      <c r="V304" s="759">
        <f>IF(INDEX(Historical!$O$7:$O$1430,MATCH(B304,Historical!$B$7:$B$1446,0))=0,"n/a",((INDEX(Historical!$C$7:$C$1437,MATCH(B304,Historical!$B$7:$B$1446,0))/INDEX(Historical!$O$7:$O$1430,MATCH(B304,Historical!$B$7:$B$1446,0)))^(1/10)-1)*100)</f>
        <v>11.612317403390438</v>
      </c>
      <c r="W304" s="827">
        <f t="shared" si="72"/>
        <v>1.345607665880562</v>
      </c>
      <c r="X304" s="828">
        <f t="shared" si="73"/>
        <v>2.9482308144604596</v>
      </c>
      <c r="Y304" s="839"/>
      <c r="Z304" s="820">
        <f t="shared" si="74"/>
        <v>40</v>
      </c>
      <c r="AA304" s="830">
        <f t="shared" si="75"/>
        <v>12.999999999999998</v>
      </c>
      <c r="AB304" s="822">
        <v>12</v>
      </c>
      <c r="AC304" s="831">
        <v>2.6</v>
      </c>
      <c r="AD304" s="831">
        <v>1.63</v>
      </c>
      <c r="AE304" s="831">
        <v>3.81</v>
      </c>
      <c r="AF304" s="831">
        <v>1.49</v>
      </c>
      <c r="AG304" s="831">
        <v>10.299999999999999</v>
      </c>
      <c r="AH304" s="831">
        <v>28.000000000000004</v>
      </c>
      <c r="AI304" s="831">
        <v>3.2300000000000004</v>
      </c>
      <c r="AJ304" s="831">
        <v>5.3</v>
      </c>
      <c r="AK304" s="831">
        <v>8</v>
      </c>
      <c r="AL304" s="832">
        <v>554.66</v>
      </c>
      <c r="AM304" s="833">
        <v>1.3</v>
      </c>
      <c r="AN304" s="831">
        <v>0.12</v>
      </c>
      <c r="AO304" s="834">
        <f t="shared" si="76"/>
        <v>5.7025463935635141</v>
      </c>
      <c r="AP304" s="835">
        <f t="shared" si="77"/>
        <v>18.702546393563512</v>
      </c>
      <c r="AQ304" s="836">
        <f t="shared" si="78"/>
        <v>-7.2159017455637127</v>
      </c>
      <c r="AR304" s="702">
        <f>INDEX(Historical!$C$7:$C$1437,MATCH(B304,Historical!$B$7:$B$1446,0))*IF(AH304="n/a",1.03,IF(AH304&lt;0,1.01,IF(AH304&gt;10,1.1,(1+AH304/100))))</f>
        <v>1.0230000000000001</v>
      </c>
      <c r="AS304" s="830">
        <f t="shared" si="79"/>
        <v>1.0560429000000002</v>
      </c>
      <c r="AT304" s="830">
        <f t="shared" si="84"/>
        <v>1.1405263320000003</v>
      </c>
      <c r="AU304" s="830">
        <f t="shared" si="84"/>
        <v>1.2317684385600005</v>
      </c>
      <c r="AV304" s="830">
        <f t="shared" si="84"/>
        <v>1.3303099136448007</v>
      </c>
      <c r="AW304" s="820">
        <f t="shared" si="80"/>
        <v>5.7816475842048014</v>
      </c>
      <c r="AX304" s="837">
        <f t="shared" si="81"/>
        <v>17.105466225457995</v>
      </c>
      <c r="AY304" s="992">
        <v>0.84</v>
      </c>
      <c r="AZ304" s="833">
        <v>28.03</v>
      </c>
      <c r="BA304" s="833">
        <v>-9.86</v>
      </c>
      <c r="BB304" s="833">
        <v>0.48</v>
      </c>
      <c r="BC304" s="833">
        <v>3.35</v>
      </c>
      <c r="BD304" s="961"/>
      <c r="BE304" s="664">
        <v>2012</v>
      </c>
      <c r="BF304" s="946" t="e">
        <f>#VALUE!</f>
        <v>#VALUE!</v>
      </c>
      <c r="BG304" s="893">
        <v>1.2</v>
      </c>
    </row>
    <row r="305" spans="1:59" ht="11.25" customHeight="1" x14ac:dyDescent="0.2">
      <c r="A305" s="609" t="s">
        <v>3879</v>
      </c>
      <c r="B305" s="925" t="s">
        <v>3880</v>
      </c>
      <c r="C305" s="988" t="s">
        <v>108</v>
      </c>
      <c r="D305" s="988" t="s">
        <v>4369</v>
      </c>
      <c r="E305" s="792">
        <v>6</v>
      </c>
      <c r="F305" s="526">
        <v>780</v>
      </c>
      <c r="G305" s="526" t="s">
        <v>106</v>
      </c>
      <c r="H305" s="526" t="s">
        <v>106</v>
      </c>
      <c r="I305" s="924">
        <v>40.950000000000003</v>
      </c>
      <c r="J305" s="702">
        <f t="shared" si="69"/>
        <v>4.8840048840048844</v>
      </c>
      <c r="K305" s="927">
        <v>0.5</v>
      </c>
      <c r="L305" s="639">
        <v>4</v>
      </c>
      <c r="M305" s="693">
        <f t="shared" si="70"/>
        <v>2</v>
      </c>
      <c r="N305" s="921" t="s">
        <v>429</v>
      </c>
      <c r="O305" s="795">
        <v>0.47</v>
      </c>
      <c r="P305" s="915">
        <v>43511</v>
      </c>
      <c r="Q305" s="915">
        <v>43553</v>
      </c>
      <c r="R305" s="693">
        <f t="shared" si="71"/>
        <v>6.3829787234042614</v>
      </c>
      <c r="S305" s="759">
        <f>IF(INDEX(Historical!$D$7:$D$1437,MATCH(B305,Historical!$B$7:$B$1446,0))=0,"n/a",(INDEX(Historical!$C$7:$C$1437,MATCH(B305,Historical!$B$7:$B$1446,0))/INDEX(Historical!$D$7:$D$1437,MATCH(B305,Historical!$B$7:$B$1446,0))-1)*100)</f>
        <v>27.027027027027017</v>
      </c>
      <c r="T305" s="759">
        <f>IF(INDEX(Historical!$F$7:$F$1430,MATCH(B305,Historical!$B$7:$B$1446,0))=0,"n/a",((INDEX(Historical!$C$7:$C$1437,MATCH(B305,Historical!$B$7:$B$1446,0))/INDEX(Historical!$F$7:$F$1430,MATCH(B305,Historical!$B$7:$B$1446,0)))^(1/3)-1)*100)</f>
        <v>23.420115855534362</v>
      </c>
      <c r="U305" s="759" t="str">
        <f>IF(INDEX(Historical!$H$7:$H$1430,MATCH(B305,Historical!$B$7:$B$1446,0))=0,"n/a",((INDEX(Historical!$C$7:$C$1437,MATCH(B305,Historical!$B$7:$B$1446,0))/INDEX(Historical!$H$7:$H$1430,MATCH(B305,Historical!$B$7:$B$1446,0)))^(1/5)-1)*100)</f>
        <v>n/a</v>
      </c>
      <c r="V305" s="759" t="str">
        <f>IF(INDEX(Historical!$O$7:$O$1430,MATCH(B305,Historical!$B$7:$B$1446,0))=0,"n/a",((INDEX(Historical!$C$7:$C$1437,MATCH(B305,Historical!$B$7:$B$1446,0))/INDEX(Historical!$O$7:$O$1430,MATCH(B305,Historical!$B$7:$B$1446,0)))^(1/10)-1)*100)</f>
        <v>n/a</v>
      </c>
      <c r="W305" s="760" t="str">
        <f t="shared" si="72"/>
        <v>n/a</v>
      </c>
      <c r="X305" s="761" t="str">
        <f t="shared" si="73"/>
        <v>n/a</v>
      </c>
      <c r="Y305" s="720"/>
      <c r="Z305" s="702">
        <f t="shared" si="74"/>
        <v>71.68458781362007</v>
      </c>
      <c r="AA305" s="935">
        <f t="shared" si="75"/>
        <v>14.67741935483871</v>
      </c>
      <c r="AB305" s="639">
        <v>12</v>
      </c>
      <c r="AC305" s="916">
        <v>2.79</v>
      </c>
      <c r="AD305" s="916">
        <v>1.33</v>
      </c>
      <c r="AE305" s="916">
        <v>2.57</v>
      </c>
      <c r="AF305" s="916">
        <v>4.99</v>
      </c>
      <c r="AG305" s="916">
        <v>38</v>
      </c>
      <c r="AH305" s="916">
        <v>-50.3</v>
      </c>
      <c r="AI305" s="916">
        <v>17.649999999999999</v>
      </c>
      <c r="AJ305" s="916">
        <v>14.799999999999999</v>
      </c>
      <c r="AK305" s="916">
        <v>11</v>
      </c>
      <c r="AL305" s="928">
        <v>2280</v>
      </c>
      <c r="AM305" s="922">
        <v>14.219999999999999</v>
      </c>
      <c r="AN305" s="916">
        <v>0</v>
      </c>
      <c r="AO305" s="802" t="str">
        <f t="shared" si="76"/>
        <v>n/a</v>
      </c>
      <c r="AP305" s="803" t="str">
        <f t="shared" si="77"/>
        <v>n/a</v>
      </c>
      <c r="AQ305" s="936">
        <f t="shared" si="78"/>
        <v>80.419662122194268</v>
      </c>
      <c r="AR305" s="702">
        <f>INDEX(Historical!$C$7:$C$1437,MATCH(B305,Historical!$B$7:$B$1446,0))*IF(AH305="n/a",1.03,IF(AH305&lt;0,1.01,IF(AH305&gt;10,1.1,(1+AH305/100))))</f>
        <v>1.8987999999999998</v>
      </c>
      <c r="AS305" s="935">
        <f t="shared" si="79"/>
        <v>2.0886800000000001</v>
      </c>
      <c r="AT305" s="935">
        <f t="shared" si="84"/>
        <v>2.2975480000000004</v>
      </c>
      <c r="AU305" s="935">
        <f t="shared" si="84"/>
        <v>2.5273028000000006</v>
      </c>
      <c r="AV305" s="935">
        <f t="shared" si="84"/>
        <v>2.7800330800000008</v>
      </c>
      <c r="AW305" s="702">
        <f t="shared" si="80"/>
        <v>11.592363880000002</v>
      </c>
      <c r="AX305" s="810">
        <f t="shared" si="81"/>
        <v>28.308580903540907</v>
      </c>
      <c r="AY305" s="991">
        <v>1.97</v>
      </c>
      <c r="AZ305" s="922">
        <v>28.87</v>
      </c>
      <c r="BA305" s="922">
        <v>-36.28</v>
      </c>
      <c r="BB305" s="922">
        <v>-3.2199999999999998</v>
      </c>
      <c r="BC305" s="922">
        <v>-10.51</v>
      </c>
      <c r="BE305" s="664">
        <v>2014</v>
      </c>
      <c r="BF305" s="946" t="e">
        <f>#VALUE!</f>
        <v>#VALUE!</v>
      </c>
      <c r="BG305" s="931">
        <v>18.2</v>
      </c>
    </row>
    <row r="306" spans="1:59" ht="11.25" customHeight="1" x14ac:dyDescent="0.2">
      <c r="A306" s="609" t="s">
        <v>3867</v>
      </c>
      <c r="B306" s="925" t="s">
        <v>3868</v>
      </c>
      <c r="C306" s="988" t="s">
        <v>108</v>
      </c>
      <c r="D306" s="988" t="s">
        <v>4373</v>
      </c>
      <c r="E306" s="792">
        <v>5</v>
      </c>
      <c r="F306" s="526">
        <v>839</v>
      </c>
      <c r="G306" s="526" t="s">
        <v>106</v>
      </c>
      <c r="H306" s="526" t="s">
        <v>106</v>
      </c>
      <c r="I306" s="924">
        <v>10.32</v>
      </c>
      <c r="J306" s="702">
        <f t="shared" si="69"/>
        <v>2.7131782945736438</v>
      </c>
      <c r="K306" s="927">
        <v>7.0000000000000007E-2</v>
      </c>
      <c r="L306" s="639">
        <v>4</v>
      </c>
      <c r="M306" s="693">
        <f t="shared" si="70"/>
        <v>0.28000000000000003</v>
      </c>
      <c r="N306" s="921" t="s">
        <v>517</v>
      </c>
      <c r="O306" s="795">
        <v>0.06</v>
      </c>
      <c r="P306" s="915">
        <v>43413</v>
      </c>
      <c r="Q306" s="915">
        <v>43432</v>
      </c>
      <c r="R306" s="693">
        <f t="shared" si="71"/>
        <v>16.666666666666682</v>
      </c>
      <c r="S306" s="759">
        <f>IF(INDEX(Historical!$D$7:$D$1437,MATCH(B306,Historical!$B$7:$B$1446,0))=0,"n/a",(INDEX(Historical!$C$7:$C$1437,MATCH(B306,Historical!$B$7:$B$1446,0))/INDEX(Historical!$D$7:$D$1437,MATCH(B306,Historical!$B$7:$B$1446,0))-1)*100)</f>
        <v>38.888888888888886</v>
      </c>
      <c r="T306" s="759">
        <f>IF(INDEX(Historical!$F$7:$F$1430,MATCH(B306,Historical!$B$7:$B$1446,0))=0,"n/a",((INDEX(Historical!$C$7:$C$1437,MATCH(B306,Historical!$B$7:$B$1446,0))/INDEX(Historical!$F$7:$F$1430,MATCH(B306,Historical!$B$7:$B$1446,0)))^(1/3)-1)*100)</f>
        <v>31.476794716464763</v>
      </c>
      <c r="U306" s="759" t="str">
        <f>IF(INDEX(Historical!$H$7:$H$1430,MATCH(B306,Historical!$B$7:$B$1446,0))=0,"n/a",((INDEX(Historical!$C$7:$C$1437,MATCH(B306,Historical!$B$7:$B$1446,0))/INDEX(Historical!$H$7:$H$1430,MATCH(B306,Historical!$B$7:$B$1446,0)))^(1/5)-1)*100)</f>
        <v>n/a</v>
      </c>
      <c r="V306" s="759">
        <f>IF(INDEX(Historical!$O$7:$O$1430,MATCH(B306,Historical!$B$7:$B$1446,0))=0,"n/a",((INDEX(Historical!$C$7:$C$1437,MATCH(B306,Historical!$B$7:$B$1446,0))/INDEX(Historical!$O$7:$O$1430,MATCH(B306,Historical!$B$7:$B$1446,0)))^(1/10)-1)*100)</f>
        <v>-0.39143900390792297</v>
      </c>
      <c r="W306" s="760" t="str">
        <f t="shared" si="72"/>
        <v>n/a</v>
      </c>
      <c r="X306" s="761" t="str">
        <f t="shared" si="73"/>
        <v>n/a</v>
      </c>
      <c r="Y306" s="716"/>
      <c r="Z306" s="702">
        <f t="shared" si="74"/>
        <v>35.897435897435898</v>
      </c>
      <c r="AA306" s="935">
        <f t="shared" si="75"/>
        <v>13.23076923076923</v>
      </c>
      <c r="AB306" s="639">
        <v>12</v>
      </c>
      <c r="AC306" s="916">
        <v>0.78</v>
      </c>
      <c r="AD306" s="916">
        <v>1.66</v>
      </c>
      <c r="AE306" s="916">
        <v>5.04</v>
      </c>
      <c r="AF306" s="916">
        <v>1.77</v>
      </c>
      <c r="AG306" s="916">
        <v>15</v>
      </c>
      <c r="AH306" s="916">
        <v>39.900000000000006</v>
      </c>
      <c r="AI306" s="916">
        <v>6.4600000000000009</v>
      </c>
      <c r="AJ306" s="916">
        <v>35.799999999999997</v>
      </c>
      <c r="AK306" s="916">
        <v>8</v>
      </c>
      <c r="AL306" s="928">
        <v>347.89</v>
      </c>
      <c r="AM306" s="922">
        <v>17.8</v>
      </c>
      <c r="AN306" s="916">
        <v>0.21</v>
      </c>
      <c r="AO306" s="802" t="str">
        <f t="shared" si="76"/>
        <v>n/a</v>
      </c>
      <c r="AP306" s="803" t="str">
        <f t="shared" si="77"/>
        <v>n/a</v>
      </c>
      <c r="AQ306" s="936">
        <f t="shared" si="78"/>
        <v>2.0206112910774898</v>
      </c>
      <c r="AR306" s="702">
        <f>INDEX(Historical!$C$7:$C$1437,MATCH(B306,Historical!$B$7:$B$1446,0))*IF(AH306="n/a",1.03,IF(AH306&lt;0,1.01,IF(AH306&gt;10,1.1,(1+AH306/100))))</f>
        <v>0.27500000000000002</v>
      </c>
      <c r="AS306" s="935">
        <f t="shared" si="79"/>
        <v>0.292765</v>
      </c>
      <c r="AT306" s="935">
        <f t="shared" si="84"/>
        <v>0.31618620000000003</v>
      </c>
      <c r="AU306" s="935">
        <f t="shared" si="84"/>
        <v>0.34148109600000004</v>
      </c>
      <c r="AV306" s="935">
        <f t="shared" si="84"/>
        <v>0.36879958368000004</v>
      </c>
      <c r="AW306" s="702">
        <f t="shared" si="80"/>
        <v>1.5942318796800001</v>
      </c>
      <c r="AX306" s="810">
        <f t="shared" si="81"/>
        <v>15.447983330232558</v>
      </c>
      <c r="AY306" s="991">
        <v>0.56999999999999995</v>
      </c>
      <c r="AZ306" s="922">
        <v>17.2</v>
      </c>
      <c r="BA306" s="922">
        <v>-20.119999999999997</v>
      </c>
      <c r="BB306" s="922">
        <v>-1.1900000000000002</v>
      </c>
      <c r="BC306" s="922">
        <v>-5.0299999999999994</v>
      </c>
      <c r="BE306" s="664">
        <v>2014</v>
      </c>
      <c r="BF306" s="946" t="e">
        <f>#VALUE!</f>
        <v>#VALUE!</v>
      </c>
      <c r="BG306" s="931">
        <v>1.5</v>
      </c>
    </row>
    <row r="307" spans="1:59" ht="11.25" customHeight="1" x14ac:dyDescent="0.2">
      <c r="A307" s="609" t="s">
        <v>3869</v>
      </c>
      <c r="B307" s="925" t="s">
        <v>3870</v>
      </c>
      <c r="C307" s="988" t="s">
        <v>4377</v>
      </c>
      <c r="D307" s="988" t="s">
        <v>1784</v>
      </c>
      <c r="E307" s="792">
        <v>6</v>
      </c>
      <c r="F307" s="526">
        <v>777</v>
      </c>
      <c r="G307" s="526" t="s">
        <v>106</v>
      </c>
      <c r="H307" s="526" t="s">
        <v>106</v>
      </c>
      <c r="I307" s="924">
        <v>37.619999999999997</v>
      </c>
      <c r="J307" s="702">
        <f t="shared" si="69"/>
        <v>1.701222753854333</v>
      </c>
      <c r="K307" s="927">
        <v>0.16</v>
      </c>
      <c r="L307" s="639">
        <v>4</v>
      </c>
      <c r="M307" s="693">
        <f t="shared" si="70"/>
        <v>0.64</v>
      </c>
      <c r="N307" s="921" t="s">
        <v>149</v>
      </c>
      <c r="O307" s="795">
        <v>0.15</v>
      </c>
      <c r="P307" s="915">
        <v>43525</v>
      </c>
      <c r="Q307" s="915">
        <v>43539</v>
      </c>
      <c r="R307" s="693">
        <f t="shared" si="71"/>
        <v>6.6666666666666732</v>
      </c>
      <c r="S307" s="759">
        <f>IF(INDEX(Historical!$D$7:$D$1437,MATCH(B307,Historical!$B$7:$B$1446,0))=0,"n/a",(INDEX(Historical!$C$7:$C$1437,MATCH(B307,Historical!$B$7:$B$1446,0))/INDEX(Historical!$D$7:$D$1437,MATCH(B307,Historical!$B$7:$B$1446,0))-1)*100)</f>
        <v>19.999999999999996</v>
      </c>
      <c r="T307" s="759">
        <f>IF(INDEX(Historical!$F$7:$F$1430,MATCH(B307,Historical!$B$7:$B$1446,0))=0,"n/a",((INDEX(Historical!$C$7:$C$1437,MATCH(B307,Historical!$B$7:$B$1446,0))/INDEX(Historical!$F$7:$F$1430,MATCH(B307,Historical!$B$7:$B$1446,0)))^(1/3)-1)*100)</f>
        <v>13.533091689267751</v>
      </c>
      <c r="U307" s="759">
        <f>IF(INDEX(Historical!$H$7:$H$1430,MATCH(B307,Historical!$B$7:$B$1446,0))=0,"n/a",((INDEX(Historical!$C$7:$C$1437,MATCH(B307,Historical!$B$7:$B$1446,0))/INDEX(Historical!$H$7:$H$1430,MATCH(B307,Historical!$B$7:$B$1446,0)))^(1/5)-1)*100)</f>
        <v>12.030033714161736</v>
      </c>
      <c r="V307" s="759">
        <f>IF(INDEX(Historical!$O$7:$O$1430,MATCH(B307,Historical!$B$7:$B$1446,0))=0,"n/a",((INDEX(Historical!$C$7:$C$1437,MATCH(B307,Historical!$B$7:$B$1446,0))/INDEX(Historical!$O$7:$O$1430,MATCH(B307,Historical!$B$7:$B$1446,0)))^(1/10)-1)*100)</f>
        <v>5.8442410876291984</v>
      </c>
      <c r="W307" s="760">
        <f t="shared" si="72"/>
        <v>2.0584424108762929</v>
      </c>
      <c r="X307" s="761">
        <f t="shared" si="73"/>
        <v>0.84718547282829126</v>
      </c>
      <c r="Y307" s="926"/>
      <c r="Z307" s="702">
        <f t="shared" si="74"/>
        <v>35.754189944134076</v>
      </c>
      <c r="AA307" s="935">
        <f t="shared" si="75"/>
        <v>21.016759776536311</v>
      </c>
      <c r="AB307" s="639">
        <v>12</v>
      </c>
      <c r="AC307" s="916">
        <v>1.79</v>
      </c>
      <c r="AD307" s="916">
        <v>1.4</v>
      </c>
      <c r="AE307" s="916">
        <v>1.59</v>
      </c>
      <c r="AF307" s="916">
        <v>2.1800000000000002</v>
      </c>
      <c r="AG307" s="916">
        <v>16.7</v>
      </c>
      <c r="AH307" s="916">
        <v>16.3</v>
      </c>
      <c r="AI307" s="916">
        <v>30.17</v>
      </c>
      <c r="AJ307" s="916">
        <v>14.2</v>
      </c>
      <c r="AK307" s="916">
        <v>15</v>
      </c>
      <c r="AL307" s="928">
        <v>1130</v>
      </c>
      <c r="AM307" s="922">
        <v>3</v>
      </c>
      <c r="AN307" s="916">
        <v>0.54</v>
      </c>
      <c r="AO307" s="802">
        <f t="shared" si="76"/>
        <v>-7.2855033085202425</v>
      </c>
      <c r="AP307" s="803">
        <f t="shared" si="77"/>
        <v>13.731256468016069</v>
      </c>
      <c r="AQ307" s="936">
        <f t="shared" si="78"/>
        <v>42.698651107615461</v>
      </c>
      <c r="AR307" s="702">
        <f>INDEX(Historical!$C$7:$C$1437,MATCH(B307,Historical!$B$7:$B$1446,0))*IF(AH307="n/a",1.03,IF(AH307&lt;0,1.01,IF(AH307&gt;10,1.1,(1+AH307/100))))</f>
        <v>0.66</v>
      </c>
      <c r="AS307" s="935">
        <f t="shared" si="79"/>
        <v>0.72600000000000009</v>
      </c>
      <c r="AT307" s="935">
        <f t="shared" ref="AT307:AV326" si="85">IF($AK307="n/a",1.03*AS307,IF($AK307&lt;0,1.01*AS307,IF($AK307&gt;10,1.1*AS307,(1+$AK307/100)*AS307)))</f>
        <v>0.7986000000000002</v>
      </c>
      <c r="AU307" s="935">
        <f t="shared" si="85"/>
        <v>0.87846000000000024</v>
      </c>
      <c r="AV307" s="935">
        <f t="shared" si="85"/>
        <v>0.96630600000000033</v>
      </c>
      <c r="AW307" s="702">
        <f t="shared" si="80"/>
        <v>4.0293660000000013</v>
      </c>
      <c r="AX307" s="810">
        <f t="shared" si="81"/>
        <v>10.710701754385969</v>
      </c>
      <c r="AY307" s="991">
        <v>0.64</v>
      </c>
      <c r="AZ307" s="922">
        <v>27.74</v>
      </c>
      <c r="BA307" s="922">
        <v>-17.899999999999999</v>
      </c>
      <c r="BB307" s="922">
        <v>-6.9500000000000011</v>
      </c>
      <c r="BC307" s="922">
        <v>-6.88</v>
      </c>
      <c r="BE307" s="664">
        <v>2014</v>
      </c>
      <c r="BF307" s="946" t="e">
        <f>#VALUE!</f>
        <v>#VALUE!</v>
      </c>
      <c r="BG307" s="931">
        <v>8</v>
      </c>
    </row>
    <row r="308" spans="1:59" ht="11.25" customHeight="1" x14ac:dyDescent="0.2">
      <c r="A308" s="762" t="s">
        <v>3881</v>
      </c>
      <c r="B308" s="854" t="s">
        <v>3882</v>
      </c>
      <c r="C308" s="988" t="s">
        <v>128</v>
      </c>
      <c r="D308" s="988" t="s">
        <v>4361</v>
      </c>
      <c r="E308" s="792">
        <v>7</v>
      </c>
      <c r="F308" s="526">
        <v>624</v>
      </c>
      <c r="G308" s="526" t="s">
        <v>106</v>
      </c>
      <c r="H308" s="526" t="s">
        <v>106</v>
      </c>
      <c r="I308" s="932">
        <v>50.85</v>
      </c>
      <c r="J308" s="702">
        <f t="shared" si="69"/>
        <v>2.0452310717797446</v>
      </c>
      <c r="K308" s="537">
        <v>0.26</v>
      </c>
      <c r="L308" s="526">
        <v>4</v>
      </c>
      <c r="M308" s="693">
        <f t="shared" si="70"/>
        <v>1.04</v>
      </c>
      <c r="N308" s="526" t="s">
        <v>127</v>
      </c>
      <c r="O308" s="643">
        <v>0.22</v>
      </c>
      <c r="P308" s="682">
        <v>43370</v>
      </c>
      <c r="Q308" s="682">
        <v>43385</v>
      </c>
      <c r="R308" s="693">
        <f t="shared" si="71"/>
        <v>18.181818181818183</v>
      </c>
      <c r="S308" s="759">
        <f>IF(INDEX(Historical!$D$7:$D$1437,MATCH(B308,Historical!$B$7:$B$1446,0))=0,"n/a",(INDEX(Historical!$C$7:$C$1437,MATCH(B308,Historical!$B$7:$B$1446,0))/INDEX(Historical!$D$7:$D$1437,MATCH(B308,Historical!$B$7:$B$1446,0))-1)*100)</f>
        <v>12.195121951219523</v>
      </c>
      <c r="T308" s="759">
        <f>IF(INDEX(Historical!$F$7:$F$1430,MATCH(B308,Historical!$B$7:$B$1446,0))=0,"n/a",((INDEX(Historical!$C$7:$C$1437,MATCH(B308,Historical!$B$7:$B$1446,0))/INDEX(Historical!$F$7:$F$1430,MATCH(B308,Historical!$B$7:$B$1446,0)))^(1/3)-1)*100)</f>
        <v>12.858935886850031</v>
      </c>
      <c r="U308" s="759">
        <f>IF(INDEX(Historical!$H$7:$H$1430,MATCH(B308,Historical!$B$7:$B$1446,0))=0,"n/a",((INDEX(Historical!$C$7:$C$1437,MATCH(B308,Historical!$B$7:$B$1446,0))/INDEX(Historical!$H$7:$H$1430,MATCH(B308,Historical!$B$7:$B$1446,0)))^(1/5)-1)*100)</f>
        <v>11.244567910677539</v>
      </c>
      <c r="V308" s="759" t="str">
        <f>IF(INDEX(Historical!$O$7:$O$1430,MATCH(B308,Historical!$B$7:$B$1446,0))=0,"n/a",((INDEX(Historical!$C$7:$C$1437,MATCH(B308,Historical!$B$7:$B$1446,0))/INDEX(Historical!$O$7:$O$1430,MATCH(B308,Historical!$B$7:$B$1446,0)))^(1/10)-1)*100)</f>
        <v>n/a</v>
      </c>
      <c r="W308" s="760" t="str">
        <f t="shared" si="72"/>
        <v>n/a</v>
      </c>
      <c r="X308" s="761">
        <f t="shared" si="73"/>
        <v>0.92930313311384616</v>
      </c>
      <c r="Y308" s="703"/>
      <c r="Z308" s="702">
        <f t="shared" si="74"/>
        <v>45.217391304347828</v>
      </c>
      <c r="AA308" s="935">
        <f t="shared" si="75"/>
        <v>22.108695652173914</v>
      </c>
      <c r="AB308" s="639">
        <v>12</v>
      </c>
      <c r="AC308" s="931">
        <v>2.2999999999999998</v>
      </c>
      <c r="AD308" s="931">
        <v>3.8</v>
      </c>
      <c r="AE308" s="916">
        <v>2.86</v>
      </c>
      <c r="AF308" s="916">
        <v>2.89</v>
      </c>
      <c r="AG308" s="916">
        <v>13.200000000000001</v>
      </c>
      <c r="AH308" s="916">
        <v>25.8</v>
      </c>
      <c r="AI308" s="916">
        <v>7.870000000000001</v>
      </c>
      <c r="AJ308" s="739">
        <v>12.1</v>
      </c>
      <c r="AK308" s="739">
        <v>5.83</v>
      </c>
      <c r="AL308" s="931">
        <v>74090</v>
      </c>
      <c r="AM308" s="931">
        <v>0.1</v>
      </c>
      <c r="AN308" s="931">
        <v>0.72</v>
      </c>
      <c r="AO308" s="802">
        <f t="shared" si="76"/>
        <v>-8.8188966697166311</v>
      </c>
      <c r="AP308" s="803">
        <f t="shared" si="77"/>
        <v>13.289798982457283</v>
      </c>
      <c r="AQ308" s="936">
        <f t="shared" si="78"/>
        <v>68.515255405401888</v>
      </c>
      <c r="AR308" s="702">
        <f>INDEX(Historical!$C$7:$C$1437,MATCH(B308,Historical!$B$7:$B$1446,0))*IF(AH308="n/a",1.03,IF(AH308&lt;0,1.01,IF(AH308&gt;10,1.1,(1+AH308/100))))</f>
        <v>1.0120000000000002</v>
      </c>
      <c r="AS308" s="935">
        <f t="shared" si="79"/>
        <v>1.0916444000000003</v>
      </c>
      <c r="AT308" s="935">
        <f t="shared" si="85"/>
        <v>1.1552872685200004</v>
      </c>
      <c r="AU308" s="935">
        <f t="shared" si="85"/>
        <v>1.2226405162747165</v>
      </c>
      <c r="AV308" s="935">
        <f t="shared" si="85"/>
        <v>1.2939204583735324</v>
      </c>
      <c r="AW308" s="702">
        <f t="shared" si="80"/>
        <v>5.7754926431682492</v>
      </c>
      <c r="AX308" s="810">
        <f t="shared" si="81"/>
        <v>11.357900969849064</v>
      </c>
      <c r="AY308" s="788">
        <v>0.91</v>
      </c>
      <c r="AZ308" s="916">
        <v>35.89</v>
      </c>
      <c r="BA308" s="916">
        <v>0.3</v>
      </c>
      <c r="BB308" s="916">
        <v>4.32</v>
      </c>
      <c r="BC308" s="916">
        <v>14.540000000000001</v>
      </c>
      <c r="BE308" s="664">
        <v>2012</v>
      </c>
      <c r="BF308" s="946" t="e">
        <f>#VALUE!</f>
        <v>#VALUE!</v>
      </c>
      <c r="BG308" s="931">
        <v>5.3</v>
      </c>
    </row>
    <row r="309" spans="1:59" ht="11.25" customHeight="1" x14ac:dyDescent="0.2">
      <c r="A309" s="609" t="s">
        <v>1472</v>
      </c>
      <c r="B309" s="925" t="s">
        <v>1473</v>
      </c>
      <c r="C309" s="988" t="s">
        <v>123</v>
      </c>
      <c r="D309" s="988" t="s">
        <v>4205</v>
      </c>
      <c r="E309" s="792">
        <v>9</v>
      </c>
      <c r="F309" s="526">
        <v>489</v>
      </c>
      <c r="G309" s="526" t="s">
        <v>106</v>
      </c>
      <c r="H309" s="526" t="s">
        <v>106</v>
      </c>
      <c r="I309" s="924">
        <v>54.92</v>
      </c>
      <c r="J309" s="702">
        <f t="shared" si="69"/>
        <v>2.6219956300072829</v>
      </c>
      <c r="K309" s="927">
        <v>0.36</v>
      </c>
      <c r="L309" s="639">
        <v>4</v>
      </c>
      <c r="M309" s="693">
        <f t="shared" si="70"/>
        <v>1.44</v>
      </c>
      <c r="N309" s="921" t="s">
        <v>357</v>
      </c>
      <c r="O309" s="795">
        <v>0.33</v>
      </c>
      <c r="P309" s="915">
        <v>43629</v>
      </c>
      <c r="Q309" s="915">
        <v>43646</v>
      </c>
      <c r="R309" s="693">
        <f t="shared" si="71"/>
        <v>9.0909090909090811</v>
      </c>
      <c r="S309" s="759">
        <f>IF(INDEX(Historical!$D$7:$D$1437,MATCH(B309,Historical!$B$7:$B$1446,0))=0,"n/a",(INDEX(Historical!$C$7:$C$1437,MATCH(B309,Historical!$B$7:$B$1446,0))/INDEX(Historical!$D$7:$D$1437,MATCH(B309,Historical!$B$7:$B$1446,0))-1)*100)</f>
        <v>12.340425531914923</v>
      </c>
      <c r="T309" s="759">
        <f>IF(INDEX(Historical!$F$7:$F$1430,MATCH(B309,Historical!$B$7:$B$1446,0))=0,"n/a",((INDEX(Historical!$C$7:$C$1437,MATCH(B309,Historical!$B$7:$B$1446,0))/INDEX(Historical!$F$7:$F$1430,MATCH(B309,Historical!$B$7:$B$1446,0)))^(1/3)-1)*100)</f>
        <v>7.0833187114252683</v>
      </c>
      <c r="U309" s="759">
        <f>IF(INDEX(Historical!$H$7:$H$1430,MATCH(B309,Historical!$B$7:$B$1446,0))=0,"n/a",((INDEX(Historical!$C$7:$C$1437,MATCH(B309,Historical!$B$7:$B$1446,0))/INDEX(Historical!$H$7:$H$1430,MATCH(B309,Historical!$B$7:$B$1446,0)))^(1/5)-1)*100)</f>
        <v>10.953461268949427</v>
      </c>
      <c r="V309" s="759">
        <f>IF(INDEX(Historical!$O$7:$O$1430,MATCH(B309,Historical!$B$7:$B$1446,0))=0,"n/a",((INDEX(Historical!$C$7:$C$1437,MATCH(B309,Historical!$B$7:$B$1446,0))/INDEX(Historical!$O$7:$O$1430,MATCH(B309,Historical!$B$7:$B$1446,0)))^(1/10)-1)*100)</f>
        <v>8.1139800821938621</v>
      </c>
      <c r="W309" s="760">
        <f t="shared" si="72"/>
        <v>1.3499492429106166</v>
      </c>
      <c r="X309" s="761">
        <f t="shared" si="73"/>
        <v>0.7021449531377838</v>
      </c>
      <c r="Y309" s="716"/>
      <c r="Z309" s="702">
        <f t="shared" si="74"/>
        <v>26.086956521739129</v>
      </c>
      <c r="AA309" s="935">
        <f t="shared" si="75"/>
        <v>9.9492753623188417</v>
      </c>
      <c r="AB309" s="639">
        <v>12</v>
      </c>
      <c r="AC309" s="916">
        <v>5.52</v>
      </c>
      <c r="AD309" s="916">
        <v>0.45</v>
      </c>
      <c r="AE309" s="916">
        <v>1.1499999999999999</v>
      </c>
      <c r="AF309" s="916">
        <v>2.85</v>
      </c>
      <c r="AG309" s="916">
        <v>29.599999999999998</v>
      </c>
      <c r="AH309" s="918">
        <v>93.2</v>
      </c>
      <c r="AI309" s="918">
        <v>34.82</v>
      </c>
      <c r="AJ309" s="916">
        <v>15.6</v>
      </c>
      <c r="AK309" s="916">
        <v>22.2</v>
      </c>
      <c r="AL309" s="928">
        <v>4240</v>
      </c>
      <c r="AM309" s="922">
        <v>0.5</v>
      </c>
      <c r="AN309" s="916">
        <v>1.41</v>
      </c>
      <c r="AO309" s="802">
        <f t="shared" si="76"/>
        <v>3.6261815366378674</v>
      </c>
      <c r="AP309" s="803">
        <f t="shared" si="77"/>
        <v>13.575456898956709</v>
      </c>
      <c r="AQ309" s="936">
        <f t="shared" si="78"/>
        <v>12.260480396875195</v>
      </c>
      <c r="AR309" s="702">
        <f>INDEX(Historical!$C$7:$C$1437,MATCH(B309,Historical!$B$7:$B$1446,0))*IF(AH309="n/a",1.03,IF(AH309&lt;0,1.01,IF(AH309&gt;10,1.1,(1+AH309/100))))</f>
        <v>1.4520000000000002</v>
      </c>
      <c r="AS309" s="935">
        <f t="shared" si="79"/>
        <v>1.5972000000000004</v>
      </c>
      <c r="AT309" s="935">
        <f t="shared" si="85"/>
        <v>1.7569200000000005</v>
      </c>
      <c r="AU309" s="935">
        <f t="shared" si="85"/>
        <v>1.9326120000000007</v>
      </c>
      <c r="AV309" s="935">
        <f t="shared" si="85"/>
        <v>2.1258732000000009</v>
      </c>
      <c r="AW309" s="702">
        <f t="shared" si="80"/>
        <v>8.8646052000000033</v>
      </c>
      <c r="AX309" s="810">
        <f t="shared" si="81"/>
        <v>16.140941733430449</v>
      </c>
      <c r="AY309" s="991">
        <v>1.54</v>
      </c>
      <c r="AZ309" s="922">
        <v>20.76</v>
      </c>
      <c r="BA309" s="922">
        <v>-34.01</v>
      </c>
      <c r="BB309" s="922">
        <v>-5.1400000000000006</v>
      </c>
      <c r="BC309" s="922">
        <v>-12.950000000000001</v>
      </c>
      <c r="BE309" s="664">
        <v>2011</v>
      </c>
      <c r="BF309" s="946" t="e">
        <f>#VALUE!</f>
        <v>#VALUE!</v>
      </c>
      <c r="BG309" s="931">
        <v>9.3000000000000007</v>
      </c>
    </row>
    <row r="310" spans="1:59" ht="11.25" customHeight="1" x14ac:dyDescent="0.2">
      <c r="A310" s="609" t="s">
        <v>1474</v>
      </c>
      <c r="B310" s="925" t="s">
        <v>1475</v>
      </c>
      <c r="C310" s="988" t="s">
        <v>108</v>
      </c>
      <c r="D310" s="988" t="s">
        <v>118</v>
      </c>
      <c r="E310" s="792">
        <v>7</v>
      </c>
      <c r="F310" s="526">
        <v>696</v>
      </c>
      <c r="G310" s="526" t="s">
        <v>106</v>
      </c>
      <c r="H310" s="526" t="s">
        <v>106</v>
      </c>
      <c r="I310" s="924">
        <v>46.13</v>
      </c>
      <c r="J310" s="702">
        <f t="shared" si="69"/>
        <v>3.8153045740299154</v>
      </c>
      <c r="K310" s="927">
        <v>0.44</v>
      </c>
      <c r="L310" s="639">
        <v>4</v>
      </c>
      <c r="M310" s="693">
        <f t="shared" si="70"/>
        <v>1.76</v>
      </c>
      <c r="N310" s="921" t="s">
        <v>263</v>
      </c>
      <c r="O310" s="795">
        <v>0.42</v>
      </c>
      <c r="P310" s="915">
        <v>43591</v>
      </c>
      <c r="Q310" s="915">
        <v>43629</v>
      </c>
      <c r="R310" s="693">
        <f t="shared" si="71"/>
        <v>4.7619047619047663</v>
      </c>
      <c r="S310" s="759">
        <f>IF(INDEX(Historical!$D$7:$D$1437,MATCH(B310,Historical!$B$7:$B$1446,0))=0,"n/a",(INDEX(Historical!$C$7:$C$1437,MATCH(B310,Historical!$B$7:$B$1446,0))/INDEX(Historical!$D$7:$D$1437,MATCH(B310,Historical!$B$7:$B$1446,0))-1)*100)</f>
        <v>3.7499999999999867</v>
      </c>
      <c r="T310" s="759">
        <f>IF(INDEX(Historical!$F$7:$F$1430,MATCH(B310,Historical!$B$7:$B$1446,0))=0,"n/a",((INDEX(Historical!$C$7:$C$1437,MATCH(B310,Historical!$B$7:$B$1446,0))/INDEX(Historical!$F$7:$F$1430,MATCH(B310,Historical!$B$7:$B$1446,0)))^(1/3)-1)*100)</f>
        <v>4.0172471646771957</v>
      </c>
      <c r="U310" s="759">
        <f>IF(INDEX(Historical!$H$7:$H$1430,MATCH(B310,Historical!$B$7:$B$1446,0))=0,"n/a",((INDEX(Historical!$C$7:$C$1437,MATCH(B310,Historical!$B$7:$B$1446,0))/INDEX(Historical!$H$7:$H$1430,MATCH(B310,Historical!$B$7:$B$1446,0)))^(1/5)-1)*100)</f>
        <v>13.020115211642702</v>
      </c>
      <c r="V310" s="759">
        <f>IF(INDEX(Historical!$O$7:$O$1430,MATCH(B310,Historical!$B$7:$B$1446,0))=0,"n/a",((INDEX(Historical!$C$7:$C$1437,MATCH(B310,Historical!$B$7:$B$1446,0))/INDEX(Historical!$O$7:$O$1430,MATCH(B310,Historical!$B$7:$B$1446,0)))^(1/10)-1)*100)</f>
        <v>9.669709936208859</v>
      </c>
      <c r="W310" s="760">
        <f t="shared" si="72"/>
        <v>1.3464845685689115</v>
      </c>
      <c r="X310" s="761">
        <f t="shared" si="73"/>
        <v>1.1729833524002435</v>
      </c>
      <c r="Y310" s="721"/>
      <c r="Z310" s="702">
        <f t="shared" si="74"/>
        <v>35.627530364372468</v>
      </c>
      <c r="AA310" s="935">
        <f t="shared" si="75"/>
        <v>9.3380566801619427</v>
      </c>
      <c r="AB310" s="639">
        <v>12</v>
      </c>
      <c r="AC310" s="916">
        <v>4.9400000000000004</v>
      </c>
      <c r="AD310" s="916">
        <v>0.94</v>
      </c>
      <c r="AE310" s="916">
        <v>0.64</v>
      </c>
      <c r="AF310" s="916">
        <v>0.86</v>
      </c>
      <c r="AG310" s="916">
        <v>9.3000000000000007</v>
      </c>
      <c r="AH310" s="916">
        <v>15.299999999999999</v>
      </c>
      <c r="AI310" s="916">
        <v>11.600000000000001</v>
      </c>
      <c r="AJ310" s="916">
        <v>11.1</v>
      </c>
      <c r="AK310" s="916">
        <v>9.94</v>
      </c>
      <c r="AL310" s="928">
        <v>43780</v>
      </c>
      <c r="AM310" s="922">
        <v>0.1</v>
      </c>
      <c r="AN310" s="916">
        <v>0.31</v>
      </c>
      <c r="AO310" s="802">
        <f t="shared" si="76"/>
        <v>7.497363105510674</v>
      </c>
      <c r="AP310" s="803">
        <f t="shared" si="77"/>
        <v>16.835419785672617</v>
      </c>
      <c r="AQ310" s="936">
        <f t="shared" si="78"/>
        <v>-40.257111088192552</v>
      </c>
      <c r="AR310" s="702">
        <f>INDEX(Historical!$C$7:$C$1437,MATCH(B310,Historical!$B$7:$B$1446,0))*IF(AH310="n/a",1.03,IF(AH310&lt;0,1.01,IF(AH310&gt;10,1.1,(1+AH310/100))))</f>
        <v>1.8260000000000001</v>
      </c>
      <c r="AS310" s="935">
        <f t="shared" si="79"/>
        <v>2.0086000000000004</v>
      </c>
      <c r="AT310" s="935">
        <f t="shared" si="85"/>
        <v>2.2082548400000004</v>
      </c>
      <c r="AU310" s="935">
        <f t="shared" si="85"/>
        <v>2.4277553710960005</v>
      </c>
      <c r="AV310" s="935">
        <f t="shared" si="85"/>
        <v>2.6690742549829429</v>
      </c>
      <c r="AW310" s="702">
        <f t="shared" si="80"/>
        <v>11.139684466078945</v>
      </c>
      <c r="AX310" s="810">
        <f t="shared" si="81"/>
        <v>24.148459714023293</v>
      </c>
      <c r="AY310" s="991">
        <v>1.18</v>
      </c>
      <c r="AZ310" s="922">
        <v>22.17</v>
      </c>
      <c r="BA310" s="922">
        <v>-5.7</v>
      </c>
      <c r="BB310" s="922">
        <v>3.4099999999999997</v>
      </c>
      <c r="BC310" s="922">
        <v>4</v>
      </c>
      <c r="BE310" s="664">
        <v>2013</v>
      </c>
      <c r="BF310" s="946" t="e">
        <f>#VALUE!</f>
        <v>#VALUE!</v>
      </c>
      <c r="BG310" s="931">
        <v>0.70000000000000007</v>
      </c>
    </row>
    <row r="311" spans="1:59" ht="11.25" customHeight="1" x14ac:dyDescent="0.2">
      <c r="A311" s="762" t="s">
        <v>4198</v>
      </c>
      <c r="B311" s="854" t="s">
        <v>4195</v>
      </c>
      <c r="C311" s="988" t="s">
        <v>108</v>
      </c>
      <c r="D311" s="988" t="s">
        <v>118</v>
      </c>
      <c r="E311" s="792">
        <v>5</v>
      </c>
      <c r="F311" s="526">
        <v>847</v>
      </c>
      <c r="G311" s="526" t="s">
        <v>106</v>
      </c>
      <c r="H311" s="526" t="s">
        <v>106</v>
      </c>
      <c r="I311" s="932">
        <v>18.41</v>
      </c>
      <c r="J311" s="702">
        <f t="shared" si="69"/>
        <v>5.4318305268875617</v>
      </c>
      <c r="K311" s="537">
        <v>0.25</v>
      </c>
      <c r="L311" s="526">
        <v>4</v>
      </c>
      <c r="M311" s="693">
        <f t="shared" si="70"/>
        <v>1</v>
      </c>
      <c r="N311" s="526" t="s">
        <v>327</v>
      </c>
      <c r="O311" s="643">
        <v>0.22</v>
      </c>
      <c r="P311" s="682">
        <v>43423</v>
      </c>
      <c r="Q311" s="682">
        <v>43453</v>
      </c>
      <c r="R311" s="693">
        <f t="shared" si="71"/>
        <v>13.636363636363635</v>
      </c>
      <c r="S311" s="759">
        <f>IF(INDEX(Historical!$D$7:$D$1437,MATCH(B311,Historical!$B$7:$B$1446,0))=0,"n/a",(INDEX(Historical!$C$7:$C$1437,MATCH(B311,Historical!$B$7:$B$1446,0))/INDEX(Historical!$D$7:$D$1437,MATCH(B311,Historical!$B$7:$B$1446,0))-1)*100)</f>
        <v>10.975609756097571</v>
      </c>
      <c r="T311" s="759">
        <f>IF(INDEX(Historical!$F$7:$F$1430,MATCH(B311,Historical!$B$7:$B$1446,0))=0,"n/a",((INDEX(Historical!$C$7:$C$1437,MATCH(B311,Historical!$B$7:$B$1446,0))/INDEX(Historical!$F$7:$F$1430,MATCH(B311,Historical!$B$7:$B$1446,0)))^(1/3)-1)*100)</f>
        <v>11.301022021030827</v>
      </c>
      <c r="U311" s="759">
        <f>IF(INDEX(Historical!$H$7:$H$1430,MATCH(B311,Historical!$B$7:$B$1446,0))=0,"n/a",((INDEX(Historical!$C$7:$C$1437,MATCH(B311,Historical!$B$7:$B$1446,0))/INDEX(Historical!$H$7:$H$1430,MATCH(B311,Historical!$B$7:$B$1446,0)))^(1/5)-1)*100)</f>
        <v>11.842691472014465</v>
      </c>
      <c r="V311" s="759">
        <f>IF(INDEX(Historical!$O$7:$O$1430,MATCH(B311,Historical!$B$7:$B$1446,0))=0,"n/a",((INDEX(Historical!$C$7:$C$1437,MATCH(B311,Historical!$B$7:$B$1446,0))/INDEX(Historical!$O$7:$O$1430,MATCH(B311,Historical!$B$7:$B$1446,0)))^(1/10)-1)*100)</f>
        <v>-0.9386734904589189</v>
      </c>
      <c r="W311" s="760" t="str">
        <f t="shared" si="72"/>
        <v>n/a</v>
      </c>
      <c r="X311" s="761">
        <f t="shared" si="73"/>
        <v>1.8797922971451533</v>
      </c>
      <c r="Y311" s="703" t="s">
        <v>4425</v>
      </c>
      <c r="Z311" s="702">
        <f t="shared" si="74"/>
        <v>62.11180124223602</v>
      </c>
      <c r="AA311" s="935">
        <f t="shared" si="75"/>
        <v>11.434782608695652</v>
      </c>
      <c r="AB311" s="639">
        <v>12</v>
      </c>
      <c r="AC311" s="931">
        <v>1.61</v>
      </c>
      <c r="AD311" s="931">
        <v>1.3</v>
      </c>
      <c r="AE311" s="916">
        <v>1.26</v>
      </c>
      <c r="AF311" s="916">
        <v>1.17</v>
      </c>
      <c r="AG311" s="916">
        <v>11.4</v>
      </c>
      <c r="AH311" s="916">
        <v>78.2</v>
      </c>
      <c r="AI311" s="916">
        <v>7.8299999999999992</v>
      </c>
      <c r="AJ311" s="739">
        <v>6.3</v>
      </c>
      <c r="AK311" s="739">
        <v>8.82</v>
      </c>
      <c r="AL311" s="931">
        <v>36510</v>
      </c>
      <c r="AM311" s="931">
        <v>0.01</v>
      </c>
      <c r="AN311" s="931">
        <v>0.32</v>
      </c>
      <c r="AO311" s="802">
        <f t="shared" si="76"/>
        <v>5.8397393902063754</v>
      </c>
      <c r="AP311" s="803">
        <f t="shared" si="77"/>
        <v>17.274521998902028</v>
      </c>
      <c r="AQ311" s="936">
        <f t="shared" si="78"/>
        <v>-22.889125562462088</v>
      </c>
      <c r="AR311" s="702">
        <f>INDEX(Historical!$C$7:$C$1437,MATCH(B311,Historical!$B$7:$B$1446,0))*IF(AH311="n/a",1.03,IF(AH311&lt;0,1.01,IF(AH311&gt;10,1.1,(1+AH311/100))))</f>
        <v>1.0010000000000001</v>
      </c>
      <c r="AS311" s="935">
        <f t="shared" si="79"/>
        <v>1.0793783000000001</v>
      </c>
      <c r="AT311" s="935">
        <f t="shared" si="85"/>
        <v>1.1745794660600002</v>
      </c>
      <c r="AU311" s="935">
        <f t="shared" si="85"/>
        <v>1.2781773749664922</v>
      </c>
      <c r="AV311" s="935">
        <f t="shared" si="85"/>
        <v>1.3909126194385368</v>
      </c>
      <c r="AW311" s="702">
        <f t="shared" si="80"/>
        <v>5.9240477604650295</v>
      </c>
      <c r="AX311" s="810">
        <f t="shared" si="81"/>
        <v>32.178423468033834</v>
      </c>
      <c r="AY311" s="788">
        <v>1.37</v>
      </c>
      <c r="AZ311" s="916">
        <v>38.11</v>
      </c>
      <c r="BA311" s="916">
        <v>-6.1899999999999995</v>
      </c>
      <c r="BB311" s="916">
        <v>6.15</v>
      </c>
      <c r="BC311" s="916">
        <v>9.27</v>
      </c>
      <c r="BE311" s="664">
        <v>2014</v>
      </c>
      <c r="BF311" s="946" t="e">
        <f>#VALUE!</f>
        <v>#VALUE!</v>
      </c>
      <c r="BG311" s="931">
        <v>0.6</v>
      </c>
    </row>
    <row r="312" spans="1:59" ht="11.25" customHeight="1" x14ac:dyDescent="0.2">
      <c r="A312" s="628" t="s">
        <v>1436</v>
      </c>
      <c r="B312" s="925" t="s">
        <v>1437</v>
      </c>
      <c r="C312" s="988" t="s">
        <v>108</v>
      </c>
      <c r="D312" s="988" t="s">
        <v>4373</v>
      </c>
      <c r="E312" s="793">
        <v>6</v>
      </c>
      <c r="F312" s="526">
        <v>703</v>
      </c>
      <c r="G312" s="526" t="s">
        <v>106</v>
      </c>
      <c r="H312" s="526" t="s">
        <v>106</v>
      </c>
      <c r="I312" s="924">
        <v>15.69</v>
      </c>
      <c r="J312" s="702">
        <f t="shared" si="69"/>
        <v>3.0592734225621414</v>
      </c>
      <c r="K312" s="927">
        <v>0.12</v>
      </c>
      <c r="L312" s="639">
        <v>4</v>
      </c>
      <c r="M312" s="693">
        <f t="shared" si="70"/>
        <v>0.48</v>
      </c>
      <c r="N312" s="921" t="s">
        <v>625</v>
      </c>
      <c r="O312" s="795">
        <v>0.1</v>
      </c>
      <c r="P312" s="917">
        <v>42831</v>
      </c>
      <c r="Q312" s="917">
        <v>42843</v>
      </c>
      <c r="R312" s="693">
        <f t="shared" si="71"/>
        <v>19.999999999999989</v>
      </c>
      <c r="S312" s="759">
        <f>IF(INDEX(Historical!$D$7:$D$1437,MATCH(B312,Historical!$B$7:$B$1446,0))=0,"n/a",(INDEX(Historical!$C$7:$C$1437,MATCH(B312,Historical!$B$7:$B$1446,0))/INDEX(Historical!$D$7:$D$1437,MATCH(B312,Historical!$B$7:$B$1446,0))-1)*100)</f>
        <v>4.3478260869565188</v>
      </c>
      <c r="T312" s="759">
        <f>IF(INDEX(Historical!$F$7:$F$1430,MATCH(B312,Historical!$B$7:$B$1446,0))=0,"n/a",((INDEX(Historical!$C$7:$C$1437,MATCH(B312,Historical!$B$7:$B$1446,0))/INDEX(Historical!$F$7:$F$1430,MATCH(B312,Historical!$B$7:$B$1446,0)))^(1/3)-1)*100)</f>
        <v>13.881354888032128</v>
      </c>
      <c r="U312" s="759">
        <f>IF(INDEX(Historical!$H$7:$H$1430,MATCH(B312,Historical!$B$7:$B$1446,0))=0,"n/a",((INDEX(Historical!$C$7:$C$1437,MATCH(B312,Historical!$B$7:$B$1446,0))/INDEX(Historical!$H$7:$H$1430,MATCH(B312,Historical!$B$7:$B$1446,0)))^(1/5)-1)*100)</f>
        <v>24.573093961551741</v>
      </c>
      <c r="V312" s="759" t="str">
        <f>IF(INDEX(Historical!$O$7:$O$1430,MATCH(B312,Historical!$B$7:$B$1446,0))=0,"n/a",((INDEX(Historical!$C$7:$C$1437,MATCH(B312,Historical!$B$7:$B$1446,0))/INDEX(Historical!$O$7:$O$1430,MATCH(B312,Historical!$B$7:$B$1446,0)))^(1/10)-1)*100)</f>
        <v>n/a</v>
      </c>
      <c r="W312" s="760" t="str">
        <f t="shared" si="72"/>
        <v>n/a</v>
      </c>
      <c r="X312" s="761" t="str">
        <f t="shared" si="73"/>
        <v>n/a</v>
      </c>
      <c r="Y312" s="727" t="s">
        <v>4429</v>
      </c>
      <c r="Z312" s="702">
        <f t="shared" si="74"/>
        <v>53.932584269662918</v>
      </c>
      <c r="AA312" s="935">
        <f t="shared" si="75"/>
        <v>17.629213483146067</v>
      </c>
      <c r="AB312" s="639">
        <v>12</v>
      </c>
      <c r="AC312" s="916">
        <v>0.89</v>
      </c>
      <c r="AD312" s="916">
        <v>1.76</v>
      </c>
      <c r="AE312" s="916">
        <v>3.02</v>
      </c>
      <c r="AF312" s="916">
        <v>1.1100000000000001</v>
      </c>
      <c r="AG312" s="916">
        <v>6.3</v>
      </c>
      <c r="AH312" s="916">
        <v>-21</v>
      </c>
      <c r="AI312" s="916">
        <v>8.81</v>
      </c>
      <c r="AJ312" s="916">
        <v>-1.2</v>
      </c>
      <c r="AK312" s="916">
        <v>10</v>
      </c>
      <c r="AL312" s="928">
        <v>167.57</v>
      </c>
      <c r="AM312" s="922">
        <v>1.6</v>
      </c>
      <c r="AN312" s="916">
        <v>0</v>
      </c>
      <c r="AO312" s="802">
        <f t="shared" si="76"/>
        <v>10.003153900967817</v>
      </c>
      <c r="AP312" s="803">
        <f t="shared" si="77"/>
        <v>27.632367384113884</v>
      </c>
      <c r="AQ312" s="936">
        <f t="shared" si="78"/>
        <v>-6.7418708546788775</v>
      </c>
      <c r="AR312" s="702">
        <f>INDEX(Historical!$C$7:$C$1437,MATCH(B312,Historical!$B$7:$B$1446,0))*IF(AH312="n/a",1.03,IF(AH312&lt;0,1.01,IF(AH312&gt;10,1.1,(1+AH312/100))))</f>
        <v>0.48480000000000001</v>
      </c>
      <c r="AS312" s="935">
        <f t="shared" si="79"/>
        <v>0.52751088000000002</v>
      </c>
      <c r="AT312" s="935">
        <f t="shared" si="85"/>
        <v>0.58026196800000007</v>
      </c>
      <c r="AU312" s="935">
        <f t="shared" si="85"/>
        <v>0.63828816480000017</v>
      </c>
      <c r="AV312" s="935">
        <f t="shared" si="85"/>
        <v>0.70211698128000022</v>
      </c>
      <c r="AW312" s="702">
        <f t="shared" si="80"/>
        <v>2.9329779940800003</v>
      </c>
      <c r="AX312" s="810">
        <f t="shared" si="81"/>
        <v>18.693295054684516</v>
      </c>
      <c r="AY312" s="991">
        <v>0.72</v>
      </c>
      <c r="AZ312" s="922">
        <v>24.55</v>
      </c>
      <c r="BA312" s="922">
        <v>-10.75</v>
      </c>
      <c r="BB312" s="922">
        <v>-0.27999999999999997</v>
      </c>
      <c r="BC312" s="922">
        <v>0.72</v>
      </c>
      <c r="BE312" s="664">
        <v>2014</v>
      </c>
      <c r="BF312" s="946" t="e">
        <f>#VALUE!</f>
        <v>#VALUE!</v>
      </c>
      <c r="BG312" s="931">
        <v>0.70000000000000007</v>
      </c>
    </row>
    <row r="313" spans="1:59" ht="11.25" customHeight="1" x14ac:dyDescent="0.2">
      <c r="A313" s="930" t="s">
        <v>3883</v>
      </c>
      <c r="B313" s="925" t="s">
        <v>3884</v>
      </c>
      <c r="C313" s="988" t="s">
        <v>108</v>
      </c>
      <c r="D313" s="988" t="s">
        <v>4373</v>
      </c>
      <c r="E313" s="792">
        <v>5</v>
      </c>
      <c r="F313" s="526">
        <v>849</v>
      </c>
      <c r="G313" s="526" t="s">
        <v>106</v>
      </c>
      <c r="H313" s="526" t="s">
        <v>106</v>
      </c>
      <c r="I313" s="924">
        <v>29.89</v>
      </c>
      <c r="J313" s="702">
        <f t="shared" si="69"/>
        <v>2.6764804282368688</v>
      </c>
      <c r="K313" s="927">
        <v>0.2</v>
      </c>
      <c r="L313" s="639">
        <v>4</v>
      </c>
      <c r="M313" s="693">
        <f t="shared" si="70"/>
        <v>0.8</v>
      </c>
      <c r="N313" s="921" t="s">
        <v>327</v>
      </c>
      <c r="O313" s="795">
        <v>0.18</v>
      </c>
      <c r="P313" s="915">
        <v>43447</v>
      </c>
      <c r="Q313" s="915">
        <v>43462</v>
      </c>
      <c r="R313" s="693">
        <f t="shared" si="71"/>
        <v>11.111111111111121</v>
      </c>
      <c r="S313" s="759">
        <f>IF(INDEX(Historical!$D$7:$D$1437,MATCH(B313,Historical!$B$7:$B$1446,0))=0,"n/a",(INDEX(Historical!$C$7:$C$1437,MATCH(B313,Historical!$B$7:$B$1446,0))/INDEX(Historical!$D$7:$D$1437,MATCH(B313,Historical!$B$7:$B$1446,0))-1)*100)</f>
        <v>12.12121212121211</v>
      </c>
      <c r="T313" s="759">
        <f>IF(INDEX(Historical!$F$7:$F$1430,MATCH(B313,Historical!$B$7:$B$1446,0))=0,"n/a",((INDEX(Historical!$C$7:$C$1437,MATCH(B313,Historical!$B$7:$B$1446,0))/INDEX(Historical!$F$7:$F$1430,MATCH(B313,Historical!$B$7:$B$1446,0)))^(1/3)-1)*100)</f>
        <v>15.521679473813489</v>
      </c>
      <c r="U313" s="759">
        <f>IF(INDEX(Historical!$H$7:$H$1430,MATCH(B313,Historical!$B$7:$B$1446,0))=0,"n/a",((INDEX(Historical!$C$7:$C$1437,MATCH(B313,Historical!$B$7:$B$1446,0))/INDEX(Historical!$H$7:$H$1430,MATCH(B313,Historical!$B$7:$B$1446,0)))^(1/5)-1)*100)</f>
        <v>25.257602729679007</v>
      </c>
      <c r="V313" s="759">
        <f>IF(INDEX(Historical!$O$7:$O$1430,MATCH(B313,Historical!$B$7:$B$1446,0))=0,"n/a",((INDEX(Historical!$C$7:$C$1437,MATCH(B313,Historical!$B$7:$B$1446,0))/INDEX(Historical!$O$7:$O$1430,MATCH(B313,Historical!$B$7:$B$1446,0)))^(1/10)-1)*100)</f>
        <v>1.4624101940841294</v>
      </c>
      <c r="W313" s="760">
        <f t="shared" si="72"/>
        <v>17.271216264665885</v>
      </c>
      <c r="X313" s="761">
        <f t="shared" si="73"/>
        <v>1.741903636529587</v>
      </c>
      <c r="Y313" s="926"/>
      <c r="Z313" s="702">
        <f t="shared" si="74"/>
        <v>34.782608695652179</v>
      </c>
      <c r="AA313" s="935">
        <f t="shared" si="75"/>
        <v>12.995652173913046</v>
      </c>
      <c r="AB313" s="639">
        <v>12</v>
      </c>
      <c r="AC313" s="916">
        <v>2.2999999999999998</v>
      </c>
      <c r="AD313" s="916">
        <v>2.6</v>
      </c>
      <c r="AE313" s="916">
        <v>3.01</v>
      </c>
      <c r="AF313" s="916">
        <v>1.27</v>
      </c>
      <c r="AG313" s="916">
        <v>7.7</v>
      </c>
      <c r="AH313" s="916">
        <v>15.7</v>
      </c>
      <c r="AI313" s="916">
        <v>5.33</v>
      </c>
      <c r="AJ313" s="916">
        <v>14.499999999999998</v>
      </c>
      <c r="AK313" s="916">
        <v>5</v>
      </c>
      <c r="AL313" s="928">
        <v>253.47</v>
      </c>
      <c r="AM313" s="922">
        <v>6.4</v>
      </c>
      <c r="AN313" s="916">
        <v>0.09</v>
      </c>
      <c r="AO313" s="802">
        <f t="shared" si="76"/>
        <v>14.93843098400283</v>
      </c>
      <c r="AP313" s="803">
        <f t="shared" si="77"/>
        <v>27.934083157915875</v>
      </c>
      <c r="AQ313" s="936">
        <f t="shared" si="78"/>
        <v>-14.353495859448028</v>
      </c>
      <c r="AR313" s="702">
        <f>INDEX(Historical!$C$7:$C$1437,MATCH(B313,Historical!$B$7:$B$1446,0))*IF(AH313="n/a",1.03,IF(AH313&lt;0,1.01,IF(AH313&gt;10,1.1,(1+AH313/100))))</f>
        <v>0.81400000000000006</v>
      </c>
      <c r="AS313" s="935">
        <f t="shared" si="79"/>
        <v>0.85738619999999999</v>
      </c>
      <c r="AT313" s="935">
        <f t="shared" si="85"/>
        <v>0.90025551000000004</v>
      </c>
      <c r="AU313" s="935">
        <f t="shared" si="85"/>
        <v>0.94526828550000008</v>
      </c>
      <c r="AV313" s="935">
        <f t="shared" si="85"/>
        <v>0.99253169977500011</v>
      </c>
      <c r="AW313" s="702">
        <f t="shared" si="80"/>
        <v>4.5094416952750001</v>
      </c>
      <c r="AX313" s="810">
        <f t="shared" si="81"/>
        <v>15.086790549598527</v>
      </c>
      <c r="AY313" s="991">
        <v>0.68</v>
      </c>
      <c r="AZ313" s="922">
        <v>23.11</v>
      </c>
      <c r="BA313" s="922">
        <v>-25.28</v>
      </c>
      <c r="BB313" s="922">
        <v>-0.63</v>
      </c>
      <c r="BC313" s="922">
        <v>-10.11</v>
      </c>
      <c r="BE313" s="664">
        <v>2014</v>
      </c>
      <c r="BF313" s="946" t="e">
        <f>#VALUE!</f>
        <v>#VALUE!</v>
      </c>
      <c r="BG313" s="931">
        <v>0.70000000000000007</v>
      </c>
    </row>
    <row r="314" spans="1:59" s="838" customFormat="1" ht="11.25" customHeight="1" x14ac:dyDescent="0.2">
      <c r="A314" s="697" t="s">
        <v>1442</v>
      </c>
      <c r="B314" s="846" t="s">
        <v>1443</v>
      </c>
      <c r="C314" s="988" t="s">
        <v>247</v>
      </c>
      <c r="D314" s="988" t="s">
        <v>4368</v>
      </c>
      <c r="E314" s="818">
        <v>9</v>
      </c>
      <c r="F314" s="526">
        <v>445</v>
      </c>
      <c r="G314" s="1171" t="s">
        <v>106</v>
      </c>
      <c r="H314" s="1171" t="s">
        <v>106</v>
      </c>
      <c r="I314" s="819">
        <v>55.64</v>
      </c>
      <c r="J314" s="820">
        <f t="shared" si="69"/>
        <v>2.6240115025161752</v>
      </c>
      <c r="K314" s="821">
        <v>0.36499999999999999</v>
      </c>
      <c r="L314" s="822">
        <v>4</v>
      </c>
      <c r="M314" s="823">
        <f t="shared" si="70"/>
        <v>1.46</v>
      </c>
      <c r="N314" s="824" t="s">
        <v>598</v>
      </c>
      <c r="O314" s="825">
        <v>0.33</v>
      </c>
      <c r="P314" s="826">
        <v>43531</v>
      </c>
      <c r="Q314" s="826">
        <v>43546</v>
      </c>
      <c r="R314" s="823">
        <f t="shared" si="71"/>
        <v>10.606060606060598</v>
      </c>
      <c r="S314" s="759">
        <f>IF(INDEX(Historical!$D$7:$D$1437,MATCH(B314,Historical!$B$7:$B$1446,0))=0,"n/a",(INDEX(Historical!$C$7:$C$1437,MATCH(B314,Historical!$B$7:$B$1446,0))/INDEX(Historical!$D$7:$D$1437,MATCH(B314,Historical!$B$7:$B$1446,0))-1)*100)</f>
        <v>19.999999999999996</v>
      </c>
      <c r="T314" s="759">
        <f>IF(INDEX(Historical!$F$7:$F$1430,MATCH(B314,Historical!$B$7:$B$1446,0))=0,"n/a",((INDEX(Historical!$C$7:$C$1437,MATCH(B314,Historical!$B$7:$B$1446,0))/INDEX(Historical!$F$7:$F$1430,MATCH(B314,Historical!$B$7:$B$1446,0)))^(1/3)-1)*100)</f>
        <v>14.471424255333186</v>
      </c>
      <c r="U314" s="759">
        <f>IF(INDEX(Historical!$H$7:$H$1430,MATCH(B314,Historical!$B$7:$B$1446,0))=0,"n/a",((INDEX(Historical!$C$7:$C$1437,MATCH(B314,Historical!$B$7:$B$1446,0))/INDEX(Historical!$H$7:$H$1430,MATCH(B314,Historical!$B$7:$B$1446,0)))^(1/5)-1)*100)</f>
        <v>15.578962436501453</v>
      </c>
      <c r="V314" s="759">
        <f>IF(INDEX(Historical!$O$7:$O$1430,MATCH(B314,Historical!$B$7:$B$1446,0))=0,"n/a",((INDEX(Historical!$C$7:$C$1437,MATCH(B314,Historical!$B$7:$B$1446,0))/INDEX(Historical!$O$7:$O$1430,MATCH(B314,Historical!$B$7:$B$1446,0)))^(1/10)-1)*100)</f>
        <v>15.405455039564163</v>
      </c>
      <c r="W314" s="827">
        <f t="shared" si="72"/>
        <v>1.0112627245668298</v>
      </c>
      <c r="X314" s="828">
        <f t="shared" si="73"/>
        <v>1.0818723914237121</v>
      </c>
      <c r="Y314" s="839" t="s">
        <v>826</v>
      </c>
      <c r="Z314" s="820">
        <f t="shared" si="74"/>
        <v>22.154779969650988</v>
      </c>
      <c r="AA314" s="830">
        <f t="shared" si="75"/>
        <v>8.4430955993930201</v>
      </c>
      <c r="AB314" s="822">
        <v>12</v>
      </c>
      <c r="AC314" s="831">
        <v>6.59</v>
      </c>
      <c r="AD314" s="831">
        <v>2.08</v>
      </c>
      <c r="AE314" s="831">
        <v>0.44</v>
      </c>
      <c r="AF314" s="831">
        <v>1.72</v>
      </c>
      <c r="AG314" s="831">
        <v>20.599999999999998</v>
      </c>
      <c r="AH314" s="831">
        <v>14.2</v>
      </c>
      <c r="AI314" s="831">
        <v>10.979999999999999</v>
      </c>
      <c r="AJ314" s="831">
        <v>14.399999999999999</v>
      </c>
      <c r="AK314" s="831">
        <v>4.05</v>
      </c>
      <c r="AL314" s="832">
        <v>17950</v>
      </c>
      <c r="AM314" s="833">
        <v>1.6</v>
      </c>
      <c r="AN314" s="831">
        <v>0.41</v>
      </c>
      <c r="AO314" s="834">
        <f t="shared" si="76"/>
        <v>9.759878339624608</v>
      </c>
      <c r="AP314" s="835">
        <f t="shared" si="77"/>
        <v>18.202973939017628</v>
      </c>
      <c r="AQ314" s="836">
        <f t="shared" si="78"/>
        <v>-19.661481686121874</v>
      </c>
      <c r="AR314" s="702">
        <f>INDEX(Historical!$C$7:$C$1437,MATCH(B314,Historical!$B$7:$B$1446,0))*IF(AH314="n/a",1.03,IF(AH314&lt;0,1.01,IF(AH314&gt;10,1.1,(1+AH314/100))))</f>
        <v>1.4520000000000002</v>
      </c>
      <c r="AS314" s="830">
        <f t="shared" si="79"/>
        <v>1.5972000000000004</v>
      </c>
      <c r="AT314" s="830">
        <f t="shared" si="85"/>
        <v>1.6618866000000003</v>
      </c>
      <c r="AU314" s="830">
        <f t="shared" si="85"/>
        <v>1.7291930073000004</v>
      </c>
      <c r="AV314" s="830">
        <f t="shared" si="85"/>
        <v>1.7992253240956504</v>
      </c>
      <c r="AW314" s="820">
        <f t="shared" si="80"/>
        <v>8.2395049313956523</v>
      </c>
      <c r="AX314" s="837">
        <f t="shared" si="81"/>
        <v>14.808599804808864</v>
      </c>
      <c r="AY314" s="992">
        <v>1.42</v>
      </c>
      <c r="AZ314" s="833">
        <v>29.759999999999998</v>
      </c>
      <c r="BA314" s="833">
        <v>-17.53</v>
      </c>
      <c r="BB314" s="833">
        <v>7.1499999999999995</v>
      </c>
      <c r="BC314" s="833">
        <v>7.7200000000000006</v>
      </c>
      <c r="BD314" s="961"/>
      <c r="BE314" s="664">
        <v>2011</v>
      </c>
      <c r="BF314" s="946" t="e">
        <f>#VALUE!</f>
        <v>#VALUE!</v>
      </c>
      <c r="BG314" s="893">
        <v>8.6999999999999993</v>
      </c>
    </row>
    <row r="315" spans="1:59" ht="11.25" customHeight="1" x14ac:dyDescent="0.2">
      <c r="A315" s="609" t="s">
        <v>3877</v>
      </c>
      <c r="B315" s="925" t="s">
        <v>3878</v>
      </c>
      <c r="C315" s="988" t="s">
        <v>112</v>
      </c>
      <c r="D315" s="988" t="s">
        <v>4356</v>
      </c>
      <c r="E315" s="792">
        <v>6</v>
      </c>
      <c r="F315" s="526">
        <v>774</v>
      </c>
      <c r="G315" s="526" t="s">
        <v>106</v>
      </c>
      <c r="H315" s="526" t="s">
        <v>106</v>
      </c>
      <c r="I315" s="924">
        <v>36.020000000000003</v>
      </c>
      <c r="J315" s="702">
        <f t="shared" si="69"/>
        <v>3.0538589672404219</v>
      </c>
      <c r="K315" s="927">
        <v>0.27500000000000002</v>
      </c>
      <c r="L315" s="639">
        <v>4</v>
      </c>
      <c r="M315" s="693">
        <f t="shared" si="70"/>
        <v>1.1000000000000001</v>
      </c>
      <c r="N315" s="921" t="s">
        <v>136</v>
      </c>
      <c r="O315" s="795">
        <v>0.25</v>
      </c>
      <c r="P315" s="915">
        <v>43522</v>
      </c>
      <c r="Q315" s="915">
        <v>43537</v>
      </c>
      <c r="R315" s="693">
        <f t="shared" si="71"/>
        <v>10.000000000000009</v>
      </c>
      <c r="S315" s="759">
        <f>IF(INDEX(Historical!$D$7:$D$1437,MATCH(B315,Historical!$B$7:$B$1446,0))=0,"n/a",(INDEX(Historical!$C$7:$C$1437,MATCH(B315,Historical!$B$7:$B$1446,0))/INDEX(Historical!$D$7:$D$1437,MATCH(B315,Historical!$B$7:$B$1446,0))-1)*100)</f>
        <v>10.132158590308361</v>
      </c>
      <c r="T315" s="759">
        <f>IF(INDEX(Historical!$F$7:$F$1430,MATCH(B315,Historical!$B$7:$B$1446,0))=0,"n/a",((INDEX(Historical!$C$7:$C$1437,MATCH(B315,Historical!$B$7:$B$1446,0))/INDEX(Historical!$F$7:$F$1430,MATCH(B315,Historical!$B$7:$B$1446,0)))^(1/3)-1)*100)</f>
        <v>10.162250801492224</v>
      </c>
      <c r="U315" s="759" t="str">
        <f>IF(INDEX(Historical!$H$7:$H$1430,MATCH(B315,Historical!$B$7:$B$1446,0))=0,"n/a",((INDEX(Historical!$C$7:$C$1437,MATCH(B315,Historical!$B$7:$B$1446,0))/INDEX(Historical!$H$7:$H$1430,MATCH(B315,Historical!$B$7:$B$1446,0)))^(1/5)-1)*100)</f>
        <v>n/a</v>
      </c>
      <c r="V315" s="759" t="str">
        <f>IF(INDEX(Historical!$O$7:$O$1430,MATCH(B315,Historical!$B$7:$B$1446,0))=0,"n/a",((INDEX(Historical!$C$7:$C$1437,MATCH(B315,Historical!$B$7:$B$1446,0))/INDEX(Historical!$O$7:$O$1430,MATCH(B315,Historical!$B$7:$B$1446,0)))^(1/10)-1)*100)</f>
        <v>n/a</v>
      </c>
      <c r="W315" s="760" t="str">
        <f t="shared" si="72"/>
        <v>n/a</v>
      </c>
      <c r="X315" s="761" t="str">
        <f t="shared" si="73"/>
        <v>n/a</v>
      </c>
      <c r="Y315" s="713"/>
      <c r="Z315" s="702" t="str">
        <f t="shared" si="74"/>
        <v>n/a</v>
      </c>
      <c r="AA315" s="935" t="str">
        <f t="shared" si="75"/>
        <v>n/a</v>
      </c>
      <c r="AB315" s="639">
        <v>12</v>
      </c>
      <c r="AC315" s="916">
        <v>-0.12</v>
      </c>
      <c r="AD315" s="916" t="s">
        <v>137</v>
      </c>
      <c r="AE315" s="916">
        <v>2.7</v>
      </c>
      <c r="AF315" s="916">
        <v>1.94</v>
      </c>
      <c r="AG315" s="916">
        <v>-0.6</v>
      </c>
      <c r="AH315" s="916">
        <v>-116.9</v>
      </c>
      <c r="AI315" s="916">
        <v>12.26</v>
      </c>
      <c r="AJ315" s="916">
        <v>-18.5</v>
      </c>
      <c r="AK315" s="916">
        <v>16</v>
      </c>
      <c r="AL315" s="928">
        <v>1630</v>
      </c>
      <c r="AM315" s="922">
        <v>1.2</v>
      </c>
      <c r="AN315" s="916">
        <v>1.0900000000000001</v>
      </c>
      <c r="AO315" s="802" t="str">
        <f t="shared" si="76"/>
        <v>n/a</v>
      </c>
      <c r="AP315" s="803" t="str">
        <f t="shared" si="77"/>
        <v>n/a</v>
      </c>
      <c r="AQ315" s="936" t="str">
        <f t="shared" si="78"/>
        <v>n/a</v>
      </c>
      <c r="AR315" s="702">
        <f>INDEX(Historical!$C$7:$C$1437,MATCH(B315,Historical!$B$7:$B$1446,0))*IF(AH315="n/a",1.03,IF(AH315&lt;0,1.01,IF(AH315&gt;10,1.1,(1+AH315/100))))</f>
        <v>1.01</v>
      </c>
      <c r="AS315" s="935">
        <f t="shared" si="79"/>
        <v>1.1110000000000002</v>
      </c>
      <c r="AT315" s="935">
        <f t="shared" si="85"/>
        <v>1.2221000000000004</v>
      </c>
      <c r="AU315" s="935">
        <f t="shared" si="85"/>
        <v>1.3443100000000006</v>
      </c>
      <c r="AV315" s="935">
        <f t="shared" si="85"/>
        <v>1.4787410000000007</v>
      </c>
      <c r="AW315" s="702">
        <f t="shared" si="80"/>
        <v>6.1661510000000028</v>
      </c>
      <c r="AX315" s="810">
        <f t="shared" si="81"/>
        <v>17.118686840644092</v>
      </c>
      <c r="AY315" s="991">
        <v>1.74</v>
      </c>
      <c r="AZ315" s="922">
        <v>22.27</v>
      </c>
      <c r="BA315" s="922">
        <v>-28.53</v>
      </c>
      <c r="BB315" s="922">
        <v>2.33</v>
      </c>
      <c r="BC315" s="922">
        <v>-7.16</v>
      </c>
      <c r="BE315" s="664">
        <v>2014</v>
      </c>
      <c r="BF315" s="946" t="e">
        <f>#VALUE!</f>
        <v>#VALUE!</v>
      </c>
      <c r="BG315" s="931">
        <v>-0.2</v>
      </c>
    </row>
    <row r="316" spans="1:59" ht="11.25" customHeight="1" x14ac:dyDescent="0.2">
      <c r="A316" s="609" t="s">
        <v>1484</v>
      </c>
      <c r="B316" s="925" t="s">
        <v>1485</v>
      </c>
      <c r="C316" s="988" t="s">
        <v>4224</v>
      </c>
      <c r="D316" s="988" t="s">
        <v>4360</v>
      </c>
      <c r="E316" s="792">
        <v>8</v>
      </c>
      <c r="F316" s="526">
        <v>509</v>
      </c>
      <c r="G316" s="526" t="s">
        <v>106</v>
      </c>
      <c r="H316" s="526" t="s">
        <v>106</v>
      </c>
      <c r="I316" s="924">
        <v>91.01</v>
      </c>
      <c r="J316" s="702">
        <f t="shared" si="69"/>
        <v>0.87902428304581925</v>
      </c>
      <c r="K316" s="927">
        <v>0.2</v>
      </c>
      <c r="L316" s="639">
        <v>4</v>
      </c>
      <c r="M316" s="693">
        <f t="shared" si="70"/>
        <v>0.8</v>
      </c>
      <c r="N316" s="921" t="s">
        <v>250</v>
      </c>
      <c r="O316" s="795">
        <v>0.18</v>
      </c>
      <c r="P316" s="658">
        <v>43244</v>
      </c>
      <c r="Q316" s="658">
        <v>43259</v>
      </c>
      <c r="R316" s="693">
        <f t="shared" si="71"/>
        <v>11.111111111111121</v>
      </c>
      <c r="S316" s="759">
        <f>IF(INDEX(Historical!$D$7:$D$1437,MATCH(B316,Historical!$B$7:$B$1446,0))=0,"n/a",(INDEX(Historical!$C$7:$C$1437,MATCH(B316,Historical!$B$7:$B$1446,0))/INDEX(Historical!$D$7:$D$1437,MATCH(B316,Historical!$B$7:$B$1446,0))-1)*100)</f>
        <v>10.638297872340452</v>
      </c>
      <c r="T316" s="759">
        <f>IF(INDEX(Historical!$F$7:$F$1430,MATCH(B316,Historical!$B$7:$B$1446,0))=0,"n/a",((INDEX(Historical!$C$7:$C$1437,MATCH(B316,Historical!$B$7:$B$1446,0))/INDEX(Historical!$F$7:$F$1430,MATCH(B316,Historical!$B$7:$B$1446,0)))^(1/3)-1)*100)</f>
        <v>4.9373944420962212</v>
      </c>
      <c r="U316" s="759">
        <f>IF(INDEX(Historical!$H$7:$H$1430,MATCH(B316,Historical!$B$7:$B$1446,0))=0,"n/a",((INDEX(Historical!$C$7:$C$1437,MATCH(B316,Historical!$B$7:$B$1446,0))/INDEX(Historical!$H$7:$H$1430,MATCH(B316,Historical!$B$7:$B$1446,0)))^(1/5)-1)*100)</f>
        <v>4.0358274630921898</v>
      </c>
      <c r="V316" s="759" t="str">
        <f>IF(INDEX(Historical!$O$7:$O$1430,MATCH(B316,Historical!$B$7:$B$1446,0))=0,"n/a",((INDEX(Historical!$C$7:$C$1437,MATCH(B316,Historical!$B$7:$B$1446,0))/INDEX(Historical!$O$7:$O$1430,MATCH(B316,Historical!$B$7:$B$1446,0)))^(1/10)-1)*100)</f>
        <v>n/a</v>
      </c>
      <c r="W316" s="760" t="str">
        <f t="shared" si="72"/>
        <v>n/a</v>
      </c>
      <c r="X316" s="761">
        <f t="shared" si="73"/>
        <v>6.6707891951937021E-2</v>
      </c>
      <c r="Y316" s="926"/>
      <c r="Z316" s="702">
        <f t="shared" si="74"/>
        <v>11.220196353436187</v>
      </c>
      <c r="AA316" s="935">
        <f t="shared" si="75"/>
        <v>12.764375876577841</v>
      </c>
      <c r="AB316" s="639">
        <v>12</v>
      </c>
      <c r="AC316" s="916">
        <v>7.13</v>
      </c>
      <c r="AD316" s="916">
        <v>2.23</v>
      </c>
      <c r="AE316" s="916">
        <v>2.36</v>
      </c>
      <c r="AF316" s="916">
        <v>2.62</v>
      </c>
      <c r="AG316" s="916">
        <v>21.9</v>
      </c>
      <c r="AH316" s="916">
        <v>14.399999999999999</v>
      </c>
      <c r="AI316" s="916">
        <v>32.85</v>
      </c>
      <c r="AJ316" s="916">
        <v>60.5</v>
      </c>
      <c r="AK316" s="916">
        <v>5.74</v>
      </c>
      <c r="AL316" s="928">
        <v>4890</v>
      </c>
      <c r="AM316" s="922">
        <v>0.2</v>
      </c>
      <c r="AN316" s="916">
        <v>0.19</v>
      </c>
      <c r="AO316" s="802">
        <f t="shared" si="76"/>
        <v>-7.849524130439832</v>
      </c>
      <c r="AP316" s="803">
        <f t="shared" si="77"/>
        <v>4.9148517461380088</v>
      </c>
      <c r="AQ316" s="936">
        <f t="shared" si="78"/>
        <v>21.915571508654107</v>
      </c>
      <c r="AR316" s="702">
        <f>INDEX(Historical!$C$7:$C$1437,MATCH(B316,Historical!$B$7:$B$1446,0))*IF(AH316="n/a",1.03,IF(AH316&lt;0,1.01,IF(AH316&gt;10,1.1,(1+AH316/100))))</f>
        <v>0.8580000000000001</v>
      </c>
      <c r="AS316" s="935">
        <f t="shared" si="79"/>
        <v>0.94380000000000019</v>
      </c>
      <c r="AT316" s="935">
        <f t="shared" si="85"/>
        <v>0.99797412000000008</v>
      </c>
      <c r="AU316" s="935">
        <f t="shared" si="85"/>
        <v>1.0552578344879999</v>
      </c>
      <c r="AV316" s="935">
        <f t="shared" si="85"/>
        <v>1.1158296341876111</v>
      </c>
      <c r="AW316" s="702">
        <f t="shared" si="80"/>
        <v>4.9708615886756107</v>
      </c>
      <c r="AX316" s="810">
        <f t="shared" si="81"/>
        <v>5.4618850551319751</v>
      </c>
      <c r="AY316" s="991">
        <v>1.35</v>
      </c>
      <c r="AZ316" s="922">
        <v>61.45</v>
      </c>
      <c r="BA316" s="922">
        <v>-23.36</v>
      </c>
      <c r="BB316" s="922">
        <v>0.27</v>
      </c>
      <c r="BC316" s="922">
        <v>10.119999999999999</v>
      </c>
      <c r="BE316" s="664">
        <v>2011</v>
      </c>
      <c r="BF316" s="946" t="e">
        <f>#VALUE!</f>
        <v>#VALUE!</v>
      </c>
      <c r="BG316" s="931">
        <v>15.4</v>
      </c>
    </row>
    <row r="317" spans="1:59" ht="11.25" customHeight="1" x14ac:dyDescent="0.2">
      <c r="A317" s="537" t="s">
        <v>1448</v>
      </c>
      <c r="B317" s="925" t="s">
        <v>1449</v>
      </c>
      <c r="C317" s="988" t="s">
        <v>108</v>
      </c>
      <c r="D317" s="988" t="s">
        <v>4373</v>
      </c>
      <c r="E317" s="792">
        <v>9</v>
      </c>
      <c r="F317" s="526">
        <v>365</v>
      </c>
      <c r="G317" s="526" t="s">
        <v>106</v>
      </c>
      <c r="H317" s="526" t="s">
        <v>106</v>
      </c>
      <c r="I317" s="924">
        <v>24</v>
      </c>
      <c r="J317" s="702">
        <f t="shared" si="69"/>
        <v>4.1666666666666661</v>
      </c>
      <c r="K317" s="927">
        <v>0.25</v>
      </c>
      <c r="L317" s="639">
        <v>4</v>
      </c>
      <c r="M317" s="693">
        <f t="shared" si="70"/>
        <v>1</v>
      </c>
      <c r="N317" s="921" t="s">
        <v>190</v>
      </c>
      <c r="O317" s="797">
        <v>0.23809523809523808</v>
      </c>
      <c r="P317" s="917">
        <v>43083</v>
      </c>
      <c r="Q317" s="917">
        <v>43103</v>
      </c>
      <c r="R317" s="693">
        <f t="shared" si="71"/>
        <v>5.0000000000000062</v>
      </c>
      <c r="S317" s="759">
        <f>IF(INDEX(Historical!$D$7:$D$1437,MATCH(B317,Historical!$B$7:$B$1446,0))=0,"n/a",(INDEX(Historical!$C$7:$C$1437,MATCH(B317,Historical!$B$7:$B$1446,0))/INDEX(Historical!$D$7:$D$1437,MATCH(B317,Historical!$B$7:$B$1446,0))-1)*100)</f>
        <v>5.0000000000000044</v>
      </c>
      <c r="T317" s="759">
        <f>IF(INDEX(Historical!$F$7:$F$1430,MATCH(B317,Historical!$B$7:$B$1446,0))=0,"n/a",((INDEX(Historical!$C$7:$C$1437,MATCH(B317,Historical!$B$7:$B$1446,0))/INDEX(Historical!$F$7:$F$1430,MATCH(B317,Historical!$B$7:$B$1446,0)))^(1/3)-1)*100)</f>
        <v>9.4879784971972256</v>
      </c>
      <c r="U317" s="759">
        <f>IF(INDEX(Historical!$H$7:$H$1430,MATCH(B317,Historical!$B$7:$B$1446,0))=0,"n/a",((INDEX(Historical!$C$7:$C$1437,MATCH(B317,Historical!$B$7:$B$1446,0))/INDEX(Historical!$H$7:$H$1430,MATCH(B317,Historical!$B$7:$B$1446,0)))^(1/5)-1)*100)</f>
        <v>11.842691472014465</v>
      </c>
      <c r="V317" s="759">
        <f>IF(INDEX(Historical!$O$7:$O$1430,MATCH(B317,Historical!$B$7:$B$1446,0))=0,"n/a",((INDEX(Historical!$C$7:$C$1437,MATCH(B317,Historical!$B$7:$B$1446,0))/INDEX(Historical!$O$7:$O$1430,MATCH(B317,Historical!$B$7:$B$1446,0)))^(1/10)-1)*100)</f>
        <v>12.616994313374752</v>
      </c>
      <c r="W317" s="760">
        <f t="shared" si="72"/>
        <v>0.93863016641455721</v>
      </c>
      <c r="X317" s="761" t="str">
        <f t="shared" si="73"/>
        <v>n/a</v>
      </c>
      <c r="Y317" s="722" t="s">
        <v>440</v>
      </c>
      <c r="Z317" s="702" t="str">
        <f t="shared" si="74"/>
        <v>n/a</v>
      </c>
      <c r="AA317" s="935" t="str">
        <f t="shared" si="75"/>
        <v>n/a</v>
      </c>
      <c r="AB317" s="639">
        <v>12</v>
      </c>
      <c r="AC317" s="916" t="s">
        <v>137</v>
      </c>
      <c r="AD317" s="916" t="s">
        <v>137</v>
      </c>
      <c r="AE317" s="916" t="s">
        <v>137</v>
      </c>
      <c r="AF317" s="918" t="s">
        <v>137</v>
      </c>
      <c r="AG317" s="916" t="s">
        <v>137</v>
      </c>
      <c r="AH317" s="916" t="s">
        <v>137</v>
      </c>
      <c r="AI317" s="916" t="s">
        <v>137</v>
      </c>
      <c r="AJ317" s="916" t="s">
        <v>137</v>
      </c>
      <c r="AK317" s="916" t="s">
        <v>137</v>
      </c>
      <c r="AL317" s="928" t="s">
        <v>137</v>
      </c>
      <c r="AM317" s="922" t="s">
        <v>137</v>
      </c>
      <c r="AN317" s="916" t="s">
        <v>137</v>
      </c>
      <c r="AO317" s="802" t="str">
        <f t="shared" si="76"/>
        <v>n/a</v>
      </c>
      <c r="AP317" s="803">
        <f t="shared" si="77"/>
        <v>16.009358138681129</v>
      </c>
      <c r="AQ317" s="936" t="str">
        <f t="shared" si="78"/>
        <v>n/a</v>
      </c>
      <c r="AR317" s="702">
        <f>INDEX(Historical!$C$7:$C$1437,MATCH(B317,Historical!$B$7:$B$1446,0))*IF(AH317="n/a",1.03,IF(AH317&lt;0,1.01,IF(AH317&gt;10,1.1,(1+AH317/100))))</f>
        <v>1.03</v>
      </c>
      <c r="AS317" s="935">
        <f t="shared" si="79"/>
        <v>1.0609</v>
      </c>
      <c r="AT317" s="935">
        <f t="shared" si="85"/>
        <v>1.092727</v>
      </c>
      <c r="AU317" s="935">
        <f t="shared" si="85"/>
        <v>1.1255088100000001</v>
      </c>
      <c r="AV317" s="935">
        <f t="shared" si="85"/>
        <v>1.1592740743000001</v>
      </c>
      <c r="AW317" s="702">
        <f t="shared" si="80"/>
        <v>5.4684098842999997</v>
      </c>
      <c r="AX317" s="810">
        <f t="shared" si="81"/>
        <v>22.785041184583331</v>
      </c>
      <c r="AY317" s="991" t="s">
        <v>137</v>
      </c>
      <c r="AZ317" s="922" t="s">
        <v>137</v>
      </c>
      <c r="BA317" s="922" t="s">
        <v>137</v>
      </c>
      <c r="BB317" s="922" t="s">
        <v>137</v>
      </c>
      <c r="BC317" s="922" t="s">
        <v>137</v>
      </c>
      <c r="BD317" s="960" t="s">
        <v>4298</v>
      </c>
      <c r="BE317" s="664">
        <v>2010</v>
      </c>
      <c r="BF317" s="946" t="e">
        <f>#VALUE!</f>
        <v>#VALUE!</v>
      </c>
      <c r="BG317" s="931" t="s">
        <v>137</v>
      </c>
    </row>
    <row r="318" spans="1:59" ht="11.25" customHeight="1" x14ac:dyDescent="0.2">
      <c r="A318" s="609" t="s">
        <v>1289</v>
      </c>
      <c r="B318" s="925" t="s">
        <v>1290</v>
      </c>
      <c r="C318" s="988" t="s">
        <v>112</v>
      </c>
      <c r="D318" s="988" t="s">
        <v>4356</v>
      </c>
      <c r="E318" s="792">
        <v>7</v>
      </c>
      <c r="F318" s="526">
        <v>625</v>
      </c>
      <c r="G318" s="526" t="s">
        <v>106</v>
      </c>
      <c r="H318" s="526" t="s">
        <v>106</v>
      </c>
      <c r="I318" s="916">
        <v>38.82</v>
      </c>
      <c r="J318" s="702">
        <f t="shared" si="69"/>
        <v>2.0350334878928389</v>
      </c>
      <c r="K318" s="927">
        <v>0.19750000000000001</v>
      </c>
      <c r="L318" s="639">
        <v>4</v>
      </c>
      <c r="M318" s="693">
        <f t="shared" si="70"/>
        <v>0.79</v>
      </c>
      <c r="N318" s="921" t="s">
        <v>493</v>
      </c>
      <c r="O318" s="795">
        <v>0.18</v>
      </c>
      <c r="P318" s="915">
        <v>43342</v>
      </c>
      <c r="Q318" s="915">
        <v>43388</v>
      </c>
      <c r="R318" s="693">
        <f t="shared" si="71"/>
        <v>9.7222222222222303</v>
      </c>
      <c r="S318" s="759">
        <f>IF(INDEX(Historical!$D$7:$D$1437,MATCH(B318,Historical!$B$7:$B$1446,0))=0,"n/a",(INDEX(Historical!$C$7:$C$1437,MATCH(B318,Historical!$B$7:$B$1446,0))/INDEX(Historical!$D$7:$D$1437,MATCH(B318,Historical!$B$7:$B$1446,0))-1)*100)</f>
        <v>6.8840579710145011</v>
      </c>
      <c r="T318" s="759">
        <f>IF(INDEX(Historical!$F$7:$F$1430,MATCH(B318,Historical!$B$7:$B$1446,0))=0,"n/a",((INDEX(Historical!$C$7:$C$1437,MATCH(B318,Historical!$B$7:$B$1446,0))/INDEX(Historical!$F$7:$F$1430,MATCH(B318,Historical!$B$7:$B$1446,0)))^(1/3)-1)*100)</f>
        <v>9.1269589693240061</v>
      </c>
      <c r="U318" s="759">
        <f>IF(INDEX(Historical!$H$7:$H$1430,MATCH(B318,Historical!$B$7:$B$1446,0))=0,"n/a",((INDEX(Historical!$C$7:$C$1437,MATCH(B318,Historical!$B$7:$B$1446,0))/INDEX(Historical!$H$7:$H$1430,MATCH(B318,Historical!$B$7:$B$1446,0)))^(1/5)-1)*100)</f>
        <v>9.1977482660523524</v>
      </c>
      <c r="V318" s="759">
        <f>IF(INDEX(Historical!$O$7:$O$1430,MATCH(B318,Historical!$B$7:$B$1446,0))=0,"n/a",((INDEX(Historical!$C$7:$C$1437,MATCH(B318,Historical!$B$7:$B$1446,0))/INDEX(Historical!$O$7:$O$1430,MATCH(B318,Historical!$B$7:$B$1446,0)))^(1/10)-1)*100)</f>
        <v>7.6767493355860195</v>
      </c>
      <c r="W318" s="760">
        <f t="shared" si="72"/>
        <v>1.19813059720677</v>
      </c>
      <c r="X318" s="761">
        <f t="shared" si="73"/>
        <v>0.85960264168713585</v>
      </c>
      <c r="Y318" s="925"/>
      <c r="Z318" s="702">
        <f t="shared" si="74"/>
        <v>32.244897959183675</v>
      </c>
      <c r="AA318" s="935">
        <f t="shared" si="75"/>
        <v>15.844897959183672</v>
      </c>
      <c r="AB318" s="639">
        <v>5</v>
      </c>
      <c r="AC318" s="916">
        <v>2.4500000000000002</v>
      </c>
      <c r="AD318" s="916" t="s">
        <v>137</v>
      </c>
      <c r="AE318" s="916">
        <v>0.91</v>
      </c>
      <c r="AF318" s="916">
        <v>3.2</v>
      </c>
      <c r="AG318" s="916">
        <v>21.3</v>
      </c>
      <c r="AH318" s="916">
        <v>-5.8000000000000007</v>
      </c>
      <c r="AI318" s="916">
        <v>13.209999999999999</v>
      </c>
      <c r="AJ318" s="916">
        <v>10.7</v>
      </c>
      <c r="AK318" s="916" t="s">
        <v>137</v>
      </c>
      <c r="AL318" s="928">
        <v>2280</v>
      </c>
      <c r="AM318" s="922">
        <v>0.2</v>
      </c>
      <c r="AN318" s="916">
        <v>0.39</v>
      </c>
      <c r="AO318" s="802">
        <f t="shared" si="76"/>
        <v>-4.6121162052384808</v>
      </c>
      <c r="AP318" s="803">
        <f t="shared" si="77"/>
        <v>11.232781753945192</v>
      </c>
      <c r="AQ318" s="936">
        <f t="shared" si="78"/>
        <v>50.116508040903199</v>
      </c>
      <c r="AR318" s="702">
        <f>INDEX(Historical!$C$7:$C$1437,MATCH(B318,Historical!$B$7:$B$1446,0))*IF(AH318="n/a",1.03,IF(AH318&lt;0,1.01,IF(AH318&gt;10,1.1,(1+AH318/100))))</f>
        <v>0.74487500000000006</v>
      </c>
      <c r="AS318" s="935">
        <f t="shared" si="79"/>
        <v>0.8193625000000001</v>
      </c>
      <c r="AT318" s="935">
        <f t="shared" si="85"/>
        <v>0.84394337500000016</v>
      </c>
      <c r="AU318" s="935">
        <f t="shared" si="85"/>
        <v>0.86926167625000017</v>
      </c>
      <c r="AV318" s="935">
        <f t="shared" si="85"/>
        <v>0.89533952653750015</v>
      </c>
      <c r="AW318" s="702">
        <f t="shared" si="80"/>
        <v>4.1727820777875007</v>
      </c>
      <c r="AX318" s="810">
        <f t="shared" si="81"/>
        <v>10.749052235413448</v>
      </c>
      <c r="AY318" s="991">
        <v>1.49</v>
      </c>
      <c r="AZ318" s="922">
        <v>35.449999999999996</v>
      </c>
      <c r="BA318" s="922">
        <v>-4.5</v>
      </c>
      <c r="BB318" s="922">
        <v>6.3</v>
      </c>
      <c r="BC318" s="922">
        <v>9.5</v>
      </c>
      <c r="BE318" s="664">
        <v>2012</v>
      </c>
      <c r="BF318" s="946" t="e">
        <f>#VALUE!</f>
        <v>#VALUE!</v>
      </c>
      <c r="BG318" s="931">
        <v>9.8000000000000007</v>
      </c>
    </row>
    <row r="319" spans="1:59" ht="11.25" customHeight="1" x14ac:dyDescent="0.2">
      <c r="A319" s="537" t="s">
        <v>1460</v>
      </c>
      <c r="B319" s="925" t="s">
        <v>1461</v>
      </c>
      <c r="C319" s="988" t="s">
        <v>108</v>
      </c>
      <c r="D319" s="988" t="s">
        <v>118</v>
      </c>
      <c r="E319" s="792">
        <v>9</v>
      </c>
      <c r="F319" s="526">
        <v>381</v>
      </c>
      <c r="G319" s="526" t="s">
        <v>115</v>
      </c>
      <c r="H319" s="526" t="s">
        <v>115</v>
      </c>
      <c r="I319" s="924">
        <v>94.29</v>
      </c>
      <c r="J319" s="702">
        <f t="shared" si="69"/>
        <v>1.7605260366953015</v>
      </c>
      <c r="K319" s="927">
        <v>0.41499999999999998</v>
      </c>
      <c r="L319" s="639">
        <v>4</v>
      </c>
      <c r="M319" s="693">
        <f t="shared" si="70"/>
        <v>1.66</v>
      </c>
      <c r="N319" s="921" t="s">
        <v>107</v>
      </c>
      <c r="O319" s="795">
        <v>0.375</v>
      </c>
      <c r="P319" s="915">
        <v>43291</v>
      </c>
      <c r="Q319" s="915">
        <v>43327</v>
      </c>
      <c r="R319" s="693">
        <f t="shared" si="71"/>
        <v>10.666666666666663</v>
      </c>
      <c r="S319" s="759">
        <f>IF(INDEX(Historical!$D$7:$D$1437,MATCH(B319,Historical!$B$7:$B$1446,0))=0,"n/a",(INDEX(Historical!$C$7:$C$1437,MATCH(B319,Historical!$B$7:$B$1446,0))/INDEX(Historical!$D$7:$D$1437,MATCH(B319,Historical!$B$7:$B$1446,0))-1)*100)</f>
        <v>10.489510489510479</v>
      </c>
      <c r="T319" s="759">
        <f>IF(INDEX(Historical!$F$7:$F$1430,MATCH(B319,Historical!$B$7:$B$1446,0))=0,"n/a",((INDEX(Historical!$C$7:$C$1437,MATCH(B319,Historical!$B$7:$B$1446,0))/INDEX(Historical!$F$7:$F$1430,MATCH(B319,Historical!$B$7:$B$1446,0)))^(1/3)-1)*100)</f>
        <v>10.219480540253834</v>
      </c>
      <c r="U319" s="759">
        <f>IF(INDEX(Historical!$H$7:$H$1430,MATCH(B319,Historical!$B$7:$B$1446,0))=0,"n/a",((INDEX(Historical!$C$7:$C$1437,MATCH(B319,Historical!$B$7:$B$1446,0))/INDEX(Historical!$H$7:$H$1430,MATCH(B319,Historical!$B$7:$B$1446,0)))^(1/5)-1)*100)</f>
        <v>10.478347805926491</v>
      </c>
      <c r="V319" s="759">
        <f>IF(INDEX(Historical!$O$7:$O$1430,MATCH(B319,Historical!$B$7:$B$1446,0))=0,"n/a",((INDEX(Historical!$C$7:$C$1437,MATCH(B319,Historical!$B$7:$B$1446,0))/INDEX(Historical!$O$7:$O$1430,MATCH(B319,Historical!$B$7:$B$1446,0)))^(1/10)-1)*100)</f>
        <v>7.0426149595711474</v>
      </c>
      <c r="W319" s="760">
        <f t="shared" si="72"/>
        <v>1.4878490256926611</v>
      </c>
      <c r="X319" s="761">
        <f t="shared" si="73"/>
        <v>1.7759911535468631</v>
      </c>
      <c r="Y319" s="716"/>
      <c r="Z319" s="702">
        <f t="shared" si="74"/>
        <v>51.713395638629279</v>
      </c>
      <c r="AA319" s="935">
        <f t="shared" si="75"/>
        <v>29.373831775700936</v>
      </c>
      <c r="AB319" s="639">
        <v>12</v>
      </c>
      <c r="AC319" s="916">
        <v>3.21</v>
      </c>
      <c r="AD319" s="916">
        <v>3.26</v>
      </c>
      <c r="AE319" s="916">
        <v>3.21</v>
      </c>
      <c r="AF319" s="916">
        <v>6.35</v>
      </c>
      <c r="AG319" s="916">
        <v>19.900000000000002</v>
      </c>
      <c r="AH319" s="916">
        <v>-14.299999999999999</v>
      </c>
      <c r="AI319" s="916">
        <v>11.04</v>
      </c>
      <c r="AJ319" s="916">
        <v>5.8999999999999995</v>
      </c>
      <c r="AK319" s="916">
        <v>8.99</v>
      </c>
      <c r="AL319" s="928">
        <v>48000</v>
      </c>
      <c r="AM319" s="922">
        <v>0.1</v>
      </c>
      <c r="AN319" s="916">
        <v>0.78</v>
      </c>
      <c r="AO319" s="802">
        <f t="shared" si="76"/>
        <v>-17.134957933079143</v>
      </c>
      <c r="AP319" s="803">
        <f t="shared" si="77"/>
        <v>12.238873842621793</v>
      </c>
      <c r="AQ319" s="936">
        <f t="shared" si="78"/>
        <v>187.92269932952564</v>
      </c>
      <c r="AR319" s="702">
        <f>INDEX(Historical!$C$7:$C$1437,MATCH(B319,Historical!$B$7:$B$1446,0))*IF(AH319="n/a",1.03,IF(AH319&lt;0,1.01,IF(AH319&gt;10,1.1,(1+AH319/100))))</f>
        <v>1.5958000000000001</v>
      </c>
      <c r="AS319" s="935">
        <f t="shared" si="79"/>
        <v>1.7553800000000002</v>
      </c>
      <c r="AT319" s="935">
        <f t="shared" si="85"/>
        <v>1.9131886620000003</v>
      </c>
      <c r="AU319" s="935">
        <f t="shared" si="85"/>
        <v>2.0851843227138005</v>
      </c>
      <c r="AV319" s="935">
        <f t="shared" si="85"/>
        <v>2.2726423933257713</v>
      </c>
      <c r="AW319" s="702">
        <f t="shared" si="80"/>
        <v>9.6221953780395726</v>
      </c>
      <c r="AX319" s="810">
        <f t="shared" si="81"/>
        <v>10.204894875426421</v>
      </c>
      <c r="AY319" s="991">
        <v>0.85</v>
      </c>
      <c r="AZ319" s="922">
        <v>26.900000000000002</v>
      </c>
      <c r="BA319" s="922">
        <v>-1.6</v>
      </c>
      <c r="BB319" s="922">
        <v>1.46</v>
      </c>
      <c r="BC319" s="922">
        <v>9.1399999999999988</v>
      </c>
      <c r="BE319" s="664">
        <v>2010</v>
      </c>
      <c r="BF319" s="946" t="e">
        <f>#VALUE!</f>
        <v>#VALUE!</v>
      </c>
      <c r="BG319" s="931">
        <v>7.1999999999999993</v>
      </c>
    </row>
    <row r="320" spans="1:59" ht="11.25" customHeight="1" x14ac:dyDescent="0.2">
      <c r="A320" s="628" t="s">
        <v>4029</v>
      </c>
      <c r="B320" s="925" t="s">
        <v>4030</v>
      </c>
      <c r="C320" s="988" t="s">
        <v>108</v>
      </c>
      <c r="D320" s="988" t="s">
        <v>4373</v>
      </c>
      <c r="E320" s="792">
        <v>6</v>
      </c>
      <c r="F320" s="526">
        <v>747</v>
      </c>
      <c r="G320" s="526" t="s">
        <v>106</v>
      </c>
      <c r="H320" s="526" t="s">
        <v>106</v>
      </c>
      <c r="I320" s="924">
        <v>32</v>
      </c>
      <c r="J320" s="702">
        <f t="shared" si="69"/>
        <v>3.125</v>
      </c>
      <c r="K320" s="927">
        <v>0.25</v>
      </c>
      <c r="L320" s="639">
        <v>4</v>
      </c>
      <c r="M320" s="693">
        <f t="shared" si="70"/>
        <v>1</v>
      </c>
      <c r="N320" s="921" t="s">
        <v>164</v>
      </c>
      <c r="O320" s="795">
        <v>0.13</v>
      </c>
      <c r="P320" s="915">
        <v>43454</v>
      </c>
      <c r="Q320" s="915">
        <v>43467</v>
      </c>
      <c r="R320" s="693">
        <f t="shared" si="71"/>
        <v>92.307692307692307</v>
      </c>
      <c r="S320" s="759">
        <f>IF(INDEX(Historical!$D$7:$D$1437,MATCH(B320,Historical!$B$7:$B$1446,0))=0,"n/a",(INDEX(Historical!$C$7:$C$1437,MATCH(B320,Historical!$B$7:$B$1446,0))/INDEX(Historical!$D$7:$D$1437,MATCH(B320,Historical!$B$7:$B$1446,0))-1)*100)</f>
        <v>56.574923547400616</v>
      </c>
      <c r="T320" s="759">
        <f>IF(INDEX(Historical!$F$7:$F$1430,MATCH(B320,Historical!$B$7:$B$1446,0))=0,"n/a",((INDEX(Historical!$C$7:$C$1437,MATCH(B320,Historical!$B$7:$B$1446,0))/INDEX(Historical!$F$7:$F$1430,MATCH(B320,Historical!$B$7:$B$1446,0)))^(1/3)-1)*100)</f>
        <v>26.99221961596805</v>
      </c>
      <c r="U320" s="759" t="str">
        <f>IF(INDEX(Historical!$H$7:$H$1430,MATCH(B320,Historical!$B$7:$B$1446,0))=0,"n/a",((INDEX(Historical!$C$7:$C$1437,MATCH(B320,Historical!$B$7:$B$1446,0))/INDEX(Historical!$H$7:$H$1430,MATCH(B320,Historical!$B$7:$B$1446,0)))^(1/5)-1)*100)</f>
        <v>n/a</v>
      </c>
      <c r="V320" s="759">
        <f>IF(INDEX(Historical!$O$7:$O$1430,MATCH(B320,Historical!$B$7:$B$1446,0))=0,"n/a",((INDEX(Historical!$C$7:$C$1437,MATCH(B320,Historical!$B$7:$B$1446,0))/INDEX(Historical!$O$7:$O$1430,MATCH(B320,Historical!$B$7:$B$1446,0)))^(1/10)-1)*100)</f>
        <v>-4.968169983507309</v>
      </c>
      <c r="W320" s="760" t="str">
        <f t="shared" si="72"/>
        <v>n/a</v>
      </c>
      <c r="X320" s="761" t="str">
        <f t="shared" si="73"/>
        <v>n/a</v>
      </c>
      <c r="Y320" s="926"/>
      <c r="Z320" s="702" t="str">
        <f t="shared" si="74"/>
        <v>n/a</v>
      </c>
      <c r="AA320" s="935" t="str">
        <f t="shared" si="75"/>
        <v>n/a</v>
      </c>
      <c r="AB320" s="639">
        <v>12</v>
      </c>
      <c r="AC320" s="916" t="s">
        <v>137</v>
      </c>
      <c r="AD320" s="916" t="s">
        <v>137</v>
      </c>
      <c r="AE320" s="916" t="s">
        <v>137</v>
      </c>
      <c r="AF320" s="916" t="s">
        <v>137</v>
      </c>
      <c r="AG320" s="916" t="s">
        <v>137</v>
      </c>
      <c r="AH320" s="916" t="s">
        <v>137</v>
      </c>
      <c r="AI320" s="916" t="s">
        <v>137</v>
      </c>
      <c r="AJ320" s="916" t="s">
        <v>137</v>
      </c>
      <c r="AK320" s="916" t="s">
        <v>137</v>
      </c>
      <c r="AL320" s="928" t="s">
        <v>137</v>
      </c>
      <c r="AM320" s="922" t="s">
        <v>137</v>
      </c>
      <c r="AN320" s="916" t="s">
        <v>137</v>
      </c>
      <c r="AO320" s="802" t="str">
        <f t="shared" si="76"/>
        <v>n/a</v>
      </c>
      <c r="AP320" s="803" t="str">
        <f t="shared" si="77"/>
        <v>n/a</v>
      </c>
      <c r="AQ320" s="936" t="str">
        <f t="shared" si="78"/>
        <v>n/a</v>
      </c>
      <c r="AR320" s="702">
        <f>INDEX(Historical!$C$7:$C$1437,MATCH(B320,Historical!$B$7:$B$1446,0))*IF(AH320="n/a",1.03,IF(AH320&lt;0,1.01,IF(AH320&gt;10,1.1,(1+AH320/100))))</f>
        <v>0.65920000000000001</v>
      </c>
      <c r="AS320" s="935">
        <f t="shared" si="79"/>
        <v>0.67897600000000002</v>
      </c>
      <c r="AT320" s="935">
        <f t="shared" si="85"/>
        <v>0.69934528000000007</v>
      </c>
      <c r="AU320" s="935">
        <f t="shared" si="85"/>
        <v>0.72032563840000008</v>
      </c>
      <c r="AV320" s="935">
        <f t="shared" si="85"/>
        <v>0.74193540755200005</v>
      </c>
      <c r="AW320" s="702">
        <f t="shared" si="80"/>
        <v>3.4997823259520002</v>
      </c>
      <c r="AX320" s="810">
        <f t="shared" si="81"/>
        <v>10.936819768600001</v>
      </c>
      <c r="AY320" s="991" t="s">
        <v>137</v>
      </c>
      <c r="AZ320" s="922" t="s">
        <v>137</v>
      </c>
      <c r="BA320" s="922" t="s">
        <v>137</v>
      </c>
      <c r="BB320" s="922" t="s">
        <v>137</v>
      </c>
      <c r="BC320" s="922" t="s">
        <v>137</v>
      </c>
      <c r="BD320" s="960" t="s">
        <v>4298</v>
      </c>
      <c r="BE320" s="664">
        <v>2014</v>
      </c>
      <c r="BF320" s="946" t="e">
        <f>#VALUE!</f>
        <v>#VALUE!</v>
      </c>
      <c r="BG320" s="931" t="s">
        <v>137</v>
      </c>
    </row>
    <row r="321" spans="1:59" ht="11.25" customHeight="1" x14ac:dyDescent="0.2">
      <c r="A321" s="537" t="s">
        <v>1480</v>
      </c>
      <c r="B321" s="925" t="s">
        <v>1481</v>
      </c>
      <c r="C321" s="988" t="s">
        <v>108</v>
      </c>
      <c r="D321" s="988" t="s">
        <v>4373</v>
      </c>
      <c r="E321" s="792">
        <v>9</v>
      </c>
      <c r="F321" s="526">
        <v>440</v>
      </c>
      <c r="G321" s="526" t="s">
        <v>106</v>
      </c>
      <c r="H321" s="526" t="s">
        <v>106</v>
      </c>
      <c r="I321" s="924">
        <v>28.18</v>
      </c>
      <c r="J321" s="702">
        <f t="shared" si="69"/>
        <v>2.8743789921930452</v>
      </c>
      <c r="K321" s="927">
        <v>0.20250000000000001</v>
      </c>
      <c r="L321" s="639">
        <v>4</v>
      </c>
      <c r="M321" s="693">
        <f t="shared" si="70"/>
        <v>0.81</v>
      </c>
      <c r="N321" s="921" t="s">
        <v>149</v>
      </c>
      <c r="O321" s="795">
        <v>0.19500000000000001</v>
      </c>
      <c r="P321" s="915">
        <v>43523</v>
      </c>
      <c r="Q321" s="915">
        <v>43539</v>
      </c>
      <c r="R321" s="693">
        <f t="shared" si="71"/>
        <v>3.8461538461538494</v>
      </c>
      <c r="S321" s="759">
        <f>IF(INDEX(Historical!$D$7:$D$1437,MATCH(B321,Historical!$B$7:$B$1446,0))=0,"n/a",(INDEX(Historical!$C$7:$C$1437,MATCH(B321,Historical!$B$7:$B$1446,0))/INDEX(Historical!$D$7:$D$1437,MATCH(B321,Historical!$B$7:$B$1446,0))-1)*100)</f>
        <v>16.417910447761198</v>
      </c>
      <c r="T321" s="759">
        <f>IF(INDEX(Historical!$F$7:$F$1430,MATCH(B321,Historical!$B$7:$B$1446,0))=0,"n/a",((INDEX(Historical!$C$7:$C$1437,MATCH(B321,Historical!$B$7:$B$1446,0))/INDEX(Historical!$F$7:$F$1430,MATCH(B321,Historical!$B$7:$B$1446,0)))^(1/3)-1)*100)</f>
        <v>9.1392883061105934</v>
      </c>
      <c r="U321" s="759">
        <f>IF(INDEX(Historical!$H$7:$H$1430,MATCH(B321,Historical!$B$7:$B$1446,0))=0,"n/a",((INDEX(Historical!$C$7:$C$1437,MATCH(B321,Historical!$B$7:$B$1446,0))/INDEX(Historical!$H$7:$H$1430,MATCH(B321,Historical!$B$7:$B$1446,0)))^(1/5)-1)*100)</f>
        <v>9.3011973943858628</v>
      </c>
      <c r="V321" s="759">
        <f>IF(INDEX(Historical!$O$7:$O$1430,MATCH(B321,Historical!$B$7:$B$1446,0))=0,"n/a",((INDEX(Historical!$C$7:$C$1437,MATCH(B321,Historical!$B$7:$B$1446,0))/INDEX(Historical!$O$7:$O$1430,MATCH(B321,Historical!$B$7:$B$1446,0)))^(1/10)-1)*100)</f>
        <v>5.4800556934348377</v>
      </c>
      <c r="W321" s="760">
        <f t="shared" si="72"/>
        <v>1.6972815450632721</v>
      </c>
      <c r="X321" s="761">
        <f t="shared" si="73"/>
        <v>3.5773836132253316</v>
      </c>
      <c r="Y321" s="926"/>
      <c r="Z321" s="702">
        <f t="shared" si="74"/>
        <v>32.661290322580648</v>
      </c>
      <c r="AA321" s="935">
        <f t="shared" si="75"/>
        <v>11.362903225806452</v>
      </c>
      <c r="AB321" s="639">
        <v>12</v>
      </c>
      <c r="AC321" s="916">
        <v>2.48</v>
      </c>
      <c r="AD321" s="916">
        <v>1.42</v>
      </c>
      <c r="AE321" s="916">
        <v>2.72</v>
      </c>
      <c r="AF321" s="916">
        <v>0.96</v>
      </c>
      <c r="AG321" s="916">
        <v>6.1</v>
      </c>
      <c r="AH321" s="916">
        <v>36.6</v>
      </c>
      <c r="AI321" s="916">
        <v>2.9899999999999998</v>
      </c>
      <c r="AJ321" s="916">
        <v>2.6</v>
      </c>
      <c r="AK321" s="916">
        <v>8</v>
      </c>
      <c r="AL321" s="928">
        <v>350.84</v>
      </c>
      <c r="AM321" s="922">
        <v>1.3</v>
      </c>
      <c r="AN321" s="916">
        <v>0.09</v>
      </c>
      <c r="AO321" s="802">
        <f t="shared" si="76"/>
        <v>0.81267316077245511</v>
      </c>
      <c r="AP321" s="803">
        <f t="shared" si="77"/>
        <v>12.175576386578907</v>
      </c>
      <c r="AQ321" s="936">
        <f t="shared" si="78"/>
        <v>-30.371183817253133</v>
      </c>
      <c r="AR321" s="702">
        <f>INDEX(Historical!$C$7:$C$1437,MATCH(B321,Historical!$B$7:$B$1446,0))*IF(AH321="n/a",1.03,IF(AH321&lt;0,1.01,IF(AH321&gt;10,1.1,(1+AH321/100))))</f>
        <v>0.8580000000000001</v>
      </c>
      <c r="AS321" s="935">
        <f t="shared" si="79"/>
        <v>0.88365420000000017</v>
      </c>
      <c r="AT321" s="935">
        <f t="shared" si="85"/>
        <v>0.95434653600000019</v>
      </c>
      <c r="AU321" s="935">
        <f t="shared" si="85"/>
        <v>1.0306942588800003</v>
      </c>
      <c r="AV321" s="935">
        <f t="shared" si="85"/>
        <v>1.1131497995904005</v>
      </c>
      <c r="AW321" s="702">
        <f t="shared" si="80"/>
        <v>4.8398447944704017</v>
      </c>
      <c r="AX321" s="810">
        <f t="shared" si="81"/>
        <v>17.174750867531589</v>
      </c>
      <c r="AY321" s="991">
        <v>1.06</v>
      </c>
      <c r="AZ321" s="922">
        <v>18.43</v>
      </c>
      <c r="BA321" s="922">
        <v>-19.939999999999998</v>
      </c>
      <c r="BB321" s="922">
        <v>-4.37</v>
      </c>
      <c r="BC321" s="922">
        <v>-6.5</v>
      </c>
      <c r="BE321" s="664">
        <v>2011</v>
      </c>
      <c r="BF321" s="946" t="e">
        <f>#VALUE!</f>
        <v>#VALUE!</v>
      </c>
      <c r="BG321" s="931">
        <v>0.6</v>
      </c>
    </row>
    <row r="322" spans="1:59" ht="11.25" customHeight="1" x14ac:dyDescent="0.2">
      <c r="A322" s="537" t="s">
        <v>1490</v>
      </c>
      <c r="B322" s="925" t="s">
        <v>1491</v>
      </c>
      <c r="C322" s="988" t="s">
        <v>108</v>
      </c>
      <c r="D322" s="988" t="s">
        <v>4369</v>
      </c>
      <c r="E322" s="792">
        <v>9</v>
      </c>
      <c r="F322" s="526">
        <v>417</v>
      </c>
      <c r="G322" s="526" t="s">
        <v>106</v>
      </c>
      <c r="H322" s="526" t="s">
        <v>106</v>
      </c>
      <c r="I322" s="924">
        <v>143.44999999999999</v>
      </c>
      <c r="J322" s="702">
        <f t="shared" si="69"/>
        <v>0.78075984663645881</v>
      </c>
      <c r="K322" s="927">
        <v>0.28000000000000003</v>
      </c>
      <c r="L322" s="639">
        <v>4</v>
      </c>
      <c r="M322" s="693">
        <f t="shared" si="70"/>
        <v>1.1200000000000001</v>
      </c>
      <c r="N322" s="921" t="s">
        <v>161</v>
      </c>
      <c r="O322" s="795">
        <v>0.25</v>
      </c>
      <c r="P322" s="915">
        <v>43468</v>
      </c>
      <c r="Q322" s="915">
        <v>43496</v>
      </c>
      <c r="R322" s="693">
        <f t="shared" si="71"/>
        <v>12.000000000000011</v>
      </c>
      <c r="S322" s="759">
        <f>IF(INDEX(Historical!$D$7:$D$1437,MATCH(B322,Historical!$B$7:$B$1446,0))=0,"n/a",(INDEX(Historical!$C$7:$C$1437,MATCH(B322,Historical!$B$7:$B$1446,0))/INDEX(Historical!$D$7:$D$1437,MATCH(B322,Historical!$B$7:$B$1446,0))-1)*100)</f>
        <v>8.6956521739130377</v>
      </c>
      <c r="T322" s="759">
        <f>IF(INDEX(Historical!$F$7:$F$1430,MATCH(B322,Historical!$B$7:$B$1446,0))=0,"n/a",((INDEX(Historical!$C$7:$C$1437,MATCH(B322,Historical!$B$7:$B$1446,0))/INDEX(Historical!$F$7:$F$1430,MATCH(B322,Historical!$B$7:$B$1446,0)))^(1/3)-1)*100)</f>
        <v>9.5793708422175161</v>
      </c>
      <c r="U322" s="759">
        <f>IF(INDEX(Historical!$H$7:$H$1430,MATCH(B322,Historical!$B$7:$B$1446,0))=0,"n/a",((INDEX(Historical!$C$7:$C$1437,MATCH(B322,Historical!$B$7:$B$1446,0))/INDEX(Historical!$H$7:$H$1430,MATCH(B322,Historical!$B$7:$B$1446,0)))^(1/5)-1)*100)</f>
        <v>14.869835499703509</v>
      </c>
      <c r="V322" s="759" t="str">
        <f>IF(INDEX(Historical!$O$7:$O$1430,MATCH(B322,Historical!$B$7:$B$1446,0))=0,"n/a",((INDEX(Historical!$C$7:$C$1437,MATCH(B322,Historical!$B$7:$B$1446,0))/INDEX(Historical!$O$7:$O$1430,MATCH(B322,Historical!$B$7:$B$1446,0)))^(1/10)-1)*100)</f>
        <v>n/a</v>
      </c>
      <c r="W322" s="760" t="str">
        <f t="shared" si="72"/>
        <v>n/a</v>
      </c>
      <c r="X322" s="761">
        <f t="shared" si="73"/>
        <v>1.5020035858286371</v>
      </c>
      <c r="Y322" s="713"/>
      <c r="Z322" s="702">
        <f t="shared" si="74"/>
        <v>26.291079812206576</v>
      </c>
      <c r="AA322" s="935">
        <f t="shared" si="75"/>
        <v>33.673708920187792</v>
      </c>
      <c r="AB322" s="639">
        <v>12</v>
      </c>
      <c r="AC322" s="916">
        <v>4.26</v>
      </c>
      <c r="AD322" s="916">
        <v>2.11</v>
      </c>
      <c r="AE322" s="916">
        <v>5.88</v>
      </c>
      <c r="AF322" s="916">
        <v>6.54</v>
      </c>
      <c r="AG322" s="916">
        <v>20</v>
      </c>
      <c r="AH322" s="916">
        <v>44.9</v>
      </c>
      <c r="AI322" s="916" t="s">
        <v>137</v>
      </c>
      <c r="AJ322" s="916">
        <v>9.9</v>
      </c>
      <c r="AK322" s="916">
        <v>16</v>
      </c>
      <c r="AL322" s="928">
        <v>6000</v>
      </c>
      <c r="AM322" s="922">
        <v>52.2</v>
      </c>
      <c r="AN322" s="916">
        <v>7.0000000000000007E-2</v>
      </c>
      <c r="AO322" s="802">
        <f t="shared" si="76"/>
        <v>-18.023113573847823</v>
      </c>
      <c r="AP322" s="803">
        <f t="shared" si="77"/>
        <v>15.650595346339967</v>
      </c>
      <c r="AQ322" s="936">
        <f t="shared" si="78"/>
        <v>212.85499398498638</v>
      </c>
      <c r="AR322" s="702">
        <f>INDEX(Historical!$C$7:$C$1437,MATCH(B322,Historical!$B$7:$B$1446,0))*IF(AH322="n/a",1.03,IF(AH322&lt;0,1.01,IF(AH322&gt;10,1.1,(1+AH322/100))))</f>
        <v>1.1000000000000001</v>
      </c>
      <c r="AS322" s="935">
        <f t="shared" si="79"/>
        <v>1.1330000000000002</v>
      </c>
      <c r="AT322" s="935">
        <f t="shared" si="85"/>
        <v>1.2463000000000004</v>
      </c>
      <c r="AU322" s="935">
        <f t="shared" si="85"/>
        <v>1.3709300000000006</v>
      </c>
      <c r="AV322" s="935">
        <f t="shared" si="85"/>
        <v>1.5080230000000008</v>
      </c>
      <c r="AW322" s="702">
        <f t="shared" si="80"/>
        <v>6.3582530000000022</v>
      </c>
      <c r="AX322" s="810">
        <f t="shared" si="81"/>
        <v>4.4323827117462553</v>
      </c>
      <c r="AY322" s="991">
        <v>0.85</v>
      </c>
      <c r="AZ322" s="922">
        <v>43.919999999999995</v>
      </c>
      <c r="BA322" s="922">
        <v>-2.1800000000000002</v>
      </c>
      <c r="BB322" s="922">
        <v>12.76</v>
      </c>
      <c r="BC322" s="922">
        <v>14.95</v>
      </c>
      <c r="BE322" s="664">
        <v>2011</v>
      </c>
      <c r="BF322" s="946" t="e">
        <f>#VALUE!</f>
        <v>#VALUE!</v>
      </c>
      <c r="BG322" s="931">
        <v>12.5</v>
      </c>
    </row>
    <row r="323" spans="1:59" ht="11.25" customHeight="1" x14ac:dyDescent="0.2">
      <c r="A323" s="609" t="s">
        <v>1476</v>
      </c>
      <c r="B323" s="925" t="s">
        <v>1477</v>
      </c>
      <c r="C323" s="988" t="s">
        <v>108</v>
      </c>
      <c r="D323" s="988" t="s">
        <v>4373</v>
      </c>
      <c r="E323" s="792">
        <v>6</v>
      </c>
      <c r="F323" s="526">
        <v>797</v>
      </c>
      <c r="G323" s="526" t="s">
        <v>37</v>
      </c>
      <c r="H323" s="526" t="s">
        <v>37</v>
      </c>
      <c r="I323" s="924">
        <v>24.38</v>
      </c>
      <c r="J323" s="702">
        <f t="shared" si="69"/>
        <v>2.9532403609515994</v>
      </c>
      <c r="K323" s="927">
        <v>0.18</v>
      </c>
      <c r="L323" s="639">
        <v>4</v>
      </c>
      <c r="M323" s="693">
        <f t="shared" si="70"/>
        <v>0.72</v>
      </c>
      <c r="N323" s="921" t="s">
        <v>467</v>
      </c>
      <c r="O323" s="795">
        <v>0.15</v>
      </c>
      <c r="P323" s="915">
        <v>43592</v>
      </c>
      <c r="Q323" s="915">
        <v>43612</v>
      </c>
      <c r="R323" s="693">
        <f t="shared" si="71"/>
        <v>20</v>
      </c>
      <c r="S323" s="759">
        <f>IF(INDEX(Historical!$D$7:$D$1437,MATCH(B323,Historical!$B$7:$B$1446,0))=0,"n/a",(INDEX(Historical!$C$7:$C$1437,MATCH(B323,Historical!$B$7:$B$1446,0))/INDEX(Historical!$D$7:$D$1437,MATCH(B323,Historical!$B$7:$B$1446,0))-1)*100)</f>
        <v>15.384615384615374</v>
      </c>
      <c r="T323" s="759">
        <f>IF(INDEX(Historical!$F$7:$F$1430,MATCH(B323,Historical!$B$7:$B$1446,0))=0,"n/a",((INDEX(Historical!$C$7:$C$1437,MATCH(B323,Historical!$B$7:$B$1446,0))/INDEX(Historical!$F$7:$F$1430,MATCH(B323,Historical!$B$7:$B$1446,0)))^(1/3)-1)*100)</f>
        <v>10.891823393038823</v>
      </c>
      <c r="U323" s="759">
        <f>IF(INDEX(Historical!$H$7:$H$1430,MATCH(B323,Historical!$B$7:$B$1446,0))=0,"n/a",((INDEX(Historical!$C$7:$C$1437,MATCH(B323,Historical!$B$7:$B$1446,0))/INDEX(Historical!$H$7:$H$1430,MATCH(B323,Historical!$B$7:$B$1446,0)))^(1/5)-1)*100)</f>
        <v>24.573093961551741</v>
      </c>
      <c r="V323" s="759">
        <f>IF(INDEX(Historical!$O$7:$O$1430,MATCH(B323,Historical!$B$7:$B$1446,0))=0,"n/a",((INDEX(Historical!$C$7:$C$1437,MATCH(B323,Historical!$B$7:$B$1446,0))/INDEX(Historical!$O$7:$O$1430,MATCH(B323,Historical!$B$7:$B$1446,0)))^(1/10)-1)*100)</f>
        <v>-2.8358342136926562</v>
      </c>
      <c r="W323" s="760" t="str">
        <f t="shared" si="72"/>
        <v>n/a</v>
      </c>
      <c r="X323" s="761">
        <f t="shared" si="73"/>
        <v>10.683953896326845</v>
      </c>
      <c r="Y323" s="731"/>
      <c r="Z323" s="702">
        <f t="shared" si="74"/>
        <v>50</v>
      </c>
      <c r="AA323" s="935">
        <f t="shared" si="75"/>
        <v>16.930555555555557</v>
      </c>
      <c r="AB323" s="639">
        <v>12</v>
      </c>
      <c r="AC323" s="916">
        <v>1.44</v>
      </c>
      <c r="AD323" s="916" t="s">
        <v>137</v>
      </c>
      <c r="AE323" s="916">
        <v>2.97</v>
      </c>
      <c r="AF323" s="916">
        <v>0.93</v>
      </c>
      <c r="AG323" s="916">
        <v>3.5000000000000004</v>
      </c>
      <c r="AH323" s="916">
        <v>-23.9</v>
      </c>
      <c r="AI323" s="916">
        <v>6.98</v>
      </c>
      <c r="AJ323" s="916">
        <v>2.2999999999999998</v>
      </c>
      <c r="AK323" s="916" t="s">
        <v>137</v>
      </c>
      <c r="AL323" s="928">
        <v>203.82</v>
      </c>
      <c r="AM323" s="922">
        <v>2.5</v>
      </c>
      <c r="AN323" s="916">
        <v>0.34</v>
      </c>
      <c r="AO323" s="802">
        <f t="shared" si="76"/>
        <v>10.595778766947785</v>
      </c>
      <c r="AP323" s="803">
        <f t="shared" si="77"/>
        <v>27.526334322503342</v>
      </c>
      <c r="AQ323" s="936">
        <f t="shared" si="78"/>
        <v>-16.346171857093339</v>
      </c>
      <c r="AR323" s="702">
        <f>INDEX(Historical!$C$7:$C$1437,MATCH(B323,Historical!$B$7:$B$1446,0))*IF(AH323="n/a",1.03,IF(AH323&lt;0,1.01,IF(AH323&gt;10,1.1,(1+AH323/100))))</f>
        <v>0.60599999999999998</v>
      </c>
      <c r="AS323" s="935">
        <f t="shared" si="79"/>
        <v>0.64829880000000006</v>
      </c>
      <c r="AT323" s="935">
        <f t="shared" si="85"/>
        <v>0.66774776400000013</v>
      </c>
      <c r="AU323" s="935">
        <f t="shared" si="85"/>
        <v>0.68778019692000014</v>
      </c>
      <c r="AV323" s="935">
        <f t="shared" si="85"/>
        <v>0.70841360282760013</v>
      </c>
      <c r="AW323" s="702">
        <f t="shared" si="80"/>
        <v>3.3182403637475999</v>
      </c>
      <c r="AX323" s="810">
        <f t="shared" si="81"/>
        <v>13.610501902164069</v>
      </c>
      <c r="AY323" s="991">
        <v>0.55000000000000004</v>
      </c>
      <c r="AZ323" s="922">
        <v>12.879999999999999</v>
      </c>
      <c r="BA323" s="922">
        <v>-32.74</v>
      </c>
      <c r="BB323" s="922">
        <v>0.54</v>
      </c>
      <c r="BC323" s="922">
        <v>-8.1100000000000012</v>
      </c>
      <c r="BE323" s="664">
        <v>2014</v>
      </c>
      <c r="BF323" s="946" t="e">
        <f>#VALUE!</f>
        <v>#VALUE!</v>
      </c>
      <c r="BG323" s="931">
        <v>0.4</v>
      </c>
    </row>
    <row r="324" spans="1:59" ht="11.25" customHeight="1" x14ac:dyDescent="0.2">
      <c r="A324" s="609" t="s">
        <v>1454</v>
      </c>
      <c r="B324" s="925" t="s">
        <v>1455</v>
      </c>
      <c r="C324" s="988" t="s">
        <v>179</v>
      </c>
      <c r="D324" s="988" t="s">
        <v>4371</v>
      </c>
      <c r="E324" s="792">
        <v>9</v>
      </c>
      <c r="F324" s="526">
        <v>437</v>
      </c>
      <c r="G324" s="526" t="s">
        <v>37</v>
      </c>
      <c r="H324" s="526" t="s">
        <v>37</v>
      </c>
      <c r="I324" s="924">
        <v>60.87</v>
      </c>
      <c r="J324" s="702">
        <f t="shared" si="69"/>
        <v>3.4828322654838186</v>
      </c>
      <c r="K324" s="927">
        <v>0.53</v>
      </c>
      <c r="L324" s="639">
        <v>4</v>
      </c>
      <c r="M324" s="693">
        <f t="shared" si="70"/>
        <v>2.12</v>
      </c>
      <c r="N324" s="921" t="s">
        <v>111</v>
      </c>
      <c r="O324" s="795">
        <v>0.46</v>
      </c>
      <c r="P324" s="915">
        <v>43515</v>
      </c>
      <c r="Q324" s="915">
        <v>43535</v>
      </c>
      <c r="R324" s="693">
        <f t="shared" si="71"/>
        <v>15.217391304347828</v>
      </c>
      <c r="S324" s="759">
        <f>IF(INDEX(Historical!$D$7:$D$1437,MATCH(B324,Historical!$B$7:$B$1446,0))=0,"n/a",(INDEX(Historical!$C$7:$C$1437,MATCH(B324,Historical!$B$7:$B$1446,0))/INDEX(Historical!$D$7:$D$1437,MATCH(B324,Historical!$B$7:$B$1446,0))-1)*100)</f>
        <v>21.052631578947366</v>
      </c>
      <c r="T324" s="759">
        <f>IF(INDEX(Historical!$F$7:$F$1430,MATCH(B324,Historical!$B$7:$B$1446,0))=0,"n/a",((INDEX(Historical!$C$7:$C$1437,MATCH(B324,Historical!$B$7:$B$1446,0))/INDEX(Historical!$F$7:$F$1430,MATCH(B324,Historical!$B$7:$B$1446,0)))^(1/3)-1)*100)</f>
        <v>17.301704780226679</v>
      </c>
      <c r="U324" s="759">
        <f>IF(INDEX(Historical!$H$7:$H$1430,MATCH(B324,Historical!$B$7:$B$1446,0))=0,"n/a",((INDEX(Historical!$C$7:$C$1437,MATCH(B324,Historical!$B$7:$B$1446,0))/INDEX(Historical!$H$7:$H$1430,MATCH(B324,Historical!$B$7:$B$1446,0)))^(1/5)-1)*100)</f>
        <v>19.032462870372502</v>
      </c>
      <c r="V324" s="759" t="str">
        <f>IF(INDEX(Historical!$O$7:$O$1430,MATCH(B324,Historical!$B$7:$B$1446,0))=0,"n/a",((INDEX(Historical!$C$7:$C$1437,MATCH(B324,Historical!$B$7:$B$1446,0))/INDEX(Historical!$O$7:$O$1430,MATCH(B324,Historical!$B$7:$B$1446,0)))^(1/10)-1)*100)</f>
        <v>n/a</v>
      </c>
      <c r="W324" s="760" t="str">
        <f t="shared" si="72"/>
        <v>n/a</v>
      </c>
      <c r="X324" s="761">
        <f t="shared" si="73"/>
        <v>1.9621095742652062</v>
      </c>
      <c r="Y324" s="926"/>
      <c r="Z324" s="702">
        <f t="shared" si="74"/>
        <v>39.924670433145018</v>
      </c>
      <c r="AA324" s="935">
        <f t="shared" si="75"/>
        <v>11.463276836158192</v>
      </c>
      <c r="AB324" s="639">
        <v>12</v>
      </c>
      <c r="AC324" s="916">
        <v>5.31</v>
      </c>
      <c r="AD324" s="916">
        <v>1.18</v>
      </c>
      <c r="AE324" s="916">
        <v>0.42</v>
      </c>
      <c r="AF324" s="916">
        <v>1.19</v>
      </c>
      <c r="AG324" s="916">
        <v>13.8</v>
      </c>
      <c r="AH324" s="916">
        <v>40.200000000000003</v>
      </c>
      <c r="AI324" s="916">
        <v>56.74</v>
      </c>
      <c r="AJ324" s="916">
        <v>9.7000000000000011</v>
      </c>
      <c r="AK324" s="916">
        <v>9.75</v>
      </c>
      <c r="AL324" s="928">
        <v>41120</v>
      </c>
      <c r="AM324" s="922">
        <v>0.4</v>
      </c>
      <c r="AN324" s="916">
        <v>0.78</v>
      </c>
      <c r="AO324" s="802">
        <f t="shared" si="76"/>
        <v>11.052018299698128</v>
      </c>
      <c r="AP324" s="803">
        <f t="shared" si="77"/>
        <v>22.51529513585632</v>
      </c>
      <c r="AQ324" s="936">
        <f t="shared" si="78"/>
        <v>-22.136017640365679</v>
      </c>
      <c r="AR324" s="702">
        <f>INDEX(Historical!$C$7:$C$1437,MATCH(B324,Historical!$B$7:$B$1446,0))*IF(AH324="n/a",1.03,IF(AH324&lt;0,1.01,IF(AH324&gt;10,1.1,(1+AH324/100))))</f>
        <v>2.0240000000000005</v>
      </c>
      <c r="AS324" s="935">
        <f t="shared" si="79"/>
        <v>2.2264000000000008</v>
      </c>
      <c r="AT324" s="935">
        <f t="shared" si="85"/>
        <v>2.4434740000000006</v>
      </c>
      <c r="AU324" s="935">
        <f t="shared" si="85"/>
        <v>2.6817127150000006</v>
      </c>
      <c r="AV324" s="935">
        <f t="shared" si="85"/>
        <v>2.9431797047125006</v>
      </c>
      <c r="AW324" s="702">
        <f t="shared" si="80"/>
        <v>12.318766419712501</v>
      </c>
      <c r="AX324" s="810">
        <f t="shared" si="81"/>
        <v>20.237828847893056</v>
      </c>
      <c r="AY324" s="991">
        <v>1.36</v>
      </c>
      <c r="AZ324" s="922">
        <v>12.120000000000001</v>
      </c>
      <c r="BA324" s="922">
        <v>-31.180000000000003</v>
      </c>
      <c r="BB324" s="922">
        <v>-1.1900000000000002</v>
      </c>
      <c r="BC324" s="922">
        <v>-12.1</v>
      </c>
      <c r="BE324" s="664">
        <v>2011</v>
      </c>
      <c r="BF324" s="946" t="e">
        <f>#VALUE!</f>
        <v>#VALUE!</v>
      </c>
      <c r="BG324" s="931">
        <v>4.5</v>
      </c>
    </row>
    <row r="325" spans="1:59" ht="11.25" customHeight="1" x14ac:dyDescent="0.2">
      <c r="A325" s="609" t="s">
        <v>1494</v>
      </c>
      <c r="B325" s="925" t="s">
        <v>1495</v>
      </c>
      <c r="C325" s="988" t="s">
        <v>179</v>
      </c>
      <c r="D325" s="988" t="s">
        <v>4371</v>
      </c>
      <c r="E325" s="792">
        <v>7</v>
      </c>
      <c r="F325" s="526">
        <v>691</v>
      </c>
      <c r="G325" s="526" t="s">
        <v>106</v>
      </c>
      <c r="H325" s="526" t="s">
        <v>106</v>
      </c>
      <c r="I325" s="924">
        <v>32.26</v>
      </c>
      <c r="J325" s="702">
        <f t="shared" si="69"/>
        <v>8.1525108493490386</v>
      </c>
      <c r="K325" s="927">
        <v>0.65749999999999997</v>
      </c>
      <c r="L325" s="639">
        <v>4</v>
      </c>
      <c r="M325" s="693">
        <f t="shared" si="70"/>
        <v>2.63</v>
      </c>
      <c r="N325" s="921" t="s">
        <v>107</v>
      </c>
      <c r="O325" s="795">
        <v>0.64749999999999996</v>
      </c>
      <c r="P325" s="915">
        <v>43593</v>
      </c>
      <c r="Q325" s="915">
        <v>43600</v>
      </c>
      <c r="R325" s="693">
        <f t="shared" si="71"/>
        <v>1.5444015444015458</v>
      </c>
      <c r="S325" s="759">
        <f>IF(INDEX(Historical!$D$7:$D$1437,MATCH(B325,Historical!$B$7:$B$1446,0))=0,"n/a",(INDEX(Historical!$C$7:$C$1437,MATCH(B325,Historical!$B$7:$B$1446,0))/INDEX(Historical!$D$7:$D$1437,MATCH(B325,Historical!$B$7:$B$1446,0))-1)*100)</f>
        <v>12.669683257918575</v>
      </c>
      <c r="T325" s="759">
        <f>IF(INDEX(Historical!$F$7:$F$1430,MATCH(B325,Historical!$B$7:$B$1446,0))=0,"n/a",((INDEX(Historical!$C$7:$C$1437,MATCH(B325,Historical!$B$7:$B$1446,0))/INDEX(Historical!$F$7:$F$1430,MATCH(B325,Historical!$B$7:$B$1446,0)))^(1/3)-1)*100)</f>
        <v>13.510858634417634</v>
      </c>
      <c r="U325" s="759">
        <f>IF(INDEX(Historical!$H$7:$H$1430,MATCH(B325,Historical!$B$7:$B$1446,0))=0,"n/a",((INDEX(Historical!$C$7:$C$1437,MATCH(B325,Historical!$B$7:$B$1446,0))/INDEX(Historical!$H$7:$H$1430,MATCH(B325,Historical!$B$7:$B$1446,0)))^(1/5)-1)*100)</f>
        <v>19.264817218650322</v>
      </c>
      <c r="V325" s="759" t="str">
        <f>IF(INDEX(Historical!$O$7:$O$1430,MATCH(B325,Historical!$B$7:$B$1446,0))=0,"n/a",((INDEX(Historical!$C$7:$C$1437,MATCH(B325,Historical!$B$7:$B$1446,0))/INDEX(Historical!$O$7:$O$1430,MATCH(B325,Historical!$B$7:$B$1446,0)))^(1/10)-1)*100)</f>
        <v>n/a</v>
      </c>
      <c r="W325" s="760" t="str">
        <f t="shared" si="72"/>
        <v>n/a</v>
      </c>
      <c r="X325" s="761">
        <f t="shared" si="73"/>
        <v>1.1135732496329667</v>
      </c>
      <c r="Y325" s="926"/>
      <c r="Z325" s="702">
        <f t="shared" si="74"/>
        <v>114.34782608695653</v>
      </c>
      <c r="AA325" s="935">
        <f t="shared" si="75"/>
        <v>14.026086956521739</v>
      </c>
      <c r="AB325" s="639">
        <v>12</v>
      </c>
      <c r="AC325" s="916">
        <v>2.2999999999999998</v>
      </c>
      <c r="AD325" s="916">
        <v>0.65</v>
      </c>
      <c r="AE325" s="916">
        <v>3.99</v>
      </c>
      <c r="AF325" s="916">
        <v>3.82</v>
      </c>
      <c r="AG325" s="916">
        <v>25.7</v>
      </c>
      <c r="AH325" s="916">
        <v>116.19999999999999</v>
      </c>
      <c r="AI325" s="916">
        <v>9.5</v>
      </c>
      <c r="AJ325" s="916">
        <v>17.299999999999997</v>
      </c>
      <c r="AK325" s="916">
        <v>21.46</v>
      </c>
      <c r="AL325" s="928">
        <v>25600</v>
      </c>
      <c r="AM325" s="922">
        <v>0.1</v>
      </c>
      <c r="AN325" s="916">
        <v>2.15</v>
      </c>
      <c r="AO325" s="802">
        <f t="shared" si="76"/>
        <v>13.391241111477621</v>
      </c>
      <c r="AP325" s="803">
        <f t="shared" si="77"/>
        <v>27.41732806799936</v>
      </c>
      <c r="AQ325" s="936">
        <f t="shared" si="78"/>
        <v>54.315192848796848</v>
      </c>
      <c r="AR325" s="702">
        <f>INDEX(Historical!$C$7:$C$1437,MATCH(B325,Historical!$B$7:$B$1446,0))*IF(AH325="n/a",1.03,IF(AH325&lt;0,1.01,IF(AH325&gt;10,1.1,(1+AH325/100))))</f>
        <v>2.7390000000000003</v>
      </c>
      <c r="AS325" s="935">
        <f t="shared" si="79"/>
        <v>2.9992050000000003</v>
      </c>
      <c r="AT325" s="935">
        <f t="shared" si="85"/>
        <v>3.2991255000000006</v>
      </c>
      <c r="AU325" s="935">
        <f t="shared" si="85"/>
        <v>3.629038050000001</v>
      </c>
      <c r="AV325" s="935">
        <f t="shared" si="85"/>
        <v>3.9919418550000016</v>
      </c>
      <c r="AW325" s="702">
        <f t="shared" si="80"/>
        <v>16.658310405000002</v>
      </c>
      <c r="AX325" s="810">
        <f t="shared" si="81"/>
        <v>51.637663995660269</v>
      </c>
      <c r="AY325" s="991">
        <v>1.26</v>
      </c>
      <c r="AZ325" s="922">
        <v>13.91</v>
      </c>
      <c r="BA325" s="922">
        <v>-17.299999999999997</v>
      </c>
      <c r="BB325" s="922">
        <v>-2.75</v>
      </c>
      <c r="BC325" s="922">
        <v>-5.43</v>
      </c>
      <c r="BE325" s="664">
        <v>2013</v>
      </c>
      <c r="BF325" s="946" t="e">
        <f>#VALUE!</f>
        <v>#VALUE!</v>
      </c>
      <c r="BG325" s="931">
        <v>8</v>
      </c>
    </row>
    <row r="326" spans="1:59" ht="11.25" customHeight="1" x14ac:dyDescent="0.2">
      <c r="A326" s="609" t="s">
        <v>3873</v>
      </c>
      <c r="B326" s="925" t="s">
        <v>3874</v>
      </c>
      <c r="C326" s="988" t="s">
        <v>4353</v>
      </c>
      <c r="D326" s="988" t="s">
        <v>4354</v>
      </c>
      <c r="E326" s="792">
        <v>5</v>
      </c>
      <c r="F326" s="526">
        <v>808</v>
      </c>
      <c r="G326" s="526" t="s">
        <v>106</v>
      </c>
      <c r="H326" s="526" t="s">
        <v>106</v>
      </c>
      <c r="I326" s="924">
        <v>17.46</v>
      </c>
      <c r="J326" s="702">
        <f t="shared" si="69"/>
        <v>5.72737686139748</v>
      </c>
      <c r="K326" s="927">
        <v>0.25</v>
      </c>
      <c r="L326" s="639">
        <v>4</v>
      </c>
      <c r="M326" s="693">
        <f t="shared" si="70"/>
        <v>1</v>
      </c>
      <c r="N326" s="921" t="s">
        <v>467</v>
      </c>
      <c r="O326" s="795">
        <v>0.24</v>
      </c>
      <c r="P326" s="917">
        <v>43173</v>
      </c>
      <c r="Q326" s="917">
        <v>43202</v>
      </c>
      <c r="R326" s="693">
        <f t="shared" si="71"/>
        <v>4.1666666666666705</v>
      </c>
      <c r="S326" s="759">
        <f>IF(INDEX(Historical!$D$7:$D$1437,MATCH(B326,Historical!$B$7:$B$1446,0))=0,"n/a",(INDEX(Historical!$C$7:$C$1437,MATCH(B326,Historical!$B$7:$B$1446,0))/INDEX(Historical!$D$7:$D$1437,MATCH(B326,Historical!$B$7:$B$1446,0))-1)*100)</f>
        <v>4.2105263157894868</v>
      </c>
      <c r="T326" s="759">
        <f>IF(INDEX(Historical!$F$7:$F$1430,MATCH(B326,Historical!$B$7:$B$1446,0))=0,"n/a",((INDEX(Historical!$C$7:$C$1437,MATCH(B326,Historical!$B$7:$B$1446,0))/INDEX(Historical!$F$7:$F$1430,MATCH(B326,Historical!$B$7:$B$1446,0)))^(1/3)-1)*100)</f>
        <v>4.4011575622509014</v>
      </c>
      <c r="U326" s="759">
        <f>IF(INDEX(Historical!$H$7:$H$1430,MATCH(B326,Historical!$B$7:$B$1446,0))=0,"n/a",((INDEX(Historical!$C$7:$C$1437,MATCH(B326,Historical!$B$7:$B$1446,0))/INDEX(Historical!$H$7:$H$1430,MATCH(B326,Historical!$B$7:$B$1446,0)))^(1/5)-1)*100)</f>
        <v>4.353985782494485</v>
      </c>
      <c r="V326" s="759">
        <f>IF(INDEX(Historical!$O$7:$O$1430,MATCH(B326,Historical!$B$7:$B$1446,0))=0,"n/a",((INDEX(Historical!$C$7:$C$1437,MATCH(B326,Historical!$B$7:$B$1446,0))/INDEX(Historical!$O$7:$O$1430,MATCH(B326,Historical!$B$7:$B$1446,0)))^(1/10)-1)*100)</f>
        <v>-0.86633923554794157</v>
      </c>
      <c r="W326" s="760" t="str">
        <f t="shared" si="72"/>
        <v>n/a</v>
      </c>
      <c r="X326" s="761">
        <f t="shared" si="73"/>
        <v>0.11863721478186606</v>
      </c>
      <c r="Y326" s="926"/>
      <c r="Z326" s="702">
        <f t="shared" si="74"/>
        <v>36.101083032490976</v>
      </c>
      <c r="AA326" s="935">
        <f t="shared" si="75"/>
        <v>6.3032490974729241</v>
      </c>
      <c r="AB326" s="639">
        <v>12</v>
      </c>
      <c r="AC326" s="916">
        <v>2.77</v>
      </c>
      <c r="AD326" s="916">
        <v>1.02</v>
      </c>
      <c r="AE326" s="916">
        <v>8.4700000000000006</v>
      </c>
      <c r="AF326" s="916">
        <v>1.41</v>
      </c>
      <c r="AG326" s="916">
        <v>24.3</v>
      </c>
      <c r="AH326" s="916">
        <v>236.10000000000002</v>
      </c>
      <c r="AI326" s="916">
        <v>8.9599999999999991</v>
      </c>
      <c r="AJ326" s="916">
        <v>36.700000000000003</v>
      </c>
      <c r="AK326" s="916">
        <v>6.21</v>
      </c>
      <c r="AL326" s="928">
        <v>6650</v>
      </c>
      <c r="AM326" s="922">
        <v>1.4000000000000001</v>
      </c>
      <c r="AN326" s="916">
        <v>0.89</v>
      </c>
      <c r="AO326" s="802">
        <f t="shared" si="76"/>
        <v>3.7781135464190401</v>
      </c>
      <c r="AP326" s="803">
        <f t="shared" si="77"/>
        <v>10.081362643891964</v>
      </c>
      <c r="AQ326" s="936">
        <f t="shared" si="78"/>
        <v>-37.150687345977815</v>
      </c>
      <c r="AR326" s="702">
        <f>INDEX(Historical!$C$7:$C$1437,MATCH(B326,Historical!$B$7:$B$1446,0))*IF(AH326="n/a",1.03,IF(AH326&lt;0,1.01,IF(AH326&gt;10,1.1,(1+AH326/100))))</f>
        <v>1.089</v>
      </c>
      <c r="AS326" s="935">
        <f t="shared" si="79"/>
        <v>1.1865743999999998</v>
      </c>
      <c r="AT326" s="935">
        <f t="shared" si="85"/>
        <v>1.2602606702399999</v>
      </c>
      <c r="AU326" s="935">
        <f t="shared" si="85"/>
        <v>1.3385228578619039</v>
      </c>
      <c r="AV326" s="935">
        <f t="shared" si="85"/>
        <v>1.4216451273351283</v>
      </c>
      <c r="AW326" s="702">
        <f t="shared" si="80"/>
        <v>6.2960030554370325</v>
      </c>
      <c r="AX326" s="810">
        <f t="shared" si="81"/>
        <v>36.059582218997896</v>
      </c>
      <c r="AY326" s="991">
        <v>0.76</v>
      </c>
      <c r="AZ326" s="922">
        <v>38.85</v>
      </c>
      <c r="BA326" s="922">
        <v>-7.7200000000000006</v>
      </c>
      <c r="BB326" s="922">
        <v>-4.3900000000000006</v>
      </c>
      <c r="BC326" s="922">
        <v>6.9500000000000011</v>
      </c>
      <c r="BE326" s="664">
        <v>2014</v>
      </c>
      <c r="BF326" s="946" t="e">
        <f>#VALUE!</f>
        <v>#VALUE!</v>
      </c>
      <c r="BG326" s="931">
        <v>11.4</v>
      </c>
    </row>
    <row r="327" spans="1:59" ht="11.25" customHeight="1" x14ac:dyDescent="0.2">
      <c r="A327" s="106" t="s">
        <v>4031</v>
      </c>
      <c r="B327" s="631" t="s">
        <v>4032</v>
      </c>
      <c r="C327" s="988" t="s">
        <v>247</v>
      </c>
      <c r="D327" s="988" t="s">
        <v>4380</v>
      </c>
      <c r="E327" s="792">
        <v>5</v>
      </c>
      <c r="F327" s="526">
        <v>865</v>
      </c>
      <c r="G327" s="526" t="s">
        <v>106</v>
      </c>
      <c r="H327" s="526" t="s">
        <v>106</v>
      </c>
      <c r="I327" s="924">
        <v>15.17</v>
      </c>
      <c r="J327" s="702">
        <f t="shared" ref="J327:J390" si="86">(M327/I327)*100</f>
        <v>3.1641397495056034</v>
      </c>
      <c r="K327" s="927">
        <v>0.12</v>
      </c>
      <c r="L327" s="639">
        <v>4</v>
      </c>
      <c r="M327" s="693">
        <f t="shared" ref="M327:M390" si="87">K327*L327</f>
        <v>0.48</v>
      </c>
      <c r="N327" s="921" t="s">
        <v>4463</v>
      </c>
      <c r="O327" s="795">
        <v>0.1</v>
      </c>
      <c r="P327" s="915">
        <v>43504</v>
      </c>
      <c r="Q327" s="915">
        <v>43535</v>
      </c>
      <c r="R327" s="693">
        <f t="shared" ref="R327:R390" si="88">(K327-O327)/O327*100</f>
        <v>19.999999999999989</v>
      </c>
      <c r="S327" s="759">
        <f>IF(INDEX(Historical!$D$7:$D$1437,MATCH(B327,Historical!$B$7:$B$1446,0))=0,"n/a",(INDEX(Historical!$C$7:$C$1437,MATCH(B327,Historical!$B$7:$B$1446,0))/INDEX(Historical!$D$7:$D$1437,MATCH(B327,Historical!$B$7:$B$1446,0))-1)*100)</f>
        <v>42.857142857142861</v>
      </c>
      <c r="T327" s="759">
        <f>IF(INDEX(Historical!$F$7:$F$1430,MATCH(B327,Historical!$B$7:$B$1446,0))=0,"n/a",((INDEX(Historical!$C$7:$C$1437,MATCH(B327,Historical!$B$7:$B$1446,0))/INDEX(Historical!$F$7:$F$1430,MATCH(B327,Historical!$B$7:$B$1446,0)))^(1/3)-1)*100)</f>
        <v>35.72088082974534</v>
      </c>
      <c r="U327" s="759">
        <f>IF(INDEX(Historical!$H$7:$H$1430,MATCH(B327,Historical!$B$7:$B$1446,0))=0,"n/a",((INDEX(Historical!$C$7:$C$1437,MATCH(B327,Historical!$B$7:$B$1446,0))/INDEX(Historical!$H$7:$H$1430,MATCH(B327,Historical!$B$7:$B$1446,0)))^(1/5)-1)*100)</f>
        <v>27.22596365393921</v>
      </c>
      <c r="V327" s="759">
        <f>IF(INDEX(Historical!$O$7:$O$1430,MATCH(B327,Historical!$B$7:$B$1446,0))=0,"n/a",((INDEX(Historical!$C$7:$C$1437,MATCH(B327,Historical!$B$7:$B$1446,0))/INDEX(Historical!$O$7:$O$1430,MATCH(B327,Historical!$B$7:$B$1446,0)))^(1/10)-1)*100)</f>
        <v>4.4019629627884527</v>
      </c>
      <c r="W327" s="760">
        <f t="shared" ref="W327:W390" si="89">IF(OR(U327&lt;=0,U327="n/a",V327&lt;=0,V327="n/a"),"n/a",U327/V327)</f>
        <v>6.1849597291233778</v>
      </c>
      <c r="X327" s="761">
        <f t="shared" ref="X327:X390" si="90">IF(OR(AJ327&lt;=0,AJ327="n/a",U327&lt;=0,U327="n/a"),"n/a",U327/AJ327)</f>
        <v>0.84030752018330901</v>
      </c>
      <c r="Y327" s="926"/>
      <c r="Z327" s="702">
        <f t="shared" ref="Z327:Z390" si="91">IF(OR(AC327&lt;0.01,AC327="n/a"),"n/a",M327/AC327*100)</f>
        <v>58.536585365853654</v>
      </c>
      <c r="AA327" s="935">
        <f t="shared" ref="AA327:AA390" si="92">IF(OR(AC327&lt;0.01,AC327="n/a"),"n/a",I327/AC327)</f>
        <v>18.5</v>
      </c>
      <c r="AB327" s="639">
        <v>12</v>
      </c>
      <c r="AC327" s="916">
        <v>0.82</v>
      </c>
      <c r="AD327" s="916">
        <v>1.84</v>
      </c>
      <c r="AE327" s="916">
        <v>1.68</v>
      </c>
      <c r="AF327" s="916">
        <v>6.77</v>
      </c>
      <c r="AG327" s="916">
        <v>34.699999999999996</v>
      </c>
      <c r="AH327" s="916">
        <v>36.6</v>
      </c>
      <c r="AI327" s="916">
        <v>10.56</v>
      </c>
      <c r="AJ327" s="916">
        <v>32.4</v>
      </c>
      <c r="AK327" s="916">
        <v>10</v>
      </c>
      <c r="AL327" s="928">
        <v>510.93</v>
      </c>
      <c r="AM327" s="922">
        <v>10.4</v>
      </c>
      <c r="AN327" s="916">
        <v>0</v>
      </c>
      <c r="AO327" s="802">
        <f t="shared" ref="AO327:AO390" si="93">IF(U327="n/a","n/a",IF(AA327&lt;0,"n/a",IF(AA327="n/a","n/a",J327+U327-AA327)))</f>
        <v>11.890103403444815</v>
      </c>
      <c r="AP327" s="803">
        <f t="shared" ref="AP327:AP390" si="94">IF(U327="n/a","n/a",J327+U327)</f>
        <v>30.390103403444815</v>
      </c>
      <c r="AQ327" s="936">
        <f t="shared" ref="AQ327:AQ390" si="95">IF(OR(AC327&lt;0.01,AF327="n/a"),"n/a",(I327/SQRT(22.5*AC327*(I327/AF327))-1)*100)</f>
        <v>135.93313553726287</v>
      </c>
      <c r="AR327" s="702">
        <f>INDEX(Historical!$C$7:$C$1437,MATCH(B327,Historical!$B$7:$B$1446,0))*IF(AH327="n/a",1.03,IF(AH327&lt;0,1.01,IF(AH327&gt;10,1.1,(1+AH327/100))))</f>
        <v>0.44000000000000006</v>
      </c>
      <c r="AS327" s="935">
        <f t="shared" ref="AS327:AS390" si="96">IF($AI327="n/a",1.03*AR327,IF($AI327&lt;0,1.01*AR327,IF($AI327&gt;10,1.1*AR327,(1+$AI327/100)*AR327)))</f>
        <v>0.4840000000000001</v>
      </c>
      <c r="AT327" s="935">
        <f t="shared" ref="AT327:AV346" si="97">IF($AK327="n/a",1.03*AS327,IF($AK327&lt;0,1.01*AS327,IF($AK327&gt;10,1.1*AS327,(1+$AK327/100)*AS327)))</f>
        <v>0.5324000000000001</v>
      </c>
      <c r="AU327" s="935">
        <f t="shared" si="97"/>
        <v>0.58564000000000016</v>
      </c>
      <c r="AV327" s="935">
        <f t="shared" si="97"/>
        <v>0.64420400000000022</v>
      </c>
      <c r="AW327" s="702">
        <f t="shared" ref="AW327:AW390" si="98">SUM(AR327:AV327)</f>
        <v>2.6862440000000007</v>
      </c>
      <c r="AX327" s="810">
        <f t="shared" ref="AX327:AX390" si="99">AW327/I327*100</f>
        <v>17.707607119314442</v>
      </c>
      <c r="AY327" s="991">
        <v>0.38</v>
      </c>
      <c r="AZ327" s="922">
        <v>21.55</v>
      </c>
      <c r="BA327" s="922">
        <v>-38.590000000000003</v>
      </c>
      <c r="BB327" s="922">
        <v>8.73</v>
      </c>
      <c r="BC327" s="922">
        <v>-15.840000000000002</v>
      </c>
      <c r="BE327" s="664">
        <v>2015</v>
      </c>
      <c r="BF327" s="946" t="e">
        <f t="shared" ref="BF327" si="100">#VALUE!</f>
        <v>#VALUE!</v>
      </c>
      <c r="BG327" s="931">
        <v>24.099999999999998</v>
      </c>
    </row>
    <row r="328" spans="1:59" ht="11.25" customHeight="1" x14ac:dyDescent="0.2">
      <c r="A328" s="609" t="s">
        <v>1470</v>
      </c>
      <c r="B328" s="925" t="s">
        <v>1471</v>
      </c>
      <c r="C328" s="988" t="s">
        <v>154</v>
      </c>
      <c r="D328" s="988" t="s">
        <v>4383</v>
      </c>
      <c r="E328" s="792">
        <v>8</v>
      </c>
      <c r="F328" s="526">
        <v>554</v>
      </c>
      <c r="G328" s="526" t="s">
        <v>115</v>
      </c>
      <c r="H328" s="526" t="s">
        <v>115</v>
      </c>
      <c r="I328" s="924">
        <v>78.709999999999994</v>
      </c>
      <c r="J328" s="702">
        <f t="shared" si="86"/>
        <v>2.7950705120060988</v>
      </c>
      <c r="K328" s="927">
        <v>0.55000000000000004</v>
      </c>
      <c r="L328" s="639">
        <v>4</v>
      </c>
      <c r="M328" s="693">
        <f t="shared" si="87"/>
        <v>2.2000000000000002</v>
      </c>
      <c r="N328" s="921" t="s">
        <v>601</v>
      </c>
      <c r="O328" s="795">
        <v>0.48</v>
      </c>
      <c r="P328" s="915">
        <v>43448</v>
      </c>
      <c r="Q328" s="915">
        <v>43473</v>
      </c>
      <c r="R328" s="693">
        <f t="shared" si="88"/>
        <v>14.583333333333348</v>
      </c>
      <c r="S328" s="759">
        <f>IF(INDEX(Historical!$D$7:$D$1437,MATCH(B328,Historical!$B$7:$B$1446,0))=0,"n/a",(INDEX(Historical!$C$7:$C$1437,MATCH(B328,Historical!$B$7:$B$1446,0))/INDEX(Historical!$D$7:$D$1437,MATCH(B328,Historical!$B$7:$B$1446,0))-1)*100)</f>
        <v>2.1276595744680771</v>
      </c>
      <c r="T328" s="759">
        <f>IF(INDEX(Historical!$F$7:$F$1430,MATCH(B328,Historical!$B$7:$B$1446,0))=0,"n/a",((INDEX(Historical!$C$7:$C$1437,MATCH(B328,Historical!$B$7:$B$1446,0))/INDEX(Historical!$F$7:$F$1430,MATCH(B328,Historical!$B$7:$B$1446,0)))^(1/3)-1)*100)</f>
        <v>2.1745909858070789</v>
      </c>
      <c r="U328" s="759">
        <f>IF(INDEX(Historical!$H$7:$H$1430,MATCH(B328,Historical!$B$7:$B$1446,0))=0,"n/a",((INDEX(Historical!$C$7:$C$1437,MATCH(B328,Historical!$B$7:$B$1446,0))/INDEX(Historical!$H$7:$H$1430,MATCH(B328,Historical!$B$7:$B$1446,0)))^(1/5)-1)*100)</f>
        <v>2.2243967495911177</v>
      </c>
      <c r="V328" s="759">
        <f>IF(INDEX(Historical!$O$7:$O$1430,MATCH(B328,Historical!$B$7:$B$1446,0))=0,"n/a",((INDEX(Historical!$C$7:$C$1437,MATCH(B328,Historical!$B$7:$B$1446,0))/INDEX(Historical!$O$7:$O$1430,MATCH(B328,Historical!$B$7:$B$1446,0)))^(1/10)-1)*100)</f>
        <v>2.3636502037103657</v>
      </c>
      <c r="W328" s="760">
        <f t="shared" si="89"/>
        <v>0.94108542207275281</v>
      </c>
      <c r="X328" s="761">
        <f t="shared" si="90"/>
        <v>0.23170799474907477</v>
      </c>
      <c r="Y328" s="713"/>
      <c r="Z328" s="702">
        <f t="shared" si="91"/>
        <v>94.420600858369113</v>
      </c>
      <c r="AA328" s="935">
        <f t="shared" si="92"/>
        <v>33.78111587982832</v>
      </c>
      <c r="AB328" s="639">
        <v>12</v>
      </c>
      <c r="AC328" s="916">
        <v>2.33</v>
      </c>
      <c r="AD328" s="916">
        <v>3.4</v>
      </c>
      <c r="AE328" s="916">
        <v>4.87</v>
      </c>
      <c r="AF328" s="916">
        <v>7.71</v>
      </c>
      <c r="AG328" s="916">
        <v>19.900000000000002</v>
      </c>
      <c r="AH328" s="916">
        <v>27.800000000000004</v>
      </c>
      <c r="AI328" s="916">
        <v>12.06</v>
      </c>
      <c r="AJ328" s="916">
        <v>9.6</v>
      </c>
      <c r="AK328" s="916">
        <v>9.94</v>
      </c>
      <c r="AL328" s="928">
        <v>205910</v>
      </c>
      <c r="AM328" s="922">
        <v>0.1</v>
      </c>
      <c r="AN328" s="916">
        <v>0.94</v>
      </c>
      <c r="AO328" s="802">
        <f t="shared" si="93"/>
        <v>-28.761648618231103</v>
      </c>
      <c r="AP328" s="803">
        <f t="shared" si="94"/>
        <v>5.0194672615972165</v>
      </c>
      <c r="AQ328" s="936">
        <f t="shared" si="95"/>
        <v>240.23025107743098</v>
      </c>
      <c r="AR328" s="702">
        <f>INDEX(Historical!$C$7:$C$1437,MATCH(B328,Historical!$B$7:$B$1446,0))*IF(AH328="n/a",1.03,IF(AH328&lt;0,1.01,IF(AH328&gt;10,1.1,(1+AH328/100))))</f>
        <v>2.1120000000000001</v>
      </c>
      <c r="AS328" s="935">
        <f t="shared" si="96"/>
        <v>2.3232000000000004</v>
      </c>
      <c r="AT328" s="935">
        <f t="shared" si="97"/>
        <v>2.5541260800000001</v>
      </c>
      <c r="AU328" s="935">
        <f t="shared" si="97"/>
        <v>2.8080062123519998</v>
      </c>
      <c r="AV328" s="935">
        <f t="shared" si="97"/>
        <v>3.0871220298597883</v>
      </c>
      <c r="AW328" s="702">
        <f t="shared" si="98"/>
        <v>12.884454322211788</v>
      </c>
      <c r="AX328" s="810">
        <f t="shared" si="99"/>
        <v>16.369526517865314</v>
      </c>
      <c r="AY328" s="991">
        <v>0.61</v>
      </c>
      <c r="AZ328" s="922">
        <v>39.92</v>
      </c>
      <c r="BA328" s="922">
        <v>-6.13</v>
      </c>
      <c r="BB328" s="922">
        <v>-1.83</v>
      </c>
      <c r="BC328" s="922">
        <v>6.45</v>
      </c>
      <c r="BE328" s="664">
        <v>2012</v>
      </c>
      <c r="BF328" s="946" t="e">
        <f>#VALUE!</f>
        <v>#VALUE!</v>
      </c>
      <c r="BG328" s="931">
        <v>7.3</v>
      </c>
    </row>
    <row r="329" spans="1:59" ht="11.25" customHeight="1" x14ac:dyDescent="0.2">
      <c r="A329" s="537" t="s">
        <v>4222</v>
      </c>
      <c r="B329" s="925" t="s">
        <v>4218</v>
      </c>
      <c r="C329" s="988" t="s">
        <v>108</v>
      </c>
      <c r="D329" s="988" t="s">
        <v>4369</v>
      </c>
      <c r="E329" s="792">
        <v>5</v>
      </c>
      <c r="F329" s="526">
        <v>824</v>
      </c>
      <c r="G329" s="526" t="s">
        <v>106</v>
      </c>
      <c r="H329" s="526" t="s">
        <v>106</v>
      </c>
      <c r="I329" s="929">
        <v>48.25</v>
      </c>
      <c r="J329" s="702">
        <f t="shared" si="86"/>
        <v>2.4870466321243523</v>
      </c>
      <c r="K329" s="933">
        <v>0.3</v>
      </c>
      <c r="L329" s="664">
        <v>4</v>
      </c>
      <c r="M329" s="693">
        <f t="shared" si="87"/>
        <v>1.2</v>
      </c>
      <c r="N329" s="664" t="s">
        <v>560</v>
      </c>
      <c r="O329" s="796">
        <v>0.25</v>
      </c>
      <c r="P329" s="682">
        <v>43311</v>
      </c>
      <c r="Q329" s="682">
        <v>43327</v>
      </c>
      <c r="R329" s="693">
        <f t="shared" si="88"/>
        <v>19.999999999999996</v>
      </c>
      <c r="S329" s="759">
        <f>IF(INDEX(Historical!$D$7:$D$1437,MATCH(B329,Historical!$B$7:$B$1446,0))=0,"n/a",(INDEX(Historical!$C$7:$C$1437,MATCH(B329,Historical!$B$7:$B$1446,0))/INDEX(Historical!$D$7:$D$1437,MATCH(B329,Historical!$B$7:$B$1446,0))-1)*100)</f>
        <v>22.222222222222232</v>
      </c>
      <c r="T329" s="759">
        <f>IF(INDEX(Historical!$F$7:$F$1430,MATCH(B329,Historical!$B$7:$B$1446,0))=0,"n/a",((INDEX(Historical!$C$7:$C$1437,MATCH(B329,Historical!$B$7:$B$1446,0))/INDEX(Historical!$F$7:$F$1430,MATCH(B329,Historical!$B$7:$B$1446,0)))^(1/3)-1)*100)</f>
        <v>25.99210498948732</v>
      </c>
      <c r="U329" s="759">
        <f>IF(INDEX(Historical!$H$7:$H$1430,MATCH(B329,Historical!$B$7:$B$1446,0))=0,"n/a",((INDEX(Historical!$C$7:$C$1437,MATCH(B329,Historical!$B$7:$B$1446,0))/INDEX(Historical!$H$7:$H$1430,MATCH(B329,Historical!$B$7:$B$1446,0)))^(1/5)-1)*100)</f>
        <v>40.628238838763522</v>
      </c>
      <c r="V329" s="759">
        <f>IF(INDEX(Historical!$O$7:$O$1430,MATCH(B329,Historical!$B$7:$B$1446,0))=0,"n/a",((INDEX(Historical!$C$7:$C$1437,MATCH(B329,Historical!$B$7:$B$1446,0))/INDEX(Historical!$O$7:$O$1430,MATCH(B329,Historical!$B$7:$B$1446,0)))^(1/10)-1)*100)</f>
        <v>0.1836598351406149</v>
      </c>
      <c r="W329" s="760">
        <f t="shared" si="89"/>
        <v>221.21461019311843</v>
      </c>
      <c r="X329" s="761">
        <f t="shared" si="90"/>
        <v>1.4205677915651582</v>
      </c>
      <c r="Y329" s="925"/>
      <c r="Z329" s="702">
        <f t="shared" si="91"/>
        <v>25.10460251046025</v>
      </c>
      <c r="AA329" s="935">
        <f t="shared" si="92"/>
        <v>10.094142259414225</v>
      </c>
      <c r="AB329" s="526">
        <v>12</v>
      </c>
      <c r="AC329" s="929">
        <v>4.78</v>
      </c>
      <c r="AD329" s="929">
        <v>0.9</v>
      </c>
      <c r="AE329" s="929">
        <v>1.58</v>
      </c>
      <c r="AF329" s="929">
        <v>1.1299999999999999</v>
      </c>
      <c r="AG329" s="929">
        <v>10.4</v>
      </c>
      <c r="AH329" s="929">
        <v>34.300000000000004</v>
      </c>
      <c r="AI329" s="929">
        <v>8.3800000000000008</v>
      </c>
      <c r="AJ329" s="929">
        <v>28.599999999999998</v>
      </c>
      <c r="AK329" s="929">
        <v>11.18</v>
      </c>
      <c r="AL329" s="929">
        <v>80360</v>
      </c>
      <c r="AM329" s="929">
        <v>24.2</v>
      </c>
      <c r="AN329" s="929">
        <v>5.96</v>
      </c>
      <c r="AO329" s="802">
        <f t="shared" si="93"/>
        <v>33.02114321147365</v>
      </c>
      <c r="AP329" s="803">
        <f t="shared" si="94"/>
        <v>43.115285470887876</v>
      </c>
      <c r="AQ329" s="936">
        <f t="shared" si="95"/>
        <v>-28.799560696929305</v>
      </c>
      <c r="AR329" s="702">
        <f>INDEX(Historical!$C$7:$C$1437,MATCH(B329,Historical!$B$7:$B$1446,0))*IF(AH329="n/a",1.03,IF(AH329&lt;0,1.01,IF(AH329&gt;10,1.1,(1+AH329/100))))</f>
        <v>1.2100000000000002</v>
      </c>
      <c r="AS329" s="935">
        <f t="shared" si="96"/>
        <v>1.3113980000000003</v>
      </c>
      <c r="AT329" s="935">
        <f t="shared" si="97"/>
        <v>1.4425378000000004</v>
      </c>
      <c r="AU329" s="935">
        <f t="shared" si="97"/>
        <v>1.5867915800000005</v>
      </c>
      <c r="AV329" s="935">
        <f t="shared" si="97"/>
        <v>1.7454707380000007</v>
      </c>
      <c r="AW329" s="702">
        <f t="shared" si="98"/>
        <v>7.2961981180000022</v>
      </c>
      <c r="AX329" s="810">
        <f t="shared" si="99"/>
        <v>15.121654130569953</v>
      </c>
      <c r="AY329" s="788">
        <v>1.22</v>
      </c>
      <c r="AZ329" s="931">
        <v>31.330000000000002</v>
      </c>
      <c r="BA329" s="931">
        <v>-13.28</v>
      </c>
      <c r="BB329" s="931">
        <v>10.26</v>
      </c>
      <c r="BC329" s="931">
        <v>7.4499999999999993</v>
      </c>
      <c r="BE329" s="664">
        <v>2014</v>
      </c>
      <c r="BF329" s="946" t="e">
        <f>#VALUE!</f>
        <v>#VALUE!</v>
      </c>
      <c r="BG329" s="931">
        <v>0.8</v>
      </c>
    </row>
    <row r="330" spans="1:59" ht="11.25" customHeight="1" x14ac:dyDescent="0.2">
      <c r="A330" s="628" t="s">
        <v>4243</v>
      </c>
      <c r="B330" s="925" t="s">
        <v>4240</v>
      </c>
      <c r="C330" s="988" t="s">
        <v>108</v>
      </c>
      <c r="D330" s="988" t="s">
        <v>4369</v>
      </c>
      <c r="E330" s="792">
        <v>5</v>
      </c>
      <c r="F330" s="526">
        <v>828</v>
      </c>
      <c r="G330" s="526" t="s">
        <v>106</v>
      </c>
      <c r="H330" s="526" t="s">
        <v>106</v>
      </c>
      <c r="I330" s="924">
        <v>225.38</v>
      </c>
      <c r="J330" s="702">
        <f t="shared" si="86"/>
        <v>1.0293726151388767</v>
      </c>
      <c r="K330" s="927">
        <v>0.57999999999999996</v>
      </c>
      <c r="L330" s="639">
        <v>4</v>
      </c>
      <c r="M330" s="693">
        <f t="shared" si="87"/>
        <v>2.3199999999999998</v>
      </c>
      <c r="N330" s="921" t="s">
        <v>520</v>
      </c>
      <c r="O330" s="795">
        <v>0.38</v>
      </c>
      <c r="P330" s="915">
        <v>43327</v>
      </c>
      <c r="Q330" s="915">
        <v>43342</v>
      </c>
      <c r="R330" s="693">
        <f t="shared" si="88"/>
        <v>52.631578947368411</v>
      </c>
      <c r="S330" s="759">
        <f>IF(INDEX(Historical!$D$7:$D$1437,MATCH(B330,Historical!$B$7:$B$1446,0))=0,"n/a",(INDEX(Historical!$C$7:$C$1437,MATCH(B330,Historical!$B$7:$B$1446,0))/INDEX(Historical!$D$7:$D$1437,MATCH(B330,Historical!$B$7:$B$1446,0))-1)*100)</f>
        <v>45.454545454545439</v>
      </c>
      <c r="T330" s="759">
        <f>IF(INDEX(Historical!$F$7:$F$1430,MATCH(B330,Historical!$B$7:$B$1446,0))=0,"n/a",((INDEX(Historical!$C$7:$C$1437,MATCH(B330,Historical!$B$7:$B$1446,0))/INDEX(Historical!$F$7:$F$1430,MATCH(B330,Historical!$B$7:$B$1446,0)))^(1/3)-1)*100)</f>
        <v>33.886590016433907</v>
      </c>
      <c r="U330" s="759" t="str">
        <f>IF(INDEX(Historical!$H$7:$H$1430,MATCH(B330,Historical!$B$7:$B$1446,0))=0,"n/a",((INDEX(Historical!$C$7:$C$1437,MATCH(B330,Historical!$B$7:$B$1446,0))/INDEX(Historical!$H$7:$H$1430,MATCH(B330,Historical!$B$7:$B$1446,0)))^(1/5)-1)*100)</f>
        <v>n/a</v>
      </c>
      <c r="V330" s="759" t="str">
        <f>IF(INDEX(Historical!$O$7:$O$1430,MATCH(B330,Historical!$B$7:$B$1446,0))=0,"n/a",((INDEX(Historical!$C$7:$C$1437,MATCH(B330,Historical!$B$7:$B$1446,0))/INDEX(Historical!$O$7:$O$1430,MATCH(B330,Historical!$B$7:$B$1446,0)))^(1/10)-1)*100)</f>
        <v>n/a</v>
      </c>
      <c r="W330" s="760" t="str">
        <f t="shared" si="89"/>
        <v>n/a</v>
      </c>
      <c r="X330" s="761" t="str">
        <f t="shared" si="90"/>
        <v>n/a</v>
      </c>
      <c r="Y330" s="713"/>
      <c r="Z330" s="702">
        <f t="shared" si="91"/>
        <v>41.651705565529618</v>
      </c>
      <c r="AA330" s="935">
        <f t="shared" si="92"/>
        <v>40.46319569120287</v>
      </c>
      <c r="AB330" s="639">
        <v>12</v>
      </c>
      <c r="AC330" s="916">
        <v>5.57</v>
      </c>
      <c r="AD330" s="916">
        <v>2.81</v>
      </c>
      <c r="AE330" s="916">
        <v>13.15</v>
      </c>
      <c r="AF330" s="916" t="s">
        <v>137</v>
      </c>
      <c r="AG330" s="916">
        <v>207.39999999999998</v>
      </c>
      <c r="AH330" s="916">
        <v>50.4</v>
      </c>
      <c r="AI330" s="916">
        <v>15.82</v>
      </c>
      <c r="AJ330" s="916">
        <v>27.500000000000004</v>
      </c>
      <c r="AK330" s="916">
        <v>14.399999999999999</v>
      </c>
      <c r="AL330" s="928">
        <v>18850</v>
      </c>
      <c r="AM330" s="922">
        <v>2.7</v>
      </c>
      <c r="AN330" s="916" t="s">
        <v>137</v>
      </c>
      <c r="AO330" s="802" t="str">
        <f t="shared" si="93"/>
        <v>n/a</v>
      </c>
      <c r="AP330" s="803" t="str">
        <f t="shared" si="94"/>
        <v>n/a</v>
      </c>
      <c r="AQ330" s="936" t="str">
        <f t="shared" si="95"/>
        <v>n/a</v>
      </c>
      <c r="AR330" s="702">
        <f>INDEX(Historical!$C$7:$C$1437,MATCH(B330,Historical!$B$7:$B$1446,0))*IF(AH330="n/a",1.03,IF(AH330&lt;0,1.01,IF(AH330&gt;10,1.1,(1+AH330/100))))</f>
        <v>2.1120000000000001</v>
      </c>
      <c r="AS330" s="935">
        <f t="shared" si="96"/>
        <v>2.3232000000000004</v>
      </c>
      <c r="AT330" s="935">
        <f t="shared" si="97"/>
        <v>2.5555200000000005</v>
      </c>
      <c r="AU330" s="935">
        <f t="shared" si="97"/>
        <v>2.8110720000000007</v>
      </c>
      <c r="AV330" s="935">
        <f t="shared" si="97"/>
        <v>3.0921792000000008</v>
      </c>
      <c r="AW330" s="702">
        <f t="shared" si="98"/>
        <v>12.893971200000001</v>
      </c>
      <c r="AX330" s="810">
        <f t="shared" si="99"/>
        <v>5.7209917472712757</v>
      </c>
      <c r="AY330" s="991">
        <v>1.18</v>
      </c>
      <c r="AZ330" s="922">
        <v>67.84</v>
      </c>
      <c r="BA330" s="922">
        <v>-0.66</v>
      </c>
      <c r="BB330" s="922">
        <v>13.750000000000002</v>
      </c>
      <c r="BC330" s="922">
        <v>31.430000000000003</v>
      </c>
      <c r="BE330" s="664">
        <v>2014</v>
      </c>
      <c r="BF330" s="946" t="e">
        <f>#VALUE!</f>
        <v>#VALUE!</v>
      </c>
      <c r="BG330" s="931">
        <v>14.2</v>
      </c>
    </row>
    <row r="331" spans="1:59" s="838" customFormat="1" ht="11.25" customHeight="1" x14ac:dyDescent="0.2">
      <c r="A331" s="817" t="s">
        <v>1492</v>
      </c>
      <c r="B331" s="846" t="s">
        <v>1493</v>
      </c>
      <c r="C331" s="988" t="s">
        <v>4224</v>
      </c>
      <c r="D331" s="988" t="s">
        <v>4394</v>
      </c>
      <c r="E331" s="818">
        <v>9</v>
      </c>
      <c r="F331" s="526">
        <v>412</v>
      </c>
      <c r="G331" s="1171" t="s">
        <v>106</v>
      </c>
      <c r="H331" s="1171" t="s">
        <v>106</v>
      </c>
      <c r="I331" s="819">
        <v>144.91</v>
      </c>
      <c r="J331" s="820">
        <f t="shared" si="86"/>
        <v>1.5733903802360085</v>
      </c>
      <c r="K331" s="821">
        <v>0.56999999999999995</v>
      </c>
      <c r="L331" s="822">
        <v>4</v>
      </c>
      <c r="M331" s="823">
        <f t="shared" si="87"/>
        <v>2.2799999999999998</v>
      </c>
      <c r="N331" s="824" t="s">
        <v>467</v>
      </c>
      <c r="O331" s="825">
        <v>0.52</v>
      </c>
      <c r="P331" s="826">
        <v>43447</v>
      </c>
      <c r="Q331" s="826">
        <v>43480</v>
      </c>
      <c r="R331" s="823">
        <f t="shared" si="88"/>
        <v>9.6153846153846025</v>
      </c>
      <c r="S331" s="759">
        <f>IF(INDEX(Historical!$D$7:$D$1437,MATCH(B331,Historical!$B$7:$B$1446,0))=0,"n/a",(INDEX(Historical!$C$7:$C$1437,MATCH(B331,Historical!$B$7:$B$1446,0))/INDEX(Historical!$D$7:$D$1437,MATCH(B331,Historical!$B$7:$B$1446,0))-1)*100)</f>
        <v>10.638297872340431</v>
      </c>
      <c r="T331" s="759">
        <f>IF(INDEX(Historical!$F$7:$F$1430,MATCH(B331,Historical!$B$7:$B$1446,0))=0,"n/a",((INDEX(Historical!$C$7:$C$1437,MATCH(B331,Historical!$B$7:$B$1446,0))/INDEX(Historical!$F$7:$F$1430,MATCH(B331,Historical!$B$7:$B$1446,0)))^(1/3)-1)*100)</f>
        <v>15.21476602058922</v>
      </c>
      <c r="U331" s="759">
        <f>IF(INDEX(Historical!$H$7:$H$1430,MATCH(B331,Historical!$B$7:$B$1446,0))=0,"n/a",((INDEX(Historical!$C$7:$C$1437,MATCH(B331,Historical!$B$7:$B$1446,0))/INDEX(Historical!$H$7:$H$1430,MATCH(B331,Historical!$B$7:$B$1446,0)))^(1/5)-1)*100)</f>
        <v>13.796097158262377</v>
      </c>
      <c r="V331" s="759">
        <f>IF(INDEX(Historical!$O$7:$O$1430,MATCH(B331,Historical!$B$7:$B$1446,0))=0,"n/a",((INDEX(Historical!$C$7:$C$1437,MATCH(B331,Historical!$B$7:$B$1446,0))/INDEX(Historical!$O$7:$O$1430,MATCH(B331,Historical!$B$7:$B$1446,0)))^(1/10)-1)*100)</f>
        <v>9.9100123746509894</v>
      </c>
      <c r="W331" s="827">
        <f t="shared" si="89"/>
        <v>1.3921372281584308</v>
      </c>
      <c r="X331" s="828">
        <f t="shared" si="90"/>
        <v>1.6423925188407591</v>
      </c>
      <c r="Y331" s="829"/>
      <c r="Z331" s="820">
        <f t="shared" si="91"/>
        <v>44.271844660194169</v>
      </c>
      <c r="AA331" s="830">
        <f t="shared" si="92"/>
        <v>28.137864077669899</v>
      </c>
      <c r="AB331" s="822">
        <v>12</v>
      </c>
      <c r="AC331" s="831">
        <v>5.15</v>
      </c>
      <c r="AD331" s="831">
        <v>1.99</v>
      </c>
      <c r="AE331" s="831">
        <v>3.23</v>
      </c>
      <c r="AF331" s="831" t="s">
        <v>137</v>
      </c>
      <c r="AG331" s="848">
        <v>-67</v>
      </c>
      <c r="AH331" s="840">
        <v>23.200000000000003</v>
      </c>
      <c r="AI331" s="840">
        <v>10.24</v>
      </c>
      <c r="AJ331" s="831">
        <v>8.4</v>
      </c>
      <c r="AK331" s="831">
        <v>14.16</v>
      </c>
      <c r="AL331" s="832">
        <v>23710</v>
      </c>
      <c r="AM331" s="833">
        <v>0.2</v>
      </c>
      <c r="AN331" s="831" t="s">
        <v>137</v>
      </c>
      <c r="AO331" s="834">
        <f t="shared" si="93"/>
        <v>-12.768376539171514</v>
      </c>
      <c r="AP331" s="835">
        <f t="shared" si="94"/>
        <v>15.369487538498385</v>
      </c>
      <c r="AQ331" s="836" t="str">
        <f t="shared" si="95"/>
        <v>n/a</v>
      </c>
      <c r="AR331" s="702">
        <f>INDEX(Historical!$C$7:$C$1437,MATCH(B331,Historical!$B$7:$B$1446,0))*IF(AH331="n/a",1.03,IF(AH331&lt;0,1.01,IF(AH331&gt;10,1.1,(1+AH331/100))))</f>
        <v>2.2880000000000003</v>
      </c>
      <c r="AS331" s="830">
        <f t="shared" si="96"/>
        <v>2.5168000000000004</v>
      </c>
      <c r="AT331" s="830">
        <f t="shared" si="97"/>
        <v>2.7684800000000007</v>
      </c>
      <c r="AU331" s="830">
        <f t="shared" si="97"/>
        <v>3.0453280000000009</v>
      </c>
      <c r="AV331" s="830">
        <f t="shared" si="97"/>
        <v>3.3498608000000014</v>
      </c>
      <c r="AW331" s="820">
        <f t="shared" si="98"/>
        <v>13.968468800000004</v>
      </c>
      <c r="AX331" s="837">
        <f t="shared" si="99"/>
        <v>9.639409840590714</v>
      </c>
      <c r="AY331" s="992">
        <v>0.6</v>
      </c>
      <c r="AZ331" s="833">
        <v>37.93</v>
      </c>
      <c r="BA331" s="833">
        <v>-1.82</v>
      </c>
      <c r="BB331" s="833">
        <v>2.3800000000000003</v>
      </c>
      <c r="BC331" s="833">
        <v>13.350000000000001</v>
      </c>
      <c r="BD331" s="961"/>
      <c r="BE331" s="664">
        <v>2011</v>
      </c>
      <c r="BF331" s="946" t="e">
        <f>#VALUE!</f>
        <v>#VALUE!</v>
      </c>
      <c r="BG331" s="893">
        <v>10.6</v>
      </c>
    </row>
    <row r="332" spans="1:59" ht="11.25" customHeight="1" x14ac:dyDescent="0.2">
      <c r="A332" s="609" t="s">
        <v>1774</v>
      </c>
      <c r="B332" s="925" t="s">
        <v>1775</v>
      </c>
      <c r="C332" s="988" t="s">
        <v>247</v>
      </c>
      <c r="D332" s="988" t="s">
        <v>4387</v>
      </c>
      <c r="E332" s="792">
        <v>9</v>
      </c>
      <c r="F332" s="526">
        <v>466</v>
      </c>
      <c r="G332" s="526" t="s">
        <v>106</v>
      </c>
      <c r="H332" s="526" t="s">
        <v>106</v>
      </c>
      <c r="I332" s="924">
        <v>228.85</v>
      </c>
      <c r="J332" s="702">
        <f t="shared" si="86"/>
        <v>3.0762508193139615</v>
      </c>
      <c r="K332" s="927">
        <v>1.76</v>
      </c>
      <c r="L332" s="639">
        <v>4</v>
      </c>
      <c r="M332" s="693">
        <f t="shared" si="87"/>
        <v>7.04</v>
      </c>
      <c r="N332" s="921" t="s">
        <v>927</v>
      </c>
      <c r="O332" s="795">
        <v>1.47</v>
      </c>
      <c r="P332" s="915">
        <v>43550</v>
      </c>
      <c r="Q332" s="915">
        <v>43566</v>
      </c>
      <c r="R332" s="693">
        <f t="shared" si="88"/>
        <v>19.727891156462587</v>
      </c>
      <c r="S332" s="759">
        <f>IF(INDEX(Historical!$D$7:$D$1437,MATCH(B332,Historical!$B$7:$B$1446,0))=0,"n/a",(INDEX(Historical!$C$7:$C$1437,MATCH(B332,Historical!$B$7:$B$1446,0))/INDEX(Historical!$D$7:$D$1437,MATCH(B332,Historical!$B$7:$B$1446,0))-1)*100)</f>
        <v>37.641723356009081</v>
      </c>
      <c r="T332" s="759">
        <f>IF(INDEX(Historical!$F$7:$F$1430,MATCH(B332,Historical!$B$7:$B$1446,0))=0,"n/a",((INDEX(Historical!$C$7:$C$1437,MATCH(B332,Historical!$B$7:$B$1446,0))/INDEX(Historical!$F$7:$F$1430,MATCH(B332,Historical!$B$7:$B$1446,0)))^(1/3)-1)*100)</f>
        <v>33.764274408406393</v>
      </c>
      <c r="U332" s="759">
        <f>IF(INDEX(Historical!$H$7:$H$1430,MATCH(B332,Historical!$B$7:$B$1446,0))=0,"n/a",((INDEX(Historical!$C$7:$C$1437,MATCH(B332,Historical!$B$7:$B$1446,0))/INDEX(Historical!$H$7:$H$1430,MATCH(B332,Historical!$B$7:$B$1446,0)))^(1/5)-1)*100)</f>
        <v>46.483678124948405</v>
      </c>
      <c r="V332" s="759" t="str">
        <f>IF(INDEX(Historical!$O$7:$O$1430,MATCH(B332,Historical!$B$7:$B$1446,0))=0,"n/a",((INDEX(Historical!$C$7:$C$1437,MATCH(B332,Historical!$B$7:$B$1446,0))/INDEX(Historical!$O$7:$O$1430,MATCH(B332,Historical!$B$7:$B$1446,0)))^(1/10)-1)*100)</f>
        <v>n/a</v>
      </c>
      <c r="W332" s="760" t="str">
        <f t="shared" si="89"/>
        <v>n/a</v>
      </c>
      <c r="X332" s="761">
        <f t="shared" si="90"/>
        <v>0.9390642045444122</v>
      </c>
      <c r="Y332" s="926"/>
      <c r="Z332" s="702">
        <f t="shared" si="91"/>
        <v>110.86614173228347</v>
      </c>
      <c r="AA332" s="935">
        <f t="shared" si="92"/>
        <v>36.039370078740156</v>
      </c>
      <c r="AB332" s="639">
        <v>7</v>
      </c>
      <c r="AC332" s="916">
        <v>6.35</v>
      </c>
      <c r="AD332" s="916">
        <v>90.13</v>
      </c>
      <c r="AE332" s="916">
        <v>4.34</v>
      </c>
      <c r="AF332" s="916">
        <v>6.31</v>
      </c>
      <c r="AG332" s="916">
        <v>17.599999999999998</v>
      </c>
      <c r="AH332" s="916">
        <v>46.9</v>
      </c>
      <c r="AI332" s="916">
        <v>13.62</v>
      </c>
      <c r="AJ332" s="916">
        <v>49.5</v>
      </c>
      <c r="AK332" s="916">
        <v>0.4</v>
      </c>
      <c r="AL332" s="928">
        <v>9230</v>
      </c>
      <c r="AM332" s="922">
        <v>0.2</v>
      </c>
      <c r="AN332" s="916">
        <v>0.95</v>
      </c>
      <c r="AO332" s="802">
        <f t="shared" si="93"/>
        <v>13.520558865522212</v>
      </c>
      <c r="AP332" s="803">
        <f t="shared" si="94"/>
        <v>49.559928944262367</v>
      </c>
      <c r="AQ332" s="936">
        <f t="shared" si="95"/>
        <v>217.915729712451</v>
      </c>
      <c r="AR332" s="702">
        <f>INDEX(Historical!$C$7:$C$1437,MATCH(B332,Historical!$B$7:$B$1446,0))*IF(AH332="n/a",1.03,IF(AH332&lt;0,1.01,IF(AH332&gt;10,1.1,(1+AH332/100))))</f>
        <v>6.0093000000000005</v>
      </c>
      <c r="AS332" s="935">
        <f t="shared" si="96"/>
        <v>6.6102300000000014</v>
      </c>
      <c r="AT332" s="935">
        <f t="shared" si="97"/>
        <v>6.6366709200000011</v>
      </c>
      <c r="AU332" s="935">
        <f t="shared" si="97"/>
        <v>6.6632176036800015</v>
      </c>
      <c r="AV332" s="935">
        <f t="shared" si="97"/>
        <v>6.6898704740947217</v>
      </c>
      <c r="AW332" s="702">
        <f t="shared" si="98"/>
        <v>32.609288997774726</v>
      </c>
      <c r="AX332" s="810">
        <f t="shared" si="99"/>
        <v>14.249197726796908</v>
      </c>
      <c r="AY332" s="991">
        <v>0.64</v>
      </c>
      <c r="AZ332" s="922">
        <v>27.42</v>
      </c>
      <c r="BA332" s="922">
        <v>-24.41</v>
      </c>
      <c r="BB332" s="922">
        <v>7.17</v>
      </c>
      <c r="BC332" s="922">
        <v>-5.71</v>
      </c>
      <c r="BE332" s="664">
        <v>2011</v>
      </c>
      <c r="BF332" s="946" t="e">
        <f>#VALUE!</f>
        <v>#VALUE!</v>
      </c>
      <c r="BG332" s="931">
        <v>6.5</v>
      </c>
    </row>
    <row r="333" spans="1:59" ht="11.25" customHeight="1" x14ac:dyDescent="0.2">
      <c r="A333" s="609" t="s">
        <v>1464</v>
      </c>
      <c r="B333" s="925" t="s">
        <v>1465</v>
      </c>
      <c r="C333" s="988" t="s">
        <v>123</v>
      </c>
      <c r="D333" s="988" t="s">
        <v>4390</v>
      </c>
      <c r="E333" s="792">
        <v>6</v>
      </c>
      <c r="F333" s="526">
        <v>722</v>
      </c>
      <c r="G333" s="526" t="s">
        <v>106</v>
      </c>
      <c r="H333" s="526" t="s">
        <v>106</v>
      </c>
      <c r="I333" s="924">
        <v>58.03</v>
      </c>
      <c r="J333" s="702">
        <f t="shared" si="86"/>
        <v>0.72376357056694818</v>
      </c>
      <c r="K333" s="927">
        <v>0.105</v>
      </c>
      <c r="L333" s="639">
        <v>4</v>
      </c>
      <c r="M333" s="693">
        <f t="shared" si="87"/>
        <v>0.42</v>
      </c>
      <c r="N333" s="921" t="s">
        <v>1004</v>
      </c>
      <c r="O333" s="795">
        <v>0.1</v>
      </c>
      <c r="P333" s="658">
        <v>43235</v>
      </c>
      <c r="Q333" s="658">
        <v>43252</v>
      </c>
      <c r="R333" s="693">
        <f t="shared" si="88"/>
        <v>4.9999999999999902</v>
      </c>
      <c r="S333" s="759">
        <f>IF(INDEX(Historical!$D$7:$D$1437,MATCH(B333,Historical!$B$7:$B$1446,0))=0,"n/a",(INDEX(Historical!$C$7:$C$1437,MATCH(B333,Historical!$B$7:$B$1446,0))/INDEX(Historical!$D$7:$D$1437,MATCH(B333,Historical!$B$7:$B$1446,0))-1)*100)</f>
        <v>5.0632911392404889</v>
      </c>
      <c r="T333" s="759">
        <f>IF(INDEX(Historical!$F$7:$F$1430,MATCH(B333,Historical!$B$7:$B$1446,0))=0,"n/a",((INDEX(Historical!$C$7:$C$1437,MATCH(B333,Historical!$B$7:$B$1446,0))/INDEX(Historical!$F$7:$F$1430,MATCH(B333,Historical!$B$7:$B$1446,0)))^(1/3)-1)*100)</f>
        <v>5.343218065147215</v>
      </c>
      <c r="U333" s="759">
        <f>IF(INDEX(Historical!$H$7:$H$1430,MATCH(B333,Historical!$B$7:$B$1446,0))=0,"n/a",((INDEX(Historical!$C$7:$C$1437,MATCH(B333,Historical!$B$7:$B$1446,0))/INDEX(Historical!$H$7:$H$1430,MATCH(B333,Historical!$B$7:$B$1446,0)))^(1/5)-1)*100)</f>
        <v>5.6689783679528372</v>
      </c>
      <c r="V333" s="759" t="str">
        <f>IF(INDEX(Historical!$O$7:$O$1430,MATCH(B333,Historical!$B$7:$B$1446,0))=0,"n/a",((INDEX(Historical!$C$7:$C$1437,MATCH(B333,Historical!$B$7:$B$1446,0))/INDEX(Historical!$O$7:$O$1430,MATCH(B333,Historical!$B$7:$B$1446,0)))^(1/10)-1)*100)</f>
        <v>n/a</v>
      </c>
      <c r="W333" s="760" t="str">
        <f t="shared" si="89"/>
        <v>n/a</v>
      </c>
      <c r="X333" s="761" t="str">
        <f t="shared" si="90"/>
        <v>n/a</v>
      </c>
      <c r="Y333" s="926"/>
      <c r="Z333" s="702">
        <f t="shared" si="91"/>
        <v>93.333333333333329</v>
      </c>
      <c r="AA333" s="935">
        <f t="shared" si="92"/>
        <v>128.95555555555555</v>
      </c>
      <c r="AB333" s="639">
        <v>12</v>
      </c>
      <c r="AC333" s="916">
        <v>0.45</v>
      </c>
      <c r="AD333" s="916">
        <v>10.82</v>
      </c>
      <c r="AE333" s="916">
        <v>0.98</v>
      </c>
      <c r="AF333" s="916">
        <v>2.12</v>
      </c>
      <c r="AG333" s="916">
        <v>4</v>
      </c>
      <c r="AH333" s="916">
        <v>-66.3</v>
      </c>
      <c r="AI333" s="916">
        <v>8.93</v>
      </c>
      <c r="AJ333" s="916">
        <v>-13.3</v>
      </c>
      <c r="AK333" s="916">
        <v>12</v>
      </c>
      <c r="AL333" s="928">
        <v>1190</v>
      </c>
      <c r="AM333" s="922">
        <v>1</v>
      </c>
      <c r="AN333" s="916">
        <v>0.03</v>
      </c>
      <c r="AO333" s="802">
        <f t="shared" si="93"/>
        <v>-122.56281361703576</v>
      </c>
      <c r="AP333" s="803">
        <f t="shared" si="94"/>
        <v>6.3927419385197854</v>
      </c>
      <c r="AQ333" s="936">
        <f t="shared" si="95"/>
        <v>248.57537222738037</v>
      </c>
      <c r="AR333" s="702">
        <f>INDEX(Historical!$C$7:$C$1437,MATCH(B333,Historical!$B$7:$B$1446,0))*IF(AH333="n/a",1.03,IF(AH333&lt;0,1.01,IF(AH333&gt;10,1.1,(1+AH333/100))))</f>
        <v>0.41914999999999997</v>
      </c>
      <c r="AS333" s="935">
        <f t="shared" si="96"/>
        <v>0.45658009499999996</v>
      </c>
      <c r="AT333" s="935">
        <f t="shared" si="97"/>
        <v>0.50223810449999995</v>
      </c>
      <c r="AU333" s="935">
        <f t="shared" si="97"/>
        <v>0.55246191494999997</v>
      </c>
      <c r="AV333" s="935">
        <f t="shared" si="97"/>
        <v>0.60770810644500006</v>
      </c>
      <c r="AW333" s="702">
        <f t="shared" si="98"/>
        <v>2.5381382208950001</v>
      </c>
      <c r="AX333" s="810">
        <f t="shared" si="99"/>
        <v>4.3738380508271586</v>
      </c>
      <c r="AY333" s="991">
        <v>1.02</v>
      </c>
      <c r="AZ333" s="922">
        <v>36.54</v>
      </c>
      <c r="BA333" s="922">
        <v>-10.86</v>
      </c>
      <c r="BB333" s="922">
        <v>0.57000000000000006</v>
      </c>
      <c r="BC333" s="922">
        <v>4.68</v>
      </c>
      <c r="BE333" s="664">
        <v>2013</v>
      </c>
      <c r="BF333" s="946" t="e">
        <f>#VALUE!</f>
        <v>#VALUE!</v>
      </c>
      <c r="BG333" s="931">
        <v>2.6</v>
      </c>
    </row>
    <row r="334" spans="1:59" ht="11.25" customHeight="1" x14ac:dyDescent="0.2">
      <c r="A334" s="609" t="s">
        <v>3885</v>
      </c>
      <c r="B334" s="925" t="s">
        <v>3886</v>
      </c>
      <c r="C334" s="988" t="s">
        <v>108</v>
      </c>
      <c r="D334" s="988" t="s">
        <v>4365</v>
      </c>
      <c r="E334" s="792">
        <v>5</v>
      </c>
      <c r="F334" s="526">
        <v>806</v>
      </c>
      <c r="G334" s="526" t="s">
        <v>106</v>
      </c>
      <c r="H334" s="526" t="s">
        <v>106</v>
      </c>
      <c r="I334" s="924">
        <v>41</v>
      </c>
      <c r="J334" s="702">
        <f t="shared" si="86"/>
        <v>4.8780487804878048</v>
      </c>
      <c r="K334" s="927">
        <v>0.5</v>
      </c>
      <c r="L334" s="639">
        <v>4</v>
      </c>
      <c r="M334" s="693">
        <f t="shared" si="87"/>
        <v>2</v>
      </c>
      <c r="N334" s="921" t="s">
        <v>320</v>
      </c>
      <c r="O334" s="795">
        <v>0.32</v>
      </c>
      <c r="P334" s="917">
        <v>43174</v>
      </c>
      <c r="Q334" s="917">
        <v>43189</v>
      </c>
      <c r="R334" s="693">
        <f t="shared" si="88"/>
        <v>56.25</v>
      </c>
      <c r="S334" s="759">
        <f>IF(INDEX(Historical!$D$7:$D$1437,MATCH(B334,Historical!$B$7:$B$1446,0))=0,"n/a",(INDEX(Historical!$C$7:$C$1437,MATCH(B334,Historical!$B$7:$B$1446,0))/INDEX(Historical!$D$7:$D$1437,MATCH(B334,Historical!$B$7:$B$1446,0))-1)*100)</f>
        <v>56.25</v>
      </c>
      <c r="T334" s="759">
        <f>IF(INDEX(Historical!$F$7:$F$1430,MATCH(B334,Historical!$B$7:$B$1446,0))=0,"n/a",((INDEX(Historical!$C$7:$C$1437,MATCH(B334,Historical!$B$7:$B$1446,0))/INDEX(Historical!$F$7:$F$1430,MATCH(B334,Historical!$B$7:$B$1446,0)))^(1/3)-1)*100)</f>
        <v>35.72088082974534</v>
      </c>
      <c r="U334" s="759" t="str">
        <f>IF(INDEX(Historical!$H$7:$H$1430,MATCH(B334,Historical!$B$7:$B$1446,0))=0,"n/a",((INDEX(Historical!$C$7:$C$1437,MATCH(B334,Historical!$B$7:$B$1446,0))/INDEX(Historical!$H$7:$H$1430,MATCH(B334,Historical!$B$7:$B$1446,0)))^(1/5)-1)*100)</f>
        <v>n/a</v>
      </c>
      <c r="V334" s="759">
        <f>IF(INDEX(Historical!$O$7:$O$1430,MATCH(B334,Historical!$B$7:$B$1446,0))=0,"n/a",((INDEX(Historical!$C$7:$C$1437,MATCH(B334,Historical!$B$7:$B$1446,0))/INDEX(Historical!$O$7:$O$1430,MATCH(B334,Historical!$B$7:$B$1446,0)))^(1/10)-1)*100)</f>
        <v>8.3125420397767602</v>
      </c>
      <c r="W334" s="760" t="str">
        <f t="shared" si="89"/>
        <v>n/a</v>
      </c>
      <c r="X334" s="761" t="str">
        <f t="shared" si="90"/>
        <v>n/a</v>
      </c>
      <c r="Y334" s="926"/>
      <c r="Z334" s="702" t="str">
        <f t="shared" si="91"/>
        <v>n/a</v>
      </c>
      <c r="AA334" s="935" t="str">
        <f t="shared" si="92"/>
        <v>n/a</v>
      </c>
      <c r="AB334" s="639">
        <v>12</v>
      </c>
      <c r="AC334" s="916" t="s">
        <v>137</v>
      </c>
      <c r="AD334" s="916" t="s">
        <v>137</v>
      </c>
      <c r="AE334" s="916" t="s">
        <v>137</v>
      </c>
      <c r="AF334" s="916" t="s">
        <v>137</v>
      </c>
      <c r="AG334" s="916" t="s">
        <v>137</v>
      </c>
      <c r="AH334" s="916" t="s">
        <v>137</v>
      </c>
      <c r="AI334" s="916" t="s">
        <v>137</v>
      </c>
      <c r="AJ334" s="916" t="s">
        <v>137</v>
      </c>
      <c r="AK334" s="916" t="s">
        <v>137</v>
      </c>
      <c r="AL334" s="928" t="s">
        <v>137</v>
      </c>
      <c r="AM334" s="922" t="s">
        <v>137</v>
      </c>
      <c r="AN334" s="916" t="s">
        <v>137</v>
      </c>
      <c r="AO334" s="802" t="str">
        <f t="shared" si="93"/>
        <v>n/a</v>
      </c>
      <c r="AP334" s="803" t="str">
        <f t="shared" si="94"/>
        <v>n/a</v>
      </c>
      <c r="AQ334" s="936" t="str">
        <f t="shared" si="95"/>
        <v>n/a</v>
      </c>
      <c r="AR334" s="702">
        <f>INDEX(Historical!$C$7:$C$1437,MATCH(B334,Historical!$B$7:$B$1446,0))*IF(AH334="n/a",1.03,IF(AH334&lt;0,1.01,IF(AH334&gt;10,1.1,(1+AH334/100))))</f>
        <v>2.06</v>
      </c>
      <c r="AS334" s="935">
        <f t="shared" si="96"/>
        <v>2.1217999999999999</v>
      </c>
      <c r="AT334" s="935">
        <f t="shared" si="97"/>
        <v>2.185454</v>
      </c>
      <c r="AU334" s="935">
        <f t="shared" si="97"/>
        <v>2.2510176200000003</v>
      </c>
      <c r="AV334" s="935">
        <f t="shared" si="97"/>
        <v>2.3185481486000001</v>
      </c>
      <c r="AW334" s="702">
        <f t="shared" si="98"/>
        <v>10.936819768599999</v>
      </c>
      <c r="AX334" s="810">
        <f t="shared" si="99"/>
        <v>26.67517016731707</v>
      </c>
      <c r="AY334" s="991" t="s">
        <v>137</v>
      </c>
      <c r="AZ334" s="922" t="s">
        <v>137</v>
      </c>
      <c r="BA334" s="922" t="s">
        <v>137</v>
      </c>
      <c r="BB334" s="922" t="s">
        <v>137</v>
      </c>
      <c r="BC334" s="922" t="s">
        <v>137</v>
      </c>
      <c r="BD334" s="960" t="s">
        <v>4298</v>
      </c>
      <c r="BE334" s="664">
        <v>2014</v>
      </c>
      <c r="BF334" s="946" t="e">
        <f>#VALUE!</f>
        <v>#VALUE!</v>
      </c>
      <c r="BG334" s="931" t="s">
        <v>137</v>
      </c>
    </row>
    <row r="335" spans="1:59" ht="11.25" customHeight="1" x14ac:dyDescent="0.2">
      <c r="A335" s="609" t="s">
        <v>2553</v>
      </c>
      <c r="B335" s="925" t="s">
        <v>2554</v>
      </c>
      <c r="C335" s="988" t="s">
        <v>4224</v>
      </c>
      <c r="D335" s="988" t="s">
        <v>4372</v>
      </c>
      <c r="E335" s="792">
        <v>6</v>
      </c>
      <c r="F335" s="526">
        <v>769</v>
      </c>
      <c r="G335" s="526" t="s">
        <v>106</v>
      </c>
      <c r="H335" s="526" t="s">
        <v>106</v>
      </c>
      <c r="I335" s="924">
        <v>47.1</v>
      </c>
      <c r="J335" s="702">
        <f t="shared" si="86"/>
        <v>2.1231422505307855</v>
      </c>
      <c r="K335" s="927">
        <v>0.25</v>
      </c>
      <c r="L335" s="639">
        <v>4</v>
      </c>
      <c r="M335" s="693">
        <f t="shared" si="87"/>
        <v>1</v>
      </c>
      <c r="N335" s="921" t="s">
        <v>305</v>
      </c>
      <c r="O335" s="795">
        <v>0.23</v>
      </c>
      <c r="P335" s="915">
        <v>43504</v>
      </c>
      <c r="Q335" s="915">
        <v>43528</v>
      </c>
      <c r="R335" s="693">
        <f t="shared" si="88"/>
        <v>8.6956521739130395</v>
      </c>
      <c r="S335" s="759">
        <f>IF(INDEX(Historical!$D$7:$D$1437,MATCH(B335,Historical!$B$7:$B$1446,0))=0,"n/a",(INDEX(Historical!$C$7:$C$1437,MATCH(B335,Historical!$B$7:$B$1446,0))/INDEX(Historical!$D$7:$D$1437,MATCH(B335,Historical!$B$7:$B$1446,0))-1)*100)</f>
        <v>9.5238095238095344</v>
      </c>
      <c r="T335" s="759">
        <f>IF(INDEX(Historical!$F$7:$F$1430,MATCH(B335,Historical!$B$7:$B$1446,0))=0,"n/a",((INDEX(Historical!$C$7:$C$1437,MATCH(B335,Historical!$B$7:$B$1446,0))/INDEX(Historical!$F$7:$F$1430,MATCH(B335,Historical!$B$7:$B$1446,0)))^(1/3)-1)*100)</f>
        <v>6.5756716652330516</v>
      </c>
      <c r="U335" s="759">
        <f>IF(INDEX(Historical!$H$7:$H$1430,MATCH(B335,Historical!$B$7:$B$1446,0))=0,"n/a",((INDEX(Historical!$C$7:$C$1437,MATCH(B335,Historical!$B$7:$B$1446,0))/INDEX(Historical!$H$7:$H$1430,MATCH(B335,Historical!$B$7:$B$1446,0)))^(1/5)-1)*100)</f>
        <v>10.438362870438155</v>
      </c>
      <c r="V335" s="759">
        <f>IF(INDEX(Historical!$O$7:$O$1430,MATCH(B335,Historical!$B$7:$B$1446,0))=0,"n/a",((INDEX(Historical!$C$7:$C$1437,MATCH(B335,Historical!$B$7:$B$1446,0))/INDEX(Historical!$O$7:$O$1430,MATCH(B335,Historical!$B$7:$B$1446,0)))^(1/10)-1)*100)</f>
        <v>12.110067771001809</v>
      </c>
      <c r="W335" s="760">
        <f t="shared" si="89"/>
        <v>0.86195742813540333</v>
      </c>
      <c r="X335" s="761">
        <f t="shared" si="90"/>
        <v>0.86986357253651292</v>
      </c>
      <c r="Y335" s="926"/>
      <c r="Z335" s="702">
        <f t="shared" si="91"/>
        <v>88.495575221238937</v>
      </c>
      <c r="AA335" s="935">
        <f t="shared" si="92"/>
        <v>41.681415929203546</v>
      </c>
      <c r="AB335" s="639">
        <v>12</v>
      </c>
      <c r="AC335" s="916">
        <v>1.1299999999999999</v>
      </c>
      <c r="AD335" s="916">
        <v>0.75</v>
      </c>
      <c r="AE335" s="916">
        <v>4.5599999999999996</v>
      </c>
      <c r="AF335" s="916">
        <v>5.04</v>
      </c>
      <c r="AG335" s="916">
        <v>13.100000000000001</v>
      </c>
      <c r="AH335" s="916">
        <v>21.6</v>
      </c>
      <c r="AI335" s="916">
        <v>18.23</v>
      </c>
      <c r="AJ335" s="916">
        <v>12</v>
      </c>
      <c r="AK335" s="916">
        <v>55.410000000000004</v>
      </c>
      <c r="AL335" s="928">
        <v>6200</v>
      </c>
      <c r="AM335" s="922">
        <v>0.6</v>
      </c>
      <c r="AN335" s="916">
        <v>0</v>
      </c>
      <c r="AO335" s="802">
        <f t="shared" si="93"/>
        <v>-29.119910808234607</v>
      </c>
      <c r="AP335" s="803">
        <f t="shared" si="94"/>
        <v>12.56150512096894</v>
      </c>
      <c r="AQ335" s="936">
        <f t="shared" si="95"/>
        <v>205.55911323574682</v>
      </c>
      <c r="AR335" s="702">
        <f>INDEX(Historical!$C$7:$C$1437,MATCH(B335,Historical!$B$7:$B$1446,0))*IF(AH335="n/a",1.03,IF(AH335&lt;0,1.01,IF(AH335&gt;10,1.1,(1+AH335/100))))</f>
        <v>1.0120000000000002</v>
      </c>
      <c r="AS335" s="935">
        <f t="shared" si="96"/>
        <v>1.1132000000000004</v>
      </c>
      <c r="AT335" s="935">
        <f t="shared" si="97"/>
        <v>1.2245200000000005</v>
      </c>
      <c r="AU335" s="935">
        <f t="shared" si="97"/>
        <v>1.3469720000000007</v>
      </c>
      <c r="AV335" s="935">
        <f t="shared" si="97"/>
        <v>1.4816692000000009</v>
      </c>
      <c r="AW335" s="702">
        <f t="shared" si="98"/>
        <v>6.1783612000000021</v>
      </c>
      <c r="AX335" s="810">
        <f t="shared" si="99"/>
        <v>13.117539702760089</v>
      </c>
      <c r="AY335" s="991">
        <v>0.79</v>
      </c>
      <c r="AZ335" s="922">
        <v>21.45</v>
      </c>
      <c r="BA335" s="922">
        <v>-7.6499999999999995</v>
      </c>
      <c r="BB335" s="922">
        <v>2.62</v>
      </c>
      <c r="BC335" s="922">
        <v>2.3199999999999998</v>
      </c>
      <c r="BE335" s="664">
        <v>2014</v>
      </c>
      <c r="BF335" s="946" t="e">
        <f>#VALUE!</f>
        <v>#VALUE!</v>
      </c>
      <c r="BG335" s="931">
        <v>9.6</v>
      </c>
    </row>
    <row r="336" spans="1:59" ht="11.25" customHeight="1" x14ac:dyDescent="0.2">
      <c r="A336" s="628" t="s">
        <v>4136</v>
      </c>
      <c r="B336" s="925" t="s">
        <v>4137</v>
      </c>
      <c r="C336" s="988" t="s">
        <v>108</v>
      </c>
      <c r="D336" s="988" t="s">
        <v>4373</v>
      </c>
      <c r="E336" s="792">
        <v>6</v>
      </c>
      <c r="F336" s="526">
        <v>745</v>
      </c>
      <c r="G336" s="526" t="s">
        <v>106</v>
      </c>
      <c r="H336" s="526" t="s">
        <v>106</v>
      </c>
      <c r="I336" s="924">
        <v>38.020000000000003</v>
      </c>
      <c r="J336" s="702">
        <f t="shared" si="86"/>
        <v>2.7354024197790636</v>
      </c>
      <c r="K336" s="927">
        <v>0.26</v>
      </c>
      <c r="L336" s="639">
        <v>4</v>
      </c>
      <c r="M336" s="693">
        <f t="shared" si="87"/>
        <v>1.04</v>
      </c>
      <c r="N336" s="921" t="s">
        <v>149</v>
      </c>
      <c r="O336" s="795">
        <v>0.25</v>
      </c>
      <c r="P336" s="915">
        <v>43433</v>
      </c>
      <c r="Q336" s="915">
        <v>43448</v>
      </c>
      <c r="R336" s="693">
        <f t="shared" si="88"/>
        <v>4.0000000000000036</v>
      </c>
      <c r="S336" s="759">
        <f>IF(INDEX(Historical!$D$7:$D$1437,MATCH(B336,Historical!$B$7:$B$1446,0))=0,"n/a",(INDEX(Historical!$C$7:$C$1437,MATCH(B336,Historical!$B$7:$B$1446,0))/INDEX(Historical!$D$7:$D$1437,MATCH(B336,Historical!$B$7:$B$1446,0))-1)*100)</f>
        <v>7.6086956521739024</v>
      </c>
      <c r="T336" s="759">
        <f>IF(INDEX(Historical!$F$7:$F$1430,MATCH(B336,Historical!$B$7:$B$1446,0))=0,"n/a",((INDEX(Historical!$C$7:$C$1437,MATCH(B336,Historical!$B$7:$B$1446,0))/INDEX(Historical!$F$7:$F$1430,MATCH(B336,Historical!$B$7:$B$1446,0)))^(1/3)-1)*100)</f>
        <v>4.4011575622509014</v>
      </c>
      <c r="U336" s="759">
        <f>IF(INDEX(Historical!$H$7:$H$1430,MATCH(B336,Historical!$B$7:$B$1446,0))=0,"n/a",((INDEX(Historical!$C$7:$C$1437,MATCH(B336,Historical!$B$7:$B$1446,0))/INDEX(Historical!$H$7:$H$1430,MATCH(B336,Historical!$B$7:$B$1446,0)))^(1/5)-1)*100)</f>
        <v>3.3406482938779236</v>
      </c>
      <c r="V336" s="759">
        <f>IF(INDEX(Historical!$O$7:$O$1430,MATCH(B336,Historical!$B$7:$B$1446,0))=0,"n/a",((INDEX(Historical!$C$7:$C$1437,MATCH(B336,Historical!$B$7:$B$1446,0))/INDEX(Historical!$O$7:$O$1430,MATCH(B336,Historical!$B$7:$B$1446,0)))^(1/10)-1)*100)</f>
        <v>2.1537986481630966</v>
      </c>
      <c r="W336" s="760">
        <f t="shared" si="89"/>
        <v>1.5510494895737128</v>
      </c>
      <c r="X336" s="761">
        <f t="shared" si="90"/>
        <v>0.30931928647017809</v>
      </c>
      <c r="Y336" s="926"/>
      <c r="Z336" s="702">
        <f t="shared" si="91"/>
        <v>41.434262948207177</v>
      </c>
      <c r="AA336" s="935">
        <f t="shared" si="92"/>
        <v>15.14741035856574</v>
      </c>
      <c r="AB336" s="639">
        <v>12</v>
      </c>
      <c r="AC336" s="916">
        <v>2.5099999999999998</v>
      </c>
      <c r="AD336" s="916">
        <v>3.03</v>
      </c>
      <c r="AE336" s="916">
        <v>4.62</v>
      </c>
      <c r="AF336" s="916">
        <v>1.63</v>
      </c>
      <c r="AG336" s="916">
        <v>10.299999999999999</v>
      </c>
      <c r="AH336" s="916">
        <v>23.599999999999998</v>
      </c>
      <c r="AI336" s="916">
        <v>2.25</v>
      </c>
      <c r="AJ336" s="916">
        <v>10.8</v>
      </c>
      <c r="AK336" s="916">
        <v>5</v>
      </c>
      <c r="AL336" s="928">
        <v>1640</v>
      </c>
      <c r="AM336" s="922">
        <v>1.5</v>
      </c>
      <c r="AN336" s="916">
        <v>0.17</v>
      </c>
      <c r="AO336" s="802">
        <f t="shared" si="93"/>
        <v>-9.0713596449087532</v>
      </c>
      <c r="AP336" s="803">
        <f t="shared" si="94"/>
        <v>6.0760507136569872</v>
      </c>
      <c r="AQ336" s="936">
        <f t="shared" si="95"/>
        <v>4.754270948650019</v>
      </c>
      <c r="AR336" s="702">
        <f>INDEX(Historical!$C$7:$C$1437,MATCH(B336,Historical!$B$7:$B$1446,0))*IF(AH336="n/a",1.03,IF(AH336&lt;0,1.01,IF(AH336&gt;10,1.1,(1+AH336/100))))</f>
        <v>1.089</v>
      </c>
      <c r="AS336" s="935">
        <f t="shared" si="96"/>
        <v>1.1135024999999998</v>
      </c>
      <c r="AT336" s="935">
        <f t="shared" si="97"/>
        <v>1.1691776249999999</v>
      </c>
      <c r="AU336" s="935">
        <f t="shared" si="97"/>
        <v>1.2276365062499999</v>
      </c>
      <c r="AV336" s="935">
        <f t="shared" si="97"/>
        <v>1.2890183315624999</v>
      </c>
      <c r="AW336" s="702">
        <f t="shared" si="98"/>
        <v>5.8883349628124986</v>
      </c>
      <c r="AX336" s="810">
        <f t="shared" si="99"/>
        <v>15.487467024756702</v>
      </c>
      <c r="AY336" s="991">
        <v>0.85</v>
      </c>
      <c r="AZ336" s="922">
        <v>25.230000000000004</v>
      </c>
      <c r="BA336" s="922">
        <v>-9.2200000000000006</v>
      </c>
      <c r="BB336" s="922">
        <v>1.8800000000000001</v>
      </c>
      <c r="BC336" s="922">
        <v>0.80999999999999994</v>
      </c>
      <c r="BE336" s="664">
        <v>2013</v>
      </c>
      <c r="BF336" s="946" t="e">
        <f>#VALUE!</f>
        <v>#VALUE!</v>
      </c>
      <c r="BG336" s="931">
        <v>1.0999999999999999</v>
      </c>
    </row>
    <row r="337" spans="1:59" ht="11.25" customHeight="1" x14ac:dyDescent="0.2">
      <c r="A337" s="609" t="s">
        <v>1496</v>
      </c>
      <c r="B337" s="925" t="s">
        <v>1497</v>
      </c>
      <c r="C337" s="988" t="s">
        <v>108</v>
      </c>
      <c r="D337" s="988" t="s">
        <v>4369</v>
      </c>
      <c r="E337" s="792">
        <v>8</v>
      </c>
      <c r="F337" s="526">
        <v>592</v>
      </c>
      <c r="G337" s="526" t="s">
        <v>106</v>
      </c>
      <c r="H337" s="526" t="s">
        <v>106</v>
      </c>
      <c r="I337" s="924">
        <v>92.2</v>
      </c>
      <c r="J337" s="702">
        <f t="shared" si="86"/>
        <v>2.039045553145336</v>
      </c>
      <c r="K337" s="927">
        <v>0.47</v>
      </c>
      <c r="L337" s="639">
        <v>4</v>
      </c>
      <c r="M337" s="693">
        <f t="shared" si="87"/>
        <v>1.88</v>
      </c>
      <c r="N337" s="921" t="s">
        <v>152</v>
      </c>
      <c r="O337" s="795">
        <v>0.44</v>
      </c>
      <c r="P337" s="915">
        <v>43629</v>
      </c>
      <c r="Q337" s="915">
        <v>43644</v>
      </c>
      <c r="R337" s="693">
        <f t="shared" si="88"/>
        <v>6.8181818181818121</v>
      </c>
      <c r="S337" s="759">
        <f>IF(INDEX(Historical!$D$7:$D$1437,MATCH(B337,Historical!$B$7:$B$1446,0))=0,"n/a",(INDEX(Historical!$C$7:$C$1437,MATCH(B337,Historical!$B$7:$B$1446,0))/INDEX(Historical!$D$7:$D$1437,MATCH(B337,Historical!$B$7:$B$1446,0))-1)*100)</f>
        <v>16.438356164383539</v>
      </c>
      <c r="T337" s="759">
        <f>IF(INDEX(Historical!$F$7:$F$1430,MATCH(B337,Historical!$B$7:$B$1446,0))=0,"n/a",((INDEX(Historical!$C$7:$C$1437,MATCH(B337,Historical!$B$7:$B$1446,0))/INDEX(Historical!$F$7:$F$1430,MATCH(B337,Historical!$B$7:$B$1446,0)))^(1/3)-1)*100)</f>
        <v>23.614325642206314</v>
      </c>
      <c r="U337" s="759">
        <f>IF(INDEX(Historical!$H$7:$H$1430,MATCH(B337,Historical!$B$7:$B$1446,0))=0,"n/a",((INDEX(Historical!$C$7:$C$1437,MATCH(B337,Historical!$B$7:$B$1446,0))/INDEX(Historical!$H$7:$H$1430,MATCH(B337,Historical!$B$7:$B$1446,0)))^(1/5)-1)*100)</f>
        <v>26.732824917687136</v>
      </c>
      <c r="V337" s="759" t="str">
        <f>IF(INDEX(Historical!$O$7:$O$1430,MATCH(B337,Historical!$B$7:$B$1446,0))=0,"n/a",((INDEX(Historical!$C$7:$C$1437,MATCH(B337,Historical!$B$7:$B$1446,0))/INDEX(Historical!$O$7:$O$1430,MATCH(B337,Historical!$B$7:$B$1446,0)))^(1/10)-1)*100)</f>
        <v>n/a</v>
      </c>
      <c r="W337" s="760" t="str">
        <f t="shared" si="89"/>
        <v>n/a</v>
      </c>
      <c r="X337" s="761">
        <f t="shared" si="90"/>
        <v>1.8185595182100094</v>
      </c>
      <c r="Y337" s="716"/>
      <c r="Z337" s="702">
        <f t="shared" si="91"/>
        <v>38.445807770961146</v>
      </c>
      <c r="AA337" s="935">
        <f t="shared" si="92"/>
        <v>18.854805725971371</v>
      </c>
      <c r="AB337" s="639">
        <v>12</v>
      </c>
      <c r="AC337" s="916">
        <v>4.8899999999999997</v>
      </c>
      <c r="AD337" s="916">
        <v>3.4</v>
      </c>
      <c r="AE337" s="916">
        <v>3.64</v>
      </c>
      <c r="AF337" s="916">
        <v>2.78</v>
      </c>
      <c r="AG337" s="916">
        <v>13.4</v>
      </c>
      <c r="AH337" s="916">
        <v>18.2</v>
      </c>
      <c r="AI337" s="916">
        <v>9.16</v>
      </c>
      <c r="AJ337" s="916">
        <v>14.7</v>
      </c>
      <c r="AK337" s="916">
        <v>5.56</v>
      </c>
      <c r="AL337" s="928">
        <v>15180</v>
      </c>
      <c r="AM337" s="922">
        <v>0.3</v>
      </c>
      <c r="AN337" s="916">
        <v>0.7</v>
      </c>
      <c r="AO337" s="802">
        <f t="shared" si="93"/>
        <v>9.9170647448611007</v>
      </c>
      <c r="AP337" s="803">
        <f t="shared" si="94"/>
        <v>28.771870470832472</v>
      </c>
      <c r="AQ337" s="936">
        <f t="shared" si="95"/>
        <v>52.630796249133894</v>
      </c>
      <c r="AR337" s="702">
        <f>INDEX(Historical!$C$7:$C$1437,MATCH(B337,Historical!$B$7:$B$1446,0))*IF(AH337="n/a",1.03,IF(AH337&lt;0,1.01,IF(AH337&gt;10,1.1,(1+AH337/100))))</f>
        <v>1.87</v>
      </c>
      <c r="AS337" s="935">
        <f t="shared" si="96"/>
        <v>2.0412919999999999</v>
      </c>
      <c r="AT337" s="935">
        <f t="shared" si="97"/>
        <v>2.1547878352000001</v>
      </c>
      <c r="AU337" s="935">
        <f t="shared" si="97"/>
        <v>2.2745940388371202</v>
      </c>
      <c r="AV337" s="935">
        <f t="shared" si="97"/>
        <v>2.4010614673964641</v>
      </c>
      <c r="AW337" s="702">
        <f t="shared" si="98"/>
        <v>10.741735341433586</v>
      </c>
      <c r="AX337" s="810">
        <f t="shared" si="99"/>
        <v>11.650472170752261</v>
      </c>
      <c r="AY337" s="991">
        <v>0.64</v>
      </c>
      <c r="AZ337" s="922">
        <v>22.14</v>
      </c>
      <c r="BA337" s="922">
        <v>-4.79</v>
      </c>
      <c r="BB337" s="922">
        <v>5.1400000000000006</v>
      </c>
      <c r="BC337" s="922">
        <v>4.9799999999999995</v>
      </c>
      <c r="BE337" s="664">
        <v>2012</v>
      </c>
      <c r="BF337" s="946" t="e">
        <f>#VALUE!</f>
        <v>#VALUE!</v>
      </c>
      <c r="BG337" s="931">
        <v>4.9000000000000004</v>
      </c>
    </row>
    <row r="338" spans="1:59" ht="11.25" customHeight="1" x14ac:dyDescent="0.2">
      <c r="A338" s="609" t="s">
        <v>3889</v>
      </c>
      <c r="B338" s="925" t="s">
        <v>3890</v>
      </c>
      <c r="C338" s="988" t="s">
        <v>131</v>
      </c>
      <c r="D338" s="988" t="s">
        <v>4364</v>
      </c>
      <c r="E338" s="792">
        <v>6</v>
      </c>
      <c r="F338" s="526">
        <v>794</v>
      </c>
      <c r="G338" s="526" t="s">
        <v>106</v>
      </c>
      <c r="H338" s="526" t="s">
        <v>106</v>
      </c>
      <c r="I338" s="924">
        <v>46.03</v>
      </c>
      <c r="J338" s="702">
        <f t="shared" si="86"/>
        <v>4.1929176623940903</v>
      </c>
      <c r="K338" s="927">
        <v>0.48249999999999998</v>
      </c>
      <c r="L338" s="639">
        <v>4</v>
      </c>
      <c r="M338" s="693">
        <f t="shared" si="87"/>
        <v>1.93</v>
      </c>
      <c r="N338" s="921" t="s">
        <v>107</v>
      </c>
      <c r="O338" s="795">
        <v>0.46500000000000002</v>
      </c>
      <c r="P338" s="915">
        <v>43591</v>
      </c>
      <c r="Q338" s="915">
        <v>43600</v>
      </c>
      <c r="R338" s="693">
        <f t="shared" si="88"/>
        <v>3.7634408602150451</v>
      </c>
      <c r="S338" s="759">
        <f>IF(INDEX(Historical!$D$7:$D$1437,MATCH(B338,Historical!$B$7:$B$1446,0))=0,"n/a",(INDEX(Historical!$C$7:$C$1437,MATCH(B338,Historical!$B$7:$B$1446,0))/INDEX(Historical!$D$7:$D$1437,MATCH(B338,Historical!$B$7:$B$1446,0))-1)*100)</f>
        <v>14.932885906040273</v>
      </c>
      <c r="T338" s="759">
        <f>IF(INDEX(Historical!$F$7:$F$1430,MATCH(B338,Historical!$B$7:$B$1446,0))=0,"n/a",((INDEX(Historical!$C$7:$C$1437,MATCH(B338,Historical!$B$7:$B$1446,0))/INDEX(Historical!$F$7:$F$1430,MATCH(B338,Historical!$B$7:$B$1446,0)))^(1/3)-1)*100)</f>
        <v>23.687933497096946</v>
      </c>
      <c r="U338" s="759" t="str">
        <f>IF(INDEX(Historical!$H$7:$H$1430,MATCH(B338,Historical!$B$7:$B$1446,0))=0,"n/a",((INDEX(Historical!$C$7:$C$1437,MATCH(B338,Historical!$B$7:$B$1446,0))/INDEX(Historical!$H$7:$H$1430,MATCH(B338,Historical!$B$7:$B$1446,0)))^(1/5)-1)*100)</f>
        <v>n/a</v>
      </c>
      <c r="V338" s="759" t="str">
        <f>IF(INDEX(Historical!$O$7:$O$1430,MATCH(B338,Historical!$B$7:$B$1446,0))=0,"n/a",((INDEX(Historical!$C$7:$C$1437,MATCH(B338,Historical!$B$7:$B$1446,0))/INDEX(Historical!$O$7:$O$1430,MATCH(B338,Historical!$B$7:$B$1446,0)))^(1/10)-1)*100)</f>
        <v>n/a</v>
      </c>
      <c r="W338" s="760" t="str">
        <f t="shared" si="89"/>
        <v>n/a</v>
      </c>
      <c r="X338" s="761" t="str">
        <f t="shared" si="90"/>
        <v>n/a</v>
      </c>
      <c r="Y338" s="926"/>
      <c r="Z338" s="702">
        <f t="shared" si="91"/>
        <v>247.4358974358974</v>
      </c>
      <c r="AA338" s="935">
        <f t="shared" si="92"/>
        <v>59.012820512820511</v>
      </c>
      <c r="AB338" s="639">
        <v>12</v>
      </c>
      <c r="AC338" s="916">
        <v>0.78</v>
      </c>
      <c r="AD338" s="916">
        <v>21.1</v>
      </c>
      <c r="AE338" s="916">
        <v>3.51</v>
      </c>
      <c r="AF338" s="916">
        <v>1.48</v>
      </c>
      <c r="AG338" s="916">
        <v>4</v>
      </c>
      <c r="AH338" s="918">
        <v>337.9</v>
      </c>
      <c r="AI338" s="918">
        <v>18.920000000000002</v>
      </c>
      <c r="AJ338" s="916">
        <v>68.400000000000006</v>
      </c>
      <c r="AK338" s="916">
        <v>2.8000000000000003</v>
      </c>
      <c r="AL338" s="928">
        <v>2580</v>
      </c>
      <c r="AM338" s="922">
        <v>0.6</v>
      </c>
      <c r="AN338" s="916">
        <v>1.98</v>
      </c>
      <c r="AO338" s="802" t="str">
        <f t="shared" si="93"/>
        <v>n/a</v>
      </c>
      <c r="AP338" s="803" t="str">
        <f t="shared" si="94"/>
        <v>n/a</v>
      </c>
      <c r="AQ338" s="936">
        <f t="shared" si="95"/>
        <v>97.021120536154569</v>
      </c>
      <c r="AR338" s="702">
        <f>INDEX(Historical!$C$7:$C$1437,MATCH(B338,Historical!$B$7:$B$1446,0))*IF(AH338="n/a",1.03,IF(AH338&lt;0,1.01,IF(AH338&gt;10,1.1,(1+AH338/100))))</f>
        <v>1.88375</v>
      </c>
      <c r="AS338" s="935">
        <f t="shared" si="96"/>
        <v>2.0721250000000002</v>
      </c>
      <c r="AT338" s="935">
        <f t="shared" si="97"/>
        <v>2.1301445000000001</v>
      </c>
      <c r="AU338" s="935">
        <f t="shared" si="97"/>
        <v>2.1897885459999999</v>
      </c>
      <c r="AV338" s="935">
        <f t="shared" si="97"/>
        <v>2.251102625288</v>
      </c>
      <c r="AW338" s="702">
        <f t="shared" si="98"/>
        <v>10.526910671288002</v>
      </c>
      <c r="AX338" s="810">
        <f t="shared" si="99"/>
        <v>22.869673411444712</v>
      </c>
      <c r="AY338" s="991">
        <v>0.94</v>
      </c>
      <c r="AZ338" s="922">
        <v>16.98</v>
      </c>
      <c r="BA338" s="922">
        <v>-9.1300000000000008</v>
      </c>
      <c r="BB338" s="922">
        <v>0.6</v>
      </c>
      <c r="BC338" s="922">
        <v>0.89</v>
      </c>
      <c r="BE338" s="664">
        <v>2014</v>
      </c>
      <c r="BF338" s="946" t="e">
        <f>#VALUE!</f>
        <v>#VALUE!</v>
      </c>
      <c r="BG338" s="931">
        <v>0.8</v>
      </c>
    </row>
    <row r="339" spans="1:59" ht="11.25" customHeight="1" x14ac:dyDescent="0.2">
      <c r="A339" s="930" t="s">
        <v>4409</v>
      </c>
      <c r="B339" s="925" t="s">
        <v>3888</v>
      </c>
      <c r="C339" s="988" t="s">
        <v>4377</v>
      </c>
      <c r="D339" s="988" t="s">
        <v>523</v>
      </c>
      <c r="E339" s="792">
        <v>5</v>
      </c>
      <c r="F339" s="526">
        <v>837</v>
      </c>
      <c r="G339" s="526" t="s">
        <v>106</v>
      </c>
      <c r="H339" s="526" t="s">
        <v>106</v>
      </c>
      <c r="I339" s="924">
        <v>10.69</v>
      </c>
      <c r="J339" s="702">
        <f t="shared" si="86"/>
        <v>14.218896164639853</v>
      </c>
      <c r="K339" s="927">
        <v>0.38</v>
      </c>
      <c r="L339" s="639">
        <v>4</v>
      </c>
      <c r="M339" s="693">
        <f t="shared" si="87"/>
        <v>1.52</v>
      </c>
      <c r="N339" s="921" t="s">
        <v>327</v>
      </c>
      <c r="O339" s="795">
        <v>0.37</v>
      </c>
      <c r="P339" s="915">
        <v>43412</v>
      </c>
      <c r="Q339" s="915">
        <v>43424</v>
      </c>
      <c r="R339" s="693">
        <f t="shared" si="88"/>
        <v>2.7027027027027053</v>
      </c>
      <c r="S339" s="759">
        <f>IF(INDEX(Historical!$D$7:$D$1437,MATCH(B339,Historical!$B$7:$B$1446,0))=0,"n/a",(INDEX(Historical!$C$7:$C$1437,MATCH(B339,Historical!$B$7:$B$1446,0))/INDEX(Historical!$D$7:$D$1437,MATCH(B339,Historical!$B$7:$B$1446,0))-1)*100)</f>
        <v>4.929577464788748</v>
      </c>
      <c r="T339" s="759">
        <f>IF(INDEX(Historical!$F$7:$F$1430,MATCH(B339,Historical!$B$7:$B$1446,0))=0,"n/a",((INDEX(Historical!$C$7:$C$1437,MATCH(B339,Historical!$B$7:$B$1446,0))/INDEX(Historical!$F$7:$F$1430,MATCH(B339,Historical!$B$7:$B$1446,0)))^(1/3)-1)*100)</f>
        <v>4.9217484907025488</v>
      </c>
      <c r="U339" s="759" t="str">
        <f>IF(INDEX(Historical!$H$7:$H$1430,MATCH(B339,Historical!$B$7:$B$1446,0))=0,"n/a",((INDEX(Historical!$C$7:$C$1437,MATCH(B339,Historical!$B$7:$B$1446,0))/INDEX(Historical!$H$7:$H$1430,MATCH(B339,Historical!$B$7:$B$1446,0)))^(1/5)-1)*100)</f>
        <v>n/a</v>
      </c>
      <c r="V339" s="759" t="str">
        <f>IF(INDEX(Historical!$O$7:$O$1430,MATCH(B339,Historical!$B$7:$B$1446,0))=0,"n/a",((INDEX(Historical!$C$7:$C$1437,MATCH(B339,Historical!$B$7:$B$1446,0))/INDEX(Historical!$O$7:$O$1430,MATCH(B339,Historical!$B$7:$B$1446,0)))^(1/10)-1)*100)</f>
        <v>n/a</v>
      </c>
      <c r="W339" s="760" t="str">
        <f t="shared" si="89"/>
        <v>n/a</v>
      </c>
      <c r="X339" s="761" t="str">
        <f t="shared" si="90"/>
        <v>n/a</v>
      </c>
      <c r="Y339" s="926"/>
      <c r="Z339" s="702">
        <f t="shared" si="91"/>
        <v>562.96296296296293</v>
      </c>
      <c r="AA339" s="935">
        <f t="shared" si="92"/>
        <v>39.592592592592588</v>
      </c>
      <c r="AB339" s="639">
        <v>12</v>
      </c>
      <c r="AC339" s="916">
        <v>0.27</v>
      </c>
      <c r="AD339" s="916" t="s">
        <v>137</v>
      </c>
      <c r="AE339" s="916">
        <v>0.42</v>
      </c>
      <c r="AF339" s="916">
        <v>0.89</v>
      </c>
      <c r="AG339" s="916">
        <v>2.5</v>
      </c>
      <c r="AH339" s="916">
        <v>390.3</v>
      </c>
      <c r="AI339" s="916">
        <v>19.13</v>
      </c>
      <c r="AJ339" s="916">
        <v>-59.8</v>
      </c>
      <c r="AK339" s="916" t="s">
        <v>137</v>
      </c>
      <c r="AL339" s="928">
        <v>639.04999999999995</v>
      </c>
      <c r="AM339" s="922">
        <v>1.2</v>
      </c>
      <c r="AN339" s="916">
        <v>0.61</v>
      </c>
      <c r="AO339" s="802" t="str">
        <f t="shared" si="93"/>
        <v>n/a</v>
      </c>
      <c r="AP339" s="803" t="str">
        <f t="shared" si="94"/>
        <v>n/a</v>
      </c>
      <c r="AQ339" s="936">
        <f t="shared" si="95"/>
        <v>25.144196664678532</v>
      </c>
      <c r="AR339" s="702">
        <f>INDEX(Historical!$C$7:$C$1437,MATCH(B339,Historical!$B$7:$B$1446,0))*IF(AH339="n/a",1.03,IF(AH339&lt;0,1.01,IF(AH339&gt;10,1.1,(1+AH339/100))))</f>
        <v>1.639</v>
      </c>
      <c r="AS339" s="935">
        <f t="shared" si="96"/>
        <v>1.8029000000000002</v>
      </c>
      <c r="AT339" s="935">
        <f t="shared" si="97"/>
        <v>1.8569870000000002</v>
      </c>
      <c r="AU339" s="935">
        <f t="shared" si="97"/>
        <v>1.9126966100000002</v>
      </c>
      <c r="AV339" s="935">
        <f t="shared" si="97"/>
        <v>1.9700775083000004</v>
      </c>
      <c r="AW339" s="702">
        <f t="shared" si="98"/>
        <v>9.181661118300001</v>
      </c>
      <c r="AX339" s="810">
        <f t="shared" si="99"/>
        <v>85.890188197380752</v>
      </c>
      <c r="AY339" s="991">
        <v>1.1200000000000001</v>
      </c>
      <c r="AZ339" s="922">
        <v>2.59</v>
      </c>
      <c r="BA339" s="922">
        <v>-44.03</v>
      </c>
      <c r="BB339" s="922">
        <v>-9.24</v>
      </c>
      <c r="BC339" s="922">
        <v>-23.7</v>
      </c>
      <c r="BE339" s="664">
        <v>2014</v>
      </c>
      <c r="BF339" s="946" t="e">
        <f>#VALUE!</f>
        <v>#VALUE!</v>
      </c>
      <c r="BG339" s="931">
        <v>1.3</v>
      </c>
    </row>
    <row r="340" spans="1:59" ht="11.25" customHeight="1" x14ac:dyDescent="0.2">
      <c r="A340" s="609" t="s">
        <v>1514</v>
      </c>
      <c r="B340" s="925" t="s">
        <v>1515</v>
      </c>
      <c r="C340" s="988" t="s">
        <v>108</v>
      </c>
      <c r="D340" s="988" t="s">
        <v>4365</v>
      </c>
      <c r="E340" s="793">
        <v>7</v>
      </c>
      <c r="F340" s="526">
        <v>692</v>
      </c>
      <c r="G340" s="526" t="s">
        <v>106</v>
      </c>
      <c r="H340" s="526" t="s">
        <v>106</v>
      </c>
      <c r="I340" s="924">
        <v>15</v>
      </c>
      <c r="J340" s="702">
        <f t="shared" si="86"/>
        <v>2.9333333333333331</v>
      </c>
      <c r="K340" s="927">
        <v>0.11</v>
      </c>
      <c r="L340" s="639">
        <v>4</v>
      </c>
      <c r="M340" s="693">
        <f t="shared" si="87"/>
        <v>0.44</v>
      </c>
      <c r="N340" s="921" t="s">
        <v>443</v>
      </c>
      <c r="O340" s="795">
        <v>0.1</v>
      </c>
      <c r="P340" s="915">
        <v>43592</v>
      </c>
      <c r="Q340" s="915">
        <v>43607</v>
      </c>
      <c r="R340" s="693">
        <f t="shared" si="88"/>
        <v>9.9999999999999947</v>
      </c>
      <c r="S340" s="759">
        <f>IF(INDEX(Historical!$D$7:$D$1437,MATCH(B340,Historical!$B$7:$B$1446,0))=0,"n/a",(INDEX(Historical!$C$7:$C$1437,MATCH(B340,Historical!$B$7:$B$1446,0))/INDEX(Historical!$D$7:$D$1437,MATCH(B340,Historical!$B$7:$B$1446,0))-1)*100)</f>
        <v>17.647058823529438</v>
      </c>
      <c r="T340" s="759">
        <f>IF(INDEX(Historical!$F$7:$F$1430,MATCH(B340,Historical!$B$7:$B$1446,0))=0,"n/a",((INDEX(Historical!$C$7:$C$1437,MATCH(B340,Historical!$B$7:$B$1446,0))/INDEX(Historical!$F$7:$F$1430,MATCH(B340,Historical!$B$7:$B$1446,0)))^(1/3)-1)*100)</f>
        <v>12.624788044360603</v>
      </c>
      <c r="U340" s="759">
        <f>IF(INDEX(Historical!$H$7:$H$1430,MATCH(B340,Historical!$B$7:$B$1446,0))=0,"n/a",((INDEX(Historical!$C$7:$C$1437,MATCH(B340,Historical!$B$7:$B$1446,0))/INDEX(Historical!$H$7:$H$1430,MATCH(B340,Historical!$B$7:$B$1446,0)))^(1/5)-1)*100)</f>
        <v>10.756634324829006</v>
      </c>
      <c r="V340" s="759">
        <f>IF(INDEX(Historical!$O$7:$O$1430,MATCH(B340,Historical!$B$7:$B$1446,0))=0,"n/a",((INDEX(Historical!$C$7:$C$1437,MATCH(B340,Historical!$B$7:$B$1446,0))/INDEX(Historical!$O$7:$O$1430,MATCH(B340,Historical!$B$7:$B$1446,0)))^(1/10)-1)*100)</f>
        <v>30.233140403018034</v>
      </c>
      <c r="W340" s="760">
        <f t="shared" si="89"/>
        <v>0.35578951380635343</v>
      </c>
      <c r="X340" s="761">
        <f t="shared" si="90"/>
        <v>0.54326435983984878</v>
      </c>
      <c r="Y340" s="727" t="s">
        <v>4429</v>
      </c>
      <c r="Z340" s="702">
        <f t="shared" si="91"/>
        <v>51.764705882352949</v>
      </c>
      <c r="AA340" s="935">
        <f t="shared" si="92"/>
        <v>17.647058823529413</v>
      </c>
      <c r="AB340" s="639">
        <v>12</v>
      </c>
      <c r="AC340" s="916">
        <v>0.85</v>
      </c>
      <c r="AD340" s="916">
        <v>2.2000000000000002</v>
      </c>
      <c r="AE340" s="916">
        <v>4.9800000000000004</v>
      </c>
      <c r="AF340" s="916">
        <v>1.05</v>
      </c>
      <c r="AG340" s="916">
        <v>6.1</v>
      </c>
      <c r="AH340" s="916">
        <v>13.200000000000001</v>
      </c>
      <c r="AI340" s="916">
        <v>4.87</v>
      </c>
      <c r="AJ340" s="916">
        <v>19.8</v>
      </c>
      <c r="AK340" s="916">
        <v>8</v>
      </c>
      <c r="AL340" s="928">
        <v>733.65</v>
      </c>
      <c r="AM340" s="922">
        <v>2.2999999999999998</v>
      </c>
      <c r="AN340" s="916">
        <v>0.61</v>
      </c>
      <c r="AO340" s="802">
        <f t="shared" si="93"/>
        <v>-3.9570911653670731</v>
      </c>
      <c r="AP340" s="803">
        <f t="shared" si="94"/>
        <v>13.68996765816234</v>
      </c>
      <c r="AQ340" s="936">
        <f t="shared" si="95"/>
        <v>-9.2514787026969802</v>
      </c>
      <c r="AR340" s="702">
        <f>INDEX(Historical!$C$7:$C$1437,MATCH(B340,Historical!$B$7:$B$1446,0))*IF(AH340="n/a",1.03,IF(AH340&lt;0,1.01,IF(AH340&gt;10,1.1,(1+AH340/100))))</f>
        <v>0.44000000000000006</v>
      </c>
      <c r="AS340" s="935">
        <f t="shared" si="96"/>
        <v>0.46142800000000006</v>
      </c>
      <c r="AT340" s="935">
        <f t="shared" si="97"/>
        <v>0.4983422400000001</v>
      </c>
      <c r="AU340" s="935">
        <f t="shared" si="97"/>
        <v>0.5382096192000001</v>
      </c>
      <c r="AV340" s="935">
        <f t="shared" si="97"/>
        <v>0.58126638873600012</v>
      </c>
      <c r="AW340" s="702">
        <f t="shared" si="98"/>
        <v>2.5192462479360005</v>
      </c>
      <c r="AX340" s="810">
        <f t="shared" si="99"/>
        <v>16.794974986240003</v>
      </c>
      <c r="AY340" s="991">
        <v>0.56999999999999995</v>
      </c>
      <c r="AZ340" s="922">
        <v>17.549999999999997</v>
      </c>
      <c r="BA340" s="922">
        <v>-13.44</v>
      </c>
      <c r="BB340" s="922">
        <v>3.84</v>
      </c>
      <c r="BC340" s="922">
        <v>1.53</v>
      </c>
      <c r="BE340" s="664">
        <v>2014</v>
      </c>
      <c r="BF340" s="946" t="e">
        <f>#VALUE!</f>
        <v>#VALUE!</v>
      </c>
      <c r="BG340" s="931">
        <v>0.89999999999999991</v>
      </c>
    </row>
    <row r="341" spans="1:59" s="838" customFormat="1" ht="11.25" customHeight="1" x14ac:dyDescent="0.2">
      <c r="A341" s="817" t="s">
        <v>4103</v>
      </c>
      <c r="B341" s="846" t="s">
        <v>3887</v>
      </c>
      <c r="C341" s="988" t="s">
        <v>128</v>
      </c>
      <c r="D341" s="988" t="s">
        <v>193</v>
      </c>
      <c r="E341" s="818">
        <v>5</v>
      </c>
      <c r="F341" s="526">
        <v>838</v>
      </c>
      <c r="G341" s="1171" t="s">
        <v>106</v>
      </c>
      <c r="H341" s="1171" t="s">
        <v>106</v>
      </c>
      <c r="I341" s="819">
        <v>11.56</v>
      </c>
      <c r="J341" s="820">
        <f t="shared" si="86"/>
        <v>5.5363321799307963</v>
      </c>
      <c r="K341" s="821">
        <v>0.16</v>
      </c>
      <c r="L341" s="822">
        <v>4</v>
      </c>
      <c r="M341" s="823">
        <f t="shared" si="87"/>
        <v>0.64</v>
      </c>
      <c r="N341" s="824" t="s">
        <v>228</v>
      </c>
      <c r="O341" s="825">
        <v>0.15</v>
      </c>
      <c r="P341" s="826">
        <v>43413</v>
      </c>
      <c r="Q341" s="826">
        <v>43427</v>
      </c>
      <c r="R341" s="823">
        <f t="shared" si="88"/>
        <v>6.6666666666666732</v>
      </c>
      <c r="S341" s="759">
        <f>IF(INDEX(Historical!$D$7:$D$1437,MATCH(B341,Historical!$B$7:$B$1446,0))=0,"n/a",(INDEX(Historical!$C$7:$C$1437,MATCH(B341,Historical!$B$7:$B$1446,0))/INDEX(Historical!$D$7:$D$1437,MATCH(B341,Historical!$B$7:$B$1446,0))-1)*100)</f>
        <v>38.095238095238095</v>
      </c>
      <c r="T341" s="759">
        <f>IF(INDEX(Historical!$F$7:$F$1430,MATCH(B341,Historical!$B$7:$B$1446,0))=0,"n/a",((INDEX(Historical!$C$7:$C$1437,MATCH(B341,Historical!$B$7:$B$1446,0))/INDEX(Historical!$F$7:$F$1430,MATCH(B341,Historical!$B$7:$B$1446,0)))^(1/3)-1)*100)</f>
        <v>60.607807189026744</v>
      </c>
      <c r="U341" s="759" t="str">
        <f>IF(INDEX(Historical!$H$7:$H$1430,MATCH(B341,Historical!$B$7:$B$1446,0))=0,"n/a",((INDEX(Historical!$C$7:$C$1437,MATCH(B341,Historical!$B$7:$B$1446,0))/INDEX(Historical!$H$7:$H$1430,MATCH(B341,Historical!$B$7:$B$1446,0)))^(1/5)-1)*100)</f>
        <v>n/a</v>
      </c>
      <c r="V341" s="759" t="str">
        <f>IF(INDEX(Historical!$O$7:$O$1430,MATCH(B341,Historical!$B$7:$B$1446,0))=0,"n/a",((INDEX(Historical!$C$7:$C$1437,MATCH(B341,Historical!$B$7:$B$1446,0))/INDEX(Historical!$O$7:$O$1430,MATCH(B341,Historical!$B$7:$B$1446,0)))^(1/10)-1)*100)</f>
        <v>n/a</v>
      </c>
      <c r="W341" s="827" t="str">
        <f t="shared" si="89"/>
        <v>n/a</v>
      </c>
      <c r="X341" s="828" t="str">
        <f t="shared" si="90"/>
        <v>n/a</v>
      </c>
      <c r="Y341" s="846"/>
      <c r="Z341" s="820">
        <f t="shared" si="91"/>
        <v>23.703703703703702</v>
      </c>
      <c r="AA341" s="830">
        <f t="shared" si="92"/>
        <v>4.2814814814814817</v>
      </c>
      <c r="AB341" s="822">
        <v>12</v>
      </c>
      <c r="AC341" s="831">
        <v>2.7</v>
      </c>
      <c r="AD341" s="831" t="s">
        <v>137</v>
      </c>
      <c r="AE341" s="831">
        <v>0.68</v>
      </c>
      <c r="AF341" s="831">
        <v>1.48</v>
      </c>
      <c r="AG341" s="831">
        <v>22.8</v>
      </c>
      <c r="AH341" s="831">
        <v>-16.7</v>
      </c>
      <c r="AI341" s="831" t="s">
        <v>137</v>
      </c>
      <c r="AJ341" s="831">
        <v>77.100000000000009</v>
      </c>
      <c r="AK341" s="831" t="s">
        <v>137</v>
      </c>
      <c r="AL341" s="832">
        <v>129.82</v>
      </c>
      <c r="AM341" s="833">
        <v>2.1</v>
      </c>
      <c r="AN341" s="831">
        <v>0</v>
      </c>
      <c r="AO341" s="834" t="str">
        <f t="shared" si="93"/>
        <v>n/a</v>
      </c>
      <c r="AP341" s="835" t="str">
        <f t="shared" si="94"/>
        <v>n/a</v>
      </c>
      <c r="AQ341" s="836">
        <f t="shared" si="95"/>
        <v>-46.931521837482506</v>
      </c>
      <c r="AR341" s="702">
        <f>INDEX(Historical!$C$7:$C$1437,MATCH(B341,Historical!$B$7:$B$1446,0))*IF(AH341="n/a",1.03,IF(AH341&lt;0,1.01,IF(AH341&gt;10,1.1,(1+AH341/100))))</f>
        <v>0.58579999999999999</v>
      </c>
      <c r="AS341" s="830">
        <f t="shared" si="96"/>
        <v>0.60337399999999997</v>
      </c>
      <c r="AT341" s="830">
        <f t="shared" si="97"/>
        <v>0.62147521999999999</v>
      </c>
      <c r="AU341" s="830">
        <f t="shared" si="97"/>
        <v>0.64011947660000001</v>
      </c>
      <c r="AV341" s="830">
        <f t="shared" si="97"/>
        <v>0.65932306089800008</v>
      </c>
      <c r="AW341" s="820">
        <f t="shared" si="98"/>
        <v>3.110091757498</v>
      </c>
      <c r="AX341" s="837">
        <f t="shared" si="99"/>
        <v>26.90390793683391</v>
      </c>
      <c r="AY341" s="992">
        <v>1.35</v>
      </c>
      <c r="AZ341" s="833">
        <v>8.9499999999999993</v>
      </c>
      <c r="BA341" s="833">
        <v>-56.96</v>
      </c>
      <c r="BB341" s="833">
        <v>-8.81</v>
      </c>
      <c r="BC341" s="833">
        <v>-40.089999999999996</v>
      </c>
      <c r="BD341" s="961"/>
      <c r="BE341" s="664">
        <v>2014</v>
      </c>
      <c r="BF341" s="946" t="e">
        <f>#VALUE!</f>
        <v>#VALUE!</v>
      </c>
      <c r="BG341" s="893">
        <v>13</v>
      </c>
    </row>
    <row r="342" spans="1:59" ht="11.25" customHeight="1" x14ac:dyDescent="0.2">
      <c r="A342" s="609" t="s">
        <v>1510</v>
      </c>
      <c r="B342" s="925" t="s">
        <v>1511</v>
      </c>
      <c r="C342" s="988" t="s">
        <v>131</v>
      </c>
      <c r="D342" s="988" t="s">
        <v>4362</v>
      </c>
      <c r="E342" s="792">
        <v>8</v>
      </c>
      <c r="F342" s="526">
        <v>564</v>
      </c>
      <c r="G342" s="526" t="s">
        <v>37</v>
      </c>
      <c r="H342" s="526" t="s">
        <v>37</v>
      </c>
      <c r="I342" s="924">
        <v>27.78</v>
      </c>
      <c r="J342" s="702">
        <f t="shared" si="86"/>
        <v>2.8797696184305255</v>
      </c>
      <c r="K342" s="927">
        <v>0.2</v>
      </c>
      <c r="L342" s="639">
        <v>4</v>
      </c>
      <c r="M342" s="693">
        <f t="shared" si="87"/>
        <v>0.8</v>
      </c>
      <c r="N342" s="921" t="s">
        <v>1248</v>
      </c>
      <c r="O342" s="795">
        <v>0.19500000000000001</v>
      </c>
      <c r="P342" s="915">
        <v>43504</v>
      </c>
      <c r="Q342" s="915">
        <v>43516</v>
      </c>
      <c r="R342" s="693">
        <f t="shared" si="88"/>
        <v>2.5641025641025665</v>
      </c>
      <c r="S342" s="759">
        <f>IF(INDEX(Historical!$D$7:$D$1437,MATCH(B342,Historical!$B$7:$B$1446,0))=0,"n/a",(INDEX(Historical!$C$7:$C$1437,MATCH(B342,Historical!$B$7:$B$1446,0))/INDEX(Historical!$D$7:$D$1437,MATCH(B342,Historical!$B$7:$B$1446,0))-1)*100)</f>
        <v>11.428571428571432</v>
      </c>
      <c r="T342" s="759">
        <f>IF(INDEX(Historical!$F$7:$F$1430,MATCH(B342,Historical!$B$7:$B$1446,0))=0,"n/a",((INDEX(Historical!$C$7:$C$1437,MATCH(B342,Historical!$B$7:$B$1446,0))/INDEX(Historical!$F$7:$F$1430,MATCH(B342,Historical!$B$7:$B$1446,0)))^(1/3)-1)*100)</f>
        <v>14.89127877948726</v>
      </c>
      <c r="U342" s="759">
        <f>IF(INDEX(Historical!$H$7:$H$1430,MATCH(B342,Historical!$B$7:$B$1446,0))=0,"n/a",((INDEX(Historical!$C$7:$C$1437,MATCH(B342,Historical!$B$7:$B$1446,0))/INDEX(Historical!$H$7:$H$1430,MATCH(B342,Historical!$B$7:$B$1446,0)))^(1/5)-1)*100)</f>
        <v>15.16307146417617</v>
      </c>
      <c r="V342" s="759">
        <f>IF(INDEX(Historical!$O$7:$O$1430,MATCH(B342,Historical!$B$7:$B$1446,0))=0,"n/a",((INDEX(Historical!$C$7:$C$1437,MATCH(B342,Historical!$B$7:$B$1446,0))/INDEX(Historical!$O$7:$O$1430,MATCH(B342,Historical!$B$7:$B$1446,0)))^(1/10)-1)*100)</f>
        <v>7.9943495153367294</v>
      </c>
      <c r="W342" s="760">
        <f t="shared" si="89"/>
        <v>1.8967236089798967</v>
      </c>
      <c r="X342" s="761" t="str">
        <f t="shared" si="90"/>
        <v>n/a</v>
      </c>
      <c r="Y342" s="705"/>
      <c r="Z342" s="702" t="str">
        <f t="shared" si="91"/>
        <v>n/a</v>
      </c>
      <c r="AA342" s="935" t="str">
        <f t="shared" si="92"/>
        <v>n/a</v>
      </c>
      <c r="AB342" s="639">
        <v>12</v>
      </c>
      <c r="AC342" s="916">
        <v>-0.12</v>
      </c>
      <c r="AD342" s="916" t="s">
        <v>137</v>
      </c>
      <c r="AE342" s="916">
        <v>2.02</v>
      </c>
      <c r="AF342" s="916">
        <v>2.11</v>
      </c>
      <c r="AG342" s="916">
        <v>-1.4000000000000001</v>
      </c>
      <c r="AH342" s="916">
        <v>-121</v>
      </c>
      <c r="AI342" s="916">
        <v>6.81</v>
      </c>
      <c r="AJ342" s="916">
        <v>-16.2</v>
      </c>
      <c r="AK342" s="916">
        <v>4.83</v>
      </c>
      <c r="AL342" s="928">
        <v>10350</v>
      </c>
      <c r="AM342" s="922">
        <v>0.3</v>
      </c>
      <c r="AN342" s="916">
        <v>1.87</v>
      </c>
      <c r="AO342" s="802" t="str">
        <f t="shared" si="93"/>
        <v>n/a</v>
      </c>
      <c r="AP342" s="803">
        <f t="shared" si="94"/>
        <v>18.042841082606696</v>
      </c>
      <c r="AQ342" s="936" t="str">
        <f t="shared" si="95"/>
        <v>n/a</v>
      </c>
      <c r="AR342" s="702">
        <f>INDEX(Historical!$C$7:$C$1437,MATCH(B342,Historical!$B$7:$B$1446,0))*IF(AH342="n/a",1.03,IF(AH342&lt;0,1.01,IF(AH342&gt;10,1.1,(1+AH342/100))))</f>
        <v>0.78780000000000006</v>
      </c>
      <c r="AS342" s="935">
        <f t="shared" si="96"/>
        <v>0.84144918000000013</v>
      </c>
      <c r="AT342" s="935">
        <f t="shared" si="97"/>
        <v>0.88209117539400017</v>
      </c>
      <c r="AU342" s="935">
        <f t="shared" si="97"/>
        <v>0.92469617916553037</v>
      </c>
      <c r="AV342" s="935">
        <f t="shared" si="97"/>
        <v>0.96935900461922553</v>
      </c>
      <c r="AW342" s="702">
        <f t="shared" si="98"/>
        <v>4.4053955391787563</v>
      </c>
      <c r="AX342" s="810">
        <f t="shared" si="99"/>
        <v>15.858155288620432</v>
      </c>
      <c r="AY342" s="991">
        <v>0.25</v>
      </c>
      <c r="AZ342" s="922">
        <v>19.59</v>
      </c>
      <c r="BA342" s="922">
        <v>-3.71</v>
      </c>
      <c r="BB342" s="922">
        <v>0.41000000000000003</v>
      </c>
      <c r="BC342" s="922">
        <v>4.68</v>
      </c>
      <c r="BE342" s="664">
        <v>2012</v>
      </c>
      <c r="BF342" s="946" t="e">
        <f>#VALUE!</f>
        <v>#VALUE!</v>
      </c>
      <c r="BG342" s="931">
        <v>-0.3</v>
      </c>
    </row>
    <row r="343" spans="1:59" ht="11.25" customHeight="1" x14ac:dyDescent="0.2">
      <c r="A343" s="930" t="s">
        <v>1508</v>
      </c>
      <c r="B343" s="925" t="s">
        <v>1509</v>
      </c>
      <c r="C343" s="988" t="s">
        <v>112</v>
      </c>
      <c r="D343" s="988" t="s">
        <v>4396</v>
      </c>
      <c r="E343" s="792">
        <v>6</v>
      </c>
      <c r="F343" s="526">
        <v>726</v>
      </c>
      <c r="G343" s="526" t="s">
        <v>106</v>
      </c>
      <c r="H343" s="526" t="s">
        <v>106</v>
      </c>
      <c r="I343" s="924">
        <v>25.53</v>
      </c>
      <c r="J343" s="702">
        <f t="shared" si="86"/>
        <v>5.483744614179396</v>
      </c>
      <c r="K343" s="927">
        <v>0.35</v>
      </c>
      <c r="L343" s="639">
        <v>4</v>
      </c>
      <c r="M343" s="693">
        <f t="shared" si="87"/>
        <v>1.4</v>
      </c>
      <c r="N343" s="921" t="s">
        <v>327</v>
      </c>
      <c r="O343" s="795">
        <v>0.34</v>
      </c>
      <c r="P343" s="658">
        <v>43256</v>
      </c>
      <c r="Q343" s="658">
        <v>43271</v>
      </c>
      <c r="R343" s="693">
        <f t="shared" si="88"/>
        <v>2.9411764705882213</v>
      </c>
      <c r="S343" s="759">
        <f>IF(INDEX(Historical!$D$7:$D$1437,MATCH(B343,Historical!$B$7:$B$1446,0))=0,"n/a",(INDEX(Historical!$C$7:$C$1437,MATCH(B343,Historical!$B$7:$B$1446,0))/INDEX(Historical!$D$7:$D$1437,MATCH(B343,Historical!$B$7:$B$1446,0))-1)*100)</f>
        <v>4.5112781954887105</v>
      </c>
      <c r="T343" s="759">
        <f>IF(INDEX(Historical!$F$7:$F$1430,MATCH(B343,Historical!$B$7:$B$1446,0))=0,"n/a",((INDEX(Historical!$C$7:$C$1437,MATCH(B343,Historical!$B$7:$B$1446,0))/INDEX(Historical!$F$7:$F$1430,MATCH(B343,Historical!$B$7:$B$1446,0)))^(1/3)-1)*100)</f>
        <v>8.4416459500336707</v>
      </c>
      <c r="U343" s="759">
        <f>IF(INDEX(Historical!$H$7:$H$1430,MATCH(B343,Historical!$B$7:$B$1446,0))=0,"n/a",((INDEX(Historical!$C$7:$C$1437,MATCH(B343,Historical!$B$7:$B$1446,0))/INDEX(Historical!$H$7:$H$1430,MATCH(B343,Historical!$B$7:$B$1446,0)))^(1/5)-1)*100)</f>
        <v>14.060812461697925</v>
      </c>
      <c r="V343" s="759" t="str">
        <f>IF(INDEX(Historical!$O$7:$O$1430,MATCH(B343,Historical!$B$7:$B$1446,0))=0,"n/a",((INDEX(Historical!$C$7:$C$1437,MATCH(B343,Historical!$B$7:$B$1446,0))/INDEX(Historical!$O$7:$O$1430,MATCH(B343,Historical!$B$7:$B$1446,0)))^(1/10)-1)*100)</f>
        <v>n/a</v>
      </c>
      <c r="W343" s="760" t="str">
        <f t="shared" si="89"/>
        <v>n/a</v>
      </c>
      <c r="X343" s="761" t="str">
        <f t="shared" si="90"/>
        <v>n/a</v>
      </c>
      <c r="Y343" s="926" t="s">
        <v>810</v>
      </c>
      <c r="Z343" s="702" t="str">
        <f t="shared" si="91"/>
        <v>n/a</v>
      </c>
      <c r="AA343" s="935" t="str">
        <f t="shared" si="92"/>
        <v>n/a</v>
      </c>
      <c r="AB343" s="639">
        <v>12</v>
      </c>
      <c r="AC343" s="916">
        <v>-2.65</v>
      </c>
      <c r="AD343" s="916" t="s">
        <v>137</v>
      </c>
      <c r="AE343" s="916">
        <v>1.39</v>
      </c>
      <c r="AF343" s="916">
        <v>3.18</v>
      </c>
      <c r="AG343" s="916">
        <v>-18.8</v>
      </c>
      <c r="AH343" s="916">
        <v>-277.59999999999997</v>
      </c>
      <c r="AI343" s="916">
        <v>10.27</v>
      </c>
      <c r="AJ343" s="916">
        <v>-34</v>
      </c>
      <c r="AK343" s="916">
        <v>4.71</v>
      </c>
      <c r="AL343" s="928">
        <v>9060</v>
      </c>
      <c r="AM343" s="922">
        <v>0.5</v>
      </c>
      <c r="AN343" s="916">
        <v>2.95</v>
      </c>
      <c r="AO343" s="802" t="str">
        <f t="shared" si="93"/>
        <v>n/a</v>
      </c>
      <c r="AP343" s="803">
        <f t="shared" si="94"/>
        <v>19.544557075877321</v>
      </c>
      <c r="AQ343" s="936" t="str">
        <f t="shared" si="95"/>
        <v>n/a</v>
      </c>
      <c r="AR343" s="702">
        <f>INDEX(Historical!$C$7:$C$1437,MATCH(B343,Historical!$B$7:$B$1446,0))*IF(AH343="n/a",1.03,IF(AH343&lt;0,1.01,IF(AH343&gt;10,1.1,(1+AH343/100))))</f>
        <v>1.4038999999999999</v>
      </c>
      <c r="AS343" s="935">
        <f t="shared" si="96"/>
        <v>1.5442899999999999</v>
      </c>
      <c r="AT343" s="935">
        <f t="shared" si="97"/>
        <v>1.6170260589999998</v>
      </c>
      <c r="AU343" s="935">
        <f t="shared" si="97"/>
        <v>1.6931879863788997</v>
      </c>
      <c r="AV343" s="935">
        <f t="shared" si="97"/>
        <v>1.7729371405373457</v>
      </c>
      <c r="AW343" s="702">
        <f t="shared" si="98"/>
        <v>8.0313411859162454</v>
      </c>
      <c r="AX343" s="810">
        <f t="shared" si="99"/>
        <v>31.458445694932415</v>
      </c>
      <c r="AY343" s="991">
        <v>0.89</v>
      </c>
      <c r="AZ343" s="922">
        <v>24.349999999999998</v>
      </c>
      <c r="BA343" s="922">
        <v>-20.84</v>
      </c>
      <c r="BB343" s="922">
        <v>-2.39</v>
      </c>
      <c r="BC343" s="922">
        <v>-1.9300000000000002</v>
      </c>
      <c r="BE343" s="664">
        <v>2013</v>
      </c>
      <c r="BF343" s="946" t="e">
        <f>#VALUE!</f>
        <v>#VALUE!</v>
      </c>
      <c r="BG343" s="931">
        <v>-4.3999999999999995</v>
      </c>
    </row>
    <row r="344" spans="1:59" ht="11.25" customHeight="1" x14ac:dyDescent="0.2">
      <c r="A344" s="537" t="s">
        <v>1500</v>
      </c>
      <c r="B344" s="925" t="s">
        <v>1501</v>
      </c>
      <c r="C344" s="988" t="s">
        <v>123</v>
      </c>
      <c r="D344" s="988" t="s">
        <v>4400</v>
      </c>
      <c r="E344" s="792">
        <v>9</v>
      </c>
      <c r="F344" s="526">
        <v>432</v>
      </c>
      <c r="G344" s="526" t="s">
        <v>106</v>
      </c>
      <c r="H344" s="526" t="s">
        <v>106</v>
      </c>
      <c r="I344" s="924">
        <v>67.849999999999994</v>
      </c>
      <c r="J344" s="702">
        <f t="shared" si="86"/>
        <v>2.6529108327192339</v>
      </c>
      <c r="K344" s="927">
        <v>0.45</v>
      </c>
      <c r="L344" s="639">
        <v>4</v>
      </c>
      <c r="M344" s="693">
        <f t="shared" si="87"/>
        <v>1.8</v>
      </c>
      <c r="N344" s="921" t="s">
        <v>1004</v>
      </c>
      <c r="O344" s="795">
        <v>0.41</v>
      </c>
      <c r="P344" s="915">
        <v>43510</v>
      </c>
      <c r="Q344" s="915">
        <v>43528</v>
      </c>
      <c r="R344" s="693">
        <f t="shared" si="88"/>
        <v>9.7560975609756184</v>
      </c>
      <c r="S344" s="759">
        <f>IF(INDEX(Historical!$D$7:$D$1437,MATCH(B344,Historical!$B$7:$B$1446,0))=0,"n/a",(INDEX(Historical!$C$7:$C$1437,MATCH(B344,Historical!$B$7:$B$1446,0))/INDEX(Historical!$D$7:$D$1437,MATCH(B344,Historical!$B$7:$B$1446,0))-1)*100)</f>
        <v>10.810810810810811</v>
      </c>
      <c r="T344" s="759">
        <f>IF(INDEX(Historical!$F$7:$F$1430,MATCH(B344,Historical!$B$7:$B$1446,0))=0,"n/a",((INDEX(Historical!$C$7:$C$1437,MATCH(B344,Historical!$B$7:$B$1446,0))/INDEX(Historical!$F$7:$F$1430,MATCH(B344,Historical!$B$7:$B$1446,0)))^(1/3)-1)*100)</f>
        <v>10.973904713454852</v>
      </c>
      <c r="U344" s="759">
        <f>IF(INDEX(Historical!$H$7:$H$1430,MATCH(B344,Historical!$B$7:$B$1446,0))=0,"n/a",((INDEX(Historical!$C$7:$C$1437,MATCH(B344,Historical!$B$7:$B$1446,0))/INDEX(Historical!$H$7:$H$1430,MATCH(B344,Historical!$B$7:$B$1446,0)))^(1/5)-1)*100)</f>
        <v>18.562995052566443</v>
      </c>
      <c r="V344" s="759">
        <f>IF(INDEX(Historical!$O$7:$O$1430,MATCH(B344,Historical!$B$7:$B$1446,0))=0,"n/a",((INDEX(Historical!$C$7:$C$1437,MATCH(B344,Historical!$B$7:$B$1446,0))/INDEX(Historical!$O$7:$O$1430,MATCH(B344,Historical!$B$7:$B$1446,0)))^(1/10)-1)*100)</f>
        <v>15.153829617873171</v>
      </c>
      <c r="W344" s="760">
        <f t="shared" si="89"/>
        <v>1.224970553362454</v>
      </c>
      <c r="X344" s="761" t="str">
        <f t="shared" si="90"/>
        <v>n/a</v>
      </c>
      <c r="Y344" s="727"/>
      <c r="Z344" s="702">
        <f t="shared" si="91"/>
        <v>82.568807339449535</v>
      </c>
      <c r="AA344" s="935">
        <f t="shared" si="92"/>
        <v>31.12385321100917</v>
      </c>
      <c r="AB344" s="639">
        <v>12</v>
      </c>
      <c r="AC344" s="916">
        <v>2.1800000000000002</v>
      </c>
      <c r="AD344" s="916">
        <v>2.71</v>
      </c>
      <c r="AE344" s="916">
        <v>1.0900000000000001</v>
      </c>
      <c r="AF344" s="916">
        <v>2.93</v>
      </c>
      <c r="AG344" s="916">
        <v>9.1</v>
      </c>
      <c r="AH344" s="916">
        <v>-49.4</v>
      </c>
      <c r="AI344" s="916">
        <v>19.48</v>
      </c>
      <c r="AJ344" s="916">
        <v>-5.6000000000000005</v>
      </c>
      <c r="AK344" s="916">
        <v>11.5</v>
      </c>
      <c r="AL344" s="928">
        <v>1120</v>
      </c>
      <c r="AM344" s="922">
        <v>1.3</v>
      </c>
      <c r="AN344" s="916">
        <v>0.61</v>
      </c>
      <c r="AO344" s="802">
        <f t="shared" si="93"/>
        <v>-9.9079473257234945</v>
      </c>
      <c r="AP344" s="803">
        <f t="shared" si="94"/>
        <v>21.215905885285675</v>
      </c>
      <c r="AQ344" s="936">
        <f t="shared" si="95"/>
        <v>101.3210701654415</v>
      </c>
      <c r="AR344" s="702">
        <f>INDEX(Historical!$C$7:$C$1437,MATCH(B344,Historical!$B$7:$B$1446,0))*IF(AH344="n/a",1.03,IF(AH344&lt;0,1.01,IF(AH344&gt;10,1.1,(1+AH344/100))))</f>
        <v>1.6563999999999999</v>
      </c>
      <c r="AS344" s="935">
        <f t="shared" si="96"/>
        <v>1.8220400000000001</v>
      </c>
      <c r="AT344" s="935">
        <f t="shared" si="97"/>
        <v>2.0042440000000004</v>
      </c>
      <c r="AU344" s="935">
        <f t="shared" si="97"/>
        <v>2.2046684000000005</v>
      </c>
      <c r="AV344" s="935">
        <f t="shared" si="97"/>
        <v>2.4251352400000008</v>
      </c>
      <c r="AW344" s="702">
        <f t="shared" si="98"/>
        <v>10.112487640000003</v>
      </c>
      <c r="AX344" s="810">
        <f t="shared" si="99"/>
        <v>14.904182225497426</v>
      </c>
      <c r="AY344" s="991">
        <v>1.1599999999999999</v>
      </c>
      <c r="AZ344" s="922">
        <v>19.45</v>
      </c>
      <c r="BA344" s="922">
        <v>-29.43</v>
      </c>
      <c r="BB344" s="922">
        <v>2.37</v>
      </c>
      <c r="BC344" s="922">
        <v>-9.3000000000000007</v>
      </c>
      <c r="BE344" s="664">
        <v>2011</v>
      </c>
      <c r="BF344" s="946" t="e">
        <f>#VALUE!</f>
        <v>#VALUE!</v>
      </c>
      <c r="BG344" s="931">
        <v>4.1000000000000005</v>
      </c>
    </row>
    <row r="345" spans="1:59" ht="11.25" customHeight="1" x14ac:dyDescent="0.2">
      <c r="A345" s="930" t="s">
        <v>4084</v>
      </c>
      <c r="B345" s="925" t="s">
        <v>4085</v>
      </c>
      <c r="C345" s="988" t="s">
        <v>112</v>
      </c>
      <c r="D345" s="988" t="s">
        <v>213</v>
      </c>
      <c r="E345" s="792">
        <v>5</v>
      </c>
      <c r="F345" s="526">
        <v>867</v>
      </c>
      <c r="G345" s="526" t="s">
        <v>106</v>
      </c>
      <c r="H345" s="526" t="s">
        <v>106</v>
      </c>
      <c r="I345" s="924">
        <v>74.319999999999993</v>
      </c>
      <c r="J345" s="702">
        <f t="shared" si="86"/>
        <v>1.3455328310010766</v>
      </c>
      <c r="K345" s="927">
        <v>0.25</v>
      </c>
      <c r="L345" s="639">
        <v>4</v>
      </c>
      <c r="M345" s="693">
        <f t="shared" si="87"/>
        <v>1</v>
      </c>
      <c r="N345" s="921" t="s">
        <v>327</v>
      </c>
      <c r="O345" s="795">
        <v>0.24</v>
      </c>
      <c r="P345" s="915">
        <v>43529</v>
      </c>
      <c r="Q345" s="915">
        <v>43544</v>
      </c>
      <c r="R345" s="693">
        <f t="shared" si="88"/>
        <v>4.1666666666666705</v>
      </c>
      <c r="S345" s="759">
        <f>IF(INDEX(Historical!$D$7:$D$1437,MATCH(B345,Historical!$B$7:$B$1446,0))=0,"n/a",(INDEX(Historical!$C$7:$C$1437,MATCH(B345,Historical!$B$7:$B$1446,0))/INDEX(Historical!$D$7:$D$1437,MATCH(B345,Historical!$B$7:$B$1446,0))-1)*100)</f>
        <v>9.0909090909090828</v>
      </c>
      <c r="T345" s="759">
        <f>IF(INDEX(Historical!$F$7:$F$1430,MATCH(B345,Historical!$B$7:$B$1446,0))=0,"n/a",((INDEX(Historical!$C$7:$C$1437,MATCH(B345,Historical!$B$7:$B$1446,0))/INDEX(Historical!$F$7:$F$1430,MATCH(B345,Historical!$B$7:$B$1446,0)))^(1/3)-1)*100)</f>
        <v>6.2658569182611146</v>
      </c>
      <c r="U345" s="759" t="str">
        <f>IF(INDEX(Historical!$H$7:$H$1430,MATCH(B345,Historical!$B$7:$B$1446,0))=0,"n/a",((INDEX(Historical!$C$7:$C$1437,MATCH(B345,Historical!$B$7:$B$1446,0))/INDEX(Historical!$H$7:$H$1430,MATCH(B345,Historical!$B$7:$B$1446,0)))^(1/5)-1)*100)</f>
        <v>n/a</v>
      </c>
      <c r="V345" s="759" t="str">
        <f>IF(INDEX(Historical!$O$7:$O$1430,MATCH(B345,Historical!$B$7:$B$1446,0))=0,"n/a",((INDEX(Historical!$C$7:$C$1437,MATCH(B345,Historical!$B$7:$B$1446,0))/INDEX(Historical!$O$7:$O$1430,MATCH(B345,Historical!$B$7:$B$1446,0)))^(1/10)-1)*100)</f>
        <v>n/a</v>
      </c>
      <c r="W345" s="760" t="str">
        <f t="shared" si="89"/>
        <v>n/a</v>
      </c>
      <c r="X345" s="761" t="str">
        <f t="shared" si="90"/>
        <v>n/a</v>
      </c>
      <c r="Y345" s="926"/>
      <c r="Z345" s="702">
        <f t="shared" si="91"/>
        <v>80</v>
      </c>
      <c r="AA345" s="935">
        <f t="shared" si="92"/>
        <v>59.455999999999996</v>
      </c>
      <c r="AB345" s="639">
        <v>12</v>
      </c>
      <c r="AC345" s="916">
        <v>1.25</v>
      </c>
      <c r="AD345" s="916">
        <v>7.44</v>
      </c>
      <c r="AE345" s="916">
        <v>1.01</v>
      </c>
      <c r="AF345" s="916">
        <v>1.77</v>
      </c>
      <c r="AG345" s="916">
        <v>2.8000000000000003</v>
      </c>
      <c r="AH345" s="916">
        <v>-94.5</v>
      </c>
      <c r="AI345" s="916">
        <v>11.89</v>
      </c>
      <c r="AJ345" s="916">
        <v>1.7999999999999998</v>
      </c>
      <c r="AK345" s="916">
        <v>8</v>
      </c>
      <c r="AL345" s="928">
        <v>1540</v>
      </c>
      <c r="AM345" s="922">
        <v>1.6</v>
      </c>
      <c r="AN345" s="916">
        <v>0.54</v>
      </c>
      <c r="AO345" s="802" t="str">
        <f t="shared" si="93"/>
        <v>n/a</v>
      </c>
      <c r="AP345" s="803" t="str">
        <f t="shared" si="94"/>
        <v>n/a</v>
      </c>
      <c r="AQ345" s="936">
        <f t="shared" si="95"/>
        <v>116.26847512601861</v>
      </c>
      <c r="AR345" s="702">
        <f>INDEX(Historical!$C$7:$C$1437,MATCH(B345,Historical!$B$7:$B$1446,0))*IF(AH345="n/a",1.03,IF(AH345&lt;0,1.01,IF(AH345&gt;10,1.1,(1+AH345/100))))</f>
        <v>0.96960000000000002</v>
      </c>
      <c r="AS345" s="935">
        <f t="shared" si="96"/>
        <v>1.0665600000000002</v>
      </c>
      <c r="AT345" s="935">
        <f t="shared" si="97"/>
        <v>1.1518848000000004</v>
      </c>
      <c r="AU345" s="935">
        <f t="shared" si="97"/>
        <v>1.2440355840000006</v>
      </c>
      <c r="AV345" s="935">
        <f t="shared" si="97"/>
        <v>1.3435584307200008</v>
      </c>
      <c r="AW345" s="702">
        <f t="shared" si="98"/>
        <v>5.7756388147200015</v>
      </c>
      <c r="AX345" s="810">
        <f t="shared" si="99"/>
        <v>7.7713116452099067</v>
      </c>
      <c r="AY345" s="991">
        <v>1.59</v>
      </c>
      <c r="AZ345" s="922">
        <v>33.96</v>
      </c>
      <c r="BA345" s="922">
        <v>-5.09</v>
      </c>
      <c r="BB345" s="922">
        <v>8.02</v>
      </c>
      <c r="BC345" s="922">
        <v>7.99</v>
      </c>
      <c r="BE345" s="664">
        <v>2015</v>
      </c>
      <c r="BF345" s="946" t="e">
        <f>#VALUE!</f>
        <v>#VALUE!</v>
      </c>
      <c r="BG345" s="931">
        <v>1.4000000000000001</v>
      </c>
    </row>
    <row r="346" spans="1:59" ht="11.25" customHeight="1" x14ac:dyDescent="0.2">
      <c r="A346" s="628" t="s">
        <v>1504</v>
      </c>
      <c r="B346" s="925" t="s">
        <v>1505</v>
      </c>
      <c r="C346" s="988" t="s">
        <v>108</v>
      </c>
      <c r="D346" s="988" t="s">
        <v>4357</v>
      </c>
      <c r="E346" s="793">
        <v>6</v>
      </c>
      <c r="F346" s="526">
        <v>706</v>
      </c>
      <c r="G346" s="526" t="s">
        <v>106</v>
      </c>
      <c r="H346" s="526" t="s">
        <v>106</v>
      </c>
      <c r="I346" s="924">
        <v>16.809999999999999</v>
      </c>
      <c r="J346" s="702">
        <f t="shared" si="86"/>
        <v>11.89767995240928</v>
      </c>
      <c r="K346" s="927">
        <v>0.5</v>
      </c>
      <c r="L346" s="639">
        <v>4</v>
      </c>
      <c r="M346" s="693">
        <f t="shared" si="87"/>
        <v>2</v>
      </c>
      <c r="N346" s="921" t="s">
        <v>280</v>
      </c>
      <c r="O346" s="795">
        <v>0.48</v>
      </c>
      <c r="P346" s="917">
        <v>42915</v>
      </c>
      <c r="Q346" s="917">
        <v>42944</v>
      </c>
      <c r="R346" s="693">
        <f t="shared" si="88"/>
        <v>4.1666666666666705</v>
      </c>
      <c r="S346" s="759">
        <f>IF(INDEX(Historical!$D$7:$D$1437,MATCH(B346,Historical!$B$7:$B$1446,0))=0,"n/a",(INDEX(Historical!$C$7:$C$1437,MATCH(B346,Historical!$B$7:$B$1446,0))/INDEX(Historical!$D$7:$D$1437,MATCH(B346,Historical!$B$7:$B$1446,0))-1)*100)</f>
        <v>3.0927835051546504</v>
      </c>
      <c r="T346" s="759">
        <f>IF(INDEX(Historical!$F$7:$F$1430,MATCH(B346,Historical!$B$7:$B$1446,0))=0,"n/a",((INDEX(Historical!$C$7:$C$1437,MATCH(B346,Historical!$B$7:$B$1446,0))/INDEX(Historical!$F$7:$F$1430,MATCH(B346,Historical!$B$7:$B$1446,0)))^(1/3)-1)*100)</f>
        <v>6.1951073254973732</v>
      </c>
      <c r="U346" s="759">
        <f>IF(INDEX(Historical!$H$7:$H$1430,MATCH(B346,Historical!$B$7:$B$1446,0))=0,"n/a",((INDEX(Historical!$C$7:$C$1437,MATCH(B346,Historical!$B$7:$B$1446,0))/INDEX(Historical!$H$7:$H$1430,MATCH(B346,Historical!$B$7:$B$1446,0)))^(1/5)-1)*100)</f>
        <v>32.485022284631285</v>
      </c>
      <c r="V346" s="759" t="str">
        <f>IF(INDEX(Historical!$O$7:$O$1430,MATCH(B346,Historical!$B$7:$B$1446,0))=0,"n/a",((INDEX(Historical!$C$7:$C$1437,MATCH(B346,Historical!$B$7:$B$1446,0))/INDEX(Historical!$O$7:$O$1430,MATCH(B346,Historical!$B$7:$B$1446,0)))^(1/10)-1)*100)</f>
        <v>n/a</v>
      </c>
      <c r="W346" s="760" t="str">
        <f t="shared" si="89"/>
        <v>n/a</v>
      </c>
      <c r="X346" s="761">
        <f t="shared" si="90"/>
        <v>5.1563527435922678</v>
      </c>
      <c r="Y346" s="727" t="s">
        <v>4429</v>
      </c>
      <c r="Z346" s="702">
        <f t="shared" si="91"/>
        <v>69.686411149825773</v>
      </c>
      <c r="AA346" s="935">
        <f t="shared" si="92"/>
        <v>5.8571428571428568</v>
      </c>
      <c r="AB346" s="639">
        <v>12</v>
      </c>
      <c r="AC346" s="916">
        <v>2.87</v>
      </c>
      <c r="AD346" s="916" t="s">
        <v>137</v>
      </c>
      <c r="AE346" s="916">
        <v>3.1</v>
      </c>
      <c r="AF346" s="916">
        <v>1</v>
      </c>
      <c r="AG346" s="916">
        <v>16.7</v>
      </c>
      <c r="AH346" s="916">
        <v>-9.7000000000000011</v>
      </c>
      <c r="AI346" s="916">
        <v>3.06</v>
      </c>
      <c r="AJ346" s="916">
        <v>6.3</v>
      </c>
      <c r="AK346" s="916">
        <v>-7.31</v>
      </c>
      <c r="AL346" s="928">
        <v>6940</v>
      </c>
      <c r="AM346" s="922">
        <v>0.3</v>
      </c>
      <c r="AN346" s="916">
        <v>3.78</v>
      </c>
      <c r="AO346" s="802">
        <f t="shared" si="93"/>
        <v>38.525559379897707</v>
      </c>
      <c r="AP346" s="803">
        <f t="shared" si="94"/>
        <v>44.382702237040561</v>
      </c>
      <c r="AQ346" s="936">
        <f t="shared" si="95"/>
        <v>-48.978684815318587</v>
      </c>
      <c r="AR346" s="702">
        <f>INDEX(Historical!$C$7:$C$1437,MATCH(B346,Historical!$B$7:$B$1446,0))*IF(AH346="n/a",1.03,IF(AH346&lt;0,1.01,IF(AH346&gt;10,1.1,(1+AH346/100))))</f>
        <v>2.02</v>
      </c>
      <c r="AS346" s="935">
        <f t="shared" si="96"/>
        <v>2.0818119999999998</v>
      </c>
      <c r="AT346" s="935">
        <f t="shared" si="97"/>
        <v>2.1026301199999997</v>
      </c>
      <c r="AU346" s="935">
        <f t="shared" si="97"/>
        <v>2.1236564211999998</v>
      </c>
      <c r="AV346" s="935">
        <f t="shared" si="97"/>
        <v>2.1448929854119996</v>
      </c>
      <c r="AW346" s="702">
        <f t="shared" si="98"/>
        <v>10.472991526611999</v>
      </c>
      <c r="AX346" s="810">
        <f t="shared" si="99"/>
        <v>62.302150663961932</v>
      </c>
      <c r="AY346" s="991">
        <v>1.0900000000000001</v>
      </c>
      <c r="AZ346" s="922">
        <v>21.279999999999998</v>
      </c>
      <c r="BA346" s="922">
        <v>-10.32</v>
      </c>
      <c r="BB346" s="922">
        <v>0.61</v>
      </c>
      <c r="BC346" s="922">
        <v>-1.8599999999999999</v>
      </c>
      <c r="BE346" s="664">
        <v>2014</v>
      </c>
      <c r="BF346" s="946" t="e">
        <f>#VALUE!</f>
        <v>#VALUE!</v>
      </c>
      <c r="BG346" s="931">
        <v>3.5999999999999996</v>
      </c>
    </row>
    <row r="347" spans="1:59" ht="11.25" customHeight="1" x14ac:dyDescent="0.2">
      <c r="A347" s="537" t="s">
        <v>1334</v>
      </c>
      <c r="B347" s="925" t="s">
        <v>1335</v>
      </c>
      <c r="C347" s="988" t="s">
        <v>112</v>
      </c>
      <c r="D347" s="988" t="s">
        <v>4396</v>
      </c>
      <c r="E347" s="792">
        <v>9</v>
      </c>
      <c r="F347" s="526">
        <v>447</v>
      </c>
      <c r="G347" s="526" t="s">
        <v>106</v>
      </c>
      <c r="H347" s="526" t="s">
        <v>106</v>
      </c>
      <c r="I347" s="924">
        <v>119.56</v>
      </c>
      <c r="J347" s="702">
        <f t="shared" si="86"/>
        <v>1.0036801605888257</v>
      </c>
      <c r="K347" s="927">
        <v>0.3</v>
      </c>
      <c r="L347" s="639">
        <v>4</v>
      </c>
      <c r="M347" s="693">
        <f t="shared" si="87"/>
        <v>1.2</v>
      </c>
      <c r="N347" s="921" t="s">
        <v>610</v>
      </c>
      <c r="O347" s="795">
        <v>0.2</v>
      </c>
      <c r="P347" s="915">
        <v>43537</v>
      </c>
      <c r="Q347" s="915">
        <v>43552</v>
      </c>
      <c r="R347" s="693">
        <f t="shared" si="88"/>
        <v>49.999999999999986</v>
      </c>
      <c r="S347" s="759">
        <f>IF(INDEX(Historical!$D$7:$D$1437,MATCH(B347,Historical!$B$7:$B$1446,0))=0,"n/a",(INDEX(Historical!$C$7:$C$1437,MATCH(B347,Historical!$B$7:$B$1446,0))/INDEX(Historical!$D$7:$D$1437,MATCH(B347,Historical!$B$7:$B$1446,0))-1)*100)</f>
        <v>39.130434782608717</v>
      </c>
      <c r="T347" s="759">
        <f>IF(INDEX(Historical!$F$7:$F$1430,MATCH(B347,Historical!$B$7:$B$1446,0))=0,"n/a",((INDEX(Historical!$C$7:$C$1437,MATCH(B347,Historical!$B$7:$B$1446,0))/INDEX(Historical!$F$7:$F$1430,MATCH(B347,Historical!$B$7:$B$1446,0)))^(1/3)-1)*100)</f>
        <v>23.47158379972165</v>
      </c>
      <c r="U347" s="759">
        <f>IF(INDEX(Historical!$H$7:$H$1430,MATCH(B347,Historical!$B$7:$B$1446,0))=0,"n/a",((INDEX(Historical!$C$7:$C$1437,MATCH(B347,Historical!$B$7:$B$1446,0))/INDEX(Historical!$H$7:$H$1430,MATCH(B347,Historical!$B$7:$B$1446,0)))^(1/5)-1)*100)</f>
        <v>18.664882623542333</v>
      </c>
      <c r="V347" s="759">
        <f>IF(INDEX(Historical!$O$7:$O$1430,MATCH(B347,Historical!$B$7:$B$1446,0))=0,"n/a",((INDEX(Historical!$C$7:$C$1437,MATCH(B347,Historical!$B$7:$B$1446,0))/INDEX(Historical!$O$7:$O$1430,MATCH(B347,Historical!$B$7:$B$1446,0)))^(1/10)-1)*100)</f>
        <v>12.79448730054995</v>
      </c>
      <c r="W347" s="760">
        <f t="shared" si="89"/>
        <v>1.4588222400080115</v>
      </c>
      <c r="X347" s="761">
        <f t="shared" si="90"/>
        <v>0.88880393445439676</v>
      </c>
      <c r="Y347" s="713"/>
      <c r="Z347" s="702">
        <f t="shared" si="91"/>
        <v>37.267080745341616</v>
      </c>
      <c r="AA347" s="935">
        <f t="shared" si="92"/>
        <v>37.130434782608695</v>
      </c>
      <c r="AB347" s="639">
        <v>12</v>
      </c>
      <c r="AC347" s="916">
        <v>3.22</v>
      </c>
      <c r="AD347" s="916">
        <v>2.06</v>
      </c>
      <c r="AE347" s="916">
        <v>1.28</v>
      </c>
      <c r="AF347" s="916">
        <v>62.93</v>
      </c>
      <c r="AG347" s="918">
        <v>118.6</v>
      </c>
      <c r="AH347" s="916">
        <v>55.800000000000004</v>
      </c>
      <c r="AI347" s="916">
        <v>19.25</v>
      </c>
      <c r="AJ347" s="916">
        <v>21</v>
      </c>
      <c r="AK347" s="916">
        <v>18</v>
      </c>
      <c r="AL347" s="928">
        <v>4900</v>
      </c>
      <c r="AM347" s="922">
        <v>2.4</v>
      </c>
      <c r="AN347" s="916">
        <v>1.86</v>
      </c>
      <c r="AO347" s="802">
        <f t="shared" si="93"/>
        <v>-17.461871998477537</v>
      </c>
      <c r="AP347" s="803">
        <f t="shared" si="94"/>
        <v>19.668562784131158</v>
      </c>
      <c r="AQ347" s="936">
        <f t="shared" si="95"/>
        <v>919.06673227562374</v>
      </c>
      <c r="AR347" s="702">
        <f>INDEX(Historical!$C$7:$C$1437,MATCH(B347,Historical!$B$7:$B$1446,0))*IF(AH347="n/a",1.03,IF(AH347&lt;0,1.01,IF(AH347&gt;10,1.1,(1+AH347/100))))</f>
        <v>0.88000000000000012</v>
      </c>
      <c r="AS347" s="935">
        <f t="shared" si="96"/>
        <v>0.96800000000000019</v>
      </c>
      <c r="AT347" s="935">
        <f t="shared" ref="AT347:AV366" si="101">IF($AK347="n/a",1.03*AS347,IF($AK347&lt;0,1.01*AS347,IF($AK347&gt;10,1.1*AS347,(1+$AK347/100)*AS347)))</f>
        <v>1.0648000000000002</v>
      </c>
      <c r="AU347" s="935">
        <f t="shared" si="101"/>
        <v>1.1712800000000003</v>
      </c>
      <c r="AV347" s="935">
        <f t="shared" si="101"/>
        <v>1.2884080000000004</v>
      </c>
      <c r="AW347" s="702">
        <f t="shared" si="98"/>
        <v>5.3724880000000015</v>
      </c>
      <c r="AX347" s="810">
        <f t="shared" si="99"/>
        <v>4.4935496821679504</v>
      </c>
      <c r="AY347" s="991">
        <v>1.06</v>
      </c>
      <c r="AZ347" s="922">
        <v>59.41</v>
      </c>
      <c r="BA347" s="922">
        <v>-9.77</v>
      </c>
      <c r="BB347" s="922">
        <v>-4.5</v>
      </c>
      <c r="BC347" s="922">
        <v>7.71</v>
      </c>
      <c r="BE347" s="664">
        <v>2011</v>
      </c>
      <c r="BF347" s="946" t="e">
        <f>#VALUE!</f>
        <v>#VALUE!</v>
      </c>
      <c r="BG347" s="931">
        <v>11.899999999999999</v>
      </c>
    </row>
    <row r="348" spans="1:59" ht="11.25" customHeight="1" x14ac:dyDescent="0.2">
      <c r="A348" s="609" t="s">
        <v>1502</v>
      </c>
      <c r="B348" s="925" t="s">
        <v>1503</v>
      </c>
      <c r="C348" s="988" t="s">
        <v>4224</v>
      </c>
      <c r="D348" s="988" t="s">
        <v>4352</v>
      </c>
      <c r="E348" s="792">
        <v>6</v>
      </c>
      <c r="F348" s="526">
        <v>728</v>
      </c>
      <c r="G348" s="526" t="s">
        <v>106</v>
      </c>
      <c r="H348" s="526" t="s">
        <v>106</v>
      </c>
      <c r="I348" s="924">
        <v>72.849999999999994</v>
      </c>
      <c r="J348" s="702">
        <f t="shared" si="86"/>
        <v>2.1962937542896364</v>
      </c>
      <c r="K348" s="927">
        <v>0.4</v>
      </c>
      <c r="L348" s="639">
        <v>4</v>
      </c>
      <c r="M348" s="693">
        <f t="shared" si="87"/>
        <v>1.6</v>
      </c>
      <c r="N348" s="921" t="s">
        <v>285</v>
      </c>
      <c r="O348" s="795">
        <v>0.2</v>
      </c>
      <c r="P348" s="915">
        <v>43286</v>
      </c>
      <c r="Q348" s="915">
        <v>43307</v>
      </c>
      <c r="R348" s="693">
        <f t="shared" si="88"/>
        <v>100</v>
      </c>
      <c r="S348" s="759">
        <f>IF(INDEX(Historical!$D$7:$D$1437,MATCH(B348,Historical!$B$7:$B$1446,0))=0,"n/a",(INDEX(Historical!$C$7:$C$1437,MATCH(B348,Historical!$B$7:$B$1446,0))/INDEX(Historical!$D$7:$D$1437,MATCH(B348,Historical!$B$7:$B$1446,0))-1)*100)</f>
        <v>53.846153846153832</v>
      </c>
      <c r="T348" s="759">
        <f>IF(INDEX(Historical!$F$7:$F$1430,MATCH(B348,Historical!$B$7:$B$1446,0))=0,"n/a",((INDEX(Historical!$C$7:$C$1437,MATCH(B348,Historical!$B$7:$B$1446,0))/INDEX(Historical!$F$7:$F$1430,MATCH(B348,Historical!$B$7:$B$1446,0)))^(1/3)-1)*100)</f>
        <v>20.25709773288682</v>
      </c>
      <c r="U348" s="759">
        <f>IF(INDEX(Historical!$H$7:$H$1430,MATCH(B348,Historical!$B$7:$B$1446,0))=0,"n/a",((INDEX(Historical!$C$7:$C$1437,MATCH(B348,Historical!$B$7:$B$1446,0))/INDEX(Historical!$H$7:$H$1430,MATCH(B348,Historical!$B$7:$B$1446,0)))^(1/5)-1)*100)</f>
        <v>31.95079107728942</v>
      </c>
      <c r="V348" s="759" t="str">
        <f>IF(INDEX(Historical!$O$7:$O$1430,MATCH(B348,Historical!$B$7:$B$1446,0))=0,"n/a",((INDEX(Historical!$C$7:$C$1437,MATCH(B348,Historical!$B$7:$B$1446,0))/INDEX(Historical!$O$7:$O$1430,MATCH(B348,Historical!$B$7:$B$1446,0)))^(1/10)-1)*100)</f>
        <v>n/a</v>
      </c>
      <c r="W348" s="760" t="str">
        <f t="shared" si="89"/>
        <v>n/a</v>
      </c>
      <c r="X348" s="761">
        <f t="shared" si="90"/>
        <v>1.6136763170348192</v>
      </c>
      <c r="Y348" s="727"/>
      <c r="Z348" s="702">
        <f t="shared" si="91"/>
        <v>41.450777202072544</v>
      </c>
      <c r="AA348" s="935">
        <f t="shared" si="92"/>
        <v>18.873056994818651</v>
      </c>
      <c r="AB348" s="639">
        <v>4</v>
      </c>
      <c r="AC348" s="916">
        <v>3.86</v>
      </c>
      <c r="AD348" s="916">
        <v>1.05</v>
      </c>
      <c r="AE348" s="916">
        <v>2.97</v>
      </c>
      <c r="AF348" s="916">
        <v>14.81</v>
      </c>
      <c r="AG348" s="916">
        <v>60</v>
      </c>
      <c r="AH348" s="916">
        <v>86.8</v>
      </c>
      <c r="AI348" s="916">
        <v>10.040000000000001</v>
      </c>
      <c r="AJ348" s="916">
        <v>19.8</v>
      </c>
      <c r="AK348" s="916">
        <v>17.919999999999998</v>
      </c>
      <c r="AL348" s="928">
        <v>18390</v>
      </c>
      <c r="AM348" s="922">
        <v>0.18</v>
      </c>
      <c r="AN348" s="916">
        <v>1.39</v>
      </c>
      <c r="AO348" s="802">
        <f t="shared" si="93"/>
        <v>15.274027836760407</v>
      </c>
      <c r="AP348" s="803">
        <f t="shared" si="94"/>
        <v>34.147084831579058</v>
      </c>
      <c r="AQ348" s="936">
        <f t="shared" si="95"/>
        <v>252.45801899313042</v>
      </c>
      <c r="AR348" s="702">
        <f>INDEX(Historical!$C$7:$C$1437,MATCH(B348,Historical!$B$7:$B$1446,0))*IF(AH348="n/a",1.03,IF(AH348&lt;0,1.01,IF(AH348&gt;10,1.1,(1+AH348/100))))</f>
        <v>1.32</v>
      </c>
      <c r="AS348" s="935">
        <f t="shared" si="96"/>
        <v>1.4520000000000002</v>
      </c>
      <c r="AT348" s="935">
        <f t="shared" si="101"/>
        <v>1.5972000000000004</v>
      </c>
      <c r="AU348" s="935">
        <f t="shared" si="101"/>
        <v>1.7569200000000005</v>
      </c>
      <c r="AV348" s="935">
        <f t="shared" si="101"/>
        <v>1.9326120000000007</v>
      </c>
      <c r="AW348" s="702">
        <f t="shared" si="98"/>
        <v>8.0587320000000027</v>
      </c>
      <c r="AX348" s="810">
        <f t="shared" si="99"/>
        <v>11.062089224433773</v>
      </c>
      <c r="AY348" s="991">
        <v>1.39</v>
      </c>
      <c r="AZ348" s="922">
        <v>33.67</v>
      </c>
      <c r="BA348" s="922">
        <v>-17.29</v>
      </c>
      <c r="BB348" s="922">
        <v>5.17</v>
      </c>
      <c r="BC348" s="922">
        <v>-0.22</v>
      </c>
      <c r="BE348" s="664">
        <v>2013</v>
      </c>
      <c r="BF348" s="946" t="e">
        <f>#VALUE!</f>
        <v>#VALUE!</v>
      </c>
      <c r="BG348" s="931">
        <v>11.600000000000001</v>
      </c>
    </row>
    <row r="349" spans="1:59" ht="11.25" customHeight="1" x14ac:dyDescent="0.2">
      <c r="A349" s="609" t="s">
        <v>1512</v>
      </c>
      <c r="B349" s="925" t="s">
        <v>1513</v>
      </c>
      <c r="C349" s="988" t="s">
        <v>108</v>
      </c>
      <c r="D349" s="988" t="s">
        <v>4369</v>
      </c>
      <c r="E349" s="792">
        <v>8</v>
      </c>
      <c r="F349" s="526">
        <v>577</v>
      </c>
      <c r="G349" s="526" t="s">
        <v>106</v>
      </c>
      <c r="H349" s="526" t="s">
        <v>106</v>
      </c>
      <c r="I349" s="924">
        <v>98.55</v>
      </c>
      <c r="J349" s="702">
        <f t="shared" si="86"/>
        <v>2.4353120243531201</v>
      </c>
      <c r="K349" s="927">
        <v>0.6</v>
      </c>
      <c r="L349" s="639">
        <v>4</v>
      </c>
      <c r="M349" s="693">
        <f t="shared" si="87"/>
        <v>2.4</v>
      </c>
      <c r="N349" s="921" t="s">
        <v>146</v>
      </c>
      <c r="O349" s="795">
        <v>0.55000000000000004</v>
      </c>
      <c r="P349" s="915">
        <v>43531</v>
      </c>
      <c r="Q349" s="915">
        <v>43556</v>
      </c>
      <c r="R349" s="693">
        <f t="shared" si="88"/>
        <v>9.0909090909090793</v>
      </c>
      <c r="S349" s="759">
        <f>IF(INDEX(Historical!$D$7:$D$1437,MATCH(B349,Historical!$B$7:$B$1446,0))=0,"n/a",(INDEX(Historical!$C$7:$C$1437,MATCH(B349,Historical!$B$7:$B$1446,0))/INDEX(Historical!$D$7:$D$1437,MATCH(B349,Historical!$B$7:$B$1446,0))-1)*100)</f>
        <v>24.358974358974361</v>
      </c>
      <c r="T349" s="759">
        <f>IF(INDEX(Historical!$F$7:$F$1430,MATCH(B349,Historical!$B$7:$B$1446,0))=0,"n/a",((INDEX(Historical!$C$7:$C$1437,MATCH(B349,Historical!$B$7:$B$1446,0))/INDEX(Historical!$F$7:$F$1430,MATCH(B349,Historical!$B$7:$B$1446,0)))^(1/3)-1)*100)</f>
        <v>12.023089984572778</v>
      </c>
      <c r="U349" s="759">
        <f>IF(INDEX(Historical!$H$7:$H$1430,MATCH(B349,Historical!$B$7:$B$1446,0))=0,"n/a",((INDEX(Historical!$C$7:$C$1437,MATCH(B349,Historical!$B$7:$B$1446,0))/INDEX(Historical!$H$7:$H$1430,MATCH(B349,Historical!$B$7:$B$1446,0)))^(1/5)-1)*100)</f>
        <v>9.7206520442751021</v>
      </c>
      <c r="V349" s="759">
        <f>IF(INDEX(Historical!$O$7:$O$1430,MATCH(B349,Historical!$B$7:$B$1446,0))=0,"n/a",((INDEX(Historical!$C$7:$C$1437,MATCH(B349,Historical!$B$7:$B$1446,0))/INDEX(Historical!$O$7:$O$1430,MATCH(B349,Historical!$B$7:$B$1446,0)))^(1/10)-1)*100)</f>
        <v>5.6472922994543762</v>
      </c>
      <c r="W349" s="760">
        <f t="shared" si="89"/>
        <v>1.7212942997858074</v>
      </c>
      <c r="X349" s="761">
        <f t="shared" si="90"/>
        <v>0.56515418862064548</v>
      </c>
      <c r="Y349" s="716"/>
      <c r="Z349" s="702">
        <f t="shared" si="91"/>
        <v>37.209302325581397</v>
      </c>
      <c r="AA349" s="935">
        <f t="shared" si="92"/>
        <v>15.279069767441859</v>
      </c>
      <c r="AB349" s="639">
        <v>12</v>
      </c>
      <c r="AC349" s="916">
        <v>6.45</v>
      </c>
      <c r="AD349" s="916">
        <v>1.3</v>
      </c>
      <c r="AE349" s="916">
        <v>3.39</v>
      </c>
      <c r="AF349" s="916">
        <v>2.2599999999999998</v>
      </c>
      <c r="AG349" s="916">
        <v>15.2</v>
      </c>
      <c r="AH349" s="916">
        <v>41</v>
      </c>
      <c r="AI349" s="916">
        <v>9.8699999999999992</v>
      </c>
      <c r="AJ349" s="916">
        <v>17.2</v>
      </c>
      <c r="AK349" s="916">
        <v>11.73</v>
      </c>
      <c r="AL349" s="928">
        <v>21500</v>
      </c>
      <c r="AM349" s="922">
        <v>0.4</v>
      </c>
      <c r="AN349" s="918">
        <v>12.32</v>
      </c>
      <c r="AO349" s="802">
        <f t="shared" si="93"/>
        <v>-3.123105698813637</v>
      </c>
      <c r="AP349" s="803">
        <f t="shared" si="94"/>
        <v>12.155964068628222</v>
      </c>
      <c r="AQ349" s="936">
        <f t="shared" si="95"/>
        <v>23.882915465313626</v>
      </c>
      <c r="AR349" s="702">
        <f>INDEX(Historical!$C$7:$C$1437,MATCH(B349,Historical!$B$7:$B$1446,0))*IF(AH349="n/a",1.03,IF(AH349&lt;0,1.01,IF(AH349&gt;10,1.1,(1+AH349/100))))</f>
        <v>2.1339999999999999</v>
      </c>
      <c r="AS349" s="935">
        <f t="shared" si="96"/>
        <v>2.3446257999999998</v>
      </c>
      <c r="AT349" s="935">
        <f t="shared" si="101"/>
        <v>2.57908838</v>
      </c>
      <c r="AU349" s="935">
        <f t="shared" si="101"/>
        <v>2.836997218</v>
      </c>
      <c r="AV349" s="935">
        <f t="shared" si="101"/>
        <v>3.1206969398000002</v>
      </c>
      <c r="AW349" s="702">
        <f t="shared" si="98"/>
        <v>13.0154083378</v>
      </c>
      <c r="AX349" s="810">
        <f t="shared" si="99"/>
        <v>13.206908511212584</v>
      </c>
      <c r="AY349" s="991">
        <v>1.0900000000000001</v>
      </c>
      <c r="AZ349" s="922">
        <v>29.74</v>
      </c>
      <c r="BA349" s="922">
        <v>-14.760000000000002</v>
      </c>
      <c r="BB349" s="922">
        <v>5.8999999999999995</v>
      </c>
      <c r="BC349" s="922">
        <v>2.0500000000000003</v>
      </c>
      <c r="BE349" s="664">
        <v>2012</v>
      </c>
      <c r="BF349" s="946" t="e">
        <f>#VALUE!</f>
        <v>#VALUE!</v>
      </c>
      <c r="BG349" s="931">
        <v>1.0999999999999999</v>
      </c>
    </row>
    <row r="350" spans="1:59" ht="11.25" customHeight="1" x14ac:dyDescent="0.2">
      <c r="A350" s="609" t="s">
        <v>1520</v>
      </c>
      <c r="B350" s="925" t="s">
        <v>1521</v>
      </c>
      <c r="C350" s="988" t="s">
        <v>4224</v>
      </c>
      <c r="D350" s="988" t="s">
        <v>4360</v>
      </c>
      <c r="E350" s="792">
        <v>7</v>
      </c>
      <c r="F350" s="526">
        <v>642</v>
      </c>
      <c r="G350" s="526" t="s">
        <v>106</v>
      </c>
      <c r="H350" s="526" t="s">
        <v>106</v>
      </c>
      <c r="I350" s="924">
        <v>181</v>
      </c>
      <c r="J350" s="702">
        <f t="shared" si="86"/>
        <v>0.35359116022099446</v>
      </c>
      <c r="K350" s="927">
        <v>0.16</v>
      </c>
      <c r="L350" s="639">
        <v>4</v>
      </c>
      <c r="M350" s="693">
        <f t="shared" si="87"/>
        <v>0.64</v>
      </c>
      <c r="N350" s="921" t="s">
        <v>149</v>
      </c>
      <c r="O350" s="795">
        <v>0.15</v>
      </c>
      <c r="P350" s="915">
        <v>43433</v>
      </c>
      <c r="Q350" s="915">
        <v>43455</v>
      </c>
      <c r="R350" s="693">
        <f t="shared" si="88"/>
        <v>6.6666666666666732</v>
      </c>
      <c r="S350" s="759">
        <f>IF(INDEX(Historical!$D$7:$D$1437,MATCH(B350,Historical!$B$7:$B$1446,0))=0,"n/a",(INDEX(Historical!$C$7:$C$1437,MATCH(B350,Historical!$B$7:$B$1446,0))/INDEX(Historical!$D$7:$D$1437,MATCH(B350,Historical!$B$7:$B$1446,0))-1)*100)</f>
        <v>7.0175438596491002</v>
      </c>
      <c r="T350" s="759">
        <f>IF(INDEX(Historical!$F$7:$F$1430,MATCH(B350,Historical!$B$7:$B$1446,0))=0,"n/a",((INDEX(Historical!$C$7:$C$1437,MATCH(B350,Historical!$B$7:$B$1446,0))/INDEX(Historical!$F$7:$F$1430,MATCH(B350,Historical!$B$7:$B$1446,0)))^(1/3)-1)*100)</f>
        <v>17.606914407753237</v>
      </c>
      <c r="U350" s="759">
        <f>IF(INDEX(Historical!$H$7:$H$1430,MATCH(B350,Historical!$B$7:$B$1446,0))=0,"n/a",((INDEX(Historical!$C$7:$C$1437,MATCH(B350,Historical!$B$7:$B$1446,0))/INDEX(Historical!$H$7:$H$1430,MATCH(B350,Historical!$B$7:$B$1446,0)))^(1/5)-1)*100)</f>
        <v>14.496873612332051</v>
      </c>
      <c r="V350" s="759" t="str">
        <f>IF(INDEX(Historical!$O$7:$O$1430,MATCH(B350,Historical!$B$7:$B$1446,0))=0,"n/a",((INDEX(Historical!$C$7:$C$1437,MATCH(B350,Historical!$B$7:$B$1446,0))/INDEX(Historical!$O$7:$O$1430,MATCH(B350,Historical!$B$7:$B$1446,0)))^(1/10)-1)*100)</f>
        <v>n/a</v>
      </c>
      <c r="W350" s="760" t="str">
        <f t="shared" si="89"/>
        <v>n/a</v>
      </c>
      <c r="X350" s="761">
        <f t="shared" si="90"/>
        <v>0.27771788529371744</v>
      </c>
      <c r="Y350" s="711"/>
      <c r="Z350" s="702">
        <f t="shared" si="91"/>
        <v>10.613598673300165</v>
      </c>
      <c r="AA350" s="935">
        <f t="shared" si="92"/>
        <v>30.016583747927029</v>
      </c>
      <c r="AB350" s="639">
        <v>1</v>
      </c>
      <c r="AC350" s="916">
        <v>6.03</v>
      </c>
      <c r="AD350" s="916">
        <v>2.84</v>
      </c>
      <c r="AE350" s="916">
        <v>9.8699999999999992</v>
      </c>
      <c r="AF350" s="916">
        <v>11.78</v>
      </c>
      <c r="AG350" s="916">
        <v>46.9</v>
      </c>
      <c r="AH350" s="916">
        <v>30.9</v>
      </c>
      <c r="AI350" s="916">
        <v>34.69</v>
      </c>
      <c r="AJ350" s="916">
        <v>52.2</v>
      </c>
      <c r="AK350" s="916">
        <v>10.58</v>
      </c>
      <c r="AL350" s="928">
        <v>115590</v>
      </c>
      <c r="AM350" s="922">
        <v>0.4</v>
      </c>
      <c r="AN350" s="916">
        <v>0.21</v>
      </c>
      <c r="AO350" s="802">
        <f t="shared" si="93"/>
        <v>-15.166118975373983</v>
      </c>
      <c r="AP350" s="803">
        <f t="shared" si="94"/>
        <v>14.850464772553046</v>
      </c>
      <c r="AQ350" s="936">
        <f t="shared" si="95"/>
        <v>296.42589698486898</v>
      </c>
      <c r="AR350" s="702">
        <f>INDEX(Historical!$C$7:$C$1437,MATCH(B350,Historical!$B$7:$B$1446,0))*IF(AH350="n/a",1.03,IF(AH350&lt;0,1.01,IF(AH350&gt;10,1.1,(1+AH350/100))))</f>
        <v>0.67100000000000004</v>
      </c>
      <c r="AS350" s="935">
        <f t="shared" si="96"/>
        <v>0.73810000000000009</v>
      </c>
      <c r="AT350" s="935">
        <f t="shared" si="101"/>
        <v>0.81191000000000013</v>
      </c>
      <c r="AU350" s="935">
        <f t="shared" si="101"/>
        <v>0.89310100000000026</v>
      </c>
      <c r="AV350" s="935">
        <f t="shared" si="101"/>
        <v>0.98241110000000031</v>
      </c>
      <c r="AW350" s="702">
        <f t="shared" si="98"/>
        <v>4.0965221000000005</v>
      </c>
      <c r="AX350" s="810">
        <f t="shared" si="99"/>
        <v>2.2632718784530388</v>
      </c>
      <c r="AY350" s="991">
        <v>1.87</v>
      </c>
      <c r="AZ350" s="922">
        <v>45.43</v>
      </c>
      <c r="BA350" s="922">
        <v>-38.17</v>
      </c>
      <c r="BB350" s="922">
        <v>4.3099999999999996</v>
      </c>
      <c r="BC350" s="922">
        <v>-9.370000000000001</v>
      </c>
      <c r="BE350" s="664">
        <v>2013</v>
      </c>
      <c r="BF350" s="946" t="e">
        <f>#VALUE!</f>
        <v>#VALUE!</v>
      </c>
      <c r="BG350" s="931">
        <v>32.300000000000004</v>
      </c>
    </row>
    <row r="351" spans="1:59" s="838" customFormat="1" ht="11.25" customHeight="1" x14ac:dyDescent="0.2">
      <c r="A351" s="817" t="s">
        <v>1506</v>
      </c>
      <c r="B351" s="846" t="s">
        <v>1507</v>
      </c>
      <c r="C351" s="988" t="s">
        <v>4377</v>
      </c>
      <c r="D351" s="988" t="s">
        <v>523</v>
      </c>
      <c r="E351" s="818">
        <v>7</v>
      </c>
      <c r="F351" s="526">
        <v>657</v>
      </c>
      <c r="G351" s="1171" t="s">
        <v>106</v>
      </c>
      <c r="H351" s="1171" t="s">
        <v>106</v>
      </c>
      <c r="I351" s="819">
        <v>117.05</v>
      </c>
      <c r="J351" s="820">
        <f t="shared" si="86"/>
        <v>1.5378043571123452</v>
      </c>
      <c r="K351" s="821">
        <v>0.45</v>
      </c>
      <c r="L351" s="822">
        <v>4</v>
      </c>
      <c r="M351" s="823">
        <f t="shared" si="87"/>
        <v>1.8</v>
      </c>
      <c r="N351" s="824" t="s">
        <v>1004</v>
      </c>
      <c r="O351" s="825">
        <v>0.375</v>
      </c>
      <c r="P351" s="826">
        <v>43503</v>
      </c>
      <c r="Q351" s="826">
        <v>43518</v>
      </c>
      <c r="R351" s="823">
        <f t="shared" si="88"/>
        <v>20.000000000000004</v>
      </c>
      <c r="S351" s="759">
        <f>IF(INDEX(Historical!$D$7:$D$1437,MATCH(B351,Historical!$B$7:$B$1446,0))=0,"n/a",(INDEX(Historical!$C$7:$C$1437,MATCH(B351,Historical!$B$7:$B$1446,0))/INDEX(Historical!$D$7:$D$1437,MATCH(B351,Historical!$B$7:$B$1446,0))-1)*100)</f>
        <v>25</v>
      </c>
      <c r="T351" s="759">
        <f>IF(INDEX(Historical!$F$7:$F$1430,MATCH(B351,Historical!$B$7:$B$1446,0))=0,"n/a",((INDEX(Historical!$C$7:$C$1437,MATCH(B351,Historical!$B$7:$B$1446,0))/INDEX(Historical!$F$7:$F$1430,MATCH(B351,Historical!$B$7:$B$1446,0)))^(1/3)-1)*100)</f>
        <v>25.437066493119676</v>
      </c>
      <c r="U351" s="759">
        <f>IF(INDEX(Historical!$H$7:$H$1430,MATCH(B351,Historical!$B$7:$B$1446,0))=0,"n/a",((INDEX(Historical!$C$7:$C$1437,MATCH(B351,Historical!$B$7:$B$1446,0))/INDEX(Historical!$H$7:$H$1430,MATCH(B351,Historical!$B$7:$B$1446,0)))^(1/5)-1)*100)</f>
        <v>25.594321575479007</v>
      </c>
      <c r="V351" s="759" t="str">
        <f>IF(INDEX(Historical!$O$7:$O$1430,MATCH(B351,Historical!$B$7:$B$1446,0))=0,"n/a",((INDEX(Historical!$C$7:$C$1437,MATCH(B351,Historical!$B$7:$B$1446,0))/INDEX(Historical!$O$7:$O$1430,MATCH(B351,Historical!$B$7:$B$1446,0)))^(1/10)-1)*100)</f>
        <v>n/a</v>
      </c>
      <c r="W351" s="827" t="str">
        <f t="shared" si="89"/>
        <v>n/a</v>
      </c>
      <c r="X351" s="828">
        <f t="shared" si="90"/>
        <v>0.15189508353400005</v>
      </c>
      <c r="Y351" s="843"/>
      <c r="Z351" s="820">
        <f t="shared" si="91"/>
        <v>21.897810218978101</v>
      </c>
      <c r="AA351" s="830">
        <f t="shared" si="92"/>
        <v>14.239659367396593</v>
      </c>
      <c r="AB351" s="822">
        <v>12</v>
      </c>
      <c r="AC351" s="831">
        <v>8.2200000000000006</v>
      </c>
      <c r="AD351" s="831">
        <v>1.42</v>
      </c>
      <c r="AE351" s="831">
        <v>1.93</v>
      </c>
      <c r="AF351" s="831">
        <v>2.88</v>
      </c>
      <c r="AG351" s="831">
        <v>23</v>
      </c>
      <c r="AH351" s="831">
        <v>153.5</v>
      </c>
      <c r="AI351" s="831">
        <v>76.05</v>
      </c>
      <c r="AJ351" s="831">
        <v>168.5</v>
      </c>
      <c r="AK351" s="831">
        <v>10</v>
      </c>
      <c r="AL351" s="832">
        <v>5340</v>
      </c>
      <c r="AM351" s="833">
        <v>0.70000000000000007</v>
      </c>
      <c r="AN351" s="840">
        <v>2.15</v>
      </c>
      <c r="AO351" s="834">
        <f t="shared" si="93"/>
        <v>12.892466565194761</v>
      </c>
      <c r="AP351" s="835">
        <f t="shared" si="94"/>
        <v>27.132125932591354</v>
      </c>
      <c r="AQ351" s="836">
        <f t="shared" si="95"/>
        <v>35.006533139206411</v>
      </c>
      <c r="AR351" s="702">
        <f>INDEX(Historical!$C$7:$C$1437,MATCH(B351,Historical!$B$7:$B$1446,0))*IF(AH351="n/a",1.03,IF(AH351&lt;0,1.01,IF(AH351&gt;10,1.1,(1+AH351/100))))</f>
        <v>1.6500000000000001</v>
      </c>
      <c r="AS351" s="830">
        <f t="shared" si="96"/>
        <v>1.8150000000000004</v>
      </c>
      <c r="AT351" s="830">
        <f t="shared" si="101"/>
        <v>1.9965000000000006</v>
      </c>
      <c r="AU351" s="830">
        <f t="shared" si="101"/>
        <v>2.1961500000000007</v>
      </c>
      <c r="AV351" s="830">
        <f t="shared" si="101"/>
        <v>2.4157650000000008</v>
      </c>
      <c r="AW351" s="820">
        <f t="shared" si="98"/>
        <v>10.073415000000002</v>
      </c>
      <c r="AX351" s="837">
        <f t="shared" si="99"/>
        <v>8.6060785988893667</v>
      </c>
      <c r="AY351" s="992">
        <v>1.57</v>
      </c>
      <c r="AZ351" s="833">
        <v>94.11</v>
      </c>
      <c r="BA351" s="833">
        <v>-2.4</v>
      </c>
      <c r="BB351" s="833">
        <v>9.73</v>
      </c>
      <c r="BC351" s="833">
        <v>35.17</v>
      </c>
      <c r="BD351" s="961"/>
      <c r="BE351" s="664">
        <v>2013</v>
      </c>
      <c r="BF351" s="946" t="e">
        <f>#VALUE!</f>
        <v>#VALUE!</v>
      </c>
      <c r="BG351" s="893">
        <v>5.4</v>
      </c>
    </row>
    <row r="352" spans="1:59" ht="11.25" customHeight="1" x14ac:dyDescent="0.2">
      <c r="A352" s="537" t="s">
        <v>1838</v>
      </c>
      <c r="B352" s="925" t="s">
        <v>1839</v>
      </c>
      <c r="C352" s="988" t="s">
        <v>112</v>
      </c>
      <c r="D352" s="988" t="s">
        <v>1230</v>
      </c>
      <c r="E352" s="792">
        <v>6</v>
      </c>
      <c r="F352" s="526">
        <v>754</v>
      </c>
      <c r="G352" s="526" t="s">
        <v>106</v>
      </c>
      <c r="H352" s="526" t="s">
        <v>106</v>
      </c>
      <c r="I352" s="924">
        <v>51.27</v>
      </c>
      <c r="J352" s="702">
        <f t="shared" si="86"/>
        <v>1.716403354788375</v>
      </c>
      <c r="K352" s="927">
        <v>0.22</v>
      </c>
      <c r="L352" s="639">
        <v>4</v>
      </c>
      <c r="M352" s="693">
        <f t="shared" si="87"/>
        <v>0.88</v>
      </c>
      <c r="N352" s="921" t="s">
        <v>572</v>
      </c>
      <c r="O352" s="795">
        <v>0.21</v>
      </c>
      <c r="P352" s="915">
        <v>43467</v>
      </c>
      <c r="Q352" s="915">
        <v>43483</v>
      </c>
      <c r="R352" s="693">
        <f t="shared" si="88"/>
        <v>4.7619047619047663</v>
      </c>
      <c r="S352" s="759">
        <f>IF(INDEX(Historical!$D$7:$D$1437,MATCH(B352,Historical!$B$7:$B$1446,0))=0,"n/a",(INDEX(Historical!$C$7:$C$1437,MATCH(B352,Historical!$B$7:$B$1446,0))/INDEX(Historical!$D$7:$D$1437,MATCH(B352,Historical!$B$7:$B$1446,0))-1)*100)</f>
        <v>4.9999999999999822</v>
      </c>
      <c r="T352" s="759">
        <f>IF(INDEX(Historical!$F$7:$F$1430,MATCH(B352,Historical!$B$7:$B$1446,0))=0,"n/a",((INDEX(Historical!$C$7:$C$1437,MATCH(B352,Historical!$B$7:$B$1446,0))/INDEX(Historical!$F$7:$F$1430,MATCH(B352,Historical!$B$7:$B$1446,0)))^(1/3)-1)*100)</f>
        <v>7.8288138310443234</v>
      </c>
      <c r="U352" s="759" t="str">
        <f>IF(INDEX(Historical!$H$7:$H$1430,MATCH(B352,Historical!$B$7:$B$1446,0))=0,"n/a",((INDEX(Historical!$C$7:$C$1437,MATCH(B352,Historical!$B$7:$B$1446,0))/INDEX(Historical!$H$7:$H$1430,MATCH(B352,Historical!$B$7:$B$1446,0)))^(1/5)-1)*100)</f>
        <v>n/a</v>
      </c>
      <c r="V352" s="759" t="str">
        <f>IF(INDEX(Historical!$O$7:$O$1430,MATCH(B352,Historical!$B$7:$B$1446,0))=0,"n/a",((INDEX(Historical!$C$7:$C$1437,MATCH(B352,Historical!$B$7:$B$1446,0))/INDEX(Historical!$O$7:$O$1430,MATCH(B352,Historical!$B$7:$B$1446,0)))^(1/10)-1)*100)</f>
        <v>n/a</v>
      </c>
      <c r="W352" s="760" t="str">
        <f t="shared" si="89"/>
        <v>n/a</v>
      </c>
      <c r="X352" s="761" t="str">
        <f t="shared" si="90"/>
        <v>n/a</v>
      </c>
      <c r="Y352" s="713"/>
      <c r="Z352" s="702">
        <f t="shared" si="91"/>
        <v>19.642857142857142</v>
      </c>
      <c r="AA352" s="935">
        <f t="shared" si="92"/>
        <v>11.444196428571429</v>
      </c>
      <c r="AB352" s="639">
        <v>12</v>
      </c>
      <c r="AC352" s="916">
        <v>4.4800000000000004</v>
      </c>
      <c r="AD352" s="916">
        <v>0.89</v>
      </c>
      <c r="AE352" s="916">
        <v>0.8</v>
      </c>
      <c r="AF352" s="916">
        <v>1.32</v>
      </c>
      <c r="AG352" s="916">
        <v>11.799999999999999</v>
      </c>
      <c r="AH352" s="916">
        <v>49.3</v>
      </c>
      <c r="AI352" s="916">
        <v>15.25</v>
      </c>
      <c r="AJ352" s="916">
        <v>23.400000000000002</v>
      </c>
      <c r="AK352" s="916">
        <v>12.8</v>
      </c>
      <c r="AL352" s="928">
        <v>5610</v>
      </c>
      <c r="AM352" s="922">
        <v>1.5</v>
      </c>
      <c r="AN352" s="916">
        <v>0</v>
      </c>
      <c r="AO352" s="802" t="str">
        <f t="shared" si="93"/>
        <v>n/a</v>
      </c>
      <c r="AP352" s="803" t="str">
        <f t="shared" si="94"/>
        <v>n/a</v>
      </c>
      <c r="AQ352" s="936">
        <f t="shared" si="95"/>
        <v>-18.061434162974443</v>
      </c>
      <c r="AR352" s="702">
        <f>INDEX(Historical!$C$7:$C$1437,MATCH(B352,Historical!$B$7:$B$1446,0))*IF(AH352="n/a",1.03,IF(AH352&lt;0,1.01,IF(AH352&gt;10,1.1,(1+AH352/100))))</f>
        <v>0.92400000000000004</v>
      </c>
      <c r="AS352" s="935">
        <f t="shared" si="96"/>
        <v>1.0164000000000002</v>
      </c>
      <c r="AT352" s="935">
        <f t="shared" si="101"/>
        <v>1.1180400000000004</v>
      </c>
      <c r="AU352" s="935">
        <f t="shared" si="101"/>
        <v>1.2298440000000006</v>
      </c>
      <c r="AV352" s="935">
        <f t="shared" si="101"/>
        <v>1.3528284000000008</v>
      </c>
      <c r="AW352" s="702">
        <f t="shared" si="98"/>
        <v>5.6411124000000026</v>
      </c>
      <c r="AX352" s="810">
        <f t="shared" si="99"/>
        <v>11.00275482738444</v>
      </c>
      <c r="AY352" s="991">
        <v>1.19</v>
      </c>
      <c r="AZ352" s="922">
        <v>26.16</v>
      </c>
      <c r="BA352" s="922">
        <v>-24.43</v>
      </c>
      <c r="BB352" s="922">
        <v>2.79</v>
      </c>
      <c r="BC352" s="922">
        <v>-1.5599999999999998</v>
      </c>
      <c r="BE352" s="664">
        <v>2014</v>
      </c>
      <c r="BF352" s="946" t="e">
        <f>#VALUE!</f>
        <v>#VALUE!</v>
      </c>
      <c r="BG352" s="931">
        <v>5</v>
      </c>
    </row>
    <row r="353" spans="1:59" ht="11.25" customHeight="1" x14ac:dyDescent="0.2">
      <c r="A353" s="628" t="s">
        <v>4337</v>
      </c>
      <c r="B353" s="631" t="s">
        <v>4333</v>
      </c>
      <c r="C353" s="988" t="s">
        <v>108</v>
      </c>
      <c r="D353" s="988" t="s">
        <v>4365</v>
      </c>
      <c r="E353" s="792">
        <v>5</v>
      </c>
      <c r="F353" s="526">
        <v>836</v>
      </c>
      <c r="G353" s="526" t="s">
        <v>106</v>
      </c>
      <c r="H353" s="526" t="s">
        <v>106</v>
      </c>
      <c r="I353" s="924">
        <v>25.18</v>
      </c>
      <c r="J353" s="702">
        <f t="shared" si="86"/>
        <v>2.7005559968228754</v>
      </c>
      <c r="K353" s="927">
        <v>0.17</v>
      </c>
      <c r="L353" s="639">
        <v>4</v>
      </c>
      <c r="M353" s="693">
        <f t="shared" si="87"/>
        <v>0.68</v>
      </c>
      <c r="N353" s="921" t="s">
        <v>107</v>
      </c>
      <c r="O353" s="795">
        <v>0.15</v>
      </c>
      <c r="P353" s="915">
        <v>43406</v>
      </c>
      <c r="Q353" s="915">
        <v>43420</v>
      </c>
      <c r="R353" s="693">
        <f t="shared" si="88"/>
        <v>13.333333333333346</v>
      </c>
      <c r="S353" s="759">
        <f>IF(INDEX(Historical!$D$7:$D$1437,MATCH(B353,Historical!$B$7:$B$1446,0))=0,"n/a",(INDEX(Historical!$C$7:$C$1437,MATCH(B353,Historical!$B$7:$B$1446,0))/INDEX(Historical!$D$7:$D$1437,MATCH(B353,Historical!$B$7:$B$1446,0))-1)*100)</f>
        <v>3.3333333333333437</v>
      </c>
      <c r="T353" s="759">
        <f>IF(INDEX(Historical!$F$7:$F$1430,MATCH(B353,Historical!$B$7:$B$1446,0))=0,"n/a",((INDEX(Historical!$C$7:$C$1437,MATCH(B353,Historical!$B$7:$B$1446,0))/INDEX(Historical!$F$7:$F$1430,MATCH(B353,Historical!$B$7:$B$1446,0)))^(1/3)-1)*100)</f>
        <v>6.0383062071096782</v>
      </c>
      <c r="U353" s="759">
        <f>IF(INDEX(Historical!$H$7:$H$1430,MATCH(B353,Historical!$B$7:$B$1446,0))=0,"n/a",((INDEX(Historical!$C$7:$C$1437,MATCH(B353,Historical!$B$7:$B$1446,0))/INDEX(Historical!$H$7:$H$1430,MATCH(B353,Historical!$B$7:$B$1446,0)))^(1/5)-1)*100)</f>
        <v>5.2519353814266312</v>
      </c>
      <c r="V353" s="759">
        <f>IF(INDEX(Historical!$O$7:$O$1430,MATCH(B353,Historical!$B$7:$B$1446,0))=0,"n/a",((INDEX(Historical!$C$7:$C$1437,MATCH(B353,Historical!$B$7:$B$1446,0))/INDEX(Historical!$O$7:$O$1430,MATCH(B353,Historical!$B$7:$B$1446,0)))^(1/10)-1)*100)</f>
        <v>-2.5167117230349811</v>
      </c>
      <c r="W353" s="760" t="str">
        <f t="shared" si="89"/>
        <v>n/a</v>
      </c>
      <c r="X353" s="761">
        <f t="shared" si="90"/>
        <v>0.57713575620072877</v>
      </c>
      <c r="Y353" s="713"/>
      <c r="Z353" s="702">
        <f t="shared" si="91"/>
        <v>46.896551724137936</v>
      </c>
      <c r="AA353" s="935">
        <f t="shared" si="92"/>
        <v>17.365517241379312</v>
      </c>
      <c r="AB353" s="639">
        <v>12</v>
      </c>
      <c r="AC353" s="916">
        <v>1.45</v>
      </c>
      <c r="AD353" s="916">
        <v>1.73</v>
      </c>
      <c r="AE353" s="916">
        <v>4.59</v>
      </c>
      <c r="AF353" s="916">
        <v>1.1599999999999999</v>
      </c>
      <c r="AG353" s="916">
        <v>7.0000000000000009</v>
      </c>
      <c r="AH353" s="916">
        <v>5.6000000000000005</v>
      </c>
      <c r="AI353" s="916">
        <v>5.5100000000000007</v>
      </c>
      <c r="AJ353" s="916">
        <v>9.1</v>
      </c>
      <c r="AK353" s="916">
        <v>10</v>
      </c>
      <c r="AL353" s="928">
        <v>1270</v>
      </c>
      <c r="AM353" s="922">
        <v>1.7999999999999998</v>
      </c>
      <c r="AN353" s="916">
        <v>0.1</v>
      </c>
      <c r="AO353" s="802">
        <f t="shared" si="93"/>
        <v>-9.4130258631298052</v>
      </c>
      <c r="AP353" s="803">
        <f t="shared" si="94"/>
        <v>7.9524913782495066</v>
      </c>
      <c r="AQ353" s="936">
        <f t="shared" si="95"/>
        <v>-5.3802933375457602</v>
      </c>
      <c r="AR353" s="702">
        <f>INDEX(Historical!$C$7:$C$1437,MATCH(B353,Historical!$B$7:$B$1446,0))*IF(AH353="n/a",1.03,IF(AH353&lt;0,1.01,IF(AH353&gt;10,1.1,(1+AH353/100))))</f>
        <v>0.65472000000000008</v>
      </c>
      <c r="AS353" s="935">
        <f t="shared" si="96"/>
        <v>0.69079507200000001</v>
      </c>
      <c r="AT353" s="935">
        <f t="shared" si="101"/>
        <v>0.75987457920000012</v>
      </c>
      <c r="AU353" s="935">
        <f t="shared" si="101"/>
        <v>0.83586203712000018</v>
      </c>
      <c r="AV353" s="935">
        <f t="shared" si="101"/>
        <v>0.91944824083200027</v>
      </c>
      <c r="AW353" s="702">
        <f t="shared" si="98"/>
        <v>3.8606999291520006</v>
      </c>
      <c r="AX353" s="810">
        <f t="shared" si="99"/>
        <v>15.332406390595713</v>
      </c>
      <c r="AY353" s="991">
        <v>0.73</v>
      </c>
      <c r="AZ353" s="922">
        <v>18.22</v>
      </c>
      <c r="BA353" s="922">
        <v>-18.509999999999998</v>
      </c>
      <c r="BB353" s="922">
        <v>1.7500000000000002</v>
      </c>
      <c r="BC353" s="922">
        <v>-2.8000000000000003</v>
      </c>
      <c r="BE353" s="664">
        <v>2014</v>
      </c>
      <c r="BF353" s="946" t="e">
        <f>#VALUE!</f>
        <v>#VALUE!</v>
      </c>
      <c r="BG353" s="931">
        <v>0.89999999999999991</v>
      </c>
    </row>
    <row r="354" spans="1:59" ht="11.25" customHeight="1" x14ac:dyDescent="0.2">
      <c r="A354" s="609" t="s">
        <v>3895</v>
      </c>
      <c r="B354" s="925" t="s">
        <v>3896</v>
      </c>
      <c r="C354" s="988" t="s">
        <v>131</v>
      </c>
      <c r="D354" s="988" t="s">
        <v>4374</v>
      </c>
      <c r="E354" s="792">
        <v>6</v>
      </c>
      <c r="F354" s="526">
        <v>771</v>
      </c>
      <c r="G354" s="526" t="s">
        <v>115</v>
      </c>
      <c r="H354" s="526" t="s">
        <v>115</v>
      </c>
      <c r="I354" s="924">
        <v>88.52</v>
      </c>
      <c r="J354" s="702">
        <f t="shared" si="86"/>
        <v>2.259376412110258</v>
      </c>
      <c r="K354" s="927">
        <v>0.5</v>
      </c>
      <c r="L354" s="639">
        <v>4</v>
      </c>
      <c r="M354" s="693">
        <f t="shared" si="87"/>
        <v>2</v>
      </c>
      <c r="N354" s="921" t="s">
        <v>228</v>
      </c>
      <c r="O354" s="795">
        <v>0.46</v>
      </c>
      <c r="P354" s="915">
        <v>43517</v>
      </c>
      <c r="Q354" s="915">
        <v>43532</v>
      </c>
      <c r="R354" s="693">
        <f t="shared" si="88"/>
        <v>8.6956521739130395</v>
      </c>
      <c r="S354" s="759">
        <f>IF(INDEX(Historical!$D$7:$D$1437,MATCH(B354,Historical!$B$7:$B$1446,0))=0,"n/a",(INDEX(Historical!$C$7:$C$1437,MATCH(B354,Historical!$B$7:$B$1446,0))/INDEX(Historical!$D$7:$D$1437,MATCH(B354,Historical!$B$7:$B$1446,0))-1)*100)</f>
        <v>9.5238095238095344</v>
      </c>
      <c r="T354" s="759">
        <f>IF(INDEX(Historical!$F$7:$F$1430,MATCH(B354,Historical!$B$7:$B$1446,0))=0,"n/a",((INDEX(Historical!$C$7:$C$1437,MATCH(B354,Historical!$B$7:$B$1446,0))/INDEX(Historical!$F$7:$F$1430,MATCH(B354,Historical!$B$7:$B$1446,0)))^(1/3)-1)*100)</f>
        <v>15.313156133323268</v>
      </c>
      <c r="U354" s="759" t="str">
        <f>IF(INDEX(Historical!$H$7:$H$1430,MATCH(B354,Historical!$B$7:$B$1446,0))=0,"n/a",((INDEX(Historical!$C$7:$C$1437,MATCH(B354,Historical!$B$7:$B$1446,0))/INDEX(Historical!$H$7:$H$1430,MATCH(B354,Historical!$B$7:$B$1446,0)))^(1/5)-1)*100)</f>
        <v>n/a</v>
      </c>
      <c r="V354" s="759" t="str">
        <f>IF(INDEX(Historical!$O$7:$O$1430,MATCH(B354,Historical!$B$7:$B$1446,0))=0,"n/a",((INDEX(Historical!$C$7:$C$1437,MATCH(B354,Historical!$B$7:$B$1446,0))/INDEX(Historical!$O$7:$O$1430,MATCH(B354,Historical!$B$7:$B$1446,0)))^(1/10)-1)*100)</f>
        <v>n/a</v>
      </c>
      <c r="W354" s="760" t="str">
        <f t="shared" si="89"/>
        <v>n/a</v>
      </c>
      <c r="X354" s="761" t="str">
        <f t="shared" si="90"/>
        <v>n/a</v>
      </c>
      <c r="Y354" s="705"/>
      <c r="Z354" s="702">
        <f t="shared" si="91"/>
        <v>61.53846153846154</v>
      </c>
      <c r="AA354" s="935">
        <f t="shared" si="92"/>
        <v>27.236923076923077</v>
      </c>
      <c r="AB354" s="639">
        <v>12</v>
      </c>
      <c r="AC354" s="916">
        <v>3.25</v>
      </c>
      <c r="AD354" s="916">
        <v>5.45</v>
      </c>
      <c r="AE354" s="916">
        <v>2.85</v>
      </c>
      <c r="AF354" s="916">
        <v>2.29</v>
      </c>
      <c r="AG354" s="916">
        <v>8.5</v>
      </c>
      <c r="AH354" s="916">
        <v>4.2</v>
      </c>
      <c r="AI354" s="916">
        <v>4.49</v>
      </c>
      <c r="AJ354" s="916">
        <v>11.200000000000001</v>
      </c>
      <c r="AK354" s="916">
        <v>5</v>
      </c>
      <c r="AL354" s="928">
        <v>4650</v>
      </c>
      <c r="AM354" s="922">
        <v>1.0999999999999999</v>
      </c>
      <c r="AN354" s="916">
        <v>0.78</v>
      </c>
      <c r="AO354" s="802" t="str">
        <f t="shared" si="93"/>
        <v>n/a</v>
      </c>
      <c r="AP354" s="803" t="str">
        <f t="shared" si="94"/>
        <v>n/a</v>
      </c>
      <c r="AQ354" s="936">
        <f t="shared" si="95"/>
        <v>66.496651746319031</v>
      </c>
      <c r="AR354" s="702">
        <f>INDEX(Historical!$C$7:$C$1437,MATCH(B354,Historical!$B$7:$B$1446,0))*IF(AH354="n/a",1.03,IF(AH354&lt;0,1.01,IF(AH354&gt;10,1.1,(1+AH354/100))))</f>
        <v>1.9172800000000001</v>
      </c>
      <c r="AS354" s="935">
        <f t="shared" si="96"/>
        <v>2.0033658719999998</v>
      </c>
      <c r="AT354" s="935">
        <f t="shared" si="101"/>
        <v>2.1035341655999997</v>
      </c>
      <c r="AU354" s="935">
        <f t="shared" si="101"/>
        <v>2.2087108738799999</v>
      </c>
      <c r="AV354" s="935">
        <f t="shared" si="101"/>
        <v>2.3191464175739998</v>
      </c>
      <c r="AW354" s="702">
        <f t="shared" si="98"/>
        <v>10.552037329053999</v>
      </c>
      <c r="AX354" s="810">
        <f t="shared" si="99"/>
        <v>11.920512120485764</v>
      </c>
      <c r="AY354" s="991">
        <v>0.35</v>
      </c>
      <c r="AZ354" s="922">
        <v>27.92</v>
      </c>
      <c r="BA354" s="922">
        <v>-2.21</v>
      </c>
      <c r="BB354" s="922">
        <v>1.2</v>
      </c>
      <c r="BC354" s="922">
        <v>7.5200000000000005</v>
      </c>
      <c r="BE354" s="664">
        <v>2014</v>
      </c>
      <c r="BF354" s="946" t="e">
        <f>#VALUE!</f>
        <v>#VALUE!</v>
      </c>
      <c r="BG354" s="931">
        <v>3.3000000000000003</v>
      </c>
    </row>
    <row r="355" spans="1:59" ht="11.25" customHeight="1" x14ac:dyDescent="0.2">
      <c r="A355" s="762" t="s">
        <v>3893</v>
      </c>
      <c r="B355" s="854" t="s">
        <v>3894</v>
      </c>
      <c r="C355" s="988" t="s">
        <v>108</v>
      </c>
      <c r="D355" s="988" t="s">
        <v>4373</v>
      </c>
      <c r="E355" s="792">
        <v>6</v>
      </c>
      <c r="F355" s="526">
        <v>785</v>
      </c>
      <c r="G355" s="526" t="s">
        <v>106</v>
      </c>
      <c r="H355" s="526" t="s">
        <v>106</v>
      </c>
      <c r="I355" s="932">
        <v>25</v>
      </c>
      <c r="J355" s="702">
        <f t="shared" si="86"/>
        <v>1.92</v>
      </c>
      <c r="K355" s="537">
        <v>0.12</v>
      </c>
      <c r="L355" s="526">
        <v>4</v>
      </c>
      <c r="M355" s="693">
        <f t="shared" si="87"/>
        <v>0.48</v>
      </c>
      <c r="N355" s="526" t="s">
        <v>203</v>
      </c>
      <c r="O355" s="643">
        <v>0.1</v>
      </c>
      <c r="P355" s="682">
        <v>43538</v>
      </c>
      <c r="Q355" s="682">
        <v>43553</v>
      </c>
      <c r="R355" s="693">
        <f t="shared" si="88"/>
        <v>19.999999999999989</v>
      </c>
      <c r="S355" s="759">
        <f>IF(INDEX(Historical!$D$7:$D$1437,MATCH(B355,Historical!$B$7:$B$1446,0))=0,"n/a",(INDEX(Historical!$C$7:$C$1437,MATCH(B355,Historical!$B$7:$B$1446,0))/INDEX(Historical!$D$7:$D$1437,MATCH(B355,Historical!$B$7:$B$1446,0))-1)*100)</f>
        <v>18.75</v>
      </c>
      <c r="T355" s="759">
        <f>IF(INDEX(Historical!$F$7:$F$1430,MATCH(B355,Historical!$B$7:$B$1446,0))=0,"n/a",((INDEX(Historical!$C$7:$C$1437,MATCH(B355,Historical!$B$7:$B$1446,0))/INDEX(Historical!$F$7:$F$1430,MATCH(B355,Historical!$B$7:$B$1446,0)))^(1/3)-1)*100)</f>
        <v>21.858202395720227</v>
      </c>
      <c r="U355" s="759">
        <f>IF(INDEX(Historical!$H$7:$H$1430,MATCH(B355,Historical!$B$7:$B$1446,0))=0,"n/a",((INDEX(Historical!$C$7:$C$1437,MATCH(B355,Historical!$B$7:$B$1446,0))/INDEX(Historical!$H$7:$H$1430,MATCH(B355,Historical!$B$7:$B$1446,0)))^(1/5)-1)*100)</f>
        <v>18.88654957871243</v>
      </c>
      <c r="V355" s="759">
        <f>IF(INDEX(Historical!$O$7:$O$1430,MATCH(B355,Historical!$B$7:$B$1446,0))=0,"n/a",((INDEX(Historical!$C$7:$C$1437,MATCH(B355,Historical!$B$7:$B$1446,0))/INDEX(Historical!$O$7:$O$1430,MATCH(B355,Historical!$B$7:$B$1446,0)))^(1/10)-1)*100)</f>
        <v>12.217408495208026</v>
      </c>
      <c r="W355" s="760">
        <f t="shared" si="89"/>
        <v>1.5458719896384088</v>
      </c>
      <c r="X355" s="761">
        <f t="shared" si="90"/>
        <v>1.2761182147778669</v>
      </c>
      <c r="Y355" s="703"/>
      <c r="Z355" s="702">
        <f t="shared" si="91"/>
        <v>27.586206896551722</v>
      </c>
      <c r="AA355" s="935">
        <f t="shared" si="92"/>
        <v>14.367816091954023</v>
      </c>
      <c r="AB355" s="639">
        <v>12</v>
      </c>
      <c r="AC355" s="931">
        <v>1.74</v>
      </c>
      <c r="AD355" s="931" t="s">
        <v>137</v>
      </c>
      <c r="AE355" s="916">
        <v>3.54</v>
      </c>
      <c r="AF355" s="916">
        <v>1.1499999999999999</v>
      </c>
      <c r="AG355" s="916">
        <v>7.1</v>
      </c>
      <c r="AH355" s="916">
        <v>22.8</v>
      </c>
      <c r="AI355" s="916">
        <v>14.56</v>
      </c>
      <c r="AJ355" s="739">
        <v>14.799999999999999</v>
      </c>
      <c r="AK355" s="739" t="s">
        <v>137</v>
      </c>
      <c r="AL355" s="931">
        <v>428</v>
      </c>
      <c r="AM355" s="931">
        <v>5.7</v>
      </c>
      <c r="AN355" s="931">
        <v>0.1</v>
      </c>
      <c r="AO355" s="802">
        <f t="shared" si="93"/>
        <v>6.4387334867584052</v>
      </c>
      <c r="AP355" s="803">
        <f t="shared" si="94"/>
        <v>20.806549578712428</v>
      </c>
      <c r="AQ355" s="936">
        <f t="shared" si="95"/>
        <v>-14.30548181476996</v>
      </c>
      <c r="AR355" s="702">
        <f>INDEX(Historical!$C$7:$C$1437,MATCH(B355,Historical!$B$7:$B$1446,0))*IF(AH355="n/a",1.03,IF(AH355&lt;0,1.01,IF(AH355&gt;10,1.1,(1+AH355/100))))</f>
        <v>0.41800000000000004</v>
      </c>
      <c r="AS355" s="935">
        <f t="shared" si="96"/>
        <v>0.4598000000000001</v>
      </c>
      <c r="AT355" s="935">
        <f t="shared" si="101"/>
        <v>0.47359400000000013</v>
      </c>
      <c r="AU355" s="935">
        <f t="shared" si="101"/>
        <v>0.48780182000000016</v>
      </c>
      <c r="AV355" s="935">
        <f t="shared" si="101"/>
        <v>0.50243587460000017</v>
      </c>
      <c r="AW355" s="702">
        <f t="shared" si="98"/>
        <v>2.3416316946000006</v>
      </c>
      <c r="AX355" s="810">
        <f t="shared" si="99"/>
        <v>9.3665267784000026</v>
      </c>
      <c r="AY355" s="788">
        <v>0.6</v>
      </c>
      <c r="AZ355" s="916">
        <v>2.21</v>
      </c>
      <c r="BA355" s="916">
        <v>-30.009999999999998</v>
      </c>
      <c r="BB355" s="916">
        <v>-6.3</v>
      </c>
      <c r="BC355" s="916">
        <v>-15.73</v>
      </c>
      <c r="BE355" s="664">
        <v>2014</v>
      </c>
      <c r="BF355" s="946" t="e">
        <f>#VALUE!</f>
        <v>#VALUE!</v>
      </c>
      <c r="BG355" s="931">
        <v>0.8</v>
      </c>
    </row>
    <row r="356" spans="1:59" ht="11.25" customHeight="1" x14ac:dyDescent="0.2">
      <c r="A356" s="537" t="s">
        <v>1527</v>
      </c>
      <c r="B356" s="925" t="s">
        <v>1528</v>
      </c>
      <c r="C356" s="988" t="s">
        <v>4353</v>
      </c>
      <c r="D356" s="988" t="s">
        <v>4354</v>
      </c>
      <c r="E356" s="792">
        <v>8</v>
      </c>
      <c r="F356" s="526">
        <v>498</v>
      </c>
      <c r="G356" s="526" t="s">
        <v>106</v>
      </c>
      <c r="H356" s="526" t="s">
        <v>106</v>
      </c>
      <c r="I356" s="924">
        <v>28.3</v>
      </c>
      <c r="J356" s="702">
        <f t="shared" si="86"/>
        <v>6.3604240282685502</v>
      </c>
      <c r="K356" s="927">
        <v>0.45</v>
      </c>
      <c r="L356" s="639">
        <v>4</v>
      </c>
      <c r="M356" s="693">
        <f t="shared" si="87"/>
        <v>1.8</v>
      </c>
      <c r="N356" s="921" t="s">
        <v>506</v>
      </c>
      <c r="O356" s="795">
        <v>0.43</v>
      </c>
      <c r="P356" s="917">
        <v>43090</v>
      </c>
      <c r="Q356" s="917">
        <v>43105</v>
      </c>
      <c r="R356" s="693">
        <f t="shared" si="88"/>
        <v>4.6511627906976782</v>
      </c>
      <c r="S356" s="759">
        <f>IF(INDEX(Historical!$D$7:$D$1437,MATCH(B356,Historical!$B$7:$B$1446,0))=0,"n/a",(INDEX(Historical!$C$7:$C$1437,MATCH(B356,Historical!$B$7:$B$1446,0))/INDEX(Historical!$D$7:$D$1437,MATCH(B356,Historical!$B$7:$B$1446,0))-1)*100)</f>
        <v>4.6511627906976827</v>
      </c>
      <c r="T356" s="759">
        <f>IF(INDEX(Historical!$F$7:$F$1430,MATCH(B356,Historical!$B$7:$B$1446,0))=0,"n/a",((INDEX(Historical!$C$7:$C$1437,MATCH(B356,Historical!$B$7:$B$1446,0))/INDEX(Historical!$F$7:$F$1430,MATCH(B356,Historical!$B$7:$B$1446,0)))^(1/3)-1)*100)</f>
        <v>4.8856246288386806</v>
      </c>
      <c r="U356" s="759">
        <f>IF(INDEX(Historical!$H$7:$H$1430,MATCH(B356,Historical!$B$7:$B$1446,0))=0,"n/a",((INDEX(Historical!$C$7:$C$1437,MATCH(B356,Historical!$B$7:$B$1446,0))/INDEX(Historical!$H$7:$H$1430,MATCH(B356,Historical!$B$7:$B$1446,0)))^(1/5)-1)*100)</f>
        <v>5.1547496797280434</v>
      </c>
      <c r="V356" s="759">
        <f>IF(INDEX(Historical!$O$7:$O$1430,MATCH(B356,Historical!$B$7:$B$1446,0))=0,"n/a",((INDEX(Historical!$C$7:$C$1437,MATCH(B356,Historical!$B$7:$B$1446,0))/INDEX(Historical!$O$7:$O$1430,MATCH(B356,Historical!$B$7:$B$1446,0)))^(1/10)-1)*100)</f>
        <v>2.2565182563572872</v>
      </c>
      <c r="W356" s="760">
        <f t="shared" si="89"/>
        <v>2.2843819965584462</v>
      </c>
      <c r="X356" s="761" t="str">
        <f t="shared" si="90"/>
        <v>n/a</v>
      </c>
      <c r="Y356" s="926" t="s">
        <v>3996</v>
      </c>
      <c r="Z356" s="702">
        <f t="shared" si="91"/>
        <v>173.07692307692309</v>
      </c>
      <c r="AA356" s="935">
        <f t="shared" si="92"/>
        <v>27.21153846153846</v>
      </c>
      <c r="AB356" s="639">
        <v>12</v>
      </c>
      <c r="AC356" s="916">
        <v>1.04</v>
      </c>
      <c r="AD356" s="916">
        <v>4.5199999999999996</v>
      </c>
      <c r="AE356" s="916">
        <v>6.93</v>
      </c>
      <c r="AF356" s="916">
        <v>1.78</v>
      </c>
      <c r="AG356" s="916">
        <v>6.5</v>
      </c>
      <c r="AH356" s="916">
        <v>-18</v>
      </c>
      <c r="AI356" s="916" t="s">
        <v>137</v>
      </c>
      <c r="AJ356" s="916">
        <v>-1.0999999999999999</v>
      </c>
      <c r="AK356" s="916">
        <v>6</v>
      </c>
      <c r="AL356" s="928">
        <v>547.89</v>
      </c>
      <c r="AM356" s="922">
        <v>11.3</v>
      </c>
      <c r="AN356" s="916">
        <v>1.51</v>
      </c>
      <c r="AO356" s="802">
        <f t="shared" si="93"/>
        <v>-15.696364753541866</v>
      </c>
      <c r="AP356" s="803">
        <f t="shared" si="94"/>
        <v>11.515173707996594</v>
      </c>
      <c r="AQ356" s="936">
        <f t="shared" si="95"/>
        <v>46.722017527535485</v>
      </c>
      <c r="AR356" s="702">
        <f>INDEX(Historical!$C$7:$C$1437,MATCH(B356,Historical!$B$7:$B$1446,0))*IF(AH356="n/a",1.03,IF(AH356&lt;0,1.01,IF(AH356&gt;10,1.1,(1+AH356/100))))</f>
        <v>1.8180000000000001</v>
      </c>
      <c r="AS356" s="935">
        <f t="shared" si="96"/>
        <v>1.8725400000000001</v>
      </c>
      <c r="AT356" s="935">
        <f t="shared" si="101"/>
        <v>1.9848924000000001</v>
      </c>
      <c r="AU356" s="935">
        <f t="shared" si="101"/>
        <v>2.1039859440000002</v>
      </c>
      <c r="AV356" s="935">
        <f t="shared" si="101"/>
        <v>2.2302251006400002</v>
      </c>
      <c r="AW356" s="702">
        <f t="shared" si="98"/>
        <v>10.00964344464</v>
      </c>
      <c r="AX356" s="810">
        <f t="shared" si="99"/>
        <v>35.369764822049468</v>
      </c>
      <c r="AY356" s="991">
        <v>0.86</v>
      </c>
      <c r="AZ356" s="922">
        <v>22.939999999999998</v>
      </c>
      <c r="BA356" s="922">
        <v>-5.48</v>
      </c>
      <c r="BB356" s="922">
        <v>-0.08</v>
      </c>
      <c r="BC356" s="922">
        <v>4.1000000000000005</v>
      </c>
      <c r="BE356" s="664">
        <v>2011</v>
      </c>
      <c r="BF356" s="946" t="e">
        <f>#VALUE!</f>
        <v>#VALUE!</v>
      </c>
      <c r="BG356" s="931">
        <v>2.6</v>
      </c>
    </row>
    <row r="357" spans="1:59" ht="11.25" customHeight="1" x14ac:dyDescent="0.2">
      <c r="A357" s="106" t="s">
        <v>4158</v>
      </c>
      <c r="B357" s="631" t="s">
        <v>2638</v>
      </c>
      <c r="C357" s="988" t="s">
        <v>108</v>
      </c>
      <c r="D357" s="988" t="s">
        <v>4373</v>
      </c>
      <c r="E357" s="792">
        <v>5</v>
      </c>
      <c r="F357" s="526">
        <v>855</v>
      </c>
      <c r="G357" s="526" t="s">
        <v>106</v>
      </c>
      <c r="H357" s="526" t="s">
        <v>106</v>
      </c>
      <c r="I357" s="924">
        <v>20.74</v>
      </c>
      <c r="J357" s="702">
        <f t="shared" si="86"/>
        <v>2.892960462873674</v>
      </c>
      <c r="K357" s="927">
        <v>0.15</v>
      </c>
      <c r="L357" s="639">
        <v>4</v>
      </c>
      <c r="M357" s="693">
        <f t="shared" si="87"/>
        <v>0.6</v>
      </c>
      <c r="N357" s="921" t="s">
        <v>698</v>
      </c>
      <c r="O357" s="795">
        <v>0.13</v>
      </c>
      <c r="P357" s="915">
        <v>43497</v>
      </c>
      <c r="Q357" s="915">
        <v>43507</v>
      </c>
      <c r="R357" s="693">
        <f t="shared" si="88"/>
        <v>15.384615384615378</v>
      </c>
      <c r="S357" s="759">
        <f>IF(INDEX(Historical!$D$7:$D$1437,MATCH(B357,Historical!$B$7:$B$1446,0))=0,"n/a",(INDEX(Historical!$C$7:$C$1437,MATCH(B357,Historical!$B$7:$B$1446,0))/INDEX(Historical!$D$7:$D$1437,MATCH(B357,Historical!$B$7:$B$1446,0))-1)*100)</f>
        <v>19.047619047619047</v>
      </c>
      <c r="T357" s="759">
        <f>IF(INDEX(Historical!$F$7:$F$1430,MATCH(B357,Historical!$B$7:$B$1446,0))=0,"n/a",((INDEX(Historical!$C$7:$C$1437,MATCH(B357,Historical!$B$7:$B$1446,0))/INDEX(Historical!$F$7:$F$1430,MATCH(B357,Historical!$B$7:$B$1446,0)))^(1/3)-1)*100)</f>
        <v>31.476794716464763</v>
      </c>
      <c r="U357" s="759" t="str">
        <f>IF(INDEX(Historical!$H$7:$H$1430,MATCH(B357,Historical!$B$7:$B$1446,0))=0,"n/a",((INDEX(Historical!$C$7:$C$1437,MATCH(B357,Historical!$B$7:$B$1446,0))/INDEX(Historical!$H$7:$H$1430,MATCH(B357,Historical!$B$7:$B$1446,0)))^(1/5)-1)*100)</f>
        <v>n/a</v>
      </c>
      <c r="V357" s="759">
        <f>IF(INDEX(Historical!$O$7:$O$1430,MATCH(B357,Historical!$B$7:$B$1446,0))=0,"n/a",((INDEX(Historical!$C$7:$C$1437,MATCH(B357,Historical!$B$7:$B$1446,0))/INDEX(Historical!$O$7:$O$1430,MATCH(B357,Historical!$B$7:$B$1446,0)))^(1/10)-1)*100)</f>
        <v>-5.3882500820729984</v>
      </c>
      <c r="W357" s="760" t="str">
        <f t="shared" si="89"/>
        <v>n/a</v>
      </c>
      <c r="X357" s="761" t="str">
        <f t="shared" si="90"/>
        <v>n/a</v>
      </c>
      <c r="Y357" s="926"/>
      <c r="Z357" s="702">
        <f t="shared" si="91"/>
        <v>41.95804195804196</v>
      </c>
      <c r="AA357" s="935">
        <f t="shared" si="92"/>
        <v>14.503496503496503</v>
      </c>
      <c r="AB357" s="639">
        <v>12</v>
      </c>
      <c r="AC357" s="916">
        <v>1.43</v>
      </c>
      <c r="AD357" s="916" t="s">
        <v>137</v>
      </c>
      <c r="AE357" s="916">
        <v>2.71</v>
      </c>
      <c r="AF357" s="916">
        <v>1.1000000000000001</v>
      </c>
      <c r="AG357" s="916">
        <v>7.7</v>
      </c>
      <c r="AH357" s="916">
        <v>15</v>
      </c>
      <c r="AI357" s="916">
        <v>19.12</v>
      </c>
      <c r="AJ357" s="916">
        <v>3.9</v>
      </c>
      <c r="AK357" s="916" t="s">
        <v>137</v>
      </c>
      <c r="AL357" s="928">
        <v>190.06</v>
      </c>
      <c r="AM357" s="922">
        <v>4.5</v>
      </c>
      <c r="AN357" s="916">
        <v>0.18</v>
      </c>
      <c r="AO357" s="802" t="str">
        <f t="shared" si="93"/>
        <v>n/a</v>
      </c>
      <c r="AP357" s="803" t="str">
        <f t="shared" si="94"/>
        <v>n/a</v>
      </c>
      <c r="AQ357" s="936">
        <f t="shared" si="95"/>
        <v>-15.794309630534531</v>
      </c>
      <c r="AR357" s="702">
        <f>INDEX(Historical!$C$7:$C$1437,MATCH(B357,Historical!$B$7:$B$1446,0))*IF(AH357="n/a",1.03,IF(AH357&lt;0,1.01,IF(AH357&gt;10,1.1,(1+AH357/100))))</f>
        <v>0.55000000000000004</v>
      </c>
      <c r="AS357" s="935">
        <f t="shared" si="96"/>
        <v>0.60500000000000009</v>
      </c>
      <c r="AT357" s="935">
        <f t="shared" si="101"/>
        <v>0.62315000000000009</v>
      </c>
      <c r="AU357" s="935">
        <f t="shared" si="101"/>
        <v>0.64184450000000015</v>
      </c>
      <c r="AV357" s="935">
        <f t="shared" si="101"/>
        <v>0.66109983500000014</v>
      </c>
      <c r="AW357" s="702">
        <f t="shared" si="98"/>
        <v>3.0810943350000004</v>
      </c>
      <c r="AX357" s="810">
        <f t="shared" si="99"/>
        <v>14.855806822565096</v>
      </c>
      <c r="AY357" s="991">
        <v>0.62</v>
      </c>
      <c r="AZ357" s="922">
        <v>19.91</v>
      </c>
      <c r="BA357" s="922">
        <v>-23.330000000000002</v>
      </c>
      <c r="BB357" s="922">
        <v>5.94</v>
      </c>
      <c r="BC357" s="922">
        <v>-4.3900000000000006</v>
      </c>
      <c r="BE357" s="664">
        <v>2015</v>
      </c>
      <c r="BF357" s="946" t="e">
        <f>#VALUE!</f>
        <v>#VALUE!</v>
      </c>
      <c r="BG357" s="931">
        <v>0.70000000000000007</v>
      </c>
    </row>
    <row r="358" spans="1:59" ht="11.25" customHeight="1" x14ac:dyDescent="0.2">
      <c r="A358" s="609" t="s">
        <v>1533</v>
      </c>
      <c r="B358" s="925" t="s">
        <v>1534</v>
      </c>
      <c r="C358" s="988" t="s">
        <v>112</v>
      </c>
      <c r="D358" s="988" t="s">
        <v>213</v>
      </c>
      <c r="E358" s="792">
        <v>6</v>
      </c>
      <c r="F358" s="526">
        <v>740</v>
      </c>
      <c r="G358" s="526" t="s">
        <v>106</v>
      </c>
      <c r="H358" s="526" t="s">
        <v>106</v>
      </c>
      <c r="I358" s="924">
        <v>82.59</v>
      </c>
      <c r="J358" s="702">
        <f t="shared" si="86"/>
        <v>1.3076643661460225</v>
      </c>
      <c r="K358" s="927">
        <v>0.27</v>
      </c>
      <c r="L358" s="639">
        <v>4</v>
      </c>
      <c r="M358" s="693">
        <f t="shared" si="87"/>
        <v>1.08</v>
      </c>
      <c r="N358" s="921" t="s">
        <v>520</v>
      </c>
      <c r="O358" s="795">
        <v>0.24</v>
      </c>
      <c r="P358" s="915">
        <v>43420</v>
      </c>
      <c r="Q358" s="915">
        <v>43437</v>
      </c>
      <c r="R358" s="693">
        <f t="shared" si="88"/>
        <v>12.500000000000011</v>
      </c>
      <c r="S358" s="759">
        <f>IF(INDEX(Historical!$D$7:$D$1437,MATCH(B358,Historical!$B$7:$B$1446,0))=0,"n/a",(INDEX(Historical!$C$7:$C$1437,MATCH(B358,Historical!$B$7:$B$1446,0))/INDEX(Historical!$D$7:$D$1437,MATCH(B358,Historical!$B$7:$B$1446,0))-1)*100)</f>
        <v>13.793103448275868</v>
      </c>
      <c r="T358" s="759">
        <f>IF(INDEX(Historical!$F$7:$F$1430,MATCH(B358,Historical!$B$7:$B$1446,0))=0,"n/a",((INDEX(Historical!$C$7:$C$1437,MATCH(B358,Historical!$B$7:$B$1446,0))/INDEX(Historical!$F$7:$F$1430,MATCH(B358,Historical!$B$7:$B$1446,0)))^(1/3)-1)*100)</f>
        <v>12.248113698841312</v>
      </c>
      <c r="U358" s="759">
        <f>IF(INDEX(Historical!$H$7:$H$1430,MATCH(B358,Historical!$B$7:$B$1446,0))=0,"n/a",((INDEX(Historical!$C$7:$C$1437,MATCH(B358,Historical!$B$7:$B$1446,0))/INDEX(Historical!$H$7:$H$1430,MATCH(B358,Historical!$B$7:$B$1446,0)))^(1/5)-1)*100)</f>
        <v>45.850790433421949</v>
      </c>
      <c r="V358" s="759">
        <f>IF(INDEX(Historical!$O$7:$O$1430,MATCH(B358,Historical!$B$7:$B$1446,0))=0,"n/a",((INDEX(Historical!$C$7:$C$1437,MATCH(B358,Historical!$B$7:$B$1446,0))/INDEX(Historical!$O$7:$O$1430,MATCH(B358,Historical!$B$7:$B$1446,0)))^(1/10)-1)*100)</f>
        <v>9.4857304883770652</v>
      </c>
      <c r="W358" s="760">
        <f t="shared" si="89"/>
        <v>4.8336594097421655</v>
      </c>
      <c r="X358" s="761">
        <f t="shared" si="90"/>
        <v>3.9188709772155508</v>
      </c>
      <c r="Y358" s="716"/>
      <c r="Z358" s="702">
        <f t="shared" si="91"/>
        <v>15.697674418604651</v>
      </c>
      <c r="AA358" s="935">
        <f t="shared" si="92"/>
        <v>12.00436046511628</v>
      </c>
      <c r="AB358" s="639">
        <v>9</v>
      </c>
      <c r="AC358" s="916">
        <v>6.88</v>
      </c>
      <c r="AD358" s="916">
        <v>2.41</v>
      </c>
      <c r="AE358" s="916">
        <v>0.74</v>
      </c>
      <c r="AF358" s="916">
        <v>2.4500000000000002</v>
      </c>
      <c r="AG358" s="916">
        <v>21.6</v>
      </c>
      <c r="AH358" s="916">
        <v>63.2</v>
      </c>
      <c r="AI358" s="916">
        <v>3.64</v>
      </c>
      <c r="AJ358" s="916">
        <v>11.700000000000001</v>
      </c>
      <c r="AK358" s="916">
        <v>4.9799999999999995</v>
      </c>
      <c r="AL358" s="928">
        <v>5900</v>
      </c>
      <c r="AM358" s="922">
        <v>1.0999999999999999</v>
      </c>
      <c r="AN358" s="916">
        <v>0.34</v>
      </c>
      <c r="AO358" s="802">
        <f t="shared" si="93"/>
        <v>35.154094334451692</v>
      </c>
      <c r="AP358" s="803">
        <f t="shared" si="94"/>
        <v>47.15845479956797</v>
      </c>
      <c r="AQ358" s="936">
        <f t="shared" si="95"/>
        <v>14.330287888565095</v>
      </c>
      <c r="AR358" s="702">
        <f>INDEX(Historical!$C$7:$C$1437,MATCH(B358,Historical!$B$7:$B$1446,0))*IF(AH358="n/a",1.03,IF(AH358&lt;0,1.01,IF(AH358&gt;10,1.1,(1+AH358/100))))</f>
        <v>1.089</v>
      </c>
      <c r="AS358" s="935">
        <f t="shared" si="96"/>
        <v>1.1286395999999999</v>
      </c>
      <c r="AT358" s="935">
        <f t="shared" si="101"/>
        <v>1.1848458520799998</v>
      </c>
      <c r="AU358" s="935">
        <f t="shared" si="101"/>
        <v>1.2438511755135839</v>
      </c>
      <c r="AV358" s="935">
        <f t="shared" si="101"/>
        <v>1.3057949640541604</v>
      </c>
      <c r="AW358" s="702">
        <f t="shared" si="98"/>
        <v>5.9521315916477446</v>
      </c>
      <c r="AX358" s="810">
        <f t="shared" si="99"/>
        <v>7.2068429490831143</v>
      </c>
      <c r="AY358" s="991">
        <v>1.91</v>
      </c>
      <c r="AZ358" s="922">
        <v>60.62</v>
      </c>
      <c r="BA358" s="922">
        <v>0.11</v>
      </c>
      <c r="BB358" s="922">
        <v>5.7</v>
      </c>
      <c r="BC358" s="922">
        <v>16.509999999999998</v>
      </c>
      <c r="BE358" s="664">
        <v>2014</v>
      </c>
      <c r="BF358" s="946" t="e">
        <f>#VALUE!</f>
        <v>#VALUE!</v>
      </c>
      <c r="BG358" s="931">
        <v>10.100000000000001</v>
      </c>
    </row>
    <row r="359" spans="1:59" ht="11.25" customHeight="1" x14ac:dyDescent="0.2">
      <c r="A359" s="609" t="s">
        <v>1529</v>
      </c>
      <c r="B359" s="925" t="s">
        <v>1530</v>
      </c>
      <c r="C359" s="988" t="s">
        <v>4224</v>
      </c>
      <c r="D359" s="988" t="s">
        <v>4403</v>
      </c>
      <c r="E359" s="792">
        <v>6</v>
      </c>
      <c r="F359" s="526">
        <v>727</v>
      </c>
      <c r="G359" s="526" t="s">
        <v>106</v>
      </c>
      <c r="H359" s="526" t="s">
        <v>106</v>
      </c>
      <c r="I359" s="924">
        <v>38.450000000000003</v>
      </c>
      <c r="J359" s="702">
        <f t="shared" si="86"/>
        <v>1.5791937581274382</v>
      </c>
      <c r="K359" s="927">
        <v>0.15179999999999999</v>
      </c>
      <c r="L359" s="639">
        <v>4</v>
      </c>
      <c r="M359" s="693">
        <f t="shared" si="87"/>
        <v>0.60719999999999996</v>
      </c>
      <c r="N359" s="921" t="s">
        <v>595</v>
      </c>
      <c r="O359" s="795">
        <v>0.13200000000000001</v>
      </c>
      <c r="P359" s="658">
        <v>43258</v>
      </c>
      <c r="Q359" s="658">
        <v>43280</v>
      </c>
      <c r="R359" s="693">
        <f t="shared" si="88"/>
        <v>14.999999999999988</v>
      </c>
      <c r="S359" s="759">
        <f>IF(INDEX(Historical!$D$7:$D$1437,MATCH(B359,Historical!$B$7:$B$1446,0))=0,"n/a",(INDEX(Historical!$C$7:$C$1437,MATCH(B359,Historical!$B$7:$B$1446,0))/INDEX(Historical!$D$7:$D$1437,MATCH(B359,Historical!$B$7:$B$1446,0))-1)*100)</f>
        <v>14.95107632093935</v>
      </c>
      <c r="T359" s="759">
        <f>IF(INDEX(Historical!$F$7:$F$1430,MATCH(B359,Historical!$B$7:$B$1446,0))=0,"n/a",((INDEX(Historical!$C$7:$C$1437,MATCH(B359,Historical!$B$7:$B$1446,0))/INDEX(Historical!$F$7:$F$1430,MATCH(B359,Historical!$B$7:$B$1446,0)))^(1/3)-1)*100)</f>
        <v>14.972722307386288</v>
      </c>
      <c r="U359" s="759">
        <f>IF(INDEX(Historical!$H$7:$H$1430,MATCH(B359,Historical!$B$7:$B$1446,0))=0,"n/a",((INDEX(Historical!$C$7:$C$1437,MATCH(B359,Historical!$B$7:$B$1446,0))/INDEX(Historical!$H$7:$H$1430,MATCH(B359,Historical!$B$7:$B$1446,0)))^(1/5)-1)*100)</f>
        <v>21.157494817672351</v>
      </c>
      <c r="V359" s="759" t="str">
        <f>IF(INDEX(Historical!$O$7:$O$1430,MATCH(B359,Historical!$B$7:$B$1446,0))=0,"n/a",((INDEX(Historical!$C$7:$C$1437,MATCH(B359,Historical!$B$7:$B$1446,0))/INDEX(Historical!$O$7:$O$1430,MATCH(B359,Historical!$B$7:$B$1446,0)))^(1/10)-1)*100)</f>
        <v>n/a</v>
      </c>
      <c r="W359" s="760" t="str">
        <f t="shared" si="89"/>
        <v>n/a</v>
      </c>
      <c r="X359" s="761">
        <f t="shared" si="90"/>
        <v>2.2997276975730818</v>
      </c>
      <c r="Y359" s="926" t="s">
        <v>826</v>
      </c>
      <c r="Z359" s="702">
        <f t="shared" si="91"/>
        <v>61.333333333333329</v>
      </c>
      <c r="AA359" s="935">
        <f t="shared" si="92"/>
        <v>38.838383838383841</v>
      </c>
      <c r="AB359" s="639">
        <v>6</v>
      </c>
      <c r="AC359" s="916">
        <v>0.99</v>
      </c>
      <c r="AD359" s="916">
        <v>3.35</v>
      </c>
      <c r="AE359" s="916">
        <v>3.63</v>
      </c>
      <c r="AF359" s="916">
        <v>2.73</v>
      </c>
      <c r="AG359" s="916">
        <v>7.0000000000000009</v>
      </c>
      <c r="AH359" s="916">
        <v>-75.599999999999994</v>
      </c>
      <c r="AI359" s="916">
        <v>8.17</v>
      </c>
      <c r="AJ359" s="916">
        <v>9.1999999999999993</v>
      </c>
      <c r="AK359" s="916">
        <v>11.65</v>
      </c>
      <c r="AL359" s="928">
        <v>10320</v>
      </c>
      <c r="AM359" s="922">
        <v>2.2999999999999998</v>
      </c>
      <c r="AN359" s="916">
        <v>0.69</v>
      </c>
      <c r="AO359" s="802">
        <f t="shared" si="93"/>
        <v>-16.101695262584052</v>
      </c>
      <c r="AP359" s="803">
        <f t="shared" si="94"/>
        <v>22.736688575799789</v>
      </c>
      <c r="AQ359" s="936">
        <f t="shared" si="95"/>
        <v>117.0804130360584</v>
      </c>
      <c r="AR359" s="702">
        <f>INDEX(Historical!$C$7:$C$1437,MATCH(B359,Historical!$B$7:$B$1446,0))*IF(AH359="n/a",1.03,IF(AH359&lt;0,1.01,IF(AH359&gt;10,1.1,(1+AH359/100))))</f>
        <v>0.59327400000000008</v>
      </c>
      <c r="AS359" s="935">
        <f t="shared" si="96"/>
        <v>0.6417444858000001</v>
      </c>
      <c r="AT359" s="935">
        <f t="shared" si="101"/>
        <v>0.7059189343800002</v>
      </c>
      <c r="AU359" s="935">
        <f t="shared" si="101"/>
        <v>0.77651082781800029</v>
      </c>
      <c r="AV359" s="935">
        <f t="shared" si="101"/>
        <v>0.8541619105998004</v>
      </c>
      <c r="AW359" s="702">
        <f t="shared" si="98"/>
        <v>3.5716101585978013</v>
      </c>
      <c r="AX359" s="810">
        <f t="shared" si="99"/>
        <v>9.2889731042855672</v>
      </c>
      <c r="AY359" s="991">
        <v>0.54</v>
      </c>
      <c r="AZ359" s="922">
        <v>24.07</v>
      </c>
      <c r="BA359" s="922">
        <v>-3.91</v>
      </c>
      <c r="BB359" s="922">
        <v>0.91999999999999993</v>
      </c>
      <c r="BC359" s="922">
        <v>5.67</v>
      </c>
      <c r="BE359" s="664">
        <v>2013</v>
      </c>
      <c r="BF359" s="946" t="e">
        <f>#VALUE!</f>
        <v>#VALUE!</v>
      </c>
      <c r="BG359" s="931">
        <v>3.4000000000000004</v>
      </c>
    </row>
    <row r="360" spans="1:59" s="838" customFormat="1" ht="11.25" customHeight="1" x14ac:dyDescent="0.2">
      <c r="A360" s="697" t="s">
        <v>2641</v>
      </c>
      <c r="B360" s="846" t="s">
        <v>2642</v>
      </c>
      <c r="C360" s="988" t="s">
        <v>131</v>
      </c>
      <c r="D360" s="988" t="s">
        <v>4363</v>
      </c>
      <c r="E360" s="818">
        <v>6</v>
      </c>
      <c r="F360" s="526">
        <v>773</v>
      </c>
      <c r="G360" s="1171" t="s">
        <v>37</v>
      </c>
      <c r="H360" s="1171" t="s">
        <v>37</v>
      </c>
      <c r="I360" s="819">
        <v>51.3</v>
      </c>
      <c r="J360" s="820">
        <f t="shared" si="86"/>
        <v>2.7290448343079921</v>
      </c>
      <c r="K360" s="821">
        <v>0.35</v>
      </c>
      <c r="L360" s="822">
        <v>4</v>
      </c>
      <c r="M360" s="823">
        <f t="shared" si="87"/>
        <v>1.4</v>
      </c>
      <c r="N360" s="824" t="s">
        <v>296</v>
      </c>
      <c r="O360" s="825">
        <v>0.33500000000000002</v>
      </c>
      <c r="P360" s="826">
        <v>43510</v>
      </c>
      <c r="Q360" s="826">
        <v>43533</v>
      </c>
      <c r="R360" s="823">
        <f t="shared" si="88"/>
        <v>4.4776119402984946</v>
      </c>
      <c r="S360" s="759">
        <f>IF(INDEX(Historical!$D$7:$D$1437,MATCH(B360,Historical!$B$7:$B$1446,0))=0,"n/a",(INDEX(Historical!$C$7:$C$1437,MATCH(B360,Historical!$B$7:$B$1446,0))/INDEX(Historical!$D$7:$D$1437,MATCH(B360,Historical!$B$7:$B$1446,0))-1)*100)</f>
        <v>4.6875</v>
      </c>
      <c r="T360" s="759">
        <f>IF(INDEX(Historical!$F$7:$F$1430,MATCH(B360,Historical!$B$7:$B$1446,0))=0,"n/a",((INDEX(Historical!$C$7:$C$1437,MATCH(B360,Historical!$B$7:$B$1446,0))/INDEX(Historical!$F$7:$F$1430,MATCH(B360,Historical!$B$7:$B$1446,0)))^(1/3)-1)*100)</f>
        <v>2.8963325043393606</v>
      </c>
      <c r="U360" s="759">
        <f>IF(INDEX(Historical!$H$7:$H$1430,MATCH(B360,Historical!$B$7:$B$1446,0))=0,"n/a",((INDEX(Historical!$C$7:$C$1437,MATCH(B360,Historical!$B$7:$B$1446,0))/INDEX(Historical!$H$7:$H$1430,MATCH(B360,Historical!$B$7:$B$1446,0)))^(1/5)-1)*100)</f>
        <v>2.4027376750527463</v>
      </c>
      <c r="V360" s="759">
        <f>IF(INDEX(Historical!$O$7:$O$1430,MATCH(B360,Historical!$B$7:$B$1446,0))=0,"n/a",((INDEX(Historical!$C$7:$C$1437,MATCH(B360,Historical!$B$7:$B$1446,0))/INDEX(Historical!$O$7:$O$1430,MATCH(B360,Historical!$B$7:$B$1446,0)))^(1/10)-1)*100)</f>
        <v>1.1942378177002499</v>
      </c>
      <c r="W360" s="827">
        <f t="shared" si="89"/>
        <v>2.0119423781769958</v>
      </c>
      <c r="X360" s="828">
        <f t="shared" si="90"/>
        <v>0.25835888979061788</v>
      </c>
      <c r="Y360" s="849"/>
      <c r="Z360" s="820">
        <f t="shared" si="91"/>
        <v>67.961165048543677</v>
      </c>
      <c r="AA360" s="830">
        <f t="shared" si="92"/>
        <v>24.902912621359221</v>
      </c>
      <c r="AB360" s="822">
        <v>12</v>
      </c>
      <c r="AC360" s="831">
        <v>2.06</v>
      </c>
      <c r="AD360" s="831">
        <v>2.76</v>
      </c>
      <c r="AE360" s="831">
        <v>2.2200000000000002</v>
      </c>
      <c r="AF360" s="831">
        <v>2.79</v>
      </c>
      <c r="AG360" s="831">
        <v>11.4</v>
      </c>
      <c r="AH360" s="831">
        <v>10.6</v>
      </c>
      <c r="AI360" s="831">
        <v>9.73</v>
      </c>
      <c r="AJ360" s="831">
        <v>9.3000000000000007</v>
      </c>
      <c r="AK360" s="831">
        <v>9</v>
      </c>
      <c r="AL360" s="832">
        <v>2029.9999999999998</v>
      </c>
      <c r="AM360" s="833">
        <v>1.6</v>
      </c>
      <c r="AN360" s="831">
        <v>0.84</v>
      </c>
      <c r="AO360" s="834">
        <f t="shared" si="93"/>
        <v>-19.771130111998481</v>
      </c>
      <c r="AP360" s="835">
        <f t="shared" si="94"/>
        <v>5.1317825093607379</v>
      </c>
      <c r="AQ360" s="836">
        <f t="shared" si="95"/>
        <v>75.725956109179933</v>
      </c>
      <c r="AR360" s="702">
        <f>INDEX(Historical!$C$7:$C$1437,MATCH(B360,Historical!$B$7:$B$1446,0))*IF(AH360="n/a",1.03,IF(AH360&lt;0,1.01,IF(AH360&gt;10,1.1,(1+AH360/100))))</f>
        <v>1.4740000000000002</v>
      </c>
      <c r="AS360" s="830">
        <f t="shared" si="96"/>
        <v>1.6174202000000002</v>
      </c>
      <c r="AT360" s="830">
        <f t="shared" si="101"/>
        <v>1.7629880180000004</v>
      </c>
      <c r="AU360" s="830">
        <f t="shared" si="101"/>
        <v>1.9216569396200005</v>
      </c>
      <c r="AV360" s="830">
        <f t="shared" si="101"/>
        <v>2.0946060641858009</v>
      </c>
      <c r="AW360" s="820">
        <f t="shared" si="98"/>
        <v>8.8706712218058019</v>
      </c>
      <c r="AX360" s="837">
        <f t="shared" si="99"/>
        <v>17.291756767652636</v>
      </c>
      <c r="AY360" s="992">
        <v>0.32</v>
      </c>
      <c r="AZ360" s="833">
        <v>20.560000000000002</v>
      </c>
      <c r="BA360" s="833">
        <v>-1.1199999999999999</v>
      </c>
      <c r="BB360" s="833">
        <v>2.46</v>
      </c>
      <c r="BC360" s="833">
        <v>5.67</v>
      </c>
      <c r="BD360" s="961"/>
      <c r="BE360" s="664">
        <v>2014</v>
      </c>
      <c r="BF360" s="946" t="e">
        <f>#VALUE!</f>
        <v>#VALUE!</v>
      </c>
      <c r="BG360" s="893">
        <v>4.1000000000000005</v>
      </c>
    </row>
    <row r="361" spans="1:59" ht="11.25" customHeight="1" x14ac:dyDescent="0.2">
      <c r="A361" s="609" t="s">
        <v>3891</v>
      </c>
      <c r="B361" s="925" t="s">
        <v>3892</v>
      </c>
      <c r="C361" s="988" t="s">
        <v>108</v>
      </c>
      <c r="D361" s="988" t="s">
        <v>4373</v>
      </c>
      <c r="E361" s="792">
        <v>6</v>
      </c>
      <c r="F361" s="526">
        <v>760</v>
      </c>
      <c r="G361" s="526" t="s">
        <v>106</v>
      </c>
      <c r="H361" s="526" t="s">
        <v>106</v>
      </c>
      <c r="I361" s="924">
        <v>19.170000000000002</v>
      </c>
      <c r="J361" s="702">
        <f t="shared" si="86"/>
        <v>1.4084507042253522</v>
      </c>
      <c r="K361" s="927">
        <v>0.13500000000000001</v>
      </c>
      <c r="L361" s="639">
        <v>2</v>
      </c>
      <c r="M361" s="693">
        <f t="shared" si="87"/>
        <v>0.27</v>
      </c>
      <c r="N361" s="921" t="s">
        <v>273</v>
      </c>
      <c r="O361" s="795">
        <v>0.13</v>
      </c>
      <c r="P361" s="915">
        <v>43490</v>
      </c>
      <c r="Q361" s="915">
        <v>43504</v>
      </c>
      <c r="R361" s="693">
        <f t="shared" si="88"/>
        <v>3.8461538461538494</v>
      </c>
      <c r="S361" s="759">
        <f>IF(INDEX(Historical!$D$7:$D$1437,MATCH(B361,Historical!$B$7:$B$1446,0))=0,"n/a",(INDEX(Historical!$C$7:$C$1437,MATCH(B361,Historical!$B$7:$B$1446,0))/INDEX(Historical!$D$7:$D$1437,MATCH(B361,Historical!$B$7:$B$1446,0))-1)*100)</f>
        <v>4.0000000000000036</v>
      </c>
      <c r="T361" s="759">
        <f>IF(INDEX(Historical!$F$7:$F$1430,MATCH(B361,Historical!$B$7:$B$1446,0))=0,"n/a",((INDEX(Historical!$C$7:$C$1437,MATCH(B361,Historical!$B$7:$B$1446,0))/INDEX(Historical!$F$7:$F$1430,MATCH(B361,Historical!$B$7:$B$1446,0)))^(1/3)-1)*100)</f>
        <v>7.3786693294802586</v>
      </c>
      <c r="U361" s="759" t="str">
        <f>IF(INDEX(Historical!$H$7:$H$1430,MATCH(B361,Historical!$B$7:$B$1446,0))=0,"n/a",((INDEX(Historical!$C$7:$C$1437,MATCH(B361,Historical!$B$7:$B$1446,0))/INDEX(Historical!$H$7:$H$1430,MATCH(B361,Historical!$B$7:$B$1446,0)))^(1/5)-1)*100)</f>
        <v>n/a</v>
      </c>
      <c r="V361" s="759">
        <f>IF(INDEX(Historical!$O$7:$O$1430,MATCH(B361,Historical!$B$7:$B$1446,0))=0,"n/a",((INDEX(Historical!$C$7:$C$1437,MATCH(B361,Historical!$B$7:$B$1446,0))/INDEX(Historical!$O$7:$O$1430,MATCH(B361,Historical!$B$7:$B$1446,0)))^(1/10)-1)*100)</f>
        <v>13.237743997702346</v>
      </c>
      <c r="W361" s="760" t="str">
        <f t="shared" si="89"/>
        <v>n/a</v>
      </c>
      <c r="X361" s="761" t="str">
        <f t="shared" si="90"/>
        <v>n/a</v>
      </c>
      <c r="Y361" s="926"/>
      <c r="Z361" s="702">
        <f t="shared" si="91"/>
        <v>19.014084507042256</v>
      </c>
      <c r="AA361" s="935">
        <f t="shared" si="92"/>
        <v>13.500000000000002</v>
      </c>
      <c r="AB361" s="639">
        <v>12</v>
      </c>
      <c r="AC361" s="916">
        <v>1.42</v>
      </c>
      <c r="AD361" s="916" t="s">
        <v>137</v>
      </c>
      <c r="AE361" s="916">
        <v>3.93</v>
      </c>
      <c r="AF361" s="916">
        <v>1.56</v>
      </c>
      <c r="AG361" s="916">
        <v>12.1</v>
      </c>
      <c r="AH361" s="916">
        <v>14.2</v>
      </c>
      <c r="AI361" s="916" t="s">
        <v>137</v>
      </c>
      <c r="AJ361" s="916">
        <v>13.900000000000002</v>
      </c>
      <c r="AK361" s="916" t="s">
        <v>137</v>
      </c>
      <c r="AL361" s="928">
        <v>157.96</v>
      </c>
      <c r="AM361" s="922">
        <v>10.100000000000001</v>
      </c>
      <c r="AN361" s="916">
        <v>0</v>
      </c>
      <c r="AO361" s="802" t="str">
        <f t="shared" si="93"/>
        <v>n/a</v>
      </c>
      <c r="AP361" s="803" t="str">
        <f t="shared" si="94"/>
        <v>n/a</v>
      </c>
      <c r="AQ361" s="936">
        <f t="shared" si="95"/>
        <v>-3.2529070204173949</v>
      </c>
      <c r="AR361" s="702">
        <f>INDEX(Historical!$C$7:$C$1437,MATCH(B361,Historical!$B$7:$B$1446,0))*IF(AH361="n/a",1.03,IF(AH361&lt;0,1.01,IF(AH361&gt;10,1.1,(1+AH361/100))))</f>
        <v>0.28600000000000003</v>
      </c>
      <c r="AS361" s="935">
        <f t="shared" si="96"/>
        <v>0.29458000000000006</v>
      </c>
      <c r="AT361" s="935">
        <f t="shared" si="101"/>
        <v>0.30341740000000006</v>
      </c>
      <c r="AU361" s="935">
        <f t="shared" si="101"/>
        <v>0.31251992200000006</v>
      </c>
      <c r="AV361" s="935">
        <f t="shared" si="101"/>
        <v>0.32189551966000007</v>
      </c>
      <c r="AW361" s="702">
        <f t="shared" si="98"/>
        <v>1.5184128416600005</v>
      </c>
      <c r="AX361" s="810">
        <f t="shared" si="99"/>
        <v>7.92077643015128</v>
      </c>
      <c r="AY361" s="991">
        <v>0.41</v>
      </c>
      <c r="AZ361" s="922">
        <v>16.97</v>
      </c>
      <c r="BA361" s="922">
        <v>-25.259999999999998</v>
      </c>
      <c r="BB361" s="922">
        <v>3.8699999999999997</v>
      </c>
      <c r="BC361" s="922">
        <v>0.73</v>
      </c>
      <c r="BE361" s="664">
        <v>2014</v>
      </c>
      <c r="BF361" s="946" t="e">
        <f>#VALUE!</f>
        <v>#VALUE!</v>
      </c>
      <c r="BG361" s="931">
        <v>1.0999999999999999</v>
      </c>
    </row>
    <row r="362" spans="1:59" ht="11.25" customHeight="1" x14ac:dyDescent="0.2">
      <c r="A362" s="537" t="s">
        <v>1535</v>
      </c>
      <c r="B362" s="925" t="s">
        <v>1536</v>
      </c>
      <c r="C362" s="988" t="s">
        <v>247</v>
      </c>
      <c r="D362" s="988" t="s">
        <v>4392</v>
      </c>
      <c r="E362" s="792">
        <v>9</v>
      </c>
      <c r="F362" s="526">
        <v>479</v>
      </c>
      <c r="G362" s="526" t="s">
        <v>106</v>
      </c>
      <c r="H362" s="526" t="s">
        <v>106</v>
      </c>
      <c r="I362" s="924">
        <v>83.06</v>
      </c>
      <c r="J362" s="702">
        <f t="shared" si="86"/>
        <v>1.7818444497953285</v>
      </c>
      <c r="K362" s="927">
        <v>0.37</v>
      </c>
      <c r="L362" s="639">
        <v>4</v>
      </c>
      <c r="M362" s="693">
        <f t="shared" si="87"/>
        <v>1.48</v>
      </c>
      <c r="N362" s="921" t="s">
        <v>187</v>
      </c>
      <c r="O362" s="795">
        <v>0.34</v>
      </c>
      <c r="P362" s="915">
        <v>43572</v>
      </c>
      <c r="Q362" s="915">
        <v>43588</v>
      </c>
      <c r="R362" s="693">
        <f t="shared" si="88"/>
        <v>8.8235294117646959</v>
      </c>
      <c r="S362" s="759">
        <f>IF(INDEX(Historical!$D$7:$D$1437,MATCH(B362,Historical!$B$7:$B$1446,0))=0,"n/a",(INDEX(Historical!$C$7:$C$1437,MATCH(B362,Historical!$B$7:$B$1446,0))/INDEX(Historical!$D$7:$D$1437,MATCH(B362,Historical!$B$7:$B$1446,0))-1)*100)</f>
        <v>19.444444444444443</v>
      </c>
      <c r="T362" s="759">
        <f>IF(INDEX(Historical!$F$7:$F$1430,MATCH(B362,Historical!$B$7:$B$1446,0))=0,"n/a",((INDEX(Historical!$C$7:$C$1437,MATCH(B362,Historical!$B$7:$B$1446,0))/INDEX(Historical!$F$7:$F$1430,MATCH(B362,Historical!$B$7:$B$1446,0)))^(1/3)-1)*100)</f>
        <v>10.3501240610526</v>
      </c>
      <c r="U362" s="759">
        <f>IF(INDEX(Historical!$H$7:$H$1430,MATCH(B362,Historical!$B$7:$B$1446,0))=0,"n/a",((INDEX(Historical!$C$7:$C$1437,MATCH(B362,Historical!$B$7:$B$1446,0))/INDEX(Historical!$H$7:$H$1430,MATCH(B362,Historical!$B$7:$B$1446,0)))^(1/5)-1)*100)</f>
        <v>13.330844220540294</v>
      </c>
      <c r="V362" s="759">
        <f>IF(INDEX(Historical!$O$7:$O$1430,MATCH(B362,Historical!$B$7:$B$1446,0))=0,"n/a",((INDEX(Historical!$C$7:$C$1437,MATCH(B362,Historical!$B$7:$B$1446,0))/INDEX(Historical!$O$7:$O$1430,MATCH(B362,Historical!$B$7:$B$1446,0)))^(1/10)-1)*100)</f>
        <v>6.0048464743126528</v>
      </c>
      <c r="W362" s="760">
        <f t="shared" si="89"/>
        <v>2.2200141631541404</v>
      </c>
      <c r="X362" s="761">
        <f t="shared" si="90"/>
        <v>4.1658888189188419</v>
      </c>
      <c r="Y362" s="716"/>
      <c r="Z362" s="702">
        <f t="shared" si="91"/>
        <v>37.56345177664975</v>
      </c>
      <c r="AA362" s="935">
        <f t="shared" si="92"/>
        <v>21.081218274111677</v>
      </c>
      <c r="AB362" s="639">
        <v>1</v>
      </c>
      <c r="AC362" s="916">
        <v>3.94</v>
      </c>
      <c r="AD362" s="916">
        <v>2.11</v>
      </c>
      <c r="AE362" s="916">
        <v>1.25</v>
      </c>
      <c r="AF362" s="916">
        <v>2.9</v>
      </c>
      <c r="AG362" s="916">
        <v>14.299999999999999</v>
      </c>
      <c r="AH362" s="916">
        <v>23.799999999999997</v>
      </c>
      <c r="AI362" s="916">
        <v>8.02</v>
      </c>
      <c r="AJ362" s="916">
        <v>3.2</v>
      </c>
      <c r="AK362" s="916">
        <v>10</v>
      </c>
      <c r="AL362" s="928">
        <v>1380</v>
      </c>
      <c r="AM362" s="922">
        <v>1.7999999999999998</v>
      </c>
      <c r="AN362" s="916">
        <v>0.03</v>
      </c>
      <c r="AO362" s="802">
        <f t="shared" si="93"/>
        <v>-5.9685296037760551</v>
      </c>
      <c r="AP362" s="803">
        <f t="shared" si="94"/>
        <v>15.112688670335622</v>
      </c>
      <c r="AQ362" s="936">
        <f t="shared" si="95"/>
        <v>64.837337996413737</v>
      </c>
      <c r="AR362" s="702">
        <f>INDEX(Historical!$C$7:$C$1437,MATCH(B362,Historical!$B$7:$B$1446,0))*IF(AH362="n/a",1.03,IF(AH362&lt;0,1.01,IF(AH362&gt;10,1.1,(1+AH362/100))))</f>
        <v>1.4190000000000003</v>
      </c>
      <c r="AS362" s="935">
        <f t="shared" si="96"/>
        <v>1.5328038000000004</v>
      </c>
      <c r="AT362" s="935">
        <f t="shared" si="101"/>
        <v>1.6860841800000006</v>
      </c>
      <c r="AU362" s="935">
        <f t="shared" si="101"/>
        <v>1.8546925980000009</v>
      </c>
      <c r="AV362" s="935">
        <f t="shared" si="101"/>
        <v>2.0401618578000011</v>
      </c>
      <c r="AW362" s="702">
        <f t="shared" si="98"/>
        <v>8.532742435800003</v>
      </c>
      <c r="AX362" s="810">
        <f t="shared" si="99"/>
        <v>10.272986318083317</v>
      </c>
      <c r="AY362" s="991">
        <v>0.33</v>
      </c>
      <c r="AZ362" s="922">
        <v>30.8</v>
      </c>
      <c r="BA362" s="922">
        <v>-14.540000000000001</v>
      </c>
      <c r="BB362" s="922">
        <v>5.91</v>
      </c>
      <c r="BC362" s="922">
        <v>0.49</v>
      </c>
      <c r="BE362" s="664">
        <v>2011</v>
      </c>
      <c r="BF362" s="946" t="e">
        <f>#VALUE!</f>
        <v>#VALUE!</v>
      </c>
      <c r="BG362" s="931">
        <v>9.3000000000000007</v>
      </c>
    </row>
    <row r="363" spans="1:59" ht="11.25" customHeight="1" x14ac:dyDescent="0.2">
      <c r="A363" s="537" t="s">
        <v>1553</v>
      </c>
      <c r="B363" s="925" t="s">
        <v>1554</v>
      </c>
      <c r="C363" s="988" t="s">
        <v>247</v>
      </c>
      <c r="D363" s="988" t="s">
        <v>4351</v>
      </c>
      <c r="E363" s="792">
        <v>9</v>
      </c>
      <c r="F363" s="526">
        <v>430</v>
      </c>
      <c r="G363" s="526" t="s">
        <v>106</v>
      </c>
      <c r="H363" s="526" t="s">
        <v>106</v>
      </c>
      <c r="I363" s="924">
        <v>45.92</v>
      </c>
      <c r="J363" s="702">
        <f t="shared" si="86"/>
        <v>3.3101045296167246</v>
      </c>
      <c r="K363" s="927">
        <v>0.38</v>
      </c>
      <c r="L363" s="639">
        <v>4</v>
      </c>
      <c r="M363" s="693">
        <f t="shared" si="87"/>
        <v>1.52</v>
      </c>
      <c r="N363" s="921" t="s">
        <v>119</v>
      </c>
      <c r="O363" s="795">
        <v>0.37</v>
      </c>
      <c r="P363" s="915">
        <v>43504</v>
      </c>
      <c r="Q363" s="915">
        <v>43525</v>
      </c>
      <c r="R363" s="693">
        <f t="shared" si="88"/>
        <v>2.7027027027027053</v>
      </c>
      <c r="S363" s="759">
        <f>IF(INDEX(Historical!$D$7:$D$1437,MATCH(B363,Historical!$B$7:$B$1446,0))=0,"n/a",(INDEX(Historical!$C$7:$C$1437,MATCH(B363,Historical!$B$7:$B$1446,0))/INDEX(Historical!$D$7:$D$1437,MATCH(B363,Historical!$B$7:$B$1446,0))-1)*100)</f>
        <v>12.698412698412698</v>
      </c>
      <c r="T363" s="759">
        <f>IF(INDEX(Historical!$F$7:$F$1430,MATCH(B363,Historical!$B$7:$B$1446,0))=0,"n/a",((INDEX(Historical!$C$7:$C$1437,MATCH(B363,Historical!$B$7:$B$1446,0))/INDEX(Historical!$F$7:$F$1430,MATCH(B363,Historical!$B$7:$B$1446,0)))^(1/3)-1)*100)</f>
        <v>14.741405029518994</v>
      </c>
      <c r="U363" s="759">
        <f>IF(INDEX(Historical!$H$7:$H$1430,MATCH(B363,Historical!$B$7:$B$1446,0))=0,"n/a",((INDEX(Historical!$C$7:$C$1437,MATCH(B363,Historical!$B$7:$B$1446,0))/INDEX(Historical!$H$7:$H$1430,MATCH(B363,Historical!$B$7:$B$1446,0)))^(1/5)-1)*100)</f>
        <v>18.026446295116184</v>
      </c>
      <c r="V363" s="759">
        <f>IF(INDEX(Historical!$O$7:$O$1430,MATCH(B363,Historical!$B$7:$B$1446,0))=0,"n/a",((INDEX(Historical!$C$7:$C$1437,MATCH(B363,Historical!$B$7:$B$1446,0))/INDEX(Historical!$O$7:$O$1430,MATCH(B363,Historical!$B$7:$B$1446,0)))^(1/10)-1)*100)</f>
        <v>14.709288067146996</v>
      </c>
      <c r="W363" s="760">
        <f t="shared" si="89"/>
        <v>1.2255145329146158</v>
      </c>
      <c r="X363" s="761">
        <f t="shared" si="90"/>
        <v>1.1938043904050453</v>
      </c>
      <c r="Y363" s="926"/>
      <c r="Z363" s="702">
        <f t="shared" si="91"/>
        <v>27.536231884057973</v>
      </c>
      <c r="AA363" s="935">
        <f t="shared" si="92"/>
        <v>8.3188405797101463</v>
      </c>
      <c r="AB363" s="639">
        <v>12</v>
      </c>
      <c r="AC363" s="916">
        <v>5.52</v>
      </c>
      <c r="AD363" s="916">
        <v>1.89</v>
      </c>
      <c r="AE363" s="916">
        <v>0.17</v>
      </c>
      <c r="AF363" s="916">
        <v>1.5</v>
      </c>
      <c r="AG363" s="916">
        <v>27.700000000000003</v>
      </c>
      <c r="AH363" s="916">
        <v>28.199999999999996</v>
      </c>
      <c r="AI363" s="916">
        <v>2.33</v>
      </c>
      <c r="AJ363" s="916">
        <v>15.1</v>
      </c>
      <c r="AK363" s="916">
        <v>4.3999999999999995</v>
      </c>
      <c r="AL363" s="928">
        <v>3830</v>
      </c>
      <c r="AM363" s="922">
        <v>1.4000000000000001</v>
      </c>
      <c r="AN363" s="916">
        <v>2.2999999999999998</v>
      </c>
      <c r="AO363" s="802">
        <f t="shared" si="93"/>
        <v>13.017710245022764</v>
      </c>
      <c r="AP363" s="803">
        <f t="shared" si="94"/>
        <v>21.33655082473291</v>
      </c>
      <c r="AQ363" s="936">
        <f t="shared" si="95"/>
        <v>-25.52924251891374</v>
      </c>
      <c r="AR363" s="702">
        <f>INDEX(Historical!$C$7:$C$1437,MATCH(B363,Historical!$B$7:$B$1446,0))*IF(AH363="n/a",1.03,IF(AH363&lt;0,1.01,IF(AH363&gt;10,1.1,(1+AH363/100))))</f>
        <v>1.5620000000000001</v>
      </c>
      <c r="AS363" s="935">
        <f t="shared" si="96"/>
        <v>1.5983946000000002</v>
      </c>
      <c r="AT363" s="935">
        <f t="shared" si="101"/>
        <v>1.6687239624000003</v>
      </c>
      <c r="AU363" s="935">
        <f t="shared" si="101"/>
        <v>1.7421478167456004</v>
      </c>
      <c r="AV363" s="935">
        <f t="shared" si="101"/>
        <v>1.8188023206824069</v>
      </c>
      <c r="AW363" s="702">
        <f t="shared" si="98"/>
        <v>8.3900686998280083</v>
      </c>
      <c r="AX363" s="810">
        <f t="shared" si="99"/>
        <v>18.271055530984338</v>
      </c>
      <c r="AY363" s="991">
        <v>1.35</v>
      </c>
      <c r="AZ363" s="922">
        <v>19.3</v>
      </c>
      <c r="BA363" s="922">
        <v>-14.7</v>
      </c>
      <c r="BB363" s="922">
        <v>3.7800000000000002</v>
      </c>
      <c r="BC363" s="922">
        <v>-0.15</v>
      </c>
      <c r="BE363" s="664">
        <v>2011</v>
      </c>
      <c r="BF363" s="946" t="e">
        <f>#VALUE!</f>
        <v>#VALUE!</v>
      </c>
      <c r="BG363" s="931">
        <v>6.6000000000000005</v>
      </c>
    </row>
    <row r="364" spans="1:59" ht="11.25" customHeight="1" x14ac:dyDescent="0.2">
      <c r="A364" s="537" t="s">
        <v>1549</v>
      </c>
      <c r="B364" s="925" t="s">
        <v>1550</v>
      </c>
      <c r="C364" s="988" t="s">
        <v>4224</v>
      </c>
      <c r="D364" s="988" t="s">
        <v>4359</v>
      </c>
      <c r="E364" s="792">
        <v>8</v>
      </c>
      <c r="F364" s="526">
        <v>504</v>
      </c>
      <c r="G364" s="526" t="s">
        <v>37</v>
      </c>
      <c r="H364" s="526" t="s">
        <v>37</v>
      </c>
      <c r="I364" s="924">
        <v>84.31</v>
      </c>
      <c r="J364" s="702">
        <f t="shared" si="86"/>
        <v>2.6568615822559605</v>
      </c>
      <c r="K364" s="927">
        <v>0.56000000000000005</v>
      </c>
      <c r="L364" s="639">
        <v>4</v>
      </c>
      <c r="M364" s="693">
        <f t="shared" si="87"/>
        <v>2.2400000000000002</v>
      </c>
      <c r="N364" s="921" t="s">
        <v>649</v>
      </c>
      <c r="O364" s="795">
        <v>0.5</v>
      </c>
      <c r="P364" s="658">
        <v>43228</v>
      </c>
      <c r="Q364" s="658">
        <v>43244</v>
      </c>
      <c r="R364" s="693">
        <f t="shared" si="88"/>
        <v>12.000000000000011</v>
      </c>
      <c r="S364" s="759">
        <f>IF(INDEX(Historical!$D$7:$D$1437,MATCH(B364,Historical!$B$7:$B$1446,0))=0,"n/a",(INDEX(Historical!$C$7:$C$1437,MATCH(B364,Historical!$B$7:$B$1446,0))/INDEX(Historical!$D$7:$D$1437,MATCH(B364,Historical!$B$7:$B$1446,0))-1)*100)</f>
        <v>13.541666666666675</v>
      </c>
      <c r="T364" s="759">
        <f>IF(INDEX(Historical!$F$7:$F$1430,MATCH(B364,Historical!$B$7:$B$1446,0))=0,"n/a",((INDEX(Historical!$C$7:$C$1437,MATCH(B364,Historical!$B$7:$B$1446,0))/INDEX(Historical!$F$7:$F$1430,MATCH(B364,Historical!$B$7:$B$1446,0)))^(1/3)-1)*100)</f>
        <v>10.861011548331589</v>
      </c>
      <c r="U364" s="759">
        <f>IF(INDEX(Historical!$H$7:$H$1430,MATCH(B364,Historical!$B$7:$B$1446,0))=0,"n/a",((INDEX(Historical!$C$7:$C$1437,MATCH(B364,Historical!$B$7:$B$1446,0))/INDEX(Historical!$H$7:$H$1430,MATCH(B364,Historical!$B$7:$B$1446,0)))^(1/5)-1)*100)</f>
        <v>9.8964129213460872</v>
      </c>
      <c r="V364" s="759">
        <f>IF(INDEX(Historical!$O$7:$O$1430,MATCH(B364,Historical!$B$7:$B$1446,0))=0,"n/a",((INDEX(Historical!$C$7:$C$1437,MATCH(B364,Historical!$B$7:$B$1446,0))/INDEX(Historical!$O$7:$O$1430,MATCH(B364,Historical!$B$7:$B$1446,0)))^(1/10)-1)*100)</f>
        <v>5.9765229305059897</v>
      </c>
      <c r="W364" s="760">
        <f t="shared" si="89"/>
        <v>1.6558813605201426</v>
      </c>
      <c r="X364" s="761">
        <f t="shared" si="90"/>
        <v>1.2217793730056898</v>
      </c>
      <c r="Y364" s="717"/>
      <c r="Z364" s="702">
        <f t="shared" si="91"/>
        <v>82.051282051282058</v>
      </c>
      <c r="AA364" s="935">
        <f t="shared" si="92"/>
        <v>30.882783882783883</v>
      </c>
      <c r="AB364" s="639">
        <v>5</v>
      </c>
      <c r="AC364" s="916">
        <v>2.73</v>
      </c>
      <c r="AD364" s="916">
        <v>3.25</v>
      </c>
      <c r="AE364" s="916">
        <v>8.2200000000000006</v>
      </c>
      <c r="AF364" s="916">
        <v>11.66</v>
      </c>
      <c r="AG364" s="916">
        <v>42.3</v>
      </c>
      <c r="AH364" s="916">
        <v>2</v>
      </c>
      <c r="AI364" s="916">
        <v>8.61</v>
      </c>
      <c r="AJ364" s="916">
        <v>8.1</v>
      </c>
      <c r="AK364" s="916">
        <v>9.5</v>
      </c>
      <c r="AL364" s="928">
        <v>30100</v>
      </c>
      <c r="AM364" s="922">
        <v>10.6</v>
      </c>
      <c r="AN364" s="916">
        <v>0.33</v>
      </c>
      <c r="AO364" s="802">
        <f t="shared" si="93"/>
        <v>-18.329509379181836</v>
      </c>
      <c r="AP364" s="803">
        <f t="shared" si="94"/>
        <v>12.553274503602047</v>
      </c>
      <c r="AQ364" s="936">
        <f t="shared" si="95"/>
        <v>300.0518077967514</v>
      </c>
      <c r="AR364" s="702">
        <f>INDEX(Historical!$C$7:$C$1437,MATCH(B364,Historical!$B$7:$B$1446,0))*IF(AH364="n/a",1.03,IF(AH364&lt;0,1.01,IF(AH364&gt;10,1.1,(1+AH364/100))))</f>
        <v>2.2236000000000002</v>
      </c>
      <c r="AS364" s="935">
        <f t="shared" si="96"/>
        <v>2.4150519600000004</v>
      </c>
      <c r="AT364" s="935">
        <f t="shared" si="101"/>
        <v>2.6444818962000003</v>
      </c>
      <c r="AU364" s="935">
        <f t="shared" si="101"/>
        <v>2.8957076763390002</v>
      </c>
      <c r="AV364" s="935">
        <f t="shared" si="101"/>
        <v>3.1707999055912053</v>
      </c>
      <c r="AW364" s="702">
        <f t="shared" si="98"/>
        <v>13.349641438130206</v>
      </c>
      <c r="AX364" s="810">
        <f t="shared" si="99"/>
        <v>15.833995300830514</v>
      </c>
      <c r="AY364" s="991">
        <v>1.02</v>
      </c>
      <c r="AZ364" s="922">
        <v>40.21</v>
      </c>
      <c r="BA364" s="922">
        <v>0.26</v>
      </c>
      <c r="BB364" s="922">
        <v>6.35</v>
      </c>
      <c r="BC364" s="922">
        <v>16.72</v>
      </c>
      <c r="BE364" s="664">
        <v>2011</v>
      </c>
      <c r="BF364" s="946" t="e">
        <f>#VALUE!</f>
        <v>#VALUE!</v>
      </c>
      <c r="BG364" s="931">
        <v>12.8</v>
      </c>
    </row>
    <row r="365" spans="1:59" ht="11.25" customHeight="1" x14ac:dyDescent="0.2">
      <c r="A365" s="609" t="s">
        <v>3901</v>
      </c>
      <c r="B365" s="925" t="s">
        <v>3902</v>
      </c>
      <c r="C365" s="988" t="s">
        <v>179</v>
      </c>
      <c r="D365" s="988" t="s">
        <v>4371</v>
      </c>
      <c r="E365" s="792">
        <v>6</v>
      </c>
      <c r="F365" s="526">
        <v>775</v>
      </c>
      <c r="G365" s="526" t="s">
        <v>106</v>
      </c>
      <c r="H365" s="526" t="s">
        <v>106</v>
      </c>
      <c r="I365" s="924">
        <v>21.29</v>
      </c>
      <c r="J365" s="702">
        <f t="shared" si="86"/>
        <v>9.4880225457961487</v>
      </c>
      <c r="K365" s="927">
        <v>0.505</v>
      </c>
      <c r="L365" s="639">
        <v>4</v>
      </c>
      <c r="M365" s="693">
        <f t="shared" si="87"/>
        <v>2.02</v>
      </c>
      <c r="N365" s="921" t="s">
        <v>136</v>
      </c>
      <c r="O365" s="795">
        <v>0.5</v>
      </c>
      <c r="P365" s="915">
        <v>43524</v>
      </c>
      <c r="Q365" s="915">
        <v>43538</v>
      </c>
      <c r="R365" s="693">
        <f t="shared" si="88"/>
        <v>1.0000000000000009</v>
      </c>
      <c r="S365" s="759">
        <f>IF(INDEX(Historical!$D$7:$D$1437,MATCH(B365,Historical!$B$7:$B$1446,0))=0,"n/a",(INDEX(Historical!$C$7:$C$1437,MATCH(B365,Historical!$B$7:$B$1446,0))/INDEX(Historical!$D$7:$D$1437,MATCH(B365,Historical!$B$7:$B$1446,0))-1)*100)</f>
        <v>5.9139784946236507</v>
      </c>
      <c r="T365" s="759">
        <f>IF(INDEX(Historical!$F$7:$F$1430,MATCH(B365,Historical!$B$7:$B$1446,0))=0,"n/a",((INDEX(Historical!$C$7:$C$1437,MATCH(B365,Historical!$B$7:$B$1446,0))/INDEX(Historical!$F$7:$F$1430,MATCH(B365,Historical!$B$7:$B$1446,0)))^(1/3)-1)*100)</f>
        <v>11.011484772105717</v>
      </c>
      <c r="U365" s="759" t="str">
        <f>IF(INDEX(Historical!$H$7:$H$1430,MATCH(B365,Historical!$B$7:$B$1446,0))=0,"n/a",((INDEX(Historical!$C$7:$C$1437,MATCH(B365,Historical!$B$7:$B$1446,0))/INDEX(Historical!$H$7:$H$1430,MATCH(B365,Historical!$B$7:$B$1446,0)))^(1/5)-1)*100)</f>
        <v>n/a</v>
      </c>
      <c r="V365" s="759" t="str">
        <f>IF(INDEX(Historical!$O$7:$O$1430,MATCH(B365,Historical!$B$7:$B$1446,0))=0,"n/a",((INDEX(Historical!$C$7:$C$1437,MATCH(B365,Historical!$B$7:$B$1446,0))/INDEX(Historical!$O$7:$O$1430,MATCH(B365,Historical!$B$7:$B$1446,0)))^(1/10)-1)*100)</f>
        <v>n/a</v>
      </c>
      <c r="W365" s="760" t="str">
        <f t="shared" si="89"/>
        <v>n/a</v>
      </c>
      <c r="X365" s="761" t="str">
        <f t="shared" si="90"/>
        <v>n/a</v>
      </c>
      <c r="Y365" s="926"/>
      <c r="Z365" s="702">
        <f t="shared" si="91"/>
        <v>119.52662721893492</v>
      </c>
      <c r="AA365" s="935">
        <f t="shared" si="92"/>
        <v>12.597633136094675</v>
      </c>
      <c r="AB365" s="639">
        <v>12</v>
      </c>
      <c r="AC365" s="916">
        <v>1.69</v>
      </c>
      <c r="AD365" s="916">
        <v>6.96</v>
      </c>
      <c r="AE365" s="916">
        <v>3.43</v>
      </c>
      <c r="AF365" s="916">
        <v>40.94</v>
      </c>
      <c r="AG365" s="919" t="s">
        <v>137</v>
      </c>
      <c r="AH365" s="916">
        <v>-20.399999999999999</v>
      </c>
      <c r="AI365" s="916">
        <v>10.639999999999999</v>
      </c>
      <c r="AJ365" s="916">
        <v>37.9</v>
      </c>
      <c r="AK365" s="916">
        <v>1.81</v>
      </c>
      <c r="AL365" s="928">
        <v>971.46</v>
      </c>
      <c r="AM365" s="922">
        <v>0.1</v>
      </c>
      <c r="AN365" s="916">
        <v>28.41</v>
      </c>
      <c r="AO365" s="802" t="str">
        <f t="shared" si="93"/>
        <v>n/a</v>
      </c>
      <c r="AP365" s="803" t="str">
        <f t="shared" si="94"/>
        <v>n/a</v>
      </c>
      <c r="AQ365" s="936">
        <f t="shared" si="95"/>
        <v>378.77023048255427</v>
      </c>
      <c r="AR365" s="702">
        <f>INDEX(Historical!$C$7:$C$1437,MATCH(B365,Historical!$B$7:$B$1446,0))*IF(AH365="n/a",1.03,IF(AH365&lt;0,1.01,IF(AH365&gt;10,1.1,(1+AH365/100))))</f>
        <v>1.9897</v>
      </c>
      <c r="AS365" s="935">
        <f t="shared" si="96"/>
        <v>2.1886700000000001</v>
      </c>
      <c r="AT365" s="935">
        <f t="shared" si="101"/>
        <v>2.2282849270000002</v>
      </c>
      <c r="AU365" s="935">
        <f t="shared" si="101"/>
        <v>2.2686168841787002</v>
      </c>
      <c r="AV365" s="935">
        <f t="shared" si="101"/>
        <v>2.3096788497823346</v>
      </c>
      <c r="AW365" s="702">
        <f t="shared" si="98"/>
        <v>10.984950660961035</v>
      </c>
      <c r="AX365" s="810">
        <f t="shared" si="99"/>
        <v>51.596762146364661</v>
      </c>
      <c r="AY365" s="991">
        <v>0.8</v>
      </c>
      <c r="AZ365" s="922">
        <v>12.35</v>
      </c>
      <c r="BA365" s="922">
        <v>-10.130000000000001</v>
      </c>
      <c r="BB365" s="922">
        <v>-1.1499999999999999</v>
      </c>
      <c r="BC365" s="922">
        <v>-0.67</v>
      </c>
      <c r="BE365" s="664">
        <v>2014</v>
      </c>
      <c r="BF365" s="946" t="e">
        <f>#VALUE!</f>
        <v>#VALUE!</v>
      </c>
      <c r="BG365" s="931">
        <v>9.1999999999999993</v>
      </c>
    </row>
    <row r="366" spans="1:59" ht="11.25" customHeight="1" x14ac:dyDescent="0.2">
      <c r="A366" s="537" t="s">
        <v>1539</v>
      </c>
      <c r="B366" s="925" t="s">
        <v>1540</v>
      </c>
      <c r="C366" s="988" t="s">
        <v>112</v>
      </c>
      <c r="D366" s="988" t="s">
        <v>213</v>
      </c>
      <c r="E366" s="792">
        <v>9</v>
      </c>
      <c r="F366" s="526">
        <v>433</v>
      </c>
      <c r="G366" s="526" t="s">
        <v>106</v>
      </c>
      <c r="H366" s="526" t="s">
        <v>106</v>
      </c>
      <c r="I366" s="924">
        <v>71.67</v>
      </c>
      <c r="J366" s="702">
        <f t="shared" si="86"/>
        <v>1.7859634435607648</v>
      </c>
      <c r="K366" s="927">
        <v>0.32</v>
      </c>
      <c r="L366" s="639">
        <v>4</v>
      </c>
      <c r="M366" s="693">
        <f t="shared" si="87"/>
        <v>1.28</v>
      </c>
      <c r="N366" s="921" t="s">
        <v>798</v>
      </c>
      <c r="O366" s="795">
        <v>0.28000000000000003</v>
      </c>
      <c r="P366" s="915">
        <v>43507</v>
      </c>
      <c r="Q366" s="915">
        <v>43529</v>
      </c>
      <c r="R366" s="693">
        <f t="shared" si="88"/>
        <v>14.285714285714276</v>
      </c>
      <c r="S366" s="759">
        <f>IF(INDEX(Historical!$D$7:$D$1437,MATCH(B366,Historical!$B$7:$B$1446,0))=0,"n/a",(INDEX(Historical!$C$7:$C$1437,MATCH(B366,Historical!$B$7:$B$1446,0))/INDEX(Historical!$D$7:$D$1437,MATCH(B366,Historical!$B$7:$B$1446,0))-1)*100)</f>
        <v>10.1010101010101</v>
      </c>
      <c r="T366" s="759">
        <f>IF(INDEX(Historical!$F$7:$F$1430,MATCH(B366,Historical!$B$7:$B$1446,0))=0,"n/a",((INDEX(Historical!$C$7:$C$1437,MATCH(B366,Historical!$B$7:$B$1446,0))/INDEX(Historical!$F$7:$F$1430,MATCH(B366,Historical!$B$7:$B$1446,0)))^(1/3)-1)*100)</f>
        <v>5.8147532470133934</v>
      </c>
      <c r="U366" s="759">
        <f>IF(INDEX(Historical!$H$7:$H$1430,MATCH(B366,Historical!$B$7:$B$1446,0))=0,"n/a",((INDEX(Historical!$C$7:$C$1437,MATCH(B366,Historical!$B$7:$B$1446,0))/INDEX(Historical!$H$7:$H$1430,MATCH(B366,Historical!$B$7:$B$1446,0)))^(1/5)-1)*100)</f>
        <v>6.3817921122524268</v>
      </c>
      <c r="V366" s="759">
        <f>IF(INDEX(Historical!$O$7:$O$1430,MATCH(B366,Historical!$B$7:$B$1446,0))=0,"n/a",((INDEX(Historical!$C$7:$C$1437,MATCH(B366,Historical!$B$7:$B$1446,0))/INDEX(Historical!$O$7:$O$1430,MATCH(B366,Historical!$B$7:$B$1446,0)))^(1/10)-1)*100)</f>
        <v>4.233999023071866</v>
      </c>
      <c r="W366" s="760">
        <f t="shared" si="89"/>
        <v>1.5072729297944634</v>
      </c>
      <c r="X366" s="761">
        <f t="shared" si="90"/>
        <v>0.46924942001856074</v>
      </c>
      <c r="Y366" s="733"/>
      <c r="Z366" s="702">
        <f t="shared" si="91"/>
        <v>20.512820512820511</v>
      </c>
      <c r="AA366" s="935">
        <f t="shared" si="92"/>
        <v>11.485576923076923</v>
      </c>
      <c r="AB366" s="639">
        <v>12</v>
      </c>
      <c r="AC366" s="916">
        <v>6.24</v>
      </c>
      <c r="AD366" s="916">
        <v>2.81</v>
      </c>
      <c r="AE366" s="916">
        <v>1.05</v>
      </c>
      <c r="AF366" s="916">
        <v>2.91</v>
      </c>
      <c r="AG366" s="916">
        <v>25</v>
      </c>
      <c r="AH366" s="916">
        <v>46.6</v>
      </c>
      <c r="AI366" s="916">
        <v>-11.41</v>
      </c>
      <c r="AJ366" s="916">
        <v>13.600000000000001</v>
      </c>
      <c r="AK366" s="916">
        <v>4.08</v>
      </c>
      <c r="AL366" s="928">
        <v>24570</v>
      </c>
      <c r="AM366" s="922">
        <v>1.4000000000000001</v>
      </c>
      <c r="AN366" s="916">
        <v>1.1599999999999999</v>
      </c>
      <c r="AO366" s="802">
        <f t="shared" si="93"/>
        <v>-3.3178213672637327</v>
      </c>
      <c r="AP366" s="803">
        <f t="shared" si="94"/>
        <v>8.1677555558131907</v>
      </c>
      <c r="AQ366" s="936">
        <f t="shared" si="95"/>
        <v>21.879774725667623</v>
      </c>
      <c r="AR366" s="702">
        <f>INDEX(Historical!$C$7:$C$1437,MATCH(B366,Historical!$B$7:$B$1446,0))*IF(AH366="n/a",1.03,IF(AH366&lt;0,1.01,IF(AH366&gt;10,1.1,(1+AH366/100))))</f>
        <v>1.1990000000000003</v>
      </c>
      <c r="AS366" s="935">
        <f t="shared" si="96"/>
        <v>1.2109900000000002</v>
      </c>
      <c r="AT366" s="935">
        <f t="shared" si="101"/>
        <v>1.2603983920000001</v>
      </c>
      <c r="AU366" s="935">
        <f t="shared" si="101"/>
        <v>1.3118226463936</v>
      </c>
      <c r="AV366" s="935">
        <f t="shared" si="101"/>
        <v>1.3653450103664588</v>
      </c>
      <c r="AW366" s="702">
        <f t="shared" si="98"/>
        <v>6.34755604876006</v>
      </c>
      <c r="AX366" s="810">
        <f t="shared" si="99"/>
        <v>8.8566430148738107</v>
      </c>
      <c r="AY366" s="991">
        <v>1.23</v>
      </c>
      <c r="AZ366" s="922">
        <v>37.56</v>
      </c>
      <c r="BA366" s="922">
        <v>-0.75</v>
      </c>
      <c r="BB366" s="922">
        <v>4.03</v>
      </c>
      <c r="BC366" s="922">
        <v>13.209999999999999</v>
      </c>
      <c r="BE366" s="664">
        <v>2011</v>
      </c>
      <c r="BF366" s="946" t="e">
        <f>#VALUE!</f>
        <v>#VALUE!</v>
      </c>
      <c r="BG366" s="931">
        <v>8.9</v>
      </c>
    </row>
    <row r="367" spans="1:59" ht="11.25" customHeight="1" x14ac:dyDescent="0.2">
      <c r="A367" s="537" t="s">
        <v>1547</v>
      </c>
      <c r="B367" s="925" t="s">
        <v>1548</v>
      </c>
      <c r="C367" s="988" t="s">
        <v>154</v>
      </c>
      <c r="D367" s="988" t="s">
        <v>4355</v>
      </c>
      <c r="E367" s="793">
        <v>9</v>
      </c>
      <c r="F367" s="526">
        <v>362</v>
      </c>
      <c r="G367" s="526" t="s">
        <v>106</v>
      </c>
      <c r="H367" s="526" t="s">
        <v>106</v>
      </c>
      <c r="I367" s="924">
        <v>21.84</v>
      </c>
      <c r="J367" s="702">
        <f t="shared" si="86"/>
        <v>4.7619047619047628</v>
      </c>
      <c r="K367" s="927">
        <v>0.26</v>
      </c>
      <c r="L367" s="639">
        <v>4</v>
      </c>
      <c r="M367" s="693">
        <f t="shared" si="87"/>
        <v>1.04</v>
      </c>
      <c r="N367" s="921" t="s">
        <v>280</v>
      </c>
      <c r="O367" s="795">
        <v>0.24</v>
      </c>
      <c r="P367" s="917">
        <v>42837</v>
      </c>
      <c r="Q367" s="917">
        <v>42853</v>
      </c>
      <c r="R367" s="693">
        <f t="shared" si="88"/>
        <v>8.333333333333341</v>
      </c>
      <c r="S367" s="759">
        <f>IF(INDEX(Historical!$D$7:$D$1437,MATCH(B367,Historical!$B$7:$B$1446,0))=0,"n/a",(INDEX(Historical!$C$7:$C$1437,MATCH(B367,Historical!$B$7:$B$1446,0))/INDEX(Historical!$D$7:$D$1437,MATCH(B367,Historical!$B$7:$B$1446,0))-1)*100)</f>
        <v>1.9607843137254832</v>
      </c>
      <c r="T367" s="759">
        <f>IF(INDEX(Historical!$F$7:$F$1430,MATCH(B367,Historical!$B$7:$B$1446,0))=0,"n/a",((INDEX(Historical!$C$7:$C$1437,MATCH(B367,Historical!$B$7:$B$1446,0))/INDEX(Historical!$F$7:$F$1430,MATCH(B367,Historical!$B$7:$B$1446,0)))^(1/3)-1)*100)</f>
        <v>6.5397392040924318</v>
      </c>
      <c r="U367" s="759">
        <f>IF(INDEX(Historical!$H$7:$H$1430,MATCH(B367,Historical!$B$7:$B$1446,0))=0,"n/a",((INDEX(Historical!$C$7:$C$1437,MATCH(B367,Historical!$B$7:$B$1446,0))/INDEX(Historical!$H$7:$H$1430,MATCH(B367,Historical!$B$7:$B$1446,0)))^(1/5)-1)*100)</f>
        <v>10.899178727659798</v>
      </c>
      <c r="V367" s="759" t="str">
        <f>IF(INDEX(Historical!$O$7:$O$1430,MATCH(B367,Historical!$B$7:$B$1446,0))=0,"n/a",((INDEX(Historical!$C$7:$C$1437,MATCH(B367,Historical!$B$7:$B$1446,0))/INDEX(Historical!$O$7:$O$1430,MATCH(B367,Historical!$B$7:$B$1446,0)))^(1/10)-1)*100)</f>
        <v>n/a</v>
      </c>
      <c r="W367" s="760" t="str">
        <f t="shared" si="89"/>
        <v>n/a</v>
      </c>
      <c r="X367" s="761" t="str">
        <f t="shared" si="90"/>
        <v>n/a</v>
      </c>
      <c r="Y367" s="716" t="s">
        <v>4431</v>
      </c>
      <c r="Z367" s="702">
        <f t="shared" si="91"/>
        <v>126.82926829268293</v>
      </c>
      <c r="AA367" s="935">
        <f t="shared" si="92"/>
        <v>26.634146341463417</v>
      </c>
      <c r="AB367" s="639">
        <v>4</v>
      </c>
      <c r="AC367" s="916">
        <v>0.82</v>
      </c>
      <c r="AD367" s="916">
        <v>11.85</v>
      </c>
      <c r="AE367" s="916">
        <v>0.37</v>
      </c>
      <c r="AF367" s="916">
        <v>1.38</v>
      </c>
      <c r="AG367" s="916">
        <v>5.3</v>
      </c>
      <c r="AH367" s="916">
        <v>-26.6</v>
      </c>
      <c r="AI367" s="916">
        <v>7.4399999999999995</v>
      </c>
      <c r="AJ367" s="916">
        <v>-8</v>
      </c>
      <c r="AK367" s="916">
        <v>2.2399999999999998</v>
      </c>
      <c r="AL367" s="928">
        <v>2040</v>
      </c>
      <c r="AM367" s="922">
        <v>0.3</v>
      </c>
      <c r="AN367" s="916">
        <v>0.53</v>
      </c>
      <c r="AO367" s="802">
        <f t="shared" si="93"/>
        <v>-10.973062851898856</v>
      </c>
      <c r="AP367" s="803">
        <f t="shared" si="94"/>
        <v>15.661083489564561</v>
      </c>
      <c r="AQ367" s="936">
        <f t="shared" si="95"/>
        <v>27.810835832090387</v>
      </c>
      <c r="AR367" s="702">
        <f>INDEX(Historical!$C$7:$C$1437,MATCH(B367,Historical!$B$7:$B$1446,0))*IF(AH367="n/a",1.03,IF(AH367&lt;0,1.01,IF(AH367&gt;10,1.1,(1+AH367/100))))</f>
        <v>1.0504</v>
      </c>
      <c r="AS367" s="935">
        <f t="shared" si="96"/>
        <v>1.1285497600000001</v>
      </c>
      <c r="AT367" s="935">
        <f t="shared" ref="AT367:AV386" si="102">IF($AK367="n/a",1.03*AS367,IF($AK367&lt;0,1.01*AS367,IF($AK367&gt;10,1.1*AS367,(1+$AK367/100)*AS367)))</f>
        <v>1.153829274624</v>
      </c>
      <c r="AU367" s="935">
        <f t="shared" si="102"/>
        <v>1.1796750503755775</v>
      </c>
      <c r="AV367" s="935">
        <f t="shared" si="102"/>
        <v>1.2060997715039905</v>
      </c>
      <c r="AW367" s="702">
        <f t="shared" si="98"/>
        <v>5.7185538565035676</v>
      </c>
      <c r="AX367" s="810">
        <f t="shared" si="99"/>
        <v>26.183854654320367</v>
      </c>
      <c r="AY367" s="991">
        <v>1.32</v>
      </c>
      <c r="AZ367" s="922">
        <v>15.310000000000002</v>
      </c>
      <c r="BA367" s="922">
        <v>-17.89</v>
      </c>
      <c r="BB367" s="922">
        <v>-1.2</v>
      </c>
      <c r="BC367" s="922">
        <v>-4.83</v>
      </c>
      <c r="BE367" s="664">
        <v>2011</v>
      </c>
      <c r="BF367" s="946" t="e">
        <f>#VALUE!</f>
        <v>#VALUE!</v>
      </c>
      <c r="BG367" s="931">
        <v>2.2999999999999998</v>
      </c>
    </row>
    <row r="368" spans="1:59" ht="11.25" customHeight="1" x14ac:dyDescent="0.2">
      <c r="A368" s="609" t="s">
        <v>1555</v>
      </c>
      <c r="B368" s="925" t="s">
        <v>1556</v>
      </c>
      <c r="C368" s="988" t="s">
        <v>108</v>
      </c>
      <c r="D368" s="988" t="s">
        <v>4373</v>
      </c>
      <c r="E368" s="792">
        <v>7</v>
      </c>
      <c r="F368" s="526">
        <v>666</v>
      </c>
      <c r="G368" s="526" t="s">
        <v>37</v>
      </c>
      <c r="H368" s="526" t="s">
        <v>115</v>
      </c>
      <c r="I368" s="924">
        <v>27.97</v>
      </c>
      <c r="J368" s="702">
        <f t="shared" si="86"/>
        <v>2.0021451555237757</v>
      </c>
      <c r="K368" s="927">
        <v>0.14000000000000001</v>
      </c>
      <c r="L368" s="639">
        <v>4</v>
      </c>
      <c r="M368" s="693">
        <f t="shared" si="87"/>
        <v>0.56000000000000005</v>
      </c>
      <c r="N368" s="921" t="s">
        <v>149</v>
      </c>
      <c r="O368" s="797">
        <v>0.13</v>
      </c>
      <c r="P368" s="915">
        <v>43525</v>
      </c>
      <c r="Q368" s="915">
        <v>43539</v>
      </c>
      <c r="R368" s="693">
        <f t="shared" si="88"/>
        <v>7.6923076923076987</v>
      </c>
      <c r="S368" s="759">
        <f>IF(INDEX(Historical!$D$7:$D$1437,MATCH(B368,Historical!$B$7:$B$1446,0))=0,"n/a",(INDEX(Historical!$C$7:$C$1437,MATCH(B368,Historical!$B$7:$B$1446,0))/INDEX(Historical!$D$7:$D$1437,MATCH(B368,Historical!$B$7:$B$1446,0))-1)*100)</f>
        <v>19.166666666666686</v>
      </c>
      <c r="T368" s="759">
        <f>IF(INDEX(Historical!$F$7:$F$1430,MATCH(B368,Historical!$B$7:$B$1446,0))=0,"n/a",((INDEX(Historical!$C$7:$C$1437,MATCH(B368,Historical!$B$7:$B$1446,0))/INDEX(Historical!$F$7:$F$1430,MATCH(B368,Historical!$B$7:$B$1446,0)))^(1/3)-1)*100)</f>
        <v>26.885695877421956</v>
      </c>
      <c r="U368" s="759">
        <f>IF(INDEX(Historical!$H$7:$H$1430,MATCH(B368,Historical!$B$7:$B$1446,0))=0,"n/a",((INDEX(Historical!$C$7:$C$1437,MATCH(B368,Historical!$B$7:$B$1446,0))/INDEX(Historical!$H$7:$H$1430,MATCH(B368,Historical!$B$7:$B$1446,0)))^(1/5)-1)*100)</f>
        <v>36.660484645734968</v>
      </c>
      <c r="V368" s="759">
        <f>IF(INDEX(Historical!$O$7:$O$1430,MATCH(B368,Historical!$B$7:$B$1446,0))=0,"n/a",((INDEX(Historical!$C$7:$C$1437,MATCH(B368,Historical!$B$7:$B$1446,0))/INDEX(Historical!$O$7:$O$1430,MATCH(B368,Historical!$B$7:$B$1446,0)))^(1/10)-1)*100)</f>
        <v>1.7689934520530581</v>
      </c>
      <c r="W368" s="760">
        <f t="shared" si="89"/>
        <v>20.723923315367589</v>
      </c>
      <c r="X368" s="761">
        <f t="shared" si="90"/>
        <v>2.0480717679181546</v>
      </c>
      <c r="Y368" s="722" t="s">
        <v>440</v>
      </c>
      <c r="Z368" s="702">
        <f t="shared" si="91"/>
        <v>24.454148471615721</v>
      </c>
      <c r="AA368" s="935">
        <f t="shared" si="92"/>
        <v>12.213973799126636</v>
      </c>
      <c r="AB368" s="639">
        <v>12</v>
      </c>
      <c r="AC368" s="916">
        <v>2.29</v>
      </c>
      <c r="AD368" s="916" t="s">
        <v>137</v>
      </c>
      <c r="AE368" s="916">
        <v>3.59</v>
      </c>
      <c r="AF368" s="916">
        <v>1.36</v>
      </c>
      <c r="AG368" s="916">
        <v>10</v>
      </c>
      <c r="AH368" s="916">
        <v>24.2</v>
      </c>
      <c r="AI368" s="916" t="s">
        <v>137</v>
      </c>
      <c r="AJ368" s="916">
        <v>17.899999999999999</v>
      </c>
      <c r="AK368" s="916" t="s">
        <v>137</v>
      </c>
      <c r="AL368" s="928">
        <v>168.1</v>
      </c>
      <c r="AM368" s="922">
        <v>9.1</v>
      </c>
      <c r="AN368" s="916">
        <v>0.17</v>
      </c>
      <c r="AO368" s="802">
        <f t="shared" si="93"/>
        <v>26.448656002132111</v>
      </c>
      <c r="AP368" s="803">
        <f t="shared" si="94"/>
        <v>38.662629801258745</v>
      </c>
      <c r="AQ368" s="936">
        <f t="shared" si="95"/>
        <v>-14.077543054960874</v>
      </c>
      <c r="AR368" s="702">
        <f>INDEX(Historical!$C$7:$C$1437,MATCH(B368,Historical!$B$7:$B$1446,0))*IF(AH368="n/a",1.03,IF(AH368&lt;0,1.01,IF(AH368&gt;10,1.1,(1+AH368/100))))</f>
        <v>0.57200000000000006</v>
      </c>
      <c r="AS368" s="935">
        <f t="shared" si="96"/>
        <v>0.58916000000000013</v>
      </c>
      <c r="AT368" s="935">
        <f t="shared" si="102"/>
        <v>0.60683480000000012</v>
      </c>
      <c r="AU368" s="935">
        <f t="shared" si="102"/>
        <v>0.62503984400000012</v>
      </c>
      <c r="AV368" s="935">
        <f t="shared" si="102"/>
        <v>0.64379103932000015</v>
      </c>
      <c r="AW368" s="702">
        <f t="shared" si="98"/>
        <v>3.0368256833200009</v>
      </c>
      <c r="AX368" s="810">
        <f t="shared" si="99"/>
        <v>10.857438982195212</v>
      </c>
      <c r="AY368" s="991">
        <v>0.7</v>
      </c>
      <c r="AZ368" s="922">
        <v>40.18</v>
      </c>
      <c r="BA368" s="922">
        <v>-16.16</v>
      </c>
      <c r="BB368" s="922">
        <v>1.55</v>
      </c>
      <c r="BC368" s="922">
        <v>-0.51</v>
      </c>
      <c r="BE368" s="664">
        <v>2013</v>
      </c>
      <c r="BF368" s="946" t="e">
        <f>#VALUE!</f>
        <v>#VALUE!</v>
      </c>
      <c r="BG368" s="931">
        <v>1.0999999999999999</v>
      </c>
    </row>
    <row r="369" spans="1:59" ht="11.25" customHeight="1" x14ac:dyDescent="0.2">
      <c r="A369" s="609" t="s">
        <v>1597</v>
      </c>
      <c r="B369" s="925" t="s">
        <v>34</v>
      </c>
      <c r="C369" s="988" t="s">
        <v>131</v>
      </c>
      <c r="D369" s="988" t="s">
        <v>4362</v>
      </c>
      <c r="E369" s="792">
        <v>8</v>
      </c>
      <c r="F369" s="526">
        <v>574</v>
      </c>
      <c r="G369" s="526" t="s">
        <v>37</v>
      </c>
      <c r="H369" s="526" t="s">
        <v>37</v>
      </c>
      <c r="I369" s="924">
        <v>59.65</v>
      </c>
      <c r="J369" s="702">
        <f t="shared" si="86"/>
        <v>3.1517183570829839</v>
      </c>
      <c r="K369" s="927">
        <v>0.47</v>
      </c>
      <c r="L369" s="639">
        <v>4</v>
      </c>
      <c r="M369" s="693">
        <f t="shared" si="87"/>
        <v>1.88</v>
      </c>
      <c r="N369" s="921" t="s">
        <v>320</v>
      </c>
      <c r="O369" s="795">
        <v>0.45</v>
      </c>
      <c r="P369" s="915">
        <v>43531</v>
      </c>
      <c r="Q369" s="915">
        <v>43553</v>
      </c>
      <c r="R369" s="693">
        <f t="shared" si="88"/>
        <v>4.4444444444444366</v>
      </c>
      <c r="S369" s="759">
        <f>IF(INDEX(Historical!$D$7:$D$1437,MATCH(B369,Historical!$B$7:$B$1446,0))=0,"n/a",(INDEX(Historical!$C$7:$C$1437,MATCH(B369,Historical!$B$7:$B$1446,0))/INDEX(Historical!$D$7:$D$1437,MATCH(B369,Historical!$B$7:$B$1446,0))-1)*100)</f>
        <v>4.6511627906976827</v>
      </c>
      <c r="T369" s="759">
        <f>IF(INDEX(Historical!$F$7:$F$1430,MATCH(B369,Historical!$B$7:$B$1446,0))=0,"n/a",((INDEX(Historical!$C$7:$C$1437,MATCH(B369,Historical!$B$7:$B$1446,0))/INDEX(Historical!$F$7:$F$1430,MATCH(B369,Historical!$B$7:$B$1446,0)))^(1/3)-1)*100)</f>
        <v>4.8856246288386806</v>
      </c>
      <c r="U369" s="759">
        <f>IF(INDEX(Historical!$H$7:$H$1430,MATCH(B369,Historical!$B$7:$B$1446,0))=0,"n/a",((INDEX(Historical!$C$7:$C$1437,MATCH(B369,Historical!$B$7:$B$1446,0))/INDEX(Historical!$H$7:$H$1430,MATCH(B369,Historical!$B$7:$B$1446,0)))^(1/5)-1)*100)</f>
        <v>4.5639552591273169</v>
      </c>
      <c r="V369" s="759">
        <f>IF(INDEX(Historical!$O$7:$O$1430,MATCH(B369,Historical!$B$7:$B$1446,0))=0,"n/a",((INDEX(Historical!$C$7:$C$1437,MATCH(B369,Historical!$B$7:$B$1446,0))/INDEX(Historical!$O$7:$O$1430,MATCH(B369,Historical!$B$7:$B$1446,0)))^(1/10)-1)*100)</f>
        <v>3.3875584783562118</v>
      </c>
      <c r="W369" s="760">
        <f t="shared" si="89"/>
        <v>1.3472698075287377</v>
      </c>
      <c r="X369" s="761">
        <f t="shared" si="90"/>
        <v>1.5213184197091056</v>
      </c>
      <c r="Y369" s="705"/>
      <c r="Z369" s="702">
        <f t="shared" si="91"/>
        <v>66.197183098591552</v>
      </c>
      <c r="AA369" s="935">
        <f t="shared" si="92"/>
        <v>21.003521126760564</v>
      </c>
      <c r="AB369" s="639">
        <v>12</v>
      </c>
      <c r="AC369" s="916">
        <v>2.84</v>
      </c>
      <c r="AD369" s="916">
        <v>3.82</v>
      </c>
      <c r="AE369" s="916">
        <v>3.11</v>
      </c>
      <c r="AF369" s="916">
        <v>2.09</v>
      </c>
      <c r="AG369" s="916">
        <v>10.100000000000001</v>
      </c>
      <c r="AH369" s="916">
        <v>73.5</v>
      </c>
      <c r="AI369" s="916">
        <v>7.8299999999999992</v>
      </c>
      <c r="AJ369" s="916">
        <v>3</v>
      </c>
      <c r="AK369" s="916">
        <v>5.5100000000000007</v>
      </c>
      <c r="AL369" s="928">
        <v>30150</v>
      </c>
      <c r="AM369" s="922">
        <v>0.2</v>
      </c>
      <c r="AN369" s="916">
        <v>1.08</v>
      </c>
      <c r="AO369" s="802">
        <f t="shared" si="93"/>
        <v>-13.287847510550263</v>
      </c>
      <c r="AP369" s="803">
        <f t="shared" si="94"/>
        <v>7.7156736162103012</v>
      </c>
      <c r="AQ369" s="936">
        <f t="shared" si="95"/>
        <v>39.67797751324624</v>
      </c>
      <c r="AR369" s="702">
        <f>INDEX(Historical!$C$7:$C$1437,MATCH(B369,Historical!$B$7:$B$1446,0))*IF(AH369="n/a",1.03,IF(AH369&lt;0,1.01,IF(AH369&gt;10,1.1,(1+AH369/100))))</f>
        <v>1.9800000000000002</v>
      </c>
      <c r="AS369" s="935">
        <f t="shared" si="96"/>
        <v>2.1350340000000001</v>
      </c>
      <c r="AT369" s="935">
        <f t="shared" si="102"/>
        <v>2.2526743734000001</v>
      </c>
      <c r="AU369" s="935">
        <f t="shared" si="102"/>
        <v>2.3767967313743399</v>
      </c>
      <c r="AV369" s="935">
        <f t="shared" si="102"/>
        <v>2.507758231273066</v>
      </c>
      <c r="AW369" s="702">
        <f t="shared" si="98"/>
        <v>11.252263336047406</v>
      </c>
      <c r="AX369" s="810">
        <f t="shared" si="99"/>
        <v>18.863811124974696</v>
      </c>
      <c r="AY369" s="991">
        <v>0.43</v>
      </c>
      <c r="AZ369" s="922">
        <v>21.18</v>
      </c>
      <c r="BA369" s="922">
        <v>-1.18</v>
      </c>
      <c r="BB369" s="922">
        <v>1.3599999999999999</v>
      </c>
      <c r="BC369" s="922">
        <v>9.42</v>
      </c>
      <c r="BE369" s="664">
        <v>2012</v>
      </c>
      <c r="BF369" s="946" t="e">
        <f>#VALUE!</f>
        <v>#VALUE!</v>
      </c>
      <c r="BG369" s="931">
        <v>3.3000000000000003</v>
      </c>
    </row>
    <row r="370" spans="1:59" s="838" customFormat="1" ht="11.25" customHeight="1" x14ac:dyDescent="0.2">
      <c r="A370" s="817" t="s">
        <v>1545</v>
      </c>
      <c r="B370" s="846" t="s">
        <v>1546</v>
      </c>
      <c r="C370" s="988" t="s">
        <v>131</v>
      </c>
      <c r="D370" s="988" t="s">
        <v>4364</v>
      </c>
      <c r="E370" s="818">
        <v>5</v>
      </c>
      <c r="F370" s="526">
        <v>803</v>
      </c>
      <c r="G370" s="1171" t="s">
        <v>106</v>
      </c>
      <c r="H370" s="1171" t="s">
        <v>106</v>
      </c>
      <c r="I370" s="819">
        <v>23.12</v>
      </c>
      <c r="J370" s="820">
        <f t="shared" si="86"/>
        <v>7.3010380622837365</v>
      </c>
      <c r="K370" s="821">
        <v>0.42199999999999999</v>
      </c>
      <c r="L370" s="822">
        <v>4</v>
      </c>
      <c r="M370" s="823">
        <f t="shared" si="87"/>
        <v>1.6879999999999999</v>
      </c>
      <c r="N370" s="824" t="s">
        <v>161</v>
      </c>
      <c r="O370" s="825">
        <v>0.42</v>
      </c>
      <c r="P370" s="847">
        <v>43097</v>
      </c>
      <c r="Q370" s="847">
        <v>43131</v>
      </c>
      <c r="R370" s="823">
        <f t="shared" si="88"/>
        <v>0.47619047619047666</v>
      </c>
      <c r="S370" s="759">
        <f>IF(INDEX(Historical!$D$7:$D$1437,MATCH(B370,Historical!$B$7:$B$1446,0))=0,"n/a",(INDEX(Historical!$C$7:$C$1437,MATCH(B370,Historical!$B$7:$B$1446,0))/INDEX(Historical!$D$7:$D$1437,MATCH(B370,Historical!$B$7:$B$1446,0))-1)*100)</f>
        <v>0.4761904761904745</v>
      </c>
      <c r="T370" s="759">
        <f>IF(INDEX(Historical!$F$7:$F$1430,MATCH(B370,Historical!$B$7:$B$1446,0))=0,"n/a",((INDEX(Historical!$C$7:$C$1437,MATCH(B370,Historical!$B$7:$B$1446,0))/INDEX(Historical!$F$7:$F$1430,MATCH(B370,Historical!$B$7:$B$1446,0)))^(1/3)-1)*100)</f>
        <v>5.7093505144201862</v>
      </c>
      <c r="U370" s="759">
        <f>IF(INDEX(Historical!$H$7:$H$1430,MATCH(B370,Historical!$B$7:$B$1446,0))=0,"n/a",((INDEX(Historical!$C$7:$C$1437,MATCH(B370,Historical!$B$7:$B$1446,0))/INDEX(Historical!$H$7:$H$1430,MATCH(B370,Historical!$B$7:$B$1446,0)))^(1/5)-1)*100)</f>
        <v>40.121405250166319</v>
      </c>
      <c r="V370" s="759" t="str">
        <f>IF(INDEX(Historical!$O$7:$O$1430,MATCH(B370,Historical!$B$7:$B$1446,0))=0,"n/a",((INDEX(Historical!$C$7:$C$1437,MATCH(B370,Historical!$B$7:$B$1446,0))/INDEX(Historical!$O$7:$O$1430,MATCH(B370,Historical!$B$7:$B$1446,0)))^(1/10)-1)*100)</f>
        <v>n/a</v>
      </c>
      <c r="W370" s="827" t="str">
        <f t="shared" si="89"/>
        <v>n/a</v>
      </c>
      <c r="X370" s="828">
        <f t="shared" si="90"/>
        <v>1.1697202696841491</v>
      </c>
      <c r="Y370" s="829"/>
      <c r="Z370" s="820">
        <f t="shared" si="91"/>
        <v>112.53333333333333</v>
      </c>
      <c r="AA370" s="830">
        <f t="shared" si="92"/>
        <v>15.413333333333334</v>
      </c>
      <c r="AB370" s="822">
        <v>12</v>
      </c>
      <c r="AC370" s="831">
        <v>1.5</v>
      </c>
      <c r="AD370" s="831">
        <v>0.26</v>
      </c>
      <c r="AE370" s="831">
        <v>4.66</v>
      </c>
      <c r="AF370" s="831">
        <v>2.15</v>
      </c>
      <c r="AG370" s="831">
        <v>12.5</v>
      </c>
      <c r="AH370" s="831">
        <v>820.1</v>
      </c>
      <c r="AI370" s="831">
        <v>14.85</v>
      </c>
      <c r="AJ370" s="831">
        <v>34.300000000000004</v>
      </c>
      <c r="AK370" s="831">
        <v>58.3</v>
      </c>
      <c r="AL370" s="832">
        <v>2250</v>
      </c>
      <c r="AM370" s="833">
        <v>1.4000000000000001</v>
      </c>
      <c r="AN370" s="831">
        <v>2.1800000000000002</v>
      </c>
      <c r="AO370" s="834">
        <f t="shared" si="93"/>
        <v>32.009109979116722</v>
      </c>
      <c r="AP370" s="835">
        <f t="shared" si="94"/>
        <v>47.422443312450056</v>
      </c>
      <c r="AQ370" s="836">
        <f t="shared" si="95"/>
        <v>21.360192387356982</v>
      </c>
      <c r="AR370" s="702">
        <f>INDEX(Historical!$C$7:$C$1437,MATCH(B370,Historical!$B$7:$B$1446,0))*IF(AH370="n/a",1.03,IF(AH370&lt;0,1.01,IF(AH370&gt;10,1.1,(1+AH370/100))))</f>
        <v>1.8568</v>
      </c>
      <c r="AS370" s="830">
        <f t="shared" si="96"/>
        <v>2.0424800000000003</v>
      </c>
      <c r="AT370" s="830">
        <f t="shared" si="102"/>
        <v>2.2467280000000005</v>
      </c>
      <c r="AU370" s="830">
        <f t="shared" si="102"/>
        <v>2.471400800000001</v>
      </c>
      <c r="AV370" s="830">
        <f t="shared" si="102"/>
        <v>2.7185408800000013</v>
      </c>
      <c r="AW370" s="820">
        <f t="shared" si="98"/>
        <v>11.335949680000002</v>
      </c>
      <c r="AX370" s="837">
        <f t="shared" si="99"/>
        <v>49.03092422145329</v>
      </c>
      <c r="AY370" s="992">
        <v>1.1200000000000001</v>
      </c>
      <c r="AZ370" s="833">
        <v>37.54</v>
      </c>
      <c r="BA370" s="833">
        <v>-0.26</v>
      </c>
      <c r="BB370" s="833">
        <v>6.12</v>
      </c>
      <c r="BC370" s="833">
        <v>14.74</v>
      </c>
      <c r="BD370" s="961"/>
      <c r="BE370" s="664">
        <v>2014</v>
      </c>
      <c r="BF370" s="946" t="e">
        <f>#VALUE!</f>
        <v>#VALUE!</v>
      </c>
      <c r="BG370" s="893">
        <v>2.7</v>
      </c>
    </row>
    <row r="371" spans="1:59" ht="11.25" customHeight="1" x14ac:dyDescent="0.2">
      <c r="A371" s="537" t="s">
        <v>3903</v>
      </c>
      <c r="B371" s="925" t="s">
        <v>3904</v>
      </c>
      <c r="C371" s="988" t="s">
        <v>108</v>
      </c>
      <c r="D371" s="988" t="s">
        <v>4373</v>
      </c>
      <c r="E371" s="792">
        <v>6</v>
      </c>
      <c r="F371" s="526">
        <v>755</v>
      </c>
      <c r="G371" s="526" t="s">
        <v>106</v>
      </c>
      <c r="H371" s="526" t="s">
        <v>106</v>
      </c>
      <c r="I371" s="924">
        <v>49.19</v>
      </c>
      <c r="J371" s="702">
        <f t="shared" si="86"/>
        <v>2.4395202276885546</v>
      </c>
      <c r="K371" s="927">
        <v>0.3</v>
      </c>
      <c r="L371" s="639">
        <v>4</v>
      </c>
      <c r="M371" s="693">
        <f t="shared" si="87"/>
        <v>1.2</v>
      </c>
      <c r="N371" s="921" t="s">
        <v>3981</v>
      </c>
      <c r="O371" s="795">
        <v>0.25</v>
      </c>
      <c r="P371" s="915">
        <v>43472</v>
      </c>
      <c r="Q371" s="915">
        <v>43487</v>
      </c>
      <c r="R371" s="693">
        <f t="shared" si="88"/>
        <v>19.999999999999996</v>
      </c>
      <c r="S371" s="759">
        <f>IF(INDEX(Historical!$D$7:$D$1437,MATCH(B371,Historical!$B$7:$B$1446,0))=0,"n/a",(INDEX(Historical!$C$7:$C$1437,MATCH(B371,Historical!$B$7:$B$1446,0))/INDEX(Historical!$D$7:$D$1437,MATCH(B371,Historical!$B$7:$B$1446,0))-1)*100)</f>
        <v>17.499999999999982</v>
      </c>
      <c r="T371" s="759">
        <f>IF(INDEX(Historical!$F$7:$F$1430,MATCH(B371,Historical!$B$7:$B$1446,0))=0,"n/a",((INDEX(Historical!$C$7:$C$1437,MATCH(B371,Historical!$B$7:$B$1446,0))/INDEX(Historical!$F$7:$F$1430,MATCH(B371,Historical!$B$7:$B$1446,0)))^(1/3)-1)*100)</f>
        <v>26.898554176646329</v>
      </c>
      <c r="U371" s="759" t="str">
        <f>IF(INDEX(Historical!$H$7:$H$1430,MATCH(B371,Historical!$B$7:$B$1446,0))=0,"n/a",((INDEX(Historical!$C$7:$C$1437,MATCH(B371,Historical!$B$7:$B$1446,0))/INDEX(Historical!$H$7:$H$1430,MATCH(B371,Historical!$B$7:$B$1446,0)))^(1/5)-1)*100)</f>
        <v>n/a</v>
      </c>
      <c r="V371" s="759">
        <f>IF(INDEX(Historical!$O$7:$O$1430,MATCH(B371,Historical!$B$7:$B$1446,0))=0,"n/a",((INDEX(Historical!$C$7:$C$1437,MATCH(B371,Historical!$B$7:$B$1446,0))/INDEX(Historical!$O$7:$O$1430,MATCH(B371,Historical!$B$7:$B$1446,0)))^(1/10)-1)*100)</f>
        <v>7.1773462536293131</v>
      </c>
      <c r="W371" s="760" t="str">
        <f t="shared" si="89"/>
        <v>n/a</v>
      </c>
      <c r="X371" s="761" t="str">
        <f t="shared" si="90"/>
        <v>n/a</v>
      </c>
      <c r="Y371" s="713"/>
      <c r="Z371" s="702">
        <f t="shared" si="91"/>
        <v>25.10460251046025</v>
      </c>
      <c r="AA371" s="935">
        <f t="shared" si="92"/>
        <v>10.290794979079497</v>
      </c>
      <c r="AB371" s="639">
        <v>12</v>
      </c>
      <c r="AC371" s="916">
        <v>4.78</v>
      </c>
      <c r="AD371" s="916">
        <v>1.03</v>
      </c>
      <c r="AE371" s="916">
        <v>3.59</v>
      </c>
      <c r="AF371" s="916">
        <v>1.78</v>
      </c>
      <c r="AG371" s="916">
        <v>15</v>
      </c>
      <c r="AH371" s="916">
        <v>37.299999999999997</v>
      </c>
      <c r="AI371" s="916">
        <v>5.71</v>
      </c>
      <c r="AJ371" s="916">
        <v>26.700000000000003</v>
      </c>
      <c r="AK371" s="916">
        <v>10</v>
      </c>
      <c r="AL371" s="928">
        <v>742.28</v>
      </c>
      <c r="AM371" s="922">
        <v>1.4000000000000001</v>
      </c>
      <c r="AN371" s="916">
        <v>0.24</v>
      </c>
      <c r="AO371" s="802" t="str">
        <f t="shared" si="93"/>
        <v>n/a</v>
      </c>
      <c r="AP371" s="803" t="str">
        <f t="shared" si="94"/>
        <v>n/a</v>
      </c>
      <c r="AQ371" s="936">
        <f t="shared" si="95"/>
        <v>-9.7716106199593931</v>
      </c>
      <c r="AR371" s="702">
        <f>INDEX(Historical!$C$7:$C$1437,MATCH(B371,Historical!$B$7:$B$1446,0))*IF(AH371="n/a",1.03,IF(AH371&lt;0,1.01,IF(AH371&gt;10,1.1,(1+AH371/100))))</f>
        <v>1.034</v>
      </c>
      <c r="AS371" s="935">
        <f t="shared" si="96"/>
        <v>1.0930413999999999</v>
      </c>
      <c r="AT371" s="935">
        <f t="shared" si="102"/>
        <v>1.20234554</v>
      </c>
      <c r="AU371" s="935">
        <f t="shared" si="102"/>
        <v>1.3225800940000001</v>
      </c>
      <c r="AV371" s="935">
        <f t="shared" si="102"/>
        <v>1.4548381034000002</v>
      </c>
      <c r="AW371" s="702">
        <f t="shared" si="98"/>
        <v>6.1068051374000003</v>
      </c>
      <c r="AX371" s="810">
        <f t="shared" si="99"/>
        <v>12.414728882699738</v>
      </c>
      <c r="AY371" s="991">
        <v>1.1499999999999999</v>
      </c>
      <c r="AZ371" s="922">
        <v>23.380000000000003</v>
      </c>
      <c r="BA371" s="922">
        <v>-29.2</v>
      </c>
      <c r="BB371" s="922">
        <v>2.71</v>
      </c>
      <c r="BC371" s="922">
        <v>-6.65</v>
      </c>
      <c r="BE371" s="664">
        <v>2014</v>
      </c>
      <c r="BF371" s="946" t="e">
        <f>#VALUE!</f>
        <v>#VALUE!</v>
      </c>
      <c r="BG371" s="931">
        <v>1.5</v>
      </c>
    </row>
    <row r="372" spans="1:59" ht="11.25" customHeight="1" x14ac:dyDescent="0.2">
      <c r="A372" s="537" t="s">
        <v>1561</v>
      </c>
      <c r="B372" s="925" t="s">
        <v>1562</v>
      </c>
      <c r="C372" s="988" t="s">
        <v>154</v>
      </c>
      <c r="D372" s="988" t="s">
        <v>4383</v>
      </c>
      <c r="E372" s="792">
        <v>9</v>
      </c>
      <c r="F372" s="526">
        <v>428</v>
      </c>
      <c r="G372" s="526" t="s">
        <v>37</v>
      </c>
      <c r="H372" s="526" t="s">
        <v>37</v>
      </c>
      <c r="I372" s="924">
        <v>40.61</v>
      </c>
      <c r="J372" s="702">
        <f t="shared" si="86"/>
        <v>3.5459246491012064</v>
      </c>
      <c r="K372" s="927">
        <v>0.36</v>
      </c>
      <c r="L372" s="639">
        <v>4</v>
      </c>
      <c r="M372" s="693">
        <f t="shared" si="87"/>
        <v>1.44</v>
      </c>
      <c r="N372" s="921" t="s">
        <v>119</v>
      </c>
      <c r="O372" s="795">
        <v>0.34</v>
      </c>
      <c r="P372" s="915">
        <v>43496</v>
      </c>
      <c r="Q372" s="915">
        <v>43525</v>
      </c>
      <c r="R372" s="693">
        <f t="shared" si="88"/>
        <v>5.8823529411764595</v>
      </c>
      <c r="S372" s="759">
        <f>IF(INDEX(Historical!$D$7:$D$1437,MATCH(B372,Historical!$B$7:$B$1446,0))=0,"n/a",(INDEX(Historical!$C$7:$C$1437,MATCH(B372,Historical!$B$7:$B$1446,0))/INDEX(Historical!$D$7:$D$1437,MATCH(B372,Historical!$B$7:$B$1446,0))-1)*100)</f>
        <v>6.25</v>
      </c>
      <c r="T372" s="759">
        <f>IF(INDEX(Historical!$F$7:$F$1430,MATCH(B372,Historical!$B$7:$B$1446,0))=0,"n/a",((INDEX(Historical!$C$7:$C$1437,MATCH(B372,Historical!$B$7:$B$1446,0))/INDEX(Historical!$F$7:$F$1430,MATCH(B372,Historical!$B$7:$B$1446,0)))^(1/3)-1)*100)</f>
        <v>6.6858844342181811</v>
      </c>
      <c r="U372" s="759">
        <f>IF(INDEX(Historical!$H$7:$H$1430,MATCH(B372,Historical!$B$7:$B$1446,0))=0,"n/a",((INDEX(Historical!$C$7:$C$1437,MATCH(B372,Historical!$B$7:$B$1446,0))/INDEX(Historical!$H$7:$H$1430,MATCH(B372,Historical!$B$7:$B$1446,0)))^(1/5)-1)*100)</f>
        <v>7.2145025900850923</v>
      </c>
      <c r="V372" s="759">
        <f>IF(INDEX(Historical!$O$7:$O$1430,MATCH(B372,Historical!$B$7:$B$1446,0))=0,"n/a",((INDEX(Historical!$C$7:$C$1437,MATCH(B372,Historical!$B$7:$B$1446,0))/INDEX(Historical!$O$7:$O$1430,MATCH(B372,Historical!$B$7:$B$1446,0)))^(1/10)-1)*100)</f>
        <v>0.60808760979120802</v>
      </c>
      <c r="W372" s="760">
        <f t="shared" si="89"/>
        <v>11.864248627861786</v>
      </c>
      <c r="X372" s="761">
        <f t="shared" si="90"/>
        <v>7.2145025900850923</v>
      </c>
      <c r="Y372" s="713"/>
      <c r="Z372" s="702">
        <f t="shared" si="91"/>
        <v>83.720930232558132</v>
      </c>
      <c r="AA372" s="935">
        <f t="shared" si="92"/>
        <v>23.61046511627907</v>
      </c>
      <c r="AB372" s="639">
        <v>12</v>
      </c>
      <c r="AC372" s="916">
        <v>1.72</v>
      </c>
      <c r="AD372" s="916">
        <v>4.3099999999999996</v>
      </c>
      <c r="AE372" s="916">
        <v>4.38</v>
      </c>
      <c r="AF372" s="916">
        <v>3.71</v>
      </c>
      <c r="AG372" s="916">
        <v>16.2</v>
      </c>
      <c r="AH372" s="916">
        <v>-11.899999999999999</v>
      </c>
      <c r="AI372" s="916">
        <v>6.02</v>
      </c>
      <c r="AJ372" s="916">
        <v>1</v>
      </c>
      <c r="AK372" s="916">
        <v>5.4899999999999993</v>
      </c>
      <c r="AL372" s="928">
        <v>235170</v>
      </c>
      <c r="AM372" s="922">
        <v>0.1</v>
      </c>
      <c r="AN372" s="916">
        <v>0.66</v>
      </c>
      <c r="AO372" s="802">
        <f t="shared" si="93"/>
        <v>-12.85003787709277</v>
      </c>
      <c r="AP372" s="803">
        <f t="shared" si="94"/>
        <v>10.760427239186299</v>
      </c>
      <c r="AQ372" s="936">
        <f t="shared" si="95"/>
        <v>97.309486826486008</v>
      </c>
      <c r="AR372" s="702">
        <f>INDEX(Historical!$C$7:$C$1437,MATCH(B372,Historical!$B$7:$B$1446,0))*IF(AH372="n/a",1.03,IF(AH372&lt;0,1.01,IF(AH372&gt;10,1.1,(1+AH372/100))))</f>
        <v>1.3736000000000002</v>
      </c>
      <c r="AS372" s="935">
        <f t="shared" si="96"/>
        <v>1.4562907200000001</v>
      </c>
      <c r="AT372" s="935">
        <f t="shared" si="102"/>
        <v>1.536241080528</v>
      </c>
      <c r="AU372" s="935">
        <f t="shared" si="102"/>
        <v>1.6205807158489871</v>
      </c>
      <c r="AV372" s="935">
        <f t="shared" si="102"/>
        <v>1.7095505971490965</v>
      </c>
      <c r="AW372" s="702">
        <f t="shared" si="98"/>
        <v>7.6962631135260846</v>
      </c>
      <c r="AX372" s="810">
        <f t="shared" si="99"/>
        <v>18.951645194597599</v>
      </c>
      <c r="AY372" s="991">
        <v>0.7</v>
      </c>
      <c r="AZ372" s="922">
        <v>18.16</v>
      </c>
      <c r="BA372" s="922">
        <v>-12.61</v>
      </c>
      <c r="BB372" s="922">
        <v>-3.04</v>
      </c>
      <c r="BC372" s="922">
        <v>-3.94</v>
      </c>
      <c r="BE372" s="664">
        <v>2011</v>
      </c>
      <c r="BF372" s="946" t="e">
        <f>#VALUE!</f>
        <v>#VALUE!</v>
      </c>
      <c r="BG372" s="931">
        <v>6.8000000000000007</v>
      </c>
    </row>
    <row r="373" spans="1:59" ht="11.25" customHeight="1" x14ac:dyDescent="0.2">
      <c r="A373" s="537" t="s">
        <v>1593</v>
      </c>
      <c r="B373" s="925" t="s">
        <v>1594</v>
      </c>
      <c r="C373" s="988" t="s">
        <v>108</v>
      </c>
      <c r="D373" s="988" t="s">
        <v>4365</v>
      </c>
      <c r="E373" s="792">
        <v>9</v>
      </c>
      <c r="F373" s="526">
        <v>427</v>
      </c>
      <c r="G373" s="526" t="s">
        <v>106</v>
      </c>
      <c r="H373" s="526" t="s">
        <v>106</v>
      </c>
      <c r="I373" s="924">
        <v>26.52</v>
      </c>
      <c r="J373" s="702">
        <f t="shared" si="86"/>
        <v>3.4690799396681751</v>
      </c>
      <c r="K373" s="927">
        <v>0.23</v>
      </c>
      <c r="L373" s="639">
        <v>4</v>
      </c>
      <c r="M373" s="693">
        <f t="shared" si="87"/>
        <v>0.92</v>
      </c>
      <c r="N373" s="921" t="s">
        <v>210</v>
      </c>
      <c r="O373" s="795">
        <v>0.21</v>
      </c>
      <c r="P373" s="915">
        <v>43510</v>
      </c>
      <c r="Q373" s="915">
        <v>43524</v>
      </c>
      <c r="R373" s="693">
        <f t="shared" si="88"/>
        <v>9.5238095238095326</v>
      </c>
      <c r="S373" s="759">
        <f>IF(INDEX(Historical!$D$7:$D$1437,MATCH(B373,Historical!$B$7:$B$1446,0))=0,"n/a",(INDEX(Historical!$C$7:$C$1437,MATCH(B373,Historical!$B$7:$B$1446,0))/INDEX(Historical!$D$7:$D$1437,MATCH(B373,Historical!$B$7:$B$1446,0))-1)*100)</f>
        <v>5.12820512820511</v>
      </c>
      <c r="T373" s="759">
        <f>IF(INDEX(Historical!$F$7:$F$1430,MATCH(B373,Historical!$B$7:$B$1446,0))=0,"n/a",((INDEX(Historical!$C$7:$C$1437,MATCH(B373,Historical!$B$7:$B$1446,0))/INDEX(Historical!$F$7:$F$1430,MATCH(B373,Historical!$B$7:$B$1446,0)))^(1/3)-1)*100)</f>
        <v>8.0521713396629391</v>
      </c>
      <c r="U373" s="759">
        <f>IF(INDEX(Historical!$H$7:$H$1430,MATCH(B373,Historical!$B$7:$B$1446,0))=0,"n/a",((INDEX(Historical!$C$7:$C$1437,MATCH(B373,Historical!$B$7:$B$1446,0))/INDEX(Historical!$H$7:$H$1430,MATCH(B373,Historical!$B$7:$B$1446,0)))^(1/5)-1)*100)</f>
        <v>7.9257722981303402</v>
      </c>
      <c r="V373" s="759">
        <f>IF(INDEX(Historical!$O$7:$O$1430,MATCH(B373,Historical!$B$7:$B$1446,0))=0,"n/a",((INDEX(Historical!$C$7:$C$1437,MATCH(B373,Historical!$B$7:$B$1446,0))/INDEX(Historical!$O$7:$O$1430,MATCH(B373,Historical!$B$7:$B$1446,0)))^(1/10)-1)*100)</f>
        <v>6.4231520106765583</v>
      </c>
      <c r="W373" s="760">
        <f t="shared" si="89"/>
        <v>1.2339381482730174</v>
      </c>
      <c r="X373" s="761">
        <f t="shared" si="90"/>
        <v>0.97849040717658531</v>
      </c>
      <c r="Y373" s="926"/>
      <c r="Z373" s="702">
        <f t="shared" si="91"/>
        <v>50.549450549450547</v>
      </c>
      <c r="AA373" s="935">
        <f t="shared" si="92"/>
        <v>14.571428571428571</v>
      </c>
      <c r="AB373" s="639">
        <v>12</v>
      </c>
      <c r="AC373" s="916">
        <v>1.82</v>
      </c>
      <c r="AD373" s="916">
        <v>1.82</v>
      </c>
      <c r="AE373" s="916">
        <v>4.8</v>
      </c>
      <c r="AF373" s="916">
        <v>1.27</v>
      </c>
      <c r="AG373" s="916">
        <v>7.7</v>
      </c>
      <c r="AH373" s="916">
        <v>20</v>
      </c>
      <c r="AI373" s="916">
        <v>2.67</v>
      </c>
      <c r="AJ373" s="916">
        <v>8.1</v>
      </c>
      <c r="AK373" s="916">
        <v>8</v>
      </c>
      <c r="AL373" s="928">
        <v>1730</v>
      </c>
      <c r="AM373" s="922">
        <v>1.5</v>
      </c>
      <c r="AN373" s="916">
        <v>1.06</v>
      </c>
      <c r="AO373" s="802">
        <f t="shared" si="93"/>
        <v>-3.1765763336300559</v>
      </c>
      <c r="AP373" s="803">
        <f t="shared" si="94"/>
        <v>11.394852237798515</v>
      </c>
      <c r="AQ373" s="936">
        <f t="shared" si="95"/>
        <v>-9.3095269349536167</v>
      </c>
      <c r="AR373" s="702">
        <f>INDEX(Historical!$C$7:$C$1437,MATCH(B373,Historical!$B$7:$B$1446,0))*IF(AH373="n/a",1.03,IF(AH373&lt;0,1.01,IF(AH373&gt;10,1.1,(1+AH373/100))))</f>
        <v>0.90200000000000002</v>
      </c>
      <c r="AS373" s="935">
        <f t="shared" si="96"/>
        <v>0.9260834</v>
      </c>
      <c r="AT373" s="935">
        <f t="shared" si="102"/>
        <v>1.000170072</v>
      </c>
      <c r="AU373" s="935">
        <f t="shared" si="102"/>
        <v>1.08018367776</v>
      </c>
      <c r="AV373" s="935">
        <f t="shared" si="102"/>
        <v>1.1665983719808002</v>
      </c>
      <c r="AW373" s="702">
        <f t="shared" si="98"/>
        <v>5.0750355217408005</v>
      </c>
      <c r="AX373" s="810">
        <f t="shared" si="99"/>
        <v>19.136634697363501</v>
      </c>
      <c r="AY373" s="991">
        <v>0.54</v>
      </c>
      <c r="AZ373" s="922">
        <v>20.22</v>
      </c>
      <c r="BA373" s="922">
        <v>-8.27</v>
      </c>
      <c r="BB373" s="922">
        <v>-0.95</v>
      </c>
      <c r="BC373" s="922">
        <v>4.5900000000000007</v>
      </c>
      <c r="BE373" s="664">
        <v>2011</v>
      </c>
      <c r="BF373" s="946" t="e">
        <f>#VALUE!</f>
        <v>#VALUE!</v>
      </c>
      <c r="BG373" s="931">
        <v>1</v>
      </c>
    </row>
    <row r="374" spans="1:59" ht="11.25" customHeight="1" x14ac:dyDescent="0.2">
      <c r="A374" s="609" t="s">
        <v>3899</v>
      </c>
      <c r="B374" s="925" t="s">
        <v>3900</v>
      </c>
      <c r="C374" s="988" t="s">
        <v>108</v>
      </c>
      <c r="D374" s="988" t="s">
        <v>4373</v>
      </c>
      <c r="E374" s="792">
        <v>5</v>
      </c>
      <c r="F374" s="526">
        <v>819</v>
      </c>
      <c r="G374" s="526" t="s">
        <v>106</v>
      </c>
      <c r="H374" s="526" t="s">
        <v>106</v>
      </c>
      <c r="I374" s="924">
        <v>22.88</v>
      </c>
      <c r="J374" s="702">
        <f t="shared" si="86"/>
        <v>2.4475524475524479</v>
      </c>
      <c r="K374" s="927">
        <v>0.14000000000000001</v>
      </c>
      <c r="L374" s="639">
        <v>4</v>
      </c>
      <c r="M374" s="693">
        <f t="shared" si="87"/>
        <v>0.56000000000000005</v>
      </c>
      <c r="N374" s="921" t="s">
        <v>280</v>
      </c>
      <c r="O374" s="795">
        <v>0.12</v>
      </c>
      <c r="P374" s="915">
        <v>43293</v>
      </c>
      <c r="Q374" s="915">
        <v>43309</v>
      </c>
      <c r="R374" s="693">
        <f t="shared" si="88"/>
        <v>16.666666666666682</v>
      </c>
      <c r="S374" s="759">
        <f>IF(INDEX(Historical!$D$7:$D$1437,MATCH(B374,Historical!$B$7:$B$1446,0))=0,"n/a",(INDEX(Historical!$C$7:$C$1437,MATCH(B374,Historical!$B$7:$B$1446,0))/INDEX(Historical!$D$7:$D$1437,MATCH(B374,Historical!$B$7:$B$1446,0))-1)*100)</f>
        <v>18.181818181818187</v>
      </c>
      <c r="T374" s="759">
        <f>IF(INDEX(Historical!$F$7:$F$1430,MATCH(B374,Historical!$B$7:$B$1446,0))=0,"n/a",((INDEX(Historical!$C$7:$C$1437,MATCH(B374,Historical!$B$7:$B$1446,0))/INDEX(Historical!$F$7:$F$1430,MATCH(B374,Historical!$B$7:$B$1446,0)))^(1/3)-1)*100)</f>
        <v>29.398934610938454</v>
      </c>
      <c r="U374" s="759" t="str">
        <f>IF(INDEX(Historical!$H$7:$H$1430,MATCH(B374,Historical!$B$7:$B$1446,0))=0,"n/a",((INDEX(Historical!$C$7:$C$1437,MATCH(B374,Historical!$B$7:$B$1446,0))/INDEX(Historical!$H$7:$H$1430,MATCH(B374,Historical!$B$7:$B$1446,0)))^(1/5)-1)*100)</f>
        <v>n/a</v>
      </c>
      <c r="V374" s="759" t="str">
        <f>IF(INDEX(Historical!$O$7:$O$1430,MATCH(B374,Historical!$B$7:$B$1446,0))=0,"n/a",((INDEX(Historical!$C$7:$C$1437,MATCH(B374,Historical!$B$7:$B$1446,0))/INDEX(Historical!$O$7:$O$1430,MATCH(B374,Historical!$B$7:$B$1446,0)))^(1/10)-1)*100)</f>
        <v>n/a</v>
      </c>
      <c r="W374" s="760" t="str">
        <f t="shared" si="89"/>
        <v>n/a</v>
      </c>
      <c r="X374" s="761" t="str">
        <f t="shared" si="90"/>
        <v>n/a</v>
      </c>
      <c r="Y374" s="723" t="s">
        <v>4154</v>
      </c>
      <c r="Z374" s="702">
        <f t="shared" si="91"/>
        <v>23.333333333333336</v>
      </c>
      <c r="AA374" s="935">
        <f t="shared" si="92"/>
        <v>9.5333333333333332</v>
      </c>
      <c r="AB374" s="639">
        <v>12</v>
      </c>
      <c r="AC374" s="916">
        <v>2.4</v>
      </c>
      <c r="AD374" s="916">
        <v>0.36</v>
      </c>
      <c r="AE374" s="916">
        <v>3.7</v>
      </c>
      <c r="AF374" s="916">
        <v>1.57</v>
      </c>
      <c r="AG374" s="916">
        <v>12.9</v>
      </c>
      <c r="AH374" s="916">
        <v>58.699999999999996</v>
      </c>
      <c r="AI374" s="916" t="s">
        <v>137</v>
      </c>
      <c r="AJ374" s="916">
        <v>16.400000000000002</v>
      </c>
      <c r="AK374" s="916">
        <v>26.3</v>
      </c>
      <c r="AL374" s="928">
        <v>246.88</v>
      </c>
      <c r="AM374" s="922">
        <v>7.9</v>
      </c>
      <c r="AN374" s="916">
        <v>0.09</v>
      </c>
      <c r="AO374" s="802" t="str">
        <f t="shared" si="93"/>
        <v>n/a</v>
      </c>
      <c r="AP374" s="803" t="str">
        <f t="shared" si="94"/>
        <v>n/a</v>
      </c>
      <c r="AQ374" s="936">
        <f t="shared" si="95"/>
        <v>-18.439297770628848</v>
      </c>
      <c r="AR374" s="702">
        <f>INDEX(Historical!$C$7:$C$1437,MATCH(B374,Historical!$B$7:$B$1446,0))*IF(AH374="n/a",1.03,IF(AH374&lt;0,1.01,IF(AH374&gt;10,1.1,(1+AH374/100))))</f>
        <v>0.57200000000000006</v>
      </c>
      <c r="AS374" s="935">
        <f t="shared" si="96"/>
        <v>0.58916000000000013</v>
      </c>
      <c r="AT374" s="935">
        <f t="shared" si="102"/>
        <v>0.64807600000000021</v>
      </c>
      <c r="AU374" s="935">
        <f t="shared" si="102"/>
        <v>0.71288360000000028</v>
      </c>
      <c r="AV374" s="935">
        <f t="shared" si="102"/>
        <v>0.78417196000000033</v>
      </c>
      <c r="AW374" s="702">
        <f t="shared" si="98"/>
        <v>3.3062915600000009</v>
      </c>
      <c r="AX374" s="810">
        <f t="shared" si="99"/>
        <v>14.450575000000004</v>
      </c>
      <c r="AY374" s="991">
        <v>0.4</v>
      </c>
      <c r="AZ374" s="922">
        <v>36.919999999999995</v>
      </c>
      <c r="BA374" s="922">
        <v>-7.7399999999999993</v>
      </c>
      <c r="BB374" s="922">
        <v>5.8500000000000005</v>
      </c>
      <c r="BC374" s="922">
        <v>8.73</v>
      </c>
      <c r="BE374" s="664">
        <v>2014</v>
      </c>
      <c r="BF374" s="946" t="e">
        <f>#VALUE!</f>
        <v>#VALUE!</v>
      </c>
      <c r="BG374" s="931">
        <v>1.4000000000000001</v>
      </c>
    </row>
    <row r="375" spans="1:59" ht="11.25" customHeight="1" x14ac:dyDescent="0.2">
      <c r="A375" s="609" t="s">
        <v>1541</v>
      </c>
      <c r="B375" s="925" t="s">
        <v>1542</v>
      </c>
      <c r="C375" s="988" t="s">
        <v>123</v>
      </c>
      <c r="D375" s="988" t="s">
        <v>4376</v>
      </c>
      <c r="E375" s="792">
        <v>8</v>
      </c>
      <c r="F375" s="526">
        <v>514</v>
      </c>
      <c r="G375" s="526" t="s">
        <v>106</v>
      </c>
      <c r="H375" s="526" t="s">
        <v>106</v>
      </c>
      <c r="I375" s="924">
        <v>99.16</v>
      </c>
      <c r="J375" s="702">
        <f t="shared" si="86"/>
        <v>3.1867688584106499</v>
      </c>
      <c r="K375" s="927">
        <v>0.79</v>
      </c>
      <c r="L375" s="639">
        <v>4</v>
      </c>
      <c r="M375" s="693">
        <f t="shared" si="87"/>
        <v>3.16</v>
      </c>
      <c r="N375" s="921" t="s">
        <v>182</v>
      </c>
      <c r="O375" s="795">
        <v>0.63</v>
      </c>
      <c r="P375" s="658">
        <v>43265</v>
      </c>
      <c r="Q375" s="658">
        <v>43294</v>
      </c>
      <c r="R375" s="693">
        <f t="shared" si="88"/>
        <v>25.396825396825403</v>
      </c>
      <c r="S375" s="759">
        <f>IF(INDEX(Historical!$D$7:$D$1437,MATCH(B375,Historical!$B$7:$B$1446,0))=0,"n/a",(INDEX(Historical!$C$7:$C$1437,MATCH(B375,Historical!$B$7:$B$1446,0))/INDEX(Historical!$D$7:$D$1437,MATCH(B375,Historical!$B$7:$B$1446,0))-1)*100)</f>
        <v>12.698412698412698</v>
      </c>
      <c r="T375" s="759">
        <f>IF(INDEX(Historical!$F$7:$F$1430,MATCH(B375,Historical!$B$7:$B$1446,0))=0,"n/a",((INDEX(Historical!$C$7:$C$1437,MATCH(B375,Historical!$B$7:$B$1446,0))/INDEX(Historical!$F$7:$F$1430,MATCH(B375,Historical!$B$7:$B$1446,0)))^(1/3)-1)*100)</f>
        <v>11.477741034746503</v>
      </c>
      <c r="U375" s="759">
        <f>IF(INDEX(Historical!$H$7:$H$1430,MATCH(B375,Historical!$B$7:$B$1446,0))=0,"n/a",((INDEX(Historical!$C$7:$C$1437,MATCH(B375,Historical!$B$7:$B$1446,0))/INDEX(Historical!$H$7:$H$1430,MATCH(B375,Historical!$B$7:$B$1446,0)))^(1/5)-1)*100)</f>
        <v>15.823415016251396</v>
      </c>
      <c r="V375" s="759">
        <f>IF(INDEX(Historical!$O$7:$O$1430,MATCH(B375,Historical!$B$7:$B$1446,0))=0,"n/a",((INDEX(Historical!$C$7:$C$1437,MATCH(B375,Historical!$B$7:$B$1446,0))/INDEX(Historical!$O$7:$O$1430,MATCH(B375,Historical!$B$7:$B$1446,0)))^(1/10)-1)*100)</f>
        <v>8.996790356615092</v>
      </c>
      <c r="W375" s="760">
        <f t="shared" si="89"/>
        <v>1.7587844541266735</v>
      </c>
      <c r="X375" s="761">
        <f t="shared" si="90"/>
        <v>1.3880188610746838</v>
      </c>
      <c r="Y375" s="716"/>
      <c r="Z375" s="702">
        <f t="shared" si="91"/>
        <v>38.210399032648127</v>
      </c>
      <c r="AA375" s="935">
        <f t="shared" si="92"/>
        <v>11.990326481257558</v>
      </c>
      <c r="AB375" s="639">
        <v>12</v>
      </c>
      <c r="AC375" s="916">
        <v>8.27</v>
      </c>
      <c r="AD375" s="916">
        <v>6.27</v>
      </c>
      <c r="AE375" s="916">
        <v>1.32</v>
      </c>
      <c r="AF375" s="916">
        <v>3.48</v>
      </c>
      <c r="AG375" s="916">
        <v>32.300000000000004</v>
      </c>
      <c r="AH375" s="916">
        <v>34.699999999999996</v>
      </c>
      <c r="AI375" s="916">
        <v>-3.0300000000000002</v>
      </c>
      <c r="AJ375" s="916">
        <v>11.4</v>
      </c>
      <c r="AK375" s="916">
        <v>1.91</v>
      </c>
      <c r="AL375" s="928">
        <v>9290</v>
      </c>
      <c r="AM375" s="922">
        <v>0.70000000000000007</v>
      </c>
      <c r="AN375" s="916">
        <v>0.94</v>
      </c>
      <c r="AO375" s="802">
        <f t="shared" si="93"/>
        <v>7.0198573934044894</v>
      </c>
      <c r="AP375" s="803">
        <f t="shared" si="94"/>
        <v>19.010183874662047</v>
      </c>
      <c r="AQ375" s="936">
        <f t="shared" si="95"/>
        <v>36.180168493843802</v>
      </c>
      <c r="AR375" s="702">
        <f>INDEX(Historical!$C$7:$C$1437,MATCH(B375,Historical!$B$7:$B$1446,0))*IF(AH375="n/a",1.03,IF(AH375&lt;0,1.01,IF(AH375&gt;10,1.1,(1+AH375/100))))</f>
        <v>3.1240000000000001</v>
      </c>
      <c r="AS375" s="935">
        <f t="shared" si="96"/>
        <v>3.15524</v>
      </c>
      <c r="AT375" s="935">
        <f t="shared" si="102"/>
        <v>3.2155050839999997</v>
      </c>
      <c r="AU375" s="935">
        <f t="shared" si="102"/>
        <v>3.2769212311043994</v>
      </c>
      <c r="AV375" s="935">
        <f t="shared" si="102"/>
        <v>3.3395104266184932</v>
      </c>
      <c r="AW375" s="702">
        <f t="shared" si="98"/>
        <v>16.111176741722893</v>
      </c>
      <c r="AX375" s="810">
        <f t="shared" si="99"/>
        <v>16.247657061035593</v>
      </c>
      <c r="AY375" s="991">
        <v>1.81</v>
      </c>
      <c r="AZ375" s="922">
        <v>27.29</v>
      </c>
      <c r="BA375" s="922">
        <v>-20.48</v>
      </c>
      <c r="BB375" s="922">
        <v>0.22999999999999998</v>
      </c>
      <c r="BC375" s="922">
        <v>-0.69</v>
      </c>
      <c r="BE375" s="664">
        <v>2011</v>
      </c>
      <c r="BF375" s="946" t="e">
        <f>#VALUE!</f>
        <v>#VALUE!</v>
      </c>
      <c r="BG375" s="931">
        <v>12.5</v>
      </c>
    </row>
    <row r="376" spans="1:59" ht="11.25" customHeight="1" x14ac:dyDescent="0.2">
      <c r="A376" s="537" t="s">
        <v>3820</v>
      </c>
      <c r="B376" s="925" t="s">
        <v>3821</v>
      </c>
      <c r="C376" s="988" t="s">
        <v>247</v>
      </c>
      <c r="D376" s="988" t="s">
        <v>4351</v>
      </c>
      <c r="E376" s="792">
        <v>6</v>
      </c>
      <c r="F376" s="526">
        <v>792</v>
      </c>
      <c r="G376" s="526" t="s">
        <v>106</v>
      </c>
      <c r="H376" s="526" t="s">
        <v>106</v>
      </c>
      <c r="I376" s="924">
        <v>112.82</v>
      </c>
      <c r="J376" s="702">
        <f t="shared" si="86"/>
        <v>1.9854635702889563</v>
      </c>
      <c r="K376" s="927">
        <v>0.56000000000000005</v>
      </c>
      <c r="L376" s="639">
        <v>4</v>
      </c>
      <c r="M376" s="693">
        <f t="shared" si="87"/>
        <v>2.2400000000000002</v>
      </c>
      <c r="N376" s="921" t="s">
        <v>4082</v>
      </c>
      <c r="O376" s="795">
        <v>0.5</v>
      </c>
      <c r="P376" s="915">
        <v>43567</v>
      </c>
      <c r="Q376" s="915">
        <v>43581</v>
      </c>
      <c r="R376" s="693">
        <f t="shared" si="88"/>
        <v>12.000000000000011</v>
      </c>
      <c r="S376" s="759">
        <f>IF(INDEX(Historical!$D$7:$D$1437,MATCH(B376,Historical!$B$7:$B$1446,0))=0,"n/a",(INDEX(Historical!$C$7:$C$1437,MATCH(B376,Historical!$B$7:$B$1446,0))/INDEX(Historical!$D$7:$D$1437,MATCH(B376,Historical!$B$7:$B$1446,0))-1)*100)</f>
        <v>42.857142857142861</v>
      </c>
      <c r="T376" s="759">
        <f>IF(INDEX(Historical!$F$7:$F$1430,MATCH(B376,Historical!$B$7:$B$1446,0))=0,"n/a",((INDEX(Historical!$C$7:$C$1437,MATCH(B376,Historical!$B$7:$B$1446,0))/INDEX(Historical!$F$7:$F$1430,MATCH(B376,Historical!$B$7:$B$1446,0)))^(1/3)-1)*100)</f>
        <v>50.861361205363153</v>
      </c>
      <c r="U376" s="759" t="str">
        <f>IF(INDEX(Historical!$H$7:$H$1430,MATCH(B376,Historical!$B$7:$B$1446,0))=0,"n/a",((INDEX(Historical!$C$7:$C$1437,MATCH(B376,Historical!$B$7:$B$1446,0))/INDEX(Historical!$H$7:$H$1430,MATCH(B376,Historical!$B$7:$B$1446,0)))^(1/5)-1)*100)</f>
        <v>n/a</v>
      </c>
      <c r="V376" s="759" t="str">
        <f>IF(INDEX(Historical!$O$7:$O$1430,MATCH(B376,Historical!$B$7:$B$1446,0))=0,"n/a",((INDEX(Historical!$C$7:$C$1437,MATCH(B376,Historical!$B$7:$B$1446,0))/INDEX(Historical!$O$7:$O$1430,MATCH(B376,Historical!$B$7:$B$1446,0)))^(1/10)-1)*100)</f>
        <v>n/a</v>
      </c>
      <c r="W376" s="760" t="str">
        <f t="shared" si="89"/>
        <v>n/a</v>
      </c>
      <c r="X376" s="761" t="str">
        <f t="shared" si="90"/>
        <v>n/a</v>
      </c>
      <c r="Y376" s="716"/>
      <c r="Z376" s="702">
        <f t="shared" si="91"/>
        <v>37.458193979933114</v>
      </c>
      <c r="AA376" s="935">
        <f t="shared" si="92"/>
        <v>18.866220735785951</v>
      </c>
      <c r="AB376" s="639">
        <v>1</v>
      </c>
      <c r="AC376" s="916">
        <v>5.98</v>
      </c>
      <c r="AD376" s="916">
        <v>1.95</v>
      </c>
      <c r="AE376" s="916">
        <v>0.91</v>
      </c>
      <c r="AF376" s="916">
        <v>5.79</v>
      </c>
      <c r="AG376" s="916">
        <v>30.5</v>
      </c>
      <c r="AH376" s="916">
        <v>-20.3</v>
      </c>
      <c r="AI376" s="916">
        <v>43.730000000000004</v>
      </c>
      <c r="AJ376" s="916">
        <v>20.9</v>
      </c>
      <c r="AK376" s="916">
        <v>9.7000000000000011</v>
      </c>
      <c r="AL376" s="928">
        <v>1770</v>
      </c>
      <c r="AM376" s="922">
        <v>3.2</v>
      </c>
      <c r="AN376" s="916">
        <v>0.16</v>
      </c>
      <c r="AO376" s="802" t="str">
        <f t="shared" si="93"/>
        <v>n/a</v>
      </c>
      <c r="AP376" s="803" t="str">
        <f t="shared" si="94"/>
        <v>n/a</v>
      </c>
      <c r="AQ376" s="936">
        <f t="shared" si="95"/>
        <v>120.33854563698681</v>
      </c>
      <c r="AR376" s="702">
        <f>INDEX(Historical!$C$7:$C$1437,MATCH(B376,Historical!$B$7:$B$1446,0))*IF(AH376="n/a",1.03,IF(AH376&lt;0,1.01,IF(AH376&gt;10,1.1,(1+AH376/100))))</f>
        <v>2.02</v>
      </c>
      <c r="AS376" s="935">
        <f t="shared" si="96"/>
        <v>2.2220000000000004</v>
      </c>
      <c r="AT376" s="935">
        <f t="shared" si="102"/>
        <v>2.4375340000000003</v>
      </c>
      <c r="AU376" s="935">
        <f t="shared" si="102"/>
        <v>2.6739747980000002</v>
      </c>
      <c r="AV376" s="935">
        <f t="shared" si="102"/>
        <v>2.9333503534059999</v>
      </c>
      <c r="AW376" s="702">
        <f t="shared" si="98"/>
        <v>12.286859151406002</v>
      </c>
      <c r="AX376" s="810">
        <f t="shared" si="99"/>
        <v>10.890674659994684</v>
      </c>
      <c r="AY376" s="991">
        <v>0.67</v>
      </c>
      <c r="AZ376" s="922">
        <v>37.5</v>
      </c>
      <c r="BA376" s="922">
        <v>-29.59</v>
      </c>
      <c r="BB376" s="922">
        <v>16.41</v>
      </c>
      <c r="BC376" s="922">
        <v>-0.76</v>
      </c>
      <c r="BE376" s="664">
        <v>2014</v>
      </c>
      <c r="BF376" s="946" t="e">
        <f>#VALUE!</f>
        <v>#VALUE!</v>
      </c>
      <c r="BG376" s="931">
        <v>12.5</v>
      </c>
    </row>
    <row r="377" spans="1:59" ht="11.25" customHeight="1" x14ac:dyDescent="0.2">
      <c r="A377" s="537" t="s">
        <v>3905</v>
      </c>
      <c r="B377" s="925" t="s">
        <v>3906</v>
      </c>
      <c r="C377" s="988" t="s">
        <v>4353</v>
      </c>
      <c r="D377" s="988" t="s">
        <v>4354</v>
      </c>
      <c r="E377" s="792">
        <v>6</v>
      </c>
      <c r="F377" s="526">
        <v>786</v>
      </c>
      <c r="G377" s="526" t="s">
        <v>106</v>
      </c>
      <c r="H377" s="526" t="s">
        <v>106</v>
      </c>
      <c r="I377" s="924">
        <v>76.67</v>
      </c>
      <c r="J377" s="702">
        <f t="shared" si="86"/>
        <v>2.7650971696882745</v>
      </c>
      <c r="K377" s="927">
        <v>0.53</v>
      </c>
      <c r="L377" s="639">
        <v>4</v>
      </c>
      <c r="M377" s="693">
        <f t="shared" si="87"/>
        <v>2.12</v>
      </c>
      <c r="N377" s="921" t="s">
        <v>152</v>
      </c>
      <c r="O377" s="795">
        <v>0.48</v>
      </c>
      <c r="P377" s="915">
        <v>43538</v>
      </c>
      <c r="Q377" s="915">
        <v>43553</v>
      </c>
      <c r="R377" s="693">
        <f t="shared" si="88"/>
        <v>10.416666666666677</v>
      </c>
      <c r="S377" s="759">
        <f>IF(INDEX(Historical!$D$7:$D$1437,MATCH(B377,Historical!$B$7:$B$1446,0))=0,"n/a",(INDEX(Historical!$C$7:$C$1437,MATCH(B377,Historical!$B$7:$B$1446,0))/INDEX(Historical!$D$7:$D$1437,MATCH(B377,Historical!$B$7:$B$1446,0))-1)*100)</f>
        <v>9.0909090909090828</v>
      </c>
      <c r="T377" s="759">
        <f>IF(INDEX(Historical!$F$7:$F$1430,MATCH(B377,Historical!$B$7:$B$1446,0))=0,"n/a",((INDEX(Historical!$C$7:$C$1437,MATCH(B377,Historical!$B$7:$B$1446,0))/INDEX(Historical!$F$7:$F$1430,MATCH(B377,Historical!$B$7:$B$1446,0)))^(1/3)-1)*100)</f>
        <v>8.0983869874452274</v>
      </c>
      <c r="U377" s="759">
        <f>IF(INDEX(Historical!$H$7:$H$1430,MATCH(B377,Historical!$B$7:$B$1446,0))=0,"n/a",((INDEX(Historical!$C$7:$C$1437,MATCH(B377,Historical!$B$7:$B$1446,0))/INDEX(Historical!$H$7:$H$1430,MATCH(B377,Historical!$B$7:$B$1446,0)))^(1/5)-1)*100)</f>
        <v>11.382417860287886</v>
      </c>
      <c r="V377" s="759">
        <f>IF(INDEX(Historical!$O$7:$O$1430,MATCH(B377,Historical!$B$7:$B$1446,0))=0,"n/a",((INDEX(Historical!$C$7:$C$1437,MATCH(B377,Historical!$B$7:$B$1446,0))/INDEX(Historical!$O$7:$O$1430,MATCH(B377,Historical!$B$7:$B$1446,0)))^(1/10)-1)*100)</f>
        <v>2.0981006815159908</v>
      </c>
      <c r="W377" s="760">
        <f t="shared" si="89"/>
        <v>5.4251056493930863</v>
      </c>
      <c r="X377" s="761">
        <f t="shared" si="90"/>
        <v>0.22584162421206122</v>
      </c>
      <c r="Y377" s="727"/>
      <c r="Z377" s="702">
        <f t="shared" si="91"/>
        <v>73.611111111111114</v>
      </c>
      <c r="AA377" s="935">
        <f t="shared" si="92"/>
        <v>26.621527777777779</v>
      </c>
      <c r="AB377" s="639">
        <v>12</v>
      </c>
      <c r="AC377" s="916">
        <v>2.88</v>
      </c>
      <c r="AD377" s="916" t="s">
        <v>137</v>
      </c>
      <c r="AE377" s="916">
        <v>16.75</v>
      </c>
      <c r="AF377" s="916">
        <v>2.17</v>
      </c>
      <c r="AG377" s="916">
        <v>7.9</v>
      </c>
      <c r="AH377" s="916">
        <v>0.1</v>
      </c>
      <c r="AI377" s="916">
        <v>-5.89</v>
      </c>
      <c r="AJ377" s="916">
        <v>50.4</v>
      </c>
      <c r="AK377" s="916">
        <v>-6.05</v>
      </c>
      <c r="AL377" s="928">
        <v>48280</v>
      </c>
      <c r="AM377" s="922">
        <v>0.67</v>
      </c>
      <c r="AN377" s="916">
        <v>0.48</v>
      </c>
      <c r="AO377" s="802">
        <f t="shared" si="93"/>
        <v>-12.474012747801618</v>
      </c>
      <c r="AP377" s="803">
        <f t="shared" si="94"/>
        <v>14.147515029976161</v>
      </c>
      <c r="AQ377" s="936">
        <f t="shared" si="95"/>
        <v>60.234155434792449</v>
      </c>
      <c r="AR377" s="702">
        <f>INDEX(Historical!$C$7:$C$1437,MATCH(B377,Historical!$B$7:$B$1446,0))*IF(AH377="n/a",1.03,IF(AH377&lt;0,1.01,IF(AH377&gt;10,1.1,(1+AH377/100))))</f>
        <v>1.9219199999999996</v>
      </c>
      <c r="AS377" s="935">
        <f t="shared" si="96"/>
        <v>1.9411391999999996</v>
      </c>
      <c r="AT377" s="935">
        <f t="shared" si="102"/>
        <v>1.9605505919999997</v>
      </c>
      <c r="AU377" s="935">
        <f t="shared" si="102"/>
        <v>1.9801560979199997</v>
      </c>
      <c r="AV377" s="935">
        <f t="shared" si="102"/>
        <v>1.9999576588991996</v>
      </c>
      <c r="AW377" s="702">
        <f t="shared" si="98"/>
        <v>9.8037235488191996</v>
      </c>
      <c r="AX377" s="810">
        <f t="shared" si="99"/>
        <v>12.786909545870875</v>
      </c>
      <c r="AY377" s="991">
        <v>1.06</v>
      </c>
      <c r="AZ377" s="922">
        <v>38.869999999999997</v>
      </c>
      <c r="BA377" s="922">
        <v>0.42</v>
      </c>
      <c r="BB377" s="922">
        <v>6.38</v>
      </c>
      <c r="BC377" s="922">
        <v>14.430000000000001</v>
      </c>
      <c r="BE377" s="664">
        <v>2014</v>
      </c>
      <c r="BF377" s="946" t="e">
        <f>#VALUE!</f>
        <v>#VALUE!</v>
      </c>
      <c r="BG377" s="931">
        <v>4.5</v>
      </c>
    </row>
    <row r="378" spans="1:59" ht="11.25" customHeight="1" x14ac:dyDescent="0.2">
      <c r="A378" s="537" t="s">
        <v>1575</v>
      </c>
      <c r="B378" s="925" t="s">
        <v>1576</v>
      </c>
      <c r="C378" s="988" t="s">
        <v>108</v>
      </c>
      <c r="D378" s="988" t="s">
        <v>4373</v>
      </c>
      <c r="E378" s="792">
        <v>8</v>
      </c>
      <c r="F378" s="526">
        <v>517</v>
      </c>
      <c r="G378" s="526" t="s">
        <v>37</v>
      </c>
      <c r="H378" s="526" t="s">
        <v>115</v>
      </c>
      <c r="I378" s="924">
        <v>136.93</v>
      </c>
      <c r="J378" s="702">
        <f t="shared" si="86"/>
        <v>2.7751405827795219</v>
      </c>
      <c r="K378" s="927">
        <v>0.95</v>
      </c>
      <c r="L378" s="639">
        <v>4</v>
      </c>
      <c r="M378" s="693">
        <f t="shared" si="87"/>
        <v>3.8</v>
      </c>
      <c r="N378" s="921" t="s">
        <v>244</v>
      </c>
      <c r="O378" s="795">
        <v>0.75</v>
      </c>
      <c r="P378" s="915">
        <v>43297</v>
      </c>
      <c r="Q378" s="915">
        <v>43317</v>
      </c>
      <c r="R378" s="693">
        <f t="shared" si="88"/>
        <v>26.666666666666661</v>
      </c>
      <c r="S378" s="759">
        <f>IF(INDEX(Historical!$D$7:$D$1437,MATCH(B378,Historical!$B$7:$B$1446,0))=0,"n/a",(INDEX(Historical!$C$7:$C$1437,MATCH(B378,Historical!$B$7:$B$1446,0))/INDEX(Historical!$D$7:$D$1437,MATCH(B378,Historical!$B$7:$B$1446,0))-1)*100)</f>
        <v>30.76923076923077</v>
      </c>
      <c r="T378" s="759">
        <f>IF(INDEX(Historical!$F$7:$F$1430,MATCH(B378,Historical!$B$7:$B$1446,0))=0,"n/a",((INDEX(Historical!$C$7:$C$1437,MATCH(B378,Historical!$B$7:$B$1446,0))/INDEX(Historical!$F$7:$F$1430,MATCH(B378,Historical!$B$7:$B$1446,0)))^(1/3)-1)*100)</f>
        <v>19.150065805814599</v>
      </c>
      <c r="U378" s="759">
        <f>IF(INDEX(Historical!$H$7:$H$1430,MATCH(B378,Historical!$B$7:$B$1446,0))=0,"n/a",((INDEX(Historical!$C$7:$C$1437,MATCH(B378,Historical!$B$7:$B$1446,0))/INDEX(Historical!$H$7:$H$1430,MATCH(B378,Historical!$B$7:$B$1446,0)))^(1/5)-1)*100)</f>
        <v>14.601445099846867</v>
      </c>
      <c r="V378" s="759">
        <f>IF(INDEX(Historical!$O$7:$O$1430,MATCH(B378,Historical!$B$7:$B$1446,0))=0,"n/a",((INDEX(Historical!$C$7:$C$1437,MATCH(B378,Historical!$B$7:$B$1446,0))/INDEX(Historical!$O$7:$O$1430,MATCH(B378,Historical!$B$7:$B$1446,0)))^(1/10)-1)*100)</f>
        <v>2.6795226432171804</v>
      </c>
      <c r="W378" s="760">
        <f t="shared" si="89"/>
        <v>5.449271024750729</v>
      </c>
      <c r="X378" s="761">
        <f t="shared" si="90"/>
        <v>1.8962915714086839</v>
      </c>
      <c r="Y378" s="716"/>
      <c r="Z378" s="702">
        <f t="shared" si="91"/>
        <v>34.830430797433543</v>
      </c>
      <c r="AA378" s="935">
        <f t="shared" si="92"/>
        <v>12.550870760769936</v>
      </c>
      <c r="AB378" s="639">
        <v>12</v>
      </c>
      <c r="AC378" s="916">
        <v>10.91</v>
      </c>
      <c r="AD378" s="916">
        <v>1.48</v>
      </c>
      <c r="AE378" s="916">
        <v>5.2</v>
      </c>
      <c r="AF378" s="916">
        <v>1.32</v>
      </c>
      <c r="AG378" s="916">
        <v>12.3</v>
      </c>
      <c r="AH378" s="916">
        <v>35.299999999999997</v>
      </c>
      <c r="AI378" s="916">
        <v>7.04</v>
      </c>
      <c r="AJ378" s="916">
        <v>7.7</v>
      </c>
      <c r="AK378" s="916">
        <v>8.4599999999999991</v>
      </c>
      <c r="AL378" s="928">
        <v>63120</v>
      </c>
      <c r="AM378" s="922">
        <v>0.3</v>
      </c>
      <c r="AN378" s="916">
        <v>0.75</v>
      </c>
      <c r="AO378" s="802">
        <f t="shared" si="93"/>
        <v>4.8257149218564521</v>
      </c>
      <c r="AP378" s="803">
        <f t="shared" si="94"/>
        <v>17.376585682626388</v>
      </c>
      <c r="AQ378" s="936">
        <f t="shared" si="95"/>
        <v>-14.19104060189852</v>
      </c>
      <c r="AR378" s="702">
        <f>INDEX(Historical!$C$7:$C$1437,MATCH(B378,Historical!$B$7:$B$1446,0))*IF(AH378="n/a",1.03,IF(AH378&lt;0,1.01,IF(AH378&gt;10,1.1,(1+AH378/100))))</f>
        <v>3.74</v>
      </c>
      <c r="AS378" s="935">
        <f t="shared" si="96"/>
        <v>4.0032960000000006</v>
      </c>
      <c r="AT378" s="935">
        <f t="shared" si="102"/>
        <v>4.3419748416000008</v>
      </c>
      <c r="AU378" s="935">
        <f t="shared" si="102"/>
        <v>4.7093059131993611</v>
      </c>
      <c r="AV378" s="935">
        <f t="shared" si="102"/>
        <v>5.1077131934560267</v>
      </c>
      <c r="AW378" s="702">
        <f t="shared" si="98"/>
        <v>21.902289948255387</v>
      </c>
      <c r="AX378" s="810">
        <f t="shared" si="99"/>
        <v>15.995245708212508</v>
      </c>
      <c r="AY378" s="991">
        <v>1.06</v>
      </c>
      <c r="AZ378" s="922">
        <v>26.26</v>
      </c>
      <c r="BA378" s="922">
        <v>-10.09</v>
      </c>
      <c r="BB378" s="922">
        <v>7.1999999999999993</v>
      </c>
      <c r="BC378" s="922">
        <v>4.46</v>
      </c>
      <c r="BE378" s="664">
        <v>2011</v>
      </c>
      <c r="BF378" s="946" t="e">
        <f>#VALUE!</f>
        <v>#VALUE!</v>
      </c>
      <c r="BG378" s="931">
        <v>1.5</v>
      </c>
    </row>
    <row r="379" spans="1:59" ht="11.25" customHeight="1" x14ac:dyDescent="0.2">
      <c r="A379" s="537" t="s">
        <v>1577</v>
      </c>
      <c r="B379" s="925" t="s">
        <v>1578</v>
      </c>
      <c r="C379" s="988" t="s">
        <v>131</v>
      </c>
      <c r="D379" s="988" t="s">
        <v>4363</v>
      </c>
      <c r="E379" s="792">
        <v>8</v>
      </c>
      <c r="F379" s="526">
        <v>562</v>
      </c>
      <c r="G379" s="526" t="s">
        <v>37</v>
      </c>
      <c r="H379" s="526" t="s">
        <v>37</v>
      </c>
      <c r="I379" s="924">
        <v>46.44</v>
      </c>
      <c r="J379" s="702">
        <f t="shared" si="86"/>
        <v>2.4978466838931954</v>
      </c>
      <c r="K379" s="927">
        <v>0.28999999999999998</v>
      </c>
      <c r="L379" s="639">
        <v>4</v>
      </c>
      <c r="M379" s="693">
        <f t="shared" si="87"/>
        <v>1.1599999999999999</v>
      </c>
      <c r="N379" s="921" t="s">
        <v>140</v>
      </c>
      <c r="O379" s="795">
        <v>0.26500000000000001</v>
      </c>
      <c r="P379" s="915">
        <v>43496</v>
      </c>
      <c r="Q379" s="915">
        <v>43511</v>
      </c>
      <c r="R379" s="693">
        <f t="shared" si="88"/>
        <v>9.4339622641509298</v>
      </c>
      <c r="S379" s="759">
        <f>IF(INDEX(Historical!$D$7:$D$1437,MATCH(B379,Historical!$B$7:$B$1446,0))=0,"n/a",(INDEX(Historical!$C$7:$C$1437,MATCH(B379,Historical!$B$7:$B$1446,0))/INDEX(Historical!$D$7:$D$1437,MATCH(B379,Historical!$B$7:$B$1446,0))-1)*100)</f>
        <v>9.2783505154639059</v>
      </c>
      <c r="T379" s="759">
        <f>IF(INDEX(Historical!$F$7:$F$1430,MATCH(B379,Historical!$B$7:$B$1446,0))=0,"n/a",((INDEX(Historical!$C$7:$C$1437,MATCH(B379,Historical!$B$7:$B$1446,0))/INDEX(Historical!$F$7:$F$1430,MATCH(B379,Historical!$B$7:$B$1446,0)))^(1/3)-1)*100)</f>
        <v>9.8344617513870922</v>
      </c>
      <c r="U379" s="759">
        <f>IF(INDEX(Historical!$H$7:$H$1430,MATCH(B379,Historical!$B$7:$B$1446,0))=0,"n/a",((INDEX(Historical!$C$7:$C$1437,MATCH(B379,Historical!$B$7:$B$1446,0))/INDEX(Historical!$H$7:$H$1430,MATCH(B379,Historical!$B$7:$B$1446,0)))^(1/5)-1)*100)</f>
        <v>10.617841113805838</v>
      </c>
      <c r="V379" s="759">
        <f>IF(INDEX(Historical!$O$7:$O$1430,MATCH(B379,Historical!$B$7:$B$1446,0))=0,"n/a",((INDEX(Historical!$C$7:$C$1437,MATCH(B379,Historical!$B$7:$B$1446,0))/INDEX(Historical!$O$7:$O$1430,MATCH(B379,Historical!$B$7:$B$1446,0)))^(1/10)-1)*100)</f>
        <v>4.0889797322854582</v>
      </c>
      <c r="W379" s="760">
        <f t="shared" si="89"/>
        <v>2.5966969290579476</v>
      </c>
      <c r="X379" s="761" t="str">
        <f t="shared" si="90"/>
        <v>n/a</v>
      </c>
      <c r="Y379" s="713"/>
      <c r="Z379" s="702">
        <f t="shared" si="91"/>
        <v>104.50450450450448</v>
      </c>
      <c r="AA379" s="935">
        <f t="shared" si="92"/>
        <v>41.837837837837832</v>
      </c>
      <c r="AB379" s="639">
        <v>12</v>
      </c>
      <c r="AC379" s="916">
        <v>1.1100000000000001</v>
      </c>
      <c r="AD379" s="916">
        <v>10.76</v>
      </c>
      <c r="AE379" s="916">
        <v>2.57</v>
      </c>
      <c r="AF379" s="916">
        <v>2.2000000000000002</v>
      </c>
      <c r="AG379" s="916">
        <v>5</v>
      </c>
      <c r="AH379" s="916">
        <v>-35.4</v>
      </c>
      <c r="AI379" s="916">
        <v>3.73</v>
      </c>
      <c r="AJ379" s="916">
        <v>-2.4</v>
      </c>
      <c r="AK379" s="916">
        <v>3.9</v>
      </c>
      <c r="AL379" s="928">
        <v>3690</v>
      </c>
      <c r="AM379" s="922">
        <v>0.89999999999999991</v>
      </c>
      <c r="AN379" s="916">
        <v>1.72</v>
      </c>
      <c r="AO379" s="802">
        <f t="shared" si="93"/>
        <v>-28.7221500401388</v>
      </c>
      <c r="AP379" s="803">
        <f t="shared" si="94"/>
        <v>13.115687797699033</v>
      </c>
      <c r="AQ379" s="936">
        <f t="shared" si="95"/>
        <v>102.25752917532662</v>
      </c>
      <c r="AR379" s="702">
        <f>INDEX(Historical!$C$7:$C$1437,MATCH(B379,Historical!$B$7:$B$1446,0))*IF(AH379="n/a",1.03,IF(AH379&lt;0,1.01,IF(AH379&gt;10,1.1,(1+AH379/100))))</f>
        <v>1.0706</v>
      </c>
      <c r="AS379" s="935">
        <f t="shared" si="96"/>
        <v>1.1105333800000001</v>
      </c>
      <c r="AT379" s="935">
        <f t="shared" si="102"/>
        <v>1.15384418182</v>
      </c>
      <c r="AU379" s="935">
        <f t="shared" si="102"/>
        <v>1.1988441049109799</v>
      </c>
      <c r="AV379" s="935">
        <f t="shared" si="102"/>
        <v>1.245599025002508</v>
      </c>
      <c r="AW379" s="702">
        <f t="shared" si="98"/>
        <v>5.7794206917334883</v>
      </c>
      <c r="AX379" s="810">
        <f t="shared" si="99"/>
        <v>12.444919663508804</v>
      </c>
      <c r="AY379" s="991">
        <v>0.26</v>
      </c>
      <c r="AZ379" s="922">
        <v>32.879999999999995</v>
      </c>
      <c r="BA379" s="922">
        <v>-3.09</v>
      </c>
      <c r="BB379" s="922">
        <v>1.69</v>
      </c>
      <c r="BC379" s="922">
        <v>11.129999999999999</v>
      </c>
      <c r="BE379" s="664">
        <v>2012</v>
      </c>
      <c r="BF379" s="946" t="e">
        <f>#VALUE!</f>
        <v>#VALUE!</v>
      </c>
      <c r="BG379" s="931">
        <v>1.3</v>
      </c>
    </row>
    <row r="380" spans="1:59" s="838" customFormat="1" ht="11.25" customHeight="1" x14ac:dyDescent="0.2">
      <c r="A380" s="817" t="s">
        <v>1571</v>
      </c>
      <c r="B380" s="846" t="s">
        <v>1572</v>
      </c>
      <c r="C380" s="988" t="s">
        <v>131</v>
      </c>
      <c r="D380" s="988" t="s">
        <v>4363</v>
      </c>
      <c r="E380" s="818">
        <v>7</v>
      </c>
      <c r="F380" s="526">
        <v>634</v>
      </c>
      <c r="G380" s="1171" t="s">
        <v>37</v>
      </c>
      <c r="H380" s="1171" t="s">
        <v>37</v>
      </c>
      <c r="I380" s="819">
        <v>95.27</v>
      </c>
      <c r="J380" s="820">
        <f t="shared" si="86"/>
        <v>3.096462685000525</v>
      </c>
      <c r="K380" s="821">
        <v>0.73750000000000004</v>
      </c>
      <c r="L380" s="822">
        <v>4</v>
      </c>
      <c r="M380" s="823">
        <f t="shared" si="87"/>
        <v>2.95</v>
      </c>
      <c r="N380" s="824" t="s">
        <v>119</v>
      </c>
      <c r="O380" s="825">
        <v>0.69499999999999995</v>
      </c>
      <c r="P380" s="826">
        <v>43404</v>
      </c>
      <c r="Q380" s="826">
        <v>43437</v>
      </c>
      <c r="R380" s="823">
        <f t="shared" si="88"/>
        <v>6.1151079136690791</v>
      </c>
      <c r="S380" s="759">
        <f>IF(INDEX(Historical!$D$7:$D$1437,MATCH(B380,Historical!$B$7:$B$1446,0))=0,"n/a",(INDEX(Historical!$C$7:$C$1437,MATCH(B380,Historical!$B$7:$B$1446,0))/INDEX(Historical!$D$7:$D$1437,MATCH(B380,Historical!$B$7:$B$1446,0))-1)*100)</f>
        <v>6.1090225563909639</v>
      </c>
      <c r="T380" s="759">
        <f>IF(INDEX(Historical!$F$7:$F$1430,MATCH(B380,Historical!$B$7:$B$1446,0))=0,"n/a",((INDEX(Historical!$C$7:$C$1437,MATCH(B380,Historical!$B$7:$B$1446,0))/INDEX(Historical!$F$7:$F$1430,MATCH(B380,Historical!$B$7:$B$1446,0)))^(1/3)-1)*100)</f>
        <v>5.4076916412182596</v>
      </c>
      <c r="U380" s="759">
        <f>IF(INDEX(Historical!$H$7:$H$1430,MATCH(B380,Historical!$B$7:$B$1446,0))=0,"n/a",((INDEX(Historical!$C$7:$C$1437,MATCH(B380,Historical!$B$7:$B$1446,0))/INDEX(Historical!$H$7:$H$1430,MATCH(B380,Historical!$B$7:$B$1446,0)))^(1/5)-1)*100)</f>
        <v>5.0856964165137963</v>
      </c>
      <c r="V380" s="759">
        <f>IF(INDEX(Historical!$O$7:$O$1430,MATCH(B380,Historical!$B$7:$B$1446,0))=0,"n/a",((INDEX(Historical!$C$7:$C$1437,MATCH(B380,Historical!$B$7:$B$1446,0))/INDEX(Historical!$O$7:$O$1430,MATCH(B380,Historical!$B$7:$B$1446,0)))^(1/10)-1)*100)</f>
        <v>3.0010057988484329</v>
      </c>
      <c r="W380" s="827">
        <f t="shared" si="89"/>
        <v>1.6946639751463712</v>
      </c>
      <c r="X380" s="828">
        <f t="shared" si="90"/>
        <v>1.240413760125316</v>
      </c>
      <c r="Y380" s="849"/>
      <c r="Z380" s="820">
        <f t="shared" si="91"/>
        <v>65.848214285714278</v>
      </c>
      <c r="AA380" s="830">
        <f t="shared" si="92"/>
        <v>21.265624999999996</v>
      </c>
      <c r="AB380" s="822">
        <v>12</v>
      </c>
      <c r="AC380" s="831">
        <v>4.4800000000000004</v>
      </c>
      <c r="AD380" s="831">
        <v>4.24</v>
      </c>
      <c r="AE380" s="831">
        <v>2.9</v>
      </c>
      <c r="AF380" s="831">
        <v>2.0499999999999998</v>
      </c>
      <c r="AG380" s="831">
        <v>9.9</v>
      </c>
      <c r="AH380" s="831">
        <v>1.0999999999999999</v>
      </c>
      <c r="AI380" s="831">
        <v>4.43</v>
      </c>
      <c r="AJ380" s="831">
        <v>4.1000000000000005</v>
      </c>
      <c r="AK380" s="831">
        <v>5.01</v>
      </c>
      <c r="AL380" s="832">
        <v>10700</v>
      </c>
      <c r="AM380" s="833">
        <v>0.1</v>
      </c>
      <c r="AN380" s="831">
        <v>1</v>
      </c>
      <c r="AO380" s="834">
        <f t="shared" si="93"/>
        <v>-13.083465898485676</v>
      </c>
      <c r="AP380" s="835">
        <f t="shared" si="94"/>
        <v>8.1821591015143209</v>
      </c>
      <c r="AQ380" s="836">
        <f t="shared" si="95"/>
        <v>39.195356324204369</v>
      </c>
      <c r="AR380" s="702">
        <f>INDEX(Historical!$C$7:$C$1437,MATCH(B380,Historical!$B$7:$B$1446,0))*IF(AH380="n/a",1.03,IF(AH380&lt;0,1.01,IF(AH380&gt;10,1.1,(1+AH380/100))))</f>
        <v>2.8535474999999995</v>
      </c>
      <c r="AS380" s="830">
        <f t="shared" si="96"/>
        <v>2.9799596542499995</v>
      </c>
      <c r="AT380" s="830">
        <f t="shared" si="102"/>
        <v>3.1292556329279244</v>
      </c>
      <c r="AU380" s="830">
        <f t="shared" si="102"/>
        <v>3.2860313401376136</v>
      </c>
      <c r="AV380" s="830">
        <f t="shared" si="102"/>
        <v>3.4506615102785081</v>
      </c>
      <c r="AW380" s="820">
        <f t="shared" si="98"/>
        <v>15.699455637594044</v>
      </c>
      <c r="AX380" s="837">
        <f t="shared" si="99"/>
        <v>16.478907985298672</v>
      </c>
      <c r="AY380" s="992">
        <v>0.17</v>
      </c>
      <c r="AZ380" s="833">
        <v>29.770000000000003</v>
      </c>
      <c r="BA380" s="833">
        <v>-2.06</v>
      </c>
      <c r="BB380" s="833">
        <v>1.1299999999999999</v>
      </c>
      <c r="BC380" s="833">
        <v>10.050000000000001</v>
      </c>
      <c r="BD380" s="961"/>
      <c r="BE380" s="664">
        <v>2013</v>
      </c>
      <c r="BF380" s="946" t="e">
        <f>#VALUE!</f>
        <v>#VALUE!</v>
      </c>
      <c r="BG380" s="893">
        <v>2.9000000000000004</v>
      </c>
    </row>
    <row r="381" spans="1:59" ht="11.25" customHeight="1" x14ac:dyDescent="0.2">
      <c r="A381" s="537" t="s">
        <v>1579</v>
      </c>
      <c r="B381" s="925" t="s">
        <v>1580</v>
      </c>
      <c r="C381" s="988" t="s">
        <v>123</v>
      </c>
      <c r="D381" s="988" t="s">
        <v>4205</v>
      </c>
      <c r="E381" s="792">
        <v>9</v>
      </c>
      <c r="F381" s="526">
        <v>407</v>
      </c>
      <c r="G381" s="526" t="s">
        <v>106</v>
      </c>
      <c r="H381" s="526" t="s">
        <v>106</v>
      </c>
      <c r="I381" s="924">
        <v>27.64</v>
      </c>
      <c r="J381" s="702">
        <f t="shared" si="86"/>
        <v>2.8219971056439941</v>
      </c>
      <c r="K381" s="927">
        <v>0.19500000000000001</v>
      </c>
      <c r="L381" s="639">
        <v>4</v>
      </c>
      <c r="M381" s="693">
        <f t="shared" si="87"/>
        <v>0.78</v>
      </c>
      <c r="N381" s="921" t="s">
        <v>127</v>
      </c>
      <c r="O381" s="795">
        <v>0.17499999999999999</v>
      </c>
      <c r="P381" s="915">
        <v>43447</v>
      </c>
      <c r="Q381" s="915">
        <v>43474</v>
      </c>
      <c r="R381" s="693">
        <f t="shared" si="88"/>
        <v>11.428571428571439</v>
      </c>
      <c r="S381" s="759">
        <f>IF(INDEX(Historical!$D$7:$D$1437,MATCH(B381,Historical!$B$7:$B$1446,0))=0,"n/a",(INDEX(Historical!$C$7:$C$1437,MATCH(B381,Historical!$B$7:$B$1446,0))/INDEX(Historical!$D$7:$D$1437,MATCH(B381,Historical!$B$7:$B$1446,0))-1)*100)</f>
        <v>29.629629629629605</v>
      </c>
      <c r="T381" s="759">
        <f>IF(INDEX(Historical!$F$7:$F$1430,MATCH(B381,Historical!$B$7:$B$1446,0))=0,"n/a",((INDEX(Historical!$C$7:$C$1437,MATCH(B381,Historical!$B$7:$B$1446,0))/INDEX(Historical!$F$7:$F$1430,MATCH(B381,Historical!$B$7:$B$1446,0)))^(1/3)-1)*100)</f>
        <v>20.507113208761485</v>
      </c>
      <c r="U381" s="759">
        <f>IF(INDEX(Historical!$H$7:$H$1430,MATCH(B381,Historical!$B$7:$B$1446,0))=0,"n/a",((INDEX(Historical!$C$7:$C$1437,MATCH(B381,Historical!$B$7:$B$1446,0))/INDEX(Historical!$H$7:$H$1430,MATCH(B381,Historical!$B$7:$B$1446,0)))^(1/5)-1)*100)</f>
        <v>24.932100186948468</v>
      </c>
      <c r="V381" s="759" t="str">
        <f>IF(INDEX(Historical!$O$7:$O$1430,MATCH(B381,Historical!$B$7:$B$1446,0))=0,"n/a",((INDEX(Historical!$C$7:$C$1437,MATCH(B381,Historical!$B$7:$B$1446,0))/INDEX(Historical!$O$7:$O$1430,MATCH(B381,Historical!$B$7:$B$1446,0)))^(1/10)-1)*100)</f>
        <v>n/a</v>
      </c>
      <c r="W381" s="760" t="str">
        <f t="shared" si="89"/>
        <v>n/a</v>
      </c>
      <c r="X381" s="761">
        <f t="shared" si="90"/>
        <v>1.6511324627118191</v>
      </c>
      <c r="Y381" s="713"/>
      <c r="Z381" s="702">
        <f t="shared" si="91"/>
        <v>41.935483870967744</v>
      </c>
      <c r="AA381" s="935">
        <f t="shared" si="92"/>
        <v>14.86021505376344</v>
      </c>
      <c r="AB381" s="639">
        <v>12</v>
      </c>
      <c r="AC381" s="916">
        <v>1.86</v>
      </c>
      <c r="AD381" s="916">
        <v>1.66</v>
      </c>
      <c r="AE381" s="916">
        <v>0.61</v>
      </c>
      <c r="AF381" s="916">
        <v>3.79</v>
      </c>
      <c r="AG381" s="916">
        <v>26.1</v>
      </c>
      <c r="AH381" s="916">
        <v>-9.7000000000000011</v>
      </c>
      <c r="AI381" s="916">
        <v>12.389999999999999</v>
      </c>
      <c r="AJ381" s="916">
        <v>15.1</v>
      </c>
      <c r="AK381" s="916">
        <v>8.9499999999999993</v>
      </c>
      <c r="AL381" s="928">
        <v>2150</v>
      </c>
      <c r="AM381" s="922">
        <v>1</v>
      </c>
      <c r="AN381" s="916">
        <v>2.57</v>
      </c>
      <c r="AO381" s="802">
        <f t="shared" si="93"/>
        <v>12.893882238829022</v>
      </c>
      <c r="AP381" s="803">
        <f t="shared" si="94"/>
        <v>27.754097292592462</v>
      </c>
      <c r="AQ381" s="936">
        <f t="shared" si="95"/>
        <v>58.212536451956076</v>
      </c>
      <c r="AR381" s="702">
        <f>INDEX(Historical!$C$7:$C$1437,MATCH(B381,Historical!$B$7:$B$1446,0))*IF(AH381="n/a",1.03,IF(AH381&lt;0,1.01,IF(AH381&gt;10,1.1,(1+AH381/100))))</f>
        <v>0.70699999999999996</v>
      </c>
      <c r="AS381" s="935">
        <f t="shared" si="96"/>
        <v>0.77770000000000006</v>
      </c>
      <c r="AT381" s="935">
        <f t="shared" si="102"/>
        <v>0.84730415000000003</v>
      </c>
      <c r="AU381" s="935">
        <f t="shared" si="102"/>
        <v>0.92313787142499992</v>
      </c>
      <c r="AV381" s="935">
        <f t="shared" si="102"/>
        <v>1.0057587109175374</v>
      </c>
      <c r="AW381" s="702">
        <f t="shared" si="98"/>
        <v>4.2609007323425381</v>
      </c>
      <c r="AX381" s="810">
        <f t="shared" si="99"/>
        <v>15.415704530906432</v>
      </c>
      <c r="AY381" s="991">
        <v>1.68</v>
      </c>
      <c r="AZ381" s="922">
        <v>5.66</v>
      </c>
      <c r="BA381" s="922">
        <v>-39.519999999999996</v>
      </c>
      <c r="BB381" s="922">
        <v>-9.7900000000000009</v>
      </c>
      <c r="BC381" s="922">
        <v>-21.69</v>
      </c>
      <c r="BE381" s="664">
        <v>2011</v>
      </c>
      <c r="BF381" s="946" t="e">
        <f>#VALUE!</f>
        <v>#VALUE!</v>
      </c>
      <c r="BG381" s="931">
        <v>5.4</v>
      </c>
    </row>
    <row r="382" spans="1:59" ht="11.25" customHeight="1" x14ac:dyDescent="0.2">
      <c r="A382" s="537" t="s">
        <v>1581</v>
      </c>
      <c r="B382" s="925" t="s">
        <v>1582</v>
      </c>
      <c r="C382" s="988" t="s">
        <v>247</v>
      </c>
      <c r="D382" s="988" t="s">
        <v>4393</v>
      </c>
      <c r="E382" s="792">
        <v>8</v>
      </c>
      <c r="F382" s="526">
        <v>507</v>
      </c>
      <c r="G382" s="526" t="s">
        <v>106</v>
      </c>
      <c r="H382" s="526" t="s">
        <v>106</v>
      </c>
      <c r="I382" s="924">
        <v>183.74</v>
      </c>
      <c r="J382" s="702">
        <f t="shared" si="86"/>
        <v>0.97964515075650382</v>
      </c>
      <c r="K382" s="927">
        <v>0.45</v>
      </c>
      <c r="L382" s="639">
        <v>4</v>
      </c>
      <c r="M382" s="693">
        <f t="shared" si="87"/>
        <v>1.8</v>
      </c>
      <c r="N382" s="921" t="s">
        <v>210</v>
      </c>
      <c r="O382" s="795">
        <v>0.37</v>
      </c>
      <c r="P382" s="658">
        <v>43237</v>
      </c>
      <c r="Q382" s="658">
        <v>43252</v>
      </c>
      <c r="R382" s="693">
        <f t="shared" si="88"/>
        <v>21.621621621621625</v>
      </c>
      <c r="S382" s="759">
        <f>IF(INDEX(Historical!$D$7:$D$1437,MATCH(B382,Historical!$B$7:$B$1446,0))=0,"n/a",(INDEX(Historical!$C$7:$C$1437,MATCH(B382,Historical!$B$7:$B$1446,0))/INDEX(Historical!$D$7:$D$1437,MATCH(B382,Historical!$B$7:$B$1446,0))-1)*100)</f>
        <v>21.126760563380277</v>
      </c>
      <c r="T382" s="759">
        <f>IF(INDEX(Historical!$F$7:$F$1430,MATCH(B382,Historical!$B$7:$B$1446,0))=0,"n/a",((INDEX(Historical!$C$7:$C$1437,MATCH(B382,Historical!$B$7:$B$1446,0))/INDEX(Historical!$F$7:$F$1430,MATCH(B382,Historical!$B$7:$B$1446,0)))^(1/3)-1)*100)</f>
        <v>19.814528297901845</v>
      </c>
      <c r="U382" s="759">
        <f>IF(INDEX(Historical!$H$7:$H$1430,MATCH(B382,Historical!$B$7:$B$1446,0))=0,"n/a",((INDEX(Historical!$C$7:$C$1437,MATCH(B382,Historical!$B$7:$B$1446,0))/INDEX(Historical!$H$7:$H$1430,MATCH(B382,Historical!$B$7:$B$1446,0)))^(1/5)-1)*100)</f>
        <v>18.697375750709845</v>
      </c>
      <c r="V382" s="759">
        <f>IF(INDEX(Historical!$O$7:$O$1430,MATCH(B382,Historical!$B$7:$B$1446,0))=0,"n/a",((INDEX(Historical!$C$7:$C$1437,MATCH(B382,Historical!$B$7:$B$1446,0))/INDEX(Historical!$O$7:$O$1430,MATCH(B382,Historical!$B$7:$B$1446,0)))^(1/10)-1)*100)</f>
        <v>12.926489361423243</v>
      </c>
      <c r="W382" s="760">
        <f t="shared" si="89"/>
        <v>1.4464387992697201</v>
      </c>
      <c r="X382" s="761">
        <f t="shared" si="90"/>
        <v>0.83470427458526086</v>
      </c>
      <c r="Y382" s="705"/>
      <c r="Z382" s="702">
        <f t="shared" si="91"/>
        <v>31.74603174603175</v>
      </c>
      <c r="AA382" s="935">
        <f t="shared" si="92"/>
        <v>32.405643738977076</v>
      </c>
      <c r="AB382" s="639">
        <v>12</v>
      </c>
      <c r="AC382" s="916">
        <v>5.67</v>
      </c>
      <c r="AD382" s="916">
        <v>1.91</v>
      </c>
      <c r="AE382" s="916">
        <v>2.39</v>
      </c>
      <c r="AF382" s="916">
        <v>32.869999999999997</v>
      </c>
      <c r="AG382" s="916">
        <v>83.899999999999991</v>
      </c>
      <c r="AH382" s="916">
        <v>32.9</v>
      </c>
      <c r="AI382" s="916">
        <v>10.57</v>
      </c>
      <c r="AJ382" s="916">
        <v>22.400000000000002</v>
      </c>
      <c r="AK382" s="916">
        <v>17</v>
      </c>
      <c r="AL382" s="928">
        <v>7190</v>
      </c>
      <c r="AM382" s="922">
        <v>1</v>
      </c>
      <c r="AN382" s="916">
        <v>2.98</v>
      </c>
      <c r="AO382" s="802">
        <f t="shared" si="93"/>
        <v>-12.728622837510727</v>
      </c>
      <c r="AP382" s="803">
        <f t="shared" si="94"/>
        <v>19.677020901466349</v>
      </c>
      <c r="AQ382" s="936">
        <f t="shared" si="95"/>
        <v>588.04828955214612</v>
      </c>
      <c r="AR382" s="702">
        <f>INDEX(Historical!$C$7:$C$1437,MATCH(B382,Historical!$B$7:$B$1446,0))*IF(AH382="n/a",1.03,IF(AH382&lt;0,1.01,IF(AH382&gt;10,1.1,(1+AH382/100))))</f>
        <v>1.8920000000000001</v>
      </c>
      <c r="AS382" s="935">
        <f t="shared" si="96"/>
        <v>2.0812000000000004</v>
      </c>
      <c r="AT382" s="935">
        <f t="shared" si="102"/>
        <v>2.2893200000000005</v>
      </c>
      <c r="AU382" s="935">
        <f t="shared" si="102"/>
        <v>2.5182520000000008</v>
      </c>
      <c r="AV382" s="935">
        <f t="shared" si="102"/>
        <v>2.7700772000000011</v>
      </c>
      <c r="AW382" s="702">
        <f t="shared" si="98"/>
        <v>11.550849200000002</v>
      </c>
      <c r="AX382" s="810">
        <f t="shared" si="99"/>
        <v>6.2865185588331345</v>
      </c>
      <c r="AY382" s="991">
        <v>0.92</v>
      </c>
      <c r="AZ382" s="922">
        <v>35.31</v>
      </c>
      <c r="BA382" s="922">
        <v>1.4500000000000002</v>
      </c>
      <c r="BB382" s="922">
        <v>12.19</v>
      </c>
      <c r="BC382" s="922">
        <v>16.830000000000002</v>
      </c>
      <c r="BE382" s="664">
        <v>2011</v>
      </c>
      <c r="BF382" s="946" t="e">
        <f>#VALUE!</f>
        <v>#VALUE!</v>
      </c>
      <c r="BG382" s="931">
        <v>18.3</v>
      </c>
    </row>
    <row r="383" spans="1:59" ht="11.25" customHeight="1" x14ac:dyDescent="0.2">
      <c r="A383" s="537" t="s">
        <v>1583</v>
      </c>
      <c r="B383" s="925" t="s">
        <v>1584</v>
      </c>
      <c r="C383" s="988" t="s">
        <v>4224</v>
      </c>
      <c r="D383" s="988" t="s">
        <v>4360</v>
      </c>
      <c r="E383" s="792">
        <v>7</v>
      </c>
      <c r="F383" s="526">
        <v>674</v>
      </c>
      <c r="G383" s="526" t="s">
        <v>106</v>
      </c>
      <c r="H383" s="526" t="s">
        <v>106</v>
      </c>
      <c r="I383" s="924">
        <v>79.02</v>
      </c>
      <c r="J383" s="702">
        <f t="shared" si="86"/>
        <v>0.86054163502910663</v>
      </c>
      <c r="K383" s="927">
        <v>0.17</v>
      </c>
      <c r="L383" s="639">
        <v>4</v>
      </c>
      <c r="M383" s="693">
        <f t="shared" si="87"/>
        <v>0.68</v>
      </c>
      <c r="N383" s="921" t="s">
        <v>320</v>
      </c>
      <c r="O383" s="795">
        <v>0.16</v>
      </c>
      <c r="P383" s="915">
        <v>43523</v>
      </c>
      <c r="Q383" s="915">
        <v>43553</v>
      </c>
      <c r="R383" s="693">
        <f t="shared" si="88"/>
        <v>6.2500000000000053</v>
      </c>
      <c r="S383" s="759">
        <f>IF(INDEX(Historical!$D$7:$D$1437,MATCH(B383,Historical!$B$7:$B$1446,0))=0,"n/a",(INDEX(Historical!$C$7:$C$1437,MATCH(B383,Historical!$B$7:$B$1446,0))/INDEX(Historical!$D$7:$D$1437,MATCH(B383,Historical!$B$7:$B$1446,0))-1)*100)</f>
        <v>14.285714285714279</v>
      </c>
      <c r="T383" s="759">
        <f>IF(INDEX(Historical!$F$7:$F$1430,MATCH(B383,Historical!$B$7:$B$1446,0))=0,"n/a",((INDEX(Historical!$C$7:$C$1437,MATCH(B383,Historical!$B$7:$B$1446,0))/INDEX(Historical!$F$7:$F$1430,MATCH(B383,Historical!$B$7:$B$1446,0)))^(1/3)-1)*100)</f>
        <v>10.064241629820891</v>
      </c>
      <c r="U383" s="759">
        <f>IF(INDEX(Historical!$H$7:$H$1430,MATCH(B383,Historical!$B$7:$B$1446,0))=0,"n/a",((INDEX(Historical!$C$7:$C$1437,MATCH(B383,Historical!$B$7:$B$1446,0))/INDEX(Historical!$H$7:$H$1430,MATCH(B383,Historical!$B$7:$B$1446,0)))^(1/5)-1)*100)</f>
        <v>14.869835499703509</v>
      </c>
      <c r="V383" s="759">
        <f>IF(INDEX(Historical!$O$7:$O$1430,MATCH(B383,Historical!$B$7:$B$1446,0))=0,"n/a",((INDEX(Historical!$C$7:$C$1437,MATCH(B383,Historical!$B$7:$B$1446,0))/INDEX(Historical!$O$7:$O$1430,MATCH(B383,Historical!$B$7:$B$1446,0)))^(1/10)-1)*100)</f>
        <v>38.300578436247832</v>
      </c>
      <c r="W383" s="760">
        <f t="shared" si="89"/>
        <v>0.38824049418613044</v>
      </c>
      <c r="X383" s="761">
        <f t="shared" si="90"/>
        <v>12.391529583086259</v>
      </c>
      <c r="Y383" s="706"/>
      <c r="Z383" s="702">
        <f t="shared" si="91"/>
        <v>34</v>
      </c>
      <c r="AA383" s="935">
        <f t="shared" si="92"/>
        <v>39.51</v>
      </c>
      <c r="AB383" s="639">
        <v>12</v>
      </c>
      <c r="AC383" s="916">
        <v>2</v>
      </c>
      <c r="AD383" s="916">
        <v>5.41</v>
      </c>
      <c r="AE383" s="916">
        <v>5.59</v>
      </c>
      <c r="AF383" s="916">
        <v>4.3099999999999996</v>
      </c>
      <c r="AG383" s="916">
        <v>11.899999999999999</v>
      </c>
      <c r="AH383" s="916">
        <v>-6.2</v>
      </c>
      <c r="AI383" s="916">
        <v>27.229999999999997</v>
      </c>
      <c r="AJ383" s="916">
        <v>1.2</v>
      </c>
      <c r="AK383" s="916">
        <v>7.2900000000000009</v>
      </c>
      <c r="AL383" s="928">
        <v>2320</v>
      </c>
      <c r="AM383" s="922">
        <v>1.7999999999999998</v>
      </c>
      <c r="AN383" s="916">
        <v>0</v>
      </c>
      <c r="AO383" s="802">
        <f t="shared" si="93"/>
        <v>-23.779622865267385</v>
      </c>
      <c r="AP383" s="803">
        <f t="shared" si="94"/>
        <v>15.730377134732615</v>
      </c>
      <c r="AQ383" s="936">
        <f t="shared" si="95"/>
        <v>175.10652482265846</v>
      </c>
      <c r="AR383" s="702">
        <f>INDEX(Historical!$C$7:$C$1437,MATCH(B383,Historical!$B$7:$B$1446,0))*IF(AH383="n/a",1.03,IF(AH383&lt;0,1.01,IF(AH383&gt;10,1.1,(1+AH383/100))))</f>
        <v>0.64639999999999997</v>
      </c>
      <c r="AS383" s="935">
        <f t="shared" si="96"/>
        <v>0.71104000000000001</v>
      </c>
      <c r="AT383" s="935">
        <f t="shared" si="102"/>
        <v>0.76287481599999996</v>
      </c>
      <c r="AU383" s="935">
        <f t="shared" si="102"/>
        <v>0.81848839008639995</v>
      </c>
      <c r="AV383" s="935">
        <f t="shared" si="102"/>
        <v>0.87815619372369846</v>
      </c>
      <c r="AW383" s="702">
        <f t="shared" si="98"/>
        <v>3.8169593998100986</v>
      </c>
      <c r="AX383" s="810">
        <f t="shared" si="99"/>
        <v>4.8303712981651463</v>
      </c>
      <c r="AY383" s="991">
        <v>1.07</v>
      </c>
      <c r="AZ383" s="922">
        <v>66.88</v>
      </c>
      <c r="BA383" s="922">
        <v>-2.8899999999999997</v>
      </c>
      <c r="BB383" s="922">
        <v>7.99</v>
      </c>
      <c r="BC383" s="922">
        <v>18.11</v>
      </c>
      <c r="BE383" s="664">
        <v>2013</v>
      </c>
      <c r="BF383" s="946" t="e">
        <f>#VALUE!</f>
        <v>#VALUE!</v>
      </c>
      <c r="BG383" s="931">
        <v>10.6</v>
      </c>
    </row>
    <row r="384" spans="1:59" ht="11.25" customHeight="1" x14ac:dyDescent="0.2">
      <c r="A384" s="537" t="s">
        <v>1567</v>
      </c>
      <c r="B384" s="925" t="s">
        <v>1568</v>
      </c>
      <c r="C384" s="988" t="s">
        <v>108</v>
      </c>
      <c r="D384" s="988" t="s">
        <v>4373</v>
      </c>
      <c r="E384" s="792">
        <v>7</v>
      </c>
      <c r="F384" s="526">
        <v>636</v>
      </c>
      <c r="G384" s="526" t="s">
        <v>106</v>
      </c>
      <c r="H384" s="526" t="s">
        <v>106</v>
      </c>
      <c r="I384" s="924">
        <v>33</v>
      </c>
      <c r="J384" s="702">
        <f t="shared" si="86"/>
        <v>1.5151515151515151</v>
      </c>
      <c r="K384" s="927">
        <v>0.125</v>
      </c>
      <c r="L384" s="639">
        <v>4</v>
      </c>
      <c r="M384" s="693">
        <f t="shared" si="87"/>
        <v>0.5</v>
      </c>
      <c r="N384" s="921" t="s">
        <v>1004</v>
      </c>
      <c r="O384" s="795">
        <v>0.11</v>
      </c>
      <c r="P384" s="915">
        <v>43455</v>
      </c>
      <c r="Q384" s="915">
        <v>43441</v>
      </c>
      <c r="R384" s="693">
        <f t="shared" si="88"/>
        <v>13.636363636363635</v>
      </c>
      <c r="S384" s="759">
        <f>IF(INDEX(Historical!$D$7:$D$1437,MATCH(B384,Historical!$B$7:$B$1446,0))=0,"n/a",(INDEX(Historical!$C$7:$C$1437,MATCH(B384,Historical!$B$7:$B$1446,0))/INDEX(Historical!$D$7:$D$1437,MATCH(B384,Historical!$B$7:$B$1446,0))-1)*100)</f>
        <v>11.250000000000004</v>
      </c>
      <c r="T384" s="759">
        <f>IF(INDEX(Historical!$F$7:$F$1430,MATCH(B384,Historical!$B$7:$B$1446,0))=0,"n/a",((INDEX(Historical!$C$7:$C$1437,MATCH(B384,Historical!$B$7:$B$1446,0))/INDEX(Historical!$F$7:$F$1430,MATCH(B384,Historical!$B$7:$B$1446,0)))^(1/3)-1)*100)</f>
        <v>9.3856532240373269</v>
      </c>
      <c r="U384" s="759">
        <f>IF(INDEX(Historical!$H$7:$H$1430,MATCH(B384,Historical!$B$7:$B$1446,0))=0,"n/a",((INDEX(Historical!$C$7:$C$1437,MATCH(B384,Historical!$B$7:$B$1446,0))/INDEX(Historical!$H$7:$H$1430,MATCH(B384,Historical!$B$7:$B$1446,0)))^(1/5)-1)*100)</f>
        <v>14.613427058925254</v>
      </c>
      <c r="V384" s="759">
        <f>IF(INDEX(Historical!$O$7:$O$1430,MATCH(B384,Historical!$B$7:$B$1446,0))=0,"n/a",((INDEX(Historical!$C$7:$C$1437,MATCH(B384,Historical!$B$7:$B$1446,0))/INDEX(Historical!$O$7:$O$1430,MATCH(B384,Historical!$B$7:$B$1446,0)))^(1/10)-1)*100)</f>
        <v>-2.9443380282872189</v>
      </c>
      <c r="W384" s="760" t="str">
        <f t="shared" si="89"/>
        <v>n/a</v>
      </c>
      <c r="X384" s="761" t="str">
        <f t="shared" si="90"/>
        <v>n/a</v>
      </c>
      <c r="Y384" s="716"/>
      <c r="Z384" s="702" t="str">
        <f t="shared" si="91"/>
        <v>n/a</v>
      </c>
      <c r="AA384" s="935" t="str">
        <f t="shared" si="92"/>
        <v>n/a</v>
      </c>
      <c r="AB384" s="639">
        <v>12</v>
      </c>
      <c r="AC384" s="916" t="s">
        <v>137</v>
      </c>
      <c r="AD384" s="916" t="s">
        <v>137</v>
      </c>
      <c r="AE384" s="916" t="s">
        <v>137</v>
      </c>
      <c r="AF384" s="916" t="s">
        <v>137</v>
      </c>
      <c r="AG384" s="916" t="s">
        <v>137</v>
      </c>
      <c r="AH384" s="916" t="s">
        <v>137</v>
      </c>
      <c r="AI384" s="916" t="s">
        <v>137</v>
      </c>
      <c r="AJ384" s="916" t="s">
        <v>137</v>
      </c>
      <c r="AK384" s="916" t="s">
        <v>137</v>
      </c>
      <c r="AL384" s="928" t="s">
        <v>137</v>
      </c>
      <c r="AM384" s="922" t="s">
        <v>137</v>
      </c>
      <c r="AN384" s="916" t="s">
        <v>137</v>
      </c>
      <c r="AO384" s="802" t="str">
        <f t="shared" si="93"/>
        <v>n/a</v>
      </c>
      <c r="AP384" s="803">
        <f t="shared" si="94"/>
        <v>16.128578574076769</v>
      </c>
      <c r="AQ384" s="936" t="str">
        <f t="shared" si="95"/>
        <v>n/a</v>
      </c>
      <c r="AR384" s="702">
        <f>INDEX(Historical!$C$7:$C$1437,MATCH(B384,Historical!$B$7:$B$1446,0))*IF(AH384="n/a",1.03,IF(AH384&lt;0,1.01,IF(AH384&gt;10,1.1,(1+AH384/100))))</f>
        <v>0.45835000000000004</v>
      </c>
      <c r="AS384" s="935">
        <f t="shared" si="96"/>
        <v>0.47210050000000003</v>
      </c>
      <c r="AT384" s="935">
        <f t="shared" si="102"/>
        <v>0.48626351500000004</v>
      </c>
      <c r="AU384" s="935">
        <f t="shared" si="102"/>
        <v>0.50085142045000008</v>
      </c>
      <c r="AV384" s="935">
        <f t="shared" si="102"/>
        <v>0.51587696306350006</v>
      </c>
      <c r="AW384" s="702">
        <f t="shared" si="98"/>
        <v>2.4334423985135003</v>
      </c>
      <c r="AX384" s="810">
        <f t="shared" si="99"/>
        <v>7.3740678742833339</v>
      </c>
      <c r="AY384" s="991" t="s">
        <v>137</v>
      </c>
      <c r="AZ384" s="922" t="s">
        <v>137</v>
      </c>
      <c r="BA384" s="922" t="s">
        <v>137</v>
      </c>
      <c r="BB384" s="922" t="s">
        <v>137</v>
      </c>
      <c r="BC384" s="922" t="s">
        <v>137</v>
      </c>
      <c r="BD384" s="960" t="s">
        <v>4298</v>
      </c>
      <c r="BE384" s="664">
        <v>2012</v>
      </c>
      <c r="BF384" s="946" t="e">
        <f>#VALUE!</f>
        <v>#VALUE!</v>
      </c>
      <c r="BG384" s="931" t="s">
        <v>137</v>
      </c>
    </row>
    <row r="385" spans="1:59" ht="11.25" customHeight="1" x14ac:dyDescent="0.2">
      <c r="A385" s="609" t="s">
        <v>1557</v>
      </c>
      <c r="B385" s="925" t="s">
        <v>1558</v>
      </c>
      <c r="C385" s="988" t="s">
        <v>108</v>
      </c>
      <c r="D385" s="988" t="s">
        <v>4373</v>
      </c>
      <c r="E385" s="792">
        <v>7</v>
      </c>
      <c r="F385" s="526">
        <v>637</v>
      </c>
      <c r="G385" s="526" t="s">
        <v>106</v>
      </c>
      <c r="H385" s="526" t="s">
        <v>106</v>
      </c>
      <c r="I385" s="924">
        <v>67.12</v>
      </c>
      <c r="J385" s="702">
        <f t="shared" si="86"/>
        <v>3.1585220500595943</v>
      </c>
      <c r="K385" s="927">
        <v>0.53</v>
      </c>
      <c r="L385" s="639">
        <v>4</v>
      </c>
      <c r="M385" s="693">
        <f t="shared" si="87"/>
        <v>2.12</v>
      </c>
      <c r="N385" s="921" t="s">
        <v>152</v>
      </c>
      <c r="O385" s="795">
        <v>0.51</v>
      </c>
      <c r="P385" s="915">
        <v>43425</v>
      </c>
      <c r="Q385" s="915">
        <v>43448</v>
      </c>
      <c r="R385" s="693">
        <f t="shared" si="88"/>
        <v>3.9215686274509838</v>
      </c>
      <c r="S385" s="759">
        <f>IF(INDEX(Historical!$D$7:$D$1437,MATCH(B385,Historical!$B$7:$B$1446,0))=0,"n/a",(INDEX(Historical!$C$7:$C$1437,MATCH(B385,Historical!$B$7:$B$1446,0))/INDEX(Historical!$D$7:$D$1437,MATCH(B385,Historical!$B$7:$B$1446,0))-1)*100)</f>
        <v>5.1546391752577359</v>
      </c>
      <c r="T385" s="759">
        <f>IF(INDEX(Historical!$F$7:$F$1430,MATCH(B385,Historical!$B$7:$B$1446,0))=0,"n/a",((INDEX(Historical!$C$7:$C$1437,MATCH(B385,Historical!$B$7:$B$1446,0))/INDEX(Historical!$F$7:$F$1430,MATCH(B385,Historical!$B$7:$B$1446,0)))^(1/3)-1)*100)</f>
        <v>7.5879871950279343</v>
      </c>
      <c r="U385" s="759">
        <f>IF(INDEX(Historical!$H$7:$H$1430,MATCH(B385,Historical!$B$7:$B$1446,0))=0,"n/a",((INDEX(Historical!$C$7:$C$1437,MATCH(B385,Historical!$B$7:$B$1446,0))/INDEX(Historical!$H$7:$H$1430,MATCH(B385,Historical!$B$7:$B$1446,0)))^(1/5)-1)*100)</f>
        <v>9.7961838602559368</v>
      </c>
      <c r="V385" s="759" t="str">
        <f>IF(INDEX(Historical!$O$7:$O$1430,MATCH(B385,Historical!$B$7:$B$1446,0))=0,"n/a",((INDEX(Historical!$C$7:$C$1437,MATCH(B385,Historical!$B$7:$B$1446,0))/INDEX(Historical!$O$7:$O$1430,MATCH(B385,Historical!$B$7:$B$1446,0)))^(1/10)-1)*100)</f>
        <v>n/a</v>
      </c>
      <c r="W385" s="760" t="str">
        <f t="shared" si="89"/>
        <v>n/a</v>
      </c>
      <c r="X385" s="761" t="str">
        <f t="shared" si="90"/>
        <v>n/a</v>
      </c>
      <c r="Y385" s="711"/>
      <c r="Z385" s="702" t="str">
        <f t="shared" si="91"/>
        <v>n/a</v>
      </c>
      <c r="AA385" s="935" t="str">
        <f t="shared" si="92"/>
        <v>n/a</v>
      </c>
      <c r="AB385" s="639">
        <v>12</v>
      </c>
      <c r="AC385" s="916" t="s">
        <v>137</v>
      </c>
      <c r="AD385" s="916" t="s">
        <v>137</v>
      </c>
      <c r="AE385" s="916" t="s">
        <v>137</v>
      </c>
      <c r="AF385" s="916" t="s">
        <v>137</v>
      </c>
      <c r="AG385" s="916" t="s">
        <v>137</v>
      </c>
      <c r="AH385" s="916" t="s">
        <v>137</v>
      </c>
      <c r="AI385" s="916" t="s">
        <v>137</v>
      </c>
      <c r="AJ385" s="916" t="s">
        <v>137</v>
      </c>
      <c r="AK385" s="916" t="s">
        <v>137</v>
      </c>
      <c r="AL385" s="928" t="s">
        <v>137</v>
      </c>
      <c r="AM385" s="922" t="s">
        <v>137</v>
      </c>
      <c r="AN385" s="916" t="s">
        <v>137</v>
      </c>
      <c r="AO385" s="802" t="str">
        <f t="shared" si="93"/>
        <v>n/a</v>
      </c>
      <c r="AP385" s="803">
        <f t="shared" si="94"/>
        <v>12.954705910315532</v>
      </c>
      <c r="AQ385" s="936" t="str">
        <f t="shared" si="95"/>
        <v>n/a</v>
      </c>
      <c r="AR385" s="702">
        <f>INDEX(Historical!$C$7:$C$1437,MATCH(B385,Historical!$B$7:$B$1446,0))*IF(AH385="n/a",1.03,IF(AH385&lt;0,1.01,IF(AH385&gt;10,1.1,(1+AH385/100))))</f>
        <v>2.1012</v>
      </c>
      <c r="AS385" s="935">
        <f t="shared" si="96"/>
        <v>2.1642359999999998</v>
      </c>
      <c r="AT385" s="935">
        <f t="shared" si="102"/>
        <v>2.2291630799999997</v>
      </c>
      <c r="AU385" s="935">
        <f t="shared" si="102"/>
        <v>2.2960379723999997</v>
      </c>
      <c r="AV385" s="935">
        <f t="shared" si="102"/>
        <v>2.3649191115719996</v>
      </c>
      <c r="AW385" s="702">
        <f t="shared" si="98"/>
        <v>11.155556163971998</v>
      </c>
      <c r="AX385" s="810">
        <f t="shared" si="99"/>
        <v>16.620316096501782</v>
      </c>
      <c r="AY385" s="991" t="s">
        <v>137</v>
      </c>
      <c r="AZ385" s="922" t="s">
        <v>137</v>
      </c>
      <c r="BA385" s="922" t="s">
        <v>137</v>
      </c>
      <c r="BB385" s="922" t="s">
        <v>137</v>
      </c>
      <c r="BC385" s="922" t="s">
        <v>137</v>
      </c>
      <c r="BD385" s="960" t="s">
        <v>4298</v>
      </c>
      <c r="BE385" s="664">
        <v>2012</v>
      </c>
      <c r="BF385" s="946" t="e">
        <f>#VALUE!</f>
        <v>#VALUE!</v>
      </c>
      <c r="BG385" s="931" t="s">
        <v>137</v>
      </c>
    </row>
    <row r="386" spans="1:59" ht="11.25" customHeight="1" x14ac:dyDescent="0.2">
      <c r="A386" s="762" t="s">
        <v>4199</v>
      </c>
      <c r="B386" s="854" t="s">
        <v>2698</v>
      </c>
      <c r="C386" s="988" t="s">
        <v>112</v>
      </c>
      <c r="D386" s="988" t="s">
        <v>4399</v>
      </c>
      <c r="E386" s="792">
        <v>7</v>
      </c>
      <c r="F386" s="526">
        <v>597</v>
      </c>
      <c r="G386" s="526" t="s">
        <v>106</v>
      </c>
      <c r="H386" s="526" t="s">
        <v>106</v>
      </c>
      <c r="I386" s="932">
        <v>21.92</v>
      </c>
      <c r="J386" s="702">
        <f t="shared" si="86"/>
        <v>1.0948905109489049</v>
      </c>
      <c r="K386" s="537">
        <v>0.06</v>
      </c>
      <c r="L386" s="526">
        <v>4</v>
      </c>
      <c r="M386" s="693">
        <f t="shared" si="87"/>
        <v>0.24</v>
      </c>
      <c r="N386" s="526" t="s">
        <v>493</v>
      </c>
      <c r="O386" s="643">
        <v>5.5E-2</v>
      </c>
      <c r="P386" s="999">
        <v>43097</v>
      </c>
      <c r="Q386" s="999">
        <v>43115</v>
      </c>
      <c r="R386" s="693">
        <f t="shared" si="88"/>
        <v>9.0909090909090864</v>
      </c>
      <c r="S386" s="759">
        <f>IF(INDEX(Historical!$D$7:$D$1437,MATCH(B386,Historical!$B$7:$B$1446,0))=0,"n/a",(INDEX(Historical!$C$7:$C$1437,MATCH(B386,Historical!$B$7:$B$1446,0))/INDEX(Historical!$D$7:$D$1437,MATCH(B386,Historical!$B$7:$B$1446,0))-1)*100)</f>
        <v>6.6666666666666652</v>
      </c>
      <c r="T386" s="759">
        <f>IF(INDEX(Historical!$F$7:$F$1430,MATCH(B386,Historical!$B$7:$B$1446,0))=0,"n/a",((INDEX(Historical!$C$7:$C$1437,MATCH(B386,Historical!$B$7:$B$1446,0))/INDEX(Historical!$F$7:$F$1430,MATCH(B386,Historical!$B$7:$B$1446,0)))^(1/3)-1)*100)</f>
        <v>6.2658569182611146</v>
      </c>
      <c r="U386" s="759">
        <f>IF(INDEX(Historical!$H$7:$H$1430,MATCH(B386,Historical!$B$7:$B$1446,0))=0,"n/a",((INDEX(Historical!$C$7:$C$1437,MATCH(B386,Historical!$B$7:$B$1446,0))/INDEX(Historical!$H$7:$H$1430,MATCH(B386,Historical!$B$7:$B$1446,0)))^(1/5)-1)*100)</f>
        <v>12.195514544619957</v>
      </c>
      <c r="V386" s="759">
        <f>IF(INDEX(Historical!$O$7:$O$1430,MATCH(B386,Historical!$B$7:$B$1446,0))=0,"n/a",((INDEX(Historical!$C$7:$C$1437,MATCH(B386,Historical!$B$7:$B$1446,0))/INDEX(Historical!$O$7:$O$1430,MATCH(B386,Historical!$B$7:$B$1446,0)))^(1/10)-1)*100)</f>
        <v>16.983368811009349</v>
      </c>
      <c r="W386" s="760">
        <f t="shared" si="89"/>
        <v>0.7180857155215461</v>
      </c>
      <c r="X386" s="761">
        <f t="shared" si="90"/>
        <v>5.0814643935916495</v>
      </c>
      <c r="Y386" s="703"/>
      <c r="Z386" s="702">
        <f t="shared" si="91"/>
        <v>15.894039735099339</v>
      </c>
      <c r="AA386" s="935">
        <f t="shared" si="92"/>
        <v>14.51655629139073</v>
      </c>
      <c r="AB386" s="639">
        <v>12</v>
      </c>
      <c r="AC386" s="931">
        <v>1.51</v>
      </c>
      <c r="AD386" s="931">
        <v>1.45</v>
      </c>
      <c r="AE386" s="916">
        <v>0.38</v>
      </c>
      <c r="AF386" s="916">
        <v>1.85</v>
      </c>
      <c r="AG386" s="916">
        <v>13.4</v>
      </c>
      <c r="AH386" s="916">
        <v>25</v>
      </c>
      <c r="AI386" s="916">
        <v>28.59</v>
      </c>
      <c r="AJ386" s="739">
        <v>2.4</v>
      </c>
      <c r="AK386" s="739">
        <v>10</v>
      </c>
      <c r="AL386" s="931">
        <v>1130</v>
      </c>
      <c r="AM386" s="931">
        <v>4.5999999999999996</v>
      </c>
      <c r="AN386" s="931">
        <v>0.61</v>
      </c>
      <c r="AO386" s="802">
        <f t="shared" si="93"/>
        <v>-1.2261512358218685</v>
      </c>
      <c r="AP386" s="803">
        <f t="shared" si="94"/>
        <v>13.290405055568861</v>
      </c>
      <c r="AQ386" s="936">
        <f t="shared" si="95"/>
        <v>9.2512479238624934</v>
      </c>
      <c r="AR386" s="702">
        <f>INDEX(Historical!$C$7:$C$1437,MATCH(B386,Historical!$B$7:$B$1446,0))*IF(AH386="n/a",1.03,IF(AH386&lt;0,1.01,IF(AH386&gt;10,1.1,(1+AH386/100))))</f>
        <v>0.26400000000000001</v>
      </c>
      <c r="AS386" s="935">
        <f t="shared" si="96"/>
        <v>0.29040000000000005</v>
      </c>
      <c r="AT386" s="935">
        <f t="shared" si="102"/>
        <v>0.31944000000000006</v>
      </c>
      <c r="AU386" s="935">
        <f t="shared" si="102"/>
        <v>0.35138400000000009</v>
      </c>
      <c r="AV386" s="935">
        <f t="shared" si="102"/>
        <v>0.3865224000000001</v>
      </c>
      <c r="AW386" s="702">
        <f t="shared" si="98"/>
        <v>1.6117464000000001</v>
      </c>
      <c r="AX386" s="810">
        <f t="shared" si="99"/>
        <v>7.3528576642335768</v>
      </c>
      <c r="AY386" s="788">
        <v>1.43</v>
      </c>
      <c r="AZ386" s="916">
        <v>23.01</v>
      </c>
      <c r="BA386" s="916">
        <v>-24.14</v>
      </c>
      <c r="BB386" s="916">
        <v>0.03</v>
      </c>
      <c r="BC386" s="916">
        <v>-4.4400000000000004</v>
      </c>
      <c r="BE386" s="664">
        <v>2012</v>
      </c>
      <c r="BF386" s="946" t="e">
        <f>#VALUE!</f>
        <v>#VALUE!</v>
      </c>
      <c r="BG386" s="931">
        <v>5.0999999999999996</v>
      </c>
    </row>
    <row r="387" spans="1:59" ht="11.25" customHeight="1" x14ac:dyDescent="0.2">
      <c r="A387" s="609" t="s">
        <v>1591</v>
      </c>
      <c r="B387" s="925" t="s">
        <v>1592</v>
      </c>
      <c r="C387" s="988" t="s">
        <v>108</v>
      </c>
      <c r="D387" s="988" t="s">
        <v>4365</v>
      </c>
      <c r="E387" s="793">
        <v>8</v>
      </c>
      <c r="F387" s="526">
        <v>494</v>
      </c>
      <c r="G387" s="526" t="s">
        <v>106</v>
      </c>
      <c r="H387" s="526" t="s">
        <v>106</v>
      </c>
      <c r="I387" s="924">
        <v>20.25</v>
      </c>
      <c r="J387" s="702">
        <f t="shared" si="86"/>
        <v>2.7654320987654324</v>
      </c>
      <c r="K387" s="927">
        <v>0.14000000000000001</v>
      </c>
      <c r="L387" s="639">
        <v>4</v>
      </c>
      <c r="M387" s="693">
        <f t="shared" si="87"/>
        <v>0.56000000000000005</v>
      </c>
      <c r="N387" s="921" t="s">
        <v>143</v>
      </c>
      <c r="O387" s="795">
        <v>0.13</v>
      </c>
      <c r="P387" s="917">
        <v>42964</v>
      </c>
      <c r="Q387" s="917">
        <v>42989</v>
      </c>
      <c r="R387" s="693">
        <f t="shared" si="88"/>
        <v>7.6923076923076987</v>
      </c>
      <c r="S387" s="759">
        <f>IF(INDEX(Historical!$D$7:$D$1437,MATCH(B387,Historical!$B$7:$B$1446,0))=0,"n/a",(INDEX(Historical!$C$7:$C$1437,MATCH(B387,Historical!$B$7:$B$1446,0))/INDEX(Historical!$D$7:$D$1437,MATCH(B387,Historical!$B$7:$B$1446,0))-1)*100)</f>
        <v>3.7037037037036979</v>
      </c>
      <c r="T387" s="759">
        <f>IF(INDEX(Historical!$F$7:$F$1430,MATCH(B387,Historical!$B$7:$B$1446,0))=0,"n/a",((INDEX(Historical!$C$7:$C$1437,MATCH(B387,Historical!$B$7:$B$1446,0))/INDEX(Historical!$F$7:$F$1430,MATCH(B387,Historical!$B$7:$B$1446,0)))^(1/3)-1)*100)</f>
        <v>6.014041147633864</v>
      </c>
      <c r="U387" s="759">
        <f>IF(INDEX(Historical!$H$7:$H$1430,MATCH(B387,Historical!$B$7:$B$1446,0))=0,"n/a",((INDEX(Historical!$C$7:$C$1437,MATCH(B387,Historical!$B$7:$B$1446,0))/INDEX(Historical!$H$7:$H$1430,MATCH(B387,Historical!$B$7:$B$1446,0)))^(1/5)-1)*100)</f>
        <v>10.494795379650323</v>
      </c>
      <c r="V387" s="759">
        <f>IF(INDEX(Historical!$O$7:$O$1430,MATCH(B387,Historical!$B$7:$B$1446,0))=0,"n/a",((INDEX(Historical!$C$7:$C$1437,MATCH(B387,Historical!$B$7:$B$1446,0))/INDEX(Historical!$O$7:$O$1430,MATCH(B387,Historical!$B$7:$B$1446,0)))^(1/10)-1)*100)</f>
        <v>3.9538176114951584</v>
      </c>
      <c r="W387" s="760">
        <f t="shared" si="89"/>
        <v>2.6543448410817456</v>
      </c>
      <c r="X387" s="761" t="str">
        <f t="shared" si="90"/>
        <v>n/a</v>
      </c>
      <c r="Y387" s="727" t="s">
        <v>4435</v>
      </c>
      <c r="Z387" s="702">
        <f t="shared" si="91"/>
        <v>61.53846153846154</v>
      </c>
      <c r="AA387" s="935">
        <f t="shared" si="92"/>
        <v>22.252747252747252</v>
      </c>
      <c r="AB387" s="639">
        <v>6</v>
      </c>
      <c r="AC387" s="916">
        <v>0.91</v>
      </c>
      <c r="AD387" s="916" t="s">
        <v>137</v>
      </c>
      <c r="AE387" s="916">
        <v>3.57</v>
      </c>
      <c r="AF387" s="916">
        <v>1.24</v>
      </c>
      <c r="AG387" s="916">
        <v>5.7</v>
      </c>
      <c r="AH387" s="916">
        <v>-20.599999999999998</v>
      </c>
      <c r="AI387" s="916">
        <v>48.3</v>
      </c>
      <c r="AJ387" s="916">
        <v>-26.5</v>
      </c>
      <c r="AK387" s="916">
        <v>-13</v>
      </c>
      <c r="AL387" s="928">
        <v>157.13999999999999</v>
      </c>
      <c r="AM387" s="922">
        <v>1.7000000000000002</v>
      </c>
      <c r="AN387" s="916">
        <v>0</v>
      </c>
      <c r="AO387" s="802">
        <f t="shared" si="93"/>
        <v>-8.9925197743314964</v>
      </c>
      <c r="AP387" s="803">
        <f t="shared" si="94"/>
        <v>13.260227478415755</v>
      </c>
      <c r="AQ387" s="936">
        <f t="shared" si="95"/>
        <v>10.741754834101602</v>
      </c>
      <c r="AR387" s="702">
        <f>INDEX(Historical!$C$7:$C$1437,MATCH(B387,Historical!$B$7:$B$1446,0))*IF(AH387="n/a",1.03,IF(AH387&lt;0,1.01,IF(AH387&gt;10,1.1,(1+AH387/100))))</f>
        <v>0.5656000000000001</v>
      </c>
      <c r="AS387" s="935">
        <f t="shared" si="96"/>
        <v>0.62216000000000016</v>
      </c>
      <c r="AT387" s="935">
        <f t="shared" ref="AT387:AV406" si="103">IF($AK387="n/a",1.03*AS387,IF($AK387&lt;0,1.01*AS387,IF($AK387&gt;10,1.1*AS387,(1+$AK387/100)*AS387)))</f>
        <v>0.62838160000000021</v>
      </c>
      <c r="AU387" s="935">
        <f t="shared" si="103"/>
        <v>0.63466541600000026</v>
      </c>
      <c r="AV387" s="935">
        <f t="shared" si="103"/>
        <v>0.64101207016000028</v>
      </c>
      <c r="AW387" s="702">
        <f t="shared" si="98"/>
        <v>3.091819086160001</v>
      </c>
      <c r="AX387" s="810">
        <f t="shared" si="99"/>
        <v>15.268242400790127</v>
      </c>
      <c r="AY387" s="991">
        <v>0.49</v>
      </c>
      <c r="AZ387" s="922">
        <v>38.04</v>
      </c>
      <c r="BA387" s="922">
        <v>-3.53</v>
      </c>
      <c r="BB387" s="922">
        <v>1.29</v>
      </c>
      <c r="BC387" s="922">
        <v>11.33</v>
      </c>
      <c r="BE387" s="664">
        <v>2012</v>
      </c>
      <c r="BF387" s="946" t="e">
        <f>#VALUE!</f>
        <v>#VALUE!</v>
      </c>
      <c r="BG387" s="931">
        <v>0.6</v>
      </c>
    </row>
    <row r="388" spans="1:59" ht="11.25" customHeight="1" x14ac:dyDescent="0.2">
      <c r="A388" s="628" t="s">
        <v>4292</v>
      </c>
      <c r="B388" s="925" t="s">
        <v>3907</v>
      </c>
      <c r="C388" s="988" t="s">
        <v>4353</v>
      </c>
      <c r="D388" s="988" t="s">
        <v>4354</v>
      </c>
      <c r="E388" s="792">
        <v>5</v>
      </c>
      <c r="F388" s="526">
        <v>831</v>
      </c>
      <c r="G388" s="526" t="s">
        <v>106</v>
      </c>
      <c r="H388" s="526" t="s">
        <v>106</v>
      </c>
      <c r="I388" s="924">
        <v>153.62</v>
      </c>
      <c r="J388" s="702">
        <f t="shared" si="86"/>
        <v>2.7340190079416744</v>
      </c>
      <c r="K388" s="927">
        <v>1.05</v>
      </c>
      <c r="L388" s="639">
        <v>4</v>
      </c>
      <c r="M388" s="693">
        <f t="shared" si="87"/>
        <v>4.2</v>
      </c>
      <c r="N388" s="683" t="s">
        <v>111</v>
      </c>
      <c r="O388" s="795">
        <v>0.85</v>
      </c>
      <c r="P388" s="915">
        <v>43354</v>
      </c>
      <c r="Q388" s="915">
        <v>43370</v>
      </c>
      <c r="R388" s="693">
        <f t="shared" si="88"/>
        <v>23.529411764705891</v>
      </c>
      <c r="S388" s="759">
        <f>IF(INDEX(Historical!$D$7:$D$1437,MATCH(B388,Historical!$B$7:$B$1446,0))=0,"n/a",(INDEX(Historical!$C$7:$C$1437,MATCH(B388,Historical!$B$7:$B$1446,0))/INDEX(Historical!$D$7:$D$1437,MATCH(B388,Historical!$B$7:$B$1446,0))-1)*100)</f>
        <v>11.764705882352944</v>
      </c>
      <c r="T388" s="759">
        <f>IF(INDEX(Historical!$F$7:$F$1430,MATCH(B388,Historical!$B$7:$B$1446,0))=0,"n/a",((INDEX(Historical!$C$7:$C$1437,MATCH(B388,Historical!$B$7:$B$1446,0))/INDEX(Historical!$F$7:$F$1430,MATCH(B388,Historical!$B$7:$B$1446,0)))^(1/3)-1)*100)</f>
        <v>19.983162620797646</v>
      </c>
      <c r="U388" s="759">
        <f>IF(INDEX(Historical!$H$7:$H$1430,MATCH(B388,Historical!$B$7:$B$1446,0))=0,"n/a",((INDEX(Historical!$C$7:$C$1437,MATCH(B388,Historical!$B$7:$B$1446,0))/INDEX(Historical!$H$7:$H$1430,MATCH(B388,Historical!$B$7:$B$1446,0)))^(1/5)-1)*100)</f>
        <v>16.6417926847523</v>
      </c>
      <c r="V388" s="759">
        <f>IF(INDEX(Historical!$O$7:$O$1430,MATCH(B388,Historical!$B$7:$B$1446,0))=0,"n/a",((INDEX(Historical!$C$7:$C$1437,MATCH(B388,Historical!$B$7:$B$1446,0))/INDEX(Historical!$O$7:$O$1430,MATCH(B388,Historical!$B$7:$B$1446,0)))^(1/10)-1)*100)</f>
        <v>8.0008299434556562</v>
      </c>
      <c r="W388" s="760">
        <f t="shared" si="89"/>
        <v>2.0800082994345592</v>
      </c>
      <c r="X388" s="761">
        <f t="shared" si="90"/>
        <v>0.57385492016387252</v>
      </c>
      <c r="Y388" s="713"/>
      <c r="Z388" s="702">
        <f t="shared" si="91"/>
        <v>66.561014263074497</v>
      </c>
      <c r="AA388" s="935">
        <f t="shared" si="92"/>
        <v>24.345483359746435</v>
      </c>
      <c r="AB388" s="639">
        <v>12</v>
      </c>
      <c r="AC388" s="916">
        <v>6.31</v>
      </c>
      <c r="AD388" s="916" t="s">
        <v>137</v>
      </c>
      <c r="AE388" s="916">
        <v>10.119999999999999</v>
      </c>
      <c r="AF388" s="916">
        <v>5.22</v>
      </c>
      <c r="AG388" s="916">
        <v>21.9</v>
      </c>
      <c r="AH388" s="916">
        <v>91.100000000000009</v>
      </c>
      <c r="AI388" s="916">
        <v>6.43</v>
      </c>
      <c r="AJ388" s="916">
        <v>28.999999999999996</v>
      </c>
      <c r="AK388" s="916" t="s">
        <v>137</v>
      </c>
      <c r="AL388" s="928">
        <v>4180</v>
      </c>
      <c r="AM388" s="922">
        <v>0.70000000000000007</v>
      </c>
      <c r="AN388" s="916">
        <v>0</v>
      </c>
      <c r="AO388" s="802">
        <f t="shared" si="93"/>
        <v>-4.9696716670524594</v>
      </c>
      <c r="AP388" s="803">
        <f t="shared" si="94"/>
        <v>19.375811692693976</v>
      </c>
      <c r="AQ388" s="936">
        <f t="shared" si="95"/>
        <v>137.65841326284186</v>
      </c>
      <c r="AR388" s="702">
        <f>INDEX(Historical!$C$7:$C$1437,MATCH(B388,Historical!$B$7:$B$1446,0))*IF(AH388="n/a",1.03,IF(AH388&lt;0,1.01,IF(AH388&gt;10,1.1,(1+AH388/100))))</f>
        <v>4.18</v>
      </c>
      <c r="AS388" s="935">
        <f t="shared" si="96"/>
        <v>4.4487740000000002</v>
      </c>
      <c r="AT388" s="935">
        <f t="shared" si="103"/>
        <v>4.5822372200000006</v>
      </c>
      <c r="AU388" s="935">
        <f t="shared" si="103"/>
        <v>4.7197043366000004</v>
      </c>
      <c r="AV388" s="935">
        <f t="shared" si="103"/>
        <v>4.8612954666980004</v>
      </c>
      <c r="AW388" s="702">
        <f t="shared" si="98"/>
        <v>22.792011023297999</v>
      </c>
      <c r="AX388" s="810">
        <f t="shared" si="99"/>
        <v>14.836616992122117</v>
      </c>
      <c r="AY388" s="991">
        <v>0.53</v>
      </c>
      <c r="AZ388" s="922">
        <v>34.510000000000005</v>
      </c>
      <c r="BA388" s="922">
        <v>-3.6900000000000004</v>
      </c>
      <c r="BB388" s="922">
        <v>1.38</v>
      </c>
      <c r="BC388" s="922">
        <v>11.87</v>
      </c>
      <c r="BE388" s="664">
        <v>2014</v>
      </c>
      <c r="BF388" s="946" t="e">
        <f>#VALUE!</f>
        <v>#VALUE!</v>
      </c>
      <c r="BG388" s="931">
        <v>8.4</v>
      </c>
    </row>
    <row r="389" spans="1:59" ht="11.25" customHeight="1" x14ac:dyDescent="0.2">
      <c r="A389" s="609" t="s">
        <v>1563</v>
      </c>
      <c r="B389" s="925" t="s">
        <v>1564</v>
      </c>
      <c r="C389" s="988" t="s">
        <v>179</v>
      </c>
      <c r="D389" s="988" t="s">
        <v>4371</v>
      </c>
      <c r="E389" s="792">
        <v>7</v>
      </c>
      <c r="F389" s="526">
        <v>603</v>
      </c>
      <c r="G389" s="526" t="s">
        <v>37</v>
      </c>
      <c r="H389" s="526" t="s">
        <v>37</v>
      </c>
      <c r="I389" s="924">
        <v>94.27</v>
      </c>
      <c r="J389" s="702">
        <f t="shared" si="86"/>
        <v>3.3945051447968604</v>
      </c>
      <c r="K389" s="927">
        <v>0.8</v>
      </c>
      <c r="L389" s="639">
        <v>4</v>
      </c>
      <c r="M389" s="693">
        <f t="shared" si="87"/>
        <v>3.2</v>
      </c>
      <c r="N389" s="921" t="s">
        <v>119</v>
      </c>
      <c r="O389" s="795">
        <v>0.7</v>
      </c>
      <c r="P389" s="658">
        <v>43238</v>
      </c>
      <c r="Q389" s="658">
        <v>43252</v>
      </c>
      <c r="R389" s="693">
        <f t="shared" si="88"/>
        <v>14.285714285714299</v>
      </c>
      <c r="S389" s="759">
        <f>IF(INDEX(Historical!$D$7:$D$1437,MATCH(B389,Historical!$B$7:$B$1446,0))=0,"n/a",(INDEX(Historical!$C$7:$C$1437,MATCH(B389,Historical!$B$7:$B$1446,0))/INDEX(Historical!$D$7:$D$1437,MATCH(B389,Historical!$B$7:$B$1446,0))-1)*100)</f>
        <v>13.553113553113572</v>
      </c>
      <c r="T389" s="759">
        <f>IF(INDEX(Historical!$F$7:$F$1430,MATCH(B389,Historical!$B$7:$B$1446,0))=0,"n/a",((INDEX(Historical!$C$7:$C$1437,MATCH(B389,Historical!$B$7:$B$1446,0))/INDEX(Historical!$F$7:$F$1430,MATCH(B389,Historical!$B$7:$B$1446,0)))^(1/3)-1)*100)</f>
        <v>12.452314898476423</v>
      </c>
      <c r="U389" s="759">
        <f>IF(INDEX(Historical!$H$7:$H$1430,MATCH(B389,Historical!$B$7:$B$1446,0))=0,"n/a",((INDEX(Historical!$C$7:$C$1437,MATCH(B389,Historical!$B$7:$B$1446,0))/INDEX(Historical!$H$7:$H$1430,MATCH(B389,Historical!$B$7:$B$1446,0)))^(1/5)-1)*100)</f>
        <v>18.485561996426014</v>
      </c>
      <c r="V389" s="759" t="str">
        <f>IF(INDEX(Historical!$O$7:$O$1430,MATCH(B389,Historical!$B$7:$B$1446,0))=0,"n/a",((INDEX(Historical!$C$7:$C$1437,MATCH(B389,Historical!$B$7:$B$1446,0))/INDEX(Historical!$O$7:$O$1430,MATCH(B389,Historical!$B$7:$B$1446,0)))^(1/10)-1)*100)</f>
        <v>n/a</v>
      </c>
      <c r="W389" s="760" t="str">
        <f t="shared" si="89"/>
        <v>n/a</v>
      </c>
      <c r="X389" s="761">
        <f t="shared" si="90"/>
        <v>1.2406417447265783</v>
      </c>
      <c r="Y389" s="926"/>
      <c r="Z389" s="702">
        <f t="shared" si="91"/>
        <v>26.71118530884808</v>
      </c>
      <c r="AA389" s="935">
        <f t="shared" si="92"/>
        <v>7.8689482470784631</v>
      </c>
      <c r="AB389" s="639">
        <v>12</v>
      </c>
      <c r="AC389" s="916">
        <v>11.98</v>
      </c>
      <c r="AD389" s="916" t="s">
        <v>137</v>
      </c>
      <c r="AE389" s="916">
        <v>0.39</v>
      </c>
      <c r="AF389" s="916">
        <v>1.77</v>
      </c>
      <c r="AG389" s="916">
        <v>24.2</v>
      </c>
      <c r="AH389" s="916">
        <v>158.6</v>
      </c>
      <c r="AI389" s="916">
        <v>44.59</v>
      </c>
      <c r="AJ389" s="916">
        <v>14.899999999999999</v>
      </c>
      <c r="AK389" s="916">
        <v>-8.75</v>
      </c>
      <c r="AL389" s="928">
        <v>42970</v>
      </c>
      <c r="AM389" s="922">
        <v>0.2</v>
      </c>
      <c r="AN389" s="916">
        <v>0.45</v>
      </c>
      <c r="AO389" s="802">
        <f t="shared" si="93"/>
        <v>14.01111889414441</v>
      </c>
      <c r="AP389" s="803">
        <f t="shared" si="94"/>
        <v>21.880067141222874</v>
      </c>
      <c r="AQ389" s="936">
        <f t="shared" si="95"/>
        <v>-21.321926258316893</v>
      </c>
      <c r="AR389" s="702">
        <f>INDEX(Historical!$C$7:$C$1437,MATCH(B389,Historical!$B$7:$B$1446,0))*IF(AH389="n/a",1.03,IF(AH389&lt;0,1.01,IF(AH389&gt;10,1.1,(1+AH389/100))))</f>
        <v>3.4100000000000006</v>
      </c>
      <c r="AS389" s="935">
        <f t="shared" si="96"/>
        <v>3.7510000000000008</v>
      </c>
      <c r="AT389" s="935">
        <f t="shared" si="103"/>
        <v>3.7885100000000009</v>
      </c>
      <c r="AU389" s="935">
        <f t="shared" si="103"/>
        <v>3.8263951000000009</v>
      </c>
      <c r="AV389" s="935">
        <f t="shared" si="103"/>
        <v>3.8646590510000012</v>
      </c>
      <c r="AW389" s="702">
        <f t="shared" si="98"/>
        <v>18.640564151000003</v>
      </c>
      <c r="AX389" s="810">
        <f t="shared" si="99"/>
        <v>19.773590910151697</v>
      </c>
      <c r="AY389" s="991">
        <v>0.92</v>
      </c>
      <c r="AZ389" s="922">
        <v>20.18</v>
      </c>
      <c r="BA389" s="922">
        <v>-23.96</v>
      </c>
      <c r="BB389" s="922">
        <v>-2.68</v>
      </c>
      <c r="BC389" s="922">
        <v>-7.51</v>
      </c>
      <c r="BE389" s="664">
        <v>2012</v>
      </c>
      <c r="BF389" s="946" t="e">
        <f>#VALUE!</f>
        <v>#VALUE!</v>
      </c>
      <c r="BG389" s="931">
        <v>10.299999999999999</v>
      </c>
    </row>
    <row r="390" spans="1:59" s="838" customFormat="1" ht="11.25" customHeight="1" x14ac:dyDescent="0.2">
      <c r="A390" s="817" t="s">
        <v>1565</v>
      </c>
      <c r="B390" s="846" t="s">
        <v>1566</v>
      </c>
      <c r="C390" s="988" t="s">
        <v>179</v>
      </c>
      <c r="D390" s="988" t="s">
        <v>4371</v>
      </c>
      <c r="E390" s="818">
        <v>7</v>
      </c>
      <c r="F390" s="526">
        <v>688</v>
      </c>
      <c r="G390" s="1171" t="s">
        <v>106</v>
      </c>
      <c r="H390" s="1171" t="s">
        <v>106</v>
      </c>
      <c r="I390" s="819">
        <v>49.53</v>
      </c>
      <c r="J390" s="820">
        <f t="shared" si="86"/>
        <v>6.8241469816272966</v>
      </c>
      <c r="K390" s="821">
        <v>0.84499999999999997</v>
      </c>
      <c r="L390" s="822">
        <v>4</v>
      </c>
      <c r="M390" s="823">
        <f t="shared" si="87"/>
        <v>3.38</v>
      </c>
      <c r="N390" s="824" t="s">
        <v>560</v>
      </c>
      <c r="O390" s="825">
        <v>0.83499999999999996</v>
      </c>
      <c r="P390" s="826">
        <v>43584</v>
      </c>
      <c r="Q390" s="826">
        <v>43599</v>
      </c>
      <c r="R390" s="823">
        <f t="shared" si="88"/>
        <v>1.1976047904191627</v>
      </c>
      <c r="S390" s="759">
        <f>IF(INDEX(Historical!$D$7:$D$1437,MATCH(B390,Historical!$B$7:$B$1446,0))=0,"n/a",(INDEX(Historical!$C$7:$C$1437,MATCH(B390,Historical!$B$7:$B$1446,0))/INDEX(Historical!$D$7:$D$1437,MATCH(B390,Historical!$B$7:$B$1446,0))-1)*100)</f>
        <v>9.6049896049895889</v>
      </c>
      <c r="T390" s="759">
        <f>IF(INDEX(Historical!$F$7:$F$1430,MATCH(B390,Historical!$B$7:$B$1446,0))=0,"n/a",((INDEX(Historical!$C$7:$C$1437,MATCH(B390,Historical!$B$7:$B$1446,0))/INDEX(Historical!$F$7:$F$1430,MATCH(B390,Historical!$B$7:$B$1446,0)))^(1/3)-1)*100)</f>
        <v>19.673049221064964</v>
      </c>
      <c r="U390" s="759">
        <f>IF(INDEX(Historical!$H$7:$H$1430,MATCH(B390,Historical!$B$7:$B$1446,0))=0,"n/a",((INDEX(Historical!$C$7:$C$1437,MATCH(B390,Historical!$B$7:$B$1446,0))/INDEX(Historical!$H$7:$H$1430,MATCH(B390,Historical!$B$7:$B$1446,0)))^(1/5)-1)*100)</f>
        <v>76.247409150448291</v>
      </c>
      <c r="V390" s="759" t="str">
        <f>IF(INDEX(Historical!$O$7:$O$1430,MATCH(B390,Historical!$B$7:$B$1446,0))=0,"n/a",((INDEX(Historical!$C$7:$C$1437,MATCH(B390,Historical!$B$7:$B$1446,0))/INDEX(Historical!$O$7:$O$1430,MATCH(B390,Historical!$B$7:$B$1446,0)))^(1/10)-1)*100)</f>
        <v>n/a</v>
      </c>
      <c r="W390" s="827" t="str">
        <f t="shared" si="89"/>
        <v>n/a</v>
      </c>
      <c r="X390" s="828">
        <f t="shared" si="90"/>
        <v>1.3056063210693201</v>
      </c>
      <c r="Y390" s="839"/>
      <c r="Z390" s="820">
        <f t="shared" si="91"/>
        <v>84.5</v>
      </c>
      <c r="AA390" s="830">
        <f t="shared" si="92"/>
        <v>12.3825</v>
      </c>
      <c r="AB390" s="822">
        <v>12</v>
      </c>
      <c r="AC390" s="831">
        <v>4</v>
      </c>
      <c r="AD390" s="831">
        <v>1.1100000000000001</v>
      </c>
      <c r="AE390" s="831">
        <v>5.86</v>
      </c>
      <c r="AF390" s="831">
        <v>2</v>
      </c>
      <c r="AG390" s="831">
        <v>17.5</v>
      </c>
      <c r="AH390" s="831">
        <v>54.500000000000007</v>
      </c>
      <c r="AI390" s="831">
        <v>6.34</v>
      </c>
      <c r="AJ390" s="831">
        <v>58.4</v>
      </c>
      <c r="AK390" s="831">
        <v>11.18</v>
      </c>
      <c r="AL390" s="832">
        <v>6140</v>
      </c>
      <c r="AM390" s="833">
        <v>0.1</v>
      </c>
      <c r="AN390" s="831">
        <v>0.99</v>
      </c>
      <c r="AO390" s="834">
        <f t="shared" si="93"/>
        <v>70.689056132075592</v>
      </c>
      <c r="AP390" s="835">
        <f t="shared" si="94"/>
        <v>83.071556132075585</v>
      </c>
      <c r="AQ390" s="836">
        <f t="shared" si="95"/>
        <v>4.9126620893144013</v>
      </c>
      <c r="AR390" s="702">
        <f>INDEX(Historical!$C$7:$C$1437,MATCH(B390,Historical!$B$7:$B$1446,0))*IF(AH390="n/a",1.03,IF(AH390&lt;0,1.01,IF(AH390&gt;10,1.1,(1+AH390/100))))</f>
        <v>2.8996000000000004</v>
      </c>
      <c r="AS390" s="830">
        <f t="shared" si="96"/>
        <v>3.0834346400000001</v>
      </c>
      <c r="AT390" s="830">
        <f t="shared" si="103"/>
        <v>3.3917781040000006</v>
      </c>
      <c r="AU390" s="830">
        <f t="shared" si="103"/>
        <v>3.7309559144000009</v>
      </c>
      <c r="AV390" s="830">
        <f t="shared" si="103"/>
        <v>4.1040515058400011</v>
      </c>
      <c r="AW390" s="820">
        <f t="shared" si="98"/>
        <v>17.209820164240003</v>
      </c>
      <c r="AX390" s="837">
        <f t="shared" si="99"/>
        <v>34.746255126670711</v>
      </c>
      <c r="AY390" s="992">
        <v>1.19</v>
      </c>
      <c r="AZ390" s="833">
        <v>21.52</v>
      </c>
      <c r="BA390" s="833">
        <v>-9.98</v>
      </c>
      <c r="BB390" s="833">
        <v>-3.7199999999999998</v>
      </c>
      <c r="BC390" s="833">
        <v>-1.68</v>
      </c>
      <c r="BD390" s="961"/>
      <c r="BE390" s="664">
        <v>2013</v>
      </c>
      <c r="BF390" s="946" t="e">
        <f>#VALUE!</f>
        <v>#VALUE!</v>
      </c>
      <c r="BG390" s="893">
        <v>9.3000000000000007</v>
      </c>
    </row>
    <row r="391" spans="1:59" ht="11.25" customHeight="1" x14ac:dyDescent="0.2">
      <c r="A391" s="628" t="s">
        <v>4152</v>
      </c>
      <c r="B391" s="925" t="s">
        <v>4153</v>
      </c>
      <c r="C391" s="988" t="s">
        <v>108</v>
      </c>
      <c r="D391" s="988" t="s">
        <v>4373</v>
      </c>
      <c r="E391" s="793">
        <v>6</v>
      </c>
      <c r="F391" s="526">
        <v>707</v>
      </c>
      <c r="G391" s="526" t="s">
        <v>106</v>
      </c>
      <c r="H391" s="526" t="s">
        <v>106</v>
      </c>
      <c r="I391" s="924">
        <v>14.15</v>
      </c>
      <c r="J391" s="702">
        <f t="shared" ref="J391:J454" si="104">(M391/I391)*100</f>
        <v>1.9787985865724382</v>
      </c>
      <c r="K391" s="927">
        <v>7.0000000000000007E-2</v>
      </c>
      <c r="L391" s="639">
        <v>4</v>
      </c>
      <c r="M391" s="693">
        <f t="shared" ref="M391:M454" si="105">K391*L391</f>
        <v>0.28000000000000003</v>
      </c>
      <c r="N391" s="921" t="s">
        <v>140</v>
      </c>
      <c r="O391" s="795">
        <v>6.5000000000000002E-2</v>
      </c>
      <c r="P391" s="917">
        <v>42936</v>
      </c>
      <c r="Q391" s="917">
        <v>42948</v>
      </c>
      <c r="R391" s="693">
        <f t="shared" ref="R391:R454" si="106">(K391-O391)/O391*100</f>
        <v>7.6923076923076987</v>
      </c>
      <c r="S391" s="759">
        <f>IF(INDEX(Historical!$D$7:$D$1437,MATCH(B391,Historical!$B$7:$B$1446,0))=0,"n/a",(INDEX(Historical!$C$7:$C$1437,MATCH(B391,Historical!$B$7:$B$1446,0))/INDEX(Historical!$D$7:$D$1437,MATCH(B391,Historical!$B$7:$B$1446,0))-1)*100)</f>
        <v>3.7037037037036979</v>
      </c>
      <c r="T391" s="759">
        <f>IF(INDEX(Historical!$F$7:$F$1430,MATCH(B391,Historical!$B$7:$B$1446,0))=0,"n/a",((INDEX(Historical!$C$7:$C$1437,MATCH(B391,Historical!$B$7:$B$1446,0))/INDEX(Historical!$F$7:$F$1430,MATCH(B391,Historical!$B$7:$B$1446,0)))^(1/3)-1)*100)</f>
        <v>8.7843088111080103</v>
      </c>
      <c r="U391" s="759">
        <f>IF(INDEX(Historical!$H$7:$H$1430,MATCH(B391,Historical!$B$7:$B$1446,0))=0,"n/a",((INDEX(Historical!$C$7:$C$1437,MATCH(B391,Historical!$B$7:$B$1446,0))/INDEX(Historical!$H$7:$H$1430,MATCH(B391,Historical!$B$7:$B$1446,0)))^(1/5)-1)*100)</f>
        <v>18.466445254224407</v>
      </c>
      <c r="V391" s="759">
        <f>IF(INDEX(Historical!$O$7:$O$1430,MATCH(B391,Historical!$B$7:$B$1446,0))=0,"n/a",((INDEX(Historical!$C$7:$C$1437,MATCH(B391,Historical!$B$7:$B$1446,0))/INDEX(Historical!$O$7:$O$1430,MATCH(B391,Historical!$B$7:$B$1446,0)))^(1/10)-1)*100)</f>
        <v>-4.7391036908989719</v>
      </c>
      <c r="W391" s="760" t="str">
        <f t="shared" ref="W391:W454" si="107">IF(OR(U391&lt;=0,U391="n/a",V391&lt;=0,V391="n/a"),"n/a",U391/V391)</f>
        <v>n/a</v>
      </c>
      <c r="X391" s="761" t="str">
        <f t="shared" ref="X391:X454" si="108">IF(OR(AJ391&lt;=0,AJ391="n/a",U391&lt;=0,U391="n/a"),"n/a",U391/AJ391)</f>
        <v>n/a</v>
      </c>
      <c r="Y391" s="727" t="s">
        <v>4429</v>
      </c>
      <c r="Z391" s="702" t="str">
        <f t="shared" ref="Z391:Z454" si="109">IF(OR(AC391&lt;0.01,AC391="n/a"),"n/a",M391/AC391*100)</f>
        <v>n/a</v>
      </c>
      <c r="AA391" s="935" t="str">
        <f t="shared" ref="AA391:AA454" si="110">IF(OR(AC391&lt;0.01,AC391="n/a"),"n/a",I391/AC391)</f>
        <v>n/a</v>
      </c>
      <c r="AB391" s="639">
        <v>12</v>
      </c>
      <c r="AC391" s="916" t="s">
        <v>137</v>
      </c>
      <c r="AD391" s="916" t="s">
        <v>137</v>
      </c>
      <c r="AE391" s="916" t="s">
        <v>137</v>
      </c>
      <c r="AF391" s="916" t="s">
        <v>137</v>
      </c>
      <c r="AG391" s="916" t="s">
        <v>137</v>
      </c>
      <c r="AH391" s="916" t="s">
        <v>137</v>
      </c>
      <c r="AI391" s="916" t="s">
        <v>137</v>
      </c>
      <c r="AJ391" s="916" t="s">
        <v>137</v>
      </c>
      <c r="AK391" s="916" t="s">
        <v>137</v>
      </c>
      <c r="AL391" s="928" t="s">
        <v>137</v>
      </c>
      <c r="AM391" s="922" t="s">
        <v>137</v>
      </c>
      <c r="AN391" s="916" t="s">
        <v>137</v>
      </c>
      <c r="AO391" s="802" t="str">
        <f t="shared" ref="AO391:AO454" si="111">IF(U391="n/a","n/a",IF(AA391&lt;0,"n/a",IF(AA391="n/a","n/a",J391+U391-AA391)))</f>
        <v>n/a</v>
      </c>
      <c r="AP391" s="803">
        <f t="shared" ref="AP391:AP454" si="112">IF(U391="n/a","n/a",J391+U391)</f>
        <v>20.445243840796845</v>
      </c>
      <c r="AQ391" s="936" t="str">
        <f t="shared" ref="AQ391:AQ454" si="113">IF(OR(AC391&lt;0.01,AF391="n/a"),"n/a",(I391/SQRT(22.5*AC391*(I391/AF391))-1)*100)</f>
        <v>n/a</v>
      </c>
      <c r="AR391" s="702">
        <f>INDEX(Historical!$C$7:$C$1437,MATCH(B391,Historical!$B$7:$B$1446,0))*IF(AH391="n/a",1.03,IF(AH391&lt;0,1.01,IF(AH391&gt;10,1.1,(1+AH391/100))))</f>
        <v>0.28840000000000005</v>
      </c>
      <c r="AS391" s="935">
        <f t="shared" ref="AS391:AS454" si="114">IF($AI391="n/a",1.03*AR391,IF($AI391&lt;0,1.01*AR391,IF($AI391&gt;10,1.1*AR391,(1+$AI391/100)*AR391)))</f>
        <v>0.29705200000000004</v>
      </c>
      <c r="AT391" s="935">
        <f t="shared" si="103"/>
        <v>0.30596356000000002</v>
      </c>
      <c r="AU391" s="935">
        <f t="shared" si="103"/>
        <v>0.31514246680000002</v>
      </c>
      <c r="AV391" s="935">
        <f t="shared" si="103"/>
        <v>0.32459674080400003</v>
      </c>
      <c r="AW391" s="702">
        <f t="shared" ref="AW391:AW454" si="115">SUM(AR391:AV391)</f>
        <v>1.5311547676040003</v>
      </c>
      <c r="AX391" s="810">
        <f t="shared" ref="AX391:AX454" si="116">AW391/I391*100</f>
        <v>10.820881749851592</v>
      </c>
      <c r="AY391" s="991" t="s">
        <v>137</v>
      </c>
      <c r="AZ391" s="922" t="s">
        <v>137</v>
      </c>
      <c r="BA391" s="922" t="s">
        <v>137</v>
      </c>
      <c r="BB391" s="922" t="s">
        <v>137</v>
      </c>
      <c r="BC391" s="922" t="s">
        <v>137</v>
      </c>
      <c r="BD391" s="960" t="s">
        <v>4298</v>
      </c>
      <c r="BE391" s="664">
        <v>2014</v>
      </c>
      <c r="BF391" s="946" t="e">
        <f t="shared" ref="BF391" si="117">#VALUE!</f>
        <v>#VALUE!</v>
      </c>
      <c r="BG391" s="931" t="s">
        <v>137</v>
      </c>
    </row>
    <row r="392" spans="1:59" ht="11.25" customHeight="1" x14ac:dyDescent="0.2">
      <c r="A392" s="609" t="s">
        <v>1543</v>
      </c>
      <c r="B392" s="925" t="s">
        <v>1544</v>
      </c>
      <c r="C392" s="988" t="s">
        <v>247</v>
      </c>
      <c r="D392" s="988" t="s">
        <v>4387</v>
      </c>
      <c r="E392" s="793">
        <v>6</v>
      </c>
      <c r="F392" s="526">
        <v>708</v>
      </c>
      <c r="G392" s="526" t="s">
        <v>106</v>
      </c>
      <c r="H392" s="526" t="s">
        <v>106</v>
      </c>
      <c r="I392" s="924">
        <v>51.16</v>
      </c>
      <c r="J392" s="702">
        <f t="shared" si="104"/>
        <v>1.7591868647380766</v>
      </c>
      <c r="K392" s="927">
        <v>0.22500000000000001</v>
      </c>
      <c r="L392" s="639">
        <v>4</v>
      </c>
      <c r="M392" s="693">
        <f t="shared" si="105"/>
        <v>0.9</v>
      </c>
      <c r="N392" s="921" t="s">
        <v>238</v>
      </c>
      <c r="O392" s="795">
        <v>0.2</v>
      </c>
      <c r="P392" s="917">
        <v>42950</v>
      </c>
      <c r="Q392" s="917">
        <v>42965</v>
      </c>
      <c r="R392" s="693">
        <f t="shared" si="106"/>
        <v>12.499999999999996</v>
      </c>
      <c r="S392" s="759">
        <f>IF(INDEX(Historical!$D$7:$D$1437,MATCH(B392,Historical!$B$7:$B$1446,0))=0,"n/a",(INDEX(Historical!$C$7:$C$1437,MATCH(B392,Historical!$B$7:$B$1446,0))/INDEX(Historical!$D$7:$D$1437,MATCH(B392,Historical!$B$7:$B$1446,0))-1)*100)</f>
        <v>5.8823529411764719</v>
      </c>
      <c r="T392" s="759">
        <f>IF(INDEX(Historical!$F$7:$F$1430,MATCH(B392,Historical!$B$7:$B$1446,0))=0,"n/a",((INDEX(Historical!$C$7:$C$1437,MATCH(B392,Historical!$B$7:$B$1446,0))/INDEX(Historical!$F$7:$F$1430,MATCH(B392,Historical!$B$7:$B$1446,0)))^(1/3)-1)*100)</f>
        <v>12.624788044360603</v>
      </c>
      <c r="U392" s="759">
        <f>IF(INDEX(Historical!$H$7:$H$1430,MATCH(B392,Historical!$B$7:$B$1446,0))=0,"n/a",((INDEX(Historical!$C$7:$C$1437,MATCH(B392,Historical!$B$7:$B$1446,0))/INDEX(Historical!$H$7:$H$1430,MATCH(B392,Historical!$B$7:$B$1446,0)))^(1/5)-1)*100)</f>
        <v>29.19940099556333</v>
      </c>
      <c r="V392" s="759" t="str">
        <f>IF(INDEX(Historical!$O$7:$O$1430,MATCH(B392,Historical!$B$7:$B$1446,0))=0,"n/a",((INDEX(Historical!$C$7:$C$1437,MATCH(B392,Historical!$B$7:$B$1446,0))/INDEX(Historical!$O$7:$O$1430,MATCH(B392,Historical!$B$7:$B$1446,0)))^(1/10)-1)*100)</f>
        <v>n/a</v>
      </c>
      <c r="W392" s="760" t="str">
        <f t="shared" si="107"/>
        <v>n/a</v>
      </c>
      <c r="X392" s="761" t="str">
        <f t="shared" si="108"/>
        <v>n/a</v>
      </c>
      <c r="Y392" s="727" t="s">
        <v>4429</v>
      </c>
      <c r="Z392" s="702">
        <f t="shared" si="109"/>
        <v>4500</v>
      </c>
      <c r="AA392" s="935">
        <f t="shared" si="110"/>
        <v>2558</v>
      </c>
      <c r="AB392" s="639">
        <v>1</v>
      </c>
      <c r="AC392" s="916">
        <v>0.02</v>
      </c>
      <c r="AD392" s="916">
        <v>819.87</v>
      </c>
      <c r="AE392" s="916">
        <v>1.02</v>
      </c>
      <c r="AF392" s="918" t="s">
        <v>137</v>
      </c>
      <c r="AG392" s="919">
        <v>-0.6</v>
      </c>
      <c r="AH392" s="916">
        <v>-98.1</v>
      </c>
      <c r="AI392" s="916">
        <v>46.08</v>
      </c>
      <c r="AJ392" s="916">
        <v>-49.5</v>
      </c>
      <c r="AK392" s="916">
        <v>3.9</v>
      </c>
      <c r="AL392" s="928">
        <v>1610</v>
      </c>
      <c r="AM392" s="922">
        <v>30.7</v>
      </c>
      <c r="AN392" s="918" t="s">
        <v>137</v>
      </c>
      <c r="AO392" s="802">
        <f t="shared" si="111"/>
        <v>-2527.0414121396984</v>
      </c>
      <c r="AP392" s="803">
        <f t="shared" si="112"/>
        <v>30.958587860301407</v>
      </c>
      <c r="AQ392" s="936" t="str">
        <f t="shared" si="113"/>
        <v>n/a</v>
      </c>
      <c r="AR392" s="702">
        <f>INDEX(Historical!$C$7:$C$1437,MATCH(B392,Historical!$B$7:$B$1446,0))*IF(AH392="n/a",1.03,IF(AH392&lt;0,1.01,IF(AH392&gt;10,1.1,(1+AH392/100))))</f>
        <v>0.90900000000000003</v>
      </c>
      <c r="AS392" s="935">
        <f t="shared" si="114"/>
        <v>0.99990000000000012</v>
      </c>
      <c r="AT392" s="935">
        <f t="shared" si="103"/>
        <v>1.0388961000000001</v>
      </c>
      <c r="AU392" s="935">
        <f t="shared" si="103"/>
        <v>1.0794130478999999</v>
      </c>
      <c r="AV392" s="935">
        <f t="shared" si="103"/>
        <v>1.1215101567680998</v>
      </c>
      <c r="AW392" s="702">
        <f t="shared" si="115"/>
        <v>5.1487193046680995</v>
      </c>
      <c r="AX392" s="810">
        <f t="shared" si="116"/>
        <v>10.063954856661649</v>
      </c>
      <c r="AY392" s="991">
        <v>0.51</v>
      </c>
      <c r="AZ392" s="922">
        <v>34.449999999999996</v>
      </c>
      <c r="BA392" s="922">
        <v>-19.059999999999999</v>
      </c>
      <c r="BB392" s="922">
        <v>7.4399999999999995</v>
      </c>
      <c r="BC392" s="922">
        <v>8.3800000000000008</v>
      </c>
      <c r="BE392" s="664">
        <v>2014</v>
      </c>
      <c r="BF392" s="946" t="e">
        <f>#VALUE!</f>
        <v>#VALUE!</v>
      </c>
      <c r="BG392" s="931">
        <v>0.3</v>
      </c>
    </row>
    <row r="393" spans="1:59" ht="11.25" customHeight="1" x14ac:dyDescent="0.2">
      <c r="A393" s="537" t="s">
        <v>1600</v>
      </c>
      <c r="B393" s="925" t="s">
        <v>1601</v>
      </c>
      <c r="C393" s="988" t="s">
        <v>108</v>
      </c>
      <c r="D393" s="988" t="s">
        <v>4373</v>
      </c>
      <c r="E393" s="792">
        <v>9</v>
      </c>
      <c r="F393" s="526">
        <v>452</v>
      </c>
      <c r="G393" s="526" t="s">
        <v>106</v>
      </c>
      <c r="H393" s="526" t="s">
        <v>106</v>
      </c>
      <c r="I393" s="924">
        <v>37.5</v>
      </c>
      <c r="J393" s="702">
        <f t="shared" si="104"/>
        <v>3.52</v>
      </c>
      <c r="K393" s="927">
        <v>0.33</v>
      </c>
      <c r="L393" s="639">
        <v>4</v>
      </c>
      <c r="M393" s="693">
        <f t="shared" si="105"/>
        <v>1.32</v>
      </c>
      <c r="N393" s="921" t="s">
        <v>320</v>
      </c>
      <c r="O393" s="795">
        <v>0.32</v>
      </c>
      <c r="P393" s="915">
        <v>43538</v>
      </c>
      <c r="Q393" s="915">
        <v>43553</v>
      </c>
      <c r="R393" s="693">
        <f t="shared" si="106"/>
        <v>3.1250000000000027</v>
      </c>
      <c r="S393" s="759">
        <f>IF(INDEX(Historical!$D$7:$D$1437,MATCH(B393,Historical!$B$7:$B$1446,0))=0,"n/a",(INDEX(Historical!$C$7:$C$1437,MATCH(B393,Historical!$B$7:$B$1446,0))/INDEX(Historical!$D$7:$D$1437,MATCH(B393,Historical!$B$7:$B$1446,0))-1)*100)</f>
        <v>3.2258064516129004</v>
      </c>
      <c r="T393" s="759">
        <f>IF(INDEX(Historical!$F$7:$F$1430,MATCH(B393,Historical!$B$7:$B$1446,0))=0,"n/a",((INDEX(Historical!$C$7:$C$1437,MATCH(B393,Historical!$B$7:$B$1446,0))/INDEX(Historical!$F$7:$F$1430,MATCH(B393,Historical!$B$7:$B$1446,0)))^(1/3)-1)*100)</f>
        <v>3.3357652893651002</v>
      </c>
      <c r="U393" s="759">
        <f>IF(INDEX(Historical!$H$7:$H$1430,MATCH(B393,Historical!$B$7:$B$1446,0))=0,"n/a",((INDEX(Historical!$C$7:$C$1437,MATCH(B393,Historical!$B$7:$B$1446,0))/INDEX(Historical!$H$7:$H$1430,MATCH(B393,Historical!$B$7:$B$1446,0)))^(1/5)-1)*100)</f>
        <v>3.4563715943573214</v>
      </c>
      <c r="V393" s="759">
        <f>IF(INDEX(Historical!$O$7:$O$1430,MATCH(B393,Historical!$B$7:$B$1446,0))=0,"n/a",((INDEX(Historical!$C$7:$C$1437,MATCH(B393,Historical!$B$7:$B$1446,0))/INDEX(Historical!$O$7:$O$1430,MATCH(B393,Historical!$B$7:$B$1446,0)))^(1/10)-1)*100)</f>
        <v>3.3575519102710727</v>
      </c>
      <c r="W393" s="760">
        <f t="shared" si="107"/>
        <v>1.0294320644109627</v>
      </c>
      <c r="X393" s="761" t="str">
        <f t="shared" si="108"/>
        <v>n/a</v>
      </c>
      <c r="Y393" s="717"/>
      <c r="Z393" s="702" t="str">
        <f t="shared" si="109"/>
        <v>n/a</v>
      </c>
      <c r="AA393" s="935" t="str">
        <f t="shared" si="110"/>
        <v>n/a</v>
      </c>
      <c r="AB393" s="639">
        <v>12</v>
      </c>
      <c r="AC393" s="916" t="s">
        <v>137</v>
      </c>
      <c r="AD393" s="916" t="s">
        <v>137</v>
      </c>
      <c r="AE393" s="916" t="s">
        <v>137</v>
      </c>
      <c r="AF393" s="916" t="s">
        <v>137</v>
      </c>
      <c r="AG393" s="916" t="s">
        <v>137</v>
      </c>
      <c r="AH393" s="916" t="s">
        <v>137</v>
      </c>
      <c r="AI393" s="916" t="s">
        <v>137</v>
      </c>
      <c r="AJ393" s="916" t="s">
        <v>137</v>
      </c>
      <c r="AK393" s="916" t="s">
        <v>137</v>
      </c>
      <c r="AL393" s="928" t="s">
        <v>137</v>
      </c>
      <c r="AM393" s="922" t="s">
        <v>137</v>
      </c>
      <c r="AN393" s="916" t="s">
        <v>137</v>
      </c>
      <c r="AO393" s="802" t="str">
        <f t="shared" si="111"/>
        <v>n/a</v>
      </c>
      <c r="AP393" s="803">
        <f t="shared" si="112"/>
        <v>6.976371594357321</v>
      </c>
      <c r="AQ393" s="936" t="str">
        <f t="shared" si="113"/>
        <v>n/a</v>
      </c>
      <c r="AR393" s="702">
        <f>INDEX(Historical!$C$7:$C$1437,MATCH(B393,Historical!$B$7:$B$1446,0))*IF(AH393="n/a",1.03,IF(AH393&lt;0,1.01,IF(AH393&gt;10,1.1,(1+AH393/100))))</f>
        <v>1.3184</v>
      </c>
      <c r="AS393" s="935">
        <f t="shared" si="114"/>
        <v>1.357952</v>
      </c>
      <c r="AT393" s="935">
        <f t="shared" si="103"/>
        <v>1.3986905600000001</v>
      </c>
      <c r="AU393" s="935">
        <f t="shared" si="103"/>
        <v>1.4406512768000002</v>
      </c>
      <c r="AV393" s="935">
        <f t="shared" si="103"/>
        <v>1.4838708151040001</v>
      </c>
      <c r="AW393" s="702">
        <f t="shared" si="115"/>
        <v>6.9995646519040005</v>
      </c>
      <c r="AX393" s="810">
        <f t="shared" si="116"/>
        <v>18.665505738410669</v>
      </c>
      <c r="AY393" s="991" t="s">
        <v>137</v>
      </c>
      <c r="AZ393" s="922" t="s">
        <v>137</v>
      </c>
      <c r="BA393" s="922" t="s">
        <v>137</v>
      </c>
      <c r="BB393" s="922" t="s">
        <v>137</v>
      </c>
      <c r="BC393" s="922" t="s">
        <v>137</v>
      </c>
      <c r="BD393" s="960" t="s">
        <v>4298</v>
      </c>
      <c r="BE393" s="664">
        <v>2011</v>
      </c>
      <c r="BF393" s="946" t="e">
        <f>#VALUE!</f>
        <v>#VALUE!</v>
      </c>
      <c r="BG393" s="931" t="s">
        <v>137</v>
      </c>
    </row>
    <row r="394" spans="1:59" ht="11.25" customHeight="1" x14ac:dyDescent="0.2">
      <c r="A394" s="13" t="s">
        <v>3914</v>
      </c>
      <c r="B394" s="631" t="s">
        <v>3915</v>
      </c>
      <c r="C394" s="988" t="s">
        <v>247</v>
      </c>
      <c r="D394" s="988" t="s">
        <v>4387</v>
      </c>
      <c r="E394" s="792">
        <v>5</v>
      </c>
      <c r="F394" s="526">
        <v>873</v>
      </c>
      <c r="G394" s="526" t="s">
        <v>106</v>
      </c>
      <c r="H394" s="526" t="s">
        <v>106</v>
      </c>
      <c r="I394" s="924">
        <v>65.239999999999995</v>
      </c>
      <c r="J394" s="702">
        <f t="shared" si="104"/>
        <v>3.0656039239730228</v>
      </c>
      <c r="K394" s="927">
        <v>0.5</v>
      </c>
      <c r="L394" s="639">
        <v>4</v>
      </c>
      <c r="M394" s="693">
        <f t="shared" si="105"/>
        <v>2</v>
      </c>
      <c r="N394" s="921" t="s">
        <v>4484</v>
      </c>
      <c r="O394" s="795">
        <v>0.45</v>
      </c>
      <c r="P394" s="915">
        <v>43538</v>
      </c>
      <c r="Q394" s="915">
        <v>43558</v>
      </c>
      <c r="R394" s="693">
        <f t="shared" si="106"/>
        <v>11.111111111111107</v>
      </c>
      <c r="S394" s="759">
        <f>IF(INDEX(Historical!$D$7:$D$1437,MATCH(B394,Historical!$B$7:$B$1446,0))=0,"n/a",(INDEX(Historical!$C$7:$C$1437,MATCH(B394,Historical!$B$7:$B$1446,0))/INDEX(Historical!$D$7:$D$1437,MATCH(B394,Historical!$B$7:$B$1446,0))-1)*100)</f>
        <v>130.76923076923075</v>
      </c>
      <c r="T394" s="759">
        <f>IF(INDEX(Historical!$F$7:$F$1430,MATCH(B394,Historical!$B$7:$B$1446,0))=0,"n/a",((INDEX(Historical!$C$7:$C$1437,MATCH(B394,Historical!$B$7:$B$1446,0))/INDEX(Historical!$F$7:$F$1430,MATCH(B394,Historical!$B$7:$B$1446,0)))^(1/3)-1)*100)</f>
        <v>59.933684639215244</v>
      </c>
      <c r="U394" s="759" t="str">
        <f>IF(INDEX(Historical!$H$7:$H$1430,MATCH(B394,Historical!$B$7:$B$1446,0))=0,"n/a",((INDEX(Historical!$C$7:$C$1437,MATCH(B394,Historical!$B$7:$B$1446,0))/INDEX(Historical!$H$7:$H$1430,MATCH(B394,Historical!$B$7:$B$1446,0)))^(1/5)-1)*100)</f>
        <v>n/a</v>
      </c>
      <c r="V394" s="759" t="str">
        <f>IF(INDEX(Historical!$O$7:$O$1430,MATCH(B394,Historical!$B$7:$B$1446,0))=0,"n/a",((INDEX(Historical!$C$7:$C$1437,MATCH(B394,Historical!$B$7:$B$1446,0))/INDEX(Historical!$O$7:$O$1430,MATCH(B394,Historical!$B$7:$B$1446,0)))^(1/10)-1)*100)</f>
        <v>n/a</v>
      </c>
      <c r="W394" s="760" t="str">
        <f t="shared" si="107"/>
        <v>n/a</v>
      </c>
      <c r="X394" s="761" t="str">
        <f t="shared" si="108"/>
        <v>n/a</v>
      </c>
      <c r="Y394" s="926"/>
      <c r="Z394" s="702">
        <f t="shared" si="109"/>
        <v>82.644628099173559</v>
      </c>
      <c r="AA394" s="935">
        <f t="shared" si="110"/>
        <v>26.958677685950413</v>
      </c>
      <c r="AB394" s="639">
        <v>12</v>
      </c>
      <c r="AC394" s="916">
        <v>2.42</v>
      </c>
      <c r="AD394" s="916">
        <v>1.41</v>
      </c>
      <c r="AE394" s="916">
        <v>3.06</v>
      </c>
      <c r="AF394" s="916">
        <v>10.19</v>
      </c>
      <c r="AG394" s="916" t="s">
        <v>137</v>
      </c>
      <c r="AH394" s="916">
        <v>28.599999999999998</v>
      </c>
      <c r="AI394" s="916">
        <v>10.4</v>
      </c>
      <c r="AJ394" s="916">
        <v>40.67</v>
      </c>
      <c r="AK394" s="916">
        <v>19.13</v>
      </c>
      <c r="AL394" s="928">
        <v>16410</v>
      </c>
      <c r="AM394" s="922">
        <v>3.5999999999999996</v>
      </c>
      <c r="AN394" s="916" t="s">
        <v>137</v>
      </c>
      <c r="AO394" s="802" t="str">
        <f t="shared" si="111"/>
        <v>n/a</v>
      </c>
      <c r="AP394" s="803" t="str">
        <f t="shared" si="112"/>
        <v>n/a</v>
      </c>
      <c r="AQ394" s="936">
        <f t="shared" si="113"/>
        <v>249.41788138422118</v>
      </c>
      <c r="AR394" s="702">
        <f>INDEX(Historical!$C$7:$C$1437,MATCH(B394,Historical!$B$7:$B$1446,0))*IF(AH394="n/a",1.03,IF(AH394&lt;0,1.01,IF(AH394&gt;10,1.1,(1+AH394/100))))</f>
        <v>1.9800000000000002</v>
      </c>
      <c r="AS394" s="935">
        <f t="shared" si="114"/>
        <v>2.1780000000000004</v>
      </c>
      <c r="AT394" s="935">
        <f t="shared" si="103"/>
        <v>2.3958000000000008</v>
      </c>
      <c r="AU394" s="935">
        <f t="shared" si="103"/>
        <v>2.6353800000000009</v>
      </c>
      <c r="AV394" s="935">
        <f t="shared" si="103"/>
        <v>2.8989180000000014</v>
      </c>
      <c r="AW394" s="702">
        <f t="shared" si="115"/>
        <v>12.088098000000004</v>
      </c>
      <c r="AX394" s="810">
        <f t="shared" si="116"/>
        <v>18.528660331085231</v>
      </c>
      <c r="AY394" s="991" t="s">
        <v>137</v>
      </c>
      <c r="AZ394" s="922">
        <v>29.959999999999997</v>
      </c>
      <c r="BA394" s="922">
        <v>-3.9600000000000004</v>
      </c>
      <c r="BB394" s="922">
        <v>1.24</v>
      </c>
      <c r="BC394" s="922">
        <v>8.9700000000000006</v>
      </c>
      <c r="BE394" s="664">
        <v>2015</v>
      </c>
      <c r="BF394" s="946" t="e">
        <f>#VALUE!</f>
        <v>#VALUE!</v>
      </c>
      <c r="BG394" s="931" t="s">
        <v>137</v>
      </c>
    </row>
    <row r="395" spans="1:59" ht="11.25" customHeight="1" x14ac:dyDescent="0.2">
      <c r="A395" s="537" t="s">
        <v>3908</v>
      </c>
      <c r="B395" s="925" t="s">
        <v>3909</v>
      </c>
      <c r="C395" s="988" t="s">
        <v>4353</v>
      </c>
      <c r="D395" s="988" t="s">
        <v>4354</v>
      </c>
      <c r="E395" s="792">
        <v>6</v>
      </c>
      <c r="F395" s="526">
        <v>788</v>
      </c>
      <c r="G395" s="526" t="s">
        <v>106</v>
      </c>
      <c r="H395" s="526" t="s">
        <v>106</v>
      </c>
      <c r="I395" s="924">
        <v>45.35</v>
      </c>
      <c r="J395" s="702">
        <f t="shared" si="104"/>
        <v>3.8809261300992284</v>
      </c>
      <c r="K395" s="927">
        <v>0.44</v>
      </c>
      <c r="L395" s="639">
        <v>4</v>
      </c>
      <c r="M395" s="693">
        <f t="shared" si="105"/>
        <v>1.76</v>
      </c>
      <c r="N395" s="921" t="s">
        <v>506</v>
      </c>
      <c r="O395" s="795">
        <v>0.41</v>
      </c>
      <c r="P395" s="915">
        <v>43543</v>
      </c>
      <c r="Q395" s="915">
        <v>43559</v>
      </c>
      <c r="R395" s="693">
        <f t="shared" si="106"/>
        <v>7.3170731707317138</v>
      </c>
      <c r="S395" s="759">
        <f>IF(INDEX(Historical!$D$7:$D$1437,MATCH(B395,Historical!$B$7:$B$1446,0))=0,"n/a",(INDEX(Historical!$C$7:$C$1437,MATCH(B395,Historical!$B$7:$B$1446,0))/INDEX(Historical!$D$7:$D$1437,MATCH(B395,Historical!$B$7:$B$1446,0))-1)*100)</f>
        <v>5.8823529411764719</v>
      </c>
      <c r="T395" s="759">
        <f>IF(INDEX(Historical!$F$7:$F$1430,MATCH(B395,Historical!$B$7:$B$1446,0))=0,"n/a",((INDEX(Historical!$C$7:$C$1437,MATCH(B395,Historical!$B$7:$B$1446,0))/INDEX(Historical!$F$7:$F$1430,MATCH(B395,Historical!$B$7:$B$1446,0)))^(1/3)-1)*100)</f>
        <v>10.215636926059734</v>
      </c>
      <c r="U395" s="759" t="str">
        <f>IF(INDEX(Historical!$H$7:$H$1430,MATCH(B395,Historical!$B$7:$B$1446,0))=0,"n/a",((INDEX(Historical!$C$7:$C$1437,MATCH(B395,Historical!$B$7:$B$1446,0))/INDEX(Historical!$H$7:$H$1430,MATCH(B395,Historical!$B$7:$B$1446,0)))^(1/5)-1)*100)</f>
        <v>n/a</v>
      </c>
      <c r="V395" s="759" t="str">
        <f>IF(INDEX(Historical!$O$7:$O$1430,MATCH(B395,Historical!$B$7:$B$1446,0))=0,"n/a",((INDEX(Historical!$C$7:$C$1437,MATCH(B395,Historical!$B$7:$B$1446,0))/INDEX(Historical!$O$7:$O$1430,MATCH(B395,Historical!$B$7:$B$1446,0)))^(1/10)-1)*100)</f>
        <v>n/a</v>
      </c>
      <c r="W395" s="760" t="str">
        <f t="shared" si="107"/>
        <v>n/a</v>
      </c>
      <c r="X395" s="761" t="str">
        <f t="shared" si="108"/>
        <v>n/a</v>
      </c>
      <c r="Y395" s="926"/>
      <c r="Z395" s="702" t="str">
        <f t="shared" si="109"/>
        <v>n/a</v>
      </c>
      <c r="AA395" s="935" t="str">
        <f t="shared" si="110"/>
        <v>n/a</v>
      </c>
      <c r="AB395" s="639">
        <v>12</v>
      </c>
      <c r="AC395" s="916">
        <v>-0.44</v>
      </c>
      <c r="AD395" s="916" t="s">
        <v>137</v>
      </c>
      <c r="AE395" s="916">
        <v>5.65</v>
      </c>
      <c r="AF395" s="916">
        <v>2.91</v>
      </c>
      <c r="AG395" s="916">
        <v>-2.7</v>
      </c>
      <c r="AH395" s="918">
        <v>-842.4</v>
      </c>
      <c r="AI395" s="918">
        <v>32.58</v>
      </c>
      <c r="AJ395" s="916">
        <v>-49.2</v>
      </c>
      <c r="AK395" s="916" t="s">
        <v>137</v>
      </c>
      <c r="AL395" s="928">
        <v>2550</v>
      </c>
      <c r="AM395" s="922">
        <v>1.6</v>
      </c>
      <c r="AN395" s="916">
        <v>1.71</v>
      </c>
      <c r="AO395" s="802" t="str">
        <f t="shared" si="111"/>
        <v>n/a</v>
      </c>
      <c r="AP395" s="803" t="str">
        <f t="shared" si="112"/>
        <v>n/a</v>
      </c>
      <c r="AQ395" s="936" t="str">
        <f t="shared" si="113"/>
        <v>n/a</v>
      </c>
      <c r="AR395" s="702">
        <f>INDEX(Historical!$C$7:$C$1437,MATCH(B395,Historical!$B$7:$B$1446,0))*IF(AH395="n/a",1.03,IF(AH395&lt;0,1.01,IF(AH395&gt;10,1.1,(1+AH395/100))))</f>
        <v>1.6362000000000001</v>
      </c>
      <c r="AS395" s="935">
        <f t="shared" si="114"/>
        <v>1.7998200000000002</v>
      </c>
      <c r="AT395" s="935">
        <f t="shared" si="103"/>
        <v>1.8538146000000002</v>
      </c>
      <c r="AU395" s="935">
        <f t="shared" si="103"/>
        <v>1.9094290380000003</v>
      </c>
      <c r="AV395" s="935">
        <f t="shared" si="103"/>
        <v>1.9667119091400003</v>
      </c>
      <c r="AW395" s="702">
        <f t="shared" si="115"/>
        <v>9.1659755471400022</v>
      </c>
      <c r="AX395" s="810">
        <f t="shared" si="116"/>
        <v>20.211632959514887</v>
      </c>
      <c r="AY395" s="991">
        <v>0.79</v>
      </c>
      <c r="AZ395" s="922">
        <v>35.010000000000005</v>
      </c>
      <c r="BA395" s="922">
        <v>-3.42</v>
      </c>
      <c r="BB395" s="922">
        <v>2.34</v>
      </c>
      <c r="BC395" s="922">
        <v>7.6899999999999995</v>
      </c>
      <c r="BE395" s="664">
        <v>2014</v>
      </c>
      <c r="BF395" s="946" t="e">
        <f>#VALUE!</f>
        <v>#VALUE!</v>
      </c>
      <c r="BG395" s="931">
        <v>-0.8</v>
      </c>
    </row>
    <row r="396" spans="1:59" ht="11.25" customHeight="1" x14ac:dyDescent="0.2">
      <c r="A396" s="609" t="s">
        <v>1622</v>
      </c>
      <c r="B396" s="925" t="s">
        <v>1623</v>
      </c>
      <c r="C396" s="988" t="s">
        <v>247</v>
      </c>
      <c r="D396" s="988" t="s">
        <v>4387</v>
      </c>
      <c r="E396" s="792">
        <v>8</v>
      </c>
      <c r="F396" s="526">
        <v>534</v>
      </c>
      <c r="G396" s="526" t="s">
        <v>106</v>
      </c>
      <c r="H396" s="526" t="s">
        <v>106</v>
      </c>
      <c r="I396" s="924">
        <v>120.94</v>
      </c>
      <c r="J396" s="702">
        <f t="shared" si="104"/>
        <v>2.3151976186538779</v>
      </c>
      <c r="K396" s="927">
        <v>0.7</v>
      </c>
      <c r="L396" s="639">
        <v>4</v>
      </c>
      <c r="M396" s="693">
        <f t="shared" si="105"/>
        <v>2.8</v>
      </c>
      <c r="N396" s="921" t="s">
        <v>927</v>
      </c>
      <c r="O396" s="795">
        <v>0.6</v>
      </c>
      <c r="P396" s="915">
        <v>43363</v>
      </c>
      <c r="Q396" s="915">
        <v>43384</v>
      </c>
      <c r="R396" s="693">
        <f t="shared" si="106"/>
        <v>16.666666666666664</v>
      </c>
      <c r="S396" s="759">
        <f>IF(INDEX(Historical!$D$7:$D$1437,MATCH(B396,Historical!$B$7:$B$1446,0))=0,"n/a",(INDEX(Historical!$C$7:$C$1437,MATCH(B396,Historical!$B$7:$B$1446,0))/INDEX(Historical!$D$7:$D$1437,MATCH(B396,Historical!$B$7:$B$1446,0))-1)*100)</f>
        <v>22.549019607843146</v>
      </c>
      <c r="T396" s="759">
        <f>IF(INDEX(Historical!$F$7:$F$1430,MATCH(B396,Historical!$B$7:$B$1446,0))=0,"n/a",((INDEX(Historical!$C$7:$C$1437,MATCH(B396,Historical!$B$7:$B$1446,0))/INDEX(Historical!$F$7:$F$1430,MATCH(B396,Historical!$B$7:$B$1446,0)))^(1/3)-1)*100)</f>
        <v>25.163185563879221</v>
      </c>
      <c r="U396" s="759">
        <f>IF(INDEX(Historical!$H$7:$H$1430,MATCH(B396,Historical!$B$7:$B$1446,0))=0,"n/a",((INDEX(Historical!$C$7:$C$1437,MATCH(B396,Historical!$B$7:$B$1446,0))/INDEX(Historical!$H$7:$H$1430,MATCH(B396,Historical!$B$7:$B$1446,0)))^(1/5)-1)*100)</f>
        <v>32.593438978292191</v>
      </c>
      <c r="V396" s="759">
        <f>IF(INDEX(Historical!$O$7:$O$1430,MATCH(B396,Historical!$B$7:$B$1446,0))=0,"n/a",((INDEX(Historical!$C$7:$C$1437,MATCH(B396,Historical!$B$7:$B$1446,0))/INDEX(Historical!$O$7:$O$1430,MATCH(B396,Historical!$B$7:$B$1446,0)))^(1/10)-1)*100)</f>
        <v>15.339715498651451</v>
      </c>
      <c r="W396" s="760">
        <f t="shared" si="107"/>
        <v>2.1247746727217693</v>
      </c>
      <c r="X396" s="761">
        <f t="shared" si="108"/>
        <v>1.0217378990060246</v>
      </c>
      <c r="Y396" s="716"/>
      <c r="Z396" s="702">
        <f t="shared" si="109"/>
        <v>32.634032634032636</v>
      </c>
      <c r="AA396" s="935">
        <f t="shared" si="110"/>
        <v>14.095571095571096</v>
      </c>
      <c r="AB396" s="639">
        <v>12</v>
      </c>
      <c r="AC396" s="916">
        <v>8.58</v>
      </c>
      <c r="AD396" s="916">
        <v>1.1399999999999999</v>
      </c>
      <c r="AE396" s="916">
        <v>2.66</v>
      </c>
      <c r="AF396" s="916">
        <v>2.2799999999999998</v>
      </c>
      <c r="AG396" s="916">
        <v>16.5</v>
      </c>
      <c r="AH396" s="916">
        <v>13.600000000000001</v>
      </c>
      <c r="AI396" s="916">
        <v>11.62</v>
      </c>
      <c r="AJ396" s="916">
        <v>31.900000000000002</v>
      </c>
      <c r="AK396" s="916">
        <v>12.4</v>
      </c>
      <c r="AL396" s="928">
        <v>25270</v>
      </c>
      <c r="AM396" s="922">
        <v>10.5</v>
      </c>
      <c r="AN396" s="916">
        <v>0.94</v>
      </c>
      <c r="AO396" s="802">
        <f t="shared" si="111"/>
        <v>20.813065501374972</v>
      </c>
      <c r="AP396" s="803">
        <f t="shared" si="112"/>
        <v>34.908636596946067</v>
      </c>
      <c r="AQ396" s="936">
        <f t="shared" si="113"/>
        <v>19.513647938267042</v>
      </c>
      <c r="AR396" s="702">
        <f>INDEX(Historical!$C$7:$C$1437,MATCH(B396,Historical!$B$7:$B$1446,0))*IF(AH396="n/a",1.03,IF(AH396&lt;0,1.01,IF(AH396&gt;10,1.1,(1+AH396/100))))</f>
        <v>2.75</v>
      </c>
      <c r="AS396" s="935">
        <f t="shared" si="114"/>
        <v>3.0250000000000004</v>
      </c>
      <c r="AT396" s="935">
        <f t="shared" si="103"/>
        <v>3.3275000000000006</v>
      </c>
      <c r="AU396" s="935">
        <f t="shared" si="103"/>
        <v>3.6602500000000009</v>
      </c>
      <c r="AV396" s="935">
        <f t="shared" si="103"/>
        <v>4.0262750000000009</v>
      </c>
      <c r="AW396" s="702">
        <f t="shared" si="115"/>
        <v>16.789025000000002</v>
      </c>
      <c r="AX396" s="810">
        <f t="shared" si="116"/>
        <v>13.882110964114439</v>
      </c>
      <c r="AY396" s="991">
        <v>1.53</v>
      </c>
      <c r="AZ396" s="922">
        <v>35.160000000000004</v>
      </c>
      <c r="BA396" s="922">
        <v>-9.48</v>
      </c>
      <c r="BB396" s="922">
        <v>2.33</v>
      </c>
      <c r="BC396" s="922">
        <v>5.75</v>
      </c>
      <c r="BE396" s="664">
        <v>2011</v>
      </c>
      <c r="BF396" s="946" t="e">
        <f>#VALUE!</f>
        <v>#VALUE!</v>
      </c>
      <c r="BG396" s="931">
        <v>7.0000000000000009</v>
      </c>
    </row>
    <row r="397" spans="1:59" ht="11.25" customHeight="1" x14ac:dyDescent="0.2">
      <c r="A397" s="609" t="s">
        <v>1167</v>
      </c>
      <c r="B397" s="925" t="s">
        <v>1168</v>
      </c>
      <c r="C397" s="988" t="s">
        <v>108</v>
      </c>
      <c r="D397" s="988" t="s">
        <v>118</v>
      </c>
      <c r="E397" s="792">
        <v>6</v>
      </c>
      <c r="F397" s="526">
        <v>742</v>
      </c>
      <c r="G397" s="526" t="s">
        <v>106</v>
      </c>
      <c r="H397" s="526" t="s">
        <v>106</v>
      </c>
      <c r="I397" s="924">
        <v>235.5</v>
      </c>
      <c r="J397" s="702">
        <f t="shared" si="104"/>
        <v>2.3779193205944797</v>
      </c>
      <c r="K397" s="927">
        <v>1.4</v>
      </c>
      <c r="L397" s="639">
        <v>4</v>
      </c>
      <c r="M397" s="693">
        <f t="shared" si="105"/>
        <v>5.6</v>
      </c>
      <c r="N397" s="921" t="s">
        <v>263</v>
      </c>
      <c r="O397" s="795">
        <v>1.3</v>
      </c>
      <c r="P397" s="915">
        <v>43431</v>
      </c>
      <c r="Q397" s="915">
        <v>43446</v>
      </c>
      <c r="R397" s="693">
        <f t="shared" si="106"/>
        <v>7.6923076923076819</v>
      </c>
      <c r="S397" s="759">
        <f>IF(INDEX(Historical!$D$7:$D$1437,MATCH(B397,Historical!$B$7:$B$1446,0))=0,"n/a",(INDEX(Historical!$C$7:$C$1437,MATCH(B397,Historical!$B$7:$B$1446,0))/INDEX(Historical!$D$7:$D$1437,MATCH(B397,Historical!$B$7:$B$1446,0))-1)*100)</f>
        <v>4.9504950495049549</v>
      </c>
      <c r="T397" s="759">
        <f>IF(INDEX(Historical!$F$7:$F$1430,MATCH(B397,Historical!$B$7:$B$1446,0))=0,"n/a",((INDEX(Historical!$C$7:$C$1437,MATCH(B397,Historical!$B$7:$B$1446,0))/INDEX(Historical!$F$7:$F$1430,MATCH(B397,Historical!$B$7:$B$1446,0)))^(1/3)-1)*100)</f>
        <v>9.8344617513870922</v>
      </c>
      <c r="U397" s="759">
        <f>IF(INDEX(Historical!$H$7:$H$1430,MATCH(B397,Historical!$B$7:$B$1446,0))=0,"n/a",((INDEX(Historical!$C$7:$C$1437,MATCH(B397,Historical!$B$7:$B$1446,0))/INDEX(Historical!$H$7:$H$1430,MATCH(B397,Historical!$B$7:$B$1446,0)))^(1/5)-1)*100)</f>
        <v>19.334591543070822</v>
      </c>
      <c r="V397" s="759">
        <f>IF(INDEX(Historical!$O$7:$O$1430,MATCH(B397,Historical!$B$7:$B$1446,0))=0,"n/a",((INDEX(Historical!$C$7:$C$1437,MATCH(B397,Historical!$B$7:$B$1446,0))/INDEX(Historical!$O$7:$O$1430,MATCH(B397,Historical!$B$7:$B$1446,0)))^(1/10)-1)*100)</f>
        <v>10.68721596482507</v>
      </c>
      <c r="W397" s="760">
        <f t="shared" si="107"/>
        <v>1.8091326690418663</v>
      </c>
      <c r="X397" s="761" t="str">
        <f t="shared" si="108"/>
        <v>n/a</v>
      </c>
      <c r="Y397" s="926" t="s">
        <v>477</v>
      </c>
      <c r="Z397" s="702">
        <f t="shared" si="109"/>
        <v>228.57142857142856</v>
      </c>
      <c r="AA397" s="935">
        <f t="shared" si="110"/>
        <v>96.122448979591823</v>
      </c>
      <c r="AB397" s="639">
        <v>12</v>
      </c>
      <c r="AC397" s="916">
        <v>2.4500000000000002</v>
      </c>
      <c r="AD397" s="916">
        <v>1.66</v>
      </c>
      <c r="AE397" s="916">
        <v>1.45</v>
      </c>
      <c r="AF397" s="916">
        <v>1.2</v>
      </c>
      <c r="AG397" s="916">
        <v>1.3</v>
      </c>
      <c r="AH397" s="916">
        <v>-78.100000000000009</v>
      </c>
      <c r="AI397" s="916">
        <v>4.8599999999999994</v>
      </c>
      <c r="AJ397" s="916">
        <v>-36</v>
      </c>
      <c r="AK397" s="916">
        <v>57.86</v>
      </c>
      <c r="AL397" s="928">
        <v>10690</v>
      </c>
      <c r="AM397" s="922">
        <v>1.3</v>
      </c>
      <c r="AN397" s="916">
        <v>0.08</v>
      </c>
      <c r="AO397" s="802">
        <f t="shared" si="111"/>
        <v>-74.409938115926522</v>
      </c>
      <c r="AP397" s="803">
        <f t="shared" si="112"/>
        <v>21.712510863665301</v>
      </c>
      <c r="AQ397" s="936">
        <f t="shared" si="113"/>
        <v>126.41843149895936</v>
      </c>
      <c r="AR397" s="702">
        <f>INDEX(Historical!$C$7:$C$1437,MATCH(B397,Historical!$B$7:$B$1446,0))*IF(AH397="n/a",1.03,IF(AH397&lt;0,1.01,IF(AH397&gt;10,1.1,(1+AH397/100))))</f>
        <v>5.3529999999999998</v>
      </c>
      <c r="AS397" s="935">
        <f t="shared" si="114"/>
        <v>5.6131557999999995</v>
      </c>
      <c r="AT397" s="935">
        <f t="shared" si="103"/>
        <v>6.17447138</v>
      </c>
      <c r="AU397" s="935">
        <f t="shared" si="103"/>
        <v>6.7919185180000001</v>
      </c>
      <c r="AV397" s="935">
        <f t="shared" si="103"/>
        <v>7.4711103698000008</v>
      </c>
      <c r="AW397" s="702">
        <f t="shared" si="115"/>
        <v>31.4036560678</v>
      </c>
      <c r="AX397" s="810">
        <f t="shared" si="116"/>
        <v>13.334885803736729</v>
      </c>
      <c r="AY397" s="991">
        <v>0.34</v>
      </c>
      <c r="AZ397" s="922">
        <v>17.11</v>
      </c>
      <c r="BA397" s="922">
        <v>-0.74</v>
      </c>
      <c r="BB397" s="922">
        <v>6.5299999999999994</v>
      </c>
      <c r="BC397" s="922">
        <v>7.16</v>
      </c>
      <c r="BE397" s="664">
        <v>2014</v>
      </c>
      <c r="BF397" s="946" t="e">
        <f>#VALUE!</f>
        <v>#VALUE!</v>
      </c>
      <c r="BG397" s="931">
        <v>0.4</v>
      </c>
    </row>
    <row r="398" spans="1:59" ht="11.25" customHeight="1" x14ac:dyDescent="0.2">
      <c r="A398" s="537" t="s">
        <v>1616</v>
      </c>
      <c r="B398" s="925" t="s">
        <v>1617</v>
      </c>
      <c r="C398" s="988" t="s">
        <v>112</v>
      </c>
      <c r="D398" s="988" t="s">
        <v>4396</v>
      </c>
      <c r="E398" s="792">
        <v>9</v>
      </c>
      <c r="F398" s="526">
        <v>389</v>
      </c>
      <c r="G398" s="526" t="s">
        <v>106</v>
      </c>
      <c r="H398" s="526" t="s">
        <v>106</v>
      </c>
      <c r="I398" s="924">
        <v>16.059999999999999</v>
      </c>
      <c r="J398" s="702">
        <f t="shared" si="104"/>
        <v>3.2378580323785808</v>
      </c>
      <c r="K398" s="927">
        <v>0.13</v>
      </c>
      <c r="L398" s="639">
        <v>4</v>
      </c>
      <c r="M398" s="693">
        <f t="shared" si="105"/>
        <v>0.52</v>
      </c>
      <c r="N398" s="921" t="s">
        <v>714</v>
      </c>
      <c r="O398" s="795">
        <v>0.12</v>
      </c>
      <c r="P398" s="915">
        <v>43334</v>
      </c>
      <c r="Q398" s="915">
        <v>43363</v>
      </c>
      <c r="R398" s="693">
        <f t="shared" si="106"/>
        <v>8.333333333333341</v>
      </c>
      <c r="S398" s="759">
        <f>IF(INDEX(Historical!$D$7:$D$1437,MATCH(B398,Historical!$B$7:$B$1446,0))=0,"n/a",(INDEX(Historical!$C$7:$C$1437,MATCH(B398,Historical!$B$7:$B$1446,0))/INDEX(Historical!$D$7:$D$1437,MATCH(B398,Historical!$B$7:$B$1446,0))-1)*100)</f>
        <v>8.6956521739130608</v>
      </c>
      <c r="T398" s="759">
        <f>IF(INDEX(Historical!$F$7:$F$1430,MATCH(B398,Historical!$B$7:$B$1446,0))=0,"n/a",((INDEX(Historical!$C$7:$C$1437,MATCH(B398,Historical!$B$7:$B$1446,0))/INDEX(Historical!$F$7:$F$1430,MATCH(B398,Historical!$B$7:$B$1446,0)))^(1/3)-1)*100)</f>
        <v>11.57215834702825</v>
      </c>
      <c r="U398" s="759">
        <f>IF(INDEX(Historical!$H$7:$H$1430,MATCH(B398,Historical!$B$7:$B$1446,0))=0,"n/a",((INDEX(Historical!$C$7:$C$1437,MATCH(B398,Historical!$B$7:$B$1446,0))/INDEX(Historical!$H$7:$H$1430,MATCH(B398,Historical!$B$7:$B$1446,0)))^(1/5)-1)*100)</f>
        <v>13.972304907201583</v>
      </c>
      <c r="V398" s="759" t="str">
        <f>IF(INDEX(Historical!$O$7:$O$1430,MATCH(B398,Historical!$B$7:$B$1446,0))=0,"n/a",((INDEX(Historical!$C$7:$C$1437,MATCH(B398,Historical!$B$7:$B$1446,0))/INDEX(Historical!$O$7:$O$1430,MATCH(B398,Historical!$B$7:$B$1446,0)))^(1/10)-1)*100)</f>
        <v>n/a</v>
      </c>
      <c r="W398" s="760" t="str">
        <f t="shared" si="107"/>
        <v>n/a</v>
      </c>
      <c r="X398" s="761">
        <f t="shared" si="108"/>
        <v>4.6574349690671939</v>
      </c>
      <c r="Y398" s="716"/>
      <c r="Z398" s="702">
        <f t="shared" si="109"/>
        <v>63.414634146341463</v>
      </c>
      <c r="AA398" s="935">
        <f t="shared" si="110"/>
        <v>19.585365853658537</v>
      </c>
      <c r="AB398" s="639">
        <v>5</v>
      </c>
      <c r="AC398" s="916">
        <v>0.82</v>
      </c>
      <c r="AD398" s="916">
        <v>2.46</v>
      </c>
      <c r="AE398" s="916">
        <v>0.7</v>
      </c>
      <c r="AF398" s="916">
        <v>1.81</v>
      </c>
      <c r="AG398" s="916">
        <v>9.5</v>
      </c>
      <c r="AH398" s="916">
        <v>3.6999999999999997</v>
      </c>
      <c r="AI398" s="916">
        <v>14.06</v>
      </c>
      <c r="AJ398" s="916">
        <v>3</v>
      </c>
      <c r="AK398" s="916">
        <v>8</v>
      </c>
      <c r="AL398" s="928">
        <v>510.07</v>
      </c>
      <c r="AM398" s="922">
        <v>0.8</v>
      </c>
      <c r="AN398" s="916">
        <v>0.2</v>
      </c>
      <c r="AO398" s="802">
        <f t="shared" si="111"/>
        <v>-2.3752029140783719</v>
      </c>
      <c r="AP398" s="803">
        <f t="shared" si="112"/>
        <v>17.210162939580165</v>
      </c>
      <c r="AQ398" s="936">
        <f t="shared" si="113"/>
        <v>25.520272280566438</v>
      </c>
      <c r="AR398" s="702">
        <f>INDEX(Historical!$C$7:$C$1437,MATCH(B398,Historical!$B$7:$B$1446,0))*IF(AH398="n/a",1.03,IF(AH398&lt;0,1.01,IF(AH398&gt;10,1.1,(1+AH398/100))))</f>
        <v>0.51849999999999996</v>
      </c>
      <c r="AS398" s="935">
        <f t="shared" si="114"/>
        <v>0.57035000000000002</v>
      </c>
      <c r="AT398" s="935">
        <f t="shared" si="103"/>
        <v>0.61597800000000003</v>
      </c>
      <c r="AU398" s="935">
        <f t="shared" si="103"/>
        <v>0.66525624000000005</v>
      </c>
      <c r="AV398" s="935">
        <f t="shared" si="103"/>
        <v>0.7184767392000001</v>
      </c>
      <c r="AW398" s="702">
        <f t="shared" si="115"/>
        <v>3.0885609792000004</v>
      </c>
      <c r="AX398" s="810">
        <f t="shared" si="116"/>
        <v>19.231388413449569</v>
      </c>
      <c r="AY398" s="991">
        <v>1.17</v>
      </c>
      <c r="AZ398" s="922">
        <v>26.26</v>
      </c>
      <c r="BA398" s="922">
        <v>-17.64</v>
      </c>
      <c r="BB398" s="922">
        <v>-3.5700000000000003</v>
      </c>
      <c r="BC398" s="922">
        <v>-1.68</v>
      </c>
      <c r="BE398" s="664">
        <v>2010</v>
      </c>
      <c r="BF398" s="946" t="e">
        <f>#VALUE!</f>
        <v>#VALUE!</v>
      </c>
      <c r="BG398" s="931">
        <v>6.1</v>
      </c>
    </row>
    <row r="399" spans="1:59" ht="11.25" customHeight="1" x14ac:dyDescent="0.2">
      <c r="A399" s="609" t="s">
        <v>3912</v>
      </c>
      <c r="B399" s="925" t="s">
        <v>3913</v>
      </c>
      <c r="C399" s="988" t="s">
        <v>4353</v>
      </c>
      <c r="D399" s="988" t="s">
        <v>4354</v>
      </c>
      <c r="E399" s="792">
        <v>6</v>
      </c>
      <c r="F399" s="526">
        <v>770</v>
      </c>
      <c r="G399" s="526" t="s">
        <v>106</v>
      </c>
      <c r="H399" s="526" t="s">
        <v>106</v>
      </c>
      <c r="I399" s="924">
        <v>67.17</v>
      </c>
      <c r="J399" s="702">
        <f t="shared" si="104"/>
        <v>3.4836980794997765</v>
      </c>
      <c r="K399" s="927">
        <v>0.58499999999999996</v>
      </c>
      <c r="L399" s="639">
        <v>4</v>
      </c>
      <c r="M399" s="693">
        <f t="shared" si="105"/>
        <v>2.34</v>
      </c>
      <c r="N399" s="921" t="s">
        <v>1004</v>
      </c>
      <c r="O399" s="795">
        <v>0.55500000000000005</v>
      </c>
      <c r="P399" s="915">
        <v>43518</v>
      </c>
      <c r="Q399" s="915">
        <v>43531</v>
      </c>
      <c r="R399" s="693">
        <f t="shared" si="106"/>
        <v>5.4054054054053902</v>
      </c>
      <c r="S399" s="759">
        <f>IF(INDEX(Historical!$D$7:$D$1437,MATCH(B399,Historical!$B$7:$B$1446,0))=0,"n/a",(INDEX(Historical!$C$7:$C$1437,MATCH(B399,Historical!$B$7:$B$1446,0))/INDEX(Historical!$D$7:$D$1437,MATCH(B399,Historical!$B$7:$B$1446,0))-1)*100)</f>
        <v>5.7142857142857162</v>
      </c>
      <c r="T399" s="759">
        <f>IF(INDEX(Historical!$F$7:$F$1430,MATCH(B399,Historical!$B$7:$B$1446,0))=0,"n/a",((INDEX(Historical!$C$7:$C$1437,MATCH(B399,Historical!$B$7:$B$1446,0))/INDEX(Historical!$F$7:$F$1430,MATCH(B399,Historical!$B$7:$B$1446,0)))^(1/3)-1)*100)</f>
        <v>4.5964829148398945</v>
      </c>
      <c r="U399" s="759">
        <f>IF(INDEX(Historical!$H$7:$H$1430,MATCH(B399,Historical!$B$7:$B$1446,0))=0,"n/a",((INDEX(Historical!$C$7:$C$1437,MATCH(B399,Historical!$B$7:$B$1446,0))/INDEX(Historical!$H$7:$H$1430,MATCH(B399,Historical!$B$7:$B$1446,0)))^(1/5)-1)*100)</f>
        <v>3.7137289336648172</v>
      </c>
      <c r="V399" s="759">
        <f>IF(INDEX(Historical!$O$7:$O$1430,MATCH(B399,Historical!$B$7:$B$1446,0))=0,"n/a",((INDEX(Historical!$C$7:$C$1437,MATCH(B399,Historical!$B$7:$B$1446,0))/INDEX(Historical!$O$7:$O$1430,MATCH(B399,Historical!$B$7:$B$1446,0)))^(1/10)-1)*100)</f>
        <v>-2.6366523942927822</v>
      </c>
      <c r="W399" s="760" t="str">
        <f t="shared" si="107"/>
        <v>n/a</v>
      </c>
      <c r="X399" s="761">
        <f t="shared" si="108"/>
        <v>0.22783613089968202</v>
      </c>
      <c r="Y399" s="734"/>
      <c r="Z399" s="702">
        <f t="shared" si="109"/>
        <v>159.18367346938774</v>
      </c>
      <c r="AA399" s="935">
        <f t="shared" si="110"/>
        <v>45.693877551020407</v>
      </c>
      <c r="AB399" s="639">
        <v>12</v>
      </c>
      <c r="AC399" s="916">
        <v>1.47</v>
      </c>
      <c r="AD399" s="916">
        <v>5.04</v>
      </c>
      <c r="AE399" s="916">
        <v>10.01</v>
      </c>
      <c r="AF399" s="916">
        <v>1.78</v>
      </c>
      <c r="AG399" s="916">
        <v>3.8</v>
      </c>
      <c r="AH399" s="916">
        <v>56.000000000000007</v>
      </c>
      <c r="AI399" s="916">
        <v>7.1499999999999995</v>
      </c>
      <c r="AJ399" s="916">
        <v>16.3</v>
      </c>
      <c r="AK399" s="916">
        <v>9.1</v>
      </c>
      <c r="AL399" s="928">
        <v>11230</v>
      </c>
      <c r="AM399" s="922">
        <v>0.70000000000000007</v>
      </c>
      <c r="AN399" s="916">
        <v>0.57999999999999996</v>
      </c>
      <c r="AO399" s="802">
        <f t="shared" si="111"/>
        <v>-38.496450537855814</v>
      </c>
      <c r="AP399" s="803">
        <f t="shared" si="112"/>
        <v>7.1974270131645941</v>
      </c>
      <c r="AQ399" s="936">
        <f t="shared" si="113"/>
        <v>90.128730707283736</v>
      </c>
      <c r="AR399" s="702">
        <f>INDEX(Historical!$C$7:$C$1437,MATCH(B399,Historical!$B$7:$B$1446,0))*IF(AH399="n/a",1.03,IF(AH399&lt;0,1.01,IF(AH399&gt;10,1.1,(1+AH399/100))))</f>
        <v>2.4420000000000006</v>
      </c>
      <c r="AS399" s="935">
        <f t="shared" si="114"/>
        <v>2.6166030000000005</v>
      </c>
      <c r="AT399" s="935">
        <f t="shared" si="103"/>
        <v>2.8547138730000006</v>
      </c>
      <c r="AU399" s="935">
        <f t="shared" si="103"/>
        <v>3.1144928354430004</v>
      </c>
      <c r="AV399" s="935">
        <f t="shared" si="103"/>
        <v>3.3979116834683132</v>
      </c>
      <c r="AW399" s="702">
        <f t="shared" si="115"/>
        <v>14.425721391911315</v>
      </c>
      <c r="AX399" s="810">
        <f t="shared" si="116"/>
        <v>21.47643500358987</v>
      </c>
      <c r="AY399" s="991">
        <v>0.56999999999999995</v>
      </c>
      <c r="AZ399" s="922">
        <v>21.29</v>
      </c>
      <c r="BA399" s="922">
        <v>-2.67</v>
      </c>
      <c r="BB399" s="922">
        <v>1.35</v>
      </c>
      <c r="BC399" s="922">
        <v>5.2200000000000006</v>
      </c>
      <c r="BE399" s="664">
        <v>2014</v>
      </c>
      <c r="BF399" s="946" t="e">
        <f>#VALUE!</f>
        <v>#VALUE!</v>
      </c>
      <c r="BG399" s="931">
        <v>2.1999999999999997</v>
      </c>
    </row>
    <row r="400" spans="1:59" s="838" customFormat="1" ht="11.25" customHeight="1" x14ac:dyDescent="0.2">
      <c r="A400" s="984" t="s">
        <v>4138</v>
      </c>
      <c r="B400" s="846" t="s">
        <v>4139</v>
      </c>
      <c r="C400" s="988" t="s">
        <v>4353</v>
      </c>
      <c r="D400" s="988" t="s">
        <v>4354</v>
      </c>
      <c r="E400" s="818">
        <v>6</v>
      </c>
      <c r="F400" s="526">
        <v>790</v>
      </c>
      <c r="G400" s="1171" t="s">
        <v>106</v>
      </c>
      <c r="H400" s="1171" t="s">
        <v>106</v>
      </c>
      <c r="I400" s="819">
        <v>37.89</v>
      </c>
      <c r="J400" s="820">
        <f t="shared" si="104"/>
        <v>1.9530219055159674</v>
      </c>
      <c r="K400" s="821">
        <v>0.185</v>
      </c>
      <c r="L400" s="822">
        <v>4</v>
      </c>
      <c r="M400" s="823">
        <f t="shared" si="105"/>
        <v>0.74</v>
      </c>
      <c r="N400" s="824" t="s">
        <v>493</v>
      </c>
      <c r="O400" s="825">
        <v>0.16</v>
      </c>
      <c r="P400" s="826">
        <v>43552</v>
      </c>
      <c r="Q400" s="826">
        <v>43570</v>
      </c>
      <c r="R400" s="823">
        <f t="shared" si="106"/>
        <v>15.624999999999996</v>
      </c>
      <c r="S400" s="759">
        <f>IF(INDEX(Historical!$D$7:$D$1437,MATCH(B400,Historical!$B$7:$B$1446,0))=0,"n/a",(INDEX(Historical!$C$7:$C$1437,MATCH(B400,Historical!$B$7:$B$1446,0))/INDEX(Historical!$D$7:$D$1437,MATCH(B400,Historical!$B$7:$B$1446,0))-1)*100)</f>
        <v>7.7586206896551824</v>
      </c>
      <c r="T400" s="759">
        <f>IF(INDEX(Historical!$F$7:$F$1430,MATCH(B400,Historical!$B$7:$B$1446,0))=0,"n/a",((INDEX(Historical!$C$7:$C$1437,MATCH(B400,Historical!$B$7:$B$1446,0))/INDEX(Historical!$F$7:$F$1430,MATCH(B400,Historical!$B$7:$B$1446,0)))^(1/3)-1)*100)</f>
        <v>7.0130183618327457</v>
      </c>
      <c r="U400" s="759">
        <f>IF(INDEX(Historical!$H$7:$H$1430,MATCH(B400,Historical!$B$7:$B$1446,0))=0,"n/a",((INDEX(Historical!$C$7:$C$1437,MATCH(B400,Historical!$B$7:$B$1446,0))/INDEX(Historical!$H$7:$H$1430,MATCH(B400,Historical!$B$7:$B$1446,0)))^(1/5)-1)*100)</f>
        <v>24.374728155491532</v>
      </c>
      <c r="V400" s="759" t="str">
        <f>IF(INDEX(Historical!$O$7:$O$1430,MATCH(B400,Historical!$B$7:$B$1446,0))=0,"n/a",((INDEX(Historical!$C$7:$C$1437,MATCH(B400,Historical!$B$7:$B$1446,0))/INDEX(Historical!$O$7:$O$1430,MATCH(B400,Historical!$B$7:$B$1446,0)))^(1/10)-1)*100)</f>
        <v>n/a</v>
      </c>
      <c r="W400" s="827" t="str">
        <f t="shared" si="107"/>
        <v>n/a</v>
      </c>
      <c r="X400" s="828">
        <f t="shared" si="108"/>
        <v>0.94843300215920356</v>
      </c>
      <c r="Y400" s="839"/>
      <c r="Z400" s="820">
        <f t="shared" si="109"/>
        <v>176.19047619047618</v>
      </c>
      <c r="AA400" s="830">
        <f t="shared" si="110"/>
        <v>90.214285714285722</v>
      </c>
      <c r="AB400" s="822">
        <v>12</v>
      </c>
      <c r="AC400" s="831">
        <v>0.42</v>
      </c>
      <c r="AD400" s="831">
        <v>9.11</v>
      </c>
      <c r="AE400" s="831">
        <v>18.53</v>
      </c>
      <c r="AF400" s="831">
        <v>2.08</v>
      </c>
      <c r="AG400" s="831">
        <v>2.4</v>
      </c>
      <c r="AH400" s="831">
        <v>-13.900000000000002</v>
      </c>
      <c r="AI400" s="831">
        <v>5.96</v>
      </c>
      <c r="AJ400" s="831">
        <v>25.7</v>
      </c>
      <c r="AK400" s="831">
        <v>10</v>
      </c>
      <c r="AL400" s="832">
        <v>3940</v>
      </c>
      <c r="AM400" s="833">
        <v>0.1</v>
      </c>
      <c r="AN400" s="831">
        <v>0.44</v>
      </c>
      <c r="AO400" s="834">
        <f t="shared" si="111"/>
        <v>-63.886535653278223</v>
      </c>
      <c r="AP400" s="835">
        <f t="shared" si="112"/>
        <v>26.327750061007499</v>
      </c>
      <c r="AQ400" s="836">
        <f t="shared" si="113"/>
        <v>188.78728371951428</v>
      </c>
      <c r="AR400" s="702">
        <f>INDEX(Historical!$C$7:$C$1437,MATCH(B400,Historical!$B$7:$B$1446,0))*IF(AH400="n/a",1.03,IF(AH400&lt;0,1.01,IF(AH400&gt;10,1.1,(1+AH400/100))))</f>
        <v>0.63124999999999998</v>
      </c>
      <c r="AS400" s="830">
        <f t="shared" si="114"/>
        <v>0.66887250000000009</v>
      </c>
      <c r="AT400" s="830">
        <f t="shared" si="103"/>
        <v>0.73575975000000016</v>
      </c>
      <c r="AU400" s="830">
        <f t="shared" si="103"/>
        <v>0.80933572500000028</v>
      </c>
      <c r="AV400" s="830">
        <f t="shared" si="103"/>
        <v>0.89026929750000039</v>
      </c>
      <c r="AW400" s="820">
        <f t="shared" si="115"/>
        <v>3.7354872725000012</v>
      </c>
      <c r="AX400" s="837">
        <f t="shared" si="116"/>
        <v>9.858768204011616</v>
      </c>
      <c r="AY400" s="992">
        <v>0.89</v>
      </c>
      <c r="AZ400" s="833">
        <v>34.5</v>
      </c>
      <c r="BA400" s="833">
        <v>0.96</v>
      </c>
      <c r="BB400" s="833">
        <v>6.4</v>
      </c>
      <c r="BC400" s="833">
        <v>15.909999999999998</v>
      </c>
      <c r="BD400" s="961"/>
      <c r="BE400" s="664">
        <v>2014</v>
      </c>
      <c r="BF400" s="946" t="e">
        <f>#VALUE!</f>
        <v>#VALUE!</v>
      </c>
      <c r="BG400" s="893">
        <v>1.4000000000000001</v>
      </c>
    </row>
    <row r="401" spans="1:59" ht="11.25" customHeight="1" x14ac:dyDescent="0.2">
      <c r="A401" s="609" t="s">
        <v>1608</v>
      </c>
      <c r="B401" s="925" t="s">
        <v>1609</v>
      </c>
      <c r="C401" s="988" t="s">
        <v>108</v>
      </c>
      <c r="D401" s="988" t="s">
        <v>4373</v>
      </c>
      <c r="E401" s="792">
        <v>6</v>
      </c>
      <c r="F401" s="526">
        <v>733</v>
      </c>
      <c r="G401" s="526" t="s">
        <v>115</v>
      </c>
      <c r="H401" s="526" t="s">
        <v>115</v>
      </c>
      <c r="I401" s="924">
        <v>15.53</v>
      </c>
      <c r="J401" s="702">
        <f t="shared" si="104"/>
        <v>3.6059240180296208</v>
      </c>
      <c r="K401" s="927">
        <v>0.14000000000000001</v>
      </c>
      <c r="L401" s="639">
        <v>4</v>
      </c>
      <c r="M401" s="693">
        <f t="shared" si="105"/>
        <v>0.56000000000000005</v>
      </c>
      <c r="N401" s="921" t="s">
        <v>152</v>
      </c>
      <c r="O401" s="795">
        <v>0.09</v>
      </c>
      <c r="P401" s="915">
        <v>43349</v>
      </c>
      <c r="Q401" s="915">
        <v>43374</v>
      </c>
      <c r="R401" s="693">
        <f t="shared" si="106"/>
        <v>55.555555555555578</v>
      </c>
      <c r="S401" s="759">
        <f>IF(INDEX(Historical!$D$7:$D$1437,MATCH(B401,Historical!$B$7:$B$1446,0))=0,"n/a",(INDEX(Historical!$C$7:$C$1437,MATCH(B401,Historical!$B$7:$B$1446,0))/INDEX(Historical!$D$7:$D$1437,MATCH(B401,Historical!$B$7:$B$1446,0))-1)*100)</f>
        <v>30.15873015873014</v>
      </c>
      <c r="T401" s="759">
        <f>IF(INDEX(Historical!$F$7:$F$1430,MATCH(B401,Historical!$B$7:$B$1446,0))=0,"n/a",((INDEX(Historical!$C$7:$C$1437,MATCH(B401,Historical!$B$7:$B$1446,0))/INDEX(Historical!$F$7:$F$1430,MATCH(B401,Historical!$B$7:$B$1446,0)))^(1/3)-1)*100)</f>
        <v>23.06098642720351</v>
      </c>
      <c r="U401" s="759">
        <f>IF(INDEX(Historical!$H$7:$H$1430,MATCH(B401,Historical!$B$7:$B$1446,0))=0,"n/a",((INDEX(Historical!$C$7:$C$1437,MATCH(B401,Historical!$B$7:$B$1446,0))/INDEX(Historical!$H$7:$H$1430,MATCH(B401,Historical!$B$7:$B$1446,0)))^(1/5)-1)*100)</f>
        <v>38.656034031107048</v>
      </c>
      <c r="V401" s="759">
        <f>IF(INDEX(Historical!$O$7:$O$1430,MATCH(B401,Historical!$B$7:$B$1446,0))=0,"n/a",((INDEX(Historical!$C$7:$C$1437,MATCH(B401,Historical!$B$7:$B$1446,0))/INDEX(Historical!$O$7:$O$1430,MATCH(B401,Historical!$B$7:$B$1446,0)))^(1/10)-1)*100)</f>
        <v>-10.476672292265354</v>
      </c>
      <c r="W401" s="760" t="str">
        <f t="shared" si="107"/>
        <v>n/a</v>
      </c>
      <c r="X401" s="761">
        <f t="shared" si="108"/>
        <v>3.2484062211014328</v>
      </c>
      <c r="Y401" s="926"/>
      <c r="Z401" s="702">
        <f t="shared" si="109"/>
        <v>41.481481481481481</v>
      </c>
      <c r="AA401" s="935">
        <f t="shared" si="110"/>
        <v>11.503703703703703</v>
      </c>
      <c r="AB401" s="639">
        <v>12</v>
      </c>
      <c r="AC401" s="916">
        <v>1.35</v>
      </c>
      <c r="AD401" s="916">
        <v>1.28</v>
      </c>
      <c r="AE401" s="916">
        <v>3.55</v>
      </c>
      <c r="AF401" s="916">
        <v>1.1299999999999999</v>
      </c>
      <c r="AG401" s="916">
        <v>11.200000000000001</v>
      </c>
      <c r="AH401" s="916">
        <v>28.799999999999997</v>
      </c>
      <c r="AI401" s="916">
        <v>7.48</v>
      </c>
      <c r="AJ401" s="916">
        <v>11.899999999999999</v>
      </c>
      <c r="AK401" s="916">
        <v>9</v>
      </c>
      <c r="AL401" s="928">
        <v>16070</v>
      </c>
      <c r="AM401" s="922">
        <v>0.3</v>
      </c>
      <c r="AN401" s="916">
        <v>0.39</v>
      </c>
      <c r="AO401" s="802">
        <f t="shared" si="111"/>
        <v>30.758254345432963</v>
      </c>
      <c r="AP401" s="803">
        <f t="shared" si="112"/>
        <v>42.261958049136666</v>
      </c>
      <c r="AQ401" s="936">
        <f t="shared" si="113"/>
        <v>-23.99068716361079</v>
      </c>
      <c r="AR401" s="702">
        <f>INDEX(Historical!$C$7:$C$1437,MATCH(B401,Historical!$B$7:$B$1446,0))*IF(AH401="n/a",1.03,IF(AH401&lt;0,1.01,IF(AH401&gt;10,1.1,(1+AH401/100))))</f>
        <v>0.45100000000000001</v>
      </c>
      <c r="AS401" s="935">
        <f t="shared" si="114"/>
        <v>0.48473480000000002</v>
      </c>
      <c r="AT401" s="935">
        <f t="shared" si="103"/>
        <v>0.52836093200000012</v>
      </c>
      <c r="AU401" s="935">
        <f t="shared" si="103"/>
        <v>0.57591341588000022</v>
      </c>
      <c r="AV401" s="935">
        <f t="shared" si="103"/>
        <v>0.62774562330920025</v>
      </c>
      <c r="AW401" s="702">
        <f t="shared" si="115"/>
        <v>2.6677547711892005</v>
      </c>
      <c r="AX401" s="810">
        <f t="shared" si="116"/>
        <v>17.178073220793308</v>
      </c>
      <c r="AY401" s="991">
        <v>1.51</v>
      </c>
      <c r="AZ401" s="922">
        <v>25.34</v>
      </c>
      <c r="BA401" s="922">
        <v>-22.31</v>
      </c>
      <c r="BB401" s="922">
        <v>0.86</v>
      </c>
      <c r="BC401" s="922">
        <v>-6.2600000000000007</v>
      </c>
      <c r="BE401" s="664">
        <v>2013</v>
      </c>
      <c r="BF401" s="946" t="e">
        <f>#VALUE!</f>
        <v>#VALUE!</v>
      </c>
      <c r="BG401" s="931">
        <v>1.3</v>
      </c>
    </row>
    <row r="402" spans="1:59" ht="11.25" customHeight="1" x14ac:dyDescent="0.2">
      <c r="A402" s="609" t="s">
        <v>1626</v>
      </c>
      <c r="B402" s="925" t="s">
        <v>1627</v>
      </c>
      <c r="C402" s="988" t="s">
        <v>4353</v>
      </c>
      <c r="D402" s="988" t="s">
        <v>4354</v>
      </c>
      <c r="E402" s="792">
        <v>7</v>
      </c>
      <c r="F402" s="526">
        <v>683</v>
      </c>
      <c r="G402" s="526" t="s">
        <v>106</v>
      </c>
      <c r="H402" s="526" t="s">
        <v>106</v>
      </c>
      <c r="I402" s="924">
        <v>79.599999999999994</v>
      </c>
      <c r="J402" s="702">
        <f t="shared" si="104"/>
        <v>4.5226130653266337</v>
      </c>
      <c r="K402" s="927">
        <v>0.9</v>
      </c>
      <c r="L402" s="639">
        <v>4</v>
      </c>
      <c r="M402" s="693">
        <f t="shared" si="105"/>
        <v>3.6</v>
      </c>
      <c r="N402" s="921" t="s">
        <v>220</v>
      </c>
      <c r="O402" s="795">
        <v>0.85</v>
      </c>
      <c r="P402" s="915">
        <v>43552</v>
      </c>
      <c r="Q402" s="915">
        <v>43570</v>
      </c>
      <c r="R402" s="693">
        <f t="shared" si="106"/>
        <v>5.8823529411764763</v>
      </c>
      <c r="S402" s="759">
        <f>IF(INDEX(Historical!$D$7:$D$1437,MATCH(B402,Historical!$B$7:$B$1446,0))=0,"n/a",(INDEX(Historical!$C$7:$C$1437,MATCH(B402,Historical!$B$7:$B$1446,0))/INDEX(Historical!$D$7:$D$1437,MATCH(B402,Historical!$B$7:$B$1446,0))-1)*100)</f>
        <v>6.3492063492063489</v>
      </c>
      <c r="T402" s="759">
        <f>IF(INDEX(Historical!$F$7:$F$1430,MATCH(B402,Historical!$B$7:$B$1446,0))=0,"n/a",((INDEX(Historical!$C$7:$C$1437,MATCH(B402,Historical!$B$7:$B$1446,0))/INDEX(Historical!$F$7:$F$1430,MATCH(B402,Historical!$B$7:$B$1446,0)))^(1/3)-1)*100)</f>
        <v>9.5220444541238791</v>
      </c>
      <c r="U402" s="759">
        <f>IF(INDEX(Historical!$H$7:$H$1430,MATCH(B402,Historical!$B$7:$B$1446,0))=0,"n/a",((INDEX(Historical!$C$7:$C$1437,MATCH(B402,Historical!$B$7:$B$1446,0))/INDEX(Historical!$H$7:$H$1430,MATCH(B402,Historical!$B$7:$B$1446,0)))^(1/5)-1)*100)</f>
        <v>17.433149768122114</v>
      </c>
      <c r="V402" s="759" t="str">
        <f>IF(INDEX(Historical!$O$7:$O$1430,MATCH(B402,Historical!$B$7:$B$1446,0))=0,"n/a",((INDEX(Historical!$C$7:$C$1437,MATCH(B402,Historical!$B$7:$B$1446,0))/INDEX(Historical!$O$7:$O$1430,MATCH(B402,Historical!$B$7:$B$1446,0)))^(1/10)-1)*100)</f>
        <v>n/a</v>
      </c>
      <c r="W402" s="760" t="str">
        <f t="shared" si="107"/>
        <v>n/a</v>
      </c>
      <c r="X402" s="761">
        <f t="shared" si="108"/>
        <v>0.75142886931560826</v>
      </c>
      <c r="Y402" s="716"/>
      <c r="Z402" s="702">
        <f t="shared" si="109"/>
        <v>70.175438596491233</v>
      </c>
      <c r="AA402" s="935">
        <f t="shared" si="110"/>
        <v>15.516569200779726</v>
      </c>
      <c r="AB402" s="639">
        <v>12</v>
      </c>
      <c r="AC402" s="916">
        <v>5.13</v>
      </c>
      <c r="AD402" s="916">
        <v>1</v>
      </c>
      <c r="AE402" s="916">
        <v>3.15</v>
      </c>
      <c r="AF402" s="916">
        <v>8.6999999999999993</v>
      </c>
      <c r="AG402" s="916">
        <v>67.800000000000011</v>
      </c>
      <c r="AH402" s="916">
        <v>51.6</v>
      </c>
      <c r="AI402" s="916">
        <v>26.93</v>
      </c>
      <c r="AJ402" s="916">
        <v>23.200000000000003</v>
      </c>
      <c r="AK402" s="916">
        <v>15.509999999999998</v>
      </c>
      <c r="AL402" s="928">
        <v>4019.9999999999995</v>
      </c>
      <c r="AM402" s="922">
        <v>1.9</v>
      </c>
      <c r="AN402" s="916">
        <v>0</v>
      </c>
      <c r="AO402" s="802">
        <f t="shared" si="111"/>
        <v>6.4391936326690224</v>
      </c>
      <c r="AP402" s="803">
        <f t="shared" si="112"/>
        <v>21.955762833448748</v>
      </c>
      <c r="AQ402" s="936">
        <f t="shared" si="113"/>
        <v>144.9436688499656</v>
      </c>
      <c r="AR402" s="702">
        <f>INDEX(Historical!$C$7:$C$1437,MATCH(B402,Historical!$B$7:$B$1446,0))*IF(AH402="n/a",1.03,IF(AH402&lt;0,1.01,IF(AH402&gt;10,1.1,(1+AH402/100))))</f>
        <v>3.6850000000000005</v>
      </c>
      <c r="AS402" s="935">
        <f t="shared" si="114"/>
        <v>4.0535000000000005</v>
      </c>
      <c r="AT402" s="935">
        <f t="shared" si="103"/>
        <v>4.4588500000000009</v>
      </c>
      <c r="AU402" s="935">
        <f t="shared" si="103"/>
        <v>4.9047350000000014</v>
      </c>
      <c r="AV402" s="935">
        <f t="shared" si="103"/>
        <v>5.3952085000000016</v>
      </c>
      <c r="AW402" s="702">
        <f t="shared" si="115"/>
        <v>22.497293500000005</v>
      </c>
      <c r="AX402" s="810">
        <f t="shared" si="116"/>
        <v>28.262931532663327</v>
      </c>
      <c r="AY402" s="991">
        <v>1.38</v>
      </c>
      <c r="AZ402" s="922">
        <v>23.68</v>
      </c>
      <c r="BA402" s="922">
        <v>-11.58</v>
      </c>
      <c r="BB402" s="922">
        <v>-3.93</v>
      </c>
      <c r="BC402" s="922">
        <v>-0.73</v>
      </c>
      <c r="BE402" s="664">
        <v>2013</v>
      </c>
      <c r="BF402" s="946" t="e">
        <f>#VALUE!</f>
        <v>#VALUE!</v>
      </c>
      <c r="BG402" s="931">
        <v>9.1</v>
      </c>
    </row>
    <row r="403" spans="1:59" ht="11.25" customHeight="1" x14ac:dyDescent="0.2">
      <c r="A403" s="609" t="s">
        <v>1606</v>
      </c>
      <c r="B403" s="925" t="s">
        <v>1607</v>
      </c>
      <c r="C403" s="988" t="s">
        <v>108</v>
      </c>
      <c r="D403" s="988" t="s">
        <v>4369</v>
      </c>
      <c r="E403" s="792">
        <v>7</v>
      </c>
      <c r="F403" s="526">
        <v>647</v>
      </c>
      <c r="G403" s="526" t="s">
        <v>106</v>
      </c>
      <c r="H403" s="526" t="s">
        <v>106</v>
      </c>
      <c r="I403" s="924">
        <v>91.57</v>
      </c>
      <c r="J403" s="702">
        <f t="shared" si="104"/>
        <v>1.485202577263296</v>
      </c>
      <c r="K403" s="927">
        <v>0.34</v>
      </c>
      <c r="L403" s="639">
        <v>4</v>
      </c>
      <c r="M403" s="693">
        <f t="shared" si="105"/>
        <v>1.36</v>
      </c>
      <c r="N403" s="921" t="s">
        <v>572</v>
      </c>
      <c r="O403" s="795">
        <v>0.3</v>
      </c>
      <c r="P403" s="915">
        <v>43467</v>
      </c>
      <c r="Q403" s="915">
        <v>43482</v>
      </c>
      <c r="R403" s="693">
        <f t="shared" si="106"/>
        <v>13.333333333333346</v>
      </c>
      <c r="S403" s="759">
        <f>IF(INDEX(Historical!$D$7:$D$1437,MATCH(B403,Historical!$B$7:$B$1446,0))=0,"n/a",(INDEX(Historical!$C$7:$C$1437,MATCH(B403,Historical!$B$7:$B$1446,0))/INDEX(Historical!$D$7:$D$1437,MATCH(B403,Historical!$B$7:$B$1446,0))-1)*100)</f>
        <v>25</v>
      </c>
      <c r="T403" s="759">
        <f>IF(INDEX(Historical!$F$7:$F$1430,MATCH(B403,Historical!$B$7:$B$1446,0))=0,"n/a",((INDEX(Historical!$C$7:$C$1437,MATCH(B403,Historical!$B$7:$B$1446,0))/INDEX(Historical!$F$7:$F$1430,MATCH(B403,Historical!$B$7:$B$1446,0)))^(1/3)-1)*100)</f>
        <v>15.173720500186395</v>
      </c>
      <c r="U403" s="759">
        <f>IF(INDEX(Historical!$H$7:$H$1430,MATCH(B403,Historical!$B$7:$B$1446,0))=0,"n/a",((INDEX(Historical!$C$7:$C$1437,MATCH(B403,Historical!$B$7:$B$1446,0))/INDEX(Historical!$H$7:$H$1430,MATCH(B403,Historical!$B$7:$B$1446,0)))^(1/5)-1)*100)</f>
        <v>14.456623939757996</v>
      </c>
      <c r="V403" s="759">
        <f>IF(INDEX(Historical!$O$7:$O$1430,MATCH(B403,Historical!$B$7:$B$1446,0))=0,"n/a",((INDEX(Historical!$C$7:$C$1437,MATCH(B403,Historical!$B$7:$B$1446,0))/INDEX(Historical!$O$7:$O$1430,MATCH(B403,Historical!$B$7:$B$1446,0)))^(1/10)-1)*100)</f>
        <v>9.5958226385217227</v>
      </c>
      <c r="W403" s="760">
        <f t="shared" si="107"/>
        <v>1.5065538916614554</v>
      </c>
      <c r="X403" s="761">
        <f t="shared" si="108"/>
        <v>0.71923502187850719</v>
      </c>
      <c r="Y403" s="713"/>
      <c r="Z403" s="702">
        <f t="shared" si="109"/>
        <v>20.763358778625957</v>
      </c>
      <c r="AA403" s="935">
        <f t="shared" si="110"/>
        <v>13.980152671755725</v>
      </c>
      <c r="AB403" s="639">
        <v>9</v>
      </c>
      <c r="AC403" s="916">
        <v>6.55</v>
      </c>
      <c r="AD403" s="916">
        <v>1.54</v>
      </c>
      <c r="AE403" s="916">
        <v>1.68</v>
      </c>
      <c r="AF403" s="916">
        <v>2.15</v>
      </c>
      <c r="AG403" s="916">
        <v>13.900000000000002</v>
      </c>
      <c r="AH403" s="916">
        <v>49.1</v>
      </c>
      <c r="AI403" s="916">
        <v>9.34</v>
      </c>
      <c r="AJ403" s="916">
        <v>20.100000000000001</v>
      </c>
      <c r="AK403" s="916">
        <v>9.1</v>
      </c>
      <c r="AL403" s="928">
        <v>12980</v>
      </c>
      <c r="AM403" s="922">
        <v>0.6</v>
      </c>
      <c r="AN403" s="916">
        <v>4</v>
      </c>
      <c r="AO403" s="802">
        <f t="shared" si="111"/>
        <v>1.9616738452655671</v>
      </c>
      <c r="AP403" s="803">
        <f t="shared" si="112"/>
        <v>15.941826517021292</v>
      </c>
      <c r="AQ403" s="936">
        <f t="shared" si="113"/>
        <v>15.580329438062357</v>
      </c>
      <c r="AR403" s="702">
        <f>INDEX(Historical!$C$7:$C$1437,MATCH(B403,Historical!$B$7:$B$1446,0))*IF(AH403="n/a",1.03,IF(AH403&lt;0,1.01,IF(AH403&gt;10,1.1,(1+AH403/100))))</f>
        <v>1.2100000000000002</v>
      </c>
      <c r="AS403" s="935">
        <f t="shared" si="114"/>
        <v>1.3230140000000001</v>
      </c>
      <c r="AT403" s="935">
        <f t="shared" si="103"/>
        <v>1.443408274</v>
      </c>
      <c r="AU403" s="935">
        <f t="shared" si="103"/>
        <v>1.574758426934</v>
      </c>
      <c r="AV403" s="935">
        <f t="shared" si="103"/>
        <v>1.7180614437849939</v>
      </c>
      <c r="AW403" s="702">
        <f t="shared" si="115"/>
        <v>7.2692421447189952</v>
      </c>
      <c r="AX403" s="810">
        <f t="shared" si="116"/>
        <v>7.9384538000644262</v>
      </c>
      <c r="AY403" s="991">
        <v>1.57</v>
      </c>
      <c r="AZ403" s="922">
        <v>32.49</v>
      </c>
      <c r="BA403" s="922">
        <v>-10.37</v>
      </c>
      <c r="BB403" s="922">
        <v>9.35</v>
      </c>
      <c r="BC403" s="922">
        <v>8.59</v>
      </c>
      <c r="BE403" s="664">
        <v>2013</v>
      </c>
      <c r="BF403" s="946" t="e">
        <f>#VALUE!</f>
        <v>#VALUE!</v>
      </c>
      <c r="BG403" s="931">
        <v>2.2999999999999998</v>
      </c>
    </row>
    <row r="404" spans="1:59" ht="11.25" customHeight="1" x14ac:dyDescent="0.2">
      <c r="A404" s="609" t="s">
        <v>3910</v>
      </c>
      <c r="B404" s="925" t="s">
        <v>3911</v>
      </c>
      <c r="C404" s="988" t="s">
        <v>4353</v>
      </c>
      <c r="D404" s="988" t="s">
        <v>4384</v>
      </c>
      <c r="E404" s="792">
        <v>6</v>
      </c>
      <c r="F404" s="526">
        <v>778</v>
      </c>
      <c r="G404" s="526" t="s">
        <v>106</v>
      </c>
      <c r="H404" s="526" t="s">
        <v>106</v>
      </c>
      <c r="I404" s="924">
        <v>43.33</v>
      </c>
      <c r="J404" s="702">
        <f t="shared" si="104"/>
        <v>1.938610662358643</v>
      </c>
      <c r="K404" s="927">
        <v>0.21</v>
      </c>
      <c r="L404" s="639">
        <v>4</v>
      </c>
      <c r="M404" s="693">
        <f t="shared" si="105"/>
        <v>0.84</v>
      </c>
      <c r="N404" s="921" t="s">
        <v>714</v>
      </c>
      <c r="O404" s="795">
        <v>0.2</v>
      </c>
      <c r="P404" s="915">
        <v>43529</v>
      </c>
      <c r="Q404" s="915">
        <v>43544</v>
      </c>
      <c r="R404" s="693">
        <f t="shared" si="106"/>
        <v>4.9999999999999902</v>
      </c>
      <c r="S404" s="759">
        <f>IF(INDEX(Historical!$D$7:$D$1437,MATCH(B404,Historical!$B$7:$B$1446,0))=0,"n/a",(INDEX(Historical!$C$7:$C$1437,MATCH(B404,Historical!$B$7:$B$1446,0))/INDEX(Historical!$D$7:$D$1437,MATCH(B404,Historical!$B$7:$B$1446,0))-1)*100)</f>
        <v>11.111111111111116</v>
      </c>
      <c r="T404" s="759">
        <f>IF(INDEX(Historical!$F$7:$F$1430,MATCH(B404,Historical!$B$7:$B$1446,0))=0,"n/a",((INDEX(Historical!$C$7:$C$1437,MATCH(B404,Historical!$B$7:$B$1446,0))/INDEX(Historical!$F$7:$F$1430,MATCH(B404,Historical!$B$7:$B$1446,0)))^(1/3)-1)*100)</f>
        <v>16.960709528514649</v>
      </c>
      <c r="U404" s="759" t="str">
        <f>IF(INDEX(Historical!$H$7:$H$1430,MATCH(B404,Historical!$B$7:$B$1446,0))=0,"n/a",((INDEX(Historical!$C$7:$C$1437,MATCH(B404,Historical!$B$7:$B$1446,0))/INDEX(Historical!$H$7:$H$1430,MATCH(B404,Historical!$B$7:$B$1446,0)))^(1/5)-1)*100)</f>
        <v>n/a</v>
      </c>
      <c r="V404" s="759" t="str">
        <f>IF(INDEX(Historical!$O$7:$O$1430,MATCH(B404,Historical!$B$7:$B$1446,0))=0,"n/a",((INDEX(Historical!$C$7:$C$1437,MATCH(B404,Historical!$B$7:$B$1446,0))/INDEX(Historical!$O$7:$O$1430,MATCH(B404,Historical!$B$7:$B$1446,0)))^(1/10)-1)*100)</f>
        <v>n/a</v>
      </c>
      <c r="W404" s="760" t="str">
        <f t="shared" si="107"/>
        <v>n/a</v>
      </c>
      <c r="X404" s="761" t="str">
        <f t="shared" si="108"/>
        <v>n/a</v>
      </c>
      <c r="Y404" s="716"/>
      <c r="Z404" s="702">
        <f t="shared" si="109"/>
        <v>55.263157894736835</v>
      </c>
      <c r="AA404" s="935">
        <f t="shared" si="110"/>
        <v>28.506578947368421</v>
      </c>
      <c r="AB404" s="639">
        <v>12</v>
      </c>
      <c r="AC404" s="916">
        <v>1.52</v>
      </c>
      <c r="AD404" s="916" t="s">
        <v>137</v>
      </c>
      <c r="AE404" s="916">
        <v>3.62</v>
      </c>
      <c r="AF404" s="916">
        <v>1.6</v>
      </c>
      <c r="AG404" s="916">
        <v>5.7</v>
      </c>
      <c r="AH404" s="916">
        <v>163.6</v>
      </c>
      <c r="AI404" s="916">
        <v>6.09</v>
      </c>
      <c r="AJ404" s="916">
        <v>59.199999999999996</v>
      </c>
      <c r="AK404" s="916" t="s">
        <v>137</v>
      </c>
      <c r="AL404" s="928">
        <v>769.06</v>
      </c>
      <c r="AM404" s="922">
        <v>1.3</v>
      </c>
      <c r="AN404" s="916">
        <v>0.47</v>
      </c>
      <c r="AO404" s="802" t="str">
        <f t="shared" si="111"/>
        <v>n/a</v>
      </c>
      <c r="AP404" s="803" t="str">
        <f t="shared" si="112"/>
        <v>n/a</v>
      </c>
      <c r="AQ404" s="936">
        <f t="shared" si="113"/>
        <v>42.37747374230154</v>
      </c>
      <c r="AR404" s="702">
        <f>INDEX(Historical!$C$7:$C$1437,MATCH(B404,Historical!$B$7:$B$1446,0))*IF(AH404="n/a",1.03,IF(AH404&lt;0,1.01,IF(AH404&gt;10,1.1,(1+AH404/100))))</f>
        <v>0.88000000000000012</v>
      </c>
      <c r="AS404" s="935">
        <f t="shared" si="114"/>
        <v>0.93359200000000009</v>
      </c>
      <c r="AT404" s="935">
        <f t="shared" si="103"/>
        <v>0.96159976000000014</v>
      </c>
      <c r="AU404" s="935">
        <f t="shared" si="103"/>
        <v>0.99044775280000019</v>
      </c>
      <c r="AV404" s="935">
        <f t="shared" si="103"/>
        <v>1.0201611853840002</v>
      </c>
      <c r="AW404" s="702">
        <f t="shared" si="115"/>
        <v>4.7858006981840004</v>
      </c>
      <c r="AX404" s="810">
        <f t="shared" si="116"/>
        <v>11.04500507312255</v>
      </c>
      <c r="AY404" s="991">
        <v>0.91</v>
      </c>
      <c r="AZ404" s="922">
        <v>55.64</v>
      </c>
      <c r="BA404" s="922">
        <v>-23.669999999999998</v>
      </c>
      <c r="BB404" s="922">
        <v>8.7900000000000009</v>
      </c>
      <c r="BC404" s="922">
        <v>6.79</v>
      </c>
      <c r="BE404" s="664">
        <v>2014</v>
      </c>
      <c r="BF404" s="946" t="e">
        <f>#VALUE!</f>
        <v>#VALUE!</v>
      </c>
      <c r="BG404" s="931">
        <v>6.4</v>
      </c>
    </row>
    <row r="405" spans="1:59" ht="11.25" customHeight="1" x14ac:dyDescent="0.2">
      <c r="A405" s="609" t="s">
        <v>1614</v>
      </c>
      <c r="B405" s="925" t="s">
        <v>1615</v>
      </c>
      <c r="C405" s="988" t="s">
        <v>154</v>
      </c>
      <c r="D405" s="988" t="s">
        <v>4358</v>
      </c>
      <c r="E405" s="792">
        <v>7</v>
      </c>
      <c r="F405" s="526">
        <v>621</v>
      </c>
      <c r="G405" s="526" t="s">
        <v>106</v>
      </c>
      <c r="H405" s="526" t="s">
        <v>106</v>
      </c>
      <c r="I405" s="924">
        <v>104.51</v>
      </c>
      <c r="J405" s="702">
        <f t="shared" si="104"/>
        <v>1.4161324275188978</v>
      </c>
      <c r="K405" s="927">
        <v>0.37</v>
      </c>
      <c r="L405" s="639">
        <v>4</v>
      </c>
      <c r="M405" s="693">
        <f t="shared" si="105"/>
        <v>1.48</v>
      </c>
      <c r="N405" s="921" t="s">
        <v>714</v>
      </c>
      <c r="O405" s="795">
        <v>0.35</v>
      </c>
      <c r="P405" s="915">
        <v>43327</v>
      </c>
      <c r="Q405" s="915">
        <v>43363</v>
      </c>
      <c r="R405" s="693">
        <f t="shared" si="106"/>
        <v>5.7142857142857197</v>
      </c>
      <c r="S405" s="759">
        <f>IF(INDEX(Historical!$D$7:$D$1437,MATCH(B405,Historical!$B$7:$B$1446,0))=0,"n/a",(INDEX(Historical!$C$7:$C$1437,MATCH(B405,Historical!$B$7:$B$1446,0))/INDEX(Historical!$D$7:$D$1437,MATCH(B405,Historical!$B$7:$B$1446,0))-1)*100)</f>
        <v>5.8823529411764719</v>
      </c>
      <c r="T405" s="759">
        <f>IF(INDEX(Historical!$F$7:$F$1430,MATCH(B405,Historical!$B$7:$B$1446,0))=0,"n/a",((INDEX(Historical!$C$7:$C$1437,MATCH(B405,Historical!$B$7:$B$1446,0))/INDEX(Historical!$F$7:$F$1430,MATCH(B405,Historical!$B$7:$B$1446,0)))^(1/3)-1)*100)</f>
        <v>7.4735268605483851</v>
      </c>
      <c r="U405" s="759">
        <f>IF(INDEX(Historical!$H$7:$H$1430,MATCH(B405,Historical!$B$7:$B$1446,0))=0,"n/a",((INDEX(Historical!$C$7:$C$1437,MATCH(B405,Historical!$B$7:$B$1446,0))/INDEX(Historical!$H$7:$H$1430,MATCH(B405,Historical!$B$7:$B$1446,0)))^(1/5)-1)*100)</f>
        <v>11.382417860287909</v>
      </c>
      <c r="V405" s="759" t="str">
        <f>IF(INDEX(Historical!$O$7:$O$1430,MATCH(B405,Historical!$B$7:$B$1446,0))=0,"n/a",((INDEX(Historical!$C$7:$C$1437,MATCH(B405,Historical!$B$7:$B$1446,0))/INDEX(Historical!$O$7:$O$1430,MATCH(B405,Historical!$B$7:$B$1446,0)))^(1/10)-1)*100)</f>
        <v>n/a</v>
      </c>
      <c r="W405" s="760" t="str">
        <f t="shared" si="107"/>
        <v>n/a</v>
      </c>
      <c r="X405" s="761">
        <f t="shared" si="108"/>
        <v>1.3391079835632833</v>
      </c>
      <c r="Y405" s="716"/>
      <c r="Z405" s="702">
        <f t="shared" si="109"/>
        <v>46.105919003115261</v>
      </c>
      <c r="AA405" s="935">
        <f t="shared" si="110"/>
        <v>32.557632398753896</v>
      </c>
      <c r="AB405" s="639">
        <v>6</v>
      </c>
      <c r="AC405" s="916">
        <v>3.21</v>
      </c>
      <c r="AD405" s="916">
        <v>2.92</v>
      </c>
      <c r="AE405" s="916">
        <v>6.09</v>
      </c>
      <c r="AF405" s="916">
        <v>7.63</v>
      </c>
      <c r="AG405" s="916">
        <v>22.6</v>
      </c>
      <c r="AH405" s="916">
        <v>31.1</v>
      </c>
      <c r="AI405" s="916">
        <v>10.27</v>
      </c>
      <c r="AJ405" s="916">
        <v>8.5</v>
      </c>
      <c r="AK405" s="916">
        <v>11.15</v>
      </c>
      <c r="AL405" s="928">
        <v>14940</v>
      </c>
      <c r="AM405" s="922">
        <v>0.70000000000000007</v>
      </c>
      <c r="AN405" s="916">
        <v>0.61</v>
      </c>
      <c r="AO405" s="802">
        <f t="shared" si="111"/>
        <v>-19.759082110947091</v>
      </c>
      <c r="AP405" s="803">
        <f t="shared" si="112"/>
        <v>12.798550287806806</v>
      </c>
      <c r="AQ405" s="936">
        <f t="shared" si="113"/>
        <v>232.27480942570028</v>
      </c>
      <c r="AR405" s="702">
        <f>INDEX(Historical!$C$7:$C$1437,MATCH(B405,Historical!$B$7:$B$1446,0))*IF(AH405="n/a",1.03,IF(AH405&lt;0,1.01,IF(AH405&gt;10,1.1,(1+AH405/100))))</f>
        <v>1.5840000000000001</v>
      </c>
      <c r="AS405" s="935">
        <f t="shared" si="114"/>
        <v>1.7424000000000002</v>
      </c>
      <c r="AT405" s="935">
        <f t="shared" si="103"/>
        <v>1.9166400000000003</v>
      </c>
      <c r="AU405" s="935">
        <f t="shared" si="103"/>
        <v>2.1083040000000004</v>
      </c>
      <c r="AV405" s="935">
        <f t="shared" si="103"/>
        <v>2.3191344000000007</v>
      </c>
      <c r="AW405" s="702">
        <f t="shared" si="115"/>
        <v>9.6704784000000021</v>
      </c>
      <c r="AX405" s="810">
        <f t="shared" si="116"/>
        <v>9.253160845852074</v>
      </c>
      <c r="AY405" s="991">
        <v>0.55000000000000004</v>
      </c>
      <c r="AZ405" s="922">
        <v>15.299999999999999</v>
      </c>
      <c r="BA405" s="922">
        <v>-11.81</v>
      </c>
      <c r="BB405" s="922">
        <v>3.08</v>
      </c>
      <c r="BC405" s="922">
        <v>-1.6</v>
      </c>
      <c r="BE405" s="664">
        <v>2012</v>
      </c>
      <c r="BF405" s="946" t="e">
        <f>#VALUE!</f>
        <v>#VALUE!</v>
      </c>
      <c r="BG405" s="931">
        <v>13.3</v>
      </c>
    </row>
    <row r="406" spans="1:59" ht="11.25" customHeight="1" x14ac:dyDescent="0.2">
      <c r="A406" s="537" t="s">
        <v>1620</v>
      </c>
      <c r="B406" s="925" t="s">
        <v>1621</v>
      </c>
      <c r="C406" s="988" t="s">
        <v>112</v>
      </c>
      <c r="D406" s="988" t="s">
        <v>4397</v>
      </c>
      <c r="E406" s="792">
        <v>9</v>
      </c>
      <c r="F406" s="526">
        <v>397</v>
      </c>
      <c r="G406" s="526" t="s">
        <v>37</v>
      </c>
      <c r="H406" s="526" t="s">
        <v>115</v>
      </c>
      <c r="I406" s="924">
        <v>180.71</v>
      </c>
      <c r="J406" s="702">
        <f t="shared" si="104"/>
        <v>2.1470864921697745</v>
      </c>
      <c r="K406" s="927">
        <v>0.97</v>
      </c>
      <c r="L406" s="639">
        <v>4</v>
      </c>
      <c r="M406" s="693">
        <f t="shared" si="105"/>
        <v>3.88</v>
      </c>
      <c r="N406" s="921" t="s">
        <v>143</v>
      </c>
      <c r="O406" s="795">
        <v>0.92</v>
      </c>
      <c r="P406" s="915">
        <v>43412</v>
      </c>
      <c r="Q406" s="915">
        <v>43444</v>
      </c>
      <c r="R406" s="693">
        <f t="shared" si="106"/>
        <v>5.4347826086956443</v>
      </c>
      <c r="S406" s="759">
        <f>IF(INDEX(Historical!$D$7:$D$1437,MATCH(B406,Historical!$B$7:$B$1446,0))=0,"n/a",(INDEX(Historical!$C$7:$C$1437,MATCH(B406,Historical!$B$7:$B$1446,0))/INDEX(Historical!$D$7:$D$1437,MATCH(B406,Historical!$B$7:$B$1446,0))-1)*100)</f>
        <v>17.014446227929358</v>
      </c>
      <c r="T406" s="759">
        <f>IF(INDEX(Historical!$F$7:$F$1430,MATCH(B406,Historical!$B$7:$B$1446,0))=0,"n/a",((INDEX(Historical!$C$7:$C$1437,MATCH(B406,Historical!$B$7:$B$1446,0))/INDEX(Historical!$F$7:$F$1430,MATCH(B406,Historical!$B$7:$B$1446,0)))^(1/3)-1)*100)</f>
        <v>10.864179911052618</v>
      </c>
      <c r="U406" s="759">
        <f>IF(INDEX(Historical!$H$7:$H$1430,MATCH(B406,Historical!$B$7:$B$1446,0))=0,"n/a",((INDEX(Historical!$C$7:$C$1437,MATCH(B406,Historical!$B$7:$B$1446,0))/INDEX(Historical!$H$7:$H$1430,MATCH(B406,Historical!$B$7:$B$1446,0)))^(1/5)-1)*100)</f>
        <v>11.766139250041686</v>
      </c>
      <c r="V406" s="759">
        <f>IF(INDEX(Historical!$O$7:$O$1430,MATCH(B406,Historical!$B$7:$B$1446,0))=0,"n/a",((INDEX(Historical!$C$7:$C$1437,MATCH(B406,Historical!$B$7:$B$1446,0))/INDEX(Historical!$O$7:$O$1430,MATCH(B406,Historical!$B$7:$B$1446,0)))^(1/10)-1)*100)</f>
        <v>12.130550509140935</v>
      </c>
      <c r="W406" s="760">
        <f t="shared" si="107"/>
        <v>0.96995921505585025</v>
      </c>
      <c r="X406" s="761">
        <f t="shared" si="108"/>
        <v>1.2256395052126756</v>
      </c>
      <c r="Y406" s="723"/>
      <c r="Z406" s="702">
        <f t="shared" si="109"/>
        <v>52.432432432432428</v>
      </c>
      <c r="AA406" s="935">
        <f t="shared" si="110"/>
        <v>24.420270270270269</v>
      </c>
      <c r="AB406" s="639">
        <v>9</v>
      </c>
      <c r="AC406" s="916">
        <v>7.4</v>
      </c>
      <c r="AD406" s="916">
        <v>2.74</v>
      </c>
      <c r="AE406" s="916">
        <v>3.17</v>
      </c>
      <c r="AF406" s="916">
        <v>16.079999999999998</v>
      </c>
      <c r="AG406" s="916">
        <v>68.400000000000006</v>
      </c>
      <c r="AH406" s="916">
        <v>33.200000000000003</v>
      </c>
      <c r="AI406" s="916">
        <v>7.32</v>
      </c>
      <c r="AJ406" s="916">
        <v>9.6</v>
      </c>
      <c r="AK406" s="916">
        <v>8.9</v>
      </c>
      <c r="AL406" s="928">
        <v>21330</v>
      </c>
      <c r="AM406" s="923">
        <v>0.6</v>
      </c>
      <c r="AN406" s="916">
        <v>1.67</v>
      </c>
      <c r="AO406" s="802">
        <f t="shared" si="111"/>
        <v>-10.507044528058808</v>
      </c>
      <c r="AP406" s="803">
        <f t="shared" si="112"/>
        <v>13.913225742211461</v>
      </c>
      <c r="AQ406" s="936">
        <f t="shared" si="113"/>
        <v>317.76013636000687</v>
      </c>
      <c r="AR406" s="702">
        <f>INDEX(Historical!$C$7:$C$1437,MATCH(B406,Historical!$B$7:$B$1446,0))*IF(AH406="n/a",1.03,IF(AH406&lt;0,1.01,IF(AH406&gt;10,1.1,(1+AH406/100))))</f>
        <v>4.0095000000000001</v>
      </c>
      <c r="AS406" s="935">
        <f t="shared" si="114"/>
        <v>4.3029953999999995</v>
      </c>
      <c r="AT406" s="935">
        <f t="shared" si="103"/>
        <v>4.6859619905999992</v>
      </c>
      <c r="AU406" s="935">
        <f t="shared" si="103"/>
        <v>5.1030126077633993</v>
      </c>
      <c r="AV406" s="935">
        <f t="shared" si="103"/>
        <v>5.5571807298543412</v>
      </c>
      <c r="AW406" s="702">
        <f t="shared" si="115"/>
        <v>23.65865072821774</v>
      </c>
      <c r="AX406" s="810">
        <f t="shared" si="116"/>
        <v>13.092053969463638</v>
      </c>
      <c r="AY406" s="991">
        <v>1.32</v>
      </c>
      <c r="AZ406" s="922">
        <v>27.750000000000004</v>
      </c>
      <c r="BA406" s="922">
        <v>-8.84</v>
      </c>
      <c r="BB406" s="922">
        <v>0.33999999999999997</v>
      </c>
      <c r="BC406" s="922">
        <v>4.26</v>
      </c>
      <c r="BE406" s="664">
        <v>2010</v>
      </c>
      <c r="BF406" s="946" t="e">
        <f>#VALUE!</f>
        <v>#VALUE!</v>
      </c>
      <c r="BG406" s="931">
        <v>16</v>
      </c>
    </row>
    <row r="407" spans="1:59" ht="11.25" customHeight="1" x14ac:dyDescent="0.2">
      <c r="A407" s="537" t="s">
        <v>1612</v>
      </c>
      <c r="B407" s="925" t="s">
        <v>1613</v>
      </c>
      <c r="C407" s="988" t="s">
        <v>123</v>
      </c>
      <c r="D407" s="988" t="s">
        <v>4390</v>
      </c>
      <c r="E407" s="792">
        <v>9</v>
      </c>
      <c r="F407" s="526">
        <v>453</v>
      </c>
      <c r="G407" s="526" t="s">
        <v>106</v>
      </c>
      <c r="H407" s="526" t="s">
        <v>106</v>
      </c>
      <c r="I407" s="924">
        <v>91.96</v>
      </c>
      <c r="J407" s="702">
        <f t="shared" si="104"/>
        <v>2.392344497607656</v>
      </c>
      <c r="K407" s="927">
        <v>0.55000000000000004</v>
      </c>
      <c r="L407" s="639">
        <v>4</v>
      </c>
      <c r="M407" s="693">
        <f t="shared" si="105"/>
        <v>2.2000000000000002</v>
      </c>
      <c r="N407" s="921" t="s">
        <v>320</v>
      </c>
      <c r="O407" s="795">
        <v>0.5</v>
      </c>
      <c r="P407" s="915">
        <v>43538</v>
      </c>
      <c r="Q407" s="915">
        <v>43553</v>
      </c>
      <c r="R407" s="693">
        <f t="shared" si="106"/>
        <v>10.000000000000009</v>
      </c>
      <c r="S407" s="759">
        <f>IF(INDEX(Historical!$D$7:$D$1437,MATCH(B407,Historical!$B$7:$B$1446,0))=0,"n/a",(INDEX(Historical!$C$7:$C$1437,MATCH(B407,Historical!$B$7:$B$1446,0))/INDEX(Historical!$D$7:$D$1437,MATCH(B407,Historical!$B$7:$B$1446,0))-1)*100)</f>
        <v>11.111111111111116</v>
      </c>
      <c r="T407" s="759">
        <f>IF(INDEX(Historical!$F$7:$F$1430,MATCH(B407,Historical!$B$7:$B$1446,0))=0,"n/a",((INDEX(Historical!$C$7:$C$1437,MATCH(B407,Historical!$B$7:$B$1446,0))/INDEX(Historical!$F$7:$F$1430,MATCH(B407,Historical!$B$7:$B$1446,0)))^(1/3)-1)*100)</f>
        <v>7.7217345015941907</v>
      </c>
      <c r="U407" s="759">
        <f>IF(INDEX(Historical!$H$7:$H$1430,MATCH(B407,Historical!$B$7:$B$1446,0))=0,"n/a",((INDEX(Historical!$C$7:$C$1437,MATCH(B407,Historical!$B$7:$B$1446,0))/INDEX(Historical!$H$7:$H$1430,MATCH(B407,Historical!$B$7:$B$1446,0)))^(1/5)-1)*100)</f>
        <v>9.681123419972181</v>
      </c>
      <c r="V407" s="759">
        <f>IF(INDEX(Historical!$O$7:$O$1430,MATCH(B407,Historical!$B$7:$B$1446,0))=0,"n/a",((INDEX(Historical!$C$7:$C$1437,MATCH(B407,Historical!$B$7:$B$1446,0))/INDEX(Historical!$O$7:$O$1430,MATCH(B407,Historical!$B$7:$B$1446,0)))^(1/10)-1)*100)</f>
        <v>17.461894308801895</v>
      </c>
      <c r="W407" s="760">
        <f t="shared" si="107"/>
        <v>0.55441427194369652</v>
      </c>
      <c r="X407" s="761">
        <f t="shared" si="108"/>
        <v>0.59760021110939388</v>
      </c>
      <c r="Y407" s="723"/>
      <c r="Z407" s="702">
        <f t="shared" si="109"/>
        <v>23.75809935205184</v>
      </c>
      <c r="AA407" s="935">
        <f t="shared" si="110"/>
        <v>9.930885529157667</v>
      </c>
      <c r="AB407" s="639">
        <v>12</v>
      </c>
      <c r="AC407" s="916">
        <v>9.26</v>
      </c>
      <c r="AD407" s="916">
        <v>2.74</v>
      </c>
      <c r="AE407" s="916">
        <v>0.52</v>
      </c>
      <c r="AF407" s="916">
        <v>1.37</v>
      </c>
      <c r="AG407" s="916">
        <v>17.5</v>
      </c>
      <c r="AH407" s="916">
        <v>59.199999999999996</v>
      </c>
      <c r="AI407" s="916">
        <v>-7.4499999999999993</v>
      </c>
      <c r="AJ407" s="916">
        <v>16.2</v>
      </c>
      <c r="AK407" s="916">
        <v>3.63</v>
      </c>
      <c r="AL407" s="928">
        <v>6150</v>
      </c>
      <c r="AM407" s="922">
        <v>3.4000000000000004</v>
      </c>
      <c r="AN407" s="916">
        <v>0.47</v>
      </c>
      <c r="AO407" s="802">
        <f t="shared" si="111"/>
        <v>2.14258238842217</v>
      </c>
      <c r="AP407" s="803">
        <f t="shared" si="112"/>
        <v>12.073467917579837</v>
      </c>
      <c r="AQ407" s="936">
        <f t="shared" si="113"/>
        <v>-22.238789518606662</v>
      </c>
      <c r="AR407" s="702">
        <f>INDEX(Historical!$C$7:$C$1437,MATCH(B407,Historical!$B$7:$B$1446,0))*IF(AH407="n/a",1.03,IF(AH407&lt;0,1.01,IF(AH407&gt;10,1.1,(1+AH407/100))))</f>
        <v>2.2000000000000002</v>
      </c>
      <c r="AS407" s="935">
        <f t="shared" si="114"/>
        <v>2.2220000000000004</v>
      </c>
      <c r="AT407" s="935">
        <f t="shared" ref="AT407:AV426" si="118">IF($AK407="n/a",1.03*AS407,IF($AK407&lt;0,1.01*AS407,IF($AK407&gt;10,1.1*AS407,(1+$AK407/100)*AS407)))</f>
        <v>2.3026586000000004</v>
      </c>
      <c r="AU407" s="935">
        <f t="shared" si="118"/>
        <v>2.3862451071800006</v>
      </c>
      <c r="AV407" s="935">
        <f t="shared" si="118"/>
        <v>2.4728658045706347</v>
      </c>
      <c r="AW407" s="702">
        <f t="shared" si="115"/>
        <v>11.583769511750637</v>
      </c>
      <c r="AX407" s="810">
        <f t="shared" si="116"/>
        <v>12.596530569541798</v>
      </c>
      <c r="AY407" s="991">
        <v>1.26</v>
      </c>
      <c r="AZ407" s="922">
        <v>34.01</v>
      </c>
      <c r="BA407" s="922">
        <v>-5.59</v>
      </c>
      <c r="BB407" s="922">
        <v>2.58</v>
      </c>
      <c r="BC407" s="922">
        <v>9.1999999999999993</v>
      </c>
      <c r="BE407" s="664">
        <v>2011</v>
      </c>
      <c r="BF407" s="946" t="e">
        <f>#VALUE!</f>
        <v>#VALUE!</v>
      </c>
      <c r="BG407" s="931">
        <v>10.299999999999999</v>
      </c>
    </row>
    <row r="408" spans="1:59" ht="11.25" customHeight="1" x14ac:dyDescent="0.2">
      <c r="A408" s="609" t="s">
        <v>1624</v>
      </c>
      <c r="B408" s="925" t="s">
        <v>1625</v>
      </c>
      <c r="C408" s="988" t="s">
        <v>247</v>
      </c>
      <c r="D408" s="988" t="s">
        <v>4387</v>
      </c>
      <c r="E408" s="792">
        <v>7</v>
      </c>
      <c r="F408" s="526">
        <v>669</v>
      </c>
      <c r="G408" s="526" t="s">
        <v>106</v>
      </c>
      <c r="H408" s="526" t="s">
        <v>106</v>
      </c>
      <c r="I408" s="924">
        <v>25.98</v>
      </c>
      <c r="J408" s="702">
        <f t="shared" si="104"/>
        <v>2.0015396458814472</v>
      </c>
      <c r="K408" s="927">
        <v>0.13</v>
      </c>
      <c r="L408" s="639">
        <v>4</v>
      </c>
      <c r="M408" s="693">
        <f t="shared" si="105"/>
        <v>0.52</v>
      </c>
      <c r="N408" s="921" t="s">
        <v>610</v>
      </c>
      <c r="O408" s="795">
        <v>0.11</v>
      </c>
      <c r="P408" s="915">
        <v>43530</v>
      </c>
      <c r="Q408" s="915">
        <v>43545</v>
      </c>
      <c r="R408" s="693">
        <f t="shared" si="106"/>
        <v>18.181818181818183</v>
      </c>
      <c r="S408" s="759">
        <f>IF(INDEX(Historical!$D$7:$D$1437,MATCH(B408,Historical!$B$7:$B$1446,0))=0,"n/a",(INDEX(Historical!$C$7:$C$1437,MATCH(B408,Historical!$B$7:$B$1446,0))/INDEX(Historical!$D$7:$D$1437,MATCH(B408,Historical!$B$7:$B$1446,0))-1)*100)</f>
        <v>22.222222222222232</v>
      </c>
      <c r="T408" s="759">
        <f>IF(INDEX(Historical!$F$7:$F$1430,MATCH(B408,Historical!$B$7:$B$1446,0))=0,"n/a",((INDEX(Historical!$C$7:$C$1437,MATCH(B408,Historical!$B$7:$B$1446,0))/INDEX(Historical!$F$7:$F$1430,MATCH(B408,Historical!$B$7:$B$1446,0)))^(1/3)-1)*100)</f>
        <v>22.390341034166038</v>
      </c>
      <c r="U408" s="759">
        <f>IF(INDEX(Historical!$H$7:$H$1430,MATCH(B408,Historical!$B$7:$B$1446,0))=0,"n/a",((INDEX(Historical!$C$7:$C$1437,MATCH(B408,Historical!$B$7:$B$1446,0))/INDEX(Historical!$H$7:$H$1430,MATCH(B408,Historical!$B$7:$B$1446,0)))^(1/5)-1)*100)</f>
        <v>29.674411610965823</v>
      </c>
      <c r="V408" s="759" t="str">
        <f>IF(INDEX(Historical!$O$7:$O$1430,MATCH(B408,Historical!$B$7:$B$1446,0))=0,"n/a",((INDEX(Historical!$C$7:$C$1437,MATCH(B408,Historical!$B$7:$B$1446,0))/INDEX(Historical!$O$7:$O$1430,MATCH(B408,Historical!$B$7:$B$1446,0)))^(1/10)-1)*100)</f>
        <v>n/a</v>
      </c>
      <c r="W408" s="760" t="str">
        <f t="shared" si="107"/>
        <v>n/a</v>
      </c>
      <c r="X408" s="761">
        <f t="shared" si="108"/>
        <v>2.0324939459565634</v>
      </c>
      <c r="Y408" s="713"/>
      <c r="Z408" s="702">
        <f t="shared" si="109"/>
        <v>38.518518518518519</v>
      </c>
      <c r="AA408" s="935">
        <f t="shared" si="110"/>
        <v>19.244444444444444</v>
      </c>
      <c r="AB408" s="639">
        <v>12</v>
      </c>
      <c r="AC408" s="916">
        <v>1.35</v>
      </c>
      <c r="AD408" s="916">
        <v>1.35</v>
      </c>
      <c r="AE408" s="916">
        <v>1.73</v>
      </c>
      <c r="AF408" s="916">
        <v>8.52</v>
      </c>
      <c r="AG408" s="916">
        <v>47</v>
      </c>
      <c r="AH408" s="916">
        <v>33.4</v>
      </c>
      <c r="AI408" s="916">
        <v>5.19</v>
      </c>
      <c r="AJ408" s="916">
        <v>14.6</v>
      </c>
      <c r="AK408" s="916">
        <v>14.180000000000001</v>
      </c>
      <c r="AL408" s="928">
        <v>780.44</v>
      </c>
      <c r="AM408" s="922">
        <v>7.3</v>
      </c>
      <c r="AN408" s="916">
        <v>0.46</v>
      </c>
      <c r="AO408" s="802">
        <f t="shared" si="111"/>
        <v>12.431506812402827</v>
      </c>
      <c r="AP408" s="803">
        <f t="shared" si="112"/>
        <v>31.67595125684727</v>
      </c>
      <c r="AQ408" s="936">
        <f t="shared" si="113"/>
        <v>169.94869196996731</v>
      </c>
      <c r="AR408" s="702">
        <f>INDEX(Historical!$C$7:$C$1437,MATCH(B408,Historical!$B$7:$B$1446,0))*IF(AH408="n/a",1.03,IF(AH408&lt;0,1.01,IF(AH408&gt;10,1.1,(1+AH408/100))))</f>
        <v>0.48400000000000004</v>
      </c>
      <c r="AS408" s="935">
        <f t="shared" si="114"/>
        <v>0.50911960000000012</v>
      </c>
      <c r="AT408" s="935">
        <f t="shared" si="118"/>
        <v>0.56003156000000021</v>
      </c>
      <c r="AU408" s="935">
        <f t="shared" si="118"/>
        <v>0.61603471600000026</v>
      </c>
      <c r="AV408" s="935">
        <f t="shared" si="118"/>
        <v>0.67763818760000039</v>
      </c>
      <c r="AW408" s="702">
        <f t="shared" si="115"/>
        <v>2.8468240636000011</v>
      </c>
      <c r="AX408" s="810">
        <f t="shared" si="116"/>
        <v>10.957752361816786</v>
      </c>
      <c r="AY408" s="991">
        <v>0.53</v>
      </c>
      <c r="AZ408" s="922">
        <v>19.72</v>
      </c>
      <c r="BA408" s="922">
        <v>-23.48</v>
      </c>
      <c r="BB408" s="922">
        <v>2.34</v>
      </c>
      <c r="BC408" s="922">
        <v>-2.9899999999999998</v>
      </c>
      <c r="BE408" s="664">
        <v>2013</v>
      </c>
      <c r="BF408" s="946" t="e">
        <f>#VALUE!</f>
        <v>#VALUE!</v>
      </c>
      <c r="BG408" s="931">
        <v>17.399999999999999</v>
      </c>
    </row>
    <row r="409" spans="1:59" ht="11.25" customHeight="1" x14ac:dyDescent="0.2">
      <c r="A409" s="930" t="s">
        <v>4456</v>
      </c>
      <c r="B409" s="925" t="s">
        <v>3969</v>
      </c>
      <c r="C409" s="988" t="s">
        <v>108</v>
      </c>
      <c r="D409" s="988" t="s">
        <v>4365</v>
      </c>
      <c r="E409" s="792">
        <v>5</v>
      </c>
      <c r="F409" s="526">
        <v>852</v>
      </c>
      <c r="G409" s="526" t="s">
        <v>106</v>
      </c>
      <c r="H409" s="526" t="s">
        <v>106</v>
      </c>
      <c r="I409" s="924">
        <v>7.42</v>
      </c>
      <c r="J409" s="702">
        <f t="shared" si="104"/>
        <v>2.1563342318059302</v>
      </c>
      <c r="K409" s="927">
        <v>0.04</v>
      </c>
      <c r="L409" s="639">
        <v>4</v>
      </c>
      <c r="M409" s="693">
        <f t="shared" si="105"/>
        <v>0.16</v>
      </c>
      <c r="N409" s="921" t="s">
        <v>225</v>
      </c>
      <c r="O409" s="795">
        <v>3.5000000000000003E-2</v>
      </c>
      <c r="P409" s="915">
        <v>43472</v>
      </c>
      <c r="Q409" s="915">
        <v>43487</v>
      </c>
      <c r="R409" s="693">
        <f t="shared" si="106"/>
        <v>14.285714285714276</v>
      </c>
      <c r="S409" s="759">
        <f>IF(INDEX(Historical!$D$7:$D$1437,MATCH(B409,Historical!$B$7:$B$1446,0))=0,"n/a",(INDEX(Historical!$C$7:$C$1437,MATCH(B409,Historical!$B$7:$B$1446,0))/INDEX(Historical!$D$7:$D$1437,MATCH(B409,Historical!$B$7:$B$1446,0))-1)*100)</f>
        <v>52.941176470588225</v>
      </c>
      <c r="T409" s="759">
        <f>IF(INDEX(Historical!$F$7:$F$1430,MATCH(B409,Historical!$B$7:$B$1446,0))=0,"n/a",((INDEX(Historical!$C$7:$C$1437,MATCH(B409,Historical!$B$7:$B$1446,0))/INDEX(Historical!$F$7:$F$1430,MATCH(B409,Historical!$B$7:$B$1446,0)))^(1/3)-1)*100)</f>
        <v>49.765160329101562</v>
      </c>
      <c r="U409" s="759" t="str">
        <f>IF(INDEX(Historical!$H$7:$H$1430,MATCH(B409,Historical!$B$7:$B$1446,0))=0,"n/a",((INDEX(Historical!$C$7:$C$1437,MATCH(B409,Historical!$B$7:$B$1446,0))/INDEX(Historical!$H$7:$H$1430,MATCH(B409,Historical!$B$7:$B$1446,0)))^(1/5)-1)*100)</f>
        <v>n/a</v>
      </c>
      <c r="V409" s="759" t="str">
        <f>IF(INDEX(Historical!$O$7:$O$1430,MATCH(B409,Historical!$B$7:$B$1446,0))=0,"n/a",((INDEX(Historical!$C$7:$C$1437,MATCH(B409,Historical!$B$7:$B$1446,0))/INDEX(Historical!$O$7:$O$1430,MATCH(B409,Historical!$B$7:$B$1446,0)))^(1/10)-1)*100)</f>
        <v>n/a</v>
      </c>
      <c r="W409" s="760" t="str">
        <f t="shared" si="107"/>
        <v>n/a</v>
      </c>
      <c r="X409" s="761" t="str">
        <f t="shared" si="108"/>
        <v>n/a</v>
      </c>
      <c r="Y409" s="926"/>
      <c r="Z409" s="702">
        <f t="shared" si="109"/>
        <v>22.222222222222225</v>
      </c>
      <c r="AA409" s="935">
        <f t="shared" si="110"/>
        <v>10.305555555555555</v>
      </c>
      <c r="AB409" s="639">
        <v>3</v>
      </c>
      <c r="AC409" s="916">
        <v>0.72</v>
      </c>
      <c r="AD409" s="916">
        <v>0.86</v>
      </c>
      <c r="AE409" s="916">
        <v>3.31</v>
      </c>
      <c r="AF409" s="916">
        <v>1.31</v>
      </c>
      <c r="AG409" s="916">
        <v>13.200000000000001</v>
      </c>
      <c r="AH409" s="916">
        <v>66.2</v>
      </c>
      <c r="AI409" s="916">
        <v>-4</v>
      </c>
      <c r="AJ409" s="916">
        <v>35.9</v>
      </c>
      <c r="AK409" s="916">
        <v>12</v>
      </c>
      <c r="AL409" s="928">
        <v>158.49</v>
      </c>
      <c r="AM409" s="922">
        <v>0.2</v>
      </c>
      <c r="AN409" s="916">
        <v>0.23</v>
      </c>
      <c r="AO409" s="802" t="str">
        <f t="shared" si="111"/>
        <v>n/a</v>
      </c>
      <c r="AP409" s="803" t="str">
        <f t="shared" si="112"/>
        <v>n/a</v>
      </c>
      <c r="AQ409" s="936">
        <f t="shared" si="113"/>
        <v>-22.539536169797415</v>
      </c>
      <c r="AR409" s="702">
        <f>INDEX(Historical!$C$7:$C$1437,MATCH(B409,Historical!$B$7:$B$1446,0))*IF(AH409="n/a",1.03,IF(AH409&lt;0,1.01,IF(AH409&gt;10,1.1,(1+AH409/100))))</f>
        <v>0.14300000000000002</v>
      </c>
      <c r="AS409" s="935">
        <f t="shared" si="114"/>
        <v>0.14443000000000003</v>
      </c>
      <c r="AT409" s="935">
        <f t="shared" si="118"/>
        <v>0.15887300000000004</v>
      </c>
      <c r="AU409" s="935">
        <f t="shared" si="118"/>
        <v>0.17476030000000006</v>
      </c>
      <c r="AV409" s="935">
        <f t="shared" si="118"/>
        <v>0.19223633000000009</v>
      </c>
      <c r="AW409" s="702">
        <f t="shared" si="115"/>
        <v>0.81329963000000027</v>
      </c>
      <c r="AX409" s="810">
        <f t="shared" si="116"/>
        <v>10.96091145552561</v>
      </c>
      <c r="AY409" s="991">
        <v>0.57999999999999996</v>
      </c>
      <c r="AZ409" s="922">
        <v>35.9</v>
      </c>
      <c r="BA409" s="922">
        <v>-25.729999999999997</v>
      </c>
      <c r="BB409" s="922">
        <v>-1.76</v>
      </c>
      <c r="BC409" s="922">
        <v>-8.9700000000000006</v>
      </c>
      <c r="BE409" s="664">
        <v>2015</v>
      </c>
      <c r="BF409" s="946" t="e">
        <f>#VALUE!</f>
        <v>#VALUE!</v>
      </c>
      <c r="BG409" s="931">
        <v>1.4000000000000001</v>
      </c>
    </row>
    <row r="410" spans="1:59" s="838" customFormat="1" ht="11.25" customHeight="1" x14ac:dyDescent="0.2">
      <c r="A410" s="817" t="s">
        <v>1632</v>
      </c>
      <c r="B410" s="846" t="s">
        <v>1633</v>
      </c>
      <c r="C410" s="988" t="s">
        <v>128</v>
      </c>
      <c r="D410" s="988" t="s">
        <v>4361</v>
      </c>
      <c r="E410" s="1000">
        <v>6</v>
      </c>
      <c r="F410" s="526">
        <v>710</v>
      </c>
      <c r="G410" s="1171" t="s">
        <v>115</v>
      </c>
      <c r="H410" s="1171" t="s">
        <v>115</v>
      </c>
      <c r="I410" s="819">
        <v>151.63</v>
      </c>
      <c r="J410" s="820">
        <f t="shared" si="104"/>
        <v>0.84416012662401896</v>
      </c>
      <c r="K410" s="821">
        <v>0.32</v>
      </c>
      <c r="L410" s="822">
        <v>4</v>
      </c>
      <c r="M410" s="823">
        <f t="shared" si="105"/>
        <v>1.28</v>
      </c>
      <c r="N410" s="824" t="s">
        <v>572</v>
      </c>
      <c r="O410" s="825">
        <v>0.24</v>
      </c>
      <c r="P410" s="847">
        <v>43010</v>
      </c>
      <c r="Q410" s="847">
        <v>43025</v>
      </c>
      <c r="R410" s="823">
        <f t="shared" si="106"/>
        <v>33.333333333333343</v>
      </c>
      <c r="S410" s="759">
        <f>IF(INDEX(Historical!$D$7:$D$1437,MATCH(B410,Historical!$B$7:$B$1446,0))=0,"n/a",(INDEX(Historical!$C$7:$C$1437,MATCH(B410,Historical!$B$7:$B$1446,0))/INDEX(Historical!$D$7:$D$1437,MATCH(B410,Historical!$B$7:$B$1446,0))-1)*100)</f>
        <v>23.076923076923084</v>
      </c>
      <c r="T410" s="759">
        <f>IF(INDEX(Historical!$F$7:$F$1430,MATCH(B410,Historical!$B$7:$B$1446,0))=0,"n/a",((INDEX(Historical!$C$7:$C$1437,MATCH(B410,Historical!$B$7:$B$1446,0))/INDEX(Historical!$F$7:$F$1430,MATCH(B410,Historical!$B$7:$B$1446,0)))^(1/3)-1)*100)</f>
        <v>13.30326698854094</v>
      </c>
      <c r="U410" s="759">
        <f>IF(INDEX(Historical!$H$7:$H$1430,MATCH(B410,Historical!$B$7:$B$1446,0))=0,"n/a",((INDEX(Historical!$C$7:$C$1437,MATCH(B410,Historical!$B$7:$B$1446,0))/INDEX(Historical!$H$7:$H$1430,MATCH(B410,Historical!$B$7:$B$1446,0)))^(1/5)-1)*100)</f>
        <v>12.509792619595682</v>
      </c>
      <c r="V410" s="759">
        <f>IF(INDEX(Historical!$O$7:$O$1430,MATCH(B410,Historical!$B$7:$B$1446,0))=0,"n/a",((INDEX(Historical!$C$7:$C$1437,MATCH(B410,Historical!$B$7:$B$1446,0))/INDEX(Historical!$O$7:$O$1430,MATCH(B410,Historical!$B$7:$B$1446,0)))^(1/10)-1)*100)</f>
        <v>8.6180981564665249</v>
      </c>
      <c r="W410" s="827">
        <f t="shared" si="107"/>
        <v>1.4515723066125736</v>
      </c>
      <c r="X410" s="828" t="str">
        <f t="shared" si="108"/>
        <v>n/a</v>
      </c>
      <c r="Y410" s="839" t="s">
        <v>4437</v>
      </c>
      <c r="Z410" s="820" t="str">
        <f t="shared" si="109"/>
        <v>n/a</v>
      </c>
      <c r="AA410" s="830" t="str">
        <f t="shared" si="110"/>
        <v>n/a</v>
      </c>
      <c r="AB410" s="822">
        <v>10</v>
      </c>
      <c r="AC410" s="831">
        <v>-0.4</v>
      </c>
      <c r="AD410" s="831" t="s">
        <v>137</v>
      </c>
      <c r="AE410" s="831">
        <v>1.03</v>
      </c>
      <c r="AF410" s="831">
        <v>2.4300000000000002</v>
      </c>
      <c r="AG410" s="831">
        <v>-0.5</v>
      </c>
      <c r="AH410" s="831">
        <v>-91.600000000000009</v>
      </c>
      <c r="AI410" s="831">
        <v>51.980000000000004</v>
      </c>
      <c r="AJ410" s="831">
        <v>-28.9</v>
      </c>
      <c r="AK410" s="831" t="s">
        <v>137</v>
      </c>
      <c r="AL410" s="832">
        <v>3310</v>
      </c>
      <c r="AM410" s="833">
        <v>5</v>
      </c>
      <c r="AN410" s="831">
        <v>0.04</v>
      </c>
      <c r="AO410" s="834" t="str">
        <f t="shared" si="111"/>
        <v>n/a</v>
      </c>
      <c r="AP410" s="835">
        <f t="shared" si="112"/>
        <v>13.353952746219701</v>
      </c>
      <c r="AQ410" s="836" t="str">
        <f t="shared" si="113"/>
        <v>n/a</v>
      </c>
      <c r="AR410" s="702">
        <f>INDEX(Historical!$C$7:$C$1437,MATCH(B410,Historical!$B$7:$B$1446,0))*IF(AH410="n/a",1.03,IF(AH410&lt;0,1.01,IF(AH410&gt;10,1.1,(1+AH410/100))))</f>
        <v>1.2927999999999999</v>
      </c>
      <c r="AS410" s="830">
        <f t="shared" si="114"/>
        <v>1.42208</v>
      </c>
      <c r="AT410" s="830">
        <f t="shared" si="118"/>
        <v>1.4647424</v>
      </c>
      <c r="AU410" s="830">
        <f t="shared" si="118"/>
        <v>1.508684672</v>
      </c>
      <c r="AV410" s="830">
        <f t="shared" si="118"/>
        <v>1.5539452121600001</v>
      </c>
      <c r="AW410" s="820">
        <f t="shared" si="115"/>
        <v>7.2422522841600001</v>
      </c>
      <c r="AX410" s="837">
        <f t="shared" si="116"/>
        <v>4.7762660978434344</v>
      </c>
      <c r="AY410" s="992">
        <v>0.81</v>
      </c>
      <c r="AZ410" s="833">
        <v>61.339999999999996</v>
      </c>
      <c r="BA410" s="833">
        <v>0.36</v>
      </c>
      <c r="BB410" s="833">
        <v>17.2</v>
      </c>
      <c r="BC410" s="833">
        <v>36.14</v>
      </c>
      <c r="BD410" s="961"/>
      <c r="BE410" s="664">
        <v>2014</v>
      </c>
      <c r="BF410" s="946" t="e">
        <f>#VALUE!</f>
        <v>#VALUE!</v>
      </c>
      <c r="BG410" s="893">
        <v>-0.4</v>
      </c>
    </row>
    <row r="411" spans="1:59" ht="11.25" customHeight="1" x14ac:dyDescent="0.2">
      <c r="A411" s="930" t="s">
        <v>4104</v>
      </c>
      <c r="B411" s="925" t="s">
        <v>4105</v>
      </c>
      <c r="C411" s="988" t="s">
        <v>108</v>
      </c>
      <c r="D411" s="988" t="s">
        <v>4369</v>
      </c>
      <c r="E411" s="792">
        <v>5</v>
      </c>
      <c r="F411" s="526">
        <v>868</v>
      </c>
      <c r="G411" s="526" t="s">
        <v>106</v>
      </c>
      <c r="H411" s="526" t="s">
        <v>106</v>
      </c>
      <c r="I411" s="924">
        <v>25.07</v>
      </c>
      <c r="J411" s="702">
        <f t="shared" si="104"/>
        <v>8.6158755484643006</v>
      </c>
      <c r="K411" s="927">
        <v>0.54</v>
      </c>
      <c r="L411" s="639">
        <v>4</v>
      </c>
      <c r="M411" s="693">
        <f t="shared" si="105"/>
        <v>2.16</v>
      </c>
      <c r="N411" s="921" t="s">
        <v>289</v>
      </c>
      <c r="O411" s="795">
        <v>0.53</v>
      </c>
      <c r="P411" s="915">
        <v>43537</v>
      </c>
      <c r="Q411" s="915">
        <v>43552</v>
      </c>
      <c r="R411" s="693">
        <f t="shared" si="106"/>
        <v>1.8867924528301903</v>
      </c>
      <c r="S411" s="759">
        <f>IF(INDEX(Historical!$D$7:$D$1437,MATCH(B411,Historical!$B$7:$B$1446,0))=0,"n/a",(INDEX(Historical!$C$7:$C$1437,MATCH(B411,Historical!$B$7:$B$1446,0))/INDEX(Historical!$D$7:$D$1437,MATCH(B411,Historical!$B$7:$B$1446,0))-1)*100)</f>
        <v>8.4210526315789522</v>
      </c>
      <c r="T411" s="759">
        <f>IF(INDEX(Historical!$F$7:$F$1430,MATCH(B411,Historical!$B$7:$B$1446,0))=0,"n/a",((INDEX(Historical!$C$7:$C$1437,MATCH(B411,Historical!$B$7:$B$1446,0))/INDEX(Historical!$F$7:$F$1430,MATCH(B411,Historical!$B$7:$B$1446,0)))^(1/3)-1)*100)</f>
        <v>20.409773010338284</v>
      </c>
      <c r="U411" s="759" t="str">
        <f>IF(INDEX(Historical!$H$7:$H$1430,MATCH(B411,Historical!$B$7:$B$1446,0))=0,"n/a",((INDEX(Historical!$C$7:$C$1437,MATCH(B411,Historical!$B$7:$B$1446,0))/INDEX(Historical!$H$7:$H$1430,MATCH(B411,Historical!$B$7:$B$1446,0)))^(1/5)-1)*100)</f>
        <v>n/a</v>
      </c>
      <c r="V411" s="759" t="str">
        <f>IF(INDEX(Historical!$O$7:$O$1430,MATCH(B411,Historical!$B$7:$B$1446,0))=0,"n/a",((INDEX(Historical!$C$7:$C$1437,MATCH(B411,Historical!$B$7:$B$1446,0))/INDEX(Historical!$O$7:$O$1430,MATCH(B411,Historical!$B$7:$B$1446,0)))^(1/10)-1)*100)</f>
        <v>n/a</v>
      </c>
      <c r="W411" s="760" t="str">
        <f t="shared" si="107"/>
        <v>n/a</v>
      </c>
      <c r="X411" s="761" t="str">
        <f t="shared" si="108"/>
        <v>n/a</v>
      </c>
      <c r="Y411" s="926"/>
      <c r="Z411" s="702">
        <f t="shared" si="109"/>
        <v>89.626556016597519</v>
      </c>
      <c r="AA411" s="935">
        <f t="shared" si="110"/>
        <v>10.402489626556017</v>
      </c>
      <c r="AB411" s="639">
        <v>2</v>
      </c>
      <c r="AC411" s="916">
        <v>2.41</v>
      </c>
      <c r="AD411" s="916" t="s">
        <v>137</v>
      </c>
      <c r="AE411" s="916">
        <v>4.32</v>
      </c>
      <c r="AF411" s="916">
        <v>1.08</v>
      </c>
      <c r="AG411" s="916" t="s">
        <v>137</v>
      </c>
      <c r="AH411" s="916">
        <v>-24.9</v>
      </c>
      <c r="AI411" s="916">
        <v>15</v>
      </c>
      <c r="AJ411" s="916">
        <v>6.34</v>
      </c>
      <c r="AK411" s="916" t="s">
        <v>137</v>
      </c>
      <c r="AL411" s="928">
        <v>193.88</v>
      </c>
      <c r="AM411" s="922">
        <v>26.950000000000003</v>
      </c>
      <c r="AN411" s="916" t="s">
        <v>137</v>
      </c>
      <c r="AO411" s="802" t="str">
        <f t="shared" si="111"/>
        <v>n/a</v>
      </c>
      <c r="AP411" s="803" t="str">
        <f t="shared" si="112"/>
        <v>n/a</v>
      </c>
      <c r="AQ411" s="936">
        <f t="shared" si="113"/>
        <v>-29.337456734512536</v>
      </c>
      <c r="AR411" s="702">
        <f>INDEX(Historical!$C$7:$C$1437,MATCH(B411,Historical!$B$7:$B$1446,0))*IF(AH411="n/a",1.03,IF(AH411&lt;0,1.01,IF(AH411&gt;10,1.1,(1+AH411/100))))</f>
        <v>2.0806</v>
      </c>
      <c r="AS411" s="935">
        <f t="shared" si="114"/>
        <v>2.2886600000000001</v>
      </c>
      <c r="AT411" s="935">
        <f t="shared" si="118"/>
        <v>2.3573198000000004</v>
      </c>
      <c r="AU411" s="935">
        <f t="shared" si="118"/>
        <v>2.4280393940000007</v>
      </c>
      <c r="AV411" s="935">
        <f t="shared" si="118"/>
        <v>2.5008805758200006</v>
      </c>
      <c r="AW411" s="702">
        <f t="shared" si="115"/>
        <v>11.655499769820002</v>
      </c>
      <c r="AX411" s="810">
        <f t="shared" si="116"/>
        <v>46.491821977742333</v>
      </c>
      <c r="AY411" s="991" t="s">
        <v>137</v>
      </c>
      <c r="AZ411" s="922">
        <v>34.78</v>
      </c>
      <c r="BA411" s="922">
        <v>-11.41</v>
      </c>
      <c r="BB411" s="922">
        <v>7.46</v>
      </c>
      <c r="BC411" s="922">
        <v>9.5299999999999994</v>
      </c>
      <c r="BE411" s="664">
        <v>2015</v>
      </c>
      <c r="BF411" s="946" t="e">
        <f>#VALUE!</f>
        <v>#VALUE!</v>
      </c>
      <c r="BG411" s="931" t="s">
        <v>137</v>
      </c>
    </row>
    <row r="412" spans="1:59" ht="11.25" customHeight="1" x14ac:dyDescent="0.2">
      <c r="A412" s="609" t="s">
        <v>1634</v>
      </c>
      <c r="B412" s="925" t="s">
        <v>1635</v>
      </c>
      <c r="C412" s="988" t="s">
        <v>108</v>
      </c>
      <c r="D412" s="988" t="s">
        <v>4373</v>
      </c>
      <c r="E412" s="792">
        <v>9</v>
      </c>
      <c r="F412" s="526">
        <v>480</v>
      </c>
      <c r="G412" s="526" t="s">
        <v>106</v>
      </c>
      <c r="H412" s="526" t="s">
        <v>106</v>
      </c>
      <c r="I412" s="924">
        <v>34.89</v>
      </c>
      <c r="J412" s="702">
        <f t="shared" si="104"/>
        <v>3.4393809114359417</v>
      </c>
      <c r="K412" s="927">
        <v>0.3</v>
      </c>
      <c r="L412" s="639">
        <v>4</v>
      </c>
      <c r="M412" s="693">
        <f t="shared" si="105"/>
        <v>1.2</v>
      </c>
      <c r="N412" s="921" t="s">
        <v>975</v>
      </c>
      <c r="O412" s="795">
        <v>0.28000000000000003</v>
      </c>
      <c r="P412" s="915">
        <v>43592</v>
      </c>
      <c r="Q412" s="915">
        <v>43600</v>
      </c>
      <c r="R412" s="693">
        <f t="shared" si="106"/>
        <v>7.1428571428571281</v>
      </c>
      <c r="S412" s="759">
        <f>IF(INDEX(Historical!$D$7:$D$1437,MATCH(B412,Historical!$B$7:$B$1446,0))=0,"n/a",(INDEX(Historical!$C$7:$C$1437,MATCH(B412,Historical!$B$7:$B$1446,0))/INDEX(Historical!$D$7:$D$1437,MATCH(B412,Historical!$B$7:$B$1446,0))-1)*100)</f>
        <v>5.7692307692307709</v>
      </c>
      <c r="T412" s="759">
        <f>IF(INDEX(Historical!$F$7:$F$1430,MATCH(B412,Historical!$B$7:$B$1446,0))=0,"n/a",((INDEX(Historical!$C$7:$C$1437,MATCH(B412,Historical!$B$7:$B$1446,0))/INDEX(Historical!$F$7:$F$1430,MATCH(B412,Historical!$B$7:$B$1446,0)))^(1/3)-1)*100)</f>
        <v>6.917810999860885</v>
      </c>
      <c r="U412" s="759">
        <f>IF(INDEX(Historical!$H$7:$H$1430,MATCH(B412,Historical!$B$7:$B$1446,0))=0,"n/a",((INDEX(Historical!$C$7:$C$1437,MATCH(B412,Historical!$B$7:$B$1446,0))/INDEX(Historical!$H$7:$H$1430,MATCH(B412,Historical!$B$7:$B$1446,0)))^(1/5)-1)*100)</f>
        <v>11.440369201675926</v>
      </c>
      <c r="V412" s="759">
        <f>IF(INDEX(Historical!$O$7:$O$1430,MATCH(B412,Historical!$B$7:$B$1446,0))=0,"n/a",((INDEX(Historical!$C$7:$C$1437,MATCH(B412,Historical!$B$7:$B$1446,0))/INDEX(Historical!$O$7:$O$1430,MATCH(B412,Historical!$B$7:$B$1446,0)))^(1/10)-1)*100)</f>
        <v>1.370629917797217</v>
      </c>
      <c r="W412" s="760">
        <f t="shared" si="107"/>
        <v>8.3467966466558003</v>
      </c>
      <c r="X412" s="761">
        <f t="shared" si="108"/>
        <v>1.1673846124159108</v>
      </c>
      <c r="Y412" s="716"/>
      <c r="Z412" s="702">
        <f t="shared" si="109"/>
        <v>39.215686274509807</v>
      </c>
      <c r="AA412" s="935">
        <f t="shared" si="110"/>
        <v>11.401960784313726</v>
      </c>
      <c r="AB412" s="639">
        <v>12</v>
      </c>
      <c r="AC412" s="916">
        <v>3.06</v>
      </c>
      <c r="AD412" s="916">
        <v>1.6</v>
      </c>
      <c r="AE412" s="916">
        <v>3.65</v>
      </c>
      <c r="AF412" s="916">
        <v>1.17</v>
      </c>
      <c r="AG412" s="916">
        <v>8.1</v>
      </c>
      <c r="AH412" s="916">
        <v>16.3</v>
      </c>
      <c r="AI412" s="916">
        <v>6.1400000000000006</v>
      </c>
      <c r="AJ412" s="916">
        <v>9.8000000000000007</v>
      </c>
      <c r="AK412" s="916">
        <v>7.1</v>
      </c>
      <c r="AL412" s="928">
        <v>1230</v>
      </c>
      <c r="AM412" s="922">
        <v>1.9</v>
      </c>
      <c r="AN412" s="916">
        <v>0.04</v>
      </c>
      <c r="AO412" s="802">
        <f t="shared" si="111"/>
        <v>3.4777893287981421</v>
      </c>
      <c r="AP412" s="803">
        <f t="shared" si="112"/>
        <v>14.879750113111868</v>
      </c>
      <c r="AQ412" s="936">
        <f t="shared" si="113"/>
        <v>-22.999872676448518</v>
      </c>
      <c r="AR412" s="702">
        <f>INDEX(Historical!$C$7:$C$1437,MATCH(B412,Historical!$B$7:$B$1446,0))*IF(AH412="n/a",1.03,IF(AH412&lt;0,1.01,IF(AH412&gt;10,1.1,(1+AH412/100))))</f>
        <v>1.2100000000000002</v>
      </c>
      <c r="AS412" s="935">
        <f t="shared" si="114"/>
        <v>1.284294</v>
      </c>
      <c r="AT412" s="935">
        <f t="shared" si="118"/>
        <v>1.3754788739999999</v>
      </c>
      <c r="AU412" s="935">
        <f t="shared" si="118"/>
        <v>1.4731378740539998</v>
      </c>
      <c r="AV412" s="935">
        <f t="shared" si="118"/>
        <v>1.5777306631118337</v>
      </c>
      <c r="AW412" s="702">
        <f t="shared" si="115"/>
        <v>6.9206414111658328</v>
      </c>
      <c r="AX412" s="810">
        <f t="shared" si="116"/>
        <v>19.835601637047382</v>
      </c>
      <c r="AY412" s="991">
        <v>0.78</v>
      </c>
      <c r="AZ412" s="922">
        <v>16.96</v>
      </c>
      <c r="BA412" s="922">
        <v>-20.47</v>
      </c>
      <c r="BB412" s="922">
        <v>4.92</v>
      </c>
      <c r="BC412" s="922">
        <v>-2.04</v>
      </c>
      <c r="BE412" s="664">
        <v>2011</v>
      </c>
      <c r="BF412" s="946" t="e">
        <f>#VALUE!</f>
        <v>#VALUE!</v>
      </c>
      <c r="BG412" s="931">
        <v>1</v>
      </c>
    </row>
    <row r="413" spans="1:59" ht="11.25" customHeight="1" x14ac:dyDescent="0.2">
      <c r="A413" s="609" t="s">
        <v>1636</v>
      </c>
      <c r="B413" s="925" t="s">
        <v>1637</v>
      </c>
      <c r="C413" s="988" t="s">
        <v>108</v>
      </c>
      <c r="D413" s="988" t="s">
        <v>4373</v>
      </c>
      <c r="E413" s="792">
        <v>7</v>
      </c>
      <c r="F413" s="526">
        <v>693</v>
      </c>
      <c r="G413" s="526" t="s">
        <v>106</v>
      </c>
      <c r="H413" s="526" t="s">
        <v>106</v>
      </c>
      <c r="I413" s="924">
        <v>18.3</v>
      </c>
      <c r="J413" s="702">
        <f t="shared" si="104"/>
        <v>1.9672131147540981</v>
      </c>
      <c r="K413" s="927">
        <v>0.09</v>
      </c>
      <c r="L413" s="639">
        <v>4</v>
      </c>
      <c r="M413" s="693">
        <f t="shared" si="105"/>
        <v>0.36</v>
      </c>
      <c r="N413" s="921" t="s">
        <v>997</v>
      </c>
      <c r="O413" s="795">
        <v>8.5000000000000006E-2</v>
      </c>
      <c r="P413" s="915">
        <v>43594</v>
      </c>
      <c r="Q413" s="915">
        <v>43609</v>
      </c>
      <c r="R413" s="693">
        <f t="shared" si="106"/>
        <v>5.8823529411764595</v>
      </c>
      <c r="S413" s="759">
        <f>IF(INDEX(Historical!$D$7:$D$1437,MATCH(B413,Historical!$B$7:$B$1446,0))=0,"n/a",(INDEX(Historical!$C$7:$C$1437,MATCH(B413,Historical!$B$7:$B$1446,0))/INDEX(Historical!$D$7:$D$1437,MATCH(B413,Historical!$B$7:$B$1446,0))-1)*100)</f>
        <v>14.285714285714279</v>
      </c>
      <c r="T413" s="759">
        <f>IF(INDEX(Historical!$F$7:$F$1430,MATCH(B413,Historical!$B$7:$B$1446,0))=0,"n/a",((INDEX(Historical!$C$7:$C$1437,MATCH(B413,Historical!$B$7:$B$1446,0))/INDEX(Historical!$F$7:$F$1430,MATCH(B413,Historical!$B$7:$B$1446,0)))^(1/3)-1)*100)</f>
        <v>16.960709528514649</v>
      </c>
      <c r="U413" s="759">
        <f>IF(INDEX(Historical!$H$7:$H$1430,MATCH(B413,Historical!$B$7:$B$1446,0))=0,"n/a",((INDEX(Historical!$C$7:$C$1437,MATCH(B413,Historical!$B$7:$B$1446,0))/INDEX(Historical!$H$7:$H$1430,MATCH(B413,Historical!$B$7:$B$1446,0)))^(1/5)-1)*100)</f>
        <v>21.672868378641152</v>
      </c>
      <c r="V413" s="759">
        <f>IF(INDEX(Historical!$O$7:$O$1430,MATCH(B413,Historical!$B$7:$B$1446,0))=0,"n/a",((INDEX(Historical!$C$7:$C$1437,MATCH(B413,Historical!$B$7:$B$1446,0))/INDEX(Historical!$O$7:$O$1430,MATCH(B413,Historical!$B$7:$B$1446,0)))^(1/10)-1)*100)</f>
        <v>-0.60441225376401952</v>
      </c>
      <c r="W413" s="760" t="str">
        <f t="shared" si="107"/>
        <v>n/a</v>
      </c>
      <c r="X413" s="761">
        <f t="shared" si="108"/>
        <v>4.0892204488002175</v>
      </c>
      <c r="Y413" s="926"/>
      <c r="Z413" s="702">
        <f t="shared" si="109"/>
        <v>27.69230769230769</v>
      </c>
      <c r="AA413" s="935">
        <f t="shared" si="110"/>
        <v>14.076923076923077</v>
      </c>
      <c r="AB413" s="639">
        <v>12</v>
      </c>
      <c r="AC413" s="916">
        <v>1.3</v>
      </c>
      <c r="AD413" s="916" t="s">
        <v>137</v>
      </c>
      <c r="AE413" s="916">
        <v>2.87</v>
      </c>
      <c r="AF413" s="916">
        <v>1.02</v>
      </c>
      <c r="AG413" s="916">
        <v>10.4</v>
      </c>
      <c r="AH413" s="916">
        <v>4.9000000000000004</v>
      </c>
      <c r="AI413" s="916">
        <v>6.7100000000000009</v>
      </c>
      <c r="AJ413" s="916">
        <v>5.3</v>
      </c>
      <c r="AK413" s="916" t="s">
        <v>137</v>
      </c>
      <c r="AL413" s="928">
        <v>118.03</v>
      </c>
      <c r="AM413" s="922">
        <v>0.8</v>
      </c>
      <c r="AN413" s="916">
        <v>0.09</v>
      </c>
      <c r="AO413" s="802">
        <f t="shared" si="111"/>
        <v>9.5631584164721737</v>
      </c>
      <c r="AP413" s="803">
        <f t="shared" si="112"/>
        <v>23.64008149339525</v>
      </c>
      <c r="AQ413" s="936">
        <f t="shared" si="113"/>
        <v>-20.115467945675103</v>
      </c>
      <c r="AR413" s="702">
        <f>INDEX(Historical!$C$7:$C$1437,MATCH(B413,Historical!$B$7:$B$1446,0))*IF(AH413="n/a",1.03,IF(AH413&lt;0,1.01,IF(AH413&gt;10,1.1,(1+AH413/100))))</f>
        <v>0.33567999999999998</v>
      </c>
      <c r="AS413" s="935">
        <f t="shared" si="114"/>
        <v>0.35820412799999996</v>
      </c>
      <c r="AT413" s="935">
        <f t="shared" si="118"/>
        <v>0.36895025183999997</v>
      </c>
      <c r="AU413" s="935">
        <f t="shared" si="118"/>
        <v>0.38001875939519997</v>
      </c>
      <c r="AV413" s="935">
        <f t="shared" si="118"/>
        <v>0.39141932217705599</v>
      </c>
      <c r="AW413" s="702">
        <f t="shared" si="115"/>
        <v>1.8342724614122559</v>
      </c>
      <c r="AX413" s="810">
        <f t="shared" si="116"/>
        <v>10.023346783673528</v>
      </c>
      <c r="AY413" s="991">
        <v>0.85</v>
      </c>
      <c r="AZ413" s="922">
        <v>14.02</v>
      </c>
      <c r="BA413" s="922">
        <v>-10.86</v>
      </c>
      <c r="BB413" s="922">
        <v>-0.19</v>
      </c>
      <c r="BC413" s="922">
        <v>-2.8899999999999997</v>
      </c>
      <c r="BE413" s="664">
        <v>2013</v>
      </c>
      <c r="BF413" s="946" t="e">
        <f>#VALUE!</f>
        <v>#VALUE!</v>
      </c>
      <c r="BG413" s="931">
        <v>1.2</v>
      </c>
    </row>
    <row r="414" spans="1:59" ht="11.25" customHeight="1" x14ac:dyDescent="0.2">
      <c r="A414" s="609" t="s">
        <v>1660</v>
      </c>
      <c r="B414" s="925" t="s">
        <v>1661</v>
      </c>
      <c r="C414" s="988" t="s">
        <v>4377</v>
      </c>
      <c r="D414" s="988" t="s">
        <v>523</v>
      </c>
      <c r="E414" s="792">
        <v>8</v>
      </c>
      <c r="F414" s="526">
        <v>547</v>
      </c>
      <c r="G414" s="526" t="s">
        <v>106</v>
      </c>
      <c r="H414" s="526" t="s">
        <v>106</v>
      </c>
      <c r="I414" s="924">
        <v>45.79</v>
      </c>
      <c r="J414" s="702">
        <f t="shared" si="104"/>
        <v>1.7471063550993668</v>
      </c>
      <c r="K414" s="927">
        <v>0.2</v>
      </c>
      <c r="L414" s="639">
        <v>4</v>
      </c>
      <c r="M414" s="693">
        <f t="shared" si="105"/>
        <v>0.8</v>
      </c>
      <c r="N414" s="921" t="s">
        <v>149</v>
      </c>
      <c r="O414" s="795">
        <v>0.18</v>
      </c>
      <c r="P414" s="915">
        <v>43433</v>
      </c>
      <c r="Q414" s="915">
        <v>43451</v>
      </c>
      <c r="R414" s="693">
        <f t="shared" si="106"/>
        <v>11.111111111111121</v>
      </c>
      <c r="S414" s="759">
        <f>IF(INDEX(Historical!$D$7:$D$1437,MATCH(B414,Historical!$B$7:$B$1446,0))=0,"n/a",(INDEX(Historical!$C$7:$C$1437,MATCH(B414,Historical!$B$7:$B$1446,0))/INDEX(Historical!$D$7:$D$1437,MATCH(B414,Historical!$B$7:$B$1446,0))-1)*100)</f>
        <v>2.7777777777777901</v>
      </c>
      <c r="T414" s="759">
        <f>IF(INDEX(Historical!$F$7:$F$1430,MATCH(B414,Historical!$B$7:$B$1446,0))=0,"n/a",((INDEX(Historical!$C$7:$C$1437,MATCH(B414,Historical!$B$7:$B$1446,0))/INDEX(Historical!$F$7:$F$1430,MATCH(B414,Historical!$B$7:$B$1446,0)))^(1/3)-1)*100)</f>
        <v>3.8873324124418351</v>
      </c>
      <c r="U414" s="759">
        <f>IF(INDEX(Historical!$H$7:$H$1430,MATCH(B414,Historical!$B$7:$B$1446,0))=0,"n/a",((INDEX(Historical!$C$7:$C$1437,MATCH(B414,Historical!$B$7:$B$1446,0))/INDEX(Historical!$H$7:$H$1430,MATCH(B414,Historical!$B$7:$B$1446,0)))^(1/5)-1)*100)</f>
        <v>4.2836189040638795</v>
      </c>
      <c r="V414" s="759">
        <f>IF(INDEX(Historical!$O$7:$O$1430,MATCH(B414,Historical!$B$7:$B$1446,0))=0,"n/a",((INDEX(Historical!$C$7:$C$1437,MATCH(B414,Historical!$B$7:$B$1446,0))/INDEX(Historical!$O$7:$O$1430,MATCH(B414,Historical!$B$7:$B$1446,0)))^(1/10)-1)*100)</f>
        <v>-0.46106226110628201</v>
      </c>
      <c r="W414" s="760" t="str">
        <f t="shared" si="107"/>
        <v>n/a</v>
      </c>
      <c r="X414" s="761">
        <f t="shared" si="108"/>
        <v>0.11243094236388135</v>
      </c>
      <c r="Y414" s="716"/>
      <c r="Z414" s="702">
        <f t="shared" si="109"/>
        <v>23.738872403560833</v>
      </c>
      <c r="AA414" s="935">
        <f t="shared" si="110"/>
        <v>13.58753709198813</v>
      </c>
      <c r="AB414" s="639">
        <v>12</v>
      </c>
      <c r="AC414" s="916">
        <v>3.37</v>
      </c>
      <c r="AD414" s="916">
        <v>8.49</v>
      </c>
      <c r="AE414" s="916">
        <v>1.34</v>
      </c>
      <c r="AF414" s="916">
        <v>2.72</v>
      </c>
      <c r="AG414" s="916">
        <v>21</v>
      </c>
      <c r="AH414" s="916">
        <v>9.9</v>
      </c>
      <c r="AI414" s="916">
        <v>98.29</v>
      </c>
      <c r="AJ414" s="916">
        <v>38.1</v>
      </c>
      <c r="AK414" s="916">
        <v>1.6</v>
      </c>
      <c r="AL414" s="928">
        <v>4110</v>
      </c>
      <c r="AM414" s="923">
        <v>1.3</v>
      </c>
      <c r="AN414" s="916">
        <v>2.4300000000000002</v>
      </c>
      <c r="AO414" s="802">
        <f t="shared" si="111"/>
        <v>-7.5568118328248843</v>
      </c>
      <c r="AP414" s="803">
        <f t="shared" si="112"/>
        <v>6.0307252591632459</v>
      </c>
      <c r="AQ414" s="936">
        <f t="shared" si="113"/>
        <v>28.163265477554432</v>
      </c>
      <c r="AR414" s="702">
        <f>INDEX(Historical!$C$7:$C$1437,MATCH(B414,Historical!$B$7:$B$1446,0))*IF(AH414="n/a",1.03,IF(AH414&lt;0,1.01,IF(AH414&gt;10,1.1,(1+AH414/100))))</f>
        <v>0.81325999999999998</v>
      </c>
      <c r="AS414" s="935">
        <f t="shared" si="114"/>
        <v>0.8945860000000001</v>
      </c>
      <c r="AT414" s="935">
        <f t="shared" si="118"/>
        <v>0.90889937600000015</v>
      </c>
      <c r="AU414" s="935">
        <f t="shared" si="118"/>
        <v>0.92344176601600014</v>
      </c>
      <c r="AV414" s="935">
        <f t="shared" si="118"/>
        <v>0.93821683427225611</v>
      </c>
      <c r="AW414" s="702">
        <f t="shared" si="115"/>
        <v>4.4784039762882566</v>
      </c>
      <c r="AX414" s="810">
        <f t="shared" si="116"/>
        <v>9.7803100595943597</v>
      </c>
      <c r="AY414" s="991">
        <v>1.52</v>
      </c>
      <c r="AZ414" s="922">
        <v>82.25</v>
      </c>
      <c r="BA414" s="922">
        <v>-0.24</v>
      </c>
      <c r="BB414" s="922">
        <v>16.34</v>
      </c>
      <c r="BC414" s="922">
        <v>45.09</v>
      </c>
      <c r="BE414" s="664">
        <v>2012</v>
      </c>
      <c r="BF414" s="946" t="e">
        <f>#VALUE!</f>
        <v>#VALUE!</v>
      </c>
      <c r="BG414" s="931">
        <v>5.2</v>
      </c>
    </row>
    <row r="415" spans="1:59" ht="11.25" customHeight="1" x14ac:dyDescent="0.2">
      <c r="A415" s="609" t="s">
        <v>1630</v>
      </c>
      <c r="B415" s="925" t="s">
        <v>1631</v>
      </c>
      <c r="C415" s="988" t="s">
        <v>4353</v>
      </c>
      <c r="D415" s="988" t="s">
        <v>4354</v>
      </c>
      <c r="E415" s="793">
        <v>8</v>
      </c>
      <c r="F415" s="526">
        <v>497</v>
      </c>
      <c r="G415" s="526" t="s">
        <v>106</v>
      </c>
      <c r="H415" s="526" t="s">
        <v>106</v>
      </c>
      <c r="I415" s="924">
        <v>19.559999999999999</v>
      </c>
      <c r="J415" s="702">
        <f t="shared" si="104"/>
        <v>9.2024539877300615</v>
      </c>
      <c r="K415" s="927">
        <v>0.45</v>
      </c>
      <c r="L415" s="639">
        <v>4</v>
      </c>
      <c r="M415" s="693">
        <f t="shared" si="105"/>
        <v>1.8</v>
      </c>
      <c r="N415" s="921" t="s">
        <v>520</v>
      </c>
      <c r="O415" s="795">
        <v>0.43</v>
      </c>
      <c r="P415" s="917">
        <v>43053</v>
      </c>
      <c r="Q415" s="917">
        <v>43069</v>
      </c>
      <c r="R415" s="693">
        <f t="shared" si="106"/>
        <v>4.6511627906976782</v>
      </c>
      <c r="S415" s="759">
        <f>IF(INDEX(Historical!$D$7:$D$1437,MATCH(B415,Historical!$B$7:$B$1446,0))=0,"n/a",(INDEX(Historical!$C$7:$C$1437,MATCH(B415,Historical!$B$7:$B$1446,0))/INDEX(Historical!$D$7:$D$1437,MATCH(B415,Historical!$B$7:$B$1446,0))-1)*100)</f>
        <v>4.0462427745664886</v>
      </c>
      <c r="T415" s="759">
        <f>IF(INDEX(Historical!$F$7:$F$1430,MATCH(B415,Historical!$B$7:$B$1446,0))=0,"n/a",((INDEX(Historical!$C$7:$C$1437,MATCH(B415,Historical!$B$7:$B$1446,0))/INDEX(Historical!$F$7:$F$1430,MATCH(B415,Historical!$B$7:$B$1446,0)))^(1/3)-1)*100)</f>
        <v>4.0041911525952045</v>
      </c>
      <c r="U415" s="759">
        <f>IF(INDEX(Historical!$H$7:$H$1430,MATCH(B415,Historical!$B$7:$B$1446,0))=0,"n/a",((INDEX(Historical!$C$7:$C$1437,MATCH(B415,Historical!$B$7:$B$1446,0))/INDEX(Historical!$H$7:$H$1430,MATCH(B415,Historical!$B$7:$B$1446,0)))^(1/5)-1)*100)</f>
        <v>5.7661557194869095</v>
      </c>
      <c r="V415" s="759" t="str">
        <f>IF(INDEX(Historical!$O$7:$O$1430,MATCH(B415,Historical!$B$7:$B$1446,0))=0,"n/a",((INDEX(Historical!$C$7:$C$1437,MATCH(B415,Historical!$B$7:$B$1446,0))/INDEX(Historical!$O$7:$O$1430,MATCH(B415,Historical!$B$7:$B$1446,0)))^(1/10)-1)*100)</f>
        <v>n/a</v>
      </c>
      <c r="W415" s="760" t="str">
        <f t="shared" si="107"/>
        <v>n/a</v>
      </c>
      <c r="X415" s="761">
        <f t="shared" si="108"/>
        <v>0.33138825974062702</v>
      </c>
      <c r="Y415" s="727" t="s">
        <v>4435</v>
      </c>
      <c r="Z415" s="702">
        <f t="shared" si="109"/>
        <v>119.20529801324504</v>
      </c>
      <c r="AA415" s="935">
        <f t="shared" si="110"/>
        <v>12.95364238410596</v>
      </c>
      <c r="AB415" s="639">
        <v>12</v>
      </c>
      <c r="AC415" s="916">
        <v>1.51</v>
      </c>
      <c r="AD415" s="916">
        <v>2.16</v>
      </c>
      <c r="AE415" s="916">
        <v>5.52</v>
      </c>
      <c r="AF415" s="916">
        <v>1.07</v>
      </c>
      <c r="AG415" s="916">
        <v>8</v>
      </c>
      <c r="AH415" s="916">
        <v>7.7</v>
      </c>
      <c r="AI415" s="916">
        <v>-25.11</v>
      </c>
      <c r="AJ415" s="916">
        <v>17.399999999999999</v>
      </c>
      <c r="AK415" s="916">
        <v>6</v>
      </c>
      <c r="AL415" s="928">
        <v>3440</v>
      </c>
      <c r="AM415" s="922">
        <v>0.8</v>
      </c>
      <c r="AN415" s="916">
        <v>0.99</v>
      </c>
      <c r="AO415" s="802">
        <f t="shared" si="111"/>
        <v>2.0149673231110103</v>
      </c>
      <c r="AP415" s="803">
        <f t="shared" si="112"/>
        <v>14.96860970721697</v>
      </c>
      <c r="AQ415" s="936">
        <f t="shared" si="113"/>
        <v>-21.513207477681316</v>
      </c>
      <c r="AR415" s="702">
        <f>INDEX(Historical!$C$7:$C$1437,MATCH(B415,Historical!$B$7:$B$1446,0))*IF(AH415="n/a",1.03,IF(AH415&lt;0,1.01,IF(AH415&gt;10,1.1,(1+AH415/100))))</f>
        <v>1.9385999999999999</v>
      </c>
      <c r="AS415" s="935">
        <f t="shared" si="114"/>
        <v>1.957986</v>
      </c>
      <c r="AT415" s="935">
        <f t="shared" si="118"/>
        <v>2.0754651600000003</v>
      </c>
      <c r="AU415" s="935">
        <f t="shared" si="118"/>
        <v>2.1999930696000005</v>
      </c>
      <c r="AV415" s="935">
        <f t="shared" si="118"/>
        <v>2.3319926537760005</v>
      </c>
      <c r="AW415" s="702">
        <f t="shared" si="115"/>
        <v>10.504036883376001</v>
      </c>
      <c r="AX415" s="810">
        <f t="shared" si="116"/>
        <v>53.701620058159513</v>
      </c>
      <c r="AY415" s="991">
        <v>0.98</v>
      </c>
      <c r="AZ415" s="922">
        <v>24.59</v>
      </c>
      <c r="BA415" s="922">
        <v>-17.919999999999998</v>
      </c>
      <c r="BB415" s="922">
        <v>3.54</v>
      </c>
      <c r="BC415" s="922">
        <v>-4.1500000000000004</v>
      </c>
      <c r="BE415" s="664">
        <v>2012</v>
      </c>
      <c r="BF415" s="946" t="e">
        <f>#VALUE!</f>
        <v>#VALUE!</v>
      </c>
      <c r="BG415" s="931">
        <v>3.9</v>
      </c>
    </row>
    <row r="416" spans="1:59" ht="11.25" customHeight="1" x14ac:dyDescent="0.2">
      <c r="A416" s="537" t="s">
        <v>1695</v>
      </c>
      <c r="B416" s="925" t="s">
        <v>1696</v>
      </c>
      <c r="C416" s="988" t="s">
        <v>247</v>
      </c>
      <c r="D416" s="988" t="s">
        <v>4387</v>
      </c>
      <c r="E416" s="792">
        <v>9</v>
      </c>
      <c r="F416" s="526">
        <v>383</v>
      </c>
      <c r="G416" s="526" t="s">
        <v>115</v>
      </c>
      <c r="H416" s="526" t="s">
        <v>115</v>
      </c>
      <c r="I416" s="924">
        <v>77.680000000000007</v>
      </c>
      <c r="J416" s="702">
        <f t="shared" si="104"/>
        <v>1.8537590113285269</v>
      </c>
      <c r="K416" s="927">
        <v>0.36</v>
      </c>
      <c r="L416" s="639">
        <v>4</v>
      </c>
      <c r="M416" s="693">
        <f t="shared" si="105"/>
        <v>1.44</v>
      </c>
      <c r="N416" s="921" t="s">
        <v>119</v>
      </c>
      <c r="O416" s="795">
        <v>0.3</v>
      </c>
      <c r="P416" s="915">
        <v>43320</v>
      </c>
      <c r="Q416" s="915">
        <v>43336</v>
      </c>
      <c r="R416" s="693">
        <f t="shared" si="106"/>
        <v>20</v>
      </c>
      <c r="S416" s="759">
        <f>IF(INDEX(Historical!$D$7:$D$1437,MATCH(B416,Historical!$B$7:$B$1446,0))=0,"n/a",(INDEX(Historical!$C$7:$C$1437,MATCH(B416,Historical!$B$7:$B$1446,0))/INDEX(Historical!$D$7:$D$1437,MATCH(B416,Historical!$B$7:$B$1446,0))-1)*100)</f>
        <v>25.714285714285712</v>
      </c>
      <c r="T416" s="759">
        <f>IF(INDEX(Historical!$F$7:$F$1430,MATCH(B416,Historical!$B$7:$B$1446,0))=0,"n/a",((INDEX(Historical!$C$7:$C$1437,MATCH(B416,Historical!$B$7:$B$1446,0))/INDEX(Historical!$F$7:$F$1430,MATCH(B416,Historical!$B$7:$B$1446,0)))^(1/3)-1)*100)</f>
        <v>24.744576465260405</v>
      </c>
      <c r="U416" s="759">
        <f>IF(INDEX(Historical!$H$7:$H$1430,MATCH(B416,Historical!$B$7:$B$1446,0))=0,"n/a",((INDEX(Historical!$C$7:$C$1437,MATCH(B416,Historical!$B$7:$B$1446,0))/INDEX(Historical!$H$7:$H$1430,MATCH(B416,Historical!$B$7:$B$1446,0)))^(1/5)-1)*100)</f>
        <v>24.291887720104953</v>
      </c>
      <c r="V416" s="759" t="str">
        <f>IF(INDEX(Historical!$O$7:$O$1430,MATCH(B416,Historical!$B$7:$B$1446,0))=0,"n/a",((INDEX(Historical!$C$7:$C$1437,MATCH(B416,Historical!$B$7:$B$1446,0))/INDEX(Historical!$O$7:$O$1430,MATCH(B416,Historical!$B$7:$B$1446,0)))^(1/10)-1)*100)</f>
        <v>n/a</v>
      </c>
      <c r="W416" s="760" t="str">
        <f t="shared" si="107"/>
        <v>n/a</v>
      </c>
      <c r="X416" s="761">
        <f t="shared" si="108"/>
        <v>9.2929945371480319E-2</v>
      </c>
      <c r="Y416" s="716"/>
      <c r="Z416" s="702">
        <f t="shared" si="109"/>
        <v>63.436123348017617</v>
      </c>
      <c r="AA416" s="935">
        <f t="shared" si="110"/>
        <v>34.220264317180622</v>
      </c>
      <c r="AB416" s="639">
        <v>9</v>
      </c>
      <c r="AC416" s="916">
        <v>2.27</v>
      </c>
      <c r="AD416" s="916">
        <v>2.84</v>
      </c>
      <c r="AE416" s="916">
        <v>3.8</v>
      </c>
      <c r="AF416" s="916" t="s">
        <v>137</v>
      </c>
      <c r="AG416" s="916">
        <v>258.70000000000005</v>
      </c>
      <c r="AH416" s="916">
        <v>70</v>
      </c>
      <c r="AI416" s="916">
        <v>11.43</v>
      </c>
      <c r="AJ416" s="916">
        <v>261.39999999999998</v>
      </c>
      <c r="AK416" s="916">
        <v>12.049999999999999</v>
      </c>
      <c r="AL416" s="928">
        <v>96180</v>
      </c>
      <c r="AM416" s="922">
        <v>0.2</v>
      </c>
      <c r="AN416" s="916" t="s">
        <v>137</v>
      </c>
      <c r="AO416" s="802">
        <f t="shared" si="111"/>
        <v>-8.0746175857471414</v>
      </c>
      <c r="AP416" s="803">
        <f t="shared" si="112"/>
        <v>26.14564673143348</v>
      </c>
      <c r="AQ416" s="936" t="str">
        <f t="shared" si="113"/>
        <v>n/a</v>
      </c>
      <c r="AR416" s="702">
        <f>INDEX(Historical!$C$7:$C$1437,MATCH(B416,Historical!$B$7:$B$1446,0))*IF(AH416="n/a",1.03,IF(AH416&lt;0,1.01,IF(AH416&gt;10,1.1,(1+AH416/100))))</f>
        <v>1.4520000000000002</v>
      </c>
      <c r="AS416" s="935">
        <f t="shared" si="114"/>
        <v>1.5972000000000004</v>
      </c>
      <c r="AT416" s="935">
        <f t="shared" si="118"/>
        <v>1.7569200000000005</v>
      </c>
      <c r="AU416" s="935">
        <f t="shared" si="118"/>
        <v>1.9326120000000007</v>
      </c>
      <c r="AV416" s="935">
        <f t="shared" si="118"/>
        <v>2.1258732000000009</v>
      </c>
      <c r="AW416" s="702">
        <f t="shared" si="115"/>
        <v>8.8646052000000033</v>
      </c>
      <c r="AX416" s="810">
        <f t="shared" si="116"/>
        <v>11.41169567456231</v>
      </c>
      <c r="AY416" s="991">
        <v>0.5</v>
      </c>
      <c r="AZ416" s="922">
        <v>63.99</v>
      </c>
      <c r="BA416" s="922">
        <v>0.01</v>
      </c>
      <c r="BB416" s="922">
        <v>6.45</v>
      </c>
      <c r="BC416" s="922">
        <v>22.98</v>
      </c>
      <c r="BD416" s="696"/>
      <c r="BE416" s="664">
        <v>2010</v>
      </c>
      <c r="BF416" s="946" t="e">
        <f>#VALUE!</f>
        <v>#VALUE!</v>
      </c>
      <c r="BG416" s="931">
        <v>22.900000000000002</v>
      </c>
    </row>
    <row r="417" spans="1:59" ht="11.25" customHeight="1" x14ac:dyDescent="0.2">
      <c r="A417" s="609" t="s">
        <v>1646</v>
      </c>
      <c r="B417" s="925" t="s">
        <v>1647</v>
      </c>
      <c r="C417" s="988" t="s">
        <v>247</v>
      </c>
      <c r="D417" s="988" t="s">
        <v>4405</v>
      </c>
      <c r="E417" s="792">
        <v>9</v>
      </c>
      <c r="F417" s="526">
        <v>454</v>
      </c>
      <c r="G417" s="526" t="s">
        <v>106</v>
      </c>
      <c r="H417" s="526" t="s">
        <v>106</v>
      </c>
      <c r="I417" s="924">
        <v>41.61</v>
      </c>
      <c r="J417" s="702">
        <f t="shared" si="104"/>
        <v>1.7303532804614274</v>
      </c>
      <c r="K417" s="927">
        <v>0.18</v>
      </c>
      <c r="L417" s="639">
        <v>4</v>
      </c>
      <c r="M417" s="693">
        <f t="shared" si="105"/>
        <v>0.72</v>
      </c>
      <c r="N417" s="921" t="s">
        <v>320</v>
      </c>
      <c r="O417" s="795">
        <v>0.17</v>
      </c>
      <c r="P417" s="915">
        <v>43538</v>
      </c>
      <c r="Q417" s="915">
        <v>43553</v>
      </c>
      <c r="R417" s="693">
        <f t="shared" si="106"/>
        <v>5.8823529411764595</v>
      </c>
      <c r="S417" s="759">
        <f>IF(INDEX(Historical!$D$7:$D$1437,MATCH(B417,Historical!$B$7:$B$1446,0))=0,"n/a",(INDEX(Historical!$C$7:$C$1437,MATCH(B417,Historical!$B$7:$B$1446,0))/INDEX(Historical!$D$7:$D$1437,MATCH(B417,Historical!$B$7:$B$1446,0))-1)*100)</f>
        <v>17.24137931034484</v>
      </c>
      <c r="T417" s="759">
        <f>IF(INDEX(Historical!$F$7:$F$1430,MATCH(B417,Historical!$B$7:$B$1446,0))=0,"n/a",((INDEX(Historical!$C$7:$C$1437,MATCH(B417,Historical!$B$7:$B$1446,0))/INDEX(Historical!$F$7:$F$1430,MATCH(B417,Historical!$B$7:$B$1446,0)))^(1/3)-1)*100)</f>
        <v>15.616214441920405</v>
      </c>
      <c r="U417" s="759">
        <f>IF(INDEX(Historical!$H$7:$H$1430,MATCH(B417,Historical!$B$7:$B$1446,0))=0,"n/a",((INDEX(Historical!$C$7:$C$1437,MATCH(B417,Historical!$B$7:$B$1446,0))/INDEX(Historical!$H$7:$H$1430,MATCH(B417,Historical!$B$7:$B$1446,0)))^(1/5)-1)*100)</f>
        <v>20.28986284740084</v>
      </c>
      <c r="V417" s="759">
        <f>IF(INDEX(Historical!$O$7:$O$1430,MATCH(B417,Historical!$B$7:$B$1446,0))=0,"n/a",((INDEX(Historical!$C$7:$C$1437,MATCH(B417,Historical!$B$7:$B$1446,0))/INDEX(Historical!$O$7:$O$1430,MATCH(B417,Historical!$B$7:$B$1446,0)))^(1/10)-1)*100)</f>
        <v>15.568344736764761</v>
      </c>
      <c r="W417" s="760">
        <f t="shared" si="107"/>
        <v>1.3032768216833084</v>
      </c>
      <c r="X417" s="761">
        <f t="shared" si="108"/>
        <v>0.73248602337187141</v>
      </c>
      <c r="Y417" s="926"/>
      <c r="Z417" s="702">
        <f t="shared" si="109"/>
        <v>31.168831168831169</v>
      </c>
      <c r="AA417" s="935">
        <f t="shared" si="110"/>
        <v>18.012987012987011</v>
      </c>
      <c r="AB417" s="639">
        <v>12</v>
      </c>
      <c r="AC417" s="916">
        <v>2.31</v>
      </c>
      <c r="AD417" s="916">
        <v>1.91</v>
      </c>
      <c r="AE417" s="916">
        <v>2.39</v>
      </c>
      <c r="AF417" s="916">
        <v>4.45</v>
      </c>
      <c r="AG417" s="916">
        <v>28.199999999999996</v>
      </c>
      <c r="AH417" s="916">
        <v>10.7</v>
      </c>
      <c r="AI417" s="916">
        <v>10.059999999999999</v>
      </c>
      <c r="AJ417" s="916">
        <v>27.700000000000003</v>
      </c>
      <c r="AK417" s="916">
        <v>9.4499999999999993</v>
      </c>
      <c r="AL417" s="928">
        <v>7630</v>
      </c>
      <c r="AM417" s="922">
        <v>1.7999999999999998</v>
      </c>
      <c r="AN417" s="916">
        <v>2.0499999999999998</v>
      </c>
      <c r="AO417" s="802">
        <f t="shared" si="111"/>
        <v>4.0072291148752583</v>
      </c>
      <c r="AP417" s="803">
        <f t="shared" si="112"/>
        <v>22.02021612786227</v>
      </c>
      <c r="AQ417" s="936">
        <f t="shared" si="113"/>
        <v>88.747676610032556</v>
      </c>
      <c r="AR417" s="702">
        <f>INDEX(Historical!$C$7:$C$1437,MATCH(B417,Historical!$B$7:$B$1446,0))*IF(AH417="n/a",1.03,IF(AH417&lt;0,1.01,IF(AH417&gt;10,1.1,(1+AH417/100))))</f>
        <v>0.74800000000000011</v>
      </c>
      <c r="AS417" s="935">
        <f t="shared" si="114"/>
        <v>0.8228000000000002</v>
      </c>
      <c r="AT417" s="935">
        <f t="shared" si="118"/>
        <v>0.9005546000000002</v>
      </c>
      <c r="AU417" s="935">
        <f t="shared" si="118"/>
        <v>0.98565700970000025</v>
      </c>
      <c r="AV417" s="935">
        <f t="shared" si="118"/>
        <v>1.0788015971166502</v>
      </c>
      <c r="AW417" s="702">
        <f t="shared" si="115"/>
        <v>4.535813206816651</v>
      </c>
      <c r="AX417" s="810">
        <f t="shared" si="116"/>
        <v>10.900776752743695</v>
      </c>
      <c r="AY417" s="991">
        <v>1.0900000000000001</v>
      </c>
      <c r="AZ417" s="922">
        <v>18.240000000000002</v>
      </c>
      <c r="BA417" s="922">
        <v>-11.64</v>
      </c>
      <c r="BB417" s="922">
        <v>1.3299999999999998</v>
      </c>
      <c r="BC417" s="922">
        <v>-0.91</v>
      </c>
      <c r="BE417" s="664">
        <v>2011</v>
      </c>
      <c r="BF417" s="946" t="e">
        <f>#VALUE!</f>
        <v>#VALUE!</v>
      </c>
      <c r="BG417" s="931">
        <v>3.4000000000000004</v>
      </c>
    </row>
    <row r="418" spans="1:59" ht="11.25" customHeight="1" x14ac:dyDescent="0.2">
      <c r="A418" s="537" t="s">
        <v>1701</v>
      </c>
      <c r="B418" s="925" t="s">
        <v>1702</v>
      </c>
      <c r="C418" s="988" t="s">
        <v>112</v>
      </c>
      <c r="D418" s="988" t="s">
        <v>4356</v>
      </c>
      <c r="E418" s="792">
        <v>9</v>
      </c>
      <c r="F418" s="526">
        <v>467</v>
      </c>
      <c r="G418" s="526" t="s">
        <v>106</v>
      </c>
      <c r="H418" s="526" t="s">
        <v>106</v>
      </c>
      <c r="I418" s="916">
        <v>17.29</v>
      </c>
      <c r="J418" s="702">
        <f t="shared" si="104"/>
        <v>3.35454019664546</v>
      </c>
      <c r="K418" s="927">
        <v>0.14499999999999999</v>
      </c>
      <c r="L418" s="639">
        <v>4</v>
      </c>
      <c r="M418" s="693">
        <f t="shared" si="105"/>
        <v>0.57999999999999996</v>
      </c>
      <c r="N418" s="921" t="s">
        <v>241</v>
      </c>
      <c r="O418" s="795">
        <v>0.13500000000000001</v>
      </c>
      <c r="P418" s="915">
        <v>43552</v>
      </c>
      <c r="Q418" s="915">
        <v>43567</v>
      </c>
      <c r="R418" s="693">
        <f t="shared" si="106"/>
        <v>7.4074074074073932</v>
      </c>
      <c r="S418" s="759">
        <f>IF(INDEX(Historical!$D$7:$D$1437,MATCH(B418,Historical!$B$7:$B$1446,0))=0,"n/a",(INDEX(Historical!$C$7:$C$1437,MATCH(B418,Historical!$B$7:$B$1446,0))/INDEX(Historical!$D$7:$D$1437,MATCH(B418,Historical!$B$7:$B$1446,0))-1)*100)</f>
        <v>5.9701492537313383</v>
      </c>
      <c r="T418" s="759">
        <f>IF(INDEX(Historical!$F$7:$F$1430,MATCH(B418,Historical!$B$7:$B$1446,0))=0,"n/a",((INDEX(Historical!$C$7:$C$1437,MATCH(B418,Historical!$B$7:$B$1446,0))/INDEX(Historical!$F$7:$F$1430,MATCH(B418,Historical!$B$7:$B$1446,0)))^(1/3)-1)*100)</f>
        <v>6.3658248576630827</v>
      </c>
      <c r="U418" s="759">
        <f>IF(INDEX(Historical!$H$7:$H$1430,MATCH(B418,Historical!$B$7:$B$1446,0))=0,"n/a",((INDEX(Historical!$C$7:$C$1437,MATCH(B418,Historical!$B$7:$B$1446,0))/INDEX(Historical!$H$7:$H$1430,MATCH(B418,Historical!$B$7:$B$1446,0)))^(1/5)-1)*100)</f>
        <v>6.4267992326247247</v>
      </c>
      <c r="V418" s="759">
        <f>IF(INDEX(Historical!$O$7:$O$1430,MATCH(B418,Historical!$B$7:$B$1446,0))=0,"n/a",((INDEX(Historical!$C$7:$C$1437,MATCH(B418,Historical!$B$7:$B$1446,0))/INDEX(Historical!$O$7:$O$1430,MATCH(B418,Historical!$B$7:$B$1446,0)))^(1/10)-1)*100)</f>
        <v>-1.1863739999355749</v>
      </c>
      <c r="W418" s="760" t="str">
        <f t="shared" si="107"/>
        <v>n/a</v>
      </c>
      <c r="X418" s="761">
        <f t="shared" si="108"/>
        <v>0.69856513398094844</v>
      </c>
      <c r="Y418" s="925"/>
      <c r="Z418" s="702">
        <f t="shared" si="109"/>
        <v>54.716981132075468</v>
      </c>
      <c r="AA418" s="935">
        <f t="shared" si="110"/>
        <v>16.311320754716981</v>
      </c>
      <c r="AB418" s="639">
        <v>2</v>
      </c>
      <c r="AC418" s="916">
        <v>1.06</v>
      </c>
      <c r="AD418" s="916">
        <v>1.64</v>
      </c>
      <c r="AE418" s="916">
        <v>0.57999999999999996</v>
      </c>
      <c r="AF418" s="916">
        <v>2.38</v>
      </c>
      <c r="AG418" s="916">
        <v>14.7</v>
      </c>
      <c r="AH418" s="916">
        <v>15.299999999999999</v>
      </c>
      <c r="AI418" s="916">
        <v>13.28</v>
      </c>
      <c r="AJ418" s="916">
        <v>9.1999999999999993</v>
      </c>
      <c r="AK418" s="916">
        <v>10</v>
      </c>
      <c r="AL418" s="928">
        <v>2000</v>
      </c>
      <c r="AM418" s="922">
        <v>2.8000000000000003</v>
      </c>
      <c r="AN418" s="916">
        <v>0.56999999999999995</v>
      </c>
      <c r="AO418" s="802">
        <f t="shared" si="111"/>
        <v>-6.529981325446796</v>
      </c>
      <c r="AP418" s="803">
        <f t="shared" si="112"/>
        <v>9.7813394292701847</v>
      </c>
      <c r="AQ418" s="936">
        <f t="shared" si="113"/>
        <v>31.353540571029413</v>
      </c>
      <c r="AR418" s="702">
        <f>INDEX(Historical!$C$7:$C$1437,MATCH(B418,Historical!$B$7:$B$1446,0))*IF(AH418="n/a",1.03,IF(AH418&lt;0,1.01,IF(AH418&gt;10,1.1,(1+AH418/100))))</f>
        <v>0.58574999999999999</v>
      </c>
      <c r="AS418" s="935">
        <f t="shared" si="114"/>
        <v>0.64432500000000004</v>
      </c>
      <c r="AT418" s="935">
        <f t="shared" si="118"/>
        <v>0.70875750000000015</v>
      </c>
      <c r="AU418" s="935">
        <f t="shared" si="118"/>
        <v>0.77963325000000028</v>
      </c>
      <c r="AV418" s="935">
        <f t="shared" si="118"/>
        <v>0.85759657500000042</v>
      </c>
      <c r="AW418" s="702">
        <f t="shared" si="115"/>
        <v>3.576062325000001</v>
      </c>
      <c r="AX418" s="810">
        <f t="shared" si="116"/>
        <v>20.682835887796422</v>
      </c>
      <c r="AY418" s="991">
        <v>1.31</v>
      </c>
      <c r="AZ418" s="922">
        <v>31.979999999999997</v>
      </c>
      <c r="BA418" s="922">
        <v>-10.65</v>
      </c>
      <c r="BB418" s="922">
        <v>4.8099999999999996</v>
      </c>
      <c r="BC418" s="922">
        <v>8.58</v>
      </c>
      <c r="BE418" s="664">
        <v>2011</v>
      </c>
      <c r="BF418" s="946" t="e">
        <f>#VALUE!</f>
        <v>#VALUE!</v>
      </c>
      <c r="BG418" s="931">
        <v>6.4</v>
      </c>
    </row>
    <row r="419" spans="1:59" s="838" customFormat="1" ht="11.25" customHeight="1" x14ac:dyDescent="0.2">
      <c r="A419" s="817" t="s">
        <v>1650</v>
      </c>
      <c r="B419" s="846" t="s">
        <v>1651</v>
      </c>
      <c r="C419" s="988" t="s">
        <v>247</v>
      </c>
      <c r="D419" s="988" t="s">
        <v>4351</v>
      </c>
      <c r="E419" s="818">
        <v>7</v>
      </c>
      <c r="F419" s="526">
        <v>615</v>
      </c>
      <c r="G419" s="1171" t="s">
        <v>106</v>
      </c>
      <c r="H419" s="1171" t="s">
        <v>106</v>
      </c>
      <c r="I419" s="819">
        <v>35.659999999999997</v>
      </c>
      <c r="J419" s="820">
        <f t="shared" si="104"/>
        <v>0.89736399326977023</v>
      </c>
      <c r="K419" s="821">
        <v>0.08</v>
      </c>
      <c r="L419" s="822">
        <v>4</v>
      </c>
      <c r="M419" s="823">
        <f t="shared" si="105"/>
        <v>0.32</v>
      </c>
      <c r="N419" s="824" t="s">
        <v>572</v>
      </c>
      <c r="O419" s="825">
        <v>7.4999999999999997E-2</v>
      </c>
      <c r="P419" s="826">
        <v>43287</v>
      </c>
      <c r="Q419" s="826">
        <v>43304</v>
      </c>
      <c r="R419" s="823">
        <f t="shared" si="106"/>
        <v>6.6666666666666732</v>
      </c>
      <c r="S419" s="759">
        <f>IF(INDEX(Historical!$D$7:$D$1437,MATCH(B419,Historical!$B$7:$B$1446,0))=0,"n/a",(INDEX(Historical!$C$7:$C$1437,MATCH(B419,Historical!$B$7:$B$1446,0))/INDEX(Historical!$D$7:$D$1437,MATCH(B419,Historical!$B$7:$B$1446,0))-1)*100)</f>
        <v>6.8965517241379226</v>
      </c>
      <c r="T419" s="759">
        <f>IF(INDEX(Historical!$F$7:$F$1430,MATCH(B419,Historical!$B$7:$B$1446,0))=0,"n/a",((INDEX(Historical!$C$7:$C$1437,MATCH(B419,Historical!$B$7:$B$1446,0))/INDEX(Historical!$F$7:$F$1430,MATCH(B419,Historical!$B$7:$B$1446,0)))^(1/3)-1)*100)</f>
        <v>7.4337070988966358</v>
      </c>
      <c r="U419" s="759">
        <f>IF(INDEX(Historical!$H$7:$H$1430,MATCH(B419,Historical!$B$7:$B$1446,0))=0,"n/a",((INDEX(Historical!$C$7:$C$1437,MATCH(B419,Historical!$B$7:$B$1446,0))/INDEX(Historical!$H$7:$H$1430,MATCH(B419,Historical!$B$7:$B$1446,0)))^(1/5)-1)*100)</f>
        <v>6.1516554805442381</v>
      </c>
      <c r="V419" s="759" t="str">
        <f>IF(INDEX(Historical!$O$7:$O$1430,MATCH(B419,Historical!$B$7:$B$1446,0))=0,"n/a",((INDEX(Historical!$C$7:$C$1437,MATCH(B419,Historical!$B$7:$B$1446,0))/INDEX(Historical!$O$7:$O$1430,MATCH(B419,Historical!$B$7:$B$1446,0)))^(1/10)-1)*100)</f>
        <v>n/a</v>
      </c>
      <c r="W419" s="827" t="str">
        <f t="shared" si="107"/>
        <v>n/a</v>
      </c>
      <c r="X419" s="828">
        <f t="shared" si="108"/>
        <v>0.46959202141559064</v>
      </c>
      <c r="Y419" s="846"/>
      <c r="Z419" s="820">
        <f t="shared" si="109"/>
        <v>13.114754098360656</v>
      </c>
      <c r="AA419" s="830">
        <f t="shared" si="110"/>
        <v>14.614754098360654</v>
      </c>
      <c r="AB419" s="822">
        <v>1</v>
      </c>
      <c r="AC419" s="831">
        <v>2.44</v>
      </c>
      <c r="AD419" s="831">
        <v>1.46</v>
      </c>
      <c r="AE419" s="831">
        <v>0.54</v>
      </c>
      <c r="AF419" s="831">
        <v>1.71</v>
      </c>
      <c r="AG419" s="831">
        <v>12.4</v>
      </c>
      <c r="AH419" s="831">
        <v>71.8</v>
      </c>
      <c r="AI419" s="831">
        <v>8.89</v>
      </c>
      <c r="AJ419" s="831">
        <v>13.100000000000001</v>
      </c>
      <c r="AK419" s="831">
        <v>10</v>
      </c>
      <c r="AL419" s="832">
        <v>553.09</v>
      </c>
      <c r="AM419" s="833">
        <v>22.900000000000002</v>
      </c>
      <c r="AN419" s="831">
        <v>0</v>
      </c>
      <c r="AO419" s="834">
        <f t="shared" si="111"/>
        <v>-7.5657346245466464</v>
      </c>
      <c r="AP419" s="835">
        <f t="shared" si="112"/>
        <v>7.049019473814008</v>
      </c>
      <c r="AQ419" s="836">
        <f t="shared" si="113"/>
        <v>5.3907638968144767</v>
      </c>
      <c r="AR419" s="702">
        <f>INDEX(Historical!$C$7:$C$1437,MATCH(B419,Historical!$B$7:$B$1446,0))*IF(AH419="n/a",1.03,IF(AH419&lt;0,1.01,IF(AH419&gt;10,1.1,(1+AH419/100))))</f>
        <v>0.34100000000000003</v>
      </c>
      <c r="AS419" s="830">
        <f t="shared" si="114"/>
        <v>0.3713149</v>
      </c>
      <c r="AT419" s="830">
        <f t="shared" si="118"/>
        <v>0.40844639000000005</v>
      </c>
      <c r="AU419" s="830">
        <f t="shared" si="118"/>
        <v>0.44929102900000006</v>
      </c>
      <c r="AV419" s="830">
        <f t="shared" si="118"/>
        <v>0.49422013190000014</v>
      </c>
      <c r="AW419" s="820">
        <f t="shared" si="115"/>
        <v>2.0642724508999999</v>
      </c>
      <c r="AX419" s="837">
        <f t="shared" si="116"/>
        <v>5.7887617804262481</v>
      </c>
      <c r="AY419" s="992">
        <v>0.76</v>
      </c>
      <c r="AZ419" s="833">
        <v>50.970000000000006</v>
      </c>
      <c r="BA419" s="833">
        <v>-20.76</v>
      </c>
      <c r="BB419" s="833">
        <v>2.1</v>
      </c>
      <c r="BC419" s="833">
        <v>-1.72</v>
      </c>
      <c r="BD419" s="961"/>
      <c r="BE419" s="664">
        <v>2012</v>
      </c>
      <c r="BF419" s="946" t="e">
        <f>#VALUE!</f>
        <v>#VALUE!</v>
      </c>
      <c r="BG419" s="893">
        <v>8.6</v>
      </c>
    </row>
    <row r="420" spans="1:59" ht="11.25" customHeight="1" x14ac:dyDescent="0.2">
      <c r="A420" s="609" t="s">
        <v>1670</v>
      </c>
      <c r="B420" s="925" t="s">
        <v>1671</v>
      </c>
      <c r="C420" s="988" t="s">
        <v>108</v>
      </c>
      <c r="D420" s="988" t="s">
        <v>4373</v>
      </c>
      <c r="E420" s="792">
        <v>6</v>
      </c>
      <c r="F420" s="526">
        <v>720</v>
      </c>
      <c r="G420" s="526" t="s">
        <v>106</v>
      </c>
      <c r="H420" s="526" t="s">
        <v>106</v>
      </c>
      <c r="I420" s="924">
        <v>34.5</v>
      </c>
      <c r="J420" s="702">
        <f t="shared" si="104"/>
        <v>1.6231884057971016</v>
      </c>
      <c r="K420" s="927">
        <v>0.14000000000000001</v>
      </c>
      <c r="L420" s="639">
        <v>4</v>
      </c>
      <c r="M420" s="693">
        <f t="shared" si="105"/>
        <v>0.56000000000000005</v>
      </c>
      <c r="N420" s="921" t="s">
        <v>997</v>
      </c>
      <c r="O420" s="795">
        <v>0.12</v>
      </c>
      <c r="P420" s="658">
        <v>43229</v>
      </c>
      <c r="Q420" s="658">
        <v>43245</v>
      </c>
      <c r="R420" s="693">
        <f t="shared" si="106"/>
        <v>16.666666666666682</v>
      </c>
      <c r="S420" s="759">
        <f>IF(INDEX(Historical!$D$7:$D$1437,MATCH(B420,Historical!$B$7:$B$1446,0))=0,"n/a",(INDEX(Historical!$C$7:$C$1437,MATCH(B420,Historical!$B$7:$B$1446,0))/INDEX(Historical!$D$7:$D$1437,MATCH(B420,Historical!$B$7:$B$1446,0))-1)*100)</f>
        <v>35.000000000000007</v>
      </c>
      <c r="T420" s="759">
        <f>IF(INDEX(Historical!$F$7:$F$1430,MATCH(B420,Historical!$B$7:$B$1446,0))=0,"n/a",((INDEX(Historical!$C$7:$C$1437,MATCH(B420,Historical!$B$7:$B$1446,0))/INDEX(Historical!$F$7:$F$1430,MATCH(B420,Historical!$B$7:$B$1446,0)))^(1/3)-1)*100)</f>
        <v>32.909280794909158</v>
      </c>
      <c r="U420" s="759">
        <f>IF(INDEX(Historical!$H$7:$H$1430,MATCH(B420,Historical!$B$7:$B$1446,0))=0,"n/a",((INDEX(Historical!$C$7:$C$1437,MATCH(B420,Historical!$B$7:$B$1446,0))/INDEX(Historical!$H$7:$H$1430,MATCH(B420,Historical!$B$7:$B$1446,0)))^(1/5)-1)*100)</f>
        <v>29.19940099556333</v>
      </c>
      <c r="V420" s="759">
        <f>IF(INDEX(Historical!$O$7:$O$1430,MATCH(B420,Historical!$B$7:$B$1446,0))=0,"n/a",((INDEX(Historical!$C$7:$C$1437,MATCH(B420,Historical!$B$7:$B$1446,0))/INDEX(Historical!$O$7:$O$1430,MATCH(B420,Historical!$B$7:$B$1446,0)))^(1/10)-1)*100)</f>
        <v>16.23080652394242</v>
      </c>
      <c r="W420" s="760">
        <f t="shared" si="107"/>
        <v>1.7990110936564152</v>
      </c>
      <c r="X420" s="761">
        <f t="shared" si="108"/>
        <v>3.3181137494958333</v>
      </c>
      <c r="Y420" s="926"/>
      <c r="Z420" s="702">
        <f t="shared" si="109"/>
        <v>24.561403508771935</v>
      </c>
      <c r="AA420" s="935">
        <f t="shared" si="110"/>
        <v>15.131578947368423</v>
      </c>
      <c r="AB420" s="639">
        <v>12</v>
      </c>
      <c r="AC420" s="916">
        <v>2.2799999999999998</v>
      </c>
      <c r="AD420" s="916" t="s">
        <v>137</v>
      </c>
      <c r="AE420" s="916">
        <v>2.66</v>
      </c>
      <c r="AF420" s="916">
        <v>1.21</v>
      </c>
      <c r="AG420" s="916">
        <v>9.5</v>
      </c>
      <c r="AH420" s="916">
        <v>7.5</v>
      </c>
      <c r="AI420" s="916" t="s">
        <v>137</v>
      </c>
      <c r="AJ420" s="916">
        <v>8.7999999999999989</v>
      </c>
      <c r="AK420" s="916" t="s">
        <v>137</v>
      </c>
      <c r="AL420" s="928">
        <v>87.63</v>
      </c>
      <c r="AM420" s="922">
        <v>5.4</v>
      </c>
      <c r="AN420" s="916">
        <v>0</v>
      </c>
      <c r="AO420" s="802">
        <f t="shared" si="111"/>
        <v>15.691010453992009</v>
      </c>
      <c r="AP420" s="803">
        <f t="shared" si="112"/>
        <v>30.822589401360432</v>
      </c>
      <c r="AQ420" s="936">
        <f t="shared" si="113"/>
        <v>-9.7923124086156772</v>
      </c>
      <c r="AR420" s="702">
        <f>INDEX(Historical!$C$7:$C$1437,MATCH(B420,Historical!$B$7:$B$1446,0))*IF(AH420="n/a",1.03,IF(AH420&lt;0,1.01,IF(AH420&gt;10,1.1,(1+AH420/100))))</f>
        <v>0.58050000000000002</v>
      </c>
      <c r="AS420" s="935">
        <f t="shared" si="114"/>
        <v>0.59791500000000009</v>
      </c>
      <c r="AT420" s="935">
        <f t="shared" si="118"/>
        <v>0.61585245000000011</v>
      </c>
      <c r="AU420" s="935">
        <f t="shared" si="118"/>
        <v>0.63432802350000017</v>
      </c>
      <c r="AV420" s="935">
        <f t="shared" si="118"/>
        <v>0.65335786420500019</v>
      </c>
      <c r="AW420" s="702">
        <f t="shared" si="115"/>
        <v>3.0819533377050008</v>
      </c>
      <c r="AX420" s="810">
        <f t="shared" si="116"/>
        <v>8.9331980803043507</v>
      </c>
      <c r="AY420" s="991">
        <v>0.48</v>
      </c>
      <c r="AZ420" s="922">
        <v>7.8</v>
      </c>
      <c r="BA420" s="922">
        <v>-15.58</v>
      </c>
      <c r="BB420" s="922">
        <v>0.54</v>
      </c>
      <c r="BC420" s="922">
        <v>-5.82</v>
      </c>
      <c r="BE420" s="664">
        <v>2013</v>
      </c>
      <c r="BF420" s="946" t="e">
        <f>#VALUE!</f>
        <v>#VALUE!</v>
      </c>
      <c r="BG420" s="931">
        <v>0.89999999999999991</v>
      </c>
    </row>
    <row r="421" spans="1:59" ht="11.25" customHeight="1" x14ac:dyDescent="0.2">
      <c r="A421" s="628" t="s">
        <v>4093</v>
      </c>
      <c r="B421" s="925" t="s">
        <v>4094</v>
      </c>
      <c r="C421" s="988" t="s">
        <v>108</v>
      </c>
      <c r="D421" s="988" t="s">
        <v>4373</v>
      </c>
      <c r="E421" s="792">
        <v>6</v>
      </c>
      <c r="F421" s="526">
        <v>750</v>
      </c>
      <c r="G421" s="526" t="s">
        <v>106</v>
      </c>
      <c r="H421" s="526" t="s">
        <v>106</v>
      </c>
      <c r="I421" s="924">
        <v>33.94</v>
      </c>
      <c r="J421" s="702">
        <f t="shared" si="104"/>
        <v>1.7678255745433118</v>
      </c>
      <c r="K421" s="927">
        <v>0.15</v>
      </c>
      <c r="L421" s="639">
        <v>4</v>
      </c>
      <c r="M421" s="693">
        <f t="shared" si="105"/>
        <v>0.6</v>
      </c>
      <c r="N421" s="921" t="s">
        <v>241</v>
      </c>
      <c r="O421" s="795">
        <v>0.11</v>
      </c>
      <c r="P421" s="915">
        <v>43465</v>
      </c>
      <c r="Q421" s="915">
        <v>43476</v>
      </c>
      <c r="R421" s="693">
        <f t="shared" si="106"/>
        <v>36.36363636363636</v>
      </c>
      <c r="S421" s="759">
        <f>IF(INDEX(Historical!$D$7:$D$1437,MATCH(B421,Historical!$B$7:$B$1446,0))=0,"n/a",(INDEX(Historical!$C$7:$C$1437,MATCH(B421,Historical!$B$7:$B$1446,0))/INDEX(Historical!$D$7:$D$1437,MATCH(B421,Historical!$B$7:$B$1446,0))-1)*100)</f>
        <v>100</v>
      </c>
      <c r="T421" s="759">
        <f>IF(INDEX(Historical!$F$7:$F$1430,MATCH(B421,Historical!$B$7:$B$1446,0))=0,"n/a",((INDEX(Historical!$C$7:$C$1437,MATCH(B421,Historical!$B$7:$B$1446,0))/INDEX(Historical!$F$7:$F$1430,MATCH(B421,Historical!$B$7:$B$1446,0)))^(1/3)-1)*100)</f>
        <v>48.945911122607441</v>
      </c>
      <c r="U421" s="759" t="str">
        <f>IF(INDEX(Historical!$H$7:$H$1430,MATCH(B421,Historical!$B$7:$B$1446,0))=0,"n/a",((INDEX(Historical!$C$7:$C$1437,MATCH(B421,Historical!$B$7:$B$1446,0))/INDEX(Historical!$H$7:$H$1430,MATCH(B421,Historical!$B$7:$B$1446,0)))^(1/5)-1)*100)</f>
        <v>n/a</v>
      </c>
      <c r="V421" s="759" t="str">
        <f>IF(INDEX(Historical!$O$7:$O$1430,MATCH(B421,Historical!$B$7:$B$1446,0))=0,"n/a",((INDEX(Historical!$C$7:$C$1437,MATCH(B421,Historical!$B$7:$B$1446,0))/INDEX(Historical!$O$7:$O$1430,MATCH(B421,Historical!$B$7:$B$1446,0)))^(1/10)-1)*100)</f>
        <v>n/a</v>
      </c>
      <c r="W421" s="760" t="str">
        <f t="shared" si="107"/>
        <v>n/a</v>
      </c>
      <c r="X421" s="761" t="str">
        <f t="shared" si="108"/>
        <v>n/a</v>
      </c>
      <c r="Y421" s="716"/>
      <c r="Z421" s="702">
        <f t="shared" si="109"/>
        <v>22.813688212927758</v>
      </c>
      <c r="AA421" s="935">
        <f t="shared" si="110"/>
        <v>12.904942965779467</v>
      </c>
      <c r="AB421" s="639">
        <v>12</v>
      </c>
      <c r="AC421" s="916">
        <v>2.63</v>
      </c>
      <c r="AD421" s="916" t="s">
        <v>137</v>
      </c>
      <c r="AE421" s="916">
        <v>5.21</v>
      </c>
      <c r="AF421" s="916">
        <v>2.5299999999999998</v>
      </c>
      <c r="AG421" s="916">
        <v>18.2</v>
      </c>
      <c r="AH421" s="916">
        <v>45.5</v>
      </c>
      <c r="AI421" s="916">
        <v>3.8899999999999997</v>
      </c>
      <c r="AJ421" s="916">
        <v>22.2</v>
      </c>
      <c r="AK421" s="916" t="s">
        <v>137</v>
      </c>
      <c r="AL421" s="928">
        <v>1800</v>
      </c>
      <c r="AM421" s="922">
        <v>10.100000000000001</v>
      </c>
      <c r="AN421" s="916">
        <v>0.09</v>
      </c>
      <c r="AO421" s="802" t="str">
        <f t="shared" si="111"/>
        <v>n/a</v>
      </c>
      <c r="AP421" s="803" t="str">
        <f t="shared" si="112"/>
        <v>n/a</v>
      </c>
      <c r="AQ421" s="936">
        <f t="shared" si="113"/>
        <v>20.461161474323887</v>
      </c>
      <c r="AR421" s="702">
        <f>INDEX(Historical!$C$7:$C$1437,MATCH(B421,Historical!$B$7:$B$1446,0))*IF(AH421="n/a",1.03,IF(AH421&lt;0,1.01,IF(AH421&gt;10,1.1,(1+AH421/100))))</f>
        <v>0.41800000000000004</v>
      </c>
      <c r="AS421" s="935">
        <f t="shared" si="114"/>
        <v>0.43426019999999999</v>
      </c>
      <c r="AT421" s="935">
        <f t="shared" si="118"/>
        <v>0.44728800600000002</v>
      </c>
      <c r="AU421" s="935">
        <f t="shared" si="118"/>
        <v>0.46070664618000001</v>
      </c>
      <c r="AV421" s="935">
        <f t="shared" si="118"/>
        <v>0.47452784556540001</v>
      </c>
      <c r="AW421" s="702">
        <f t="shared" si="115"/>
        <v>2.2347826977454002</v>
      </c>
      <c r="AX421" s="810">
        <f t="shared" si="116"/>
        <v>6.5845100110353574</v>
      </c>
      <c r="AY421" s="991">
        <v>1.31</v>
      </c>
      <c r="AZ421" s="922">
        <v>13.51</v>
      </c>
      <c r="BA421" s="922">
        <v>-24.490000000000002</v>
      </c>
      <c r="BB421" s="922">
        <v>-1.1900000000000002</v>
      </c>
      <c r="BC421" s="922">
        <v>-8.19</v>
      </c>
      <c r="BE421" s="664">
        <v>2014</v>
      </c>
      <c r="BF421" s="946" t="e">
        <f>#VALUE!</f>
        <v>#VALUE!</v>
      </c>
      <c r="BG421" s="931">
        <v>1.6</v>
      </c>
    </row>
    <row r="422" spans="1:59" ht="11.25" customHeight="1" x14ac:dyDescent="0.2">
      <c r="A422" s="609" t="s">
        <v>1656</v>
      </c>
      <c r="B422" s="925" t="s">
        <v>1657</v>
      </c>
      <c r="C422" s="988" t="s">
        <v>108</v>
      </c>
      <c r="D422" s="988" t="s">
        <v>4373</v>
      </c>
      <c r="E422" s="792">
        <v>8</v>
      </c>
      <c r="F422" s="526">
        <v>580</v>
      </c>
      <c r="G422" s="526" t="s">
        <v>106</v>
      </c>
      <c r="H422" s="526" t="s">
        <v>106</v>
      </c>
      <c r="I422" s="924">
        <v>25.39</v>
      </c>
      <c r="J422" s="702">
        <f t="shared" si="104"/>
        <v>2.5206774320598662</v>
      </c>
      <c r="K422" s="927">
        <v>0.16</v>
      </c>
      <c r="L422" s="639">
        <v>4</v>
      </c>
      <c r="M422" s="693">
        <f t="shared" si="105"/>
        <v>0.64</v>
      </c>
      <c r="N422" s="921" t="s">
        <v>506</v>
      </c>
      <c r="O422" s="795">
        <v>0.15</v>
      </c>
      <c r="P422" s="915">
        <v>43538</v>
      </c>
      <c r="Q422" s="915">
        <v>43560</v>
      </c>
      <c r="R422" s="693">
        <f t="shared" si="106"/>
        <v>6.6666666666666732</v>
      </c>
      <c r="S422" s="759">
        <f>IF(INDEX(Historical!$D$7:$D$1437,MATCH(B422,Historical!$B$7:$B$1446,0))=0,"n/a",(INDEX(Historical!$C$7:$C$1437,MATCH(B422,Historical!$B$7:$B$1446,0))/INDEX(Historical!$D$7:$D$1437,MATCH(B422,Historical!$B$7:$B$1446,0))-1)*100)</f>
        <v>16.161616161616156</v>
      </c>
      <c r="T422" s="759">
        <f>IF(INDEX(Historical!$F$7:$F$1430,MATCH(B422,Historical!$B$7:$B$1446,0))=0,"n/a",((INDEX(Historical!$C$7:$C$1437,MATCH(B422,Historical!$B$7:$B$1446,0))/INDEX(Historical!$F$7:$F$1430,MATCH(B422,Historical!$B$7:$B$1446,0)))^(1/3)-1)*100)</f>
        <v>8.1148830028069838</v>
      </c>
      <c r="U422" s="759">
        <f>IF(INDEX(Historical!$H$7:$H$1430,MATCH(B422,Historical!$B$7:$B$1446,0))=0,"n/a",((INDEX(Historical!$C$7:$C$1437,MATCH(B422,Historical!$B$7:$B$1446,0))/INDEX(Historical!$H$7:$H$1430,MATCH(B422,Historical!$B$7:$B$1446,0)))^(1/5)-1)*100)</f>
        <v>6.7392015019275053</v>
      </c>
      <c r="V422" s="759">
        <f>IF(INDEX(Historical!$O$7:$O$1430,MATCH(B422,Historical!$B$7:$B$1446,0))=0,"n/a",((INDEX(Historical!$C$7:$C$1437,MATCH(B422,Historical!$B$7:$B$1446,0))/INDEX(Historical!$O$7:$O$1430,MATCH(B422,Historical!$B$7:$B$1446,0)))^(1/10)-1)*100)</f>
        <v>3.9585764212371366</v>
      </c>
      <c r="W422" s="760">
        <f t="shared" si="107"/>
        <v>1.7024305671535744</v>
      </c>
      <c r="X422" s="761">
        <f t="shared" si="108"/>
        <v>0.25240455063398892</v>
      </c>
      <c r="Y422" s="720"/>
      <c r="Z422" s="702">
        <f t="shared" si="109"/>
        <v>28.070175438596497</v>
      </c>
      <c r="AA422" s="935">
        <f t="shared" si="110"/>
        <v>11.135964912280704</v>
      </c>
      <c r="AB422" s="639">
        <v>12</v>
      </c>
      <c r="AC422" s="916">
        <v>2.2799999999999998</v>
      </c>
      <c r="AD422" s="916">
        <v>2.2200000000000002</v>
      </c>
      <c r="AE422" s="916">
        <v>3.32</v>
      </c>
      <c r="AF422" s="916">
        <v>1.04</v>
      </c>
      <c r="AG422" s="916">
        <v>8.2000000000000011</v>
      </c>
      <c r="AH422" s="916">
        <v>99.3</v>
      </c>
      <c r="AI422" s="916">
        <v>5.3900000000000006</v>
      </c>
      <c r="AJ422" s="916">
        <v>26.700000000000003</v>
      </c>
      <c r="AK422" s="916">
        <v>5</v>
      </c>
      <c r="AL422" s="928">
        <v>2330</v>
      </c>
      <c r="AM422" s="922">
        <v>1.3</v>
      </c>
      <c r="AN422" s="916">
        <v>0.16</v>
      </c>
      <c r="AO422" s="802">
        <f t="shared" si="111"/>
        <v>-1.8760859782933323</v>
      </c>
      <c r="AP422" s="803">
        <f t="shared" si="112"/>
        <v>9.2598789339873715</v>
      </c>
      <c r="AQ422" s="936">
        <f t="shared" si="113"/>
        <v>-28.255380352648885</v>
      </c>
      <c r="AR422" s="702">
        <f>INDEX(Historical!$C$7:$C$1437,MATCH(B422,Historical!$B$7:$B$1446,0))*IF(AH422="n/a",1.03,IF(AH422&lt;0,1.01,IF(AH422&gt;10,1.1,(1+AH422/100))))</f>
        <v>0.63249999999999995</v>
      </c>
      <c r="AS422" s="935">
        <f t="shared" si="114"/>
        <v>0.66659175000000004</v>
      </c>
      <c r="AT422" s="935">
        <f t="shared" si="118"/>
        <v>0.69992133750000007</v>
      </c>
      <c r="AU422" s="935">
        <f t="shared" si="118"/>
        <v>0.73491740437500008</v>
      </c>
      <c r="AV422" s="935">
        <f t="shared" si="118"/>
        <v>0.77166327459375017</v>
      </c>
      <c r="AW422" s="702">
        <f t="shared" si="115"/>
        <v>3.5055937664687504</v>
      </c>
      <c r="AX422" s="810">
        <f t="shared" si="116"/>
        <v>13.806986082980504</v>
      </c>
      <c r="AY422" s="991">
        <v>1.07</v>
      </c>
      <c r="AZ422" s="922">
        <v>12.15</v>
      </c>
      <c r="BA422" s="922">
        <v>-24.099999999999998</v>
      </c>
      <c r="BB422" s="922">
        <v>-0.79</v>
      </c>
      <c r="BC422" s="922">
        <v>-7.53</v>
      </c>
      <c r="BE422" s="664">
        <v>2012</v>
      </c>
      <c r="BF422" s="946" t="e">
        <f>#VALUE!</f>
        <v>#VALUE!</v>
      </c>
      <c r="BG422" s="931">
        <v>1.0999999999999999</v>
      </c>
    </row>
    <row r="423" spans="1:59" ht="11.25" customHeight="1" x14ac:dyDescent="0.2">
      <c r="A423" s="609" t="s">
        <v>1680</v>
      </c>
      <c r="B423" s="925" t="s">
        <v>1681</v>
      </c>
      <c r="C423" s="988" t="s">
        <v>108</v>
      </c>
      <c r="D423" s="988" t="s">
        <v>4373</v>
      </c>
      <c r="E423" s="792">
        <v>7</v>
      </c>
      <c r="F423" s="526">
        <v>607</v>
      </c>
      <c r="G423" s="526" t="s">
        <v>37</v>
      </c>
      <c r="H423" s="526" t="s">
        <v>37</v>
      </c>
      <c r="I423" s="924">
        <v>20.61</v>
      </c>
      <c r="J423" s="702">
        <f t="shared" si="104"/>
        <v>2.3289665211062593</v>
      </c>
      <c r="K423" s="927">
        <v>0.12</v>
      </c>
      <c r="L423" s="639">
        <v>4</v>
      </c>
      <c r="M423" s="693">
        <f t="shared" si="105"/>
        <v>0.48</v>
      </c>
      <c r="N423" s="921" t="s">
        <v>595</v>
      </c>
      <c r="O423" s="795">
        <v>0.11</v>
      </c>
      <c r="P423" s="658">
        <v>43255</v>
      </c>
      <c r="Q423" s="658">
        <v>43266</v>
      </c>
      <c r="R423" s="693">
        <f t="shared" si="106"/>
        <v>9.0909090909090864</v>
      </c>
      <c r="S423" s="759">
        <f>IF(INDEX(Historical!$D$7:$D$1437,MATCH(B423,Historical!$B$7:$B$1446,0))=0,"n/a",(INDEX(Historical!$C$7:$C$1437,MATCH(B423,Historical!$B$7:$B$1446,0))/INDEX(Historical!$D$7:$D$1437,MATCH(B423,Historical!$B$7:$B$1446,0))-1)*100)</f>
        <v>6.8181818181818121</v>
      </c>
      <c r="T423" s="759">
        <f>IF(INDEX(Historical!$F$7:$F$1430,MATCH(B423,Historical!$B$7:$B$1446,0))=0,"n/a",((INDEX(Historical!$C$7:$C$1437,MATCH(B423,Historical!$B$7:$B$1446,0))/INDEX(Historical!$F$7:$F$1430,MATCH(B423,Historical!$B$7:$B$1446,0)))^(1/3)-1)*100)</f>
        <v>5.5227147245074937</v>
      </c>
      <c r="U423" s="759">
        <f>IF(INDEX(Historical!$H$7:$H$1430,MATCH(B423,Historical!$B$7:$B$1446,0))=0,"n/a",((INDEX(Historical!$C$7:$C$1437,MATCH(B423,Historical!$B$7:$B$1446,0))/INDEX(Historical!$H$7:$H$1430,MATCH(B423,Historical!$B$7:$B$1446,0)))^(1/5)-1)*100)</f>
        <v>18.635201558641533</v>
      </c>
      <c r="V423" s="759">
        <f>IF(INDEX(Historical!$O$7:$O$1430,MATCH(B423,Historical!$B$7:$B$1446,0))=0,"n/a",((INDEX(Historical!$C$7:$C$1437,MATCH(B423,Historical!$B$7:$B$1446,0))/INDEX(Historical!$O$7:$O$1430,MATCH(B423,Historical!$B$7:$B$1446,0)))^(1/10)-1)*100)</f>
        <v>-1.736781898395745</v>
      </c>
      <c r="W423" s="760" t="str">
        <f t="shared" si="107"/>
        <v>n/a</v>
      </c>
      <c r="X423" s="761">
        <f t="shared" si="108"/>
        <v>1.709651519141425</v>
      </c>
      <c r="Y423" s="721"/>
      <c r="Z423" s="702">
        <f t="shared" si="109"/>
        <v>26.229508196721309</v>
      </c>
      <c r="AA423" s="935">
        <f t="shared" si="110"/>
        <v>11.262295081967212</v>
      </c>
      <c r="AB423" s="639">
        <v>12</v>
      </c>
      <c r="AC423" s="916">
        <v>1.83</v>
      </c>
      <c r="AD423" s="916" t="s">
        <v>137</v>
      </c>
      <c r="AE423" s="916">
        <v>2.38</v>
      </c>
      <c r="AF423" s="916">
        <v>1.2</v>
      </c>
      <c r="AG423" s="916">
        <v>10</v>
      </c>
      <c r="AH423" s="916">
        <v>10</v>
      </c>
      <c r="AI423" s="916" t="s">
        <v>137</v>
      </c>
      <c r="AJ423" s="916">
        <v>10.9</v>
      </c>
      <c r="AK423" s="916" t="s">
        <v>137</v>
      </c>
      <c r="AL423" s="928">
        <v>52.14</v>
      </c>
      <c r="AM423" s="922">
        <v>11.4</v>
      </c>
      <c r="AN423" s="916">
        <v>0</v>
      </c>
      <c r="AO423" s="802">
        <f t="shared" si="111"/>
        <v>9.7018729977805815</v>
      </c>
      <c r="AP423" s="803">
        <f t="shared" si="112"/>
        <v>20.964168079747793</v>
      </c>
      <c r="AQ423" s="936">
        <f t="shared" si="113"/>
        <v>-22.498016947634301</v>
      </c>
      <c r="AR423" s="702">
        <f>INDEX(Historical!$C$7:$C$1437,MATCH(B423,Historical!$B$7:$B$1446,0))*IF(AH423="n/a",1.03,IF(AH423&lt;0,1.01,IF(AH423&gt;10,1.1,(1+AH423/100))))</f>
        <v>0.51700000000000002</v>
      </c>
      <c r="AS423" s="935">
        <f t="shared" si="114"/>
        <v>0.53251000000000004</v>
      </c>
      <c r="AT423" s="935">
        <f t="shared" si="118"/>
        <v>0.54848530000000006</v>
      </c>
      <c r="AU423" s="935">
        <f t="shared" si="118"/>
        <v>0.5649398590000001</v>
      </c>
      <c r="AV423" s="935">
        <f t="shared" si="118"/>
        <v>0.58188805477000016</v>
      </c>
      <c r="AW423" s="702">
        <f t="shared" si="115"/>
        <v>2.7448232137700006</v>
      </c>
      <c r="AX423" s="810">
        <f t="shared" si="116"/>
        <v>13.31791952338671</v>
      </c>
      <c r="AY423" s="991">
        <v>0.26</v>
      </c>
      <c r="AZ423" s="922">
        <v>6.2399999999999993</v>
      </c>
      <c r="BA423" s="922">
        <v>-20.849999999999998</v>
      </c>
      <c r="BB423" s="922">
        <v>-0.91999999999999993</v>
      </c>
      <c r="BC423" s="922">
        <v>-6.8500000000000005</v>
      </c>
      <c r="BE423" s="664">
        <v>2012</v>
      </c>
      <c r="BF423" s="946" t="e">
        <f>#VALUE!</f>
        <v>#VALUE!</v>
      </c>
      <c r="BG423" s="931">
        <v>0.8</v>
      </c>
    </row>
    <row r="424" spans="1:59" ht="11.25" customHeight="1" x14ac:dyDescent="0.2">
      <c r="A424" s="628" t="s">
        <v>4284</v>
      </c>
      <c r="B424" s="925" t="s">
        <v>4241</v>
      </c>
      <c r="C424" s="988" t="s">
        <v>247</v>
      </c>
      <c r="D424" s="988" t="s">
        <v>4392</v>
      </c>
      <c r="E424" s="792">
        <v>5</v>
      </c>
      <c r="F424" s="526">
        <v>827</v>
      </c>
      <c r="G424" s="526" t="s">
        <v>106</v>
      </c>
      <c r="H424" s="526" t="s">
        <v>106</v>
      </c>
      <c r="I424" s="924">
        <v>16.739999999999998</v>
      </c>
      <c r="J424" s="702">
        <f t="shared" si="104"/>
        <v>2.389486260454003</v>
      </c>
      <c r="K424" s="927">
        <v>0.1</v>
      </c>
      <c r="L424" s="639">
        <v>4</v>
      </c>
      <c r="M424" s="693">
        <f t="shared" si="105"/>
        <v>0.4</v>
      </c>
      <c r="N424" s="921" t="s">
        <v>517</v>
      </c>
      <c r="O424" s="795">
        <v>9.5000000000000001E-2</v>
      </c>
      <c r="P424" s="915">
        <v>43326</v>
      </c>
      <c r="Q424" s="915">
        <v>43341</v>
      </c>
      <c r="R424" s="693">
        <f t="shared" si="106"/>
        <v>5.2631578947368469</v>
      </c>
      <c r="S424" s="759">
        <f>IF(INDEX(Historical!$D$7:$D$1437,MATCH(B424,Historical!$B$7:$B$1446,0))=0,"n/a",(INDEX(Historical!$C$7:$C$1437,MATCH(B424,Historical!$B$7:$B$1446,0))/INDEX(Historical!$D$7:$D$1437,MATCH(B424,Historical!$B$7:$B$1446,0))-1)*100)</f>
        <v>6.8493150684931559</v>
      </c>
      <c r="T424" s="759">
        <f>IF(INDEX(Historical!$F$7:$F$1430,MATCH(B424,Historical!$B$7:$B$1446,0))=0,"n/a",((INDEX(Historical!$C$7:$C$1437,MATCH(B424,Historical!$B$7:$B$1446,0))/INDEX(Historical!$F$7:$F$1430,MATCH(B424,Historical!$B$7:$B$1446,0)))^(1/3)-1)*100)</f>
        <v>7.3786693294802586</v>
      </c>
      <c r="U424" s="759">
        <f>IF(INDEX(Historical!$H$7:$H$1430,MATCH(B424,Historical!$B$7:$B$1446,0))=0,"n/a",((INDEX(Historical!$C$7:$C$1437,MATCH(B424,Historical!$B$7:$B$1446,0))/INDEX(Historical!$H$7:$H$1430,MATCH(B424,Historical!$B$7:$B$1446,0)))^(1/5)-1)*100)</f>
        <v>42.020869375702929</v>
      </c>
      <c r="V424" s="759">
        <f>IF(INDEX(Historical!$O$7:$O$1430,MATCH(B424,Historical!$B$7:$B$1446,0))=0,"n/a",((INDEX(Historical!$C$7:$C$1437,MATCH(B424,Historical!$B$7:$B$1446,0))/INDEX(Historical!$O$7:$O$1430,MATCH(B424,Historical!$B$7:$B$1446,0)))^(1/10)-1)*100)</f>
        <v>3.7456949716377919</v>
      </c>
      <c r="W424" s="760">
        <f t="shared" si="107"/>
        <v>11.218444025443281</v>
      </c>
      <c r="X424" s="761">
        <f t="shared" si="108"/>
        <v>2.2233264219948641</v>
      </c>
      <c r="Y424" s="713"/>
      <c r="Z424" s="702">
        <f t="shared" si="109"/>
        <v>36.363636363636367</v>
      </c>
      <c r="AA424" s="935">
        <f t="shared" si="110"/>
        <v>15.218181818181815</v>
      </c>
      <c r="AB424" s="639">
        <v>12</v>
      </c>
      <c r="AC424" s="916">
        <v>1.1000000000000001</v>
      </c>
      <c r="AD424" s="916" t="s">
        <v>137</v>
      </c>
      <c r="AE424" s="916">
        <v>0.73</v>
      </c>
      <c r="AF424" s="916">
        <v>1.65</v>
      </c>
      <c r="AG424" s="916">
        <v>11.3</v>
      </c>
      <c r="AH424" s="916">
        <v>-12.9</v>
      </c>
      <c r="AI424" s="916">
        <v>26.150000000000002</v>
      </c>
      <c r="AJ424" s="916">
        <v>18.899999999999999</v>
      </c>
      <c r="AK424" s="916" t="s">
        <v>137</v>
      </c>
      <c r="AL424" s="928">
        <v>252.27</v>
      </c>
      <c r="AM424" s="922">
        <v>9.7000000000000011</v>
      </c>
      <c r="AN424" s="916">
        <v>0.77</v>
      </c>
      <c r="AO424" s="802">
        <f t="shared" si="111"/>
        <v>29.192173817975121</v>
      </c>
      <c r="AP424" s="803">
        <f t="shared" si="112"/>
        <v>44.410355636156936</v>
      </c>
      <c r="AQ424" s="936">
        <f t="shared" si="113"/>
        <v>5.6409011699540379</v>
      </c>
      <c r="AR424" s="702">
        <f>INDEX(Historical!$C$7:$C$1437,MATCH(B424,Historical!$B$7:$B$1446,0))*IF(AH424="n/a",1.03,IF(AH424&lt;0,1.01,IF(AH424&gt;10,1.1,(1+AH424/100))))</f>
        <v>0.39390000000000003</v>
      </c>
      <c r="AS424" s="935">
        <f t="shared" si="114"/>
        <v>0.43329000000000006</v>
      </c>
      <c r="AT424" s="935">
        <f t="shared" si="118"/>
        <v>0.44628870000000009</v>
      </c>
      <c r="AU424" s="935">
        <f t="shared" si="118"/>
        <v>0.45967736100000012</v>
      </c>
      <c r="AV424" s="935">
        <f t="shared" si="118"/>
        <v>0.47346768183000015</v>
      </c>
      <c r="AW424" s="702">
        <f t="shared" si="115"/>
        <v>2.2066237428300006</v>
      </c>
      <c r="AX424" s="810">
        <f t="shared" si="116"/>
        <v>13.181742788709682</v>
      </c>
      <c r="AY424" s="991">
        <v>-0.2</v>
      </c>
      <c r="AZ424" s="922">
        <v>11.53</v>
      </c>
      <c r="BA424" s="922">
        <v>-38.93</v>
      </c>
      <c r="BB424" s="922">
        <v>-1.8499999999999999</v>
      </c>
      <c r="BC424" s="922">
        <v>-7.9699999999999989</v>
      </c>
      <c r="BE424" s="664">
        <v>2014</v>
      </c>
      <c r="BF424" s="946" t="e">
        <f>#VALUE!</f>
        <v>#VALUE!</v>
      </c>
      <c r="BG424" s="931">
        <v>5</v>
      </c>
    </row>
    <row r="425" spans="1:59" ht="11.25" customHeight="1" x14ac:dyDescent="0.2">
      <c r="A425" s="609" t="s">
        <v>1693</v>
      </c>
      <c r="B425" s="925" t="s">
        <v>1694</v>
      </c>
      <c r="C425" s="988" t="s">
        <v>131</v>
      </c>
      <c r="D425" s="988" t="s">
        <v>4374</v>
      </c>
      <c r="E425" s="792">
        <v>7</v>
      </c>
      <c r="F425" s="526">
        <v>686</v>
      </c>
      <c r="G425" s="526" t="s">
        <v>106</v>
      </c>
      <c r="H425" s="526" t="s">
        <v>106</v>
      </c>
      <c r="I425" s="924">
        <v>9.49</v>
      </c>
      <c r="J425" s="702">
        <f t="shared" si="104"/>
        <v>5.2687038988408856</v>
      </c>
      <c r="K425" s="927">
        <v>0.125</v>
      </c>
      <c r="L425" s="639">
        <v>4</v>
      </c>
      <c r="M425" s="693">
        <f t="shared" si="105"/>
        <v>0.5</v>
      </c>
      <c r="N425" s="921" t="s">
        <v>567</v>
      </c>
      <c r="O425" s="795">
        <v>0.11749999999999999</v>
      </c>
      <c r="P425" s="915">
        <v>43580</v>
      </c>
      <c r="Q425" s="915">
        <v>43591</v>
      </c>
      <c r="R425" s="693">
        <f t="shared" si="106"/>
        <v>6.3829787234042614</v>
      </c>
      <c r="S425" s="759">
        <f>IF(INDEX(Historical!$D$7:$D$1437,MATCH(B425,Historical!$B$7:$B$1446,0))=0,"n/a",(INDEX(Historical!$C$7:$C$1437,MATCH(B425,Historical!$B$7:$B$1446,0))/INDEX(Historical!$D$7:$D$1437,MATCH(B425,Historical!$B$7:$B$1446,0))-1)*100)</f>
        <v>6.9364161849710948</v>
      </c>
      <c r="T425" s="759">
        <f>IF(INDEX(Historical!$F$7:$F$1430,MATCH(B425,Historical!$B$7:$B$1446,0))=0,"n/a",((INDEX(Historical!$C$7:$C$1437,MATCH(B425,Historical!$B$7:$B$1446,0))/INDEX(Historical!$F$7:$F$1430,MATCH(B425,Historical!$B$7:$B$1446,0)))^(1/3)-1)*100)</f>
        <v>7.4802051385038482</v>
      </c>
      <c r="U425" s="759">
        <f>IF(INDEX(Historical!$H$7:$H$1430,MATCH(B425,Historical!$B$7:$B$1446,0))=0,"n/a",((INDEX(Historical!$C$7:$C$1437,MATCH(B425,Historical!$B$7:$B$1446,0))/INDEX(Historical!$H$7:$H$1430,MATCH(B425,Historical!$B$7:$B$1446,0)))^(1/5)-1)*100)</f>
        <v>7.3113541506014013</v>
      </c>
      <c r="V425" s="759" t="str">
        <f>IF(INDEX(Historical!$O$7:$O$1430,MATCH(B425,Historical!$B$7:$B$1446,0))=0,"n/a",((INDEX(Historical!$C$7:$C$1437,MATCH(B425,Historical!$B$7:$B$1446,0))/INDEX(Historical!$O$7:$O$1430,MATCH(B425,Historical!$B$7:$B$1446,0)))^(1/10)-1)*100)</f>
        <v>n/a</v>
      </c>
      <c r="W425" s="760" t="str">
        <f t="shared" si="107"/>
        <v>n/a</v>
      </c>
      <c r="X425" s="761">
        <f t="shared" si="108"/>
        <v>1.107780931909303</v>
      </c>
      <c r="Y425" s="926"/>
      <c r="Z425" s="702">
        <f t="shared" si="109"/>
        <v>106.38297872340425</v>
      </c>
      <c r="AA425" s="935">
        <f t="shared" si="110"/>
        <v>20.191489361702128</v>
      </c>
      <c r="AB425" s="639">
        <v>9</v>
      </c>
      <c r="AC425" s="916">
        <v>0.47</v>
      </c>
      <c r="AD425" s="916" t="s">
        <v>137</v>
      </c>
      <c r="AE425" s="916">
        <v>0.28000000000000003</v>
      </c>
      <c r="AF425" s="916">
        <v>1.62</v>
      </c>
      <c r="AG425" s="916" t="s">
        <v>137</v>
      </c>
      <c r="AH425" s="916">
        <v>44</v>
      </c>
      <c r="AI425" s="916" t="s">
        <v>137</v>
      </c>
      <c r="AJ425" s="916">
        <v>6.6000000000000005</v>
      </c>
      <c r="AK425" s="916" t="s">
        <v>137</v>
      </c>
      <c r="AL425" s="928">
        <v>490.16</v>
      </c>
      <c r="AM425" s="922">
        <v>7.8299999999999992</v>
      </c>
      <c r="AN425" s="916">
        <v>0.62</v>
      </c>
      <c r="AO425" s="802">
        <f t="shared" si="111"/>
        <v>-7.6114313122598425</v>
      </c>
      <c r="AP425" s="803">
        <f t="shared" si="112"/>
        <v>12.580058049442286</v>
      </c>
      <c r="AQ425" s="936">
        <f t="shared" si="113"/>
        <v>20.573099572108266</v>
      </c>
      <c r="AR425" s="702">
        <f>INDEX(Historical!$C$7:$C$1437,MATCH(B425,Historical!$B$7:$B$1446,0))*IF(AH425="n/a",1.03,IF(AH425&lt;0,1.01,IF(AH425&gt;10,1.1,(1+AH425/100))))</f>
        <v>0.50875000000000004</v>
      </c>
      <c r="AS425" s="935">
        <f t="shared" si="114"/>
        <v>0.5240125000000001</v>
      </c>
      <c r="AT425" s="935">
        <f t="shared" si="118"/>
        <v>0.53973287500000011</v>
      </c>
      <c r="AU425" s="935">
        <f t="shared" si="118"/>
        <v>0.55592486125000018</v>
      </c>
      <c r="AV425" s="935">
        <f t="shared" si="118"/>
        <v>0.57260260708750021</v>
      </c>
      <c r="AW425" s="702">
        <f t="shared" si="115"/>
        <v>2.7010228433375003</v>
      </c>
      <c r="AX425" s="810">
        <f t="shared" si="116"/>
        <v>28.46177917110116</v>
      </c>
      <c r="AY425" s="991">
        <v>0.2</v>
      </c>
      <c r="AZ425" s="922">
        <v>6.99</v>
      </c>
      <c r="BA425" s="922">
        <v>-6.04</v>
      </c>
      <c r="BB425" s="922">
        <v>-2.0500000000000003</v>
      </c>
      <c r="BC425" s="922">
        <v>-1.0999999999999999</v>
      </c>
      <c r="BE425" s="664">
        <v>2013</v>
      </c>
      <c r="BF425" s="946" t="e">
        <f>#VALUE!</f>
        <v>#VALUE!</v>
      </c>
      <c r="BG425" s="931" t="s">
        <v>137</v>
      </c>
    </row>
    <row r="426" spans="1:59" ht="11.25" customHeight="1" x14ac:dyDescent="0.2">
      <c r="A426" s="537" t="s">
        <v>1648</v>
      </c>
      <c r="B426" s="925" t="s">
        <v>1649</v>
      </c>
      <c r="C426" s="988" t="s">
        <v>4377</v>
      </c>
      <c r="D426" s="988" t="s">
        <v>4406</v>
      </c>
      <c r="E426" s="792">
        <v>6</v>
      </c>
      <c r="F426" s="526">
        <v>738</v>
      </c>
      <c r="G426" s="526" t="s">
        <v>106</v>
      </c>
      <c r="H426" s="526" t="s">
        <v>106</v>
      </c>
      <c r="I426" s="924">
        <v>41.33</v>
      </c>
      <c r="J426" s="702">
        <f t="shared" si="104"/>
        <v>0.65327849020082274</v>
      </c>
      <c r="K426" s="927">
        <v>0.27</v>
      </c>
      <c r="L426" s="639">
        <v>1</v>
      </c>
      <c r="M426" s="693">
        <f t="shared" si="105"/>
        <v>0.27</v>
      </c>
      <c r="N426" s="921" t="s">
        <v>172</v>
      </c>
      <c r="O426" s="795">
        <v>0.26</v>
      </c>
      <c r="P426" s="915">
        <v>43412</v>
      </c>
      <c r="Q426" s="915">
        <v>43434</v>
      </c>
      <c r="R426" s="693">
        <f t="shared" si="106"/>
        <v>3.8461538461538494</v>
      </c>
      <c r="S426" s="759">
        <f>IF(INDEX(Historical!$D$7:$D$1437,MATCH(B426,Historical!$B$7:$B$1446,0))=0,"n/a",(INDEX(Historical!$C$7:$C$1437,MATCH(B426,Historical!$B$7:$B$1446,0))/INDEX(Historical!$D$7:$D$1437,MATCH(B426,Historical!$B$7:$B$1446,0))-1)*100)</f>
        <v>3.8461538461538547</v>
      </c>
      <c r="T426" s="759">
        <f>IF(INDEX(Historical!$F$7:$F$1430,MATCH(B426,Historical!$B$7:$B$1446,0))=0,"n/a",((INDEX(Historical!$C$7:$C$1437,MATCH(B426,Historical!$B$7:$B$1446,0))/INDEX(Historical!$F$7:$F$1430,MATCH(B426,Historical!$B$7:$B$1446,0)))^(1/3)-1)*100)</f>
        <v>4.0041911525952045</v>
      </c>
      <c r="U426" s="759">
        <f>IF(INDEX(Historical!$H$7:$H$1430,MATCH(B426,Historical!$B$7:$B$1446,0))=0,"n/a",((INDEX(Historical!$C$7:$C$1437,MATCH(B426,Historical!$B$7:$B$1446,0))/INDEX(Historical!$H$7:$H$1430,MATCH(B426,Historical!$B$7:$B$1446,0)))^(1/5)-1)*100)</f>
        <v>8.4471771197698544</v>
      </c>
      <c r="V426" s="759">
        <f>IF(INDEX(Historical!$O$7:$O$1430,MATCH(B426,Historical!$B$7:$B$1446,0))=0,"n/a",((INDEX(Historical!$C$7:$C$1437,MATCH(B426,Historical!$B$7:$B$1446,0))/INDEX(Historical!$O$7:$O$1430,MATCH(B426,Historical!$B$7:$B$1446,0)))^(1/10)-1)*100)</f>
        <v>6.0540481614018704</v>
      </c>
      <c r="W426" s="760">
        <f t="shared" si="107"/>
        <v>1.3952940073429863</v>
      </c>
      <c r="X426" s="761">
        <f t="shared" si="108"/>
        <v>0.97093989882412124</v>
      </c>
      <c r="Y426" s="926"/>
      <c r="Z426" s="702">
        <f t="shared" si="109"/>
        <v>29.032258064516132</v>
      </c>
      <c r="AA426" s="935">
        <f t="shared" si="110"/>
        <v>44.44086021505376</v>
      </c>
      <c r="AB426" s="639">
        <v>12</v>
      </c>
      <c r="AC426" s="916">
        <v>0.93</v>
      </c>
      <c r="AD426" s="916">
        <v>1.82</v>
      </c>
      <c r="AE426" s="916">
        <v>3.23</v>
      </c>
      <c r="AF426" s="916">
        <v>4.63</v>
      </c>
      <c r="AG426" s="916">
        <v>10.9</v>
      </c>
      <c r="AH426" s="918">
        <v>-29.9</v>
      </c>
      <c r="AI426" s="918">
        <v>25.31</v>
      </c>
      <c r="AJ426" s="916">
        <v>8.6999999999999993</v>
      </c>
      <c r="AK426" s="916">
        <v>24.4</v>
      </c>
      <c r="AL426" s="928">
        <v>2040</v>
      </c>
      <c r="AM426" s="922">
        <v>1</v>
      </c>
      <c r="AN426" s="916">
        <v>1.74</v>
      </c>
      <c r="AO426" s="802">
        <f t="shared" si="111"/>
        <v>-35.34040460508308</v>
      </c>
      <c r="AP426" s="803">
        <f t="shared" si="112"/>
        <v>9.1004556099706768</v>
      </c>
      <c r="AQ426" s="936">
        <f t="shared" si="113"/>
        <v>202.40604255845517</v>
      </c>
      <c r="AR426" s="702">
        <f>INDEX(Historical!$C$7:$C$1437,MATCH(B426,Historical!$B$7:$B$1446,0))*IF(AH426="n/a",1.03,IF(AH426&lt;0,1.01,IF(AH426&gt;10,1.1,(1+AH426/100))))</f>
        <v>0.2727</v>
      </c>
      <c r="AS426" s="935">
        <f t="shared" si="114"/>
        <v>0.29997000000000001</v>
      </c>
      <c r="AT426" s="935">
        <f t="shared" si="118"/>
        <v>0.32996700000000007</v>
      </c>
      <c r="AU426" s="935">
        <f t="shared" si="118"/>
        <v>0.36296370000000011</v>
      </c>
      <c r="AV426" s="935">
        <f t="shared" si="118"/>
        <v>0.39926007000000013</v>
      </c>
      <c r="AW426" s="702">
        <f t="shared" si="115"/>
        <v>1.6648607700000004</v>
      </c>
      <c r="AX426" s="810">
        <f t="shared" si="116"/>
        <v>4.028213815630294</v>
      </c>
      <c r="AY426" s="991">
        <v>0.43</v>
      </c>
      <c r="AZ426" s="922">
        <v>38.11</v>
      </c>
      <c r="BA426" s="922">
        <v>-19.61</v>
      </c>
      <c r="BB426" s="922">
        <v>-8.5599999999999987</v>
      </c>
      <c r="BC426" s="922">
        <v>-1.8900000000000001</v>
      </c>
      <c r="BE426" s="664">
        <v>2014</v>
      </c>
      <c r="BF426" s="946" t="e">
        <f>#VALUE!</f>
        <v>#VALUE!</v>
      </c>
      <c r="BG426" s="931">
        <v>3.2</v>
      </c>
    </row>
    <row r="427" spans="1:59" ht="11.25" customHeight="1" x14ac:dyDescent="0.2">
      <c r="A427" s="609" t="s">
        <v>1654</v>
      </c>
      <c r="B427" s="925" t="s">
        <v>1655</v>
      </c>
      <c r="C427" s="988" t="s">
        <v>247</v>
      </c>
      <c r="D427" s="988" t="s">
        <v>4351</v>
      </c>
      <c r="E427" s="792">
        <v>8</v>
      </c>
      <c r="F427" s="526">
        <v>505</v>
      </c>
      <c r="G427" s="526" t="s">
        <v>106</v>
      </c>
      <c r="H427" s="526" t="s">
        <v>106</v>
      </c>
      <c r="I427" s="924">
        <v>23.18</v>
      </c>
      <c r="J427" s="702">
        <f t="shared" si="104"/>
        <v>6.3848144952545303</v>
      </c>
      <c r="K427" s="927">
        <v>0.37</v>
      </c>
      <c r="L427" s="639">
        <v>4</v>
      </c>
      <c r="M427" s="693">
        <f t="shared" si="105"/>
        <v>1.48</v>
      </c>
      <c r="N427" s="921" t="s">
        <v>119</v>
      </c>
      <c r="O427" s="795">
        <v>0.31</v>
      </c>
      <c r="P427" s="658">
        <v>43223</v>
      </c>
      <c r="Q427" s="658">
        <v>43252</v>
      </c>
      <c r="R427" s="693">
        <f t="shared" si="106"/>
        <v>19.35483870967742</v>
      </c>
      <c r="S427" s="759">
        <f>IF(INDEX(Historical!$D$7:$D$1437,MATCH(B427,Historical!$B$7:$B$1446,0))=0,"n/a",(INDEX(Historical!$C$7:$C$1437,MATCH(B427,Historical!$B$7:$B$1446,0))/INDEX(Historical!$D$7:$D$1437,MATCH(B427,Historical!$B$7:$B$1446,0))-1)*100)</f>
        <v>19.327731092436974</v>
      </c>
      <c r="T427" s="759">
        <f>IF(INDEX(Historical!$F$7:$F$1430,MATCH(B427,Historical!$B$7:$B$1446,0))=0,"n/a",((INDEX(Historical!$C$7:$C$1437,MATCH(B427,Historical!$B$7:$B$1446,0))/INDEX(Historical!$F$7:$F$1430,MATCH(B427,Historical!$B$7:$B$1446,0)))^(1/3)-1)*100)</f>
        <v>19.125029018818694</v>
      </c>
      <c r="U427" s="759">
        <f>IF(INDEX(Historical!$H$7:$H$1430,MATCH(B427,Historical!$B$7:$B$1446,0))=0,"n/a",((INDEX(Historical!$C$7:$C$1437,MATCH(B427,Historical!$B$7:$B$1446,0))/INDEX(Historical!$H$7:$H$1430,MATCH(B427,Historical!$B$7:$B$1446,0)))^(1/5)-1)*100)</f>
        <v>20.02803541355156</v>
      </c>
      <c r="V427" s="759">
        <f>IF(INDEX(Historical!$O$7:$O$1430,MATCH(B427,Historical!$B$7:$B$1446,0))=0,"n/a",((INDEX(Historical!$C$7:$C$1437,MATCH(B427,Historical!$B$7:$B$1446,0))/INDEX(Historical!$O$7:$O$1430,MATCH(B427,Historical!$B$7:$B$1446,0)))^(1/10)-1)*100)</f>
        <v>-0.25004764039051608</v>
      </c>
      <c r="W427" s="760" t="str">
        <f t="shared" si="107"/>
        <v>n/a</v>
      </c>
      <c r="X427" s="761" t="str">
        <f t="shared" si="108"/>
        <v>n/a</v>
      </c>
      <c r="Y427" s="926" t="s">
        <v>477</v>
      </c>
      <c r="Z427" s="702" t="str">
        <f t="shared" si="109"/>
        <v>n/a</v>
      </c>
      <c r="AA427" s="935" t="str">
        <f t="shared" si="110"/>
        <v>n/a</v>
      </c>
      <c r="AB427" s="639">
        <v>1</v>
      </c>
      <c r="AC427" s="916">
        <v>-12.03</v>
      </c>
      <c r="AD427" s="916" t="s">
        <v>137</v>
      </c>
      <c r="AE427" s="916">
        <v>0.19</v>
      </c>
      <c r="AF427" s="916">
        <v>1</v>
      </c>
      <c r="AG427" s="916">
        <v>-47.3</v>
      </c>
      <c r="AH427" s="916">
        <v>-320.10000000000002</v>
      </c>
      <c r="AI427" s="916">
        <v>4.63</v>
      </c>
      <c r="AJ427" s="916">
        <v>-36.700000000000003</v>
      </c>
      <c r="AK427" s="916">
        <v>7.0000000000000009</v>
      </c>
      <c r="AL427" s="928">
        <v>1200</v>
      </c>
      <c r="AM427" s="922">
        <v>0.4</v>
      </c>
      <c r="AN427" s="916">
        <v>0.61</v>
      </c>
      <c r="AO427" s="802" t="str">
        <f t="shared" si="111"/>
        <v>n/a</v>
      </c>
      <c r="AP427" s="803">
        <f t="shared" si="112"/>
        <v>26.412849908806091</v>
      </c>
      <c r="AQ427" s="936" t="str">
        <f t="shared" si="113"/>
        <v>n/a</v>
      </c>
      <c r="AR427" s="702">
        <f>INDEX(Historical!$C$7:$C$1437,MATCH(B427,Historical!$B$7:$B$1446,0))*IF(AH427="n/a",1.03,IF(AH427&lt;0,1.01,IF(AH427&gt;10,1.1,(1+AH427/100))))</f>
        <v>1.4341999999999999</v>
      </c>
      <c r="AS427" s="935">
        <f t="shared" si="114"/>
        <v>1.50060346</v>
      </c>
      <c r="AT427" s="935">
        <f t="shared" ref="AT427:AV446" si="119">IF($AK427="n/a",1.03*AS427,IF($AK427&lt;0,1.01*AS427,IF($AK427&gt;10,1.1*AS427,(1+$AK427/100)*AS427)))</f>
        <v>1.6056457022000001</v>
      </c>
      <c r="AU427" s="935">
        <f t="shared" si="119"/>
        <v>1.7180409013540003</v>
      </c>
      <c r="AV427" s="935">
        <f t="shared" si="119"/>
        <v>1.8383037644487805</v>
      </c>
      <c r="AW427" s="702">
        <f t="shared" si="115"/>
        <v>8.0967938280027809</v>
      </c>
      <c r="AX427" s="810">
        <f t="shared" si="116"/>
        <v>34.930085539269982</v>
      </c>
      <c r="AY427" s="991">
        <v>0.95</v>
      </c>
      <c r="AZ427" s="922">
        <v>7.12</v>
      </c>
      <c r="BA427" s="922">
        <v>-67.38</v>
      </c>
      <c r="BB427" s="922">
        <v>-10.63</v>
      </c>
      <c r="BC427" s="922">
        <v>-47.339999999999996</v>
      </c>
      <c r="BE427" s="664">
        <v>2011</v>
      </c>
      <c r="BF427" s="946" t="e">
        <f>#VALUE!</f>
        <v>#VALUE!</v>
      </c>
      <c r="BG427" s="931">
        <v>-14.299999999999999</v>
      </c>
    </row>
    <row r="428" spans="1:59" ht="11.25" customHeight="1" x14ac:dyDescent="0.2">
      <c r="A428" s="628" t="s">
        <v>3916</v>
      </c>
      <c r="B428" s="631" t="s">
        <v>3917</v>
      </c>
      <c r="C428" s="988" t="s">
        <v>108</v>
      </c>
      <c r="D428" s="988" t="s">
        <v>118</v>
      </c>
      <c r="E428" s="792">
        <v>5</v>
      </c>
      <c r="F428" s="526">
        <v>841</v>
      </c>
      <c r="G428" s="526" t="s">
        <v>106</v>
      </c>
      <c r="H428" s="526" t="s">
        <v>106</v>
      </c>
      <c r="I428" s="924">
        <v>71.31</v>
      </c>
      <c r="J428" s="702">
        <f t="shared" si="104"/>
        <v>1.1218622914037302</v>
      </c>
      <c r="K428" s="927">
        <v>0.2</v>
      </c>
      <c r="L428" s="639">
        <v>4</v>
      </c>
      <c r="M428" s="693">
        <f t="shared" si="105"/>
        <v>0.8</v>
      </c>
      <c r="N428" s="921" t="s">
        <v>4338</v>
      </c>
      <c r="O428" s="795">
        <v>0.18</v>
      </c>
      <c r="P428" s="915">
        <v>43418</v>
      </c>
      <c r="Q428" s="915">
        <v>43437</v>
      </c>
      <c r="R428" s="693">
        <f t="shared" si="106"/>
        <v>11.111111111111121</v>
      </c>
      <c r="S428" s="759">
        <f>IF(INDEX(Historical!$D$7:$D$1437,MATCH(B428,Historical!$B$7:$B$1446,0))=0,"n/a",(INDEX(Historical!$C$7:$C$1437,MATCH(B428,Historical!$B$7:$B$1446,0))/INDEX(Historical!$D$7:$D$1437,MATCH(B428,Historical!$B$7:$B$1446,0))-1)*100)</f>
        <v>12.12121212121211</v>
      </c>
      <c r="T428" s="759">
        <f>IF(INDEX(Historical!$F$7:$F$1430,MATCH(B428,Historical!$B$7:$B$1446,0))=0,"n/a",((INDEX(Historical!$C$7:$C$1437,MATCH(B428,Historical!$B$7:$B$1446,0))/INDEX(Historical!$F$7:$F$1430,MATCH(B428,Historical!$B$7:$B$1446,0)))^(1/3)-1)*100)</f>
        <v>9.0901707079799934</v>
      </c>
      <c r="U428" s="759">
        <f>IF(INDEX(Historical!$H$7:$H$1430,MATCH(B428,Historical!$B$7:$B$1446,0))=0,"n/a",((INDEX(Historical!$C$7:$C$1437,MATCH(B428,Historical!$B$7:$B$1446,0))/INDEX(Historical!$H$7:$H$1430,MATCH(B428,Historical!$B$7:$B$1446,0)))^(1/5)-1)*100)</f>
        <v>7.3113541506014013</v>
      </c>
      <c r="V428" s="759">
        <f>IF(INDEX(Historical!$O$7:$O$1430,MATCH(B428,Historical!$B$7:$B$1446,0))=0,"n/a",((INDEX(Historical!$C$7:$C$1437,MATCH(B428,Historical!$B$7:$B$1446,0))/INDEX(Historical!$O$7:$O$1430,MATCH(B428,Historical!$B$7:$B$1446,0)))^(1/10)-1)*100)</f>
        <v>4.2086006246927266</v>
      </c>
      <c r="W428" s="760">
        <f t="shared" si="107"/>
        <v>1.737241140844817</v>
      </c>
      <c r="X428" s="761">
        <f t="shared" si="108"/>
        <v>0.76159939068764604</v>
      </c>
      <c r="Y428" s="713"/>
      <c r="Z428" s="702">
        <f t="shared" si="109"/>
        <v>26.666666666666668</v>
      </c>
      <c r="AA428" s="935">
        <f t="shared" si="110"/>
        <v>23.77</v>
      </c>
      <c r="AB428" s="639">
        <v>12</v>
      </c>
      <c r="AC428" s="916">
        <v>3</v>
      </c>
      <c r="AD428" s="916">
        <v>1.94</v>
      </c>
      <c r="AE428" s="916">
        <v>1.62</v>
      </c>
      <c r="AF428" s="916">
        <v>2.35</v>
      </c>
      <c r="AG428" s="916">
        <v>10.4</v>
      </c>
      <c r="AH428" s="916">
        <v>-5.8999999999999995</v>
      </c>
      <c r="AI428" s="916">
        <v>6.38</v>
      </c>
      <c r="AJ428" s="916">
        <v>9.6</v>
      </c>
      <c r="AK428" s="916">
        <v>12.280000000000001</v>
      </c>
      <c r="AL428" s="928">
        <v>4200</v>
      </c>
      <c r="AM428" s="922">
        <v>1.7999999999999998</v>
      </c>
      <c r="AN428" s="916">
        <v>0</v>
      </c>
      <c r="AO428" s="802">
        <f t="shared" si="111"/>
        <v>-15.336783557994869</v>
      </c>
      <c r="AP428" s="803">
        <f t="shared" si="112"/>
        <v>8.433216442005131</v>
      </c>
      <c r="AQ428" s="936">
        <f t="shared" si="113"/>
        <v>57.564096305105153</v>
      </c>
      <c r="AR428" s="702">
        <f>INDEX(Historical!$C$7:$C$1437,MATCH(B428,Historical!$B$7:$B$1446,0))*IF(AH428="n/a",1.03,IF(AH428&lt;0,1.01,IF(AH428&gt;10,1.1,(1+AH428/100))))</f>
        <v>0.74739999999999995</v>
      </c>
      <c r="AS428" s="935">
        <f t="shared" si="114"/>
        <v>0.79508412000000006</v>
      </c>
      <c r="AT428" s="935">
        <f t="shared" si="119"/>
        <v>0.87459253200000009</v>
      </c>
      <c r="AU428" s="935">
        <f t="shared" si="119"/>
        <v>0.96205178520000012</v>
      </c>
      <c r="AV428" s="935">
        <f t="shared" si="119"/>
        <v>1.0582569637200001</v>
      </c>
      <c r="AW428" s="702">
        <f t="shared" si="115"/>
        <v>4.4373854009200002</v>
      </c>
      <c r="AX428" s="810">
        <f t="shared" si="116"/>
        <v>6.2226691921469639</v>
      </c>
      <c r="AY428" s="991">
        <v>0.96</v>
      </c>
      <c r="AZ428" s="922">
        <v>33.17</v>
      </c>
      <c r="BA428" s="922">
        <v>0.48</v>
      </c>
      <c r="BB428" s="922">
        <v>8.67</v>
      </c>
      <c r="BC428" s="922">
        <v>13.38</v>
      </c>
      <c r="BE428" s="664">
        <v>2014</v>
      </c>
      <c r="BF428" s="946" t="e">
        <f>#VALUE!</f>
        <v>#VALUE!</v>
      </c>
      <c r="BG428" s="931">
        <v>2.2999999999999998</v>
      </c>
    </row>
    <row r="429" spans="1:59" s="838" customFormat="1" ht="11.25" customHeight="1" x14ac:dyDescent="0.2">
      <c r="A429" s="697" t="s">
        <v>1662</v>
      </c>
      <c r="B429" s="846" t="s">
        <v>1663</v>
      </c>
      <c r="C429" s="988" t="s">
        <v>247</v>
      </c>
      <c r="D429" s="988" t="s">
        <v>4387</v>
      </c>
      <c r="E429" s="818">
        <v>9</v>
      </c>
      <c r="F429" s="526">
        <v>399</v>
      </c>
      <c r="G429" s="1171" t="s">
        <v>106</v>
      </c>
      <c r="H429" s="1171" t="s">
        <v>106</v>
      </c>
      <c r="I429" s="819">
        <v>53.09</v>
      </c>
      <c r="J429" s="820">
        <f t="shared" si="104"/>
        <v>6.1781879826709352</v>
      </c>
      <c r="K429" s="821">
        <v>0.82</v>
      </c>
      <c r="L429" s="822">
        <v>4</v>
      </c>
      <c r="M429" s="823">
        <f t="shared" si="105"/>
        <v>3.28</v>
      </c>
      <c r="N429" s="824" t="s">
        <v>305</v>
      </c>
      <c r="O429" s="825">
        <v>0.78</v>
      </c>
      <c r="P429" s="826">
        <v>43432</v>
      </c>
      <c r="Q429" s="826">
        <v>43444</v>
      </c>
      <c r="R429" s="823">
        <f t="shared" si="106"/>
        <v>5.128205128205118</v>
      </c>
      <c r="S429" s="759">
        <f>IF(INDEX(Historical!$D$7:$D$1437,MATCH(B429,Historical!$B$7:$B$1446,0))=0,"n/a",(INDEX(Historical!$C$7:$C$1437,MATCH(B429,Historical!$B$7:$B$1446,0))/INDEX(Historical!$D$7:$D$1437,MATCH(B429,Historical!$B$7:$B$1446,0))-1)*100)</f>
        <v>12.857142857142879</v>
      </c>
      <c r="T429" s="759">
        <f>IF(INDEX(Historical!$F$7:$F$1430,MATCH(B429,Historical!$B$7:$B$1446,0))=0,"n/a",((INDEX(Historical!$C$7:$C$1437,MATCH(B429,Historical!$B$7:$B$1446,0))/INDEX(Historical!$F$7:$F$1430,MATCH(B429,Historical!$B$7:$B$1446,0)))^(1/3)-1)*100)</f>
        <v>13.873963354624742</v>
      </c>
      <c r="U429" s="759">
        <f>IF(INDEX(Historical!$H$7:$H$1430,MATCH(B429,Historical!$B$7:$B$1446,0))=0,"n/a",((INDEX(Historical!$C$7:$C$1437,MATCH(B429,Historical!$B$7:$B$1446,0))/INDEX(Historical!$H$7:$H$1430,MATCH(B429,Historical!$B$7:$B$1446,0)))^(1/5)-1)*100)</f>
        <v>11.666560374919888</v>
      </c>
      <c r="V429" s="759" t="str">
        <f>IF(INDEX(Historical!$O$7:$O$1430,MATCH(B429,Historical!$B$7:$B$1446,0))=0,"n/a",((INDEX(Historical!$C$7:$C$1437,MATCH(B429,Historical!$B$7:$B$1446,0))/INDEX(Historical!$O$7:$O$1430,MATCH(B429,Historical!$B$7:$B$1446,0)))^(1/10)-1)*100)</f>
        <v>n/a</v>
      </c>
      <c r="W429" s="827" t="str">
        <f t="shared" si="107"/>
        <v>n/a</v>
      </c>
      <c r="X429" s="828">
        <f t="shared" si="108"/>
        <v>0.52082858816606636</v>
      </c>
      <c r="Y429" s="990"/>
      <c r="Z429" s="820">
        <f t="shared" si="109"/>
        <v>104.45859872611464</v>
      </c>
      <c r="AA429" s="830">
        <f t="shared" si="110"/>
        <v>16.907643312101911</v>
      </c>
      <c r="AB429" s="822">
        <v>12</v>
      </c>
      <c r="AC429" s="831">
        <v>3.14</v>
      </c>
      <c r="AD429" s="831">
        <v>2.68</v>
      </c>
      <c r="AE429" s="831">
        <v>3.06</v>
      </c>
      <c r="AF429" s="840" t="s">
        <v>137</v>
      </c>
      <c r="AG429" s="848">
        <v>-41.6</v>
      </c>
      <c r="AH429" s="831">
        <v>51.1</v>
      </c>
      <c r="AI429" s="831">
        <v>8.32</v>
      </c>
      <c r="AJ429" s="831">
        <v>22.400000000000002</v>
      </c>
      <c r="AK429" s="831">
        <v>6.3</v>
      </c>
      <c r="AL429" s="832">
        <v>4470</v>
      </c>
      <c r="AM429" s="833">
        <v>4.8</v>
      </c>
      <c r="AN429" s="840" t="s">
        <v>137</v>
      </c>
      <c r="AO429" s="834">
        <f t="shared" si="111"/>
        <v>0.93710504548891294</v>
      </c>
      <c r="AP429" s="835">
        <f t="shared" si="112"/>
        <v>17.844748357590824</v>
      </c>
      <c r="AQ429" s="836" t="str">
        <f t="shared" si="113"/>
        <v>n/a</v>
      </c>
      <c r="AR429" s="702">
        <f>INDEX(Historical!$C$7:$C$1437,MATCH(B429,Historical!$B$7:$B$1446,0))*IF(AH429="n/a",1.03,IF(AH429&lt;0,1.01,IF(AH429&gt;10,1.1,(1+AH429/100))))</f>
        <v>3.4760000000000004</v>
      </c>
      <c r="AS429" s="830">
        <f t="shared" si="114"/>
        <v>3.7652032000000002</v>
      </c>
      <c r="AT429" s="830">
        <f t="shared" si="119"/>
        <v>4.0024110015999996</v>
      </c>
      <c r="AU429" s="830">
        <f t="shared" si="119"/>
        <v>4.2545628947007996</v>
      </c>
      <c r="AV429" s="830">
        <f t="shared" si="119"/>
        <v>4.52260035706695</v>
      </c>
      <c r="AW429" s="820">
        <f t="shared" si="115"/>
        <v>20.020777453367749</v>
      </c>
      <c r="AX429" s="837">
        <f t="shared" si="116"/>
        <v>37.711014227477392</v>
      </c>
      <c r="AY429" s="992">
        <v>1.1100000000000001</v>
      </c>
      <c r="AZ429" s="833">
        <v>13.73</v>
      </c>
      <c r="BA429" s="833">
        <v>-27.650000000000002</v>
      </c>
      <c r="BB429" s="833">
        <v>2.9000000000000004</v>
      </c>
      <c r="BC429" s="833">
        <v>-11.63</v>
      </c>
      <c r="BD429" s="961"/>
      <c r="BE429" s="664">
        <v>2010</v>
      </c>
      <c r="BF429" s="946" t="e">
        <f>#VALUE!</f>
        <v>#VALUE!</v>
      </c>
      <c r="BG429" s="893">
        <v>10.299999999999999</v>
      </c>
    </row>
    <row r="430" spans="1:59" ht="11.25" customHeight="1" x14ac:dyDescent="0.2">
      <c r="A430" s="609" t="s">
        <v>1664</v>
      </c>
      <c r="B430" s="925" t="s">
        <v>1665</v>
      </c>
      <c r="C430" s="988" t="s">
        <v>4353</v>
      </c>
      <c r="D430" s="988" t="s">
        <v>4354</v>
      </c>
      <c r="E430" s="792">
        <v>8</v>
      </c>
      <c r="F430" s="526">
        <v>555</v>
      </c>
      <c r="G430" s="526" t="s">
        <v>37</v>
      </c>
      <c r="H430" s="526" t="s">
        <v>37</v>
      </c>
      <c r="I430" s="924">
        <v>88.34</v>
      </c>
      <c r="J430" s="702">
        <f t="shared" si="104"/>
        <v>3.8487661308580479</v>
      </c>
      <c r="K430" s="927">
        <v>0.85</v>
      </c>
      <c r="L430" s="639">
        <v>4</v>
      </c>
      <c r="M430" s="693">
        <f t="shared" si="105"/>
        <v>3.4</v>
      </c>
      <c r="N430" s="921" t="s">
        <v>220</v>
      </c>
      <c r="O430" s="795">
        <v>0.8125</v>
      </c>
      <c r="P430" s="915">
        <v>43465</v>
      </c>
      <c r="Q430" s="915">
        <v>43480</v>
      </c>
      <c r="R430" s="693">
        <f t="shared" si="106"/>
        <v>4.6153846153846132</v>
      </c>
      <c r="S430" s="759">
        <f>IF(INDEX(Historical!$D$7:$D$1437,MATCH(B430,Historical!$B$7:$B$1446,0))=0,"n/a",(INDEX(Historical!$C$7:$C$1437,MATCH(B430,Historical!$B$7:$B$1446,0))/INDEX(Historical!$D$7:$D$1437,MATCH(B430,Historical!$B$7:$B$1446,0))-1)*100)</f>
        <v>4.8387096774193505</v>
      </c>
      <c r="T430" s="759">
        <f>IF(INDEX(Historical!$F$7:$F$1430,MATCH(B430,Historical!$B$7:$B$1446,0))=0,"n/a",((INDEX(Historical!$C$7:$C$1437,MATCH(B430,Historical!$B$7:$B$1446,0))/INDEX(Historical!$F$7:$F$1430,MATCH(B430,Historical!$B$7:$B$1446,0)))^(1/3)-1)*100)</f>
        <v>10.63453285514775</v>
      </c>
      <c r="U430" s="759">
        <f>IF(INDEX(Historical!$H$7:$H$1430,MATCH(B430,Historical!$B$7:$B$1446,0))=0,"n/a",((INDEX(Historical!$C$7:$C$1437,MATCH(B430,Historical!$B$7:$B$1446,0))/INDEX(Historical!$H$7:$H$1430,MATCH(B430,Historical!$B$7:$B$1446,0)))^(1/5)-1)*100)</f>
        <v>19.746240106104928</v>
      </c>
      <c r="V430" s="759">
        <f>IF(INDEX(Historical!$O$7:$O$1430,MATCH(B430,Historical!$B$7:$B$1446,0))=0,"n/a",((INDEX(Historical!$C$7:$C$1437,MATCH(B430,Historical!$B$7:$B$1446,0))/INDEX(Historical!$O$7:$O$1430,MATCH(B430,Historical!$B$7:$B$1446,0)))^(1/10)-1)*100)</f>
        <v>0.31301430492702842</v>
      </c>
      <c r="W430" s="760">
        <f t="shared" si="107"/>
        <v>63.084145980830741</v>
      </c>
      <c r="X430" s="761">
        <f t="shared" si="108"/>
        <v>0.61900439204090674</v>
      </c>
      <c r="Y430" s="713"/>
      <c r="Z430" s="702">
        <f t="shared" si="109"/>
        <v>171.71717171717171</v>
      </c>
      <c r="AA430" s="935">
        <f t="shared" si="110"/>
        <v>44.616161616161619</v>
      </c>
      <c r="AB430" s="639">
        <v>12</v>
      </c>
      <c r="AC430" s="916">
        <v>1.98</v>
      </c>
      <c r="AD430" s="916" t="s">
        <v>137</v>
      </c>
      <c r="AE430" s="916">
        <v>6.03</v>
      </c>
      <c r="AF430" s="916">
        <v>1.31</v>
      </c>
      <c r="AG430" s="916">
        <v>5.4</v>
      </c>
      <c r="AH430" s="916">
        <v>205.50000000000003</v>
      </c>
      <c r="AI430" s="916">
        <v>2.5100000000000002</v>
      </c>
      <c r="AJ430" s="916">
        <v>31.900000000000002</v>
      </c>
      <c r="AK430" s="916">
        <v>-10.84</v>
      </c>
      <c r="AL430" s="928">
        <v>7410</v>
      </c>
      <c r="AM430" s="922">
        <v>0.1</v>
      </c>
      <c r="AN430" s="916">
        <v>0.98</v>
      </c>
      <c r="AO430" s="802">
        <f t="shared" si="111"/>
        <v>-21.021155379198643</v>
      </c>
      <c r="AP430" s="803">
        <f t="shared" si="112"/>
        <v>23.595006236962977</v>
      </c>
      <c r="AQ430" s="936">
        <f t="shared" si="113"/>
        <v>61.172332499059642</v>
      </c>
      <c r="AR430" s="702">
        <f>INDEX(Historical!$C$7:$C$1437,MATCH(B430,Historical!$B$7:$B$1446,0))*IF(AH430="n/a",1.03,IF(AH430&lt;0,1.01,IF(AH430&gt;10,1.1,(1+AH430/100))))</f>
        <v>3.5750000000000002</v>
      </c>
      <c r="AS430" s="935">
        <f t="shared" si="114"/>
        <v>3.6647324999999999</v>
      </c>
      <c r="AT430" s="935">
        <f t="shared" si="119"/>
        <v>3.7013798250000001</v>
      </c>
      <c r="AU430" s="935">
        <f t="shared" si="119"/>
        <v>3.7383936232499999</v>
      </c>
      <c r="AV430" s="935">
        <f t="shared" si="119"/>
        <v>3.7757775594825</v>
      </c>
      <c r="AW430" s="702">
        <f t="shared" si="115"/>
        <v>18.455283507732499</v>
      </c>
      <c r="AX430" s="810">
        <f t="shared" si="116"/>
        <v>20.891197088218814</v>
      </c>
      <c r="AY430" s="991">
        <v>1.32</v>
      </c>
      <c r="AZ430" s="922">
        <v>15.07</v>
      </c>
      <c r="BA430" s="922">
        <v>-17.080000000000002</v>
      </c>
      <c r="BB430" s="922">
        <v>-2.0500000000000003</v>
      </c>
      <c r="BC430" s="922">
        <v>-5.62</v>
      </c>
      <c r="BE430" s="664">
        <v>2012</v>
      </c>
      <c r="BF430" s="946" t="e">
        <f>#VALUE!</f>
        <v>#VALUE!</v>
      </c>
      <c r="BG430" s="931">
        <v>2.4</v>
      </c>
    </row>
    <row r="431" spans="1:59" ht="11.25" customHeight="1" x14ac:dyDescent="0.2">
      <c r="A431" s="609" t="s">
        <v>1676</v>
      </c>
      <c r="B431" s="925" t="s">
        <v>1677</v>
      </c>
      <c r="C431" s="988" t="s">
        <v>108</v>
      </c>
      <c r="D431" s="988" t="s">
        <v>4365</v>
      </c>
      <c r="E431" s="792">
        <v>7</v>
      </c>
      <c r="F431" s="526">
        <v>618</v>
      </c>
      <c r="G431" s="526" t="s">
        <v>106</v>
      </c>
      <c r="H431" s="526" t="s">
        <v>106</v>
      </c>
      <c r="I431" s="924">
        <v>33.549999999999997</v>
      </c>
      <c r="J431" s="702">
        <f t="shared" si="104"/>
        <v>1.5499254843517141</v>
      </c>
      <c r="K431" s="927">
        <v>0.13</v>
      </c>
      <c r="L431" s="639">
        <v>4</v>
      </c>
      <c r="M431" s="693">
        <f t="shared" si="105"/>
        <v>0.52</v>
      </c>
      <c r="N431" s="921" t="s">
        <v>210</v>
      </c>
      <c r="O431" s="795">
        <v>0.11</v>
      </c>
      <c r="P431" s="915">
        <v>43326</v>
      </c>
      <c r="Q431" s="915">
        <v>43343</v>
      </c>
      <c r="R431" s="693">
        <f t="shared" si="106"/>
        <v>18.181818181818183</v>
      </c>
      <c r="S431" s="759">
        <f>IF(INDEX(Historical!$D$7:$D$1437,MATCH(B431,Historical!$B$7:$B$1446,0))=0,"n/a",(INDEX(Historical!$C$7:$C$1437,MATCH(B431,Historical!$B$7:$B$1446,0))/INDEX(Historical!$D$7:$D$1437,MATCH(B431,Historical!$B$7:$B$1446,0))-1)*100)</f>
        <v>14.285714285714279</v>
      </c>
      <c r="T431" s="759">
        <f>IF(INDEX(Historical!$F$7:$F$1430,MATCH(B431,Historical!$B$7:$B$1446,0))=0,"n/a",((INDEX(Historical!$C$7:$C$1437,MATCH(B431,Historical!$B$7:$B$1446,0))/INDEX(Historical!$F$7:$F$1430,MATCH(B431,Historical!$B$7:$B$1446,0)))^(1/3)-1)*100)</f>
        <v>11.102644857564847</v>
      </c>
      <c r="U431" s="759">
        <f>IF(INDEX(Historical!$H$7:$H$1430,MATCH(B431,Historical!$B$7:$B$1446,0))=0,"n/a",((INDEX(Historical!$C$7:$C$1437,MATCH(B431,Historical!$B$7:$B$1446,0))/INDEX(Historical!$H$7:$H$1430,MATCH(B431,Historical!$B$7:$B$1446,0)))^(1/5)-1)*100)</f>
        <v>9.1379793477641904</v>
      </c>
      <c r="V431" s="759">
        <f>IF(INDEX(Historical!$O$7:$O$1430,MATCH(B431,Historical!$B$7:$B$1446,0))=0,"n/a",((INDEX(Historical!$C$7:$C$1437,MATCH(B431,Historical!$B$7:$B$1446,0))/INDEX(Historical!$O$7:$O$1430,MATCH(B431,Historical!$B$7:$B$1446,0)))^(1/10)-1)*100)</f>
        <v>8.1139800821938621</v>
      </c>
      <c r="W431" s="760">
        <f t="shared" si="107"/>
        <v>1.1262018460973913</v>
      </c>
      <c r="X431" s="761">
        <f t="shared" si="108"/>
        <v>0.7678974241818648</v>
      </c>
      <c r="Y431" s="716"/>
      <c r="Z431" s="702">
        <f t="shared" si="109"/>
        <v>18.571428571428573</v>
      </c>
      <c r="AA431" s="935">
        <f t="shared" si="110"/>
        <v>11.982142857142858</v>
      </c>
      <c r="AB431" s="639">
        <v>12</v>
      </c>
      <c r="AC431" s="916">
        <v>2.8</v>
      </c>
      <c r="AD431" s="916" t="s">
        <v>137</v>
      </c>
      <c r="AE431" s="916">
        <v>3.6</v>
      </c>
      <c r="AF431" s="916">
        <v>1.37</v>
      </c>
      <c r="AG431" s="916">
        <v>11.1</v>
      </c>
      <c r="AH431" s="916">
        <v>21.8</v>
      </c>
      <c r="AI431" s="916">
        <v>3.62</v>
      </c>
      <c r="AJ431" s="916">
        <v>11.899999999999999</v>
      </c>
      <c r="AK431" s="916" t="s">
        <v>137</v>
      </c>
      <c r="AL431" s="928">
        <v>308.66000000000003</v>
      </c>
      <c r="AM431" s="922">
        <v>3.5999999999999996</v>
      </c>
      <c r="AN431" s="916">
        <v>7.0000000000000007E-2</v>
      </c>
      <c r="AO431" s="802">
        <f t="shared" si="111"/>
        <v>-1.294238025026953</v>
      </c>
      <c r="AP431" s="803">
        <f t="shared" si="112"/>
        <v>10.687904832115905</v>
      </c>
      <c r="AQ431" s="936">
        <f t="shared" si="113"/>
        <v>-14.584581890658333</v>
      </c>
      <c r="AR431" s="702">
        <f>INDEX(Historical!$C$7:$C$1437,MATCH(B431,Historical!$B$7:$B$1446,0))*IF(AH431="n/a",1.03,IF(AH431&lt;0,1.01,IF(AH431&gt;10,1.1,(1+AH431/100))))</f>
        <v>0.52800000000000002</v>
      </c>
      <c r="AS431" s="935">
        <f t="shared" si="114"/>
        <v>0.54711359999999998</v>
      </c>
      <c r="AT431" s="935">
        <f t="shared" si="119"/>
        <v>0.563527008</v>
      </c>
      <c r="AU431" s="935">
        <f t="shared" si="119"/>
        <v>0.58043281824000004</v>
      </c>
      <c r="AV431" s="935">
        <f t="shared" si="119"/>
        <v>0.59784580278720001</v>
      </c>
      <c r="AW431" s="702">
        <f t="shared" si="115"/>
        <v>2.8169192290271994</v>
      </c>
      <c r="AX431" s="810">
        <f t="shared" si="116"/>
        <v>8.3961825008262281</v>
      </c>
      <c r="AY431" s="991">
        <v>0.65</v>
      </c>
      <c r="AZ431" s="922">
        <v>12.13</v>
      </c>
      <c r="BA431" s="922">
        <v>-19.139999999999997</v>
      </c>
      <c r="BB431" s="922">
        <v>-0.62</v>
      </c>
      <c r="BC431" s="922">
        <v>-5.9700000000000006</v>
      </c>
      <c r="BE431" s="664">
        <v>2012</v>
      </c>
      <c r="BF431" s="946" t="e">
        <f>#VALUE!</f>
        <v>#VALUE!</v>
      </c>
      <c r="BG431" s="931">
        <v>1.2</v>
      </c>
    </row>
    <row r="432" spans="1:59" ht="11.25" customHeight="1" x14ac:dyDescent="0.2">
      <c r="A432" s="609" t="s">
        <v>1640</v>
      </c>
      <c r="B432" s="925" t="s">
        <v>1641</v>
      </c>
      <c r="C432" s="988" t="s">
        <v>123</v>
      </c>
      <c r="D432" s="988" t="s">
        <v>4205</v>
      </c>
      <c r="E432" s="792">
        <v>9</v>
      </c>
      <c r="F432" s="526">
        <v>385</v>
      </c>
      <c r="G432" s="526" t="s">
        <v>106</v>
      </c>
      <c r="H432" s="526" t="s">
        <v>106</v>
      </c>
      <c r="I432" s="924">
        <v>85.02</v>
      </c>
      <c r="J432" s="702">
        <f t="shared" si="104"/>
        <v>2.5876264408374503</v>
      </c>
      <c r="K432" s="927">
        <v>0.55000000000000004</v>
      </c>
      <c r="L432" s="639">
        <v>4</v>
      </c>
      <c r="M432" s="693">
        <f t="shared" si="105"/>
        <v>2.2000000000000002</v>
      </c>
      <c r="N432" s="921" t="s">
        <v>250</v>
      </c>
      <c r="O432" s="795">
        <v>0.53</v>
      </c>
      <c r="P432" s="915">
        <v>43336</v>
      </c>
      <c r="Q432" s="915">
        <v>43353</v>
      </c>
      <c r="R432" s="693">
        <f t="shared" si="106"/>
        <v>3.7735849056603805</v>
      </c>
      <c r="S432" s="759">
        <f>IF(INDEX(Historical!$D$7:$D$1437,MATCH(B432,Historical!$B$7:$B$1446,0))=0,"n/a",(INDEX(Historical!$C$7:$C$1437,MATCH(B432,Historical!$B$7:$B$1446,0))/INDEX(Historical!$D$7:$D$1437,MATCH(B432,Historical!$B$7:$B$1446,0))-1)*100)</f>
        <v>4.8543689320388328</v>
      </c>
      <c r="T432" s="759">
        <f>IF(INDEX(Historical!$F$7:$F$1430,MATCH(B432,Historical!$B$7:$B$1446,0))=0,"n/a",((INDEX(Historical!$C$7:$C$1437,MATCH(B432,Historical!$B$7:$B$1446,0))/INDEX(Historical!$F$7:$F$1430,MATCH(B432,Historical!$B$7:$B$1446,0)))^(1/3)-1)*100)</f>
        <v>5.4901660750877879</v>
      </c>
      <c r="U432" s="759">
        <f>IF(INDEX(Historical!$H$7:$H$1430,MATCH(B432,Historical!$B$7:$B$1446,0))=0,"n/a",((INDEX(Historical!$C$7:$C$1437,MATCH(B432,Historical!$B$7:$B$1446,0))/INDEX(Historical!$H$7:$H$1430,MATCH(B432,Historical!$B$7:$B$1446,0)))^(1/5)-1)*100)</f>
        <v>7.2103667067803245</v>
      </c>
      <c r="V432" s="759">
        <f>IF(INDEX(Historical!$O$7:$O$1430,MATCH(B432,Historical!$B$7:$B$1446,0))=0,"n/a",((INDEX(Historical!$C$7:$C$1437,MATCH(B432,Historical!$B$7:$B$1446,0))/INDEX(Historical!$O$7:$O$1430,MATCH(B432,Historical!$B$7:$B$1446,0)))^(1/10)-1)*100)</f>
        <v>15.757296328333958</v>
      </c>
      <c r="W432" s="760">
        <f t="shared" si="107"/>
        <v>0.45758907851564706</v>
      </c>
      <c r="X432" s="761" t="str">
        <f t="shared" si="108"/>
        <v>n/a</v>
      </c>
      <c r="Y432" s="716"/>
      <c r="Z432" s="702">
        <f t="shared" si="109"/>
        <v>198.19819819819818</v>
      </c>
      <c r="AA432" s="935">
        <f t="shared" si="110"/>
        <v>76.594594594594582</v>
      </c>
      <c r="AB432" s="639">
        <v>9</v>
      </c>
      <c r="AC432" s="916">
        <v>1.1100000000000001</v>
      </c>
      <c r="AD432" s="916">
        <v>7.9</v>
      </c>
      <c r="AE432" s="916">
        <v>1.7</v>
      </c>
      <c r="AF432" s="916">
        <v>18.940000000000001</v>
      </c>
      <c r="AG432" s="916">
        <v>1.3</v>
      </c>
      <c r="AH432" s="916">
        <v>-54.2</v>
      </c>
      <c r="AI432" s="916">
        <v>11.75</v>
      </c>
      <c r="AJ432" s="916">
        <v>-10</v>
      </c>
      <c r="AK432" s="916">
        <v>9.7000000000000011</v>
      </c>
      <c r="AL432" s="928">
        <v>4650</v>
      </c>
      <c r="AM432" s="923">
        <v>28.9</v>
      </c>
      <c r="AN432" s="916">
        <v>9.19</v>
      </c>
      <c r="AO432" s="802">
        <f t="shared" si="111"/>
        <v>-66.796601446976808</v>
      </c>
      <c r="AP432" s="803">
        <f t="shared" si="112"/>
        <v>9.797993147617774</v>
      </c>
      <c r="AQ432" s="936">
        <f t="shared" si="113"/>
        <v>702.96717011112969</v>
      </c>
      <c r="AR432" s="702">
        <f>INDEX(Historical!$C$7:$C$1437,MATCH(B432,Historical!$B$7:$B$1446,0))*IF(AH432="n/a",1.03,IF(AH432&lt;0,1.01,IF(AH432&gt;10,1.1,(1+AH432/100))))</f>
        <v>2.1816</v>
      </c>
      <c r="AS432" s="935">
        <f t="shared" si="114"/>
        <v>2.3997600000000001</v>
      </c>
      <c r="AT432" s="935">
        <f t="shared" si="119"/>
        <v>2.6325367200000001</v>
      </c>
      <c r="AU432" s="935">
        <f t="shared" si="119"/>
        <v>2.8878927818400002</v>
      </c>
      <c r="AV432" s="935">
        <f t="shared" si="119"/>
        <v>3.1680183816784799</v>
      </c>
      <c r="AW432" s="702">
        <f t="shared" si="115"/>
        <v>13.269807883518482</v>
      </c>
      <c r="AX432" s="810">
        <f t="shared" si="116"/>
        <v>15.607866247375302</v>
      </c>
      <c r="AY432" s="991">
        <v>0.91</v>
      </c>
      <c r="AZ432" s="922">
        <v>46.69</v>
      </c>
      <c r="BA432" s="922">
        <v>-3.7699999999999996</v>
      </c>
      <c r="BB432" s="922">
        <v>4.99</v>
      </c>
      <c r="BC432" s="922">
        <v>12.83</v>
      </c>
      <c r="BE432" s="664">
        <v>2010</v>
      </c>
      <c r="BF432" s="946" t="e">
        <f>#VALUE!</f>
        <v>#VALUE!</v>
      </c>
      <c r="BG432" s="931">
        <v>0.2</v>
      </c>
    </row>
    <row r="433" spans="1:59" ht="11.25" customHeight="1" x14ac:dyDescent="0.2">
      <c r="A433" s="537" t="s">
        <v>1666</v>
      </c>
      <c r="B433" s="925" t="s">
        <v>1667</v>
      </c>
      <c r="C433" s="988" t="s">
        <v>112</v>
      </c>
      <c r="D433" s="988" t="s">
        <v>213</v>
      </c>
      <c r="E433" s="792">
        <v>9</v>
      </c>
      <c r="F433" s="526">
        <v>398</v>
      </c>
      <c r="G433" s="526" t="s">
        <v>37</v>
      </c>
      <c r="H433" s="526" t="s">
        <v>37</v>
      </c>
      <c r="I433" s="924">
        <v>168.28</v>
      </c>
      <c r="J433" s="702">
        <f t="shared" si="104"/>
        <v>2.2581411932493465</v>
      </c>
      <c r="K433" s="927">
        <v>0.95</v>
      </c>
      <c r="L433" s="639">
        <v>4</v>
      </c>
      <c r="M433" s="693">
        <f t="shared" si="105"/>
        <v>3.8</v>
      </c>
      <c r="N433" s="921" t="s">
        <v>250</v>
      </c>
      <c r="O433" s="795">
        <v>0.82</v>
      </c>
      <c r="P433" s="915">
        <v>43423</v>
      </c>
      <c r="Q433" s="915">
        <v>43444</v>
      </c>
      <c r="R433" s="693">
        <f t="shared" si="106"/>
        <v>15.853658536585366</v>
      </c>
      <c r="S433" s="759">
        <f>IF(INDEX(Historical!$D$7:$D$1437,MATCH(B433,Historical!$B$7:$B$1446,0))=0,"n/a",(INDEX(Historical!$C$7:$C$1437,MATCH(B433,Historical!$B$7:$B$1446,0))/INDEX(Historical!$D$7:$D$1437,MATCH(B433,Historical!$B$7:$B$1446,0))-1)*100)</f>
        <v>15.593220338983071</v>
      </c>
      <c r="T433" s="759">
        <f>IF(INDEX(Historical!$F$7:$F$1430,MATCH(B433,Historical!$B$7:$B$1446,0))=0,"n/a",((INDEX(Historical!$C$7:$C$1437,MATCH(B433,Historical!$B$7:$B$1446,0))/INDEX(Historical!$F$7:$F$1430,MATCH(B433,Historical!$B$7:$B$1446,0)))^(1/3)-1)*100)</f>
        <v>15.729452726293779</v>
      </c>
      <c r="U433" s="759">
        <f>IF(INDEX(Historical!$H$7:$H$1430,MATCH(B433,Historical!$B$7:$B$1446,0))=0,"n/a",((INDEX(Historical!$C$7:$C$1437,MATCH(B433,Historical!$B$7:$B$1446,0))/INDEX(Historical!$H$7:$H$1430,MATCH(B433,Historical!$B$7:$B$1446,0)))^(1/5)-1)*100)</f>
        <v>16.632466066704676</v>
      </c>
      <c r="V433" s="759">
        <f>IF(INDEX(Historical!$O$7:$O$1430,MATCH(B433,Historical!$B$7:$B$1446,0))=0,"n/a",((INDEX(Historical!$C$7:$C$1437,MATCH(B433,Historical!$B$7:$B$1446,0))/INDEX(Historical!$O$7:$O$1430,MATCH(B433,Historical!$B$7:$B$1446,0)))^(1/10)-1)*100)</f>
        <v>11.00877579886992</v>
      </c>
      <c r="W433" s="760">
        <f t="shared" si="107"/>
        <v>1.510837024077831</v>
      </c>
      <c r="X433" s="761">
        <f t="shared" si="108"/>
        <v>1.1088310711136451</v>
      </c>
      <c r="Y433" s="925"/>
      <c r="Z433" s="702">
        <f t="shared" si="109"/>
        <v>31.07113654946852</v>
      </c>
      <c r="AA433" s="935">
        <f t="shared" si="110"/>
        <v>13.759607522485691</v>
      </c>
      <c r="AB433" s="639">
        <v>12</v>
      </c>
      <c r="AC433" s="916">
        <v>12.23</v>
      </c>
      <c r="AD433" s="916">
        <v>1.9</v>
      </c>
      <c r="AE433" s="916">
        <v>2.2799999999999998</v>
      </c>
      <c r="AF433" s="916">
        <v>2.92</v>
      </c>
      <c r="AG433" s="916">
        <v>22.1</v>
      </c>
      <c r="AH433" s="916">
        <v>23.799999999999997</v>
      </c>
      <c r="AI433" s="916">
        <v>5.9499999999999993</v>
      </c>
      <c r="AJ433" s="916">
        <v>15</v>
      </c>
      <c r="AK433" s="916">
        <v>7.2499999999999991</v>
      </c>
      <c r="AL433" s="928">
        <v>9240</v>
      </c>
      <c r="AM433" s="922">
        <v>1.2</v>
      </c>
      <c r="AN433" s="916">
        <v>0.34</v>
      </c>
      <c r="AO433" s="802">
        <f t="shared" si="111"/>
        <v>5.1309997374683327</v>
      </c>
      <c r="AP433" s="803">
        <f t="shared" si="112"/>
        <v>18.890607259954024</v>
      </c>
      <c r="AQ433" s="936">
        <f t="shared" si="113"/>
        <v>33.629760433916346</v>
      </c>
      <c r="AR433" s="702">
        <f>INDEX(Historical!$C$7:$C$1437,MATCH(B433,Historical!$B$7:$B$1446,0))*IF(AH433="n/a",1.03,IF(AH433&lt;0,1.01,IF(AH433&gt;10,1.1,(1+AH433/100))))</f>
        <v>3.7510000000000003</v>
      </c>
      <c r="AS433" s="935">
        <f t="shared" si="114"/>
        <v>3.9741844999999998</v>
      </c>
      <c r="AT433" s="935">
        <f t="shared" si="119"/>
        <v>4.2623128762500002</v>
      </c>
      <c r="AU433" s="935">
        <f t="shared" si="119"/>
        <v>4.5713305597781249</v>
      </c>
      <c r="AV433" s="935">
        <f t="shared" si="119"/>
        <v>4.9027520253620391</v>
      </c>
      <c r="AW433" s="702">
        <f t="shared" si="115"/>
        <v>21.461579961390164</v>
      </c>
      <c r="AX433" s="810">
        <f t="shared" si="116"/>
        <v>12.753494153428907</v>
      </c>
      <c r="AY433" s="991">
        <v>1.27</v>
      </c>
      <c r="AZ433" s="922">
        <v>24.38</v>
      </c>
      <c r="BA433" s="922">
        <v>-11.18</v>
      </c>
      <c r="BB433" s="922">
        <v>5.47</v>
      </c>
      <c r="BC433" s="922">
        <v>2.8400000000000003</v>
      </c>
      <c r="BE433" s="664">
        <v>2011</v>
      </c>
      <c r="BF433" s="946" t="e">
        <f>#VALUE!</f>
        <v>#VALUE!</v>
      </c>
      <c r="BG433" s="931">
        <v>12.9</v>
      </c>
    </row>
    <row r="434" spans="1:59" ht="11.25" customHeight="1" x14ac:dyDescent="0.2">
      <c r="A434" s="609" t="s">
        <v>2853</v>
      </c>
      <c r="B434" s="925" t="s">
        <v>2854</v>
      </c>
      <c r="C434" s="988" t="s">
        <v>108</v>
      </c>
      <c r="D434" s="988" t="s">
        <v>4373</v>
      </c>
      <c r="E434" s="792">
        <v>6</v>
      </c>
      <c r="F434" s="526">
        <v>787</v>
      </c>
      <c r="G434" s="526" t="s">
        <v>115</v>
      </c>
      <c r="H434" s="526" t="s">
        <v>115</v>
      </c>
      <c r="I434" s="924">
        <v>36.86</v>
      </c>
      <c r="J434" s="702">
        <f t="shared" si="104"/>
        <v>3.2555615843733046</v>
      </c>
      <c r="K434" s="927">
        <v>0.3</v>
      </c>
      <c r="L434" s="639">
        <v>4</v>
      </c>
      <c r="M434" s="693">
        <f t="shared" si="105"/>
        <v>1.2</v>
      </c>
      <c r="N434" s="921" t="s">
        <v>164</v>
      </c>
      <c r="O434" s="795">
        <v>0.25</v>
      </c>
      <c r="P434" s="915">
        <v>43544</v>
      </c>
      <c r="Q434" s="915">
        <v>43556</v>
      </c>
      <c r="R434" s="693">
        <f t="shared" si="106"/>
        <v>19.999999999999996</v>
      </c>
      <c r="S434" s="759">
        <f>IF(INDEX(Historical!$D$7:$D$1437,MATCH(B434,Historical!$B$7:$B$1446,0))=0,"n/a",(INDEX(Historical!$C$7:$C$1437,MATCH(B434,Historical!$B$7:$B$1446,0))/INDEX(Historical!$D$7:$D$1437,MATCH(B434,Historical!$B$7:$B$1446,0))-1)*100)</f>
        <v>57.894736842105289</v>
      </c>
      <c r="T434" s="759">
        <f>IF(INDEX(Historical!$F$7:$F$1430,MATCH(B434,Historical!$B$7:$B$1446,0))=0,"n/a",((INDEX(Historical!$C$7:$C$1437,MATCH(B434,Historical!$B$7:$B$1446,0))/INDEX(Historical!$F$7:$F$1430,MATCH(B434,Historical!$B$7:$B$1446,0)))^(1/3)-1)*100)</f>
        <v>31.037069710444818</v>
      </c>
      <c r="U434" s="759">
        <f>IF(INDEX(Historical!$H$7:$H$1430,MATCH(B434,Historical!$B$7:$B$1446,0))=0,"n/a",((INDEX(Historical!$C$7:$C$1437,MATCH(B434,Historical!$B$7:$B$1446,0))/INDEX(Historical!$H$7:$H$1430,MATCH(B434,Historical!$B$7:$B$1446,0)))^(1/5)-1)*100)</f>
        <v>86.39596365956757</v>
      </c>
      <c r="V434" s="759">
        <f>IF(INDEX(Historical!$O$7:$O$1430,MATCH(B434,Historical!$B$7:$B$1446,0))=0,"n/a",((INDEX(Historical!$C$7:$C$1437,MATCH(B434,Historical!$B$7:$B$1446,0))/INDEX(Historical!$O$7:$O$1430,MATCH(B434,Historical!$B$7:$B$1446,0)))^(1/10)-1)*100)</f>
        <v>-4.2037929784785044</v>
      </c>
      <c r="W434" s="760" t="str">
        <f t="shared" si="107"/>
        <v>n/a</v>
      </c>
      <c r="X434" s="761">
        <f t="shared" si="108"/>
        <v>2.8050637551807651</v>
      </c>
      <c r="Y434" s="716"/>
      <c r="Z434" s="702">
        <f t="shared" si="109"/>
        <v>36.809815950920246</v>
      </c>
      <c r="AA434" s="935">
        <f t="shared" si="110"/>
        <v>11.30674846625767</v>
      </c>
      <c r="AB434" s="639">
        <v>12</v>
      </c>
      <c r="AC434" s="916">
        <v>3.26</v>
      </c>
      <c r="AD434" s="916">
        <v>1.41</v>
      </c>
      <c r="AE434" s="916">
        <v>3.81</v>
      </c>
      <c r="AF434" s="916">
        <v>1.46</v>
      </c>
      <c r="AG434" s="916">
        <v>11.700000000000001</v>
      </c>
      <c r="AH434" s="916">
        <v>32.4</v>
      </c>
      <c r="AI434" s="916">
        <v>9.65</v>
      </c>
      <c r="AJ434" s="916">
        <v>30.8</v>
      </c>
      <c r="AK434" s="916">
        <v>8</v>
      </c>
      <c r="AL434" s="928">
        <v>5850</v>
      </c>
      <c r="AM434" s="922">
        <v>0.5</v>
      </c>
      <c r="AN434" s="916">
        <v>0.56000000000000005</v>
      </c>
      <c r="AO434" s="802">
        <f t="shared" si="111"/>
        <v>78.344776777683208</v>
      </c>
      <c r="AP434" s="803">
        <f t="shared" si="112"/>
        <v>89.651525243940881</v>
      </c>
      <c r="AQ434" s="936">
        <f t="shared" si="113"/>
        <v>-14.344740679768597</v>
      </c>
      <c r="AR434" s="702">
        <f>INDEX(Historical!$C$7:$C$1437,MATCH(B434,Historical!$B$7:$B$1446,0))*IF(AH434="n/a",1.03,IF(AH434&lt;0,1.01,IF(AH434&gt;10,1.1,(1+AH434/100))))</f>
        <v>0.9900000000000001</v>
      </c>
      <c r="AS434" s="935">
        <f t="shared" si="114"/>
        <v>1.0855350000000001</v>
      </c>
      <c r="AT434" s="935">
        <f t="shared" si="119"/>
        <v>1.1723778000000002</v>
      </c>
      <c r="AU434" s="935">
        <f t="shared" si="119"/>
        <v>1.2661680240000004</v>
      </c>
      <c r="AV434" s="935">
        <f t="shared" si="119"/>
        <v>1.3674614659200006</v>
      </c>
      <c r="AW434" s="702">
        <f t="shared" si="115"/>
        <v>5.8815422899200023</v>
      </c>
      <c r="AX434" s="810">
        <f t="shared" si="116"/>
        <v>15.956435946608796</v>
      </c>
      <c r="AY434" s="991">
        <v>1.26</v>
      </c>
      <c r="AZ434" s="922">
        <v>23.150000000000002</v>
      </c>
      <c r="BA434" s="922">
        <v>-35.78</v>
      </c>
      <c r="BB434" s="922">
        <v>-0.73</v>
      </c>
      <c r="BC434" s="922">
        <v>-9.2899999999999991</v>
      </c>
      <c r="BE434" s="664">
        <v>2014</v>
      </c>
      <c r="BF434" s="946" t="e">
        <f>#VALUE!</f>
        <v>#VALUE!</v>
      </c>
      <c r="BG434" s="931">
        <v>1</v>
      </c>
    </row>
    <row r="435" spans="1:59" ht="11.25" customHeight="1" x14ac:dyDescent="0.2">
      <c r="A435" s="609" t="s">
        <v>4000</v>
      </c>
      <c r="B435" s="925" t="s">
        <v>3925</v>
      </c>
      <c r="C435" s="988" t="s">
        <v>4224</v>
      </c>
      <c r="D435" s="988" t="s">
        <v>4372</v>
      </c>
      <c r="E435" s="792">
        <v>6</v>
      </c>
      <c r="F435" s="526">
        <v>758</v>
      </c>
      <c r="G435" s="526" t="s">
        <v>106</v>
      </c>
      <c r="H435" s="526" t="s">
        <v>106</v>
      </c>
      <c r="I435" s="924">
        <v>107.88</v>
      </c>
      <c r="J435" s="702">
        <f t="shared" si="104"/>
        <v>1.3904338153503895</v>
      </c>
      <c r="K435" s="927">
        <v>0.375</v>
      </c>
      <c r="L435" s="639">
        <v>4</v>
      </c>
      <c r="M435" s="693">
        <f t="shared" si="105"/>
        <v>1.5</v>
      </c>
      <c r="N435" s="921" t="s">
        <v>161</v>
      </c>
      <c r="O435" s="795">
        <v>0.35</v>
      </c>
      <c r="P435" s="915">
        <v>43483</v>
      </c>
      <c r="Q435" s="915">
        <v>43496</v>
      </c>
      <c r="R435" s="693">
        <f t="shared" si="106"/>
        <v>7.1428571428571495</v>
      </c>
      <c r="S435" s="759">
        <f>IF(INDEX(Historical!$D$7:$D$1437,MATCH(B435,Historical!$B$7:$B$1446,0))=0,"n/a",(INDEX(Historical!$C$7:$C$1437,MATCH(B435,Historical!$B$7:$B$1446,0))/INDEX(Historical!$D$7:$D$1437,MATCH(B435,Historical!$B$7:$B$1446,0))-1)*100)</f>
        <v>33.333333333333329</v>
      </c>
      <c r="T435" s="759">
        <f>IF(INDEX(Historical!$F$7:$F$1430,MATCH(B435,Historical!$B$7:$B$1446,0))=0,"n/a",((INDEX(Historical!$C$7:$C$1437,MATCH(B435,Historical!$B$7:$B$1446,0))/INDEX(Historical!$F$7:$F$1430,MATCH(B435,Historical!$B$7:$B$1446,0)))^(1/3)-1)*100)</f>
        <v>34.530285440582297</v>
      </c>
      <c r="U435" s="759" t="str">
        <f>IF(INDEX(Historical!$H$7:$H$1430,MATCH(B435,Historical!$B$7:$B$1446,0))=0,"n/a",((INDEX(Historical!$C$7:$C$1437,MATCH(B435,Historical!$B$7:$B$1446,0))/INDEX(Historical!$H$7:$H$1430,MATCH(B435,Historical!$B$7:$B$1446,0)))^(1/5)-1)*100)</f>
        <v>n/a</v>
      </c>
      <c r="V435" s="759" t="str">
        <f>IF(INDEX(Historical!$O$7:$O$1430,MATCH(B435,Historical!$B$7:$B$1446,0))=0,"n/a",((INDEX(Historical!$C$7:$C$1437,MATCH(B435,Historical!$B$7:$B$1446,0))/INDEX(Historical!$O$7:$O$1430,MATCH(B435,Historical!$B$7:$B$1446,0)))^(1/10)-1)*100)</f>
        <v>n/a</v>
      </c>
      <c r="W435" s="760" t="str">
        <f t="shared" si="107"/>
        <v>n/a</v>
      </c>
      <c r="X435" s="761" t="str">
        <f t="shared" si="108"/>
        <v>n/a</v>
      </c>
      <c r="Y435" s="713"/>
      <c r="Z435" s="702">
        <f t="shared" si="109"/>
        <v>18.844221105527641</v>
      </c>
      <c r="AA435" s="935">
        <f t="shared" si="110"/>
        <v>13.552763819095476</v>
      </c>
      <c r="AB435" s="639">
        <v>11</v>
      </c>
      <c r="AC435" s="916">
        <v>7.96</v>
      </c>
      <c r="AD435" s="916">
        <v>1</v>
      </c>
      <c r="AE435" s="916">
        <v>0.26</v>
      </c>
      <c r="AF435" s="916">
        <v>1.56</v>
      </c>
      <c r="AG435" s="916" t="s">
        <v>137</v>
      </c>
      <c r="AH435" s="916">
        <v>6.4</v>
      </c>
      <c r="AI435" s="916">
        <v>6.88</v>
      </c>
      <c r="AJ435" s="916">
        <v>14.899999999999999</v>
      </c>
      <c r="AK435" s="916">
        <v>13.5</v>
      </c>
      <c r="AL435" s="928">
        <v>5430</v>
      </c>
      <c r="AM435" s="922">
        <v>1.2</v>
      </c>
      <c r="AN435" s="916">
        <v>1.01</v>
      </c>
      <c r="AO435" s="802" t="str">
        <f t="shared" si="111"/>
        <v>n/a</v>
      </c>
      <c r="AP435" s="803" t="str">
        <f t="shared" si="112"/>
        <v>n/a</v>
      </c>
      <c r="AQ435" s="936">
        <f t="shared" si="113"/>
        <v>-3.0640267260246379</v>
      </c>
      <c r="AR435" s="702">
        <f>INDEX(Historical!$C$7:$C$1437,MATCH(B435,Historical!$B$7:$B$1446,0))*IF(AH435="n/a",1.03,IF(AH435&lt;0,1.01,IF(AH435&gt;10,1.1,(1+AH435/100))))</f>
        <v>1.4896</v>
      </c>
      <c r="AS435" s="935">
        <f t="shared" si="114"/>
        <v>1.59208448</v>
      </c>
      <c r="AT435" s="935">
        <f t="shared" si="119"/>
        <v>1.7512929280000002</v>
      </c>
      <c r="AU435" s="935">
        <f t="shared" si="119"/>
        <v>1.9264222208000004</v>
      </c>
      <c r="AV435" s="935">
        <f t="shared" si="119"/>
        <v>2.1190644428800005</v>
      </c>
      <c r="AW435" s="702">
        <f t="shared" si="115"/>
        <v>8.8784640716799998</v>
      </c>
      <c r="AX435" s="810">
        <f t="shared" si="116"/>
        <v>8.2299444490915832</v>
      </c>
      <c r="AY435" s="991">
        <v>0.74</v>
      </c>
      <c r="AZ435" s="922">
        <v>50.2</v>
      </c>
      <c r="BA435" s="922">
        <v>-7.3800000000000008</v>
      </c>
      <c r="BB435" s="922">
        <v>8.15</v>
      </c>
      <c r="BC435" s="922">
        <v>18.459999999999997</v>
      </c>
      <c r="BE435" s="664">
        <v>2014</v>
      </c>
      <c r="BF435" s="946" t="e">
        <f>#VALUE!</f>
        <v>#VALUE!</v>
      </c>
      <c r="BG435" s="931" t="s">
        <v>137</v>
      </c>
    </row>
    <row r="436" spans="1:59" ht="11.25" customHeight="1" x14ac:dyDescent="0.2">
      <c r="A436" s="609" t="s">
        <v>1668</v>
      </c>
      <c r="B436" s="925" t="s">
        <v>1669</v>
      </c>
      <c r="C436" s="988" t="s">
        <v>4353</v>
      </c>
      <c r="D436" s="988" t="s">
        <v>4354</v>
      </c>
      <c r="E436" s="792">
        <v>8</v>
      </c>
      <c r="F436" s="526">
        <v>533</v>
      </c>
      <c r="G436" s="526" t="s">
        <v>106</v>
      </c>
      <c r="H436" s="526" t="s">
        <v>106</v>
      </c>
      <c r="I436" s="924">
        <v>7.06</v>
      </c>
      <c r="J436" s="702">
        <f t="shared" si="104"/>
        <v>7.0821529745042495</v>
      </c>
      <c r="K436" s="927">
        <v>0.125</v>
      </c>
      <c r="L436" s="639">
        <v>4</v>
      </c>
      <c r="M436" s="693">
        <f t="shared" si="105"/>
        <v>0.5</v>
      </c>
      <c r="N436" s="921" t="s">
        <v>927</v>
      </c>
      <c r="O436" s="795">
        <v>0.12</v>
      </c>
      <c r="P436" s="915">
        <v>43356</v>
      </c>
      <c r="Q436" s="915">
        <v>43384</v>
      </c>
      <c r="R436" s="693">
        <f t="shared" si="106"/>
        <v>4.1666666666666705</v>
      </c>
      <c r="S436" s="759">
        <f>IF(INDEX(Historical!$D$7:$D$1437,MATCH(B436,Historical!$B$7:$B$1446,0))=0,"n/a",(INDEX(Historical!$C$7:$C$1437,MATCH(B436,Historical!$B$7:$B$1446,0))/INDEX(Historical!$D$7:$D$1437,MATCH(B436,Historical!$B$7:$B$1446,0))-1)*100)</f>
        <v>14.634146341463406</v>
      </c>
      <c r="T436" s="759">
        <f>IF(INDEX(Historical!$F$7:$F$1430,MATCH(B436,Historical!$B$7:$B$1446,0))=0,"n/a",((INDEX(Historical!$C$7:$C$1437,MATCH(B436,Historical!$B$7:$B$1446,0))/INDEX(Historical!$F$7:$F$1430,MATCH(B436,Historical!$B$7:$B$1446,0)))^(1/3)-1)*100)</f>
        <v>17.462692973830272</v>
      </c>
      <c r="U436" s="759">
        <f>IF(INDEX(Historical!$H$7:$H$1430,MATCH(B436,Historical!$B$7:$B$1446,0))=0,"n/a",((INDEX(Historical!$C$7:$C$1437,MATCH(B436,Historical!$B$7:$B$1446,0))/INDEX(Historical!$H$7:$H$1430,MATCH(B436,Historical!$B$7:$B$1446,0)))^(1/5)-1)*100)</f>
        <v>27.40719795539961</v>
      </c>
      <c r="V436" s="759">
        <f>IF(INDEX(Historical!$O$7:$O$1430,MATCH(B436,Historical!$B$7:$B$1446,0))=0,"n/a",((INDEX(Historical!$C$7:$C$1437,MATCH(B436,Historical!$B$7:$B$1446,0))/INDEX(Historical!$O$7:$O$1430,MATCH(B436,Historical!$B$7:$B$1446,0)))^(1/10)-1)*100)</f>
        <v>-3.6262197376047633</v>
      </c>
      <c r="W436" s="760" t="str">
        <f t="shared" si="107"/>
        <v>n/a</v>
      </c>
      <c r="X436" s="761" t="str">
        <f t="shared" si="108"/>
        <v>n/a</v>
      </c>
      <c r="Y436" s="926"/>
      <c r="Z436" s="702" t="str">
        <f t="shared" si="109"/>
        <v>n/a</v>
      </c>
      <c r="AA436" s="935" t="str">
        <f t="shared" si="110"/>
        <v>n/a</v>
      </c>
      <c r="AB436" s="639">
        <v>12</v>
      </c>
      <c r="AC436" s="916">
        <v>-0.42</v>
      </c>
      <c r="AD436" s="916" t="s">
        <v>137</v>
      </c>
      <c r="AE436" s="916">
        <v>0.56000000000000005</v>
      </c>
      <c r="AF436" s="916">
        <v>1.17</v>
      </c>
      <c r="AG436" s="916">
        <v>-6.5</v>
      </c>
      <c r="AH436" s="918">
        <v>-790.3</v>
      </c>
      <c r="AI436" s="918" t="s">
        <v>137</v>
      </c>
      <c r="AJ436" s="916">
        <v>-4.3</v>
      </c>
      <c r="AK436" s="916">
        <v>0</v>
      </c>
      <c r="AL436" s="928">
        <v>100.6</v>
      </c>
      <c r="AM436" s="922">
        <v>1.2</v>
      </c>
      <c r="AN436" s="918">
        <v>4.75</v>
      </c>
      <c r="AO436" s="802" t="str">
        <f t="shared" si="111"/>
        <v>n/a</v>
      </c>
      <c r="AP436" s="803">
        <f t="shared" si="112"/>
        <v>34.489350929903857</v>
      </c>
      <c r="AQ436" s="936" t="str">
        <f t="shared" si="113"/>
        <v>n/a</v>
      </c>
      <c r="AR436" s="702">
        <f>INDEX(Historical!$C$7:$C$1437,MATCH(B436,Historical!$B$7:$B$1446,0))*IF(AH436="n/a",1.03,IF(AH436&lt;0,1.01,IF(AH436&gt;10,1.1,(1+AH436/100))))</f>
        <v>0.47469999999999996</v>
      </c>
      <c r="AS436" s="935">
        <f t="shared" si="114"/>
        <v>0.48894099999999996</v>
      </c>
      <c r="AT436" s="935">
        <f t="shared" si="119"/>
        <v>0.48894099999999996</v>
      </c>
      <c r="AU436" s="935">
        <f t="shared" si="119"/>
        <v>0.48894099999999996</v>
      </c>
      <c r="AV436" s="935">
        <f t="shared" si="119"/>
        <v>0.48894099999999996</v>
      </c>
      <c r="AW436" s="702">
        <f t="shared" si="115"/>
        <v>2.4304640000000002</v>
      </c>
      <c r="AX436" s="810">
        <f t="shared" si="116"/>
        <v>34.425835694050996</v>
      </c>
      <c r="AY436" s="991">
        <v>0.9</v>
      </c>
      <c r="AZ436" s="922">
        <v>30.020000000000003</v>
      </c>
      <c r="BA436" s="922">
        <v>-7.35</v>
      </c>
      <c r="BB436" s="922">
        <v>4.32</v>
      </c>
      <c r="BC436" s="922">
        <v>3.42</v>
      </c>
      <c r="BE436" s="664">
        <v>2011</v>
      </c>
      <c r="BF436" s="946" t="e">
        <f>#VALUE!</f>
        <v>#VALUE!</v>
      </c>
      <c r="BG436" s="931">
        <v>-1.2</v>
      </c>
    </row>
    <row r="437" spans="1:59" ht="11.25" customHeight="1" x14ac:dyDescent="0.2">
      <c r="A437" s="609" t="s">
        <v>1674</v>
      </c>
      <c r="B437" s="925" t="s">
        <v>1675</v>
      </c>
      <c r="C437" s="988" t="s">
        <v>108</v>
      </c>
      <c r="D437" s="988" t="s">
        <v>4373</v>
      </c>
      <c r="E437" s="792">
        <v>7</v>
      </c>
      <c r="F437" s="526">
        <v>614</v>
      </c>
      <c r="G437" s="526" t="s">
        <v>106</v>
      </c>
      <c r="H437" s="526" t="s">
        <v>106</v>
      </c>
      <c r="I437" s="924">
        <v>38.299999999999997</v>
      </c>
      <c r="J437" s="702">
        <f t="shared" si="104"/>
        <v>2.2976501305483032</v>
      </c>
      <c r="K437" s="927">
        <v>0.22</v>
      </c>
      <c r="L437" s="639">
        <v>4</v>
      </c>
      <c r="M437" s="693">
        <f t="shared" si="105"/>
        <v>0.88</v>
      </c>
      <c r="N437" s="921" t="s">
        <v>509</v>
      </c>
      <c r="O437" s="795">
        <v>0.21</v>
      </c>
      <c r="P437" s="915">
        <v>43290</v>
      </c>
      <c r="Q437" s="915">
        <v>43301</v>
      </c>
      <c r="R437" s="693">
        <f t="shared" si="106"/>
        <v>4.7619047619047663</v>
      </c>
      <c r="S437" s="759">
        <f>IF(INDEX(Historical!$D$7:$D$1437,MATCH(B437,Historical!$B$7:$B$1446,0))=0,"n/a",(INDEX(Historical!$C$7:$C$1437,MATCH(B437,Historical!$B$7:$B$1446,0))/INDEX(Historical!$D$7:$D$1437,MATCH(B437,Historical!$B$7:$B$1446,0))-1)*100)</f>
        <v>4.8780487804878092</v>
      </c>
      <c r="T437" s="759">
        <f>IF(INDEX(Historical!$F$7:$F$1430,MATCH(B437,Historical!$B$7:$B$1446,0))=0,"n/a",((INDEX(Historical!$C$7:$C$1437,MATCH(B437,Historical!$B$7:$B$1446,0))/INDEX(Historical!$F$7:$F$1430,MATCH(B437,Historical!$B$7:$B$1446,0)))^(1/3)-1)*100)</f>
        <v>11.524149667113504</v>
      </c>
      <c r="U437" s="759">
        <f>IF(INDEX(Historical!$H$7:$H$1430,MATCH(B437,Historical!$B$7:$B$1446,0))=0,"n/a",((INDEX(Historical!$C$7:$C$1437,MATCH(B437,Historical!$B$7:$B$1446,0))/INDEX(Historical!$H$7:$H$1430,MATCH(B437,Historical!$B$7:$B$1446,0)))^(1/5)-1)*100)</f>
        <v>11.907829950363169</v>
      </c>
      <c r="V437" s="759">
        <f>IF(INDEX(Historical!$O$7:$O$1430,MATCH(B437,Historical!$B$7:$B$1446,0))=0,"n/a",((INDEX(Historical!$C$7:$C$1437,MATCH(B437,Historical!$B$7:$B$1446,0))/INDEX(Historical!$O$7:$O$1430,MATCH(B437,Historical!$B$7:$B$1446,0)))^(1/10)-1)*100)</f>
        <v>0.72582807054286658</v>
      </c>
      <c r="W437" s="760">
        <f t="shared" si="107"/>
        <v>16.405854821041817</v>
      </c>
      <c r="X437" s="761" t="str">
        <f t="shared" si="108"/>
        <v>n/a</v>
      </c>
      <c r="Y437" s="926"/>
      <c r="Z437" s="702" t="str">
        <f t="shared" si="109"/>
        <v>n/a</v>
      </c>
      <c r="AA437" s="935" t="str">
        <f t="shared" si="110"/>
        <v>n/a</v>
      </c>
      <c r="AB437" s="639">
        <v>12</v>
      </c>
      <c r="AC437" s="916" t="s">
        <v>137</v>
      </c>
      <c r="AD437" s="916" t="s">
        <v>137</v>
      </c>
      <c r="AE437" s="916" t="s">
        <v>137</v>
      </c>
      <c r="AF437" s="916" t="s">
        <v>137</v>
      </c>
      <c r="AG437" s="916" t="s">
        <v>137</v>
      </c>
      <c r="AH437" s="916" t="s">
        <v>137</v>
      </c>
      <c r="AI437" s="916" t="s">
        <v>137</v>
      </c>
      <c r="AJ437" s="916" t="s">
        <v>137</v>
      </c>
      <c r="AK437" s="916" t="s">
        <v>137</v>
      </c>
      <c r="AL437" s="928" t="s">
        <v>137</v>
      </c>
      <c r="AM437" s="922" t="s">
        <v>137</v>
      </c>
      <c r="AN437" s="916" t="s">
        <v>137</v>
      </c>
      <c r="AO437" s="802" t="str">
        <f t="shared" si="111"/>
        <v>n/a</v>
      </c>
      <c r="AP437" s="803">
        <f t="shared" si="112"/>
        <v>14.205480080911473</v>
      </c>
      <c r="AQ437" s="936" t="str">
        <f t="shared" si="113"/>
        <v>n/a</v>
      </c>
      <c r="AR437" s="702">
        <f>INDEX(Historical!$C$7:$C$1437,MATCH(B437,Historical!$B$7:$B$1446,0))*IF(AH437="n/a",1.03,IF(AH437&lt;0,1.01,IF(AH437&gt;10,1.1,(1+AH437/100))))</f>
        <v>0.88580000000000003</v>
      </c>
      <c r="AS437" s="935">
        <f t="shared" si="114"/>
        <v>0.91237400000000002</v>
      </c>
      <c r="AT437" s="935">
        <f t="shared" si="119"/>
        <v>0.93974522000000005</v>
      </c>
      <c r="AU437" s="935">
        <f t="shared" si="119"/>
        <v>0.96793757660000013</v>
      </c>
      <c r="AV437" s="935">
        <f t="shared" si="119"/>
        <v>0.99697570389800017</v>
      </c>
      <c r="AW437" s="702">
        <f t="shared" si="115"/>
        <v>4.7028325004980003</v>
      </c>
      <c r="AX437" s="810">
        <f t="shared" si="116"/>
        <v>12.278936032631856</v>
      </c>
      <c r="AY437" s="991" t="s">
        <v>137</v>
      </c>
      <c r="AZ437" s="922" t="s">
        <v>137</v>
      </c>
      <c r="BA437" s="922" t="s">
        <v>137</v>
      </c>
      <c r="BB437" s="922" t="s">
        <v>137</v>
      </c>
      <c r="BC437" s="922" t="s">
        <v>137</v>
      </c>
      <c r="BD437" s="960" t="s">
        <v>4298</v>
      </c>
      <c r="BE437" s="664">
        <v>2012</v>
      </c>
      <c r="BF437" s="946" t="e">
        <f>#VALUE!</f>
        <v>#VALUE!</v>
      </c>
      <c r="BG437" s="931" t="s">
        <v>137</v>
      </c>
    </row>
    <row r="438" spans="1:59" ht="11.25" customHeight="1" x14ac:dyDescent="0.2">
      <c r="A438" s="609" t="s">
        <v>1682</v>
      </c>
      <c r="B438" s="925" t="s">
        <v>1683</v>
      </c>
      <c r="C438" s="988" t="s">
        <v>128</v>
      </c>
      <c r="D438" s="988" t="s">
        <v>4370</v>
      </c>
      <c r="E438" s="792">
        <v>9</v>
      </c>
      <c r="F438" s="526">
        <v>455</v>
      </c>
      <c r="G438" s="526" t="s">
        <v>106</v>
      </c>
      <c r="H438" s="526" t="s">
        <v>106</v>
      </c>
      <c r="I438" s="924">
        <v>16.170000000000002</v>
      </c>
      <c r="J438" s="702">
        <f t="shared" si="104"/>
        <v>4.7000618429189851</v>
      </c>
      <c r="K438" s="927">
        <v>0.19</v>
      </c>
      <c r="L438" s="639">
        <v>4</v>
      </c>
      <c r="M438" s="693">
        <f t="shared" si="105"/>
        <v>0.76</v>
      </c>
      <c r="N438" s="921" t="s">
        <v>152</v>
      </c>
      <c r="O438" s="795">
        <v>0.18</v>
      </c>
      <c r="P438" s="915">
        <v>43538</v>
      </c>
      <c r="Q438" s="915">
        <v>43553</v>
      </c>
      <c r="R438" s="693">
        <f t="shared" si="106"/>
        <v>5.5555555555555607</v>
      </c>
      <c r="S438" s="759">
        <f>IF(INDEX(Historical!$D$7:$D$1437,MATCH(B438,Historical!$B$7:$B$1446,0))=0,"n/a",(INDEX(Historical!$C$7:$C$1437,MATCH(B438,Historical!$B$7:$B$1446,0))/INDEX(Historical!$D$7:$D$1437,MATCH(B438,Historical!$B$7:$B$1446,0))-1)*100)</f>
        <v>9.0909090909090828</v>
      </c>
      <c r="T438" s="759">
        <f>IF(INDEX(Historical!$F$7:$F$1430,MATCH(B438,Historical!$B$7:$B$1446,0))=0,"n/a",((INDEX(Historical!$C$7:$C$1437,MATCH(B438,Historical!$B$7:$B$1446,0))/INDEX(Historical!$F$7:$F$1430,MATCH(B438,Historical!$B$7:$B$1446,0)))^(1/3)-1)*100)</f>
        <v>10.064241629820891</v>
      </c>
      <c r="U438" s="759">
        <f>IF(INDEX(Historical!$H$7:$H$1430,MATCH(B438,Historical!$B$7:$B$1446,0))=0,"n/a",((INDEX(Historical!$C$7:$C$1437,MATCH(B438,Historical!$B$7:$B$1446,0))/INDEX(Historical!$H$7:$H$1430,MATCH(B438,Historical!$B$7:$B$1446,0)))^(1/5)-1)*100)</f>
        <v>15.518858939380852</v>
      </c>
      <c r="V438" s="759">
        <f>IF(INDEX(Historical!$O$7:$O$1430,MATCH(B438,Historical!$B$7:$B$1446,0))=0,"n/a",((INDEX(Historical!$C$7:$C$1437,MATCH(B438,Historical!$B$7:$B$1446,0))/INDEX(Historical!$O$7:$O$1430,MATCH(B438,Historical!$B$7:$B$1446,0)))^(1/10)-1)*100)</f>
        <v>13.665914413936475</v>
      </c>
      <c r="W438" s="760">
        <f t="shared" si="107"/>
        <v>1.1355887699365912</v>
      </c>
      <c r="X438" s="761">
        <f t="shared" si="108"/>
        <v>0.19719007546862583</v>
      </c>
      <c r="Y438" s="925"/>
      <c r="Z438" s="702">
        <f t="shared" si="109"/>
        <v>81.72043010752688</v>
      </c>
      <c r="AA438" s="935">
        <f t="shared" si="110"/>
        <v>17.387096774193548</v>
      </c>
      <c r="AB438" s="639">
        <v>12</v>
      </c>
      <c r="AC438" s="916">
        <v>0.93</v>
      </c>
      <c r="AD438" s="916">
        <v>40.65</v>
      </c>
      <c r="AE438" s="916">
        <v>7.0000000000000007E-2</v>
      </c>
      <c r="AF438" s="916">
        <v>0.79</v>
      </c>
      <c r="AG438" s="916">
        <v>4.5</v>
      </c>
      <c r="AH438" s="918">
        <v>143.70000000000002</v>
      </c>
      <c r="AI438" s="918">
        <v>9.6100000000000012</v>
      </c>
      <c r="AJ438" s="916">
        <v>78.7</v>
      </c>
      <c r="AK438" s="916">
        <v>0.43</v>
      </c>
      <c r="AL438" s="928">
        <v>594.89</v>
      </c>
      <c r="AM438" s="922">
        <v>2.8000000000000003</v>
      </c>
      <c r="AN438" s="916">
        <v>0.98</v>
      </c>
      <c r="AO438" s="802">
        <f t="shared" si="111"/>
        <v>2.8318240081062882</v>
      </c>
      <c r="AP438" s="803">
        <f t="shared" si="112"/>
        <v>20.218920782299836</v>
      </c>
      <c r="AQ438" s="936">
        <f t="shared" si="113"/>
        <v>-21.86676208307048</v>
      </c>
      <c r="AR438" s="702">
        <f>INDEX(Historical!$C$7:$C$1437,MATCH(B438,Historical!$B$7:$B$1446,0))*IF(AH438="n/a",1.03,IF(AH438&lt;0,1.01,IF(AH438&gt;10,1.1,(1+AH438/100))))</f>
        <v>0.79200000000000004</v>
      </c>
      <c r="AS438" s="935">
        <f t="shared" si="114"/>
        <v>0.86811120000000008</v>
      </c>
      <c r="AT438" s="935">
        <f t="shared" si="119"/>
        <v>0.87184407816000009</v>
      </c>
      <c r="AU438" s="935">
        <f t="shared" si="119"/>
        <v>0.87559300769608805</v>
      </c>
      <c r="AV438" s="935">
        <f t="shared" si="119"/>
        <v>0.87935805762918118</v>
      </c>
      <c r="AW438" s="702">
        <f t="shared" si="115"/>
        <v>4.2869063434852697</v>
      </c>
      <c r="AX438" s="810">
        <f t="shared" si="116"/>
        <v>26.511480169976924</v>
      </c>
      <c r="AY438" s="991">
        <v>1.23</v>
      </c>
      <c r="AZ438" s="922">
        <v>5.6899999999999995</v>
      </c>
      <c r="BA438" s="922">
        <v>-40.089999999999996</v>
      </c>
      <c r="BB438" s="922">
        <v>-6.3</v>
      </c>
      <c r="BC438" s="922">
        <v>-17.07</v>
      </c>
      <c r="BE438" s="664">
        <v>2011</v>
      </c>
      <c r="BF438" s="946" t="e">
        <f>#VALUE!</f>
        <v>#VALUE!</v>
      </c>
      <c r="BG438" s="931">
        <v>1.6</v>
      </c>
    </row>
    <row r="439" spans="1:59" ht="11.25" customHeight="1" x14ac:dyDescent="0.2">
      <c r="A439" s="609" t="s">
        <v>3920</v>
      </c>
      <c r="B439" s="925" t="s">
        <v>3921</v>
      </c>
      <c r="C439" s="988" t="s">
        <v>179</v>
      </c>
      <c r="D439" s="988" t="s">
        <v>4371</v>
      </c>
      <c r="E439" s="792">
        <v>5</v>
      </c>
      <c r="F439" s="526">
        <v>823</v>
      </c>
      <c r="G439" s="526" t="s">
        <v>106</v>
      </c>
      <c r="H439" s="526" t="s">
        <v>106</v>
      </c>
      <c r="I439" s="924">
        <v>19.510000000000002</v>
      </c>
      <c r="J439" s="702">
        <f t="shared" si="104"/>
        <v>13.685289595079444</v>
      </c>
      <c r="K439" s="927">
        <v>0.66749999999999998</v>
      </c>
      <c r="L439" s="639">
        <v>4</v>
      </c>
      <c r="M439" s="693">
        <f t="shared" si="105"/>
        <v>2.67</v>
      </c>
      <c r="N439" s="921" t="s">
        <v>459</v>
      </c>
      <c r="O439" s="795">
        <v>0.65249999999999997</v>
      </c>
      <c r="P439" s="915">
        <v>43315</v>
      </c>
      <c r="Q439" s="915">
        <v>43322</v>
      </c>
      <c r="R439" s="693">
        <f t="shared" si="106"/>
        <v>2.2988505747126458</v>
      </c>
      <c r="S439" s="759">
        <f>IF(INDEX(Historical!$D$7:$D$1437,MATCH(B439,Historical!$B$7:$B$1446,0))=0,"n/a",(INDEX(Historical!$C$7:$C$1437,MATCH(B439,Historical!$B$7:$B$1446,0))/INDEX(Historical!$D$7:$D$1437,MATCH(B439,Historical!$B$7:$B$1446,0))-1)*100)</f>
        <v>9.375</v>
      </c>
      <c r="T439" s="759">
        <f>IF(INDEX(Historical!$F$7:$F$1430,MATCH(B439,Historical!$B$7:$B$1446,0))=0,"n/a",((INDEX(Historical!$C$7:$C$1437,MATCH(B439,Historical!$B$7:$B$1446,0))/INDEX(Historical!$F$7:$F$1430,MATCH(B439,Historical!$B$7:$B$1446,0)))^(1/3)-1)*100)</f>
        <v>10.988000217825089</v>
      </c>
      <c r="U439" s="759" t="str">
        <f>IF(INDEX(Historical!$H$7:$H$1430,MATCH(B439,Historical!$B$7:$B$1446,0))=0,"n/a",((INDEX(Historical!$C$7:$C$1437,MATCH(B439,Historical!$B$7:$B$1446,0))/INDEX(Historical!$H$7:$H$1430,MATCH(B439,Historical!$B$7:$B$1446,0)))^(1/5)-1)*100)</f>
        <v>n/a</v>
      </c>
      <c r="V439" s="759" t="str">
        <f>IF(INDEX(Historical!$O$7:$O$1430,MATCH(B439,Historical!$B$7:$B$1446,0))=0,"n/a",((INDEX(Historical!$C$7:$C$1437,MATCH(B439,Historical!$B$7:$B$1446,0))/INDEX(Historical!$O$7:$O$1430,MATCH(B439,Historical!$B$7:$B$1446,0)))^(1/10)-1)*100)</f>
        <v>n/a</v>
      </c>
      <c r="W439" s="760" t="str">
        <f t="shared" si="107"/>
        <v>n/a</v>
      </c>
      <c r="X439" s="761" t="str">
        <f t="shared" si="108"/>
        <v>n/a</v>
      </c>
      <c r="Y439" s="926"/>
      <c r="Z439" s="702">
        <f t="shared" si="109"/>
        <v>84.493670886075947</v>
      </c>
      <c r="AA439" s="935">
        <f t="shared" si="110"/>
        <v>6.1740506329113929</v>
      </c>
      <c r="AB439" s="639">
        <v>12</v>
      </c>
      <c r="AC439" s="916">
        <v>3.16</v>
      </c>
      <c r="AD439" s="916" t="s">
        <v>137</v>
      </c>
      <c r="AE439" s="916">
        <v>0.12</v>
      </c>
      <c r="AF439" s="916">
        <v>3.24</v>
      </c>
      <c r="AG439" s="916">
        <v>47.199999999999996</v>
      </c>
      <c r="AH439" s="916">
        <v>178.8</v>
      </c>
      <c r="AI439" s="916">
        <v>0.63</v>
      </c>
      <c r="AJ439" s="916">
        <v>32.700000000000003</v>
      </c>
      <c r="AK439" s="916" t="s">
        <v>137</v>
      </c>
      <c r="AL439" s="928">
        <v>441.12</v>
      </c>
      <c r="AM439" s="922">
        <v>59.78</v>
      </c>
      <c r="AN439" s="916">
        <v>4.83</v>
      </c>
      <c r="AO439" s="802" t="str">
        <f t="shared" si="111"/>
        <v>n/a</v>
      </c>
      <c r="AP439" s="803" t="str">
        <f t="shared" si="112"/>
        <v>n/a</v>
      </c>
      <c r="AQ439" s="936">
        <f t="shared" si="113"/>
        <v>-5.7098472193813592</v>
      </c>
      <c r="AR439" s="702">
        <f>INDEX(Historical!$C$7:$C$1437,MATCH(B439,Historical!$B$7:$B$1446,0))*IF(AH439="n/a",1.03,IF(AH439&lt;0,1.01,IF(AH439&gt;10,1.1,(1+AH439/100))))</f>
        <v>2.8875000000000002</v>
      </c>
      <c r="AS439" s="935">
        <f t="shared" si="114"/>
        <v>2.9056912500000003</v>
      </c>
      <c r="AT439" s="935">
        <f t="shared" si="119"/>
        <v>2.9928619875000004</v>
      </c>
      <c r="AU439" s="935">
        <f t="shared" si="119"/>
        <v>3.0826478471250005</v>
      </c>
      <c r="AV439" s="935">
        <f t="shared" si="119"/>
        <v>3.1751272825387504</v>
      </c>
      <c r="AW439" s="702">
        <f t="shared" si="115"/>
        <v>15.043828367163751</v>
      </c>
      <c r="AX439" s="810">
        <f t="shared" si="116"/>
        <v>77.108295064909029</v>
      </c>
      <c r="AY439" s="991">
        <v>1.54</v>
      </c>
      <c r="AZ439" s="922">
        <v>41.79</v>
      </c>
      <c r="BA439" s="922">
        <v>-30.320000000000004</v>
      </c>
      <c r="BB439" s="922">
        <v>11.41</v>
      </c>
      <c r="BC439" s="922">
        <v>-6.8900000000000006</v>
      </c>
      <c r="BE439" s="664">
        <v>2014</v>
      </c>
      <c r="BF439" s="946" t="e">
        <f>#VALUE!</f>
        <v>#VALUE!</v>
      </c>
      <c r="BG439" s="931">
        <v>6.5</v>
      </c>
    </row>
    <row r="440" spans="1:59" ht="11.25" customHeight="1" x14ac:dyDescent="0.2">
      <c r="A440" s="537" t="s">
        <v>1672</v>
      </c>
      <c r="B440" s="925" t="s">
        <v>1673</v>
      </c>
      <c r="C440" s="988" t="s">
        <v>108</v>
      </c>
      <c r="D440" s="988" t="s">
        <v>4373</v>
      </c>
      <c r="E440" s="792">
        <v>8</v>
      </c>
      <c r="F440" s="526">
        <v>591</v>
      </c>
      <c r="G440" s="526" t="s">
        <v>106</v>
      </c>
      <c r="H440" s="526" t="s">
        <v>106</v>
      </c>
      <c r="I440" s="924">
        <v>75.66</v>
      </c>
      <c r="J440" s="702">
        <f t="shared" si="104"/>
        <v>2.1147237642083003</v>
      </c>
      <c r="K440" s="927">
        <v>0.4</v>
      </c>
      <c r="L440" s="639">
        <v>4</v>
      </c>
      <c r="M440" s="693">
        <f t="shared" si="105"/>
        <v>1.6</v>
      </c>
      <c r="N440" s="921" t="s">
        <v>238</v>
      </c>
      <c r="O440" s="795">
        <v>0.38</v>
      </c>
      <c r="P440" s="915">
        <v>43594</v>
      </c>
      <c r="Q440" s="915">
        <v>43602</v>
      </c>
      <c r="R440" s="693">
        <f t="shared" si="106"/>
        <v>5.2631578947368469</v>
      </c>
      <c r="S440" s="759">
        <f>IF(INDEX(Historical!$D$7:$D$1437,MATCH(B440,Historical!$B$7:$B$1446,0))=0,"n/a",(INDEX(Historical!$C$7:$C$1437,MATCH(B440,Historical!$B$7:$B$1446,0))/INDEX(Historical!$D$7:$D$1437,MATCH(B440,Historical!$B$7:$B$1446,0))-1)*100)</f>
        <v>4.5454545454545414</v>
      </c>
      <c r="T440" s="759">
        <f>IF(INDEX(Historical!$F$7:$F$1430,MATCH(B440,Historical!$B$7:$B$1446,0))=0,"n/a",((INDEX(Historical!$C$7:$C$1437,MATCH(B440,Historical!$B$7:$B$1446,0))/INDEX(Historical!$F$7:$F$1430,MATCH(B440,Historical!$B$7:$B$1446,0)))^(1/3)-1)*100)</f>
        <v>12.085905216063498</v>
      </c>
      <c r="U440" s="759">
        <f>IF(INDEX(Historical!$H$7:$H$1430,MATCH(B440,Historical!$B$7:$B$1446,0))=0,"n/a",((INDEX(Historical!$C$7:$C$1437,MATCH(B440,Historical!$B$7:$B$1446,0))/INDEX(Historical!$H$7:$H$1430,MATCH(B440,Historical!$B$7:$B$1446,0)))^(1/5)-1)*100)</f>
        <v>13.273800857430285</v>
      </c>
      <c r="V440" s="759">
        <f>IF(INDEX(Historical!$O$7:$O$1430,MATCH(B440,Historical!$B$7:$B$1446,0))=0,"n/a",((INDEX(Historical!$C$7:$C$1437,MATCH(B440,Historical!$B$7:$B$1446,0))/INDEX(Historical!$O$7:$O$1430,MATCH(B440,Historical!$B$7:$B$1446,0)))^(1/10)-1)*100)</f>
        <v>7.3339265781023455</v>
      </c>
      <c r="W440" s="760">
        <f t="shared" si="107"/>
        <v>1.8099173363779273</v>
      </c>
      <c r="X440" s="761">
        <f t="shared" si="108"/>
        <v>0.87327637219936083</v>
      </c>
      <c r="Y440" s="926"/>
      <c r="Z440" s="702">
        <f t="shared" si="109"/>
        <v>33.057851239669425</v>
      </c>
      <c r="AA440" s="935">
        <f t="shared" si="110"/>
        <v>15.632231404958677</v>
      </c>
      <c r="AB440" s="639">
        <v>12</v>
      </c>
      <c r="AC440" s="916">
        <v>4.84</v>
      </c>
      <c r="AD440" s="916">
        <v>1.3</v>
      </c>
      <c r="AE440" s="916">
        <v>4.66</v>
      </c>
      <c r="AF440" s="916">
        <v>1.1599999999999999</v>
      </c>
      <c r="AG440" s="916">
        <v>7.6</v>
      </c>
      <c r="AH440" s="916">
        <v>26.8</v>
      </c>
      <c r="AI440" s="916">
        <v>6.21</v>
      </c>
      <c r="AJ440" s="916">
        <v>15.2</v>
      </c>
      <c r="AK440" s="916">
        <v>12</v>
      </c>
      <c r="AL440" s="928">
        <v>2640</v>
      </c>
      <c r="AM440" s="922">
        <v>1.9</v>
      </c>
      <c r="AN440" s="916">
        <v>0.11</v>
      </c>
      <c r="AO440" s="802">
        <f t="shared" si="111"/>
        <v>-0.24370678332009277</v>
      </c>
      <c r="AP440" s="803">
        <f t="shared" si="112"/>
        <v>15.388524621638584</v>
      </c>
      <c r="AQ440" s="936">
        <f t="shared" si="113"/>
        <v>-10.226486386259371</v>
      </c>
      <c r="AR440" s="702">
        <f>INDEX(Historical!$C$7:$C$1437,MATCH(B440,Historical!$B$7:$B$1446,0))*IF(AH440="n/a",1.03,IF(AH440&lt;0,1.01,IF(AH440&gt;10,1.1,(1+AH440/100))))</f>
        <v>1.518</v>
      </c>
      <c r="AS440" s="935">
        <f t="shared" si="114"/>
        <v>1.6122678000000001</v>
      </c>
      <c r="AT440" s="935">
        <f t="shared" si="119"/>
        <v>1.7734945800000004</v>
      </c>
      <c r="AU440" s="935">
        <f t="shared" si="119"/>
        <v>1.9508440380000005</v>
      </c>
      <c r="AV440" s="935">
        <f t="shared" si="119"/>
        <v>2.1459284418000006</v>
      </c>
      <c r="AW440" s="702">
        <f t="shared" si="115"/>
        <v>9.0005348598000019</v>
      </c>
      <c r="AX440" s="810">
        <f t="shared" si="116"/>
        <v>11.89602809912768</v>
      </c>
      <c r="AY440" s="991">
        <v>1.22</v>
      </c>
      <c r="AZ440" s="922">
        <v>33.79</v>
      </c>
      <c r="BA440" s="922">
        <v>-18.86</v>
      </c>
      <c r="BB440" s="922">
        <v>7.3</v>
      </c>
      <c r="BC440" s="922">
        <v>3.4799999999999995</v>
      </c>
      <c r="BE440" s="664">
        <v>2012</v>
      </c>
      <c r="BF440" s="946" t="e">
        <f>#VALUE!</f>
        <v>#VALUE!</v>
      </c>
      <c r="BG440" s="931">
        <v>1.2</v>
      </c>
    </row>
    <row r="441" spans="1:59" ht="11.25" customHeight="1" x14ac:dyDescent="0.2">
      <c r="A441" s="537" t="s">
        <v>4223</v>
      </c>
      <c r="B441" s="925" t="s">
        <v>3918</v>
      </c>
      <c r="C441" s="988" t="s">
        <v>112</v>
      </c>
      <c r="D441" s="988" t="s">
        <v>1230</v>
      </c>
      <c r="E441" s="792">
        <v>5</v>
      </c>
      <c r="F441" s="526">
        <v>818</v>
      </c>
      <c r="G441" s="526" t="s">
        <v>106</v>
      </c>
      <c r="H441" s="526" t="s">
        <v>106</v>
      </c>
      <c r="I441" s="929">
        <v>63.68</v>
      </c>
      <c r="J441" s="702">
        <f t="shared" si="104"/>
        <v>1.3819095477386936</v>
      </c>
      <c r="K441" s="933">
        <v>0.22</v>
      </c>
      <c r="L441" s="664">
        <v>4</v>
      </c>
      <c r="M441" s="693">
        <f t="shared" si="105"/>
        <v>0.88</v>
      </c>
      <c r="N441" s="664" t="s">
        <v>413</v>
      </c>
      <c r="O441" s="796">
        <v>0.21</v>
      </c>
      <c r="P441" s="682">
        <v>43283</v>
      </c>
      <c r="Q441" s="682">
        <v>43306</v>
      </c>
      <c r="R441" s="693">
        <f t="shared" si="106"/>
        <v>4.7619047619047663</v>
      </c>
      <c r="S441" s="759">
        <f>IF(INDEX(Historical!$D$7:$D$1437,MATCH(B441,Historical!$B$7:$B$1446,0))=0,"n/a",(INDEX(Historical!$C$7:$C$1437,MATCH(B441,Historical!$B$7:$B$1446,0))/INDEX(Historical!$D$7:$D$1437,MATCH(B441,Historical!$B$7:$B$1446,0))-1)*100)</f>
        <v>10.256410256410241</v>
      </c>
      <c r="T441" s="759">
        <f>IF(INDEX(Historical!$F$7:$F$1430,MATCH(B441,Historical!$B$7:$B$1446,0))=0,"n/a",((INDEX(Historical!$C$7:$C$1437,MATCH(B441,Historical!$B$7:$B$1446,0))/INDEX(Historical!$F$7:$F$1430,MATCH(B441,Historical!$B$7:$B$1446,0)))^(1/3)-1)*100)</f>
        <v>12.749787911711174</v>
      </c>
      <c r="U441" s="759">
        <f>IF(INDEX(Historical!$H$7:$H$1430,MATCH(B441,Historical!$B$7:$B$1446,0))=0,"n/a",((INDEX(Historical!$C$7:$C$1437,MATCH(B441,Historical!$B$7:$B$1446,0))/INDEX(Historical!$H$7:$H$1430,MATCH(B441,Historical!$B$7:$B$1446,0)))^(1/5)-1)*100)</f>
        <v>11.456573996486764</v>
      </c>
      <c r="V441" s="759">
        <f>IF(INDEX(Historical!$O$7:$O$1430,MATCH(B441,Historical!$B$7:$B$1446,0))=0,"n/a",((INDEX(Historical!$C$7:$C$1437,MATCH(B441,Historical!$B$7:$B$1446,0))/INDEX(Historical!$O$7:$O$1430,MATCH(B441,Historical!$B$7:$B$1446,0)))^(1/10)-1)*100)</f>
        <v>7.9552695180010957</v>
      </c>
      <c r="W441" s="760">
        <f t="shared" si="107"/>
        <v>1.4401239292475201</v>
      </c>
      <c r="X441" s="761">
        <f t="shared" si="108"/>
        <v>0.5507968267541713</v>
      </c>
      <c r="Y441" s="925"/>
      <c r="Z441" s="702">
        <f t="shared" si="109"/>
        <v>32.713754646840151</v>
      </c>
      <c r="AA441" s="935">
        <f t="shared" si="110"/>
        <v>23.6728624535316</v>
      </c>
      <c r="AB441" s="526">
        <v>12</v>
      </c>
      <c r="AC441" s="929">
        <v>2.69</v>
      </c>
      <c r="AD441" s="929">
        <v>4.74</v>
      </c>
      <c r="AE441" s="929">
        <v>2.66</v>
      </c>
      <c r="AF441" s="929">
        <v>3.4</v>
      </c>
      <c r="AG441" s="929">
        <v>14.299999999999999</v>
      </c>
      <c r="AH441" s="929">
        <v>37.4</v>
      </c>
      <c r="AI441" s="929">
        <v>18.3</v>
      </c>
      <c r="AJ441" s="929">
        <v>20.8</v>
      </c>
      <c r="AK441" s="929">
        <v>5</v>
      </c>
      <c r="AL441" s="929">
        <v>2870</v>
      </c>
      <c r="AM441" s="929">
        <v>0.5</v>
      </c>
      <c r="AN441" s="929">
        <v>0</v>
      </c>
      <c r="AO441" s="802">
        <f t="shared" si="111"/>
        <v>-10.834378909306142</v>
      </c>
      <c r="AP441" s="803">
        <f t="shared" si="112"/>
        <v>12.838483544225458</v>
      </c>
      <c r="AQ441" s="936">
        <f t="shared" si="113"/>
        <v>89.135732967984225</v>
      </c>
      <c r="AR441" s="702">
        <f>INDEX(Historical!$C$7:$C$1437,MATCH(B441,Historical!$B$7:$B$1446,0))*IF(AH441="n/a",1.03,IF(AH441&lt;0,1.01,IF(AH441&gt;10,1.1,(1+AH441/100))))</f>
        <v>0.94600000000000006</v>
      </c>
      <c r="AS441" s="935">
        <f t="shared" si="114"/>
        <v>1.0406000000000002</v>
      </c>
      <c r="AT441" s="935">
        <f t="shared" si="119"/>
        <v>1.0926300000000002</v>
      </c>
      <c r="AU441" s="935">
        <f t="shared" si="119"/>
        <v>1.1472615000000004</v>
      </c>
      <c r="AV441" s="935">
        <f t="shared" si="119"/>
        <v>1.2046245750000004</v>
      </c>
      <c r="AW441" s="702">
        <f t="shared" si="115"/>
        <v>5.4311160750000012</v>
      </c>
      <c r="AX441" s="810">
        <f t="shared" si="116"/>
        <v>8.5287626805904537</v>
      </c>
      <c r="AY441" s="788">
        <v>1.54</v>
      </c>
      <c r="AZ441" s="931">
        <v>28.54</v>
      </c>
      <c r="BA441" s="931">
        <v>-18.73</v>
      </c>
      <c r="BB441" s="931">
        <v>5.2200000000000006</v>
      </c>
      <c r="BC441" s="931">
        <v>1.38</v>
      </c>
      <c r="BE441" s="664">
        <v>2014</v>
      </c>
      <c r="BF441" s="946" t="e">
        <f>#VALUE!</f>
        <v>#VALUE!</v>
      </c>
      <c r="BG441" s="931">
        <v>11.899999999999999</v>
      </c>
    </row>
    <row r="442" spans="1:59" ht="11.25" customHeight="1" x14ac:dyDescent="0.2">
      <c r="A442" s="537" t="s">
        <v>1687</v>
      </c>
      <c r="B442" s="925" t="s">
        <v>1688</v>
      </c>
      <c r="C442" s="988" t="s">
        <v>4353</v>
      </c>
      <c r="D442" s="988" t="s">
        <v>4354</v>
      </c>
      <c r="E442" s="792">
        <v>9</v>
      </c>
      <c r="F442" s="526">
        <v>491</v>
      </c>
      <c r="G442" s="526" t="s">
        <v>106</v>
      </c>
      <c r="H442" s="526" t="s">
        <v>106</v>
      </c>
      <c r="I442" s="924">
        <v>28.78</v>
      </c>
      <c r="J442" s="702">
        <f t="shared" si="104"/>
        <v>4.970118137595553</v>
      </c>
      <c r="K442" s="927">
        <v>0.1192</v>
      </c>
      <c r="L442" s="639">
        <v>12</v>
      </c>
      <c r="M442" s="693">
        <f t="shared" si="105"/>
        <v>1.4304000000000001</v>
      </c>
      <c r="N442" s="921" t="s">
        <v>1060</v>
      </c>
      <c r="O442" s="795">
        <v>0.119167</v>
      </c>
      <c r="P442" s="915">
        <v>43643</v>
      </c>
      <c r="Q442" s="915">
        <v>43661</v>
      </c>
      <c r="R442" s="693">
        <f t="shared" si="106"/>
        <v>2.7692230231528232E-2</v>
      </c>
      <c r="S442" s="759">
        <f>IF(INDEX(Historical!$D$7:$D$1437,MATCH(B442,Historical!$B$7:$B$1446,0))=0,"n/a",(INDEX(Historical!$C$7:$C$1437,MATCH(B442,Historical!$B$7:$B$1446,0))/INDEX(Historical!$D$7:$D$1437,MATCH(B442,Historical!$B$7:$B$1446,0))-1)*100)</f>
        <v>1.1875282808452736</v>
      </c>
      <c r="T442" s="759">
        <f>IF(INDEX(Historical!$F$7:$F$1430,MATCH(B442,Historical!$B$7:$B$1446,0))=0,"n/a",((INDEX(Historical!$C$7:$C$1437,MATCH(B442,Historical!$B$7:$B$1446,0))/INDEX(Historical!$F$7:$F$1430,MATCH(B442,Historical!$B$7:$B$1446,0)))^(1/3)-1)*100)</f>
        <v>1.4494768918058121</v>
      </c>
      <c r="U442" s="759">
        <f>IF(INDEX(Historical!$H$7:$H$1430,MATCH(B442,Historical!$B$7:$B$1446,0))=0,"n/a",((INDEX(Historical!$C$7:$C$1437,MATCH(B442,Historical!$B$7:$B$1446,0))/INDEX(Historical!$H$7:$H$1430,MATCH(B442,Historical!$B$7:$B$1446,0)))^(1/5)-1)*100)</f>
        <v>3.9490432740466153</v>
      </c>
      <c r="V442" s="759" t="str">
        <f>IF(INDEX(Historical!$O$7:$O$1430,MATCH(B442,Historical!$B$7:$B$1446,0))=0,"n/a",((INDEX(Historical!$C$7:$C$1437,MATCH(B442,Historical!$B$7:$B$1446,0))/INDEX(Historical!$O$7:$O$1430,MATCH(B442,Historical!$B$7:$B$1446,0)))^(1/10)-1)*100)</f>
        <v>n/a</v>
      </c>
      <c r="W442" s="760" t="str">
        <f t="shared" si="107"/>
        <v>n/a</v>
      </c>
      <c r="X442" s="761">
        <f t="shared" si="108"/>
        <v>9.4701277555074723E-2</v>
      </c>
      <c r="Y442" s="926"/>
      <c r="Z442" s="702">
        <f t="shared" si="109"/>
        <v>185.76623376623377</v>
      </c>
      <c r="AA442" s="935">
        <f t="shared" si="110"/>
        <v>37.376623376623378</v>
      </c>
      <c r="AB442" s="639">
        <v>12</v>
      </c>
      <c r="AC442" s="916">
        <v>0.77</v>
      </c>
      <c r="AD442" s="916">
        <v>5.37</v>
      </c>
      <c r="AE442" s="916">
        <v>10.49</v>
      </c>
      <c r="AF442" s="916">
        <v>2.06</v>
      </c>
      <c r="AG442" s="916">
        <v>5.8999999999999995</v>
      </c>
      <c r="AH442" s="918">
        <v>238</v>
      </c>
      <c r="AI442" s="918">
        <v>5.45</v>
      </c>
      <c r="AJ442" s="916">
        <v>41.699999999999996</v>
      </c>
      <c r="AK442" s="916">
        <v>7.0000000000000009</v>
      </c>
      <c r="AL442" s="928">
        <v>3680</v>
      </c>
      <c r="AM442" s="922">
        <v>0.2</v>
      </c>
      <c r="AN442" s="916">
        <v>0.86</v>
      </c>
      <c r="AO442" s="802">
        <f t="shared" si="111"/>
        <v>-28.45746196498121</v>
      </c>
      <c r="AP442" s="803">
        <f t="shared" si="112"/>
        <v>8.9191614116421682</v>
      </c>
      <c r="AQ442" s="936">
        <f t="shared" si="113"/>
        <v>84.987500065207612</v>
      </c>
      <c r="AR442" s="702">
        <f>INDEX(Historical!$C$7:$C$1437,MATCH(B442,Historical!$B$7:$B$1446,0))*IF(AH442="n/a",1.03,IF(AH442&lt;0,1.01,IF(AH442&gt;10,1.1,(1+AH442/100))))</f>
        <v>1.5620000000000001</v>
      </c>
      <c r="AS442" s="935">
        <f t="shared" si="114"/>
        <v>1.6471290000000001</v>
      </c>
      <c r="AT442" s="935">
        <f t="shared" si="119"/>
        <v>1.7624280300000001</v>
      </c>
      <c r="AU442" s="935">
        <f t="shared" si="119"/>
        <v>1.8857979921000003</v>
      </c>
      <c r="AV442" s="935">
        <f t="shared" si="119"/>
        <v>2.0178038515470003</v>
      </c>
      <c r="AW442" s="702">
        <f t="shared" si="115"/>
        <v>8.8751588736470008</v>
      </c>
      <c r="AX442" s="810">
        <f t="shared" si="116"/>
        <v>30.837939102317584</v>
      </c>
      <c r="AY442" s="991">
        <v>1.05</v>
      </c>
      <c r="AZ442" s="922">
        <v>23.82</v>
      </c>
      <c r="BA442" s="922">
        <v>-3.71</v>
      </c>
      <c r="BB442" s="922">
        <v>0.24</v>
      </c>
      <c r="BC442" s="922">
        <v>5.09</v>
      </c>
      <c r="BE442" s="664">
        <v>2011</v>
      </c>
      <c r="BF442" s="946" t="e">
        <f>#VALUE!</f>
        <v>#VALUE!</v>
      </c>
      <c r="BG442" s="931">
        <v>2.8000000000000003</v>
      </c>
    </row>
    <row r="443" spans="1:59" ht="11.25" customHeight="1" x14ac:dyDescent="0.2">
      <c r="A443" s="609" t="s">
        <v>3830</v>
      </c>
      <c r="B443" s="925" t="s">
        <v>3831</v>
      </c>
      <c r="C443" s="988" t="s">
        <v>247</v>
      </c>
      <c r="D443" s="988" t="s">
        <v>4387</v>
      </c>
      <c r="E443" s="792">
        <v>5</v>
      </c>
      <c r="F443" s="526">
        <v>811</v>
      </c>
      <c r="G443" s="526" t="s">
        <v>106</v>
      </c>
      <c r="H443" s="526" t="s">
        <v>106</v>
      </c>
      <c r="I443" s="924">
        <v>17.91</v>
      </c>
      <c r="J443" s="702">
        <f t="shared" si="104"/>
        <v>4.9134561697375769</v>
      </c>
      <c r="K443" s="927">
        <v>0.22</v>
      </c>
      <c r="L443" s="639">
        <v>4</v>
      </c>
      <c r="M443" s="693">
        <f t="shared" si="105"/>
        <v>0.88</v>
      </c>
      <c r="N443" s="921" t="s">
        <v>997</v>
      </c>
      <c r="O443" s="795">
        <v>0.21</v>
      </c>
      <c r="P443" s="658">
        <v>43230</v>
      </c>
      <c r="Q443" s="658">
        <v>43245</v>
      </c>
      <c r="R443" s="693">
        <f t="shared" si="106"/>
        <v>4.7619047619047663</v>
      </c>
      <c r="S443" s="759">
        <f>IF(INDEX(Historical!$D$7:$D$1437,MATCH(B443,Historical!$B$7:$B$1446,0))=0,"n/a",(INDEX(Historical!$C$7:$C$1437,MATCH(B443,Historical!$B$7:$B$1446,0))/INDEX(Historical!$D$7:$D$1437,MATCH(B443,Historical!$B$7:$B$1446,0))-1)*100)</f>
        <v>6.0975609756097615</v>
      </c>
      <c r="T443" s="759">
        <f>IF(INDEX(Historical!$F$7:$F$1430,MATCH(B443,Historical!$B$7:$B$1446,0))=0,"n/a",((INDEX(Historical!$C$7:$C$1437,MATCH(B443,Historical!$B$7:$B$1446,0))/INDEX(Historical!$F$7:$F$1430,MATCH(B443,Historical!$B$7:$B$1446,0)))^(1/3)-1)*100)</f>
        <v>9.6457423731894245</v>
      </c>
      <c r="U443" s="759" t="str">
        <f>IF(INDEX(Historical!$H$7:$H$1430,MATCH(B443,Historical!$B$7:$B$1446,0))=0,"n/a",((INDEX(Historical!$C$7:$C$1437,MATCH(B443,Historical!$B$7:$B$1446,0))/INDEX(Historical!$H$7:$H$1430,MATCH(B443,Historical!$B$7:$B$1446,0)))^(1/5)-1)*100)</f>
        <v>n/a</v>
      </c>
      <c r="V443" s="759" t="str">
        <f>IF(INDEX(Historical!$O$7:$O$1430,MATCH(B443,Historical!$B$7:$B$1446,0))=0,"n/a",((INDEX(Historical!$C$7:$C$1437,MATCH(B443,Historical!$B$7:$B$1446,0))/INDEX(Historical!$O$7:$O$1430,MATCH(B443,Historical!$B$7:$B$1446,0)))^(1/10)-1)*100)</f>
        <v>n/a</v>
      </c>
      <c r="W443" s="760" t="str">
        <f t="shared" si="107"/>
        <v>n/a</v>
      </c>
      <c r="X443" s="761" t="str">
        <f t="shared" si="108"/>
        <v>n/a</v>
      </c>
      <c r="Y443" s="716"/>
      <c r="Z443" s="702">
        <f t="shared" si="109"/>
        <v>149.15254237288136</v>
      </c>
      <c r="AA443" s="935">
        <f t="shared" si="110"/>
        <v>30.355932203389834</v>
      </c>
      <c r="AB443" s="639">
        <v>12</v>
      </c>
      <c r="AC443" s="916">
        <v>0.59</v>
      </c>
      <c r="AD443" s="916" t="s">
        <v>137</v>
      </c>
      <c r="AE443" s="916">
        <v>2.65</v>
      </c>
      <c r="AF443" s="916">
        <v>4.29</v>
      </c>
      <c r="AG443" s="916">
        <v>14.2</v>
      </c>
      <c r="AH443" s="916">
        <v>38.800000000000004</v>
      </c>
      <c r="AI443" s="916">
        <v>5.3900000000000006</v>
      </c>
      <c r="AJ443" s="916">
        <v>4</v>
      </c>
      <c r="AK443" s="916">
        <v>-0.15</v>
      </c>
      <c r="AL443" s="928">
        <v>3380</v>
      </c>
      <c r="AM443" s="922">
        <v>0.70000000000000007</v>
      </c>
      <c r="AN443" s="916">
        <v>3.06</v>
      </c>
      <c r="AO443" s="802" t="str">
        <f t="shared" si="111"/>
        <v>n/a</v>
      </c>
      <c r="AP443" s="803" t="str">
        <f t="shared" si="112"/>
        <v>n/a</v>
      </c>
      <c r="AQ443" s="936">
        <f t="shared" si="113"/>
        <v>140.57980810491267</v>
      </c>
      <c r="AR443" s="702">
        <f>INDEX(Historical!$C$7:$C$1437,MATCH(B443,Historical!$B$7:$B$1446,0))*IF(AH443="n/a",1.03,IF(AH443&lt;0,1.01,IF(AH443&gt;10,1.1,(1+AH443/100))))</f>
        <v>0.95700000000000007</v>
      </c>
      <c r="AS443" s="935">
        <f t="shared" si="114"/>
        <v>1.0085823</v>
      </c>
      <c r="AT443" s="935">
        <f t="shared" si="119"/>
        <v>1.0186681230000001</v>
      </c>
      <c r="AU443" s="935">
        <f t="shared" si="119"/>
        <v>1.0288548042300001</v>
      </c>
      <c r="AV443" s="935">
        <f t="shared" si="119"/>
        <v>1.0391433522723001</v>
      </c>
      <c r="AW443" s="702">
        <f t="shared" si="115"/>
        <v>5.0522485795023009</v>
      </c>
      <c r="AX443" s="810">
        <f t="shared" si="116"/>
        <v>28.209093129549416</v>
      </c>
      <c r="AY443" s="991">
        <v>1.22</v>
      </c>
      <c r="AZ443" s="922">
        <v>21.26</v>
      </c>
      <c r="BA443" s="922">
        <v>-20.68</v>
      </c>
      <c r="BB443" s="922">
        <v>-1.7999999999999998</v>
      </c>
      <c r="BC443" s="922">
        <v>-3.0700000000000003</v>
      </c>
      <c r="BE443" s="664">
        <v>2014</v>
      </c>
      <c r="BF443" s="946" t="e">
        <f>#VALUE!</f>
        <v>#VALUE!</v>
      </c>
      <c r="BG443" s="931">
        <v>2.8000000000000003</v>
      </c>
    </row>
    <row r="444" spans="1:59" ht="11.25" customHeight="1" x14ac:dyDescent="0.2">
      <c r="A444" s="609" t="s">
        <v>1628</v>
      </c>
      <c r="B444" s="925" t="s">
        <v>1629</v>
      </c>
      <c r="C444" s="988" t="s">
        <v>108</v>
      </c>
      <c r="D444" s="988" t="s">
        <v>4373</v>
      </c>
      <c r="E444" s="792">
        <v>6</v>
      </c>
      <c r="F444" s="526">
        <v>737</v>
      </c>
      <c r="G444" s="526" t="s">
        <v>115</v>
      </c>
      <c r="H444" s="526" t="s">
        <v>115</v>
      </c>
      <c r="I444" s="924">
        <v>40.08</v>
      </c>
      <c r="J444" s="702">
        <f t="shared" si="104"/>
        <v>2.6946107784431144</v>
      </c>
      <c r="K444" s="927">
        <v>0.27</v>
      </c>
      <c r="L444" s="639">
        <v>4</v>
      </c>
      <c r="M444" s="693">
        <f t="shared" si="105"/>
        <v>1.08</v>
      </c>
      <c r="N444" s="921" t="s">
        <v>169</v>
      </c>
      <c r="O444" s="795">
        <v>0.25</v>
      </c>
      <c r="P444" s="915">
        <v>43404</v>
      </c>
      <c r="Q444" s="915">
        <v>43419</v>
      </c>
      <c r="R444" s="693">
        <f t="shared" si="106"/>
        <v>8.0000000000000071</v>
      </c>
      <c r="S444" s="759">
        <f>IF(INDEX(Historical!$D$7:$D$1437,MATCH(B444,Historical!$B$7:$B$1446,0))=0,"n/a",(INDEX(Historical!$C$7:$C$1437,MATCH(B444,Historical!$B$7:$B$1446,0))/INDEX(Historical!$D$7:$D$1437,MATCH(B444,Historical!$B$7:$B$1446,0))-1)*100)</f>
        <v>20.731707317073166</v>
      </c>
      <c r="T444" s="759">
        <f>IF(INDEX(Historical!$F$7:$F$1430,MATCH(B444,Historical!$B$7:$B$1446,0))=0,"n/a",((INDEX(Historical!$C$7:$C$1437,MATCH(B444,Historical!$B$7:$B$1446,0))/INDEX(Historical!$F$7:$F$1430,MATCH(B444,Historical!$B$7:$B$1446,0)))^(1/3)-1)*100)</f>
        <v>10.688910179588129</v>
      </c>
      <c r="U444" s="759">
        <f>IF(INDEX(Historical!$H$7:$H$1430,MATCH(B444,Historical!$B$7:$B$1446,0))=0,"n/a",((INDEX(Historical!$C$7:$C$1437,MATCH(B444,Historical!$B$7:$B$1446,0))/INDEX(Historical!$H$7:$H$1430,MATCH(B444,Historical!$B$7:$B$1446,0)))^(1/5)-1)*100)</f>
        <v>10.169422251126825</v>
      </c>
      <c r="V444" s="759">
        <f>IF(INDEX(Historical!$O$7:$O$1430,MATCH(B444,Historical!$B$7:$B$1446,0))=0,"n/a",((INDEX(Historical!$C$7:$C$1437,MATCH(B444,Historical!$B$7:$B$1446,0))/INDEX(Historical!$O$7:$O$1430,MATCH(B444,Historical!$B$7:$B$1446,0)))^(1/10)-1)*100)</f>
        <v>-2.2264574428944361</v>
      </c>
      <c r="W444" s="760" t="str">
        <f t="shared" si="107"/>
        <v>n/a</v>
      </c>
      <c r="X444" s="761">
        <f t="shared" si="108"/>
        <v>0.80074190953754532</v>
      </c>
      <c r="Y444" s="716"/>
      <c r="Z444" s="702">
        <f t="shared" si="109"/>
        <v>37.370242214532873</v>
      </c>
      <c r="AA444" s="935">
        <f t="shared" si="110"/>
        <v>13.868512110726643</v>
      </c>
      <c r="AB444" s="639">
        <v>12</v>
      </c>
      <c r="AC444" s="916">
        <v>2.89</v>
      </c>
      <c r="AD444" s="916">
        <v>1.39</v>
      </c>
      <c r="AE444" s="916">
        <v>4.87</v>
      </c>
      <c r="AF444" s="916">
        <v>1.49</v>
      </c>
      <c r="AG444" s="916">
        <v>9.6</v>
      </c>
      <c r="AH444" s="916">
        <v>25</v>
      </c>
      <c r="AI444" s="916">
        <v>6.13</v>
      </c>
      <c r="AJ444" s="916">
        <v>12.7</v>
      </c>
      <c r="AK444" s="916">
        <v>10</v>
      </c>
      <c r="AL444" s="928">
        <v>1370</v>
      </c>
      <c r="AM444" s="922">
        <v>1.6</v>
      </c>
      <c r="AN444" s="916">
        <v>0.12</v>
      </c>
      <c r="AO444" s="802">
        <f t="shared" si="111"/>
        <v>-1.0044790811567044</v>
      </c>
      <c r="AP444" s="803">
        <f t="shared" si="112"/>
        <v>12.864033029569939</v>
      </c>
      <c r="AQ444" s="936">
        <f t="shared" si="113"/>
        <v>-4.1666190261389291</v>
      </c>
      <c r="AR444" s="702">
        <f>INDEX(Historical!$C$7:$C$1437,MATCH(B444,Historical!$B$7:$B$1446,0))*IF(AH444="n/a",1.03,IF(AH444&lt;0,1.01,IF(AH444&gt;10,1.1,(1+AH444/100))))</f>
        <v>1.089</v>
      </c>
      <c r="AS444" s="935">
        <f t="shared" si="114"/>
        <v>1.1557556999999998</v>
      </c>
      <c r="AT444" s="935">
        <f t="shared" si="119"/>
        <v>1.2713312699999999</v>
      </c>
      <c r="AU444" s="935">
        <f t="shared" si="119"/>
        <v>1.3984643969999999</v>
      </c>
      <c r="AV444" s="935">
        <f t="shared" si="119"/>
        <v>1.5383108367</v>
      </c>
      <c r="AW444" s="702">
        <f t="shared" si="115"/>
        <v>6.4528622036999996</v>
      </c>
      <c r="AX444" s="810">
        <f t="shared" si="116"/>
        <v>16.099955598053892</v>
      </c>
      <c r="AY444" s="991">
        <v>0.68</v>
      </c>
      <c r="AZ444" s="922">
        <v>13.99</v>
      </c>
      <c r="BA444" s="922">
        <v>-16.100000000000001</v>
      </c>
      <c r="BB444" s="922">
        <v>0.37</v>
      </c>
      <c r="BC444" s="922">
        <v>-3.55</v>
      </c>
      <c r="BE444" s="664">
        <v>2013</v>
      </c>
      <c r="BF444" s="946" t="e">
        <f>#VALUE!</f>
        <v>#VALUE!</v>
      </c>
      <c r="BG444" s="931">
        <v>1.2</v>
      </c>
    </row>
    <row r="445" spans="1:59" ht="11.25" customHeight="1" x14ac:dyDescent="0.2">
      <c r="A445" s="628" t="s">
        <v>4040</v>
      </c>
      <c r="B445" s="925" t="s">
        <v>4041</v>
      </c>
      <c r="C445" s="988" t="s">
        <v>108</v>
      </c>
      <c r="D445" s="988" t="s">
        <v>4365</v>
      </c>
      <c r="E445" s="792">
        <v>5</v>
      </c>
      <c r="F445" s="526">
        <v>846</v>
      </c>
      <c r="G445" s="526" t="s">
        <v>106</v>
      </c>
      <c r="H445" s="526" t="s">
        <v>106</v>
      </c>
      <c r="I445" s="924">
        <v>25.75</v>
      </c>
      <c r="J445" s="702">
        <f t="shared" si="104"/>
        <v>2.3300970873786406</v>
      </c>
      <c r="K445" s="927">
        <v>0.15</v>
      </c>
      <c r="L445" s="639">
        <v>4</v>
      </c>
      <c r="M445" s="693">
        <f t="shared" si="105"/>
        <v>0.6</v>
      </c>
      <c r="N445" s="921" t="s">
        <v>149</v>
      </c>
      <c r="O445" s="795">
        <v>0.14000000000000001</v>
      </c>
      <c r="P445" s="915">
        <v>43418</v>
      </c>
      <c r="Q445" s="915">
        <v>43448</v>
      </c>
      <c r="R445" s="693">
        <f t="shared" si="106"/>
        <v>7.1428571428571281</v>
      </c>
      <c r="S445" s="759">
        <f>IF(INDEX(Historical!$D$7:$D$1437,MATCH(B445,Historical!$B$7:$B$1446,0))=0,"n/a",(INDEX(Historical!$C$7:$C$1437,MATCH(B445,Historical!$B$7:$B$1446,0))/INDEX(Historical!$D$7:$D$1437,MATCH(B445,Historical!$B$7:$B$1446,0))-1)*100)</f>
        <v>18.75</v>
      </c>
      <c r="T445" s="759">
        <f>IF(INDEX(Historical!$F$7:$F$1430,MATCH(B445,Historical!$B$7:$B$1446,0))=0,"n/a",((INDEX(Historical!$C$7:$C$1437,MATCH(B445,Historical!$B$7:$B$1446,0))/INDEX(Historical!$F$7:$F$1430,MATCH(B445,Historical!$B$7:$B$1446,0)))^(1/3)-1)*100)</f>
        <v>59.679417621174856</v>
      </c>
      <c r="U445" s="759" t="str">
        <f>IF(INDEX(Historical!$H$7:$H$1430,MATCH(B445,Historical!$B$7:$B$1446,0))=0,"n/a",((INDEX(Historical!$C$7:$C$1437,MATCH(B445,Historical!$B$7:$B$1446,0))/INDEX(Historical!$H$7:$H$1430,MATCH(B445,Historical!$B$7:$B$1446,0)))^(1/5)-1)*100)</f>
        <v>n/a</v>
      </c>
      <c r="V445" s="759">
        <f>IF(INDEX(Historical!$O$7:$O$1430,MATCH(B445,Historical!$B$7:$B$1446,0))=0,"n/a",((INDEX(Historical!$C$7:$C$1437,MATCH(B445,Historical!$B$7:$B$1446,0))/INDEX(Historical!$O$7:$O$1430,MATCH(B445,Historical!$B$7:$B$1446,0)))^(1/10)-1)*100)</f>
        <v>1.7333537754854023</v>
      </c>
      <c r="W445" s="760" t="str">
        <f t="shared" si="107"/>
        <v>n/a</v>
      </c>
      <c r="X445" s="761" t="str">
        <f t="shared" si="108"/>
        <v>n/a</v>
      </c>
      <c r="Y445" s="926"/>
      <c r="Z445" s="702" t="str">
        <f t="shared" si="109"/>
        <v>n/a</v>
      </c>
      <c r="AA445" s="935" t="str">
        <f t="shared" si="110"/>
        <v>n/a</v>
      </c>
      <c r="AB445" s="639">
        <v>12</v>
      </c>
      <c r="AC445" s="916" t="s">
        <v>137</v>
      </c>
      <c r="AD445" s="916" t="s">
        <v>137</v>
      </c>
      <c r="AE445" s="916" t="s">
        <v>137</v>
      </c>
      <c r="AF445" s="916" t="s">
        <v>137</v>
      </c>
      <c r="AG445" s="916" t="s">
        <v>137</v>
      </c>
      <c r="AH445" s="916" t="s">
        <v>137</v>
      </c>
      <c r="AI445" s="916" t="s">
        <v>137</v>
      </c>
      <c r="AJ445" s="916" t="s">
        <v>137</v>
      </c>
      <c r="AK445" s="916" t="s">
        <v>137</v>
      </c>
      <c r="AL445" s="928" t="s">
        <v>137</v>
      </c>
      <c r="AM445" s="922" t="s">
        <v>137</v>
      </c>
      <c r="AN445" s="916" t="s">
        <v>137</v>
      </c>
      <c r="AO445" s="802" t="str">
        <f t="shared" si="111"/>
        <v>n/a</v>
      </c>
      <c r="AP445" s="803" t="str">
        <f t="shared" si="112"/>
        <v>n/a</v>
      </c>
      <c r="AQ445" s="936" t="str">
        <f t="shared" si="113"/>
        <v>n/a</v>
      </c>
      <c r="AR445" s="702">
        <f>INDEX(Historical!$C$7:$C$1437,MATCH(B445,Historical!$B$7:$B$1446,0))*IF(AH445="n/a",1.03,IF(AH445&lt;0,1.01,IF(AH445&gt;10,1.1,(1+AH445/100))))</f>
        <v>0.58709999999999996</v>
      </c>
      <c r="AS445" s="935">
        <f t="shared" si="114"/>
        <v>0.60471299999999995</v>
      </c>
      <c r="AT445" s="935">
        <f t="shared" si="119"/>
        <v>0.62285438999999998</v>
      </c>
      <c r="AU445" s="935">
        <f t="shared" si="119"/>
        <v>0.64154002170000002</v>
      </c>
      <c r="AV445" s="935">
        <f t="shared" si="119"/>
        <v>0.66078622235100004</v>
      </c>
      <c r="AW445" s="702">
        <f t="shared" si="115"/>
        <v>3.1169936340510001</v>
      </c>
      <c r="AX445" s="810">
        <f t="shared" si="116"/>
        <v>12.104829646800001</v>
      </c>
      <c r="AY445" s="991" t="s">
        <v>137</v>
      </c>
      <c r="AZ445" s="922" t="s">
        <v>137</v>
      </c>
      <c r="BA445" s="922" t="s">
        <v>137</v>
      </c>
      <c r="BB445" s="922" t="s">
        <v>137</v>
      </c>
      <c r="BC445" s="922" t="s">
        <v>137</v>
      </c>
      <c r="BD445" s="960" t="s">
        <v>4298</v>
      </c>
      <c r="BE445" s="664">
        <v>2014</v>
      </c>
      <c r="BF445" s="946" t="e">
        <f>#VALUE!</f>
        <v>#VALUE!</v>
      </c>
      <c r="BG445" s="931" t="s">
        <v>137</v>
      </c>
    </row>
    <row r="446" spans="1:59" ht="11.25" customHeight="1" x14ac:dyDescent="0.2">
      <c r="A446" s="537" t="s">
        <v>1709</v>
      </c>
      <c r="B446" s="925" t="s">
        <v>1710</v>
      </c>
      <c r="C446" s="988" t="s">
        <v>108</v>
      </c>
      <c r="D446" s="988" t="s">
        <v>4373</v>
      </c>
      <c r="E446" s="792">
        <v>8</v>
      </c>
      <c r="F446" s="526">
        <v>527</v>
      </c>
      <c r="G446" s="526" t="s">
        <v>37</v>
      </c>
      <c r="H446" s="526" t="s">
        <v>37</v>
      </c>
      <c r="I446" s="924">
        <v>65.48</v>
      </c>
      <c r="J446" s="702">
        <f t="shared" si="104"/>
        <v>3.0543677458766032</v>
      </c>
      <c r="K446" s="927">
        <v>0.5</v>
      </c>
      <c r="L446" s="639">
        <v>4</v>
      </c>
      <c r="M446" s="693">
        <f t="shared" si="105"/>
        <v>2</v>
      </c>
      <c r="N446" s="921" t="s">
        <v>149</v>
      </c>
      <c r="O446" s="795">
        <v>0.4</v>
      </c>
      <c r="P446" s="915">
        <v>43342</v>
      </c>
      <c r="Q446" s="915">
        <v>43360</v>
      </c>
      <c r="R446" s="693">
        <f t="shared" si="106"/>
        <v>24.999999999999993</v>
      </c>
      <c r="S446" s="759">
        <f>IF(INDEX(Historical!$D$7:$D$1437,MATCH(B446,Historical!$B$7:$B$1446,0))=0,"n/a",(INDEX(Historical!$C$7:$C$1437,MATCH(B446,Historical!$B$7:$B$1446,0))/INDEX(Historical!$D$7:$D$1437,MATCH(B446,Historical!$B$7:$B$1446,0))-1)*100)</f>
        <v>36.363636363636353</v>
      </c>
      <c r="T446" s="759">
        <f>IF(INDEX(Historical!$F$7:$F$1430,MATCH(B446,Historical!$B$7:$B$1446,0))=0,"n/a",((INDEX(Historical!$C$7:$C$1437,MATCH(B446,Historical!$B$7:$B$1446,0))/INDEX(Historical!$F$7:$F$1430,MATCH(B446,Historical!$B$7:$B$1446,0)))^(1/3)-1)*100)</f>
        <v>25.072421800674839</v>
      </c>
      <c r="U446" s="759">
        <f>IF(INDEX(Historical!$H$7:$H$1430,MATCH(B446,Historical!$B$7:$B$1446,0))=0,"n/a",((INDEX(Historical!$C$7:$C$1437,MATCH(B446,Historical!$B$7:$B$1446,0))/INDEX(Historical!$H$7:$H$1430,MATCH(B446,Historical!$B$7:$B$1446,0)))^(1/5)-1)*100)</f>
        <v>38.75252405774463</v>
      </c>
      <c r="V446" s="759">
        <f>IF(INDEX(Historical!$O$7:$O$1430,MATCH(B446,Historical!$B$7:$B$1446,0))=0,"n/a",((INDEX(Historical!$C$7:$C$1437,MATCH(B446,Historical!$B$7:$B$1446,0))/INDEX(Historical!$O$7:$O$1430,MATCH(B446,Historical!$B$7:$B$1446,0)))^(1/10)-1)*100)</f>
        <v>-4.4913372258047808</v>
      </c>
      <c r="W446" s="760" t="str">
        <f t="shared" si="107"/>
        <v>n/a</v>
      </c>
      <c r="X446" s="761">
        <f t="shared" si="108"/>
        <v>2.0947310301483584</v>
      </c>
      <c r="Y446" s="716"/>
      <c r="Z446" s="702">
        <f t="shared" si="109"/>
        <v>35.650623885918002</v>
      </c>
      <c r="AA446" s="935">
        <f t="shared" si="110"/>
        <v>11.672014260249554</v>
      </c>
      <c r="AB446" s="639">
        <v>12</v>
      </c>
      <c r="AC446" s="916">
        <v>5.61</v>
      </c>
      <c r="AD446" s="916">
        <v>1.3</v>
      </c>
      <c r="AE446" s="916">
        <v>3.91</v>
      </c>
      <c r="AF446" s="916">
        <v>1.32</v>
      </c>
      <c r="AG446" s="916">
        <v>12.4</v>
      </c>
      <c r="AH446" s="916">
        <v>45.9</v>
      </c>
      <c r="AI446" s="916">
        <v>4.49</v>
      </c>
      <c r="AJ446" s="916">
        <v>18.5</v>
      </c>
      <c r="AK446" s="916">
        <v>8.9700000000000006</v>
      </c>
      <c r="AL446" s="928">
        <v>29420</v>
      </c>
      <c r="AM446" s="922">
        <v>0.3</v>
      </c>
      <c r="AN446" s="916">
        <v>0.68</v>
      </c>
      <c r="AO446" s="802">
        <f t="shared" si="111"/>
        <v>30.13487754337168</v>
      </c>
      <c r="AP446" s="803">
        <f t="shared" si="112"/>
        <v>41.806891803621234</v>
      </c>
      <c r="AQ446" s="936">
        <f t="shared" si="113"/>
        <v>-17.249883991945936</v>
      </c>
      <c r="AR446" s="702">
        <f>INDEX(Historical!$C$7:$C$1437,MATCH(B446,Historical!$B$7:$B$1446,0))*IF(AH446="n/a",1.03,IF(AH446&lt;0,1.01,IF(AH446&gt;10,1.1,(1+AH446/100))))</f>
        <v>1.9800000000000002</v>
      </c>
      <c r="AS446" s="935">
        <f t="shared" si="114"/>
        <v>2.068902</v>
      </c>
      <c r="AT446" s="935">
        <f t="shared" si="119"/>
        <v>2.2544825094000003</v>
      </c>
      <c r="AU446" s="935">
        <f t="shared" si="119"/>
        <v>2.4567095904931806</v>
      </c>
      <c r="AV446" s="935">
        <f t="shared" si="119"/>
        <v>2.6770764407604193</v>
      </c>
      <c r="AW446" s="702">
        <f t="shared" si="115"/>
        <v>11.4371705406536</v>
      </c>
      <c r="AX446" s="810">
        <f t="shared" si="116"/>
        <v>17.466662401731213</v>
      </c>
      <c r="AY446" s="991">
        <v>1.54</v>
      </c>
      <c r="AZ446" s="922">
        <v>42.19</v>
      </c>
      <c r="BA446" s="922">
        <v>-12.790000000000001</v>
      </c>
      <c r="BB446" s="922">
        <v>3.8</v>
      </c>
      <c r="BC446" s="922">
        <v>2.48</v>
      </c>
      <c r="BE446" s="664">
        <v>2011</v>
      </c>
      <c r="BF446" s="946" t="e">
        <f>#VALUE!</f>
        <v>#VALUE!</v>
      </c>
      <c r="BG446" s="931">
        <v>1.3</v>
      </c>
    </row>
    <row r="447" spans="1:59" ht="11.25" customHeight="1" x14ac:dyDescent="0.2">
      <c r="A447" s="930" t="s">
        <v>1699</v>
      </c>
      <c r="B447" s="925" t="s">
        <v>1700</v>
      </c>
      <c r="C447" s="988" t="s">
        <v>123</v>
      </c>
      <c r="D447" s="988" t="s">
        <v>4390</v>
      </c>
      <c r="E447" s="792">
        <v>9</v>
      </c>
      <c r="F447" s="526">
        <v>468</v>
      </c>
      <c r="G447" s="526" t="s">
        <v>37</v>
      </c>
      <c r="H447" s="526" t="s">
        <v>115</v>
      </c>
      <c r="I447" s="924">
        <v>31.68</v>
      </c>
      <c r="J447" s="702">
        <f t="shared" si="104"/>
        <v>3.0303030303030303</v>
      </c>
      <c r="K447" s="927">
        <v>0.24</v>
      </c>
      <c r="L447" s="639">
        <v>4</v>
      </c>
      <c r="M447" s="693">
        <f t="shared" si="105"/>
        <v>0.96</v>
      </c>
      <c r="N447" s="921" t="s">
        <v>241</v>
      </c>
      <c r="O447" s="795">
        <v>0.1875</v>
      </c>
      <c r="P447" s="915">
        <v>43552</v>
      </c>
      <c r="Q447" s="915">
        <v>43567</v>
      </c>
      <c r="R447" s="693">
        <f t="shared" si="106"/>
        <v>27.999999999999996</v>
      </c>
      <c r="S447" s="759">
        <f>IF(INDEX(Historical!$D$7:$D$1437,MATCH(B447,Historical!$B$7:$B$1446,0))=0,"n/a",(INDEX(Historical!$C$7:$C$1437,MATCH(B447,Historical!$B$7:$B$1446,0))/INDEX(Historical!$D$7:$D$1437,MATCH(B447,Historical!$B$7:$B$1446,0))-1)*100)</f>
        <v>18.595041322314067</v>
      </c>
      <c r="T447" s="759">
        <f>IF(INDEX(Historical!$F$7:$F$1430,MATCH(B447,Historical!$B$7:$B$1446,0))=0,"n/a",((INDEX(Historical!$C$7:$C$1437,MATCH(B447,Historical!$B$7:$B$1446,0))/INDEX(Historical!$F$7:$F$1430,MATCH(B447,Historical!$B$7:$B$1446,0)))^(1/3)-1)*100)</f>
        <v>10.798312798765085</v>
      </c>
      <c r="U447" s="759">
        <f>IF(INDEX(Historical!$H$7:$H$1430,MATCH(B447,Historical!$B$7:$B$1446,0))=0,"n/a",((INDEX(Historical!$C$7:$C$1437,MATCH(B447,Historical!$B$7:$B$1446,0))/INDEX(Historical!$H$7:$H$1430,MATCH(B447,Historical!$B$7:$B$1446,0)))^(1/5)-1)*100)</f>
        <v>10.782379709834222</v>
      </c>
      <c r="V447" s="759">
        <f>IF(INDEX(Historical!$O$7:$O$1430,MATCH(B447,Historical!$B$7:$B$1446,0))=0,"n/a",((INDEX(Historical!$C$7:$C$1437,MATCH(B447,Historical!$B$7:$B$1446,0))/INDEX(Historical!$O$7:$O$1430,MATCH(B447,Historical!$B$7:$B$1446,0)))^(1/10)-1)*100)</f>
        <v>6.7035979683061742</v>
      </c>
      <c r="W447" s="760">
        <f t="shared" si="107"/>
        <v>1.6084466522026009</v>
      </c>
      <c r="X447" s="761">
        <f t="shared" si="108"/>
        <v>0.2390771554286967</v>
      </c>
      <c r="Y447" s="716"/>
      <c r="Z447" s="702">
        <f t="shared" si="109"/>
        <v>18.113207547169811</v>
      </c>
      <c r="AA447" s="935">
        <f t="shared" si="110"/>
        <v>5.9773584905660382</v>
      </c>
      <c r="AB447" s="639">
        <v>12</v>
      </c>
      <c r="AC447" s="916">
        <v>5.3</v>
      </c>
      <c r="AD447" s="916">
        <v>1.38</v>
      </c>
      <c r="AE447" s="916">
        <v>0.59</v>
      </c>
      <c r="AF447" s="916">
        <v>1.85</v>
      </c>
      <c r="AG447" s="916">
        <v>34.1</v>
      </c>
      <c r="AH447" s="918">
        <v>104</v>
      </c>
      <c r="AI447" s="918">
        <v>-9.19</v>
      </c>
      <c r="AJ447" s="916">
        <v>45.1</v>
      </c>
      <c r="AK447" s="916">
        <v>4.34</v>
      </c>
      <c r="AL447" s="928">
        <v>7060</v>
      </c>
      <c r="AM447" s="922">
        <v>4.7</v>
      </c>
      <c r="AN447" s="916">
        <v>0.6</v>
      </c>
      <c r="AO447" s="802">
        <f t="shared" si="111"/>
        <v>7.8353242495712134</v>
      </c>
      <c r="AP447" s="803">
        <f t="shared" si="112"/>
        <v>13.812682740137252</v>
      </c>
      <c r="AQ447" s="936">
        <f t="shared" si="113"/>
        <v>-29.894957519932454</v>
      </c>
      <c r="AR447" s="702">
        <f>INDEX(Historical!$C$7:$C$1437,MATCH(B447,Historical!$B$7:$B$1446,0))*IF(AH447="n/a",1.03,IF(AH447&lt;0,1.01,IF(AH447&gt;10,1.1,(1+AH447/100))))</f>
        <v>0.78925000000000012</v>
      </c>
      <c r="AS447" s="935">
        <f t="shared" si="114"/>
        <v>0.79714250000000009</v>
      </c>
      <c r="AT447" s="935">
        <f t="shared" ref="AT447:AV466" si="120">IF($AK447="n/a",1.03*AS447,IF($AK447&lt;0,1.01*AS447,IF($AK447&gt;10,1.1*AS447,(1+$AK447/100)*AS447)))</f>
        <v>0.83173848450000021</v>
      </c>
      <c r="AU447" s="935">
        <f t="shared" si="120"/>
        <v>0.86783593472730025</v>
      </c>
      <c r="AV447" s="935">
        <f t="shared" si="120"/>
        <v>0.90550001429446514</v>
      </c>
      <c r="AW447" s="702">
        <f t="shared" si="115"/>
        <v>4.1914669335217658</v>
      </c>
      <c r="AX447" s="810">
        <f t="shared" si="116"/>
        <v>13.230640572985372</v>
      </c>
      <c r="AY447" s="991">
        <v>1.35</v>
      </c>
      <c r="AZ447" s="922">
        <v>9.58</v>
      </c>
      <c r="BA447" s="922">
        <v>-39.190000000000005</v>
      </c>
      <c r="BB447" s="922">
        <v>-10.52</v>
      </c>
      <c r="BC447" s="922">
        <v>-18.790000000000003</v>
      </c>
      <c r="BE447" s="664">
        <v>2011</v>
      </c>
      <c r="BF447" s="946" t="e">
        <f>#VALUE!</f>
        <v>#VALUE!</v>
      </c>
      <c r="BG447" s="931">
        <v>17.299999999999997</v>
      </c>
    </row>
    <row r="448" spans="1:59" s="838" customFormat="1" ht="11.25" customHeight="1" x14ac:dyDescent="0.2">
      <c r="A448" s="697" t="s">
        <v>1697</v>
      </c>
      <c r="B448" s="846" t="s">
        <v>1698</v>
      </c>
      <c r="C448" s="988" t="s">
        <v>108</v>
      </c>
      <c r="D448" s="988" t="s">
        <v>4369</v>
      </c>
      <c r="E448" s="818">
        <v>8</v>
      </c>
      <c r="F448" s="526">
        <v>537</v>
      </c>
      <c r="G448" s="1171" t="s">
        <v>115</v>
      </c>
      <c r="H448" s="1171" t="s">
        <v>115</v>
      </c>
      <c r="I448" s="819">
        <v>67.66</v>
      </c>
      <c r="J448" s="820">
        <f t="shared" si="104"/>
        <v>2.7785988767366243</v>
      </c>
      <c r="K448" s="821">
        <v>0.47</v>
      </c>
      <c r="L448" s="822">
        <v>4</v>
      </c>
      <c r="M448" s="823">
        <f t="shared" si="105"/>
        <v>1.88</v>
      </c>
      <c r="N448" s="824" t="s">
        <v>220</v>
      </c>
      <c r="O448" s="825">
        <v>0.42</v>
      </c>
      <c r="P448" s="826">
        <v>43371</v>
      </c>
      <c r="Q448" s="826">
        <v>43388</v>
      </c>
      <c r="R448" s="823">
        <f t="shared" si="106"/>
        <v>11.904761904761903</v>
      </c>
      <c r="S448" s="759">
        <f>IF(INDEX(Historical!$D$7:$D$1437,MATCH(B448,Historical!$B$7:$B$1446,0))=0,"n/a",(INDEX(Historical!$C$7:$C$1437,MATCH(B448,Historical!$B$7:$B$1446,0))/INDEX(Historical!$D$7:$D$1437,MATCH(B448,Historical!$B$7:$B$1446,0))-1)*100)</f>
        <v>14.102564102564097</v>
      </c>
      <c r="T448" s="759">
        <f>IF(INDEX(Historical!$F$7:$F$1430,MATCH(B448,Historical!$B$7:$B$1446,0))=0,"n/a",((INDEX(Historical!$C$7:$C$1437,MATCH(B448,Historical!$B$7:$B$1446,0))/INDEX(Historical!$F$7:$F$1430,MATCH(B448,Historical!$B$7:$B$1446,0)))^(1/3)-1)*100)</f>
        <v>11.618627389613433</v>
      </c>
      <c r="U448" s="759">
        <f>IF(INDEX(Historical!$H$7:$H$1430,MATCH(B448,Historical!$B$7:$B$1446,0))=0,"n/a",((INDEX(Historical!$C$7:$C$1437,MATCH(B448,Historical!$B$7:$B$1446,0))/INDEX(Historical!$H$7:$H$1430,MATCH(B448,Historical!$B$7:$B$1446,0)))^(1/5)-1)*100)</f>
        <v>11.779964179892598</v>
      </c>
      <c r="V448" s="759">
        <f>IF(INDEX(Historical!$O$7:$O$1430,MATCH(B448,Historical!$B$7:$B$1446,0))=0,"n/a",((INDEX(Historical!$C$7:$C$1437,MATCH(B448,Historical!$B$7:$B$1446,0))/INDEX(Historical!$O$7:$O$1430,MATCH(B448,Historical!$B$7:$B$1446,0)))^(1/10)-1)*100)</f>
        <v>6.5931299642276509</v>
      </c>
      <c r="W448" s="827">
        <f t="shared" si="107"/>
        <v>1.7867028624958339</v>
      </c>
      <c r="X448" s="828">
        <f t="shared" si="108"/>
        <v>1.5918870513368377</v>
      </c>
      <c r="Y448" s="843"/>
      <c r="Z448" s="820">
        <f t="shared" si="109"/>
        <v>31.918505942275043</v>
      </c>
      <c r="AA448" s="830">
        <f t="shared" si="110"/>
        <v>11.487266553480476</v>
      </c>
      <c r="AB448" s="822">
        <v>12</v>
      </c>
      <c r="AC448" s="831">
        <v>5.89</v>
      </c>
      <c r="AD448" s="831">
        <v>4.17</v>
      </c>
      <c r="AE448" s="831">
        <v>6.67</v>
      </c>
      <c r="AF448" s="831">
        <v>1.22</v>
      </c>
      <c r="AG448" s="831">
        <v>11.700000000000001</v>
      </c>
      <c r="AH448" s="831">
        <v>6.7</v>
      </c>
      <c r="AI448" s="831">
        <v>13.01</v>
      </c>
      <c r="AJ448" s="831">
        <v>7.3999999999999995</v>
      </c>
      <c r="AK448" s="831">
        <v>2.76</v>
      </c>
      <c r="AL448" s="832">
        <v>25490</v>
      </c>
      <c r="AM448" s="833">
        <v>0.5</v>
      </c>
      <c r="AN448" s="831">
        <v>0.72</v>
      </c>
      <c r="AO448" s="834">
        <f t="shared" si="111"/>
        <v>3.071296503148746</v>
      </c>
      <c r="AP448" s="835">
        <f t="shared" si="112"/>
        <v>14.558563056629222</v>
      </c>
      <c r="AQ448" s="836">
        <f t="shared" si="113"/>
        <v>-21.078195675167244</v>
      </c>
      <c r="AR448" s="702">
        <f>INDEX(Historical!$C$7:$C$1437,MATCH(B448,Historical!$B$7:$B$1446,0))*IF(AH448="n/a",1.03,IF(AH448&lt;0,1.01,IF(AH448&gt;10,1.1,(1+AH448/100))))</f>
        <v>1.8992599999999999</v>
      </c>
      <c r="AS448" s="830">
        <f t="shared" si="114"/>
        <v>2.0891860000000002</v>
      </c>
      <c r="AT448" s="830">
        <f t="shared" si="120"/>
        <v>2.1468475336000004</v>
      </c>
      <c r="AU448" s="830">
        <f t="shared" si="120"/>
        <v>2.2061005255273605</v>
      </c>
      <c r="AV448" s="830">
        <f t="shared" si="120"/>
        <v>2.2669889000319157</v>
      </c>
      <c r="AW448" s="820">
        <f t="shared" si="115"/>
        <v>10.608382959159275</v>
      </c>
      <c r="AX448" s="837">
        <f t="shared" si="116"/>
        <v>15.678957965059526</v>
      </c>
      <c r="AY448" s="992">
        <v>1.39</v>
      </c>
      <c r="AZ448" s="833">
        <v>16.919999999999998</v>
      </c>
      <c r="BA448" s="833">
        <v>-34.410000000000004</v>
      </c>
      <c r="BB448" s="833">
        <v>-2.34</v>
      </c>
      <c r="BC448" s="833">
        <v>-9.7799999999999994</v>
      </c>
      <c r="BD448" s="961"/>
      <c r="BE448" s="664">
        <v>2011</v>
      </c>
      <c r="BF448" s="946" t="e">
        <f>#VALUE!</f>
        <v>#VALUE!</v>
      </c>
      <c r="BG448" s="893">
        <v>1</v>
      </c>
    </row>
    <row r="449" spans="1:59" ht="11.25" customHeight="1" x14ac:dyDescent="0.2">
      <c r="A449" s="537" t="s">
        <v>3919</v>
      </c>
      <c r="B449" s="925" t="s">
        <v>4219</v>
      </c>
      <c r="C449" s="988" t="s">
        <v>4224</v>
      </c>
      <c r="D449" s="988" t="s">
        <v>4360</v>
      </c>
      <c r="E449" s="792">
        <v>5</v>
      </c>
      <c r="F449" s="526">
        <v>826</v>
      </c>
      <c r="G449" s="526" t="s">
        <v>106</v>
      </c>
      <c r="H449" s="526" t="s">
        <v>106</v>
      </c>
      <c r="I449" s="929">
        <v>88.18</v>
      </c>
      <c r="J449" s="702">
        <f t="shared" si="104"/>
        <v>1.7237468813789976</v>
      </c>
      <c r="K449" s="933">
        <v>0.38</v>
      </c>
      <c r="L449" s="664">
        <v>4</v>
      </c>
      <c r="M449" s="693">
        <f t="shared" si="105"/>
        <v>1.52</v>
      </c>
      <c r="N449" s="664" t="s">
        <v>149</v>
      </c>
      <c r="O449" s="796">
        <v>0.32</v>
      </c>
      <c r="P449" s="682">
        <v>43318</v>
      </c>
      <c r="Q449" s="682">
        <v>43339</v>
      </c>
      <c r="R449" s="693">
        <f t="shared" si="106"/>
        <v>18.75</v>
      </c>
      <c r="S449" s="759">
        <f>IF(INDEX(Historical!$D$7:$D$1437,MATCH(B449,Historical!$B$7:$B$1446,0))=0,"n/a",(INDEX(Historical!$C$7:$C$1437,MATCH(B449,Historical!$B$7:$B$1446,0))/INDEX(Historical!$D$7:$D$1437,MATCH(B449,Historical!$B$7:$B$1446,0))-1)*100)</f>
        <v>16.666666666666675</v>
      </c>
      <c r="T449" s="759">
        <f>IF(INDEX(Historical!$F$7:$F$1430,MATCH(B449,Historical!$B$7:$B$1446,0))=0,"n/a",((INDEX(Historical!$C$7:$C$1437,MATCH(B449,Historical!$B$7:$B$1446,0))/INDEX(Historical!$F$7:$F$1430,MATCH(B449,Historical!$B$7:$B$1446,0)))^(1/3)-1)*100)</f>
        <v>21.528408625133899</v>
      </c>
      <c r="U449" s="759" t="str">
        <f>IF(INDEX(Historical!$H$7:$H$1430,MATCH(B449,Historical!$B$7:$B$1446,0))=0,"n/a",((INDEX(Historical!$C$7:$C$1437,MATCH(B449,Historical!$B$7:$B$1446,0))/INDEX(Historical!$H$7:$H$1430,MATCH(B449,Historical!$B$7:$B$1446,0)))^(1/5)-1)*100)</f>
        <v>n/a</v>
      </c>
      <c r="V449" s="759" t="str">
        <f>IF(INDEX(Historical!$O$7:$O$1430,MATCH(B449,Historical!$B$7:$B$1446,0))=0,"n/a",((INDEX(Historical!$C$7:$C$1437,MATCH(B449,Historical!$B$7:$B$1446,0))/INDEX(Historical!$O$7:$O$1430,MATCH(B449,Historical!$B$7:$B$1446,0)))^(1/10)-1)*100)</f>
        <v>n/a</v>
      </c>
      <c r="W449" s="760" t="str">
        <f t="shared" si="107"/>
        <v>n/a</v>
      </c>
      <c r="X449" s="761" t="str">
        <f t="shared" si="108"/>
        <v>n/a</v>
      </c>
      <c r="Y449" s="925"/>
      <c r="Z449" s="702">
        <f t="shared" si="109"/>
        <v>25.041186161449751</v>
      </c>
      <c r="AA449" s="935">
        <f t="shared" si="110"/>
        <v>14.527182866556837</v>
      </c>
      <c r="AB449" s="526">
        <v>12</v>
      </c>
      <c r="AC449" s="929">
        <v>6.07</v>
      </c>
      <c r="AD449" s="929">
        <v>1.3</v>
      </c>
      <c r="AE449" s="929">
        <v>4.0999999999999996</v>
      </c>
      <c r="AF449" s="929">
        <v>3.86</v>
      </c>
      <c r="AG449" s="929">
        <v>27.800000000000004</v>
      </c>
      <c r="AH449" s="929">
        <v>17.2</v>
      </c>
      <c r="AI449" s="929">
        <v>11.99</v>
      </c>
      <c r="AJ449" s="929">
        <v>34.4</v>
      </c>
      <c r="AK449" s="929">
        <v>11.18</v>
      </c>
      <c r="AL449" s="929">
        <v>15520</v>
      </c>
      <c r="AM449" s="929">
        <v>0.2</v>
      </c>
      <c r="AN449" s="929">
        <v>0</v>
      </c>
      <c r="AO449" s="802" t="str">
        <f t="shared" si="111"/>
        <v>n/a</v>
      </c>
      <c r="AP449" s="803" t="str">
        <f t="shared" si="112"/>
        <v>n/a</v>
      </c>
      <c r="AQ449" s="936">
        <f t="shared" si="113"/>
        <v>57.867632126706248</v>
      </c>
      <c r="AR449" s="702">
        <f>INDEX(Historical!$C$7:$C$1437,MATCH(B449,Historical!$B$7:$B$1446,0))*IF(AH449="n/a",1.03,IF(AH449&lt;0,1.01,IF(AH449&gt;10,1.1,(1+AH449/100))))</f>
        <v>1.54</v>
      </c>
      <c r="AS449" s="935">
        <f t="shared" si="114"/>
        <v>1.6940000000000002</v>
      </c>
      <c r="AT449" s="935">
        <f t="shared" si="120"/>
        <v>1.8634000000000004</v>
      </c>
      <c r="AU449" s="935">
        <f t="shared" si="120"/>
        <v>2.0497400000000008</v>
      </c>
      <c r="AV449" s="935">
        <f t="shared" si="120"/>
        <v>2.2547140000000012</v>
      </c>
      <c r="AW449" s="702">
        <f t="shared" si="115"/>
        <v>9.4018540000000019</v>
      </c>
      <c r="AX449" s="810">
        <f t="shared" si="116"/>
        <v>10.662116126105694</v>
      </c>
      <c r="AY449" s="788">
        <v>0.69</v>
      </c>
      <c r="AZ449" s="931">
        <v>46.69</v>
      </c>
      <c r="BA449" s="931">
        <v>-15.370000000000001</v>
      </c>
      <c r="BB449" s="931">
        <v>4.3999999999999995</v>
      </c>
      <c r="BC449" s="931">
        <v>6.64</v>
      </c>
      <c r="BE449" s="664">
        <v>2014</v>
      </c>
      <c r="BF449" s="946" t="e">
        <f>#VALUE!</f>
        <v>#VALUE!</v>
      </c>
      <c r="BG449" s="931">
        <v>23.7</v>
      </c>
    </row>
    <row r="450" spans="1:59" ht="11.25" customHeight="1" x14ac:dyDescent="0.2">
      <c r="A450" s="628" t="s">
        <v>1638</v>
      </c>
      <c r="B450" s="925" t="s">
        <v>1639</v>
      </c>
      <c r="C450" s="988" t="s">
        <v>123</v>
      </c>
      <c r="D450" s="988" t="s">
        <v>4400</v>
      </c>
      <c r="E450" s="792">
        <v>7</v>
      </c>
      <c r="F450" s="526">
        <v>643</v>
      </c>
      <c r="G450" s="526" t="s">
        <v>106</v>
      </c>
      <c r="H450" s="526" t="s">
        <v>106</v>
      </c>
      <c r="I450" s="924">
        <v>35.57</v>
      </c>
      <c r="J450" s="702">
        <f t="shared" si="104"/>
        <v>4.9479898791116108</v>
      </c>
      <c r="K450" s="927">
        <v>0.44</v>
      </c>
      <c r="L450" s="639">
        <v>4</v>
      </c>
      <c r="M450" s="693">
        <f t="shared" si="105"/>
        <v>1.76</v>
      </c>
      <c r="N450" s="921" t="s">
        <v>610</v>
      </c>
      <c r="O450" s="795">
        <v>0.43</v>
      </c>
      <c r="P450" s="915">
        <v>43433</v>
      </c>
      <c r="Q450" s="915">
        <v>43455</v>
      </c>
      <c r="R450" s="693">
        <f t="shared" si="106"/>
        <v>2.3255813953488391</v>
      </c>
      <c r="S450" s="759">
        <f>IF(INDEX(Historical!$D$7:$D$1437,MATCH(B450,Historical!$B$7:$B$1446,0))=0,"n/a",(INDEX(Historical!$C$7:$C$1437,MATCH(B450,Historical!$B$7:$B$1446,0))/INDEX(Historical!$D$7:$D$1437,MATCH(B450,Historical!$B$7:$B$1446,0))-1)*100)</f>
        <v>2.3668639053254559</v>
      </c>
      <c r="T450" s="759">
        <f>IF(INDEX(Historical!$F$7:$F$1430,MATCH(B450,Historical!$B$7:$B$1446,0))=0,"n/a",((INDEX(Historical!$C$7:$C$1437,MATCH(B450,Historical!$B$7:$B$1446,0))/INDEX(Historical!$F$7:$F$1430,MATCH(B450,Historical!$B$7:$B$1446,0)))^(1/3)-1)*100)</f>
        <v>3.9541410047541969</v>
      </c>
      <c r="U450" s="759">
        <f>IF(INDEX(Historical!$H$7:$H$1430,MATCH(B450,Historical!$B$7:$B$1446,0))=0,"n/a",((INDEX(Historical!$C$7:$C$1437,MATCH(B450,Historical!$B$7:$B$1446,0))/INDEX(Historical!$H$7:$H$1430,MATCH(B450,Historical!$B$7:$B$1446,0)))^(1/5)-1)*100)</f>
        <v>6.5454999507434497</v>
      </c>
      <c r="V450" s="759">
        <f>IF(INDEX(Historical!$O$7:$O$1430,MATCH(B450,Historical!$B$7:$B$1446,0))=0,"n/a",((INDEX(Historical!$C$7:$C$1437,MATCH(B450,Historical!$B$7:$B$1446,0))/INDEX(Historical!$O$7:$O$1430,MATCH(B450,Historical!$B$7:$B$1446,0)))^(1/10)-1)*100)</f>
        <v>19.149571504830941</v>
      </c>
      <c r="W450" s="760">
        <f t="shared" si="107"/>
        <v>0.34180921223705657</v>
      </c>
      <c r="X450" s="761">
        <f t="shared" si="108"/>
        <v>4.3636666338289665</v>
      </c>
      <c r="Y450" s="713"/>
      <c r="Z450" s="702">
        <f t="shared" si="109"/>
        <v>65.427509293680302</v>
      </c>
      <c r="AA450" s="935">
        <f t="shared" si="110"/>
        <v>13.223048327137548</v>
      </c>
      <c r="AB450" s="639">
        <v>12</v>
      </c>
      <c r="AC450" s="916">
        <v>2.69</v>
      </c>
      <c r="AD450" s="916">
        <v>2.64</v>
      </c>
      <c r="AE450" s="916">
        <v>1.04</v>
      </c>
      <c r="AF450" s="916">
        <v>1.95</v>
      </c>
      <c r="AG450" s="916">
        <v>16.8</v>
      </c>
      <c r="AH450" s="916">
        <v>-3.6999999999999997</v>
      </c>
      <c r="AI450" s="916">
        <v>6.3</v>
      </c>
      <c r="AJ450" s="916">
        <v>1.5</v>
      </c>
      <c r="AK450" s="916">
        <v>5</v>
      </c>
      <c r="AL450" s="928">
        <v>1090</v>
      </c>
      <c r="AM450" s="922">
        <v>0.89999999999999991</v>
      </c>
      <c r="AN450" s="916">
        <v>1.1200000000000001</v>
      </c>
      <c r="AO450" s="802">
        <f t="shared" si="111"/>
        <v>-1.7295584972824862</v>
      </c>
      <c r="AP450" s="803">
        <f t="shared" si="112"/>
        <v>11.493489829855061</v>
      </c>
      <c r="AQ450" s="936">
        <f t="shared" si="113"/>
        <v>7.0512737750118459</v>
      </c>
      <c r="AR450" s="702">
        <f>INDEX(Historical!$C$7:$C$1437,MATCH(B450,Historical!$B$7:$B$1446,0))*IF(AH450="n/a",1.03,IF(AH450&lt;0,1.01,IF(AH450&gt;10,1.1,(1+AH450/100))))</f>
        <v>1.7473000000000001</v>
      </c>
      <c r="AS450" s="935">
        <f t="shared" si="114"/>
        <v>1.8573799</v>
      </c>
      <c r="AT450" s="935">
        <f t="shared" si="120"/>
        <v>1.9502488950000001</v>
      </c>
      <c r="AU450" s="935">
        <f t="shared" si="120"/>
        <v>2.0477613397500001</v>
      </c>
      <c r="AV450" s="935">
        <f t="shared" si="120"/>
        <v>2.1501494067375</v>
      </c>
      <c r="AW450" s="702">
        <f t="shared" si="115"/>
        <v>9.7528395414875</v>
      </c>
      <c r="AX450" s="810">
        <f t="shared" si="116"/>
        <v>27.418722354477087</v>
      </c>
      <c r="AY450" s="991">
        <v>1.63</v>
      </c>
      <c r="AZ450" s="922">
        <v>46.08</v>
      </c>
      <c r="BA450" s="922">
        <v>-21.790000000000003</v>
      </c>
      <c r="BB450" s="922">
        <v>-5.8000000000000007</v>
      </c>
      <c r="BC450" s="922">
        <v>0.59</v>
      </c>
      <c r="BE450" s="664">
        <v>2013</v>
      </c>
      <c r="BF450" s="946" t="e">
        <f>#VALUE!</f>
        <v>#VALUE!</v>
      </c>
      <c r="BG450" s="931">
        <v>6.3</v>
      </c>
    </row>
    <row r="451" spans="1:59" x14ac:dyDescent="0.2">
      <c r="A451" s="609" t="s">
        <v>1691</v>
      </c>
      <c r="B451" s="925" t="s">
        <v>1692</v>
      </c>
      <c r="C451" s="988" t="s">
        <v>112</v>
      </c>
      <c r="D451" s="988" t="s">
        <v>213</v>
      </c>
      <c r="E451" s="792">
        <v>8</v>
      </c>
      <c r="F451" s="526">
        <v>543</v>
      </c>
      <c r="G451" s="526" t="s">
        <v>106</v>
      </c>
      <c r="H451" s="526" t="s">
        <v>106</v>
      </c>
      <c r="I451" s="924">
        <v>66.069999999999993</v>
      </c>
      <c r="J451" s="702">
        <f t="shared" si="104"/>
        <v>1.2108369910700774</v>
      </c>
      <c r="K451" s="927">
        <v>0.2</v>
      </c>
      <c r="L451" s="639">
        <v>4</v>
      </c>
      <c r="M451" s="693">
        <f t="shared" si="105"/>
        <v>0.8</v>
      </c>
      <c r="N451" s="921" t="s">
        <v>517</v>
      </c>
      <c r="O451" s="795">
        <v>0.18</v>
      </c>
      <c r="P451" s="915">
        <v>43411</v>
      </c>
      <c r="Q451" s="915">
        <v>43431</v>
      </c>
      <c r="R451" s="693">
        <f t="shared" si="106"/>
        <v>11.111111111111121</v>
      </c>
      <c r="S451" s="759">
        <f>IF(INDEX(Historical!$D$7:$D$1437,MATCH(B451,Historical!$B$7:$B$1446,0))=0,"n/a",(INDEX(Historical!$C$7:$C$1437,MATCH(B451,Historical!$B$7:$B$1446,0))/INDEX(Historical!$D$7:$D$1437,MATCH(B451,Historical!$B$7:$B$1446,0))-1)*100)</f>
        <v>12.121212121212132</v>
      </c>
      <c r="T451" s="759">
        <f>IF(INDEX(Historical!$F$7:$F$1430,MATCH(B451,Historical!$B$7:$B$1446,0))=0,"n/a",((INDEX(Historical!$C$7:$C$1437,MATCH(B451,Historical!$B$7:$B$1446,0))/INDEX(Historical!$F$7:$F$1430,MATCH(B451,Historical!$B$7:$B$1446,0)))^(1/3)-1)*100)</f>
        <v>13.960384306101293</v>
      </c>
      <c r="U451" s="759">
        <f>IF(INDEX(Historical!$H$7:$H$1430,MATCH(B451,Historical!$B$7:$B$1446,0))=0,"n/a",((INDEX(Historical!$C$7:$C$1437,MATCH(B451,Historical!$B$7:$B$1446,0))/INDEX(Historical!$H$7:$H$1430,MATCH(B451,Historical!$B$7:$B$1446,0)))^(1/5)-1)*100)</f>
        <v>16.828973416570705</v>
      </c>
      <c r="V451" s="759">
        <f>IF(INDEX(Historical!$O$7:$O$1430,MATCH(B451,Historical!$B$7:$B$1446,0))=0,"n/a",((INDEX(Historical!$C$7:$C$1437,MATCH(B451,Historical!$B$7:$B$1446,0))/INDEX(Historical!$O$7:$O$1430,MATCH(B451,Historical!$B$7:$B$1446,0)))^(1/10)-1)*100)</f>
        <v>-1.2595178915447813</v>
      </c>
      <c r="W451" s="760" t="str">
        <f t="shared" si="107"/>
        <v>n/a</v>
      </c>
      <c r="X451" s="761">
        <f t="shared" si="108"/>
        <v>3.1164765586242043</v>
      </c>
      <c r="Y451" s="926"/>
      <c r="Z451" s="702">
        <f t="shared" si="109"/>
        <v>17.817371937639198</v>
      </c>
      <c r="AA451" s="935">
        <f t="shared" si="110"/>
        <v>14.714922048997771</v>
      </c>
      <c r="AB451" s="639">
        <v>6</v>
      </c>
      <c r="AC451" s="916">
        <v>4.49</v>
      </c>
      <c r="AD451" s="916">
        <v>1.47</v>
      </c>
      <c r="AE451" s="916">
        <v>0.99</v>
      </c>
      <c r="AF451" s="916">
        <v>1.84</v>
      </c>
      <c r="AG451" s="916">
        <v>12.1</v>
      </c>
      <c r="AH451" s="916">
        <v>22.2</v>
      </c>
      <c r="AI451" s="916">
        <v>21.6</v>
      </c>
      <c r="AJ451" s="916">
        <v>5.4</v>
      </c>
      <c r="AK451" s="916">
        <v>10</v>
      </c>
      <c r="AL451" s="928">
        <v>826.54</v>
      </c>
      <c r="AM451" s="922">
        <v>0.6</v>
      </c>
      <c r="AN451" s="916">
        <v>0.7</v>
      </c>
      <c r="AO451" s="802">
        <f t="shared" si="111"/>
        <v>3.3248883586430118</v>
      </c>
      <c r="AP451" s="803">
        <f t="shared" si="112"/>
        <v>18.039810407640783</v>
      </c>
      <c r="AQ451" s="936">
        <f t="shared" si="113"/>
        <v>9.6974760575767363</v>
      </c>
      <c r="AR451" s="702">
        <f>INDEX(Historical!$C$7:$C$1437,MATCH(B451,Historical!$B$7:$B$1446,0))*IF(AH451="n/a",1.03,IF(AH451&lt;0,1.01,IF(AH451&gt;10,1.1,(1+AH451/100))))</f>
        <v>0.81400000000000006</v>
      </c>
      <c r="AS451" s="935">
        <f t="shared" si="114"/>
        <v>0.89540000000000008</v>
      </c>
      <c r="AT451" s="935">
        <f t="shared" si="120"/>
        <v>0.98494000000000015</v>
      </c>
      <c r="AU451" s="935">
        <f t="shared" si="120"/>
        <v>1.0834340000000002</v>
      </c>
      <c r="AV451" s="935">
        <f t="shared" si="120"/>
        <v>1.1917774000000003</v>
      </c>
      <c r="AW451" s="702">
        <f t="shared" si="115"/>
        <v>4.9695514000000012</v>
      </c>
      <c r="AX451" s="810">
        <f t="shared" si="116"/>
        <v>7.5216458301801143</v>
      </c>
      <c r="AY451" s="991">
        <v>1.66</v>
      </c>
      <c r="AZ451" s="922">
        <v>6.5299999999999994</v>
      </c>
      <c r="BA451" s="922">
        <v>-42.15</v>
      </c>
      <c r="BB451" s="922">
        <v>-13.200000000000001</v>
      </c>
      <c r="BC451" s="922">
        <v>-23.919999999999998</v>
      </c>
      <c r="BE451" s="664">
        <v>2012</v>
      </c>
      <c r="BF451" s="946" t="e">
        <f>#VALUE!</f>
        <v>#VALUE!</v>
      </c>
      <c r="BG451" s="931">
        <v>5.7</v>
      </c>
    </row>
    <row r="452" spans="1:59" x14ac:dyDescent="0.2">
      <c r="A452" s="537" t="s">
        <v>1703</v>
      </c>
      <c r="B452" s="925" t="s">
        <v>1704</v>
      </c>
      <c r="C452" s="988" t="s">
        <v>108</v>
      </c>
      <c r="D452" s="988" t="s">
        <v>4373</v>
      </c>
      <c r="E452" s="792">
        <v>9</v>
      </c>
      <c r="F452" s="526">
        <v>390</v>
      </c>
      <c r="G452" s="526" t="s">
        <v>37</v>
      </c>
      <c r="H452" s="526" t="s">
        <v>37</v>
      </c>
      <c r="I452" s="924">
        <v>34.35</v>
      </c>
      <c r="J452" s="702">
        <f t="shared" si="104"/>
        <v>2.9112081513828238</v>
      </c>
      <c r="K452" s="927">
        <v>0.25</v>
      </c>
      <c r="L452" s="639">
        <v>4</v>
      </c>
      <c r="M452" s="693">
        <f t="shared" si="105"/>
        <v>1</v>
      </c>
      <c r="N452" s="921" t="s">
        <v>164</v>
      </c>
      <c r="O452" s="795">
        <v>0.23</v>
      </c>
      <c r="P452" s="915">
        <v>43357</v>
      </c>
      <c r="Q452" s="915">
        <v>43374</v>
      </c>
      <c r="R452" s="693">
        <f t="shared" si="106"/>
        <v>8.6956521739130395</v>
      </c>
      <c r="S452" s="759">
        <f>IF(INDEX(Historical!$D$7:$D$1437,MATCH(B452,Historical!$B$7:$B$1446,0))=0,"n/a",(INDEX(Historical!$C$7:$C$1437,MATCH(B452,Historical!$B$7:$B$1446,0))/INDEX(Historical!$D$7:$D$1437,MATCH(B452,Historical!$B$7:$B$1446,0))-1)*100)</f>
        <v>19.999999999999996</v>
      </c>
      <c r="T452" s="759">
        <f>IF(INDEX(Historical!$F$7:$F$1430,MATCH(B452,Historical!$B$7:$B$1446,0))=0,"n/a",((INDEX(Historical!$C$7:$C$1437,MATCH(B452,Historical!$B$7:$B$1446,0))/INDEX(Historical!$F$7:$F$1430,MATCH(B452,Historical!$B$7:$B$1446,0)))^(1/3)-1)*100)</f>
        <v>14.471424255333186</v>
      </c>
      <c r="U452" s="759">
        <f>IF(INDEX(Historical!$H$7:$H$1430,MATCH(B452,Historical!$B$7:$B$1446,0))=0,"n/a",((INDEX(Historical!$C$7:$C$1437,MATCH(B452,Historical!$B$7:$B$1446,0))/INDEX(Historical!$H$7:$H$1430,MATCH(B452,Historical!$B$7:$B$1446,0)))^(1/5)-1)*100)</f>
        <v>12.195514544619957</v>
      </c>
      <c r="V452" s="759">
        <f>IF(INDEX(Historical!$O$7:$O$1430,MATCH(B452,Historical!$B$7:$B$1446,0))=0,"n/a",((INDEX(Historical!$C$7:$C$1437,MATCH(B452,Historical!$B$7:$B$1446,0))/INDEX(Historical!$O$7:$O$1430,MATCH(B452,Historical!$B$7:$B$1446,0)))^(1/10)-1)*100)</f>
        <v>7.7917090923967924</v>
      </c>
      <c r="W452" s="760">
        <f t="shared" si="107"/>
        <v>1.5651912051645294</v>
      </c>
      <c r="X452" s="761">
        <f t="shared" si="108"/>
        <v>0.87737514709496078</v>
      </c>
      <c r="Y452" s="926"/>
      <c r="Z452" s="702">
        <f t="shared" si="109"/>
        <v>39.682539682539684</v>
      </c>
      <c r="AA452" s="935">
        <f t="shared" si="110"/>
        <v>13.630952380952381</v>
      </c>
      <c r="AB452" s="639">
        <v>12</v>
      </c>
      <c r="AC452" s="916">
        <v>2.52</v>
      </c>
      <c r="AD452" s="916">
        <v>1.36</v>
      </c>
      <c r="AE452" s="916">
        <v>5.75</v>
      </c>
      <c r="AF452" s="916">
        <v>2.12</v>
      </c>
      <c r="AG452" s="916">
        <v>13.100000000000001</v>
      </c>
      <c r="AH452" s="916">
        <v>26.6</v>
      </c>
      <c r="AI452" s="916">
        <v>5.37</v>
      </c>
      <c r="AJ452" s="916">
        <v>13.900000000000002</v>
      </c>
      <c r="AK452" s="916">
        <v>10</v>
      </c>
      <c r="AL452" s="928">
        <v>776.65</v>
      </c>
      <c r="AM452" s="922">
        <v>4.5999999999999996</v>
      </c>
      <c r="AN452" s="916">
        <v>0</v>
      </c>
      <c r="AO452" s="802">
        <f t="shared" si="111"/>
        <v>1.4757703150503989</v>
      </c>
      <c r="AP452" s="803">
        <f t="shared" si="112"/>
        <v>15.10672269600278</v>
      </c>
      <c r="AQ452" s="936">
        <f t="shared" si="113"/>
        <v>13.32866470309375</v>
      </c>
      <c r="AR452" s="702">
        <f>INDEX(Historical!$C$7:$C$1437,MATCH(B452,Historical!$B$7:$B$1446,0))*IF(AH452="n/a",1.03,IF(AH452&lt;0,1.01,IF(AH452&gt;10,1.1,(1+AH452/100))))</f>
        <v>1.056</v>
      </c>
      <c r="AS452" s="935">
        <f t="shared" si="114"/>
        <v>1.1127072000000002</v>
      </c>
      <c r="AT452" s="935">
        <f t="shared" si="120"/>
        <v>1.2239779200000003</v>
      </c>
      <c r="AU452" s="935">
        <f t="shared" si="120"/>
        <v>1.3463757120000004</v>
      </c>
      <c r="AV452" s="935">
        <f t="shared" si="120"/>
        <v>1.4810132832000005</v>
      </c>
      <c r="AW452" s="702">
        <f t="shared" si="115"/>
        <v>6.220074115200001</v>
      </c>
      <c r="AX452" s="810">
        <f t="shared" si="116"/>
        <v>18.107930466375549</v>
      </c>
      <c r="AY452" s="991">
        <v>0.43</v>
      </c>
      <c r="AZ452" s="922">
        <v>22.59</v>
      </c>
      <c r="BA452" s="922">
        <v>-16.220000000000002</v>
      </c>
      <c r="BB452" s="922">
        <v>-1.82</v>
      </c>
      <c r="BC452" s="922">
        <v>-1.3299999999999998</v>
      </c>
      <c r="BE452" s="664">
        <v>2010</v>
      </c>
      <c r="BF452" s="946" t="e">
        <f>#VALUE!</f>
        <v>#VALUE!</v>
      </c>
      <c r="BG452" s="931">
        <v>1.4000000000000001</v>
      </c>
    </row>
    <row r="453" spans="1:59" x14ac:dyDescent="0.2">
      <c r="A453" s="609" t="s">
        <v>1722</v>
      </c>
      <c r="B453" s="925" t="s">
        <v>1723</v>
      </c>
      <c r="C453" s="988" t="s">
        <v>108</v>
      </c>
      <c r="D453" s="988" t="s">
        <v>4365</v>
      </c>
      <c r="E453" s="792">
        <v>9</v>
      </c>
      <c r="F453" s="526">
        <v>382</v>
      </c>
      <c r="G453" s="526" t="s">
        <v>106</v>
      </c>
      <c r="H453" s="526" t="s">
        <v>106</v>
      </c>
      <c r="I453" s="924">
        <v>28.95</v>
      </c>
      <c r="J453" s="702">
        <f t="shared" si="104"/>
        <v>3.0397236614853198</v>
      </c>
      <c r="K453" s="927">
        <v>0.22</v>
      </c>
      <c r="L453" s="639">
        <v>4</v>
      </c>
      <c r="M453" s="693">
        <f t="shared" si="105"/>
        <v>0.88</v>
      </c>
      <c r="N453" s="921" t="s">
        <v>435</v>
      </c>
      <c r="O453" s="795">
        <v>0.2</v>
      </c>
      <c r="P453" s="915">
        <v>43320</v>
      </c>
      <c r="Q453" s="915">
        <v>43335</v>
      </c>
      <c r="R453" s="693">
        <f t="shared" si="106"/>
        <v>9.9999999999999947</v>
      </c>
      <c r="S453" s="759">
        <f>IF(INDEX(Historical!$D$7:$D$1437,MATCH(B453,Historical!$B$7:$B$1446,0))=0,"n/a",(INDEX(Historical!$C$7:$C$1437,MATCH(B453,Historical!$B$7:$B$1446,0))/INDEX(Historical!$D$7:$D$1437,MATCH(B453,Historical!$B$7:$B$1446,0))-1)*100)</f>
        <v>4.9999999999999822</v>
      </c>
      <c r="T453" s="759">
        <f>IF(INDEX(Historical!$F$7:$F$1430,MATCH(B453,Historical!$B$7:$B$1446,0))=0,"n/a",((INDEX(Historical!$C$7:$C$1437,MATCH(B453,Historical!$B$7:$B$1446,0))/INDEX(Historical!$F$7:$F$1430,MATCH(B453,Historical!$B$7:$B$1446,0)))^(1/3)-1)*100)</f>
        <v>8.3706762661827092</v>
      </c>
      <c r="U453" s="759">
        <f>IF(INDEX(Historical!$H$7:$H$1430,MATCH(B453,Historical!$B$7:$B$1446,0))=0,"n/a",((INDEX(Historical!$C$7:$C$1437,MATCH(B453,Historical!$B$7:$B$1446,0))/INDEX(Historical!$H$7:$H$1430,MATCH(B453,Historical!$B$7:$B$1446,0)))^(1/5)-1)*100)</f>
        <v>10.066508085209659</v>
      </c>
      <c r="V453" s="759" t="str">
        <f>IF(INDEX(Historical!$O$7:$O$1430,MATCH(B453,Historical!$B$7:$B$1446,0))=0,"n/a",((INDEX(Historical!$C$7:$C$1437,MATCH(B453,Historical!$B$7:$B$1446,0))/INDEX(Historical!$O$7:$O$1430,MATCH(B453,Historical!$B$7:$B$1446,0)))^(1/10)-1)*100)</f>
        <v>n/a</v>
      </c>
      <c r="W453" s="760" t="str">
        <f t="shared" si="107"/>
        <v>n/a</v>
      </c>
      <c r="X453" s="761">
        <f t="shared" si="108"/>
        <v>1.5486935515707168</v>
      </c>
      <c r="Y453" s="717"/>
      <c r="Z453" s="702">
        <f t="shared" si="109"/>
        <v>43.137254901960787</v>
      </c>
      <c r="AA453" s="935">
        <f t="shared" si="110"/>
        <v>14.191176470588236</v>
      </c>
      <c r="AB453" s="639">
        <v>12</v>
      </c>
      <c r="AC453" s="916">
        <v>2.04</v>
      </c>
      <c r="AD453" s="916">
        <v>3.56</v>
      </c>
      <c r="AE453" s="916">
        <v>3.82</v>
      </c>
      <c r="AF453" s="916">
        <v>1.1299999999999999</v>
      </c>
      <c r="AG453" s="916">
        <v>7.1</v>
      </c>
      <c r="AH453" s="916">
        <v>14.099999999999998</v>
      </c>
      <c r="AI453" s="916">
        <v>2.42</v>
      </c>
      <c r="AJ453" s="916">
        <v>6.5</v>
      </c>
      <c r="AK453" s="916">
        <v>4</v>
      </c>
      <c r="AL453" s="928">
        <v>280.24</v>
      </c>
      <c r="AM453" s="922">
        <v>4.9000000000000004</v>
      </c>
      <c r="AN453" s="916">
        <v>0</v>
      </c>
      <c r="AO453" s="802">
        <f t="shared" si="111"/>
        <v>-1.0849447238932566</v>
      </c>
      <c r="AP453" s="803">
        <f t="shared" si="112"/>
        <v>13.106231746694979</v>
      </c>
      <c r="AQ453" s="936">
        <f t="shared" si="113"/>
        <v>-15.577703282802513</v>
      </c>
      <c r="AR453" s="702">
        <f>INDEX(Historical!$C$7:$C$1437,MATCH(B453,Historical!$B$7:$B$1446,0))*IF(AH453="n/a",1.03,IF(AH453&lt;0,1.01,IF(AH453&gt;10,1.1,(1+AH453/100))))</f>
        <v>0.92400000000000004</v>
      </c>
      <c r="AS453" s="935">
        <f t="shared" si="114"/>
        <v>0.9463608</v>
      </c>
      <c r="AT453" s="935">
        <f t="shared" si="120"/>
        <v>0.98421523200000005</v>
      </c>
      <c r="AU453" s="935">
        <f t="shared" si="120"/>
        <v>1.02358384128</v>
      </c>
      <c r="AV453" s="935">
        <f t="shared" si="120"/>
        <v>1.0645271949312001</v>
      </c>
      <c r="AW453" s="702">
        <f t="shared" si="115"/>
        <v>4.9426870682112005</v>
      </c>
      <c r="AX453" s="810">
        <f t="shared" si="116"/>
        <v>17.073185036998968</v>
      </c>
      <c r="AY453" s="991">
        <v>0.42</v>
      </c>
      <c r="AZ453" s="922">
        <v>16.84</v>
      </c>
      <c r="BA453" s="922">
        <v>-8.43</v>
      </c>
      <c r="BB453" s="922">
        <v>4.26</v>
      </c>
      <c r="BC453" s="922">
        <v>2.7</v>
      </c>
      <c r="BE453" s="664">
        <v>2010</v>
      </c>
      <c r="BF453" s="946" t="e">
        <f>#VALUE!</f>
        <v>#VALUE!</v>
      </c>
      <c r="BG453" s="931">
        <v>0.8</v>
      </c>
    </row>
    <row r="454" spans="1:59" x14ac:dyDescent="0.2">
      <c r="A454" s="628" t="s">
        <v>1736</v>
      </c>
      <c r="B454" s="925" t="s">
        <v>1737</v>
      </c>
      <c r="C454" s="988" t="s">
        <v>108</v>
      </c>
      <c r="D454" s="988" t="s">
        <v>4373</v>
      </c>
      <c r="E454" s="792">
        <v>6</v>
      </c>
      <c r="F454" s="526">
        <v>746</v>
      </c>
      <c r="G454" s="526" t="s">
        <v>106</v>
      </c>
      <c r="H454" s="526" t="s">
        <v>106</v>
      </c>
      <c r="I454" s="924">
        <v>39.909999999999997</v>
      </c>
      <c r="J454" s="702">
        <f t="shared" si="104"/>
        <v>1.9042846404409923</v>
      </c>
      <c r="K454" s="927">
        <v>0.19</v>
      </c>
      <c r="L454" s="639">
        <v>4</v>
      </c>
      <c r="M454" s="693">
        <f t="shared" si="105"/>
        <v>0.76</v>
      </c>
      <c r="N454" s="921" t="s">
        <v>320</v>
      </c>
      <c r="O454" s="795">
        <v>0.17</v>
      </c>
      <c r="P454" s="915">
        <v>43447</v>
      </c>
      <c r="Q454" s="915">
        <v>43462</v>
      </c>
      <c r="R454" s="693">
        <f t="shared" si="106"/>
        <v>11.764705882352935</v>
      </c>
      <c r="S454" s="759">
        <f>IF(INDEX(Historical!$D$7:$D$1437,MATCH(B454,Historical!$B$7:$B$1446,0))=0,"n/a",(INDEX(Historical!$C$7:$C$1437,MATCH(B454,Historical!$B$7:$B$1446,0))/INDEX(Historical!$D$7:$D$1437,MATCH(B454,Historical!$B$7:$B$1446,0))-1)*100)</f>
        <v>6.0606060606060552</v>
      </c>
      <c r="T454" s="759">
        <f>IF(INDEX(Historical!$F$7:$F$1430,MATCH(B454,Historical!$B$7:$B$1446,0))=0,"n/a",((INDEX(Historical!$C$7:$C$1437,MATCH(B454,Historical!$B$7:$B$1446,0))/INDEX(Historical!$F$7:$F$1430,MATCH(B454,Historical!$B$7:$B$1446,0)))^(1/3)-1)*100)</f>
        <v>10.415886963424924</v>
      </c>
      <c r="U454" s="759">
        <f>IF(INDEX(Historical!$H$7:$H$1430,MATCH(B454,Historical!$B$7:$B$1446,0))=0,"n/a",((INDEX(Historical!$C$7:$C$1437,MATCH(B454,Historical!$B$7:$B$1446,0))/INDEX(Historical!$H$7:$H$1430,MATCH(B454,Historical!$B$7:$B$1446,0)))^(1/5)-1)*100)</f>
        <v>10.756634324828983</v>
      </c>
      <c r="V454" s="759">
        <f>IF(INDEX(Historical!$O$7:$O$1430,MATCH(B454,Historical!$B$7:$B$1446,0))=0,"n/a",((INDEX(Historical!$C$7:$C$1437,MATCH(B454,Historical!$B$7:$B$1446,0))/INDEX(Historical!$O$7:$O$1430,MATCH(B454,Historical!$B$7:$B$1446,0)))^(1/10)-1)*100)</f>
        <v>3.017135486046052</v>
      </c>
      <c r="W454" s="760">
        <f t="shared" si="107"/>
        <v>3.5651810714425438</v>
      </c>
      <c r="X454" s="761">
        <f t="shared" si="108"/>
        <v>1.265486391156351</v>
      </c>
      <c r="Y454" s="716"/>
      <c r="Z454" s="702">
        <f t="shared" si="109"/>
        <v>30.039525691699609</v>
      </c>
      <c r="AA454" s="935">
        <f t="shared" si="110"/>
        <v>15.774703557312252</v>
      </c>
      <c r="AB454" s="639">
        <v>12</v>
      </c>
      <c r="AC454" s="916">
        <v>2.5299999999999998</v>
      </c>
      <c r="AD454" s="916">
        <v>2.25</v>
      </c>
      <c r="AE454" s="916">
        <v>5.27</v>
      </c>
      <c r="AF454" s="916">
        <v>1.47</v>
      </c>
      <c r="AG454" s="916">
        <v>7.3</v>
      </c>
      <c r="AH454" s="916">
        <v>23.200000000000003</v>
      </c>
      <c r="AI454" s="916">
        <v>5.4</v>
      </c>
      <c r="AJ454" s="916">
        <v>8.5</v>
      </c>
      <c r="AK454" s="916">
        <v>7.0000000000000009</v>
      </c>
      <c r="AL454" s="928">
        <v>1200</v>
      </c>
      <c r="AM454" s="922">
        <v>0.89999999999999991</v>
      </c>
      <c r="AN454" s="916">
        <v>7.0000000000000007E-2</v>
      </c>
      <c r="AO454" s="802">
        <f t="shared" si="111"/>
        <v>-3.1137845920422773</v>
      </c>
      <c r="AP454" s="803">
        <f t="shared" si="112"/>
        <v>12.660918965269975</v>
      </c>
      <c r="AQ454" s="936">
        <f t="shared" si="113"/>
        <v>1.5191590658827581</v>
      </c>
      <c r="AR454" s="702">
        <f>INDEX(Historical!$C$7:$C$1437,MATCH(B454,Historical!$B$7:$B$1446,0))*IF(AH454="n/a",1.03,IF(AH454&lt;0,1.01,IF(AH454&gt;10,1.1,(1+AH454/100))))</f>
        <v>0.77</v>
      </c>
      <c r="AS454" s="935">
        <f t="shared" si="114"/>
        <v>0.81158000000000008</v>
      </c>
      <c r="AT454" s="935">
        <f t="shared" si="120"/>
        <v>0.86839060000000012</v>
      </c>
      <c r="AU454" s="935">
        <f t="shared" si="120"/>
        <v>0.92917794200000015</v>
      </c>
      <c r="AV454" s="935">
        <f t="shared" si="120"/>
        <v>0.99422039794000017</v>
      </c>
      <c r="AW454" s="702">
        <f t="shared" si="115"/>
        <v>4.3733689399400006</v>
      </c>
      <c r="AX454" s="810">
        <f t="shared" si="116"/>
        <v>10.958078025407168</v>
      </c>
      <c r="AY454" s="991">
        <v>0.87</v>
      </c>
      <c r="AZ454" s="922">
        <v>28.549999999999997</v>
      </c>
      <c r="BA454" s="922">
        <v>-2.2800000000000002</v>
      </c>
      <c r="BB454" s="922">
        <v>1.02</v>
      </c>
      <c r="BC454" s="922">
        <v>5.99</v>
      </c>
      <c r="BE454" s="664">
        <v>2014</v>
      </c>
      <c r="BF454" s="946" t="e">
        <f>#VALUE!</f>
        <v>#VALUE!</v>
      </c>
      <c r="BG454" s="931">
        <v>0.89999999999999991</v>
      </c>
    </row>
    <row r="455" spans="1:59" x14ac:dyDescent="0.2">
      <c r="A455" s="537" t="s">
        <v>1715</v>
      </c>
      <c r="B455" s="925" t="s">
        <v>1716</v>
      </c>
      <c r="C455" s="988" t="s">
        <v>4224</v>
      </c>
      <c r="D455" s="988" t="s">
        <v>4372</v>
      </c>
      <c r="E455" s="792">
        <v>6</v>
      </c>
      <c r="F455" s="526">
        <v>723</v>
      </c>
      <c r="G455" s="526" t="s">
        <v>106</v>
      </c>
      <c r="H455" s="526" t="s">
        <v>106</v>
      </c>
      <c r="I455" s="924">
        <v>95.65</v>
      </c>
      <c r="J455" s="702">
        <f t="shared" ref="J455:J518" si="121">(M455/I455)*100</f>
        <v>1.840041819132253</v>
      </c>
      <c r="K455" s="927">
        <v>0.44</v>
      </c>
      <c r="L455" s="639">
        <v>4</v>
      </c>
      <c r="M455" s="693">
        <f t="shared" ref="M455:M518" si="122">K455*L455</f>
        <v>1.76</v>
      </c>
      <c r="N455" s="921" t="s">
        <v>228</v>
      </c>
      <c r="O455" s="795">
        <v>0.4</v>
      </c>
      <c r="P455" s="658">
        <v>43244</v>
      </c>
      <c r="Q455" s="658">
        <v>43259</v>
      </c>
      <c r="R455" s="693">
        <f t="shared" ref="R455:R523" si="123">(K455-O455)/O455*100</f>
        <v>9.9999999999999947</v>
      </c>
      <c r="S455" s="759">
        <f>IF(INDEX(Historical!$D$7:$D$1437,MATCH(B455,Historical!$B$7:$B$1446,0))=0,"n/a",(INDEX(Historical!$C$7:$C$1437,MATCH(B455,Historical!$B$7:$B$1446,0))/INDEX(Historical!$D$7:$D$1437,MATCH(B455,Historical!$B$7:$B$1446,0))-1)*100)</f>
        <v>9.5541401273885107</v>
      </c>
      <c r="T455" s="759">
        <f>IF(INDEX(Historical!$F$7:$F$1430,MATCH(B455,Historical!$B$7:$B$1446,0))=0,"n/a",((INDEX(Historical!$C$7:$C$1437,MATCH(B455,Historical!$B$7:$B$1446,0))/INDEX(Historical!$F$7:$F$1430,MATCH(B455,Historical!$B$7:$B$1446,0)))^(1/3)-1)*100)</f>
        <v>10.3501240610526</v>
      </c>
      <c r="U455" s="759">
        <f>IF(INDEX(Historical!$H$7:$H$1430,MATCH(B455,Historical!$B$7:$B$1446,0))=0,"n/a",((INDEX(Historical!$C$7:$C$1437,MATCH(B455,Historical!$B$7:$B$1446,0))/INDEX(Historical!$H$7:$H$1430,MATCH(B455,Historical!$B$7:$B$1446,0)))^(1/5)-1)*100)</f>
        <v>12.370274760425982</v>
      </c>
      <c r="V455" s="759">
        <f>IF(INDEX(Historical!$O$7:$O$1430,MATCH(B455,Historical!$B$7:$B$1446,0))=0,"n/a",((INDEX(Historical!$C$7:$C$1437,MATCH(B455,Historical!$B$7:$B$1446,0))/INDEX(Historical!$O$7:$O$1430,MATCH(B455,Historical!$B$7:$B$1446,0)))^(1/10)-1)*100)</f>
        <v>11.483358943118983</v>
      </c>
      <c r="W455" s="760">
        <f t="shared" ref="W455:W518" si="124">IF(OR(U455&lt;=0,U455="n/a",V455&lt;=0,V455="n/a"),"n/a",U455/V455)</f>
        <v>1.0772348771557345</v>
      </c>
      <c r="X455" s="761">
        <f t="shared" ref="X455:X523" si="125">IF(OR(AJ455&lt;=0,AJ455="n/a",U455&lt;=0,U455="n/a"),"n/a",U455/AJ455)</f>
        <v>0.46157741643380529</v>
      </c>
      <c r="Y455" s="926" t="s">
        <v>1717</v>
      </c>
      <c r="Z455" s="702">
        <f t="shared" ref="Z455:Z523" si="126">IF(OR(AC455&lt;0.01,AC455="n/a"),"n/a",M455/AC455*100)</f>
        <v>20.803782505910164</v>
      </c>
      <c r="AA455" s="935">
        <f t="shared" ref="AA455:AA523" si="127">IF(OR(AC455&lt;0.01,AC455="n/a"),"n/a",I455/AC455)</f>
        <v>11.306146572104019</v>
      </c>
      <c r="AB455" s="639">
        <v>9</v>
      </c>
      <c r="AC455" s="916">
        <v>8.4600000000000009</v>
      </c>
      <c r="AD455" s="916">
        <v>1.0900000000000001</v>
      </c>
      <c r="AE455" s="916">
        <v>2.42</v>
      </c>
      <c r="AF455" s="916">
        <v>3.2</v>
      </c>
      <c r="AG455" s="916">
        <v>25.6</v>
      </c>
      <c r="AH455" s="916">
        <v>107.5</v>
      </c>
      <c r="AI455" s="916">
        <v>9.6199999999999992</v>
      </c>
      <c r="AJ455" s="916">
        <v>26.8</v>
      </c>
      <c r="AK455" s="916">
        <v>10.4</v>
      </c>
      <c r="AL455" s="928">
        <v>32750</v>
      </c>
      <c r="AM455" s="922">
        <v>0.2</v>
      </c>
      <c r="AN455" s="916">
        <v>0.39</v>
      </c>
      <c r="AO455" s="802">
        <f t="shared" ref="AO455:AO523" si="128">IF(U455="n/a","n/a",IF(AA455&lt;0,"n/a",IF(AA455="n/a","n/a",J455+U455-AA455)))</f>
        <v>2.9041700074542156</v>
      </c>
      <c r="AP455" s="803">
        <f t="shared" ref="AP455:AP523" si="129">IF(U455="n/a","n/a",J455+U455)</f>
        <v>14.210316579558235</v>
      </c>
      <c r="AQ455" s="936">
        <f t="shared" ref="AQ455:AQ523" si="130">IF(OR(AC455&lt;0.01,AF455="n/a"),"n/a",(I455/SQRT(22.5*AC455*(I455/AF455))-1)*100)</f>
        <v>26.806359866325092</v>
      </c>
      <c r="AR455" s="702">
        <f>INDEX(Historical!$C$7:$C$1437,MATCH(B455,Historical!$B$7:$B$1446,0))*IF(AH455="n/a",1.03,IF(AH455&lt;0,1.01,IF(AH455&gt;10,1.1,(1+AH455/100))))</f>
        <v>1.8920000000000001</v>
      </c>
      <c r="AS455" s="935">
        <f t="shared" ref="AS455:AS518" si="131">IF($AI455="n/a",1.03*AR455,IF($AI455&lt;0,1.01*AR455,IF($AI455&gt;10,1.1*AR455,(1+$AI455/100)*AR455)))</f>
        <v>2.0740104000000001</v>
      </c>
      <c r="AT455" s="935">
        <f t="shared" si="120"/>
        <v>2.2814114400000003</v>
      </c>
      <c r="AU455" s="935">
        <f t="shared" si="120"/>
        <v>2.5095525840000006</v>
      </c>
      <c r="AV455" s="935">
        <f t="shared" si="120"/>
        <v>2.7605078424000009</v>
      </c>
      <c r="AW455" s="702">
        <f t="shared" ref="AW455:AW518" si="132">SUM(AR455:AV455)</f>
        <v>11.517482266400002</v>
      </c>
      <c r="AX455" s="810">
        <f t="shared" ref="AX455:AX518" si="133">AW455/I455*100</f>
        <v>12.04127785300575</v>
      </c>
      <c r="AY455" s="991">
        <v>1.08</v>
      </c>
      <c r="AZ455" s="922">
        <v>36.96</v>
      </c>
      <c r="BA455" s="922">
        <v>-3.8899999999999997</v>
      </c>
      <c r="BB455" s="922">
        <v>12.629999999999999</v>
      </c>
      <c r="BC455" s="922">
        <v>14.56</v>
      </c>
      <c r="BE455" s="664">
        <v>2013</v>
      </c>
      <c r="BF455" s="946" t="e">
        <f t="shared" ref="BF455" si="134">#VALUE!</f>
        <v>#VALUE!</v>
      </c>
      <c r="BG455" s="931">
        <v>13.200000000000001</v>
      </c>
    </row>
    <row r="456" spans="1:59" s="838" customFormat="1" x14ac:dyDescent="0.2">
      <c r="A456" s="841" t="s">
        <v>1718</v>
      </c>
      <c r="B456" s="846" t="s">
        <v>1719</v>
      </c>
      <c r="C456" s="988" t="s">
        <v>112</v>
      </c>
      <c r="D456" s="988" t="s">
        <v>213</v>
      </c>
      <c r="E456" s="818">
        <v>7</v>
      </c>
      <c r="F456" s="526">
        <v>668</v>
      </c>
      <c r="G456" s="1171" t="s">
        <v>106</v>
      </c>
      <c r="H456" s="1171" t="s">
        <v>106</v>
      </c>
      <c r="I456" s="819">
        <v>33.33</v>
      </c>
      <c r="J456" s="820">
        <f t="shared" si="121"/>
        <v>1.3201320132013201</v>
      </c>
      <c r="K456" s="821">
        <v>0.11</v>
      </c>
      <c r="L456" s="822">
        <v>4</v>
      </c>
      <c r="M456" s="823">
        <f t="shared" si="122"/>
        <v>0.44</v>
      </c>
      <c r="N456" s="824" t="s">
        <v>344</v>
      </c>
      <c r="O456" s="825">
        <v>0.1</v>
      </c>
      <c r="P456" s="826">
        <v>43531</v>
      </c>
      <c r="Q456" s="826">
        <v>43543</v>
      </c>
      <c r="R456" s="823">
        <f t="shared" si="123"/>
        <v>9.9999999999999947</v>
      </c>
      <c r="S456" s="759">
        <f>IF(INDEX(Historical!$D$7:$D$1437,MATCH(B456,Historical!$B$7:$B$1446,0))=0,"n/a",(INDEX(Historical!$C$7:$C$1437,MATCH(B456,Historical!$B$7:$B$1446,0))/INDEX(Historical!$D$7:$D$1437,MATCH(B456,Historical!$B$7:$B$1446,0))-1)*100)</f>
        <v>25</v>
      </c>
      <c r="T456" s="759">
        <f>IF(INDEX(Historical!$F$7:$F$1430,MATCH(B456,Historical!$B$7:$B$1446,0))=0,"n/a",((INDEX(Historical!$C$7:$C$1437,MATCH(B456,Historical!$B$7:$B$1446,0))/INDEX(Historical!$F$7:$F$1430,MATCH(B456,Historical!$B$7:$B$1446,0)))^(1/3)-1)*100)</f>
        <v>18.563110149668759</v>
      </c>
      <c r="U456" s="759">
        <f>IF(INDEX(Historical!$H$7:$H$1430,MATCH(B456,Historical!$B$7:$B$1446,0))=0,"n/a",((INDEX(Historical!$C$7:$C$1437,MATCH(B456,Historical!$B$7:$B$1446,0))/INDEX(Historical!$H$7:$H$1430,MATCH(B456,Historical!$B$7:$B$1446,0)))^(1/5)-1)*100)</f>
        <v>51.571656651039802</v>
      </c>
      <c r="V456" s="759" t="str">
        <f>IF(INDEX(Historical!$O$7:$O$1430,MATCH(B456,Historical!$B$7:$B$1446,0))=0,"n/a",((INDEX(Historical!$C$7:$C$1437,MATCH(B456,Historical!$B$7:$B$1446,0))/INDEX(Historical!$O$7:$O$1430,MATCH(B456,Historical!$B$7:$B$1446,0)))^(1/10)-1)*100)</f>
        <v>n/a</v>
      </c>
      <c r="W456" s="827" t="str">
        <f t="shared" si="124"/>
        <v>n/a</v>
      </c>
      <c r="X456" s="828" t="str">
        <f t="shared" si="125"/>
        <v>n/a</v>
      </c>
      <c r="Y456" s="1172"/>
      <c r="Z456" s="820">
        <f t="shared" si="126"/>
        <v>29.530201342281881</v>
      </c>
      <c r="AA456" s="830">
        <f t="shared" si="127"/>
        <v>22.369127516778523</v>
      </c>
      <c r="AB456" s="822">
        <v>12</v>
      </c>
      <c r="AC456" s="831">
        <v>1.49</v>
      </c>
      <c r="AD456" s="831">
        <v>1.35</v>
      </c>
      <c r="AE456" s="831">
        <v>0.46</v>
      </c>
      <c r="AF456" s="831">
        <v>2.82</v>
      </c>
      <c r="AG456" s="831">
        <v>11.799999999999999</v>
      </c>
      <c r="AH456" s="840">
        <v>30.599999999999998</v>
      </c>
      <c r="AI456" s="840">
        <v>0.83</v>
      </c>
      <c r="AJ456" s="831">
        <v>-3.2</v>
      </c>
      <c r="AK456" s="831">
        <v>16.64</v>
      </c>
      <c r="AL456" s="832">
        <v>2330</v>
      </c>
      <c r="AM456" s="833">
        <v>3</v>
      </c>
      <c r="AN456" s="831">
        <v>1.42</v>
      </c>
      <c r="AO456" s="834">
        <f t="shared" si="128"/>
        <v>30.522661147462596</v>
      </c>
      <c r="AP456" s="835">
        <f t="shared" si="129"/>
        <v>52.891788664241119</v>
      </c>
      <c r="AQ456" s="836">
        <f t="shared" si="130"/>
        <v>67.439461162422546</v>
      </c>
      <c r="AR456" s="702">
        <f>INDEX(Historical!$C$7:$C$1437,MATCH(B456,Historical!$B$7:$B$1446,0))*IF(AH456="n/a",1.03,IF(AH456&lt;0,1.01,IF(AH456&gt;10,1.1,(1+AH456/100))))</f>
        <v>0.44000000000000006</v>
      </c>
      <c r="AS456" s="830">
        <f t="shared" si="131"/>
        <v>0.44365200000000005</v>
      </c>
      <c r="AT456" s="830">
        <f t="shared" si="120"/>
        <v>0.4880172000000001</v>
      </c>
      <c r="AU456" s="830">
        <f t="shared" si="120"/>
        <v>0.5368189200000002</v>
      </c>
      <c r="AV456" s="830">
        <f t="shared" si="120"/>
        <v>0.59050081200000026</v>
      </c>
      <c r="AW456" s="820">
        <f t="shared" si="132"/>
        <v>2.4989889320000005</v>
      </c>
      <c r="AX456" s="837">
        <f t="shared" si="133"/>
        <v>7.4977165676567674</v>
      </c>
      <c r="AY456" s="992">
        <v>1.6</v>
      </c>
      <c r="AZ456" s="833">
        <v>30.86</v>
      </c>
      <c r="BA456" s="833">
        <v>-26.700000000000003</v>
      </c>
      <c r="BB456" s="833">
        <v>-0.28999999999999998</v>
      </c>
      <c r="BC456" s="833">
        <v>-3.01</v>
      </c>
      <c r="BD456" s="961"/>
      <c r="BE456" s="664">
        <v>2013</v>
      </c>
      <c r="BF456" s="946" t="e">
        <f>#VALUE!</f>
        <v>#VALUE!</v>
      </c>
      <c r="BG456" s="893">
        <v>3.3000000000000003</v>
      </c>
    </row>
    <row r="457" spans="1:59" x14ac:dyDescent="0.2">
      <c r="A457" s="628" t="s">
        <v>4244</v>
      </c>
      <c r="B457" s="925" t="s">
        <v>3928</v>
      </c>
      <c r="C457" s="988" t="s">
        <v>108</v>
      </c>
      <c r="D457" s="988" t="s">
        <v>4365</v>
      </c>
      <c r="E457" s="792">
        <v>5</v>
      </c>
      <c r="F457" s="526">
        <v>830</v>
      </c>
      <c r="G457" s="526" t="s">
        <v>106</v>
      </c>
      <c r="H457" s="526" t="s">
        <v>106</v>
      </c>
      <c r="I457" s="924">
        <v>16.64</v>
      </c>
      <c r="J457" s="702">
        <f t="shared" si="121"/>
        <v>6.0096153846153841</v>
      </c>
      <c r="K457" s="927">
        <v>0.25</v>
      </c>
      <c r="L457" s="639">
        <v>4</v>
      </c>
      <c r="M457" s="693">
        <f t="shared" si="122"/>
        <v>1</v>
      </c>
      <c r="N457" s="921" t="s">
        <v>203</v>
      </c>
      <c r="O457" s="795">
        <v>0.17</v>
      </c>
      <c r="P457" s="915">
        <v>43350</v>
      </c>
      <c r="Q457" s="915">
        <v>43367</v>
      </c>
      <c r="R457" s="693">
        <f t="shared" si="123"/>
        <v>47.058823529411754</v>
      </c>
      <c r="S457" s="759">
        <f>IF(INDEX(Historical!$D$7:$D$1437,MATCH(B457,Historical!$B$7:$B$1446,0))=0,"n/a",(INDEX(Historical!$C$7:$C$1437,MATCH(B457,Historical!$B$7:$B$1446,0))/INDEX(Historical!$D$7:$D$1437,MATCH(B457,Historical!$B$7:$B$1446,0))-1)*100)</f>
        <v>42.372881355932201</v>
      </c>
      <c r="T457" s="759">
        <f>IF(INDEX(Historical!$F$7:$F$1430,MATCH(B457,Historical!$B$7:$B$1446,0))=0,"n/a",((INDEX(Historical!$C$7:$C$1437,MATCH(B457,Historical!$B$7:$B$1446,0))/INDEX(Historical!$F$7:$F$1430,MATCH(B457,Historical!$B$7:$B$1446,0)))^(1/3)-1)*100)</f>
        <v>35.186541120788092</v>
      </c>
      <c r="U457" s="759" t="str">
        <f>IF(INDEX(Historical!$H$7:$H$1430,MATCH(B457,Historical!$B$7:$B$1446,0))=0,"n/a",((INDEX(Historical!$C$7:$C$1437,MATCH(B457,Historical!$B$7:$B$1446,0))/INDEX(Historical!$H$7:$H$1430,MATCH(B457,Historical!$B$7:$B$1446,0)))^(1/5)-1)*100)</f>
        <v>n/a</v>
      </c>
      <c r="V457" s="759">
        <f>IF(INDEX(Historical!$O$7:$O$1430,MATCH(B457,Historical!$B$7:$B$1446,0))=0,"n/a",((INDEX(Historical!$C$7:$C$1437,MATCH(B457,Historical!$B$7:$B$1446,0))/INDEX(Historical!$O$7:$O$1430,MATCH(B457,Historical!$B$7:$B$1446,0)))^(1/10)-1)*100)</f>
        <v>15.431656766005775</v>
      </c>
      <c r="W457" s="760" t="str">
        <f t="shared" si="124"/>
        <v>n/a</v>
      </c>
      <c r="X457" s="761" t="str">
        <f t="shared" si="125"/>
        <v>n/a</v>
      </c>
      <c r="Y457" s="713"/>
      <c r="Z457" s="702">
        <f t="shared" si="126"/>
        <v>322.58064516129036</v>
      </c>
      <c r="AA457" s="935">
        <f t="shared" si="127"/>
        <v>53.677419354838712</v>
      </c>
      <c r="AB457" s="639">
        <v>12</v>
      </c>
      <c r="AC457" s="916">
        <v>0.31</v>
      </c>
      <c r="AD457" s="916" t="s">
        <v>137</v>
      </c>
      <c r="AE457" s="916">
        <v>10.210000000000001</v>
      </c>
      <c r="AF457" s="916">
        <v>2.63</v>
      </c>
      <c r="AG457" s="916">
        <v>4.9000000000000004</v>
      </c>
      <c r="AH457" s="916">
        <v>4</v>
      </c>
      <c r="AI457" s="916">
        <v>2.33</v>
      </c>
      <c r="AJ457" s="916">
        <v>12.2</v>
      </c>
      <c r="AK457" s="916" t="s">
        <v>137</v>
      </c>
      <c r="AL457" s="928">
        <v>4640</v>
      </c>
      <c r="AM457" s="922">
        <v>0.3</v>
      </c>
      <c r="AN457" s="916">
        <v>0</v>
      </c>
      <c r="AO457" s="802" t="str">
        <f t="shared" si="128"/>
        <v>n/a</v>
      </c>
      <c r="AP457" s="803" t="str">
        <f t="shared" si="129"/>
        <v>n/a</v>
      </c>
      <c r="AQ457" s="936">
        <f t="shared" si="130"/>
        <v>150.48540689649039</v>
      </c>
      <c r="AR457" s="702">
        <f>INDEX(Historical!$C$7:$C$1437,MATCH(B457,Historical!$B$7:$B$1446,0))*IF(AH457="n/a",1.03,IF(AH457&lt;0,1.01,IF(AH457&gt;10,1.1,(1+AH457/100))))</f>
        <v>0.87360000000000004</v>
      </c>
      <c r="AS457" s="935">
        <f t="shared" si="131"/>
        <v>0.89395488000000012</v>
      </c>
      <c r="AT457" s="935">
        <f t="shared" si="120"/>
        <v>0.9207735264000001</v>
      </c>
      <c r="AU457" s="935">
        <f t="shared" si="120"/>
        <v>0.94839673219200016</v>
      </c>
      <c r="AV457" s="935">
        <f t="shared" si="120"/>
        <v>0.97684863415776024</v>
      </c>
      <c r="AW457" s="702">
        <f t="shared" si="132"/>
        <v>4.6135737727497608</v>
      </c>
      <c r="AX457" s="810">
        <f t="shared" si="133"/>
        <v>27.725803922775004</v>
      </c>
      <c r="AY457" s="991">
        <v>0.21</v>
      </c>
      <c r="AZ457" s="922">
        <v>17.27</v>
      </c>
      <c r="BA457" s="922">
        <v>-4.5900000000000007</v>
      </c>
      <c r="BB457" s="922">
        <v>0.33999999999999997</v>
      </c>
      <c r="BC457" s="922">
        <v>4.4799999999999995</v>
      </c>
      <c r="BE457" s="664">
        <v>2014</v>
      </c>
      <c r="BF457" s="946" t="e">
        <f>#VALUE!</f>
        <v>#VALUE!</v>
      </c>
      <c r="BG457" s="931">
        <v>0.6</v>
      </c>
    </row>
    <row r="458" spans="1:59" x14ac:dyDescent="0.2">
      <c r="A458" s="106" t="s">
        <v>4485</v>
      </c>
      <c r="B458" s="925" t="s">
        <v>4486</v>
      </c>
      <c r="C458" s="988" t="s">
        <v>179</v>
      </c>
      <c r="D458" s="988" t="s">
        <v>4371</v>
      </c>
      <c r="E458" s="792">
        <v>5</v>
      </c>
      <c r="F458" s="526">
        <v>878</v>
      </c>
      <c r="G458" s="526" t="s">
        <v>106</v>
      </c>
      <c r="H458" s="526" t="s">
        <v>106</v>
      </c>
      <c r="I458" s="924">
        <v>24.14</v>
      </c>
      <c r="J458" s="702">
        <f t="shared" si="121"/>
        <v>8.7821043910521954</v>
      </c>
      <c r="K458" s="927">
        <v>0.53</v>
      </c>
      <c r="L458" s="639">
        <v>4</v>
      </c>
      <c r="M458" s="693">
        <f t="shared" si="122"/>
        <v>2.12</v>
      </c>
      <c r="N458" s="921" t="s">
        <v>107</v>
      </c>
      <c r="O458" s="795">
        <v>0.52</v>
      </c>
      <c r="P458" s="915">
        <v>43584</v>
      </c>
      <c r="Q458" s="915">
        <v>43600</v>
      </c>
      <c r="R458" s="693">
        <f t="shared" si="123"/>
        <v>1.9230769230769247</v>
      </c>
      <c r="S458" s="759">
        <f>IF(INDEX(Historical!$D$7:$D$1437,MATCH(B458,Historical!$B$7:$B$1446,0))=0,"n/a",(INDEX(Historical!$C$7:$C$1437,MATCH(B458,Historical!$B$7:$B$1446,0))/INDEX(Historical!$D$7:$D$1437,MATCH(B458,Historical!$B$7:$B$1446,0))-1)*100)</f>
        <v>47.524752475247524</v>
      </c>
      <c r="T458" s="759">
        <f>IF(INDEX(Historical!$F$7:$F$1430,MATCH(B458,Historical!$B$7:$B$1446,0))=0,"n/a",((INDEX(Historical!$C$7:$C$1437,MATCH(B458,Historical!$B$7:$B$1446,0))/INDEX(Historical!$F$7:$F$1430,MATCH(B458,Historical!$B$7:$B$1446,0)))^(1/3)-1)*100)</f>
        <v>104.74447090177863</v>
      </c>
      <c r="U458" s="759" t="str">
        <f>IF(INDEX(Historical!$H$7:$H$1430,MATCH(B458,Historical!$B$7:$B$1446,0))=0,"n/a",((INDEX(Historical!$C$7:$C$1437,MATCH(B458,Historical!$B$7:$B$1446,0))/INDEX(Historical!$H$7:$H$1430,MATCH(B458,Historical!$B$7:$B$1446,0)))^(1/5)-1)*100)</f>
        <v>n/a</v>
      </c>
      <c r="V458" s="759" t="str">
        <f>IF(INDEX(Historical!$O$7:$O$1430,MATCH(B458,Historical!$B$7:$B$1446,0))=0,"n/a",((INDEX(Historical!$C$7:$C$1437,MATCH(B458,Historical!$B$7:$B$1446,0))/INDEX(Historical!$O$7:$O$1430,MATCH(B458,Historical!$B$7:$B$1446,0)))^(1/10)-1)*100)</f>
        <v>n/a</v>
      </c>
      <c r="W458" s="760" t="str">
        <f t="shared" si="124"/>
        <v>n/a</v>
      </c>
      <c r="X458" s="761" t="str">
        <f t="shared" si="125"/>
        <v>n/a</v>
      </c>
      <c r="Y458" s="926"/>
      <c r="Z458" s="702">
        <f t="shared" si="126"/>
        <v>200</v>
      </c>
      <c r="AA458" s="935">
        <f t="shared" si="127"/>
        <v>22.773584905660378</v>
      </c>
      <c r="AB458" s="639">
        <v>12</v>
      </c>
      <c r="AC458" s="916">
        <v>1.06</v>
      </c>
      <c r="AD458" s="916">
        <v>250.73</v>
      </c>
      <c r="AE458" s="916">
        <v>8.4600000000000009</v>
      </c>
      <c r="AF458" s="916">
        <v>2.19</v>
      </c>
      <c r="AG458" s="916">
        <v>10.5</v>
      </c>
      <c r="AH458" s="916">
        <v>64.2</v>
      </c>
      <c r="AI458" s="916">
        <v>-16.68</v>
      </c>
      <c r="AJ458" s="916">
        <v>165</v>
      </c>
      <c r="AK458" s="916">
        <v>0.09</v>
      </c>
      <c r="AL458" s="928">
        <v>6710</v>
      </c>
      <c r="AM458" s="922">
        <v>1.4000000000000001</v>
      </c>
      <c r="AN458" s="916">
        <v>1.86</v>
      </c>
      <c r="AO458" s="802" t="str">
        <f t="shared" si="128"/>
        <v>n/a</v>
      </c>
      <c r="AP458" s="803" t="str">
        <f t="shared" si="129"/>
        <v>n/a</v>
      </c>
      <c r="AQ458" s="936">
        <f t="shared" si="130"/>
        <v>48.883475604837031</v>
      </c>
      <c r="AR458" s="702">
        <f>INDEX(Historical!$C$7:$C$1437,MATCH(B458,Historical!$B$7:$B$1446,0))*IF(AH458="n/a",1.03,IF(AH458&lt;0,1.01,IF(AH458&gt;10,1.1,(1+AH458/100))))</f>
        <v>2.0487500000000001</v>
      </c>
      <c r="AS458" s="935">
        <f t="shared" si="131"/>
        <v>2.0692375000000003</v>
      </c>
      <c r="AT458" s="935">
        <f t="shared" si="120"/>
        <v>2.0710998137500001</v>
      </c>
      <c r="AU458" s="935">
        <f t="shared" si="120"/>
        <v>2.072963803582375</v>
      </c>
      <c r="AV458" s="935">
        <f t="shared" si="120"/>
        <v>2.0748294710055988</v>
      </c>
      <c r="AW458" s="702">
        <f t="shared" si="132"/>
        <v>10.336880588337973</v>
      </c>
      <c r="AX458" s="810">
        <f t="shared" si="133"/>
        <v>42.820549247464676</v>
      </c>
      <c r="AY458" s="991">
        <v>0.91</v>
      </c>
      <c r="AZ458" s="922">
        <v>23.23</v>
      </c>
      <c r="BA458" s="922">
        <v>-8.39</v>
      </c>
      <c r="BB458" s="922">
        <v>-0.2</v>
      </c>
      <c r="BC458" s="922">
        <v>2.76</v>
      </c>
      <c r="BE458" s="664">
        <v>2015</v>
      </c>
      <c r="BF458" s="946" t="e">
        <f>#VALUE!</f>
        <v>#VALUE!</v>
      </c>
      <c r="BG458" s="931">
        <v>2.5</v>
      </c>
    </row>
    <row r="459" spans="1:59" x14ac:dyDescent="0.2">
      <c r="A459" s="537" t="s">
        <v>1726</v>
      </c>
      <c r="B459" s="925" t="s">
        <v>1727</v>
      </c>
      <c r="C459" s="988" t="s">
        <v>247</v>
      </c>
      <c r="D459" s="988" t="s">
        <v>4401</v>
      </c>
      <c r="E459" s="792">
        <v>9</v>
      </c>
      <c r="F459" s="526">
        <v>391</v>
      </c>
      <c r="G459" s="526" t="s">
        <v>106</v>
      </c>
      <c r="H459" s="526" t="s">
        <v>106</v>
      </c>
      <c r="I459" s="924">
        <v>65.87</v>
      </c>
      <c r="J459" s="702">
        <f t="shared" si="121"/>
        <v>2.3683011993320178</v>
      </c>
      <c r="K459" s="927">
        <v>0.39</v>
      </c>
      <c r="L459" s="639">
        <v>4</v>
      </c>
      <c r="M459" s="693">
        <f t="shared" si="122"/>
        <v>1.56</v>
      </c>
      <c r="N459" s="921" t="s">
        <v>567</v>
      </c>
      <c r="O459" s="795">
        <v>0.37</v>
      </c>
      <c r="P459" s="915">
        <v>43397</v>
      </c>
      <c r="Q459" s="915">
        <v>43413</v>
      </c>
      <c r="R459" s="693">
        <f t="shared" si="123"/>
        <v>5.4054054054054106</v>
      </c>
      <c r="S459" s="759">
        <f>IF(INDEX(Historical!$D$7:$D$1437,MATCH(B459,Historical!$B$7:$B$1446,0))=0,"n/a",(INDEX(Historical!$C$7:$C$1437,MATCH(B459,Historical!$B$7:$B$1446,0))/INDEX(Historical!$D$7:$D$1437,MATCH(B459,Historical!$B$7:$B$1446,0))-1)*100)</f>
        <v>10.294117647058831</v>
      </c>
      <c r="T459" s="759">
        <f>IF(INDEX(Historical!$F$7:$F$1430,MATCH(B459,Historical!$B$7:$B$1446,0))=0,"n/a",((INDEX(Historical!$C$7:$C$1437,MATCH(B459,Historical!$B$7:$B$1446,0))/INDEX(Historical!$F$7:$F$1430,MATCH(B459,Historical!$B$7:$B$1446,0)))^(1/3)-1)*100)</f>
        <v>10.557809853526301</v>
      </c>
      <c r="U459" s="759">
        <f>IF(INDEX(Historical!$H$7:$H$1430,MATCH(B459,Historical!$B$7:$B$1446,0))=0,"n/a",((INDEX(Historical!$C$7:$C$1437,MATCH(B459,Historical!$B$7:$B$1446,0))/INDEX(Historical!$H$7:$H$1430,MATCH(B459,Historical!$B$7:$B$1446,0)))^(1/5)-1)*100)</f>
        <v>14.266810914837013</v>
      </c>
      <c r="V459" s="759">
        <f>IF(INDEX(Historical!$O$7:$O$1430,MATCH(B459,Historical!$B$7:$B$1446,0))=0,"n/a",((INDEX(Historical!$C$7:$C$1437,MATCH(B459,Historical!$B$7:$B$1446,0))/INDEX(Historical!$O$7:$O$1430,MATCH(B459,Historical!$B$7:$B$1446,0)))^(1/10)-1)*100)</f>
        <v>18.275099689661545</v>
      </c>
      <c r="W459" s="760">
        <f t="shared" si="124"/>
        <v>0.78066938933897734</v>
      </c>
      <c r="X459" s="761">
        <f t="shared" si="125"/>
        <v>0.57527463366278275</v>
      </c>
      <c r="Y459" s="713"/>
      <c r="Z459" s="702">
        <f t="shared" si="126"/>
        <v>35.056179775280896</v>
      </c>
      <c r="AA459" s="935">
        <f t="shared" si="127"/>
        <v>14.802247191011237</v>
      </c>
      <c r="AB459" s="639">
        <v>7</v>
      </c>
      <c r="AC459" s="916">
        <v>4.45</v>
      </c>
      <c r="AD459" s="916" t="s">
        <v>137</v>
      </c>
      <c r="AE459" s="916">
        <v>0.5</v>
      </c>
      <c r="AF459" s="916">
        <v>1.82</v>
      </c>
      <c r="AG459" s="916">
        <v>12.1</v>
      </c>
      <c r="AH459" s="916">
        <v>21.7</v>
      </c>
      <c r="AI459" s="916">
        <v>35.43</v>
      </c>
      <c r="AJ459" s="916">
        <v>24.8</v>
      </c>
      <c r="AK459" s="916">
        <v>-0.5</v>
      </c>
      <c r="AL459" s="928">
        <v>3580</v>
      </c>
      <c r="AM459" s="922">
        <v>1.7000000000000002</v>
      </c>
      <c r="AN459" s="916">
        <v>0</v>
      </c>
      <c r="AO459" s="802">
        <f t="shared" si="128"/>
        <v>1.8328649231577927</v>
      </c>
      <c r="AP459" s="803">
        <f t="shared" si="129"/>
        <v>16.635112114169029</v>
      </c>
      <c r="AQ459" s="936">
        <f t="shared" si="130"/>
        <v>9.422910230882442</v>
      </c>
      <c r="AR459" s="702">
        <f>INDEX(Historical!$C$7:$C$1437,MATCH(B459,Historical!$B$7:$B$1446,0))*IF(AH459="n/a",1.03,IF(AH459&lt;0,1.01,IF(AH459&gt;10,1.1,(1+AH459/100))))</f>
        <v>1.6500000000000001</v>
      </c>
      <c r="AS459" s="935">
        <f t="shared" si="131"/>
        <v>1.8150000000000004</v>
      </c>
      <c r="AT459" s="935">
        <f t="shared" si="120"/>
        <v>1.8331500000000005</v>
      </c>
      <c r="AU459" s="935">
        <f t="shared" si="120"/>
        <v>1.8514815000000004</v>
      </c>
      <c r="AV459" s="935">
        <f t="shared" si="120"/>
        <v>1.8699963150000005</v>
      </c>
      <c r="AW459" s="702">
        <f t="shared" si="132"/>
        <v>9.0196278150000015</v>
      </c>
      <c r="AX459" s="810">
        <f t="shared" si="133"/>
        <v>13.693073956277518</v>
      </c>
      <c r="AY459" s="991">
        <v>1.71</v>
      </c>
      <c r="AZ459" s="922">
        <v>38.06</v>
      </c>
      <c r="BA459" s="922">
        <v>-40.869999999999997</v>
      </c>
      <c r="BB459" s="922">
        <v>0.91999999999999993</v>
      </c>
      <c r="BC459" s="922">
        <v>-10.97</v>
      </c>
      <c r="BE459" s="664">
        <v>2011</v>
      </c>
      <c r="BF459" s="946" t="e">
        <f>#VALUE!</f>
        <v>#VALUE!</v>
      </c>
      <c r="BG459" s="931">
        <v>8.3000000000000007</v>
      </c>
    </row>
    <row r="460" spans="1:59" x14ac:dyDescent="0.2">
      <c r="A460" s="537" t="s">
        <v>1340</v>
      </c>
      <c r="B460" s="925" t="s">
        <v>1341</v>
      </c>
      <c r="C460" s="988" t="s">
        <v>112</v>
      </c>
      <c r="D460" s="988" t="s">
        <v>4356</v>
      </c>
      <c r="E460" s="793">
        <v>9</v>
      </c>
      <c r="F460" s="526">
        <v>363</v>
      </c>
      <c r="G460" s="526" t="s">
        <v>106</v>
      </c>
      <c r="H460" s="526" t="s">
        <v>106</v>
      </c>
      <c r="I460" s="924">
        <v>16.04</v>
      </c>
      <c r="J460" s="702">
        <f t="shared" si="121"/>
        <v>1.6209476309226933</v>
      </c>
      <c r="K460" s="927">
        <v>6.5000000000000002E-2</v>
      </c>
      <c r="L460" s="639">
        <v>4</v>
      </c>
      <c r="M460" s="693">
        <f t="shared" si="122"/>
        <v>0.26</v>
      </c>
      <c r="N460" s="921" t="s">
        <v>997</v>
      </c>
      <c r="O460" s="795">
        <v>0.06</v>
      </c>
      <c r="P460" s="917">
        <v>42956</v>
      </c>
      <c r="Q460" s="917">
        <v>42972</v>
      </c>
      <c r="R460" s="693">
        <f t="shared" si="123"/>
        <v>8.333333333333341</v>
      </c>
      <c r="S460" s="759">
        <f>IF(INDEX(Historical!$D$7:$D$1437,MATCH(B460,Historical!$B$7:$B$1446,0))=0,"n/a",(INDEX(Historical!$C$7:$C$1437,MATCH(B460,Historical!$B$7:$B$1446,0))/INDEX(Historical!$D$7:$D$1437,MATCH(B460,Historical!$B$7:$B$1446,0))-1)*100)</f>
        <v>4.0000000000000036</v>
      </c>
      <c r="T460" s="759">
        <f>IF(INDEX(Historical!$F$7:$F$1430,MATCH(B460,Historical!$B$7:$B$1446,0))=0,"n/a",((INDEX(Historical!$C$7:$C$1437,MATCH(B460,Historical!$B$7:$B$1446,0))/INDEX(Historical!$F$7:$F$1430,MATCH(B460,Historical!$B$7:$B$1446,0)))^(1/3)-1)*100)</f>
        <v>13.040381433805571</v>
      </c>
      <c r="U460" s="759">
        <f>IF(INDEX(Historical!$H$7:$H$1430,MATCH(B460,Historical!$B$7:$B$1446,0))=0,"n/a",((INDEX(Historical!$C$7:$C$1437,MATCH(B460,Historical!$B$7:$B$1446,0))/INDEX(Historical!$H$7:$H$1430,MATCH(B460,Historical!$B$7:$B$1446,0)))^(1/5)-1)*100)</f>
        <v>18.772564182493777</v>
      </c>
      <c r="V460" s="759">
        <f>IF(INDEX(Historical!$O$7:$O$1430,MATCH(B460,Historical!$B$7:$B$1446,0))=0,"n/a",((INDEX(Historical!$C$7:$C$1437,MATCH(B460,Historical!$B$7:$B$1446,0))/INDEX(Historical!$O$7:$O$1430,MATCH(B460,Historical!$B$7:$B$1446,0)))^(1/10)-1)*100)</f>
        <v>8.0386652698788641</v>
      </c>
      <c r="W460" s="760">
        <f t="shared" si="124"/>
        <v>2.3352837258736443</v>
      </c>
      <c r="X460" s="761">
        <f t="shared" si="125"/>
        <v>187.72564182493775</v>
      </c>
      <c r="Y460" s="727" t="s">
        <v>4431</v>
      </c>
      <c r="Z460" s="702">
        <f t="shared" si="126"/>
        <v>43.333333333333336</v>
      </c>
      <c r="AA460" s="935">
        <f t="shared" si="127"/>
        <v>26.733333333333334</v>
      </c>
      <c r="AB460" s="639">
        <v>12</v>
      </c>
      <c r="AC460" s="916">
        <v>0.6</v>
      </c>
      <c r="AD460" s="916">
        <v>0.81</v>
      </c>
      <c r="AE460" s="916">
        <v>0.78</v>
      </c>
      <c r="AF460" s="916">
        <v>2.69</v>
      </c>
      <c r="AG460" s="916">
        <v>13.900000000000002</v>
      </c>
      <c r="AH460" s="916">
        <v>-33.800000000000004</v>
      </c>
      <c r="AI460" s="916">
        <v>15.57</v>
      </c>
      <c r="AJ460" s="916">
        <v>0.1</v>
      </c>
      <c r="AK460" s="916">
        <v>33.1</v>
      </c>
      <c r="AL460" s="928">
        <v>963.04</v>
      </c>
      <c r="AM460" s="922">
        <v>1.7999999999999998</v>
      </c>
      <c r="AN460" s="916">
        <v>1.74</v>
      </c>
      <c r="AO460" s="802">
        <f t="shared" si="128"/>
        <v>-6.3398215199168639</v>
      </c>
      <c r="AP460" s="803">
        <f t="shared" si="129"/>
        <v>20.39351181341647</v>
      </c>
      <c r="AQ460" s="936">
        <f t="shared" si="130"/>
        <v>78.7769145756386</v>
      </c>
      <c r="AR460" s="702">
        <f>INDEX(Historical!$C$7:$C$1437,MATCH(B460,Historical!$B$7:$B$1446,0))*IF(AH460="n/a",1.03,IF(AH460&lt;0,1.01,IF(AH460&gt;10,1.1,(1+AH460/100))))</f>
        <v>0.2626</v>
      </c>
      <c r="AS460" s="935">
        <f t="shared" si="131"/>
        <v>0.28886000000000001</v>
      </c>
      <c r="AT460" s="935">
        <f t="shared" si="120"/>
        <v>0.31774600000000003</v>
      </c>
      <c r="AU460" s="935">
        <f t="shared" si="120"/>
        <v>0.34952060000000007</v>
      </c>
      <c r="AV460" s="935">
        <f t="shared" si="120"/>
        <v>0.38447266000000013</v>
      </c>
      <c r="AW460" s="702">
        <f t="shared" si="132"/>
        <v>1.6031992600000002</v>
      </c>
      <c r="AX460" s="810">
        <f t="shared" si="133"/>
        <v>9.9950078553615977</v>
      </c>
      <c r="AY460" s="991">
        <v>1.55</v>
      </c>
      <c r="AZ460" s="922">
        <v>19.259999999999998</v>
      </c>
      <c r="BA460" s="922">
        <v>-34.660000000000004</v>
      </c>
      <c r="BB460" s="922">
        <v>-3.25</v>
      </c>
      <c r="BC460" s="922">
        <v>-13.33</v>
      </c>
      <c r="BE460" s="664">
        <v>2011</v>
      </c>
      <c r="BF460" s="946" t="e">
        <f>#VALUE!</f>
        <v>#VALUE!</v>
      </c>
      <c r="BG460" s="931">
        <v>4.5</v>
      </c>
    </row>
    <row r="461" spans="1:59" x14ac:dyDescent="0.2">
      <c r="A461" s="762" t="s">
        <v>4200</v>
      </c>
      <c r="B461" s="854" t="s">
        <v>3929</v>
      </c>
      <c r="C461" s="988" t="s">
        <v>112</v>
      </c>
      <c r="D461" s="988" t="s">
        <v>213</v>
      </c>
      <c r="E461" s="792">
        <v>5</v>
      </c>
      <c r="F461" s="526">
        <v>813</v>
      </c>
      <c r="G461" s="526" t="s">
        <v>106</v>
      </c>
      <c r="H461" s="526" t="s">
        <v>106</v>
      </c>
      <c r="I461" s="932">
        <v>47.95</v>
      </c>
      <c r="J461" s="702">
        <f t="shared" si="121"/>
        <v>2.3357664233576645</v>
      </c>
      <c r="K461" s="537">
        <v>0.28000000000000003</v>
      </c>
      <c r="L461" s="526">
        <v>4</v>
      </c>
      <c r="M461" s="693">
        <f t="shared" si="122"/>
        <v>1.1200000000000001</v>
      </c>
      <c r="N461" s="526" t="s">
        <v>4202</v>
      </c>
      <c r="O461" s="643">
        <v>0.27</v>
      </c>
      <c r="P461" s="1074">
        <v>43237</v>
      </c>
      <c r="Q461" s="1074">
        <v>43255</v>
      </c>
      <c r="R461" s="693">
        <f t="shared" si="123"/>
        <v>3.7037037037037068</v>
      </c>
      <c r="S461" s="759">
        <f>IF(INDEX(Historical!$D$7:$D$1437,MATCH(B461,Historical!$B$7:$B$1446,0))=0,"n/a",(INDEX(Historical!$C$7:$C$1437,MATCH(B461,Historical!$B$7:$B$1446,0))/INDEX(Historical!$D$7:$D$1437,MATCH(B461,Historical!$B$7:$B$1446,0))-1)*100)</f>
        <v>3.7383177570093462</v>
      </c>
      <c r="T461" s="759">
        <f>IF(INDEX(Historical!$F$7:$F$1430,MATCH(B461,Historical!$B$7:$B$1446,0))=0,"n/a",((INDEX(Historical!$C$7:$C$1437,MATCH(B461,Historical!$B$7:$B$1446,0))/INDEX(Historical!$F$7:$F$1430,MATCH(B461,Historical!$B$7:$B$1446,0)))^(1/3)-1)*100)</f>
        <v>2.5247183031277265</v>
      </c>
      <c r="U461" s="759">
        <f>IF(INDEX(Historical!$H$7:$H$1430,MATCH(B461,Historical!$B$7:$B$1446,0))=0,"n/a",((INDEX(Historical!$C$7:$C$1437,MATCH(B461,Historical!$B$7:$B$1446,0))/INDEX(Historical!$H$7:$H$1430,MATCH(B461,Historical!$B$7:$B$1446,0)))^(1/5)-1)*100)</f>
        <v>3.8262169735895801</v>
      </c>
      <c r="V461" s="759">
        <f>IF(INDEX(Historical!$O$7:$O$1430,MATCH(B461,Historical!$B$7:$B$1446,0))=0,"n/a",((INDEX(Historical!$C$7:$C$1437,MATCH(B461,Historical!$B$7:$B$1446,0))/INDEX(Historical!$O$7:$O$1430,MATCH(B461,Historical!$B$7:$B$1446,0)))^(1/10)-1)*100)</f>
        <v>4.7182784501015096</v>
      </c>
      <c r="W461" s="760">
        <f t="shared" si="124"/>
        <v>0.81093496580458546</v>
      </c>
      <c r="X461" s="761">
        <f t="shared" si="125"/>
        <v>0.23618623293762842</v>
      </c>
      <c r="Y461" s="703"/>
      <c r="Z461" s="702">
        <f t="shared" si="126"/>
        <v>28.940568475452199</v>
      </c>
      <c r="AA461" s="935">
        <f t="shared" si="127"/>
        <v>12.390180878552972</v>
      </c>
      <c r="AB461" s="639">
        <v>12</v>
      </c>
      <c r="AC461" s="931">
        <v>3.87</v>
      </c>
      <c r="AD461" s="931">
        <v>4.96</v>
      </c>
      <c r="AE461" s="916">
        <v>0.99</v>
      </c>
      <c r="AF461" s="916">
        <v>2.3199999999999998</v>
      </c>
      <c r="AG461" s="916">
        <v>19.600000000000001</v>
      </c>
      <c r="AH461" s="916">
        <v>27.800000000000004</v>
      </c>
      <c r="AI461" s="916">
        <v>8.82</v>
      </c>
      <c r="AJ461" s="739">
        <v>16.2</v>
      </c>
      <c r="AK461" s="739">
        <v>2.5</v>
      </c>
      <c r="AL461" s="931">
        <v>3560</v>
      </c>
      <c r="AM461" s="931">
        <v>1.4000000000000001</v>
      </c>
      <c r="AN461" s="931">
        <v>1.06</v>
      </c>
      <c r="AO461" s="802">
        <f t="shared" si="128"/>
        <v>-6.2281974816057275</v>
      </c>
      <c r="AP461" s="803">
        <f t="shared" si="129"/>
        <v>6.1619833969472442</v>
      </c>
      <c r="AQ461" s="936">
        <f t="shared" si="130"/>
        <v>13.029434982894594</v>
      </c>
      <c r="AR461" s="702">
        <f>INDEX(Historical!$C$7:$C$1437,MATCH(B461,Historical!$B$7:$B$1446,0))*IF(AH461="n/a",1.03,IF(AH461&lt;0,1.01,IF(AH461&gt;10,1.1,(1+AH461/100))))</f>
        <v>1.2210000000000003</v>
      </c>
      <c r="AS461" s="935">
        <f t="shared" si="131"/>
        <v>1.3286922000000003</v>
      </c>
      <c r="AT461" s="935">
        <f t="shared" si="120"/>
        <v>1.3619095050000003</v>
      </c>
      <c r="AU461" s="935">
        <f t="shared" si="120"/>
        <v>1.3959572426250002</v>
      </c>
      <c r="AV461" s="935">
        <f t="shared" si="120"/>
        <v>1.4308561736906251</v>
      </c>
      <c r="AW461" s="702">
        <f t="shared" si="132"/>
        <v>6.7384151213156258</v>
      </c>
      <c r="AX461" s="810">
        <f t="shared" si="133"/>
        <v>14.053003381263036</v>
      </c>
      <c r="AY461" s="788">
        <v>1.76</v>
      </c>
      <c r="AZ461" s="916">
        <v>41.13</v>
      </c>
      <c r="BA461" s="916">
        <v>-8.58</v>
      </c>
      <c r="BB461" s="916">
        <v>6.93</v>
      </c>
      <c r="BC461" s="916">
        <v>9.5500000000000007</v>
      </c>
      <c r="BE461" s="664">
        <v>2014</v>
      </c>
      <c r="BF461" s="946" t="e">
        <f>#VALUE!</f>
        <v>#VALUE!</v>
      </c>
      <c r="BG461" s="931">
        <v>7.6</v>
      </c>
    </row>
    <row r="462" spans="1:59" x14ac:dyDescent="0.2">
      <c r="A462" s="628" t="s">
        <v>1732</v>
      </c>
      <c r="B462" s="925" t="s">
        <v>1733</v>
      </c>
      <c r="C462" s="988" t="s">
        <v>108</v>
      </c>
      <c r="D462" s="988" t="s">
        <v>4373</v>
      </c>
      <c r="E462" s="792">
        <v>7</v>
      </c>
      <c r="F462" s="526">
        <v>612</v>
      </c>
      <c r="G462" s="526" t="s">
        <v>37</v>
      </c>
      <c r="H462" s="526" t="s">
        <v>37</v>
      </c>
      <c r="I462" s="924">
        <v>26.08</v>
      </c>
      <c r="J462" s="702">
        <f t="shared" si="121"/>
        <v>2.4539877300613497</v>
      </c>
      <c r="K462" s="927">
        <v>0.16</v>
      </c>
      <c r="L462" s="639">
        <v>4</v>
      </c>
      <c r="M462" s="693">
        <f t="shared" si="122"/>
        <v>0.64</v>
      </c>
      <c r="N462" s="921" t="s">
        <v>467</v>
      </c>
      <c r="O462" s="795">
        <v>0.14000000000000001</v>
      </c>
      <c r="P462" s="658">
        <v>43279</v>
      </c>
      <c r="Q462" s="658">
        <v>43291</v>
      </c>
      <c r="R462" s="693">
        <f t="shared" si="123"/>
        <v>14.285714285714276</v>
      </c>
      <c r="S462" s="759">
        <f>IF(INDEX(Historical!$D$7:$D$1437,MATCH(B462,Historical!$B$7:$B$1446,0))=0,"n/a",(INDEX(Historical!$C$7:$C$1437,MATCH(B462,Historical!$B$7:$B$1446,0))/INDEX(Historical!$D$7:$D$1437,MATCH(B462,Historical!$B$7:$B$1446,0))-1)*100)</f>
        <v>11.111111111111093</v>
      </c>
      <c r="T462" s="759">
        <f>IF(INDEX(Historical!$F$7:$F$1430,MATCH(B462,Historical!$B$7:$B$1446,0))=0,"n/a",((INDEX(Historical!$C$7:$C$1437,MATCH(B462,Historical!$B$7:$B$1446,0))/INDEX(Historical!$F$7:$F$1430,MATCH(B462,Historical!$B$7:$B$1446,0)))^(1/3)-1)*100)</f>
        <v>9.2608243623279343</v>
      </c>
      <c r="U462" s="759">
        <f>IF(INDEX(Historical!$H$7:$H$1430,MATCH(B462,Historical!$B$7:$B$1446,0))=0,"n/a",((INDEX(Historical!$C$7:$C$1437,MATCH(B462,Historical!$B$7:$B$1446,0))/INDEX(Historical!$H$7:$H$1430,MATCH(B462,Historical!$B$7:$B$1446,0)))^(1/5)-1)*100)</f>
        <v>10.151370567009611</v>
      </c>
      <c r="V462" s="759">
        <f>IF(INDEX(Historical!$O$7:$O$1430,MATCH(B462,Historical!$B$7:$B$1446,0))=0,"n/a",((INDEX(Historical!$C$7:$C$1437,MATCH(B462,Historical!$B$7:$B$1446,0))/INDEX(Historical!$O$7:$O$1430,MATCH(B462,Historical!$B$7:$B$1446,0)))^(1/10)-1)*100)</f>
        <v>6.803084495661138</v>
      </c>
      <c r="W462" s="760">
        <f t="shared" si="124"/>
        <v>1.4921717602484488</v>
      </c>
      <c r="X462" s="761">
        <f t="shared" si="125"/>
        <v>0.95767646858581235</v>
      </c>
      <c r="Y462" s="717"/>
      <c r="Z462" s="702">
        <f t="shared" si="126"/>
        <v>34.042553191489368</v>
      </c>
      <c r="AA462" s="935">
        <f t="shared" si="127"/>
        <v>13.872340425531915</v>
      </c>
      <c r="AB462" s="639">
        <v>12</v>
      </c>
      <c r="AC462" s="916">
        <v>1.88</v>
      </c>
      <c r="AD462" s="916" t="s">
        <v>137</v>
      </c>
      <c r="AE462" s="916">
        <v>4.46</v>
      </c>
      <c r="AF462" s="916">
        <v>1.23</v>
      </c>
      <c r="AG462" s="916">
        <v>7.5</v>
      </c>
      <c r="AH462" s="916">
        <v>20.399999999999999</v>
      </c>
      <c r="AI462" s="916">
        <v>4.82</v>
      </c>
      <c r="AJ462" s="916">
        <v>10.6</v>
      </c>
      <c r="AK462" s="916" t="s">
        <v>137</v>
      </c>
      <c r="AL462" s="928">
        <v>1880</v>
      </c>
      <c r="AM462" s="922">
        <v>5.7</v>
      </c>
      <c r="AN462" s="916">
        <v>0.16</v>
      </c>
      <c r="AO462" s="802">
        <f t="shared" si="128"/>
        <v>-1.2669821284609544</v>
      </c>
      <c r="AP462" s="803">
        <f t="shared" si="129"/>
        <v>12.605358297070961</v>
      </c>
      <c r="AQ462" s="936">
        <f t="shared" si="130"/>
        <v>-12.916441854442006</v>
      </c>
      <c r="AR462" s="702">
        <f>INDEX(Historical!$C$7:$C$1437,MATCH(B462,Historical!$B$7:$B$1446,0))*IF(AH462="n/a",1.03,IF(AH462&lt;0,1.01,IF(AH462&gt;10,1.1,(1+AH462/100))))</f>
        <v>0.66</v>
      </c>
      <c r="AS462" s="935">
        <f t="shared" si="131"/>
        <v>0.69181200000000009</v>
      </c>
      <c r="AT462" s="935">
        <f t="shared" si="120"/>
        <v>0.71256636000000007</v>
      </c>
      <c r="AU462" s="935">
        <f t="shared" si="120"/>
        <v>0.73394335080000006</v>
      </c>
      <c r="AV462" s="935">
        <f t="shared" si="120"/>
        <v>0.75596165132400006</v>
      </c>
      <c r="AW462" s="702">
        <f t="shared" si="132"/>
        <v>3.5542833621240004</v>
      </c>
      <c r="AX462" s="810">
        <f t="shared" si="133"/>
        <v>13.62838712470859</v>
      </c>
      <c r="AY462" s="991">
        <v>1.1499999999999999</v>
      </c>
      <c r="AZ462" s="922">
        <v>13.99</v>
      </c>
      <c r="BA462" s="922">
        <v>-22.95</v>
      </c>
      <c r="BB462" s="922">
        <v>-1.35</v>
      </c>
      <c r="BC462" s="922">
        <v>-7.89</v>
      </c>
      <c r="BE462" s="664">
        <v>2012</v>
      </c>
      <c r="BF462" s="946" t="e">
        <f>#VALUE!</f>
        <v>#VALUE!</v>
      </c>
      <c r="BG462" s="931">
        <v>1</v>
      </c>
    </row>
    <row r="463" spans="1:59" x14ac:dyDescent="0.2">
      <c r="A463" s="609" t="s">
        <v>1746</v>
      </c>
      <c r="B463" s="925" t="s">
        <v>1747</v>
      </c>
      <c r="C463" s="988" t="s">
        <v>108</v>
      </c>
      <c r="D463" s="988" t="s">
        <v>4373</v>
      </c>
      <c r="E463" s="792">
        <v>7</v>
      </c>
      <c r="F463" s="526">
        <v>695</v>
      </c>
      <c r="G463" s="526" t="s">
        <v>106</v>
      </c>
      <c r="H463" s="526" t="s">
        <v>106</v>
      </c>
      <c r="I463" s="924">
        <v>15.23</v>
      </c>
      <c r="J463" s="702">
        <f t="shared" si="121"/>
        <v>1.8384766907419567</v>
      </c>
      <c r="K463" s="927">
        <v>7.0000000000000007E-2</v>
      </c>
      <c r="L463" s="639">
        <v>4</v>
      </c>
      <c r="M463" s="693">
        <f t="shared" si="122"/>
        <v>0.28000000000000003</v>
      </c>
      <c r="N463" s="921" t="s">
        <v>805</v>
      </c>
      <c r="O463" s="795">
        <v>5.5E-2</v>
      </c>
      <c r="P463" s="915">
        <v>43594</v>
      </c>
      <c r="Q463" s="915">
        <v>43615</v>
      </c>
      <c r="R463" s="693">
        <f t="shared" si="123"/>
        <v>27.27272727272728</v>
      </c>
      <c r="S463" s="759">
        <f>IF(INDEX(Historical!$D$7:$D$1437,MATCH(B463,Historical!$B$7:$B$1446,0))=0,"n/a",(INDEX(Historical!$C$7:$C$1437,MATCH(B463,Historical!$B$7:$B$1446,0))/INDEX(Historical!$D$7:$D$1437,MATCH(B463,Historical!$B$7:$B$1446,0))-1)*100)</f>
        <v>17.647058823529438</v>
      </c>
      <c r="T463" s="759">
        <f>IF(INDEX(Historical!$F$7:$F$1430,MATCH(B463,Historical!$B$7:$B$1446,0))=0,"n/a",((INDEX(Historical!$C$7:$C$1437,MATCH(B463,Historical!$B$7:$B$1446,0))/INDEX(Historical!$F$7:$F$1430,MATCH(B463,Historical!$B$7:$B$1446,0)))^(1/3)-1)*100)</f>
        <v>17.34365331805845</v>
      </c>
      <c r="U463" s="759">
        <f>IF(INDEX(Historical!$H$7:$H$1430,MATCH(B463,Historical!$B$7:$B$1446,0))=0,"n/a",((INDEX(Historical!$C$7:$C$1437,MATCH(B463,Historical!$B$7:$B$1446,0))/INDEX(Historical!$H$7:$H$1430,MATCH(B463,Historical!$B$7:$B$1446,0)))^(1/5)-1)*100)</f>
        <v>28.473001824447721</v>
      </c>
      <c r="V463" s="759" t="str">
        <f>IF(INDEX(Historical!$O$7:$O$1430,MATCH(B463,Historical!$B$7:$B$1446,0))=0,"n/a",((INDEX(Historical!$C$7:$C$1437,MATCH(B463,Historical!$B$7:$B$1446,0))/INDEX(Historical!$O$7:$O$1430,MATCH(B463,Historical!$B$7:$B$1446,0)))^(1/10)-1)*100)</f>
        <v>n/a</v>
      </c>
      <c r="W463" s="760" t="str">
        <f t="shared" si="124"/>
        <v>n/a</v>
      </c>
      <c r="X463" s="761">
        <f t="shared" si="125"/>
        <v>1.3367606490351043</v>
      </c>
      <c r="Y463" s="716"/>
      <c r="Z463" s="702">
        <f t="shared" si="126"/>
        <v>18.543046357615893</v>
      </c>
      <c r="AA463" s="935">
        <f t="shared" si="127"/>
        <v>10.086092715231789</v>
      </c>
      <c r="AB463" s="639">
        <v>12</v>
      </c>
      <c r="AC463" s="916">
        <v>1.51</v>
      </c>
      <c r="AD463" s="916" t="s">
        <v>137</v>
      </c>
      <c r="AE463" s="916">
        <v>2.89</v>
      </c>
      <c r="AF463" s="916">
        <v>1.1200000000000001</v>
      </c>
      <c r="AG463" s="916">
        <v>7.5</v>
      </c>
      <c r="AH463" s="916">
        <v>56.2</v>
      </c>
      <c r="AI463" s="916">
        <v>8.5500000000000007</v>
      </c>
      <c r="AJ463" s="916">
        <v>21.3</v>
      </c>
      <c r="AK463" s="916" t="s">
        <v>137</v>
      </c>
      <c r="AL463" s="928">
        <v>133.26</v>
      </c>
      <c r="AM463" s="922">
        <v>8.9</v>
      </c>
      <c r="AN463" s="916">
        <v>0.08</v>
      </c>
      <c r="AO463" s="802">
        <f t="shared" si="128"/>
        <v>20.225385799957888</v>
      </c>
      <c r="AP463" s="803">
        <f t="shared" si="129"/>
        <v>30.311478515189677</v>
      </c>
      <c r="AQ463" s="936">
        <f t="shared" si="130"/>
        <v>-29.143576026949304</v>
      </c>
      <c r="AR463" s="702">
        <f>INDEX(Historical!$C$7:$C$1437,MATCH(B463,Historical!$B$7:$B$1446,0))*IF(AH463="n/a",1.03,IF(AH463&lt;0,1.01,IF(AH463&gt;10,1.1,(1+AH463/100))))</f>
        <v>0.22000000000000003</v>
      </c>
      <c r="AS463" s="935">
        <f t="shared" si="131"/>
        <v>0.23881000000000002</v>
      </c>
      <c r="AT463" s="935">
        <f t="shared" si="120"/>
        <v>0.24597430000000003</v>
      </c>
      <c r="AU463" s="935">
        <f t="shared" si="120"/>
        <v>0.25335352900000002</v>
      </c>
      <c r="AV463" s="935">
        <f t="shared" si="120"/>
        <v>0.26095413487000002</v>
      </c>
      <c r="AW463" s="702">
        <f t="shared" si="132"/>
        <v>1.21909196387</v>
      </c>
      <c r="AX463" s="810">
        <f t="shared" si="133"/>
        <v>8.0045434265922513</v>
      </c>
      <c r="AY463" s="991">
        <v>0.4</v>
      </c>
      <c r="AZ463" s="922">
        <v>31.979999999999997</v>
      </c>
      <c r="BA463" s="922">
        <v>-23.47</v>
      </c>
      <c r="BB463" s="922">
        <v>-4.32</v>
      </c>
      <c r="BC463" s="922">
        <v>-6.36</v>
      </c>
      <c r="BE463" s="664">
        <v>2013</v>
      </c>
      <c r="BF463" s="946" t="e">
        <f>#VALUE!</f>
        <v>#VALUE!</v>
      </c>
      <c r="BG463" s="931">
        <v>0.8</v>
      </c>
    </row>
    <row r="464" spans="1:59" x14ac:dyDescent="0.2">
      <c r="A464" s="628" t="s">
        <v>1740</v>
      </c>
      <c r="B464" s="925" t="s">
        <v>1741</v>
      </c>
      <c r="C464" s="988" t="s">
        <v>112</v>
      </c>
      <c r="D464" s="988" t="s">
        <v>213</v>
      </c>
      <c r="E464" s="793">
        <v>9</v>
      </c>
      <c r="F464" s="526">
        <v>477</v>
      </c>
      <c r="G464" s="526" t="s">
        <v>106</v>
      </c>
      <c r="H464" s="526" t="s">
        <v>106</v>
      </c>
      <c r="I464" s="924">
        <v>21.56</v>
      </c>
      <c r="J464" s="702">
        <f t="shared" si="121"/>
        <v>3.1539888682745829</v>
      </c>
      <c r="K464" s="927">
        <v>0.17</v>
      </c>
      <c r="L464" s="639">
        <v>4</v>
      </c>
      <c r="M464" s="693">
        <f t="shared" si="122"/>
        <v>0.68</v>
      </c>
      <c r="N464" s="921" t="s">
        <v>161</v>
      </c>
      <c r="O464" s="795">
        <v>0.13</v>
      </c>
      <c r="P464" s="915">
        <v>43567</v>
      </c>
      <c r="Q464" s="915">
        <v>43585</v>
      </c>
      <c r="R464" s="693">
        <f t="shared" si="123"/>
        <v>30.769230769230777</v>
      </c>
      <c r="S464" s="759">
        <f>IF(INDEX(Historical!$D$7:$D$1437,MATCH(B464,Historical!$B$7:$B$1446,0))=0,"n/a",(INDEX(Historical!$C$7:$C$1437,MATCH(B464,Historical!$B$7:$B$1446,0))/INDEX(Historical!$D$7:$D$1437,MATCH(B464,Historical!$B$7:$B$1446,0))-1)*100)</f>
        <v>8.3333333333333481</v>
      </c>
      <c r="T464" s="759">
        <f>IF(INDEX(Historical!$F$7:$F$1430,MATCH(B464,Historical!$B$7:$B$1446,0))=0,"n/a",((INDEX(Historical!$C$7:$C$1437,MATCH(B464,Historical!$B$7:$B$1446,0))/INDEX(Historical!$F$7:$F$1430,MATCH(B464,Historical!$B$7:$B$1446,0)))^(1/3)-1)*100)</f>
        <v>7.3786693294802586</v>
      </c>
      <c r="U464" s="759">
        <f>IF(INDEX(Historical!$H$7:$H$1430,MATCH(B464,Historical!$B$7:$B$1446,0))=0,"n/a",((INDEX(Historical!$C$7:$C$1437,MATCH(B464,Historical!$B$7:$B$1446,0))/INDEX(Historical!$H$7:$H$1430,MATCH(B464,Historical!$B$7:$B$1446,0)))^(1/5)-1)*100)</f>
        <v>15.774434135315829</v>
      </c>
      <c r="V464" s="759">
        <f>IF(INDEX(Historical!$O$7:$O$1430,MATCH(B464,Historical!$B$7:$B$1446,0))=0,"n/a",((INDEX(Historical!$C$7:$C$1437,MATCH(B464,Historical!$B$7:$B$1446,0))/INDEX(Historical!$O$7:$O$1430,MATCH(B464,Historical!$B$7:$B$1446,0)))^(1/10)-1)*100)</f>
        <v>13.237743997702346</v>
      </c>
      <c r="W464" s="760">
        <f t="shared" si="124"/>
        <v>1.1916255623355287</v>
      </c>
      <c r="X464" s="761" t="str">
        <f t="shared" si="125"/>
        <v>n/a</v>
      </c>
      <c r="Y464" s="727" t="s">
        <v>4435</v>
      </c>
      <c r="Z464" s="702">
        <f t="shared" si="126"/>
        <v>104.61538461538463</v>
      </c>
      <c r="AA464" s="935">
        <f t="shared" si="127"/>
        <v>33.169230769230765</v>
      </c>
      <c r="AB464" s="639">
        <v>12</v>
      </c>
      <c r="AC464" s="916">
        <v>0.65</v>
      </c>
      <c r="AD464" s="916">
        <v>3.34</v>
      </c>
      <c r="AE464" s="916">
        <v>1.23</v>
      </c>
      <c r="AF464" s="916">
        <v>1.27</v>
      </c>
      <c r="AG464" s="916" t="s">
        <v>137</v>
      </c>
      <c r="AH464" s="916">
        <v>-8.1</v>
      </c>
      <c r="AI464" s="916">
        <v>20.059999999999999</v>
      </c>
      <c r="AJ464" s="916">
        <v>-22.3</v>
      </c>
      <c r="AK464" s="916">
        <v>10</v>
      </c>
      <c r="AL464" s="928">
        <v>2810</v>
      </c>
      <c r="AM464" s="922">
        <v>1.9</v>
      </c>
      <c r="AN464" s="916">
        <v>2.02</v>
      </c>
      <c r="AO464" s="802">
        <f t="shared" si="128"/>
        <v>-14.240807765640355</v>
      </c>
      <c r="AP464" s="803">
        <f t="shared" si="129"/>
        <v>18.92842300359041</v>
      </c>
      <c r="AQ464" s="936">
        <f t="shared" si="130"/>
        <v>36.829046748810001</v>
      </c>
      <c r="AR464" s="702">
        <f>INDEX(Historical!$C$7:$C$1437,MATCH(B464,Historical!$B$7:$B$1446,0))*IF(AH464="n/a",1.03,IF(AH464&lt;0,1.01,IF(AH464&gt;10,1.1,(1+AH464/100))))</f>
        <v>0.5252</v>
      </c>
      <c r="AS464" s="935">
        <f t="shared" si="131"/>
        <v>0.57772000000000001</v>
      </c>
      <c r="AT464" s="935">
        <f t="shared" si="120"/>
        <v>0.63549200000000006</v>
      </c>
      <c r="AU464" s="935">
        <f t="shared" si="120"/>
        <v>0.69904120000000014</v>
      </c>
      <c r="AV464" s="935">
        <f t="shared" si="120"/>
        <v>0.76894532000000027</v>
      </c>
      <c r="AW464" s="702">
        <f t="shared" si="132"/>
        <v>3.2063985200000005</v>
      </c>
      <c r="AX464" s="810">
        <f t="shared" si="133"/>
        <v>14.871978293135438</v>
      </c>
      <c r="AY464" s="991">
        <v>2.0699999999999998</v>
      </c>
      <c r="AZ464" s="922">
        <v>13.56</v>
      </c>
      <c r="BA464" s="922">
        <v>-23.880000000000003</v>
      </c>
      <c r="BB464" s="922">
        <v>-6.01</v>
      </c>
      <c r="BC464" s="922">
        <v>-9.8000000000000007</v>
      </c>
      <c r="BE464" s="664">
        <v>2012</v>
      </c>
      <c r="BF464" s="946" t="e">
        <f>#VALUE!</f>
        <v>#VALUE!</v>
      </c>
      <c r="BG464" s="931" t="s">
        <v>137</v>
      </c>
    </row>
    <row r="465" spans="1:59" x14ac:dyDescent="0.2">
      <c r="A465" s="609" t="s">
        <v>1720</v>
      </c>
      <c r="B465" s="925" t="s">
        <v>1721</v>
      </c>
      <c r="C465" s="988" t="s">
        <v>4353</v>
      </c>
      <c r="D465" s="988" t="s">
        <v>4354</v>
      </c>
      <c r="E465" s="792">
        <v>8</v>
      </c>
      <c r="F465" s="526">
        <v>539</v>
      </c>
      <c r="G465" s="526" t="s">
        <v>106</v>
      </c>
      <c r="H465" s="526" t="s">
        <v>106</v>
      </c>
      <c r="I465" s="924">
        <v>44.65</v>
      </c>
      <c r="J465" s="702">
        <f t="shared" si="121"/>
        <v>2.1500559910414334</v>
      </c>
      <c r="K465" s="927">
        <v>0.24</v>
      </c>
      <c r="L465" s="639">
        <v>4</v>
      </c>
      <c r="M465" s="693">
        <f t="shared" si="122"/>
        <v>0.96</v>
      </c>
      <c r="N465" s="921" t="s">
        <v>460</v>
      </c>
      <c r="O465" s="795">
        <v>0.22</v>
      </c>
      <c r="P465" s="915">
        <v>43377</v>
      </c>
      <c r="Q465" s="915">
        <v>43392</v>
      </c>
      <c r="R465" s="693">
        <f t="shared" si="123"/>
        <v>9.0909090909090864</v>
      </c>
      <c r="S465" s="759">
        <f>IF(INDEX(Historical!$D$7:$D$1437,MATCH(B465,Historical!$B$7:$B$1446,0))=0,"n/a",(INDEX(Historical!$C$7:$C$1437,MATCH(B465,Historical!$B$7:$B$1446,0))/INDEX(Historical!$D$7:$D$1437,MATCH(B465,Historical!$B$7:$B$1446,0))-1)*100)</f>
        <v>9.7560975609755971</v>
      </c>
      <c r="T465" s="759">
        <f>IF(INDEX(Historical!$F$7:$F$1430,MATCH(B465,Historical!$B$7:$B$1446,0))=0,"n/a",((INDEX(Historical!$C$7:$C$1437,MATCH(B465,Historical!$B$7:$B$1446,0))/INDEX(Historical!$F$7:$F$1430,MATCH(B465,Historical!$B$7:$B$1446,0)))^(1/3)-1)*100)</f>
        <v>12.035118663929122</v>
      </c>
      <c r="U465" s="759">
        <f>IF(INDEX(Historical!$H$7:$H$1430,MATCH(B465,Historical!$B$7:$B$1446,0))=0,"n/a",((INDEX(Historical!$C$7:$C$1437,MATCH(B465,Historical!$B$7:$B$1446,0))/INDEX(Historical!$H$7:$H$1430,MATCH(B465,Historical!$B$7:$B$1446,0)))^(1/5)-1)*100)</f>
        <v>12.474611314209483</v>
      </c>
      <c r="V465" s="759" t="str">
        <f>IF(INDEX(Historical!$O$7:$O$1430,MATCH(B465,Historical!$B$7:$B$1446,0))=0,"n/a",((INDEX(Historical!$C$7:$C$1437,MATCH(B465,Historical!$B$7:$B$1446,0))/INDEX(Historical!$O$7:$O$1430,MATCH(B465,Historical!$B$7:$B$1446,0)))^(1/10)-1)*100)</f>
        <v>n/a</v>
      </c>
      <c r="W465" s="760" t="str">
        <f t="shared" si="124"/>
        <v>n/a</v>
      </c>
      <c r="X465" s="761">
        <f t="shared" si="125"/>
        <v>0.14505361993266841</v>
      </c>
      <c r="Y465" s="926"/>
      <c r="Z465" s="702">
        <f t="shared" si="126"/>
        <v>88.073394495412842</v>
      </c>
      <c r="AA465" s="935">
        <f t="shared" si="127"/>
        <v>40.963302752293572</v>
      </c>
      <c r="AB465" s="639">
        <v>12</v>
      </c>
      <c r="AC465" s="916">
        <v>1.0900000000000001</v>
      </c>
      <c r="AD465" s="916">
        <v>4.0999999999999996</v>
      </c>
      <c r="AE465" s="916">
        <v>18.149999999999999</v>
      </c>
      <c r="AF465" s="916">
        <v>2.14</v>
      </c>
      <c r="AG465" s="916">
        <v>5.5</v>
      </c>
      <c r="AH465" s="916">
        <v>14.6</v>
      </c>
      <c r="AI465" s="916">
        <v>6.35</v>
      </c>
      <c r="AJ465" s="916">
        <v>86</v>
      </c>
      <c r="AK465" s="916">
        <v>10</v>
      </c>
      <c r="AL465" s="928">
        <v>2750</v>
      </c>
      <c r="AM465" s="922">
        <v>2.1</v>
      </c>
      <c r="AN465" s="916">
        <v>0.37</v>
      </c>
      <c r="AO465" s="802">
        <f t="shared" si="128"/>
        <v>-26.338635447042655</v>
      </c>
      <c r="AP465" s="803">
        <f t="shared" si="129"/>
        <v>14.624667305250917</v>
      </c>
      <c r="AQ465" s="936">
        <f t="shared" si="130"/>
        <v>97.384529270950665</v>
      </c>
      <c r="AR465" s="702">
        <f>INDEX(Historical!$C$7:$C$1437,MATCH(B465,Historical!$B$7:$B$1446,0))*IF(AH465="n/a",1.03,IF(AH465&lt;0,1.01,IF(AH465&gt;10,1.1,(1+AH465/100))))</f>
        <v>0.9900000000000001</v>
      </c>
      <c r="AS465" s="935">
        <f t="shared" si="131"/>
        <v>1.0528649999999999</v>
      </c>
      <c r="AT465" s="935">
        <f t="shared" si="120"/>
        <v>1.1581515</v>
      </c>
      <c r="AU465" s="935">
        <f t="shared" si="120"/>
        <v>1.2739666500000002</v>
      </c>
      <c r="AV465" s="935">
        <f t="shared" si="120"/>
        <v>1.4013633150000004</v>
      </c>
      <c r="AW465" s="702">
        <f t="shared" si="132"/>
        <v>5.8763464650000001</v>
      </c>
      <c r="AX465" s="810">
        <f t="shared" si="133"/>
        <v>13.16091033594625</v>
      </c>
      <c r="AY465" s="991">
        <v>0.84</v>
      </c>
      <c r="AZ465" s="922">
        <v>33.200000000000003</v>
      </c>
      <c r="BA465" s="922">
        <v>0.24</v>
      </c>
      <c r="BB465" s="922">
        <v>6.11</v>
      </c>
      <c r="BC465" s="922">
        <v>15.18</v>
      </c>
      <c r="BE465" s="664">
        <v>2011</v>
      </c>
      <c r="BF465" s="946" t="e">
        <f>#VALUE!</f>
        <v>#VALUE!</v>
      </c>
      <c r="BG465" s="931">
        <v>3.6999999999999997</v>
      </c>
    </row>
    <row r="466" spans="1:59" s="838" customFormat="1" x14ac:dyDescent="0.2">
      <c r="A466" s="817" t="s">
        <v>1742</v>
      </c>
      <c r="B466" s="846" t="s">
        <v>1743</v>
      </c>
      <c r="C466" s="988" t="s">
        <v>108</v>
      </c>
      <c r="D466" s="988" t="s">
        <v>4373</v>
      </c>
      <c r="E466" s="818">
        <v>7</v>
      </c>
      <c r="F466" s="526">
        <v>675</v>
      </c>
      <c r="G466" s="1171" t="s">
        <v>106</v>
      </c>
      <c r="H466" s="1171" t="s">
        <v>106</v>
      </c>
      <c r="I466" s="819">
        <v>41</v>
      </c>
      <c r="J466" s="820">
        <f t="shared" si="121"/>
        <v>2.4390243902439024</v>
      </c>
      <c r="K466" s="821">
        <v>0.25</v>
      </c>
      <c r="L466" s="822">
        <v>4</v>
      </c>
      <c r="M466" s="823">
        <f t="shared" si="122"/>
        <v>1</v>
      </c>
      <c r="N466" s="824" t="s">
        <v>152</v>
      </c>
      <c r="O466" s="825">
        <v>0.22</v>
      </c>
      <c r="P466" s="826">
        <v>43531</v>
      </c>
      <c r="Q466" s="826">
        <v>43553</v>
      </c>
      <c r="R466" s="823">
        <f t="shared" si="123"/>
        <v>13.636363636363635</v>
      </c>
      <c r="S466" s="759">
        <f>IF(INDEX(Historical!$D$7:$D$1437,MATCH(B466,Historical!$B$7:$B$1446,0))=0,"n/a",(INDEX(Historical!$C$7:$C$1437,MATCH(B466,Historical!$B$7:$B$1446,0))/INDEX(Historical!$D$7:$D$1437,MATCH(B466,Historical!$B$7:$B$1446,0))-1)*100)</f>
        <v>9.9999999999999858</v>
      </c>
      <c r="T466" s="759">
        <f>IF(INDEX(Historical!$F$7:$F$1430,MATCH(B466,Historical!$B$7:$B$1446,0))=0,"n/a",((INDEX(Historical!$C$7:$C$1437,MATCH(B466,Historical!$B$7:$B$1446,0))/INDEX(Historical!$F$7:$F$1430,MATCH(B466,Historical!$B$7:$B$1446,0)))^(1/3)-1)*100)</f>
        <v>13.617128057248994</v>
      </c>
      <c r="U466" s="759">
        <f>IF(INDEX(Historical!$H$7:$H$1430,MATCH(B466,Historical!$B$7:$B$1446,0))=0,"n/a",((INDEX(Historical!$C$7:$C$1437,MATCH(B466,Historical!$B$7:$B$1446,0))/INDEX(Historical!$H$7:$H$1430,MATCH(B466,Historical!$B$7:$B$1446,0)))^(1/5)-1)*100)</f>
        <v>54.488634462894538</v>
      </c>
      <c r="V466" s="759" t="str">
        <f>IF(INDEX(Historical!$O$7:$O$1430,MATCH(B466,Historical!$B$7:$B$1446,0))=0,"n/a",((INDEX(Historical!$C$7:$C$1437,MATCH(B466,Historical!$B$7:$B$1446,0))/INDEX(Historical!$O$7:$O$1430,MATCH(B466,Historical!$B$7:$B$1446,0)))^(1/10)-1)*100)</f>
        <v>n/a</v>
      </c>
      <c r="W466" s="827" t="str">
        <f t="shared" si="124"/>
        <v>n/a</v>
      </c>
      <c r="X466" s="828" t="str">
        <f t="shared" si="125"/>
        <v>n/a</v>
      </c>
      <c r="Y466" s="1096"/>
      <c r="Z466" s="820" t="str">
        <f t="shared" si="126"/>
        <v>n/a</v>
      </c>
      <c r="AA466" s="830" t="str">
        <f t="shared" si="127"/>
        <v>n/a</v>
      </c>
      <c r="AB466" s="822">
        <v>12</v>
      </c>
      <c r="AC466" s="831" t="s">
        <v>137</v>
      </c>
      <c r="AD466" s="831" t="s">
        <v>137</v>
      </c>
      <c r="AE466" s="831" t="s">
        <v>137</v>
      </c>
      <c r="AF466" s="831" t="s">
        <v>137</v>
      </c>
      <c r="AG466" s="831" t="s">
        <v>137</v>
      </c>
      <c r="AH466" s="831" t="s">
        <v>137</v>
      </c>
      <c r="AI466" s="831" t="s">
        <v>137</v>
      </c>
      <c r="AJ466" s="831" t="s">
        <v>137</v>
      </c>
      <c r="AK466" s="831" t="s">
        <v>137</v>
      </c>
      <c r="AL466" s="832" t="s">
        <v>137</v>
      </c>
      <c r="AM466" s="833" t="s">
        <v>137</v>
      </c>
      <c r="AN466" s="831" t="s">
        <v>137</v>
      </c>
      <c r="AO466" s="834" t="str">
        <f t="shared" si="128"/>
        <v>n/a</v>
      </c>
      <c r="AP466" s="835">
        <f t="shared" si="129"/>
        <v>56.927658853138439</v>
      </c>
      <c r="AQ466" s="836" t="str">
        <f t="shared" si="130"/>
        <v>n/a</v>
      </c>
      <c r="AR466" s="702">
        <f>INDEX(Historical!$C$7:$C$1437,MATCH(B466,Historical!$B$7:$B$1446,0))*IF(AH466="n/a",1.03,IF(AH466&lt;0,1.01,IF(AH466&gt;10,1.1,(1+AH466/100))))</f>
        <v>0.90639999999999998</v>
      </c>
      <c r="AS466" s="830">
        <f t="shared" si="131"/>
        <v>0.93359199999999998</v>
      </c>
      <c r="AT466" s="830">
        <f t="shared" si="120"/>
        <v>0.96159976000000003</v>
      </c>
      <c r="AU466" s="830">
        <f t="shared" si="120"/>
        <v>0.99044775280000008</v>
      </c>
      <c r="AV466" s="830">
        <f t="shared" si="120"/>
        <v>1.020161185384</v>
      </c>
      <c r="AW466" s="820">
        <f t="shared" si="132"/>
        <v>4.8122006981840002</v>
      </c>
      <c r="AX466" s="837">
        <f t="shared" si="133"/>
        <v>11.737074873619513</v>
      </c>
      <c r="AY466" s="992" t="s">
        <v>137</v>
      </c>
      <c r="AZ466" s="833" t="s">
        <v>137</v>
      </c>
      <c r="BA466" s="833" t="s">
        <v>137</v>
      </c>
      <c r="BB466" s="833" t="s">
        <v>137</v>
      </c>
      <c r="BC466" s="833" t="s">
        <v>137</v>
      </c>
      <c r="BD466" s="961" t="s">
        <v>4298</v>
      </c>
      <c r="BE466" s="664">
        <v>2013</v>
      </c>
      <c r="BF466" s="946" t="e">
        <f>#VALUE!</f>
        <v>#VALUE!</v>
      </c>
      <c r="BG466" s="893" t="s">
        <v>137</v>
      </c>
    </row>
    <row r="467" spans="1:59" s="537" customFormat="1" x14ac:dyDescent="0.2">
      <c r="A467" s="609" t="s">
        <v>1728</v>
      </c>
      <c r="B467" s="925" t="s">
        <v>1729</v>
      </c>
      <c r="C467" s="988" t="s">
        <v>108</v>
      </c>
      <c r="D467" s="988" t="s">
        <v>4365</v>
      </c>
      <c r="E467" s="792">
        <v>7</v>
      </c>
      <c r="F467" s="526">
        <v>659</v>
      </c>
      <c r="G467" s="526" t="s">
        <v>106</v>
      </c>
      <c r="H467" s="526" t="s">
        <v>106</v>
      </c>
      <c r="I467" s="924">
        <v>31.2</v>
      </c>
      <c r="J467" s="702">
        <f t="shared" si="121"/>
        <v>1.9230769230769231</v>
      </c>
      <c r="K467" s="927">
        <v>0.15</v>
      </c>
      <c r="L467" s="639">
        <v>4</v>
      </c>
      <c r="M467" s="693">
        <f t="shared" si="122"/>
        <v>0.6</v>
      </c>
      <c r="N467" s="921" t="s">
        <v>517</v>
      </c>
      <c r="O467" s="795">
        <v>0.13</v>
      </c>
      <c r="P467" s="915">
        <v>43509</v>
      </c>
      <c r="Q467" s="915">
        <v>43524</v>
      </c>
      <c r="R467" s="693">
        <f t="shared" si="123"/>
        <v>15.384615384615378</v>
      </c>
      <c r="S467" s="759">
        <f>IF(INDEX(Historical!$D$7:$D$1437,MATCH(B467,Historical!$B$7:$B$1446,0))=0,"n/a",(INDEX(Historical!$C$7:$C$1437,MATCH(B467,Historical!$B$7:$B$1446,0))/INDEX(Historical!$D$7:$D$1437,MATCH(B467,Historical!$B$7:$B$1446,0))-1)*100)</f>
        <v>18.181818181818187</v>
      </c>
      <c r="T467" s="759">
        <f>IF(INDEX(Historical!$F$7:$F$1430,MATCH(B467,Historical!$B$7:$B$1446,0))=0,"n/a",((INDEX(Historical!$C$7:$C$1437,MATCH(B467,Historical!$B$7:$B$1446,0))/INDEX(Historical!$F$7:$F$1430,MATCH(B467,Historical!$B$7:$B$1446,0)))^(1/3)-1)*100)</f>
        <v>25.99210498948732</v>
      </c>
      <c r="U467" s="759">
        <f>IF(INDEX(Historical!$H$7:$H$1430,MATCH(B467,Historical!$B$7:$B$1446,0))=0,"n/a",((INDEX(Historical!$C$7:$C$1437,MATCH(B467,Historical!$B$7:$B$1446,0))/INDEX(Historical!$H$7:$H$1430,MATCH(B467,Historical!$B$7:$B$1446,0)))^(1/5)-1)*100)</f>
        <v>34.080129120845726</v>
      </c>
      <c r="V467" s="759">
        <f>IF(INDEX(Historical!$O$7:$O$1430,MATCH(B467,Historical!$B$7:$B$1446,0))=0,"n/a",((INDEX(Historical!$C$7:$C$1437,MATCH(B467,Historical!$B$7:$B$1446,0))/INDEX(Historical!$O$7:$O$1430,MATCH(B467,Historical!$B$7:$B$1446,0)))^(1/10)-1)*100)</f>
        <v>1.6845724056481437</v>
      </c>
      <c r="W467" s="760">
        <f t="shared" si="124"/>
        <v>20.230729772480931</v>
      </c>
      <c r="X467" s="761">
        <f t="shared" si="125"/>
        <v>1.0819088609792293</v>
      </c>
      <c r="Y467" s="713" t="s">
        <v>4179</v>
      </c>
      <c r="Z467" s="702">
        <f t="shared" si="126"/>
        <v>25</v>
      </c>
      <c r="AA467" s="935">
        <f t="shared" si="127"/>
        <v>13</v>
      </c>
      <c r="AB467" s="639">
        <v>12</v>
      </c>
      <c r="AC467" s="916">
        <v>2.4</v>
      </c>
      <c r="AD467" s="916">
        <v>1</v>
      </c>
      <c r="AE467" s="916">
        <v>5.63</v>
      </c>
      <c r="AF467" s="916">
        <v>1.65</v>
      </c>
      <c r="AG467" s="916">
        <v>14.399999999999999</v>
      </c>
      <c r="AH467" s="916">
        <v>19.5</v>
      </c>
      <c r="AI467" s="916" t="s">
        <v>137</v>
      </c>
      <c r="AJ467" s="916">
        <v>31.5</v>
      </c>
      <c r="AK467" s="916">
        <v>13</v>
      </c>
      <c r="AL467" s="928">
        <v>253.97</v>
      </c>
      <c r="AM467" s="922">
        <v>1.3</v>
      </c>
      <c r="AN467" s="916">
        <v>0</v>
      </c>
      <c r="AO467" s="802">
        <f t="shared" si="128"/>
        <v>23.003206043922646</v>
      </c>
      <c r="AP467" s="803">
        <f t="shared" si="129"/>
        <v>36.003206043922646</v>
      </c>
      <c r="AQ467" s="936">
        <f t="shared" si="130"/>
        <v>-2.3612098941546034</v>
      </c>
      <c r="AR467" s="702">
        <f>INDEX(Historical!$C$7:$C$1437,MATCH(B467,Historical!$B$7:$B$1446,0))*IF(AH467="n/a",1.03,IF(AH467&lt;0,1.01,IF(AH467&gt;10,1.1,(1+AH467/100))))</f>
        <v>0.57200000000000006</v>
      </c>
      <c r="AS467" s="935">
        <f t="shared" si="131"/>
        <v>0.58916000000000013</v>
      </c>
      <c r="AT467" s="935">
        <f t="shared" ref="AT467:AV486" si="135">IF($AK467="n/a",1.03*AS467,IF($AK467&lt;0,1.01*AS467,IF($AK467&gt;10,1.1*AS467,(1+$AK467/100)*AS467)))</f>
        <v>0.64807600000000021</v>
      </c>
      <c r="AU467" s="935">
        <f t="shared" si="135"/>
        <v>0.71288360000000028</v>
      </c>
      <c r="AV467" s="935">
        <f t="shared" si="135"/>
        <v>0.78417196000000033</v>
      </c>
      <c r="AW467" s="702">
        <f t="shared" si="132"/>
        <v>3.3062915600000009</v>
      </c>
      <c r="AX467" s="810">
        <f t="shared" si="133"/>
        <v>10.597088333333335</v>
      </c>
      <c r="AY467" s="991">
        <v>1.02</v>
      </c>
      <c r="AZ467" s="922">
        <v>42.4</v>
      </c>
      <c r="BA467" s="922">
        <v>-20.64</v>
      </c>
      <c r="BB467" s="922">
        <v>7.8</v>
      </c>
      <c r="BC467" s="922">
        <v>3.74</v>
      </c>
      <c r="BD467" s="960"/>
      <c r="BE467" s="664">
        <v>2013</v>
      </c>
      <c r="BF467" s="946" t="e">
        <f>#VALUE!</f>
        <v>#VALUE!</v>
      </c>
      <c r="BG467" s="931">
        <v>1.7999999999999998</v>
      </c>
    </row>
    <row r="468" spans="1:59" s="537" customFormat="1" x14ac:dyDescent="0.2">
      <c r="A468" s="537" t="s">
        <v>1734</v>
      </c>
      <c r="B468" s="925" t="s">
        <v>1735</v>
      </c>
      <c r="C468" s="988" t="s">
        <v>247</v>
      </c>
      <c r="D468" s="988" t="s">
        <v>4351</v>
      </c>
      <c r="E468" s="792">
        <v>9</v>
      </c>
      <c r="F468" s="526">
        <v>374</v>
      </c>
      <c r="G468" s="526" t="s">
        <v>106</v>
      </c>
      <c r="H468" s="526" t="s">
        <v>106</v>
      </c>
      <c r="I468" s="924">
        <v>103.5</v>
      </c>
      <c r="J468" s="702">
        <f t="shared" si="121"/>
        <v>1.1980676328502415</v>
      </c>
      <c r="K468" s="927">
        <v>0.31</v>
      </c>
      <c r="L468" s="639">
        <v>4</v>
      </c>
      <c r="M468" s="693">
        <f t="shared" si="122"/>
        <v>1.24</v>
      </c>
      <c r="N468" s="921" t="s">
        <v>798</v>
      </c>
      <c r="O468" s="795">
        <v>0.27</v>
      </c>
      <c r="P468" s="658">
        <v>43245</v>
      </c>
      <c r="Q468" s="658">
        <v>43263</v>
      </c>
      <c r="R468" s="693">
        <f t="shared" si="123"/>
        <v>14.814814814814806</v>
      </c>
      <c r="S468" s="759">
        <f>IF(INDEX(Historical!$D$7:$D$1437,MATCH(B468,Historical!$B$7:$B$1446,0))=0,"n/a",(INDEX(Historical!$C$7:$C$1437,MATCH(B468,Historical!$B$7:$B$1446,0))/INDEX(Historical!$D$7:$D$1437,MATCH(B468,Historical!$B$7:$B$1446,0))-1)*100)</f>
        <v>14.285714285714279</v>
      </c>
      <c r="T468" s="759">
        <f>IF(INDEX(Historical!$F$7:$F$1430,MATCH(B468,Historical!$B$7:$B$1446,0))=0,"n/a",((INDEX(Historical!$C$7:$C$1437,MATCH(B468,Historical!$B$7:$B$1446,0))/INDEX(Historical!$F$7:$F$1430,MATCH(B468,Historical!$B$7:$B$1446,0)))^(1/3)-1)*100)</f>
        <v>16.445457431121579</v>
      </c>
      <c r="U468" s="759">
        <f>IF(INDEX(Historical!$H$7:$H$1430,MATCH(B468,Historical!$B$7:$B$1446,0))=0,"n/a",((INDEX(Historical!$C$7:$C$1437,MATCH(B468,Historical!$B$7:$B$1446,0))/INDEX(Historical!$H$7:$H$1430,MATCH(B468,Historical!$B$7:$B$1446,0)))^(1/5)-1)*100)</f>
        <v>19.618136730371273</v>
      </c>
      <c r="V468" s="759" t="str">
        <f>IF(INDEX(Historical!$O$7:$O$1430,MATCH(B468,Historical!$B$7:$B$1446,0))=0,"n/a",((INDEX(Historical!$C$7:$C$1437,MATCH(B468,Historical!$B$7:$B$1446,0))/INDEX(Historical!$O$7:$O$1430,MATCH(B468,Historical!$B$7:$B$1446,0)))^(1/10)-1)*100)</f>
        <v>n/a</v>
      </c>
      <c r="W468" s="760" t="str">
        <f t="shared" si="124"/>
        <v>n/a</v>
      </c>
      <c r="X468" s="761">
        <f t="shared" si="125"/>
        <v>1.4862224795735812</v>
      </c>
      <c r="Y468" s="925"/>
      <c r="Z468" s="702">
        <f t="shared" si="126"/>
        <v>28.31050228310502</v>
      </c>
      <c r="AA468" s="935">
        <f t="shared" si="127"/>
        <v>23.63013698630137</v>
      </c>
      <c r="AB468" s="639">
        <v>12</v>
      </c>
      <c r="AC468" s="916">
        <v>4.38</v>
      </c>
      <c r="AD468" s="916">
        <v>2.11</v>
      </c>
      <c r="AE468" s="916">
        <v>1.56</v>
      </c>
      <c r="AF468" s="916">
        <v>8.09</v>
      </c>
      <c r="AG468" s="916">
        <v>35</v>
      </c>
      <c r="AH468" s="916">
        <v>29.299999999999997</v>
      </c>
      <c r="AI468" s="916">
        <v>10.95</v>
      </c>
      <c r="AJ468" s="916">
        <v>13.200000000000001</v>
      </c>
      <c r="AK468" s="916">
        <v>11.21</v>
      </c>
      <c r="AL468" s="928">
        <v>12530</v>
      </c>
      <c r="AM468" s="922">
        <v>0.2</v>
      </c>
      <c r="AN468" s="916">
        <v>0.28000000000000003</v>
      </c>
      <c r="AO468" s="802">
        <f t="shared" si="128"/>
        <v>-2.8139326230798538</v>
      </c>
      <c r="AP468" s="803">
        <f t="shared" si="129"/>
        <v>20.816204363221516</v>
      </c>
      <c r="AQ468" s="936">
        <f t="shared" si="130"/>
        <v>191.48494012493114</v>
      </c>
      <c r="AR468" s="702">
        <f>INDEX(Historical!$C$7:$C$1437,MATCH(B468,Historical!$B$7:$B$1446,0))*IF(AH468="n/a",1.03,IF(AH468&lt;0,1.01,IF(AH468&gt;10,1.1,(1+AH468/100))))</f>
        <v>1.32</v>
      </c>
      <c r="AS468" s="935">
        <f t="shared" si="131"/>
        <v>1.4520000000000002</v>
      </c>
      <c r="AT468" s="935">
        <f t="shared" si="135"/>
        <v>1.5972000000000004</v>
      </c>
      <c r="AU468" s="935">
        <f t="shared" si="135"/>
        <v>1.7569200000000005</v>
      </c>
      <c r="AV468" s="935">
        <f t="shared" si="135"/>
        <v>1.9326120000000007</v>
      </c>
      <c r="AW468" s="702">
        <f t="shared" si="132"/>
        <v>8.0587320000000027</v>
      </c>
      <c r="AX468" s="810">
        <f t="shared" si="133"/>
        <v>7.7862144927536265</v>
      </c>
      <c r="AY468" s="991">
        <v>1.1100000000000001</v>
      </c>
      <c r="AZ468" s="922">
        <v>61.319999999999993</v>
      </c>
      <c r="BA468" s="922">
        <v>-4.1500000000000004</v>
      </c>
      <c r="BB468" s="922">
        <v>6.59</v>
      </c>
      <c r="BC468" s="922">
        <v>15.36</v>
      </c>
      <c r="BD468" s="960"/>
      <c r="BE468" s="664">
        <v>2010</v>
      </c>
      <c r="BF468" s="946" t="e">
        <f>#VALUE!</f>
        <v>#VALUE!</v>
      </c>
      <c r="BG468" s="931">
        <v>16.100000000000001</v>
      </c>
    </row>
    <row r="469" spans="1:59" s="537" customFormat="1" x14ac:dyDescent="0.2">
      <c r="A469" s="609" t="s">
        <v>1748</v>
      </c>
      <c r="B469" s="925" t="s">
        <v>1749</v>
      </c>
      <c r="C469" s="988" t="s">
        <v>128</v>
      </c>
      <c r="D469" s="988" t="s">
        <v>4361</v>
      </c>
      <c r="E469" s="792">
        <v>7</v>
      </c>
      <c r="F469" s="526">
        <v>639</v>
      </c>
      <c r="G469" s="526" t="s">
        <v>37</v>
      </c>
      <c r="H469" s="526" t="s">
        <v>115</v>
      </c>
      <c r="I469" s="924">
        <v>75.010000000000005</v>
      </c>
      <c r="J469" s="702">
        <f t="shared" si="121"/>
        <v>1.9997333688841485</v>
      </c>
      <c r="K469" s="927">
        <v>0.375</v>
      </c>
      <c r="L469" s="639">
        <v>4</v>
      </c>
      <c r="M469" s="693">
        <f t="shared" si="122"/>
        <v>1.5</v>
      </c>
      <c r="N469" s="921" t="s">
        <v>149</v>
      </c>
      <c r="O469" s="795">
        <v>0.3</v>
      </c>
      <c r="P469" s="915">
        <v>43433</v>
      </c>
      <c r="Q469" s="915">
        <v>43448</v>
      </c>
      <c r="R469" s="693">
        <f t="shared" si="123"/>
        <v>25.000000000000007</v>
      </c>
      <c r="S469" s="759">
        <f>IF(INDEX(Historical!$D$7:$D$1437,MATCH(B469,Historical!$B$7:$B$1446,0))=0,"n/a",(INDEX(Historical!$C$7:$C$1437,MATCH(B469,Historical!$B$7:$B$1446,0))/INDEX(Historical!$D$7:$D$1437,MATCH(B469,Historical!$B$7:$B$1446,0))-1)*100)</f>
        <v>30.76923076923077</v>
      </c>
      <c r="T469" s="759">
        <f>IF(INDEX(Historical!$F$7:$F$1430,MATCH(B469,Historical!$B$7:$B$1446,0))=0,"n/a",((INDEX(Historical!$C$7:$C$1437,MATCH(B469,Historical!$B$7:$B$1446,0))/INDEX(Historical!$F$7:$F$1430,MATCH(B469,Historical!$B$7:$B$1446,0)))^(1/3)-1)*100)</f>
        <v>41.503079146259104</v>
      </c>
      <c r="U469" s="759">
        <f>IF(INDEX(Historical!$H$7:$H$1430,MATCH(B469,Historical!$B$7:$B$1446,0))=0,"n/a",((INDEX(Historical!$C$7:$C$1437,MATCH(B469,Historical!$B$7:$B$1446,0))/INDEX(Historical!$H$7:$H$1430,MATCH(B469,Historical!$B$7:$B$1446,0)))^(1/5)-1)*100)</f>
        <v>41.470384317198224</v>
      </c>
      <c r="V469" s="759">
        <f>IF(INDEX(Historical!$O$7:$O$1430,MATCH(B469,Historical!$B$7:$B$1446,0))=0,"n/a",((INDEX(Historical!$C$7:$C$1437,MATCH(B469,Historical!$B$7:$B$1446,0))/INDEX(Historical!$O$7:$O$1430,MATCH(B469,Historical!$B$7:$B$1446,0)))^(1/10)-1)*100)</f>
        <v>23.066265010134668</v>
      </c>
      <c r="W469" s="760">
        <f t="shared" si="124"/>
        <v>1.7978803373228092</v>
      </c>
      <c r="X469" s="761">
        <f t="shared" si="125"/>
        <v>2.2058715062339482</v>
      </c>
      <c r="Y469" s="926"/>
      <c r="Z469" s="702">
        <f t="shared" si="126"/>
        <v>29.761904761904763</v>
      </c>
      <c r="AA469" s="935">
        <f t="shared" si="127"/>
        <v>14.88293650793651</v>
      </c>
      <c r="AB469" s="639">
        <v>9</v>
      </c>
      <c r="AC469" s="916">
        <v>5.04</v>
      </c>
      <c r="AD469" s="916">
        <v>4.51</v>
      </c>
      <c r="AE469" s="916">
        <v>0.68</v>
      </c>
      <c r="AF469" s="916">
        <v>2.08</v>
      </c>
      <c r="AG469" s="916">
        <v>15.4</v>
      </c>
      <c r="AH469" s="916">
        <v>14.2</v>
      </c>
      <c r="AI469" s="916">
        <v>7.1</v>
      </c>
      <c r="AJ469" s="916">
        <v>18.8</v>
      </c>
      <c r="AK469" s="916">
        <v>3.3000000000000003</v>
      </c>
      <c r="AL469" s="928">
        <v>27200</v>
      </c>
      <c r="AM469" s="922">
        <v>1.2</v>
      </c>
      <c r="AN469" s="916">
        <v>0.91</v>
      </c>
      <c r="AO469" s="802">
        <f t="shared" si="128"/>
        <v>28.587181178145865</v>
      </c>
      <c r="AP469" s="803">
        <f t="shared" si="129"/>
        <v>43.470117686082375</v>
      </c>
      <c r="AQ469" s="936">
        <f t="shared" si="130"/>
        <v>17.29641073699273</v>
      </c>
      <c r="AR469" s="702">
        <f>INDEX(Historical!$C$7:$C$1437,MATCH(B469,Historical!$B$7:$B$1446,0))*IF(AH469="n/a",1.03,IF(AH469&lt;0,1.01,IF(AH469&gt;10,1.1,(1+AH469/100))))</f>
        <v>1.4025000000000001</v>
      </c>
      <c r="AS469" s="935">
        <f t="shared" si="131"/>
        <v>1.5020775</v>
      </c>
      <c r="AT469" s="935">
        <f t="shared" si="135"/>
        <v>1.5516460574999997</v>
      </c>
      <c r="AU469" s="935">
        <f t="shared" si="135"/>
        <v>1.6028503773974996</v>
      </c>
      <c r="AV469" s="935">
        <f t="shared" si="135"/>
        <v>1.655744439851617</v>
      </c>
      <c r="AW469" s="702">
        <f t="shared" si="132"/>
        <v>7.7148183747491164</v>
      </c>
      <c r="AX469" s="810">
        <f t="shared" si="133"/>
        <v>10.285053159244255</v>
      </c>
      <c r="AY469" s="991">
        <v>0.49</v>
      </c>
      <c r="AZ469" s="922">
        <v>50.71</v>
      </c>
      <c r="BA469" s="922">
        <v>0.16999999999999998</v>
      </c>
      <c r="BB469" s="922">
        <v>11.33</v>
      </c>
      <c r="BC469" s="922">
        <v>21.13</v>
      </c>
      <c r="BD469" s="960"/>
      <c r="BE469" s="664">
        <v>2013</v>
      </c>
      <c r="BF469" s="946" t="e">
        <f>#VALUE!</f>
        <v>#VALUE!</v>
      </c>
      <c r="BG469" s="931">
        <v>6.6000000000000005</v>
      </c>
    </row>
    <row r="470" spans="1:59" s="537" customFormat="1" x14ac:dyDescent="0.2">
      <c r="A470" s="930" t="s">
        <v>4121</v>
      </c>
      <c r="B470" s="925" t="s">
        <v>4122</v>
      </c>
      <c r="C470" s="988" t="s">
        <v>4224</v>
      </c>
      <c r="D470" s="988" t="s">
        <v>4359</v>
      </c>
      <c r="E470" s="792">
        <v>5</v>
      </c>
      <c r="F470" s="526">
        <v>876</v>
      </c>
      <c r="G470" s="526" t="s">
        <v>106</v>
      </c>
      <c r="H470" s="526" t="s">
        <v>106</v>
      </c>
      <c r="I470" s="924">
        <v>36.46</v>
      </c>
      <c r="J470" s="702">
        <f t="shared" si="121"/>
        <v>1.6456390565002741</v>
      </c>
      <c r="K470" s="927">
        <v>0.3</v>
      </c>
      <c r="L470" s="639">
        <v>2</v>
      </c>
      <c r="M470" s="693">
        <f t="shared" si="122"/>
        <v>0.6</v>
      </c>
      <c r="N470" s="921" t="s">
        <v>4477</v>
      </c>
      <c r="O470" s="795">
        <v>0.28000000000000003</v>
      </c>
      <c r="P470" s="915">
        <v>43551</v>
      </c>
      <c r="Q470" s="915">
        <v>43573</v>
      </c>
      <c r="R470" s="693">
        <f t="shared" si="123"/>
        <v>7.1428571428571281</v>
      </c>
      <c r="S470" s="759">
        <f>IF(INDEX(Historical!$D$7:$D$1437,MATCH(B470,Historical!$B$7:$B$1446,0))=0,"n/a",(INDEX(Historical!$C$7:$C$1437,MATCH(B470,Historical!$B$7:$B$1446,0))/INDEX(Historical!$D$7:$D$1437,MATCH(B470,Historical!$B$7:$B$1446,0))-1)*100)</f>
        <v>17.021276595744705</v>
      </c>
      <c r="T470" s="759">
        <f>IF(INDEX(Historical!$F$7:$F$1430,MATCH(B470,Historical!$B$7:$B$1446,0))=0,"n/a",((INDEX(Historical!$C$7:$C$1437,MATCH(B470,Historical!$B$7:$B$1446,0))/INDEX(Historical!$F$7:$F$1430,MATCH(B470,Historical!$B$7:$B$1446,0)))^(1/3)-1)*100)</f>
        <v>15.173720500186395</v>
      </c>
      <c r="U470" s="759" t="str">
        <f>IF(INDEX(Historical!$H$7:$H$1430,MATCH(B470,Historical!$B$7:$B$1446,0))=0,"n/a",((INDEX(Historical!$C$7:$C$1437,MATCH(B470,Historical!$B$7:$B$1446,0))/INDEX(Historical!$H$7:$H$1430,MATCH(B470,Historical!$B$7:$B$1446,0)))^(1/5)-1)*100)</f>
        <v>n/a</v>
      </c>
      <c r="V470" s="759" t="str">
        <f>IF(INDEX(Historical!$O$7:$O$1430,MATCH(B470,Historical!$B$7:$B$1446,0))=0,"n/a",((INDEX(Historical!$C$7:$C$1437,MATCH(B470,Historical!$B$7:$B$1446,0))/INDEX(Historical!$O$7:$O$1430,MATCH(B470,Historical!$B$7:$B$1446,0)))^(1/10)-1)*100)</f>
        <v>n/a</v>
      </c>
      <c r="W470" s="760" t="str">
        <f t="shared" si="124"/>
        <v>n/a</v>
      </c>
      <c r="X470" s="761" t="str">
        <f t="shared" si="125"/>
        <v>n/a</v>
      </c>
      <c r="Y470" s="926"/>
      <c r="Z470" s="702">
        <f t="shared" si="126"/>
        <v>77.922077922077918</v>
      </c>
      <c r="AA470" s="935">
        <f t="shared" si="127"/>
        <v>47.350649350649348</v>
      </c>
      <c r="AB470" s="639">
        <v>12</v>
      </c>
      <c r="AC470" s="916">
        <v>0.77</v>
      </c>
      <c r="AD470" s="916">
        <v>4.72</v>
      </c>
      <c r="AE470" s="916">
        <v>1.1100000000000001</v>
      </c>
      <c r="AF470" s="916">
        <v>4.88</v>
      </c>
      <c r="AG470" s="916">
        <v>10.8</v>
      </c>
      <c r="AH470" s="916">
        <v>165.9</v>
      </c>
      <c r="AI470" s="916">
        <v>16.580000000000002</v>
      </c>
      <c r="AJ470" s="916">
        <v>-9.8000000000000007</v>
      </c>
      <c r="AK470" s="916">
        <v>10</v>
      </c>
      <c r="AL470" s="928">
        <v>1670</v>
      </c>
      <c r="AM470" s="922">
        <v>1.2</v>
      </c>
      <c r="AN470" s="916">
        <v>0.82</v>
      </c>
      <c r="AO470" s="802" t="str">
        <f t="shared" si="128"/>
        <v>n/a</v>
      </c>
      <c r="AP470" s="803" t="str">
        <f t="shared" si="129"/>
        <v>n/a</v>
      </c>
      <c r="AQ470" s="936">
        <f t="shared" si="130"/>
        <v>220.46575052304306</v>
      </c>
      <c r="AR470" s="702">
        <f>INDEX(Historical!$C$7:$C$1437,MATCH(B470,Historical!$B$7:$B$1446,0))*IF(AH470="n/a",1.03,IF(AH470&lt;0,1.01,IF(AH470&gt;10,1.1,(1+AH470/100))))</f>
        <v>0.60500000000000009</v>
      </c>
      <c r="AS470" s="935">
        <f t="shared" si="131"/>
        <v>0.6655000000000002</v>
      </c>
      <c r="AT470" s="935">
        <f t="shared" si="135"/>
        <v>0.73205000000000031</v>
      </c>
      <c r="AU470" s="935">
        <f t="shared" si="135"/>
        <v>0.80525500000000039</v>
      </c>
      <c r="AV470" s="935">
        <f t="shared" si="135"/>
        <v>0.88578050000000053</v>
      </c>
      <c r="AW470" s="702">
        <f t="shared" si="132"/>
        <v>3.6935855000000011</v>
      </c>
      <c r="AX470" s="810">
        <f t="shared" si="133"/>
        <v>10.130514262205159</v>
      </c>
      <c r="AY470" s="991">
        <v>0.77</v>
      </c>
      <c r="AZ470" s="922">
        <v>58.45</v>
      </c>
      <c r="BA470" s="922">
        <v>-2.9000000000000004</v>
      </c>
      <c r="BB470" s="922">
        <v>3.44</v>
      </c>
      <c r="BC470" s="922">
        <v>20.96</v>
      </c>
      <c r="BD470" s="960"/>
      <c r="BE470" s="664">
        <v>2015</v>
      </c>
      <c r="BF470" s="946" t="e">
        <f>#VALUE!</f>
        <v>#VALUE!</v>
      </c>
      <c r="BG470" s="931">
        <v>3.5000000000000004</v>
      </c>
    </row>
    <row r="471" spans="1:59" s="537" customFormat="1" x14ac:dyDescent="0.2">
      <c r="A471" s="762" t="s">
        <v>3926</v>
      </c>
      <c r="B471" s="854" t="s">
        <v>3927</v>
      </c>
      <c r="C471" s="988" t="s">
        <v>112</v>
      </c>
      <c r="D471" s="988" t="s">
        <v>4356</v>
      </c>
      <c r="E471" s="792">
        <v>5</v>
      </c>
      <c r="F471" s="526">
        <v>812</v>
      </c>
      <c r="G471" s="526" t="s">
        <v>106</v>
      </c>
      <c r="H471" s="526" t="s">
        <v>106</v>
      </c>
      <c r="I471" s="932">
        <v>64.72</v>
      </c>
      <c r="J471" s="702">
        <f t="shared" si="121"/>
        <v>0.74165636588380723</v>
      </c>
      <c r="K471" s="537">
        <v>0.12</v>
      </c>
      <c r="L471" s="526">
        <v>4</v>
      </c>
      <c r="M471" s="693">
        <f t="shared" si="122"/>
        <v>0.48</v>
      </c>
      <c r="N471" s="526" t="s">
        <v>107</v>
      </c>
      <c r="O471" s="643">
        <v>0.1</v>
      </c>
      <c r="P471" s="1074">
        <v>43235</v>
      </c>
      <c r="Q471" s="1074">
        <v>43252</v>
      </c>
      <c r="R471" s="693">
        <f t="shared" si="123"/>
        <v>19.999999999999989</v>
      </c>
      <c r="S471" s="759">
        <f>IF(INDEX(Historical!$D$7:$D$1437,MATCH(B471,Historical!$B$7:$B$1446,0))=0,"n/a",(INDEX(Historical!$C$7:$C$1437,MATCH(B471,Historical!$B$7:$B$1446,0))/INDEX(Historical!$D$7:$D$1437,MATCH(B471,Historical!$B$7:$B$1446,0))-1)*100)</f>
        <v>17.948717948717952</v>
      </c>
      <c r="T471" s="759">
        <f>IF(INDEX(Historical!$F$7:$F$1430,MATCH(B471,Historical!$B$7:$B$1446,0))=0,"n/a",((INDEX(Historical!$C$7:$C$1437,MATCH(B471,Historical!$B$7:$B$1446,0))/INDEX(Historical!$F$7:$F$1430,MATCH(B471,Historical!$B$7:$B$1446,0)))^(1/3)-1)*100)</f>
        <v>14.059652983739234</v>
      </c>
      <c r="U471" s="759" t="str">
        <f>IF(INDEX(Historical!$H$7:$H$1430,MATCH(B471,Historical!$B$7:$B$1446,0))=0,"n/a",((INDEX(Historical!$C$7:$C$1437,MATCH(B471,Historical!$B$7:$B$1446,0))/INDEX(Historical!$H$7:$H$1430,MATCH(B471,Historical!$B$7:$B$1446,0)))^(1/5)-1)*100)</f>
        <v>n/a</v>
      </c>
      <c r="V471" s="759" t="str">
        <f>IF(INDEX(Historical!$O$7:$O$1430,MATCH(B471,Historical!$B$7:$B$1446,0))=0,"n/a",((INDEX(Historical!$C$7:$C$1437,MATCH(B471,Historical!$B$7:$B$1446,0))/INDEX(Historical!$O$7:$O$1430,MATCH(B471,Historical!$B$7:$B$1446,0)))^(1/10)-1)*100)</f>
        <v>n/a</v>
      </c>
      <c r="W471" s="760" t="str">
        <f t="shared" si="124"/>
        <v>n/a</v>
      </c>
      <c r="X471" s="761" t="str">
        <f t="shared" si="125"/>
        <v>n/a</v>
      </c>
      <c r="Y471" s="703"/>
      <c r="Z471" s="702">
        <f t="shared" si="126"/>
        <v>21.524663677130043</v>
      </c>
      <c r="AA471" s="935">
        <f t="shared" si="127"/>
        <v>29.022421524663677</v>
      </c>
      <c r="AB471" s="639">
        <v>9</v>
      </c>
      <c r="AC471" s="931">
        <v>2.23</v>
      </c>
      <c r="AD471" s="931">
        <v>1.94</v>
      </c>
      <c r="AE471" s="916">
        <v>1.61</v>
      </c>
      <c r="AF471" s="916">
        <v>3.76</v>
      </c>
      <c r="AG471" s="916">
        <v>14.000000000000002</v>
      </c>
      <c r="AH471" s="916">
        <v>6.1</v>
      </c>
      <c r="AI471" s="916">
        <v>10.59</v>
      </c>
      <c r="AJ471" s="739">
        <v>131.9</v>
      </c>
      <c r="AK471" s="739">
        <v>15</v>
      </c>
      <c r="AL471" s="931">
        <v>3550</v>
      </c>
      <c r="AM471" s="931">
        <v>1.4000000000000001</v>
      </c>
      <c r="AN471" s="931">
        <v>0.27</v>
      </c>
      <c r="AO471" s="802" t="str">
        <f t="shared" si="128"/>
        <v>n/a</v>
      </c>
      <c r="AP471" s="803" t="str">
        <f t="shared" si="129"/>
        <v>n/a</v>
      </c>
      <c r="AQ471" s="936">
        <f t="shared" si="130"/>
        <v>120.22645409036525</v>
      </c>
      <c r="AR471" s="702">
        <f>INDEX(Historical!$C$7:$C$1437,MATCH(B471,Historical!$B$7:$B$1446,0))*IF(AH471="n/a",1.03,IF(AH471&lt;0,1.01,IF(AH471&gt;10,1.1,(1+AH471/100))))</f>
        <v>0.48805999999999999</v>
      </c>
      <c r="AS471" s="935">
        <f t="shared" si="131"/>
        <v>0.53686600000000007</v>
      </c>
      <c r="AT471" s="935">
        <f t="shared" si="135"/>
        <v>0.59055260000000009</v>
      </c>
      <c r="AU471" s="935">
        <f t="shared" si="135"/>
        <v>0.64960786000000015</v>
      </c>
      <c r="AV471" s="935">
        <f t="shared" si="135"/>
        <v>0.71456864600000025</v>
      </c>
      <c r="AW471" s="702">
        <f t="shared" si="132"/>
        <v>2.9796551060000001</v>
      </c>
      <c r="AX471" s="810">
        <f t="shared" si="133"/>
        <v>4.6039170364647708</v>
      </c>
      <c r="AY471" s="788">
        <v>1.17</v>
      </c>
      <c r="AZ471" s="916">
        <v>39.78</v>
      </c>
      <c r="BA471" s="916">
        <v>-10.8</v>
      </c>
      <c r="BB471" s="916">
        <v>7.7399999999999993</v>
      </c>
      <c r="BC471" s="916">
        <v>5.1400000000000006</v>
      </c>
      <c r="BD471" s="960"/>
      <c r="BE471" s="664">
        <v>2014</v>
      </c>
      <c r="BF471" s="946" t="e">
        <f>#VALUE!</f>
        <v>#VALUE!</v>
      </c>
      <c r="BG471" s="931">
        <v>6.7</v>
      </c>
    </row>
    <row r="472" spans="1:59" s="537" customFormat="1" x14ac:dyDescent="0.2">
      <c r="A472" s="609" t="s">
        <v>1724</v>
      </c>
      <c r="B472" s="925" t="s">
        <v>1725</v>
      </c>
      <c r="C472" s="988" t="s">
        <v>247</v>
      </c>
      <c r="D472" s="988" t="s">
        <v>4387</v>
      </c>
      <c r="E472" s="792">
        <v>9</v>
      </c>
      <c r="F472" s="526">
        <v>449</v>
      </c>
      <c r="G472" s="526" t="s">
        <v>106</v>
      </c>
      <c r="H472" s="526" t="s">
        <v>106</v>
      </c>
      <c r="I472" s="924">
        <v>54.01</v>
      </c>
      <c r="J472" s="702">
        <f t="shared" si="121"/>
        <v>2.2218107757822625</v>
      </c>
      <c r="K472" s="927">
        <v>0.3</v>
      </c>
      <c r="L472" s="639">
        <v>4</v>
      </c>
      <c r="M472" s="693">
        <f t="shared" si="122"/>
        <v>1.2</v>
      </c>
      <c r="N472" s="921" t="s">
        <v>152</v>
      </c>
      <c r="O472" s="795">
        <v>0.25</v>
      </c>
      <c r="P472" s="915">
        <v>43536</v>
      </c>
      <c r="Q472" s="915">
        <v>43553</v>
      </c>
      <c r="R472" s="693">
        <f t="shared" si="123"/>
        <v>19.999999999999996</v>
      </c>
      <c r="S472" s="759">
        <f>IF(INDEX(Historical!$D$7:$D$1437,MATCH(B472,Historical!$B$7:$B$1446,0))=0,"n/a",(INDEX(Historical!$C$7:$C$1437,MATCH(B472,Historical!$B$7:$B$1446,0))/INDEX(Historical!$D$7:$D$1437,MATCH(B472,Historical!$B$7:$B$1446,0))-1)*100)</f>
        <v>19.047619047619047</v>
      </c>
      <c r="T472" s="759">
        <f>IF(INDEX(Historical!$F$7:$F$1430,MATCH(B472,Historical!$B$7:$B$1446,0))=0,"n/a",((INDEX(Historical!$C$7:$C$1437,MATCH(B472,Historical!$B$7:$B$1446,0))/INDEX(Historical!$F$7:$F$1430,MATCH(B472,Historical!$B$7:$B$1446,0)))^(1/3)-1)*100)</f>
        <v>13.718300976297648</v>
      </c>
      <c r="U472" s="759">
        <f>IF(INDEX(Historical!$H$7:$H$1430,MATCH(B472,Historical!$B$7:$B$1446,0))=0,"n/a",((INDEX(Historical!$C$7:$C$1437,MATCH(B472,Historical!$B$7:$B$1446,0))/INDEX(Historical!$H$7:$H$1430,MATCH(B472,Historical!$B$7:$B$1446,0)))^(1/5)-1)*100)</f>
        <v>15.811517561929445</v>
      </c>
      <c r="V472" s="759" t="str">
        <f>IF(INDEX(Historical!$O$7:$O$1430,MATCH(B472,Historical!$B$7:$B$1446,0))=0,"n/a",((INDEX(Historical!$C$7:$C$1437,MATCH(B472,Historical!$B$7:$B$1446,0))/INDEX(Historical!$O$7:$O$1430,MATCH(B472,Historical!$B$7:$B$1446,0)))^(1/10)-1)*100)</f>
        <v>n/a</v>
      </c>
      <c r="W472" s="760" t="str">
        <f t="shared" si="124"/>
        <v>n/a</v>
      </c>
      <c r="X472" s="761">
        <f t="shared" si="125"/>
        <v>1.1057005288062549</v>
      </c>
      <c r="Y472" s="926"/>
      <c r="Z472" s="702">
        <f t="shared" si="126"/>
        <v>54.54545454545454</v>
      </c>
      <c r="AA472" s="935">
        <f t="shared" si="127"/>
        <v>24.549999999999997</v>
      </c>
      <c r="AB472" s="639">
        <v>12</v>
      </c>
      <c r="AC472" s="916">
        <v>2.2000000000000002</v>
      </c>
      <c r="AD472" s="916">
        <v>2.2799999999999998</v>
      </c>
      <c r="AE472" s="916">
        <v>1.58</v>
      </c>
      <c r="AF472" s="916">
        <v>4.09</v>
      </c>
      <c r="AG472" s="916">
        <v>17.299999999999997</v>
      </c>
      <c r="AH472" s="916">
        <v>22.5</v>
      </c>
      <c r="AI472" s="916">
        <v>9.879999999999999</v>
      </c>
      <c r="AJ472" s="916">
        <v>14.299999999999999</v>
      </c>
      <c r="AK472" s="916">
        <v>10.75</v>
      </c>
      <c r="AL472" s="928">
        <v>3890</v>
      </c>
      <c r="AM472" s="922">
        <v>5.8000000000000007</v>
      </c>
      <c r="AN472" s="916">
        <v>0</v>
      </c>
      <c r="AO472" s="802">
        <f t="shared" si="128"/>
        <v>-6.5166716622882888</v>
      </c>
      <c r="AP472" s="803">
        <f t="shared" si="129"/>
        <v>18.033328337711708</v>
      </c>
      <c r="AQ472" s="936">
        <f t="shared" si="130"/>
        <v>111.24972057838191</v>
      </c>
      <c r="AR472" s="702">
        <f>INDEX(Historical!$C$7:$C$1437,MATCH(B472,Historical!$B$7:$B$1446,0))*IF(AH472="n/a",1.03,IF(AH472&lt;0,1.01,IF(AH472&gt;10,1.1,(1+AH472/100))))</f>
        <v>1.1000000000000001</v>
      </c>
      <c r="AS472" s="935">
        <f t="shared" si="131"/>
        <v>1.2086800000000002</v>
      </c>
      <c r="AT472" s="935">
        <f t="shared" si="135"/>
        <v>1.3295480000000004</v>
      </c>
      <c r="AU472" s="935">
        <f t="shared" si="135"/>
        <v>1.4625028000000007</v>
      </c>
      <c r="AV472" s="935">
        <f t="shared" si="135"/>
        <v>1.6087530800000009</v>
      </c>
      <c r="AW472" s="702">
        <f t="shared" si="132"/>
        <v>6.7094838800000023</v>
      </c>
      <c r="AX472" s="810">
        <f t="shared" si="133"/>
        <v>12.422669653767827</v>
      </c>
      <c r="AY472" s="991">
        <v>0.66</v>
      </c>
      <c r="AZ472" s="922">
        <v>-4.12</v>
      </c>
      <c r="BA472" s="922">
        <v>-28.22</v>
      </c>
      <c r="BB472" s="922">
        <v>-12.11</v>
      </c>
      <c r="BC472" s="922">
        <v>-16.25</v>
      </c>
      <c r="BD472" s="960"/>
      <c r="BE472" s="664">
        <v>2011</v>
      </c>
      <c r="BF472" s="946" t="e">
        <f>#VALUE!</f>
        <v>#VALUE!</v>
      </c>
      <c r="BG472" s="931">
        <v>11.600000000000001</v>
      </c>
    </row>
    <row r="473" spans="1:59" s="537" customFormat="1" x14ac:dyDescent="0.2">
      <c r="A473" s="609" t="s">
        <v>1738</v>
      </c>
      <c r="B473" s="925" t="s">
        <v>1739</v>
      </c>
      <c r="C473" s="988" t="s">
        <v>108</v>
      </c>
      <c r="D473" s="988" t="s">
        <v>4373</v>
      </c>
      <c r="E473" s="792">
        <v>8</v>
      </c>
      <c r="F473" s="526">
        <v>584</v>
      </c>
      <c r="G473" s="526" t="s">
        <v>106</v>
      </c>
      <c r="H473" s="526" t="s">
        <v>106</v>
      </c>
      <c r="I473" s="924">
        <v>66</v>
      </c>
      <c r="J473" s="702">
        <f t="shared" si="121"/>
        <v>1.8181818181818181</v>
      </c>
      <c r="K473" s="927">
        <v>0.6</v>
      </c>
      <c r="L473" s="639">
        <v>2</v>
      </c>
      <c r="M473" s="693">
        <f t="shared" si="122"/>
        <v>1.2</v>
      </c>
      <c r="N473" s="921" t="s">
        <v>615</v>
      </c>
      <c r="O473" s="795">
        <v>0.56999999999999995</v>
      </c>
      <c r="P473" s="915">
        <v>43567</v>
      </c>
      <c r="Q473" s="915">
        <v>43585</v>
      </c>
      <c r="R473" s="693">
        <f t="shared" si="123"/>
        <v>5.2631578947368478</v>
      </c>
      <c r="S473" s="759">
        <f>IF(INDEX(Historical!$D$7:$D$1437,MATCH(B473,Historical!$B$7:$B$1446,0))=0,"n/a",(INDEX(Historical!$C$7:$C$1437,MATCH(B473,Historical!$B$7:$B$1446,0))/INDEX(Historical!$D$7:$D$1437,MATCH(B473,Historical!$B$7:$B$1446,0))-1)*100)</f>
        <v>11.000000000000011</v>
      </c>
      <c r="T473" s="759">
        <f>IF(INDEX(Historical!$F$7:$F$1430,MATCH(B473,Historical!$B$7:$B$1446,0))=0,"n/a",((INDEX(Historical!$C$7:$C$1437,MATCH(B473,Historical!$B$7:$B$1446,0))/INDEX(Historical!$F$7:$F$1430,MATCH(B473,Historical!$B$7:$B$1446,0)))^(1/3)-1)*100)</f>
        <v>11.534955223780985</v>
      </c>
      <c r="U473" s="759">
        <f>IF(INDEX(Historical!$H$7:$H$1430,MATCH(B473,Historical!$B$7:$B$1446,0))=0,"n/a",((INDEX(Historical!$C$7:$C$1437,MATCH(B473,Historical!$B$7:$B$1446,0))/INDEX(Historical!$H$7:$H$1430,MATCH(B473,Historical!$B$7:$B$1446,0)))^(1/5)-1)*100)</f>
        <v>15.933626678433654</v>
      </c>
      <c r="V473" s="759" t="str">
        <f>IF(INDEX(Historical!$O$7:$O$1430,MATCH(B473,Historical!$B$7:$B$1446,0))=0,"n/a",((INDEX(Historical!$C$7:$C$1437,MATCH(B473,Historical!$B$7:$B$1446,0))/INDEX(Historical!$O$7:$O$1430,MATCH(B473,Historical!$B$7:$B$1446,0)))^(1/10)-1)*100)</f>
        <v>n/a</v>
      </c>
      <c r="W473" s="760" t="str">
        <f t="shared" si="124"/>
        <v>n/a</v>
      </c>
      <c r="X473" s="761" t="str">
        <f t="shared" si="125"/>
        <v>n/a</v>
      </c>
      <c r="Y473" s="926"/>
      <c r="Z473" s="702" t="str">
        <f t="shared" si="126"/>
        <v>n/a</v>
      </c>
      <c r="AA473" s="935" t="str">
        <f t="shared" si="127"/>
        <v>n/a</v>
      </c>
      <c r="AB473" s="639">
        <v>12</v>
      </c>
      <c r="AC473" s="916" t="s">
        <v>137</v>
      </c>
      <c r="AD473" s="916" t="s">
        <v>137</v>
      </c>
      <c r="AE473" s="916" t="s">
        <v>137</v>
      </c>
      <c r="AF473" s="916" t="s">
        <v>137</v>
      </c>
      <c r="AG473" s="916" t="s">
        <v>137</v>
      </c>
      <c r="AH473" s="916" t="s">
        <v>137</v>
      </c>
      <c r="AI473" s="916" t="s">
        <v>137</v>
      </c>
      <c r="AJ473" s="916" t="s">
        <v>137</v>
      </c>
      <c r="AK473" s="916" t="s">
        <v>137</v>
      </c>
      <c r="AL473" s="928" t="s">
        <v>137</v>
      </c>
      <c r="AM473" s="922" t="s">
        <v>137</v>
      </c>
      <c r="AN473" s="916" t="s">
        <v>137</v>
      </c>
      <c r="AO473" s="802" t="str">
        <f t="shared" si="128"/>
        <v>n/a</v>
      </c>
      <c r="AP473" s="803">
        <f t="shared" si="129"/>
        <v>17.751808496615471</v>
      </c>
      <c r="AQ473" s="936" t="str">
        <f t="shared" si="130"/>
        <v>n/a</v>
      </c>
      <c r="AR473" s="702">
        <f>INDEX(Historical!$C$7:$C$1437,MATCH(B473,Historical!$B$7:$B$1446,0))*IF(AH473="n/a",1.03,IF(AH473&lt;0,1.01,IF(AH473&gt;10,1.1,(1+AH473/100))))</f>
        <v>1.1433000000000002</v>
      </c>
      <c r="AS473" s="935">
        <f t="shared" si="131"/>
        <v>1.1775990000000003</v>
      </c>
      <c r="AT473" s="935">
        <f t="shared" si="135"/>
        <v>1.2129269700000003</v>
      </c>
      <c r="AU473" s="935">
        <f t="shared" si="135"/>
        <v>1.2493147791000003</v>
      </c>
      <c r="AV473" s="935">
        <f t="shared" si="135"/>
        <v>1.2867942224730005</v>
      </c>
      <c r="AW473" s="702">
        <f t="shared" si="132"/>
        <v>6.0699349715730015</v>
      </c>
      <c r="AX473" s="810">
        <f t="shared" si="133"/>
        <v>9.1968711690500022</v>
      </c>
      <c r="AY473" s="991" t="s">
        <v>137</v>
      </c>
      <c r="AZ473" s="922" t="s">
        <v>137</v>
      </c>
      <c r="BA473" s="922" t="s">
        <v>137</v>
      </c>
      <c r="BB473" s="922" t="s">
        <v>137</v>
      </c>
      <c r="BC473" s="922" t="s">
        <v>137</v>
      </c>
      <c r="BD473" s="960" t="s">
        <v>4298</v>
      </c>
      <c r="BE473" s="664">
        <v>2012</v>
      </c>
      <c r="BF473" s="946" t="e">
        <f>#VALUE!</f>
        <v>#VALUE!</v>
      </c>
      <c r="BG473" s="931" t="s">
        <v>137</v>
      </c>
    </row>
    <row r="474" spans="1:59" s="537" customFormat="1" x14ac:dyDescent="0.2">
      <c r="A474" s="930" t="s">
        <v>1486</v>
      </c>
      <c r="B474" s="925" t="s">
        <v>1487</v>
      </c>
      <c r="C474" s="988" t="s">
        <v>4224</v>
      </c>
      <c r="D474" s="988" t="s">
        <v>4403</v>
      </c>
      <c r="E474" s="792">
        <v>7</v>
      </c>
      <c r="F474" s="526">
        <v>600</v>
      </c>
      <c r="G474" s="526" t="s">
        <v>106</v>
      </c>
      <c r="H474" s="526" t="s">
        <v>106</v>
      </c>
      <c r="I474" s="924">
        <v>17.239999999999998</v>
      </c>
      <c r="J474" s="702">
        <f t="shared" si="121"/>
        <v>2.6914153132250584</v>
      </c>
      <c r="K474" s="927">
        <v>0.11600000000000001</v>
      </c>
      <c r="L474" s="639">
        <v>4</v>
      </c>
      <c r="M474" s="693">
        <f t="shared" si="122"/>
        <v>0.46400000000000002</v>
      </c>
      <c r="N474" s="921" t="s">
        <v>460</v>
      </c>
      <c r="O474" s="795">
        <v>0.113</v>
      </c>
      <c r="P474" s="917">
        <v>43189</v>
      </c>
      <c r="Q474" s="917">
        <v>43210</v>
      </c>
      <c r="R474" s="693">
        <f t="shared" si="123"/>
        <v>2.6548672566371705</v>
      </c>
      <c r="S474" s="759">
        <f>IF(INDEX(Historical!$D$7:$D$1437,MATCH(B474,Historical!$B$7:$B$1446,0))=0,"n/a",(INDEX(Historical!$C$7:$C$1437,MATCH(B474,Historical!$B$7:$B$1446,0))/INDEX(Historical!$D$7:$D$1437,MATCH(B474,Historical!$B$7:$B$1446,0))-1)*100)</f>
        <v>2.6726057906458767</v>
      </c>
      <c r="T474" s="759">
        <f>IF(INDEX(Historical!$F$7:$F$1430,MATCH(B474,Historical!$B$7:$B$1446,0))=0,"n/a",((INDEX(Historical!$C$7:$C$1437,MATCH(B474,Historical!$B$7:$B$1446,0))/INDEX(Historical!$F$7:$F$1430,MATCH(B474,Historical!$B$7:$B$1446,0)))^(1/3)-1)*100)</f>
        <v>6.6528445174461881</v>
      </c>
      <c r="U474" s="759">
        <f>IF(INDEX(Historical!$H$7:$H$1430,MATCH(B474,Historical!$B$7:$B$1446,0))=0,"n/a",((INDEX(Historical!$C$7:$C$1437,MATCH(B474,Historical!$B$7:$B$1446,0))/INDEX(Historical!$H$7:$H$1430,MATCH(B474,Historical!$B$7:$B$1446,0)))^(1/5)-1)*100)</f>
        <v>15.945967516428606</v>
      </c>
      <c r="V474" s="759" t="str">
        <f>IF(INDEX(Historical!$O$7:$O$1430,MATCH(B474,Historical!$B$7:$B$1446,0))=0,"n/a",((INDEX(Historical!$C$7:$C$1437,MATCH(B474,Historical!$B$7:$B$1446,0))/INDEX(Historical!$O$7:$O$1430,MATCH(B474,Historical!$B$7:$B$1446,0)))^(1/10)-1)*100)</f>
        <v>n/a</v>
      </c>
      <c r="W474" s="760" t="str">
        <f t="shared" si="124"/>
        <v>n/a</v>
      </c>
      <c r="X474" s="761" t="str">
        <f t="shared" si="125"/>
        <v>n/a</v>
      </c>
      <c r="Y474" s="715"/>
      <c r="Z474" s="702">
        <f t="shared" si="126"/>
        <v>160</v>
      </c>
      <c r="AA474" s="935">
        <f t="shared" si="127"/>
        <v>59.448275862068961</v>
      </c>
      <c r="AB474" s="639">
        <v>12</v>
      </c>
      <c r="AC474" s="916">
        <v>0.28999999999999998</v>
      </c>
      <c r="AD474" s="916">
        <v>4.0199999999999996</v>
      </c>
      <c r="AE474" s="916">
        <v>3.4</v>
      </c>
      <c r="AF474" s="916">
        <v>2.1</v>
      </c>
      <c r="AG474" s="916">
        <v>3.5000000000000004</v>
      </c>
      <c r="AH474" s="918">
        <v>283.89999999999998</v>
      </c>
      <c r="AI474" s="918">
        <v>9.5200000000000014</v>
      </c>
      <c r="AJ474" s="916">
        <v>-18.2</v>
      </c>
      <c r="AK474" s="916">
        <v>15</v>
      </c>
      <c r="AL474" s="928">
        <v>838.73</v>
      </c>
      <c r="AM474" s="922">
        <v>2.5</v>
      </c>
      <c r="AN474" s="916">
        <v>0.23</v>
      </c>
      <c r="AO474" s="802">
        <f t="shared" si="128"/>
        <v>-40.810893032415294</v>
      </c>
      <c r="AP474" s="803">
        <f t="shared" si="129"/>
        <v>18.637382829653664</v>
      </c>
      <c r="AQ474" s="936">
        <f t="shared" si="130"/>
        <v>135.5526639018637</v>
      </c>
      <c r="AR474" s="702">
        <f>INDEX(Historical!$C$7:$C$1437,MATCH(B474,Historical!$B$7:$B$1446,0))*IF(AH474="n/a",1.03,IF(AH474&lt;0,1.01,IF(AH474&gt;10,1.1,(1+AH474/100))))</f>
        <v>0.50710000000000011</v>
      </c>
      <c r="AS474" s="935">
        <f t="shared" si="131"/>
        <v>0.55537592000000013</v>
      </c>
      <c r="AT474" s="935">
        <f t="shared" si="135"/>
        <v>0.61091351200000021</v>
      </c>
      <c r="AU474" s="935">
        <f t="shared" si="135"/>
        <v>0.6720048632000003</v>
      </c>
      <c r="AV474" s="935">
        <f t="shared" si="135"/>
        <v>0.73920534952000039</v>
      </c>
      <c r="AW474" s="702">
        <f t="shared" si="132"/>
        <v>3.0845996447200008</v>
      </c>
      <c r="AX474" s="810">
        <f t="shared" si="133"/>
        <v>17.892109308120656</v>
      </c>
      <c r="AY474" s="991">
        <v>1.1100000000000001</v>
      </c>
      <c r="AZ474" s="922">
        <v>12.75</v>
      </c>
      <c r="BA474" s="922">
        <v>-27.26</v>
      </c>
      <c r="BB474" s="922">
        <v>-13.100000000000001</v>
      </c>
      <c r="BC474" s="922">
        <v>-8.7099999999999991</v>
      </c>
      <c r="BD474" s="960"/>
      <c r="BE474" s="664">
        <v>2012</v>
      </c>
      <c r="BF474" s="946" t="e">
        <f>#VALUE!</f>
        <v>#VALUE!</v>
      </c>
      <c r="BG474" s="931">
        <v>2.2999999999999998</v>
      </c>
    </row>
    <row r="475" spans="1:59" s="537" customFormat="1" x14ac:dyDescent="0.2">
      <c r="A475" s="609" t="s">
        <v>2929</v>
      </c>
      <c r="B475" s="925" t="s">
        <v>2930</v>
      </c>
      <c r="C475" s="988" t="s">
        <v>108</v>
      </c>
      <c r="D475" s="988" t="s">
        <v>4373</v>
      </c>
      <c r="E475" s="792">
        <v>6</v>
      </c>
      <c r="F475" s="526">
        <v>799</v>
      </c>
      <c r="G475" s="526" t="s">
        <v>106</v>
      </c>
      <c r="H475" s="526" t="s">
        <v>106</v>
      </c>
      <c r="I475" s="924">
        <v>11.3</v>
      </c>
      <c r="J475" s="702">
        <f t="shared" si="121"/>
        <v>4.778761061946903</v>
      </c>
      <c r="K475" s="927">
        <v>0.13500000000000001</v>
      </c>
      <c r="L475" s="639">
        <v>4</v>
      </c>
      <c r="M475" s="693">
        <f t="shared" si="122"/>
        <v>0.54</v>
      </c>
      <c r="N475" s="921" t="s">
        <v>327</v>
      </c>
      <c r="O475" s="795">
        <v>0.13250000000000001</v>
      </c>
      <c r="P475" s="915">
        <v>43623</v>
      </c>
      <c r="Q475" s="915">
        <v>43636</v>
      </c>
      <c r="R475" s="693">
        <f t="shared" si="123"/>
        <v>1.8867924528301903</v>
      </c>
      <c r="S475" s="759">
        <f>IF(INDEX(Historical!$D$7:$D$1437,MATCH(B475,Historical!$B$7:$B$1446,0))=0,"n/a",(INDEX(Historical!$C$7:$C$1437,MATCH(B475,Historical!$B$7:$B$1446,0))/INDEX(Historical!$D$7:$D$1437,MATCH(B475,Historical!$B$7:$B$1446,0))-1)*100)</f>
        <v>13.043478260869556</v>
      </c>
      <c r="T475" s="759">
        <f>IF(INDEX(Historical!$F$7:$F$1430,MATCH(B475,Historical!$B$7:$B$1446,0))=0,"n/a",((INDEX(Historical!$C$7:$C$1437,MATCH(B475,Historical!$B$7:$B$1446,0))/INDEX(Historical!$F$7:$F$1430,MATCH(B475,Historical!$B$7:$B$1446,0)))^(1/3)-1)*100)</f>
        <v>12.01268471886323</v>
      </c>
      <c r="U475" s="759">
        <f>IF(INDEX(Historical!$H$7:$H$1430,MATCH(B475,Historical!$B$7:$B$1446,0))=0,"n/a",((INDEX(Historical!$C$7:$C$1437,MATCH(B475,Historical!$B$7:$B$1446,0))/INDEX(Historical!$H$7:$H$1430,MATCH(B475,Historical!$B$7:$B$1446,0)))^(1/5)-1)*100)</f>
        <v>12.388291480088842</v>
      </c>
      <c r="V475" s="759">
        <f>IF(INDEX(Historical!$O$7:$O$1430,MATCH(B475,Historical!$B$7:$B$1446,0))=0,"n/a",((INDEX(Historical!$C$7:$C$1437,MATCH(B475,Historical!$B$7:$B$1446,0))/INDEX(Historical!$O$7:$O$1430,MATCH(B475,Historical!$B$7:$B$1446,0)))^(1/10)-1)*100)</f>
        <v>-0.37669200871851549</v>
      </c>
      <c r="W475" s="760" t="str">
        <f t="shared" si="124"/>
        <v>n/a</v>
      </c>
      <c r="X475" s="761">
        <f t="shared" si="125"/>
        <v>1.3320743526977248</v>
      </c>
      <c r="Y475" s="716"/>
      <c r="Z475" s="702">
        <f t="shared" si="126"/>
        <v>68.35443037974683</v>
      </c>
      <c r="AA475" s="935">
        <f t="shared" si="127"/>
        <v>14.30379746835443</v>
      </c>
      <c r="AB475" s="639">
        <v>12</v>
      </c>
      <c r="AC475" s="916">
        <v>0.79</v>
      </c>
      <c r="AD475" s="916" t="s">
        <v>137</v>
      </c>
      <c r="AE475" s="916">
        <v>3.15</v>
      </c>
      <c r="AF475" s="916">
        <v>1.08</v>
      </c>
      <c r="AG475" s="916">
        <v>8.7999999999999989</v>
      </c>
      <c r="AH475" s="916">
        <v>12.2</v>
      </c>
      <c r="AI475" s="916" t="s">
        <v>137</v>
      </c>
      <c r="AJ475" s="916">
        <v>9.3000000000000007</v>
      </c>
      <c r="AK475" s="916" t="s">
        <v>137</v>
      </c>
      <c r="AL475" s="928">
        <v>67.010000000000005</v>
      </c>
      <c r="AM475" s="922">
        <v>4.3999999999999995</v>
      </c>
      <c r="AN475" s="916">
        <v>0.08</v>
      </c>
      <c r="AO475" s="802">
        <f t="shared" si="128"/>
        <v>2.863255073681314</v>
      </c>
      <c r="AP475" s="803">
        <f t="shared" si="129"/>
        <v>17.167052542035744</v>
      </c>
      <c r="AQ475" s="936">
        <f t="shared" si="130"/>
        <v>-17.139739411403454</v>
      </c>
      <c r="AR475" s="702">
        <f>INDEX(Historical!$C$7:$C$1437,MATCH(B475,Historical!$B$7:$B$1446,0))*IF(AH475="n/a",1.03,IF(AH475&lt;0,1.01,IF(AH475&gt;10,1.1,(1+AH475/100))))</f>
        <v>0.57200000000000006</v>
      </c>
      <c r="AS475" s="935">
        <f t="shared" si="131"/>
        <v>0.58916000000000013</v>
      </c>
      <c r="AT475" s="935">
        <f t="shared" si="135"/>
        <v>0.60683480000000012</v>
      </c>
      <c r="AU475" s="935">
        <f t="shared" si="135"/>
        <v>0.62503984400000012</v>
      </c>
      <c r="AV475" s="935">
        <f t="shared" si="135"/>
        <v>0.64379103932000015</v>
      </c>
      <c r="AW475" s="702">
        <f t="shared" si="132"/>
        <v>3.0368256833200009</v>
      </c>
      <c r="AX475" s="810">
        <f t="shared" si="133"/>
        <v>26.874563569203545</v>
      </c>
      <c r="AY475" s="991">
        <v>0.15</v>
      </c>
      <c r="AZ475" s="922">
        <v>10.24</v>
      </c>
      <c r="BA475" s="922">
        <v>-18.96</v>
      </c>
      <c r="BB475" s="922">
        <v>3.36</v>
      </c>
      <c r="BC475" s="922">
        <v>-7.12</v>
      </c>
      <c r="BD475" s="960"/>
      <c r="BE475" s="664">
        <v>2014</v>
      </c>
      <c r="BF475" s="946" t="e">
        <f>#VALUE!</f>
        <v>#VALUE!</v>
      </c>
      <c r="BG475" s="931">
        <v>0.8</v>
      </c>
    </row>
    <row r="476" spans="1:59" s="537" customFormat="1" x14ac:dyDescent="0.2">
      <c r="A476" s="609" t="s">
        <v>1756</v>
      </c>
      <c r="B476" s="925" t="s">
        <v>1757</v>
      </c>
      <c r="C476" s="988" t="s">
        <v>108</v>
      </c>
      <c r="D476" s="988" t="s">
        <v>4373</v>
      </c>
      <c r="E476" s="792">
        <v>8</v>
      </c>
      <c r="F476" s="526">
        <v>521</v>
      </c>
      <c r="G476" s="526" t="s">
        <v>106</v>
      </c>
      <c r="H476" s="526" t="s">
        <v>106</v>
      </c>
      <c r="I476" s="924">
        <v>36.5</v>
      </c>
      <c r="J476" s="702">
        <f t="shared" si="121"/>
        <v>2.5205479452054798</v>
      </c>
      <c r="K476" s="927">
        <v>0.23</v>
      </c>
      <c r="L476" s="639">
        <v>4</v>
      </c>
      <c r="M476" s="693">
        <f t="shared" si="122"/>
        <v>0.92</v>
      </c>
      <c r="N476" s="921" t="s">
        <v>470</v>
      </c>
      <c r="O476" s="795">
        <v>0.21</v>
      </c>
      <c r="P476" s="915">
        <v>43314</v>
      </c>
      <c r="Q476" s="915">
        <v>43329</v>
      </c>
      <c r="R476" s="693">
        <f t="shared" si="123"/>
        <v>9.5238095238095326</v>
      </c>
      <c r="S476" s="759">
        <f>IF(INDEX(Historical!$D$7:$D$1437,MATCH(B476,Historical!$B$7:$B$1446,0))=0,"n/a",(INDEX(Historical!$C$7:$C$1437,MATCH(B476,Historical!$B$7:$B$1446,0))/INDEX(Historical!$D$7:$D$1437,MATCH(B476,Historical!$B$7:$B$1446,0))-1)*100)</f>
        <v>8.6419753086419693</v>
      </c>
      <c r="T476" s="759">
        <f>IF(INDEX(Historical!$F$7:$F$1430,MATCH(B476,Historical!$B$7:$B$1446,0))=0,"n/a",((INDEX(Historical!$C$7:$C$1437,MATCH(B476,Historical!$B$7:$B$1446,0))/INDEX(Historical!$F$7:$F$1430,MATCH(B476,Historical!$B$7:$B$1446,0)))^(1/3)-1)*100)</f>
        <v>8.9744250818549531</v>
      </c>
      <c r="U476" s="759">
        <f>IF(INDEX(Historical!$H$7:$H$1430,MATCH(B476,Historical!$B$7:$B$1446,0))=0,"n/a",((INDEX(Historical!$C$7:$C$1437,MATCH(B476,Historical!$B$7:$B$1446,0))/INDEX(Historical!$H$7:$H$1430,MATCH(B476,Historical!$B$7:$B$1446,0)))^(1/5)-1)*100)</f>
        <v>10.25994778190622</v>
      </c>
      <c r="V476" s="759">
        <f>IF(INDEX(Historical!$O$7:$O$1430,MATCH(B476,Historical!$B$7:$B$1446,0))=0,"n/a",((INDEX(Historical!$C$7:$C$1437,MATCH(B476,Historical!$B$7:$B$1446,0))/INDEX(Historical!$O$7:$O$1430,MATCH(B476,Historical!$B$7:$B$1446,0)))^(1/10)-1)*100)</f>
        <v>1.7478158368593899</v>
      </c>
      <c r="W476" s="760">
        <f t="shared" si="124"/>
        <v>5.8701538031272706</v>
      </c>
      <c r="X476" s="761">
        <f t="shared" si="125"/>
        <v>0.9771378839910686</v>
      </c>
      <c r="Y476" s="926"/>
      <c r="Z476" s="702">
        <f t="shared" si="126"/>
        <v>37.096774193548384</v>
      </c>
      <c r="AA476" s="935">
        <f t="shared" si="127"/>
        <v>14.717741935483872</v>
      </c>
      <c r="AB476" s="639">
        <v>12</v>
      </c>
      <c r="AC476" s="916">
        <v>2.48</v>
      </c>
      <c r="AD476" s="916">
        <v>1.84</v>
      </c>
      <c r="AE476" s="916">
        <v>5.14</v>
      </c>
      <c r="AF476" s="916">
        <v>1.25</v>
      </c>
      <c r="AG476" s="916">
        <v>6.3</v>
      </c>
      <c r="AH476" s="916">
        <v>26.5</v>
      </c>
      <c r="AI476" s="916">
        <v>13.100000000000001</v>
      </c>
      <c r="AJ476" s="916">
        <v>10.5</v>
      </c>
      <c r="AK476" s="916">
        <v>8</v>
      </c>
      <c r="AL476" s="928">
        <v>2930</v>
      </c>
      <c r="AM476" s="922">
        <v>1.6</v>
      </c>
      <c r="AN476" s="916">
        <v>0.35</v>
      </c>
      <c r="AO476" s="802">
        <f t="shared" si="128"/>
        <v>-1.9372462083721729</v>
      </c>
      <c r="AP476" s="803">
        <f t="shared" si="129"/>
        <v>12.780495727111699</v>
      </c>
      <c r="AQ476" s="936">
        <f t="shared" si="130"/>
        <v>-9.5758699378808423</v>
      </c>
      <c r="AR476" s="702">
        <f>INDEX(Historical!$C$7:$C$1437,MATCH(B476,Historical!$B$7:$B$1446,0))*IF(AH476="n/a",1.03,IF(AH476&lt;0,1.01,IF(AH476&gt;10,1.1,(1+AH476/100))))</f>
        <v>0.96800000000000008</v>
      </c>
      <c r="AS476" s="935">
        <f t="shared" si="131"/>
        <v>1.0648000000000002</v>
      </c>
      <c r="AT476" s="935">
        <f t="shared" si="135"/>
        <v>1.1499840000000003</v>
      </c>
      <c r="AU476" s="935">
        <f t="shared" si="135"/>
        <v>1.2419827200000004</v>
      </c>
      <c r="AV476" s="935">
        <f t="shared" si="135"/>
        <v>1.3413413376000005</v>
      </c>
      <c r="AW476" s="702">
        <f t="shared" si="132"/>
        <v>5.7661080576000012</v>
      </c>
      <c r="AX476" s="810">
        <f t="shared" si="133"/>
        <v>15.797556322191783</v>
      </c>
      <c r="AY476" s="991">
        <v>1.38</v>
      </c>
      <c r="AZ476" s="922">
        <v>37.840000000000003</v>
      </c>
      <c r="BA476" s="922">
        <v>-14.6</v>
      </c>
      <c r="BB476" s="922">
        <v>5.7299999999999995</v>
      </c>
      <c r="BC476" s="922">
        <v>2.29</v>
      </c>
      <c r="BD476" s="960"/>
      <c r="BE476" s="664">
        <v>2011</v>
      </c>
      <c r="BF476" s="946" t="e">
        <f>#VALUE!</f>
        <v>#VALUE!</v>
      </c>
      <c r="BG476" s="931">
        <v>0.89999999999999991</v>
      </c>
    </row>
    <row r="477" spans="1:59" s="537" customFormat="1" x14ac:dyDescent="0.2">
      <c r="A477" s="609" t="s">
        <v>3930</v>
      </c>
      <c r="B477" s="925" t="s">
        <v>3931</v>
      </c>
      <c r="C477" s="988" t="s">
        <v>108</v>
      </c>
      <c r="D477" s="988" t="s">
        <v>4373</v>
      </c>
      <c r="E477" s="792">
        <v>6</v>
      </c>
      <c r="F477" s="526">
        <v>749</v>
      </c>
      <c r="G477" s="526" t="s">
        <v>106</v>
      </c>
      <c r="H477" s="526" t="s">
        <v>106</v>
      </c>
      <c r="I477" s="924">
        <v>28.08</v>
      </c>
      <c r="J477" s="702">
        <f t="shared" si="121"/>
        <v>2.2792022792022792</v>
      </c>
      <c r="K477" s="927">
        <v>0.16</v>
      </c>
      <c r="L477" s="639">
        <v>4</v>
      </c>
      <c r="M477" s="693">
        <f t="shared" si="122"/>
        <v>0.64</v>
      </c>
      <c r="N477" s="921" t="s">
        <v>506</v>
      </c>
      <c r="O477" s="795">
        <v>0.15</v>
      </c>
      <c r="P477" s="915">
        <v>43447</v>
      </c>
      <c r="Q477" s="915">
        <v>43472</v>
      </c>
      <c r="R477" s="693">
        <f t="shared" si="123"/>
        <v>6.6666666666666732</v>
      </c>
      <c r="S477" s="759">
        <f>IF(INDEX(Historical!$D$7:$D$1437,MATCH(B477,Historical!$B$7:$B$1446,0))=0,"n/a",(INDEX(Historical!$C$7:$C$1437,MATCH(B477,Historical!$B$7:$B$1446,0))/INDEX(Historical!$D$7:$D$1437,MATCH(B477,Historical!$B$7:$B$1446,0))-1)*100)</f>
        <v>44.444444444444464</v>
      </c>
      <c r="T477" s="759">
        <f>IF(INDEX(Historical!$F$7:$F$1430,MATCH(B477,Historical!$B$7:$B$1446,0))=0,"n/a",((INDEX(Historical!$C$7:$C$1437,MATCH(B477,Historical!$B$7:$B$1446,0))/INDEX(Historical!$F$7:$F$1430,MATCH(B477,Historical!$B$7:$B$1446,0)))^(1/3)-1)*100)</f>
        <v>35.288645797913198</v>
      </c>
      <c r="U477" s="759" t="str">
        <f>IF(INDEX(Historical!$H$7:$H$1430,MATCH(B477,Historical!$B$7:$B$1446,0))=0,"n/a",((INDEX(Historical!$C$7:$C$1437,MATCH(B477,Historical!$B$7:$B$1446,0))/INDEX(Historical!$H$7:$H$1430,MATCH(B477,Historical!$B$7:$B$1446,0)))^(1/5)-1)*100)</f>
        <v>n/a</v>
      </c>
      <c r="V477" s="759">
        <f>IF(INDEX(Historical!$O$7:$O$1430,MATCH(B477,Historical!$B$7:$B$1446,0))=0,"n/a",((INDEX(Historical!$C$7:$C$1437,MATCH(B477,Historical!$B$7:$B$1446,0))/INDEX(Historical!$O$7:$O$1430,MATCH(B477,Historical!$B$7:$B$1446,0)))^(1/10)-1)*100)</f>
        <v>6.7736177551353194</v>
      </c>
      <c r="W477" s="760" t="str">
        <f t="shared" si="124"/>
        <v>n/a</v>
      </c>
      <c r="X477" s="761" t="str">
        <f t="shared" si="125"/>
        <v>n/a</v>
      </c>
      <c r="Y477" s="926"/>
      <c r="Z477" s="702">
        <f t="shared" si="126"/>
        <v>29.767441860465116</v>
      </c>
      <c r="AA477" s="935">
        <f t="shared" si="127"/>
        <v>13.060465116279069</v>
      </c>
      <c r="AB477" s="639">
        <v>12</v>
      </c>
      <c r="AC477" s="916">
        <v>2.15</v>
      </c>
      <c r="AD477" s="916">
        <v>13.07</v>
      </c>
      <c r="AE477" s="916">
        <v>4.24</v>
      </c>
      <c r="AF477" s="916">
        <v>1.54</v>
      </c>
      <c r="AG477" s="916">
        <v>7.7</v>
      </c>
      <c r="AH477" s="916">
        <v>43.8</v>
      </c>
      <c r="AI477" s="916">
        <v>4.1099999999999994</v>
      </c>
      <c r="AJ477" s="916">
        <v>-14.099999999999998</v>
      </c>
      <c r="AK477" s="916">
        <v>1</v>
      </c>
      <c r="AL477" s="928">
        <v>2210</v>
      </c>
      <c r="AM477" s="922">
        <v>1</v>
      </c>
      <c r="AN477" s="916">
        <v>0.18</v>
      </c>
      <c r="AO477" s="802" t="str">
        <f t="shared" si="128"/>
        <v>n/a</v>
      </c>
      <c r="AP477" s="803" t="str">
        <f t="shared" si="129"/>
        <v>n/a</v>
      </c>
      <c r="AQ477" s="936">
        <f t="shared" si="130"/>
        <v>-5.452854137749485</v>
      </c>
      <c r="AR477" s="702">
        <f>INDEX(Historical!$C$7:$C$1437,MATCH(B477,Historical!$B$7:$B$1446,0))*IF(AH477="n/a",1.03,IF(AH477&lt;0,1.01,IF(AH477&gt;10,1.1,(1+AH477/100))))</f>
        <v>0.57200000000000006</v>
      </c>
      <c r="AS477" s="935">
        <f t="shared" si="131"/>
        <v>0.59550920000000007</v>
      </c>
      <c r="AT477" s="935">
        <f t="shared" si="135"/>
        <v>0.60146429200000007</v>
      </c>
      <c r="AU477" s="935">
        <f t="shared" si="135"/>
        <v>0.60747893492000005</v>
      </c>
      <c r="AV477" s="935">
        <f t="shared" si="135"/>
        <v>0.61355372426920007</v>
      </c>
      <c r="AW477" s="702">
        <f t="shared" si="132"/>
        <v>2.9900061511892004</v>
      </c>
      <c r="AX477" s="810">
        <f t="shared" si="133"/>
        <v>10.648170054092594</v>
      </c>
      <c r="AY477" s="991">
        <v>1.26</v>
      </c>
      <c r="AZ477" s="922">
        <v>38.800000000000004</v>
      </c>
      <c r="BA477" s="922">
        <v>-17.849999999999998</v>
      </c>
      <c r="BB477" s="922">
        <v>5.36</v>
      </c>
      <c r="BC477" s="922">
        <v>4.68</v>
      </c>
      <c r="BD477" s="960"/>
      <c r="BE477" s="664">
        <v>2014</v>
      </c>
      <c r="BF477" s="946" t="e">
        <f>#VALUE!</f>
        <v>#VALUE!</v>
      </c>
      <c r="BG477" s="931">
        <v>0.89999999999999991</v>
      </c>
    </row>
    <row r="478" spans="1:59" s="537" customFormat="1" x14ac:dyDescent="0.2">
      <c r="A478" s="628" t="s">
        <v>4024</v>
      </c>
      <c r="B478" s="925" t="s">
        <v>4025</v>
      </c>
      <c r="C478" s="988" t="s">
        <v>108</v>
      </c>
      <c r="D478" s="988" t="s">
        <v>4365</v>
      </c>
      <c r="E478" s="792">
        <v>5</v>
      </c>
      <c r="F478" s="526">
        <v>822</v>
      </c>
      <c r="G478" s="526" t="s">
        <v>106</v>
      </c>
      <c r="H478" s="526" t="s">
        <v>106</v>
      </c>
      <c r="I478" s="924">
        <v>9.2100000000000009</v>
      </c>
      <c r="J478" s="702">
        <f t="shared" si="121"/>
        <v>3.0401737242128122</v>
      </c>
      <c r="K478" s="927">
        <v>7.0000000000000007E-2</v>
      </c>
      <c r="L478" s="639">
        <v>4</v>
      </c>
      <c r="M478" s="693">
        <f t="shared" si="122"/>
        <v>0.28000000000000003</v>
      </c>
      <c r="N478" s="921" t="s">
        <v>975</v>
      </c>
      <c r="O478" s="795">
        <v>0.06</v>
      </c>
      <c r="P478" s="915">
        <v>43307</v>
      </c>
      <c r="Q478" s="915">
        <v>43322</v>
      </c>
      <c r="R478" s="693">
        <f t="shared" si="123"/>
        <v>16.666666666666682</v>
      </c>
      <c r="S478" s="759">
        <f>IF(INDEX(Historical!$D$7:$D$1437,MATCH(B478,Historical!$B$7:$B$1446,0))=0,"n/a",(INDEX(Historical!$C$7:$C$1437,MATCH(B478,Historical!$B$7:$B$1446,0))/INDEX(Historical!$D$7:$D$1437,MATCH(B478,Historical!$B$7:$B$1446,0))-1)*100)</f>
        <v>85.714285714285694</v>
      </c>
      <c r="T478" s="759">
        <f>IF(INDEX(Historical!$F$7:$F$1430,MATCH(B478,Historical!$B$7:$B$1446,0))=0,"n/a",((INDEX(Historical!$C$7:$C$1437,MATCH(B478,Historical!$B$7:$B$1446,0))/INDEX(Historical!$F$7:$F$1430,MATCH(B478,Historical!$B$7:$B$1446,0)))^(1/3)-1)*100)</f>
        <v>54.866839700624205</v>
      </c>
      <c r="U478" s="759" t="str">
        <f>IF(INDEX(Historical!$H$7:$H$1430,MATCH(B478,Historical!$B$7:$B$1446,0))=0,"n/a",((INDEX(Historical!$C$7:$C$1437,MATCH(B478,Historical!$B$7:$B$1446,0))/INDEX(Historical!$H$7:$H$1430,MATCH(B478,Historical!$B$7:$B$1446,0)))^(1/5)-1)*100)</f>
        <v>n/a</v>
      </c>
      <c r="V478" s="759">
        <f>IF(INDEX(Historical!$O$7:$O$1430,MATCH(B478,Historical!$B$7:$B$1446,0))=0,"n/a",((INDEX(Historical!$C$7:$C$1437,MATCH(B478,Historical!$B$7:$B$1446,0))/INDEX(Historical!$O$7:$O$1430,MATCH(B478,Historical!$B$7:$B$1446,0)))^(1/10)-1)*100)</f>
        <v>6.197880302175629</v>
      </c>
      <c r="W478" s="760" t="str">
        <f t="shared" si="124"/>
        <v>n/a</v>
      </c>
      <c r="X478" s="761" t="str">
        <f t="shared" si="125"/>
        <v>n/a</v>
      </c>
      <c r="Y478" s="716"/>
      <c r="Z478" s="702">
        <f t="shared" si="126"/>
        <v>41.791044776119406</v>
      </c>
      <c r="AA478" s="935">
        <f t="shared" si="127"/>
        <v>13.746268656716419</v>
      </c>
      <c r="AB478" s="639">
        <v>12</v>
      </c>
      <c r="AC478" s="916">
        <v>0.67</v>
      </c>
      <c r="AD478" s="916" t="s">
        <v>137</v>
      </c>
      <c r="AE478" s="916">
        <v>4.1900000000000004</v>
      </c>
      <c r="AF478" s="916">
        <v>1.47</v>
      </c>
      <c r="AG478" s="916">
        <v>10.5</v>
      </c>
      <c r="AH478" s="916">
        <v>58.4</v>
      </c>
      <c r="AI478" s="916">
        <v>9.1999999999999993</v>
      </c>
      <c r="AJ478" s="916">
        <v>59.099999999999994</v>
      </c>
      <c r="AK478" s="916" t="s">
        <v>137</v>
      </c>
      <c r="AL478" s="928">
        <v>440.7</v>
      </c>
      <c r="AM478" s="922">
        <v>1.7999999999999998</v>
      </c>
      <c r="AN478" s="916">
        <v>0</v>
      </c>
      <c r="AO478" s="802" t="str">
        <f t="shared" si="128"/>
        <v>n/a</v>
      </c>
      <c r="AP478" s="803" t="str">
        <f t="shared" si="129"/>
        <v>n/a</v>
      </c>
      <c r="AQ478" s="936">
        <f t="shared" si="130"/>
        <v>-5.2324131235364835</v>
      </c>
      <c r="AR478" s="702">
        <f>INDEX(Historical!$C$7:$C$1437,MATCH(B478,Historical!$B$7:$B$1446,0))*IF(AH478="n/a",1.03,IF(AH478&lt;0,1.01,IF(AH478&gt;10,1.1,(1+AH478/100))))</f>
        <v>0.28600000000000003</v>
      </c>
      <c r="AS478" s="935">
        <f t="shared" si="131"/>
        <v>0.31231200000000003</v>
      </c>
      <c r="AT478" s="935">
        <f t="shared" si="135"/>
        <v>0.32168136000000003</v>
      </c>
      <c r="AU478" s="935">
        <f t="shared" si="135"/>
        <v>0.33133180080000002</v>
      </c>
      <c r="AV478" s="935">
        <f t="shared" si="135"/>
        <v>0.34127175482400002</v>
      </c>
      <c r="AW478" s="702">
        <f t="shared" si="132"/>
        <v>1.5925969156240001</v>
      </c>
      <c r="AX478" s="810">
        <f t="shared" si="133"/>
        <v>17.292040343365905</v>
      </c>
      <c r="AY478" s="991">
        <v>0.56000000000000005</v>
      </c>
      <c r="AZ478" s="922">
        <v>8.48</v>
      </c>
      <c r="BA478" s="922">
        <v>-23.119999999999997</v>
      </c>
      <c r="BB478" s="922">
        <v>-3.18</v>
      </c>
      <c r="BC478" s="922">
        <v>-4.4400000000000004</v>
      </c>
      <c r="BD478" s="960"/>
      <c r="BE478" s="664">
        <v>2014</v>
      </c>
      <c r="BF478" s="946" t="e">
        <f>#VALUE!</f>
        <v>#VALUE!</v>
      </c>
      <c r="BG478" s="931">
        <v>1.2</v>
      </c>
    </row>
    <row r="479" spans="1:59" s="537" customFormat="1" x14ac:dyDescent="0.2">
      <c r="A479" s="537" t="s">
        <v>1752</v>
      </c>
      <c r="B479" s="643" t="s">
        <v>1753</v>
      </c>
      <c r="C479" s="988" t="s">
        <v>4353</v>
      </c>
      <c r="D479" s="988" t="s">
        <v>4354</v>
      </c>
      <c r="E479" s="792">
        <v>9</v>
      </c>
      <c r="F479" s="526">
        <v>476</v>
      </c>
      <c r="G479" s="526" t="s">
        <v>37</v>
      </c>
      <c r="H479" s="526" t="s">
        <v>37</v>
      </c>
      <c r="I479" s="924">
        <v>44.95</v>
      </c>
      <c r="J479" s="702">
        <f t="shared" si="121"/>
        <v>3.0478309232480534</v>
      </c>
      <c r="K479" s="927">
        <v>0.34250000000000003</v>
      </c>
      <c r="L479" s="639">
        <v>4</v>
      </c>
      <c r="M479" s="693">
        <f t="shared" si="122"/>
        <v>1.37</v>
      </c>
      <c r="N479" s="921" t="s">
        <v>725</v>
      </c>
      <c r="O479" s="795">
        <v>0.32250000000000001</v>
      </c>
      <c r="P479" s="915">
        <v>43563</v>
      </c>
      <c r="Q479" s="915">
        <v>43585</v>
      </c>
      <c r="R479" s="693">
        <f t="shared" si="123"/>
        <v>6.2015503875969049</v>
      </c>
      <c r="S479" s="759">
        <f>IF(INDEX(Historical!$D$7:$D$1437,MATCH(B479,Historical!$B$7:$B$1446,0))=0,"n/a",(INDEX(Historical!$C$7:$C$1437,MATCH(B479,Historical!$B$7:$B$1446,0))/INDEX(Historical!$D$7:$D$1437,MATCH(B479,Historical!$B$7:$B$1446,0))-1)*100)</f>
        <v>4.2857142857142927</v>
      </c>
      <c r="T479" s="759">
        <f>IF(INDEX(Historical!$F$7:$F$1430,MATCH(B479,Historical!$B$7:$B$1446,0))=0,"n/a",((INDEX(Historical!$C$7:$C$1437,MATCH(B479,Historical!$B$7:$B$1446,0))/INDEX(Historical!$F$7:$F$1430,MATCH(B479,Historical!$B$7:$B$1446,0)))^(1/3)-1)*100)</f>
        <v>5.3528982999007324</v>
      </c>
      <c r="U479" s="759">
        <f>IF(INDEX(Historical!$H$7:$H$1430,MATCH(B479,Historical!$B$7:$B$1446,0))=0,"n/a",((INDEX(Historical!$C$7:$C$1437,MATCH(B479,Historical!$B$7:$B$1446,0))/INDEX(Historical!$H$7:$H$1430,MATCH(B479,Historical!$B$7:$B$1446,0)))^(1/5)-1)*100)</f>
        <v>6.6703782806288858</v>
      </c>
      <c r="V479" s="759">
        <f>IF(INDEX(Historical!$O$7:$O$1430,MATCH(B479,Historical!$B$7:$B$1446,0))=0,"n/a",((INDEX(Historical!$C$7:$C$1437,MATCH(B479,Historical!$B$7:$B$1446,0))/INDEX(Historical!$O$7:$O$1430,MATCH(B479,Historical!$B$7:$B$1446,0)))^(1/10)-1)*100)</f>
        <v>-0.32673200050548079</v>
      </c>
      <c r="W479" s="760" t="str">
        <f t="shared" si="124"/>
        <v>n/a</v>
      </c>
      <c r="X479" s="761">
        <f t="shared" si="125"/>
        <v>3.8939744778919351E-2</v>
      </c>
      <c r="Y479" s="717"/>
      <c r="Z479" s="702">
        <f t="shared" si="126"/>
        <v>185.13513513513516</v>
      </c>
      <c r="AA479" s="935">
        <f t="shared" si="127"/>
        <v>60.743243243243249</v>
      </c>
      <c r="AB479" s="639">
        <v>12</v>
      </c>
      <c r="AC479" s="916">
        <v>0.74</v>
      </c>
      <c r="AD479" s="916" t="s">
        <v>137</v>
      </c>
      <c r="AE479" s="916">
        <v>11.98</v>
      </c>
      <c r="AF479" s="916">
        <v>4.24</v>
      </c>
      <c r="AG479" s="916">
        <v>7.3</v>
      </c>
      <c r="AH479" s="916">
        <v>171.1</v>
      </c>
      <c r="AI479" s="916">
        <v>25.28</v>
      </c>
      <c r="AJ479" s="916">
        <v>171.3</v>
      </c>
      <c r="AK479" s="916" t="s">
        <v>137</v>
      </c>
      <c r="AL479" s="928">
        <v>12540</v>
      </c>
      <c r="AM479" s="922">
        <v>1</v>
      </c>
      <c r="AN479" s="916">
        <v>1.24</v>
      </c>
      <c r="AO479" s="802">
        <f t="shared" si="128"/>
        <v>-51.025034039366311</v>
      </c>
      <c r="AP479" s="803">
        <f t="shared" si="129"/>
        <v>9.7182092038769383</v>
      </c>
      <c r="AQ479" s="936">
        <f t="shared" si="130"/>
        <v>238.33011581481668</v>
      </c>
      <c r="AR479" s="702">
        <f>INDEX(Historical!$C$7:$C$1437,MATCH(B479,Historical!$B$7:$B$1446,0))*IF(AH479="n/a",1.03,IF(AH479&lt;0,1.01,IF(AH479&gt;10,1.1,(1+AH479/100))))</f>
        <v>1.4052500000000001</v>
      </c>
      <c r="AS479" s="935">
        <f t="shared" si="131"/>
        <v>1.5457750000000003</v>
      </c>
      <c r="AT479" s="935">
        <f t="shared" si="135"/>
        <v>1.5921482500000004</v>
      </c>
      <c r="AU479" s="935">
        <f t="shared" si="135"/>
        <v>1.6399126975000005</v>
      </c>
      <c r="AV479" s="935">
        <f t="shared" si="135"/>
        <v>1.6891100784250006</v>
      </c>
      <c r="AW479" s="702">
        <f t="shared" si="132"/>
        <v>7.8721960259250015</v>
      </c>
      <c r="AX479" s="810">
        <f t="shared" si="133"/>
        <v>17.513228088820913</v>
      </c>
      <c r="AY479" s="991">
        <v>0.53</v>
      </c>
      <c r="AZ479" s="922">
        <v>30.349999999999998</v>
      </c>
      <c r="BA479" s="922">
        <v>-2.11</v>
      </c>
      <c r="BB479" s="922">
        <v>0.13999999999999999</v>
      </c>
      <c r="BC479" s="922">
        <v>8.5500000000000007</v>
      </c>
      <c r="BD479" s="960"/>
      <c r="BE479" s="664">
        <v>2011</v>
      </c>
      <c r="BF479" s="946" t="e">
        <f>#VALUE!</f>
        <v>#VALUE!</v>
      </c>
      <c r="BG479" s="931">
        <v>2.6</v>
      </c>
    </row>
    <row r="480" spans="1:59" s="537" customFormat="1" x14ac:dyDescent="0.2">
      <c r="A480" s="609" t="s">
        <v>1762</v>
      </c>
      <c r="B480" s="643" t="s">
        <v>1763</v>
      </c>
      <c r="C480" s="988" t="s">
        <v>108</v>
      </c>
      <c r="D480" s="988" t="s">
        <v>118</v>
      </c>
      <c r="E480" s="792">
        <v>6</v>
      </c>
      <c r="F480" s="526">
        <v>724</v>
      </c>
      <c r="G480" s="526" t="s">
        <v>106</v>
      </c>
      <c r="H480" s="526" t="s">
        <v>106</v>
      </c>
      <c r="I480" s="924">
        <v>43.61</v>
      </c>
      <c r="J480" s="702">
        <f t="shared" si="121"/>
        <v>2.8433845448291679</v>
      </c>
      <c r="K480" s="927">
        <v>0.31</v>
      </c>
      <c r="L480" s="639">
        <v>4</v>
      </c>
      <c r="M480" s="693">
        <f t="shared" si="122"/>
        <v>1.24</v>
      </c>
      <c r="N480" s="921" t="s">
        <v>149</v>
      </c>
      <c r="O480" s="795">
        <v>0.28000000000000003</v>
      </c>
      <c r="P480" s="658">
        <v>43251</v>
      </c>
      <c r="Q480" s="658">
        <v>43266</v>
      </c>
      <c r="R480" s="693">
        <f t="shared" si="123"/>
        <v>10.714285714285703</v>
      </c>
      <c r="S480" s="759">
        <f>IF(INDEX(Historical!$D$7:$D$1437,MATCH(B480,Historical!$B$7:$B$1446,0))=0,"n/a",(INDEX(Historical!$C$7:$C$1437,MATCH(B480,Historical!$B$7:$B$1446,0))/INDEX(Historical!$D$7:$D$1437,MATCH(B480,Historical!$B$7:$B$1446,0))-1)*100)</f>
        <v>11.009174311926584</v>
      </c>
      <c r="T480" s="759">
        <f>IF(INDEX(Historical!$F$7:$F$1430,MATCH(B480,Historical!$B$7:$B$1446,0))=0,"n/a",((INDEX(Historical!$C$7:$C$1437,MATCH(B480,Historical!$B$7:$B$1446,0))/INDEX(Historical!$F$7:$F$1430,MATCH(B480,Historical!$B$7:$B$1446,0)))^(1/3)-1)*100)</f>
        <v>12.054415102248006</v>
      </c>
      <c r="U480" s="759">
        <f>IF(INDEX(Historical!$H$7:$H$1430,MATCH(B480,Historical!$B$7:$B$1446,0))=0,"n/a",((INDEX(Historical!$C$7:$C$1437,MATCH(B480,Historical!$B$7:$B$1446,0))/INDEX(Historical!$H$7:$H$1430,MATCH(B480,Historical!$B$7:$B$1446,0)))^(1/5)-1)*100)</f>
        <v>11.888964839724036</v>
      </c>
      <c r="V480" s="759">
        <f>IF(INDEX(Historical!$O$7:$O$1430,MATCH(B480,Historical!$B$7:$B$1446,0))=0,"n/a",((INDEX(Historical!$C$7:$C$1437,MATCH(B480,Historical!$B$7:$B$1446,0))/INDEX(Historical!$O$7:$O$1430,MATCH(B480,Historical!$B$7:$B$1446,0)))^(1/10)-1)*100)</f>
        <v>7.2663275367047531</v>
      </c>
      <c r="W480" s="760">
        <f t="shared" si="124"/>
        <v>1.6361724378193427</v>
      </c>
      <c r="X480" s="761" t="str">
        <f t="shared" si="125"/>
        <v>n/a</v>
      </c>
      <c r="Y480" s="716"/>
      <c r="Z480" s="702">
        <f t="shared" si="126"/>
        <v>1771.4285714285711</v>
      </c>
      <c r="AA480" s="935">
        <f t="shared" si="127"/>
        <v>622.99999999999989</v>
      </c>
      <c r="AB480" s="639">
        <v>12</v>
      </c>
      <c r="AC480" s="916">
        <v>7.0000000000000007E-2</v>
      </c>
      <c r="AD480" s="916">
        <v>64.13</v>
      </c>
      <c r="AE480" s="916">
        <v>1.03</v>
      </c>
      <c r="AF480" s="916">
        <v>1.23</v>
      </c>
      <c r="AG480" s="916">
        <v>3</v>
      </c>
      <c r="AH480" s="916">
        <v>-90.2</v>
      </c>
      <c r="AI480" s="916">
        <v>27.500000000000004</v>
      </c>
      <c r="AJ480" s="916">
        <v>-50.6</v>
      </c>
      <c r="AK480" s="916">
        <v>10</v>
      </c>
      <c r="AL480" s="928">
        <v>1100</v>
      </c>
      <c r="AM480" s="922">
        <v>1</v>
      </c>
      <c r="AN480" s="916">
        <v>0</v>
      </c>
      <c r="AO480" s="802">
        <f t="shared" si="128"/>
        <v>-608.26765061544666</v>
      </c>
      <c r="AP480" s="803">
        <f t="shared" si="129"/>
        <v>14.732349384553203</v>
      </c>
      <c r="AQ480" s="936">
        <f t="shared" si="130"/>
        <v>483.58661168101975</v>
      </c>
      <c r="AR480" s="702">
        <f>INDEX(Historical!$C$7:$C$1437,MATCH(B480,Historical!$B$7:$B$1446,0))*IF(AH480="n/a",1.03,IF(AH480&lt;0,1.01,IF(AH480&gt;10,1.1,(1+AH480/100))))</f>
        <v>1.2221</v>
      </c>
      <c r="AS480" s="935">
        <f t="shared" si="131"/>
        <v>1.3443100000000001</v>
      </c>
      <c r="AT480" s="935">
        <f t="shared" si="135"/>
        <v>1.4787410000000003</v>
      </c>
      <c r="AU480" s="935">
        <f t="shared" si="135"/>
        <v>1.6266151000000004</v>
      </c>
      <c r="AV480" s="935">
        <f t="shared" si="135"/>
        <v>1.7892766100000006</v>
      </c>
      <c r="AW480" s="702">
        <f t="shared" si="132"/>
        <v>7.4610427100000019</v>
      </c>
      <c r="AX480" s="810">
        <f t="shared" si="133"/>
        <v>17.108559298326075</v>
      </c>
      <c r="AY480" s="991">
        <v>-0.05</v>
      </c>
      <c r="AZ480" s="922">
        <v>6.7299999999999995</v>
      </c>
      <c r="BA480" s="922">
        <v>-25.490000000000002</v>
      </c>
      <c r="BB480" s="922">
        <v>-3.82</v>
      </c>
      <c r="BC480" s="922">
        <v>-13.52</v>
      </c>
      <c r="BD480" s="960"/>
      <c r="BE480" s="664">
        <v>2013</v>
      </c>
      <c r="BF480" s="946" t="e">
        <f>#VALUE!</f>
        <v>#VALUE!</v>
      </c>
      <c r="BG480" s="931">
        <v>1</v>
      </c>
    </row>
    <row r="481" spans="1:59" s="537" customFormat="1" x14ac:dyDescent="0.2">
      <c r="A481" s="537" t="s">
        <v>1768</v>
      </c>
      <c r="B481" s="643" t="s">
        <v>1769</v>
      </c>
      <c r="C481" s="988" t="s">
        <v>112</v>
      </c>
      <c r="D481" s="988" t="s">
        <v>1230</v>
      </c>
      <c r="E481" s="792">
        <v>7</v>
      </c>
      <c r="F481" s="526">
        <v>698</v>
      </c>
      <c r="G481" s="526" t="s">
        <v>106</v>
      </c>
      <c r="H481" s="526" t="s">
        <v>106</v>
      </c>
      <c r="I481" s="924">
        <v>36.950000000000003</v>
      </c>
      <c r="J481" s="702">
        <f t="shared" si="121"/>
        <v>1.0825439783491204</v>
      </c>
      <c r="K481" s="927">
        <v>0.2</v>
      </c>
      <c r="L481" s="639">
        <v>2</v>
      </c>
      <c r="M481" s="693">
        <f t="shared" si="122"/>
        <v>0.4</v>
      </c>
      <c r="N481" s="921" t="s">
        <v>149</v>
      </c>
      <c r="O481" s="795">
        <v>0.18</v>
      </c>
      <c r="P481" s="915">
        <v>43615</v>
      </c>
      <c r="Q481" s="915">
        <v>43631</v>
      </c>
      <c r="R481" s="693">
        <f t="shared" si="123"/>
        <v>11.111111111111121</v>
      </c>
      <c r="S481" s="759">
        <f>IF(INDEX(Historical!$D$7:$D$1437,MATCH(B481,Historical!$B$7:$B$1446,0))=0,"n/a",(INDEX(Historical!$C$7:$C$1437,MATCH(B481,Historical!$B$7:$B$1446,0))/INDEX(Historical!$D$7:$D$1437,MATCH(B481,Historical!$B$7:$B$1446,0))-1)*100)</f>
        <v>12.5</v>
      </c>
      <c r="T481" s="759">
        <f>IF(INDEX(Historical!$F$7:$F$1430,MATCH(B481,Historical!$B$7:$B$1446,0))=0,"n/a",((INDEX(Historical!$C$7:$C$1437,MATCH(B481,Historical!$B$7:$B$1446,0))/INDEX(Historical!$F$7:$F$1430,MATCH(B481,Historical!$B$7:$B$1446,0)))^(1/3)-1)*100)</f>
        <v>9.6149948274456563</v>
      </c>
      <c r="U481" s="759">
        <f>IF(INDEX(Historical!$H$7:$H$1430,MATCH(B481,Historical!$B$7:$B$1446,0))=0,"n/a",((INDEX(Historical!$C$7:$C$1437,MATCH(B481,Historical!$B$7:$B$1446,0))/INDEX(Historical!$H$7:$H$1430,MATCH(B481,Historical!$B$7:$B$1446,0)))^(1/5)-1)*100)</f>
        <v>21.374646976541879</v>
      </c>
      <c r="V481" s="759">
        <f>IF(INDEX(Historical!$O$7:$O$1430,MATCH(B481,Historical!$B$7:$B$1446,0))=0,"n/a",((INDEX(Historical!$C$7:$C$1437,MATCH(B481,Historical!$B$7:$B$1446,0))/INDEX(Historical!$O$7:$O$1430,MATCH(B481,Historical!$B$7:$B$1446,0)))^(1/10)-1)*100)</f>
        <v>24.573093961551741</v>
      </c>
      <c r="W481" s="760">
        <f t="shared" si="124"/>
        <v>0.86983946791501676</v>
      </c>
      <c r="X481" s="761">
        <f t="shared" si="125"/>
        <v>0.82527594504022694</v>
      </c>
      <c r="Y481" s="926"/>
      <c r="Z481" s="702">
        <f t="shared" si="126"/>
        <v>15.503875968992247</v>
      </c>
      <c r="AA481" s="935">
        <f t="shared" si="127"/>
        <v>14.321705426356591</v>
      </c>
      <c r="AB481" s="639">
        <v>12</v>
      </c>
      <c r="AC481" s="916">
        <v>2.58</v>
      </c>
      <c r="AD481" s="916">
        <v>2.86</v>
      </c>
      <c r="AE481" s="916">
        <v>0.5</v>
      </c>
      <c r="AF481" s="916">
        <v>2.0699999999999998</v>
      </c>
      <c r="AG481" s="916">
        <v>14.000000000000002</v>
      </c>
      <c r="AH481" s="916">
        <v>23.3</v>
      </c>
      <c r="AI481" s="916">
        <v>10.94</v>
      </c>
      <c r="AJ481" s="916">
        <v>25.900000000000002</v>
      </c>
      <c r="AK481" s="916">
        <v>5</v>
      </c>
      <c r="AL481" s="928">
        <v>2220</v>
      </c>
      <c r="AM481" s="922">
        <v>2.4</v>
      </c>
      <c r="AN481" s="916">
        <v>0.21</v>
      </c>
      <c r="AO481" s="802">
        <f t="shared" si="128"/>
        <v>8.1354855285344101</v>
      </c>
      <c r="AP481" s="803">
        <f t="shared" si="129"/>
        <v>22.457190954891001</v>
      </c>
      <c r="AQ481" s="936">
        <f t="shared" si="130"/>
        <v>14.786623751411309</v>
      </c>
      <c r="AR481" s="702">
        <f>INDEX(Historical!$C$7:$C$1437,MATCH(B481,Historical!$B$7:$B$1446,0))*IF(AH481="n/a",1.03,IF(AH481&lt;0,1.01,IF(AH481&gt;10,1.1,(1+AH481/100))))</f>
        <v>0.39600000000000002</v>
      </c>
      <c r="AS481" s="935">
        <f t="shared" si="131"/>
        <v>0.43560000000000004</v>
      </c>
      <c r="AT481" s="935">
        <f t="shared" si="135"/>
        <v>0.45738000000000006</v>
      </c>
      <c r="AU481" s="935">
        <f t="shared" si="135"/>
        <v>0.48024900000000009</v>
      </c>
      <c r="AV481" s="935">
        <f t="shared" si="135"/>
        <v>0.50426145000000011</v>
      </c>
      <c r="AW481" s="702">
        <f t="shared" si="132"/>
        <v>2.2734904500000006</v>
      </c>
      <c r="AX481" s="810">
        <f t="shared" si="133"/>
        <v>6.1528834912043315</v>
      </c>
      <c r="AY481" s="991">
        <v>1.8</v>
      </c>
      <c r="AZ481" s="922">
        <v>53.069999999999993</v>
      </c>
      <c r="BA481" s="922">
        <v>-6.2399999999999993</v>
      </c>
      <c r="BB481" s="922">
        <v>18.279999999999998</v>
      </c>
      <c r="BC481" s="922">
        <v>16.55</v>
      </c>
      <c r="BD481" s="960"/>
      <c r="BE481" s="664">
        <v>2013</v>
      </c>
      <c r="BF481" s="946" t="e">
        <f>#VALUE!</f>
        <v>#VALUE!</v>
      </c>
      <c r="BG481" s="931">
        <v>8.6999999999999993</v>
      </c>
    </row>
    <row r="482" spans="1:59" s="537" customFormat="1" x14ac:dyDescent="0.2">
      <c r="A482" s="537" t="s">
        <v>1127</v>
      </c>
      <c r="B482" s="925" t="s">
        <v>1128</v>
      </c>
      <c r="C482" s="988" t="s">
        <v>123</v>
      </c>
      <c r="D482" s="988" t="s">
        <v>4400</v>
      </c>
      <c r="E482" s="792">
        <v>9</v>
      </c>
      <c r="F482" s="526">
        <v>370</v>
      </c>
      <c r="G482" s="526" t="s">
        <v>106</v>
      </c>
      <c r="H482" s="526" t="s">
        <v>106</v>
      </c>
      <c r="I482" s="924">
        <v>48.9</v>
      </c>
      <c r="J482" s="702">
        <f t="shared" si="121"/>
        <v>3.5582822085889574</v>
      </c>
      <c r="K482" s="927">
        <v>0.435</v>
      </c>
      <c r="L482" s="639">
        <v>4</v>
      </c>
      <c r="M482" s="693">
        <f t="shared" si="122"/>
        <v>1.74</v>
      </c>
      <c r="N482" s="921" t="s">
        <v>493</v>
      </c>
      <c r="O482" s="795">
        <v>0.41499999999999998</v>
      </c>
      <c r="P482" s="917">
        <v>43189</v>
      </c>
      <c r="Q482" s="917">
        <v>43205</v>
      </c>
      <c r="R482" s="693">
        <f t="shared" si="123"/>
        <v>4.8192771084337398</v>
      </c>
      <c r="S482" s="759">
        <f>IF(INDEX(Historical!$D$7:$D$1437,MATCH(B482,Historical!$B$7:$B$1446,0))=0,"n/a",(INDEX(Historical!$C$7:$C$1437,MATCH(B482,Historical!$B$7:$B$1446,0))/INDEX(Historical!$D$7:$D$1437,MATCH(B482,Historical!$B$7:$B$1446,0))-1)*100)</f>
        <v>4.8192771084337505</v>
      </c>
      <c r="T482" s="759">
        <f>IF(INDEX(Historical!$F$7:$F$1430,MATCH(B482,Historical!$B$7:$B$1446,0))=0,"n/a",((INDEX(Historical!$C$7:$C$1437,MATCH(B482,Historical!$B$7:$B$1446,0))/INDEX(Historical!$F$7:$F$1430,MATCH(B482,Historical!$B$7:$B$1446,0)))^(1/3)-1)*100)</f>
        <v>3.3767552838620318</v>
      </c>
      <c r="U482" s="759">
        <f>IF(INDEX(Historical!$H$7:$H$1430,MATCH(B482,Historical!$B$7:$B$1446,0))=0,"n/a",((INDEX(Historical!$C$7:$C$1437,MATCH(B482,Historical!$B$7:$B$1446,0))/INDEX(Historical!$H$7:$H$1430,MATCH(B482,Historical!$B$7:$B$1446,0)))^(1/5)-1)*100)</f>
        <v>10.629764994767822</v>
      </c>
      <c r="V482" s="759" t="str">
        <f>IF(INDEX(Historical!$O$7:$O$1430,MATCH(B482,Historical!$B$7:$B$1446,0))=0,"n/a",((INDEX(Historical!$C$7:$C$1437,MATCH(B482,Historical!$B$7:$B$1446,0))/INDEX(Historical!$O$7:$O$1430,MATCH(B482,Historical!$B$7:$B$1446,0)))^(1/10)-1)*100)</f>
        <v>n/a</v>
      </c>
      <c r="W482" s="760" t="str">
        <f t="shared" si="124"/>
        <v>n/a</v>
      </c>
      <c r="X482" s="761">
        <f t="shared" si="125"/>
        <v>0.40264261343817503</v>
      </c>
      <c r="Y482" s="926" t="s">
        <v>4078</v>
      </c>
      <c r="Z482" s="702">
        <f t="shared" si="126"/>
        <v>39.635535307517088</v>
      </c>
      <c r="AA482" s="935">
        <f t="shared" si="127"/>
        <v>11.138952164009112</v>
      </c>
      <c r="AB482" s="639">
        <v>12</v>
      </c>
      <c r="AC482" s="916">
        <v>4.3899999999999997</v>
      </c>
      <c r="AD482" s="916">
        <v>2.23</v>
      </c>
      <c r="AE482" s="916">
        <v>0.56999999999999995</v>
      </c>
      <c r="AF482" s="916">
        <v>1.22</v>
      </c>
      <c r="AG482" s="916">
        <v>11.3</v>
      </c>
      <c r="AH482" s="918">
        <v>169.2</v>
      </c>
      <c r="AI482" s="918">
        <v>-5.56</v>
      </c>
      <c r="AJ482" s="916">
        <v>26.400000000000002</v>
      </c>
      <c r="AK482" s="916">
        <v>5</v>
      </c>
      <c r="AL482" s="928">
        <v>3090</v>
      </c>
      <c r="AM482" s="922">
        <v>0.1</v>
      </c>
      <c r="AN482" s="916">
        <v>0.34</v>
      </c>
      <c r="AO482" s="802">
        <f t="shared" si="128"/>
        <v>3.0490950393476677</v>
      </c>
      <c r="AP482" s="803">
        <f t="shared" si="129"/>
        <v>14.188047203356779</v>
      </c>
      <c r="AQ482" s="936">
        <f t="shared" si="130"/>
        <v>-22.283930904889093</v>
      </c>
      <c r="AR482" s="702">
        <f>INDEX(Historical!$C$7:$C$1437,MATCH(B482,Historical!$B$7:$B$1446,0))*IF(AH482="n/a",1.03,IF(AH482&lt;0,1.01,IF(AH482&gt;10,1.1,(1+AH482/100))))</f>
        <v>1.9140000000000001</v>
      </c>
      <c r="AS482" s="935">
        <f t="shared" si="131"/>
        <v>1.9331400000000001</v>
      </c>
      <c r="AT482" s="935">
        <f t="shared" si="135"/>
        <v>2.0297970000000003</v>
      </c>
      <c r="AU482" s="935">
        <f t="shared" si="135"/>
        <v>2.1312868500000004</v>
      </c>
      <c r="AV482" s="935">
        <f t="shared" si="135"/>
        <v>2.2378511925000004</v>
      </c>
      <c r="AW482" s="702">
        <f t="shared" si="132"/>
        <v>10.246075042500001</v>
      </c>
      <c r="AX482" s="810">
        <f t="shared" si="133"/>
        <v>20.95311869631902</v>
      </c>
      <c r="AY482" s="991">
        <v>2.02</v>
      </c>
      <c r="AZ482" s="922">
        <v>44.629999999999995</v>
      </c>
      <c r="BA482" s="922">
        <v>-10.280000000000001</v>
      </c>
      <c r="BB482" s="922">
        <v>-2.12</v>
      </c>
      <c r="BC482" s="922">
        <v>3.1399999999999997</v>
      </c>
      <c r="BD482" s="960"/>
      <c r="BE482" s="664">
        <v>2010</v>
      </c>
      <c r="BF482" s="946" t="e">
        <f>#VALUE!</f>
        <v>#VALUE!</v>
      </c>
      <c r="BG482" s="931">
        <v>5.5</v>
      </c>
    </row>
    <row r="483" spans="1:59" s="537" customFormat="1" x14ac:dyDescent="0.2">
      <c r="A483" s="537" t="s">
        <v>1754</v>
      </c>
      <c r="B483" s="925" t="s">
        <v>1755</v>
      </c>
      <c r="C483" s="988" t="s">
        <v>108</v>
      </c>
      <c r="D483" s="988" t="s">
        <v>4373</v>
      </c>
      <c r="E483" s="792">
        <v>8</v>
      </c>
      <c r="F483" s="526">
        <v>535</v>
      </c>
      <c r="G483" s="526" t="s">
        <v>37</v>
      </c>
      <c r="H483" s="526" t="s">
        <v>37</v>
      </c>
      <c r="I483" s="924">
        <v>17.36</v>
      </c>
      <c r="J483" s="702">
        <f t="shared" si="121"/>
        <v>4.838709677419355</v>
      </c>
      <c r="K483" s="927">
        <v>0.21</v>
      </c>
      <c r="L483" s="639">
        <v>4</v>
      </c>
      <c r="M483" s="693">
        <f t="shared" si="122"/>
        <v>0.84</v>
      </c>
      <c r="N483" s="921" t="s">
        <v>241</v>
      </c>
      <c r="O483" s="795">
        <v>0.2</v>
      </c>
      <c r="P483" s="915">
        <v>43370</v>
      </c>
      <c r="Q483" s="915">
        <v>43388</v>
      </c>
      <c r="R483" s="693">
        <f t="shared" si="123"/>
        <v>4.9999999999999902</v>
      </c>
      <c r="S483" s="759">
        <f>IF(INDEX(Historical!$D$7:$D$1437,MATCH(B483,Historical!$B$7:$B$1446,0))=0,"n/a",(INDEX(Historical!$C$7:$C$1437,MATCH(B483,Historical!$B$7:$B$1446,0))/INDEX(Historical!$D$7:$D$1437,MATCH(B483,Historical!$B$7:$B$1446,0))-1)*100)</f>
        <v>19.696969696969724</v>
      </c>
      <c r="T483" s="759">
        <f>IF(INDEX(Historical!$F$7:$F$1430,MATCH(B483,Historical!$B$7:$B$1446,0))=0,"n/a",((INDEX(Historical!$C$7:$C$1437,MATCH(B483,Historical!$B$7:$B$1446,0))/INDEX(Historical!$F$7:$F$1430,MATCH(B483,Historical!$B$7:$B$1446,0)))^(1/3)-1)*100)</f>
        <v>9.0014860278597286</v>
      </c>
      <c r="U483" s="759">
        <f>IF(INDEX(Historical!$H$7:$H$1430,MATCH(B483,Historical!$B$7:$B$1446,0))=0,"n/a",((INDEX(Historical!$C$7:$C$1437,MATCH(B483,Historical!$B$7:$B$1446,0))/INDEX(Historical!$H$7:$H$1430,MATCH(B483,Historical!$B$7:$B$1446,0)))^(1/5)-1)*100)</f>
        <v>7.9062664641615266</v>
      </c>
      <c r="V483" s="759">
        <f>IF(INDEX(Historical!$O$7:$O$1430,MATCH(B483,Historical!$B$7:$B$1446,0))=0,"n/a",((INDEX(Historical!$C$7:$C$1437,MATCH(B483,Historical!$B$7:$B$1446,0))/INDEX(Historical!$O$7:$O$1430,MATCH(B483,Historical!$B$7:$B$1446,0)))^(1/10)-1)*100)</f>
        <v>0.3878954965675252</v>
      </c>
      <c r="W483" s="760">
        <f t="shared" si="124"/>
        <v>20.382465210665824</v>
      </c>
      <c r="X483" s="761">
        <f t="shared" si="125"/>
        <v>0.752977758491574</v>
      </c>
      <c r="Y483" s="716"/>
      <c r="Z483" s="702">
        <f t="shared" si="126"/>
        <v>63.636363636363633</v>
      </c>
      <c r="AA483" s="935">
        <f t="shared" si="127"/>
        <v>13.15151515151515</v>
      </c>
      <c r="AB483" s="639">
        <v>12</v>
      </c>
      <c r="AC483" s="916">
        <v>1.32</v>
      </c>
      <c r="AD483" s="916">
        <v>1.32</v>
      </c>
      <c r="AE483" s="916">
        <v>3.73</v>
      </c>
      <c r="AF483" s="916">
        <v>0.94</v>
      </c>
      <c r="AG483" s="916">
        <v>7.8</v>
      </c>
      <c r="AH483" s="916">
        <v>42.4</v>
      </c>
      <c r="AI483" s="916">
        <v>9.4</v>
      </c>
      <c r="AJ483" s="916">
        <v>10.5</v>
      </c>
      <c r="AK483" s="916">
        <v>10</v>
      </c>
      <c r="AL483" s="928">
        <v>3820</v>
      </c>
      <c r="AM483" s="922">
        <v>0.70000000000000007</v>
      </c>
      <c r="AN483" s="916">
        <v>0.28000000000000003</v>
      </c>
      <c r="AO483" s="802">
        <f t="shared" si="128"/>
        <v>-0.40653900993426895</v>
      </c>
      <c r="AP483" s="803">
        <f t="shared" si="129"/>
        <v>12.744976141580882</v>
      </c>
      <c r="AQ483" s="936">
        <f t="shared" si="130"/>
        <v>-25.875707258613435</v>
      </c>
      <c r="AR483" s="702">
        <f>INDEX(Historical!$C$7:$C$1437,MATCH(B483,Historical!$B$7:$B$1446,0))*IF(AH483="n/a",1.03,IF(AH483&lt;0,1.01,IF(AH483&gt;10,1.1,(1+AH483/100))))</f>
        <v>0.86900000000000011</v>
      </c>
      <c r="AS483" s="935">
        <f t="shared" si="131"/>
        <v>0.95068600000000014</v>
      </c>
      <c r="AT483" s="935">
        <f t="shared" si="135"/>
        <v>1.0457546000000002</v>
      </c>
      <c r="AU483" s="935">
        <f t="shared" si="135"/>
        <v>1.1503300600000004</v>
      </c>
      <c r="AV483" s="935">
        <f t="shared" si="135"/>
        <v>1.2653630660000006</v>
      </c>
      <c r="AW483" s="702">
        <f t="shared" si="132"/>
        <v>5.281133726000002</v>
      </c>
      <c r="AX483" s="810">
        <f t="shared" si="133"/>
        <v>30.421277223502319</v>
      </c>
      <c r="AY483" s="991">
        <v>1.1100000000000001</v>
      </c>
      <c r="AZ483" s="922">
        <v>15.079999999999998</v>
      </c>
      <c r="BA483" s="922">
        <v>-30.25</v>
      </c>
      <c r="BB483" s="922">
        <v>-0.59</v>
      </c>
      <c r="BC483" s="922">
        <v>-9.1399999999999988</v>
      </c>
      <c r="BD483" s="960"/>
      <c r="BE483" s="664">
        <v>2011</v>
      </c>
      <c r="BF483" s="946" t="e">
        <f>#VALUE!</f>
        <v>#VALUE!</v>
      </c>
      <c r="BG483" s="931">
        <v>1.2</v>
      </c>
    </row>
    <row r="484" spans="1:59" s="537" customFormat="1" x14ac:dyDescent="0.2">
      <c r="A484" s="628" t="s">
        <v>1758</v>
      </c>
      <c r="B484" s="925" t="s">
        <v>1759</v>
      </c>
      <c r="C484" s="988" t="s">
        <v>108</v>
      </c>
      <c r="D484" s="988" t="s">
        <v>4373</v>
      </c>
      <c r="E484" s="792">
        <v>7</v>
      </c>
      <c r="F484" s="526">
        <v>648</v>
      </c>
      <c r="G484" s="526" t="s">
        <v>106</v>
      </c>
      <c r="H484" s="526" t="s">
        <v>106</v>
      </c>
      <c r="I484" s="924">
        <v>39.51</v>
      </c>
      <c r="J484" s="702">
        <f t="shared" si="121"/>
        <v>3.1384459630473303</v>
      </c>
      <c r="K484" s="927">
        <v>0.31</v>
      </c>
      <c r="L484" s="639">
        <v>4</v>
      </c>
      <c r="M484" s="693">
        <f t="shared" si="122"/>
        <v>1.24</v>
      </c>
      <c r="N484" s="921" t="s">
        <v>122</v>
      </c>
      <c r="O484" s="795">
        <v>0.3</v>
      </c>
      <c r="P484" s="915">
        <v>43490</v>
      </c>
      <c r="Q484" s="915">
        <v>43503</v>
      </c>
      <c r="R484" s="693">
        <f t="shared" si="123"/>
        <v>3.3333333333333366</v>
      </c>
      <c r="S484" s="759">
        <f>IF(INDEX(Historical!$D$7:$D$1437,MATCH(B484,Historical!$B$7:$B$1446,0))=0,"n/a",(INDEX(Historical!$C$7:$C$1437,MATCH(B484,Historical!$B$7:$B$1446,0))/INDEX(Historical!$D$7:$D$1437,MATCH(B484,Historical!$B$7:$B$1446,0))-1)*100)</f>
        <v>3.4482758620689724</v>
      </c>
      <c r="T484" s="759">
        <f>IF(INDEX(Historical!$F$7:$F$1430,MATCH(B484,Historical!$B$7:$B$1446,0))=0,"n/a",((INDEX(Historical!$C$7:$C$1437,MATCH(B484,Historical!$B$7:$B$1446,0))/INDEX(Historical!$F$7:$F$1430,MATCH(B484,Historical!$B$7:$B$1446,0)))^(1/3)-1)*100)</f>
        <v>3.5744168651286268</v>
      </c>
      <c r="U484" s="759">
        <f>IF(INDEX(Historical!$H$7:$H$1430,MATCH(B484,Historical!$B$7:$B$1446,0))=0,"n/a",((INDEX(Historical!$C$7:$C$1437,MATCH(B484,Historical!$B$7:$B$1446,0))/INDEX(Historical!$H$7:$H$1430,MATCH(B484,Historical!$B$7:$B$1446,0)))^(1/5)-1)*100)</f>
        <v>3.5075369861429451</v>
      </c>
      <c r="V484" s="759">
        <f>IF(INDEX(Historical!$O$7:$O$1430,MATCH(B484,Historical!$B$7:$B$1446,0))=0,"n/a",((INDEX(Historical!$C$7:$C$1437,MATCH(B484,Historical!$B$7:$B$1446,0))/INDEX(Historical!$O$7:$O$1430,MATCH(B484,Historical!$B$7:$B$1446,0)))^(1/10)-1)*100)</f>
        <v>0.69231420593451887</v>
      </c>
      <c r="W484" s="760">
        <f t="shared" si="124"/>
        <v>5.0663946457783622</v>
      </c>
      <c r="X484" s="761" t="str">
        <f t="shared" si="125"/>
        <v>n/a</v>
      </c>
      <c r="Y484" s="716"/>
      <c r="Z484" s="702">
        <f t="shared" si="126"/>
        <v>77.987421383647799</v>
      </c>
      <c r="AA484" s="935">
        <f t="shared" si="127"/>
        <v>24.849056603773583</v>
      </c>
      <c r="AB484" s="639">
        <v>12</v>
      </c>
      <c r="AC484" s="916">
        <v>1.59</v>
      </c>
      <c r="AD484" s="916" t="s">
        <v>137</v>
      </c>
      <c r="AE484" s="916">
        <v>5.41</v>
      </c>
      <c r="AF484" s="916">
        <v>2.74</v>
      </c>
      <c r="AG484" s="916">
        <v>11.600000000000001</v>
      </c>
      <c r="AH484" s="916">
        <v>-20.200000000000003</v>
      </c>
      <c r="AI484" s="916" t="s">
        <v>137</v>
      </c>
      <c r="AJ484" s="916">
        <v>-0.1</v>
      </c>
      <c r="AK484" s="916" t="s">
        <v>137</v>
      </c>
      <c r="AL484" s="928">
        <v>174.24</v>
      </c>
      <c r="AM484" s="922">
        <v>0.5</v>
      </c>
      <c r="AN484" s="916">
        <v>0.43</v>
      </c>
      <c r="AO484" s="802">
        <f t="shared" si="128"/>
        <v>-18.203073654583307</v>
      </c>
      <c r="AP484" s="803">
        <f t="shared" si="129"/>
        <v>6.6459829491902749</v>
      </c>
      <c r="AQ484" s="936">
        <f t="shared" si="130"/>
        <v>73.955824653322892</v>
      </c>
      <c r="AR484" s="702">
        <f>INDEX(Historical!$C$7:$C$1437,MATCH(B484,Historical!$B$7:$B$1446,0))*IF(AH484="n/a",1.03,IF(AH484&lt;0,1.01,IF(AH484&gt;10,1.1,(1+AH484/100))))</f>
        <v>1.212</v>
      </c>
      <c r="AS484" s="935">
        <f t="shared" si="131"/>
        <v>1.2483599999999999</v>
      </c>
      <c r="AT484" s="935">
        <f t="shared" si="135"/>
        <v>1.2858107999999999</v>
      </c>
      <c r="AU484" s="935">
        <f t="shared" si="135"/>
        <v>1.324385124</v>
      </c>
      <c r="AV484" s="935">
        <f t="shared" si="135"/>
        <v>1.36411667772</v>
      </c>
      <c r="AW484" s="702">
        <f t="shared" si="132"/>
        <v>6.43467260172</v>
      </c>
      <c r="AX484" s="810">
        <f t="shared" si="133"/>
        <v>16.286187298709187</v>
      </c>
      <c r="AY484" s="991">
        <v>0.18</v>
      </c>
      <c r="AZ484" s="922">
        <v>8.82</v>
      </c>
      <c r="BA484" s="922">
        <v>-26.83</v>
      </c>
      <c r="BB484" s="922">
        <v>-11.33</v>
      </c>
      <c r="BC484" s="922">
        <v>-17.77</v>
      </c>
      <c r="BD484" s="960"/>
      <c r="BE484" s="664">
        <v>2013</v>
      </c>
      <c r="BF484" s="946" t="e">
        <f>#VALUE!</f>
        <v>#VALUE!</v>
      </c>
      <c r="BG484" s="931">
        <v>0.89999999999999991</v>
      </c>
    </row>
    <row r="485" spans="1:59" s="537" customFormat="1" x14ac:dyDescent="0.2">
      <c r="A485" s="537" t="s">
        <v>1766</v>
      </c>
      <c r="B485" s="925" t="s">
        <v>1767</v>
      </c>
      <c r="C485" s="988" t="s">
        <v>154</v>
      </c>
      <c r="D485" s="988" t="s">
        <v>4355</v>
      </c>
      <c r="E485" s="792">
        <v>9</v>
      </c>
      <c r="F485" s="526">
        <v>376</v>
      </c>
      <c r="G485" s="526" t="s">
        <v>106</v>
      </c>
      <c r="H485" s="526" t="s">
        <v>106</v>
      </c>
      <c r="I485" s="924">
        <v>233.07</v>
      </c>
      <c r="J485" s="702">
        <f t="shared" si="121"/>
        <v>1.5446003346634061</v>
      </c>
      <c r="K485" s="927">
        <v>0.9</v>
      </c>
      <c r="L485" s="639">
        <v>4</v>
      </c>
      <c r="M485" s="693">
        <f t="shared" si="122"/>
        <v>3.6</v>
      </c>
      <c r="N485" s="921" t="s">
        <v>196</v>
      </c>
      <c r="O485" s="795">
        <v>0.75</v>
      </c>
      <c r="P485" s="658">
        <v>43266</v>
      </c>
      <c r="Q485" s="658">
        <v>43277</v>
      </c>
      <c r="R485" s="693">
        <f t="shared" si="123"/>
        <v>20.000000000000004</v>
      </c>
      <c r="S485" s="759">
        <f>IF(INDEX(Historical!$D$7:$D$1437,MATCH(B485,Historical!$B$7:$B$1446,0))=0,"n/a",(INDEX(Historical!$C$7:$C$1437,MATCH(B485,Historical!$B$7:$B$1446,0))/INDEX(Historical!$D$7:$D$1437,MATCH(B485,Historical!$B$7:$B$1446,0))-1)*100)</f>
        <v>19.999999999999996</v>
      </c>
      <c r="T485" s="759">
        <f>IF(INDEX(Historical!$F$7:$F$1430,MATCH(B485,Historical!$B$7:$B$1446,0))=0,"n/a",((INDEX(Historical!$C$7:$C$1437,MATCH(B485,Historical!$B$7:$B$1446,0))/INDEX(Historical!$F$7:$F$1430,MATCH(B485,Historical!$B$7:$B$1446,0)))^(1/3)-1)*100)</f>
        <v>22.538513504568325</v>
      </c>
      <c r="U485" s="759">
        <f>IF(INDEX(Historical!$H$7:$H$1430,MATCH(B485,Historical!$B$7:$B$1446,0))=0,"n/a",((INDEX(Historical!$C$7:$C$1437,MATCH(B485,Historical!$B$7:$B$1446,0))/INDEX(Historical!$H$7:$H$1430,MATCH(B485,Historical!$B$7:$B$1446,0)))^(1/5)-1)*100)</f>
        <v>26.800042209031204</v>
      </c>
      <c r="V485" s="759">
        <f>IF(INDEX(Historical!$O$7:$O$1430,MATCH(B485,Historical!$B$7:$B$1446,0))=0,"n/a",((INDEX(Historical!$C$7:$C$1437,MATCH(B485,Historical!$B$7:$B$1446,0))/INDEX(Historical!$O$7:$O$1430,MATCH(B485,Historical!$B$7:$B$1446,0)))^(1/10)-1)*100)</f>
        <v>60.719948299235085</v>
      </c>
      <c r="W485" s="760">
        <f t="shared" si="124"/>
        <v>0.44137129493189664</v>
      </c>
      <c r="X485" s="761">
        <f t="shared" si="125"/>
        <v>1.5491353878052723</v>
      </c>
      <c r="Y485" s="925"/>
      <c r="Z485" s="702">
        <f t="shared" si="126"/>
        <v>27.950310559006208</v>
      </c>
      <c r="AA485" s="935">
        <f t="shared" si="127"/>
        <v>18.095496894409937</v>
      </c>
      <c r="AB485" s="639">
        <v>12</v>
      </c>
      <c r="AC485" s="916">
        <v>12.88</v>
      </c>
      <c r="AD485" s="916">
        <v>1.35</v>
      </c>
      <c r="AE485" s="916">
        <v>0.97</v>
      </c>
      <c r="AF485" s="916">
        <v>4.34</v>
      </c>
      <c r="AG485" s="916">
        <v>25.4</v>
      </c>
      <c r="AH485" s="916">
        <v>28.299999999999997</v>
      </c>
      <c r="AI485" s="916">
        <v>13.13</v>
      </c>
      <c r="AJ485" s="916">
        <v>17.299999999999997</v>
      </c>
      <c r="AK485" s="916">
        <v>13.41</v>
      </c>
      <c r="AL485" s="928">
        <v>224450</v>
      </c>
      <c r="AM485" s="922">
        <v>0.4</v>
      </c>
      <c r="AN485" s="916">
        <v>0.71</v>
      </c>
      <c r="AO485" s="802">
        <f t="shared" si="128"/>
        <v>10.249145649284674</v>
      </c>
      <c r="AP485" s="803">
        <f t="shared" si="129"/>
        <v>28.344642543694611</v>
      </c>
      <c r="AQ485" s="936">
        <f t="shared" si="130"/>
        <v>86.826665384122094</v>
      </c>
      <c r="AR485" s="702">
        <f>INDEX(Historical!$C$7:$C$1437,MATCH(B485,Historical!$B$7:$B$1446,0))*IF(AH485="n/a",1.03,IF(AH485&lt;0,1.01,IF(AH485&gt;10,1.1,(1+AH485/100))))</f>
        <v>3.7950000000000004</v>
      </c>
      <c r="AS485" s="935">
        <f t="shared" si="131"/>
        <v>4.174500000000001</v>
      </c>
      <c r="AT485" s="935">
        <f t="shared" si="135"/>
        <v>4.5919500000000015</v>
      </c>
      <c r="AU485" s="935">
        <f t="shared" si="135"/>
        <v>5.0511450000000018</v>
      </c>
      <c r="AV485" s="935">
        <f t="shared" si="135"/>
        <v>5.5562595000000021</v>
      </c>
      <c r="AW485" s="702">
        <f t="shared" si="132"/>
        <v>23.168854500000009</v>
      </c>
      <c r="AX485" s="810">
        <f t="shared" si="133"/>
        <v>9.940727892907713</v>
      </c>
      <c r="AY485" s="991">
        <v>0.75</v>
      </c>
      <c r="AZ485" s="922">
        <v>12.02</v>
      </c>
      <c r="BA485" s="922">
        <v>-19.059999999999999</v>
      </c>
      <c r="BB485" s="922">
        <v>-4.8500000000000005</v>
      </c>
      <c r="BC485" s="922">
        <v>-9.56</v>
      </c>
      <c r="BD485" s="960"/>
      <c r="BE485" s="664">
        <v>2010</v>
      </c>
      <c r="BF485" s="946" t="e">
        <f>#VALUE!</f>
        <v>#VALUE!</v>
      </c>
      <c r="BG485" s="931">
        <v>8.2000000000000011</v>
      </c>
    </row>
    <row r="486" spans="1:59" s="537" customFormat="1" x14ac:dyDescent="0.2">
      <c r="A486" s="609" t="s">
        <v>3932</v>
      </c>
      <c r="B486" s="925" t="s">
        <v>3933</v>
      </c>
      <c r="C486" s="988" t="s">
        <v>108</v>
      </c>
      <c r="D486" s="988" t="s">
        <v>4373</v>
      </c>
      <c r="E486" s="792">
        <v>7</v>
      </c>
      <c r="F486" s="526">
        <v>700</v>
      </c>
      <c r="G486" s="526" t="s">
        <v>106</v>
      </c>
      <c r="H486" s="526" t="s">
        <v>106</v>
      </c>
      <c r="I486" s="924">
        <v>21.6</v>
      </c>
      <c r="J486" s="702">
        <f t="shared" si="121"/>
        <v>1.4814814814814814</v>
      </c>
      <c r="K486" s="927">
        <v>0.08</v>
      </c>
      <c r="L486" s="639">
        <v>4</v>
      </c>
      <c r="M486" s="693">
        <f t="shared" si="122"/>
        <v>0.32</v>
      </c>
      <c r="N486" s="921" t="s">
        <v>152</v>
      </c>
      <c r="O486" s="795">
        <v>7.0000000000000007E-2</v>
      </c>
      <c r="P486" s="915">
        <v>43629</v>
      </c>
      <c r="Q486" s="915">
        <v>43644</v>
      </c>
      <c r="R486" s="693">
        <f t="shared" si="123"/>
        <v>14.285714285714276</v>
      </c>
      <c r="S486" s="759">
        <f>IF(INDEX(Historical!$D$7:$D$1437,MATCH(B486,Historical!$B$7:$B$1446,0))=0,"n/a",(INDEX(Historical!$C$7:$C$1437,MATCH(B486,Historical!$B$7:$B$1446,0))/INDEX(Historical!$D$7:$D$1437,MATCH(B486,Historical!$B$7:$B$1446,0))-1)*100)</f>
        <v>17.391304347826097</v>
      </c>
      <c r="T486" s="759">
        <f>IF(INDEX(Historical!$F$7:$F$1430,MATCH(B486,Historical!$B$7:$B$1446,0))=0,"n/a",((INDEX(Historical!$C$7:$C$1437,MATCH(B486,Historical!$B$7:$B$1446,0))/INDEX(Historical!$F$7:$F$1430,MATCH(B486,Historical!$B$7:$B$1446,0)))^(1/3)-1)*100)</f>
        <v>24.473980004936525</v>
      </c>
      <c r="U486" s="759">
        <f>IF(INDEX(Historical!$H$7:$H$1430,MATCH(B486,Historical!$B$7:$B$1446,0))=0,"n/a",((INDEX(Historical!$C$7:$C$1437,MATCH(B486,Historical!$B$7:$B$1446,0))/INDEX(Historical!$H$7:$H$1430,MATCH(B486,Historical!$B$7:$B$1446,0)))^(1/5)-1)*100)</f>
        <v>55.184557391535982</v>
      </c>
      <c r="V486" s="759">
        <f>IF(INDEX(Historical!$O$7:$O$1430,MATCH(B486,Historical!$B$7:$B$1446,0))=0,"n/a",((INDEX(Historical!$C$7:$C$1437,MATCH(B486,Historical!$B$7:$B$1446,0))/INDEX(Historical!$O$7:$O$1430,MATCH(B486,Historical!$B$7:$B$1446,0)))^(1/10)-1)*100)</f>
        <v>6.0540481614018704</v>
      </c>
      <c r="W486" s="760">
        <f t="shared" si="124"/>
        <v>9.11531522715166</v>
      </c>
      <c r="X486" s="761">
        <f t="shared" si="125"/>
        <v>1.6672071719497275</v>
      </c>
      <c r="Y486" s="716"/>
      <c r="Z486" s="702">
        <f t="shared" si="126"/>
        <v>15.609756097560979</v>
      </c>
      <c r="AA486" s="935">
        <f t="shared" si="127"/>
        <v>10.536585365853661</v>
      </c>
      <c r="AB486" s="639">
        <v>12</v>
      </c>
      <c r="AC486" s="916">
        <v>2.0499999999999998</v>
      </c>
      <c r="AD486" s="916" t="s">
        <v>137</v>
      </c>
      <c r="AE486" s="916">
        <v>3.28</v>
      </c>
      <c r="AF486" s="916">
        <v>1.68</v>
      </c>
      <c r="AG486" s="916">
        <v>14.2</v>
      </c>
      <c r="AH486" s="916">
        <v>47.599999999999994</v>
      </c>
      <c r="AI486" s="916">
        <v>11.77</v>
      </c>
      <c r="AJ486" s="916">
        <v>33.1</v>
      </c>
      <c r="AK486" s="916" t="s">
        <v>137</v>
      </c>
      <c r="AL486" s="928">
        <v>229.61</v>
      </c>
      <c r="AM486" s="922">
        <v>3.5000000000000004</v>
      </c>
      <c r="AN486" s="916">
        <v>7.0000000000000007E-2</v>
      </c>
      <c r="AO486" s="802">
        <f t="shared" si="128"/>
        <v>46.129453507163802</v>
      </c>
      <c r="AP486" s="803">
        <f t="shared" si="129"/>
        <v>56.666038873017463</v>
      </c>
      <c r="AQ486" s="936">
        <f t="shared" si="130"/>
        <v>-11.302102205459608</v>
      </c>
      <c r="AR486" s="702">
        <f>INDEX(Historical!$C$7:$C$1437,MATCH(B486,Historical!$B$7:$B$1446,0))*IF(AH486="n/a",1.03,IF(AH486&lt;0,1.01,IF(AH486&gt;10,1.1,(1+AH486/100))))</f>
        <v>0.29700000000000004</v>
      </c>
      <c r="AS486" s="935">
        <f t="shared" si="131"/>
        <v>0.32670000000000005</v>
      </c>
      <c r="AT486" s="935">
        <f t="shared" si="135"/>
        <v>0.33650100000000005</v>
      </c>
      <c r="AU486" s="935">
        <f t="shared" si="135"/>
        <v>0.34659603000000005</v>
      </c>
      <c r="AV486" s="935">
        <f t="shared" si="135"/>
        <v>0.35699391090000004</v>
      </c>
      <c r="AW486" s="702">
        <f t="shared" si="132"/>
        <v>1.6637909409000002</v>
      </c>
      <c r="AX486" s="810">
        <f t="shared" si="133"/>
        <v>7.7027358375000006</v>
      </c>
      <c r="AY486" s="991">
        <v>0.53</v>
      </c>
      <c r="AZ486" s="922">
        <v>29.03</v>
      </c>
      <c r="BA486" s="922">
        <v>-15.290000000000001</v>
      </c>
      <c r="BB486" s="922">
        <v>4.63</v>
      </c>
      <c r="BC486" s="922">
        <v>-0.4</v>
      </c>
      <c r="BD486" s="960"/>
      <c r="BE486" s="664">
        <v>2013</v>
      </c>
      <c r="BF486" s="946" t="e">
        <f>#VALUE!</f>
        <v>#VALUE!</v>
      </c>
      <c r="BG486" s="931">
        <v>1.2</v>
      </c>
    </row>
    <row r="487" spans="1:59" s="537" customFormat="1" x14ac:dyDescent="0.2">
      <c r="A487" s="609" t="s">
        <v>1750</v>
      </c>
      <c r="B487" s="925" t="s">
        <v>1751</v>
      </c>
      <c r="C487" s="988" t="s">
        <v>108</v>
      </c>
      <c r="D487" s="988" t="s">
        <v>4373</v>
      </c>
      <c r="E487" s="792">
        <v>8</v>
      </c>
      <c r="F487" s="526">
        <v>536</v>
      </c>
      <c r="G487" s="526" t="s">
        <v>37</v>
      </c>
      <c r="H487" s="526" t="s">
        <v>37</v>
      </c>
      <c r="I487" s="924">
        <v>53.32</v>
      </c>
      <c r="J487" s="702">
        <f t="shared" si="121"/>
        <v>2.77569392348087</v>
      </c>
      <c r="K487" s="927">
        <v>0.37</v>
      </c>
      <c r="L487" s="639">
        <v>4</v>
      </c>
      <c r="M487" s="693">
        <f t="shared" si="122"/>
        <v>1.48</v>
      </c>
      <c r="N487" s="921" t="s">
        <v>220</v>
      </c>
      <c r="O487" s="795">
        <v>0.3</v>
      </c>
      <c r="P487" s="915">
        <v>43370</v>
      </c>
      <c r="Q487" s="915">
        <v>43388</v>
      </c>
      <c r="R487" s="693">
        <f t="shared" si="123"/>
        <v>23.333333333333336</v>
      </c>
      <c r="S487" s="759">
        <f>IF(INDEX(Historical!$D$7:$D$1437,MATCH(B487,Historical!$B$7:$B$1446,0))=0,"n/a",(INDEX(Historical!$C$7:$C$1437,MATCH(B487,Historical!$B$7:$B$1446,0))/INDEX(Historical!$D$7:$D$1437,MATCH(B487,Historical!$B$7:$B$1446,0))-1)*100)</f>
        <v>11.403508771929815</v>
      </c>
      <c r="T487" s="759">
        <f>IF(INDEX(Historical!$F$7:$F$1430,MATCH(B487,Historical!$B$7:$B$1446,0))=0,"n/a",((INDEX(Historical!$C$7:$C$1437,MATCH(B487,Historical!$B$7:$B$1446,0))/INDEX(Historical!$F$7:$F$1430,MATCH(B487,Historical!$B$7:$B$1446,0)))^(1/3)-1)*100)</f>
        <v>8.2932132831999397</v>
      </c>
      <c r="U487" s="759">
        <f>IF(INDEX(Historical!$H$7:$H$1430,MATCH(B487,Historical!$B$7:$B$1446,0))=0,"n/a",((INDEX(Historical!$C$7:$C$1437,MATCH(B487,Historical!$B$7:$B$1446,0))/INDEX(Historical!$H$7:$H$1430,MATCH(B487,Historical!$B$7:$B$1446,0)))^(1/5)-1)*100)</f>
        <v>8.3619867733328199</v>
      </c>
      <c r="V487" s="759">
        <f>IF(INDEX(Historical!$O$7:$O$1430,MATCH(B487,Historical!$B$7:$B$1446,0))=0,"n/a",((INDEX(Historical!$C$7:$C$1437,MATCH(B487,Historical!$B$7:$B$1446,0))/INDEX(Historical!$O$7:$O$1430,MATCH(B487,Historical!$B$7:$B$1446,0)))^(1/10)-1)*100)</f>
        <v>-2.8740052172375297</v>
      </c>
      <c r="W487" s="760" t="str">
        <f t="shared" si="124"/>
        <v>n/a</v>
      </c>
      <c r="X487" s="761">
        <f t="shared" si="125"/>
        <v>1.2669676929292151</v>
      </c>
      <c r="Y487" s="716"/>
      <c r="Z487" s="702">
        <f t="shared" si="126"/>
        <v>35.406698564593306</v>
      </c>
      <c r="AA487" s="935">
        <f t="shared" si="127"/>
        <v>12.755980861244019</v>
      </c>
      <c r="AB487" s="639">
        <v>12</v>
      </c>
      <c r="AC487" s="916">
        <v>4.18</v>
      </c>
      <c r="AD487" s="916">
        <v>1.56</v>
      </c>
      <c r="AE487" s="916">
        <v>5.14</v>
      </c>
      <c r="AF487" s="916">
        <v>1.91</v>
      </c>
      <c r="AG487" s="916">
        <v>14.899999999999999</v>
      </c>
      <c r="AH487" s="916">
        <v>39.300000000000004</v>
      </c>
      <c r="AI487" s="916">
        <v>5.82</v>
      </c>
      <c r="AJ487" s="916">
        <v>6.6000000000000005</v>
      </c>
      <c r="AK487" s="916">
        <v>8.16</v>
      </c>
      <c r="AL487" s="928">
        <v>86010</v>
      </c>
      <c r="AM487" s="922">
        <v>0.1</v>
      </c>
      <c r="AN487" s="916">
        <v>0.92</v>
      </c>
      <c r="AO487" s="802">
        <f t="shared" si="128"/>
        <v>-1.6183001644303303</v>
      </c>
      <c r="AP487" s="803">
        <f t="shared" si="129"/>
        <v>11.137680696813689</v>
      </c>
      <c r="AQ487" s="936">
        <f t="shared" si="130"/>
        <v>4.0596483752918022</v>
      </c>
      <c r="AR487" s="702">
        <f>INDEX(Historical!$C$7:$C$1437,MATCH(B487,Historical!$B$7:$B$1446,0))*IF(AH487="n/a",1.03,IF(AH487&lt;0,1.01,IF(AH487&gt;10,1.1,(1+AH487/100))))</f>
        <v>1.3970000000000002</v>
      </c>
      <c r="AS487" s="935">
        <f t="shared" si="131"/>
        <v>1.4783054000000002</v>
      </c>
      <c r="AT487" s="935">
        <f t="shared" ref="AT487:AV506" si="136">IF($AK487="n/a",1.03*AS487,IF($AK487&lt;0,1.01*AS487,IF($AK487&gt;10,1.1*AS487,(1+$AK487/100)*AS487)))</f>
        <v>1.59893512064</v>
      </c>
      <c r="AU487" s="935">
        <f t="shared" si="136"/>
        <v>1.7294082264842239</v>
      </c>
      <c r="AV487" s="935">
        <f t="shared" si="136"/>
        <v>1.8705279377653363</v>
      </c>
      <c r="AW487" s="702">
        <f t="shared" si="132"/>
        <v>8.0741766848895598</v>
      </c>
      <c r="AX487" s="810">
        <f t="shared" si="133"/>
        <v>15.142867000918153</v>
      </c>
      <c r="AY487" s="991">
        <v>1.1000000000000001</v>
      </c>
      <c r="AZ487" s="922">
        <v>23.599999999999998</v>
      </c>
      <c r="BA487" s="922">
        <v>-4.0199999999999996</v>
      </c>
      <c r="BB487" s="922">
        <v>5.34</v>
      </c>
      <c r="BC487" s="922">
        <v>3.5999999999999996</v>
      </c>
      <c r="BD487" s="960"/>
      <c r="BE487" s="664">
        <v>2011</v>
      </c>
      <c r="BF487" s="946" t="e">
        <f>#VALUE!</f>
        <v>#VALUE!</v>
      </c>
      <c r="BG487" s="931">
        <v>1.4000000000000001</v>
      </c>
    </row>
    <row r="488" spans="1:59" s="537" customFormat="1" x14ac:dyDescent="0.2">
      <c r="A488" s="609" t="s">
        <v>1772</v>
      </c>
      <c r="B488" s="925" t="s">
        <v>1773</v>
      </c>
      <c r="C488" s="988" t="s">
        <v>154</v>
      </c>
      <c r="D488" s="988" t="s">
        <v>4355</v>
      </c>
      <c r="E488" s="792">
        <v>9</v>
      </c>
      <c r="F488" s="526">
        <v>471</v>
      </c>
      <c r="G488" s="526" t="s">
        <v>106</v>
      </c>
      <c r="H488" s="526" t="s">
        <v>106</v>
      </c>
      <c r="I488" s="924">
        <v>116.49</v>
      </c>
      <c r="J488" s="702">
        <f t="shared" si="121"/>
        <v>0.92711820757146546</v>
      </c>
      <c r="K488" s="927">
        <v>0.27</v>
      </c>
      <c r="L488" s="639">
        <v>4</v>
      </c>
      <c r="M488" s="693">
        <f t="shared" si="122"/>
        <v>1.08</v>
      </c>
      <c r="N488" s="921" t="s">
        <v>241</v>
      </c>
      <c r="O488" s="795">
        <v>0.23</v>
      </c>
      <c r="P488" s="915">
        <v>43543</v>
      </c>
      <c r="Q488" s="915">
        <v>43574</v>
      </c>
      <c r="R488" s="693">
        <f t="shared" si="123"/>
        <v>17.39130434782609</v>
      </c>
      <c r="S488" s="759">
        <f>IF(INDEX(Historical!$D$7:$D$1437,MATCH(B488,Historical!$B$7:$B$1446,0))=0,"n/a",(INDEX(Historical!$C$7:$C$1437,MATCH(B488,Historical!$B$7:$B$1446,0))/INDEX(Historical!$D$7:$D$1437,MATCH(B488,Historical!$B$7:$B$1446,0))-1)*100)</f>
        <v>19.480519480519476</v>
      </c>
      <c r="T488" s="759">
        <f>IF(INDEX(Historical!$F$7:$F$1430,MATCH(B488,Historical!$B$7:$B$1446,0))=0,"n/a",((INDEX(Historical!$C$7:$C$1437,MATCH(B488,Historical!$B$7:$B$1446,0))/INDEX(Historical!$F$7:$F$1430,MATCH(B488,Historical!$B$7:$B$1446,0)))^(1/3)-1)*100)</f>
        <v>15.313156133323268</v>
      </c>
      <c r="U488" s="759">
        <f>IF(INDEX(Historical!$H$7:$H$1430,MATCH(B488,Historical!$B$7:$B$1446,0))=0,"n/a",((INDEX(Historical!$C$7:$C$1437,MATCH(B488,Historical!$B$7:$B$1446,0))/INDEX(Historical!$H$7:$H$1430,MATCH(B488,Historical!$B$7:$B$1446,0)))^(1/5)-1)*100)</f>
        <v>18.126018804310839</v>
      </c>
      <c r="V488" s="759" t="str">
        <f>IF(INDEX(Historical!$O$7:$O$1430,MATCH(B488,Historical!$B$7:$B$1446,0))=0,"n/a",((INDEX(Historical!$C$7:$C$1437,MATCH(B488,Historical!$B$7:$B$1446,0))/INDEX(Historical!$O$7:$O$1430,MATCH(B488,Historical!$B$7:$B$1446,0)))^(1/10)-1)*100)</f>
        <v>n/a</v>
      </c>
      <c r="W488" s="760" t="str">
        <f t="shared" si="124"/>
        <v>n/a</v>
      </c>
      <c r="X488" s="761" t="str">
        <f t="shared" si="125"/>
        <v>n/a</v>
      </c>
      <c r="Y488" s="925"/>
      <c r="Z488" s="702">
        <f t="shared" si="126"/>
        <v>82.44274809160305</v>
      </c>
      <c r="AA488" s="935">
        <f t="shared" si="127"/>
        <v>88.923664122137396</v>
      </c>
      <c r="AB488" s="639">
        <v>12</v>
      </c>
      <c r="AC488" s="916">
        <v>1.31</v>
      </c>
      <c r="AD488" s="916">
        <v>7.11</v>
      </c>
      <c r="AE488" s="916">
        <v>3.21</v>
      </c>
      <c r="AF488" s="916">
        <v>6.84</v>
      </c>
      <c r="AG488" s="916">
        <v>7.8</v>
      </c>
      <c r="AH488" s="916">
        <v>-8.2000000000000011</v>
      </c>
      <c r="AI488" s="916">
        <v>9.7000000000000011</v>
      </c>
      <c r="AJ488" s="916">
        <v>-2.1999999999999997</v>
      </c>
      <c r="AK488" s="916">
        <v>12.5</v>
      </c>
      <c r="AL488" s="928">
        <v>1460</v>
      </c>
      <c r="AM488" s="922">
        <v>1.9</v>
      </c>
      <c r="AN488" s="916">
        <v>0.18</v>
      </c>
      <c r="AO488" s="802">
        <f t="shared" si="128"/>
        <v>-69.870527110255097</v>
      </c>
      <c r="AP488" s="803">
        <f t="shared" si="129"/>
        <v>19.053137011882303</v>
      </c>
      <c r="AQ488" s="936">
        <f t="shared" si="130"/>
        <v>419.93070589386974</v>
      </c>
      <c r="AR488" s="702">
        <f>INDEX(Historical!$C$7:$C$1437,MATCH(B488,Historical!$B$7:$B$1446,0))*IF(AH488="n/a",1.03,IF(AH488&lt;0,1.01,IF(AH488&gt;10,1.1,(1+AH488/100))))</f>
        <v>0.92920000000000003</v>
      </c>
      <c r="AS488" s="935">
        <f t="shared" si="131"/>
        <v>1.0193323999999999</v>
      </c>
      <c r="AT488" s="935">
        <f t="shared" si="136"/>
        <v>1.1212656400000001</v>
      </c>
      <c r="AU488" s="935">
        <f t="shared" si="136"/>
        <v>1.2333922040000003</v>
      </c>
      <c r="AV488" s="935">
        <f t="shared" si="136"/>
        <v>1.3567314244000004</v>
      </c>
      <c r="AW488" s="702">
        <f t="shared" si="132"/>
        <v>5.6599216684000009</v>
      </c>
      <c r="AX488" s="810">
        <f t="shared" si="133"/>
        <v>4.8587189187054696</v>
      </c>
      <c r="AY488" s="991">
        <v>1.1299999999999999</v>
      </c>
      <c r="AZ488" s="922">
        <v>36.33</v>
      </c>
      <c r="BA488" s="922">
        <v>-10.15</v>
      </c>
      <c r="BB488" s="922">
        <v>6.54</v>
      </c>
      <c r="BC488" s="922">
        <v>5.0200000000000005</v>
      </c>
      <c r="BD488" s="960"/>
      <c r="BE488" s="664">
        <v>2011</v>
      </c>
      <c r="BF488" s="946" t="e">
        <f>#VALUE!</f>
        <v>#VALUE!</v>
      </c>
      <c r="BG488" s="931">
        <v>3.8</v>
      </c>
    </row>
    <row r="489" spans="1:59" s="537" customFormat="1" x14ac:dyDescent="0.2">
      <c r="A489" s="106" t="s">
        <v>4055</v>
      </c>
      <c r="B489" s="631" t="s">
        <v>4056</v>
      </c>
      <c r="C489" s="988" t="s">
        <v>131</v>
      </c>
      <c r="D489" s="988" t="s">
        <v>4362</v>
      </c>
      <c r="E489" s="792">
        <v>5</v>
      </c>
      <c r="F489" s="526">
        <v>858</v>
      </c>
      <c r="G489" s="526" t="s">
        <v>106</v>
      </c>
      <c r="H489" s="526" t="s">
        <v>106</v>
      </c>
      <c r="I489" s="924">
        <v>56.91</v>
      </c>
      <c r="J489" s="702">
        <f t="shared" si="121"/>
        <v>2.6005974345457741</v>
      </c>
      <c r="K489" s="927">
        <v>0.37</v>
      </c>
      <c r="L489" s="639">
        <v>4</v>
      </c>
      <c r="M489" s="693">
        <f t="shared" si="122"/>
        <v>1.48</v>
      </c>
      <c r="N489" s="921" t="s">
        <v>517</v>
      </c>
      <c r="O489" s="795">
        <v>0.36499999999999999</v>
      </c>
      <c r="P489" s="915">
        <v>43509</v>
      </c>
      <c r="Q489" s="915">
        <v>43524</v>
      </c>
      <c r="R489" s="693">
        <f t="shared" si="123"/>
        <v>1.3698630136986314</v>
      </c>
      <c r="S489" s="759">
        <f>IF(INDEX(Historical!$D$7:$D$1437,MATCH(B489,Historical!$B$7:$B$1446,0))=0,"n/a",(INDEX(Historical!$C$7:$C$1437,MATCH(B489,Historical!$B$7:$B$1446,0))/INDEX(Historical!$D$7:$D$1437,MATCH(B489,Historical!$B$7:$B$1446,0))-1)*100)</f>
        <v>1.388888888888884</v>
      </c>
      <c r="T489" s="759">
        <f>IF(INDEX(Historical!$F$7:$F$1430,MATCH(B489,Historical!$B$7:$B$1446,0))=0,"n/a",((INDEX(Historical!$C$7:$C$1437,MATCH(B489,Historical!$B$7:$B$1446,0))/INDEX(Historical!$F$7:$F$1430,MATCH(B489,Historical!$B$7:$B$1446,0)))^(1/3)-1)*100)</f>
        <v>1.4086357131201765</v>
      </c>
      <c r="U489" s="759">
        <f>IF(INDEX(Historical!$H$7:$H$1430,MATCH(B489,Historical!$B$7:$B$1446,0))=0,"n/a",((INDEX(Historical!$C$7:$C$1437,MATCH(B489,Historical!$B$7:$B$1446,0))/INDEX(Historical!$H$7:$H$1430,MATCH(B489,Historical!$B$7:$B$1446,0)))^(1/5)-1)*100)</f>
        <v>1.1334339663085391</v>
      </c>
      <c r="V489" s="759">
        <f>IF(INDEX(Historical!$O$7:$O$1430,MATCH(B489,Historical!$B$7:$B$1446,0))=0,"n/a",((INDEX(Historical!$C$7:$C$1437,MATCH(B489,Historical!$B$7:$B$1446,0))/INDEX(Historical!$O$7:$O$1430,MATCH(B489,Historical!$B$7:$B$1446,0)))^(1/10)-1)*100)</f>
        <v>0.56512017907031087</v>
      </c>
      <c r="W489" s="760">
        <f t="shared" si="124"/>
        <v>2.0056512017906902</v>
      </c>
      <c r="X489" s="761">
        <f t="shared" si="125"/>
        <v>0.1552649268915807</v>
      </c>
      <c r="Y489" s="926"/>
      <c r="Z489" s="702">
        <f t="shared" si="126"/>
        <v>66.666666666666657</v>
      </c>
      <c r="AA489" s="935">
        <f t="shared" si="127"/>
        <v>25.63513513513513</v>
      </c>
      <c r="AB489" s="639">
        <v>12</v>
      </c>
      <c r="AC489" s="916">
        <v>2.2200000000000002</v>
      </c>
      <c r="AD489" s="916">
        <v>6.24</v>
      </c>
      <c r="AE489" s="916">
        <v>1.87</v>
      </c>
      <c r="AF489" s="916">
        <v>2.27</v>
      </c>
      <c r="AG489" s="916">
        <v>12.4</v>
      </c>
      <c r="AH489" s="916">
        <v>8.2000000000000011</v>
      </c>
      <c r="AI489" s="916">
        <v>5.63</v>
      </c>
      <c r="AJ489" s="916">
        <v>7.3</v>
      </c>
      <c r="AK489" s="916">
        <v>4.1000000000000005</v>
      </c>
      <c r="AL489" s="928">
        <v>832.02</v>
      </c>
      <c r="AM489" s="922">
        <v>1</v>
      </c>
      <c r="AN489" s="916">
        <v>1.23</v>
      </c>
      <c r="AO489" s="802">
        <f t="shared" si="128"/>
        <v>-21.901103734280817</v>
      </c>
      <c r="AP489" s="803">
        <f t="shared" si="129"/>
        <v>3.7340314008543132</v>
      </c>
      <c r="AQ489" s="936">
        <f t="shared" si="130"/>
        <v>60.819784240008865</v>
      </c>
      <c r="AR489" s="702">
        <f>INDEX(Historical!$C$7:$C$1437,MATCH(B489,Historical!$B$7:$B$1446,0))*IF(AH489="n/a",1.03,IF(AH489&lt;0,1.01,IF(AH489&gt;10,1.1,(1+AH489/100))))</f>
        <v>1.57972</v>
      </c>
      <c r="AS489" s="935">
        <f t="shared" si="131"/>
        <v>1.668658236</v>
      </c>
      <c r="AT489" s="935">
        <f t="shared" si="136"/>
        <v>1.7370732236759998</v>
      </c>
      <c r="AU489" s="935">
        <f t="shared" si="136"/>
        <v>1.8082932258467157</v>
      </c>
      <c r="AV489" s="935">
        <f t="shared" si="136"/>
        <v>1.882433248106431</v>
      </c>
      <c r="AW489" s="702">
        <f t="shared" si="132"/>
        <v>8.6761779336291465</v>
      </c>
      <c r="AX489" s="810">
        <f t="shared" si="133"/>
        <v>15.245436537742307</v>
      </c>
      <c r="AY489" s="991">
        <v>0.08</v>
      </c>
      <c r="AZ489" s="922">
        <v>25.27</v>
      </c>
      <c r="BA489" s="922">
        <v>-3.84</v>
      </c>
      <c r="BB489" s="922">
        <v>4.5600000000000005</v>
      </c>
      <c r="BC489" s="922">
        <v>10.879999999999999</v>
      </c>
      <c r="BD489" s="960"/>
      <c r="BE489" s="664">
        <v>2015</v>
      </c>
      <c r="BF489" s="946" t="e">
        <f>#VALUE!</f>
        <v>#VALUE!</v>
      </c>
      <c r="BG489" s="931">
        <v>3.5000000000000004</v>
      </c>
    </row>
    <row r="490" spans="1:59" s="537" customFormat="1" x14ac:dyDescent="0.2">
      <c r="A490" s="609" t="s">
        <v>1836</v>
      </c>
      <c r="B490" s="925" t="s">
        <v>1837</v>
      </c>
      <c r="C490" s="988" t="s">
        <v>247</v>
      </c>
      <c r="D490" s="988" t="s">
        <v>4387</v>
      </c>
      <c r="E490" s="792">
        <v>6</v>
      </c>
      <c r="F490" s="526">
        <v>748</v>
      </c>
      <c r="G490" s="526" t="s">
        <v>106</v>
      </c>
      <c r="H490" s="526" t="s">
        <v>106</v>
      </c>
      <c r="I490" s="924">
        <v>105.63</v>
      </c>
      <c r="J490" s="702">
        <f t="shared" si="121"/>
        <v>1.7040613462084637</v>
      </c>
      <c r="K490" s="927">
        <v>0.45</v>
      </c>
      <c r="L490" s="639">
        <v>4</v>
      </c>
      <c r="M490" s="693">
        <f t="shared" si="122"/>
        <v>1.8</v>
      </c>
      <c r="N490" s="921" t="s">
        <v>266</v>
      </c>
      <c r="O490" s="795">
        <v>0.4</v>
      </c>
      <c r="P490" s="915">
        <v>43453</v>
      </c>
      <c r="Q490" s="915">
        <v>43468</v>
      </c>
      <c r="R490" s="693">
        <f t="shared" si="123"/>
        <v>12.499999999999996</v>
      </c>
      <c r="S490" s="759">
        <f>IF(INDEX(Historical!$D$7:$D$1437,MATCH(B490,Historical!$B$7:$B$1446,0))=0,"n/a",(INDEX(Historical!$C$7:$C$1437,MATCH(B490,Historical!$B$7:$B$1446,0))/INDEX(Historical!$D$7:$D$1437,MATCH(B490,Historical!$B$7:$B$1446,0))-1)*100)</f>
        <v>14.285714285714302</v>
      </c>
      <c r="T490" s="759">
        <f>IF(INDEX(Historical!$F$7:$F$1430,MATCH(B490,Historical!$B$7:$B$1446,0))=0,"n/a",((INDEX(Historical!$C$7:$C$1437,MATCH(B490,Historical!$B$7:$B$1446,0))/INDEX(Historical!$F$7:$F$1430,MATCH(B490,Historical!$B$7:$B$1446,0)))^(1/3)-1)*100)</f>
        <v>28.731917947417294</v>
      </c>
      <c r="U490" s="759" t="str">
        <f>IF(INDEX(Historical!$H$7:$H$1430,MATCH(B490,Historical!$B$7:$B$1446,0))=0,"n/a",((INDEX(Historical!$C$7:$C$1437,MATCH(B490,Historical!$B$7:$B$1446,0))/INDEX(Historical!$H$7:$H$1430,MATCH(B490,Historical!$B$7:$B$1446,0)))^(1/5)-1)*100)</f>
        <v>n/a</v>
      </c>
      <c r="V490" s="759" t="str">
        <f>IF(INDEX(Historical!$O$7:$O$1430,MATCH(B490,Historical!$B$7:$B$1446,0))=0,"n/a",((INDEX(Historical!$C$7:$C$1437,MATCH(B490,Historical!$B$7:$B$1446,0))/INDEX(Historical!$O$7:$O$1430,MATCH(B490,Historical!$B$7:$B$1446,0)))^(1/10)-1)*100)</f>
        <v>n/a</v>
      </c>
      <c r="W490" s="760" t="str">
        <f t="shared" si="124"/>
        <v>n/a</v>
      </c>
      <c r="X490" s="761" t="str">
        <f t="shared" si="125"/>
        <v>n/a</v>
      </c>
      <c r="Y490" s="713"/>
      <c r="Z490" s="702">
        <f t="shared" si="126"/>
        <v>138.46153846153845</v>
      </c>
      <c r="AA490" s="935">
        <f t="shared" si="127"/>
        <v>81.253846153846141</v>
      </c>
      <c r="AB490" s="639">
        <v>12</v>
      </c>
      <c r="AC490" s="916">
        <v>1.3</v>
      </c>
      <c r="AD490" s="916">
        <v>3.81</v>
      </c>
      <c r="AE490" s="916">
        <v>1.6</v>
      </c>
      <c r="AF490" s="916">
        <v>1.43</v>
      </c>
      <c r="AG490" s="916">
        <v>2.4</v>
      </c>
      <c r="AH490" s="916">
        <v>-73.2</v>
      </c>
      <c r="AI490" s="916">
        <v>16.61</v>
      </c>
      <c r="AJ490" s="916">
        <v>-5.5</v>
      </c>
      <c r="AK490" s="916">
        <v>21.44</v>
      </c>
      <c r="AL490" s="928">
        <v>4760</v>
      </c>
      <c r="AM490" s="922">
        <v>0.89999999999999991</v>
      </c>
      <c r="AN490" s="916">
        <v>1.1000000000000001</v>
      </c>
      <c r="AO490" s="802" t="str">
        <f t="shared" si="128"/>
        <v>n/a</v>
      </c>
      <c r="AP490" s="803" t="str">
        <f t="shared" si="129"/>
        <v>n/a</v>
      </c>
      <c r="AQ490" s="936">
        <f t="shared" si="130"/>
        <v>127.24729554679706</v>
      </c>
      <c r="AR490" s="702">
        <f>INDEX(Historical!$C$7:$C$1437,MATCH(B490,Historical!$B$7:$B$1446,0))*IF(AH490="n/a",1.03,IF(AH490&lt;0,1.01,IF(AH490&gt;10,1.1,(1+AH490/100))))</f>
        <v>1.6160000000000001</v>
      </c>
      <c r="AS490" s="935">
        <f t="shared" si="131"/>
        <v>1.7776000000000003</v>
      </c>
      <c r="AT490" s="935">
        <f t="shared" si="136"/>
        <v>1.9553600000000004</v>
      </c>
      <c r="AU490" s="935">
        <f t="shared" si="136"/>
        <v>2.1508960000000008</v>
      </c>
      <c r="AV490" s="935">
        <f t="shared" si="136"/>
        <v>2.365985600000001</v>
      </c>
      <c r="AW490" s="702">
        <f t="shared" si="132"/>
        <v>9.8658416000000031</v>
      </c>
      <c r="AX490" s="810">
        <f t="shared" si="133"/>
        <v>9.3399996213197038</v>
      </c>
      <c r="AY490" s="991">
        <v>1.66</v>
      </c>
      <c r="AZ490" s="922">
        <v>74.09</v>
      </c>
      <c r="BA490" s="922">
        <v>-18.13</v>
      </c>
      <c r="BB490" s="922">
        <v>7.1099999999999994</v>
      </c>
      <c r="BC490" s="922">
        <v>8.86</v>
      </c>
      <c r="BD490" s="960"/>
      <c r="BE490" s="664">
        <v>2014</v>
      </c>
      <c r="BF490" s="946" t="e">
        <f>#VALUE!</f>
        <v>#VALUE!</v>
      </c>
      <c r="BG490" s="931">
        <v>0.89999999999999991</v>
      </c>
    </row>
    <row r="491" spans="1:59" s="537" customFormat="1" x14ac:dyDescent="0.2">
      <c r="A491" s="537" t="s">
        <v>1776</v>
      </c>
      <c r="B491" s="925" t="s">
        <v>1777</v>
      </c>
      <c r="C491" s="988" t="s">
        <v>179</v>
      </c>
      <c r="D491" s="988" t="s">
        <v>4371</v>
      </c>
      <c r="E491" s="792">
        <v>9</v>
      </c>
      <c r="F491" s="526">
        <v>434</v>
      </c>
      <c r="G491" s="526" t="s">
        <v>106</v>
      </c>
      <c r="H491" s="526" t="s">
        <v>106</v>
      </c>
      <c r="I491" s="924">
        <v>90.66</v>
      </c>
      <c r="J491" s="702">
        <f t="shared" si="121"/>
        <v>3.9708802117802784</v>
      </c>
      <c r="K491" s="927">
        <v>0.9</v>
      </c>
      <c r="L491" s="639">
        <v>4</v>
      </c>
      <c r="M491" s="693">
        <f t="shared" si="122"/>
        <v>3.6</v>
      </c>
      <c r="N491" s="921" t="s">
        <v>798</v>
      </c>
      <c r="O491" s="795">
        <v>0.8</v>
      </c>
      <c r="P491" s="915">
        <v>43508</v>
      </c>
      <c r="Q491" s="915">
        <v>43529</v>
      </c>
      <c r="R491" s="693">
        <f t="shared" si="123"/>
        <v>12.499999999999996</v>
      </c>
      <c r="S491" s="759">
        <f>IF(INDEX(Historical!$D$7:$D$1437,MATCH(B491,Historical!$B$7:$B$1446,0))=0,"n/a",(INDEX(Historical!$C$7:$C$1437,MATCH(B491,Historical!$B$7:$B$1446,0))/INDEX(Historical!$D$7:$D$1437,MATCH(B491,Historical!$B$7:$B$1446,0))-1)*100)</f>
        <v>14.285714285714302</v>
      </c>
      <c r="T491" s="759">
        <f>IF(INDEX(Historical!$F$7:$F$1430,MATCH(B491,Historical!$B$7:$B$1446,0))=0,"n/a",((INDEX(Historical!$C$7:$C$1437,MATCH(B491,Historical!$B$7:$B$1446,0))/INDEX(Historical!$F$7:$F$1430,MATCH(B491,Historical!$B$7:$B$1446,0)))^(1/3)-1)*100)</f>
        <v>23.47158379972165</v>
      </c>
      <c r="U491" s="759">
        <f>IF(INDEX(Historical!$H$7:$H$1430,MATCH(B491,Historical!$B$7:$B$1446,0))=0,"n/a",((INDEX(Historical!$C$7:$C$1437,MATCH(B491,Historical!$B$7:$B$1446,0))/INDEX(Historical!$H$7:$H$1430,MATCH(B491,Historical!$B$7:$B$1446,0)))^(1/5)-1)*100)</f>
        <v>30.894008104996583</v>
      </c>
      <c r="V491" s="759">
        <f>IF(INDEX(Historical!$O$7:$O$1430,MATCH(B491,Historical!$B$7:$B$1446,0))=0,"n/a",((INDEX(Historical!$C$7:$C$1437,MATCH(B491,Historical!$B$7:$B$1446,0))/INDEX(Historical!$O$7:$O$1430,MATCH(B491,Historical!$B$7:$B$1446,0)))^(1/10)-1)*100)</f>
        <v>19.902864440437984</v>
      </c>
      <c r="W491" s="760">
        <f t="shared" si="124"/>
        <v>1.5522392868348716</v>
      </c>
      <c r="X491" s="761">
        <f t="shared" si="125"/>
        <v>3.9106339373413395</v>
      </c>
      <c r="Y491" s="926"/>
      <c r="Z491" s="702">
        <f t="shared" si="126"/>
        <v>49.655172413793103</v>
      </c>
      <c r="AA491" s="935">
        <f t="shared" si="127"/>
        <v>12.504827586206897</v>
      </c>
      <c r="AB491" s="639">
        <v>12</v>
      </c>
      <c r="AC491" s="916">
        <v>7.25</v>
      </c>
      <c r="AD491" s="916">
        <v>0.47</v>
      </c>
      <c r="AE491" s="916">
        <v>0.33</v>
      </c>
      <c r="AF491" s="916">
        <v>1.76</v>
      </c>
      <c r="AG491" s="916">
        <v>20.8</v>
      </c>
      <c r="AH491" s="916">
        <v>46.7</v>
      </c>
      <c r="AI491" s="916">
        <v>59.86</v>
      </c>
      <c r="AJ491" s="916">
        <v>7.9</v>
      </c>
      <c r="AK491" s="916">
        <v>26.479999999999997</v>
      </c>
      <c r="AL491" s="928">
        <v>38180</v>
      </c>
      <c r="AM491" s="922">
        <v>0.3</v>
      </c>
      <c r="AN491" s="916">
        <v>0.42</v>
      </c>
      <c r="AO491" s="802">
        <f t="shared" si="128"/>
        <v>22.360060730569966</v>
      </c>
      <c r="AP491" s="803">
        <f t="shared" si="129"/>
        <v>34.864888316776863</v>
      </c>
      <c r="AQ491" s="936">
        <f t="shared" si="130"/>
        <v>-1.0982607686371049</v>
      </c>
      <c r="AR491" s="702">
        <f>INDEX(Historical!$C$7:$C$1437,MATCH(B491,Historical!$B$7:$B$1446,0))*IF(AH491="n/a",1.03,IF(AH491&lt;0,1.01,IF(AH491&gt;10,1.1,(1+AH491/100))))</f>
        <v>3.5200000000000005</v>
      </c>
      <c r="AS491" s="935">
        <f t="shared" si="131"/>
        <v>3.8720000000000008</v>
      </c>
      <c r="AT491" s="935">
        <f t="shared" si="136"/>
        <v>4.2592000000000008</v>
      </c>
      <c r="AU491" s="935">
        <f t="shared" si="136"/>
        <v>4.6851200000000013</v>
      </c>
      <c r="AV491" s="935">
        <f t="shared" si="136"/>
        <v>5.1536320000000018</v>
      </c>
      <c r="AW491" s="702">
        <f t="shared" si="132"/>
        <v>21.489952000000006</v>
      </c>
      <c r="AX491" s="810">
        <f t="shared" si="133"/>
        <v>23.703895874696677</v>
      </c>
      <c r="AY491" s="991">
        <v>1.17</v>
      </c>
      <c r="AZ491" s="922">
        <v>31.75</v>
      </c>
      <c r="BA491" s="922">
        <v>-28.599999999999998</v>
      </c>
      <c r="BB491" s="922">
        <v>5.82</v>
      </c>
      <c r="BC491" s="922">
        <v>-3.19</v>
      </c>
      <c r="BD491" s="960"/>
      <c r="BE491" s="664">
        <v>2011</v>
      </c>
      <c r="BF491" s="946" t="e">
        <f>#VALUE!</f>
        <v>#VALUE!</v>
      </c>
      <c r="BG491" s="931">
        <v>9</v>
      </c>
    </row>
    <row r="492" spans="1:59" s="537" customFormat="1" x14ac:dyDescent="0.2">
      <c r="A492" s="537" t="s">
        <v>2962</v>
      </c>
      <c r="B492" s="925" t="s">
        <v>2963</v>
      </c>
      <c r="C492" s="988" t="s">
        <v>123</v>
      </c>
      <c r="D492" s="988" t="s">
        <v>4407</v>
      </c>
      <c r="E492" s="792">
        <v>6</v>
      </c>
      <c r="F492" s="526">
        <v>772</v>
      </c>
      <c r="G492" s="526" t="s">
        <v>106</v>
      </c>
      <c r="H492" s="526" t="s">
        <v>106</v>
      </c>
      <c r="I492" s="924">
        <v>126.11</v>
      </c>
      <c r="J492" s="702">
        <f t="shared" si="121"/>
        <v>0.98326857505352472</v>
      </c>
      <c r="K492" s="927">
        <v>0.31</v>
      </c>
      <c r="L492" s="639">
        <v>4</v>
      </c>
      <c r="M492" s="693">
        <f t="shared" si="122"/>
        <v>1.24</v>
      </c>
      <c r="N492" s="921" t="s">
        <v>228</v>
      </c>
      <c r="O492" s="795">
        <v>0.28000000000000003</v>
      </c>
      <c r="P492" s="915">
        <v>43517</v>
      </c>
      <c r="Q492" s="915">
        <v>43532</v>
      </c>
      <c r="R492" s="693">
        <f t="shared" si="123"/>
        <v>10.714285714285703</v>
      </c>
      <c r="S492" s="759">
        <f>IF(INDEX(Historical!$D$7:$D$1437,MATCH(B492,Historical!$B$7:$B$1446,0))=0,"n/a",(INDEX(Historical!$C$7:$C$1437,MATCH(B492,Historical!$B$7:$B$1446,0))/INDEX(Historical!$D$7:$D$1437,MATCH(B492,Historical!$B$7:$B$1446,0))-1)*100)</f>
        <v>12.000000000000011</v>
      </c>
      <c r="T492" s="759">
        <f>IF(INDEX(Historical!$F$7:$F$1430,MATCH(B492,Historical!$B$7:$B$1446,0))=0,"n/a",((INDEX(Historical!$C$7:$C$1437,MATCH(B492,Historical!$B$7:$B$1446,0))/INDEX(Historical!$F$7:$F$1430,MATCH(B492,Historical!$B$7:$B$1446,0)))^(1/3)-1)*100)</f>
        <v>40.94597464129783</v>
      </c>
      <c r="U492" s="759">
        <f>IF(INDEX(Historical!$H$7:$H$1430,MATCH(B492,Historical!$B$7:$B$1446,0))=0,"n/a",((INDEX(Historical!$C$7:$C$1437,MATCH(B492,Historical!$B$7:$B$1446,0))/INDEX(Historical!$H$7:$H$1430,MATCH(B492,Historical!$B$7:$B$1446,0)))^(1/5)-1)*100)</f>
        <v>94.729436123033665</v>
      </c>
      <c r="V492" s="759">
        <f>IF(INDEX(Historical!$O$7:$O$1430,MATCH(B492,Historical!$B$7:$B$1446,0))=0,"n/a",((INDEX(Historical!$C$7:$C$1437,MATCH(B492,Historical!$B$7:$B$1446,0))/INDEX(Historical!$O$7:$O$1430,MATCH(B492,Historical!$B$7:$B$1446,0)))^(1/10)-1)*100)</f>
        <v>-5.4424534657343537</v>
      </c>
      <c r="W492" s="760" t="str">
        <f t="shared" si="124"/>
        <v>n/a</v>
      </c>
      <c r="X492" s="761">
        <f t="shared" si="125"/>
        <v>1.0572481710160007</v>
      </c>
      <c r="Y492" s="713"/>
      <c r="Z492" s="702">
        <f t="shared" si="126"/>
        <v>32.041343669250644</v>
      </c>
      <c r="AA492" s="935">
        <f t="shared" si="127"/>
        <v>32.586563307493542</v>
      </c>
      <c r="AB492" s="639">
        <v>12</v>
      </c>
      <c r="AC492" s="916">
        <v>3.87</v>
      </c>
      <c r="AD492" s="916">
        <v>1.8</v>
      </c>
      <c r="AE492" s="916">
        <v>3.8</v>
      </c>
      <c r="AF492" s="916">
        <v>3.2</v>
      </c>
      <c r="AG492" s="916">
        <v>10.199999999999999</v>
      </c>
      <c r="AH492" s="916">
        <v>71.7</v>
      </c>
      <c r="AI492" s="916">
        <v>19.12</v>
      </c>
      <c r="AJ492" s="916">
        <v>89.600000000000009</v>
      </c>
      <c r="AK492" s="916">
        <v>18.099999999999998</v>
      </c>
      <c r="AL492" s="928">
        <v>16650</v>
      </c>
      <c r="AM492" s="922">
        <v>0.2</v>
      </c>
      <c r="AN492" s="916">
        <v>0.56000000000000005</v>
      </c>
      <c r="AO492" s="802">
        <f t="shared" si="128"/>
        <v>63.126141390593652</v>
      </c>
      <c r="AP492" s="803">
        <f t="shared" si="129"/>
        <v>95.712704698087194</v>
      </c>
      <c r="AQ492" s="936">
        <f t="shared" si="130"/>
        <v>115.27966574149215</v>
      </c>
      <c r="AR492" s="702">
        <f>INDEX(Historical!$C$7:$C$1437,MATCH(B492,Historical!$B$7:$B$1446,0))*IF(AH492="n/a",1.03,IF(AH492&lt;0,1.01,IF(AH492&gt;10,1.1,(1+AH492/100))))</f>
        <v>1.2320000000000002</v>
      </c>
      <c r="AS492" s="935">
        <f t="shared" si="131"/>
        <v>1.3552000000000004</v>
      </c>
      <c r="AT492" s="935">
        <f t="shared" si="136"/>
        <v>1.4907200000000005</v>
      </c>
      <c r="AU492" s="935">
        <f t="shared" si="136"/>
        <v>1.6397920000000006</v>
      </c>
      <c r="AV492" s="935">
        <f t="shared" si="136"/>
        <v>1.8037712000000008</v>
      </c>
      <c r="AW492" s="702">
        <f t="shared" si="132"/>
        <v>7.5214832000000023</v>
      </c>
      <c r="AX492" s="810">
        <f t="shared" si="133"/>
        <v>5.9642242486717967</v>
      </c>
      <c r="AY492" s="991">
        <v>0.92</v>
      </c>
      <c r="AZ492" s="922">
        <v>52.82</v>
      </c>
      <c r="BA492" s="922">
        <v>-5.6000000000000005</v>
      </c>
      <c r="BB492" s="922">
        <v>7.9200000000000008</v>
      </c>
      <c r="BC492" s="922">
        <v>15.61</v>
      </c>
      <c r="BD492" s="960"/>
      <c r="BE492" s="664">
        <v>2014</v>
      </c>
      <c r="BF492" s="946" t="e">
        <f>#VALUE!</f>
        <v>#VALUE!</v>
      </c>
      <c r="BG492" s="931">
        <v>5.3</v>
      </c>
    </row>
    <row r="493" spans="1:59" s="537" customFormat="1" x14ac:dyDescent="0.2">
      <c r="A493" s="537" t="s">
        <v>1778</v>
      </c>
      <c r="B493" s="925" t="s">
        <v>1779</v>
      </c>
      <c r="C493" s="988" t="s">
        <v>4353</v>
      </c>
      <c r="D493" s="988" t="s">
        <v>4354</v>
      </c>
      <c r="E493" s="792">
        <v>9</v>
      </c>
      <c r="F493" s="526">
        <v>410</v>
      </c>
      <c r="G493" s="526" t="s">
        <v>37</v>
      </c>
      <c r="H493" s="526" t="s">
        <v>37</v>
      </c>
      <c r="I493" s="924">
        <v>61.11</v>
      </c>
      <c r="J493" s="702">
        <f t="shared" si="121"/>
        <v>5.1873670430371455</v>
      </c>
      <c r="K493" s="927">
        <v>0.79249999999999998</v>
      </c>
      <c r="L493" s="639">
        <v>4</v>
      </c>
      <c r="M493" s="693">
        <f t="shared" si="122"/>
        <v>3.17</v>
      </c>
      <c r="N493" s="921" t="s">
        <v>467</v>
      </c>
      <c r="O493" s="795">
        <v>0.79</v>
      </c>
      <c r="P493" s="915">
        <v>43465</v>
      </c>
      <c r="Q493" s="915">
        <v>43479</v>
      </c>
      <c r="R493" s="693">
        <f t="shared" si="123"/>
        <v>0.31645569620252489</v>
      </c>
      <c r="S493" s="759">
        <f>IF(INDEX(Historical!$D$7:$D$1437,MATCH(B493,Historical!$B$7:$B$1446,0))=0,"n/a",(INDEX(Historical!$C$7:$C$1437,MATCH(B493,Historical!$B$7:$B$1446,0))/INDEX(Historical!$D$7:$D$1437,MATCH(B493,Historical!$B$7:$B$1446,0))-1)*100)</f>
        <v>1.4446227929374</v>
      </c>
      <c r="T493" s="759">
        <f>IF(INDEX(Historical!$F$7:$F$1430,MATCH(B493,Historical!$B$7:$B$1446,0))=0,"n/a",((INDEX(Historical!$C$7:$C$1437,MATCH(B493,Historical!$B$7:$B$1446,0))/INDEX(Historical!$F$7:$F$1430,MATCH(B493,Historical!$B$7:$B$1446,0)))^(1/3)-1)*100)</f>
        <v>3.6791496165080817</v>
      </c>
      <c r="U493" s="759">
        <f>IF(INDEX(Historical!$H$7:$H$1430,MATCH(B493,Historical!$B$7:$B$1446,0))=0,"n/a",((INDEX(Historical!$C$7:$C$1437,MATCH(B493,Historical!$B$7:$B$1446,0))/INDEX(Historical!$H$7:$H$1430,MATCH(B493,Historical!$B$7:$B$1446,0)))^(1/5)-1)*100)</f>
        <v>5.8259547448485716</v>
      </c>
      <c r="V493" s="759">
        <f>IF(INDEX(Historical!$O$7:$O$1430,MATCH(B493,Historical!$B$7:$B$1446,0))=0,"n/a",((INDEX(Historical!$C$7:$C$1437,MATCH(B493,Historical!$B$7:$B$1446,0))/INDEX(Historical!$O$7:$O$1430,MATCH(B493,Historical!$B$7:$B$1446,0)))^(1/10)-1)*100)</f>
        <v>5.8806124171365992</v>
      </c>
      <c r="W493" s="760">
        <f t="shared" si="124"/>
        <v>0.99070544555380824</v>
      </c>
      <c r="X493" s="761" t="str">
        <f t="shared" si="125"/>
        <v>n/a</v>
      </c>
      <c r="Y493" s="926" t="s">
        <v>3967</v>
      </c>
      <c r="Z493" s="702">
        <f t="shared" si="126"/>
        <v>333.68421052631578</v>
      </c>
      <c r="AA493" s="935">
        <f t="shared" si="127"/>
        <v>64.326315789473682</v>
      </c>
      <c r="AB493" s="639">
        <v>12</v>
      </c>
      <c r="AC493" s="916">
        <v>0.95</v>
      </c>
      <c r="AD493" s="916">
        <v>9.35</v>
      </c>
      <c r="AE493" s="916">
        <v>5.81</v>
      </c>
      <c r="AF493" s="916">
        <v>2.09</v>
      </c>
      <c r="AG493" s="916">
        <v>3.8</v>
      </c>
      <c r="AH493" s="916">
        <v>-43.3</v>
      </c>
      <c r="AI493" s="916">
        <v>2.6599999999999997</v>
      </c>
      <c r="AJ493" s="916">
        <v>-5.7</v>
      </c>
      <c r="AK493" s="916">
        <v>6.9</v>
      </c>
      <c r="AL493" s="928">
        <v>21780</v>
      </c>
      <c r="AM493" s="922">
        <v>0.4</v>
      </c>
      <c r="AN493" s="916">
        <v>1.03</v>
      </c>
      <c r="AO493" s="802">
        <f t="shared" si="128"/>
        <v>-53.312994001587967</v>
      </c>
      <c r="AP493" s="803">
        <f t="shared" si="129"/>
        <v>11.013321787885717</v>
      </c>
      <c r="AQ493" s="936">
        <f t="shared" si="130"/>
        <v>144.4422222121211</v>
      </c>
      <c r="AR493" s="702">
        <f>INDEX(Historical!$C$7:$C$1437,MATCH(B493,Historical!$B$7:$B$1446,0))*IF(AH493="n/a",1.03,IF(AH493&lt;0,1.01,IF(AH493&gt;10,1.1,(1+AH493/100))))</f>
        <v>3.1916000000000002</v>
      </c>
      <c r="AS493" s="935">
        <f t="shared" si="131"/>
        <v>3.27649656</v>
      </c>
      <c r="AT493" s="935">
        <f t="shared" si="136"/>
        <v>3.5025748226399998</v>
      </c>
      <c r="AU493" s="935">
        <f t="shared" si="136"/>
        <v>3.7442524854021597</v>
      </c>
      <c r="AV493" s="935">
        <f t="shared" si="136"/>
        <v>4.0026059068949085</v>
      </c>
      <c r="AW493" s="702">
        <f t="shared" si="132"/>
        <v>17.71752977493707</v>
      </c>
      <c r="AX493" s="810">
        <f t="shared" si="133"/>
        <v>28.992848592598708</v>
      </c>
      <c r="AY493" s="991">
        <v>0.35</v>
      </c>
      <c r="AZ493" s="922">
        <v>20.560000000000002</v>
      </c>
      <c r="BA493" s="922">
        <v>-6.99</v>
      </c>
      <c r="BB493" s="922">
        <v>-2.06</v>
      </c>
      <c r="BC493" s="922">
        <v>1.97</v>
      </c>
      <c r="BD493" s="960"/>
      <c r="BE493" s="664">
        <v>2011</v>
      </c>
      <c r="BF493" s="946" t="e">
        <f>#VALUE!</f>
        <v>#VALUE!</v>
      </c>
      <c r="BG493" s="931">
        <v>1.7999999999999998</v>
      </c>
    </row>
    <row r="494" spans="1:59" s="537" customFormat="1" x14ac:dyDescent="0.2">
      <c r="A494" s="537" t="s">
        <v>1809</v>
      </c>
      <c r="B494" s="925" t="s">
        <v>1810</v>
      </c>
      <c r="C494" s="988" t="s">
        <v>112</v>
      </c>
      <c r="D494" s="988" t="s">
        <v>213</v>
      </c>
      <c r="E494" s="793">
        <v>8</v>
      </c>
      <c r="F494" s="526">
        <v>493</v>
      </c>
      <c r="G494" s="526" t="s">
        <v>106</v>
      </c>
      <c r="H494" s="526" t="s">
        <v>106</v>
      </c>
      <c r="I494" s="924">
        <v>74.069999999999993</v>
      </c>
      <c r="J494" s="702">
        <f t="shared" si="121"/>
        <v>0.64803564196030783</v>
      </c>
      <c r="K494" s="927">
        <v>0.12</v>
      </c>
      <c r="L494" s="639">
        <v>4</v>
      </c>
      <c r="M494" s="693">
        <f t="shared" si="122"/>
        <v>0.48</v>
      </c>
      <c r="N494" s="921" t="s">
        <v>805</v>
      </c>
      <c r="O494" s="795">
        <v>0.1</v>
      </c>
      <c r="P494" s="917">
        <v>42957</v>
      </c>
      <c r="Q494" s="917">
        <v>42975</v>
      </c>
      <c r="R494" s="693">
        <f t="shared" si="123"/>
        <v>19.999999999999989</v>
      </c>
      <c r="S494" s="759">
        <f>IF(INDEX(Historical!$D$7:$D$1437,MATCH(B494,Historical!$B$7:$B$1446,0))=0,"n/a",(INDEX(Historical!$C$7:$C$1437,MATCH(B494,Historical!$B$7:$B$1446,0))/INDEX(Historical!$D$7:$D$1437,MATCH(B494,Historical!$B$7:$B$1446,0))-1)*100)</f>
        <v>9.0909090909090828</v>
      </c>
      <c r="T494" s="759">
        <f>IF(INDEX(Historical!$F$7:$F$1430,MATCH(B494,Historical!$B$7:$B$1446,0))=0,"n/a",((INDEX(Historical!$C$7:$C$1437,MATCH(B494,Historical!$B$7:$B$1446,0))/INDEX(Historical!$F$7:$F$1430,MATCH(B494,Historical!$B$7:$B$1446,0)))^(1/3)-1)*100)</f>
        <v>19.681696117715084</v>
      </c>
      <c r="U494" s="759">
        <f>IF(INDEX(Historical!$H$7:$H$1430,MATCH(B494,Historical!$B$7:$B$1446,0))=0,"n/a",((INDEX(Historical!$C$7:$C$1437,MATCH(B494,Historical!$B$7:$B$1446,0))/INDEX(Historical!$H$7:$H$1430,MATCH(B494,Historical!$B$7:$B$1446,0)))^(1/5)-1)*100)</f>
        <v>29.855269234041582</v>
      </c>
      <c r="V494" s="759">
        <f>IF(INDEX(Historical!$O$7:$O$1430,MATCH(B494,Historical!$B$7:$B$1446,0))=0,"n/a",((INDEX(Historical!$C$7:$C$1437,MATCH(B494,Historical!$B$7:$B$1446,0))/INDEX(Historical!$O$7:$O$1430,MATCH(B494,Historical!$B$7:$B$1446,0)))^(1/10)-1)*100)</f>
        <v>37.41088103166372</v>
      </c>
      <c r="W494" s="760">
        <f t="shared" si="124"/>
        <v>0.79803705260971425</v>
      </c>
      <c r="X494" s="761" t="str">
        <f t="shared" si="125"/>
        <v>n/a</v>
      </c>
      <c r="Y494" s="727" t="s">
        <v>4435</v>
      </c>
      <c r="Z494" s="702">
        <f t="shared" si="126"/>
        <v>16.551724137931036</v>
      </c>
      <c r="AA494" s="935">
        <f t="shared" si="127"/>
        <v>25.541379310344826</v>
      </c>
      <c r="AB494" s="639">
        <v>12</v>
      </c>
      <c r="AC494" s="916">
        <v>2.9</v>
      </c>
      <c r="AD494" s="916">
        <v>1.83</v>
      </c>
      <c r="AE494" s="916">
        <v>2.69</v>
      </c>
      <c r="AF494" s="916">
        <v>2.4900000000000002</v>
      </c>
      <c r="AG494" s="916">
        <v>10.7</v>
      </c>
      <c r="AH494" s="916">
        <v>-5.0999999999999996</v>
      </c>
      <c r="AI494" s="916">
        <v>17.7</v>
      </c>
      <c r="AJ494" s="916">
        <v>-0.70000000000000007</v>
      </c>
      <c r="AK494" s="916">
        <v>14.000000000000002</v>
      </c>
      <c r="AL494" s="928">
        <v>11740</v>
      </c>
      <c r="AM494" s="922">
        <v>1.3</v>
      </c>
      <c r="AN494" s="916">
        <v>1.35</v>
      </c>
      <c r="AO494" s="802">
        <f t="shared" si="128"/>
        <v>4.9619255656570651</v>
      </c>
      <c r="AP494" s="803">
        <f t="shared" si="129"/>
        <v>30.503304876001891</v>
      </c>
      <c r="AQ494" s="936">
        <f t="shared" si="130"/>
        <v>68.124338224566046</v>
      </c>
      <c r="AR494" s="702">
        <f>INDEX(Historical!$C$7:$C$1437,MATCH(B494,Historical!$B$7:$B$1446,0))*IF(AH494="n/a",1.03,IF(AH494&lt;0,1.01,IF(AH494&gt;10,1.1,(1+AH494/100))))</f>
        <v>0.48480000000000001</v>
      </c>
      <c r="AS494" s="935">
        <f t="shared" si="131"/>
        <v>0.53328000000000009</v>
      </c>
      <c r="AT494" s="935">
        <f t="shared" si="136"/>
        <v>0.58660800000000013</v>
      </c>
      <c r="AU494" s="935">
        <f t="shared" si="136"/>
        <v>0.6452688000000002</v>
      </c>
      <c r="AV494" s="935">
        <f t="shared" si="136"/>
        <v>0.70979568000000026</v>
      </c>
      <c r="AW494" s="702">
        <f t="shared" si="132"/>
        <v>2.9597524800000006</v>
      </c>
      <c r="AX494" s="810">
        <f t="shared" si="133"/>
        <v>3.9958856217091951</v>
      </c>
      <c r="AY494" s="991">
        <v>1.28</v>
      </c>
      <c r="AZ494" s="922">
        <v>13.8</v>
      </c>
      <c r="BA494" s="922">
        <v>-35.809999999999995</v>
      </c>
      <c r="BB494" s="922">
        <v>0.4</v>
      </c>
      <c r="BC494" s="922">
        <v>-15.290000000000001</v>
      </c>
      <c r="BD494" s="960"/>
      <c r="BE494" s="664">
        <v>2012</v>
      </c>
      <c r="BF494" s="946" t="e">
        <f>#VALUE!</f>
        <v>#VALUE!</v>
      </c>
      <c r="BG494" s="931">
        <v>4</v>
      </c>
    </row>
    <row r="495" spans="1:59" s="537" customFormat="1" x14ac:dyDescent="0.2">
      <c r="A495" s="537" t="s">
        <v>1785</v>
      </c>
      <c r="B495" s="925" t="s">
        <v>1786</v>
      </c>
      <c r="C495" s="988" t="s">
        <v>108</v>
      </c>
      <c r="D495" s="988" t="s">
        <v>4365</v>
      </c>
      <c r="E495" s="792">
        <v>9</v>
      </c>
      <c r="F495" s="526">
        <v>425</v>
      </c>
      <c r="G495" s="526" t="s">
        <v>106</v>
      </c>
      <c r="H495" s="526" t="s">
        <v>106</v>
      </c>
      <c r="I495" s="924">
        <v>33.14</v>
      </c>
      <c r="J495" s="702">
        <f t="shared" si="121"/>
        <v>2.4140012070006036</v>
      </c>
      <c r="K495" s="927">
        <v>0.2</v>
      </c>
      <c r="L495" s="639">
        <v>4</v>
      </c>
      <c r="M495" s="693">
        <f t="shared" si="122"/>
        <v>0.8</v>
      </c>
      <c r="N495" s="921" t="s">
        <v>435</v>
      </c>
      <c r="O495" s="795">
        <v>0.18</v>
      </c>
      <c r="P495" s="915">
        <v>43503</v>
      </c>
      <c r="Q495" s="915">
        <v>43518</v>
      </c>
      <c r="R495" s="693">
        <f t="shared" si="123"/>
        <v>11.111111111111121</v>
      </c>
      <c r="S495" s="759">
        <f>IF(INDEX(Historical!$D$7:$D$1437,MATCH(B495,Historical!$B$7:$B$1446,0))=0,"n/a",(INDEX(Historical!$C$7:$C$1437,MATCH(B495,Historical!$B$7:$B$1446,0))/INDEX(Historical!$D$7:$D$1437,MATCH(B495,Historical!$B$7:$B$1446,0))-1)*100)</f>
        <v>16.666666666666675</v>
      </c>
      <c r="T495" s="759">
        <f>IF(INDEX(Historical!$F$7:$F$1430,MATCH(B495,Historical!$B$7:$B$1446,0))=0,"n/a",((INDEX(Historical!$C$7:$C$1437,MATCH(B495,Historical!$B$7:$B$1446,0))/INDEX(Historical!$F$7:$F$1430,MATCH(B495,Historical!$B$7:$B$1446,0)))^(1/3)-1)*100)</f>
        <v>10.415886963424924</v>
      </c>
      <c r="U495" s="759">
        <f>IF(INDEX(Historical!$H$7:$H$1430,MATCH(B495,Historical!$B$7:$B$1446,0))=0,"n/a",((INDEX(Historical!$C$7:$C$1437,MATCH(B495,Historical!$B$7:$B$1446,0))/INDEX(Historical!$H$7:$H$1430,MATCH(B495,Historical!$B$7:$B$1446,0)))^(1/5)-1)*100)</f>
        <v>14.224458489960789</v>
      </c>
      <c r="V495" s="759">
        <f>IF(INDEX(Historical!$O$7:$O$1430,MATCH(B495,Historical!$B$7:$B$1446,0))=0,"n/a",((INDEX(Historical!$C$7:$C$1437,MATCH(B495,Historical!$B$7:$B$1446,0))/INDEX(Historical!$O$7:$O$1430,MATCH(B495,Historical!$B$7:$B$1446,0)))^(1/10)-1)*100)</f>
        <v>-1.806695543808734</v>
      </c>
      <c r="W495" s="760" t="str">
        <f t="shared" si="124"/>
        <v>n/a</v>
      </c>
      <c r="X495" s="761">
        <f t="shared" si="125"/>
        <v>1.422445848996079</v>
      </c>
      <c r="Y495" s="717"/>
      <c r="Z495" s="702">
        <f t="shared" si="126"/>
        <v>32.128514056224901</v>
      </c>
      <c r="AA495" s="935">
        <f t="shared" si="127"/>
        <v>13.309236947791163</v>
      </c>
      <c r="AB495" s="639">
        <v>9</v>
      </c>
      <c r="AC495" s="916">
        <v>2.4900000000000002</v>
      </c>
      <c r="AD495" s="916">
        <v>1.9</v>
      </c>
      <c r="AE495" s="916">
        <v>4.22</v>
      </c>
      <c r="AF495" s="916">
        <v>1.37</v>
      </c>
      <c r="AG495" s="916">
        <v>10.299999999999999</v>
      </c>
      <c r="AH495" s="916">
        <v>19.900000000000002</v>
      </c>
      <c r="AI495" s="916">
        <v>2.4899999999999998</v>
      </c>
      <c r="AJ495" s="916">
        <v>10</v>
      </c>
      <c r="AK495" s="916">
        <v>7.0000000000000009</v>
      </c>
      <c r="AL495" s="928">
        <v>2710</v>
      </c>
      <c r="AM495" s="922">
        <v>1.2</v>
      </c>
      <c r="AN495" s="916">
        <v>0</v>
      </c>
      <c r="AO495" s="802">
        <f t="shared" si="128"/>
        <v>3.3292227491702278</v>
      </c>
      <c r="AP495" s="803">
        <f t="shared" si="129"/>
        <v>16.638459696961391</v>
      </c>
      <c r="AQ495" s="936">
        <f t="shared" si="130"/>
        <v>-9.9786331080253472</v>
      </c>
      <c r="AR495" s="702">
        <f>INDEX(Historical!$C$7:$C$1437,MATCH(B495,Historical!$B$7:$B$1446,0))*IF(AH495="n/a",1.03,IF(AH495&lt;0,1.01,IF(AH495&gt;10,1.1,(1+AH495/100))))</f>
        <v>0.77</v>
      </c>
      <c r="AS495" s="935">
        <f t="shared" si="131"/>
        <v>0.78917300000000001</v>
      </c>
      <c r="AT495" s="935">
        <f t="shared" si="136"/>
        <v>0.84441511000000002</v>
      </c>
      <c r="AU495" s="935">
        <f t="shared" si="136"/>
        <v>0.9035241677000001</v>
      </c>
      <c r="AV495" s="935">
        <f t="shared" si="136"/>
        <v>0.96677085943900021</v>
      </c>
      <c r="AW495" s="702">
        <f t="shared" si="132"/>
        <v>4.2738831371390003</v>
      </c>
      <c r="AX495" s="810">
        <f t="shared" si="133"/>
        <v>12.896448814541339</v>
      </c>
      <c r="AY495" s="991">
        <v>1.1499999999999999</v>
      </c>
      <c r="AZ495" s="922">
        <v>34.33</v>
      </c>
      <c r="BA495" s="922">
        <v>-5.99</v>
      </c>
      <c r="BB495" s="922">
        <v>8.6</v>
      </c>
      <c r="BC495" s="922">
        <v>9.08</v>
      </c>
      <c r="BD495" s="960"/>
      <c r="BE495" s="664">
        <v>2011</v>
      </c>
      <c r="BF495" s="946" t="e">
        <f>#VALUE!</f>
        <v>#VALUE!</v>
      </c>
      <c r="BG495" s="931">
        <v>1.3</v>
      </c>
    </row>
    <row r="496" spans="1:59" s="537" customFormat="1" x14ac:dyDescent="0.2">
      <c r="A496" s="609" t="s">
        <v>1787</v>
      </c>
      <c r="B496" s="643" t="s">
        <v>1788</v>
      </c>
      <c r="C496" s="988" t="s">
        <v>108</v>
      </c>
      <c r="D496" s="988" t="s">
        <v>4373</v>
      </c>
      <c r="E496" s="792">
        <v>9</v>
      </c>
      <c r="F496" s="526">
        <v>409</v>
      </c>
      <c r="G496" s="526" t="s">
        <v>37</v>
      </c>
      <c r="H496" s="526" t="s">
        <v>37</v>
      </c>
      <c r="I496" s="924">
        <v>51.81</v>
      </c>
      <c r="J496" s="702">
        <f t="shared" si="121"/>
        <v>3.6286431190889785</v>
      </c>
      <c r="K496" s="927">
        <v>0.47</v>
      </c>
      <c r="L496" s="639">
        <v>4</v>
      </c>
      <c r="M496" s="693">
        <f t="shared" si="122"/>
        <v>1.88</v>
      </c>
      <c r="N496" s="921" t="s">
        <v>241</v>
      </c>
      <c r="O496" s="795">
        <v>0.43</v>
      </c>
      <c r="P496" s="915">
        <v>43465</v>
      </c>
      <c r="Q496" s="915">
        <v>43476</v>
      </c>
      <c r="R496" s="693">
        <f t="shared" si="123"/>
        <v>9.302325581395344</v>
      </c>
      <c r="S496" s="759">
        <f>IF(INDEX(Historical!$D$7:$D$1437,MATCH(B496,Historical!$B$7:$B$1446,0))=0,"n/a",(INDEX(Historical!$C$7:$C$1437,MATCH(B496,Historical!$B$7:$B$1446,0))/INDEX(Historical!$D$7:$D$1437,MATCH(B496,Historical!$B$7:$B$1446,0))-1)*100)</f>
        <v>9.0909090909090828</v>
      </c>
      <c r="T496" s="759">
        <f>IF(INDEX(Historical!$F$7:$F$1430,MATCH(B496,Historical!$B$7:$B$1446,0))=0,"n/a",((INDEX(Historical!$C$7:$C$1437,MATCH(B496,Historical!$B$7:$B$1446,0))/INDEX(Historical!$F$7:$F$1430,MATCH(B496,Historical!$B$7:$B$1446,0)))^(1/3)-1)*100)</f>
        <v>7.8288138310443234</v>
      </c>
      <c r="U496" s="759">
        <f>IF(INDEX(Historical!$H$7:$H$1430,MATCH(B496,Historical!$B$7:$B$1446,0))=0,"n/a",((INDEX(Historical!$C$7:$C$1437,MATCH(B496,Historical!$B$7:$B$1446,0))/INDEX(Historical!$H$7:$H$1430,MATCH(B496,Historical!$B$7:$B$1446,0)))^(1/5)-1)*100)</f>
        <v>10.933280572585158</v>
      </c>
      <c r="V496" s="759">
        <f>IF(INDEX(Historical!$O$7:$O$1430,MATCH(B496,Historical!$B$7:$B$1446,0))=0,"n/a",((INDEX(Historical!$C$7:$C$1437,MATCH(B496,Historical!$B$7:$B$1446,0))/INDEX(Historical!$O$7:$O$1430,MATCH(B496,Historical!$B$7:$B$1446,0)))^(1/10)-1)*100)</f>
        <v>7.4359288518188515</v>
      </c>
      <c r="W496" s="760">
        <f t="shared" si="124"/>
        <v>1.4703315201719342</v>
      </c>
      <c r="X496" s="761">
        <f t="shared" si="125"/>
        <v>0.86088823406182347</v>
      </c>
      <c r="Y496" s="926"/>
      <c r="Z496" s="702">
        <f t="shared" si="126"/>
        <v>49.867374005305038</v>
      </c>
      <c r="AA496" s="935">
        <f t="shared" si="127"/>
        <v>13.742705570291777</v>
      </c>
      <c r="AB496" s="639">
        <v>12</v>
      </c>
      <c r="AC496" s="916">
        <v>3.77</v>
      </c>
      <c r="AD496" s="916">
        <v>2.75</v>
      </c>
      <c r="AE496" s="916">
        <v>5.29</v>
      </c>
      <c r="AF496" s="916">
        <v>2</v>
      </c>
      <c r="AG496" s="916">
        <v>13.900000000000002</v>
      </c>
      <c r="AH496" s="916">
        <v>30.9</v>
      </c>
      <c r="AI496" s="916">
        <v>6.99</v>
      </c>
      <c r="AJ496" s="916">
        <v>12.7</v>
      </c>
      <c r="AK496" s="916">
        <v>5</v>
      </c>
      <c r="AL496" s="928">
        <v>886.99</v>
      </c>
      <c r="AM496" s="922">
        <v>0.5</v>
      </c>
      <c r="AN496" s="916">
        <v>0.05</v>
      </c>
      <c r="AO496" s="802">
        <f t="shared" si="128"/>
        <v>0.8192181213823595</v>
      </c>
      <c r="AP496" s="803">
        <f t="shared" si="129"/>
        <v>14.561923691674137</v>
      </c>
      <c r="AQ496" s="936">
        <f t="shared" si="130"/>
        <v>10.524831077472374</v>
      </c>
      <c r="AR496" s="702">
        <f>INDEX(Historical!$C$7:$C$1437,MATCH(B496,Historical!$B$7:$B$1446,0))*IF(AH496="n/a",1.03,IF(AH496&lt;0,1.01,IF(AH496&gt;10,1.1,(1+AH496/100))))</f>
        <v>1.8480000000000001</v>
      </c>
      <c r="AS496" s="935">
        <f t="shared" si="131"/>
        <v>1.9771752000000002</v>
      </c>
      <c r="AT496" s="935">
        <f t="shared" si="136"/>
        <v>2.0760339600000002</v>
      </c>
      <c r="AU496" s="935">
        <f t="shared" si="136"/>
        <v>2.1798356580000005</v>
      </c>
      <c r="AV496" s="935">
        <f t="shared" si="136"/>
        <v>2.2888274409000005</v>
      </c>
      <c r="AW496" s="702">
        <f t="shared" si="132"/>
        <v>10.369872258900001</v>
      </c>
      <c r="AX496" s="810">
        <f t="shared" si="133"/>
        <v>20.015194477707006</v>
      </c>
      <c r="AY496" s="991">
        <v>0.65</v>
      </c>
      <c r="AZ496" s="922">
        <v>12.8</v>
      </c>
      <c r="BA496" s="922">
        <v>-18.09</v>
      </c>
      <c r="BB496" s="922">
        <v>2.76</v>
      </c>
      <c r="BC496" s="922">
        <v>-2.7199999999999998</v>
      </c>
      <c r="BD496" s="960"/>
      <c r="BE496" s="664">
        <v>2011</v>
      </c>
      <c r="BF496" s="946" t="e">
        <f>#VALUE!</f>
        <v>#VALUE!</v>
      </c>
      <c r="BG496" s="931">
        <v>1.2</v>
      </c>
    </row>
    <row r="497" spans="1:59" s="537" customFormat="1" x14ac:dyDescent="0.2">
      <c r="A497" s="537" t="s">
        <v>1795</v>
      </c>
      <c r="B497" s="643" t="s">
        <v>1796</v>
      </c>
      <c r="C497" s="988" t="s">
        <v>108</v>
      </c>
      <c r="D497" s="988" t="s">
        <v>4373</v>
      </c>
      <c r="E497" s="792">
        <v>9</v>
      </c>
      <c r="F497" s="526">
        <v>482</v>
      </c>
      <c r="G497" s="526" t="s">
        <v>37</v>
      </c>
      <c r="H497" s="526" t="s">
        <v>115</v>
      </c>
      <c r="I497" s="924">
        <v>53.13</v>
      </c>
      <c r="J497" s="702">
        <f t="shared" si="121"/>
        <v>3.0114812723508377</v>
      </c>
      <c r="K497" s="927">
        <v>0.4</v>
      </c>
      <c r="L497" s="639">
        <v>4</v>
      </c>
      <c r="M497" s="693">
        <f t="shared" si="122"/>
        <v>1.6</v>
      </c>
      <c r="N497" s="921" t="s">
        <v>711</v>
      </c>
      <c r="O497" s="795">
        <v>0.33</v>
      </c>
      <c r="P497" s="915">
        <v>43588</v>
      </c>
      <c r="Q497" s="915">
        <v>43605</v>
      </c>
      <c r="R497" s="693">
        <f t="shared" si="123"/>
        <v>21.212121212121211</v>
      </c>
      <c r="S497" s="759">
        <f>IF(INDEX(Historical!$D$7:$D$1437,MATCH(B497,Historical!$B$7:$B$1446,0))=0,"n/a",(INDEX(Historical!$C$7:$C$1437,MATCH(B497,Historical!$B$7:$B$1446,0))/INDEX(Historical!$D$7:$D$1437,MATCH(B497,Historical!$B$7:$B$1446,0))-1)*100)</f>
        <v>21.359223300970864</v>
      </c>
      <c r="T497" s="759">
        <f>IF(INDEX(Historical!$F$7:$F$1430,MATCH(B497,Historical!$B$7:$B$1446,0))=0,"n/a",((INDEX(Historical!$C$7:$C$1437,MATCH(B497,Historical!$B$7:$B$1446,0))/INDEX(Historical!$F$7:$F$1430,MATCH(B497,Historical!$B$7:$B$1446,0)))^(1/3)-1)*100)</f>
        <v>11.988476227787537</v>
      </c>
      <c r="U497" s="759">
        <f>IF(INDEX(Historical!$H$7:$H$1430,MATCH(B497,Historical!$B$7:$B$1446,0))=0,"n/a",((INDEX(Historical!$C$7:$C$1437,MATCH(B497,Historical!$B$7:$B$1446,0))/INDEX(Historical!$H$7:$H$1430,MATCH(B497,Historical!$B$7:$B$1446,0)))^(1/5)-1)*100)</f>
        <v>17.844539784792257</v>
      </c>
      <c r="V497" s="759">
        <f>IF(INDEX(Historical!$O$7:$O$1430,MATCH(B497,Historical!$B$7:$B$1446,0))=0,"n/a",((INDEX(Historical!$C$7:$C$1437,MATCH(B497,Historical!$B$7:$B$1446,0))/INDEX(Historical!$O$7:$O$1430,MATCH(B497,Historical!$B$7:$B$1446,0)))^(1/10)-1)*100)</f>
        <v>0.40905429776572078</v>
      </c>
      <c r="W497" s="760">
        <f t="shared" si="124"/>
        <v>43.623890232324193</v>
      </c>
      <c r="X497" s="761">
        <f t="shared" si="125"/>
        <v>1.2139142710743032</v>
      </c>
      <c r="Y497" s="723"/>
      <c r="Z497" s="702">
        <f t="shared" si="126"/>
        <v>44.3213296398892</v>
      </c>
      <c r="AA497" s="935">
        <f t="shared" si="127"/>
        <v>14.717451523545707</v>
      </c>
      <c r="AB497" s="639">
        <v>12</v>
      </c>
      <c r="AC497" s="916">
        <v>3.61</v>
      </c>
      <c r="AD497" s="916">
        <v>0.76</v>
      </c>
      <c r="AE497" s="916">
        <v>4.79</v>
      </c>
      <c r="AF497" s="916">
        <v>1.78</v>
      </c>
      <c r="AG497" s="916">
        <v>12.6</v>
      </c>
      <c r="AH497" s="916">
        <v>27.400000000000002</v>
      </c>
      <c r="AI497" s="916">
        <v>3.34</v>
      </c>
      <c r="AJ497" s="916">
        <v>14.7</v>
      </c>
      <c r="AK497" s="916">
        <v>19.400000000000002</v>
      </c>
      <c r="AL497" s="928">
        <v>4890</v>
      </c>
      <c r="AM497" s="922">
        <v>0.89999999999999991</v>
      </c>
      <c r="AN497" s="916">
        <v>0.08</v>
      </c>
      <c r="AO497" s="802">
        <f t="shared" si="128"/>
        <v>6.1385695335973889</v>
      </c>
      <c r="AP497" s="803">
        <f t="shared" si="129"/>
        <v>20.856021057143096</v>
      </c>
      <c r="AQ497" s="936">
        <f t="shared" si="130"/>
        <v>7.9033800560305068</v>
      </c>
      <c r="AR497" s="702">
        <f>INDEX(Historical!$C$7:$C$1437,MATCH(B497,Historical!$B$7:$B$1446,0))*IF(AH497="n/a",1.03,IF(AH497&lt;0,1.01,IF(AH497&gt;10,1.1,(1+AH497/100))))</f>
        <v>1.375</v>
      </c>
      <c r="AS497" s="935">
        <f t="shared" si="131"/>
        <v>1.4209250000000002</v>
      </c>
      <c r="AT497" s="935">
        <f t="shared" si="136"/>
        <v>1.5630175000000004</v>
      </c>
      <c r="AU497" s="935">
        <f t="shared" si="136"/>
        <v>1.7193192500000005</v>
      </c>
      <c r="AV497" s="935">
        <f t="shared" si="136"/>
        <v>1.8912511750000007</v>
      </c>
      <c r="AW497" s="702">
        <f t="shared" si="132"/>
        <v>7.9695129250000027</v>
      </c>
      <c r="AX497" s="810">
        <f t="shared" si="133"/>
        <v>15.000024327122158</v>
      </c>
      <c r="AY497" s="991">
        <v>1.1599999999999999</v>
      </c>
      <c r="AZ497" s="922">
        <v>17.080000000000002</v>
      </c>
      <c r="BA497" s="922">
        <v>-23.7</v>
      </c>
      <c r="BB497" s="922">
        <v>-1.9</v>
      </c>
      <c r="BC497" s="922">
        <v>-8.51</v>
      </c>
      <c r="BD497" s="960"/>
      <c r="BE497" s="664">
        <v>2011</v>
      </c>
      <c r="BF497" s="946" t="e">
        <f>#VALUE!</f>
        <v>#VALUE!</v>
      </c>
      <c r="BG497" s="931">
        <v>1.2</v>
      </c>
    </row>
    <row r="498" spans="1:59" s="537" customFormat="1" x14ac:dyDescent="0.2">
      <c r="A498" s="609" t="s">
        <v>1789</v>
      </c>
      <c r="B498" s="643" t="s">
        <v>1790</v>
      </c>
      <c r="C498" s="988" t="s">
        <v>112</v>
      </c>
      <c r="D498" s="988" t="s">
        <v>4356</v>
      </c>
      <c r="E498" s="792">
        <v>9</v>
      </c>
      <c r="F498" s="526">
        <v>394</v>
      </c>
      <c r="G498" s="526" t="s">
        <v>106</v>
      </c>
      <c r="H498" s="526" t="s">
        <v>106</v>
      </c>
      <c r="I498" s="924">
        <v>92.77</v>
      </c>
      <c r="J498" s="702">
        <f t="shared" si="121"/>
        <v>0.68987819338148115</v>
      </c>
      <c r="K498" s="927">
        <v>0.16</v>
      </c>
      <c r="L498" s="639">
        <v>4</v>
      </c>
      <c r="M498" s="693">
        <f t="shared" si="122"/>
        <v>0.64</v>
      </c>
      <c r="N498" s="921" t="s">
        <v>443</v>
      </c>
      <c r="O498" s="795">
        <v>0.14000000000000001</v>
      </c>
      <c r="P498" s="915">
        <v>43413</v>
      </c>
      <c r="Q498" s="915">
        <v>43431</v>
      </c>
      <c r="R498" s="693">
        <f t="shared" si="123"/>
        <v>14.285714285714276</v>
      </c>
      <c r="S498" s="759">
        <f>IF(INDEX(Historical!$D$7:$D$1437,MATCH(B498,Historical!$B$7:$B$1446,0))=0,"n/a",(INDEX(Historical!$C$7:$C$1437,MATCH(B498,Historical!$B$7:$B$1446,0))/INDEX(Historical!$D$7:$D$1437,MATCH(B498,Historical!$B$7:$B$1446,0))-1)*100)</f>
        <v>15.999999999999993</v>
      </c>
      <c r="T498" s="759">
        <f>IF(INDEX(Historical!$F$7:$F$1430,MATCH(B498,Historical!$B$7:$B$1446,0))=0,"n/a",((INDEX(Historical!$C$7:$C$1437,MATCH(B498,Historical!$B$7:$B$1446,0))/INDEX(Historical!$F$7:$F$1430,MATCH(B498,Historical!$B$7:$B$1446,0)))^(1/3)-1)*100)</f>
        <v>17.59490083042796</v>
      </c>
      <c r="U498" s="759">
        <f>IF(INDEX(Historical!$H$7:$H$1430,MATCH(B498,Historical!$B$7:$B$1446,0))=0,"n/a",((INDEX(Historical!$C$7:$C$1437,MATCH(B498,Historical!$B$7:$B$1446,0))/INDEX(Historical!$H$7:$H$1430,MATCH(B498,Historical!$B$7:$B$1446,0)))^(1/5)-1)*100)</f>
        <v>15.956268492544989</v>
      </c>
      <c r="V498" s="759" t="str">
        <f>IF(INDEX(Historical!$O$7:$O$1430,MATCH(B498,Historical!$B$7:$B$1446,0))=0,"n/a",((INDEX(Historical!$C$7:$C$1437,MATCH(B498,Historical!$B$7:$B$1446,0))/INDEX(Historical!$O$7:$O$1430,MATCH(B498,Historical!$B$7:$B$1446,0)))^(1/10)-1)*100)</f>
        <v>n/a</v>
      </c>
      <c r="W498" s="760" t="str">
        <f t="shared" si="124"/>
        <v>n/a</v>
      </c>
      <c r="X498" s="761">
        <f t="shared" si="125"/>
        <v>2.0456754477621781</v>
      </c>
      <c r="Y498" s="925"/>
      <c r="Z498" s="702">
        <f t="shared" si="126"/>
        <v>30.917874396135268</v>
      </c>
      <c r="AA498" s="935">
        <f t="shared" si="127"/>
        <v>44.816425120772948</v>
      </c>
      <c r="AB498" s="639">
        <v>12</v>
      </c>
      <c r="AC498" s="916">
        <v>2.0699999999999998</v>
      </c>
      <c r="AD498" s="916">
        <v>4.49</v>
      </c>
      <c r="AE498" s="916">
        <v>4.8600000000000003</v>
      </c>
      <c r="AF498" s="916">
        <v>3.79</v>
      </c>
      <c r="AG498" s="916">
        <v>8.4</v>
      </c>
      <c r="AH498" s="918">
        <v>78.100000000000009</v>
      </c>
      <c r="AI498" s="918">
        <v>10.4</v>
      </c>
      <c r="AJ498" s="916">
        <v>7.8</v>
      </c>
      <c r="AK498" s="916">
        <v>9.9599999999999991</v>
      </c>
      <c r="AL498" s="928">
        <v>24460</v>
      </c>
      <c r="AM498" s="922">
        <v>1</v>
      </c>
      <c r="AN498" s="916">
        <v>0.65</v>
      </c>
      <c r="AO498" s="802">
        <f t="shared" si="128"/>
        <v>-28.170278434846477</v>
      </c>
      <c r="AP498" s="803">
        <f t="shared" si="129"/>
        <v>16.646146685926471</v>
      </c>
      <c r="AQ498" s="936">
        <f t="shared" si="130"/>
        <v>174.75585219344543</v>
      </c>
      <c r="AR498" s="702">
        <f>INDEX(Historical!$C$7:$C$1437,MATCH(B498,Historical!$B$7:$B$1446,0))*IF(AH498="n/a",1.03,IF(AH498&lt;0,1.01,IF(AH498&gt;10,1.1,(1+AH498/100))))</f>
        <v>0.63800000000000001</v>
      </c>
      <c r="AS498" s="935">
        <f t="shared" si="131"/>
        <v>0.70180000000000009</v>
      </c>
      <c r="AT498" s="935">
        <f t="shared" si="136"/>
        <v>0.77169927999999999</v>
      </c>
      <c r="AU498" s="935">
        <f t="shared" si="136"/>
        <v>0.84856052828799988</v>
      </c>
      <c r="AV498" s="935">
        <f t="shared" si="136"/>
        <v>0.93307715690548465</v>
      </c>
      <c r="AW498" s="702">
        <f t="shared" si="132"/>
        <v>3.8931369651934848</v>
      </c>
      <c r="AX498" s="810">
        <f t="shared" si="133"/>
        <v>4.1965473377099123</v>
      </c>
      <c r="AY498" s="991">
        <v>0.26</v>
      </c>
      <c r="AZ498" s="922">
        <v>32</v>
      </c>
      <c r="BA498" s="922">
        <v>-0.35000000000000003</v>
      </c>
      <c r="BB498" s="922">
        <v>7.3999999999999995</v>
      </c>
      <c r="BC498" s="922">
        <v>15.870000000000001</v>
      </c>
      <c r="BD498" s="960"/>
      <c r="BE498" s="664">
        <v>2011</v>
      </c>
      <c r="BF498" s="946" t="e">
        <f>#VALUE!</f>
        <v>#VALUE!</v>
      </c>
      <c r="BG498" s="931">
        <v>4.3999999999999995</v>
      </c>
    </row>
    <row r="499" spans="1:59" s="537" customFormat="1" x14ac:dyDescent="0.2">
      <c r="A499" s="628" t="s">
        <v>4052</v>
      </c>
      <c r="B499" s="643" t="s">
        <v>4051</v>
      </c>
      <c r="C499" s="988" t="s">
        <v>108</v>
      </c>
      <c r="D499" s="988" t="s">
        <v>4373</v>
      </c>
      <c r="E499" s="792">
        <v>6</v>
      </c>
      <c r="F499" s="526">
        <v>768</v>
      </c>
      <c r="G499" s="526" t="s">
        <v>106</v>
      </c>
      <c r="H499" s="526" t="s">
        <v>106</v>
      </c>
      <c r="I499" s="924">
        <v>30.75</v>
      </c>
      <c r="J499" s="702">
        <f t="shared" si="121"/>
        <v>3.2520325203252036</v>
      </c>
      <c r="K499" s="927">
        <v>0.25</v>
      </c>
      <c r="L499" s="639">
        <v>4</v>
      </c>
      <c r="M499" s="693">
        <f t="shared" si="122"/>
        <v>1</v>
      </c>
      <c r="N499" s="921" t="s">
        <v>435</v>
      </c>
      <c r="O499" s="795">
        <v>0.24</v>
      </c>
      <c r="P499" s="915">
        <v>43503</v>
      </c>
      <c r="Q499" s="915">
        <v>43518</v>
      </c>
      <c r="R499" s="693">
        <f t="shared" si="123"/>
        <v>4.1666666666666705</v>
      </c>
      <c r="S499" s="759">
        <f>IF(INDEX(Historical!$D$7:$D$1437,MATCH(B499,Historical!$B$7:$B$1446,0))=0,"n/a",(INDEX(Historical!$C$7:$C$1437,MATCH(B499,Historical!$B$7:$B$1446,0))/INDEX(Historical!$D$7:$D$1437,MATCH(B499,Historical!$B$7:$B$1446,0))-1)*100)</f>
        <v>14.634146341463406</v>
      </c>
      <c r="T499" s="759">
        <f>IF(INDEX(Historical!$F$7:$F$1430,MATCH(B499,Historical!$B$7:$B$1446,0))=0,"n/a",((INDEX(Historical!$C$7:$C$1437,MATCH(B499,Historical!$B$7:$B$1446,0))/INDEX(Historical!$F$7:$F$1430,MATCH(B499,Historical!$B$7:$B$1446,0)))^(1/3)-1)*100)</f>
        <v>7.1080566163672199</v>
      </c>
      <c r="U499" s="759">
        <f>IF(INDEX(Historical!$H$7:$H$1430,MATCH(B499,Historical!$B$7:$B$1446,0))=0,"n/a",((INDEX(Historical!$C$7:$C$1437,MATCH(B499,Historical!$B$7:$B$1446,0))/INDEX(Historical!$H$7:$H$1430,MATCH(B499,Historical!$B$7:$B$1446,0)))^(1/5)-1)*100)</f>
        <v>4.7597169101035952</v>
      </c>
      <c r="V499" s="759">
        <f>IF(INDEX(Historical!$O$7:$O$1430,MATCH(B499,Historical!$B$7:$B$1446,0))=0,"n/a",((INDEX(Historical!$C$7:$C$1437,MATCH(B499,Historical!$B$7:$B$1446,0))/INDEX(Historical!$O$7:$O$1430,MATCH(B499,Historical!$B$7:$B$1446,0)))^(1/10)-1)*100)</f>
        <v>6.5162295491638877</v>
      </c>
      <c r="W499" s="760">
        <f t="shared" si="124"/>
        <v>0.73044033734421243</v>
      </c>
      <c r="X499" s="761" t="str">
        <f t="shared" si="125"/>
        <v>n/a</v>
      </c>
      <c r="Y499" s="926"/>
      <c r="Z499" s="702" t="str">
        <f t="shared" si="126"/>
        <v>n/a</v>
      </c>
      <c r="AA499" s="935" t="str">
        <f t="shared" si="127"/>
        <v>n/a</v>
      </c>
      <c r="AB499" s="639">
        <v>12</v>
      </c>
      <c r="AC499" s="916" t="s">
        <v>137</v>
      </c>
      <c r="AD499" s="916" t="s">
        <v>137</v>
      </c>
      <c r="AE499" s="916" t="s">
        <v>137</v>
      </c>
      <c r="AF499" s="916" t="s">
        <v>137</v>
      </c>
      <c r="AG499" s="916" t="s">
        <v>137</v>
      </c>
      <c r="AH499" s="916" t="s">
        <v>137</v>
      </c>
      <c r="AI499" s="916" t="s">
        <v>137</v>
      </c>
      <c r="AJ499" s="916" t="s">
        <v>137</v>
      </c>
      <c r="AK499" s="916" t="s">
        <v>137</v>
      </c>
      <c r="AL499" s="928" t="s">
        <v>137</v>
      </c>
      <c r="AM499" s="922" t="s">
        <v>137</v>
      </c>
      <c r="AN499" s="916" t="s">
        <v>137</v>
      </c>
      <c r="AO499" s="802" t="str">
        <f t="shared" si="128"/>
        <v>n/a</v>
      </c>
      <c r="AP499" s="803">
        <f t="shared" si="129"/>
        <v>8.0117494304287984</v>
      </c>
      <c r="AQ499" s="936" t="str">
        <f t="shared" si="130"/>
        <v>n/a</v>
      </c>
      <c r="AR499" s="702">
        <f>INDEX(Historical!$C$7:$C$1437,MATCH(B499,Historical!$B$7:$B$1446,0))*IF(AH499="n/a",1.03,IF(AH499&lt;0,1.01,IF(AH499&gt;10,1.1,(1+AH499/100))))</f>
        <v>0.96819999999999995</v>
      </c>
      <c r="AS499" s="935">
        <f t="shared" si="131"/>
        <v>0.99724599999999997</v>
      </c>
      <c r="AT499" s="935">
        <f t="shared" si="136"/>
        <v>1.02716338</v>
      </c>
      <c r="AU499" s="935">
        <f t="shared" si="136"/>
        <v>1.0579782814000001</v>
      </c>
      <c r="AV499" s="935">
        <f t="shared" si="136"/>
        <v>1.0897176298420002</v>
      </c>
      <c r="AW499" s="702">
        <f t="shared" si="132"/>
        <v>5.140305291242</v>
      </c>
      <c r="AX499" s="810">
        <f t="shared" si="133"/>
        <v>16.7164399715187</v>
      </c>
      <c r="AY499" s="991" t="s">
        <v>137</v>
      </c>
      <c r="AZ499" s="922" t="s">
        <v>137</v>
      </c>
      <c r="BA499" s="922" t="s">
        <v>137</v>
      </c>
      <c r="BB499" s="922" t="s">
        <v>137</v>
      </c>
      <c r="BC499" s="922" t="s">
        <v>137</v>
      </c>
      <c r="BD499" s="960" t="s">
        <v>4298</v>
      </c>
      <c r="BE499" s="664">
        <v>2014</v>
      </c>
      <c r="BF499" s="946" t="e">
        <f>#VALUE!</f>
        <v>#VALUE!</v>
      </c>
      <c r="BG499" s="931" t="s">
        <v>137</v>
      </c>
    </row>
    <row r="500" spans="1:59" s="537" customFormat="1" x14ac:dyDescent="0.2">
      <c r="A500" s="762" t="s">
        <v>3936</v>
      </c>
      <c r="B500" s="1166" t="s">
        <v>3937</v>
      </c>
      <c r="C500" s="988" t="s">
        <v>108</v>
      </c>
      <c r="D500" s="988" t="s">
        <v>4373</v>
      </c>
      <c r="E500" s="792">
        <v>5</v>
      </c>
      <c r="F500" s="526">
        <v>815</v>
      </c>
      <c r="G500" s="526" t="s">
        <v>106</v>
      </c>
      <c r="H500" s="526" t="s">
        <v>106</v>
      </c>
      <c r="I500" s="932">
        <v>33.65</v>
      </c>
      <c r="J500" s="702">
        <f t="shared" si="121"/>
        <v>0.65378900445765231</v>
      </c>
      <c r="K500" s="537">
        <v>5.5E-2</v>
      </c>
      <c r="L500" s="526">
        <v>4</v>
      </c>
      <c r="M500" s="693">
        <f t="shared" si="122"/>
        <v>0.22</v>
      </c>
      <c r="N500" s="526" t="s">
        <v>4203</v>
      </c>
      <c r="O500" s="643">
        <v>0.05</v>
      </c>
      <c r="P500" s="1074">
        <v>43256</v>
      </c>
      <c r="Q500" s="1074">
        <v>43271</v>
      </c>
      <c r="R500" s="693">
        <f t="shared" si="123"/>
        <v>9.9999999999999947</v>
      </c>
      <c r="S500" s="759">
        <f>IF(INDEX(Historical!$D$7:$D$1437,MATCH(B500,Historical!$B$7:$B$1446,0))=0,"n/a",(INDEX(Historical!$C$7:$C$1437,MATCH(B500,Historical!$B$7:$B$1446,0))/INDEX(Historical!$D$7:$D$1437,MATCH(B500,Historical!$B$7:$B$1446,0))-1)*100)</f>
        <v>13.157894736842103</v>
      </c>
      <c r="T500" s="759">
        <f>IF(INDEX(Historical!$F$7:$F$1430,MATCH(B500,Historical!$B$7:$B$1446,0))=0,"n/a",((INDEX(Historical!$C$7:$C$1437,MATCH(B500,Historical!$B$7:$B$1446,0))/INDEX(Historical!$F$7:$F$1430,MATCH(B500,Historical!$B$7:$B$1446,0)))^(1/3)-1)*100)</f>
        <v>25.030295687080574</v>
      </c>
      <c r="U500" s="759" t="str">
        <f>IF(INDEX(Historical!$H$7:$H$1430,MATCH(B500,Historical!$B$7:$B$1446,0))=0,"n/a",((INDEX(Historical!$C$7:$C$1437,MATCH(B500,Historical!$B$7:$B$1446,0))/INDEX(Historical!$H$7:$H$1430,MATCH(B500,Historical!$B$7:$B$1446,0)))^(1/5)-1)*100)</f>
        <v>n/a</v>
      </c>
      <c r="V500" s="759" t="str">
        <f>IF(INDEX(Historical!$O$7:$O$1430,MATCH(B500,Historical!$B$7:$B$1446,0))=0,"n/a",((INDEX(Historical!$C$7:$C$1437,MATCH(B500,Historical!$B$7:$B$1446,0))/INDEX(Historical!$O$7:$O$1430,MATCH(B500,Historical!$B$7:$B$1446,0)))^(1/10)-1)*100)</f>
        <v>n/a</v>
      </c>
      <c r="W500" s="760" t="str">
        <f t="shared" si="124"/>
        <v>n/a</v>
      </c>
      <c r="X500" s="761" t="str">
        <f t="shared" si="125"/>
        <v>n/a</v>
      </c>
      <c r="Y500" s="703"/>
      <c r="Z500" s="702">
        <f t="shared" si="126"/>
        <v>9.2050209205020916</v>
      </c>
      <c r="AA500" s="935">
        <f t="shared" si="127"/>
        <v>14.07949790794979</v>
      </c>
      <c r="AB500" s="639">
        <v>12</v>
      </c>
      <c r="AC500" s="931">
        <v>2.39</v>
      </c>
      <c r="AD500" s="931" t="s">
        <v>137</v>
      </c>
      <c r="AE500" s="916">
        <v>2.59</v>
      </c>
      <c r="AF500" s="916">
        <v>1.25</v>
      </c>
      <c r="AG500" s="916">
        <v>7.3999999999999995</v>
      </c>
      <c r="AH500" s="916">
        <v>41.099999999999994</v>
      </c>
      <c r="AI500" s="916" t="s">
        <v>137</v>
      </c>
      <c r="AJ500" s="739">
        <v>19.8</v>
      </c>
      <c r="AK500" s="739" t="s">
        <v>137</v>
      </c>
      <c r="AL500" s="931">
        <v>87.15</v>
      </c>
      <c r="AM500" s="931">
        <v>3.1</v>
      </c>
      <c r="AN500" s="931">
        <v>1.05</v>
      </c>
      <c r="AO500" s="802" t="str">
        <f t="shared" si="128"/>
        <v>n/a</v>
      </c>
      <c r="AP500" s="803" t="str">
        <f t="shared" si="129"/>
        <v>n/a</v>
      </c>
      <c r="AQ500" s="936">
        <f t="shared" si="130"/>
        <v>-11.558249213426762</v>
      </c>
      <c r="AR500" s="702">
        <f>INDEX(Historical!$C$7:$C$1437,MATCH(B500,Historical!$B$7:$B$1446,0))*IF(AH500="n/a",1.03,IF(AH500&lt;0,1.01,IF(AH500&gt;10,1.1,(1+AH500/100))))</f>
        <v>0.23650000000000002</v>
      </c>
      <c r="AS500" s="935">
        <f t="shared" si="131"/>
        <v>0.24359500000000003</v>
      </c>
      <c r="AT500" s="935">
        <f t="shared" si="136"/>
        <v>0.25090285000000007</v>
      </c>
      <c r="AU500" s="935">
        <f t="shared" si="136"/>
        <v>0.2584299355000001</v>
      </c>
      <c r="AV500" s="935">
        <f t="shared" si="136"/>
        <v>0.26618283356500011</v>
      </c>
      <c r="AW500" s="702">
        <f t="shared" si="132"/>
        <v>1.2556106190650003</v>
      </c>
      <c r="AX500" s="810">
        <f t="shared" si="133"/>
        <v>3.7313837119316502</v>
      </c>
      <c r="AY500" s="788">
        <v>0.52</v>
      </c>
      <c r="AZ500" s="916">
        <v>21.3</v>
      </c>
      <c r="BA500" s="916">
        <v>-2.46</v>
      </c>
      <c r="BB500" s="916">
        <v>4.93</v>
      </c>
      <c r="BC500" s="916">
        <v>4.6500000000000004</v>
      </c>
      <c r="BD500" s="960"/>
      <c r="BE500" s="664">
        <v>2014</v>
      </c>
      <c r="BF500" s="946" t="e">
        <f>#VALUE!</f>
        <v>#VALUE!</v>
      </c>
      <c r="BG500" s="931">
        <v>0.5</v>
      </c>
    </row>
    <row r="501" spans="1:59" s="537" customFormat="1" x14ac:dyDescent="0.2">
      <c r="A501" s="609" t="s">
        <v>4479</v>
      </c>
      <c r="B501" s="643" t="s">
        <v>863</v>
      </c>
      <c r="C501" s="988" t="s">
        <v>179</v>
      </c>
      <c r="D501" s="988" t="s">
        <v>4371</v>
      </c>
      <c r="E501" s="792">
        <v>7</v>
      </c>
      <c r="F501" s="526">
        <v>689</v>
      </c>
      <c r="G501" s="526" t="s">
        <v>106</v>
      </c>
      <c r="H501" s="526" t="s">
        <v>106</v>
      </c>
      <c r="I501" s="924">
        <v>31.58</v>
      </c>
      <c r="J501" s="702">
        <f t="shared" si="121"/>
        <v>7.7264091196960107</v>
      </c>
      <c r="K501" s="927">
        <v>0.61</v>
      </c>
      <c r="L501" s="639">
        <v>4</v>
      </c>
      <c r="M501" s="693">
        <f t="shared" si="122"/>
        <v>2.44</v>
      </c>
      <c r="N501" s="921" t="s">
        <v>649</v>
      </c>
      <c r="O501" s="795">
        <v>0.60250000000000004</v>
      </c>
      <c r="P501" s="915">
        <v>43585</v>
      </c>
      <c r="Q501" s="915">
        <v>43599</v>
      </c>
      <c r="R501" s="693">
        <f t="shared" si="123"/>
        <v>1.2448132780082906</v>
      </c>
      <c r="S501" s="759">
        <f>IF(INDEX(Historical!$D$7:$D$1437,MATCH(B501,Historical!$B$7:$B$1446,0))=0,"n/a",(INDEX(Historical!$C$7:$C$1437,MATCH(B501,Historical!$B$7:$B$1446,0))/INDEX(Historical!$D$7:$D$1437,MATCH(B501,Historical!$B$7:$B$1446,0))-1)*100)</f>
        <v>13.684210526315788</v>
      </c>
      <c r="T501" s="759">
        <f>IF(INDEX(Historical!$F$7:$F$1430,MATCH(B501,Historical!$B$7:$B$1446,0))=0,"n/a",((INDEX(Historical!$C$7:$C$1437,MATCH(B501,Historical!$B$7:$B$1446,0))/INDEX(Historical!$F$7:$F$1430,MATCH(B501,Historical!$B$7:$B$1446,0)))^(1/3)-1)*100)</f>
        <v>17.882187107396931</v>
      </c>
      <c r="U501" s="759">
        <f>IF(INDEX(Historical!$H$7:$H$1430,MATCH(B501,Historical!$B$7:$B$1446,0))=0,"n/a",((INDEX(Historical!$C$7:$C$1437,MATCH(B501,Historical!$B$7:$B$1446,0))/INDEX(Historical!$H$7:$H$1430,MATCH(B501,Historical!$B$7:$B$1446,0)))^(1/5)-1)*100)</f>
        <v>40.986358943586644</v>
      </c>
      <c r="V501" s="759" t="str">
        <f>IF(INDEX(Historical!$O$7:$O$1430,MATCH(B501,Historical!$B$7:$B$1446,0))=0,"n/a",((INDEX(Historical!$C$7:$C$1437,MATCH(B501,Historical!$B$7:$B$1446,0))/INDEX(Historical!$O$7:$O$1430,MATCH(B501,Historical!$B$7:$B$1446,0)))^(1/10)-1)*100)</f>
        <v>n/a</v>
      </c>
      <c r="W501" s="760" t="str">
        <f t="shared" si="124"/>
        <v>n/a</v>
      </c>
      <c r="X501" s="761">
        <f t="shared" si="125"/>
        <v>2.1685904202955899</v>
      </c>
      <c r="Y501" s="926"/>
      <c r="Z501" s="702">
        <f t="shared" si="126"/>
        <v>144.37869822485209</v>
      </c>
      <c r="AA501" s="935">
        <f t="shared" si="127"/>
        <v>18.68639053254438</v>
      </c>
      <c r="AB501" s="639">
        <v>12</v>
      </c>
      <c r="AC501" s="916">
        <v>1.69</v>
      </c>
      <c r="AD501" s="916">
        <v>0.71</v>
      </c>
      <c r="AE501" s="916">
        <v>7.1</v>
      </c>
      <c r="AF501" s="916">
        <v>7.26</v>
      </c>
      <c r="AG501" s="916">
        <v>37.200000000000003</v>
      </c>
      <c r="AH501" s="916">
        <v>-1.9</v>
      </c>
      <c r="AI501" s="916">
        <v>16.68</v>
      </c>
      <c r="AJ501" s="916">
        <v>18.899999999999999</v>
      </c>
      <c r="AK501" s="916">
        <v>26.55</v>
      </c>
      <c r="AL501" s="928">
        <v>14130</v>
      </c>
      <c r="AM501" s="922">
        <v>0.1</v>
      </c>
      <c r="AN501" s="916">
        <v>5.0599999999999996</v>
      </c>
      <c r="AO501" s="802">
        <f t="shared" si="128"/>
        <v>30.026377530738273</v>
      </c>
      <c r="AP501" s="803">
        <f t="shared" si="129"/>
        <v>48.712768063282653</v>
      </c>
      <c r="AQ501" s="936">
        <f t="shared" si="130"/>
        <v>145.5499001255682</v>
      </c>
      <c r="AR501" s="702">
        <f>INDEX(Historical!$C$7:$C$1437,MATCH(B501,Historical!$B$7:$B$1446,0))*IF(AH501="n/a",1.03,IF(AH501&lt;0,1.01,IF(AH501&gt;10,1.1,(1+AH501/100))))</f>
        <v>2.3179499999999997</v>
      </c>
      <c r="AS501" s="935">
        <f t="shared" si="131"/>
        <v>2.5497449999999997</v>
      </c>
      <c r="AT501" s="935">
        <f t="shared" si="136"/>
        <v>2.8047195</v>
      </c>
      <c r="AU501" s="935">
        <f t="shared" si="136"/>
        <v>3.0851914500000004</v>
      </c>
      <c r="AV501" s="935">
        <f t="shared" si="136"/>
        <v>3.3937105950000008</v>
      </c>
      <c r="AW501" s="702">
        <f t="shared" si="132"/>
        <v>14.151316545</v>
      </c>
      <c r="AX501" s="810">
        <f t="shared" si="133"/>
        <v>44.811008692210265</v>
      </c>
      <c r="AY501" s="991">
        <v>1.53</v>
      </c>
      <c r="AZ501" s="922">
        <v>21.98</v>
      </c>
      <c r="BA501" s="922">
        <v>-18.23</v>
      </c>
      <c r="BB501" s="922">
        <v>-3.4799999999999995</v>
      </c>
      <c r="BC501" s="922">
        <v>-2.0099999999999998</v>
      </c>
      <c r="BD501" s="960"/>
      <c r="BE501" s="664">
        <v>2013</v>
      </c>
      <c r="BF501" s="946" t="e">
        <f>#VALUE!</f>
        <v>#VALUE!</v>
      </c>
      <c r="BG501" s="931">
        <v>4.1000000000000005</v>
      </c>
    </row>
    <row r="502" spans="1:59" s="537" customFormat="1" x14ac:dyDescent="0.2">
      <c r="A502" s="609" t="s">
        <v>1799</v>
      </c>
      <c r="B502" s="643" t="s">
        <v>1800</v>
      </c>
      <c r="C502" s="988" t="s">
        <v>108</v>
      </c>
      <c r="D502" s="988" t="s">
        <v>4373</v>
      </c>
      <c r="E502" s="792">
        <v>9</v>
      </c>
      <c r="F502" s="526">
        <v>429</v>
      </c>
      <c r="G502" s="526" t="s">
        <v>115</v>
      </c>
      <c r="H502" s="526" t="s">
        <v>115</v>
      </c>
      <c r="I502" s="924">
        <v>48.41</v>
      </c>
      <c r="J502" s="702">
        <f t="shared" si="121"/>
        <v>3.7182400330510226</v>
      </c>
      <c r="K502" s="927">
        <v>0.45</v>
      </c>
      <c r="L502" s="639">
        <v>4</v>
      </c>
      <c r="M502" s="693">
        <f t="shared" si="122"/>
        <v>1.8</v>
      </c>
      <c r="N502" s="921" t="s">
        <v>119</v>
      </c>
      <c r="O502" s="795">
        <v>0.43</v>
      </c>
      <c r="P502" s="915">
        <v>43496</v>
      </c>
      <c r="Q502" s="915">
        <v>43525</v>
      </c>
      <c r="R502" s="693">
        <f t="shared" si="123"/>
        <v>4.6511627906976782</v>
      </c>
      <c r="S502" s="759">
        <f>IF(INDEX(Historical!$D$7:$D$1437,MATCH(B502,Historical!$B$7:$B$1446,0))=0,"n/a",(INDEX(Historical!$C$7:$C$1437,MATCH(B502,Historical!$B$7:$B$1446,0))/INDEX(Historical!$D$7:$D$1437,MATCH(B502,Historical!$B$7:$B$1446,0))-1)*100)</f>
        <v>6.4935064935064846</v>
      </c>
      <c r="T502" s="759">
        <f>IF(INDEX(Historical!$F$7:$F$1430,MATCH(B502,Historical!$B$7:$B$1446,0))=0,"n/a",((INDEX(Historical!$C$7:$C$1437,MATCH(B502,Historical!$B$7:$B$1446,0))/INDEX(Historical!$F$7:$F$1430,MATCH(B502,Historical!$B$7:$B$1446,0)))^(1/3)-1)*100)</f>
        <v>3.597818225361249</v>
      </c>
      <c r="U502" s="759">
        <f>IF(INDEX(Historical!$H$7:$H$1430,MATCH(B502,Historical!$B$7:$B$1446,0))=0,"n/a",((INDEX(Historical!$C$7:$C$1437,MATCH(B502,Historical!$B$7:$B$1446,0))/INDEX(Historical!$H$7:$H$1430,MATCH(B502,Historical!$B$7:$B$1446,0)))^(1/5)-1)*100)</f>
        <v>7.3567118987989399</v>
      </c>
      <c r="V502" s="759">
        <f>IF(INDEX(Historical!$O$7:$O$1430,MATCH(B502,Historical!$B$7:$B$1446,0))=0,"n/a",((INDEX(Historical!$C$7:$C$1437,MATCH(B502,Historical!$B$7:$B$1446,0))/INDEX(Historical!$O$7:$O$1430,MATCH(B502,Historical!$B$7:$B$1446,0)))^(1/10)-1)*100)</f>
        <v>2.3505190813832177</v>
      </c>
      <c r="W502" s="760">
        <f t="shared" si="124"/>
        <v>3.1298243681858184</v>
      </c>
      <c r="X502" s="761">
        <f t="shared" si="125"/>
        <v>3.5031961422852094</v>
      </c>
      <c r="Y502" s="716"/>
      <c r="Z502" s="702">
        <f t="shared" si="126"/>
        <v>39.473684210526322</v>
      </c>
      <c r="AA502" s="935">
        <f t="shared" si="127"/>
        <v>10.616228070175438</v>
      </c>
      <c r="AB502" s="639">
        <v>12</v>
      </c>
      <c r="AC502" s="916">
        <v>4.5599999999999996</v>
      </c>
      <c r="AD502" s="916">
        <v>0.79</v>
      </c>
      <c r="AE502" s="916">
        <v>3.29</v>
      </c>
      <c r="AF502" s="916">
        <v>1.31</v>
      </c>
      <c r="AG502" s="916">
        <v>11.700000000000001</v>
      </c>
      <c r="AH502" s="916">
        <v>19.2</v>
      </c>
      <c r="AI502" s="916">
        <v>9.48</v>
      </c>
      <c r="AJ502" s="916">
        <v>2.1</v>
      </c>
      <c r="AK502" s="916">
        <v>13.51</v>
      </c>
      <c r="AL502" s="928">
        <v>217810</v>
      </c>
      <c r="AM502" s="922">
        <v>77.8</v>
      </c>
      <c r="AN502" s="916">
        <v>1.32</v>
      </c>
      <c r="AO502" s="802">
        <f t="shared" si="128"/>
        <v>0.45872386167452461</v>
      </c>
      <c r="AP502" s="803">
        <f t="shared" si="129"/>
        <v>11.074951931849963</v>
      </c>
      <c r="AQ502" s="936">
        <f t="shared" si="130"/>
        <v>-21.380639161619499</v>
      </c>
      <c r="AR502" s="702">
        <f>INDEX(Historical!$C$7:$C$1437,MATCH(B502,Historical!$B$7:$B$1446,0))*IF(AH502="n/a",1.03,IF(AH502&lt;0,1.01,IF(AH502&gt;10,1.1,(1+AH502/100))))</f>
        <v>1.804</v>
      </c>
      <c r="AS502" s="935">
        <f t="shared" si="131"/>
        <v>1.9750192</v>
      </c>
      <c r="AT502" s="935">
        <f t="shared" si="136"/>
        <v>2.1725211200000003</v>
      </c>
      <c r="AU502" s="935">
        <f t="shared" si="136"/>
        <v>2.3897732320000005</v>
      </c>
      <c r="AV502" s="935">
        <f t="shared" si="136"/>
        <v>2.6287505552000008</v>
      </c>
      <c r="AW502" s="702">
        <f t="shared" si="132"/>
        <v>10.970064107200002</v>
      </c>
      <c r="AX502" s="810">
        <f t="shared" si="133"/>
        <v>22.660739738070653</v>
      </c>
      <c r="AY502" s="991">
        <v>1.07</v>
      </c>
      <c r="AZ502" s="922">
        <v>12.53</v>
      </c>
      <c r="BA502" s="922">
        <v>-18.670000000000002</v>
      </c>
      <c r="BB502" s="922">
        <v>-1.1599999999999999</v>
      </c>
      <c r="BC502" s="922">
        <v>-6.81</v>
      </c>
      <c r="BD502" s="960"/>
      <c r="BE502" s="664">
        <v>2011</v>
      </c>
      <c r="BF502" s="946" t="e">
        <f>#VALUE!</f>
        <v>#VALUE!</v>
      </c>
      <c r="BG502" s="931">
        <v>1.0999999999999999</v>
      </c>
    </row>
    <row r="503" spans="1:59" s="537" customFormat="1" x14ac:dyDescent="0.2">
      <c r="A503" s="537" t="s">
        <v>1815</v>
      </c>
      <c r="B503" s="643" t="s">
        <v>1816</v>
      </c>
      <c r="C503" s="988" t="s">
        <v>247</v>
      </c>
      <c r="D503" s="988" t="s">
        <v>4385</v>
      </c>
      <c r="E503" s="792">
        <v>9</v>
      </c>
      <c r="F503" s="526">
        <v>486</v>
      </c>
      <c r="G503" s="526" t="s">
        <v>115</v>
      </c>
      <c r="H503" s="526" t="s">
        <v>115</v>
      </c>
      <c r="I503" s="924">
        <v>138.82</v>
      </c>
      <c r="J503" s="702">
        <f t="shared" si="121"/>
        <v>3.4577150266532199</v>
      </c>
      <c r="K503" s="927">
        <v>1.2</v>
      </c>
      <c r="L503" s="639">
        <v>4</v>
      </c>
      <c r="M503" s="693">
        <f t="shared" si="122"/>
        <v>4.8</v>
      </c>
      <c r="N503" s="921" t="s">
        <v>149</v>
      </c>
      <c r="O503" s="795">
        <v>1.1499999999999999</v>
      </c>
      <c r="P503" s="915">
        <v>43601</v>
      </c>
      <c r="Q503" s="915">
        <v>43631</v>
      </c>
      <c r="R503" s="693">
        <f t="shared" si="123"/>
        <v>4.3478260869565259</v>
      </c>
      <c r="S503" s="759">
        <f>IF(INDEX(Historical!$D$7:$D$1437,MATCH(B503,Historical!$B$7:$B$1446,0))=0,"n/a",(INDEX(Historical!$C$7:$C$1437,MATCH(B503,Historical!$B$7:$B$1446,0))/INDEX(Historical!$D$7:$D$1437,MATCH(B503,Historical!$B$7:$B$1446,0))-1)*100)</f>
        <v>5.8139534883720811</v>
      </c>
      <c r="T503" s="759">
        <f>IF(INDEX(Historical!$F$7:$F$1430,MATCH(B503,Historical!$B$7:$B$1446,0))=0,"n/a",((INDEX(Historical!$C$7:$C$1437,MATCH(B503,Historical!$B$7:$B$1446,0))/INDEX(Historical!$F$7:$F$1430,MATCH(B503,Historical!$B$7:$B$1446,0)))^(1/3)-1)*100)</f>
        <v>9.6640044891789003</v>
      </c>
      <c r="U503" s="759">
        <f>IF(INDEX(Historical!$H$7:$H$1430,MATCH(B503,Historical!$B$7:$B$1446,0))=0,"n/a",((INDEX(Historical!$C$7:$C$1437,MATCH(B503,Historical!$B$7:$B$1446,0))/INDEX(Historical!$H$7:$H$1430,MATCH(B503,Historical!$B$7:$B$1446,0)))^(1/5)-1)*100)</f>
        <v>13.885794666281615</v>
      </c>
      <c r="V503" s="759">
        <f>IF(INDEX(Historical!$O$7:$O$1430,MATCH(B503,Historical!$B$7:$B$1446,0))=0,"n/a",((INDEX(Historical!$C$7:$C$1437,MATCH(B503,Historical!$B$7:$B$1446,0))/INDEX(Historical!$O$7:$O$1430,MATCH(B503,Historical!$B$7:$B$1446,0)))^(1/10)-1)*100)</f>
        <v>10.216926199588649</v>
      </c>
      <c r="W503" s="760">
        <f t="shared" si="124"/>
        <v>1.3590970899682804</v>
      </c>
      <c r="X503" s="761" t="str">
        <f t="shared" si="125"/>
        <v>n/a</v>
      </c>
      <c r="Y503" s="716"/>
      <c r="Z503" s="702">
        <f t="shared" si="126"/>
        <v>139.53488372093022</v>
      </c>
      <c r="AA503" s="935">
        <f t="shared" si="127"/>
        <v>40.354651162790695</v>
      </c>
      <c r="AB503" s="639">
        <v>12</v>
      </c>
      <c r="AC503" s="916">
        <v>3.44</v>
      </c>
      <c r="AD503" s="916">
        <v>5.28</v>
      </c>
      <c r="AE503" s="916">
        <v>0.43</v>
      </c>
      <c r="AF503" s="916">
        <v>3.17</v>
      </c>
      <c r="AG503" s="916">
        <v>7.9</v>
      </c>
      <c r="AH503" s="916">
        <v>-128.29999999999998</v>
      </c>
      <c r="AI503" s="916">
        <v>12.29</v>
      </c>
      <c r="AJ503" s="916">
        <v>-18</v>
      </c>
      <c r="AK503" s="916">
        <v>7.6499999999999995</v>
      </c>
      <c r="AL503" s="928">
        <v>8880</v>
      </c>
      <c r="AM503" s="922">
        <v>0.2</v>
      </c>
      <c r="AN503" s="916">
        <v>2.4</v>
      </c>
      <c r="AO503" s="802">
        <f t="shared" si="128"/>
        <v>-23.011141469855861</v>
      </c>
      <c r="AP503" s="803">
        <f t="shared" si="129"/>
        <v>17.343509692934834</v>
      </c>
      <c r="AQ503" s="936">
        <f t="shared" si="130"/>
        <v>138.44332584126334</v>
      </c>
      <c r="AR503" s="702">
        <f>INDEX(Historical!$C$7:$C$1437,MATCH(B503,Historical!$B$7:$B$1446,0))*IF(AH503="n/a",1.03,IF(AH503&lt;0,1.01,IF(AH503&gt;10,1.1,(1+AH503/100))))</f>
        <v>4.5954999999999995</v>
      </c>
      <c r="AS503" s="935">
        <f t="shared" si="131"/>
        <v>5.0550499999999996</v>
      </c>
      <c r="AT503" s="935">
        <f t="shared" si="136"/>
        <v>5.4417613249999999</v>
      </c>
      <c r="AU503" s="935">
        <f t="shared" si="136"/>
        <v>5.8580560663624999</v>
      </c>
      <c r="AV503" s="935">
        <f t="shared" si="136"/>
        <v>6.306197355439231</v>
      </c>
      <c r="AW503" s="702">
        <f t="shared" si="132"/>
        <v>27.256564746801729</v>
      </c>
      <c r="AX503" s="810">
        <f t="shared" si="133"/>
        <v>19.634465312492242</v>
      </c>
      <c r="AY503" s="991">
        <v>1.59</v>
      </c>
      <c r="AZ503" s="922">
        <v>39.660000000000004</v>
      </c>
      <c r="BA503" s="922">
        <v>-17.14</v>
      </c>
      <c r="BB503" s="922">
        <v>0.9900000000000001</v>
      </c>
      <c r="BC503" s="922">
        <v>10.01</v>
      </c>
      <c r="BD503" s="960"/>
      <c r="BE503" s="664">
        <v>2011</v>
      </c>
      <c r="BF503" s="946" t="e">
        <f>#VALUE!</f>
        <v>#VALUE!</v>
      </c>
      <c r="BG503" s="931">
        <v>1</v>
      </c>
    </row>
    <row r="504" spans="1:59" s="537" customFormat="1" x14ac:dyDescent="0.2">
      <c r="A504" s="609" t="s">
        <v>3938</v>
      </c>
      <c r="B504" s="643" t="s">
        <v>3939</v>
      </c>
      <c r="C504" s="988" t="s">
        <v>123</v>
      </c>
      <c r="D504" s="988" t="s">
        <v>4205</v>
      </c>
      <c r="E504" s="792">
        <v>6</v>
      </c>
      <c r="F504" s="526">
        <v>765</v>
      </c>
      <c r="G504" s="526" t="s">
        <v>106</v>
      </c>
      <c r="H504" s="526" t="s">
        <v>106</v>
      </c>
      <c r="I504" s="924">
        <v>22.4</v>
      </c>
      <c r="J504" s="702">
        <f t="shared" si="121"/>
        <v>7.7285714285714295</v>
      </c>
      <c r="K504" s="927">
        <v>0.43280000000000002</v>
      </c>
      <c r="L504" s="639">
        <v>4</v>
      </c>
      <c r="M504" s="693">
        <f t="shared" si="122"/>
        <v>1.7312000000000001</v>
      </c>
      <c r="N504" s="921" t="s">
        <v>649</v>
      </c>
      <c r="O504" s="795">
        <v>0.42070000000000002</v>
      </c>
      <c r="P504" s="915">
        <v>43500</v>
      </c>
      <c r="Q504" s="915">
        <v>43516</v>
      </c>
      <c r="R504" s="693">
        <f t="shared" si="123"/>
        <v>2.8761587829807462</v>
      </c>
      <c r="S504" s="759">
        <f>IF(INDEX(Historical!$D$7:$D$1437,MATCH(B504,Historical!$B$7:$B$1446,0))=0,"n/a",(INDEX(Historical!$C$7:$C$1437,MATCH(B504,Historical!$B$7:$B$1446,0))/INDEX(Historical!$D$7:$D$1437,MATCH(B504,Historical!$B$7:$B$1446,0))-1)*100)</f>
        <v>12.002776813606397</v>
      </c>
      <c r="T504" s="759">
        <f>IF(INDEX(Historical!$F$7:$F$1430,MATCH(B504,Historical!$B$7:$B$1446,0))=0,"n/a",((INDEX(Historical!$C$7:$C$1437,MATCH(B504,Historical!$B$7:$B$1446,0))/INDEX(Historical!$F$7:$F$1430,MATCH(B504,Historical!$B$7:$B$1446,0)))^(1/3)-1)*100)</f>
        <v>12.002804134292422</v>
      </c>
      <c r="U504" s="759" t="str">
        <f>IF(INDEX(Historical!$H$7:$H$1430,MATCH(B504,Historical!$B$7:$B$1446,0))=0,"n/a",((INDEX(Historical!$C$7:$C$1437,MATCH(B504,Historical!$B$7:$B$1446,0))/INDEX(Historical!$H$7:$H$1430,MATCH(B504,Historical!$B$7:$B$1446,0)))^(1/5)-1)*100)</f>
        <v>n/a</v>
      </c>
      <c r="V504" s="759" t="str">
        <f>IF(INDEX(Historical!$O$7:$O$1430,MATCH(B504,Historical!$B$7:$B$1446,0))=0,"n/a",((INDEX(Historical!$C$7:$C$1437,MATCH(B504,Historical!$B$7:$B$1446,0))/INDEX(Historical!$O$7:$O$1430,MATCH(B504,Historical!$B$7:$B$1446,0)))^(1/10)-1)*100)</f>
        <v>n/a</v>
      </c>
      <c r="W504" s="760" t="str">
        <f t="shared" si="124"/>
        <v>n/a</v>
      </c>
      <c r="X504" s="761" t="str">
        <f t="shared" si="125"/>
        <v>n/a</v>
      </c>
      <c r="Y504" s="926"/>
      <c r="Z504" s="702">
        <f t="shared" si="126"/>
        <v>113.15032679738562</v>
      </c>
      <c r="AA504" s="935">
        <f t="shared" si="127"/>
        <v>14.640522875816993</v>
      </c>
      <c r="AB504" s="639">
        <v>12</v>
      </c>
      <c r="AC504" s="916">
        <v>1.53</v>
      </c>
      <c r="AD504" s="916">
        <v>5.05</v>
      </c>
      <c r="AE504" s="916">
        <v>0.56000000000000005</v>
      </c>
      <c r="AF504" s="916">
        <v>1.58</v>
      </c>
      <c r="AG504" s="916">
        <v>10.7</v>
      </c>
      <c r="AH504" s="916">
        <v>-10.7</v>
      </c>
      <c r="AI504" s="916">
        <v>9.2899999999999991</v>
      </c>
      <c r="AJ504" s="916">
        <v>-41.099999999999994</v>
      </c>
      <c r="AK504" s="916">
        <v>2.9000000000000004</v>
      </c>
      <c r="AL504" s="928">
        <v>724.19</v>
      </c>
      <c r="AM504" s="922">
        <v>4.9000000000000004</v>
      </c>
      <c r="AN504" s="916">
        <v>1.04</v>
      </c>
      <c r="AO504" s="802" t="str">
        <f t="shared" si="128"/>
        <v>n/a</v>
      </c>
      <c r="AP504" s="803" t="str">
        <f t="shared" si="129"/>
        <v>n/a</v>
      </c>
      <c r="AQ504" s="936">
        <f t="shared" si="130"/>
        <v>1.3947755476163115</v>
      </c>
      <c r="AR504" s="702">
        <f>INDEX(Historical!$C$7:$C$1437,MATCH(B504,Historical!$B$7:$B$1446,0))*IF(AH504="n/a",1.03,IF(AH504&lt;0,1.01,IF(AH504&gt;10,1.1,(1+AH504/100))))</f>
        <v>1.629534</v>
      </c>
      <c r="AS504" s="935">
        <f t="shared" si="131"/>
        <v>1.7809177086000001</v>
      </c>
      <c r="AT504" s="935">
        <f t="shared" si="136"/>
        <v>1.8325643221493999</v>
      </c>
      <c r="AU504" s="935">
        <f t="shared" si="136"/>
        <v>1.8857086874917324</v>
      </c>
      <c r="AV504" s="935">
        <f t="shared" si="136"/>
        <v>1.9403942394289924</v>
      </c>
      <c r="AW504" s="702">
        <f t="shared" si="132"/>
        <v>9.0691189576701241</v>
      </c>
      <c r="AX504" s="810">
        <f t="shared" si="133"/>
        <v>40.487138203884484</v>
      </c>
      <c r="AY504" s="991">
        <v>0.6</v>
      </c>
      <c r="AZ504" s="922">
        <v>10.620000000000001</v>
      </c>
      <c r="BA504" s="922">
        <v>-19.28</v>
      </c>
      <c r="BB504" s="922">
        <v>-1.1100000000000001</v>
      </c>
      <c r="BC504" s="922">
        <v>-5.2</v>
      </c>
      <c r="BD504" s="960"/>
      <c r="BE504" s="664">
        <v>2014</v>
      </c>
      <c r="BF504" s="946" t="e">
        <f>#VALUE!</f>
        <v>#VALUE!</v>
      </c>
      <c r="BG504" s="931">
        <v>3.3000000000000003</v>
      </c>
    </row>
    <row r="505" spans="1:59" s="537" customFormat="1" x14ac:dyDescent="0.2">
      <c r="A505" s="930" t="s">
        <v>1820</v>
      </c>
      <c r="B505" s="643" t="s">
        <v>1821</v>
      </c>
      <c r="C505" s="988" t="s">
        <v>108</v>
      </c>
      <c r="D505" s="988" t="s">
        <v>118</v>
      </c>
      <c r="E505" s="792">
        <v>8</v>
      </c>
      <c r="F505" s="526">
        <v>582</v>
      </c>
      <c r="G505" s="526" t="s">
        <v>106</v>
      </c>
      <c r="H505" s="526" t="s">
        <v>106</v>
      </c>
      <c r="I505" s="924">
        <v>184.34</v>
      </c>
      <c r="J505" s="702">
        <f t="shared" si="121"/>
        <v>1.4104372355430184</v>
      </c>
      <c r="K505" s="927">
        <v>0.65</v>
      </c>
      <c r="L505" s="639">
        <v>4</v>
      </c>
      <c r="M505" s="693">
        <f t="shared" si="122"/>
        <v>2.6</v>
      </c>
      <c r="N505" s="921" t="s">
        <v>220</v>
      </c>
      <c r="O505" s="795">
        <v>0.6</v>
      </c>
      <c r="P505" s="915">
        <v>43552</v>
      </c>
      <c r="Q505" s="915">
        <v>43570</v>
      </c>
      <c r="R505" s="693">
        <f t="shared" si="123"/>
        <v>8.333333333333341</v>
      </c>
      <c r="S505" s="759">
        <f>IF(INDEX(Historical!$D$7:$D$1437,MATCH(B505,Historical!$B$7:$B$1446,0))=0,"n/a",(INDEX(Historical!$C$7:$C$1437,MATCH(B505,Historical!$B$7:$B$1446,0))/INDEX(Historical!$D$7:$D$1437,MATCH(B505,Historical!$B$7:$B$1446,0))-1)*100)</f>
        <v>12.56038647342994</v>
      </c>
      <c r="T505" s="759">
        <f>IF(INDEX(Historical!$F$7:$F$1430,MATCH(B505,Historical!$B$7:$B$1446,0))=0,"n/a",((INDEX(Historical!$C$7:$C$1437,MATCH(B505,Historical!$B$7:$B$1446,0))/INDEX(Historical!$F$7:$F$1430,MATCH(B505,Historical!$B$7:$B$1446,0)))^(1/3)-1)*100)</f>
        <v>23.732447382153833</v>
      </c>
      <c r="U505" s="759">
        <f>IF(INDEX(Historical!$H$7:$H$1430,MATCH(B505,Historical!$B$7:$B$1446,0))=0,"n/a",((INDEX(Historical!$C$7:$C$1437,MATCH(B505,Historical!$B$7:$B$1446,0))/INDEX(Historical!$H$7:$H$1430,MATCH(B505,Historical!$B$7:$B$1446,0)))^(1/5)-1)*100)</f>
        <v>15.986271670980345</v>
      </c>
      <c r="V505" s="759">
        <f>IF(INDEX(Historical!$O$7:$O$1430,MATCH(B505,Historical!$B$7:$B$1446,0))=0,"n/a",((INDEX(Historical!$C$7:$C$1437,MATCH(B505,Historical!$B$7:$B$1446,0))/INDEX(Historical!$O$7:$O$1430,MATCH(B505,Historical!$B$7:$B$1446,0)))^(1/10)-1)*100)</f>
        <v>8.5055292511012848</v>
      </c>
      <c r="W505" s="760">
        <f t="shared" si="124"/>
        <v>1.8795152187514332</v>
      </c>
      <c r="X505" s="761" t="str">
        <f t="shared" si="125"/>
        <v>n/a</v>
      </c>
      <c r="Y505" s="926" t="s">
        <v>810</v>
      </c>
      <c r="Z505" s="702">
        <f t="shared" si="126"/>
        <v>49.523809523809526</v>
      </c>
      <c r="AA505" s="935">
        <f t="shared" si="127"/>
        <v>35.112380952380953</v>
      </c>
      <c r="AB505" s="639">
        <v>12</v>
      </c>
      <c r="AC505" s="916">
        <v>5.25</v>
      </c>
      <c r="AD505" s="916">
        <v>3.21</v>
      </c>
      <c r="AE505" s="916">
        <v>2.78</v>
      </c>
      <c r="AF505" s="916">
        <v>2.39</v>
      </c>
      <c r="AG505" s="916">
        <v>6.8000000000000007</v>
      </c>
      <c r="AH505" s="916">
        <v>12.2</v>
      </c>
      <c r="AI505" s="916">
        <v>9.81</v>
      </c>
      <c r="AJ505" s="916">
        <v>-0.5</v>
      </c>
      <c r="AK505" s="916">
        <v>10.94</v>
      </c>
      <c r="AL505" s="928">
        <v>23640</v>
      </c>
      <c r="AM505" s="922">
        <v>0.6</v>
      </c>
      <c r="AN505" s="916">
        <v>0.46</v>
      </c>
      <c r="AO505" s="802">
        <f t="shared" si="128"/>
        <v>-17.715672045857588</v>
      </c>
      <c r="AP505" s="803">
        <f t="shared" si="129"/>
        <v>17.396708906523365</v>
      </c>
      <c r="AQ505" s="936">
        <f t="shared" si="130"/>
        <v>93.124704071621352</v>
      </c>
      <c r="AR505" s="702">
        <f>INDEX(Historical!$C$7:$C$1437,MATCH(B505,Historical!$B$7:$B$1446,0))*IF(AH505="n/a",1.03,IF(AH505&lt;0,1.01,IF(AH505&gt;10,1.1,(1+AH505/100))))</f>
        <v>2.5630000000000002</v>
      </c>
      <c r="AS505" s="935">
        <f t="shared" si="131"/>
        <v>2.8144303000000002</v>
      </c>
      <c r="AT505" s="935">
        <f t="shared" si="136"/>
        <v>3.0958733300000003</v>
      </c>
      <c r="AU505" s="935">
        <f t="shared" si="136"/>
        <v>3.4054606630000008</v>
      </c>
      <c r="AV505" s="935">
        <f t="shared" si="136"/>
        <v>3.7460067293000012</v>
      </c>
      <c r="AW505" s="702">
        <f t="shared" si="132"/>
        <v>15.624771022300003</v>
      </c>
      <c r="AX505" s="810">
        <f t="shared" si="133"/>
        <v>8.4760610948790305</v>
      </c>
      <c r="AY505" s="991">
        <v>0.82</v>
      </c>
      <c r="AZ505" s="922">
        <v>37.059999999999995</v>
      </c>
      <c r="BA505" s="922">
        <v>-1.9</v>
      </c>
      <c r="BB505" s="922">
        <v>5.18</v>
      </c>
      <c r="BC505" s="922">
        <v>16.78</v>
      </c>
      <c r="BD505" s="960"/>
      <c r="BE505" s="664">
        <v>2012</v>
      </c>
      <c r="BF505" s="946" t="e">
        <f>#VALUE!</f>
        <v>#VALUE!</v>
      </c>
      <c r="BG505" s="931">
        <v>2.1</v>
      </c>
    </row>
    <row r="506" spans="1:59" s="537" customFormat="1" x14ac:dyDescent="0.2">
      <c r="A506" s="537" t="s">
        <v>1817</v>
      </c>
      <c r="B506" s="643" t="s">
        <v>1818</v>
      </c>
      <c r="C506" s="988" t="s">
        <v>108</v>
      </c>
      <c r="D506" s="988" t="s">
        <v>4373</v>
      </c>
      <c r="E506" s="792">
        <v>8</v>
      </c>
      <c r="F506" s="526">
        <v>518</v>
      </c>
      <c r="G506" s="526" t="s">
        <v>106</v>
      </c>
      <c r="H506" s="526" t="s">
        <v>106</v>
      </c>
      <c r="I506" s="924">
        <v>38</v>
      </c>
      <c r="J506" s="702">
        <f t="shared" si="121"/>
        <v>0.84210526315789469</v>
      </c>
      <c r="K506" s="927">
        <v>0.32</v>
      </c>
      <c r="L506" s="639">
        <v>1</v>
      </c>
      <c r="M506" s="693">
        <f t="shared" si="122"/>
        <v>0.32</v>
      </c>
      <c r="N506" s="921" t="s">
        <v>1819</v>
      </c>
      <c r="O506" s="795">
        <v>0.31</v>
      </c>
      <c r="P506" s="915">
        <v>43311</v>
      </c>
      <c r="Q506" s="915">
        <v>43321</v>
      </c>
      <c r="R506" s="693">
        <f t="shared" si="123"/>
        <v>3.2258064516129057</v>
      </c>
      <c r="S506" s="759">
        <f>IF(INDEX(Historical!$D$7:$D$1437,MATCH(B506,Historical!$B$7:$B$1446,0))=0,"n/a",(INDEX(Historical!$C$7:$C$1437,MATCH(B506,Historical!$B$7:$B$1446,0))/INDEX(Historical!$D$7:$D$1437,MATCH(B506,Historical!$B$7:$B$1446,0))-1)*100)</f>
        <v>3.2258064516129004</v>
      </c>
      <c r="T506" s="759">
        <f>IF(INDEX(Historical!$F$7:$F$1430,MATCH(B506,Historical!$B$7:$B$1446,0))=0,"n/a",((INDEX(Historical!$C$7:$C$1437,MATCH(B506,Historical!$B$7:$B$1446,0))/INDEX(Historical!$F$7:$F$1430,MATCH(B506,Historical!$B$7:$B$1446,0)))^(1/3)-1)*100)</f>
        <v>5.8267367978799722</v>
      </c>
      <c r="U506" s="759">
        <f>IF(INDEX(Historical!$H$7:$H$1430,MATCH(B506,Historical!$B$7:$B$1446,0))=0,"n/a",((INDEX(Historical!$C$7:$C$1437,MATCH(B506,Historical!$B$7:$B$1446,0))/INDEX(Historical!$H$7:$H$1430,MATCH(B506,Historical!$B$7:$B$1446,0)))^(1/5)-1)*100)</f>
        <v>5.0611121761506839</v>
      </c>
      <c r="V506" s="759" t="str">
        <f>IF(INDEX(Historical!$O$7:$O$1430,MATCH(B506,Historical!$B$7:$B$1446,0))=0,"n/a",((INDEX(Historical!$C$7:$C$1437,MATCH(B506,Historical!$B$7:$B$1446,0))/INDEX(Historical!$O$7:$O$1430,MATCH(B506,Historical!$B$7:$B$1446,0)))^(1/10)-1)*100)</f>
        <v>n/a</v>
      </c>
      <c r="W506" s="760" t="str">
        <f t="shared" si="124"/>
        <v>n/a</v>
      </c>
      <c r="X506" s="761" t="str">
        <f t="shared" si="125"/>
        <v>n/a</v>
      </c>
      <c r="Y506" s="926"/>
      <c r="Z506" s="702" t="str">
        <f t="shared" si="126"/>
        <v>n/a</v>
      </c>
      <c r="AA506" s="935" t="str">
        <f t="shared" si="127"/>
        <v>n/a</v>
      </c>
      <c r="AB506" s="639">
        <v>12</v>
      </c>
      <c r="AC506" s="916" t="s">
        <v>137</v>
      </c>
      <c r="AD506" s="916" t="s">
        <v>137</v>
      </c>
      <c r="AE506" s="916" t="s">
        <v>137</v>
      </c>
      <c r="AF506" s="916" t="s">
        <v>137</v>
      </c>
      <c r="AG506" s="916" t="s">
        <v>137</v>
      </c>
      <c r="AH506" s="916" t="s">
        <v>137</v>
      </c>
      <c r="AI506" s="916" t="s">
        <v>137</v>
      </c>
      <c r="AJ506" s="916" t="s">
        <v>137</v>
      </c>
      <c r="AK506" s="916" t="s">
        <v>137</v>
      </c>
      <c r="AL506" s="928" t="s">
        <v>137</v>
      </c>
      <c r="AM506" s="922" t="s">
        <v>137</v>
      </c>
      <c r="AN506" s="916" t="s">
        <v>137</v>
      </c>
      <c r="AO506" s="802" t="str">
        <f t="shared" si="128"/>
        <v>n/a</v>
      </c>
      <c r="AP506" s="803">
        <f t="shared" si="129"/>
        <v>5.9032174393085786</v>
      </c>
      <c r="AQ506" s="936" t="str">
        <f t="shared" si="130"/>
        <v>n/a</v>
      </c>
      <c r="AR506" s="702">
        <f>INDEX(Historical!$C$7:$C$1437,MATCH(B506,Historical!$B$7:$B$1446,0))*IF(AH506="n/a",1.03,IF(AH506&lt;0,1.01,IF(AH506&gt;10,1.1,(1+AH506/100))))</f>
        <v>0.3296</v>
      </c>
      <c r="AS506" s="935">
        <f t="shared" si="131"/>
        <v>0.33948800000000001</v>
      </c>
      <c r="AT506" s="935">
        <f t="shared" si="136"/>
        <v>0.34967264000000003</v>
      </c>
      <c r="AU506" s="935">
        <f t="shared" si="136"/>
        <v>0.36016281920000004</v>
      </c>
      <c r="AV506" s="935">
        <f t="shared" si="136"/>
        <v>0.37096770377600002</v>
      </c>
      <c r="AW506" s="702">
        <f t="shared" si="132"/>
        <v>1.7498911629760001</v>
      </c>
      <c r="AX506" s="810">
        <f t="shared" si="133"/>
        <v>4.6049767446736851</v>
      </c>
      <c r="AY506" s="991" t="s">
        <v>137</v>
      </c>
      <c r="AZ506" s="922" t="s">
        <v>137</v>
      </c>
      <c r="BA506" s="922" t="s">
        <v>137</v>
      </c>
      <c r="BB506" s="922" t="s">
        <v>137</v>
      </c>
      <c r="BC506" s="922" t="s">
        <v>137</v>
      </c>
      <c r="BD506" s="960" t="s">
        <v>4298</v>
      </c>
      <c r="BE506" s="664">
        <v>2011</v>
      </c>
      <c r="BF506" s="946" t="e">
        <f>#VALUE!</f>
        <v>#VALUE!</v>
      </c>
      <c r="BG506" s="931" t="s">
        <v>137</v>
      </c>
    </row>
    <row r="507" spans="1:59" s="537" customFormat="1" x14ac:dyDescent="0.2">
      <c r="A507" s="762" t="s">
        <v>3803</v>
      </c>
      <c r="B507" s="1166" t="s">
        <v>3804</v>
      </c>
      <c r="C507" s="988" t="s">
        <v>112</v>
      </c>
      <c r="D507" s="988" t="s">
        <v>1230</v>
      </c>
      <c r="E507" s="792">
        <v>5</v>
      </c>
      <c r="F507" s="526">
        <v>814</v>
      </c>
      <c r="G507" s="526" t="s">
        <v>106</v>
      </c>
      <c r="H507" s="526" t="s">
        <v>106</v>
      </c>
      <c r="I507" s="932">
        <v>28.05</v>
      </c>
      <c r="J507" s="702">
        <f t="shared" si="121"/>
        <v>1.1408199643493762</v>
      </c>
      <c r="K507" s="537">
        <v>0.08</v>
      </c>
      <c r="L507" s="526">
        <v>4</v>
      </c>
      <c r="M507" s="693">
        <f t="shared" si="122"/>
        <v>0.32</v>
      </c>
      <c r="N507" s="526" t="s">
        <v>520</v>
      </c>
      <c r="O507" s="643">
        <v>7.0000000000000007E-2</v>
      </c>
      <c r="P507" s="1074">
        <v>43255</v>
      </c>
      <c r="Q507" s="1074">
        <v>43266</v>
      </c>
      <c r="R507" s="693">
        <f t="shared" si="123"/>
        <v>14.285714285714276</v>
      </c>
      <c r="S507" s="759">
        <f>IF(INDEX(Historical!$D$7:$D$1437,MATCH(B507,Historical!$B$7:$B$1446,0))=0,"n/a",(INDEX(Historical!$C$7:$C$1437,MATCH(B507,Historical!$B$7:$B$1446,0))/INDEX(Historical!$D$7:$D$1437,MATCH(B507,Historical!$B$7:$B$1446,0))-1)*100)</f>
        <v>14.814814814814813</v>
      </c>
      <c r="T507" s="759">
        <f>IF(INDEX(Historical!$F$7:$F$1430,MATCH(B507,Historical!$B$7:$B$1446,0))=0,"n/a",((INDEX(Historical!$C$7:$C$1437,MATCH(B507,Historical!$B$7:$B$1446,0))/INDEX(Historical!$F$7:$F$1430,MATCH(B507,Historical!$B$7:$B$1446,0)))^(1/3)-1)*100)</f>
        <v>17.725180311441701</v>
      </c>
      <c r="U507" s="759" t="str">
        <f>IF(INDEX(Historical!$H$7:$H$1430,MATCH(B507,Historical!$B$7:$B$1446,0))=0,"n/a",((INDEX(Historical!$C$7:$C$1437,MATCH(B507,Historical!$B$7:$B$1446,0))/INDEX(Historical!$H$7:$H$1430,MATCH(B507,Historical!$B$7:$B$1446,0)))^(1/5)-1)*100)</f>
        <v>n/a</v>
      </c>
      <c r="V507" s="759" t="str">
        <f>IF(INDEX(Historical!$O$7:$O$1430,MATCH(B507,Historical!$B$7:$B$1446,0))=0,"n/a",((INDEX(Historical!$C$7:$C$1437,MATCH(B507,Historical!$B$7:$B$1446,0))/INDEX(Historical!$O$7:$O$1430,MATCH(B507,Historical!$B$7:$B$1446,0)))^(1/10)-1)*100)</f>
        <v>n/a</v>
      </c>
      <c r="W507" s="760" t="str">
        <f t="shared" si="124"/>
        <v>n/a</v>
      </c>
      <c r="X507" s="761" t="str">
        <f t="shared" si="125"/>
        <v>n/a</v>
      </c>
      <c r="Y507" s="703"/>
      <c r="Z507" s="702">
        <f t="shared" si="126"/>
        <v>24.427480916030532</v>
      </c>
      <c r="AA507" s="935">
        <f t="shared" si="127"/>
        <v>21.412213740458014</v>
      </c>
      <c r="AB507" s="639">
        <v>3</v>
      </c>
      <c r="AC507" s="931">
        <v>1.31</v>
      </c>
      <c r="AD507" s="931">
        <v>0.81</v>
      </c>
      <c r="AE507" s="916">
        <v>1.17</v>
      </c>
      <c r="AF507" s="916">
        <v>8.15</v>
      </c>
      <c r="AG507" s="916">
        <v>39.200000000000003</v>
      </c>
      <c r="AH507" s="916">
        <v>167.5</v>
      </c>
      <c r="AI507" s="916">
        <v>13.59</v>
      </c>
      <c r="AJ507" s="739">
        <v>37.6</v>
      </c>
      <c r="AK507" s="739">
        <v>26.3</v>
      </c>
      <c r="AL507" s="931">
        <v>1590</v>
      </c>
      <c r="AM507" s="931">
        <v>0.89999999999999991</v>
      </c>
      <c r="AN507" s="931">
        <v>1.59</v>
      </c>
      <c r="AO507" s="802" t="str">
        <f t="shared" si="128"/>
        <v>n/a</v>
      </c>
      <c r="AP507" s="803" t="str">
        <f t="shared" si="129"/>
        <v>n/a</v>
      </c>
      <c r="AQ507" s="936">
        <f t="shared" si="130"/>
        <v>178.49559500584391</v>
      </c>
      <c r="AR507" s="702">
        <f>INDEX(Historical!$C$7:$C$1437,MATCH(B507,Historical!$B$7:$B$1446,0))*IF(AH507="n/a",1.03,IF(AH507&lt;0,1.01,IF(AH507&gt;10,1.1,(1+AH507/100))))</f>
        <v>0.34100000000000003</v>
      </c>
      <c r="AS507" s="935">
        <f t="shared" si="131"/>
        <v>0.37510000000000004</v>
      </c>
      <c r="AT507" s="935">
        <f t="shared" ref="AT507:AV523" si="137">IF($AK507="n/a",1.03*AS507,IF($AK507&lt;0,1.01*AS507,IF($AK507&gt;10,1.1*AS507,(1+$AK507/100)*AS507)))</f>
        <v>0.41261000000000009</v>
      </c>
      <c r="AU507" s="935">
        <f t="shared" si="137"/>
        <v>0.45387100000000014</v>
      </c>
      <c r="AV507" s="935">
        <f t="shared" si="137"/>
        <v>0.4992581000000002</v>
      </c>
      <c r="AW507" s="702">
        <f t="shared" si="132"/>
        <v>2.0818391000000003</v>
      </c>
      <c r="AX507" s="810">
        <f t="shared" si="133"/>
        <v>7.4218862745098049</v>
      </c>
      <c r="AY507" s="788">
        <v>1.01</v>
      </c>
      <c r="AZ507" s="916">
        <v>21.740000000000002</v>
      </c>
      <c r="BA507" s="916">
        <v>-16.27</v>
      </c>
      <c r="BB507" s="916">
        <v>7.01</v>
      </c>
      <c r="BC507" s="916">
        <v>2.16</v>
      </c>
      <c r="BD507" s="960"/>
      <c r="BE507" s="664">
        <v>2014</v>
      </c>
      <c r="BF507" s="946" t="e">
        <f>#VALUE!</f>
        <v>#VALUE!</v>
      </c>
      <c r="BG507" s="931">
        <v>6.1</v>
      </c>
    </row>
    <row r="508" spans="1:59" s="537" customFormat="1" x14ac:dyDescent="0.2">
      <c r="A508" s="628" t="s">
        <v>1824</v>
      </c>
      <c r="B508" s="643" t="s">
        <v>1825</v>
      </c>
      <c r="C508" s="988" t="s">
        <v>123</v>
      </c>
      <c r="D508" s="988" t="s">
        <v>4390</v>
      </c>
      <c r="E508" s="792">
        <v>8</v>
      </c>
      <c r="F508" s="526">
        <v>529</v>
      </c>
      <c r="G508" s="526" t="s">
        <v>37</v>
      </c>
      <c r="H508" s="526" t="s">
        <v>37</v>
      </c>
      <c r="I508" s="924">
        <v>40.130000000000003</v>
      </c>
      <c r="J508" s="702">
        <f t="shared" si="121"/>
        <v>2.2925492150510838</v>
      </c>
      <c r="K508" s="927">
        <v>0.23</v>
      </c>
      <c r="L508" s="639">
        <v>4</v>
      </c>
      <c r="M508" s="693">
        <f t="shared" si="122"/>
        <v>0.92</v>
      </c>
      <c r="N508" s="921" t="s">
        <v>152</v>
      </c>
      <c r="O508" s="795">
        <v>0.21</v>
      </c>
      <c r="P508" s="915">
        <v>43356</v>
      </c>
      <c r="Q508" s="915">
        <v>43371</v>
      </c>
      <c r="R508" s="693">
        <f t="shared" si="123"/>
        <v>9.5238095238095326</v>
      </c>
      <c r="S508" s="759">
        <f>IF(INDEX(Historical!$D$7:$D$1437,MATCH(B508,Historical!$B$7:$B$1446,0))=0,"n/a",(INDEX(Historical!$C$7:$C$1437,MATCH(B508,Historical!$B$7:$B$1446,0))/INDEX(Historical!$D$7:$D$1437,MATCH(B508,Historical!$B$7:$B$1446,0))-1)*100)</f>
        <v>7.3170731707316916</v>
      </c>
      <c r="T508" s="759">
        <f>IF(INDEX(Historical!$F$7:$F$1430,MATCH(B508,Historical!$B$7:$B$1446,0))=0,"n/a",((INDEX(Historical!$C$7:$C$1437,MATCH(B508,Historical!$B$7:$B$1446,0))/INDEX(Historical!$F$7:$F$1430,MATCH(B508,Historical!$B$7:$B$1446,0)))^(1/3)-1)*100)</f>
        <v>5.9457770971115043</v>
      </c>
      <c r="U508" s="759">
        <f>IF(INDEX(Historical!$H$7:$H$1430,MATCH(B508,Historical!$B$7:$B$1446,0))=0,"n/a",((INDEX(Historical!$C$7:$C$1437,MATCH(B508,Historical!$B$7:$B$1446,0))/INDEX(Historical!$H$7:$H$1430,MATCH(B508,Historical!$B$7:$B$1446,0)))^(1/5)-1)*100)</f>
        <v>9.4608784223157549</v>
      </c>
      <c r="V508" s="759">
        <f>IF(INDEX(Historical!$O$7:$O$1430,MATCH(B508,Historical!$B$7:$B$1446,0))=0,"n/a",((INDEX(Historical!$C$7:$C$1437,MATCH(B508,Historical!$B$7:$B$1446,0))/INDEX(Historical!$O$7:$O$1430,MATCH(B508,Historical!$B$7:$B$1446,0)))^(1/10)-1)*100)</f>
        <v>2.6118165254426451</v>
      </c>
      <c r="W508" s="760">
        <f t="shared" si="124"/>
        <v>3.622336534804008</v>
      </c>
      <c r="X508" s="761">
        <f t="shared" si="125"/>
        <v>1.6035387156467382</v>
      </c>
      <c r="Y508" s="716"/>
      <c r="Z508" s="702">
        <f t="shared" si="126"/>
        <v>37.704918032786885</v>
      </c>
      <c r="AA508" s="935">
        <f t="shared" si="127"/>
        <v>16.446721311475411</v>
      </c>
      <c r="AB508" s="639">
        <v>5</v>
      </c>
      <c r="AC508" s="916">
        <v>2.44</v>
      </c>
      <c r="AD508" s="916">
        <v>0.4</v>
      </c>
      <c r="AE508" s="916">
        <v>0.59</v>
      </c>
      <c r="AF508" s="916">
        <v>2.65</v>
      </c>
      <c r="AG508" s="916">
        <v>16.400000000000002</v>
      </c>
      <c r="AH508" s="916">
        <v>-19.2</v>
      </c>
      <c r="AI508" s="916">
        <v>18.61</v>
      </c>
      <c r="AJ508" s="916">
        <v>5.8999999999999995</v>
      </c>
      <c r="AK508" s="916">
        <v>41.5</v>
      </c>
      <c r="AL508" s="928">
        <v>2280</v>
      </c>
      <c r="AM508" s="922">
        <v>3.8</v>
      </c>
      <c r="AN508" s="916">
        <v>0.87</v>
      </c>
      <c r="AO508" s="802">
        <f t="shared" si="128"/>
        <v>-4.6932936741085722</v>
      </c>
      <c r="AP508" s="803">
        <f t="shared" si="129"/>
        <v>11.753427637366839</v>
      </c>
      <c r="AQ508" s="936">
        <f t="shared" si="130"/>
        <v>39.178241395556967</v>
      </c>
      <c r="AR508" s="702">
        <f>INDEX(Historical!$C$7:$C$1437,MATCH(B508,Historical!$B$7:$B$1446,0))*IF(AH508="n/a",1.03,IF(AH508&lt;0,1.01,IF(AH508&gt;10,1.1,(1+AH508/100))))</f>
        <v>0.88880000000000003</v>
      </c>
      <c r="AS508" s="935">
        <f t="shared" si="131"/>
        <v>0.9776800000000001</v>
      </c>
      <c r="AT508" s="935">
        <f t="shared" si="137"/>
        <v>1.0754480000000002</v>
      </c>
      <c r="AU508" s="935">
        <f t="shared" si="137"/>
        <v>1.1829928000000003</v>
      </c>
      <c r="AV508" s="935">
        <f t="shared" si="137"/>
        <v>1.3012920800000005</v>
      </c>
      <c r="AW508" s="702">
        <f t="shared" si="132"/>
        <v>5.4262128800000013</v>
      </c>
      <c r="AX508" s="810">
        <f t="shared" si="133"/>
        <v>13.521587042113135</v>
      </c>
      <c r="AY508" s="991">
        <v>1.03</v>
      </c>
      <c r="AZ508" s="922">
        <v>27.72</v>
      </c>
      <c r="BA508" s="922">
        <v>-19.170000000000002</v>
      </c>
      <c r="BB508" s="922">
        <v>4.62</v>
      </c>
      <c r="BC508" s="922">
        <v>-1.6199999999999999</v>
      </c>
      <c r="BD508" s="696"/>
      <c r="BE508" s="664">
        <v>2011</v>
      </c>
      <c r="BF508" s="946" t="e">
        <f>#VALUE!</f>
        <v>#VALUE!</v>
      </c>
      <c r="BG508" s="931">
        <v>5.7</v>
      </c>
    </row>
    <row r="509" spans="1:59" s="537" customFormat="1" x14ac:dyDescent="0.2">
      <c r="A509" s="628" t="s">
        <v>1826</v>
      </c>
      <c r="B509" s="643" t="s">
        <v>3982</v>
      </c>
      <c r="C509" s="988" t="s">
        <v>4377</v>
      </c>
      <c r="D509" s="988" t="s">
        <v>523</v>
      </c>
      <c r="E509" s="792">
        <v>9</v>
      </c>
      <c r="F509" s="526">
        <v>379</v>
      </c>
      <c r="G509" s="526" t="s">
        <v>106</v>
      </c>
      <c r="H509" s="526" t="s">
        <v>106</v>
      </c>
      <c r="I509" s="924">
        <v>62.3</v>
      </c>
      <c r="J509" s="702">
        <f t="shared" si="121"/>
        <v>6.3563402889245584</v>
      </c>
      <c r="K509" s="927">
        <v>1.98</v>
      </c>
      <c r="L509" s="639">
        <v>2</v>
      </c>
      <c r="M509" s="693">
        <f t="shared" si="122"/>
        <v>3.96</v>
      </c>
      <c r="N509" s="921" t="s">
        <v>1828</v>
      </c>
      <c r="O509" s="795">
        <v>1.9260999999999999</v>
      </c>
      <c r="P509" s="658">
        <v>43265</v>
      </c>
      <c r="Q509" s="658">
        <v>43290</v>
      </c>
      <c r="R509" s="693">
        <f t="shared" si="123"/>
        <v>2.7984009137635666</v>
      </c>
      <c r="S509" s="759">
        <f>IF(INDEX(Historical!$D$7:$D$1437,MATCH(B509,Historical!$B$7:$B$1446,0))=0,"n/a",(INDEX(Historical!$C$7:$C$1437,MATCH(B509,Historical!$B$7:$B$1446,0))/INDEX(Historical!$D$7:$D$1437,MATCH(B509,Historical!$B$7:$B$1446,0))-1)*100)</f>
        <v>10.880491995717655</v>
      </c>
      <c r="T509" s="759">
        <f>IF(INDEX(Historical!$F$7:$F$1430,MATCH(B509,Historical!$B$7:$B$1446,0))=0,"n/a",((INDEX(Historical!$C$7:$C$1437,MATCH(B509,Historical!$B$7:$B$1446,0))/INDEX(Historical!$F$7:$F$1430,MATCH(B509,Historical!$B$7:$B$1446,0)))^(1/3)-1)*100)</f>
        <v>7.2283924363319541</v>
      </c>
      <c r="U509" s="759">
        <f>IF(INDEX(Historical!$H$7:$H$1430,MATCH(B509,Historical!$B$7:$B$1446,0))=0,"n/a",((INDEX(Historical!$C$7:$C$1437,MATCH(B509,Historical!$B$7:$B$1446,0))/INDEX(Historical!$H$7:$H$1430,MATCH(B509,Historical!$B$7:$B$1446,0)))^(1/5)-1)*100)</f>
        <v>11.514487899570369</v>
      </c>
      <c r="V509" s="759">
        <f>IF(INDEX(Historical!$O$7:$O$1430,MATCH(B509,Historical!$B$7:$B$1446,0))=0,"n/a",((INDEX(Historical!$C$7:$C$1437,MATCH(B509,Historical!$B$7:$B$1446,0))/INDEX(Historical!$O$7:$O$1430,MATCH(B509,Historical!$B$7:$B$1446,0)))^(1/10)-1)*100)</f>
        <v>11.948506997974228</v>
      </c>
      <c r="W509" s="760">
        <f t="shared" si="124"/>
        <v>0.96367587193300031</v>
      </c>
      <c r="X509" s="761">
        <f t="shared" si="125"/>
        <v>3.0301283946237816</v>
      </c>
      <c r="Y509" s="925" t="s">
        <v>4191</v>
      </c>
      <c r="Z509" s="702">
        <f t="shared" si="126"/>
        <v>73.333333333333329</v>
      </c>
      <c r="AA509" s="935">
        <f t="shared" si="127"/>
        <v>11.537037037037036</v>
      </c>
      <c r="AB509" s="639">
        <v>12</v>
      </c>
      <c r="AC509" s="916">
        <v>5.4</v>
      </c>
      <c r="AD509" s="916">
        <v>12.82</v>
      </c>
      <c r="AE509" s="916">
        <v>0.77</v>
      </c>
      <c r="AF509" s="916">
        <v>1.28</v>
      </c>
      <c r="AG509" s="916" t="s">
        <v>137</v>
      </c>
      <c r="AH509" s="916">
        <v>-33.700000000000003</v>
      </c>
      <c r="AI509" s="916">
        <v>2.48</v>
      </c>
      <c r="AJ509" s="916">
        <v>3.8</v>
      </c>
      <c r="AK509" s="916">
        <v>0.89999999999999991</v>
      </c>
      <c r="AL509" s="928">
        <v>15510</v>
      </c>
      <c r="AM509" s="922">
        <v>2.8000000000000003</v>
      </c>
      <c r="AN509" s="916">
        <v>0.71</v>
      </c>
      <c r="AO509" s="802">
        <f t="shared" si="128"/>
        <v>6.3337911514578895</v>
      </c>
      <c r="AP509" s="803">
        <f t="shared" si="129"/>
        <v>17.870828188494926</v>
      </c>
      <c r="AQ509" s="936">
        <f t="shared" si="130"/>
        <v>-18.985851969733357</v>
      </c>
      <c r="AR509" s="702">
        <f>INDEX(Historical!$C$7:$C$1437,MATCH(B509,Historical!$B$7:$B$1446,0))*IF(AH509="n/a",1.03,IF(AH509&lt;0,1.01,IF(AH509&gt;10,1.1,(1+AH509/100))))</f>
        <v>4.0116190000000005</v>
      </c>
      <c r="AS509" s="935">
        <f t="shared" si="131"/>
        <v>4.1111071512000006</v>
      </c>
      <c r="AT509" s="935">
        <f t="shared" si="137"/>
        <v>4.1481071155608005</v>
      </c>
      <c r="AU509" s="935">
        <f t="shared" si="137"/>
        <v>4.1854400796008475</v>
      </c>
      <c r="AV509" s="935">
        <f t="shared" si="137"/>
        <v>4.2231090403172544</v>
      </c>
      <c r="AW509" s="702">
        <f t="shared" si="132"/>
        <v>20.679382386678906</v>
      </c>
      <c r="AX509" s="810">
        <f t="shared" si="133"/>
        <v>33.193230155182832</v>
      </c>
      <c r="AY509" s="991">
        <v>1.04</v>
      </c>
      <c r="AZ509" s="922">
        <v>23.830000000000002</v>
      </c>
      <c r="BA509" s="922">
        <v>-32.47</v>
      </c>
      <c r="BB509" s="922">
        <v>10.08</v>
      </c>
      <c r="BC509" s="922">
        <v>-1.76</v>
      </c>
      <c r="BD509" s="960"/>
      <c r="BE509" s="664">
        <v>2010</v>
      </c>
      <c r="BF509" s="946" t="e">
        <f>#VALUE!</f>
        <v>#VALUE!</v>
      </c>
      <c r="BG509" s="931" t="s">
        <v>137</v>
      </c>
    </row>
    <row r="510" spans="1:59" s="537" customFormat="1" x14ac:dyDescent="0.2">
      <c r="A510" s="537" t="s">
        <v>1797</v>
      </c>
      <c r="B510" s="643" t="s">
        <v>1798</v>
      </c>
      <c r="C510" s="988" t="s">
        <v>4353</v>
      </c>
      <c r="D510" s="988" t="s">
        <v>4354</v>
      </c>
      <c r="E510" s="792">
        <v>8</v>
      </c>
      <c r="F510" s="526">
        <v>502</v>
      </c>
      <c r="G510" s="526" t="s">
        <v>37</v>
      </c>
      <c r="H510" s="526" t="s">
        <v>115</v>
      </c>
      <c r="I510" s="924">
        <v>28.94</v>
      </c>
      <c r="J510" s="702">
        <f t="shared" si="121"/>
        <v>5.4595715272978573</v>
      </c>
      <c r="K510" s="927">
        <v>0.39500000000000002</v>
      </c>
      <c r="L510" s="639">
        <v>4</v>
      </c>
      <c r="M510" s="693">
        <f t="shared" si="122"/>
        <v>1.58</v>
      </c>
      <c r="N510" s="921" t="s">
        <v>149</v>
      </c>
      <c r="O510" s="795">
        <v>0.38500000000000001</v>
      </c>
      <c r="P510" s="917">
        <v>43166</v>
      </c>
      <c r="Q510" s="917">
        <v>43174</v>
      </c>
      <c r="R510" s="693">
        <f t="shared" si="123"/>
        <v>2.5974025974025996</v>
      </c>
      <c r="S510" s="759">
        <f>IF(INDEX(Historical!$D$7:$D$1437,MATCH(B510,Historical!$B$7:$B$1446,0))=0,"n/a",(INDEX(Historical!$C$7:$C$1437,MATCH(B510,Historical!$B$7:$B$1446,0))/INDEX(Historical!$D$7:$D$1437,MATCH(B510,Historical!$B$7:$B$1446,0))-1)*100)</f>
        <v>2.5974025974025983</v>
      </c>
      <c r="T510" s="759">
        <f>IF(INDEX(Historical!$F$7:$F$1430,MATCH(B510,Historical!$B$7:$B$1446,0))=0,"n/a",((INDEX(Historical!$C$7:$C$1437,MATCH(B510,Historical!$B$7:$B$1446,0))/INDEX(Historical!$F$7:$F$1430,MATCH(B510,Historical!$B$7:$B$1446,0)))^(1/3)-1)*100)</f>
        <v>4.6146886474063287</v>
      </c>
      <c r="U510" s="759">
        <f>IF(INDEX(Historical!$H$7:$H$1430,MATCH(B510,Historical!$B$7:$B$1446,0))=0,"n/a",((INDEX(Historical!$C$7:$C$1437,MATCH(B510,Historical!$B$7:$B$1446,0))/INDEX(Historical!$H$7:$H$1430,MATCH(B510,Historical!$B$7:$B$1446,0)))^(1/5)-1)*100)</f>
        <v>5.3075360122292414</v>
      </c>
      <c r="V510" s="759">
        <f>IF(INDEX(Historical!$O$7:$O$1430,MATCH(B510,Historical!$B$7:$B$1446,0))=0,"n/a",((INDEX(Historical!$C$7:$C$1437,MATCH(B510,Historical!$B$7:$B$1446,0))/INDEX(Historical!$O$7:$O$1430,MATCH(B510,Historical!$B$7:$B$1446,0)))^(1/10)-1)*100)</f>
        <v>-2.8050324237640201</v>
      </c>
      <c r="W510" s="760" t="str">
        <f t="shared" si="124"/>
        <v>n/a</v>
      </c>
      <c r="X510" s="761">
        <f t="shared" si="125"/>
        <v>0.12429826726532182</v>
      </c>
      <c r="Y510" s="734"/>
      <c r="Z510" s="702">
        <f t="shared" si="126"/>
        <v>62.204724409448822</v>
      </c>
      <c r="AA510" s="935">
        <f t="shared" si="127"/>
        <v>11.393700787401576</v>
      </c>
      <c r="AB510" s="639">
        <v>12</v>
      </c>
      <c r="AC510" s="916">
        <v>2.54</v>
      </c>
      <c r="AD510" s="916">
        <v>1.27</v>
      </c>
      <c r="AE510" s="916">
        <v>6.97</v>
      </c>
      <c r="AF510" s="916">
        <v>2.35</v>
      </c>
      <c r="AG510" s="916">
        <v>19.3</v>
      </c>
      <c r="AH510" s="916">
        <v>-2</v>
      </c>
      <c r="AI510" s="916">
        <v>3.08</v>
      </c>
      <c r="AJ510" s="916">
        <v>42.699999999999996</v>
      </c>
      <c r="AK510" s="916">
        <v>9</v>
      </c>
      <c r="AL510" s="928">
        <v>3700</v>
      </c>
      <c r="AM510" s="922">
        <v>3.5999999999999996</v>
      </c>
      <c r="AN510" s="916">
        <v>1.1399999999999999</v>
      </c>
      <c r="AO510" s="802">
        <f t="shared" si="128"/>
        <v>-0.62659324787447623</v>
      </c>
      <c r="AP510" s="803">
        <f t="shared" si="129"/>
        <v>10.7671075395271</v>
      </c>
      <c r="AQ510" s="936">
        <f t="shared" si="130"/>
        <v>9.0875221510868798</v>
      </c>
      <c r="AR510" s="702">
        <f>INDEX(Historical!$C$7:$C$1437,MATCH(B510,Historical!$B$7:$B$1446,0))*IF(AH510="n/a",1.03,IF(AH510&lt;0,1.01,IF(AH510&gt;10,1.1,(1+AH510/100))))</f>
        <v>1.5958000000000001</v>
      </c>
      <c r="AS510" s="935">
        <f t="shared" si="131"/>
        <v>1.64495064</v>
      </c>
      <c r="AT510" s="935">
        <f t="shared" si="137"/>
        <v>1.7929961976000002</v>
      </c>
      <c r="AU510" s="935">
        <f t="shared" si="137"/>
        <v>1.9543658553840004</v>
      </c>
      <c r="AV510" s="935">
        <f t="shared" si="137"/>
        <v>2.1302587823685606</v>
      </c>
      <c r="AW510" s="702">
        <f t="shared" si="132"/>
        <v>9.1183714753525607</v>
      </c>
      <c r="AX510" s="810">
        <f t="shared" si="133"/>
        <v>31.507848912759368</v>
      </c>
      <c r="AY510" s="991">
        <v>0.78</v>
      </c>
      <c r="AZ510" s="922">
        <v>21.6</v>
      </c>
      <c r="BA510" s="922">
        <v>-4.62</v>
      </c>
      <c r="BB510" s="922">
        <v>0.48</v>
      </c>
      <c r="BC510" s="922">
        <v>3.8699999999999997</v>
      </c>
      <c r="BD510" s="960"/>
      <c r="BE510" s="664">
        <v>2011</v>
      </c>
      <c r="BF510" s="946" t="e">
        <f>#VALUE!</f>
        <v>#VALUE!</v>
      </c>
      <c r="BG510" s="931">
        <v>8.2000000000000011</v>
      </c>
    </row>
    <row r="511" spans="1:59" s="537" customFormat="1" x14ac:dyDescent="0.2">
      <c r="A511" s="537" t="s">
        <v>1803</v>
      </c>
      <c r="B511" s="643" t="s">
        <v>1804</v>
      </c>
      <c r="C511" s="988" t="s">
        <v>108</v>
      </c>
      <c r="D511" s="988" t="s">
        <v>4373</v>
      </c>
      <c r="E511" s="792">
        <v>9</v>
      </c>
      <c r="F511" s="526">
        <v>461</v>
      </c>
      <c r="G511" s="526" t="s">
        <v>37</v>
      </c>
      <c r="H511" s="526" t="s">
        <v>37</v>
      </c>
      <c r="I511" s="924">
        <v>40.32</v>
      </c>
      <c r="J511" s="702">
        <f t="shared" si="121"/>
        <v>3.0753968253968251</v>
      </c>
      <c r="K511" s="927">
        <v>0.31</v>
      </c>
      <c r="L511" s="639">
        <v>4</v>
      </c>
      <c r="M511" s="693">
        <f t="shared" si="122"/>
        <v>1.24</v>
      </c>
      <c r="N511" s="921" t="s">
        <v>164</v>
      </c>
      <c r="O511" s="795">
        <v>0.28999999999999998</v>
      </c>
      <c r="P511" s="915">
        <v>43538</v>
      </c>
      <c r="Q511" s="915">
        <v>43556</v>
      </c>
      <c r="R511" s="693">
        <f t="shared" si="123"/>
        <v>6.8965517241379377</v>
      </c>
      <c r="S511" s="759">
        <f>IF(INDEX(Historical!$D$7:$D$1437,MATCH(B511,Historical!$B$7:$B$1446,0))=0,"n/a",(INDEX(Historical!$C$7:$C$1437,MATCH(B511,Historical!$B$7:$B$1446,0))/INDEX(Historical!$D$7:$D$1437,MATCH(B511,Historical!$B$7:$B$1446,0))-1)*100)</f>
        <v>10.784313725490179</v>
      </c>
      <c r="T511" s="759">
        <f>IF(INDEX(Historical!$F$7:$F$1430,MATCH(B511,Historical!$B$7:$B$1446,0))=0,"n/a",((INDEX(Historical!$C$7:$C$1437,MATCH(B511,Historical!$B$7:$B$1446,0))/INDEX(Historical!$F$7:$F$1430,MATCH(B511,Historical!$B$7:$B$1446,0)))^(1/3)-1)*100)</f>
        <v>7.4844611903481795</v>
      </c>
      <c r="U511" s="759">
        <f>IF(INDEX(Historical!$H$7:$H$1430,MATCH(B511,Historical!$B$7:$B$1446,0))=0,"n/a",((INDEX(Historical!$C$7:$C$1437,MATCH(B511,Historical!$B$7:$B$1446,0))/INDEX(Historical!$H$7:$H$1430,MATCH(B511,Historical!$B$7:$B$1446,0)))^(1/5)-1)*100)</f>
        <v>8.2562478063863196</v>
      </c>
      <c r="V511" s="759">
        <f>IF(INDEX(Historical!$O$7:$O$1430,MATCH(B511,Historical!$B$7:$B$1446,0))=0,"n/a",((INDEX(Historical!$C$7:$C$1437,MATCH(B511,Historical!$B$7:$B$1446,0))/INDEX(Historical!$O$7:$O$1430,MATCH(B511,Historical!$B$7:$B$1446,0)))^(1/10)-1)*100)</f>
        <v>0.13372160583624559</v>
      </c>
      <c r="W511" s="760">
        <f t="shared" si="124"/>
        <v>61.742062957999877</v>
      </c>
      <c r="X511" s="761">
        <f t="shared" si="125"/>
        <v>1.3760413010643866</v>
      </c>
      <c r="Y511" s="717"/>
      <c r="Z511" s="702">
        <f t="shared" si="126"/>
        <v>42.758620689655174</v>
      </c>
      <c r="AA511" s="935">
        <f t="shared" si="127"/>
        <v>13.90344827586207</v>
      </c>
      <c r="AB511" s="639">
        <v>12</v>
      </c>
      <c r="AC511" s="916">
        <v>2.9</v>
      </c>
      <c r="AD511" s="916">
        <v>1.39</v>
      </c>
      <c r="AE511" s="916">
        <v>4.88</v>
      </c>
      <c r="AF511" s="916">
        <v>1.1100000000000001</v>
      </c>
      <c r="AG511" s="916">
        <v>6.7</v>
      </c>
      <c r="AH511" s="916">
        <v>20</v>
      </c>
      <c r="AI511" s="916">
        <v>3.16</v>
      </c>
      <c r="AJ511" s="916">
        <v>6</v>
      </c>
      <c r="AK511" s="916">
        <v>10</v>
      </c>
      <c r="AL511" s="928">
        <v>2180</v>
      </c>
      <c r="AM511" s="922">
        <v>1.6</v>
      </c>
      <c r="AN511" s="916">
        <v>0.1</v>
      </c>
      <c r="AO511" s="802">
        <f t="shared" si="128"/>
        <v>-2.5718036440789245</v>
      </c>
      <c r="AP511" s="803">
        <f t="shared" si="129"/>
        <v>11.331644631783146</v>
      </c>
      <c r="AQ511" s="936">
        <f t="shared" si="130"/>
        <v>-17.180711891742138</v>
      </c>
      <c r="AR511" s="702">
        <f>INDEX(Historical!$C$7:$C$1437,MATCH(B511,Historical!$B$7:$B$1446,0))*IF(AH511="n/a",1.03,IF(AH511&lt;0,1.01,IF(AH511&gt;10,1.1,(1+AH511/100))))</f>
        <v>1.2429999999999999</v>
      </c>
      <c r="AS511" s="935">
        <f t="shared" si="131"/>
        <v>1.2822788000000001</v>
      </c>
      <c r="AT511" s="935">
        <f t="shared" si="137"/>
        <v>1.4105066800000001</v>
      </c>
      <c r="AU511" s="935">
        <f t="shared" si="137"/>
        <v>1.5515573480000002</v>
      </c>
      <c r="AV511" s="935">
        <f t="shared" si="137"/>
        <v>1.7067130828000003</v>
      </c>
      <c r="AW511" s="702">
        <f t="shared" si="132"/>
        <v>7.1940559108000004</v>
      </c>
      <c r="AX511" s="810">
        <f t="shared" si="133"/>
        <v>17.842400572420637</v>
      </c>
      <c r="AY511" s="991">
        <v>1.08</v>
      </c>
      <c r="AZ511" s="922">
        <v>18.099999999999998</v>
      </c>
      <c r="BA511" s="922">
        <v>-21.13</v>
      </c>
      <c r="BB511" s="922">
        <v>-1.22</v>
      </c>
      <c r="BC511" s="922">
        <v>-5.48</v>
      </c>
      <c r="BD511" s="960"/>
      <c r="BE511" s="664">
        <v>2011</v>
      </c>
      <c r="BF511" s="946" t="e">
        <f>#VALUE!</f>
        <v>#VALUE!</v>
      </c>
      <c r="BG511" s="931">
        <v>1</v>
      </c>
    </row>
    <row r="512" spans="1:59" s="537" customFormat="1" x14ac:dyDescent="0.2">
      <c r="A512" s="537" t="s">
        <v>3016</v>
      </c>
      <c r="B512" s="643" t="s">
        <v>3017</v>
      </c>
      <c r="C512" s="988" t="s">
        <v>108</v>
      </c>
      <c r="D512" s="988" t="s">
        <v>4365</v>
      </c>
      <c r="E512" s="792">
        <v>6</v>
      </c>
      <c r="F512" s="526">
        <v>796</v>
      </c>
      <c r="G512" s="526" t="s">
        <v>106</v>
      </c>
      <c r="H512" s="526" t="s">
        <v>106</v>
      </c>
      <c r="I512" s="924">
        <v>43.18</v>
      </c>
      <c r="J512" s="702">
        <f t="shared" si="121"/>
        <v>1.11162575266327</v>
      </c>
      <c r="K512" s="927">
        <v>0.12</v>
      </c>
      <c r="L512" s="639">
        <v>4</v>
      </c>
      <c r="M512" s="693">
        <f t="shared" si="122"/>
        <v>0.48</v>
      </c>
      <c r="N512" s="921" t="s">
        <v>997</v>
      </c>
      <c r="O512" s="795">
        <v>0.11</v>
      </c>
      <c r="P512" s="915">
        <v>43593</v>
      </c>
      <c r="Q512" s="915">
        <v>43608</v>
      </c>
      <c r="R512" s="693">
        <f t="shared" si="123"/>
        <v>9.0909090909090864</v>
      </c>
      <c r="S512" s="759">
        <f>IF(INDEX(Historical!$D$7:$D$1437,MATCH(B512,Historical!$B$7:$B$1446,0))=0,"n/a",(INDEX(Historical!$C$7:$C$1437,MATCH(B512,Historical!$B$7:$B$1446,0))/INDEX(Historical!$D$7:$D$1437,MATCH(B512,Historical!$B$7:$B$1446,0))-1)*100)</f>
        <v>39.999999999999993</v>
      </c>
      <c r="T512" s="759">
        <f>IF(INDEX(Historical!$F$7:$F$1430,MATCH(B512,Historical!$B$7:$B$1446,0))=0,"n/a",((INDEX(Historical!$C$7:$C$1437,MATCH(B512,Historical!$B$7:$B$1446,0))/INDEX(Historical!$F$7:$F$1430,MATCH(B512,Historical!$B$7:$B$1446,0)))^(1/3)-1)*100)</f>
        <v>25.99210498948732</v>
      </c>
      <c r="U512" s="759">
        <f>IF(INDEX(Historical!$H$7:$H$1430,MATCH(B512,Historical!$B$7:$B$1446,0))=0,"n/a",((INDEX(Historical!$C$7:$C$1437,MATCH(B512,Historical!$B$7:$B$1446,0))/INDEX(Historical!$H$7:$H$1430,MATCH(B512,Historical!$B$7:$B$1446,0)))^(1/5)-1)*100)</f>
        <v>21.290241716173263</v>
      </c>
      <c r="V512" s="759">
        <f>IF(INDEX(Historical!$O$7:$O$1430,MATCH(B512,Historical!$B$7:$B$1446,0))=0,"n/a",((INDEX(Historical!$C$7:$C$1437,MATCH(B512,Historical!$B$7:$B$1446,0))/INDEX(Historical!$O$7:$O$1430,MATCH(B512,Historical!$B$7:$B$1446,0)))^(1/10)-1)*100)</f>
        <v>11.612317403390438</v>
      </c>
      <c r="W512" s="760">
        <f t="shared" si="124"/>
        <v>1.833418858319974</v>
      </c>
      <c r="X512" s="761">
        <f t="shared" si="125"/>
        <v>1.0698613927725256</v>
      </c>
      <c r="Y512" s="716"/>
      <c r="Z512" s="702">
        <f t="shared" si="126"/>
        <v>11.510791366906474</v>
      </c>
      <c r="AA512" s="935">
        <f t="shared" si="127"/>
        <v>10.354916067146283</v>
      </c>
      <c r="AB512" s="639">
        <v>12</v>
      </c>
      <c r="AC512" s="916">
        <v>4.17</v>
      </c>
      <c r="AD512" s="916">
        <v>0.86</v>
      </c>
      <c r="AE512" s="916">
        <v>8.3000000000000007</v>
      </c>
      <c r="AF512" s="916">
        <v>1.66</v>
      </c>
      <c r="AG512" s="916">
        <v>12.1</v>
      </c>
      <c r="AH512" s="916">
        <v>111.80000000000001</v>
      </c>
      <c r="AI512" s="916">
        <v>11.76</v>
      </c>
      <c r="AJ512" s="916">
        <v>19.900000000000002</v>
      </c>
      <c r="AK512" s="916">
        <v>12</v>
      </c>
      <c r="AL512" s="928">
        <v>2430</v>
      </c>
      <c r="AM512" s="922">
        <v>0.89999999999999991</v>
      </c>
      <c r="AN512" s="916">
        <v>0.26</v>
      </c>
      <c r="AO512" s="802">
        <f t="shared" si="128"/>
        <v>12.046951401690249</v>
      </c>
      <c r="AP512" s="803">
        <f t="shared" si="129"/>
        <v>22.401867468836532</v>
      </c>
      <c r="AQ512" s="936">
        <f t="shared" si="130"/>
        <v>-12.595040386173794</v>
      </c>
      <c r="AR512" s="702">
        <f>INDEX(Historical!$C$7:$C$1437,MATCH(B512,Historical!$B$7:$B$1446,0))*IF(AH512="n/a",1.03,IF(AH512&lt;0,1.01,IF(AH512&gt;10,1.1,(1+AH512/100))))</f>
        <v>0.46200000000000002</v>
      </c>
      <c r="AS512" s="935">
        <f t="shared" si="131"/>
        <v>0.5082000000000001</v>
      </c>
      <c r="AT512" s="935">
        <f t="shared" si="137"/>
        <v>0.55902000000000018</v>
      </c>
      <c r="AU512" s="935">
        <f t="shared" si="137"/>
        <v>0.6149220000000003</v>
      </c>
      <c r="AV512" s="935">
        <f t="shared" si="137"/>
        <v>0.67641420000000041</v>
      </c>
      <c r="AW512" s="702">
        <f t="shared" si="132"/>
        <v>2.8205562000000013</v>
      </c>
      <c r="AX512" s="810">
        <f t="shared" si="133"/>
        <v>6.5320893932376123</v>
      </c>
      <c r="AY512" s="991">
        <v>1.1399999999999999</v>
      </c>
      <c r="AZ512" s="922">
        <v>27.939999999999998</v>
      </c>
      <c r="BA512" s="922">
        <v>-25.16</v>
      </c>
      <c r="BB512" s="922">
        <v>3.5700000000000003</v>
      </c>
      <c r="BC512" s="922">
        <v>-2.78</v>
      </c>
      <c r="BD512" s="960"/>
      <c r="BE512" s="664">
        <v>2014</v>
      </c>
      <c r="BF512" s="946" t="e">
        <f>#VALUE!</f>
        <v>#VALUE!</v>
      </c>
      <c r="BG512" s="931">
        <v>1.3</v>
      </c>
    </row>
    <row r="513" spans="1:59" s="537" customFormat="1" x14ac:dyDescent="0.2">
      <c r="A513" s="609" t="s">
        <v>2978</v>
      </c>
      <c r="B513" s="643" t="s">
        <v>2979</v>
      </c>
      <c r="C513" s="988" t="s">
        <v>112</v>
      </c>
      <c r="D513" s="988" t="s">
        <v>4366</v>
      </c>
      <c r="E513" s="792">
        <v>6</v>
      </c>
      <c r="F513" s="526">
        <v>756</v>
      </c>
      <c r="G513" s="526" t="s">
        <v>106</v>
      </c>
      <c r="H513" s="526" t="s">
        <v>106</v>
      </c>
      <c r="I513" s="924">
        <v>158.47</v>
      </c>
      <c r="J513" s="702">
        <f t="shared" si="121"/>
        <v>4.0386192970278287</v>
      </c>
      <c r="K513" s="927">
        <v>1.6</v>
      </c>
      <c r="L513" s="639">
        <v>4</v>
      </c>
      <c r="M513" s="693">
        <f t="shared" si="122"/>
        <v>6.4</v>
      </c>
      <c r="N513" s="921" t="s">
        <v>725</v>
      </c>
      <c r="O513" s="795">
        <v>1.45</v>
      </c>
      <c r="P513" s="915">
        <v>43480</v>
      </c>
      <c r="Q513" s="915">
        <v>43496</v>
      </c>
      <c r="R513" s="693">
        <f t="shared" si="123"/>
        <v>10.344827586206906</v>
      </c>
      <c r="S513" s="759">
        <f>IF(INDEX(Historical!$D$7:$D$1437,MATCH(B513,Historical!$B$7:$B$1446,0))=0,"n/a",(INDEX(Historical!$C$7:$C$1437,MATCH(B513,Historical!$B$7:$B$1446,0))/INDEX(Historical!$D$7:$D$1437,MATCH(B513,Historical!$B$7:$B$1446,0))-1)*100)</f>
        <v>21.739130434782616</v>
      </c>
      <c r="T513" s="759">
        <f>IF(INDEX(Historical!$F$7:$F$1430,MATCH(B513,Historical!$B$7:$B$1446,0))=0,"n/a",((INDEX(Historical!$C$7:$C$1437,MATCH(B513,Historical!$B$7:$B$1446,0))/INDEX(Historical!$F$7:$F$1430,MATCH(B513,Historical!$B$7:$B$1446,0)))^(1/3)-1)*100)</f>
        <v>25.99210498948732</v>
      </c>
      <c r="U513" s="759">
        <f>IF(INDEX(Historical!$H$7:$H$1430,MATCH(B513,Historical!$B$7:$B$1446,0))=0,"n/a",((INDEX(Historical!$C$7:$C$1437,MATCH(B513,Historical!$B$7:$B$1446,0))/INDEX(Historical!$H$7:$H$1430,MATCH(B513,Historical!$B$7:$B$1446,0)))^(1/5)-1)*100)</f>
        <v>37.245475857748445</v>
      </c>
      <c r="V513" s="759">
        <f>IF(INDEX(Historical!$O$7:$O$1430,MATCH(B513,Historical!$B$7:$B$1446,0))=0,"n/a",((INDEX(Historical!$C$7:$C$1437,MATCH(B513,Historical!$B$7:$B$1446,0))/INDEX(Historical!$O$7:$O$1430,MATCH(B513,Historical!$B$7:$B$1446,0)))^(1/10)-1)*100)</f>
        <v>12.334976252295826</v>
      </c>
      <c r="W513" s="760">
        <f t="shared" si="124"/>
        <v>3.0195012212379568</v>
      </c>
      <c r="X513" s="761">
        <f t="shared" si="125"/>
        <v>3.1298719208191974</v>
      </c>
      <c r="Y513" s="926" t="s">
        <v>4146</v>
      </c>
      <c r="Z513" s="702">
        <f t="shared" si="126"/>
        <v>100</v>
      </c>
      <c r="AA513" s="935">
        <f t="shared" si="127"/>
        <v>24.760937499999997</v>
      </c>
      <c r="AB513" s="639">
        <v>12</v>
      </c>
      <c r="AC513" s="916">
        <v>6.4</v>
      </c>
      <c r="AD513" s="916">
        <v>1.65</v>
      </c>
      <c r="AE513" s="916">
        <v>1.31</v>
      </c>
      <c r="AF513" s="916">
        <v>4.04</v>
      </c>
      <c r="AG513" s="916">
        <v>17</v>
      </c>
      <c r="AH513" s="916">
        <v>17</v>
      </c>
      <c r="AI513" s="916">
        <v>7.0000000000000009</v>
      </c>
      <c r="AJ513" s="916">
        <v>11.899999999999999</v>
      </c>
      <c r="AK513" s="916">
        <v>15</v>
      </c>
      <c r="AL513" s="928">
        <v>5980</v>
      </c>
      <c r="AM513" s="922">
        <v>0.70000000000000007</v>
      </c>
      <c r="AN513" s="916">
        <v>0.1</v>
      </c>
      <c r="AO513" s="802">
        <f t="shared" si="128"/>
        <v>16.523157654776277</v>
      </c>
      <c r="AP513" s="803">
        <f t="shared" si="129"/>
        <v>41.284095154776274</v>
      </c>
      <c r="AQ513" s="936">
        <f t="shared" si="130"/>
        <v>110.85454438756801</v>
      </c>
      <c r="AR513" s="702">
        <f>INDEX(Historical!$C$7:$C$1437,MATCH(B513,Historical!$B$7:$B$1446,0))*IF(AH513="n/a",1.03,IF(AH513&lt;0,1.01,IF(AH513&gt;10,1.1,(1+AH513/100))))</f>
        <v>6.16</v>
      </c>
      <c r="AS513" s="935">
        <f t="shared" si="131"/>
        <v>6.5912000000000006</v>
      </c>
      <c r="AT513" s="935">
        <f t="shared" si="137"/>
        <v>7.2503200000000012</v>
      </c>
      <c r="AU513" s="935">
        <f t="shared" si="137"/>
        <v>7.9753520000000018</v>
      </c>
      <c r="AV513" s="935">
        <f t="shared" si="137"/>
        <v>8.7728872000000031</v>
      </c>
      <c r="AW513" s="702">
        <f t="shared" si="132"/>
        <v>36.749759200000007</v>
      </c>
      <c r="AX513" s="810">
        <f t="shared" si="133"/>
        <v>23.19035729160094</v>
      </c>
      <c r="AY513" s="991">
        <v>0.96</v>
      </c>
      <c r="AZ513" s="922">
        <v>20.16</v>
      </c>
      <c r="BA513" s="922">
        <v>-17.399999999999999</v>
      </c>
      <c r="BB513" s="922">
        <v>9.120000000000001</v>
      </c>
      <c r="BC513" s="922">
        <v>1.51</v>
      </c>
      <c r="BD513" s="960"/>
      <c r="BE513" s="664">
        <v>2014</v>
      </c>
      <c r="BF513" s="946" t="e">
        <f>#VALUE!</f>
        <v>#VALUE!</v>
      </c>
      <c r="BG513" s="931">
        <v>10.299999999999999</v>
      </c>
    </row>
    <row r="514" spans="1:59" s="537" customFormat="1" x14ac:dyDescent="0.2">
      <c r="A514" s="537" t="s">
        <v>1805</v>
      </c>
      <c r="B514" s="643" t="s">
        <v>1806</v>
      </c>
      <c r="C514" s="988" t="s">
        <v>108</v>
      </c>
      <c r="D514" s="988" t="s">
        <v>4373</v>
      </c>
      <c r="E514" s="792">
        <v>9</v>
      </c>
      <c r="F514" s="526">
        <v>484</v>
      </c>
      <c r="G514" s="526" t="s">
        <v>106</v>
      </c>
      <c r="H514" s="526" t="s">
        <v>106</v>
      </c>
      <c r="I514" s="924">
        <v>20.97</v>
      </c>
      <c r="J514" s="702">
        <f t="shared" si="121"/>
        <v>4.0057224606580828</v>
      </c>
      <c r="K514" s="927">
        <v>0.21</v>
      </c>
      <c r="L514" s="639">
        <v>4</v>
      </c>
      <c r="M514" s="693">
        <f t="shared" si="122"/>
        <v>0.84</v>
      </c>
      <c r="N514" s="921" t="s">
        <v>435</v>
      </c>
      <c r="O514" s="795">
        <v>0.2</v>
      </c>
      <c r="P514" s="915">
        <v>43592</v>
      </c>
      <c r="Q514" s="915">
        <v>43607</v>
      </c>
      <c r="R514" s="693">
        <f t="shared" si="123"/>
        <v>4.9999999999999902</v>
      </c>
      <c r="S514" s="759">
        <f>IF(INDEX(Historical!$D$7:$D$1437,MATCH(B514,Historical!$B$7:$B$1446,0))=0,"n/a",(INDEX(Historical!$C$7:$C$1437,MATCH(B514,Historical!$B$7:$B$1446,0))/INDEX(Historical!$D$7:$D$1437,MATCH(B514,Historical!$B$7:$B$1446,0))-1)*100)</f>
        <v>9.8591549295774517</v>
      </c>
      <c r="T514" s="759">
        <f>IF(INDEX(Historical!$F$7:$F$1430,MATCH(B514,Historical!$B$7:$B$1446,0))=0,"n/a",((INDEX(Historical!$C$7:$C$1437,MATCH(B514,Historical!$B$7:$B$1446,0))/INDEX(Historical!$F$7:$F$1430,MATCH(B514,Historical!$B$7:$B$1446,0)))^(1/3)-1)*100)</f>
        <v>7.9528977308938487</v>
      </c>
      <c r="U514" s="759">
        <f>IF(INDEX(Historical!$H$7:$H$1430,MATCH(B514,Historical!$B$7:$B$1446,0))=0,"n/a",((INDEX(Historical!$C$7:$C$1437,MATCH(B514,Historical!$B$7:$B$1446,0))/INDEX(Historical!$H$7:$H$1430,MATCH(B514,Historical!$B$7:$B$1446,0)))^(1/5)-1)*100)</f>
        <v>13.179836563100178</v>
      </c>
      <c r="V514" s="759">
        <f>IF(INDEX(Historical!$O$7:$O$1430,MATCH(B514,Historical!$B$7:$B$1446,0))=0,"n/a",((INDEX(Historical!$C$7:$C$1437,MATCH(B514,Historical!$B$7:$B$1446,0))/INDEX(Historical!$O$7:$O$1430,MATCH(B514,Historical!$B$7:$B$1446,0)))^(1/10)-1)*100)</f>
        <v>1.9979546182629093</v>
      </c>
      <c r="W514" s="760">
        <f t="shared" si="124"/>
        <v>6.5966646302302818</v>
      </c>
      <c r="X514" s="761">
        <f t="shared" si="125"/>
        <v>1.1663572179734669</v>
      </c>
      <c r="Y514" s="716"/>
      <c r="Z514" s="702">
        <f t="shared" si="126"/>
        <v>48.275862068965516</v>
      </c>
      <c r="AA514" s="935">
        <f t="shared" si="127"/>
        <v>12.051724137931034</v>
      </c>
      <c r="AB514" s="639">
        <v>12</v>
      </c>
      <c r="AC514" s="916">
        <v>1.74</v>
      </c>
      <c r="AD514" s="916" t="s">
        <v>137</v>
      </c>
      <c r="AE514" s="916">
        <v>3.85</v>
      </c>
      <c r="AF514" s="916">
        <v>1.74</v>
      </c>
      <c r="AG514" s="916">
        <v>14.899999999999999</v>
      </c>
      <c r="AH514" s="916">
        <v>11.700000000000001</v>
      </c>
      <c r="AI514" s="916">
        <v>11.110000000000001</v>
      </c>
      <c r="AJ514" s="916">
        <v>11.3</v>
      </c>
      <c r="AK514" s="916" t="s">
        <v>137</v>
      </c>
      <c r="AL514" s="928">
        <v>326.70999999999998</v>
      </c>
      <c r="AM514" s="922">
        <v>2.4</v>
      </c>
      <c r="AN514" s="916">
        <v>0.23</v>
      </c>
      <c r="AO514" s="802">
        <f t="shared" si="128"/>
        <v>5.1338348858272251</v>
      </c>
      <c r="AP514" s="803">
        <f t="shared" si="129"/>
        <v>17.185559023758259</v>
      </c>
      <c r="AQ514" s="936">
        <f t="shared" si="130"/>
        <v>-3.4598529108226472</v>
      </c>
      <c r="AR514" s="702">
        <f>INDEX(Historical!$C$7:$C$1437,MATCH(B514,Historical!$B$7:$B$1446,0))*IF(AH514="n/a",1.03,IF(AH514&lt;0,1.01,IF(AH514&gt;10,1.1,(1+AH514/100))))</f>
        <v>0.8580000000000001</v>
      </c>
      <c r="AS514" s="935">
        <f t="shared" si="131"/>
        <v>0.94380000000000019</v>
      </c>
      <c r="AT514" s="935">
        <f t="shared" si="137"/>
        <v>0.97211400000000026</v>
      </c>
      <c r="AU514" s="935">
        <f t="shared" si="137"/>
        <v>1.0012774200000003</v>
      </c>
      <c r="AV514" s="935">
        <f t="shared" si="137"/>
        <v>1.0313157426000004</v>
      </c>
      <c r="AW514" s="702">
        <f t="shared" si="132"/>
        <v>4.8065071626000009</v>
      </c>
      <c r="AX514" s="810">
        <f t="shared" si="133"/>
        <v>22.920873450643782</v>
      </c>
      <c r="AY514" s="991">
        <v>0.78</v>
      </c>
      <c r="AZ514" s="922">
        <v>16.11</v>
      </c>
      <c r="BA514" s="922">
        <v>-21.02</v>
      </c>
      <c r="BB514" s="922">
        <v>-2.94</v>
      </c>
      <c r="BC514" s="922">
        <v>-5.17</v>
      </c>
      <c r="BD514" s="960"/>
      <c r="BE514" s="664">
        <v>2011</v>
      </c>
      <c r="BF514" s="946" t="e">
        <f>#VALUE!</f>
        <v>#VALUE!</v>
      </c>
      <c r="BG514" s="931">
        <v>1.2</v>
      </c>
    </row>
    <row r="515" spans="1:59" s="537" customFormat="1" x14ac:dyDescent="0.2">
      <c r="A515" s="609" t="s">
        <v>1780</v>
      </c>
      <c r="B515" s="643" t="s">
        <v>1781</v>
      </c>
      <c r="C515" s="988" t="s">
        <v>108</v>
      </c>
      <c r="D515" s="988" t="s">
        <v>4373</v>
      </c>
      <c r="E515" s="792">
        <v>7</v>
      </c>
      <c r="F515" s="526">
        <v>667</v>
      </c>
      <c r="G515" s="526" t="s">
        <v>106</v>
      </c>
      <c r="H515" s="526" t="s">
        <v>106</v>
      </c>
      <c r="I515" s="924">
        <v>405</v>
      </c>
      <c r="J515" s="702">
        <f t="shared" si="121"/>
        <v>1.728395061728395</v>
      </c>
      <c r="K515" s="927">
        <v>1.75</v>
      </c>
      <c r="L515" s="639">
        <v>4</v>
      </c>
      <c r="M515" s="693">
        <f t="shared" si="122"/>
        <v>7</v>
      </c>
      <c r="N515" s="921" t="s">
        <v>595</v>
      </c>
      <c r="O515" s="795">
        <v>1.1499999999999999</v>
      </c>
      <c r="P515" s="915">
        <v>43532</v>
      </c>
      <c r="Q515" s="915">
        <v>43539</v>
      </c>
      <c r="R515" s="693">
        <f t="shared" si="123"/>
        <v>52.173913043478272</v>
      </c>
      <c r="S515" s="759">
        <f>IF(INDEX(Historical!$D$7:$D$1437,MATCH(B515,Historical!$B$7:$B$1446,0))=0,"n/a",(INDEX(Historical!$C$7:$C$1437,MATCH(B515,Historical!$B$7:$B$1446,0))/INDEX(Historical!$D$7:$D$1437,MATCH(B515,Historical!$B$7:$B$1446,0))-1)*100)</f>
        <v>36.904761904761905</v>
      </c>
      <c r="T515" s="759">
        <f>IF(INDEX(Historical!$F$7:$F$1430,MATCH(B515,Historical!$B$7:$B$1446,0))=0,"n/a",((INDEX(Historical!$C$7:$C$1437,MATCH(B515,Historical!$B$7:$B$1446,0))/INDEX(Historical!$F$7:$F$1430,MATCH(B515,Historical!$B$7:$B$1446,0)))^(1/3)-1)*100)</f>
        <v>19.141475937296182</v>
      </c>
      <c r="U515" s="759">
        <f>IF(INDEX(Historical!$H$7:$H$1430,MATCH(B515,Historical!$B$7:$B$1446,0))=0,"n/a",((INDEX(Historical!$C$7:$C$1437,MATCH(B515,Historical!$B$7:$B$1446,0))/INDEX(Historical!$H$7:$H$1430,MATCH(B515,Historical!$B$7:$B$1446,0)))^(1/5)-1)*100)</f>
        <v>23.517237451927929</v>
      </c>
      <c r="V515" s="759" t="str">
        <f>IF(INDEX(Historical!$O$7:$O$1430,MATCH(B515,Historical!$B$7:$B$1446,0))=0,"n/a",((INDEX(Historical!$C$7:$C$1437,MATCH(B515,Historical!$B$7:$B$1446,0))/INDEX(Historical!$O$7:$O$1430,MATCH(B515,Historical!$B$7:$B$1446,0)))^(1/10)-1)*100)</f>
        <v>n/a</v>
      </c>
      <c r="W515" s="760" t="str">
        <f t="shared" si="124"/>
        <v>n/a</v>
      </c>
      <c r="X515" s="761" t="str">
        <f t="shared" si="125"/>
        <v>n/a</v>
      </c>
      <c r="Y515" s="926"/>
      <c r="Z515" s="702" t="str">
        <f t="shared" si="126"/>
        <v>n/a</v>
      </c>
      <c r="AA515" s="935" t="str">
        <f t="shared" si="127"/>
        <v>n/a</v>
      </c>
      <c r="AB515" s="639">
        <v>12</v>
      </c>
      <c r="AC515" s="916" t="s">
        <v>137</v>
      </c>
      <c r="AD515" s="916" t="s">
        <v>137</v>
      </c>
      <c r="AE515" s="916" t="s">
        <v>137</v>
      </c>
      <c r="AF515" s="916" t="s">
        <v>137</v>
      </c>
      <c r="AG515" s="916" t="s">
        <v>137</v>
      </c>
      <c r="AH515" s="916" t="s">
        <v>137</v>
      </c>
      <c r="AI515" s="916" t="s">
        <v>137</v>
      </c>
      <c r="AJ515" s="916" t="s">
        <v>137</v>
      </c>
      <c r="AK515" s="916" t="s">
        <v>137</v>
      </c>
      <c r="AL515" s="928" t="s">
        <v>137</v>
      </c>
      <c r="AM515" s="922" t="s">
        <v>137</v>
      </c>
      <c r="AN515" s="916" t="s">
        <v>137</v>
      </c>
      <c r="AO515" s="802" t="str">
        <f t="shared" si="128"/>
        <v>n/a</v>
      </c>
      <c r="AP515" s="803">
        <f t="shared" si="129"/>
        <v>25.245632513656325</v>
      </c>
      <c r="AQ515" s="936" t="str">
        <f t="shared" si="130"/>
        <v>n/a</v>
      </c>
      <c r="AR515" s="702">
        <f>INDEX(Historical!$C$7:$C$1437,MATCH(B515,Historical!$B$7:$B$1446,0))*IF(AH515="n/a",1.03,IF(AH515&lt;0,1.01,IF(AH515&gt;10,1.1,(1+AH515/100))))</f>
        <v>4.7379999999999995</v>
      </c>
      <c r="AS515" s="935">
        <f t="shared" si="131"/>
        <v>4.8801399999999999</v>
      </c>
      <c r="AT515" s="935">
        <f t="shared" si="137"/>
        <v>5.0265442</v>
      </c>
      <c r="AU515" s="935">
        <f t="shared" si="137"/>
        <v>5.1773405260000001</v>
      </c>
      <c r="AV515" s="935">
        <f t="shared" si="137"/>
        <v>5.3326607417799998</v>
      </c>
      <c r="AW515" s="702">
        <f t="shared" si="132"/>
        <v>25.154685467780002</v>
      </c>
      <c r="AX515" s="810">
        <f t="shared" si="133"/>
        <v>6.2110334488345682</v>
      </c>
      <c r="AY515" s="991" t="s">
        <v>137</v>
      </c>
      <c r="AZ515" s="922" t="s">
        <v>137</v>
      </c>
      <c r="BA515" s="922" t="s">
        <v>137</v>
      </c>
      <c r="BB515" s="922" t="s">
        <v>137</v>
      </c>
      <c r="BC515" s="922" t="s">
        <v>137</v>
      </c>
      <c r="BD515" s="960" t="s">
        <v>4298</v>
      </c>
      <c r="BE515" s="664">
        <v>2013</v>
      </c>
      <c r="BF515" s="946" t="e">
        <f>#VALUE!</f>
        <v>#VALUE!</v>
      </c>
      <c r="BG515" s="931" t="s">
        <v>137</v>
      </c>
    </row>
    <row r="516" spans="1:59" s="537" customFormat="1" x14ac:dyDescent="0.2">
      <c r="A516" s="609" t="s">
        <v>3940</v>
      </c>
      <c r="B516" s="643" t="s">
        <v>3941</v>
      </c>
      <c r="C516" s="988" t="s">
        <v>108</v>
      </c>
      <c r="D516" s="988" t="s">
        <v>4373</v>
      </c>
      <c r="E516" s="792">
        <v>6</v>
      </c>
      <c r="F516" s="526">
        <v>766</v>
      </c>
      <c r="G516" s="526" t="s">
        <v>106</v>
      </c>
      <c r="H516" s="526" t="s">
        <v>106</v>
      </c>
      <c r="I516" s="924">
        <v>76.2</v>
      </c>
      <c r="J516" s="702">
        <f t="shared" si="121"/>
        <v>1.3123359580052494</v>
      </c>
      <c r="K516" s="927">
        <v>0.25</v>
      </c>
      <c r="L516" s="639">
        <v>4</v>
      </c>
      <c r="M516" s="693">
        <f t="shared" si="122"/>
        <v>1</v>
      </c>
      <c r="N516" s="921" t="s">
        <v>443</v>
      </c>
      <c r="O516" s="795">
        <v>0.19</v>
      </c>
      <c r="P516" s="915">
        <v>43502</v>
      </c>
      <c r="Q516" s="915">
        <v>43517</v>
      </c>
      <c r="R516" s="693">
        <f t="shared" si="123"/>
        <v>31.578947368421051</v>
      </c>
      <c r="S516" s="759">
        <f>IF(INDEX(Historical!$D$7:$D$1437,MATCH(B516,Historical!$B$7:$B$1446,0))=0,"n/a",(INDEX(Historical!$C$7:$C$1437,MATCH(B516,Historical!$B$7:$B$1446,0))/INDEX(Historical!$D$7:$D$1437,MATCH(B516,Historical!$B$7:$B$1446,0))-1)*100)</f>
        <v>35.714285714285701</v>
      </c>
      <c r="T516" s="759">
        <f>IF(INDEX(Historical!$F$7:$F$1430,MATCH(B516,Historical!$B$7:$B$1446,0))=0,"n/a",((INDEX(Historical!$C$7:$C$1437,MATCH(B516,Historical!$B$7:$B$1446,0))/INDEX(Historical!$F$7:$F$1430,MATCH(B516,Historical!$B$7:$B$1446,0)))^(1/3)-1)*100)</f>
        <v>19.983162620797668</v>
      </c>
      <c r="U516" s="759">
        <f>IF(INDEX(Historical!$H$7:$H$1430,MATCH(B516,Historical!$B$7:$B$1446,0))=0,"n/a",((INDEX(Historical!$C$7:$C$1437,MATCH(B516,Historical!$B$7:$B$1446,0))/INDEX(Historical!$H$7:$H$1430,MATCH(B516,Historical!$B$7:$B$1446,0)))^(1/5)-1)*100)</f>
        <v>33.385376024181127</v>
      </c>
      <c r="V516" s="759">
        <f>IF(INDEX(Historical!$O$7:$O$1430,MATCH(B516,Historical!$B$7:$B$1446,0))=0,"n/a",((INDEX(Historical!$C$7:$C$1437,MATCH(B516,Historical!$B$7:$B$1446,0))/INDEX(Historical!$O$7:$O$1430,MATCH(B516,Historical!$B$7:$B$1446,0)))^(1/10)-1)*100)</f>
        <v>7.7583937488473254</v>
      </c>
      <c r="W516" s="760">
        <f t="shared" si="124"/>
        <v>4.303129888082986</v>
      </c>
      <c r="X516" s="761">
        <f t="shared" si="125"/>
        <v>2.0481825781706213</v>
      </c>
      <c r="Y516" s="716"/>
      <c r="Z516" s="702">
        <f t="shared" si="126"/>
        <v>16.806722689075627</v>
      </c>
      <c r="AA516" s="935">
        <f t="shared" si="127"/>
        <v>12.806722689075631</v>
      </c>
      <c r="AB516" s="639">
        <v>12</v>
      </c>
      <c r="AC516" s="916">
        <v>5.95</v>
      </c>
      <c r="AD516" s="916">
        <v>1.28</v>
      </c>
      <c r="AE516" s="916">
        <v>3.43</v>
      </c>
      <c r="AF516" s="916">
        <v>1.37</v>
      </c>
      <c r="AG516" s="916">
        <v>10.7</v>
      </c>
      <c r="AH516" s="916">
        <v>36.700000000000003</v>
      </c>
      <c r="AI516" s="916">
        <v>6.87</v>
      </c>
      <c r="AJ516" s="916">
        <v>16.3</v>
      </c>
      <c r="AK516" s="916">
        <v>10</v>
      </c>
      <c r="AL516" s="928">
        <v>4270</v>
      </c>
      <c r="AM516" s="922">
        <v>1.2</v>
      </c>
      <c r="AN516" s="916">
        <v>0.25</v>
      </c>
      <c r="AO516" s="802">
        <f t="shared" si="128"/>
        <v>21.890989293110746</v>
      </c>
      <c r="AP516" s="803">
        <f t="shared" si="129"/>
        <v>34.697711982186377</v>
      </c>
      <c r="AQ516" s="936">
        <f t="shared" si="130"/>
        <v>-11.694444407730575</v>
      </c>
      <c r="AR516" s="702">
        <f>INDEX(Historical!$C$7:$C$1437,MATCH(B516,Historical!$B$7:$B$1446,0))*IF(AH516="n/a",1.03,IF(AH516&lt;0,1.01,IF(AH516&gt;10,1.1,(1+AH516/100))))</f>
        <v>0.83600000000000008</v>
      </c>
      <c r="AS516" s="935">
        <f t="shared" si="131"/>
        <v>0.89343320000000004</v>
      </c>
      <c r="AT516" s="935">
        <f t="shared" si="137"/>
        <v>0.98277652000000015</v>
      </c>
      <c r="AU516" s="935">
        <f t="shared" si="137"/>
        <v>1.0810541720000002</v>
      </c>
      <c r="AV516" s="935">
        <f t="shared" si="137"/>
        <v>1.1891595892000004</v>
      </c>
      <c r="AW516" s="702">
        <f t="shared" si="132"/>
        <v>4.9824234812000014</v>
      </c>
      <c r="AX516" s="810">
        <f t="shared" si="133"/>
        <v>6.5386134923884534</v>
      </c>
      <c r="AY516" s="991">
        <v>0.96</v>
      </c>
      <c r="AZ516" s="922">
        <v>23.84</v>
      </c>
      <c r="BA516" s="922">
        <v>-23.77</v>
      </c>
      <c r="BB516" s="922">
        <v>5.19</v>
      </c>
      <c r="BC516" s="922">
        <v>-2.42</v>
      </c>
      <c r="BD516" s="960"/>
      <c r="BE516" s="664">
        <v>2014</v>
      </c>
      <c r="BF516" s="946" t="e">
        <f>#VALUE!</f>
        <v>#VALUE!</v>
      </c>
      <c r="BG516" s="931">
        <v>1.0999999999999999</v>
      </c>
    </row>
    <row r="517" spans="1:59" s="537" customFormat="1" x14ac:dyDescent="0.2">
      <c r="A517" s="609" t="s">
        <v>1791</v>
      </c>
      <c r="B517" s="643" t="s">
        <v>1792</v>
      </c>
      <c r="C517" s="988" t="s">
        <v>112</v>
      </c>
      <c r="D517" s="988" t="s">
        <v>213</v>
      </c>
      <c r="E517" s="792">
        <v>6</v>
      </c>
      <c r="F517" s="526">
        <v>725</v>
      </c>
      <c r="G517" s="526" t="s">
        <v>106</v>
      </c>
      <c r="H517" s="526" t="s">
        <v>106</v>
      </c>
      <c r="I517" s="924">
        <v>85.59</v>
      </c>
      <c r="J517" s="702">
        <f t="shared" si="121"/>
        <v>0.98142306344199071</v>
      </c>
      <c r="K517" s="927">
        <v>0.21</v>
      </c>
      <c r="L517" s="639">
        <v>4</v>
      </c>
      <c r="M517" s="693">
        <f t="shared" si="122"/>
        <v>0.84</v>
      </c>
      <c r="N517" s="921" t="s">
        <v>595</v>
      </c>
      <c r="O517" s="795">
        <v>0.19</v>
      </c>
      <c r="P517" s="658">
        <v>43251</v>
      </c>
      <c r="Q517" s="658">
        <v>43266</v>
      </c>
      <c r="R517" s="693">
        <f t="shared" si="123"/>
        <v>10.52631578947368</v>
      </c>
      <c r="S517" s="759">
        <f>IF(INDEX(Historical!$D$7:$D$1437,MATCH(B517,Historical!$B$7:$B$1446,0))=0,"n/a",(INDEX(Historical!$C$7:$C$1437,MATCH(B517,Historical!$B$7:$B$1446,0))/INDEX(Historical!$D$7:$D$1437,MATCH(B517,Historical!$B$7:$B$1446,0))-1)*100)</f>
        <v>9.3333333333333268</v>
      </c>
      <c r="T517" s="759">
        <f>IF(INDEX(Historical!$F$7:$F$1430,MATCH(B517,Historical!$B$7:$B$1446,0))=0,"n/a",((INDEX(Historical!$C$7:$C$1437,MATCH(B517,Historical!$B$7:$B$1446,0))/INDEX(Historical!$F$7:$F$1430,MATCH(B517,Historical!$B$7:$B$1446,0)))^(1/3)-1)*100)</f>
        <v>7.5036737139838161</v>
      </c>
      <c r="U517" s="759">
        <f>IF(INDEX(Historical!$H$7:$H$1430,MATCH(B517,Historical!$B$7:$B$1446,0))=0,"n/a",((INDEX(Historical!$C$7:$C$1437,MATCH(B517,Historical!$B$7:$B$1446,0))/INDEX(Historical!$H$7:$H$1430,MATCH(B517,Historical!$B$7:$B$1446,0)))^(1/5)-1)*100)</f>
        <v>10.399922776586902</v>
      </c>
      <c r="V517" s="759">
        <f>IF(INDEX(Historical!$O$7:$O$1430,MATCH(B517,Historical!$B$7:$B$1446,0))=0,"n/a",((INDEX(Historical!$C$7:$C$1437,MATCH(B517,Historical!$B$7:$B$1446,0))/INDEX(Historical!$O$7:$O$1430,MATCH(B517,Historical!$B$7:$B$1446,0)))^(1/10)-1)*100)</f>
        <v>6.4231520106765583</v>
      </c>
      <c r="W517" s="760">
        <f t="shared" si="124"/>
        <v>1.6191307257402843</v>
      </c>
      <c r="X517" s="761">
        <f t="shared" si="125"/>
        <v>0.64197054176462354</v>
      </c>
      <c r="Y517" s="726"/>
      <c r="Z517" s="702">
        <f t="shared" si="126"/>
        <v>23.204419889502763</v>
      </c>
      <c r="AA517" s="935">
        <f t="shared" si="127"/>
        <v>23.643646408839778</v>
      </c>
      <c r="AB517" s="639">
        <v>12</v>
      </c>
      <c r="AC517" s="916">
        <v>3.62</v>
      </c>
      <c r="AD517" s="916">
        <v>2.96</v>
      </c>
      <c r="AE517" s="916">
        <v>1.86</v>
      </c>
      <c r="AF517" s="916">
        <v>3.29</v>
      </c>
      <c r="AG517" s="916">
        <v>14.7</v>
      </c>
      <c r="AH517" s="916">
        <v>26.900000000000002</v>
      </c>
      <c r="AI517" s="916">
        <v>7.3999999999999995</v>
      </c>
      <c r="AJ517" s="916">
        <v>16.2</v>
      </c>
      <c r="AK517" s="916">
        <v>8</v>
      </c>
      <c r="AL517" s="928">
        <v>2900</v>
      </c>
      <c r="AM517" s="922">
        <v>1</v>
      </c>
      <c r="AN517" s="916">
        <v>0.4</v>
      </c>
      <c r="AO517" s="802">
        <f t="shared" si="128"/>
        <v>-12.262300568810886</v>
      </c>
      <c r="AP517" s="803">
        <f t="shared" si="129"/>
        <v>11.381345840028892</v>
      </c>
      <c r="AQ517" s="936">
        <f t="shared" si="130"/>
        <v>85.936185809460369</v>
      </c>
      <c r="AR517" s="702">
        <f>INDEX(Historical!$C$7:$C$1437,MATCH(B517,Historical!$B$7:$B$1446,0))*IF(AH517="n/a",1.03,IF(AH517&lt;0,1.01,IF(AH517&gt;10,1.1,(1+AH517/100))))</f>
        <v>0.90200000000000002</v>
      </c>
      <c r="AS517" s="935">
        <f t="shared" si="131"/>
        <v>0.96874800000000005</v>
      </c>
      <c r="AT517" s="935">
        <f t="shared" si="137"/>
        <v>1.0462478400000002</v>
      </c>
      <c r="AU517" s="935">
        <f t="shared" si="137"/>
        <v>1.1299476672000002</v>
      </c>
      <c r="AV517" s="935">
        <f t="shared" si="137"/>
        <v>1.2203434805760003</v>
      </c>
      <c r="AW517" s="702">
        <f t="shared" si="132"/>
        <v>5.267286987776</v>
      </c>
      <c r="AX517" s="810">
        <f t="shared" si="133"/>
        <v>6.1540915852038784</v>
      </c>
      <c r="AY517" s="991">
        <v>1.21</v>
      </c>
      <c r="AZ517" s="922">
        <v>39.92</v>
      </c>
      <c r="BA517" s="922">
        <v>-8.3099999999999987</v>
      </c>
      <c r="BB517" s="922">
        <v>4.97</v>
      </c>
      <c r="BC517" s="922">
        <v>10.47</v>
      </c>
      <c r="BD517" s="960"/>
      <c r="BE517" s="664">
        <v>2013</v>
      </c>
      <c r="BF517" s="946" t="e">
        <f>#VALUE!</f>
        <v>#VALUE!</v>
      </c>
      <c r="BG517" s="931">
        <v>7.7</v>
      </c>
    </row>
    <row r="518" spans="1:59" s="537" customFormat="1" x14ac:dyDescent="0.2">
      <c r="A518" s="157" t="s">
        <v>4046</v>
      </c>
      <c r="B518" s="905" t="s">
        <v>4047</v>
      </c>
      <c r="C518" s="988" t="s">
        <v>112</v>
      </c>
      <c r="D518" s="988" t="s">
        <v>213</v>
      </c>
      <c r="E518" s="792">
        <v>5</v>
      </c>
      <c r="F518" s="526">
        <v>862</v>
      </c>
      <c r="G518" s="526" t="s">
        <v>106</v>
      </c>
      <c r="H518" s="526" t="s">
        <v>106</v>
      </c>
      <c r="I518" s="924">
        <v>108.9</v>
      </c>
      <c r="J518" s="702">
        <f t="shared" si="121"/>
        <v>0.59687786960514233</v>
      </c>
      <c r="K518" s="927">
        <v>0.16250000000000001</v>
      </c>
      <c r="L518" s="639">
        <v>4</v>
      </c>
      <c r="M518" s="693">
        <f t="shared" si="122"/>
        <v>0.65</v>
      </c>
      <c r="N518" s="921" t="s">
        <v>4465</v>
      </c>
      <c r="O518" s="795">
        <v>0.14249999999999999</v>
      </c>
      <c r="P518" s="915">
        <v>43511</v>
      </c>
      <c r="Q518" s="915">
        <v>43529</v>
      </c>
      <c r="R518" s="693">
        <f t="shared" si="123"/>
        <v>14.035087719298259</v>
      </c>
      <c r="S518" s="759">
        <f>IF(INDEX(Historical!$D$7:$D$1437,MATCH(B518,Historical!$B$7:$B$1446,0))=0,"n/a",(INDEX(Historical!$C$7:$C$1437,MATCH(B518,Historical!$B$7:$B$1446,0))/INDEX(Historical!$D$7:$D$1437,MATCH(B518,Historical!$B$7:$B$1446,0))-1)*100)</f>
        <v>13.999999999999989</v>
      </c>
      <c r="T518" s="759">
        <f>IF(INDEX(Historical!$F$7:$F$1430,MATCH(B518,Historical!$B$7:$B$1446,0))=0,"n/a",((INDEX(Historical!$C$7:$C$1437,MATCH(B518,Historical!$B$7:$B$1446,0))/INDEX(Historical!$F$7:$F$1430,MATCH(B518,Historical!$B$7:$B$1446,0)))^(1/3)-1)*100)</f>
        <v>12.530855733856594</v>
      </c>
      <c r="U518" s="759">
        <f>IF(INDEX(Historical!$H$7:$H$1430,MATCH(B518,Historical!$B$7:$B$1446,0))=0,"n/a",((INDEX(Historical!$C$7:$C$1437,MATCH(B518,Historical!$B$7:$B$1446,0))/INDEX(Historical!$H$7:$H$1430,MATCH(B518,Historical!$B$7:$B$1446,0)))^(1/5)-1)*100)</f>
        <v>12.239306718204613</v>
      </c>
      <c r="V518" s="759">
        <f>IF(INDEX(Historical!$O$7:$O$1430,MATCH(B518,Historical!$B$7:$B$1446,0))=0,"n/a",((INDEX(Historical!$C$7:$C$1437,MATCH(B518,Historical!$B$7:$B$1446,0))/INDEX(Historical!$O$7:$O$1430,MATCH(B518,Historical!$B$7:$B$1446,0)))^(1/10)-1)*100)</f>
        <v>10.500834061722086</v>
      </c>
      <c r="W518" s="760">
        <f t="shared" si="124"/>
        <v>1.1655556736030763</v>
      </c>
      <c r="X518" s="761">
        <f t="shared" si="125"/>
        <v>1.6539603673249479</v>
      </c>
      <c r="Y518" s="926"/>
      <c r="Z518" s="702">
        <f t="shared" si="126"/>
        <v>20.061728395061728</v>
      </c>
      <c r="AA518" s="935">
        <f t="shared" si="127"/>
        <v>33.611111111111107</v>
      </c>
      <c r="AB518" s="639">
        <v>9</v>
      </c>
      <c r="AC518" s="916">
        <v>3.24</v>
      </c>
      <c r="AD518" s="916">
        <v>2.2200000000000002</v>
      </c>
      <c r="AE518" s="916">
        <v>2.65</v>
      </c>
      <c r="AF518" s="916">
        <v>4.13</v>
      </c>
      <c r="AG518" s="916">
        <v>13.900000000000002</v>
      </c>
      <c r="AH518" s="916">
        <v>-5.2</v>
      </c>
      <c r="AI518" s="916">
        <v>14.34</v>
      </c>
      <c r="AJ518" s="916">
        <v>7.3999999999999995</v>
      </c>
      <c r="AK518" s="916">
        <v>15.110000000000001</v>
      </c>
      <c r="AL518" s="928">
        <v>6640</v>
      </c>
      <c r="AM518" s="922">
        <v>0.5</v>
      </c>
      <c r="AN518" s="916">
        <v>0.73</v>
      </c>
      <c r="AO518" s="802">
        <f t="shared" si="128"/>
        <v>-20.774926523301353</v>
      </c>
      <c r="AP518" s="803">
        <f t="shared" si="129"/>
        <v>12.836184587809756</v>
      </c>
      <c r="AQ518" s="936">
        <f t="shared" si="130"/>
        <v>148.38490640213035</v>
      </c>
      <c r="AR518" s="702">
        <f>INDEX(Historical!$C$7:$C$1437,MATCH(B518,Historical!$B$7:$B$1446,0))*IF(AH518="n/a",1.03,IF(AH518&lt;0,1.01,IF(AH518&gt;10,1.1,(1+AH518/100))))</f>
        <v>0.57569999999999999</v>
      </c>
      <c r="AS518" s="935">
        <f t="shared" si="131"/>
        <v>0.63327</v>
      </c>
      <c r="AT518" s="935">
        <f t="shared" si="137"/>
        <v>0.69659700000000002</v>
      </c>
      <c r="AU518" s="935">
        <f t="shared" si="137"/>
        <v>0.76625670000000012</v>
      </c>
      <c r="AV518" s="935">
        <f t="shared" si="137"/>
        <v>0.84288237000000021</v>
      </c>
      <c r="AW518" s="702">
        <f t="shared" si="132"/>
        <v>3.5147060700000003</v>
      </c>
      <c r="AX518" s="810">
        <f t="shared" si="133"/>
        <v>3.2274619559228652</v>
      </c>
      <c r="AY518" s="991">
        <v>1.45</v>
      </c>
      <c r="AZ518" s="922">
        <v>59.209999999999994</v>
      </c>
      <c r="BA518" s="922">
        <v>3.51</v>
      </c>
      <c r="BB518" s="922">
        <v>12.959999999999999</v>
      </c>
      <c r="BC518" s="922">
        <v>30.12</v>
      </c>
      <c r="BD518" s="960"/>
      <c r="BE518" s="664">
        <v>2015</v>
      </c>
      <c r="BF518" s="946" t="e">
        <f>#VALUE!</f>
        <v>#VALUE!</v>
      </c>
      <c r="BG518" s="931">
        <v>5.8999999999999995</v>
      </c>
    </row>
    <row r="519" spans="1:59" s="537" customFormat="1" x14ac:dyDescent="0.2">
      <c r="A519" s="537" t="s">
        <v>1813</v>
      </c>
      <c r="B519" s="643" t="s">
        <v>1814</v>
      </c>
      <c r="C519" s="988" t="s">
        <v>4353</v>
      </c>
      <c r="D519" s="988" t="s">
        <v>4354</v>
      </c>
      <c r="E519" s="792">
        <v>8</v>
      </c>
      <c r="F519" s="526">
        <v>530</v>
      </c>
      <c r="G519" s="526" t="s">
        <v>37</v>
      </c>
      <c r="H519" s="526" t="s">
        <v>115</v>
      </c>
      <c r="I519" s="924">
        <v>26.8</v>
      </c>
      <c r="J519" s="702">
        <f>(M519/I519)*100</f>
        <v>5.0746268656716422</v>
      </c>
      <c r="K519" s="927">
        <v>0.34</v>
      </c>
      <c r="L519" s="639">
        <v>4</v>
      </c>
      <c r="M519" s="693">
        <f>K519*L519</f>
        <v>1.36</v>
      </c>
      <c r="N519" s="921" t="s">
        <v>149</v>
      </c>
      <c r="O519" s="795">
        <v>0.32</v>
      </c>
      <c r="P519" s="915">
        <v>43356</v>
      </c>
      <c r="Q519" s="915">
        <v>43371</v>
      </c>
      <c r="R519" s="693">
        <f t="shared" si="123"/>
        <v>6.2500000000000053</v>
      </c>
      <c r="S519" s="759">
        <f>IF(INDEX(Historical!$D$7:$D$1437,MATCH(B519,Historical!$B$7:$B$1446,0))=0,"n/a",(INDEX(Historical!$C$7:$C$1437,MATCH(B519,Historical!$B$7:$B$1446,0))/INDEX(Historical!$D$7:$D$1437,MATCH(B519,Historical!$B$7:$B$1446,0))-1)*100)</f>
        <v>5.600000000000005</v>
      </c>
      <c r="T519" s="759">
        <f>IF(INDEX(Historical!$F$7:$F$1430,MATCH(B519,Historical!$B$7:$B$1446,0))=0,"n/a",((INDEX(Historical!$C$7:$C$1437,MATCH(B519,Historical!$B$7:$B$1446,0))/INDEX(Historical!$F$7:$F$1430,MATCH(B519,Historical!$B$7:$B$1446,0)))^(1/3)-1)*100)</f>
        <v>3.228011545636722</v>
      </c>
      <c r="U519" s="759">
        <f>IF(INDEX(Historical!$H$7:$H$1430,MATCH(B519,Historical!$B$7:$B$1446,0))=0,"n/a",((INDEX(Historical!$C$7:$C$1437,MATCH(B519,Historical!$B$7:$B$1446,0))/INDEX(Historical!$H$7:$H$1430,MATCH(B519,Historical!$B$7:$B$1446,0)))^(1/5)-1)*100)</f>
        <v>10.25994778190622</v>
      </c>
      <c r="V519" s="759">
        <f>IF(INDEX(Historical!$O$7:$O$1430,MATCH(B519,Historical!$B$7:$B$1446,0))=0,"n/a",((INDEX(Historical!$C$7:$C$1437,MATCH(B519,Historical!$B$7:$B$1446,0))/INDEX(Historical!$O$7:$O$1430,MATCH(B519,Historical!$B$7:$B$1446,0)))^(1/10)-1)*100)</f>
        <v>4.0888731116521138</v>
      </c>
      <c r="W519" s="760">
        <f>IF(OR(U519&lt;=0,U519="n/a",V519&lt;=0,V519="n/a"),"n/a",U519/V519)</f>
        <v>2.509236041751532</v>
      </c>
      <c r="X519" s="761">
        <f t="shared" si="125"/>
        <v>2.6999862583963736</v>
      </c>
      <c r="Y519" s="716"/>
      <c r="Z519" s="702">
        <f t="shared" si="126"/>
        <v>138.77551020408166</v>
      </c>
      <c r="AA519" s="935">
        <f t="shared" si="127"/>
        <v>27.346938775510207</v>
      </c>
      <c r="AB519" s="639">
        <v>12</v>
      </c>
      <c r="AC519" s="916">
        <v>0.98</v>
      </c>
      <c r="AD519" s="916">
        <v>5.45</v>
      </c>
      <c r="AE519" s="916">
        <v>2.68</v>
      </c>
      <c r="AF519" s="916">
        <v>2.27</v>
      </c>
      <c r="AG519" s="916" t="s">
        <v>137</v>
      </c>
      <c r="AH519" s="916">
        <v>18</v>
      </c>
      <c r="AI519" s="916">
        <v>35.78</v>
      </c>
      <c r="AJ519" s="916">
        <v>3.8</v>
      </c>
      <c r="AK519" s="916">
        <v>5</v>
      </c>
      <c r="AL519" s="928">
        <v>20010</v>
      </c>
      <c r="AM519" s="922">
        <v>0.2</v>
      </c>
      <c r="AN519" s="916">
        <v>0.76</v>
      </c>
      <c r="AO519" s="802">
        <f t="shared" si="128"/>
        <v>-12.012364127932344</v>
      </c>
      <c r="AP519" s="803">
        <f t="shared" si="129"/>
        <v>15.334574647577863</v>
      </c>
      <c r="AQ519" s="936">
        <f t="shared" si="130"/>
        <v>66.102446326768344</v>
      </c>
      <c r="AR519" s="702">
        <f>INDEX(Historical!$C$7:$C$1437,MATCH(B519,Historical!$B$7:$B$1446,0))*IF(AH519="n/a",1.03,IF(AH519&lt;0,1.01,IF(AH519&gt;10,1.1,(1+AH519/100))))</f>
        <v>1.4520000000000002</v>
      </c>
      <c r="AS519" s="935">
        <f>IF($AI519="n/a",1.03*AR519,IF($AI519&lt;0,1.01*AR519,IF($AI519&gt;10,1.1*AR519,(1+$AI519/100)*AR519)))</f>
        <v>1.5972000000000004</v>
      </c>
      <c r="AT519" s="935">
        <f t="shared" si="137"/>
        <v>1.6770600000000004</v>
      </c>
      <c r="AU519" s="935">
        <f t="shared" si="137"/>
        <v>1.7609130000000006</v>
      </c>
      <c r="AV519" s="935">
        <f t="shared" si="137"/>
        <v>1.8489586500000008</v>
      </c>
      <c r="AW519" s="702">
        <f>SUM(AR519:AV519)</f>
        <v>8.3361316500000022</v>
      </c>
      <c r="AX519" s="810">
        <f>AW519/I519*100</f>
        <v>31.104968843283586</v>
      </c>
      <c r="AY519" s="991">
        <v>1.62</v>
      </c>
      <c r="AZ519" s="922">
        <v>30.599999999999998</v>
      </c>
      <c r="BA519" s="922">
        <v>-30.19</v>
      </c>
      <c r="BB519" s="922">
        <v>3.1300000000000003</v>
      </c>
      <c r="BC519" s="922">
        <v>-5.6000000000000005</v>
      </c>
      <c r="BD519" s="960"/>
      <c r="BE519" s="664">
        <v>2011</v>
      </c>
      <c r="BF519" s="946" t="e">
        <f>#VALUE!</f>
        <v>#VALUE!</v>
      </c>
      <c r="BG519" s="931" t="s">
        <v>137</v>
      </c>
    </row>
    <row r="520" spans="1:59" s="537" customFormat="1" x14ac:dyDescent="0.2">
      <c r="A520" s="609" t="s">
        <v>1119</v>
      </c>
      <c r="B520" s="643" t="s">
        <v>1120</v>
      </c>
      <c r="C520" s="988" t="s">
        <v>154</v>
      </c>
      <c r="D520" s="988" t="s">
        <v>4358</v>
      </c>
      <c r="E520" s="793">
        <v>7</v>
      </c>
      <c r="F520" s="526">
        <v>593</v>
      </c>
      <c r="G520" s="526" t="s">
        <v>106</v>
      </c>
      <c r="H520" s="526" t="s">
        <v>106</v>
      </c>
      <c r="I520" s="924">
        <v>51.13</v>
      </c>
      <c r="J520" s="702">
        <f>(M520/I520)*100</f>
        <v>0.6845296303539995</v>
      </c>
      <c r="K520" s="927">
        <v>8.7499999999999994E-2</v>
      </c>
      <c r="L520" s="639">
        <v>4</v>
      </c>
      <c r="M520" s="693">
        <f>K520*L520</f>
        <v>0.35</v>
      </c>
      <c r="N520" s="921" t="s">
        <v>241</v>
      </c>
      <c r="O520" s="795">
        <v>7.7499999999999999E-2</v>
      </c>
      <c r="P520" s="917">
        <v>42823</v>
      </c>
      <c r="Q520" s="917">
        <v>42838</v>
      </c>
      <c r="R520" s="693">
        <f t="shared" si="123"/>
        <v>12.903225806451607</v>
      </c>
      <c r="S520" s="759">
        <f>IF(INDEX(Historical!$D$7:$D$1437,MATCH(B520,Historical!$B$7:$B$1446,0))=0,"n/a",(INDEX(Historical!$C$7:$C$1437,MATCH(B520,Historical!$B$7:$B$1446,0))/INDEX(Historical!$D$7:$D$1437,MATCH(B520,Historical!$B$7:$B$1446,0))-1)*100)</f>
        <v>2.941176470588247</v>
      </c>
      <c r="T520" s="759">
        <f>IF(INDEX(Historical!$F$7:$F$1430,MATCH(B520,Historical!$B$7:$B$1446,0))=0,"n/a",((INDEX(Historical!$C$7:$C$1437,MATCH(B520,Historical!$B$7:$B$1446,0))/INDEX(Historical!$F$7:$F$1430,MATCH(B520,Historical!$B$7:$B$1446,0)))^(1/3)-1)*100)</f>
        <v>7.245083423338583</v>
      </c>
      <c r="U520" s="759">
        <f>IF(INDEX(Historical!$H$7:$H$1430,MATCH(B520,Historical!$B$7:$B$1446,0))=0,"n/a",((INDEX(Historical!$C$7:$C$1437,MATCH(B520,Historical!$B$7:$B$1446,0))/INDEX(Historical!$H$7:$H$1430,MATCH(B520,Historical!$B$7:$B$1446,0)))^(1/5)-1)*100)</f>
        <v>7.6146159865801977</v>
      </c>
      <c r="V520" s="759">
        <f>IF(INDEX(Historical!$O$7:$O$1430,MATCH(B520,Historical!$B$7:$B$1446,0))=0,"n/a",((INDEX(Historical!$C$7:$C$1437,MATCH(B520,Historical!$B$7:$B$1446,0))/INDEX(Historical!$O$7:$O$1430,MATCH(B520,Historical!$B$7:$B$1446,0)))^(1/10)-1)*100)</f>
        <v>6.8758431498721739</v>
      </c>
      <c r="W520" s="760">
        <f>IF(OR(U520&lt;=0,U520="n/a",V520&lt;=0,V520="n/a"),"n/a",U520/V520)</f>
        <v>1.1074446901427293</v>
      </c>
      <c r="X520" s="761" t="str">
        <f t="shared" si="125"/>
        <v>n/a</v>
      </c>
      <c r="Y520" s="727" t="s">
        <v>4427</v>
      </c>
      <c r="Z520" s="702" t="str">
        <f t="shared" si="126"/>
        <v>n/a</v>
      </c>
      <c r="AA520" s="935" t="str">
        <f t="shared" si="127"/>
        <v>n/a</v>
      </c>
      <c r="AB520" s="639">
        <v>12</v>
      </c>
      <c r="AC520" s="916">
        <v>-4.51</v>
      </c>
      <c r="AD520" s="916" t="s">
        <v>137</v>
      </c>
      <c r="AE520" s="916">
        <v>2.85</v>
      </c>
      <c r="AF520" s="916">
        <v>2.2200000000000002</v>
      </c>
      <c r="AG520" s="916">
        <v>-18.3</v>
      </c>
      <c r="AH520" s="918">
        <v>32.1</v>
      </c>
      <c r="AI520" s="918">
        <v>13.530000000000001</v>
      </c>
      <c r="AJ520" s="916">
        <v>-32.6</v>
      </c>
      <c r="AK520" s="916">
        <v>8.81</v>
      </c>
      <c r="AL520" s="928">
        <v>11380</v>
      </c>
      <c r="AM520" s="922">
        <v>0.3</v>
      </c>
      <c r="AN520" s="916">
        <v>0.32</v>
      </c>
      <c r="AO520" s="802" t="str">
        <f t="shared" si="128"/>
        <v>n/a</v>
      </c>
      <c r="AP520" s="803">
        <f t="shared" si="129"/>
        <v>8.2991456169341973</v>
      </c>
      <c r="AQ520" s="936" t="str">
        <f t="shared" si="130"/>
        <v>n/a</v>
      </c>
      <c r="AR520" s="702">
        <f>INDEX(Historical!$C$7:$C$1437,MATCH(B520,Historical!$B$7:$B$1446,0))*IF(AH520="n/a",1.03,IF(AH520&lt;0,1.01,IF(AH520&gt;10,1.1,(1+AH520/100))))</f>
        <v>0.38500000000000001</v>
      </c>
      <c r="AS520" s="935">
        <f>IF($AI520="n/a",1.03*AR520,IF($AI520&lt;0,1.01*AR520,IF($AI520&gt;10,1.1*AR520,(1+$AI520/100)*AR520)))</f>
        <v>0.42350000000000004</v>
      </c>
      <c r="AT520" s="935">
        <f t="shared" si="137"/>
        <v>0.46081035000000009</v>
      </c>
      <c r="AU520" s="935">
        <f t="shared" si="137"/>
        <v>0.50140774183500014</v>
      </c>
      <c r="AV520" s="935">
        <f t="shared" si="137"/>
        <v>0.54558176389066371</v>
      </c>
      <c r="AW520" s="702">
        <f>SUM(AR520:AV520)</f>
        <v>2.3162998557256635</v>
      </c>
      <c r="AX520" s="810">
        <f>AW520/I520*100</f>
        <v>4.5302168115111741</v>
      </c>
      <c r="AY520" s="991">
        <v>1.1100000000000001</v>
      </c>
      <c r="AZ520" s="922">
        <v>50.690000000000005</v>
      </c>
      <c r="BA520" s="922">
        <v>-0.72</v>
      </c>
      <c r="BB520" s="922">
        <v>5.7799999999999994</v>
      </c>
      <c r="BC520" s="922">
        <v>23.32</v>
      </c>
      <c r="BD520" s="960"/>
      <c r="BE520" s="664">
        <v>2013</v>
      </c>
      <c r="BF520" s="946" t="e">
        <f>#VALUE!</f>
        <v>#VALUE!</v>
      </c>
      <c r="BG520" s="931">
        <v>-11</v>
      </c>
    </row>
    <row r="521" spans="1:59" s="537" customFormat="1" x14ac:dyDescent="0.2">
      <c r="A521" s="628" t="s">
        <v>1832</v>
      </c>
      <c r="B521" s="643" t="s">
        <v>1833</v>
      </c>
      <c r="C521" s="988" t="s">
        <v>112</v>
      </c>
      <c r="D521" s="988" t="s">
        <v>213</v>
      </c>
      <c r="E521" s="792">
        <v>9</v>
      </c>
      <c r="F521" s="526">
        <v>439</v>
      </c>
      <c r="G521" s="526" t="s">
        <v>37</v>
      </c>
      <c r="H521" s="526" t="s">
        <v>37</v>
      </c>
      <c r="I521" s="924">
        <v>83.4</v>
      </c>
      <c r="J521" s="702">
        <f>(M521/I521)*100</f>
        <v>1.1510791366906474</v>
      </c>
      <c r="K521" s="927">
        <v>0.24</v>
      </c>
      <c r="L521" s="639">
        <v>4</v>
      </c>
      <c r="M521" s="693">
        <f>K521*L521</f>
        <v>0.96</v>
      </c>
      <c r="N521" s="921" t="s">
        <v>149</v>
      </c>
      <c r="O521" s="795">
        <v>0.21</v>
      </c>
      <c r="P521" s="915">
        <v>43509</v>
      </c>
      <c r="Q521" s="915">
        <v>43538</v>
      </c>
      <c r="R521" s="693">
        <f t="shared" si="123"/>
        <v>14.285714285714285</v>
      </c>
      <c r="S521" s="759">
        <f>IF(INDEX(Historical!$D$7:$D$1437,MATCH(B521,Historical!$B$7:$B$1446,0))=0,"n/a",(INDEX(Historical!$C$7:$C$1437,MATCH(B521,Historical!$B$7:$B$1446,0))/INDEX(Historical!$D$7:$D$1437,MATCH(B521,Historical!$B$7:$B$1446,0))-1)*100)</f>
        <v>16.666666666666675</v>
      </c>
      <c r="T521" s="759">
        <f>IF(INDEX(Historical!$F$7:$F$1430,MATCH(B521,Historical!$B$7:$B$1446,0))=0,"n/a",((INDEX(Historical!$C$7:$C$1437,MATCH(B521,Historical!$B$7:$B$1446,0))/INDEX(Historical!$F$7:$F$1430,MATCH(B521,Historical!$B$7:$B$1446,0)))^(1/3)-1)*100)</f>
        <v>14.25421040467436</v>
      </c>
      <c r="U521" s="759">
        <f>IF(INDEX(Historical!$H$7:$H$1430,MATCH(B521,Historical!$B$7:$B$1446,0))=0,"n/a",((INDEX(Historical!$C$7:$C$1437,MATCH(B521,Historical!$B$7:$B$1446,0))/INDEX(Historical!$H$7:$H$1430,MATCH(B521,Historical!$B$7:$B$1446,0)))^(1/5)-1)*100)</f>
        <v>12.603596299281072</v>
      </c>
      <c r="V521" s="759" t="str">
        <f>IF(INDEX(Historical!$O$7:$O$1430,MATCH(B521,Historical!$B$7:$B$1446,0))=0,"n/a",((INDEX(Historical!$C$7:$C$1437,MATCH(B521,Historical!$B$7:$B$1446,0))/INDEX(Historical!$O$7:$O$1430,MATCH(B521,Historical!$B$7:$B$1446,0)))^(1/10)-1)*100)</f>
        <v>n/a</v>
      </c>
      <c r="W521" s="760" t="str">
        <f>IF(OR(U521&lt;=0,U521="n/a",V521&lt;=0,V521="n/a"),"n/a",U521/V521)</f>
        <v>n/a</v>
      </c>
      <c r="X521" s="761">
        <f t="shared" si="125"/>
        <v>0.62394041085549856</v>
      </c>
      <c r="Y521" s="726"/>
      <c r="Z521" s="702">
        <f t="shared" si="126"/>
        <v>31.168831168831169</v>
      </c>
      <c r="AA521" s="935">
        <f t="shared" si="127"/>
        <v>27.077922077922079</v>
      </c>
      <c r="AB521" s="639">
        <v>12</v>
      </c>
      <c r="AC521" s="916">
        <v>3.08</v>
      </c>
      <c r="AD521" s="916">
        <v>1.7</v>
      </c>
      <c r="AE521" s="916">
        <v>2.88</v>
      </c>
      <c r="AF521" s="916">
        <v>5.42</v>
      </c>
      <c r="AG521" s="916">
        <v>21</v>
      </c>
      <c r="AH521" s="916">
        <v>47.5</v>
      </c>
      <c r="AI521" s="916">
        <v>15.379999999999999</v>
      </c>
      <c r="AJ521" s="916">
        <v>20.200000000000003</v>
      </c>
      <c r="AK521" s="916">
        <v>16</v>
      </c>
      <c r="AL521" s="928">
        <v>15000</v>
      </c>
      <c r="AM521" s="922">
        <v>0.3</v>
      </c>
      <c r="AN521" s="916">
        <v>0.83</v>
      </c>
      <c r="AO521" s="802">
        <f t="shared" si="128"/>
        <v>-13.323246641950359</v>
      </c>
      <c r="AP521" s="803">
        <f t="shared" si="129"/>
        <v>13.75467543597172</v>
      </c>
      <c r="AQ521" s="936">
        <f t="shared" si="130"/>
        <v>155.39715274001318</v>
      </c>
      <c r="AR521" s="702">
        <f>INDEX(Historical!$C$7:$C$1437,MATCH(B521,Historical!$B$7:$B$1446,0))*IF(AH521="n/a",1.03,IF(AH521&lt;0,1.01,IF(AH521&gt;10,1.1,(1+AH521/100))))</f>
        <v>0.92400000000000004</v>
      </c>
      <c r="AS521" s="935">
        <f>IF($AI521="n/a",1.03*AR521,IF($AI521&lt;0,1.01*AR521,IF($AI521&gt;10,1.1*AR521,(1+$AI521/100)*AR521)))</f>
        <v>1.0164000000000002</v>
      </c>
      <c r="AT521" s="935">
        <f t="shared" si="137"/>
        <v>1.1180400000000004</v>
      </c>
      <c r="AU521" s="935">
        <f t="shared" si="137"/>
        <v>1.2298440000000006</v>
      </c>
      <c r="AV521" s="935">
        <f t="shared" si="137"/>
        <v>1.3528284000000008</v>
      </c>
      <c r="AW521" s="702">
        <f>SUM(AR521:AV521)</f>
        <v>5.6411124000000026</v>
      </c>
      <c r="AX521" s="810">
        <f>AW521/I521*100</f>
        <v>6.7639237410071971</v>
      </c>
      <c r="AY521" s="991">
        <v>1.1399999999999999</v>
      </c>
      <c r="AZ521" s="922">
        <v>37.51</v>
      </c>
      <c r="BA521" s="922">
        <v>-0.89</v>
      </c>
      <c r="BB521" s="922">
        <v>6.18</v>
      </c>
      <c r="BC521" s="922">
        <v>13.669999999999998</v>
      </c>
      <c r="BD521" s="960"/>
      <c r="BE521" s="664">
        <v>2011</v>
      </c>
      <c r="BF521" s="946" t="e">
        <f>#VALUE!</f>
        <v>#VALUE!</v>
      </c>
      <c r="BG521" s="931">
        <v>7.5</v>
      </c>
    </row>
    <row r="522" spans="1:59" s="537" customFormat="1" x14ac:dyDescent="0.2">
      <c r="A522" s="930" t="s">
        <v>1842</v>
      </c>
      <c r="B522" s="643" t="s">
        <v>1843</v>
      </c>
      <c r="C522" s="988" t="s">
        <v>108</v>
      </c>
      <c r="D522" s="988" t="s">
        <v>4373</v>
      </c>
      <c r="E522" s="792">
        <v>6</v>
      </c>
      <c r="F522" s="526">
        <v>730</v>
      </c>
      <c r="G522" s="526" t="s">
        <v>37</v>
      </c>
      <c r="H522" s="526" t="s">
        <v>37</v>
      </c>
      <c r="I522" s="924">
        <v>49.33</v>
      </c>
      <c r="J522" s="702">
        <f>(M522/I522)*100</f>
        <v>2.4325967970808842</v>
      </c>
      <c r="K522" s="927">
        <v>0.3</v>
      </c>
      <c r="L522" s="639">
        <v>4</v>
      </c>
      <c r="M522" s="693">
        <f>K522*L522</f>
        <v>1.2</v>
      </c>
      <c r="N522" s="921" t="s">
        <v>649</v>
      </c>
      <c r="O522" s="795">
        <v>0.24</v>
      </c>
      <c r="P522" s="915">
        <v>43327</v>
      </c>
      <c r="Q522" s="915">
        <v>43335</v>
      </c>
      <c r="R522" s="693">
        <f t="shared" si="123"/>
        <v>25</v>
      </c>
      <c r="S522" s="759">
        <f>IF(INDEX(Historical!$D$7:$D$1437,MATCH(B522,Historical!$B$7:$B$1446,0))=0,"n/a",(INDEX(Historical!$C$7:$C$1437,MATCH(B522,Historical!$B$7:$B$1446,0))/INDEX(Historical!$D$7:$D$1437,MATCH(B522,Historical!$B$7:$B$1446,0))-1)*100)</f>
        <v>136.36363636363637</v>
      </c>
      <c r="T522" s="759">
        <f>IF(INDEX(Historical!$F$7:$F$1430,MATCH(B522,Historical!$B$7:$B$1446,0))=0,"n/a",((INDEX(Historical!$C$7:$C$1437,MATCH(B522,Historical!$B$7:$B$1446,0))/INDEX(Historical!$F$7:$F$1430,MATCH(B522,Historical!$B$7:$B$1446,0)))^(1/3)-1)*100)</f>
        <v>67.830241495631569</v>
      </c>
      <c r="U522" s="759">
        <f>IF(INDEX(Historical!$H$7:$H$1430,MATCH(B522,Historical!$B$7:$B$1446,0))=0,"n/a",((INDEX(Historical!$C$7:$C$1437,MATCH(B522,Historical!$B$7:$B$1446,0))/INDEX(Historical!$H$7:$H$1430,MATCH(B522,Historical!$B$7:$B$1446,0)))^(1/5)-1)*100)</f>
        <v>51.571656651039802</v>
      </c>
      <c r="V522" s="759">
        <f>IF(INDEX(Historical!$O$7:$O$1430,MATCH(B522,Historical!$B$7:$B$1446,0))=0,"n/a",((INDEX(Historical!$C$7:$C$1437,MATCH(B522,Historical!$B$7:$B$1446,0))/INDEX(Historical!$O$7:$O$1430,MATCH(B522,Historical!$B$7:$B$1446,0)))^(1/10)-1)*100)</f>
        <v>-4.276020227743615</v>
      </c>
      <c r="W522" s="760" t="str">
        <f>IF(OR(U522&lt;=0,U522="n/a",V522&lt;=0,V522="n/a"),"n/a",U522/V522)</f>
        <v>n/a</v>
      </c>
      <c r="X522" s="761">
        <f t="shared" si="125"/>
        <v>2.4675433804325264</v>
      </c>
      <c r="Y522" s="926"/>
      <c r="Z522" s="702">
        <f t="shared" si="126"/>
        <v>29.702970297029701</v>
      </c>
      <c r="AA522" s="935">
        <f t="shared" si="127"/>
        <v>12.21039603960396</v>
      </c>
      <c r="AB522" s="639">
        <v>12</v>
      </c>
      <c r="AC522" s="916">
        <v>4.04</v>
      </c>
      <c r="AD522" s="916">
        <v>1.63</v>
      </c>
      <c r="AE522" s="916">
        <v>3.48</v>
      </c>
      <c r="AF522" s="916">
        <v>1.33</v>
      </c>
      <c r="AG522" s="916">
        <v>10.5</v>
      </c>
      <c r="AH522" s="916">
        <v>44.2</v>
      </c>
      <c r="AI522" s="916">
        <v>6.8000000000000007</v>
      </c>
      <c r="AJ522" s="916">
        <v>20.9</v>
      </c>
      <c r="AK522" s="916">
        <v>7.5</v>
      </c>
      <c r="AL522" s="928">
        <v>8930</v>
      </c>
      <c r="AM522" s="922">
        <v>1.0999999999999999</v>
      </c>
      <c r="AN522" s="916">
        <v>0.1</v>
      </c>
      <c r="AO522" s="802">
        <f t="shared" si="128"/>
        <v>41.793857408516729</v>
      </c>
      <c r="AP522" s="803">
        <f t="shared" si="129"/>
        <v>54.004253448120686</v>
      </c>
      <c r="AQ522" s="936">
        <f t="shared" si="130"/>
        <v>-15.042947496532067</v>
      </c>
      <c r="AR522" s="702">
        <f>INDEX(Historical!$C$7:$C$1437,MATCH(B522,Historical!$B$7:$B$1446,0))*IF(AH522="n/a",1.03,IF(AH522&lt;0,1.01,IF(AH522&gt;10,1.1,(1+AH522/100))))</f>
        <v>1.1440000000000001</v>
      </c>
      <c r="AS522" s="935">
        <f>IF($AI522="n/a",1.03*AR522,IF($AI522&lt;0,1.01*AR522,IF($AI522&gt;10,1.1*AR522,(1+$AI522/100)*AR522)))</f>
        <v>1.2217920000000002</v>
      </c>
      <c r="AT522" s="935">
        <f t="shared" si="137"/>
        <v>1.3134264000000002</v>
      </c>
      <c r="AU522" s="935">
        <f t="shared" si="137"/>
        <v>1.4119333800000002</v>
      </c>
      <c r="AV522" s="935">
        <f t="shared" si="137"/>
        <v>1.5178283835000002</v>
      </c>
      <c r="AW522" s="702">
        <f>SUM(AR522:AV522)</f>
        <v>6.6089801635000009</v>
      </c>
      <c r="AX522" s="810">
        <f>AW522/I522*100</f>
        <v>13.397486648084334</v>
      </c>
      <c r="AY522" s="991">
        <v>1.48</v>
      </c>
      <c r="AZ522" s="922">
        <v>29.54</v>
      </c>
      <c r="BA522" s="922">
        <v>-16.66</v>
      </c>
      <c r="BB522" s="922">
        <v>1.9800000000000002</v>
      </c>
      <c r="BC522" s="922">
        <v>1.1100000000000001</v>
      </c>
      <c r="BD522" s="960"/>
      <c r="BE522" s="664">
        <v>2013</v>
      </c>
      <c r="BF522" s="946" t="e">
        <f>#VALUE!</f>
        <v>#VALUE!</v>
      </c>
      <c r="BG522" s="931">
        <v>1.0999999999999999</v>
      </c>
    </row>
    <row r="523" spans="1:59" s="537" customFormat="1" x14ac:dyDescent="0.2">
      <c r="A523" s="628" t="s">
        <v>1844</v>
      </c>
      <c r="B523" s="925" t="s">
        <v>1845</v>
      </c>
      <c r="C523" s="988" t="s">
        <v>154</v>
      </c>
      <c r="D523" s="988" t="s">
        <v>4383</v>
      </c>
      <c r="E523" s="792">
        <v>7</v>
      </c>
      <c r="F523" s="526">
        <v>660</v>
      </c>
      <c r="G523" s="526" t="s">
        <v>106</v>
      </c>
      <c r="H523" s="526" t="s">
        <v>106</v>
      </c>
      <c r="I523" s="924">
        <v>101.84</v>
      </c>
      <c r="J523" s="702">
        <f>(M523/I523)*100</f>
        <v>0.64414768263943445</v>
      </c>
      <c r="K523" s="927">
        <v>0.16400000000000001</v>
      </c>
      <c r="L523" s="639">
        <v>4</v>
      </c>
      <c r="M523" s="693">
        <f>K523*L523</f>
        <v>0.65600000000000003</v>
      </c>
      <c r="N523" s="921" t="s">
        <v>119</v>
      </c>
      <c r="O523" s="795">
        <v>0.126</v>
      </c>
      <c r="P523" s="915">
        <v>43482</v>
      </c>
      <c r="Q523" s="915">
        <v>43525</v>
      </c>
      <c r="R523" s="693">
        <f t="shared" si="123"/>
        <v>30.158730158730162</v>
      </c>
      <c r="S523" s="759">
        <f>IF(INDEX(Historical!$D$7:$D$1437,MATCH(B523,Historical!$B$7:$B$1446,0))=0,"n/a",(INDEX(Historical!$C$7:$C$1437,MATCH(B523,Historical!$B$7:$B$1446,0))/INDEX(Historical!$D$7:$D$1437,MATCH(B523,Historical!$B$7:$B$1446,0))-1)*100)</f>
        <v>19.999999999999996</v>
      </c>
      <c r="T523" s="759">
        <f>IF(INDEX(Historical!$F$7:$F$1430,MATCH(B523,Historical!$B$7:$B$1446,0))=0,"n/a",((INDEX(Historical!$C$7:$C$1437,MATCH(B523,Historical!$B$7:$B$1446,0))/INDEX(Historical!$F$7:$F$1430,MATCH(B523,Historical!$B$7:$B$1446,0)))^(1/3)-1)*100)</f>
        <v>14.929314826817098</v>
      </c>
      <c r="U523" s="759">
        <f>IF(INDEX(Historical!$H$7:$H$1430,MATCH(B523,Historical!$B$7:$B$1446,0))=0,"n/a",((INDEX(Historical!$C$7:$C$1437,MATCH(B523,Historical!$B$7:$B$1446,0))/INDEX(Historical!$H$7:$H$1430,MATCH(B523,Historical!$B$7:$B$1446,0)))^(1/5)-1)*100)</f>
        <v>31.128603730986558</v>
      </c>
      <c r="V523" s="759" t="str">
        <f>IF(INDEX(Historical!$O$7:$O$1430,MATCH(B523,Historical!$B$7:$B$1446,0))=0,"n/a",((INDEX(Historical!$C$7:$C$1437,MATCH(B523,Historical!$B$7:$B$1446,0))/INDEX(Historical!$O$7:$O$1430,MATCH(B523,Historical!$B$7:$B$1446,0)))^(1/10)-1)*100)</f>
        <v>n/a</v>
      </c>
      <c r="W523" s="760" t="str">
        <f>IF(OR(U523&lt;=0,U523="n/a",V523&lt;=0,V523="n/a"),"n/a",U523/V523)</f>
        <v>n/a</v>
      </c>
      <c r="X523" s="761">
        <f t="shared" si="125"/>
        <v>1.3534175535211548</v>
      </c>
      <c r="Y523" s="713"/>
      <c r="Z523" s="702">
        <f t="shared" si="126"/>
        <v>23.098591549295776</v>
      </c>
      <c r="AA523" s="935">
        <f t="shared" si="127"/>
        <v>35.859154929577471</v>
      </c>
      <c r="AB523" s="639">
        <v>12</v>
      </c>
      <c r="AC523" s="916">
        <v>2.84</v>
      </c>
      <c r="AD523" s="916">
        <v>2.4500000000000002</v>
      </c>
      <c r="AE523" s="916">
        <v>8.4</v>
      </c>
      <c r="AF523" s="916">
        <v>22.38</v>
      </c>
      <c r="AG523" s="916">
        <v>69.399999999999991</v>
      </c>
      <c r="AH523" s="916">
        <v>30.2</v>
      </c>
      <c r="AI523" s="916">
        <v>11.799999999999999</v>
      </c>
      <c r="AJ523" s="916">
        <v>23</v>
      </c>
      <c r="AK523" s="916">
        <v>14.63</v>
      </c>
      <c r="AL523" s="928">
        <v>48940</v>
      </c>
      <c r="AM523" s="922">
        <v>0.28999999999999998</v>
      </c>
      <c r="AN523" s="916">
        <v>2.95</v>
      </c>
      <c r="AO523" s="802">
        <f t="shared" si="128"/>
        <v>-4.0864035159514778</v>
      </c>
      <c r="AP523" s="803">
        <f t="shared" si="129"/>
        <v>31.772751413625993</v>
      </c>
      <c r="AQ523" s="936">
        <f t="shared" si="130"/>
        <v>497.22613893973522</v>
      </c>
      <c r="AR523" s="702">
        <f>INDEX(Historical!$C$7:$C$1437,MATCH(B523,Historical!$B$7:$B$1446,0))*IF(AH523="n/a",1.03,IF(AH523&lt;0,1.01,IF(AH523&gt;10,1.1,(1+AH523/100))))</f>
        <v>0.5544</v>
      </c>
      <c r="AS523" s="935">
        <f>IF($AI523="n/a",1.03*AR523,IF($AI523&lt;0,1.01*AR523,IF($AI523&gt;10,1.1*AR523,(1+$AI523/100)*AR523)))</f>
        <v>0.60984000000000005</v>
      </c>
      <c r="AT523" s="935">
        <f t="shared" si="137"/>
        <v>0.67082400000000009</v>
      </c>
      <c r="AU523" s="935">
        <f t="shared" si="137"/>
        <v>0.73790640000000018</v>
      </c>
      <c r="AV523" s="935">
        <f t="shared" si="137"/>
        <v>0.81169704000000031</v>
      </c>
      <c r="AW523" s="702">
        <f>SUM(AR523:AV523)</f>
        <v>3.3846674400000003</v>
      </c>
      <c r="AX523" s="810">
        <f>AW523/I523*100</f>
        <v>3.3235147682639439</v>
      </c>
      <c r="AY523" s="991">
        <v>0.91</v>
      </c>
      <c r="AZ523" s="922">
        <v>32.26</v>
      </c>
      <c r="BA523" s="922">
        <v>-1.5</v>
      </c>
      <c r="BB523" s="922">
        <v>3.74</v>
      </c>
      <c r="BC523" s="922">
        <v>11.77</v>
      </c>
      <c r="BD523" s="960"/>
      <c r="BE523" s="664">
        <v>2013</v>
      </c>
      <c r="BF523" s="946" t="e">
        <f>#VALUE!</f>
        <v>#VALUE!</v>
      </c>
      <c r="BG523" s="931">
        <v>14.799999999999999</v>
      </c>
    </row>
    <row r="524" spans="1:59" s="774" customFormat="1" ht="13.5" thickBot="1" x14ac:dyDescent="0.25">
      <c r="B524" s="896"/>
      <c r="E524" s="897"/>
      <c r="F524" s="883"/>
      <c r="J524" s="789"/>
      <c r="L524" s="884"/>
      <c r="M524" s="883"/>
      <c r="N524" s="883"/>
      <c r="O524" s="789"/>
      <c r="R524" s="883"/>
      <c r="S524" s="885"/>
      <c r="T524" s="885"/>
      <c r="U524" s="885"/>
      <c r="V524" s="885"/>
      <c r="W524" s="885"/>
      <c r="X524" s="885"/>
      <c r="Y524" s="896"/>
      <c r="Z524" s="789"/>
      <c r="AC524" s="886"/>
      <c r="AD524" s="886"/>
      <c r="AE524" s="886"/>
      <c r="AF524" s="886"/>
      <c r="AG524" s="886"/>
      <c r="AH524" s="886"/>
      <c r="AI524" s="886"/>
      <c r="AJ524" s="886"/>
      <c r="AK524" s="886"/>
      <c r="AL524" s="886"/>
      <c r="AM524" s="886"/>
      <c r="AN524" s="886"/>
      <c r="AO524" s="789"/>
      <c r="AR524" s="887"/>
      <c r="AS524" s="888"/>
      <c r="AT524" s="888"/>
      <c r="AU524" s="888"/>
      <c r="AV524" s="888"/>
      <c r="AW524" s="887"/>
      <c r="AX524" s="888"/>
      <c r="AY524" s="789"/>
      <c r="BD524" s="897"/>
      <c r="BE524" s="883"/>
      <c r="BF524" s="883"/>
    </row>
    <row r="525" spans="1:59" x14ac:dyDescent="0.2">
      <c r="A525" s="537" t="s">
        <v>4325</v>
      </c>
      <c r="B525" s="708">
        <f>COUNTA(B7:B523)</f>
        <v>517</v>
      </c>
      <c r="E525" s="902">
        <f>AVERAGE(E7:E523)</f>
        <v>7.20889748549323</v>
      </c>
      <c r="I525" s="889">
        <f>AVERAGE(I7:I523)</f>
        <v>63.278549323017423</v>
      </c>
      <c r="J525" s="890">
        <f>AVERAGE(J7:J523)</f>
        <v>2.9195576933152707</v>
      </c>
      <c r="K525" s="898">
        <f>AVERAGE(K7:K523)</f>
        <v>0.39440799484203715</v>
      </c>
      <c r="M525" s="889">
        <f>AVERAGE(M7:M523)</f>
        <v>1.4966277240489996</v>
      </c>
      <c r="O525" s="898">
        <f>AVERAGE(O7:O523)</f>
        <v>0.35639957234963626</v>
      </c>
      <c r="R525" s="889">
        <f t="shared" ref="R525:X525" si="138">AVERAGE(R7:R523)</f>
        <v>12.14306444174645</v>
      </c>
      <c r="S525" s="899">
        <f t="shared" si="138"/>
        <v>15.812868098147081</v>
      </c>
      <c r="T525" s="899">
        <f t="shared" si="138"/>
        <v>15.423074083228601</v>
      </c>
      <c r="U525" s="899">
        <f t="shared" si="138"/>
        <v>18.433284932150588</v>
      </c>
      <c r="V525" s="899">
        <f t="shared" si="138"/>
        <v>6.0778807257191128</v>
      </c>
      <c r="W525" s="900">
        <f t="shared" si="138"/>
        <v>4.5483299670173656</v>
      </c>
      <c r="X525" s="901">
        <f t="shared" si="138"/>
        <v>3.0280046003095706</v>
      </c>
      <c r="Z525" s="890">
        <f>AVERAGE(Z7:Z523)</f>
        <v>84.829451205462888</v>
      </c>
      <c r="AA525" s="889">
        <f>AVERAGE(AA7:AA523)</f>
        <v>31.561894993929091</v>
      </c>
      <c r="AB525" s="765"/>
      <c r="AC525" s="889">
        <f t="shared" ref="AC525:BC525" si="139">AVERAGE(AC7:AC523)</f>
        <v>3.1920689655172416</v>
      </c>
      <c r="AD525" s="889">
        <f t="shared" si="139"/>
        <v>8.4754452926208668</v>
      </c>
      <c r="AE525" s="889">
        <f t="shared" si="139"/>
        <v>3.5125354969574039</v>
      </c>
      <c r="AF525" s="889">
        <f t="shared" si="139"/>
        <v>7.2144676409185751</v>
      </c>
      <c r="AG525" s="889">
        <f t="shared" si="139"/>
        <v>13.554545454545446</v>
      </c>
      <c r="AH525" s="889">
        <f t="shared" si="139"/>
        <v>25.239756592292103</v>
      </c>
      <c r="AI525" s="889">
        <f t="shared" si="139"/>
        <v>12.236397379912654</v>
      </c>
      <c r="AJ525" s="889">
        <f t="shared" si="139"/>
        <v>15.695784114052939</v>
      </c>
      <c r="AK525" s="889">
        <f t="shared" si="139"/>
        <v>9.6761702127659603</v>
      </c>
      <c r="AL525" s="1076">
        <f t="shared" si="139"/>
        <v>18516.990527383365</v>
      </c>
      <c r="AM525" s="889">
        <f t="shared" si="139"/>
        <v>3.4477439024390248</v>
      </c>
      <c r="AN525" s="889">
        <f t="shared" si="139"/>
        <v>1.4154008438818582</v>
      </c>
      <c r="AO525" s="968">
        <f t="shared" si="139"/>
        <v>-11.230420784097978</v>
      </c>
      <c r="AP525" s="889">
        <f t="shared" si="139"/>
        <v>21.256547238537834</v>
      </c>
      <c r="AQ525" s="1017">
        <f t="shared" si="139"/>
        <v>81.303737260029337</v>
      </c>
      <c r="AR525" s="1016">
        <f t="shared" si="139"/>
        <v>1.4680717245187447</v>
      </c>
      <c r="AS525" s="889">
        <f t="shared" si="139"/>
        <v>1.5731392621900839</v>
      </c>
      <c r="AT525" s="889">
        <f t="shared" si="139"/>
        <v>1.6793047624104063</v>
      </c>
      <c r="AU525" s="889">
        <f t="shared" si="139"/>
        <v>1.7943017699801656</v>
      </c>
      <c r="AV525" s="889">
        <f t="shared" si="139"/>
        <v>1.9189268524319394</v>
      </c>
      <c r="AW525" s="889">
        <f t="shared" si="139"/>
        <v>8.4337443715313363</v>
      </c>
      <c r="AX525" s="1017">
        <f t="shared" si="139"/>
        <v>16.488568009604982</v>
      </c>
      <c r="AY525" s="1016">
        <f t="shared" si="139"/>
        <v>0.95907786885245894</v>
      </c>
      <c r="AZ525" s="889">
        <f t="shared" si="139"/>
        <v>27.755769230769221</v>
      </c>
      <c r="BA525" s="889">
        <f t="shared" si="139"/>
        <v>-14.181457489878554</v>
      </c>
      <c r="BB525" s="889">
        <f t="shared" si="139"/>
        <v>2.119838056680162</v>
      </c>
      <c r="BC525" s="1017">
        <f t="shared" si="139"/>
        <v>2.1285829959514171</v>
      </c>
      <c r="BD525" s="889"/>
      <c r="BE525" s="765">
        <f>AVERAGE(BE7:BE523)</f>
        <v>2012.4390715667312</v>
      </c>
      <c r="BF525" s="889" t="e">
        <f>AVERAGE(BF7:BF523)</f>
        <v>#VALUE!</v>
      </c>
      <c r="BG525" s="889">
        <f>AVERAGE(BG7:BG523)</f>
        <v>4.9895178197064949</v>
      </c>
    </row>
    <row r="526" spans="1:59" x14ac:dyDescent="0.2">
      <c r="O526" s="1012"/>
      <c r="W526" s="1075"/>
      <c r="X526" s="1075"/>
      <c r="AC526" s="572"/>
      <c r="AD526" s="572"/>
      <c r="AE526" s="572"/>
      <c r="AF526" s="572"/>
      <c r="AG526" s="572"/>
      <c r="AH526" s="572"/>
      <c r="AI526" s="572"/>
      <c r="AJ526" s="572"/>
      <c r="AK526" s="572"/>
      <c r="AL526" s="1077"/>
      <c r="AM526" s="572"/>
      <c r="AN526" s="708"/>
      <c r="AO526" s="572"/>
      <c r="AQ526" s="708"/>
      <c r="AR526" s="572"/>
      <c r="AS526" s="572"/>
      <c r="AT526" s="572"/>
      <c r="AU526" s="572"/>
      <c r="AV526" s="572"/>
      <c r="AW526" s="572"/>
      <c r="AX526" s="708"/>
      <c r="AY526" s="572"/>
      <c r="BC526" s="708"/>
      <c r="BD526" s="572"/>
      <c r="BE526" s="1015"/>
      <c r="BF526" s="572"/>
    </row>
    <row r="527" spans="1:59" x14ac:dyDescent="0.2">
      <c r="A527" s="572" t="s">
        <v>4444</v>
      </c>
      <c r="I527" s="708"/>
      <c r="J527" s="572"/>
      <c r="O527" s="1012"/>
      <c r="W527" s="1075"/>
      <c r="X527" s="1075"/>
      <c r="AC527" s="572"/>
      <c r="AD527" s="572"/>
      <c r="AE527" s="572"/>
      <c r="AF527" s="572"/>
      <c r="AG527" s="572"/>
      <c r="AH527" s="572"/>
      <c r="AI527" s="572"/>
      <c r="AJ527" s="572"/>
      <c r="AK527" s="572"/>
      <c r="AL527" s="1077"/>
      <c r="AM527" s="572"/>
      <c r="AN527" s="708"/>
      <c r="AO527" s="572"/>
      <c r="AQ527" s="708"/>
      <c r="AR527" s="572"/>
      <c r="AS527" s="572"/>
      <c r="AT527" s="572"/>
      <c r="AU527" s="572"/>
      <c r="AV527" s="572"/>
      <c r="AW527" s="572"/>
      <c r="AX527" s="708"/>
      <c r="AY527" s="572"/>
      <c r="BC527" s="708"/>
      <c r="BD527" s="572"/>
      <c r="BE527" s="1015"/>
      <c r="BF527" s="572"/>
    </row>
    <row r="528" spans="1:59" x14ac:dyDescent="0.2">
      <c r="A528" s="572" t="s">
        <v>4377</v>
      </c>
      <c r="B528" s="708">
        <f t="shared" ref="B528:B538" si="140">COUNTIF($C$7:$C$523,"="&amp;$A528)</f>
        <v>10</v>
      </c>
      <c r="E528" s="902">
        <f t="shared" ref="E528:E538" si="141">AVERAGEIFS($E$7:$E$523,$C$7:$C$523,"="&amp;$A528)</f>
        <v>7.1</v>
      </c>
      <c r="I528" s="1010">
        <f t="shared" ref="I528:K538" si="142">AVERAGEIFS(I$7:I$523,$C$7:$C$523,"="&amp;$A528)</f>
        <v>53.285000000000004</v>
      </c>
      <c r="J528" s="889">
        <f t="shared" si="142"/>
        <v>4.275581456340892</v>
      </c>
      <c r="K528" s="898">
        <f t="shared" si="142"/>
        <v>0.51850000000000007</v>
      </c>
      <c r="L528" s="902"/>
      <c r="M528" s="889">
        <f t="shared" ref="M528:M538" si="143">AVERAGEIFS(M$7:M$523,$C$7:$C$523,"="&amp;$A528)</f>
        <v>1.421</v>
      </c>
      <c r="N528" s="902"/>
      <c r="O528" s="898">
        <f t="shared" ref="O528:O538" si="144">AVERAGEIFS(O$7:O$523,$C$7:$C$523,"="&amp;$A528)</f>
        <v>0.49023500000000003</v>
      </c>
      <c r="P528" s="902"/>
      <c r="Q528" s="902"/>
      <c r="R528" s="889">
        <f t="shared" ref="R528:X538" si="145">AVERAGEIFS(R$7:R$523,$C$7:$C$523,"="&amp;$A528)</f>
        <v>12.736313047849315</v>
      </c>
      <c r="S528" s="889">
        <f t="shared" si="145"/>
        <v>13.264767629811328</v>
      </c>
      <c r="T528" s="889">
        <f t="shared" si="145"/>
        <v>12.37909886442413</v>
      </c>
      <c r="U528" s="889">
        <f t="shared" si="145"/>
        <v>19.620431952204839</v>
      </c>
      <c r="V528" s="889">
        <f t="shared" si="145"/>
        <v>8.073820559381673</v>
      </c>
      <c r="W528" s="901">
        <f t="shared" si="145"/>
        <v>1.3620047749625752</v>
      </c>
      <c r="X528" s="901">
        <f t="shared" si="145"/>
        <v>1.0104784592204683</v>
      </c>
      <c r="Y528" s="708"/>
      <c r="Z528" s="889">
        <f t="shared" ref="Z528:AA538" si="146">AVERAGEIFS(Z$7:Z$523,$C$7:$C$523,"="&amp;$A528)</f>
        <v>319.84022843019932</v>
      </c>
      <c r="AA528" s="889">
        <f t="shared" si="146"/>
        <v>55.246502983959545</v>
      </c>
      <c r="AB528" s="889"/>
      <c r="AC528" s="889">
        <f t="shared" ref="AC528:AL538" si="147">AVERAGEIFS(AC$7:AC$523,$C$7:$C$523,"="&amp;$A528)</f>
        <v>2.9450000000000003</v>
      </c>
      <c r="AD528" s="889">
        <f t="shared" si="147"/>
        <v>4.9328571428571433</v>
      </c>
      <c r="AE528" s="889">
        <f t="shared" si="147"/>
        <v>1.9989999999999999</v>
      </c>
      <c r="AF528" s="889">
        <f t="shared" si="147"/>
        <v>2.5655555555555556</v>
      </c>
      <c r="AG528" s="889">
        <f t="shared" si="147"/>
        <v>11.733333333333334</v>
      </c>
      <c r="AH528" s="889">
        <f t="shared" si="147"/>
        <v>130.07</v>
      </c>
      <c r="AI528" s="889">
        <f t="shared" si="147"/>
        <v>30.917999999999999</v>
      </c>
      <c r="AJ528" s="889">
        <f t="shared" si="147"/>
        <v>26.110000000000003</v>
      </c>
      <c r="AK528" s="889">
        <f t="shared" si="147"/>
        <v>8.524285714285714</v>
      </c>
      <c r="AL528" s="1076">
        <f t="shared" si="147"/>
        <v>28153.434999999998</v>
      </c>
      <c r="AM528" s="889">
        <f t="shared" ref="AM528:AV538" si="148">AVERAGEIFS(AM$7:AM$523,$C$7:$C$523,"="&amp;$A528)</f>
        <v>1.4100000000000001</v>
      </c>
      <c r="AN528" s="1013">
        <f t="shared" si="148"/>
        <v>1.2255555555555557</v>
      </c>
      <c r="AO528" s="889">
        <f t="shared" si="148"/>
        <v>-34.194625697598902</v>
      </c>
      <c r="AP528" s="889">
        <f t="shared" si="148"/>
        <v>22.791200663179175</v>
      </c>
      <c r="AQ528" s="1013">
        <f t="shared" si="148"/>
        <v>73.841664889364253</v>
      </c>
      <c r="AR528" s="889">
        <f t="shared" si="148"/>
        <v>1.4370579000000003</v>
      </c>
      <c r="AS528" s="889">
        <f t="shared" si="148"/>
        <v>1.5300927551200001</v>
      </c>
      <c r="AT528" s="889">
        <f t="shared" si="148"/>
        <v>1.5888558541560804</v>
      </c>
      <c r="AU528" s="889">
        <f t="shared" si="148"/>
        <v>1.6513911133326047</v>
      </c>
      <c r="AV528" s="889">
        <f t="shared" si="148"/>
        <v>1.7180144662471193</v>
      </c>
      <c r="AW528" s="889">
        <f t="shared" ref="AW528:BC538" si="149">AVERAGEIFS(AW$7:AW$523,$C$7:$C$523,"="&amp;$A528)</f>
        <v>7.9254120888558051</v>
      </c>
      <c r="AX528" s="1013">
        <f t="shared" si="149"/>
        <v>24.789774037124403</v>
      </c>
      <c r="AY528" s="889">
        <f t="shared" si="149"/>
        <v>1.044</v>
      </c>
      <c r="AZ528" s="889">
        <f t="shared" si="149"/>
        <v>36.850999999999999</v>
      </c>
      <c r="BA528" s="889">
        <f t="shared" si="149"/>
        <v>-18.295999999999999</v>
      </c>
      <c r="BB528" s="889">
        <f t="shared" si="149"/>
        <v>1.8030000000000002</v>
      </c>
      <c r="BC528" s="1013">
        <f t="shared" si="149"/>
        <v>4.6980000000000004</v>
      </c>
      <c r="BD528" s="889"/>
      <c r="BE528" s="765">
        <f t="shared" ref="BE528:BG538" si="150">AVERAGEIFS(BE$7:BE$523,$C$7:$C$523,"="&amp;$A528)</f>
        <v>2012.7</v>
      </c>
      <c r="BF528" s="889" t="e">
        <f t="shared" si="150"/>
        <v>#VALUE!</v>
      </c>
      <c r="BG528" s="889">
        <f t="shared" si="150"/>
        <v>4.9777777777777779</v>
      </c>
    </row>
    <row r="529" spans="1:59" x14ac:dyDescent="0.2">
      <c r="A529" s="572" t="s">
        <v>247</v>
      </c>
      <c r="B529" s="708">
        <f t="shared" si="140"/>
        <v>60</v>
      </c>
      <c r="E529" s="902">
        <f t="shared" si="141"/>
        <v>7.4833333333333334</v>
      </c>
      <c r="I529" s="1010">
        <f t="shared" si="142"/>
        <v>66.71833333333332</v>
      </c>
      <c r="J529" s="889">
        <f t="shared" si="142"/>
        <v>2.4361563388667298</v>
      </c>
      <c r="K529" s="898">
        <f t="shared" si="142"/>
        <v>0.36570555555555545</v>
      </c>
      <c r="L529" s="902"/>
      <c r="M529" s="889">
        <f t="shared" si="143"/>
        <v>1.4216555555555555</v>
      </c>
      <c r="N529" s="902"/>
      <c r="O529" s="898">
        <f t="shared" si="144"/>
        <v>0.34272777777777763</v>
      </c>
      <c r="P529" s="902"/>
      <c r="Q529" s="902"/>
      <c r="R529" s="889">
        <f t="shared" si="145"/>
        <v>10.684791480466922</v>
      </c>
      <c r="S529" s="889">
        <f t="shared" si="145"/>
        <v>18.822799080029938</v>
      </c>
      <c r="T529" s="889">
        <f t="shared" si="145"/>
        <v>17.371112722579387</v>
      </c>
      <c r="U529" s="889">
        <f t="shared" si="145"/>
        <v>20.721103046020772</v>
      </c>
      <c r="V529" s="889">
        <f t="shared" si="145"/>
        <v>9.9080297972435964</v>
      </c>
      <c r="W529" s="901">
        <f t="shared" si="145"/>
        <v>2.3573323382709197</v>
      </c>
      <c r="X529" s="901">
        <f t="shared" si="145"/>
        <v>5.145820554955975</v>
      </c>
      <c r="Y529" s="708"/>
      <c r="Z529" s="889">
        <f t="shared" si="146"/>
        <v>123.46844995872824</v>
      </c>
      <c r="AA529" s="889">
        <f t="shared" si="146"/>
        <v>63.725305668167458</v>
      </c>
      <c r="AB529" s="889"/>
      <c r="AC529" s="889">
        <f t="shared" si="147"/>
        <v>3.2926666666666664</v>
      </c>
      <c r="AD529" s="889">
        <f t="shared" si="147"/>
        <v>20.654509803921567</v>
      </c>
      <c r="AE529" s="889">
        <f t="shared" si="147"/>
        <v>1.4076666666666671</v>
      </c>
      <c r="AF529" s="889">
        <f t="shared" si="147"/>
        <v>6.4879999999999978</v>
      </c>
      <c r="AG529" s="889">
        <f t="shared" si="147"/>
        <v>23.050909090909098</v>
      </c>
      <c r="AH529" s="889">
        <f t="shared" si="147"/>
        <v>10.296610169491524</v>
      </c>
      <c r="AI529" s="889">
        <f t="shared" si="147"/>
        <v>13.09017857142857</v>
      </c>
      <c r="AJ529" s="889">
        <f t="shared" si="147"/>
        <v>14.974067796610166</v>
      </c>
      <c r="AK529" s="889">
        <f t="shared" si="147"/>
        <v>9.0212499999999967</v>
      </c>
      <c r="AL529" s="1076">
        <f t="shared" si="147"/>
        <v>8735.7615000000023</v>
      </c>
      <c r="AM529" s="889">
        <f t="shared" si="148"/>
        <v>3.950847457627118</v>
      </c>
      <c r="AN529" s="1013">
        <f t="shared" si="148"/>
        <v>2.3137735849056602</v>
      </c>
      <c r="AO529" s="889">
        <f t="shared" si="148"/>
        <v>-48.591392203441053</v>
      </c>
      <c r="AP529" s="889">
        <f t="shared" si="148"/>
        <v>23.207788141439149</v>
      </c>
      <c r="AQ529" s="1013">
        <f t="shared" si="148"/>
        <v>102.16520908540237</v>
      </c>
      <c r="AR529" s="889">
        <f t="shared" si="148"/>
        <v>1.3935453777777775</v>
      </c>
      <c r="AS529" s="889">
        <f t="shared" si="148"/>
        <v>1.5110975533722226</v>
      </c>
      <c r="AT529" s="889">
        <f t="shared" si="148"/>
        <v>1.6172606127544777</v>
      </c>
      <c r="AU529" s="889">
        <f t="shared" si="148"/>
        <v>1.7325796949243824</v>
      </c>
      <c r="AV529" s="889">
        <f t="shared" si="148"/>
        <v>1.8578896862262553</v>
      </c>
      <c r="AW529" s="889">
        <f t="shared" si="149"/>
        <v>8.1123729250551175</v>
      </c>
      <c r="AX529" s="1013">
        <f t="shared" si="149"/>
        <v>13.974618674564873</v>
      </c>
      <c r="AY529" s="889">
        <f t="shared" si="149"/>
        <v>0.94068965517241387</v>
      </c>
      <c r="AZ529" s="889">
        <f t="shared" si="149"/>
        <v>30.192833333333336</v>
      </c>
      <c r="BA529" s="889">
        <f t="shared" si="149"/>
        <v>-18.884499999999999</v>
      </c>
      <c r="BB529" s="889">
        <f t="shared" si="149"/>
        <v>3.0688333333333344</v>
      </c>
      <c r="BC529" s="1013">
        <f t="shared" si="149"/>
        <v>1.1786666666666668</v>
      </c>
      <c r="BD529" s="889"/>
      <c r="BE529" s="765">
        <f t="shared" si="150"/>
        <v>2012.15</v>
      </c>
      <c r="BF529" s="889" t="e">
        <f t="shared" si="150"/>
        <v>#VALUE!</v>
      </c>
      <c r="BG529" s="889">
        <f t="shared" si="150"/>
        <v>8.5125000000000011</v>
      </c>
    </row>
    <row r="530" spans="1:59" x14ac:dyDescent="0.2">
      <c r="A530" s="572" t="s">
        <v>128</v>
      </c>
      <c r="B530" s="708">
        <f t="shared" si="140"/>
        <v>10</v>
      </c>
      <c r="E530" s="902">
        <f t="shared" si="141"/>
        <v>7.5</v>
      </c>
      <c r="I530" s="1010">
        <f t="shared" si="142"/>
        <v>81.843999999999994</v>
      </c>
      <c r="J530" s="889">
        <f t="shared" si="142"/>
        <v>2.9429747396026196</v>
      </c>
      <c r="K530" s="898">
        <f t="shared" si="142"/>
        <v>0.45569999999999994</v>
      </c>
      <c r="L530" s="902"/>
      <c r="M530" s="889">
        <f t="shared" si="143"/>
        <v>1.5227999999999997</v>
      </c>
      <c r="N530" s="902"/>
      <c r="O530" s="898">
        <f t="shared" si="144"/>
        <v>0.41410000000000008</v>
      </c>
      <c r="P530" s="902"/>
      <c r="Q530" s="902"/>
      <c r="R530" s="889">
        <f t="shared" si="145"/>
        <v>12.353660627978405</v>
      </c>
      <c r="S530" s="889">
        <f t="shared" si="145"/>
        <v>15.534816262063174</v>
      </c>
      <c r="T530" s="889">
        <f t="shared" si="145"/>
        <v>19.221270410264594</v>
      </c>
      <c r="U530" s="889">
        <f t="shared" si="145"/>
        <v>14.926195752170278</v>
      </c>
      <c r="V530" s="889">
        <f t="shared" si="145"/>
        <v>13.671300386582001</v>
      </c>
      <c r="W530" s="901">
        <f t="shared" si="145"/>
        <v>1.093937166496652</v>
      </c>
      <c r="X530" s="901">
        <f t="shared" si="145"/>
        <v>1.1642252309017547</v>
      </c>
      <c r="Y530" s="708"/>
      <c r="Z530" s="889">
        <f t="shared" si="146"/>
        <v>49.967963641888815</v>
      </c>
      <c r="AA530" s="889">
        <f t="shared" si="146"/>
        <v>22.619942979082268</v>
      </c>
      <c r="AB530" s="889"/>
      <c r="AC530" s="889">
        <f t="shared" si="147"/>
        <v>3.056</v>
      </c>
      <c r="AD530" s="889">
        <f t="shared" si="147"/>
        <v>8.74</v>
      </c>
      <c r="AE530" s="889">
        <f t="shared" si="147"/>
        <v>1.645</v>
      </c>
      <c r="AF530" s="889">
        <f t="shared" si="147"/>
        <v>5.3489999999999993</v>
      </c>
      <c r="AG530" s="889">
        <f t="shared" si="147"/>
        <v>22.720000000000002</v>
      </c>
      <c r="AH530" s="889">
        <f t="shared" si="147"/>
        <v>22.390000000000004</v>
      </c>
      <c r="AI530" s="889">
        <f t="shared" si="147"/>
        <v>13.128888888888889</v>
      </c>
      <c r="AJ530" s="889">
        <f t="shared" si="147"/>
        <v>27.990000000000002</v>
      </c>
      <c r="AK530" s="889">
        <f t="shared" si="147"/>
        <v>6.121249999999999</v>
      </c>
      <c r="AL530" s="1076">
        <f t="shared" si="147"/>
        <v>20169.471000000001</v>
      </c>
      <c r="AM530" s="889">
        <f t="shared" si="148"/>
        <v>1.8399999999999999</v>
      </c>
      <c r="AN530" s="1013">
        <f t="shared" si="148"/>
        <v>0.75900000000000001</v>
      </c>
      <c r="AO530" s="889">
        <f t="shared" si="148"/>
        <v>-6.8028476363563435</v>
      </c>
      <c r="AP530" s="889">
        <f t="shared" si="148"/>
        <v>17.581019665069771</v>
      </c>
      <c r="AQ530" s="1013">
        <f t="shared" si="148"/>
        <v>120.89496994327763</v>
      </c>
      <c r="AR530" s="889">
        <f t="shared" si="148"/>
        <v>1.5370950000000001</v>
      </c>
      <c r="AS530" s="889">
        <f t="shared" si="148"/>
        <v>1.6461017149999999</v>
      </c>
      <c r="AT530" s="889">
        <f t="shared" si="148"/>
        <v>1.7337563299230001</v>
      </c>
      <c r="AU530" s="889">
        <f t="shared" si="148"/>
        <v>1.8276637274410206</v>
      </c>
      <c r="AV530" s="889">
        <f t="shared" si="148"/>
        <v>1.928337540031863</v>
      </c>
      <c r="AW530" s="889">
        <f t="shared" si="149"/>
        <v>8.6729543123958841</v>
      </c>
      <c r="AX530" s="1013">
        <f t="shared" si="149"/>
        <v>16.371420991831489</v>
      </c>
      <c r="AY530" s="889">
        <f t="shared" si="149"/>
        <v>0.77400000000000024</v>
      </c>
      <c r="AZ530" s="889">
        <f t="shared" si="149"/>
        <v>31.352999999999991</v>
      </c>
      <c r="BA530" s="889">
        <f t="shared" si="149"/>
        <v>-15.610000000000003</v>
      </c>
      <c r="BB530" s="889">
        <f t="shared" si="149"/>
        <v>5.1829999999999998</v>
      </c>
      <c r="BC530" s="1013">
        <f t="shared" si="149"/>
        <v>4.6769999999999996</v>
      </c>
      <c r="BD530" s="889"/>
      <c r="BE530" s="765">
        <f t="shared" si="150"/>
        <v>2012</v>
      </c>
      <c r="BF530" s="889" t="e">
        <f t="shared" si="150"/>
        <v>#VALUE!</v>
      </c>
      <c r="BG530" s="889">
        <f t="shared" si="150"/>
        <v>7.4399999999999977</v>
      </c>
    </row>
    <row r="531" spans="1:59" x14ac:dyDescent="0.2">
      <c r="A531" s="572" t="s">
        <v>179</v>
      </c>
      <c r="B531" s="708">
        <f t="shared" si="140"/>
        <v>15</v>
      </c>
      <c r="E531" s="902">
        <f t="shared" si="141"/>
        <v>6.7333333333333334</v>
      </c>
      <c r="I531" s="1010">
        <f t="shared" si="142"/>
        <v>40.67733333333333</v>
      </c>
      <c r="J531" s="889">
        <f t="shared" si="142"/>
        <v>8.3280935939293457</v>
      </c>
      <c r="K531" s="898">
        <f t="shared" si="142"/>
        <v>0.71133333333333337</v>
      </c>
      <c r="L531" s="902"/>
      <c r="M531" s="889">
        <f t="shared" si="143"/>
        <v>2.8453333333333335</v>
      </c>
      <c r="N531" s="902"/>
      <c r="O531" s="898">
        <f t="shared" si="144"/>
        <v>0.68450000000000011</v>
      </c>
      <c r="P531" s="902"/>
      <c r="Q531" s="902"/>
      <c r="R531" s="889">
        <f t="shared" si="145"/>
        <v>4.1425503078907662</v>
      </c>
      <c r="S531" s="889">
        <f t="shared" si="145"/>
        <v>13.259727117620001</v>
      </c>
      <c r="T531" s="889">
        <f t="shared" si="145"/>
        <v>22.888166538877659</v>
      </c>
      <c r="U531" s="889">
        <f t="shared" si="145"/>
        <v>28.800473196403978</v>
      </c>
      <c r="V531" s="889">
        <f t="shared" si="145"/>
        <v>19.902864440437984</v>
      </c>
      <c r="W531" s="901">
        <f t="shared" si="145"/>
        <v>1.5522392868348716</v>
      </c>
      <c r="X531" s="901">
        <f t="shared" si="145"/>
        <v>2.1448017356505718</v>
      </c>
      <c r="Y531" s="708"/>
      <c r="Z531" s="889">
        <f t="shared" si="146"/>
        <v>109.41811125775153</v>
      </c>
      <c r="AA531" s="889">
        <f t="shared" si="146"/>
        <v>13.062650994941885</v>
      </c>
      <c r="AB531" s="889"/>
      <c r="AC531" s="889">
        <f t="shared" si="147"/>
        <v>3.3459999999999996</v>
      </c>
      <c r="AD531" s="889">
        <f t="shared" si="147"/>
        <v>24.579090909090908</v>
      </c>
      <c r="AE531" s="889">
        <f t="shared" si="147"/>
        <v>3.1720000000000002</v>
      </c>
      <c r="AF531" s="889">
        <f t="shared" si="147"/>
        <v>5.4107142857142856</v>
      </c>
      <c r="AG531" s="889">
        <f t="shared" si="147"/>
        <v>14.25</v>
      </c>
      <c r="AH531" s="889">
        <f t="shared" si="147"/>
        <v>42.346666666666678</v>
      </c>
      <c r="AI531" s="889">
        <f t="shared" si="147"/>
        <v>18.762</v>
      </c>
      <c r="AJ531" s="889">
        <f t="shared" si="147"/>
        <v>27.18</v>
      </c>
      <c r="AK531" s="889">
        <f t="shared" si="147"/>
        <v>9.9992307692307705</v>
      </c>
      <c r="AL531" s="1076">
        <f t="shared" si="147"/>
        <v>12913.161333333332</v>
      </c>
      <c r="AM531" s="889">
        <f t="shared" si="148"/>
        <v>13.539333333333333</v>
      </c>
      <c r="AN531" s="1013">
        <f t="shared" si="148"/>
        <v>3.6071428571428577</v>
      </c>
      <c r="AO531" s="889">
        <f t="shared" si="148"/>
        <v>22.547920471412755</v>
      </c>
      <c r="AP531" s="889">
        <f t="shared" si="148"/>
        <v>36.116852011403495</v>
      </c>
      <c r="AQ531" s="1013">
        <f t="shared" si="148"/>
        <v>42.267011186374354</v>
      </c>
      <c r="AR531" s="889">
        <f t="shared" si="148"/>
        <v>2.8520266666666676</v>
      </c>
      <c r="AS531" s="889">
        <f t="shared" si="148"/>
        <v>3.0826528736666678</v>
      </c>
      <c r="AT531" s="889">
        <f t="shared" si="148"/>
        <v>3.2767795495600009</v>
      </c>
      <c r="AU531" s="889">
        <f t="shared" si="148"/>
        <v>3.4878249580779932</v>
      </c>
      <c r="AV531" s="889">
        <f t="shared" si="148"/>
        <v>3.7173907357094076</v>
      </c>
      <c r="AW531" s="889">
        <f t="shared" si="149"/>
        <v>16.416674783680733</v>
      </c>
      <c r="AX531" s="1013">
        <f t="shared" si="149"/>
        <v>48.014401957147918</v>
      </c>
      <c r="AY531" s="889">
        <f t="shared" si="149"/>
        <v>1.1586666666666665</v>
      </c>
      <c r="AZ531" s="889">
        <f t="shared" si="149"/>
        <v>22.141333333333332</v>
      </c>
      <c r="BA531" s="889">
        <f t="shared" si="149"/>
        <v>-17.636666666666663</v>
      </c>
      <c r="BB531" s="889">
        <f t="shared" si="149"/>
        <v>0.66866666666666674</v>
      </c>
      <c r="BC531" s="1013">
        <f t="shared" si="149"/>
        <v>-2.8393333333333337</v>
      </c>
      <c r="BD531" s="889"/>
      <c r="BE531" s="765">
        <f t="shared" si="150"/>
        <v>2013</v>
      </c>
      <c r="BF531" s="889" t="e">
        <f t="shared" si="150"/>
        <v>#VALUE!</v>
      </c>
      <c r="BG531" s="889">
        <f t="shared" si="150"/>
        <v>6.253333333333333</v>
      </c>
    </row>
    <row r="532" spans="1:59" x14ac:dyDescent="0.2">
      <c r="A532" s="572" t="s">
        <v>108</v>
      </c>
      <c r="B532" s="708">
        <f t="shared" si="140"/>
        <v>199</v>
      </c>
      <c r="E532" s="902">
        <f t="shared" si="141"/>
        <v>7.1105527638190953</v>
      </c>
      <c r="I532" s="1010">
        <f t="shared" si="142"/>
        <v>46.738542713567824</v>
      </c>
      <c r="J532" s="889">
        <f t="shared" si="142"/>
        <v>2.7795161897054479</v>
      </c>
      <c r="K532" s="898">
        <f t="shared" si="142"/>
        <v>0.31466331658291447</v>
      </c>
      <c r="L532" s="902"/>
      <c r="M532" s="889">
        <f t="shared" si="143"/>
        <v>1.1227437185929645</v>
      </c>
      <c r="N532" s="902"/>
      <c r="O532" s="898">
        <f t="shared" si="144"/>
        <v>0.27624319215123239</v>
      </c>
      <c r="P532" s="902"/>
      <c r="Q532" s="902"/>
      <c r="R532" s="889">
        <f t="shared" si="145"/>
        <v>14.636089831684815</v>
      </c>
      <c r="S532" s="889">
        <f t="shared" si="145"/>
        <v>20.408065544778292</v>
      </c>
      <c r="T532" s="889">
        <f t="shared" si="145"/>
        <v>17.898308339985284</v>
      </c>
      <c r="U532" s="889">
        <f t="shared" si="145"/>
        <v>20.198442274129285</v>
      </c>
      <c r="V532" s="889">
        <f t="shared" si="145"/>
        <v>3.5378219218301923</v>
      </c>
      <c r="W532" s="901">
        <f t="shared" si="145"/>
        <v>7.3386762686831242</v>
      </c>
      <c r="X532" s="901">
        <f t="shared" si="145"/>
        <v>1.8482909268160446</v>
      </c>
      <c r="Y532" s="708"/>
      <c r="Z532" s="889">
        <f t="shared" si="146"/>
        <v>50.863982736637716</v>
      </c>
      <c r="AA532" s="889">
        <f t="shared" si="146"/>
        <v>19.021267523343422</v>
      </c>
      <c r="AB532" s="889"/>
      <c r="AC532" s="889">
        <f t="shared" si="147"/>
        <v>2.9649714285714266</v>
      </c>
      <c r="AD532" s="889">
        <f t="shared" si="147"/>
        <v>2.4435999999999996</v>
      </c>
      <c r="AE532" s="889">
        <f t="shared" si="147"/>
        <v>3.9653142857142827</v>
      </c>
      <c r="AF532" s="889">
        <f t="shared" si="147"/>
        <v>1.6267241379310349</v>
      </c>
      <c r="AG532" s="889">
        <f t="shared" si="147"/>
        <v>11.551162790697676</v>
      </c>
      <c r="AH532" s="889">
        <f t="shared" si="147"/>
        <v>21.839204545454546</v>
      </c>
      <c r="AI532" s="889">
        <f t="shared" si="147"/>
        <v>13.808039215686275</v>
      </c>
      <c r="AJ532" s="889">
        <f t="shared" si="147"/>
        <v>12.136704545454545</v>
      </c>
      <c r="AK532" s="889">
        <f t="shared" si="147"/>
        <v>8.9548091603053486</v>
      </c>
      <c r="AL532" s="1076">
        <f t="shared" si="147"/>
        <v>13324.290799999995</v>
      </c>
      <c r="AM532" s="889">
        <f t="shared" si="148"/>
        <v>4.170114285714285</v>
      </c>
      <c r="AN532" s="1013">
        <f t="shared" si="148"/>
        <v>0.70930232558139539</v>
      </c>
      <c r="AO532" s="889">
        <f t="shared" si="148"/>
        <v>3.7180837279598942</v>
      </c>
      <c r="AP532" s="889">
        <f t="shared" si="148"/>
        <v>22.976665133078139</v>
      </c>
      <c r="AQ532" s="1013">
        <f t="shared" si="148"/>
        <v>5.4246769874148475</v>
      </c>
      <c r="AR532" s="889">
        <f t="shared" si="148"/>
        <v>1.0750653055754962</v>
      </c>
      <c r="AS532" s="889">
        <f t="shared" si="148"/>
        <v>1.1408023071548221</v>
      </c>
      <c r="AT532" s="889">
        <f t="shared" si="148"/>
        <v>1.2161015006202709</v>
      </c>
      <c r="AU532" s="889">
        <f t="shared" si="148"/>
        <v>1.2974059943752119</v>
      </c>
      <c r="AV532" s="889">
        <f t="shared" si="148"/>
        <v>1.3852423374750868</v>
      </c>
      <c r="AW532" s="889">
        <f t="shared" si="149"/>
        <v>6.1146174452008859</v>
      </c>
      <c r="AX532" s="1013">
        <f t="shared" si="149"/>
        <v>15.263982216571963</v>
      </c>
      <c r="AY532" s="889">
        <f t="shared" si="149"/>
        <v>0.87468208092485578</v>
      </c>
      <c r="AZ532" s="889">
        <f t="shared" si="149"/>
        <v>22.945511363636378</v>
      </c>
      <c r="BA532" s="889">
        <f t="shared" si="149"/>
        <v>-15.94386363636362</v>
      </c>
      <c r="BB532" s="889">
        <f t="shared" si="149"/>
        <v>1.8867045454545461</v>
      </c>
      <c r="BC532" s="1013">
        <f t="shared" si="149"/>
        <v>-0.56943181818181821</v>
      </c>
      <c r="BD532" s="889"/>
      <c r="BE532" s="765">
        <f t="shared" si="150"/>
        <v>2012.5226130653266</v>
      </c>
      <c r="BF532" s="889" t="e">
        <f t="shared" si="150"/>
        <v>#VALUE!</v>
      </c>
      <c r="BG532" s="889">
        <f t="shared" si="150"/>
        <v>1.7883720930232549</v>
      </c>
    </row>
    <row r="533" spans="1:59" x14ac:dyDescent="0.2">
      <c r="A533" s="572" t="s">
        <v>154</v>
      </c>
      <c r="B533" s="708">
        <f t="shared" si="140"/>
        <v>22</v>
      </c>
      <c r="E533" s="902">
        <f t="shared" si="141"/>
        <v>7.5909090909090908</v>
      </c>
      <c r="I533" s="1010">
        <f t="shared" si="142"/>
        <v>105.07681818181818</v>
      </c>
      <c r="J533" s="889">
        <f t="shared" si="142"/>
        <v>2.059047323983072</v>
      </c>
      <c r="K533" s="898">
        <f t="shared" si="142"/>
        <v>0.45661363636363633</v>
      </c>
      <c r="L533" s="902"/>
      <c r="M533" s="889">
        <f t="shared" si="143"/>
        <v>1.8264545454545453</v>
      </c>
      <c r="N533" s="902"/>
      <c r="O533" s="898">
        <f t="shared" si="144"/>
        <v>0.4106818181818182</v>
      </c>
      <c r="P533" s="902"/>
      <c r="Q533" s="902"/>
      <c r="R533" s="889">
        <f t="shared" si="145"/>
        <v>11.860415392289109</v>
      </c>
      <c r="S533" s="889">
        <f t="shared" si="145"/>
        <v>13.403215154523535</v>
      </c>
      <c r="T533" s="889">
        <f t="shared" si="145"/>
        <v>12.239687872319825</v>
      </c>
      <c r="U533" s="889">
        <f t="shared" si="145"/>
        <v>17.413236898237923</v>
      </c>
      <c r="V533" s="889">
        <f t="shared" si="145"/>
        <v>14.271880804379176</v>
      </c>
      <c r="W533" s="901">
        <f t="shared" si="145"/>
        <v>2.3919160862459217</v>
      </c>
      <c r="X533" s="901">
        <f t="shared" si="145"/>
        <v>11.776208246749338</v>
      </c>
      <c r="Y533" s="708"/>
      <c r="Z533" s="889">
        <f t="shared" si="146"/>
        <v>54.374547201400361</v>
      </c>
      <c r="AA533" s="889">
        <f t="shared" si="146"/>
        <v>29.359549968604586</v>
      </c>
      <c r="AB533" s="889"/>
      <c r="AC533" s="889">
        <f t="shared" si="147"/>
        <v>4.258181818181817</v>
      </c>
      <c r="AD533" s="889">
        <f t="shared" si="147"/>
        <v>3.7447368421052643</v>
      </c>
      <c r="AE533" s="889">
        <f t="shared" si="147"/>
        <v>3.4018181818181819</v>
      </c>
      <c r="AF533" s="889">
        <f t="shared" si="147"/>
        <v>5.5323809523809517</v>
      </c>
      <c r="AG533" s="889">
        <f t="shared" si="147"/>
        <v>6.3227272727272714</v>
      </c>
      <c r="AH533" s="889">
        <f t="shared" si="147"/>
        <v>17.359090909090913</v>
      </c>
      <c r="AI533" s="889">
        <f t="shared" si="147"/>
        <v>12.065454545454545</v>
      </c>
      <c r="AJ533" s="889">
        <f t="shared" si="147"/>
        <v>7.9636363636363647</v>
      </c>
      <c r="AK533" s="889">
        <f t="shared" si="147"/>
        <v>9.4676190476190492</v>
      </c>
      <c r="AL533" s="1076">
        <f t="shared" si="147"/>
        <v>71004.460000000006</v>
      </c>
      <c r="AM533" s="889">
        <f t="shared" si="148"/>
        <v>1.7040909090909089</v>
      </c>
      <c r="AN533" s="1013">
        <f t="shared" si="148"/>
        <v>0.88571428571428557</v>
      </c>
      <c r="AO533" s="889">
        <f t="shared" si="148"/>
        <v>-10.105630116388921</v>
      </c>
      <c r="AP533" s="889">
        <f t="shared" si="148"/>
        <v>19.385832249773166</v>
      </c>
      <c r="AQ533" s="1013">
        <f t="shared" si="148"/>
        <v>157.74208520307769</v>
      </c>
      <c r="AR533" s="889">
        <f t="shared" si="148"/>
        <v>1.7782381818181825</v>
      </c>
      <c r="AS533" s="889">
        <f t="shared" si="148"/>
        <v>1.9236447023636367</v>
      </c>
      <c r="AT533" s="889">
        <f t="shared" si="148"/>
        <v>2.0643041229060555</v>
      </c>
      <c r="AU533" s="889">
        <f t="shared" si="148"/>
        <v>2.2174961972331038</v>
      </c>
      <c r="AV533" s="889">
        <f t="shared" si="148"/>
        <v>2.3844058989517722</v>
      </c>
      <c r="AW533" s="889">
        <f t="shared" si="149"/>
        <v>10.36808910327275</v>
      </c>
      <c r="AX533" s="1013">
        <f t="shared" si="149"/>
        <v>11.518268747688227</v>
      </c>
      <c r="AY533" s="889">
        <f t="shared" si="149"/>
        <v>0.87181818181818183</v>
      </c>
      <c r="AZ533" s="889">
        <f t="shared" si="149"/>
        <v>24.537727272727274</v>
      </c>
      <c r="BA533" s="889">
        <f t="shared" si="149"/>
        <v>-14.396818181818183</v>
      </c>
      <c r="BB533" s="889">
        <f t="shared" si="149"/>
        <v>-0.3481818181818182</v>
      </c>
      <c r="BC533" s="1013">
        <f t="shared" si="149"/>
        <v>0.1972727272727271</v>
      </c>
      <c r="BD533" s="889"/>
      <c r="BE533" s="765">
        <f t="shared" si="150"/>
        <v>2012.2272727272727</v>
      </c>
      <c r="BF533" s="889" t="e">
        <f t="shared" si="150"/>
        <v>#VALUE!</v>
      </c>
      <c r="BG533" s="889">
        <f t="shared" si="150"/>
        <v>7.081818181818182</v>
      </c>
    </row>
    <row r="534" spans="1:59" x14ac:dyDescent="0.2">
      <c r="A534" s="572" t="s">
        <v>112</v>
      </c>
      <c r="B534" s="708">
        <f t="shared" si="140"/>
        <v>63</v>
      </c>
      <c r="E534" s="902">
        <f t="shared" si="141"/>
        <v>7.1587301587301591</v>
      </c>
      <c r="I534" s="1010">
        <f t="shared" si="142"/>
        <v>77.61809523809525</v>
      </c>
      <c r="J534" s="889">
        <f t="shared" si="142"/>
        <v>1.8022389927552958</v>
      </c>
      <c r="K534" s="898">
        <f t="shared" si="142"/>
        <v>0.3322142857142858</v>
      </c>
      <c r="L534" s="902"/>
      <c r="M534" s="889">
        <f t="shared" si="143"/>
        <v>1.2904444444444449</v>
      </c>
      <c r="N534" s="902"/>
      <c r="O534" s="898">
        <f t="shared" si="144"/>
        <v>0.2955000000000001</v>
      </c>
      <c r="P534" s="902"/>
      <c r="Q534" s="902"/>
      <c r="R534" s="889">
        <f t="shared" si="145"/>
        <v>12.280148649435995</v>
      </c>
      <c r="S534" s="889">
        <f t="shared" si="145"/>
        <v>12.357750906750665</v>
      </c>
      <c r="T534" s="889">
        <f t="shared" si="145"/>
        <v>12.905880644827253</v>
      </c>
      <c r="U534" s="889">
        <f t="shared" si="145"/>
        <v>18.45475311464978</v>
      </c>
      <c r="V534" s="889">
        <f t="shared" si="145"/>
        <v>9.9997905258499138</v>
      </c>
      <c r="W534" s="901">
        <f t="shared" si="145"/>
        <v>1.4890824138282726</v>
      </c>
      <c r="X534" s="901">
        <f t="shared" si="145"/>
        <v>5.3428916056868356</v>
      </c>
      <c r="Y534" s="708"/>
      <c r="Z534" s="889">
        <f t="shared" si="146"/>
        <v>35.546712541920051</v>
      </c>
      <c r="AA534" s="889">
        <f t="shared" si="146"/>
        <v>22.144664408986138</v>
      </c>
      <c r="AB534" s="889"/>
      <c r="AC534" s="889">
        <f t="shared" si="147"/>
        <v>3.8976190476190489</v>
      </c>
      <c r="AD534" s="889">
        <f t="shared" si="147"/>
        <v>2.2045762711864394</v>
      </c>
      <c r="AE534" s="889">
        <f t="shared" si="147"/>
        <v>1.714444444444444</v>
      </c>
      <c r="AF534" s="889">
        <f t="shared" si="147"/>
        <v>32.525081967213119</v>
      </c>
      <c r="AG534" s="889">
        <f t="shared" si="147"/>
        <v>15.358333333333333</v>
      </c>
      <c r="AH534" s="889">
        <f t="shared" si="147"/>
        <v>21.220634920634918</v>
      </c>
      <c r="AI534" s="889">
        <f t="shared" si="147"/>
        <v>14.216451612903231</v>
      </c>
      <c r="AJ534" s="889">
        <f t="shared" si="147"/>
        <v>15.431746031746032</v>
      </c>
      <c r="AK534" s="889">
        <f t="shared" si="147"/>
        <v>11.737213114754097</v>
      </c>
      <c r="AL534" s="1076">
        <f t="shared" si="147"/>
        <v>12466.096507936507</v>
      </c>
      <c r="AM534" s="889">
        <f t="shared" si="148"/>
        <v>1.3476190476190482</v>
      </c>
      <c r="AN534" s="1013">
        <f t="shared" si="148"/>
        <v>2.7824590163934428</v>
      </c>
      <c r="AO534" s="889">
        <f t="shared" si="148"/>
        <v>-1.4171570708366183</v>
      </c>
      <c r="AP534" s="889">
        <f t="shared" si="148"/>
        <v>20.26975100021901</v>
      </c>
      <c r="AQ534" s="1013">
        <f t="shared" si="148"/>
        <v>154.30981625623622</v>
      </c>
      <c r="AR534" s="889">
        <f t="shared" si="148"/>
        <v>1.2767988888888893</v>
      </c>
      <c r="AS534" s="889">
        <f t="shared" si="148"/>
        <v>1.3849031866666666</v>
      </c>
      <c r="AT534" s="889">
        <f t="shared" si="148"/>
        <v>1.5040095818816668</v>
      </c>
      <c r="AU534" s="889">
        <f t="shared" si="148"/>
        <v>1.633957165049591</v>
      </c>
      <c r="AV534" s="889">
        <f t="shared" si="148"/>
        <v>1.7757622885315543</v>
      </c>
      <c r="AW534" s="889">
        <f t="shared" si="149"/>
        <v>7.5754311110183679</v>
      </c>
      <c r="AX534" s="1013">
        <f t="shared" si="149"/>
        <v>10.664014917597417</v>
      </c>
      <c r="AY534" s="889">
        <f t="shared" si="149"/>
        <v>1.3117460317460319</v>
      </c>
      <c r="AZ534" s="889">
        <f t="shared" si="149"/>
        <v>34.067936507936508</v>
      </c>
      <c r="BA534" s="889">
        <f t="shared" si="149"/>
        <v>-12.68301587301587</v>
      </c>
      <c r="BB534" s="889">
        <f t="shared" si="149"/>
        <v>4.0247619047619061</v>
      </c>
      <c r="BC534" s="1013">
        <f t="shared" si="149"/>
        <v>4.9938095238095235</v>
      </c>
      <c r="BD534" s="889"/>
      <c r="BE534" s="765">
        <f t="shared" si="150"/>
        <v>2012.4603174603174</v>
      </c>
      <c r="BF534" s="889" t="e">
        <f t="shared" si="150"/>
        <v>#VALUE!</v>
      </c>
      <c r="BG534" s="889">
        <f t="shared" si="150"/>
        <v>7.2725806451612902</v>
      </c>
    </row>
    <row r="535" spans="1:59" x14ac:dyDescent="0.2">
      <c r="A535" s="572" t="s">
        <v>4224</v>
      </c>
      <c r="B535" s="708">
        <f t="shared" si="140"/>
        <v>38</v>
      </c>
      <c r="E535" s="902">
        <f t="shared" si="141"/>
        <v>7.0526315789473681</v>
      </c>
      <c r="I535" s="1010">
        <f t="shared" si="142"/>
        <v>95.19236842105262</v>
      </c>
      <c r="J535" s="889">
        <f t="shared" si="142"/>
        <v>1.7718398708968199</v>
      </c>
      <c r="K535" s="898">
        <f t="shared" si="142"/>
        <v>0.40258157894736846</v>
      </c>
      <c r="L535" s="902"/>
      <c r="M535" s="889">
        <f t="shared" si="143"/>
        <v>1.5313052631578949</v>
      </c>
      <c r="N535" s="902"/>
      <c r="O535" s="898">
        <f t="shared" si="144"/>
        <v>0.32351052631578942</v>
      </c>
      <c r="P535" s="902"/>
      <c r="Q535" s="902"/>
      <c r="R535" s="889">
        <f t="shared" si="145"/>
        <v>18.96250738216073</v>
      </c>
      <c r="S535" s="889">
        <f t="shared" si="145"/>
        <v>17.203788583785975</v>
      </c>
      <c r="T535" s="889">
        <f t="shared" si="145"/>
        <v>16.623408962565311</v>
      </c>
      <c r="U535" s="889">
        <f t="shared" si="145"/>
        <v>19.82205951985399</v>
      </c>
      <c r="V535" s="889">
        <f t="shared" si="145"/>
        <v>17.796675349301086</v>
      </c>
      <c r="W535" s="901">
        <f t="shared" si="145"/>
        <v>0.93130879198608907</v>
      </c>
      <c r="X535" s="901">
        <f t="shared" si="145"/>
        <v>2.0092607151152544</v>
      </c>
      <c r="Y535" s="708"/>
      <c r="Z535" s="889">
        <f t="shared" si="146"/>
        <v>45.198852231766743</v>
      </c>
      <c r="AA535" s="889">
        <f t="shared" si="146"/>
        <v>26.360421493842249</v>
      </c>
      <c r="AB535" s="889"/>
      <c r="AC535" s="889">
        <f t="shared" si="147"/>
        <v>4.179736842105263</v>
      </c>
      <c r="AD535" s="889">
        <f t="shared" si="147"/>
        <v>2.3042857142857138</v>
      </c>
      <c r="AE535" s="889">
        <f t="shared" si="147"/>
        <v>3.9336842105263163</v>
      </c>
      <c r="AF535" s="889">
        <f t="shared" si="147"/>
        <v>7.2485714285714291</v>
      </c>
      <c r="AG535" s="889">
        <f t="shared" si="147"/>
        <v>14.251351351351348</v>
      </c>
      <c r="AH535" s="889">
        <f t="shared" si="147"/>
        <v>35.726315789473681</v>
      </c>
      <c r="AI535" s="889">
        <f t="shared" si="147"/>
        <v>23.514736842105265</v>
      </c>
      <c r="AJ535" s="889">
        <f t="shared" si="147"/>
        <v>15.805263157894741</v>
      </c>
      <c r="AK535" s="889">
        <f t="shared" si="147"/>
        <v>12.405000000000001</v>
      </c>
      <c r="AL535" s="1076">
        <f t="shared" si="147"/>
        <v>62926.927368421049</v>
      </c>
      <c r="AM535" s="889">
        <f t="shared" si="148"/>
        <v>3.688157894736841</v>
      </c>
      <c r="AN535" s="1013">
        <f t="shared" si="148"/>
        <v>0.6168571428571431</v>
      </c>
      <c r="AO535" s="889">
        <f t="shared" si="148"/>
        <v>-5.5443392433908407</v>
      </c>
      <c r="AP535" s="889">
        <f t="shared" si="148"/>
        <v>21.643289802521995</v>
      </c>
      <c r="AQ535" s="1013">
        <f t="shared" si="148"/>
        <v>169.09221571928697</v>
      </c>
      <c r="AR535" s="889">
        <f t="shared" si="148"/>
        <v>1.4459069368421056</v>
      </c>
      <c r="AS535" s="889">
        <f t="shared" si="148"/>
        <v>1.5735608448178948</v>
      </c>
      <c r="AT535" s="889">
        <f t="shared" si="148"/>
        <v>1.713177701145042</v>
      </c>
      <c r="AU535" s="889">
        <f t="shared" si="148"/>
        <v>1.8661896854959203</v>
      </c>
      <c r="AV535" s="889">
        <f t="shared" si="148"/>
        <v>2.0339033978937171</v>
      </c>
      <c r="AW535" s="889">
        <f t="shared" si="149"/>
        <v>8.6327385661946803</v>
      </c>
      <c r="AX535" s="1013">
        <f t="shared" si="149"/>
        <v>10.359850023169134</v>
      </c>
      <c r="AY535" s="889">
        <f t="shared" si="149"/>
        <v>1.0455263157894739</v>
      </c>
      <c r="AZ535" s="889">
        <f t="shared" si="149"/>
        <v>36.061052631578953</v>
      </c>
      <c r="BA535" s="889">
        <f t="shared" si="149"/>
        <v>-11.189473684210526</v>
      </c>
      <c r="BB535" s="889">
        <f t="shared" si="149"/>
        <v>2.7249999999999996</v>
      </c>
      <c r="BC535" s="1013">
        <f t="shared" si="149"/>
        <v>7.3134210526315764</v>
      </c>
      <c r="BD535" s="889"/>
      <c r="BE535" s="765">
        <f t="shared" si="150"/>
        <v>2012.4736842105262</v>
      </c>
      <c r="BF535" s="889" t="e">
        <f t="shared" si="150"/>
        <v>#VALUE!</v>
      </c>
      <c r="BG535" s="889">
        <f t="shared" si="150"/>
        <v>11.629729729729732</v>
      </c>
    </row>
    <row r="536" spans="1:59" x14ac:dyDescent="0.2">
      <c r="A536" s="572" t="s">
        <v>123</v>
      </c>
      <c r="B536" s="708">
        <f t="shared" si="140"/>
        <v>22</v>
      </c>
      <c r="E536" s="902">
        <f t="shared" si="141"/>
        <v>7.9090909090909092</v>
      </c>
      <c r="I536" s="1010">
        <f t="shared" si="142"/>
        <v>65.402272727272731</v>
      </c>
      <c r="J536" s="889">
        <f t="shared" si="142"/>
        <v>2.9327833879158023</v>
      </c>
      <c r="K536" s="898">
        <f t="shared" si="142"/>
        <v>0.4339909090909092</v>
      </c>
      <c r="L536" s="902"/>
      <c r="M536" s="889">
        <f t="shared" si="143"/>
        <v>1.695054545454546</v>
      </c>
      <c r="N536" s="902"/>
      <c r="O536" s="898">
        <f t="shared" si="144"/>
        <v>0.39673636363636366</v>
      </c>
      <c r="P536" s="902"/>
      <c r="Q536" s="902"/>
      <c r="R536" s="889">
        <f t="shared" si="145"/>
        <v>9.2076713365021767</v>
      </c>
      <c r="S536" s="889">
        <f t="shared" si="145"/>
        <v>10.347113151119416</v>
      </c>
      <c r="T536" s="889">
        <f t="shared" si="145"/>
        <v>10.707741003356695</v>
      </c>
      <c r="U536" s="889">
        <f t="shared" si="145"/>
        <v>15.507671047408286</v>
      </c>
      <c r="V536" s="889">
        <f t="shared" si="145"/>
        <v>9.4094305284586479</v>
      </c>
      <c r="W536" s="901">
        <f t="shared" si="145"/>
        <v>1.6059065172107099</v>
      </c>
      <c r="X536" s="901">
        <f t="shared" si="145"/>
        <v>2.3188583261968208</v>
      </c>
      <c r="Y536" s="708"/>
      <c r="Z536" s="889">
        <f t="shared" si="146"/>
        <v>69.256685324489609</v>
      </c>
      <c r="AA536" s="889">
        <f t="shared" si="146"/>
        <v>32.2192143418727</v>
      </c>
      <c r="AB536" s="889"/>
      <c r="AC536" s="889">
        <f t="shared" si="147"/>
        <v>3.8827272727272728</v>
      </c>
      <c r="AD536" s="889">
        <f t="shared" si="147"/>
        <v>3.4266666666666663</v>
      </c>
      <c r="AE536" s="889">
        <f t="shared" si="147"/>
        <v>1.0913636363636363</v>
      </c>
      <c r="AF536" s="889">
        <f t="shared" si="147"/>
        <v>3.4290909090909092</v>
      </c>
      <c r="AG536" s="889">
        <f t="shared" si="147"/>
        <v>15.066666666666666</v>
      </c>
      <c r="AH536" s="889">
        <f t="shared" si="147"/>
        <v>19.472727272727273</v>
      </c>
      <c r="AI536" s="889">
        <f t="shared" si="147"/>
        <v>11.515909090909089</v>
      </c>
      <c r="AJ536" s="889">
        <f t="shared" si="147"/>
        <v>5.9090909090909101</v>
      </c>
      <c r="AK536" s="889">
        <f t="shared" si="147"/>
        <v>10.520454545454545</v>
      </c>
      <c r="AL536" s="1076">
        <f t="shared" si="147"/>
        <v>6536.6140909090909</v>
      </c>
      <c r="AM536" s="889">
        <f t="shared" si="148"/>
        <v>2.65</v>
      </c>
      <c r="AN536" s="1013">
        <f t="shared" si="148"/>
        <v>1.3009090909090908</v>
      </c>
      <c r="AO536" s="889">
        <f t="shared" si="148"/>
        <v>-14.436345891344297</v>
      </c>
      <c r="AP536" s="889">
        <f t="shared" si="148"/>
        <v>18.212083576245249</v>
      </c>
      <c r="AQ536" s="1013">
        <f t="shared" si="148"/>
        <v>98.526239637884458</v>
      </c>
      <c r="AR536" s="889">
        <f t="shared" si="148"/>
        <v>1.6881192727272727</v>
      </c>
      <c r="AS536" s="889">
        <f t="shared" si="148"/>
        <v>1.809726327527273</v>
      </c>
      <c r="AT536" s="889">
        <f t="shared" si="148"/>
        <v>1.9391065652045187</v>
      </c>
      <c r="AU536" s="889">
        <f t="shared" si="148"/>
        <v>2.0793276386112933</v>
      </c>
      <c r="AV536" s="889">
        <f t="shared" si="148"/>
        <v>2.2313673913580496</v>
      </c>
      <c r="AW536" s="889">
        <f t="shared" si="149"/>
        <v>9.7476471954284083</v>
      </c>
      <c r="AX536" s="1013">
        <f t="shared" si="149"/>
        <v>16.619672853218887</v>
      </c>
      <c r="AY536" s="889">
        <f t="shared" si="149"/>
        <v>1.3104545454545455</v>
      </c>
      <c r="AZ536" s="889">
        <f t="shared" si="149"/>
        <v>29.895909090909097</v>
      </c>
      <c r="BA536" s="889">
        <f t="shared" si="149"/>
        <v>-19.436363636363634</v>
      </c>
      <c r="BB536" s="889">
        <f t="shared" si="149"/>
        <v>-9.090909090909087E-2</v>
      </c>
      <c r="BC536" s="1013">
        <f t="shared" si="149"/>
        <v>-1.3654545454545461</v>
      </c>
      <c r="BD536" s="889"/>
      <c r="BE536" s="765">
        <f t="shared" si="150"/>
        <v>2011.6818181818182</v>
      </c>
      <c r="BF536" s="889" t="e">
        <f t="shared" si="150"/>
        <v>#VALUE!</v>
      </c>
      <c r="BG536" s="889">
        <f t="shared" si="150"/>
        <v>5.4571428571428573</v>
      </c>
    </row>
    <row r="537" spans="1:59" x14ac:dyDescent="0.2">
      <c r="A537" s="572" t="s">
        <v>4353</v>
      </c>
      <c r="B537" s="708">
        <f t="shared" si="140"/>
        <v>62</v>
      </c>
      <c r="E537" s="902">
        <f t="shared" si="141"/>
        <v>7.161290322580645</v>
      </c>
      <c r="I537" s="1010">
        <f t="shared" si="142"/>
        <v>68.873709677419342</v>
      </c>
      <c r="J537" s="889">
        <f t="shared" si="142"/>
        <v>4.348759591185873</v>
      </c>
      <c r="K537" s="898">
        <f t="shared" si="142"/>
        <v>0.58564032258064536</v>
      </c>
      <c r="L537" s="902"/>
      <c r="M537" s="889">
        <f t="shared" si="143"/>
        <v>2.3988451612903234</v>
      </c>
      <c r="N537" s="902"/>
      <c r="O537" s="898">
        <f t="shared" si="144"/>
        <v>0.5528801129032257</v>
      </c>
      <c r="P537" s="902"/>
      <c r="Q537" s="902"/>
      <c r="R537" s="889">
        <f t="shared" si="145"/>
        <v>5.9640054390004913</v>
      </c>
      <c r="S537" s="889">
        <f t="shared" si="145"/>
        <v>7.0328431002514646</v>
      </c>
      <c r="T537" s="889">
        <f t="shared" si="145"/>
        <v>10.207777918173951</v>
      </c>
      <c r="U537" s="889">
        <f t="shared" si="145"/>
        <v>11.96003501058358</v>
      </c>
      <c r="V537" s="889">
        <f t="shared" si="145"/>
        <v>0.66489118922532642</v>
      </c>
      <c r="W537" s="901">
        <f t="shared" si="145"/>
        <v>6.674192621875167</v>
      </c>
      <c r="X537" s="901">
        <f t="shared" si="145"/>
        <v>1.2687047761996002</v>
      </c>
      <c r="Y537" s="708"/>
      <c r="Z537" s="889">
        <f t="shared" si="146"/>
        <v>199.23289574504636</v>
      </c>
      <c r="AA537" s="889">
        <f t="shared" si="146"/>
        <v>53.057344340629406</v>
      </c>
      <c r="AB537" s="889"/>
      <c r="AC537" s="889">
        <f t="shared" si="147"/>
        <v>2.039354838709678</v>
      </c>
      <c r="AD537" s="889">
        <f t="shared" si="147"/>
        <v>26.954186046511627</v>
      </c>
      <c r="AE537" s="889">
        <f t="shared" si="147"/>
        <v>7.6008064516129039</v>
      </c>
      <c r="AF537" s="889">
        <f t="shared" si="147"/>
        <v>3.2074193548387089</v>
      </c>
      <c r="AG537" s="889">
        <f t="shared" si="147"/>
        <v>9.7206896551724089</v>
      </c>
      <c r="AH537" s="889">
        <f t="shared" si="147"/>
        <v>13.699999999999994</v>
      </c>
      <c r="AI537" s="889">
        <f t="shared" si="147"/>
        <v>-6.4133928571428589</v>
      </c>
      <c r="AJ537" s="889">
        <f t="shared" si="147"/>
        <v>28.001666666666676</v>
      </c>
      <c r="AK537" s="889">
        <f t="shared" si="147"/>
        <v>8.3835294117647052</v>
      </c>
      <c r="AL537" s="1076">
        <f t="shared" si="147"/>
        <v>9074.5183870967721</v>
      </c>
      <c r="AM537" s="889">
        <f t="shared" si="148"/>
        <v>2.573225806451612</v>
      </c>
      <c r="AN537" s="1013">
        <f t="shared" si="148"/>
        <v>1.554590163934426</v>
      </c>
      <c r="AO537" s="889">
        <f t="shared" si="148"/>
        <v>-36.349802044074877</v>
      </c>
      <c r="AP537" s="889">
        <f t="shared" si="148"/>
        <v>16.412908024813319</v>
      </c>
      <c r="AQ537" s="1013">
        <f t="shared" si="148"/>
        <v>138.09385404500321</v>
      </c>
      <c r="AR537" s="889">
        <f t="shared" si="148"/>
        <v>2.4172427258064517</v>
      </c>
      <c r="AS537" s="889">
        <f t="shared" si="148"/>
        <v>2.5686224047419355</v>
      </c>
      <c r="AT537" s="889">
        <f t="shared" si="148"/>
        <v>2.7111199770557759</v>
      </c>
      <c r="AU537" s="889">
        <f t="shared" si="148"/>
        <v>2.8643313292798194</v>
      </c>
      <c r="AV537" s="889">
        <f t="shared" si="148"/>
        <v>3.0291702537563658</v>
      </c>
      <c r="AW537" s="889">
        <f t="shared" si="149"/>
        <v>13.590486690640336</v>
      </c>
      <c r="AX537" s="1013">
        <f t="shared" si="149"/>
        <v>24.648833359819086</v>
      </c>
      <c r="AY537" s="889">
        <f t="shared" si="149"/>
        <v>0.8098360655737703</v>
      </c>
      <c r="AZ537" s="889">
        <f t="shared" si="149"/>
        <v>27.745322580645155</v>
      </c>
      <c r="BA537" s="889">
        <f t="shared" si="149"/>
        <v>-7.0787096774193552</v>
      </c>
      <c r="BB537" s="889">
        <f t="shared" si="149"/>
        <v>1.29258064516129</v>
      </c>
      <c r="BC537" s="1013">
        <f t="shared" si="149"/>
        <v>5.558548387096776</v>
      </c>
      <c r="BD537" s="889"/>
      <c r="BE537" s="765">
        <f t="shared" si="150"/>
        <v>2012.5483870967741</v>
      </c>
      <c r="BF537" s="889" t="e">
        <f t="shared" si="150"/>
        <v>#VALUE!</v>
      </c>
      <c r="BG537" s="889">
        <f t="shared" si="150"/>
        <v>3.2844827586206891</v>
      </c>
    </row>
    <row r="538" spans="1:59" x14ac:dyDescent="0.2">
      <c r="A538" s="572" t="s">
        <v>131</v>
      </c>
      <c r="B538" s="708">
        <f t="shared" si="140"/>
        <v>16</v>
      </c>
      <c r="E538" s="902">
        <f t="shared" si="141"/>
        <v>7</v>
      </c>
      <c r="I538" s="1010">
        <f t="shared" si="142"/>
        <v>57.595624999999991</v>
      </c>
      <c r="J538" s="889">
        <f t="shared" si="142"/>
        <v>3.2935573462044405</v>
      </c>
      <c r="K538" s="898">
        <f t="shared" si="142"/>
        <v>0.42537499999999995</v>
      </c>
      <c r="L538" s="902"/>
      <c r="M538" s="889">
        <f t="shared" si="143"/>
        <v>1.7014999999999998</v>
      </c>
      <c r="N538" s="902"/>
      <c r="O538" s="898">
        <f t="shared" si="144"/>
        <v>0.40375</v>
      </c>
      <c r="P538" s="902"/>
      <c r="Q538" s="902"/>
      <c r="R538" s="889">
        <f t="shared" si="145"/>
        <v>5.2353793115605436</v>
      </c>
      <c r="S538" s="889">
        <f t="shared" si="145"/>
        <v>6.6851440373383397</v>
      </c>
      <c r="T538" s="889">
        <f t="shared" si="145"/>
        <v>7.9929562371269087</v>
      </c>
      <c r="U538" s="889">
        <f t="shared" si="145"/>
        <v>9.9787528172933779</v>
      </c>
      <c r="V538" s="889">
        <f t="shared" si="145"/>
        <v>3.1382712083671236</v>
      </c>
      <c r="W538" s="901">
        <f t="shared" si="145"/>
        <v>1.6938054898844506</v>
      </c>
      <c r="X538" s="901">
        <f t="shared" si="145"/>
        <v>0.96505151009494206</v>
      </c>
      <c r="Y538" s="708"/>
      <c r="Z538" s="889">
        <f t="shared" si="146"/>
        <v>83.864419877518785</v>
      </c>
      <c r="AA538" s="889">
        <f t="shared" si="146"/>
        <v>25.867405772657456</v>
      </c>
      <c r="AB538" s="889"/>
      <c r="AC538" s="889">
        <f t="shared" si="147"/>
        <v>2.32125</v>
      </c>
      <c r="AD538" s="889">
        <f t="shared" si="147"/>
        <v>6.0242857142857131</v>
      </c>
      <c r="AE538" s="889">
        <f t="shared" si="147"/>
        <v>2.605</v>
      </c>
      <c r="AF538" s="889">
        <f t="shared" si="147"/>
        <v>2.2062499999999998</v>
      </c>
      <c r="AG538" s="889">
        <f t="shared" si="147"/>
        <v>10.42</v>
      </c>
      <c r="AH538" s="889">
        <f t="shared" si="147"/>
        <v>92.375</v>
      </c>
      <c r="AI538" s="889">
        <f t="shared" si="147"/>
        <v>7.6799999999999988</v>
      </c>
      <c r="AJ538" s="889">
        <f t="shared" si="147"/>
        <v>11.268749999999999</v>
      </c>
      <c r="AK538" s="889">
        <f t="shared" si="147"/>
        <v>8.7286666666666672</v>
      </c>
      <c r="AL538" s="1076">
        <f t="shared" si="147"/>
        <v>9433.8862499999996</v>
      </c>
      <c r="AM538" s="889">
        <f t="shared" si="148"/>
        <v>1.090625</v>
      </c>
      <c r="AN538" s="1013">
        <f t="shared" si="148"/>
        <v>1.4862499999999998</v>
      </c>
      <c r="AO538" s="889">
        <f t="shared" si="148"/>
        <v>-10.296693936603926</v>
      </c>
      <c r="AP538" s="889">
        <f t="shared" si="148"/>
        <v>13.281940207633857</v>
      </c>
      <c r="AQ538" s="1013">
        <f t="shared" si="148"/>
        <v>54.015844825085559</v>
      </c>
      <c r="AR538" s="889">
        <f t="shared" si="148"/>
        <v>1.7130454687499999</v>
      </c>
      <c r="AS538" s="889">
        <f t="shared" si="148"/>
        <v>1.8245489878281254</v>
      </c>
      <c r="AT538" s="889">
        <f t="shared" si="148"/>
        <v>1.9228176047087266</v>
      </c>
      <c r="AU538" s="889">
        <f t="shared" si="148"/>
        <v>2.027146342113415</v>
      </c>
      <c r="AV538" s="889">
        <f t="shared" si="148"/>
        <v>2.137954616287685</v>
      </c>
      <c r="AW538" s="889">
        <f t="shared" si="149"/>
        <v>9.6255130196879524</v>
      </c>
      <c r="AX538" s="1013">
        <f t="shared" si="149"/>
        <v>18.998904720592691</v>
      </c>
      <c r="AY538" s="889">
        <f t="shared" si="149"/>
        <v>0.42562500000000003</v>
      </c>
      <c r="AZ538" s="889">
        <f t="shared" si="149"/>
        <v>25.803750000000001</v>
      </c>
      <c r="BA538" s="889">
        <f t="shared" si="149"/>
        <v>-3.4624999999999995</v>
      </c>
      <c r="BB538" s="889">
        <f t="shared" si="149"/>
        <v>1.4706250000000001</v>
      </c>
      <c r="BC538" s="1013">
        <f t="shared" si="149"/>
        <v>7.4006249999999998</v>
      </c>
      <c r="BD538" s="889"/>
      <c r="BE538" s="765">
        <f t="shared" si="150"/>
        <v>2012.8125</v>
      </c>
      <c r="BF538" s="889" t="e">
        <f t="shared" si="150"/>
        <v>#VALUE!</v>
      </c>
      <c r="BG538" s="889">
        <f t="shared" si="150"/>
        <v>2.7066666666666666</v>
      </c>
    </row>
    <row r="539" spans="1:59" x14ac:dyDescent="0.2">
      <c r="I539" s="708"/>
      <c r="J539" s="572"/>
      <c r="K539" s="1012"/>
      <c r="L539" s="572"/>
      <c r="M539" s="572"/>
      <c r="N539" s="572"/>
      <c r="R539" s="572"/>
      <c r="S539" s="572"/>
      <c r="T539" s="572"/>
      <c r="U539" s="572"/>
      <c r="V539" s="572"/>
      <c r="W539" s="572"/>
      <c r="X539" s="572"/>
      <c r="AN539" s="1014"/>
      <c r="AO539" s="572"/>
      <c r="BC539" s="708"/>
      <c r="BD539" s="664"/>
    </row>
    <row r="540" spans="1:59" x14ac:dyDescent="0.2">
      <c r="I540" s="1011"/>
      <c r="J540" s="1009"/>
      <c r="K540" s="1012"/>
      <c r="L540" s="1009"/>
      <c r="M540" s="1009"/>
      <c r="N540" s="1009"/>
      <c r="O540" s="1009"/>
      <c r="P540" s="1009"/>
      <c r="Q540" s="1009"/>
      <c r="R540" s="1009"/>
      <c r="S540" s="1009"/>
      <c r="T540" s="1009"/>
      <c r="U540" s="1009"/>
      <c r="V540" s="1009"/>
      <c r="W540" s="1009"/>
      <c r="X540" s="1009"/>
    </row>
    <row r="541" spans="1:59" x14ac:dyDescent="0.2">
      <c r="I541" s="1011"/>
      <c r="J541" s="1009"/>
      <c r="K541" s="1012"/>
      <c r="L541" s="1009"/>
      <c r="M541" s="1009"/>
      <c r="N541" s="1009"/>
      <c r="O541" s="1009"/>
      <c r="P541" s="1009"/>
      <c r="Q541" s="1009"/>
      <c r="R541" s="1009"/>
      <c r="S541" s="1009"/>
      <c r="T541" s="1009"/>
      <c r="U541" s="1009"/>
      <c r="V541" s="1009"/>
      <c r="W541" s="1009"/>
      <c r="X541" s="1009"/>
    </row>
    <row r="542" spans="1:59" x14ac:dyDescent="0.2">
      <c r="K542" s="1008"/>
    </row>
    <row r="543" spans="1:59" x14ac:dyDescent="0.2">
      <c r="K543" s="637"/>
    </row>
    <row r="544" spans="1:59" x14ac:dyDescent="0.2">
      <c r="K544" s="637"/>
    </row>
    <row r="545" spans="11:11" x14ac:dyDescent="0.2">
      <c r="K545" s="637"/>
    </row>
    <row r="546" spans="11:11" x14ac:dyDescent="0.2">
      <c r="K546" s="637"/>
    </row>
  </sheetData>
  <sheetProtection selectLockedCells="1" selectUnlockedCells="1"/>
  <mergeCells count="2">
    <mergeCell ref="AZ4:BC4"/>
    <mergeCell ref="P5:Q5"/>
  </mergeCells>
  <conditionalFormatting sqref="R523:V523 R480:R522 R7:R475 S7:V522">
    <cfRule type="cellIs" dxfId="55" priority="26" stopIfTrue="1" operator="lessThan">
      <formula>2</formula>
    </cfRule>
  </conditionalFormatting>
  <conditionalFormatting sqref="A106 A119 A121 A145 A193 A226 A292 A329 A335 A337 A339 A378:A381 A383:A385 A450">
    <cfRule type="cellIs" dxfId="54" priority="25" stopIfTrue="1" operator="lessThan">
      <formula>2</formula>
    </cfRule>
  </conditionalFormatting>
  <conditionalFormatting sqref="AQ480:AQ523 AQ7:AQ475">
    <cfRule type="cellIs" dxfId="53" priority="24" stopIfTrue="1" operator="lessThan">
      <formula>0</formula>
    </cfRule>
  </conditionalFormatting>
  <conditionalFormatting sqref="AP480:AP523 AP7:AP475">
    <cfRule type="cellIs" dxfId="52" priority="22" stopIfTrue="1" operator="greaterThan">
      <formula>11.99</formula>
    </cfRule>
    <cfRule type="cellIs" dxfId="51" priority="23" stopIfTrue="1" operator="lessThan">
      <formula>8</formula>
    </cfRule>
  </conditionalFormatting>
  <conditionalFormatting sqref="R457">
    <cfRule type="cellIs" dxfId="50" priority="21" stopIfTrue="1" operator="lessThan">
      <formula>2</formula>
    </cfRule>
  </conditionalFormatting>
  <conditionalFormatting sqref="J480:J523 J7:J475">
    <cfRule type="cellIs" dxfId="49" priority="19" stopIfTrue="1" operator="greaterThan">
      <formula>10</formula>
    </cfRule>
    <cfRule type="cellIs" dxfId="48" priority="20" stopIfTrue="1" operator="lessThan">
      <formula>2</formula>
    </cfRule>
  </conditionalFormatting>
  <conditionalFormatting sqref="R476:R477">
    <cfRule type="cellIs" dxfId="47" priority="18" stopIfTrue="1" operator="lessThan">
      <formula>2</formula>
    </cfRule>
  </conditionalFormatting>
  <conditionalFormatting sqref="AQ476:AQ477">
    <cfRule type="cellIs" dxfId="46" priority="17" stopIfTrue="1" operator="lessThan">
      <formula>0</formula>
    </cfRule>
  </conditionalFormatting>
  <conditionalFormatting sqref="AP476:AP477">
    <cfRule type="cellIs" dxfId="45" priority="15" stopIfTrue="1" operator="greaterThan">
      <formula>11.99</formula>
    </cfRule>
    <cfRule type="cellIs" dxfId="44" priority="16" stopIfTrue="1" operator="lessThan">
      <formula>8</formula>
    </cfRule>
  </conditionalFormatting>
  <conditionalFormatting sqref="J476:J477">
    <cfRule type="cellIs" dxfId="43" priority="13" stopIfTrue="1" operator="greaterThan">
      <formula>10</formula>
    </cfRule>
    <cfRule type="cellIs" dxfId="42" priority="14" stopIfTrue="1" operator="lessThan">
      <formula>2</formula>
    </cfRule>
  </conditionalFormatting>
  <conditionalFormatting sqref="R478">
    <cfRule type="cellIs" dxfId="41" priority="12" stopIfTrue="1" operator="lessThan">
      <formula>2</formula>
    </cfRule>
  </conditionalFormatting>
  <conditionalFormatting sqref="AQ478">
    <cfRule type="cellIs" dxfId="40" priority="11" stopIfTrue="1" operator="lessThan">
      <formula>0</formula>
    </cfRule>
  </conditionalFormatting>
  <conditionalFormatting sqref="AP478">
    <cfRule type="cellIs" dxfId="39" priority="9" stopIfTrue="1" operator="greaterThan">
      <formula>11.99</formula>
    </cfRule>
    <cfRule type="cellIs" dxfId="38" priority="10" stopIfTrue="1" operator="lessThan">
      <formula>8</formula>
    </cfRule>
  </conditionalFormatting>
  <conditionalFormatting sqref="J478">
    <cfRule type="cellIs" dxfId="37" priority="7" stopIfTrue="1" operator="greaterThan">
      <formula>10</formula>
    </cfRule>
    <cfRule type="cellIs" dxfId="36" priority="8" stopIfTrue="1" operator="lessThan">
      <formula>2</formula>
    </cfRule>
  </conditionalFormatting>
  <conditionalFormatting sqref="R479">
    <cfRule type="cellIs" dxfId="35" priority="6" stopIfTrue="1" operator="lessThan">
      <formula>2</formula>
    </cfRule>
  </conditionalFormatting>
  <conditionalFormatting sqref="AQ479">
    <cfRule type="cellIs" dxfId="34" priority="5" stopIfTrue="1" operator="lessThan">
      <formula>0</formula>
    </cfRule>
  </conditionalFormatting>
  <conditionalFormatting sqref="AP479">
    <cfRule type="cellIs" dxfId="33" priority="3" stopIfTrue="1" operator="greaterThan">
      <formula>11.99</formula>
    </cfRule>
    <cfRule type="cellIs" dxfId="32" priority="4" stopIfTrue="1" operator="lessThan">
      <formula>8</formula>
    </cfRule>
  </conditionalFormatting>
  <conditionalFormatting sqref="J479">
    <cfRule type="cellIs" dxfId="31" priority="1" stopIfTrue="1" operator="greaterThan">
      <formula>10</formula>
    </cfRule>
    <cfRule type="cellIs" dxfId="30" priority="2" stopIfTrue="1" operator="lessThan">
      <formula>2</formula>
    </cfRule>
  </conditionalFormatting>
  <hyperlinks>
    <hyperlink ref="C2" r:id="rId1"/>
  </hyperlinks>
  <pageMargins left="0.2" right="0.2" top="0.44027777777777777" bottom="0.45" header="0.51180555555555551" footer="0.51180555555555551"/>
  <pageSetup firstPageNumber="0" orientation="landscape" horizontalDpi="300" verticalDpi="300" r:id="rId2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910"/>
  <sheetViews>
    <sheetView workbookViewId="0">
      <pane xSplit="2" ySplit="6" topLeftCell="C7" activePane="bottomRight" state="frozen"/>
      <selection pane="topRight" activeCell="C1" sqref="C1"/>
      <selection pane="bottomLeft" activeCell="A7" sqref="A7"/>
      <selection pane="bottomRight"/>
    </sheetView>
  </sheetViews>
  <sheetFormatPr defaultColWidth="8.85546875" defaultRowHeight="12.75" x14ac:dyDescent="0.2"/>
  <cols>
    <col min="1" max="1" width="18" style="572" customWidth="1"/>
    <col min="2" max="2" width="6" style="708" customWidth="1"/>
    <col min="3" max="3" width="12.28515625" style="572" customWidth="1"/>
    <col min="4" max="4" width="13.85546875" style="572" customWidth="1"/>
    <col min="5" max="5" width="4.85546875" style="664" customWidth="1"/>
    <col min="6" max="6" width="3.7109375" style="664" customWidth="1"/>
    <col min="7" max="7" width="3.85546875" style="572" customWidth="1"/>
    <col min="8" max="8" width="4" style="572" customWidth="1"/>
    <col min="9" max="9" width="6.7109375" style="572" customWidth="1"/>
    <col min="10" max="10" width="5.140625" style="644" customWidth="1"/>
    <col min="11" max="11" width="8.42578125" style="572" bestFit="1" customWidth="1"/>
    <col min="12" max="12" width="7.5703125" style="765" customWidth="1"/>
    <col min="13" max="13" width="8.7109375" style="664" bestFit="1" customWidth="1"/>
    <col min="14" max="14" width="4.5703125" style="664" customWidth="1"/>
    <col min="15" max="15" width="7.5703125" style="572" customWidth="1"/>
    <col min="16" max="17" width="7.7109375" style="572" customWidth="1"/>
    <col min="18" max="18" width="6.42578125" style="664" bestFit="1" customWidth="1"/>
    <col min="19" max="22" width="6" style="743" customWidth="1"/>
    <col min="23" max="24" width="7.42578125" style="743" customWidth="1"/>
    <col min="25" max="25" width="12.5703125" style="572" customWidth="1"/>
    <col min="26" max="26" width="7.85546875" style="644" customWidth="1"/>
    <col min="27" max="27" width="6.140625" style="572" customWidth="1"/>
    <col min="28" max="28" width="4.5703125" style="572" customWidth="1"/>
    <col min="29" max="29" width="5.42578125" style="622" bestFit="1" customWidth="1"/>
    <col min="30" max="30" width="6.140625" style="622" customWidth="1"/>
    <col min="31" max="31" width="7.140625" style="622" bestFit="1" customWidth="1"/>
    <col min="32" max="32" width="7.7109375" style="622" customWidth="1"/>
    <col min="33" max="33" width="8.7109375" style="622" customWidth="1"/>
    <col min="34" max="34" width="8.5703125" style="622" bestFit="1" customWidth="1"/>
    <col min="35" max="35" width="8.5703125" style="622" customWidth="1"/>
    <col min="36" max="36" width="8" style="622" bestFit="1" customWidth="1"/>
    <col min="37" max="37" width="8" style="622" customWidth="1"/>
    <col min="38" max="38" width="9.7109375" style="622" customWidth="1"/>
    <col min="39" max="39" width="6" style="622" bestFit="1" customWidth="1"/>
    <col min="40" max="40" width="6.42578125" style="622" customWidth="1"/>
    <col min="41" max="41" width="7" style="644" customWidth="1"/>
    <col min="42" max="43" width="7" style="572" customWidth="1"/>
    <col min="44" max="44" width="5.28515625" style="811" customWidth="1"/>
    <col min="45" max="48" width="5.28515625" style="812" customWidth="1"/>
    <col min="49" max="50" width="5.42578125" style="812" customWidth="1"/>
    <col min="51" max="51" width="5.28515625" style="644" customWidth="1"/>
    <col min="52" max="55" width="6.7109375" style="572" customWidth="1"/>
    <col min="56" max="56" width="8.85546875" style="960"/>
    <col min="57" max="58" width="8.85546875" style="664"/>
    <col min="59" max="16384" width="8.85546875" style="572"/>
  </cols>
  <sheetData>
    <row r="1" spans="1:59" ht="12.75" customHeight="1" x14ac:dyDescent="0.2">
      <c r="A1" s="747" t="s">
        <v>1846</v>
      </c>
      <c r="B1" s="707"/>
      <c r="C1" s="616" t="s">
        <v>1</v>
      </c>
      <c r="E1" s="700"/>
      <c r="G1" s="605"/>
      <c r="H1" s="400"/>
      <c r="I1" s="400"/>
      <c r="J1" s="736" t="s">
        <v>3652</v>
      </c>
      <c r="K1" s="571"/>
      <c r="L1" s="619"/>
      <c r="N1" s="694"/>
      <c r="P1" s="571"/>
      <c r="Q1" s="693"/>
      <c r="R1" s="618"/>
      <c r="S1" s="742"/>
      <c r="T1" s="742"/>
      <c r="W1" s="742"/>
      <c r="Y1" s="571"/>
      <c r="Z1" s="736" t="s">
        <v>2</v>
      </c>
      <c r="AC1" s="621" t="s">
        <v>4207</v>
      </c>
      <c r="AG1" s="748"/>
      <c r="AJ1" s="621"/>
      <c r="AK1" s="621"/>
      <c r="AL1" s="749"/>
      <c r="AO1" s="780" t="s">
        <v>4185</v>
      </c>
      <c r="AP1" s="400"/>
      <c r="AQ1" s="691"/>
      <c r="AR1" s="805" t="s">
        <v>5</v>
      </c>
      <c r="AS1" s="638"/>
      <c r="AT1" s="638"/>
      <c r="AU1" s="638"/>
      <c r="AV1" s="638"/>
      <c r="AW1" s="638"/>
      <c r="AX1" s="638"/>
      <c r="AY1" s="785" t="s">
        <v>6</v>
      </c>
      <c r="BD1" s="959" t="s">
        <v>1864</v>
      </c>
    </row>
    <row r="2" spans="1:59" ht="12.75" customHeight="1" x14ac:dyDescent="0.2">
      <c r="A2" s="617" t="s">
        <v>7</v>
      </c>
      <c r="B2" s="707"/>
      <c r="C2" s="15" t="s">
        <v>4237</v>
      </c>
      <c r="D2" s="617"/>
      <c r="E2" s="698"/>
      <c r="F2" s="698"/>
      <c r="G2" s="400"/>
      <c r="H2" s="400"/>
      <c r="I2" s="400"/>
      <c r="J2" s="784" t="s">
        <v>4232</v>
      </c>
      <c r="K2" s="571"/>
      <c r="L2" s="619"/>
      <c r="N2" s="694"/>
      <c r="P2" s="571"/>
      <c r="Q2" s="618"/>
      <c r="R2" s="698"/>
      <c r="S2" s="744"/>
      <c r="T2" s="744"/>
      <c r="W2" s="744"/>
      <c r="Y2" s="571"/>
      <c r="Z2" s="784" t="s">
        <v>4233</v>
      </c>
      <c r="AO2" s="781" t="s">
        <v>10</v>
      </c>
      <c r="AP2" s="400"/>
      <c r="AR2" s="781" t="s">
        <v>11</v>
      </c>
      <c r="AS2" s="638"/>
      <c r="AT2" s="638"/>
      <c r="AU2" s="638"/>
      <c r="AV2" s="638"/>
      <c r="AW2" s="638"/>
      <c r="AX2" s="638"/>
      <c r="AY2" s="777" t="s">
        <v>14</v>
      </c>
    </row>
    <row r="3" spans="1:59" ht="12.75" customHeight="1" x14ac:dyDescent="0.2">
      <c r="A3" s="958" t="s">
        <v>4488</v>
      </c>
      <c r="B3" s="775"/>
      <c r="D3" s="617"/>
      <c r="E3" s="698"/>
      <c r="F3" s="698"/>
      <c r="G3" s="400"/>
      <c r="H3" s="400"/>
      <c r="I3" s="400"/>
      <c r="J3" s="790" t="s">
        <v>12</v>
      </c>
      <c r="K3" s="571"/>
      <c r="L3" s="572"/>
      <c r="N3" s="698"/>
      <c r="P3" s="571"/>
      <c r="Q3" s="738" t="s">
        <v>8</v>
      </c>
      <c r="R3" s="698"/>
      <c r="S3" s="745"/>
      <c r="T3" s="745"/>
      <c r="W3" s="745"/>
      <c r="X3" s="746"/>
      <c r="Y3" s="571"/>
      <c r="AE3" s="623"/>
      <c r="AF3" s="623"/>
      <c r="AG3" s="623"/>
      <c r="AH3" s="623"/>
      <c r="AI3" s="623"/>
      <c r="AJ3" s="623"/>
      <c r="AK3" s="623"/>
      <c r="AL3" s="623"/>
      <c r="AM3" s="623"/>
      <c r="AN3" s="623"/>
      <c r="AO3" s="701"/>
      <c r="AP3" s="400"/>
      <c r="AR3" s="806" t="s">
        <v>13</v>
      </c>
      <c r="AS3" s="638"/>
      <c r="AT3" s="638"/>
      <c r="AU3" s="638"/>
      <c r="AV3" s="638"/>
      <c r="AW3" s="638"/>
      <c r="AX3" s="638"/>
      <c r="BA3" s="620"/>
      <c r="BB3" s="620"/>
      <c r="BC3" s="620"/>
    </row>
    <row r="4" spans="1:59" ht="12.75" customHeight="1" x14ac:dyDescent="0.2">
      <c r="A4" s="750"/>
      <c r="B4" s="571"/>
      <c r="C4" s="537"/>
      <c r="D4" s="571"/>
      <c r="E4" s="751"/>
      <c r="F4" s="751"/>
      <c r="G4" s="571"/>
      <c r="H4" s="571"/>
      <c r="I4" s="571"/>
      <c r="J4" s="791" t="s">
        <v>4446</v>
      </c>
      <c r="K4" s="537"/>
      <c r="L4" s="572"/>
      <c r="N4" s="526"/>
      <c r="O4" s="695"/>
      <c r="P4" s="537"/>
      <c r="R4" s="526"/>
      <c r="T4" s="745"/>
      <c r="W4" s="745"/>
      <c r="Y4" s="537"/>
      <c r="Z4" s="778" t="s">
        <v>15</v>
      </c>
      <c r="AA4" s="537"/>
      <c r="AB4" s="537"/>
      <c r="AC4" s="625"/>
      <c r="AD4" s="625"/>
      <c r="AE4" s="625"/>
      <c r="AF4" s="625"/>
      <c r="AG4" s="625"/>
      <c r="AH4" s="625"/>
      <c r="AI4" s="625"/>
      <c r="AJ4" s="625"/>
      <c r="AK4" s="625"/>
      <c r="AL4" s="625"/>
      <c r="AM4" s="625"/>
      <c r="AN4" s="625"/>
      <c r="AO4" s="701"/>
      <c r="AP4" s="400"/>
      <c r="AQ4" s="752"/>
      <c r="AR4" s="1020" t="s">
        <v>4447</v>
      </c>
      <c r="AS4" s="807"/>
      <c r="AT4" s="807"/>
      <c r="AU4" s="807"/>
      <c r="AV4" s="807"/>
      <c r="AW4" s="753" t="s">
        <v>19</v>
      </c>
      <c r="AX4" s="807"/>
      <c r="AZ4" s="1222" t="s">
        <v>20</v>
      </c>
      <c r="BA4" s="1223"/>
      <c r="BB4" s="1223"/>
      <c r="BC4" s="1224"/>
    </row>
    <row r="5" spans="1:59" ht="12.75" customHeight="1" x14ac:dyDescent="0.2">
      <c r="A5" s="537" t="s">
        <v>21</v>
      </c>
      <c r="B5" s="704" t="s">
        <v>22</v>
      </c>
      <c r="C5" s="585"/>
      <c r="D5" s="537"/>
      <c r="E5" s="754" t="s">
        <v>23</v>
      </c>
      <c r="F5" s="754" t="s">
        <v>24</v>
      </c>
      <c r="G5" s="753" t="s">
        <v>25</v>
      </c>
      <c r="H5" s="585"/>
      <c r="I5" s="755">
        <v>43585</v>
      </c>
      <c r="J5" s="696" t="s">
        <v>26</v>
      </c>
      <c r="K5" s="526" t="s">
        <v>4229</v>
      </c>
      <c r="L5" s="639" t="s">
        <v>4183</v>
      </c>
      <c r="M5" s="585"/>
      <c r="N5" s="526" t="s">
        <v>28</v>
      </c>
      <c r="O5" s="526" t="s">
        <v>4230</v>
      </c>
      <c r="P5" s="1225" t="s">
        <v>4235</v>
      </c>
      <c r="Q5" s="1225"/>
      <c r="R5" s="526" t="s">
        <v>27</v>
      </c>
      <c r="S5" s="699" t="s">
        <v>42</v>
      </c>
      <c r="T5" s="699" t="s">
        <v>42</v>
      </c>
      <c r="U5" s="699" t="s">
        <v>42</v>
      </c>
      <c r="V5" s="699" t="s">
        <v>42</v>
      </c>
      <c r="W5" s="699" t="s">
        <v>41</v>
      </c>
      <c r="X5" s="699" t="s">
        <v>36</v>
      </c>
      <c r="Y5" s="756" t="s">
        <v>29</v>
      </c>
      <c r="Z5" s="696" t="s">
        <v>30</v>
      </c>
      <c r="AA5" s="526" t="s">
        <v>32</v>
      </c>
      <c r="AB5" s="526" t="s">
        <v>33</v>
      </c>
      <c r="AC5" s="740" t="s">
        <v>32</v>
      </c>
      <c r="AD5" s="740"/>
      <c r="AE5" s="740" t="s">
        <v>32</v>
      </c>
      <c r="AF5" s="740" t="s">
        <v>35</v>
      </c>
      <c r="AG5" s="740" t="s">
        <v>32</v>
      </c>
      <c r="AH5" s="740" t="s">
        <v>32</v>
      </c>
      <c r="AI5" s="740" t="s">
        <v>4208</v>
      </c>
      <c r="AJ5" s="740" t="s">
        <v>36</v>
      </c>
      <c r="AK5" s="740" t="s">
        <v>4209</v>
      </c>
      <c r="AL5" s="740" t="s">
        <v>38</v>
      </c>
      <c r="AM5" s="740" t="s">
        <v>39</v>
      </c>
      <c r="AN5" s="740" t="s">
        <v>40</v>
      </c>
      <c r="AO5" s="782" t="s">
        <v>47</v>
      </c>
      <c r="AP5" s="585" t="s">
        <v>48</v>
      </c>
      <c r="AQ5" s="526" t="s">
        <v>31</v>
      </c>
      <c r="AR5" s="784" t="s">
        <v>49</v>
      </c>
      <c r="AS5" s="807"/>
      <c r="AT5" s="807"/>
      <c r="AU5" s="807"/>
      <c r="AV5" s="807"/>
      <c r="AW5" s="753" t="s">
        <v>50</v>
      </c>
      <c r="AX5" s="807"/>
      <c r="AY5" s="786" t="s">
        <v>51</v>
      </c>
      <c r="AZ5" s="813" t="s">
        <v>52</v>
      </c>
      <c r="BA5" s="758" t="s">
        <v>52</v>
      </c>
      <c r="BB5" s="758" t="s">
        <v>53</v>
      </c>
      <c r="BC5" s="814" t="s">
        <v>54</v>
      </c>
      <c r="BE5" s="585" t="s">
        <v>4300</v>
      </c>
      <c r="BF5" s="585" t="s">
        <v>4302</v>
      </c>
      <c r="BG5" s="664" t="s">
        <v>32</v>
      </c>
    </row>
    <row r="6" spans="1:59" s="774" customFormat="1" ht="12.75" customHeight="1" thickBot="1" x14ac:dyDescent="0.25">
      <c r="A6" s="766" t="s">
        <v>55</v>
      </c>
      <c r="B6" s="776" t="s">
        <v>56</v>
      </c>
      <c r="C6" s="767" t="s">
        <v>95</v>
      </c>
      <c r="D6" s="767" t="s">
        <v>57</v>
      </c>
      <c r="E6" s="768" t="s">
        <v>58</v>
      </c>
      <c r="F6" s="768" t="s">
        <v>59</v>
      </c>
      <c r="G6" s="769" t="s">
        <v>60</v>
      </c>
      <c r="H6" s="769" t="s">
        <v>61</v>
      </c>
      <c r="I6" s="767" t="s">
        <v>62</v>
      </c>
      <c r="J6" s="779" t="s">
        <v>63</v>
      </c>
      <c r="K6" s="767" t="s">
        <v>71</v>
      </c>
      <c r="L6" s="770" t="s">
        <v>4184</v>
      </c>
      <c r="M6" s="769" t="s">
        <v>4231</v>
      </c>
      <c r="N6" s="769" t="s">
        <v>69</v>
      </c>
      <c r="O6" s="767" t="s">
        <v>72</v>
      </c>
      <c r="P6" s="767" t="s">
        <v>67</v>
      </c>
      <c r="Q6" s="767" t="s">
        <v>68</v>
      </c>
      <c r="R6" s="767" t="s">
        <v>66</v>
      </c>
      <c r="S6" s="771" t="s">
        <v>87</v>
      </c>
      <c r="T6" s="771" t="s">
        <v>88</v>
      </c>
      <c r="U6" s="771" t="s">
        <v>51</v>
      </c>
      <c r="V6" s="771" t="s">
        <v>89</v>
      </c>
      <c r="W6" s="771" t="s">
        <v>86</v>
      </c>
      <c r="X6" s="771" t="s">
        <v>85</v>
      </c>
      <c r="Y6" s="766" t="s">
        <v>1865</v>
      </c>
      <c r="Z6" s="779" t="s">
        <v>72</v>
      </c>
      <c r="AA6" s="767" t="s">
        <v>74</v>
      </c>
      <c r="AB6" s="767" t="s">
        <v>75</v>
      </c>
      <c r="AC6" s="772" t="s">
        <v>76</v>
      </c>
      <c r="AD6" s="772" t="s">
        <v>34</v>
      </c>
      <c r="AE6" s="772" t="s">
        <v>77</v>
      </c>
      <c r="AF6" s="772" t="s">
        <v>78</v>
      </c>
      <c r="AG6" s="772" t="s">
        <v>79</v>
      </c>
      <c r="AH6" s="772" t="s">
        <v>80</v>
      </c>
      <c r="AI6" s="772" t="s">
        <v>80</v>
      </c>
      <c r="AJ6" s="772" t="s">
        <v>80</v>
      </c>
      <c r="AK6" s="772" t="s">
        <v>80</v>
      </c>
      <c r="AL6" s="772" t="s">
        <v>82</v>
      </c>
      <c r="AM6" s="772" t="s">
        <v>83</v>
      </c>
      <c r="AN6" s="772" t="s">
        <v>84</v>
      </c>
      <c r="AO6" s="783" t="s">
        <v>96</v>
      </c>
      <c r="AP6" s="769" t="s">
        <v>97</v>
      </c>
      <c r="AQ6" s="767" t="s">
        <v>73</v>
      </c>
      <c r="AR6" s="808">
        <v>2019</v>
      </c>
      <c r="AS6" s="809">
        <v>2020</v>
      </c>
      <c r="AT6" s="809">
        <v>2021</v>
      </c>
      <c r="AU6" s="809">
        <v>2022</v>
      </c>
      <c r="AV6" s="809">
        <v>2023</v>
      </c>
      <c r="AW6" s="769" t="s">
        <v>98</v>
      </c>
      <c r="AX6" s="769" t="s">
        <v>99</v>
      </c>
      <c r="AY6" s="787" t="s">
        <v>100</v>
      </c>
      <c r="AZ6" s="815" t="s">
        <v>101</v>
      </c>
      <c r="BA6" s="773" t="s">
        <v>102</v>
      </c>
      <c r="BB6" s="773" t="s">
        <v>103</v>
      </c>
      <c r="BC6" s="816" t="s">
        <v>103</v>
      </c>
      <c r="BD6" s="779" t="s">
        <v>4298</v>
      </c>
      <c r="BE6" s="769" t="s">
        <v>4301</v>
      </c>
      <c r="BF6" s="769" t="s">
        <v>4303</v>
      </c>
      <c r="BG6" s="883" t="s">
        <v>4424</v>
      </c>
    </row>
    <row r="7" spans="1:59" ht="11.25" customHeight="1" x14ac:dyDescent="0.2">
      <c r="A7" s="537" t="s">
        <v>888</v>
      </c>
      <c r="B7" s="925" t="s">
        <v>81</v>
      </c>
      <c r="C7" s="988" t="s">
        <v>154</v>
      </c>
      <c r="D7" s="988" t="s">
        <v>4350</v>
      </c>
      <c r="E7" s="792">
        <v>8</v>
      </c>
      <c r="F7" s="526">
        <v>557</v>
      </c>
      <c r="G7" s="526" t="s">
        <v>106</v>
      </c>
      <c r="H7" s="526" t="s">
        <v>106</v>
      </c>
      <c r="I7" s="924">
        <v>78.5</v>
      </c>
      <c r="J7" s="702">
        <f t="shared" ref="J7:J70" si="0">(M7/I7)*100</f>
        <v>0.83566878980891723</v>
      </c>
      <c r="K7" s="927">
        <v>0.16400000000000001</v>
      </c>
      <c r="L7" s="639">
        <v>4</v>
      </c>
      <c r="M7" s="693">
        <f t="shared" ref="M7:M70" si="1">K7*L7</f>
        <v>0.65600000000000003</v>
      </c>
      <c r="N7" s="921" t="s">
        <v>432</v>
      </c>
      <c r="O7" s="795">
        <v>0.14899999999999999</v>
      </c>
      <c r="P7" s="915">
        <v>43462</v>
      </c>
      <c r="Q7" s="915">
        <v>43488</v>
      </c>
      <c r="R7" s="693">
        <f t="shared" ref="R7:R70" si="2">(K7-O7)/O7*100</f>
        <v>10.067114093959741</v>
      </c>
      <c r="S7" s="759">
        <f>IF(INDEX(Historical!$D$7:$D$1437,MATCH(B7,Historical!$B$7:$B$1446,0))=0,"n/a",(INDEX(Historical!$C$7:$C$1437,MATCH(B7,Historical!$B$7:$B$1446,0))/INDEX(Historical!$D$7:$D$1437,MATCH(B7,Historical!$B$7:$B$1446,0))-1)*100)</f>
        <v>12.878787878787868</v>
      </c>
      <c r="T7" s="759">
        <f>IF(INDEX(Historical!$F$7:$F$1430,MATCH(B7,Historical!$B$7:$B$1446,0))=0,"n/a",((INDEX(Historical!$C$7:$C$1437,MATCH(B7,Historical!$B$7:$B$1446,0))/INDEX(Historical!$F$7:$F$1430,MATCH(B7,Historical!$B$7:$B$1446,0)))^(1/3)-1)*100)</f>
        <v>14.21647591853834</v>
      </c>
      <c r="U7" s="759">
        <f>IF(INDEX(Historical!$H$7:$H$1430,MATCH(B7,Historical!$B$7:$B$1446,0))=0,"n/a",((INDEX(Historical!$C$7:$C$1437,MATCH(B7,Historical!$B$7:$B$1446,0))/INDEX(Historical!$H$7:$H$1430,MATCH(B7,Historical!$B$7:$B$1446,0)))^(1/5)-1)*100)</f>
        <v>12.615163817487751</v>
      </c>
      <c r="V7" s="759" t="str">
        <f>IF(INDEX(Historical!$O$7:$O$1430,MATCH(B7,Historical!$B$7:$B$1446,0))=0,"n/a",((INDEX(Historical!$C$7:$C$1437,MATCH(B7,Historical!$B$7:$B$1446,0))/INDEX(Historical!$O$7:$O$1430,MATCH(B7,Historical!$B$7:$B$1446,0)))^(1/10)-1)*100)</f>
        <v>n/a</v>
      </c>
      <c r="W7" s="760" t="str">
        <f t="shared" ref="W7:W70" si="3">IF(OR(U7&lt;=0,U7="n/a",V7&lt;=0,V7="n/a"),"n/a",U7/V7)</f>
        <v>n/a</v>
      </c>
      <c r="X7" s="761">
        <f t="shared" ref="X7:X70" si="4">IF(OR(AJ7&lt;=0,AJ7="n/a",U7&lt;=0,U7="n/a"),"n/a",U7/AJ7)</f>
        <v>0.38696821526036046</v>
      </c>
      <c r="Y7" s="713"/>
      <c r="Z7" s="702">
        <f t="shared" ref="Z7:Z70" si="5">IF(OR(AC7&lt;0.01,AC7="n/a"),"n/a",M7/AC7*100)</f>
        <v>18.272980501392759</v>
      </c>
      <c r="AA7" s="935">
        <f t="shared" ref="AA7:AA70" si="6">IF(OR(AC7&lt;0.01,AC7="n/a"),"n/a",I7/AC7)</f>
        <v>21.866295264623957</v>
      </c>
      <c r="AB7" s="639">
        <v>10</v>
      </c>
      <c r="AC7" s="916">
        <v>3.59</v>
      </c>
      <c r="AD7" s="916">
        <v>2.06</v>
      </c>
      <c r="AE7" s="916">
        <v>5.01</v>
      </c>
      <c r="AF7" s="916">
        <v>4.96</v>
      </c>
      <c r="AG7" s="916">
        <v>24.3</v>
      </c>
      <c r="AH7" s="916">
        <v>27.3</v>
      </c>
      <c r="AI7" s="916">
        <v>11.17</v>
      </c>
      <c r="AJ7" s="916">
        <v>32.6</v>
      </c>
      <c r="AK7" s="916">
        <v>10.65</v>
      </c>
      <c r="AL7" s="928">
        <v>24960</v>
      </c>
      <c r="AM7" s="922">
        <v>0.4</v>
      </c>
      <c r="AN7" s="916">
        <v>0</v>
      </c>
      <c r="AO7" s="802">
        <f t="shared" ref="AO7:AO70" si="7">IF(U7="n/a","n/a",IF(AA7&lt;0,"n/a",IF(AA7="n/a","n/a",J7+U7-AA7)))</f>
        <v>-8.4154626573272893</v>
      </c>
      <c r="AP7" s="803">
        <f t="shared" ref="AP7:AP70" si="8">IF(U7="n/a","n/a",J7+U7)</f>
        <v>13.450832607296668</v>
      </c>
      <c r="AQ7" s="936">
        <f t="shared" ref="AQ7:AQ70" si="9">IF(OR(AC7&lt;0.01,AF7="n/a"),"n/a",(I7/SQRT(22.5*AC7*(I7/AF7))-1)*100)</f>
        <v>119.55189162628992</v>
      </c>
      <c r="AR7" s="702">
        <f>INDEX(Historical!$C$7:$C$1437,MATCH(B7,Historical!$B$7:$B$1446,0))*IF(AH7="n/a",1.03,IF(AH7&lt;0,1.01,IF(AH7&gt;10,1.1,(1+AH7/100))))</f>
        <v>0.65560000000000007</v>
      </c>
      <c r="AS7" s="935">
        <f t="shared" ref="AS7:AS70" si="10">IF($AI7="n/a",1.03*AR7,IF($AI7&lt;0,1.01*AR7,IF($AI7&gt;10,1.1*AR7,(1+$AI7/100)*AR7)))</f>
        <v>0.72116000000000013</v>
      </c>
      <c r="AT7" s="935">
        <f t="shared" ref="AT7:AV26" si="11">IF($AK7="n/a",1.03*AS7,IF($AK7&lt;0,1.01*AS7,IF($AK7&gt;10,1.1*AS7,(1+$AK7/100)*AS7)))</f>
        <v>0.7932760000000002</v>
      </c>
      <c r="AU7" s="935">
        <f t="shared" si="11"/>
        <v>0.87260360000000026</v>
      </c>
      <c r="AV7" s="935">
        <f t="shared" si="11"/>
        <v>0.9598639600000004</v>
      </c>
      <c r="AW7" s="702">
        <f t="shared" ref="AW7:AW70" si="12">SUM(AR7:AV7)</f>
        <v>4.002503560000001</v>
      </c>
      <c r="AX7" s="810">
        <f t="shared" ref="AX7:AX70" si="13">AW7/I7*100</f>
        <v>5.0987306496815297</v>
      </c>
      <c r="AY7" s="991">
        <v>1.36</v>
      </c>
      <c r="AZ7" s="922">
        <v>29.92</v>
      </c>
      <c r="BA7" s="922">
        <v>-4.58</v>
      </c>
      <c r="BB7" s="922">
        <v>-1.1400000000000001</v>
      </c>
      <c r="BC7" s="922">
        <v>10.69</v>
      </c>
      <c r="BE7" s="664">
        <v>2012</v>
      </c>
      <c r="BF7" s="946" t="e">
        <f t="shared" ref="BF7" si="14">#VALUE!</f>
        <v>#VALUE!</v>
      </c>
      <c r="BG7" s="931">
        <v>13.200000000000001</v>
      </c>
    </row>
    <row r="8" spans="1:59" ht="11.25" customHeight="1" x14ac:dyDescent="0.2">
      <c r="A8" s="609" t="s">
        <v>397</v>
      </c>
      <c r="B8" s="853" t="s">
        <v>398</v>
      </c>
      <c r="C8" s="988" t="s">
        <v>247</v>
      </c>
      <c r="D8" s="988" t="s">
        <v>4351</v>
      </c>
      <c r="E8" s="792">
        <v>16</v>
      </c>
      <c r="F8" s="526">
        <v>221</v>
      </c>
      <c r="G8" s="526" t="s">
        <v>106</v>
      </c>
      <c r="H8" s="526" t="s">
        <v>106</v>
      </c>
      <c r="I8" s="924">
        <v>55.69</v>
      </c>
      <c r="J8" s="702">
        <f t="shared" si="0"/>
        <v>0.25139163224995514</v>
      </c>
      <c r="K8" s="927">
        <v>3.5000000000000003E-2</v>
      </c>
      <c r="L8" s="639">
        <v>4</v>
      </c>
      <c r="M8" s="693">
        <f t="shared" si="1"/>
        <v>0.14000000000000001</v>
      </c>
      <c r="N8" s="921" t="s">
        <v>190</v>
      </c>
      <c r="O8" s="795">
        <v>0.03</v>
      </c>
      <c r="P8" s="915">
        <v>43453</v>
      </c>
      <c r="Q8" s="915">
        <v>43472</v>
      </c>
      <c r="R8" s="693">
        <f t="shared" si="2"/>
        <v>16.666666666666682</v>
      </c>
      <c r="S8" s="759">
        <f>IF(INDEX(Historical!$D$7:$D$1437,MATCH(B8,Historical!$B$7:$B$1446,0))=0,"n/a",(INDEX(Historical!$C$7:$C$1437,MATCH(B8,Historical!$B$7:$B$1446,0))/INDEX(Historical!$D$7:$D$1437,MATCH(B8,Historical!$B$7:$B$1446,0))-1)*100)</f>
        <v>9.0909090909090828</v>
      </c>
      <c r="T8" s="759">
        <f>IF(INDEX(Historical!$F$7:$F$1430,MATCH(B8,Historical!$B$7:$B$1446,0))=0,"n/a",((INDEX(Historical!$C$7:$C$1437,MATCH(B8,Historical!$B$7:$B$1446,0))/INDEX(Historical!$F$7:$F$1430,MATCH(B8,Historical!$B$7:$B$1446,0)))^(1/3)-1)*100)</f>
        <v>8.4803632603543733</v>
      </c>
      <c r="U8" s="759">
        <f>IF(INDEX(Historical!$H$7:$H$1430,MATCH(B8,Historical!$B$7:$B$1446,0))=0,"n/a",((INDEX(Historical!$C$7:$C$1437,MATCH(B8,Historical!$B$7:$B$1446,0))/INDEX(Historical!$H$7:$H$1430,MATCH(B8,Historical!$B$7:$B$1446,0)))^(1/5)-1)*100)</f>
        <v>12.030033714161736</v>
      </c>
      <c r="V8" s="759">
        <f>IF(INDEX(Historical!$O$7:$O$1430,MATCH(B8,Historical!$B$7:$B$1446,0))=0,"n/a",((INDEX(Historical!$C$7:$C$1437,MATCH(B8,Historical!$B$7:$B$1446,0))/INDEX(Historical!$O$7:$O$1430,MATCH(B8,Historical!$B$7:$B$1446,0)))^(1/10)-1)*100)</f>
        <v>10.894220834176149</v>
      </c>
      <c r="W8" s="760">
        <f t="shared" si="3"/>
        <v>1.1042582941243893</v>
      </c>
      <c r="X8" s="761">
        <f t="shared" si="4"/>
        <v>1.0109272028707341</v>
      </c>
      <c r="Y8" s="710"/>
      <c r="Z8" s="702">
        <f t="shared" si="5"/>
        <v>5.0359712230215834</v>
      </c>
      <c r="AA8" s="935">
        <f t="shared" si="6"/>
        <v>20.032374100719426</v>
      </c>
      <c r="AB8" s="639">
        <v>12</v>
      </c>
      <c r="AC8" s="916">
        <v>2.78</v>
      </c>
      <c r="AD8" s="916">
        <v>1.67</v>
      </c>
      <c r="AE8" s="916">
        <v>1.02</v>
      </c>
      <c r="AF8" s="916">
        <v>2.0699999999999998</v>
      </c>
      <c r="AG8" s="916">
        <v>11.3</v>
      </c>
      <c r="AH8" s="916">
        <v>28.499999999999996</v>
      </c>
      <c r="AI8" s="916">
        <v>15.14</v>
      </c>
      <c r="AJ8" s="916">
        <v>11.899999999999999</v>
      </c>
      <c r="AK8" s="916">
        <v>12</v>
      </c>
      <c r="AL8" s="928">
        <v>3910</v>
      </c>
      <c r="AM8" s="922">
        <v>1.2</v>
      </c>
      <c r="AN8" s="916">
        <v>0.23</v>
      </c>
      <c r="AO8" s="802">
        <f t="shared" si="7"/>
        <v>-7.7509487543077356</v>
      </c>
      <c r="AP8" s="803">
        <f t="shared" si="8"/>
        <v>12.281425346411691</v>
      </c>
      <c r="AQ8" s="936">
        <f t="shared" si="9"/>
        <v>35.756341187665598</v>
      </c>
      <c r="AR8" s="702">
        <f>INDEX(Historical!$C$7:$C$1437,MATCH(B8,Historical!$B$7:$B$1446,0))*IF(AH8="n/a",1.03,IF(AH8&lt;0,1.01,IF(AH8&gt;10,1.1,(1+AH8/100))))</f>
        <v>0.13200000000000001</v>
      </c>
      <c r="AS8" s="935">
        <f t="shared" si="10"/>
        <v>0.14520000000000002</v>
      </c>
      <c r="AT8" s="935">
        <f t="shared" si="11"/>
        <v>0.15972000000000003</v>
      </c>
      <c r="AU8" s="935">
        <f t="shared" si="11"/>
        <v>0.17569200000000004</v>
      </c>
      <c r="AV8" s="935">
        <f t="shared" si="11"/>
        <v>0.19326120000000005</v>
      </c>
      <c r="AW8" s="702">
        <f t="shared" si="12"/>
        <v>0.80587320000000007</v>
      </c>
      <c r="AX8" s="810">
        <f t="shared" si="13"/>
        <v>1.4470698509606754</v>
      </c>
      <c r="AY8" s="991">
        <v>0.49</v>
      </c>
      <c r="AZ8" s="922">
        <v>43.64</v>
      </c>
      <c r="BA8" s="922">
        <v>-6.7299999999999995</v>
      </c>
      <c r="BB8" s="922">
        <v>4.6500000000000004</v>
      </c>
      <c r="BC8" s="922">
        <v>12.85</v>
      </c>
      <c r="BE8" s="664">
        <v>2004</v>
      </c>
      <c r="BF8" s="946" t="e">
        <f>#VALUE!</f>
        <v>#VALUE!</v>
      </c>
      <c r="BG8" s="931">
        <v>7.0000000000000009</v>
      </c>
    </row>
    <row r="9" spans="1:59" ht="11.25" customHeight="1" x14ac:dyDescent="0.2">
      <c r="A9" s="609" t="s">
        <v>942</v>
      </c>
      <c r="B9" s="925" t="s">
        <v>943</v>
      </c>
      <c r="C9" s="988" t="s">
        <v>4224</v>
      </c>
      <c r="D9" s="988" t="s">
        <v>4352</v>
      </c>
      <c r="E9" s="792">
        <v>7</v>
      </c>
      <c r="F9" s="526">
        <v>602</v>
      </c>
      <c r="G9" s="526" t="s">
        <v>106</v>
      </c>
      <c r="H9" s="526" t="s">
        <v>106</v>
      </c>
      <c r="I9" s="924">
        <v>200.67</v>
      </c>
      <c r="J9" s="702">
        <f t="shared" si="0"/>
        <v>1.4551253301440177</v>
      </c>
      <c r="K9" s="927">
        <v>0.73</v>
      </c>
      <c r="L9" s="639">
        <v>4</v>
      </c>
      <c r="M9" s="693">
        <f t="shared" si="1"/>
        <v>2.92</v>
      </c>
      <c r="N9" s="921" t="s">
        <v>238</v>
      </c>
      <c r="O9" s="795">
        <v>0.63</v>
      </c>
      <c r="P9" s="658">
        <v>43231</v>
      </c>
      <c r="Q9" s="658">
        <v>43237</v>
      </c>
      <c r="R9" s="693">
        <f t="shared" si="2"/>
        <v>15.87301587301587</v>
      </c>
      <c r="S9" s="759">
        <f>IF(INDEX(Historical!$D$7:$D$1437,MATCH(B9,Historical!$B$7:$B$1446,0))=0,"n/a",(INDEX(Historical!$C$7:$C$1437,MATCH(B9,Historical!$B$7:$B$1446,0))/INDEX(Historical!$D$7:$D$1437,MATCH(B9,Historical!$B$7:$B$1446,0))-1)*100)</f>
        <v>14.634146341463406</v>
      </c>
      <c r="T9" s="759">
        <f>IF(INDEX(Historical!$F$7:$F$1430,MATCH(B9,Historical!$B$7:$B$1446,0))=0,"n/a",((INDEX(Historical!$C$7:$C$1437,MATCH(B9,Historical!$B$7:$B$1446,0))/INDEX(Historical!$F$7:$F$1430,MATCH(B9,Historical!$B$7:$B$1446,0)))^(1/3)-1)*100)</f>
        <v>11.579486086333901</v>
      </c>
      <c r="U9" s="759">
        <f>IF(INDEX(Historical!$H$7:$H$1430,MATCH(B9,Historical!$B$7:$B$1446,0))=0,"n/a",((INDEX(Historical!$C$7:$C$1437,MATCH(B9,Historical!$B$7:$B$1446,0))/INDEX(Historical!$H$7:$H$1430,MATCH(B9,Historical!$B$7:$B$1446,0)))^(1/5)-1)*100)</f>
        <v>10.839297434295769</v>
      </c>
      <c r="V9" s="759" t="str">
        <f>IF(INDEX(Historical!$O$7:$O$1430,MATCH(B9,Historical!$B$7:$B$1446,0))=0,"n/a",((INDEX(Historical!$C$7:$C$1437,MATCH(B9,Historical!$B$7:$B$1446,0))/INDEX(Historical!$O$7:$O$1430,MATCH(B9,Historical!$B$7:$B$1446,0)))^(1/10)-1)*100)</f>
        <v>n/a</v>
      </c>
      <c r="W9" s="760" t="str">
        <f t="shared" si="3"/>
        <v>n/a</v>
      </c>
      <c r="X9" s="761">
        <f t="shared" si="4"/>
        <v>0.6569271172300466</v>
      </c>
      <c r="Y9" s="925"/>
      <c r="Z9" s="702">
        <f t="shared" si="5"/>
        <v>24.455611390284755</v>
      </c>
      <c r="AA9" s="935">
        <f t="shared" si="6"/>
        <v>16.806532663316581</v>
      </c>
      <c r="AB9" s="639">
        <v>9</v>
      </c>
      <c r="AC9" s="916">
        <v>11.94</v>
      </c>
      <c r="AD9" s="916">
        <v>1.29</v>
      </c>
      <c r="AE9" s="916">
        <v>3.63</v>
      </c>
      <c r="AF9" s="916">
        <v>8.06</v>
      </c>
      <c r="AG9" s="916">
        <v>50.9</v>
      </c>
      <c r="AH9" s="916">
        <v>32.6</v>
      </c>
      <c r="AI9" s="916">
        <v>12.49</v>
      </c>
      <c r="AJ9" s="916">
        <v>16.5</v>
      </c>
      <c r="AK9" s="916">
        <v>13</v>
      </c>
      <c r="AL9" s="928">
        <v>950750</v>
      </c>
      <c r="AM9" s="922">
        <v>6.9999999999999993E-2</v>
      </c>
      <c r="AN9" s="916">
        <v>0.97</v>
      </c>
      <c r="AO9" s="802">
        <f t="shared" si="7"/>
        <v>-4.512109898876794</v>
      </c>
      <c r="AP9" s="803">
        <f t="shared" si="8"/>
        <v>12.294422764439787</v>
      </c>
      <c r="AQ9" s="936">
        <f t="shared" si="9"/>
        <v>145.36653150956894</v>
      </c>
      <c r="AR9" s="702">
        <f>INDEX(Historical!$C$7:$C$1437,MATCH(B9,Historical!$B$7:$B$1446,0))*IF(AH9="n/a",1.03,IF(AH9&lt;0,1.01,IF(AH9&gt;10,1.1,(1+AH9/100))))</f>
        <v>3.1019999999999999</v>
      </c>
      <c r="AS9" s="935">
        <f t="shared" si="10"/>
        <v>3.4122000000000003</v>
      </c>
      <c r="AT9" s="935">
        <f t="shared" si="11"/>
        <v>3.7534200000000006</v>
      </c>
      <c r="AU9" s="935">
        <f t="shared" si="11"/>
        <v>4.1287620000000009</v>
      </c>
      <c r="AV9" s="935">
        <f t="shared" si="11"/>
        <v>4.5416382000000013</v>
      </c>
      <c r="AW9" s="702">
        <f t="shared" si="12"/>
        <v>18.938020200000004</v>
      </c>
      <c r="AX9" s="810">
        <f t="shared" si="13"/>
        <v>9.4373948273284523</v>
      </c>
      <c r="AY9" s="991">
        <v>1.1399999999999999</v>
      </c>
      <c r="AZ9" s="922">
        <v>41.32</v>
      </c>
      <c r="BA9" s="922">
        <v>-14.05</v>
      </c>
      <c r="BB9" s="922">
        <v>6.59</v>
      </c>
      <c r="BC9" s="922">
        <v>4.55</v>
      </c>
      <c r="BE9" s="664">
        <v>2012</v>
      </c>
      <c r="BF9" s="946" t="e">
        <f>#VALUE!</f>
        <v>#VALUE!</v>
      </c>
      <c r="BG9" s="931">
        <v>16.3</v>
      </c>
    </row>
    <row r="10" spans="1:59" ht="11.25" customHeight="1" x14ac:dyDescent="0.2">
      <c r="A10" s="537" t="s">
        <v>908</v>
      </c>
      <c r="B10" s="925" t="s">
        <v>909</v>
      </c>
      <c r="C10" s="988" t="s">
        <v>4353</v>
      </c>
      <c r="D10" s="988" t="s">
        <v>4354</v>
      </c>
      <c r="E10" s="792">
        <v>8</v>
      </c>
      <c r="F10" s="526">
        <v>551</v>
      </c>
      <c r="G10" s="526" t="s">
        <v>106</v>
      </c>
      <c r="H10" s="526" t="s">
        <v>106</v>
      </c>
      <c r="I10" s="924">
        <v>46.19</v>
      </c>
      <c r="J10" s="702">
        <f t="shared" si="0"/>
        <v>2.4247672656419144</v>
      </c>
      <c r="K10" s="927">
        <v>0.28000000000000003</v>
      </c>
      <c r="L10" s="639">
        <v>4</v>
      </c>
      <c r="M10" s="693">
        <f t="shared" si="1"/>
        <v>1.1200000000000001</v>
      </c>
      <c r="N10" s="921" t="s">
        <v>714</v>
      </c>
      <c r="O10" s="795">
        <v>0.27</v>
      </c>
      <c r="P10" s="915">
        <v>43446</v>
      </c>
      <c r="Q10" s="915">
        <v>43461</v>
      </c>
      <c r="R10" s="693">
        <f t="shared" si="2"/>
        <v>3.7037037037037068</v>
      </c>
      <c r="S10" s="759">
        <f>IF(INDEX(Historical!$D$7:$D$1437,MATCH(B10,Historical!$B$7:$B$1446,0))=0,"n/a",(INDEX(Historical!$C$7:$C$1437,MATCH(B10,Historical!$B$7:$B$1446,0))/INDEX(Historical!$D$7:$D$1437,MATCH(B10,Historical!$B$7:$B$1446,0))-1)*100)</f>
        <v>3.8095238095238182</v>
      </c>
      <c r="T10" s="759">
        <f>IF(INDEX(Historical!$F$7:$F$1430,MATCH(B10,Historical!$B$7:$B$1446,0))=0,"n/a",((INDEX(Historical!$C$7:$C$1437,MATCH(B10,Historical!$B$7:$B$1446,0))/INDEX(Historical!$F$7:$F$1430,MATCH(B10,Historical!$B$7:$B$1446,0)))^(1/3)-1)*100)</f>
        <v>4.7809728620415548</v>
      </c>
      <c r="U10" s="759">
        <f>IF(INDEX(Historical!$H$7:$H$1430,MATCH(B10,Historical!$B$7:$B$1446,0))=0,"n/a",((INDEX(Historical!$C$7:$C$1437,MATCH(B10,Historical!$B$7:$B$1446,0))/INDEX(Historical!$H$7:$H$1430,MATCH(B10,Historical!$B$7:$B$1446,0)))^(1/5)-1)*100)</f>
        <v>5.0997092152874623</v>
      </c>
      <c r="V10" s="759" t="str">
        <f>IF(INDEX(Historical!$O$7:$O$1430,MATCH(B10,Historical!$B$7:$B$1446,0))=0,"n/a",((INDEX(Historical!$C$7:$C$1437,MATCH(B10,Historical!$B$7:$B$1446,0))/INDEX(Historical!$O$7:$O$1430,MATCH(B10,Historical!$B$7:$B$1446,0)))^(1/10)-1)*100)</f>
        <v>n/a</v>
      </c>
      <c r="W10" s="760" t="str">
        <f t="shared" si="3"/>
        <v>n/a</v>
      </c>
      <c r="X10" s="761">
        <f t="shared" si="4"/>
        <v>0.53121970992577738</v>
      </c>
      <c r="Y10" s="711"/>
      <c r="Z10" s="702">
        <f t="shared" si="5"/>
        <v>266.66666666666669</v>
      </c>
      <c r="AA10" s="935">
        <f t="shared" si="6"/>
        <v>109.97619047619048</v>
      </c>
      <c r="AB10" s="639">
        <v>12</v>
      </c>
      <c r="AC10" s="916">
        <v>0.42</v>
      </c>
      <c r="AD10" s="916">
        <v>36.75</v>
      </c>
      <c r="AE10" s="916">
        <v>6.64</v>
      </c>
      <c r="AF10" s="916">
        <v>2.7</v>
      </c>
      <c r="AG10" s="916">
        <v>2.4</v>
      </c>
      <c r="AH10" s="916">
        <v>-32.6</v>
      </c>
      <c r="AI10" s="916">
        <v>23.7</v>
      </c>
      <c r="AJ10" s="916">
        <v>9.6</v>
      </c>
      <c r="AK10" s="916">
        <v>3</v>
      </c>
      <c r="AL10" s="928">
        <v>2200</v>
      </c>
      <c r="AM10" s="922">
        <v>0.70000000000000007</v>
      </c>
      <c r="AN10" s="916">
        <v>1.61</v>
      </c>
      <c r="AO10" s="802">
        <f t="shared" si="7"/>
        <v>-102.4517139952611</v>
      </c>
      <c r="AP10" s="803">
        <f t="shared" si="8"/>
        <v>7.5244764809293763</v>
      </c>
      <c r="AQ10" s="936">
        <f t="shared" si="9"/>
        <v>263.27872022928705</v>
      </c>
      <c r="AR10" s="702">
        <f>INDEX(Historical!$C$7:$C$1437,MATCH(B10,Historical!$B$7:$B$1446,0))*IF(AH10="n/a",1.03,IF(AH10&lt;0,1.01,IF(AH10&gt;10,1.1,(1+AH10/100))))</f>
        <v>1.1009</v>
      </c>
      <c r="AS10" s="935">
        <f t="shared" si="10"/>
        <v>1.21099</v>
      </c>
      <c r="AT10" s="935">
        <f t="shared" si="11"/>
        <v>1.2473197</v>
      </c>
      <c r="AU10" s="935">
        <f t="shared" si="11"/>
        <v>1.2847392910000002</v>
      </c>
      <c r="AV10" s="935">
        <f t="shared" si="11"/>
        <v>1.3232814697300002</v>
      </c>
      <c r="AW10" s="702">
        <f t="shared" si="12"/>
        <v>6.1672304607300008</v>
      </c>
      <c r="AX10" s="810">
        <f t="shared" si="13"/>
        <v>13.351873697185541</v>
      </c>
      <c r="AY10" s="991">
        <v>0.4</v>
      </c>
      <c r="AZ10" s="922">
        <v>41.949999999999996</v>
      </c>
      <c r="BA10" s="922">
        <v>-1.43</v>
      </c>
      <c r="BB10" s="922">
        <v>2.2599999999999998</v>
      </c>
      <c r="BC10" s="922">
        <v>13.3</v>
      </c>
      <c r="BE10" s="664">
        <v>2012</v>
      </c>
      <c r="BF10" s="946" t="e">
        <f>#VALUE!</f>
        <v>#VALUE!</v>
      </c>
      <c r="BG10" s="931">
        <v>0.89999999999999991</v>
      </c>
    </row>
    <row r="11" spans="1:59" ht="11.25" customHeight="1" x14ac:dyDescent="0.2">
      <c r="A11" s="572" t="s">
        <v>877</v>
      </c>
      <c r="B11" s="925" t="s">
        <v>878</v>
      </c>
      <c r="C11" s="988" t="s">
        <v>154</v>
      </c>
      <c r="D11" s="988" t="s">
        <v>924</v>
      </c>
      <c r="E11" s="792">
        <v>7</v>
      </c>
      <c r="F11" s="526">
        <v>651</v>
      </c>
      <c r="G11" s="526" t="s">
        <v>37</v>
      </c>
      <c r="H11" s="526" t="s">
        <v>37</v>
      </c>
      <c r="I11" s="924">
        <v>79.39</v>
      </c>
      <c r="J11" s="702">
        <f t="shared" si="0"/>
        <v>5.3911071923416047</v>
      </c>
      <c r="K11" s="927">
        <v>1.07</v>
      </c>
      <c r="L11" s="639">
        <v>4</v>
      </c>
      <c r="M11" s="693">
        <f t="shared" si="1"/>
        <v>4.28</v>
      </c>
      <c r="N11" s="921" t="s">
        <v>107</v>
      </c>
      <c r="O11" s="795">
        <v>0.96</v>
      </c>
      <c r="P11" s="915">
        <v>43479</v>
      </c>
      <c r="Q11" s="915">
        <v>43511</v>
      </c>
      <c r="R11" s="693">
        <f t="shared" si="2"/>
        <v>11.458333333333345</v>
      </c>
      <c r="S11" s="759">
        <f>IF(INDEX(Historical!$D$7:$D$1437,MATCH(B11,Historical!$B$7:$B$1446,0))=0,"n/a",(INDEX(Historical!$C$7:$C$1437,MATCH(B11,Historical!$B$7:$B$1446,0))/INDEX(Historical!$D$7:$D$1437,MATCH(B11,Historical!$B$7:$B$1446,0))-1)*100)</f>
        <v>40.234375</v>
      </c>
      <c r="T11" s="759">
        <f>IF(INDEX(Historical!$F$7:$F$1430,MATCH(B11,Historical!$B$7:$B$1446,0))=0,"n/a",((INDEX(Historical!$C$7:$C$1437,MATCH(B11,Historical!$B$7:$B$1446,0))/INDEX(Historical!$F$7:$F$1430,MATCH(B11,Historical!$B$7:$B$1446,0)))^(1/3)-1)*100)</f>
        <v>21.128877613215558</v>
      </c>
      <c r="U11" s="759">
        <f>IF(INDEX(Historical!$H$7:$H$1430,MATCH(B11,Historical!$B$7:$B$1446,0))=0,"n/a",((INDEX(Historical!$C$7:$C$1437,MATCH(B11,Historical!$B$7:$B$1446,0))/INDEX(Historical!$H$7:$H$1430,MATCH(B11,Historical!$B$7:$B$1446,0)))^(1/5)-1)*100)</f>
        <v>17.542491810291683</v>
      </c>
      <c r="V11" s="759" t="str">
        <f>IF(INDEX(Historical!$O$7:$O$1430,MATCH(B11,Historical!$B$7:$B$1446,0))=0,"n/a",((INDEX(Historical!$C$7:$C$1437,MATCH(B11,Historical!$B$7:$B$1446,0))/INDEX(Historical!$O$7:$O$1430,MATCH(B11,Historical!$B$7:$B$1446,0)))^(1/10)-1)*100)</f>
        <v>n/a</v>
      </c>
      <c r="W11" s="760" t="str">
        <f t="shared" si="3"/>
        <v>n/a</v>
      </c>
      <c r="X11" s="761">
        <f t="shared" si="4"/>
        <v>2.3082226066173268</v>
      </c>
      <c r="Y11" s="926"/>
      <c r="Z11" s="702">
        <f t="shared" si="5"/>
        <v>120.90395480225989</v>
      </c>
      <c r="AA11" s="935">
        <f t="shared" si="6"/>
        <v>22.426553672316384</v>
      </c>
      <c r="AB11" s="639">
        <v>12</v>
      </c>
      <c r="AC11" s="916">
        <v>3.54</v>
      </c>
      <c r="AD11" s="916">
        <v>2.93</v>
      </c>
      <c r="AE11" s="916">
        <v>3.6</v>
      </c>
      <c r="AF11" s="916" t="s">
        <v>137</v>
      </c>
      <c r="AG11" s="918">
        <v>-269.20000000000005</v>
      </c>
      <c r="AH11" s="916">
        <v>4.8</v>
      </c>
      <c r="AI11" s="916">
        <v>7.89</v>
      </c>
      <c r="AJ11" s="916">
        <v>7.6</v>
      </c>
      <c r="AK11" s="916">
        <v>7.64</v>
      </c>
      <c r="AL11" s="928">
        <v>117580</v>
      </c>
      <c r="AM11" s="922">
        <v>0.1</v>
      </c>
      <c r="AN11" s="916" t="s">
        <v>137</v>
      </c>
      <c r="AO11" s="802">
        <f t="shared" si="7"/>
        <v>0.50704533031690247</v>
      </c>
      <c r="AP11" s="803">
        <f t="shared" si="8"/>
        <v>22.933599002633287</v>
      </c>
      <c r="AQ11" s="936" t="str">
        <f t="shared" si="9"/>
        <v>n/a</v>
      </c>
      <c r="AR11" s="702">
        <f>INDEX(Historical!$C$7:$C$1437,MATCH(B11,Historical!$B$7:$B$1446,0))*IF(AH11="n/a",1.03,IF(AH11&lt;0,1.01,IF(AH11&gt;10,1.1,(1+AH11/100))))</f>
        <v>3.7623199999999999</v>
      </c>
      <c r="AS11" s="935">
        <f t="shared" si="10"/>
        <v>4.0591670479999999</v>
      </c>
      <c r="AT11" s="935">
        <f t="shared" si="11"/>
        <v>4.3692874104671997</v>
      </c>
      <c r="AU11" s="935">
        <f t="shared" si="11"/>
        <v>4.7031009686268943</v>
      </c>
      <c r="AV11" s="935">
        <f t="shared" si="11"/>
        <v>5.0624178826299895</v>
      </c>
      <c r="AW11" s="702">
        <f t="shared" si="12"/>
        <v>21.956293309724085</v>
      </c>
      <c r="AX11" s="810">
        <f t="shared" si="13"/>
        <v>27.656245509162471</v>
      </c>
      <c r="AY11" s="991">
        <v>1.1299999999999999</v>
      </c>
      <c r="AZ11" s="922">
        <v>4.78</v>
      </c>
      <c r="BA11" s="922">
        <v>-25.979999999999997</v>
      </c>
      <c r="BB11" s="922">
        <v>-1</v>
      </c>
      <c r="BC11" s="922">
        <v>-9.02</v>
      </c>
      <c r="BE11" s="664">
        <v>2013</v>
      </c>
      <c r="BF11" s="946" t="e">
        <f>#VALUE!</f>
        <v>#VALUE!</v>
      </c>
      <c r="BG11" s="931">
        <v>11.700000000000001</v>
      </c>
    </row>
    <row r="12" spans="1:59" ht="11.25" customHeight="1" x14ac:dyDescent="0.2">
      <c r="A12" s="609" t="s">
        <v>421</v>
      </c>
      <c r="B12" s="925" t="s">
        <v>422</v>
      </c>
      <c r="C12" s="988" t="s">
        <v>154</v>
      </c>
      <c r="D12" s="988" t="s">
        <v>4355</v>
      </c>
      <c r="E12" s="792">
        <v>14</v>
      </c>
      <c r="F12" s="526">
        <v>275</v>
      </c>
      <c r="G12" s="526" t="s">
        <v>106</v>
      </c>
      <c r="H12" s="526" t="s">
        <v>106</v>
      </c>
      <c r="I12" s="924">
        <v>74.760000000000005</v>
      </c>
      <c r="J12" s="702">
        <f t="shared" si="0"/>
        <v>2.1401819154628141</v>
      </c>
      <c r="K12" s="927">
        <v>0.4</v>
      </c>
      <c r="L12" s="639">
        <v>4</v>
      </c>
      <c r="M12" s="693">
        <f t="shared" si="1"/>
        <v>1.6</v>
      </c>
      <c r="N12" s="921" t="s">
        <v>423</v>
      </c>
      <c r="O12" s="795">
        <v>0.38</v>
      </c>
      <c r="P12" s="915">
        <v>43420</v>
      </c>
      <c r="Q12" s="915">
        <v>43437</v>
      </c>
      <c r="R12" s="693">
        <f t="shared" si="2"/>
        <v>5.2631578947368469</v>
      </c>
      <c r="S12" s="759">
        <f>IF(INDEX(Historical!$D$7:$D$1437,MATCH(B12,Historical!$B$7:$B$1446,0))=0,"n/a",(INDEX(Historical!$C$7:$C$1437,MATCH(B12,Historical!$B$7:$B$1446,0))/INDEX(Historical!$D$7:$D$1437,MATCH(B12,Historical!$B$7:$B$1446,0))-1)*100)</f>
        <v>4.4067796610169463</v>
      </c>
      <c r="T12" s="759">
        <f>IF(INDEX(Historical!$F$7:$F$1430,MATCH(B12,Historical!$B$7:$B$1446,0))=0,"n/a",((INDEX(Historical!$C$7:$C$1437,MATCH(B12,Historical!$B$7:$B$1446,0))/INDEX(Historical!$F$7:$F$1430,MATCH(B12,Historical!$B$7:$B$1446,0)))^(1/3)-1)*100)</f>
        <v>8.3706762661827092</v>
      </c>
      <c r="U12" s="759">
        <f>IF(INDEX(Historical!$H$7:$H$1430,MATCH(B12,Historical!$B$7:$B$1446,0))=0,"n/a",((INDEX(Historical!$C$7:$C$1437,MATCH(B12,Historical!$B$7:$B$1446,0))/INDEX(Historical!$H$7:$H$1430,MATCH(B12,Historical!$B$7:$B$1446,0)))^(1/5)-1)*100)</f>
        <v>12.227922266533264</v>
      </c>
      <c r="V12" s="759">
        <f>IF(INDEX(Historical!$O$7:$O$1430,MATCH(B12,Historical!$B$7:$B$1446,0))=0,"n/a",((INDEX(Historical!$C$7:$C$1437,MATCH(B12,Historical!$B$7:$B$1446,0))/INDEX(Historical!$O$7:$O$1430,MATCH(B12,Historical!$B$7:$B$1446,0)))^(1/10)-1)*100)</f>
        <v>25.217992117745247</v>
      </c>
      <c r="W12" s="760">
        <f t="shared" si="3"/>
        <v>0.48488881309185566</v>
      </c>
      <c r="X12" s="761">
        <f t="shared" si="4"/>
        <v>0.6869619250861384</v>
      </c>
      <c r="Y12" s="712"/>
      <c r="Z12" s="702">
        <f t="shared" si="5"/>
        <v>30.947775628626694</v>
      </c>
      <c r="AA12" s="935">
        <f t="shared" si="6"/>
        <v>14.460348162475823</v>
      </c>
      <c r="AB12" s="639">
        <v>9</v>
      </c>
      <c r="AC12" s="916">
        <v>5.17</v>
      </c>
      <c r="AD12" s="916">
        <v>1.68</v>
      </c>
      <c r="AE12" s="916">
        <v>0.09</v>
      </c>
      <c r="AF12" s="916">
        <v>5.2</v>
      </c>
      <c r="AG12" s="918">
        <v>38.800000000000004</v>
      </c>
      <c r="AH12" s="918">
        <v>188.6</v>
      </c>
      <c r="AI12" s="918">
        <v>8.24</v>
      </c>
      <c r="AJ12" s="916">
        <v>17.8</v>
      </c>
      <c r="AK12" s="916">
        <v>8.6199999999999992</v>
      </c>
      <c r="AL12" s="928">
        <v>15710</v>
      </c>
      <c r="AM12" s="922">
        <v>0.2</v>
      </c>
      <c r="AN12" s="916">
        <v>1.53</v>
      </c>
      <c r="AO12" s="802">
        <f t="shared" si="7"/>
        <v>-9.2243980479745247E-2</v>
      </c>
      <c r="AP12" s="803">
        <f t="shared" si="8"/>
        <v>14.368104181996078</v>
      </c>
      <c r="AQ12" s="936">
        <f t="shared" si="9"/>
        <v>82.809932194159003</v>
      </c>
      <c r="AR12" s="702">
        <f>INDEX(Historical!$C$7:$C$1437,MATCH(B12,Historical!$B$7:$B$1446,0))*IF(AH12="n/a",1.03,IF(AH12&lt;0,1.01,IF(AH12&gt;10,1.1,(1+AH12/100))))</f>
        <v>1.6940000000000002</v>
      </c>
      <c r="AS12" s="935">
        <f t="shared" si="10"/>
        <v>1.8335856000000001</v>
      </c>
      <c r="AT12" s="935">
        <f t="shared" si="11"/>
        <v>1.9916406787200003</v>
      </c>
      <c r="AU12" s="935">
        <f t="shared" si="11"/>
        <v>2.1633201052256643</v>
      </c>
      <c r="AV12" s="935">
        <f t="shared" si="11"/>
        <v>2.3497982982961165</v>
      </c>
      <c r="AW12" s="702">
        <f t="shared" si="12"/>
        <v>10.032344682241781</v>
      </c>
      <c r="AX12" s="810">
        <f t="shared" si="13"/>
        <v>13.419401661639622</v>
      </c>
      <c r="AY12" s="991">
        <v>1.07</v>
      </c>
      <c r="AZ12" s="922">
        <v>7.79</v>
      </c>
      <c r="BA12" s="922">
        <v>-21.310000000000002</v>
      </c>
      <c r="BB12" s="922">
        <v>-4.5999999999999996</v>
      </c>
      <c r="BC12" s="922">
        <v>-10.31</v>
      </c>
      <c r="BE12" s="664">
        <v>2006</v>
      </c>
      <c r="BF12" s="946" t="e">
        <f>#VALUE!</f>
        <v>#VALUE!</v>
      </c>
      <c r="BG12" s="931">
        <v>3.1</v>
      </c>
    </row>
    <row r="13" spans="1:59" ht="11.25" customHeight="1" x14ac:dyDescent="0.2">
      <c r="A13" s="537" t="s">
        <v>113</v>
      </c>
      <c r="B13" s="925" t="s">
        <v>114</v>
      </c>
      <c r="C13" s="988" t="s">
        <v>112</v>
      </c>
      <c r="D13" s="988" t="s">
        <v>4356</v>
      </c>
      <c r="E13" s="792">
        <v>52</v>
      </c>
      <c r="F13" s="526">
        <v>19</v>
      </c>
      <c r="G13" s="526" t="s">
        <v>115</v>
      </c>
      <c r="H13" s="526" t="s">
        <v>37</v>
      </c>
      <c r="I13" s="916">
        <v>37.97</v>
      </c>
      <c r="J13" s="702">
        <f t="shared" si="0"/>
        <v>1.8962338688438238</v>
      </c>
      <c r="K13" s="927">
        <v>0.18</v>
      </c>
      <c r="L13" s="639">
        <v>4</v>
      </c>
      <c r="M13" s="693">
        <f t="shared" si="1"/>
        <v>0.72</v>
      </c>
      <c r="N13" s="921" t="s">
        <v>244</v>
      </c>
      <c r="O13" s="795">
        <v>0.17499999999999999</v>
      </c>
      <c r="P13" s="915">
        <v>43467</v>
      </c>
      <c r="Q13" s="915">
        <v>43500</v>
      </c>
      <c r="R13" s="693">
        <f t="shared" si="2"/>
        <v>2.8571428571428599</v>
      </c>
      <c r="S13" s="759">
        <f>IF(INDEX(Historical!$D$7:$D$1437,MATCH(B13,Historical!$B$7:$B$1446,0))=0,"n/a",(INDEX(Historical!$C$7:$C$1437,MATCH(B13,Historical!$B$7:$B$1446,0))/INDEX(Historical!$D$7:$D$1437,MATCH(B13,Historical!$B$7:$B$1446,0))-1)*100)</f>
        <v>2.9411764705882248</v>
      </c>
      <c r="T13" s="759">
        <f>IF(INDEX(Historical!$F$7:$F$1430,MATCH(B13,Historical!$B$7:$B$1446,0))=0,"n/a",((INDEX(Historical!$C$7:$C$1437,MATCH(B13,Historical!$B$7:$B$1446,0))/INDEX(Historical!$F$7:$F$1430,MATCH(B13,Historical!$B$7:$B$1446,0)))^(1/3)-1)*100)</f>
        <v>3.0321324952139239</v>
      </c>
      <c r="U13" s="759">
        <f>IF(INDEX(Historical!$H$7:$H$1430,MATCH(B13,Historical!$B$7:$B$1446,0))=0,"n/a",((INDEX(Historical!$C$7:$C$1437,MATCH(B13,Historical!$B$7:$B$1446,0))/INDEX(Historical!$H$7:$H$1430,MATCH(B13,Historical!$B$7:$B$1446,0)))^(1/5)-1)*100)</f>
        <v>3.1310306477545069</v>
      </c>
      <c r="V13" s="759">
        <f>IF(INDEX(Historical!$O$7:$O$1430,MATCH(B13,Historical!$B$7:$B$1446,0))=0,"n/a",((INDEX(Historical!$C$7:$C$1437,MATCH(B13,Historical!$B$7:$B$1446,0))/INDEX(Historical!$O$7:$O$1430,MATCH(B13,Historical!$B$7:$B$1446,0)))^(1/10)-1)*100)</f>
        <v>3.4219694129380196</v>
      </c>
      <c r="W13" s="760">
        <f t="shared" si="3"/>
        <v>0.91497914502581135</v>
      </c>
      <c r="X13" s="761" t="str">
        <f t="shared" si="4"/>
        <v>n/a</v>
      </c>
      <c r="Y13" s="710"/>
      <c r="Z13" s="702">
        <f t="shared" si="5"/>
        <v>61.53846153846154</v>
      </c>
      <c r="AA13" s="935">
        <f t="shared" si="6"/>
        <v>32.452991452991455</v>
      </c>
      <c r="AB13" s="639">
        <v>10</v>
      </c>
      <c r="AC13" s="916">
        <v>1.17</v>
      </c>
      <c r="AD13" s="916">
        <v>2.0299999999999998</v>
      </c>
      <c r="AE13" s="916">
        <v>0.39</v>
      </c>
      <c r="AF13" s="916">
        <v>1.73</v>
      </c>
      <c r="AG13" s="916">
        <v>5.7</v>
      </c>
      <c r="AH13" s="916">
        <v>-20.3</v>
      </c>
      <c r="AI13" s="916">
        <v>14.44</v>
      </c>
      <c r="AJ13" s="916">
        <v>-0.89999999999999991</v>
      </c>
      <c r="AK13" s="916">
        <v>16</v>
      </c>
      <c r="AL13" s="928">
        <v>2500</v>
      </c>
      <c r="AM13" s="922">
        <v>0.89999999999999991</v>
      </c>
      <c r="AN13" s="916">
        <v>0.68</v>
      </c>
      <c r="AO13" s="802">
        <f t="shared" si="7"/>
        <v>-27.425726936393126</v>
      </c>
      <c r="AP13" s="803">
        <f t="shared" si="8"/>
        <v>5.027264516598331</v>
      </c>
      <c r="AQ13" s="936">
        <f t="shared" si="9"/>
        <v>57.964377438114845</v>
      </c>
      <c r="AR13" s="702">
        <f>INDEX(Historical!$C$7:$C$1437,MATCH(B13,Historical!$B$7:$B$1446,0))*IF(AH13="n/a",1.03,IF(AH13&lt;0,1.01,IF(AH13&gt;10,1.1,(1+AH13/100))))</f>
        <v>0.70699999999999996</v>
      </c>
      <c r="AS13" s="935">
        <f t="shared" si="10"/>
        <v>0.77770000000000006</v>
      </c>
      <c r="AT13" s="935">
        <f t="shared" si="11"/>
        <v>0.85547000000000017</v>
      </c>
      <c r="AU13" s="935">
        <f t="shared" si="11"/>
        <v>0.94101700000000021</v>
      </c>
      <c r="AV13" s="935">
        <f t="shared" si="11"/>
        <v>1.0351187000000004</v>
      </c>
      <c r="AW13" s="702">
        <f t="shared" si="12"/>
        <v>4.3163057000000009</v>
      </c>
      <c r="AX13" s="810">
        <f t="shared" si="13"/>
        <v>11.367673689755073</v>
      </c>
      <c r="AY13" s="991">
        <v>0.56999999999999995</v>
      </c>
      <c r="AZ13" s="922">
        <v>48.089999999999996</v>
      </c>
      <c r="BA13" s="922">
        <v>-0.52</v>
      </c>
      <c r="BB13" s="922">
        <v>5.43</v>
      </c>
      <c r="BC13" s="922">
        <v>15.47</v>
      </c>
      <c r="BE13" s="664">
        <v>1968</v>
      </c>
      <c r="BF13" s="946" t="e">
        <f>#VALUE!</f>
        <v>#VALUE!</v>
      </c>
      <c r="BG13" s="931">
        <v>2.1999999999999997</v>
      </c>
    </row>
    <row r="14" spans="1:59" ht="11.25" customHeight="1" x14ac:dyDescent="0.2">
      <c r="A14" s="609" t="s">
        <v>948</v>
      </c>
      <c r="B14" s="925" t="s">
        <v>949</v>
      </c>
      <c r="C14" s="988" t="s">
        <v>108</v>
      </c>
      <c r="D14" s="988" t="s">
        <v>4357</v>
      </c>
      <c r="E14" s="792">
        <v>7</v>
      </c>
      <c r="F14" s="526">
        <v>633</v>
      </c>
      <c r="G14" s="526" t="s">
        <v>106</v>
      </c>
      <c r="H14" s="526" t="s">
        <v>106</v>
      </c>
      <c r="I14" s="924">
        <v>13.66</v>
      </c>
      <c r="J14" s="702">
        <f t="shared" si="0"/>
        <v>7.9062957540263543</v>
      </c>
      <c r="K14" s="927">
        <v>0.27</v>
      </c>
      <c r="L14" s="639">
        <v>4</v>
      </c>
      <c r="M14" s="693">
        <f t="shared" si="1"/>
        <v>1.08</v>
      </c>
      <c r="N14" s="921" t="s">
        <v>714</v>
      </c>
      <c r="O14" s="795">
        <v>0.25</v>
      </c>
      <c r="P14" s="915">
        <v>43418</v>
      </c>
      <c r="Q14" s="915">
        <v>43434</v>
      </c>
      <c r="R14" s="693">
        <f t="shared" si="2"/>
        <v>8.0000000000000071</v>
      </c>
      <c r="S14" s="759">
        <f>IF(INDEX(Historical!$D$7:$D$1437,MATCH(B14,Historical!$B$7:$B$1446,0))=0,"n/a",(INDEX(Historical!$C$7:$C$1437,MATCH(B14,Historical!$B$7:$B$1446,0))/INDEX(Historical!$D$7:$D$1437,MATCH(B14,Historical!$B$7:$B$1446,0))-1)*100)</f>
        <v>36.111111111111114</v>
      </c>
      <c r="T14" s="759">
        <f>IF(INDEX(Historical!$F$7:$F$1430,MATCH(B14,Historical!$B$7:$B$1446,0))=0,"n/a",((INDEX(Historical!$C$7:$C$1437,MATCH(B14,Historical!$B$7:$B$1446,0))/INDEX(Historical!$F$7:$F$1430,MATCH(B14,Historical!$B$7:$B$1446,0)))^(1/3)-1)*100)</f>
        <v>19.105740639430579</v>
      </c>
      <c r="U14" s="759">
        <f>IF(INDEX(Historical!$H$7:$H$1430,MATCH(B14,Historical!$B$7:$B$1446,0))=0,"n/a",((INDEX(Historical!$C$7:$C$1437,MATCH(B14,Historical!$B$7:$B$1446,0))/INDEX(Historical!$H$7:$H$1430,MATCH(B14,Historical!$B$7:$B$1446,0)))^(1/5)-1)*100)</f>
        <v>14.406635585872296</v>
      </c>
      <c r="V14" s="759">
        <f>IF(INDEX(Historical!$O$7:$O$1430,MATCH(B14,Historical!$B$7:$B$1446,0))=0,"n/a",((INDEX(Historical!$C$7:$C$1437,MATCH(B14,Historical!$B$7:$B$1446,0))/INDEX(Historical!$O$7:$O$1430,MATCH(B14,Historical!$B$7:$B$1446,0)))^(1/10)-1)*100)</f>
        <v>-7.3382115710856288</v>
      </c>
      <c r="W14" s="760" t="str">
        <f t="shared" si="3"/>
        <v>n/a</v>
      </c>
      <c r="X14" s="761">
        <f t="shared" si="4"/>
        <v>0.46473018018942891</v>
      </c>
      <c r="Y14" s="926"/>
      <c r="Z14" s="702">
        <f t="shared" si="5"/>
        <v>72.972972972972983</v>
      </c>
      <c r="AA14" s="935">
        <f t="shared" si="6"/>
        <v>9.2297297297297298</v>
      </c>
      <c r="AB14" s="639">
        <v>12</v>
      </c>
      <c r="AC14" s="916">
        <v>1.48</v>
      </c>
      <c r="AD14" s="916">
        <v>1.1599999999999999</v>
      </c>
      <c r="AE14" s="916">
        <v>2.4300000000000002</v>
      </c>
      <c r="AF14" s="916">
        <v>1.34</v>
      </c>
      <c r="AG14" s="916">
        <v>15.4</v>
      </c>
      <c r="AH14" s="916">
        <v>42.3</v>
      </c>
      <c r="AI14" s="916">
        <v>4.09</v>
      </c>
      <c r="AJ14" s="916">
        <v>31</v>
      </c>
      <c r="AK14" s="916">
        <v>8</v>
      </c>
      <c r="AL14" s="928">
        <v>1180</v>
      </c>
      <c r="AM14" s="922">
        <v>4.5</v>
      </c>
      <c r="AN14" s="916">
        <v>4.21</v>
      </c>
      <c r="AO14" s="802">
        <f t="shared" si="7"/>
        <v>13.083201610168921</v>
      </c>
      <c r="AP14" s="803">
        <f t="shared" si="8"/>
        <v>22.31293133989865</v>
      </c>
      <c r="AQ14" s="936">
        <f t="shared" si="9"/>
        <v>-25.859479251782847</v>
      </c>
      <c r="AR14" s="702">
        <f>INDEX(Historical!$C$7:$C$1437,MATCH(B14,Historical!$B$7:$B$1446,0))*IF(AH14="n/a",1.03,IF(AH14&lt;0,1.01,IF(AH14&gt;10,1.1,(1+AH14/100))))</f>
        <v>1.0780000000000001</v>
      </c>
      <c r="AS14" s="935">
        <f t="shared" si="10"/>
        <v>1.1220901999999999</v>
      </c>
      <c r="AT14" s="935">
        <f t="shared" si="11"/>
        <v>1.211857416</v>
      </c>
      <c r="AU14" s="935">
        <f t="shared" si="11"/>
        <v>1.30880600928</v>
      </c>
      <c r="AV14" s="935">
        <f t="shared" si="11"/>
        <v>1.4135104900224</v>
      </c>
      <c r="AW14" s="702">
        <f t="shared" si="12"/>
        <v>6.1342641153024005</v>
      </c>
      <c r="AX14" s="810">
        <f t="shared" si="13"/>
        <v>44.906765119344072</v>
      </c>
      <c r="AY14" s="991">
        <v>0.56000000000000005</v>
      </c>
      <c r="AZ14" s="922">
        <v>57.830000000000005</v>
      </c>
      <c r="BA14" s="922">
        <v>-2.0099999999999998</v>
      </c>
      <c r="BB14" s="922">
        <v>3.91</v>
      </c>
      <c r="BC14" s="922">
        <v>14.27</v>
      </c>
      <c r="BE14" s="664">
        <v>2012</v>
      </c>
      <c r="BF14" s="946" t="e">
        <f>#VALUE!</f>
        <v>#VALUE!</v>
      </c>
      <c r="BG14" s="931">
        <v>2.5</v>
      </c>
    </row>
    <row r="15" spans="1:59" s="838" customFormat="1" ht="11.25" customHeight="1" x14ac:dyDescent="0.2">
      <c r="A15" s="697" t="s">
        <v>1872</v>
      </c>
      <c r="B15" s="846" t="s">
        <v>1873</v>
      </c>
      <c r="C15" s="988" t="s">
        <v>154</v>
      </c>
      <c r="D15" s="988" t="s">
        <v>4358</v>
      </c>
      <c r="E15" s="818">
        <v>6</v>
      </c>
      <c r="F15" s="526">
        <v>763</v>
      </c>
      <c r="G15" s="1171" t="s">
        <v>37</v>
      </c>
      <c r="H15" s="1171" t="s">
        <v>37</v>
      </c>
      <c r="I15" s="819">
        <v>79.56</v>
      </c>
      <c r="J15" s="820">
        <f t="shared" si="0"/>
        <v>1.6088486676721969</v>
      </c>
      <c r="K15" s="821">
        <v>0.32</v>
      </c>
      <c r="L15" s="822">
        <v>4</v>
      </c>
      <c r="M15" s="823">
        <f t="shared" si="1"/>
        <v>1.28</v>
      </c>
      <c r="N15" s="824" t="s">
        <v>107</v>
      </c>
      <c r="O15" s="825">
        <v>0.28000000000000003</v>
      </c>
      <c r="P15" s="826">
        <v>43479</v>
      </c>
      <c r="Q15" s="826">
        <v>43511</v>
      </c>
      <c r="R15" s="823">
        <f t="shared" si="2"/>
        <v>14.285714285714276</v>
      </c>
      <c r="S15" s="759">
        <f>IF(INDEX(Historical!$D$7:$D$1437,MATCH(B15,Historical!$B$7:$B$1446,0))=0,"n/a",(INDEX(Historical!$C$7:$C$1437,MATCH(B15,Historical!$B$7:$B$1446,0))/INDEX(Historical!$D$7:$D$1437,MATCH(B15,Historical!$B$7:$B$1446,0))-1)*100)</f>
        <v>5.6603773584905648</v>
      </c>
      <c r="T15" s="759">
        <f>IF(INDEX(Historical!$F$7:$F$1430,MATCH(B15,Historical!$B$7:$B$1446,0))=0,"n/a",((INDEX(Historical!$C$7:$C$1437,MATCH(B15,Historical!$B$7:$B$1446,0))/INDEX(Historical!$F$7:$F$1430,MATCH(B15,Historical!$B$7:$B$1446,0)))^(1/3)-1)*100)</f>
        <v>5.2726599609396629</v>
      </c>
      <c r="U15" s="759">
        <f>IF(INDEX(Historical!$H$7:$H$1430,MATCH(B15,Historical!$B$7:$B$1446,0))=0,"n/a",((INDEX(Historical!$C$7:$C$1437,MATCH(B15,Historical!$B$7:$B$1446,0))/INDEX(Historical!$H$7:$H$1430,MATCH(B15,Historical!$B$7:$B$1446,0)))^(1/5)-1)*100)</f>
        <v>14.869835499703509</v>
      </c>
      <c r="V15" s="759">
        <f>IF(INDEX(Historical!$O$7:$O$1430,MATCH(B15,Historical!$B$7:$B$1446,0))=0,"n/a",((INDEX(Historical!$C$7:$C$1437,MATCH(B15,Historical!$B$7:$B$1446,0))/INDEX(Historical!$O$7:$O$1430,MATCH(B15,Historical!$B$7:$B$1446,0)))^(1/10)-1)*100)</f>
        <v>5.2076783072681376</v>
      </c>
      <c r="W15" s="827">
        <f t="shared" si="3"/>
        <v>2.8553675212522833</v>
      </c>
      <c r="X15" s="828">
        <f t="shared" si="4"/>
        <v>7.4349177498517545</v>
      </c>
      <c r="Y15" s="713"/>
      <c r="Z15" s="820">
        <f t="shared" si="5"/>
        <v>85.90604026845638</v>
      </c>
      <c r="AA15" s="830">
        <f t="shared" si="6"/>
        <v>53.395973154362416</v>
      </c>
      <c r="AB15" s="822">
        <v>12</v>
      </c>
      <c r="AC15" s="831">
        <v>1.49</v>
      </c>
      <c r="AD15" s="831">
        <v>4.5999999999999996</v>
      </c>
      <c r="AE15" s="831">
        <v>4.5199999999999996</v>
      </c>
      <c r="AF15" s="831">
        <v>4.59</v>
      </c>
      <c r="AG15" s="831">
        <v>2.9000000000000004</v>
      </c>
      <c r="AH15" s="831">
        <v>34.300000000000004</v>
      </c>
      <c r="AI15" s="831">
        <v>12.08</v>
      </c>
      <c r="AJ15" s="831">
        <v>2</v>
      </c>
      <c r="AK15" s="831">
        <v>11.64</v>
      </c>
      <c r="AL15" s="832">
        <v>138940</v>
      </c>
      <c r="AM15" s="833">
        <v>0.3</v>
      </c>
      <c r="AN15" s="831">
        <v>0.64</v>
      </c>
      <c r="AO15" s="834">
        <f t="shared" si="7"/>
        <v>-36.917288986986705</v>
      </c>
      <c r="AP15" s="835">
        <f t="shared" si="8"/>
        <v>16.478684167375707</v>
      </c>
      <c r="AQ15" s="836">
        <f t="shared" si="9"/>
        <v>230.04209615577724</v>
      </c>
      <c r="AR15" s="702">
        <f>INDEX(Historical!$C$7:$C$1437,MATCH(B15,Historical!$B$7:$B$1446,0))*IF(AH15="n/a",1.03,IF(AH15&lt;0,1.01,IF(AH15&gt;10,1.1,(1+AH15/100))))</f>
        <v>1.2320000000000002</v>
      </c>
      <c r="AS15" s="830">
        <f t="shared" si="10"/>
        <v>1.3552000000000004</v>
      </c>
      <c r="AT15" s="830">
        <f t="shared" si="11"/>
        <v>1.4907200000000005</v>
      </c>
      <c r="AU15" s="830">
        <f t="shared" si="11"/>
        <v>1.6397920000000006</v>
      </c>
      <c r="AV15" s="830">
        <f t="shared" si="11"/>
        <v>1.8037712000000008</v>
      </c>
      <c r="AW15" s="820">
        <f t="shared" si="12"/>
        <v>7.5214832000000023</v>
      </c>
      <c r="AX15" s="837">
        <f t="shared" si="13"/>
        <v>9.4538501759678262</v>
      </c>
      <c r="AY15" s="992">
        <v>1.1000000000000001</v>
      </c>
      <c r="AZ15" s="833">
        <v>40.050000000000004</v>
      </c>
      <c r="BA15" s="833">
        <v>-1.46</v>
      </c>
      <c r="BB15" s="833">
        <v>2.27</v>
      </c>
      <c r="BC15" s="833">
        <v>11.89</v>
      </c>
      <c r="BD15" s="961"/>
      <c r="BE15" s="664">
        <v>2014</v>
      </c>
      <c r="BF15" s="946" t="e">
        <f>#VALUE!</f>
        <v>#VALUE!</v>
      </c>
      <c r="BG15" s="893">
        <v>1.3</v>
      </c>
    </row>
    <row r="16" spans="1:59" ht="11.25" customHeight="1" x14ac:dyDescent="0.2">
      <c r="A16" s="609" t="s">
        <v>910</v>
      </c>
      <c r="B16" s="925" t="s">
        <v>911</v>
      </c>
      <c r="C16" s="988" t="s">
        <v>4353</v>
      </c>
      <c r="D16" s="988" t="s">
        <v>4354</v>
      </c>
      <c r="E16" s="792">
        <v>6</v>
      </c>
      <c r="F16" s="526">
        <v>721</v>
      </c>
      <c r="G16" s="526" t="s">
        <v>106</v>
      </c>
      <c r="H16" s="526" t="s">
        <v>106</v>
      </c>
      <c r="I16" s="924">
        <v>47.2</v>
      </c>
      <c r="J16" s="702">
        <f t="shared" si="0"/>
        <v>3.8983050847457621</v>
      </c>
      <c r="K16" s="927">
        <v>0.46</v>
      </c>
      <c r="L16" s="639">
        <v>4</v>
      </c>
      <c r="M16" s="693">
        <f t="shared" si="1"/>
        <v>1.84</v>
      </c>
      <c r="N16" s="921" t="s">
        <v>528</v>
      </c>
      <c r="O16" s="795">
        <v>0.44</v>
      </c>
      <c r="P16" s="658">
        <v>43231</v>
      </c>
      <c r="Q16" s="658">
        <v>43245</v>
      </c>
      <c r="R16" s="693">
        <f t="shared" si="2"/>
        <v>4.5454545454545494</v>
      </c>
      <c r="S16" s="759">
        <f>IF(INDEX(Historical!$D$7:$D$1437,MATCH(B16,Historical!$B$7:$B$1446,0))=0,"n/a",(INDEX(Historical!$C$7:$C$1437,MATCH(B16,Historical!$B$7:$B$1446,0))/INDEX(Historical!$D$7:$D$1437,MATCH(B16,Historical!$B$7:$B$1446,0))-1)*100)</f>
        <v>4.5977011494252817</v>
      </c>
      <c r="T16" s="759">
        <f>IF(INDEX(Historical!$F$7:$F$1430,MATCH(B16,Historical!$B$7:$B$1446,0))=0,"n/a",((INDEX(Historical!$C$7:$C$1437,MATCH(B16,Historical!$B$7:$B$1446,0))/INDEX(Historical!$F$7:$F$1430,MATCH(B16,Historical!$B$7:$B$1446,0)))^(1/3)-1)*100)</f>
        <v>4.8265840170789165</v>
      </c>
      <c r="U16" s="759">
        <f>IF(INDEX(Historical!$H$7:$H$1430,MATCH(B16,Historical!$B$7:$B$1446,0))=0,"n/a",((INDEX(Historical!$C$7:$C$1437,MATCH(B16,Historical!$B$7:$B$1446,0))/INDEX(Historical!$H$7:$H$1430,MATCH(B16,Historical!$B$7:$B$1446,0)))^(1/5)-1)*100)</f>
        <v>5.1258847976175081</v>
      </c>
      <c r="V16" s="759">
        <f>IF(INDEX(Historical!$O$7:$O$1430,MATCH(B16,Historical!$B$7:$B$1446,0))=0,"n/a",((INDEX(Historical!$C$7:$C$1437,MATCH(B16,Historical!$B$7:$B$1446,0))/INDEX(Historical!$O$7:$O$1430,MATCH(B16,Historical!$B$7:$B$1446,0)))^(1/10)-1)*100)</f>
        <v>3.0323871189001705</v>
      </c>
      <c r="W16" s="760">
        <f t="shared" si="3"/>
        <v>1.6903794260531739</v>
      </c>
      <c r="X16" s="761">
        <f t="shared" si="4"/>
        <v>0.35108799983681566</v>
      </c>
      <c r="Y16" s="713"/>
      <c r="Z16" s="702">
        <f t="shared" si="5"/>
        <v>216.47058823529414</v>
      </c>
      <c r="AA16" s="935">
        <f t="shared" si="6"/>
        <v>55.529411764705884</v>
      </c>
      <c r="AB16" s="639">
        <v>12</v>
      </c>
      <c r="AC16" s="916">
        <v>0.85</v>
      </c>
      <c r="AD16" s="916">
        <v>3.17</v>
      </c>
      <c r="AE16" s="916">
        <v>7.47</v>
      </c>
      <c r="AF16" s="916">
        <v>1.86</v>
      </c>
      <c r="AG16" s="916">
        <v>3</v>
      </c>
      <c r="AH16" s="916">
        <v>48.8</v>
      </c>
      <c r="AI16" s="916">
        <v>7.7700000000000005</v>
      </c>
      <c r="AJ16" s="916">
        <v>14.6</v>
      </c>
      <c r="AK16" s="916">
        <v>17.62</v>
      </c>
      <c r="AL16" s="928">
        <v>6440</v>
      </c>
      <c r="AM16" s="922">
        <v>0.6</v>
      </c>
      <c r="AN16" s="916">
        <v>0.87</v>
      </c>
      <c r="AO16" s="802">
        <f t="shared" si="7"/>
        <v>-46.50522188234261</v>
      </c>
      <c r="AP16" s="803">
        <f t="shared" si="8"/>
        <v>9.0241898823632702</v>
      </c>
      <c r="AQ16" s="936">
        <f t="shared" si="9"/>
        <v>114.25291999291444</v>
      </c>
      <c r="AR16" s="702">
        <f>INDEX(Historical!$C$7:$C$1437,MATCH(B16,Historical!$B$7:$B$1446,0))*IF(AH16="n/a",1.03,IF(AH16&lt;0,1.01,IF(AH16&gt;10,1.1,(1+AH16/100))))</f>
        <v>2.0020000000000002</v>
      </c>
      <c r="AS16" s="935">
        <f t="shared" si="10"/>
        <v>2.1575554000000006</v>
      </c>
      <c r="AT16" s="935">
        <f t="shared" si="11"/>
        <v>2.373310940000001</v>
      </c>
      <c r="AU16" s="935">
        <f t="shared" si="11"/>
        <v>2.6106420340000014</v>
      </c>
      <c r="AV16" s="935">
        <f t="shared" si="11"/>
        <v>2.871706237400002</v>
      </c>
      <c r="AW16" s="702">
        <f t="shared" si="12"/>
        <v>12.015214611400005</v>
      </c>
      <c r="AX16" s="810">
        <f t="shared" si="13"/>
        <v>25.455963159745771</v>
      </c>
      <c r="AY16" s="991">
        <v>0.42</v>
      </c>
      <c r="AZ16" s="922">
        <v>28.82</v>
      </c>
      <c r="BA16" s="922">
        <v>-2.6599999999999997</v>
      </c>
      <c r="BB16" s="922">
        <v>1.22</v>
      </c>
      <c r="BC16" s="922">
        <v>9.2100000000000009</v>
      </c>
      <c r="BE16" s="664">
        <v>2013</v>
      </c>
      <c r="BF16" s="946" t="e">
        <f>#VALUE!</f>
        <v>#VALUE!</v>
      </c>
      <c r="BG16" s="931">
        <v>1.5</v>
      </c>
    </row>
    <row r="17" spans="1:59" ht="11.25" customHeight="1" x14ac:dyDescent="0.2">
      <c r="A17" s="609" t="s">
        <v>399</v>
      </c>
      <c r="B17" s="926" t="s">
        <v>400</v>
      </c>
      <c r="C17" s="988" t="s">
        <v>4224</v>
      </c>
      <c r="D17" s="988" t="s">
        <v>4359</v>
      </c>
      <c r="E17" s="792">
        <v>14</v>
      </c>
      <c r="F17" s="526">
        <v>273</v>
      </c>
      <c r="G17" s="526" t="s">
        <v>106</v>
      </c>
      <c r="H17" s="526" t="s">
        <v>106</v>
      </c>
      <c r="I17" s="924">
        <v>182.67</v>
      </c>
      <c r="J17" s="702">
        <f t="shared" si="0"/>
        <v>1.598510976077079</v>
      </c>
      <c r="K17" s="927">
        <v>1.46</v>
      </c>
      <c r="L17" s="639">
        <v>2</v>
      </c>
      <c r="M17" s="693">
        <f t="shared" si="1"/>
        <v>2.92</v>
      </c>
      <c r="N17" s="921" t="s">
        <v>401</v>
      </c>
      <c r="O17" s="795">
        <v>1.33</v>
      </c>
      <c r="P17" s="915">
        <v>43390</v>
      </c>
      <c r="Q17" s="915">
        <v>43419</v>
      </c>
      <c r="R17" s="693">
        <f t="shared" si="2"/>
        <v>9.7744360902255547</v>
      </c>
      <c r="S17" s="759">
        <f>IF(INDEX(Historical!$D$7:$D$1437,MATCH(B17,Historical!$B$7:$B$1446,0))=0,"n/a",(INDEX(Historical!$C$7:$C$1437,MATCH(B17,Historical!$B$7:$B$1446,0))/INDEX(Historical!$D$7:$D$1437,MATCH(B17,Historical!$B$7:$B$1446,0))-1)*100)</f>
        <v>4.8872180451127845</v>
      </c>
      <c r="T17" s="759">
        <f>IF(INDEX(Historical!$F$7:$F$1430,MATCH(B17,Historical!$B$7:$B$1446,0))=0,"n/a",((INDEX(Historical!$C$7:$C$1437,MATCH(B17,Historical!$B$7:$B$1446,0))/INDEX(Historical!$F$7:$F$1430,MATCH(B17,Historical!$B$7:$B$1446,0)))^(1/3)-1)*100)</f>
        <v>9.586262193147066</v>
      </c>
      <c r="U17" s="759">
        <f>IF(INDEX(Historical!$H$7:$H$1430,MATCH(B17,Historical!$B$7:$B$1446,0))=0,"n/a",((INDEX(Historical!$C$7:$C$1437,MATCH(B17,Historical!$B$7:$B$1446,0))/INDEX(Historical!$H$7:$H$1430,MATCH(B17,Historical!$B$7:$B$1446,0)))^(1/5)-1)*100)</f>
        <v>9.9033653104016359</v>
      </c>
      <c r="V17" s="759">
        <f>IF(INDEX(Historical!$O$7:$O$1430,MATCH(B17,Historical!$B$7:$B$1446,0))=0,"n/a",((INDEX(Historical!$C$7:$C$1437,MATCH(B17,Historical!$B$7:$B$1446,0))/INDEX(Historical!$O$7:$O$1430,MATCH(B17,Historical!$B$7:$B$1446,0)))^(1/10)-1)*100)</f>
        <v>18.758148989220235</v>
      </c>
      <c r="W17" s="760">
        <f t="shared" si="3"/>
        <v>0.52795002940283786</v>
      </c>
      <c r="X17" s="761">
        <f t="shared" si="4"/>
        <v>1.6505608850669393</v>
      </c>
      <c r="Y17" s="926" t="s">
        <v>736</v>
      </c>
      <c r="Z17" s="702">
        <f t="shared" si="5"/>
        <v>42.074927953890487</v>
      </c>
      <c r="AA17" s="935">
        <f t="shared" si="6"/>
        <v>26.321325648414984</v>
      </c>
      <c r="AB17" s="639">
        <v>8</v>
      </c>
      <c r="AC17" s="916">
        <v>6.94</v>
      </c>
      <c r="AD17" s="916">
        <v>2.96</v>
      </c>
      <c r="AE17" s="916">
        <v>2.86</v>
      </c>
      <c r="AF17" s="916">
        <v>8.75</v>
      </c>
      <c r="AG17" s="916">
        <v>38.700000000000003</v>
      </c>
      <c r="AH17" s="916">
        <v>21.5</v>
      </c>
      <c r="AI17" s="916">
        <v>8.85</v>
      </c>
      <c r="AJ17" s="916">
        <v>6</v>
      </c>
      <c r="AK17" s="916">
        <v>8.8800000000000008</v>
      </c>
      <c r="AL17" s="928">
        <v>121880</v>
      </c>
      <c r="AM17" s="922">
        <v>0.2</v>
      </c>
      <c r="AN17" s="916">
        <v>0</v>
      </c>
      <c r="AO17" s="802">
        <f t="shared" si="7"/>
        <v>-14.819449361936268</v>
      </c>
      <c r="AP17" s="803">
        <f t="shared" si="8"/>
        <v>11.501876286478716</v>
      </c>
      <c r="AQ17" s="936">
        <f t="shared" si="9"/>
        <v>219.93860482121747</v>
      </c>
      <c r="AR17" s="702">
        <f>INDEX(Historical!$C$7:$C$1437,MATCH(B17,Historical!$B$7:$B$1446,0))*IF(AH17="n/a",1.03,IF(AH17&lt;0,1.01,IF(AH17&gt;10,1.1,(1+AH17/100))))</f>
        <v>3.0690000000000004</v>
      </c>
      <c r="AS17" s="935">
        <f t="shared" si="10"/>
        <v>3.3406065000000007</v>
      </c>
      <c r="AT17" s="935">
        <f t="shared" si="11"/>
        <v>3.6372523572000008</v>
      </c>
      <c r="AU17" s="935">
        <f t="shared" si="11"/>
        <v>3.9602403665193608</v>
      </c>
      <c r="AV17" s="935">
        <f t="shared" si="11"/>
        <v>4.3119097110662796</v>
      </c>
      <c r="AW17" s="702">
        <f t="shared" si="12"/>
        <v>18.319008934785643</v>
      </c>
      <c r="AX17" s="810">
        <f t="shared" si="13"/>
        <v>10.028471525037304</v>
      </c>
      <c r="AY17" s="991">
        <v>1.1100000000000001</v>
      </c>
      <c r="AZ17" s="922">
        <v>37.730000000000004</v>
      </c>
      <c r="BA17" s="922">
        <v>0.52</v>
      </c>
      <c r="BB17" s="922">
        <v>7.4700000000000006</v>
      </c>
      <c r="BC17" s="922">
        <v>12.57</v>
      </c>
      <c r="BE17" s="664">
        <v>2006</v>
      </c>
      <c r="BF17" s="946" t="e">
        <f>#VALUE!</f>
        <v>#VALUE!</v>
      </c>
      <c r="BG17" s="931">
        <v>17.599999999999998</v>
      </c>
    </row>
    <row r="18" spans="1:59" ht="11.25" customHeight="1" x14ac:dyDescent="0.2">
      <c r="A18" s="609" t="s">
        <v>402</v>
      </c>
      <c r="B18" s="926" t="s">
        <v>403</v>
      </c>
      <c r="C18" s="988" t="s">
        <v>112</v>
      </c>
      <c r="D18" s="988" t="s">
        <v>4356</v>
      </c>
      <c r="E18" s="792">
        <v>16</v>
      </c>
      <c r="F18" s="526">
        <v>222</v>
      </c>
      <c r="G18" s="526" t="s">
        <v>106</v>
      </c>
      <c r="H18" s="526" t="s">
        <v>106</v>
      </c>
      <c r="I18" s="924">
        <v>20.67</v>
      </c>
      <c r="J18" s="702">
        <f t="shared" si="0"/>
        <v>2.3222060957910009</v>
      </c>
      <c r="K18" s="927">
        <v>0.12</v>
      </c>
      <c r="L18" s="639">
        <v>4</v>
      </c>
      <c r="M18" s="693">
        <f t="shared" si="1"/>
        <v>0.48</v>
      </c>
      <c r="N18" s="921" t="s">
        <v>404</v>
      </c>
      <c r="O18" s="795">
        <v>0.11</v>
      </c>
      <c r="P18" s="915">
        <v>43472</v>
      </c>
      <c r="Q18" s="915">
        <v>43494</v>
      </c>
      <c r="R18" s="693">
        <f t="shared" si="2"/>
        <v>9.0909090909090864</v>
      </c>
      <c r="S18" s="759">
        <f>IF(INDEX(Historical!$D$7:$D$1437,MATCH(B18,Historical!$B$7:$B$1446,0))=0,"n/a",(INDEX(Historical!$C$7:$C$1437,MATCH(B18,Historical!$B$7:$B$1446,0))/INDEX(Historical!$D$7:$D$1437,MATCH(B18,Historical!$B$7:$B$1446,0))-1)*100)</f>
        <v>4.761904761904745</v>
      </c>
      <c r="T18" s="759">
        <f>IF(INDEX(Historical!$F$7:$F$1430,MATCH(B18,Historical!$B$7:$B$1446,0))=0,"n/a",((INDEX(Historical!$C$7:$C$1437,MATCH(B18,Historical!$B$7:$B$1446,0))/INDEX(Historical!$F$7:$F$1430,MATCH(B18,Historical!$B$7:$B$1446,0)))^(1/3)-1)*100)</f>
        <v>6.917810999860885</v>
      </c>
      <c r="U18" s="759">
        <f>IF(INDEX(Historical!$H$7:$H$1430,MATCH(B18,Historical!$B$7:$B$1446,0))=0,"n/a",((INDEX(Historical!$C$7:$C$1437,MATCH(B18,Historical!$B$7:$B$1446,0))/INDEX(Historical!$H$7:$H$1430,MATCH(B18,Historical!$B$7:$B$1446,0)))^(1/5)-1)*100)</f>
        <v>7.9608473046602901</v>
      </c>
      <c r="V18" s="759">
        <f>IF(INDEX(Historical!$O$7:$O$1430,MATCH(B18,Historical!$B$7:$B$1446,0))=0,"n/a",((INDEX(Historical!$C$7:$C$1437,MATCH(B18,Historical!$B$7:$B$1446,0))/INDEX(Historical!$O$7:$O$1430,MATCH(B18,Historical!$B$7:$B$1446,0)))^(1/10)-1)*100)</f>
        <v>9.9766218946124816</v>
      </c>
      <c r="W18" s="760">
        <f t="shared" si="3"/>
        <v>0.79795018682218088</v>
      </c>
      <c r="X18" s="761">
        <f t="shared" si="4"/>
        <v>6.123728695892531</v>
      </c>
      <c r="Y18" s="713"/>
      <c r="Z18" s="702">
        <f t="shared" si="5"/>
        <v>36.641221374045799</v>
      </c>
      <c r="AA18" s="935">
        <f t="shared" si="6"/>
        <v>15.778625954198475</v>
      </c>
      <c r="AB18" s="639">
        <v>12</v>
      </c>
      <c r="AC18" s="916">
        <v>1.31</v>
      </c>
      <c r="AD18" s="916">
        <v>1.58</v>
      </c>
      <c r="AE18" s="916">
        <v>0.49</v>
      </c>
      <c r="AF18" s="916">
        <v>1.33</v>
      </c>
      <c r="AG18" s="916">
        <v>6.5</v>
      </c>
      <c r="AH18" s="916">
        <v>-8.6999999999999993</v>
      </c>
      <c r="AI18" s="916">
        <v>11.41</v>
      </c>
      <c r="AJ18" s="916">
        <v>1.3</v>
      </c>
      <c r="AK18" s="916">
        <v>10</v>
      </c>
      <c r="AL18" s="928">
        <v>67.59</v>
      </c>
      <c r="AM18" s="922">
        <v>1.2</v>
      </c>
      <c r="AN18" s="916">
        <v>0.84</v>
      </c>
      <c r="AO18" s="802">
        <f t="shared" si="7"/>
        <v>-5.4955725537471842</v>
      </c>
      <c r="AP18" s="803">
        <f t="shared" si="8"/>
        <v>10.283053400451291</v>
      </c>
      <c r="AQ18" s="936">
        <f t="shared" si="9"/>
        <v>-3.4240137529371273</v>
      </c>
      <c r="AR18" s="702">
        <f>INDEX(Historical!$C$7:$C$1437,MATCH(B18,Historical!$B$7:$B$1446,0))*IF(AH18="n/a",1.03,IF(AH18&lt;0,1.01,IF(AH18&gt;10,1.1,(1+AH18/100))))</f>
        <v>0.44440000000000002</v>
      </c>
      <c r="AS18" s="935">
        <f t="shared" si="10"/>
        <v>0.48884000000000005</v>
      </c>
      <c r="AT18" s="935">
        <f t="shared" si="11"/>
        <v>0.53772400000000009</v>
      </c>
      <c r="AU18" s="935">
        <f t="shared" si="11"/>
        <v>0.59149640000000014</v>
      </c>
      <c r="AV18" s="935">
        <f t="shared" si="11"/>
        <v>0.65064604000000026</v>
      </c>
      <c r="AW18" s="702">
        <f t="shared" si="12"/>
        <v>2.7131064400000007</v>
      </c>
      <c r="AX18" s="810">
        <f t="shared" si="13"/>
        <v>13.125817319787133</v>
      </c>
      <c r="AY18" s="991">
        <v>1.28</v>
      </c>
      <c r="AZ18" s="922">
        <v>53.11</v>
      </c>
      <c r="BA18" s="922">
        <v>-12.27</v>
      </c>
      <c r="BB18" s="922">
        <v>15.629999999999999</v>
      </c>
      <c r="BC18" s="922">
        <v>12.64</v>
      </c>
      <c r="BE18" s="664">
        <v>2005</v>
      </c>
      <c r="BF18" s="946" t="e">
        <f>#VALUE!</f>
        <v>#VALUE!</v>
      </c>
      <c r="BG18" s="931">
        <v>3</v>
      </c>
    </row>
    <row r="19" spans="1:59" ht="11.25" customHeight="1" x14ac:dyDescent="0.2">
      <c r="A19" s="537" t="s">
        <v>889</v>
      </c>
      <c r="B19" s="925" t="s">
        <v>890</v>
      </c>
      <c r="C19" s="988" t="s">
        <v>4353</v>
      </c>
      <c r="D19" s="988" t="s">
        <v>4354</v>
      </c>
      <c r="E19" s="792">
        <v>7</v>
      </c>
      <c r="F19" s="526">
        <v>702</v>
      </c>
      <c r="G19" s="526" t="s">
        <v>37</v>
      </c>
      <c r="H19" s="526" t="s">
        <v>37</v>
      </c>
      <c r="I19" s="924">
        <v>65.47</v>
      </c>
      <c r="J19" s="702">
        <f t="shared" si="0"/>
        <v>3.4825110737742477</v>
      </c>
      <c r="K19" s="927">
        <v>0.56999999999999995</v>
      </c>
      <c r="L19" s="639">
        <v>4</v>
      </c>
      <c r="M19" s="693">
        <f t="shared" si="1"/>
        <v>2.2799999999999998</v>
      </c>
      <c r="N19" s="921" t="s">
        <v>190</v>
      </c>
      <c r="O19" s="795">
        <v>0.55500000000000005</v>
      </c>
      <c r="P19" s="915">
        <v>43643</v>
      </c>
      <c r="Q19" s="915">
        <v>43658</v>
      </c>
      <c r="R19" s="693">
        <f t="shared" si="2"/>
        <v>2.7027027027026849</v>
      </c>
      <c r="S19" s="759">
        <f>IF(INDEX(Historical!$D$7:$D$1437,MATCH(B19,Historical!$B$7:$B$1446,0))=0,"n/a",(INDEX(Historical!$C$7:$C$1437,MATCH(B19,Historical!$B$7:$B$1446,0))/INDEX(Historical!$D$7:$D$1437,MATCH(B19,Historical!$B$7:$B$1446,0))-1)*100)</f>
        <v>4.9504950495049549</v>
      </c>
      <c r="T19" s="759">
        <f>IF(INDEX(Historical!$F$7:$F$1430,MATCH(B19,Historical!$B$7:$B$1446,0))=0,"n/a",((INDEX(Historical!$C$7:$C$1437,MATCH(B19,Historical!$B$7:$B$1446,0))/INDEX(Historical!$F$7:$F$1430,MATCH(B19,Historical!$B$7:$B$1446,0)))^(1/3)-1)*100)</f>
        <v>5.0255401319593052</v>
      </c>
      <c r="U19" s="759">
        <f>IF(INDEX(Historical!$H$7:$H$1430,MATCH(B19,Historical!$B$7:$B$1446,0))=0,"n/a",((INDEX(Historical!$C$7:$C$1437,MATCH(B19,Historical!$B$7:$B$1446,0))/INDEX(Historical!$H$7:$H$1430,MATCH(B19,Historical!$B$7:$B$1446,0)))^(1/5)-1)*100)</f>
        <v>5.3973402280791616</v>
      </c>
      <c r="V19" s="759">
        <f>IF(INDEX(Historical!$O$7:$O$1430,MATCH(B19,Historical!$B$7:$B$1446,0))=0,"n/a",((INDEX(Historical!$C$7:$C$1437,MATCH(B19,Historical!$B$7:$B$1446,0))/INDEX(Historical!$O$7:$O$1430,MATCH(B19,Historical!$B$7:$B$1446,0)))^(1/10)-1)*100)</f>
        <v>0.58439001618264541</v>
      </c>
      <c r="W19" s="760">
        <f t="shared" si="3"/>
        <v>9.2358529040856769</v>
      </c>
      <c r="X19" s="761">
        <f t="shared" si="4"/>
        <v>1.0794680456158323</v>
      </c>
      <c r="Y19" s="713"/>
      <c r="Z19" s="702">
        <f t="shared" si="5"/>
        <v>132.55813953488371</v>
      </c>
      <c r="AA19" s="935">
        <f t="shared" si="6"/>
        <v>38.063953488372093</v>
      </c>
      <c r="AB19" s="639">
        <v>12</v>
      </c>
      <c r="AC19" s="916">
        <v>1.72</v>
      </c>
      <c r="AD19" s="916" t="s">
        <v>137</v>
      </c>
      <c r="AE19" s="916">
        <v>15.76</v>
      </c>
      <c r="AF19" s="916">
        <v>1.91</v>
      </c>
      <c r="AG19" s="916" t="s">
        <v>137</v>
      </c>
      <c r="AH19" s="916">
        <v>-14.000000000000002</v>
      </c>
      <c r="AI19" s="916">
        <v>3.3000000000000003</v>
      </c>
      <c r="AJ19" s="916">
        <v>5</v>
      </c>
      <c r="AK19" s="916">
        <v>-0.89999999999999991</v>
      </c>
      <c r="AL19" s="928">
        <v>2490</v>
      </c>
      <c r="AM19" s="922">
        <v>2.8000000000000003</v>
      </c>
      <c r="AN19" s="916">
        <v>0.6</v>
      </c>
      <c r="AO19" s="802">
        <f t="shared" si="7"/>
        <v>-29.184102186518682</v>
      </c>
      <c r="AP19" s="803">
        <f t="shared" si="8"/>
        <v>8.8798513018534102</v>
      </c>
      <c r="AQ19" s="936">
        <f t="shared" si="9"/>
        <v>79.755576223555664</v>
      </c>
      <c r="AR19" s="702">
        <f>INDEX(Historical!$C$7:$C$1437,MATCH(B19,Historical!$B$7:$B$1446,0))*IF(AH19="n/a",1.03,IF(AH19&lt;0,1.01,IF(AH19&gt;10,1.1,(1+AH19/100))))</f>
        <v>2.1412</v>
      </c>
      <c r="AS19" s="935">
        <f t="shared" si="10"/>
        <v>2.2118595999999999</v>
      </c>
      <c r="AT19" s="935">
        <f t="shared" si="11"/>
        <v>2.2339781959999998</v>
      </c>
      <c r="AU19" s="935">
        <f t="shared" si="11"/>
        <v>2.2563179779599998</v>
      </c>
      <c r="AV19" s="935">
        <f t="shared" si="11"/>
        <v>2.2788811577395998</v>
      </c>
      <c r="AW19" s="702">
        <f t="shared" si="12"/>
        <v>11.122236931699598</v>
      </c>
      <c r="AX19" s="810">
        <f t="shared" si="13"/>
        <v>16.988295298151211</v>
      </c>
      <c r="AY19" s="991">
        <v>0.21</v>
      </c>
      <c r="AZ19" s="922">
        <v>34.770000000000003</v>
      </c>
      <c r="BA19" s="922">
        <v>-6.81</v>
      </c>
      <c r="BB19" s="922">
        <v>-1.9800000000000002</v>
      </c>
      <c r="BC19" s="922">
        <v>9.66</v>
      </c>
      <c r="BE19" s="664">
        <v>2013</v>
      </c>
      <c r="BF19" s="946" t="e">
        <f>#VALUE!</f>
        <v>#VALUE!</v>
      </c>
      <c r="BG19" s="931" t="s">
        <v>137</v>
      </c>
    </row>
    <row r="20" spans="1:59" ht="11.25" customHeight="1" x14ac:dyDescent="0.2">
      <c r="A20" s="609" t="s">
        <v>427</v>
      </c>
      <c r="B20" s="925" t="s">
        <v>428</v>
      </c>
      <c r="C20" s="988" t="s">
        <v>4224</v>
      </c>
      <c r="D20" s="988" t="s">
        <v>4360</v>
      </c>
      <c r="E20" s="792">
        <v>17</v>
      </c>
      <c r="F20" s="526">
        <v>199</v>
      </c>
      <c r="G20" s="526" t="s">
        <v>106</v>
      </c>
      <c r="H20" s="526" t="s">
        <v>106</v>
      </c>
      <c r="I20" s="924">
        <v>116.24</v>
      </c>
      <c r="J20" s="702">
        <f t="shared" si="0"/>
        <v>1.858224363386098</v>
      </c>
      <c r="K20" s="927">
        <v>0.54</v>
      </c>
      <c r="L20" s="639">
        <v>4</v>
      </c>
      <c r="M20" s="693">
        <f t="shared" si="1"/>
        <v>2.16</v>
      </c>
      <c r="N20" s="921" t="s">
        <v>327</v>
      </c>
      <c r="O20" s="795">
        <v>0.48</v>
      </c>
      <c r="P20" s="915">
        <v>43524</v>
      </c>
      <c r="Q20" s="915">
        <v>43536</v>
      </c>
      <c r="R20" s="693">
        <f t="shared" si="2"/>
        <v>12.500000000000011</v>
      </c>
      <c r="S20" s="759">
        <f>IF(INDEX(Historical!$D$7:$D$1437,MATCH(B20,Historical!$B$7:$B$1446,0))=0,"n/a",(INDEX(Historical!$C$7:$C$1437,MATCH(B20,Historical!$B$7:$B$1446,0))/INDEX(Historical!$D$7:$D$1437,MATCH(B20,Historical!$B$7:$B$1446,0))-1)*100)</f>
        <v>6.6666666666666652</v>
      </c>
      <c r="T20" s="759">
        <f>IF(INDEX(Historical!$F$7:$F$1430,MATCH(B20,Historical!$B$7:$B$1446,0))=0,"n/a",((INDEX(Historical!$C$7:$C$1437,MATCH(B20,Historical!$B$7:$B$1446,0))/INDEX(Historical!$F$7:$F$1430,MATCH(B20,Historical!$B$7:$B$1446,0)))^(1/3)-1)*100)</f>
        <v>6.2658569182611146</v>
      </c>
      <c r="U20" s="759">
        <f>IF(INDEX(Historical!$H$7:$H$1430,MATCH(B20,Historical!$B$7:$B$1446,0))=0,"n/a",((INDEX(Historical!$C$7:$C$1437,MATCH(B20,Historical!$B$7:$B$1446,0))/INDEX(Historical!$H$7:$H$1430,MATCH(B20,Historical!$B$7:$B$1446,0)))^(1/5)-1)*100)</f>
        <v>7.1402027941006807</v>
      </c>
      <c r="V20" s="759">
        <f>IF(INDEX(Historical!$O$7:$O$1430,MATCH(B20,Historical!$B$7:$B$1446,0))=0,"n/a",((INDEX(Historical!$C$7:$C$1437,MATCH(B20,Historical!$B$7:$B$1446,0))/INDEX(Historical!$O$7:$O$1430,MATCH(B20,Historical!$B$7:$B$1446,0)))^(1/10)-1)*100)</f>
        <v>9.4260348858074661</v>
      </c>
      <c r="W20" s="760">
        <f t="shared" si="3"/>
        <v>0.75749802335778504</v>
      </c>
      <c r="X20" s="761">
        <f t="shared" si="4"/>
        <v>0.51368365425184748</v>
      </c>
      <c r="Y20" s="925"/>
      <c r="Z20" s="702">
        <f t="shared" si="5"/>
        <v>50.704225352112687</v>
      </c>
      <c r="AA20" s="935">
        <f t="shared" si="6"/>
        <v>27.28638497652582</v>
      </c>
      <c r="AB20" s="639">
        <v>10</v>
      </c>
      <c r="AC20" s="916">
        <v>4.26</v>
      </c>
      <c r="AD20" s="916">
        <v>2.92</v>
      </c>
      <c r="AE20" s="916">
        <v>6.97</v>
      </c>
      <c r="AF20" s="916">
        <v>3.7</v>
      </c>
      <c r="AG20" s="916" t="s">
        <v>137</v>
      </c>
      <c r="AH20" s="916">
        <v>99</v>
      </c>
      <c r="AI20" s="916">
        <v>9.7799999999999994</v>
      </c>
      <c r="AJ20" s="916">
        <v>13.900000000000002</v>
      </c>
      <c r="AK20" s="916">
        <v>9.34</v>
      </c>
      <c r="AL20" s="928">
        <v>43030</v>
      </c>
      <c r="AM20" s="922">
        <v>0.1</v>
      </c>
      <c r="AN20" s="916">
        <v>0.54</v>
      </c>
      <c r="AO20" s="802">
        <f t="shared" si="7"/>
        <v>-18.287957819039043</v>
      </c>
      <c r="AP20" s="803">
        <f t="shared" si="8"/>
        <v>8.9984271574867787</v>
      </c>
      <c r="AQ20" s="936">
        <f t="shared" si="9"/>
        <v>111.82762847093448</v>
      </c>
      <c r="AR20" s="702">
        <f>INDEX(Historical!$C$7:$C$1437,MATCH(B20,Historical!$B$7:$B$1446,0))*IF(AH20="n/a",1.03,IF(AH20&lt;0,1.01,IF(AH20&gt;10,1.1,(1+AH20/100))))</f>
        <v>2.1120000000000001</v>
      </c>
      <c r="AS20" s="935">
        <f t="shared" si="10"/>
        <v>2.3185536</v>
      </c>
      <c r="AT20" s="935">
        <f t="shared" si="11"/>
        <v>2.53510650624</v>
      </c>
      <c r="AU20" s="935">
        <f t="shared" si="11"/>
        <v>2.7718854539228159</v>
      </c>
      <c r="AV20" s="935">
        <f t="shared" si="11"/>
        <v>3.030779555319207</v>
      </c>
      <c r="AW20" s="702">
        <f t="shared" si="12"/>
        <v>12.768325115482021</v>
      </c>
      <c r="AX20" s="810">
        <f t="shared" si="13"/>
        <v>10.984450374640419</v>
      </c>
      <c r="AY20" s="991">
        <v>1.25</v>
      </c>
      <c r="AZ20" s="922">
        <v>51.71</v>
      </c>
      <c r="BA20" s="922">
        <v>-1.94</v>
      </c>
      <c r="BB20" s="922">
        <v>6.3299999999999992</v>
      </c>
      <c r="BC20" s="922">
        <v>21.08</v>
      </c>
      <c r="BE20" s="664">
        <v>2003</v>
      </c>
      <c r="BF20" s="946" t="e">
        <f>#VALUE!</f>
        <v>#VALUE!</v>
      </c>
      <c r="BG20" s="931" t="s">
        <v>137</v>
      </c>
    </row>
    <row r="21" spans="1:59" ht="11.25" customHeight="1" x14ac:dyDescent="0.2">
      <c r="A21" s="537" t="s">
        <v>134</v>
      </c>
      <c r="B21" s="925" t="s">
        <v>135</v>
      </c>
      <c r="C21" s="988" t="s">
        <v>128</v>
      </c>
      <c r="D21" s="988" t="s">
        <v>4361</v>
      </c>
      <c r="E21" s="792">
        <v>44</v>
      </c>
      <c r="F21" s="526">
        <v>56</v>
      </c>
      <c r="G21" s="526" t="s">
        <v>37</v>
      </c>
      <c r="H21" s="526" t="s">
        <v>115</v>
      </c>
      <c r="I21" s="916">
        <v>44.6</v>
      </c>
      <c r="J21" s="702">
        <f t="shared" si="0"/>
        <v>3.1390134529147984</v>
      </c>
      <c r="K21" s="927">
        <v>0.35</v>
      </c>
      <c r="L21" s="639">
        <v>4</v>
      </c>
      <c r="M21" s="693">
        <f t="shared" si="1"/>
        <v>1.4</v>
      </c>
      <c r="N21" s="921" t="s">
        <v>263</v>
      </c>
      <c r="O21" s="795">
        <v>0.33500000000000002</v>
      </c>
      <c r="P21" s="915">
        <v>43511</v>
      </c>
      <c r="Q21" s="915">
        <v>43536</v>
      </c>
      <c r="R21" s="693">
        <f t="shared" si="2"/>
        <v>4.4776119402984946</v>
      </c>
      <c r="S21" s="759">
        <f>IF(INDEX(Historical!$D$7:$D$1437,MATCH(B21,Historical!$B$7:$B$1446,0))=0,"n/a",(INDEX(Historical!$C$7:$C$1437,MATCH(B21,Historical!$B$7:$B$1446,0))/INDEX(Historical!$D$7:$D$1437,MATCH(B21,Historical!$B$7:$B$1446,0))-1)*100)</f>
        <v>4.6875</v>
      </c>
      <c r="T21" s="759">
        <f>IF(INDEX(Historical!$F$7:$F$1430,MATCH(B21,Historical!$B$7:$B$1446,0))=0,"n/a",((INDEX(Historical!$C$7:$C$1437,MATCH(B21,Historical!$B$7:$B$1446,0))/INDEX(Historical!$F$7:$F$1430,MATCH(B21,Historical!$B$7:$B$1446,0)))^(1/3)-1)*100)</f>
        <v>6.1603296820987863</v>
      </c>
      <c r="U21" s="759">
        <f>IF(INDEX(Historical!$H$7:$H$1430,MATCH(B21,Historical!$B$7:$B$1446,0))=0,"n/a",((INDEX(Historical!$C$7:$C$1437,MATCH(B21,Historical!$B$7:$B$1446,0))/INDEX(Historical!$H$7:$H$1430,MATCH(B21,Historical!$B$7:$B$1446,0)))^(1/5)-1)*100)</f>
        <v>12.010372422372351</v>
      </c>
      <c r="V21" s="759">
        <f>IF(INDEX(Historical!$O$7:$O$1430,MATCH(B21,Historical!$B$7:$B$1446,0))=0,"n/a",((INDEX(Historical!$C$7:$C$1437,MATCH(B21,Historical!$B$7:$B$1446,0))/INDEX(Historical!$O$7:$O$1430,MATCH(B21,Historical!$B$7:$B$1446,0)))^(1/10)-1)*100)</f>
        <v>9.9284603899335124</v>
      </c>
      <c r="W21" s="760">
        <f t="shared" si="3"/>
        <v>1.2096913268193821</v>
      </c>
      <c r="X21" s="761">
        <f t="shared" si="4"/>
        <v>1.319821145315643</v>
      </c>
      <c r="Y21" s="926"/>
      <c r="Z21" s="702">
        <f t="shared" si="5"/>
        <v>44.585987261146492</v>
      </c>
      <c r="AA21" s="935">
        <f t="shared" si="6"/>
        <v>14.203821656050955</v>
      </c>
      <c r="AB21" s="639">
        <v>6</v>
      </c>
      <c r="AC21" s="916">
        <v>3.14</v>
      </c>
      <c r="AD21" s="916" t="s">
        <v>137</v>
      </c>
      <c r="AE21" s="916">
        <v>0.4</v>
      </c>
      <c r="AF21" s="916">
        <v>1.33</v>
      </c>
      <c r="AG21" s="916">
        <v>12.1</v>
      </c>
      <c r="AH21" s="916">
        <v>47.4</v>
      </c>
      <c r="AI21" s="916">
        <v>8.6</v>
      </c>
      <c r="AJ21" s="916">
        <v>9.1</v>
      </c>
      <c r="AK21" s="916">
        <v>-8.7999999999999989</v>
      </c>
      <c r="AL21" s="928">
        <v>25470</v>
      </c>
      <c r="AM21" s="922">
        <v>0.4</v>
      </c>
      <c r="AN21" s="916">
        <v>0.44</v>
      </c>
      <c r="AO21" s="802">
        <f t="shared" si="7"/>
        <v>0.94556421923619283</v>
      </c>
      <c r="AP21" s="803">
        <f t="shared" si="8"/>
        <v>15.149385875287148</v>
      </c>
      <c r="AQ21" s="936">
        <f t="shared" si="9"/>
        <v>-8.3701096741224834</v>
      </c>
      <c r="AR21" s="702">
        <f>INDEX(Historical!$C$7:$C$1437,MATCH(B21,Historical!$B$7:$B$1446,0))*IF(AH21="n/a",1.03,IF(AH21&lt;0,1.01,IF(AH21&gt;10,1.1,(1+AH21/100))))</f>
        <v>1.4740000000000002</v>
      </c>
      <c r="AS21" s="935">
        <f t="shared" si="10"/>
        <v>1.6007640000000003</v>
      </c>
      <c r="AT21" s="935">
        <f t="shared" si="11"/>
        <v>1.6167716400000003</v>
      </c>
      <c r="AU21" s="935">
        <f t="shared" si="11"/>
        <v>1.6329393564000003</v>
      </c>
      <c r="AV21" s="935">
        <f t="shared" si="11"/>
        <v>1.6492687499640004</v>
      </c>
      <c r="AW21" s="702">
        <f t="shared" si="12"/>
        <v>7.9737437463640015</v>
      </c>
      <c r="AX21" s="810">
        <f t="shared" si="13"/>
        <v>17.878349207094175</v>
      </c>
      <c r="AY21" s="991">
        <v>0.93</v>
      </c>
      <c r="AZ21" s="922">
        <v>13.889999999999999</v>
      </c>
      <c r="BA21" s="922">
        <v>-14.34</v>
      </c>
      <c r="BB21" s="922">
        <v>4.67</v>
      </c>
      <c r="BC21" s="922">
        <v>-2.6599999999999997</v>
      </c>
      <c r="BE21" s="664">
        <v>1976</v>
      </c>
      <c r="BF21" s="946" t="e">
        <f>#VALUE!</f>
        <v>#VALUE!</v>
      </c>
      <c r="BG21" s="931">
        <v>5.7</v>
      </c>
    </row>
    <row r="22" spans="1:59" ht="11.25" customHeight="1" x14ac:dyDescent="0.2">
      <c r="A22" s="537" t="s">
        <v>144</v>
      </c>
      <c r="B22" s="925" t="s">
        <v>145</v>
      </c>
      <c r="C22" s="988" t="s">
        <v>4224</v>
      </c>
      <c r="D22" s="988" t="s">
        <v>4359</v>
      </c>
      <c r="E22" s="792">
        <v>44</v>
      </c>
      <c r="F22" s="526">
        <v>55</v>
      </c>
      <c r="G22" s="526" t="s">
        <v>37</v>
      </c>
      <c r="H22" s="526" t="s">
        <v>115</v>
      </c>
      <c r="I22" s="916">
        <v>164.39</v>
      </c>
      <c r="J22" s="702">
        <f t="shared" si="0"/>
        <v>1.9222580448932418</v>
      </c>
      <c r="K22" s="927">
        <v>0.79</v>
      </c>
      <c r="L22" s="639">
        <v>4</v>
      </c>
      <c r="M22" s="693">
        <f t="shared" si="1"/>
        <v>3.16</v>
      </c>
      <c r="N22" s="921" t="s">
        <v>146</v>
      </c>
      <c r="O22" s="795">
        <v>0.69</v>
      </c>
      <c r="P22" s="915">
        <v>43447</v>
      </c>
      <c r="Q22" s="915">
        <v>43466</v>
      </c>
      <c r="R22" s="693">
        <f t="shared" si="2"/>
        <v>14.49275362318842</v>
      </c>
      <c r="S22" s="759">
        <f>IF(INDEX(Historical!$D$7:$D$1437,MATCH(B22,Historical!$B$7:$B$1446,0))=0,"n/a",(INDEX(Historical!$C$7:$C$1437,MATCH(B22,Historical!$B$7:$B$1446,0))/INDEX(Historical!$D$7:$D$1437,MATCH(B22,Historical!$B$7:$B$1446,0))-1)*100)</f>
        <v>15.789473684210531</v>
      </c>
      <c r="T22" s="759">
        <f>IF(INDEX(Historical!$F$7:$F$1430,MATCH(B22,Historical!$B$7:$B$1446,0))=0,"n/a",((INDEX(Historical!$C$7:$C$1437,MATCH(B22,Historical!$B$7:$B$1446,0))/INDEX(Historical!$F$7:$F$1430,MATCH(B22,Historical!$B$7:$B$1446,0)))^(1/3)-1)*100)</f>
        <v>10.437343607370298</v>
      </c>
      <c r="U22" s="759">
        <f>IF(INDEX(Historical!$H$7:$H$1430,MATCH(B22,Historical!$B$7:$B$1446,0))=0,"n/a",((INDEX(Historical!$C$7:$C$1437,MATCH(B22,Historical!$B$7:$B$1446,0))/INDEX(Historical!$H$7:$H$1430,MATCH(B22,Historical!$B$7:$B$1446,0)))^(1/5)-1)*100)</f>
        <v>11.673058472690045</v>
      </c>
      <c r="V22" s="759">
        <f>IF(INDEX(Historical!$O$7:$O$1430,MATCH(B22,Historical!$B$7:$B$1446,0))=0,"n/a",((INDEX(Historical!$C$7:$C$1437,MATCH(B22,Historical!$B$7:$B$1446,0))/INDEX(Historical!$O$7:$O$1430,MATCH(B22,Historical!$B$7:$B$1446,0)))^(1/10)-1)*100)</f>
        <v>10.048298268052447</v>
      </c>
      <c r="W22" s="760">
        <f t="shared" si="3"/>
        <v>1.1616950613223096</v>
      </c>
      <c r="X22" s="761">
        <f t="shared" si="4"/>
        <v>1.2034080899680457</v>
      </c>
      <c r="Y22" s="925"/>
      <c r="Z22" s="702">
        <f t="shared" si="5"/>
        <v>74.704491725768321</v>
      </c>
      <c r="AA22" s="935">
        <f t="shared" si="6"/>
        <v>38.862884160756494</v>
      </c>
      <c r="AB22" s="639">
        <v>6</v>
      </c>
      <c r="AC22" s="916">
        <v>4.2300000000000004</v>
      </c>
      <c r="AD22" s="916">
        <v>2.31</v>
      </c>
      <c r="AE22" s="916">
        <v>5.18</v>
      </c>
      <c r="AF22" s="916">
        <v>15.04</v>
      </c>
      <c r="AG22" s="916">
        <v>39.900000000000006</v>
      </c>
      <c r="AH22" s="916">
        <v>-4.9000000000000004</v>
      </c>
      <c r="AI22" s="916">
        <v>12.18</v>
      </c>
      <c r="AJ22" s="916">
        <v>9.7000000000000011</v>
      </c>
      <c r="AK22" s="916">
        <v>16.809999999999999</v>
      </c>
      <c r="AL22" s="928">
        <v>71680</v>
      </c>
      <c r="AM22" s="922">
        <v>0.1</v>
      </c>
      <c r="AN22" s="916">
        <v>0.67</v>
      </c>
      <c r="AO22" s="802">
        <f t="shared" si="7"/>
        <v>-25.267567643173209</v>
      </c>
      <c r="AP22" s="803">
        <f t="shared" si="8"/>
        <v>13.595316517583287</v>
      </c>
      <c r="AQ22" s="936">
        <f t="shared" si="9"/>
        <v>409.68302907145801</v>
      </c>
      <c r="AR22" s="702">
        <f>INDEX(Historical!$C$7:$C$1437,MATCH(B22,Historical!$B$7:$B$1446,0))*IF(AH22="n/a",1.03,IF(AH22&lt;0,1.01,IF(AH22&gt;10,1.1,(1+AH22/100))))</f>
        <v>2.6664000000000003</v>
      </c>
      <c r="AS22" s="935">
        <f t="shared" si="10"/>
        <v>2.9330400000000005</v>
      </c>
      <c r="AT22" s="935">
        <f t="shared" si="11"/>
        <v>3.226344000000001</v>
      </c>
      <c r="AU22" s="935">
        <f t="shared" si="11"/>
        <v>3.5489784000000015</v>
      </c>
      <c r="AV22" s="935">
        <f t="shared" si="11"/>
        <v>3.903876240000002</v>
      </c>
      <c r="AW22" s="702">
        <f t="shared" si="12"/>
        <v>16.278638640000004</v>
      </c>
      <c r="AX22" s="810">
        <f t="shared" si="13"/>
        <v>9.9024506600158198</v>
      </c>
      <c r="AY22" s="991">
        <v>0.98</v>
      </c>
      <c r="AZ22" s="922">
        <v>46.02</v>
      </c>
      <c r="BA22" s="922">
        <v>-0.67</v>
      </c>
      <c r="BB22" s="922">
        <v>4.8099999999999996</v>
      </c>
      <c r="BC22" s="922">
        <v>13.51</v>
      </c>
      <c r="BE22" s="664">
        <v>1976</v>
      </c>
      <c r="BF22" s="946" t="e">
        <f>#VALUE!</f>
        <v>#VALUE!</v>
      </c>
      <c r="BG22" s="931">
        <v>4.5999999999999996</v>
      </c>
    </row>
    <row r="23" spans="1:59" ht="11.25" customHeight="1" x14ac:dyDescent="0.2">
      <c r="A23" s="628" t="s">
        <v>4334</v>
      </c>
      <c r="B23" s="631" t="s">
        <v>3809</v>
      </c>
      <c r="C23" s="988" t="s">
        <v>131</v>
      </c>
      <c r="D23" s="988" t="s">
        <v>4362</v>
      </c>
      <c r="E23" s="792">
        <v>5</v>
      </c>
      <c r="F23" s="526">
        <v>850</v>
      </c>
      <c r="G23" s="526" t="s">
        <v>106</v>
      </c>
      <c r="H23" s="526" t="s">
        <v>106</v>
      </c>
      <c r="I23" s="924">
        <v>72.77</v>
      </c>
      <c r="J23" s="702">
        <f t="shared" si="0"/>
        <v>2.610966057441253</v>
      </c>
      <c r="K23" s="927">
        <v>0.47499999999999998</v>
      </c>
      <c r="L23" s="639">
        <v>4</v>
      </c>
      <c r="M23" s="693">
        <f t="shared" si="1"/>
        <v>1.9</v>
      </c>
      <c r="N23" s="921" t="s">
        <v>320</v>
      </c>
      <c r="O23" s="795">
        <v>0.45750000000000002</v>
      </c>
      <c r="P23" s="915">
        <v>43445</v>
      </c>
      <c r="Q23" s="915">
        <v>43465</v>
      </c>
      <c r="R23" s="693">
        <f t="shared" si="2"/>
        <v>3.8251366120218488</v>
      </c>
      <c r="S23" s="759">
        <f>IF(INDEX(Historical!$D$7:$D$1437,MATCH(B23,Historical!$B$7:$B$1446,0))=0,"n/a",(INDEX(Historical!$C$7:$C$1437,MATCH(B23,Historical!$B$7:$B$1446,0))/INDEX(Historical!$D$7:$D$1437,MATCH(B23,Historical!$B$7:$B$1446,0))-1)*100)</f>
        <v>3.9381153305203753</v>
      </c>
      <c r="T23" s="759">
        <f>IF(INDEX(Historical!$F$7:$F$1430,MATCH(B23,Historical!$B$7:$B$1446,0))=0,"n/a",((INDEX(Historical!$C$7:$C$1437,MATCH(B23,Historical!$B$7:$B$1446,0))/INDEX(Historical!$F$7:$F$1430,MATCH(B23,Historical!$B$7:$B$1446,0)))^(1/3)-1)*100)</f>
        <v>3.7358372119158822</v>
      </c>
      <c r="U23" s="759">
        <f>IF(INDEX(Historical!$H$7:$H$1430,MATCH(B23,Historical!$B$7:$B$1446,0))=0,"n/a",((INDEX(Historical!$C$7:$C$1437,MATCH(B23,Historical!$B$7:$B$1446,0))/INDEX(Historical!$H$7:$H$1430,MATCH(B23,Historical!$B$7:$B$1446,0)))^(1/5)-1)*100)</f>
        <v>2.9183684729572557</v>
      </c>
      <c r="V23" s="759">
        <f>IF(INDEX(Historical!$O$7:$O$1430,MATCH(B23,Historical!$B$7:$B$1446,0))=0,"n/a",((INDEX(Historical!$C$7:$C$1437,MATCH(B23,Historical!$B$7:$B$1446,0))/INDEX(Historical!$O$7:$O$1430,MATCH(B23,Historical!$B$7:$B$1446,0)))^(1/10)-1)*100)</f>
        <v>-3.1331732318778838</v>
      </c>
      <c r="W23" s="760" t="str">
        <f t="shared" si="3"/>
        <v>n/a</v>
      </c>
      <c r="X23" s="761">
        <f t="shared" si="4"/>
        <v>0.3039967159330475</v>
      </c>
      <c r="Y23" s="713"/>
      <c r="Z23" s="702">
        <f t="shared" si="5"/>
        <v>57.228915662650607</v>
      </c>
      <c r="AA23" s="935">
        <f t="shared" si="6"/>
        <v>21.918674698795179</v>
      </c>
      <c r="AB23" s="639">
        <v>12</v>
      </c>
      <c r="AC23" s="916">
        <v>3.32</v>
      </c>
      <c r="AD23" s="916">
        <v>3.3</v>
      </c>
      <c r="AE23" s="916">
        <v>2.84</v>
      </c>
      <c r="AF23" s="916">
        <v>2.33</v>
      </c>
      <c r="AG23" s="916">
        <v>10.9</v>
      </c>
      <c r="AH23" s="916">
        <v>19.600000000000001</v>
      </c>
      <c r="AI23" s="916">
        <v>7.0499999999999989</v>
      </c>
      <c r="AJ23" s="916">
        <v>9.6</v>
      </c>
      <c r="AK23" s="916">
        <v>6.65</v>
      </c>
      <c r="AL23" s="928">
        <v>17880</v>
      </c>
      <c r="AM23" s="922">
        <v>0.5</v>
      </c>
      <c r="AN23" s="916">
        <v>1.18</v>
      </c>
      <c r="AO23" s="802">
        <f t="shared" si="7"/>
        <v>-16.389340168396672</v>
      </c>
      <c r="AP23" s="803">
        <f t="shared" si="8"/>
        <v>5.5293345303985086</v>
      </c>
      <c r="AQ23" s="936">
        <f t="shared" si="9"/>
        <v>50.658572125028243</v>
      </c>
      <c r="AR23" s="702">
        <f>INDEX(Historical!$C$7:$C$1437,MATCH(B23,Historical!$B$7:$B$1446,0))*IF(AH23="n/a",1.03,IF(AH23&lt;0,1.01,IF(AH23&gt;10,1.1,(1+AH23/100))))</f>
        <v>2.0322499999999999</v>
      </c>
      <c r="AS23" s="935">
        <f t="shared" si="10"/>
        <v>2.1755236249999998</v>
      </c>
      <c r="AT23" s="935">
        <f t="shared" si="11"/>
        <v>2.3201959460624999</v>
      </c>
      <c r="AU23" s="935">
        <f t="shared" si="11"/>
        <v>2.4744889764756564</v>
      </c>
      <c r="AV23" s="935">
        <f t="shared" si="11"/>
        <v>2.6390424934112877</v>
      </c>
      <c r="AW23" s="702">
        <f t="shared" si="12"/>
        <v>11.641501040949443</v>
      </c>
      <c r="AX23" s="810">
        <f t="shared" si="13"/>
        <v>15.997665302940007</v>
      </c>
      <c r="AY23" s="991">
        <v>0.31</v>
      </c>
      <c r="AZ23" s="922">
        <v>31.8</v>
      </c>
      <c r="BA23" s="922">
        <v>-2.86</v>
      </c>
      <c r="BB23" s="922">
        <v>1.2</v>
      </c>
      <c r="BC23" s="922">
        <v>8.41</v>
      </c>
      <c r="BE23" s="664">
        <v>2014</v>
      </c>
      <c r="BF23" s="946" t="e">
        <f>#VALUE!</f>
        <v>#VALUE!</v>
      </c>
      <c r="BG23" s="931">
        <v>3</v>
      </c>
    </row>
    <row r="24" spans="1:59" s="838" customFormat="1" ht="11.25" customHeight="1" x14ac:dyDescent="0.2">
      <c r="A24" s="817" t="s">
        <v>409</v>
      </c>
      <c r="B24" s="846" t="s">
        <v>410</v>
      </c>
      <c r="C24" s="988" t="s">
        <v>108</v>
      </c>
      <c r="D24" s="988" t="s">
        <v>118</v>
      </c>
      <c r="E24" s="818">
        <v>15</v>
      </c>
      <c r="F24" s="526">
        <v>249</v>
      </c>
      <c r="G24" s="1171" t="s">
        <v>106</v>
      </c>
      <c r="H24" s="1171" t="s">
        <v>106</v>
      </c>
      <c r="I24" s="819">
        <v>29.41</v>
      </c>
      <c r="J24" s="820">
        <f t="shared" si="0"/>
        <v>0.95205712342740567</v>
      </c>
      <c r="K24" s="821">
        <v>0.28000000000000003</v>
      </c>
      <c r="L24" s="822">
        <v>1</v>
      </c>
      <c r="M24" s="823">
        <f t="shared" si="1"/>
        <v>0.28000000000000003</v>
      </c>
      <c r="N24" s="824" t="s">
        <v>172</v>
      </c>
      <c r="O24" s="825">
        <v>0.26</v>
      </c>
      <c r="P24" s="826">
        <v>43431</v>
      </c>
      <c r="Q24" s="826">
        <v>43446</v>
      </c>
      <c r="R24" s="823">
        <f t="shared" si="2"/>
        <v>7.6923076923076987</v>
      </c>
      <c r="S24" s="759">
        <f>IF(INDEX(Historical!$D$7:$D$1437,MATCH(B24,Historical!$B$7:$B$1446,0))=0,"n/a",(INDEX(Historical!$C$7:$C$1437,MATCH(B24,Historical!$B$7:$B$1446,0))/INDEX(Historical!$D$7:$D$1437,MATCH(B24,Historical!$B$7:$B$1446,0))-1)*100)</f>
        <v>7.6923076923077094</v>
      </c>
      <c r="T24" s="759">
        <f>IF(INDEX(Historical!$F$7:$F$1430,MATCH(B24,Historical!$B$7:$B$1446,0))=0,"n/a",((INDEX(Historical!$C$7:$C$1437,MATCH(B24,Historical!$B$7:$B$1446,0))/INDEX(Historical!$F$7:$F$1430,MATCH(B24,Historical!$B$7:$B$1446,0)))^(1/3)-1)*100)</f>
        <v>8.3706762661827092</v>
      </c>
      <c r="U24" s="759">
        <f>IF(INDEX(Historical!$H$7:$H$1430,MATCH(B24,Historical!$B$7:$B$1446,0))=0,"n/a",((INDEX(Historical!$C$7:$C$1437,MATCH(B24,Historical!$B$7:$B$1446,0))/INDEX(Historical!$H$7:$H$1430,MATCH(B24,Historical!$B$7:$B$1446,0)))^(1/5)-1)*100)</f>
        <v>9.2388464140373152</v>
      </c>
      <c r="V24" s="759">
        <f>IF(INDEX(Historical!$O$7:$O$1430,MATCH(B24,Historical!$B$7:$B$1446,0))=0,"n/a",((INDEX(Historical!$C$7:$C$1437,MATCH(B24,Historical!$B$7:$B$1446,0))/INDEX(Historical!$O$7:$O$1430,MATCH(B24,Historical!$B$7:$B$1446,0)))^(1/10)-1)*100)</f>
        <v>14.869835499703509</v>
      </c>
      <c r="W24" s="827">
        <f t="shared" si="3"/>
        <v>0.62131463486744887</v>
      </c>
      <c r="X24" s="828">
        <f t="shared" si="4"/>
        <v>1.1266885870777212</v>
      </c>
      <c r="Y24" s="926"/>
      <c r="Z24" s="820">
        <f t="shared" si="5"/>
        <v>5.5888223552894214</v>
      </c>
      <c r="AA24" s="830">
        <f t="shared" si="6"/>
        <v>5.8702594810379241</v>
      </c>
      <c r="AB24" s="822">
        <v>12</v>
      </c>
      <c r="AC24" s="831">
        <v>5.01</v>
      </c>
      <c r="AD24" s="831">
        <v>0.59</v>
      </c>
      <c r="AE24" s="831">
        <v>1.7</v>
      </c>
      <c r="AF24" s="831">
        <v>1.1100000000000001</v>
      </c>
      <c r="AG24" s="831">
        <v>18.600000000000001</v>
      </c>
      <c r="AH24" s="831">
        <v>114.9</v>
      </c>
      <c r="AI24" s="831">
        <v>5.55</v>
      </c>
      <c r="AJ24" s="831">
        <v>8.2000000000000011</v>
      </c>
      <c r="AK24" s="831">
        <v>10</v>
      </c>
      <c r="AL24" s="832">
        <v>2630</v>
      </c>
      <c r="AM24" s="833">
        <v>0.8</v>
      </c>
      <c r="AN24" s="831">
        <v>0.31</v>
      </c>
      <c r="AO24" s="834">
        <f t="shared" si="7"/>
        <v>4.3206440564267963</v>
      </c>
      <c r="AP24" s="835">
        <f t="shared" si="8"/>
        <v>10.19090353746472</v>
      </c>
      <c r="AQ24" s="836">
        <f t="shared" si="9"/>
        <v>-46.185553265762891</v>
      </c>
      <c r="AR24" s="702">
        <f>INDEX(Historical!$C$7:$C$1437,MATCH(B24,Historical!$B$7:$B$1446,0))*IF(AH24="n/a",1.03,IF(AH24&lt;0,1.01,IF(AH24&gt;10,1.1,(1+AH24/100))))</f>
        <v>0.30800000000000005</v>
      </c>
      <c r="AS24" s="830">
        <f t="shared" si="10"/>
        <v>0.32509400000000011</v>
      </c>
      <c r="AT24" s="830">
        <f t="shared" si="11"/>
        <v>0.35760340000000013</v>
      </c>
      <c r="AU24" s="830">
        <f t="shared" si="11"/>
        <v>0.39336374000000018</v>
      </c>
      <c r="AV24" s="830">
        <f t="shared" si="11"/>
        <v>0.43270011400000025</v>
      </c>
      <c r="AW24" s="820">
        <f t="shared" si="12"/>
        <v>1.8167612540000007</v>
      </c>
      <c r="AX24" s="837">
        <f t="shared" si="13"/>
        <v>6.1773589051343096</v>
      </c>
      <c r="AY24" s="992">
        <v>2.2599999999999998</v>
      </c>
      <c r="AZ24" s="833">
        <v>16.38</v>
      </c>
      <c r="BA24" s="833">
        <v>-23.74</v>
      </c>
      <c r="BB24" s="833">
        <v>-0.37</v>
      </c>
      <c r="BC24" s="833">
        <v>-9.01</v>
      </c>
      <c r="BD24" s="961"/>
      <c r="BE24" s="664">
        <v>2005</v>
      </c>
      <c r="BF24" s="946" t="e">
        <f>#VALUE!</f>
        <v>#VALUE!</v>
      </c>
      <c r="BG24" s="893">
        <v>0.70000000000000007</v>
      </c>
    </row>
    <row r="25" spans="1:59" ht="11.25" customHeight="1" x14ac:dyDescent="0.2">
      <c r="A25" s="537" t="s">
        <v>912</v>
      </c>
      <c r="B25" s="925" t="s">
        <v>913</v>
      </c>
      <c r="C25" s="988" t="s">
        <v>131</v>
      </c>
      <c r="D25" s="988" t="s">
        <v>4363</v>
      </c>
      <c r="E25" s="792">
        <v>9</v>
      </c>
      <c r="F25" s="526">
        <v>396</v>
      </c>
      <c r="G25" s="526" t="s">
        <v>37</v>
      </c>
      <c r="H25" s="526" t="s">
        <v>37</v>
      </c>
      <c r="I25" s="924">
        <v>85.55</v>
      </c>
      <c r="J25" s="702">
        <f t="shared" si="0"/>
        <v>3.132670952659264</v>
      </c>
      <c r="K25" s="927">
        <v>0.67</v>
      </c>
      <c r="L25" s="639">
        <v>4</v>
      </c>
      <c r="M25" s="693">
        <f t="shared" si="1"/>
        <v>2.68</v>
      </c>
      <c r="N25" s="921" t="s">
        <v>250</v>
      </c>
      <c r="O25" s="795">
        <v>0.62</v>
      </c>
      <c r="P25" s="915">
        <v>43412</v>
      </c>
      <c r="Q25" s="915">
        <v>43444</v>
      </c>
      <c r="R25" s="693">
        <f t="shared" si="2"/>
        <v>8.0645161290322651</v>
      </c>
      <c r="S25" s="759">
        <f>IF(INDEX(Historical!$D$7:$D$1437,MATCH(B25,Historical!$B$7:$B$1446,0))=0,"n/a",(INDEX(Historical!$C$7:$C$1437,MATCH(B25,Historical!$B$7:$B$1446,0))/INDEX(Historical!$D$7:$D$1437,MATCH(B25,Historical!$B$7:$B$1446,0))-1)*100)</f>
        <v>5.8577405857740406</v>
      </c>
      <c r="T25" s="759">
        <f>IF(INDEX(Historical!$F$7:$F$1430,MATCH(B25,Historical!$B$7:$B$1446,0))=0,"n/a",((INDEX(Historical!$C$7:$C$1437,MATCH(B25,Historical!$B$7:$B$1446,0))/INDEX(Historical!$F$7:$F$1430,MATCH(B25,Historical!$B$7:$B$1446,0)))^(1/3)-1)*100)</f>
        <v>5.5749020301092411</v>
      </c>
      <c r="U25" s="759">
        <f>IF(INDEX(Historical!$H$7:$H$1430,MATCH(B25,Historical!$B$7:$B$1446,0))=0,"n/a",((INDEX(Historical!$C$7:$C$1437,MATCH(B25,Historical!$B$7:$B$1446,0))/INDEX(Historical!$H$7:$H$1430,MATCH(B25,Historical!$B$7:$B$1446,0)))^(1/5)-1)*100)</f>
        <v>5.3457894311828236</v>
      </c>
      <c r="V25" s="759">
        <f>IF(INDEX(Historical!$O$7:$O$1430,MATCH(B25,Historical!$B$7:$B$1446,0))=0,"n/a",((INDEX(Historical!$C$7:$C$1437,MATCH(B25,Historical!$B$7:$B$1446,0))/INDEX(Historical!$O$7:$O$1430,MATCH(B25,Historical!$B$7:$B$1446,0)))^(1/10)-1)*100)</f>
        <v>4.4305745323073076</v>
      </c>
      <c r="W25" s="760">
        <f t="shared" si="3"/>
        <v>1.2065679952344466</v>
      </c>
      <c r="X25" s="761">
        <f t="shared" si="4"/>
        <v>1.0481940061142792</v>
      </c>
      <c r="Y25" s="925"/>
      <c r="Z25" s="702">
        <f t="shared" si="5"/>
        <v>69.250645994832041</v>
      </c>
      <c r="AA25" s="935">
        <f t="shared" si="6"/>
        <v>22.105943152454778</v>
      </c>
      <c r="AB25" s="639">
        <v>12</v>
      </c>
      <c r="AC25" s="916">
        <v>3.87</v>
      </c>
      <c r="AD25" s="916">
        <v>3.73</v>
      </c>
      <c r="AE25" s="916">
        <v>2.61</v>
      </c>
      <c r="AF25" s="916">
        <v>2.19</v>
      </c>
      <c r="AG25" s="916">
        <v>10.7</v>
      </c>
      <c r="AH25" s="916">
        <v>1.2</v>
      </c>
      <c r="AI25" s="916">
        <v>6.54</v>
      </c>
      <c r="AJ25" s="916">
        <v>5.0999999999999996</v>
      </c>
      <c r="AK25" s="916">
        <v>5.93</v>
      </c>
      <c r="AL25" s="928">
        <v>42260</v>
      </c>
      <c r="AM25" s="922">
        <v>0.02</v>
      </c>
      <c r="AN25" s="916">
        <v>1.37</v>
      </c>
      <c r="AO25" s="802">
        <f t="shared" si="7"/>
        <v>-13.62748276861269</v>
      </c>
      <c r="AP25" s="803">
        <f t="shared" si="8"/>
        <v>8.4784603838420871</v>
      </c>
      <c r="AQ25" s="936">
        <f t="shared" si="9"/>
        <v>46.68487084582371</v>
      </c>
      <c r="AR25" s="702">
        <f>INDEX(Historical!$C$7:$C$1437,MATCH(B25,Historical!$B$7:$B$1446,0))*IF(AH25="n/a",1.03,IF(AH25&lt;0,1.01,IF(AH25&gt;10,1.1,(1+AH25/100))))</f>
        <v>2.5603599999999997</v>
      </c>
      <c r="AS25" s="935">
        <f t="shared" si="10"/>
        <v>2.7278075439999996</v>
      </c>
      <c r="AT25" s="935">
        <f t="shared" si="11"/>
        <v>2.8895665313591992</v>
      </c>
      <c r="AU25" s="935">
        <f t="shared" si="11"/>
        <v>3.0609178266687995</v>
      </c>
      <c r="AV25" s="935">
        <f t="shared" si="11"/>
        <v>3.2424302537902592</v>
      </c>
      <c r="AW25" s="702">
        <f t="shared" si="12"/>
        <v>14.481082155818257</v>
      </c>
      <c r="AX25" s="810">
        <f t="shared" si="13"/>
        <v>16.927039340523972</v>
      </c>
      <c r="AY25" s="991">
        <v>0.16</v>
      </c>
      <c r="AZ25" s="922">
        <v>36.43</v>
      </c>
      <c r="BA25" s="922">
        <v>-0.64</v>
      </c>
      <c r="BB25" s="922">
        <v>3.25</v>
      </c>
      <c r="BC25" s="922">
        <v>12.27</v>
      </c>
      <c r="BE25" s="664">
        <v>2011</v>
      </c>
      <c r="BF25" s="946" t="e">
        <f>#VALUE!</f>
        <v>#VALUE!</v>
      </c>
      <c r="BG25" s="931">
        <v>3</v>
      </c>
    </row>
    <row r="26" spans="1:59" ht="11.25" customHeight="1" x14ac:dyDescent="0.2">
      <c r="A26" s="537" t="s">
        <v>884</v>
      </c>
      <c r="B26" s="925" t="s">
        <v>885</v>
      </c>
      <c r="C26" s="988" t="s">
        <v>131</v>
      </c>
      <c r="D26" s="988" t="s">
        <v>4364</v>
      </c>
      <c r="E26" s="792">
        <v>8</v>
      </c>
      <c r="F26" s="526">
        <v>561</v>
      </c>
      <c r="G26" s="526" t="s">
        <v>106</v>
      </c>
      <c r="H26" s="526" t="s">
        <v>106</v>
      </c>
      <c r="I26" s="924">
        <v>17.12</v>
      </c>
      <c r="J26" s="702">
        <f t="shared" si="0"/>
        <v>3.1892523364485981</v>
      </c>
      <c r="K26" s="927">
        <v>0.13650000000000001</v>
      </c>
      <c r="L26" s="639">
        <v>4</v>
      </c>
      <c r="M26" s="693">
        <f t="shared" si="1"/>
        <v>0.54600000000000004</v>
      </c>
      <c r="N26" s="921" t="s">
        <v>107</v>
      </c>
      <c r="O26" s="795">
        <v>0.13</v>
      </c>
      <c r="P26" s="915">
        <v>43496</v>
      </c>
      <c r="Q26" s="915">
        <v>43511</v>
      </c>
      <c r="R26" s="693">
        <f t="shared" si="2"/>
        <v>5.0000000000000044</v>
      </c>
      <c r="S26" s="759">
        <f>IF(INDEX(Historical!$D$7:$D$1437,MATCH(B26,Historical!$B$7:$B$1446,0))=0,"n/a",(INDEX(Historical!$C$7:$C$1437,MATCH(B26,Historical!$B$7:$B$1446,0))/INDEX(Historical!$D$7:$D$1437,MATCH(B26,Historical!$B$7:$B$1446,0))-1)*100)</f>
        <v>8.3333333333333481</v>
      </c>
      <c r="T26" s="759">
        <f>IF(INDEX(Historical!$F$7:$F$1430,MATCH(B26,Historical!$B$7:$B$1446,0))=0,"n/a",((INDEX(Historical!$C$7:$C$1437,MATCH(B26,Historical!$B$7:$B$1446,0))/INDEX(Historical!$F$7:$F$1430,MATCH(B26,Historical!$B$7:$B$1446,0)))^(1/3)-1)*100)</f>
        <v>9.1392883061105934</v>
      </c>
      <c r="U26" s="759">
        <f>IF(INDEX(Historical!$H$7:$H$1430,MATCH(B26,Historical!$B$7:$B$1446,0))=0,"n/a",((INDEX(Historical!$C$7:$C$1437,MATCH(B26,Historical!$B$7:$B$1446,0))/INDEX(Historical!$H$7:$H$1430,MATCH(B26,Historical!$B$7:$B$1446,0)))^(1/5)-1)*100)</f>
        <v>26.583375415798361</v>
      </c>
      <c r="V26" s="759" t="str">
        <f>IF(INDEX(Historical!$O$7:$O$1430,MATCH(B26,Historical!$B$7:$B$1446,0))=0,"n/a",((INDEX(Historical!$C$7:$C$1437,MATCH(B26,Historical!$B$7:$B$1446,0))/INDEX(Historical!$O$7:$O$1430,MATCH(B26,Historical!$B$7:$B$1446,0)))^(1/10)-1)*100)</f>
        <v>n/a</v>
      </c>
      <c r="W26" s="760" t="str">
        <f t="shared" si="3"/>
        <v>n/a</v>
      </c>
      <c r="X26" s="761">
        <f t="shared" si="4"/>
        <v>0.82301471875536714</v>
      </c>
      <c r="Y26" s="713"/>
      <c r="Z26" s="702">
        <f t="shared" si="5"/>
        <v>35.454545454545453</v>
      </c>
      <c r="AA26" s="935">
        <f t="shared" si="6"/>
        <v>11.116883116883118</v>
      </c>
      <c r="AB26" s="639">
        <v>12</v>
      </c>
      <c r="AC26" s="916">
        <v>1.54</v>
      </c>
      <c r="AD26" s="916">
        <v>1.44</v>
      </c>
      <c r="AE26" s="916">
        <v>1.06</v>
      </c>
      <c r="AF26" s="916">
        <v>3.55</v>
      </c>
      <c r="AG26" s="916">
        <v>37</v>
      </c>
      <c r="AH26" s="916">
        <v>316.89999999999998</v>
      </c>
      <c r="AI26" s="916">
        <v>8.09</v>
      </c>
      <c r="AJ26" s="916">
        <v>32.300000000000004</v>
      </c>
      <c r="AK26" s="916">
        <v>7.7</v>
      </c>
      <c r="AL26" s="928">
        <v>11420</v>
      </c>
      <c r="AM26" s="922">
        <v>0.3</v>
      </c>
      <c r="AN26" s="916">
        <v>6.01</v>
      </c>
      <c r="AO26" s="802">
        <f t="shared" si="7"/>
        <v>18.655744635363838</v>
      </c>
      <c r="AP26" s="803">
        <f t="shared" si="8"/>
        <v>29.772627752246958</v>
      </c>
      <c r="AQ26" s="936">
        <f t="shared" si="9"/>
        <v>32.438556092895922</v>
      </c>
      <c r="AR26" s="702">
        <f>INDEX(Historical!$C$7:$C$1437,MATCH(B26,Historical!$B$7:$B$1446,0))*IF(AH26="n/a",1.03,IF(AH26&lt;0,1.01,IF(AH26&gt;10,1.1,(1+AH26/100))))</f>
        <v>0.57200000000000006</v>
      </c>
      <c r="AS26" s="935">
        <f t="shared" si="10"/>
        <v>0.61827480000000001</v>
      </c>
      <c r="AT26" s="935">
        <f t="shared" si="11"/>
        <v>0.66588195959999996</v>
      </c>
      <c r="AU26" s="935">
        <f t="shared" si="11"/>
        <v>0.7171548704891999</v>
      </c>
      <c r="AV26" s="935">
        <f t="shared" si="11"/>
        <v>0.7723757955168683</v>
      </c>
      <c r="AW26" s="702">
        <f t="shared" si="12"/>
        <v>3.345687425606068</v>
      </c>
      <c r="AX26" s="810">
        <f t="shared" si="13"/>
        <v>19.542566738353202</v>
      </c>
      <c r="AY26" s="991">
        <v>1.06</v>
      </c>
      <c r="AZ26" s="922">
        <v>46.83</v>
      </c>
      <c r="BA26" s="922">
        <v>-7.5600000000000005</v>
      </c>
      <c r="BB26" s="922">
        <v>-3.7600000000000002</v>
      </c>
      <c r="BC26" s="922">
        <v>10.92</v>
      </c>
      <c r="BE26" s="664">
        <v>2012</v>
      </c>
      <c r="BF26" s="946" t="e">
        <f>#VALUE!</f>
        <v>#VALUE!</v>
      </c>
      <c r="BG26" s="931">
        <v>3.6999999999999997</v>
      </c>
    </row>
    <row r="27" spans="1:59" ht="11.25" customHeight="1" x14ac:dyDescent="0.2">
      <c r="A27" s="609" t="s">
        <v>411</v>
      </c>
      <c r="B27" s="925" t="s">
        <v>412</v>
      </c>
      <c r="C27" s="988" t="s">
        <v>108</v>
      </c>
      <c r="D27" s="988" t="s">
        <v>118</v>
      </c>
      <c r="E27" s="792">
        <v>13</v>
      </c>
      <c r="F27" s="526">
        <v>289</v>
      </c>
      <c r="G27" s="526" t="s">
        <v>106</v>
      </c>
      <c r="H27" s="526" t="s">
        <v>106</v>
      </c>
      <c r="I27" s="924">
        <v>103.53</v>
      </c>
      <c r="J27" s="702">
        <f t="shared" si="0"/>
        <v>1.5454457645127018</v>
      </c>
      <c r="K27" s="927">
        <v>0.4</v>
      </c>
      <c r="L27" s="639">
        <v>4</v>
      </c>
      <c r="M27" s="693">
        <f t="shared" si="1"/>
        <v>1.6</v>
      </c>
      <c r="N27" s="921" t="s">
        <v>413</v>
      </c>
      <c r="O27" s="795">
        <v>0.35</v>
      </c>
      <c r="P27" s="915">
        <v>43385</v>
      </c>
      <c r="Q27" s="915">
        <v>43398</v>
      </c>
      <c r="R27" s="693">
        <f t="shared" si="2"/>
        <v>14.285714285714299</v>
      </c>
      <c r="S27" s="759">
        <f>IF(INDEX(Historical!$D$7:$D$1437,MATCH(B27,Historical!$B$7:$B$1446,0))=0,"n/a",(INDEX(Historical!$C$7:$C$1437,MATCH(B27,Historical!$B$7:$B$1446,0))/INDEX(Historical!$D$7:$D$1437,MATCH(B27,Historical!$B$7:$B$1446,0))-1)*100)</f>
        <v>12.621359223300965</v>
      </c>
      <c r="T27" s="759">
        <f>IF(INDEX(Historical!$F$7:$F$1430,MATCH(B27,Historical!$B$7:$B$1446,0))=0,"n/a",((INDEX(Historical!$C$7:$C$1437,MATCH(B27,Historical!$B$7:$B$1446,0))/INDEX(Historical!$F$7:$F$1430,MATCH(B27,Historical!$B$7:$B$1446,0)))^(1/3)-1)*100)</f>
        <v>12.07539009754257</v>
      </c>
      <c r="U27" s="759">
        <f>IF(INDEX(Historical!$H$7:$H$1430,MATCH(B27,Historical!$B$7:$B$1446,0))=0,"n/a",((INDEX(Historical!$C$7:$C$1437,MATCH(B27,Historical!$B$7:$B$1446,0))/INDEX(Historical!$H$7:$H$1430,MATCH(B27,Historical!$B$7:$B$1446,0)))^(1/5)-1)*100)</f>
        <v>12.490131476427923</v>
      </c>
      <c r="V27" s="759">
        <f>IF(INDEX(Historical!$O$7:$O$1430,MATCH(B27,Historical!$B$7:$B$1446,0))=0,"n/a",((INDEX(Historical!$C$7:$C$1437,MATCH(B27,Historical!$B$7:$B$1446,0))/INDEX(Historical!$O$7:$O$1430,MATCH(B27,Historical!$B$7:$B$1446,0)))^(1/10)-1)*100)</f>
        <v>11.234574993260459</v>
      </c>
      <c r="W27" s="760">
        <f t="shared" si="3"/>
        <v>1.1117582537764592</v>
      </c>
      <c r="X27" s="761">
        <f t="shared" si="4"/>
        <v>4.9960525905711695</v>
      </c>
      <c r="Y27" s="713"/>
      <c r="Z27" s="702">
        <f t="shared" si="5"/>
        <v>27.397260273972606</v>
      </c>
      <c r="AA27" s="935">
        <f t="shared" si="6"/>
        <v>17.727739726027398</v>
      </c>
      <c r="AB27" s="639">
        <v>12</v>
      </c>
      <c r="AC27" s="916">
        <v>5.84</v>
      </c>
      <c r="AD27" s="916">
        <v>2.9</v>
      </c>
      <c r="AE27" s="916">
        <v>1.29</v>
      </c>
      <c r="AF27" s="916">
        <v>1.86</v>
      </c>
      <c r="AG27" s="916">
        <v>10.4</v>
      </c>
      <c r="AH27" s="916">
        <v>-5.8999999999999995</v>
      </c>
      <c r="AI27" s="916">
        <v>1.3</v>
      </c>
      <c r="AJ27" s="916">
        <v>2.5</v>
      </c>
      <c r="AK27" s="916">
        <v>6.1</v>
      </c>
      <c r="AL27" s="928">
        <v>9220</v>
      </c>
      <c r="AM27" s="922">
        <v>0.70000000000000007</v>
      </c>
      <c r="AN27" s="916">
        <v>0.26</v>
      </c>
      <c r="AO27" s="802">
        <f t="shared" si="7"/>
        <v>-3.692162485086774</v>
      </c>
      <c r="AP27" s="803">
        <f t="shared" si="8"/>
        <v>14.035577240940624</v>
      </c>
      <c r="AQ27" s="936">
        <f t="shared" si="9"/>
        <v>21.057554522009546</v>
      </c>
      <c r="AR27" s="702">
        <f>INDEX(Historical!$C$7:$C$1437,MATCH(B27,Historical!$B$7:$B$1446,0))*IF(AH27="n/a",1.03,IF(AH27&lt;0,1.01,IF(AH27&gt;10,1.1,(1+AH27/100))))</f>
        <v>1.4644999999999999</v>
      </c>
      <c r="AS27" s="935">
        <f t="shared" si="10"/>
        <v>1.4835384999999999</v>
      </c>
      <c r="AT27" s="935">
        <f t="shared" ref="AT27:AV46" si="15">IF($AK27="n/a",1.03*AS27,IF($AK27&lt;0,1.01*AS27,IF($AK27&gt;10,1.1*AS27,(1+$AK27/100)*AS27)))</f>
        <v>1.5740343484999997</v>
      </c>
      <c r="AU27" s="935">
        <f t="shared" si="15"/>
        <v>1.6700504437584995</v>
      </c>
      <c r="AV27" s="935">
        <f t="shared" si="15"/>
        <v>1.7719235208277679</v>
      </c>
      <c r="AW27" s="702">
        <f t="shared" si="12"/>
        <v>7.9640468130862665</v>
      </c>
      <c r="AX27" s="810">
        <f t="shared" si="13"/>
        <v>7.6925015097906559</v>
      </c>
      <c r="AY27" s="991">
        <v>0.88</v>
      </c>
      <c r="AZ27" s="922">
        <v>22.99</v>
      </c>
      <c r="BA27" s="922">
        <v>-9.36</v>
      </c>
      <c r="BB27" s="922">
        <v>5.7799999999999994</v>
      </c>
      <c r="BC27" s="922">
        <v>2.2800000000000002</v>
      </c>
      <c r="BE27" s="664">
        <v>2007</v>
      </c>
      <c r="BF27" s="946" t="e">
        <f>#VALUE!</f>
        <v>#VALUE!</v>
      </c>
      <c r="BG27" s="931">
        <v>0.8</v>
      </c>
    </row>
    <row r="28" spans="1:59" ht="11.25" customHeight="1" x14ac:dyDescent="0.2">
      <c r="A28" s="537" t="s">
        <v>116</v>
      </c>
      <c r="B28" s="925" t="s">
        <v>117</v>
      </c>
      <c r="C28" s="988" t="s">
        <v>108</v>
      </c>
      <c r="D28" s="988" t="s">
        <v>118</v>
      </c>
      <c r="E28" s="792">
        <v>37</v>
      </c>
      <c r="F28" s="526">
        <v>71</v>
      </c>
      <c r="G28" s="526" t="s">
        <v>37</v>
      </c>
      <c r="H28" s="526" t="s">
        <v>37</v>
      </c>
      <c r="I28" s="916">
        <v>50.38</v>
      </c>
      <c r="J28" s="702">
        <f t="shared" si="0"/>
        <v>2.1437078205637157</v>
      </c>
      <c r="K28" s="927">
        <v>0.27</v>
      </c>
      <c r="L28" s="639">
        <v>4</v>
      </c>
      <c r="M28" s="693">
        <f t="shared" si="1"/>
        <v>1.08</v>
      </c>
      <c r="N28" s="921" t="s">
        <v>119</v>
      </c>
      <c r="O28" s="795">
        <v>0.26</v>
      </c>
      <c r="P28" s="915">
        <v>43515</v>
      </c>
      <c r="Q28" s="915">
        <v>43525</v>
      </c>
      <c r="R28" s="693">
        <f t="shared" si="2"/>
        <v>3.8461538461538494</v>
      </c>
      <c r="S28" s="759">
        <f>IF(INDEX(Historical!$D$7:$D$1437,MATCH(B28,Historical!$B$7:$B$1446,0))=0,"n/a",(INDEX(Historical!$C$7:$C$1437,MATCH(B28,Historical!$B$7:$B$1446,0))/INDEX(Historical!$D$7:$D$1437,MATCH(B28,Historical!$B$7:$B$1446,0))-1)*100)</f>
        <v>19.540229885057482</v>
      </c>
      <c r="T28" s="759">
        <f>IF(INDEX(Historical!$F$7:$F$1430,MATCH(B28,Historical!$B$7:$B$1446,0))=0,"n/a",((INDEX(Historical!$C$7:$C$1437,MATCH(B28,Historical!$B$7:$B$1446,0))/INDEX(Historical!$F$7:$F$1430,MATCH(B28,Historical!$B$7:$B$1446,0)))^(1/3)-1)*100)</f>
        <v>9.5978621302570399</v>
      </c>
      <c r="U28" s="759">
        <f>IF(INDEX(Historical!$H$7:$H$1430,MATCH(B28,Historical!$B$7:$B$1446,0))=0,"n/a",((INDEX(Historical!$C$7:$C$1437,MATCH(B28,Historical!$B$7:$B$1446,0))/INDEX(Historical!$H$7:$H$1430,MATCH(B28,Historical!$B$7:$B$1446,0)))^(1/5)-1)*100)</f>
        <v>7.933186310173812</v>
      </c>
      <c r="V28" s="759">
        <f>IF(INDEX(Historical!$O$7:$O$1430,MATCH(B28,Historical!$B$7:$B$1446,0))=0,"n/a",((INDEX(Historical!$C$7:$C$1437,MATCH(B28,Historical!$B$7:$B$1446,0))/INDEX(Historical!$O$7:$O$1430,MATCH(B28,Historical!$B$7:$B$1446,0)))^(1/10)-1)*100)</f>
        <v>8.0386652698788641</v>
      </c>
      <c r="W28" s="760">
        <f t="shared" si="3"/>
        <v>0.98687854809674869</v>
      </c>
      <c r="X28" s="761">
        <f t="shared" si="4"/>
        <v>3.4492114392060054</v>
      </c>
      <c r="Y28" s="714"/>
      <c r="Z28" s="702">
        <f t="shared" si="5"/>
        <v>28.496042216358841</v>
      </c>
      <c r="AA28" s="935">
        <f t="shared" si="6"/>
        <v>13.292875989445911</v>
      </c>
      <c r="AB28" s="639">
        <v>12</v>
      </c>
      <c r="AC28" s="916">
        <v>3.79</v>
      </c>
      <c r="AD28" s="916">
        <v>2.15</v>
      </c>
      <c r="AE28" s="916">
        <v>1.72</v>
      </c>
      <c r="AF28" s="916">
        <v>1.63</v>
      </c>
      <c r="AG28" s="916">
        <v>21</v>
      </c>
      <c r="AH28" s="916">
        <v>13.3</v>
      </c>
      <c r="AI28" s="916">
        <v>3.71</v>
      </c>
      <c r="AJ28" s="916">
        <v>2.2999999999999998</v>
      </c>
      <c r="AK28" s="916">
        <v>6.1899999999999995</v>
      </c>
      <c r="AL28" s="928">
        <v>37460</v>
      </c>
      <c r="AM28" s="922">
        <v>0.2</v>
      </c>
      <c r="AN28" s="916">
        <v>0.25</v>
      </c>
      <c r="AO28" s="802">
        <f t="shared" si="7"/>
        <v>-3.2159818587083819</v>
      </c>
      <c r="AP28" s="803">
        <f t="shared" si="8"/>
        <v>10.076894130737529</v>
      </c>
      <c r="AQ28" s="936">
        <f t="shared" si="9"/>
        <v>-1.8676905334281013</v>
      </c>
      <c r="AR28" s="702">
        <f>INDEX(Historical!$C$7:$C$1437,MATCH(B28,Historical!$B$7:$B$1446,0))*IF(AH28="n/a",1.03,IF(AH28&lt;0,1.01,IF(AH28&gt;10,1.1,(1+AH28/100))))</f>
        <v>1.1440000000000001</v>
      </c>
      <c r="AS28" s="935">
        <f t="shared" si="10"/>
        <v>1.1864424</v>
      </c>
      <c r="AT28" s="935">
        <f t="shared" si="15"/>
        <v>1.25988318456</v>
      </c>
      <c r="AU28" s="935">
        <f t="shared" si="15"/>
        <v>1.3378699536842642</v>
      </c>
      <c r="AV28" s="935">
        <f t="shared" si="15"/>
        <v>1.4206841038173204</v>
      </c>
      <c r="AW28" s="702">
        <f t="shared" si="12"/>
        <v>6.3488796420615845</v>
      </c>
      <c r="AX28" s="810">
        <f t="shared" si="13"/>
        <v>12.601984204171465</v>
      </c>
      <c r="AY28" s="991">
        <v>0.76</v>
      </c>
      <c r="AZ28" s="922">
        <v>21.560000000000002</v>
      </c>
      <c r="BA28" s="922">
        <v>-0.54999999999999993</v>
      </c>
      <c r="BB28" s="922">
        <v>2.27</v>
      </c>
      <c r="BC28" s="922">
        <v>8.2799999999999994</v>
      </c>
      <c r="BE28" s="664">
        <v>1983</v>
      </c>
      <c r="BF28" s="946" t="e">
        <f>#VALUE!</f>
        <v>#VALUE!</v>
      </c>
      <c r="BG28" s="931">
        <v>3.5000000000000004</v>
      </c>
    </row>
    <row r="29" spans="1:59" ht="11.25" customHeight="1" x14ac:dyDescent="0.2">
      <c r="A29" s="537" t="s">
        <v>886</v>
      </c>
      <c r="B29" s="925" t="s">
        <v>887</v>
      </c>
      <c r="C29" s="988" t="s">
        <v>112</v>
      </c>
      <c r="D29" s="988" t="s">
        <v>213</v>
      </c>
      <c r="E29" s="792">
        <v>7</v>
      </c>
      <c r="F29" s="526">
        <v>697</v>
      </c>
      <c r="G29" s="526" t="s">
        <v>106</v>
      </c>
      <c r="H29" s="526" t="s">
        <v>106</v>
      </c>
      <c r="I29" s="924">
        <v>70.78</v>
      </c>
      <c r="J29" s="702">
        <f t="shared" si="0"/>
        <v>0.90421022887821423</v>
      </c>
      <c r="K29" s="927">
        <v>0.16</v>
      </c>
      <c r="L29" s="639">
        <v>4</v>
      </c>
      <c r="M29" s="693">
        <f t="shared" si="1"/>
        <v>0.64</v>
      </c>
      <c r="N29" s="921" t="s">
        <v>149</v>
      </c>
      <c r="O29" s="795">
        <v>0.15</v>
      </c>
      <c r="P29" s="915">
        <v>43599</v>
      </c>
      <c r="Q29" s="915">
        <v>43630</v>
      </c>
      <c r="R29" s="693">
        <f t="shared" si="2"/>
        <v>6.6666666666666732</v>
      </c>
      <c r="S29" s="759">
        <f>IF(INDEX(Historical!$D$7:$D$1437,MATCH(B29,Historical!$B$7:$B$1446,0))=0,"n/a",(INDEX(Historical!$C$7:$C$1437,MATCH(B29,Historical!$B$7:$B$1446,0))/INDEX(Historical!$D$7:$D$1437,MATCH(B29,Historical!$B$7:$B$1446,0))-1)*100)</f>
        <v>7.1428571428571397</v>
      </c>
      <c r="T29" s="759">
        <f>IF(INDEX(Historical!$F$7:$F$1430,MATCH(B29,Historical!$B$7:$B$1446,0))=0,"n/a",((INDEX(Historical!$C$7:$C$1437,MATCH(B29,Historical!$B$7:$B$1446,0))/INDEX(Historical!$F$7:$F$1430,MATCH(B29,Historical!$B$7:$B$1446,0)))^(1/3)-1)*100)</f>
        <v>7.7217345015941907</v>
      </c>
      <c r="U29" s="759">
        <f>IF(INDEX(Historical!$H$7:$H$1430,MATCH(B29,Historical!$B$7:$B$1446,0))=0,"n/a",((INDEX(Historical!$C$7:$C$1437,MATCH(B29,Historical!$B$7:$B$1446,0))/INDEX(Historical!$H$7:$H$1430,MATCH(B29,Historical!$B$7:$B$1446,0)))^(1/5)-1)*100)</f>
        <v>8.4471771197698544</v>
      </c>
      <c r="V29" s="759" t="str">
        <f>IF(INDEX(Historical!$O$7:$O$1430,MATCH(B29,Historical!$B$7:$B$1446,0))=0,"n/a",((INDEX(Historical!$C$7:$C$1437,MATCH(B29,Historical!$B$7:$B$1446,0))/INDEX(Historical!$O$7:$O$1430,MATCH(B29,Historical!$B$7:$B$1446,0)))^(1/10)-1)*100)</f>
        <v>n/a</v>
      </c>
      <c r="W29" s="760" t="str">
        <f t="shared" si="3"/>
        <v>n/a</v>
      </c>
      <c r="X29" s="761" t="str">
        <f t="shared" si="4"/>
        <v>n/a</v>
      </c>
      <c r="Y29" s="715"/>
      <c r="Z29" s="702">
        <f t="shared" si="5"/>
        <v>18.390804597701148</v>
      </c>
      <c r="AA29" s="935">
        <f t="shared" si="6"/>
        <v>20.339080459770116</v>
      </c>
      <c r="AB29" s="639">
        <v>12</v>
      </c>
      <c r="AC29" s="916">
        <v>3.48</v>
      </c>
      <c r="AD29" s="916">
        <v>1.25</v>
      </c>
      <c r="AE29" s="916">
        <v>0.56999999999999995</v>
      </c>
      <c r="AF29" s="916">
        <v>1.87</v>
      </c>
      <c r="AG29" s="916">
        <v>9.7000000000000011</v>
      </c>
      <c r="AH29" s="916">
        <v>22</v>
      </c>
      <c r="AI29" s="916">
        <v>15.65</v>
      </c>
      <c r="AJ29" s="916">
        <v>-10.4</v>
      </c>
      <c r="AK29" s="916">
        <v>16.309999999999999</v>
      </c>
      <c r="AL29" s="928">
        <v>5330</v>
      </c>
      <c r="AM29" s="922">
        <v>1.5</v>
      </c>
      <c r="AN29" s="916">
        <v>0.5</v>
      </c>
      <c r="AO29" s="802">
        <f t="shared" si="7"/>
        <v>-10.987693111122047</v>
      </c>
      <c r="AP29" s="803">
        <f t="shared" si="8"/>
        <v>9.3513873486480694</v>
      </c>
      <c r="AQ29" s="936">
        <f t="shared" si="9"/>
        <v>30.015521226882093</v>
      </c>
      <c r="AR29" s="702">
        <f>INDEX(Historical!$C$7:$C$1437,MATCH(B29,Historical!$B$7:$B$1446,0))*IF(AH29="n/a",1.03,IF(AH29&lt;0,1.01,IF(AH29&gt;10,1.1,(1+AH29/100))))</f>
        <v>0.66</v>
      </c>
      <c r="AS29" s="935">
        <f t="shared" si="10"/>
        <v>0.72600000000000009</v>
      </c>
      <c r="AT29" s="935">
        <f t="shared" si="15"/>
        <v>0.7986000000000002</v>
      </c>
      <c r="AU29" s="935">
        <f t="shared" si="15"/>
        <v>0.87846000000000024</v>
      </c>
      <c r="AV29" s="935">
        <f t="shared" si="15"/>
        <v>0.96630600000000033</v>
      </c>
      <c r="AW29" s="702">
        <f t="shared" si="12"/>
        <v>4.0293660000000013</v>
      </c>
      <c r="AX29" s="810">
        <f t="shared" si="13"/>
        <v>5.6928030517095243</v>
      </c>
      <c r="AY29" s="991">
        <v>0.88</v>
      </c>
      <c r="AZ29" s="922">
        <v>42.99</v>
      </c>
      <c r="BA29" s="922">
        <v>-3.3300000000000005</v>
      </c>
      <c r="BB29" s="922">
        <v>2.75</v>
      </c>
      <c r="BC29" s="922">
        <v>14.97</v>
      </c>
      <c r="BE29" s="664">
        <v>2013</v>
      </c>
      <c r="BF29" s="946" t="e">
        <f>#VALUE!</f>
        <v>#VALUE!</v>
      </c>
      <c r="BG29" s="931">
        <v>3.5999999999999996</v>
      </c>
    </row>
    <row r="30" spans="1:59" ht="11.25" customHeight="1" x14ac:dyDescent="0.2">
      <c r="A30" s="609" t="s">
        <v>1183</v>
      </c>
      <c r="B30" s="925" t="s">
        <v>1184</v>
      </c>
      <c r="C30" s="988" t="s">
        <v>108</v>
      </c>
      <c r="D30" s="988" t="s">
        <v>4365</v>
      </c>
      <c r="E30" s="792">
        <v>8</v>
      </c>
      <c r="F30" s="526">
        <v>575</v>
      </c>
      <c r="G30" s="526" t="s">
        <v>106</v>
      </c>
      <c r="H30" s="526" t="s">
        <v>106</v>
      </c>
      <c r="I30" s="924">
        <v>76.48</v>
      </c>
      <c r="J30" s="702">
        <f t="shared" si="0"/>
        <v>3.6610878661087867</v>
      </c>
      <c r="K30" s="927">
        <v>0.7</v>
      </c>
      <c r="L30" s="639">
        <v>4</v>
      </c>
      <c r="M30" s="693">
        <f t="shared" si="1"/>
        <v>2.8</v>
      </c>
      <c r="N30" s="921" t="s">
        <v>320</v>
      </c>
      <c r="O30" s="795">
        <v>0.57999999999999996</v>
      </c>
      <c r="P30" s="915">
        <v>43538</v>
      </c>
      <c r="Q30" s="915">
        <v>43553</v>
      </c>
      <c r="R30" s="693">
        <f t="shared" si="2"/>
        <v>20.689655172413794</v>
      </c>
      <c r="S30" s="759">
        <f>IF(INDEX(Historical!$D$7:$D$1437,MATCH(B30,Historical!$B$7:$B$1446,0))=0,"n/a",(INDEX(Historical!$C$7:$C$1437,MATCH(B30,Historical!$B$7:$B$1446,0))/INDEX(Historical!$D$7:$D$1437,MATCH(B30,Historical!$B$7:$B$1446,0))-1)*100)</f>
        <v>61.111111111111114</v>
      </c>
      <c r="T30" s="759">
        <f>IF(INDEX(Historical!$F$7:$F$1430,MATCH(B30,Historical!$B$7:$B$1446,0))=0,"n/a",((INDEX(Historical!$C$7:$C$1437,MATCH(B30,Historical!$B$7:$B$1446,0))/INDEX(Historical!$F$7:$F$1430,MATCH(B30,Historical!$B$7:$B$1446,0)))^(1/3)-1)*100)</f>
        <v>53.615841284292351</v>
      </c>
      <c r="U30" s="759">
        <f>IF(INDEX(Historical!$H$7:$H$1430,MATCH(B30,Historical!$B$7:$B$1446,0))=0,"n/a",((INDEX(Historical!$C$7:$C$1437,MATCH(B30,Historical!$B$7:$B$1446,0))/INDEX(Historical!$H$7:$H$1430,MATCH(B30,Historical!$B$7:$B$1446,0)))^(1/5)-1)*100)</f>
        <v>37.040630950593226</v>
      </c>
      <c r="V30" s="759">
        <f>IF(INDEX(Historical!$O$7:$O$1430,MATCH(B30,Historical!$B$7:$B$1446,0))=0,"n/a",((INDEX(Historical!$C$7:$C$1437,MATCH(B30,Historical!$B$7:$B$1446,0))/INDEX(Historical!$O$7:$O$1430,MATCH(B30,Historical!$B$7:$B$1446,0)))^(1/10)-1)*100)</f>
        <v>19.218265594279728</v>
      </c>
      <c r="W30" s="760">
        <f t="shared" si="3"/>
        <v>1.9273659617659922</v>
      </c>
      <c r="X30" s="761">
        <f t="shared" si="4"/>
        <v>5.6122168106959425</v>
      </c>
      <c r="Y30" s="926" t="s">
        <v>1185</v>
      </c>
      <c r="Z30" s="702">
        <f t="shared" si="5"/>
        <v>31.710079275198183</v>
      </c>
      <c r="AA30" s="935">
        <f t="shared" si="6"/>
        <v>8.6613816534541339</v>
      </c>
      <c r="AB30" s="639">
        <v>12</v>
      </c>
      <c r="AC30" s="916">
        <v>8.83</v>
      </c>
      <c r="AD30" s="916">
        <v>0.79</v>
      </c>
      <c r="AE30" s="916">
        <v>1.46</v>
      </c>
      <c r="AF30" s="916">
        <v>1.49</v>
      </c>
      <c r="AG30" s="916">
        <v>17.100000000000001</v>
      </c>
      <c r="AH30" s="916">
        <v>31.2</v>
      </c>
      <c r="AI30" s="916">
        <v>10.59</v>
      </c>
      <c r="AJ30" s="916">
        <v>6.6000000000000005</v>
      </c>
      <c r="AK30" s="916">
        <v>11</v>
      </c>
      <c r="AL30" s="928">
        <v>796.92</v>
      </c>
      <c r="AM30" s="922">
        <v>0.5</v>
      </c>
      <c r="AN30" s="918">
        <v>32.44</v>
      </c>
      <c r="AO30" s="802">
        <f t="shared" si="7"/>
        <v>32.040337163247877</v>
      </c>
      <c r="AP30" s="803">
        <f t="shared" si="8"/>
        <v>40.701718816702012</v>
      </c>
      <c r="AQ30" s="936">
        <f t="shared" si="9"/>
        <v>-24.265203465875864</v>
      </c>
      <c r="AR30" s="702">
        <f>INDEX(Historical!$C$7:$C$1437,MATCH(B30,Historical!$B$7:$B$1446,0))*IF(AH30="n/a",1.03,IF(AH30&lt;0,1.01,IF(AH30&gt;10,1.1,(1+AH30/100))))</f>
        <v>2.552</v>
      </c>
      <c r="AS30" s="935">
        <f t="shared" si="10"/>
        <v>2.8072000000000004</v>
      </c>
      <c r="AT30" s="935">
        <f t="shared" si="15"/>
        <v>3.0879200000000004</v>
      </c>
      <c r="AU30" s="935">
        <f t="shared" si="15"/>
        <v>3.3967120000000008</v>
      </c>
      <c r="AV30" s="935">
        <f t="shared" si="15"/>
        <v>3.736383200000001</v>
      </c>
      <c r="AW30" s="702">
        <f t="shared" si="12"/>
        <v>15.580215200000003</v>
      </c>
      <c r="AX30" s="810">
        <f t="shared" si="13"/>
        <v>20.371620292887034</v>
      </c>
      <c r="AY30" s="991">
        <v>1.23</v>
      </c>
      <c r="AZ30" s="922">
        <v>37.46</v>
      </c>
      <c r="BA30" s="922">
        <v>-22.830000000000002</v>
      </c>
      <c r="BB30" s="922">
        <v>0.38</v>
      </c>
      <c r="BC30" s="922">
        <v>3.09</v>
      </c>
      <c r="BE30" s="664">
        <v>2012</v>
      </c>
      <c r="BF30" s="946" t="e">
        <f>#VALUE!</f>
        <v>#VALUE!</v>
      </c>
      <c r="BG30" s="931">
        <v>0.5</v>
      </c>
    </row>
    <row r="31" spans="1:59" ht="11.25" customHeight="1" x14ac:dyDescent="0.2">
      <c r="A31" s="537" t="s">
        <v>962</v>
      </c>
      <c r="B31" s="925" t="s">
        <v>963</v>
      </c>
      <c r="C31" s="988" t="s">
        <v>108</v>
      </c>
      <c r="D31" s="988" t="s">
        <v>118</v>
      </c>
      <c r="E31" s="792">
        <v>8</v>
      </c>
      <c r="F31" s="526">
        <v>570</v>
      </c>
      <c r="G31" s="526" t="s">
        <v>106</v>
      </c>
      <c r="H31" s="526" t="s">
        <v>106</v>
      </c>
      <c r="I31" s="924">
        <v>47.7</v>
      </c>
      <c r="J31" s="702">
        <f t="shared" si="0"/>
        <v>1.5094339622641508</v>
      </c>
      <c r="K31" s="927">
        <v>0.18</v>
      </c>
      <c r="L31" s="639">
        <v>4</v>
      </c>
      <c r="M31" s="693">
        <f t="shared" si="1"/>
        <v>0.72</v>
      </c>
      <c r="N31" s="921" t="s">
        <v>714</v>
      </c>
      <c r="O31" s="795">
        <v>0.16</v>
      </c>
      <c r="P31" s="915">
        <v>43536</v>
      </c>
      <c r="Q31" s="915">
        <v>43551</v>
      </c>
      <c r="R31" s="693">
        <f t="shared" si="2"/>
        <v>12.499999999999993</v>
      </c>
      <c r="S31" s="759">
        <f>IF(INDEX(Historical!$D$7:$D$1437,MATCH(B31,Historical!$B$7:$B$1446,0))=0,"n/a",(INDEX(Historical!$C$7:$C$1437,MATCH(B31,Historical!$B$7:$B$1446,0))/INDEX(Historical!$D$7:$D$1437,MATCH(B31,Historical!$B$7:$B$1446,0))-1)*100)</f>
        <v>12.28070175438598</v>
      </c>
      <c r="T31" s="759">
        <f>IF(INDEX(Historical!$F$7:$F$1430,MATCH(B31,Historical!$B$7:$B$1446,0))=0,"n/a",((INDEX(Historical!$C$7:$C$1437,MATCH(B31,Historical!$B$7:$B$1446,0))/INDEX(Historical!$F$7:$F$1430,MATCH(B31,Historical!$B$7:$B$1446,0)))^(1/3)-1)*100)</f>
        <v>10.064241629820891</v>
      </c>
      <c r="U31" s="759">
        <f>IF(INDEX(Historical!$H$7:$H$1430,MATCH(B31,Historical!$B$7:$B$1446,0))=0,"n/a",((INDEX(Historical!$C$7:$C$1437,MATCH(B31,Historical!$B$7:$B$1446,0))/INDEX(Historical!$H$7:$H$1430,MATCH(B31,Historical!$B$7:$B$1446,0)))^(1/5)-1)*100)</f>
        <v>9.8560543306117623</v>
      </c>
      <c r="V31" s="759">
        <f>IF(INDEX(Historical!$O$7:$O$1430,MATCH(B31,Historical!$B$7:$B$1446,0))=0,"n/a",((INDEX(Historical!$C$7:$C$1437,MATCH(B31,Historical!$B$7:$B$1446,0))/INDEX(Historical!$O$7:$O$1430,MATCH(B31,Historical!$B$7:$B$1446,0)))^(1/10)-1)*100)</f>
        <v>13.524800372187773</v>
      </c>
      <c r="W31" s="760">
        <f t="shared" si="3"/>
        <v>0.72873935728320449</v>
      </c>
      <c r="X31" s="761">
        <f t="shared" si="4"/>
        <v>6.5707028870745079</v>
      </c>
      <c r="Y31" s="926" t="s">
        <v>477</v>
      </c>
      <c r="Z31" s="702">
        <f t="shared" si="5"/>
        <v>15.65217391304348</v>
      </c>
      <c r="AA31" s="935">
        <f t="shared" si="6"/>
        <v>10.369565217391306</v>
      </c>
      <c r="AB31" s="639">
        <v>12</v>
      </c>
      <c r="AC31" s="916">
        <v>4.5999999999999996</v>
      </c>
      <c r="AD31" s="916">
        <v>3.46</v>
      </c>
      <c r="AE31" s="916">
        <v>4.66</v>
      </c>
      <c r="AF31" s="916">
        <v>0.77</v>
      </c>
      <c r="AG31" s="916">
        <v>7.8</v>
      </c>
      <c r="AH31" s="916">
        <v>-28.199999999999996</v>
      </c>
      <c r="AI31" s="916">
        <v>10.549999999999999</v>
      </c>
      <c r="AJ31" s="916">
        <v>1.5</v>
      </c>
      <c r="AK31" s="916">
        <v>3</v>
      </c>
      <c r="AL31" s="928">
        <v>4850</v>
      </c>
      <c r="AM31" s="922">
        <v>2.4</v>
      </c>
      <c r="AN31" s="916">
        <v>0.19</v>
      </c>
      <c r="AO31" s="802">
        <f t="shared" si="7"/>
        <v>0.99592307548460646</v>
      </c>
      <c r="AP31" s="803">
        <f t="shared" si="8"/>
        <v>11.365488292875913</v>
      </c>
      <c r="AQ31" s="936">
        <f t="shared" si="9"/>
        <v>-40.429070410359436</v>
      </c>
      <c r="AR31" s="702">
        <f>INDEX(Historical!$C$7:$C$1437,MATCH(B31,Historical!$B$7:$B$1446,0))*IF(AH31="n/a",1.03,IF(AH31&lt;0,1.01,IF(AH31&gt;10,1.1,(1+AH31/100))))</f>
        <v>0.64639999999999997</v>
      </c>
      <c r="AS31" s="935">
        <f t="shared" si="10"/>
        <v>0.71104000000000001</v>
      </c>
      <c r="AT31" s="935">
        <f t="shared" si="15"/>
        <v>0.7323712</v>
      </c>
      <c r="AU31" s="935">
        <f t="shared" si="15"/>
        <v>0.754342336</v>
      </c>
      <c r="AV31" s="935">
        <f t="shared" si="15"/>
        <v>0.77697260608000007</v>
      </c>
      <c r="AW31" s="702">
        <f t="shared" si="12"/>
        <v>3.6211261420800001</v>
      </c>
      <c r="AX31" s="810">
        <f t="shared" si="13"/>
        <v>7.5914594173584895</v>
      </c>
      <c r="AY31" s="991">
        <v>1.01</v>
      </c>
      <c r="AZ31" s="922">
        <v>38.379999999999995</v>
      </c>
      <c r="BA31" s="922">
        <v>-0.19</v>
      </c>
      <c r="BB31" s="922">
        <v>7.03</v>
      </c>
      <c r="BC31" s="922">
        <v>16.03</v>
      </c>
      <c r="BE31" s="664">
        <v>2012</v>
      </c>
      <c r="BF31" s="946" t="e">
        <f>#VALUE!</f>
        <v>#VALUE!</v>
      </c>
      <c r="BG31" s="931">
        <v>3.6999999999999997</v>
      </c>
    </row>
    <row r="32" spans="1:59" ht="11.25" customHeight="1" x14ac:dyDescent="0.2">
      <c r="A32" s="609" t="s">
        <v>951</v>
      </c>
      <c r="B32" s="925" t="s">
        <v>952</v>
      </c>
      <c r="C32" s="988" t="s">
        <v>4353</v>
      </c>
      <c r="D32" s="988" t="s">
        <v>4354</v>
      </c>
      <c r="E32" s="792">
        <v>7</v>
      </c>
      <c r="F32" s="526">
        <v>680</v>
      </c>
      <c r="G32" s="526" t="s">
        <v>106</v>
      </c>
      <c r="H32" s="526" t="s">
        <v>106</v>
      </c>
      <c r="I32" s="924">
        <v>16.149999999999999</v>
      </c>
      <c r="J32" s="702">
        <f t="shared" si="0"/>
        <v>5.2012383900928789</v>
      </c>
      <c r="K32" s="927">
        <v>0.21</v>
      </c>
      <c r="L32" s="639">
        <v>4</v>
      </c>
      <c r="M32" s="693">
        <f t="shared" si="1"/>
        <v>0.84</v>
      </c>
      <c r="N32" s="921" t="s">
        <v>506</v>
      </c>
      <c r="O32" s="795">
        <v>0.2</v>
      </c>
      <c r="P32" s="915">
        <v>43550</v>
      </c>
      <c r="Q32" s="915">
        <v>43559</v>
      </c>
      <c r="R32" s="693">
        <f t="shared" si="2"/>
        <v>4.9999999999999902</v>
      </c>
      <c r="S32" s="759">
        <f>IF(INDEX(Historical!$D$7:$D$1437,MATCH(B32,Historical!$B$7:$B$1446,0))=0,"n/a",(INDEX(Historical!$C$7:$C$1437,MATCH(B32,Historical!$B$7:$B$1446,0))/INDEX(Historical!$D$7:$D$1437,MATCH(B32,Historical!$B$7:$B$1446,0))-1)*100)</f>
        <v>5.3333333333333455</v>
      </c>
      <c r="T32" s="759">
        <f>IF(INDEX(Historical!$F$7:$F$1430,MATCH(B32,Historical!$B$7:$B$1446,0))=0,"n/a",((INDEX(Historical!$C$7:$C$1437,MATCH(B32,Historical!$B$7:$B$1446,0))/INDEX(Historical!$F$7:$F$1430,MATCH(B32,Historical!$B$7:$B$1446,0)))^(1/3)-1)*100)</f>
        <v>5.6454416126542117</v>
      </c>
      <c r="U32" s="759">
        <f>IF(INDEX(Historical!$H$7:$H$1430,MATCH(B32,Historical!$B$7:$B$1446,0))=0,"n/a",((INDEX(Historical!$C$7:$C$1437,MATCH(B32,Historical!$B$7:$B$1446,0))/INDEX(Historical!$H$7:$H$1430,MATCH(B32,Historical!$B$7:$B$1446,0)))^(1/5)-1)*100)</f>
        <v>37.626296019446755</v>
      </c>
      <c r="V32" s="759" t="str">
        <f>IF(INDEX(Historical!$O$7:$O$1430,MATCH(B32,Historical!$B$7:$B$1446,0))=0,"n/a",((INDEX(Historical!$C$7:$C$1437,MATCH(B32,Historical!$B$7:$B$1446,0))/INDEX(Historical!$O$7:$O$1430,MATCH(B32,Historical!$B$7:$B$1446,0)))^(1/10)-1)*100)</f>
        <v>n/a</v>
      </c>
      <c r="W32" s="760" t="str">
        <f t="shared" si="3"/>
        <v>n/a</v>
      </c>
      <c r="X32" s="761" t="str">
        <f t="shared" si="4"/>
        <v>n/a</v>
      </c>
      <c r="Y32" s="713"/>
      <c r="Z32" s="702">
        <f t="shared" si="5"/>
        <v>262.5</v>
      </c>
      <c r="AA32" s="935">
        <f t="shared" si="6"/>
        <v>50.468749999999993</v>
      </c>
      <c r="AB32" s="639">
        <v>12</v>
      </c>
      <c r="AC32" s="916">
        <v>0.32</v>
      </c>
      <c r="AD32" s="916">
        <v>10.029999999999999</v>
      </c>
      <c r="AE32" s="916">
        <v>5.58</v>
      </c>
      <c r="AF32" s="916">
        <v>6.99</v>
      </c>
      <c r="AG32" s="916">
        <v>6.6000000000000005</v>
      </c>
      <c r="AH32" s="916">
        <v>-24.8</v>
      </c>
      <c r="AI32" s="916">
        <v>-23.68</v>
      </c>
      <c r="AJ32" s="916">
        <v>-7.1999999999999993</v>
      </c>
      <c r="AK32" s="916">
        <v>5</v>
      </c>
      <c r="AL32" s="928">
        <v>1080</v>
      </c>
      <c r="AM32" s="922">
        <v>1.2</v>
      </c>
      <c r="AN32" s="916">
        <v>2.5299999999999998</v>
      </c>
      <c r="AO32" s="802">
        <f t="shared" si="7"/>
        <v>-7.6412155904603551</v>
      </c>
      <c r="AP32" s="803">
        <f t="shared" si="8"/>
        <v>42.827534409539638</v>
      </c>
      <c r="AQ32" s="936">
        <f t="shared" si="9"/>
        <v>295.96664421808725</v>
      </c>
      <c r="AR32" s="702">
        <f>INDEX(Historical!$C$7:$C$1437,MATCH(B32,Historical!$B$7:$B$1446,0))*IF(AH32="n/a",1.03,IF(AH32&lt;0,1.01,IF(AH32&gt;10,1.1,(1+AH32/100))))</f>
        <v>0.79790000000000005</v>
      </c>
      <c r="AS32" s="935">
        <f t="shared" si="10"/>
        <v>0.80587900000000001</v>
      </c>
      <c r="AT32" s="935">
        <f t="shared" si="15"/>
        <v>0.84617295000000003</v>
      </c>
      <c r="AU32" s="935">
        <f t="shared" si="15"/>
        <v>0.88848159750000011</v>
      </c>
      <c r="AV32" s="935">
        <f t="shared" si="15"/>
        <v>0.93290567737500019</v>
      </c>
      <c r="AW32" s="702">
        <f t="shared" si="12"/>
        <v>4.2713392248750006</v>
      </c>
      <c r="AX32" s="810">
        <f t="shared" si="13"/>
        <v>26.447920897058829</v>
      </c>
      <c r="AY32" s="991">
        <v>0.59</v>
      </c>
      <c r="AZ32" s="922">
        <v>21.34</v>
      </c>
      <c r="BA32" s="922">
        <v>-0.12</v>
      </c>
      <c r="BB32" s="922">
        <v>4.21</v>
      </c>
      <c r="BC32" s="922">
        <v>6.5</v>
      </c>
      <c r="BE32" s="664">
        <v>2013</v>
      </c>
      <c r="BF32" s="946" t="e">
        <f>#VALUE!</f>
        <v>#VALUE!</v>
      </c>
      <c r="BG32" s="931">
        <v>1.5</v>
      </c>
    </row>
    <row r="33" spans="1:59" ht="11.25" customHeight="1" x14ac:dyDescent="0.2">
      <c r="A33" s="537" t="s">
        <v>903</v>
      </c>
      <c r="B33" s="925" t="s">
        <v>904</v>
      </c>
      <c r="C33" s="988" t="s">
        <v>112</v>
      </c>
      <c r="D33" s="988" t="s">
        <v>213</v>
      </c>
      <c r="E33" s="793">
        <v>7</v>
      </c>
      <c r="F33" s="526">
        <v>594</v>
      </c>
      <c r="G33" s="526" t="s">
        <v>106</v>
      </c>
      <c r="H33" s="526" t="s">
        <v>106</v>
      </c>
      <c r="I33" s="924">
        <v>37.49</v>
      </c>
      <c r="J33" s="702">
        <f t="shared" si="0"/>
        <v>1.8138170178714323</v>
      </c>
      <c r="K33" s="927">
        <v>0.17</v>
      </c>
      <c r="L33" s="639">
        <v>4</v>
      </c>
      <c r="M33" s="693">
        <f t="shared" si="1"/>
        <v>0.68</v>
      </c>
      <c r="N33" s="921" t="s">
        <v>588</v>
      </c>
      <c r="O33" s="795">
        <v>0.15</v>
      </c>
      <c r="P33" s="917">
        <v>42900</v>
      </c>
      <c r="Q33" s="917">
        <v>42922</v>
      </c>
      <c r="R33" s="693">
        <f t="shared" si="2"/>
        <v>13.333333333333346</v>
      </c>
      <c r="S33" s="759">
        <f>IF(INDEX(Historical!$D$7:$D$1437,MATCH(B33,Historical!$B$7:$B$1446,0))=0,"n/a",(INDEX(Historical!$C$7:$C$1437,MATCH(B33,Historical!$B$7:$B$1446,0))/INDEX(Historical!$D$7:$D$1437,MATCH(B33,Historical!$B$7:$B$1446,0))-1)*100)</f>
        <v>6.25</v>
      </c>
      <c r="T33" s="759">
        <f>IF(INDEX(Historical!$F$7:$F$1430,MATCH(B33,Historical!$B$7:$B$1446,0))=0,"n/a",((INDEX(Historical!$C$7:$C$1437,MATCH(B33,Historical!$B$7:$B$1446,0))/INDEX(Historical!$F$7:$F$1430,MATCH(B33,Historical!$B$7:$B$1446,0)))^(1/3)-1)*100)</f>
        <v>7.9870600425827831</v>
      </c>
      <c r="U33" s="759">
        <f>IF(INDEX(Historical!$H$7:$H$1430,MATCH(B33,Historical!$B$7:$B$1446,0))=0,"n/a",((INDEX(Historical!$C$7:$C$1437,MATCH(B33,Historical!$B$7:$B$1446,0))/INDEX(Historical!$H$7:$H$1430,MATCH(B33,Historical!$B$7:$B$1446,0)))^(1/5)-1)*100)</f>
        <v>14.869835499703509</v>
      </c>
      <c r="V33" s="759" t="str">
        <f>IF(INDEX(Historical!$O$7:$O$1430,MATCH(B33,Historical!$B$7:$B$1446,0))=0,"n/a",((INDEX(Historical!$C$7:$C$1437,MATCH(B33,Historical!$B$7:$B$1446,0))/INDEX(Historical!$O$7:$O$1430,MATCH(B33,Historical!$B$7:$B$1446,0)))^(1/10)-1)*100)</f>
        <v>n/a</v>
      </c>
      <c r="W33" s="760" t="str">
        <f t="shared" si="3"/>
        <v>n/a</v>
      </c>
      <c r="X33" s="761" t="str">
        <f t="shared" si="4"/>
        <v>n/a</v>
      </c>
      <c r="Y33" s="727" t="s">
        <v>4427</v>
      </c>
      <c r="Z33" s="702">
        <f t="shared" si="5"/>
        <v>51.908396946564885</v>
      </c>
      <c r="AA33" s="935">
        <f t="shared" si="6"/>
        <v>28.618320610687022</v>
      </c>
      <c r="AB33" s="639">
        <v>12</v>
      </c>
      <c r="AC33" s="916">
        <v>1.31</v>
      </c>
      <c r="AD33" s="916">
        <v>1.9</v>
      </c>
      <c r="AE33" s="916">
        <v>2.0499999999999998</v>
      </c>
      <c r="AF33" s="916">
        <v>1.3</v>
      </c>
      <c r="AG33" s="916">
        <v>4.5999999999999996</v>
      </c>
      <c r="AH33" s="916">
        <v>-38.700000000000003</v>
      </c>
      <c r="AI33" s="916">
        <v>13.77</v>
      </c>
      <c r="AJ33" s="916">
        <v>-9.3000000000000007</v>
      </c>
      <c r="AK33" s="916">
        <v>15.1</v>
      </c>
      <c r="AL33" s="928">
        <v>2410</v>
      </c>
      <c r="AM33" s="922">
        <v>0.6</v>
      </c>
      <c r="AN33" s="916">
        <v>0.92</v>
      </c>
      <c r="AO33" s="802">
        <f t="shared" si="7"/>
        <v>-11.93466809311208</v>
      </c>
      <c r="AP33" s="803">
        <f t="shared" si="8"/>
        <v>16.683652517574941</v>
      </c>
      <c r="AQ33" s="936">
        <f t="shared" si="9"/>
        <v>28.588606362207393</v>
      </c>
      <c r="AR33" s="702">
        <f>INDEX(Historical!$C$7:$C$1437,MATCH(B33,Historical!$B$7:$B$1446,0))*IF(AH33="n/a",1.03,IF(AH33&lt;0,1.01,IF(AH33&gt;10,1.1,(1+AH33/100))))</f>
        <v>0.68680000000000008</v>
      </c>
      <c r="AS33" s="935">
        <f t="shared" si="10"/>
        <v>0.75548000000000015</v>
      </c>
      <c r="AT33" s="935">
        <f t="shared" si="15"/>
        <v>0.83102800000000021</v>
      </c>
      <c r="AU33" s="935">
        <f t="shared" si="15"/>
        <v>0.91413080000000035</v>
      </c>
      <c r="AV33" s="935">
        <f t="shared" si="15"/>
        <v>1.0055438800000005</v>
      </c>
      <c r="AW33" s="702">
        <f t="shared" si="12"/>
        <v>4.192982680000001</v>
      </c>
      <c r="AX33" s="810">
        <f t="shared" si="13"/>
        <v>11.184269618564953</v>
      </c>
      <c r="AY33" s="991">
        <v>1.91</v>
      </c>
      <c r="AZ33" s="922">
        <v>59.4</v>
      </c>
      <c r="BA33" s="922">
        <v>-19.12</v>
      </c>
      <c r="BB33" s="922">
        <v>15.160000000000002</v>
      </c>
      <c r="BC33" s="922">
        <v>8.7099999999999991</v>
      </c>
      <c r="BE33" s="664">
        <v>2013</v>
      </c>
      <c r="BF33" s="946" t="e">
        <f>#VALUE!</f>
        <v>#VALUE!</v>
      </c>
      <c r="BG33" s="931">
        <v>2</v>
      </c>
    </row>
    <row r="34" spans="1:59" s="838" customFormat="1" ht="11.25" customHeight="1" x14ac:dyDescent="0.2">
      <c r="A34" s="697" t="s">
        <v>944</v>
      </c>
      <c r="B34" s="846" t="s">
        <v>945</v>
      </c>
      <c r="C34" s="988" t="s">
        <v>112</v>
      </c>
      <c r="D34" s="988" t="s">
        <v>4366</v>
      </c>
      <c r="E34" s="818">
        <v>10</v>
      </c>
      <c r="F34" s="526">
        <v>335</v>
      </c>
      <c r="G34" s="1171" t="s">
        <v>37</v>
      </c>
      <c r="H34" s="1171" t="s">
        <v>115</v>
      </c>
      <c r="I34" s="819">
        <v>59.94</v>
      </c>
      <c r="J34" s="820">
        <f t="shared" si="0"/>
        <v>2.0687354020687354</v>
      </c>
      <c r="K34" s="821">
        <v>0.31</v>
      </c>
      <c r="L34" s="822">
        <v>4</v>
      </c>
      <c r="M34" s="823">
        <f t="shared" si="1"/>
        <v>1.24</v>
      </c>
      <c r="N34" s="824" t="s">
        <v>517</v>
      </c>
      <c r="O34" s="825">
        <v>0.3</v>
      </c>
      <c r="P34" s="826">
        <v>43510</v>
      </c>
      <c r="Q34" s="826">
        <v>43524</v>
      </c>
      <c r="R34" s="823">
        <f t="shared" si="2"/>
        <v>3.3333333333333366</v>
      </c>
      <c r="S34" s="759">
        <f>IF(INDEX(Historical!$D$7:$D$1437,MATCH(B34,Historical!$B$7:$B$1446,0))=0,"n/a",(INDEX(Historical!$C$7:$C$1437,MATCH(B34,Historical!$B$7:$B$1446,0))/INDEX(Historical!$D$7:$D$1437,MATCH(B34,Historical!$B$7:$B$1446,0))-1)*100)</f>
        <v>3.4482758620689724</v>
      </c>
      <c r="T34" s="759">
        <f>IF(INDEX(Historical!$F$7:$F$1430,MATCH(B34,Historical!$B$7:$B$1446,0))=0,"n/a",((INDEX(Historical!$C$7:$C$1437,MATCH(B34,Historical!$B$7:$B$1446,0))/INDEX(Historical!$F$7:$F$1430,MATCH(B34,Historical!$B$7:$B$1446,0)))^(1/3)-1)*100)</f>
        <v>3.5744168651286268</v>
      </c>
      <c r="U34" s="759">
        <f>IF(INDEX(Historical!$H$7:$H$1430,MATCH(B34,Historical!$B$7:$B$1446,0))=0,"n/a",((INDEX(Historical!$C$7:$C$1437,MATCH(B34,Historical!$B$7:$B$1446,0))/INDEX(Historical!$H$7:$H$1430,MATCH(B34,Historical!$B$7:$B$1446,0)))^(1/5)-1)*100)</f>
        <v>5.4577943305794463</v>
      </c>
      <c r="V34" s="759">
        <f>IF(INDEX(Historical!$O$7:$O$1430,MATCH(B34,Historical!$B$7:$B$1446,0))=0,"n/a",((INDEX(Historical!$C$7:$C$1437,MATCH(B34,Historical!$B$7:$B$1446,0))/INDEX(Historical!$O$7:$O$1430,MATCH(B34,Historical!$B$7:$B$1446,0)))^(1/10)-1)*100)</f>
        <v>7.1773462536293131</v>
      </c>
      <c r="W34" s="827">
        <f t="shared" si="3"/>
        <v>0.76041953916040284</v>
      </c>
      <c r="X34" s="828">
        <f t="shared" si="4"/>
        <v>1.2128431845732104</v>
      </c>
      <c r="Y34" s="829"/>
      <c r="Z34" s="820">
        <f t="shared" si="5"/>
        <v>34.065934065934066</v>
      </c>
      <c r="AA34" s="830">
        <f t="shared" si="6"/>
        <v>16.467032967032967</v>
      </c>
      <c r="AB34" s="822">
        <v>6</v>
      </c>
      <c r="AC34" s="831">
        <v>3.64</v>
      </c>
      <c r="AD34" s="831">
        <v>1.37</v>
      </c>
      <c r="AE34" s="831">
        <v>0.7</v>
      </c>
      <c r="AF34" s="831">
        <v>2.61</v>
      </c>
      <c r="AG34" s="831">
        <v>18.600000000000001</v>
      </c>
      <c r="AH34" s="831">
        <v>1.7000000000000002</v>
      </c>
      <c r="AI34" s="831">
        <v>13.669999999999998</v>
      </c>
      <c r="AJ34" s="831">
        <v>4.5</v>
      </c>
      <c r="AK34" s="831">
        <v>12</v>
      </c>
      <c r="AL34" s="832">
        <v>2410</v>
      </c>
      <c r="AM34" s="833">
        <v>0.6</v>
      </c>
      <c r="AN34" s="831">
        <v>1.0900000000000001</v>
      </c>
      <c r="AO34" s="834">
        <f t="shared" si="7"/>
        <v>-8.940503234384785</v>
      </c>
      <c r="AP34" s="835">
        <f t="shared" si="8"/>
        <v>7.5265297326481821</v>
      </c>
      <c r="AQ34" s="836">
        <f t="shared" si="9"/>
        <v>38.209110559898484</v>
      </c>
      <c r="AR34" s="702">
        <f>INDEX(Historical!$C$7:$C$1437,MATCH(B34,Historical!$B$7:$B$1446,0))*IF(AH34="n/a",1.03,IF(AH34&lt;0,1.01,IF(AH34&gt;10,1.1,(1+AH34/100))))</f>
        <v>1.2203999999999999</v>
      </c>
      <c r="AS34" s="830">
        <f t="shared" si="10"/>
        <v>1.3424400000000001</v>
      </c>
      <c r="AT34" s="830">
        <f t="shared" si="15"/>
        <v>1.4766840000000001</v>
      </c>
      <c r="AU34" s="830">
        <f t="shared" si="15"/>
        <v>1.6243524000000003</v>
      </c>
      <c r="AV34" s="830">
        <f t="shared" si="15"/>
        <v>1.7867876400000005</v>
      </c>
      <c r="AW34" s="820">
        <f t="shared" si="12"/>
        <v>7.4506640400000013</v>
      </c>
      <c r="AX34" s="837">
        <f t="shared" si="13"/>
        <v>12.430203603603607</v>
      </c>
      <c r="AY34" s="992">
        <v>1.28</v>
      </c>
      <c r="AZ34" s="833">
        <v>18.55</v>
      </c>
      <c r="BA34" s="833">
        <v>-27.21</v>
      </c>
      <c r="BB34" s="833">
        <v>0.83</v>
      </c>
      <c r="BC34" s="833">
        <v>-8.76</v>
      </c>
      <c r="BD34" s="961"/>
      <c r="BE34" s="664">
        <v>2010</v>
      </c>
      <c r="BF34" s="946" t="e">
        <f>#VALUE!</f>
        <v>#VALUE!</v>
      </c>
      <c r="BG34" s="893">
        <v>6.9</v>
      </c>
    </row>
    <row r="35" spans="1:59" ht="11.25" customHeight="1" x14ac:dyDescent="0.2">
      <c r="A35" s="609" t="s">
        <v>936</v>
      </c>
      <c r="B35" s="925" t="s">
        <v>937</v>
      </c>
      <c r="C35" s="988" t="s">
        <v>4353</v>
      </c>
      <c r="D35" s="988" t="s">
        <v>4354</v>
      </c>
      <c r="E35" s="792">
        <v>9</v>
      </c>
      <c r="F35" s="526">
        <v>443</v>
      </c>
      <c r="G35" s="526" t="s">
        <v>106</v>
      </c>
      <c r="H35" s="526" t="s">
        <v>106</v>
      </c>
      <c r="I35" s="924">
        <v>49.36</v>
      </c>
      <c r="J35" s="702">
        <f t="shared" si="0"/>
        <v>3.1604538087520262</v>
      </c>
      <c r="K35" s="927">
        <v>0.39</v>
      </c>
      <c r="L35" s="639">
        <v>4</v>
      </c>
      <c r="M35" s="693">
        <f t="shared" si="1"/>
        <v>1.56</v>
      </c>
      <c r="N35" s="921" t="s">
        <v>517</v>
      </c>
      <c r="O35" s="795">
        <v>0.38</v>
      </c>
      <c r="P35" s="915">
        <v>43517</v>
      </c>
      <c r="Q35" s="915">
        <v>43546</v>
      </c>
      <c r="R35" s="693">
        <f t="shared" si="2"/>
        <v>2.6315789473684235</v>
      </c>
      <c r="S35" s="759">
        <f>IF(INDEX(Historical!$D$7:$D$1437,MATCH(B35,Historical!$B$7:$B$1446,0))=0,"n/a",(INDEX(Historical!$C$7:$C$1437,MATCH(B35,Historical!$B$7:$B$1446,0))/INDEX(Historical!$D$7:$D$1437,MATCH(B35,Historical!$B$7:$B$1446,0))-1)*100)</f>
        <v>5.555555555555558</v>
      </c>
      <c r="T35" s="759">
        <f>IF(INDEX(Historical!$F$7:$F$1430,MATCH(B35,Historical!$B$7:$B$1446,0))=0,"n/a",((INDEX(Historical!$C$7:$C$1437,MATCH(B35,Historical!$B$7:$B$1446,0))/INDEX(Historical!$F$7:$F$1430,MATCH(B35,Historical!$B$7:$B$1446,0)))^(1/3)-1)*100)</f>
        <v>8.8062544055728544</v>
      </c>
      <c r="U35" s="759">
        <f>IF(INDEX(Historical!$H$7:$H$1430,MATCH(B35,Historical!$B$7:$B$1446,0))=0,"n/a",((INDEX(Historical!$C$7:$C$1437,MATCH(B35,Historical!$B$7:$B$1446,0))/INDEX(Historical!$H$7:$H$1430,MATCH(B35,Historical!$B$7:$B$1446,0)))^(1/5)-1)*100)</f>
        <v>9.6262279352954181</v>
      </c>
      <c r="V35" s="759">
        <f>IF(INDEX(Historical!$O$7:$O$1430,MATCH(B35,Historical!$B$7:$B$1446,0))=0,"n/a",((INDEX(Historical!$C$7:$C$1437,MATCH(B35,Historical!$B$7:$B$1446,0))/INDEX(Historical!$O$7:$O$1430,MATCH(B35,Historical!$B$7:$B$1446,0)))^(1/10)-1)*100)</f>
        <v>-4.464840146206372</v>
      </c>
      <c r="W35" s="760" t="str">
        <f t="shared" si="3"/>
        <v>n/a</v>
      </c>
      <c r="X35" s="761">
        <f t="shared" si="4"/>
        <v>0.13314284834433499</v>
      </c>
      <c r="Y35" s="926"/>
      <c r="Z35" s="702">
        <f t="shared" si="5"/>
        <v>35.944700460829495</v>
      </c>
      <c r="AA35" s="935">
        <f t="shared" si="6"/>
        <v>11.373271889400922</v>
      </c>
      <c r="AB35" s="639">
        <v>12</v>
      </c>
      <c r="AC35" s="916">
        <v>4.34</v>
      </c>
      <c r="AD35" s="916">
        <v>1.6</v>
      </c>
      <c r="AE35" s="916">
        <v>7.5</v>
      </c>
      <c r="AF35" s="916">
        <v>4.74</v>
      </c>
      <c r="AG35" s="916">
        <v>39.700000000000003</v>
      </c>
      <c r="AH35" s="918">
        <v>126.69999999999999</v>
      </c>
      <c r="AI35" s="918">
        <v>-15.45</v>
      </c>
      <c r="AJ35" s="916">
        <v>72.3</v>
      </c>
      <c r="AK35" s="916">
        <v>7.1</v>
      </c>
      <c r="AL35" s="928">
        <v>7300</v>
      </c>
      <c r="AM35" s="922">
        <v>0.70000000000000007</v>
      </c>
      <c r="AN35" s="916">
        <v>2.59</v>
      </c>
      <c r="AO35" s="802">
        <f t="shared" si="7"/>
        <v>1.4134098546465221</v>
      </c>
      <c r="AP35" s="803">
        <f t="shared" si="8"/>
        <v>12.786681744047444</v>
      </c>
      <c r="AQ35" s="936">
        <f t="shared" si="9"/>
        <v>54.789188189414382</v>
      </c>
      <c r="AR35" s="702">
        <f>INDEX(Historical!$C$7:$C$1437,MATCH(B35,Historical!$B$7:$B$1446,0))*IF(AH35="n/a",1.03,IF(AH35&lt;0,1.01,IF(AH35&gt;10,1.1,(1+AH35/100))))</f>
        <v>1.6720000000000002</v>
      </c>
      <c r="AS35" s="935">
        <f t="shared" si="10"/>
        <v>1.6887200000000002</v>
      </c>
      <c r="AT35" s="935">
        <f t="shared" si="15"/>
        <v>1.8086191200000001</v>
      </c>
      <c r="AU35" s="935">
        <f t="shared" si="15"/>
        <v>1.9370310775200001</v>
      </c>
      <c r="AV35" s="935">
        <f t="shared" si="15"/>
        <v>2.0745602840239199</v>
      </c>
      <c r="AW35" s="702">
        <f t="shared" si="12"/>
        <v>9.1809304815439212</v>
      </c>
      <c r="AX35" s="810">
        <f t="shared" si="13"/>
        <v>18.599940197617347</v>
      </c>
      <c r="AY35" s="991">
        <v>0.64</v>
      </c>
      <c r="AZ35" s="922">
        <v>28.46</v>
      </c>
      <c r="BA35" s="922">
        <v>-3.6900000000000004</v>
      </c>
      <c r="BB35" s="922">
        <v>-0.91</v>
      </c>
      <c r="BC35" s="922">
        <v>7.6700000000000008</v>
      </c>
      <c r="BE35" s="664">
        <v>2011</v>
      </c>
      <c r="BF35" s="946" t="e">
        <f>#VALUE!</f>
        <v>#VALUE!</v>
      </c>
      <c r="BG35" s="931">
        <v>10.4</v>
      </c>
    </row>
    <row r="36" spans="1:59" ht="11.25" customHeight="1" x14ac:dyDescent="0.2">
      <c r="A36" s="609" t="s">
        <v>444</v>
      </c>
      <c r="B36" s="925" t="s">
        <v>445</v>
      </c>
      <c r="C36" s="988" t="s">
        <v>108</v>
      </c>
      <c r="D36" s="988" t="s">
        <v>118</v>
      </c>
      <c r="E36" s="792">
        <v>15</v>
      </c>
      <c r="F36" s="526">
        <v>250</v>
      </c>
      <c r="G36" s="526" t="s">
        <v>106</v>
      </c>
      <c r="H36" s="526" t="s">
        <v>106</v>
      </c>
      <c r="I36" s="924">
        <v>95</v>
      </c>
      <c r="J36" s="702">
        <f t="shared" si="0"/>
        <v>2.5263157894736841</v>
      </c>
      <c r="K36" s="927">
        <v>0.6</v>
      </c>
      <c r="L36" s="639">
        <v>4</v>
      </c>
      <c r="M36" s="693">
        <f t="shared" si="1"/>
        <v>2.4</v>
      </c>
      <c r="N36" s="921" t="s">
        <v>380</v>
      </c>
      <c r="O36" s="795">
        <v>0.56000000000000005</v>
      </c>
      <c r="P36" s="915">
        <v>43427</v>
      </c>
      <c r="Q36" s="915">
        <v>43451</v>
      </c>
      <c r="R36" s="693">
        <f t="shared" si="2"/>
        <v>7.1428571428571281</v>
      </c>
      <c r="S36" s="759">
        <f>IF(INDEX(Historical!$D$7:$D$1437,MATCH(B36,Historical!$B$7:$B$1446,0))=0,"n/a",(INDEX(Historical!$C$7:$C$1437,MATCH(B36,Historical!$B$7:$B$1446,0))/INDEX(Historical!$D$7:$D$1437,MATCH(B36,Historical!$B$7:$B$1446,0))-1)*100)</f>
        <v>6.0465116279069475</v>
      </c>
      <c r="T36" s="759">
        <f>IF(INDEX(Historical!$F$7:$F$1430,MATCH(B36,Historical!$B$7:$B$1446,0))=0,"n/a",((INDEX(Historical!$C$7:$C$1437,MATCH(B36,Historical!$B$7:$B$1446,0))/INDEX(Historical!$F$7:$F$1430,MATCH(B36,Historical!$B$7:$B$1446,0)))^(1/3)-1)*100)</f>
        <v>18.505387107366221</v>
      </c>
      <c r="U36" s="759">
        <f>IF(INDEX(Historical!$H$7:$H$1430,MATCH(B36,Historical!$B$7:$B$1446,0))=0,"n/a",((INDEX(Historical!$C$7:$C$1437,MATCH(B36,Historical!$B$7:$B$1446,0))/INDEX(Historical!$H$7:$H$1430,MATCH(B36,Historical!$B$7:$B$1446,0)))^(1/5)-1)*100)</f>
        <v>18.88654957871243</v>
      </c>
      <c r="V36" s="759">
        <f>IF(INDEX(Historical!$O$7:$O$1430,MATCH(B36,Historical!$B$7:$B$1446,0))=0,"n/a",((INDEX(Historical!$C$7:$C$1437,MATCH(B36,Historical!$B$7:$B$1446,0))/INDEX(Historical!$O$7:$O$1430,MATCH(B36,Historical!$B$7:$B$1446,0)))^(1/10)-1)*100)</f>
        <v>15.492586785551342</v>
      </c>
      <c r="W36" s="760">
        <f t="shared" si="3"/>
        <v>1.2190701165751323</v>
      </c>
      <c r="X36" s="761" t="str">
        <f t="shared" si="4"/>
        <v>n/a</v>
      </c>
      <c r="Y36" s="926"/>
      <c r="Z36" s="702">
        <f t="shared" si="5"/>
        <v>57.971014492753625</v>
      </c>
      <c r="AA36" s="935">
        <f t="shared" si="6"/>
        <v>22.946859903381643</v>
      </c>
      <c r="AB36" s="639">
        <v>12</v>
      </c>
      <c r="AC36" s="916">
        <v>4.1399999999999997</v>
      </c>
      <c r="AD36" s="916">
        <v>1.18</v>
      </c>
      <c r="AE36" s="916">
        <v>0.74</v>
      </c>
      <c r="AF36" s="916">
        <v>1.17</v>
      </c>
      <c r="AG36" s="916">
        <v>4.7</v>
      </c>
      <c r="AH36" s="918">
        <v>-35.4</v>
      </c>
      <c r="AI36" s="918">
        <v>11.33</v>
      </c>
      <c r="AJ36" s="916">
        <v>-8.6999999999999993</v>
      </c>
      <c r="AK36" s="916">
        <v>19.400000000000002</v>
      </c>
      <c r="AL36" s="928">
        <v>5980</v>
      </c>
      <c r="AM36" s="922">
        <v>0.70000000000000007</v>
      </c>
      <c r="AN36" s="916">
        <v>0.39</v>
      </c>
      <c r="AO36" s="802">
        <f t="shared" si="7"/>
        <v>-1.5339945351955286</v>
      </c>
      <c r="AP36" s="803">
        <f t="shared" si="8"/>
        <v>21.412865368186115</v>
      </c>
      <c r="AQ36" s="936">
        <f t="shared" si="9"/>
        <v>9.2353749925291098</v>
      </c>
      <c r="AR36" s="702">
        <f>INDEX(Historical!$C$7:$C$1437,MATCH(B36,Historical!$B$7:$B$1446,0))*IF(AH36="n/a",1.03,IF(AH36&lt;0,1.01,IF(AH36&gt;10,1.1,(1+AH36/100))))</f>
        <v>2.3028</v>
      </c>
      <c r="AS36" s="935">
        <f t="shared" si="10"/>
        <v>2.53308</v>
      </c>
      <c r="AT36" s="935">
        <f t="shared" si="15"/>
        <v>2.7863880000000001</v>
      </c>
      <c r="AU36" s="935">
        <f t="shared" si="15"/>
        <v>3.0650268000000005</v>
      </c>
      <c r="AV36" s="935">
        <f t="shared" si="15"/>
        <v>3.3715294800000009</v>
      </c>
      <c r="AW36" s="702">
        <f t="shared" si="12"/>
        <v>14.058824280000001</v>
      </c>
      <c r="AX36" s="810">
        <f t="shared" si="13"/>
        <v>14.798762400000001</v>
      </c>
      <c r="AY36" s="991">
        <v>0.6</v>
      </c>
      <c r="AZ36" s="922">
        <v>15.42</v>
      </c>
      <c r="BA36" s="922">
        <v>-14.74</v>
      </c>
      <c r="BB36" s="922">
        <v>-2.12</v>
      </c>
      <c r="BC36" s="922">
        <v>-4.46</v>
      </c>
      <c r="BE36" s="664">
        <v>2005</v>
      </c>
      <c r="BF36" s="946" t="e">
        <f>#VALUE!</f>
        <v>#VALUE!</v>
      </c>
      <c r="BG36" s="931">
        <v>0.6</v>
      </c>
    </row>
    <row r="37" spans="1:59" ht="11.25" customHeight="1" x14ac:dyDescent="0.2">
      <c r="A37" s="537" t="s">
        <v>953</v>
      </c>
      <c r="B37" s="925" t="s">
        <v>954</v>
      </c>
      <c r="C37" s="988" t="s">
        <v>108</v>
      </c>
      <c r="D37" s="988" t="s">
        <v>118</v>
      </c>
      <c r="E37" s="792">
        <v>9</v>
      </c>
      <c r="F37" s="526">
        <v>441</v>
      </c>
      <c r="G37" s="526" t="s">
        <v>37</v>
      </c>
      <c r="H37" s="526" t="s">
        <v>115</v>
      </c>
      <c r="I37" s="924">
        <v>83.62</v>
      </c>
      <c r="J37" s="702">
        <f t="shared" si="0"/>
        <v>2.0569241808179859</v>
      </c>
      <c r="K37" s="927">
        <v>0.43</v>
      </c>
      <c r="L37" s="639">
        <v>4</v>
      </c>
      <c r="M37" s="693">
        <f t="shared" si="1"/>
        <v>1.72</v>
      </c>
      <c r="N37" s="921" t="s">
        <v>595</v>
      </c>
      <c r="O37" s="795">
        <v>0.41</v>
      </c>
      <c r="P37" s="915">
        <v>43524</v>
      </c>
      <c r="Q37" s="915">
        <v>43539</v>
      </c>
      <c r="R37" s="693">
        <f t="shared" si="2"/>
        <v>4.8780487804878092</v>
      </c>
      <c r="S37" s="759">
        <f>IF(INDEX(Historical!$D$7:$D$1437,MATCH(B37,Historical!$B$7:$B$1446,0))=0,"n/a",(INDEX(Historical!$C$7:$C$1437,MATCH(B37,Historical!$B$7:$B$1446,0))/INDEX(Historical!$D$7:$D$1437,MATCH(B37,Historical!$B$7:$B$1446,0))-1)*100)</f>
        <v>5.12820512820511</v>
      </c>
      <c r="T37" s="759">
        <f>IF(INDEX(Historical!$F$7:$F$1430,MATCH(B37,Historical!$B$7:$B$1446,0))=0,"n/a",((INDEX(Historical!$C$7:$C$1437,MATCH(B37,Historical!$B$7:$B$1446,0))/INDEX(Historical!$F$7:$F$1430,MATCH(B37,Historical!$B$7:$B$1446,0)))^(1/3)-1)*100)</f>
        <v>3.4810223898952275</v>
      </c>
      <c r="U37" s="759">
        <f>IF(INDEX(Historical!$H$7:$H$1430,MATCH(B37,Historical!$B$7:$B$1446,0))=0,"n/a",((INDEX(Historical!$C$7:$C$1437,MATCH(B37,Historical!$B$7:$B$1446,0))/INDEX(Historical!$H$7:$H$1430,MATCH(B37,Historical!$B$7:$B$1446,0)))^(1/5)-1)*100)</f>
        <v>3.2150821290872988</v>
      </c>
      <c r="V37" s="759">
        <f>IF(INDEX(Historical!$O$7:$O$1430,MATCH(B37,Historical!$B$7:$B$1446,0))=0,"n/a",((INDEX(Historical!$C$7:$C$1437,MATCH(B37,Historical!$B$7:$B$1446,0))/INDEX(Historical!$O$7:$O$1430,MATCH(B37,Historical!$B$7:$B$1446,0)))^(1/10)-1)*100)</f>
        <v>2.5093283139584477</v>
      </c>
      <c r="W37" s="760">
        <f t="shared" si="3"/>
        <v>1.2812520829590168</v>
      </c>
      <c r="X37" s="761">
        <f t="shared" si="4"/>
        <v>0.30330963481955653</v>
      </c>
      <c r="Y37" s="717"/>
      <c r="Z37" s="702">
        <f t="shared" si="5"/>
        <v>49.710982658959537</v>
      </c>
      <c r="AA37" s="935">
        <f t="shared" si="6"/>
        <v>24.167630057803471</v>
      </c>
      <c r="AB37" s="639">
        <v>12</v>
      </c>
      <c r="AC37" s="916">
        <v>3.46</v>
      </c>
      <c r="AD37" s="916">
        <v>1.78</v>
      </c>
      <c r="AE37" s="916">
        <v>2.2200000000000002</v>
      </c>
      <c r="AF37" s="916">
        <v>3.41</v>
      </c>
      <c r="AG37" s="916">
        <v>13.100000000000001</v>
      </c>
      <c r="AH37" s="916">
        <v>21.3</v>
      </c>
      <c r="AI37" s="916">
        <v>12.959999999999999</v>
      </c>
      <c r="AJ37" s="916">
        <v>10.6</v>
      </c>
      <c r="AK37" s="916">
        <v>13.63</v>
      </c>
      <c r="AL37" s="928">
        <v>15420</v>
      </c>
      <c r="AM37" s="922">
        <v>0.3</v>
      </c>
      <c r="AN37" s="916">
        <v>0.8</v>
      </c>
      <c r="AO37" s="802">
        <f t="shared" si="7"/>
        <v>-18.895623747898185</v>
      </c>
      <c r="AP37" s="803">
        <f t="shared" si="8"/>
        <v>5.2720063099052847</v>
      </c>
      <c r="AQ37" s="936">
        <f t="shared" si="9"/>
        <v>91.382825767401314</v>
      </c>
      <c r="AR37" s="702">
        <f>INDEX(Historical!$C$7:$C$1437,MATCH(B37,Historical!$B$7:$B$1446,0))*IF(AH37="n/a",1.03,IF(AH37&lt;0,1.01,IF(AH37&gt;10,1.1,(1+AH37/100))))</f>
        <v>1.804</v>
      </c>
      <c r="AS37" s="935">
        <f t="shared" si="10"/>
        <v>1.9844000000000002</v>
      </c>
      <c r="AT37" s="935">
        <f t="shared" si="15"/>
        <v>2.1828400000000006</v>
      </c>
      <c r="AU37" s="935">
        <f t="shared" si="15"/>
        <v>2.4011240000000007</v>
      </c>
      <c r="AV37" s="935">
        <f t="shared" si="15"/>
        <v>2.6412364000000008</v>
      </c>
      <c r="AW37" s="702">
        <f t="shared" si="12"/>
        <v>11.013600400000001</v>
      </c>
      <c r="AX37" s="810">
        <f t="shared" si="13"/>
        <v>13.171012198038747</v>
      </c>
      <c r="AY37" s="991">
        <v>0.93</v>
      </c>
      <c r="AZ37" s="922">
        <v>29.56</v>
      </c>
      <c r="BA37" s="922">
        <v>-0.62</v>
      </c>
      <c r="BB37" s="922">
        <v>4.9799999999999995</v>
      </c>
      <c r="BC37" s="922">
        <v>11.1</v>
      </c>
      <c r="BE37" s="664">
        <v>2011</v>
      </c>
      <c r="BF37" s="946" t="e">
        <f>#VALUE!</f>
        <v>#VALUE!</v>
      </c>
      <c r="BG37" s="931">
        <v>3.5999999999999996</v>
      </c>
    </row>
    <row r="38" spans="1:59" ht="11.25" customHeight="1" x14ac:dyDescent="0.2">
      <c r="A38" s="537" t="s">
        <v>879</v>
      </c>
      <c r="B38" s="925" t="s">
        <v>880</v>
      </c>
      <c r="C38" s="988" t="s">
        <v>4353</v>
      </c>
      <c r="D38" s="988" t="s">
        <v>4354</v>
      </c>
      <c r="E38" s="792">
        <v>6</v>
      </c>
      <c r="F38" s="526">
        <v>752</v>
      </c>
      <c r="G38" s="526" t="s">
        <v>115</v>
      </c>
      <c r="H38" s="526" t="s">
        <v>115</v>
      </c>
      <c r="I38" s="924">
        <v>28.24</v>
      </c>
      <c r="J38" s="702">
        <f t="shared" si="0"/>
        <v>3.9660056657223803</v>
      </c>
      <c r="K38" s="927">
        <v>0.28000000000000003</v>
      </c>
      <c r="L38" s="639">
        <v>4</v>
      </c>
      <c r="M38" s="693">
        <f t="shared" si="1"/>
        <v>1.1200000000000001</v>
      </c>
      <c r="N38" s="921" t="s">
        <v>467</v>
      </c>
      <c r="O38" s="795">
        <v>0.27</v>
      </c>
      <c r="P38" s="915">
        <v>43462</v>
      </c>
      <c r="Q38" s="915">
        <v>43480</v>
      </c>
      <c r="R38" s="693">
        <f t="shared" si="2"/>
        <v>3.7037037037037068</v>
      </c>
      <c r="S38" s="759">
        <f>IF(INDEX(Historical!$D$7:$D$1437,MATCH(B38,Historical!$B$7:$B$1446,0))=0,"n/a",(INDEX(Historical!$C$7:$C$1437,MATCH(B38,Historical!$B$7:$B$1446,0))/INDEX(Historical!$D$7:$D$1437,MATCH(B38,Historical!$B$7:$B$1446,0))-1)*100)</f>
        <v>3.8461538461538547</v>
      </c>
      <c r="T38" s="759">
        <f>IF(INDEX(Historical!$F$7:$F$1430,MATCH(B38,Historical!$B$7:$B$1446,0))=0,"n/a",((INDEX(Historical!$C$7:$C$1437,MATCH(B38,Historical!$B$7:$B$1446,0))/INDEX(Historical!$F$7:$F$1430,MATCH(B38,Historical!$B$7:$B$1446,0)))^(1/3)-1)*100)</f>
        <v>4.0041911525952045</v>
      </c>
      <c r="U38" s="759">
        <f>IF(INDEX(Historical!$H$7:$H$1430,MATCH(B38,Historical!$B$7:$B$1446,0))=0,"n/a",((INDEX(Historical!$C$7:$C$1437,MATCH(B38,Historical!$B$7:$B$1446,0))/INDEX(Historical!$H$7:$H$1430,MATCH(B38,Historical!$B$7:$B$1446,0)))^(1/5)-1)*100)</f>
        <v>5.9223841048812176</v>
      </c>
      <c r="V38" s="759">
        <f>IF(INDEX(Historical!$O$7:$O$1430,MATCH(B38,Historical!$B$7:$B$1446,0))=0,"n/a",((INDEX(Historical!$C$7:$C$1437,MATCH(B38,Historical!$B$7:$B$1446,0))/INDEX(Historical!$O$7:$O$1430,MATCH(B38,Historical!$B$7:$B$1446,0)))^(1/10)-1)*100)</f>
        <v>2.5449899701238676</v>
      </c>
      <c r="W38" s="760">
        <f t="shared" si="3"/>
        <v>2.3270756169592954</v>
      </c>
      <c r="X38" s="761" t="str">
        <f t="shared" si="4"/>
        <v>n/a</v>
      </c>
      <c r="Y38" s="713"/>
      <c r="Z38" s="702">
        <f t="shared" si="5"/>
        <v>320.00000000000006</v>
      </c>
      <c r="AA38" s="935">
        <f t="shared" si="6"/>
        <v>80.685714285714283</v>
      </c>
      <c r="AB38" s="639">
        <v>12</v>
      </c>
      <c r="AC38" s="916">
        <v>0.35</v>
      </c>
      <c r="AD38" s="916">
        <v>26.74</v>
      </c>
      <c r="AE38" s="916">
        <v>8.51</v>
      </c>
      <c r="AF38" s="916">
        <v>1.58</v>
      </c>
      <c r="AG38" s="916">
        <v>2.4</v>
      </c>
      <c r="AH38" s="916">
        <v>-57.699999999999996</v>
      </c>
      <c r="AI38" s="916">
        <v>-0.52</v>
      </c>
      <c r="AJ38" s="916">
        <v>-12.2</v>
      </c>
      <c r="AK38" s="916">
        <v>3</v>
      </c>
      <c r="AL38" s="928">
        <v>2330</v>
      </c>
      <c r="AM38" s="922">
        <v>0.1</v>
      </c>
      <c r="AN38" s="916">
        <v>1.1399999999999999</v>
      </c>
      <c r="AO38" s="802">
        <f t="shared" si="7"/>
        <v>-70.797324515110688</v>
      </c>
      <c r="AP38" s="803">
        <f t="shared" si="8"/>
        <v>9.8883897706035988</v>
      </c>
      <c r="AQ38" s="936">
        <f t="shared" si="9"/>
        <v>138.03214402114185</v>
      </c>
      <c r="AR38" s="702">
        <f>INDEX(Historical!$C$7:$C$1437,MATCH(B38,Historical!$B$7:$B$1446,0))*IF(AH38="n/a",1.03,IF(AH38&lt;0,1.01,IF(AH38&gt;10,1.1,(1+AH38/100))))</f>
        <v>1.0908</v>
      </c>
      <c r="AS38" s="935">
        <f t="shared" si="10"/>
        <v>1.1017079999999999</v>
      </c>
      <c r="AT38" s="935">
        <f t="shared" si="15"/>
        <v>1.1347592399999999</v>
      </c>
      <c r="AU38" s="935">
        <f t="shared" si="15"/>
        <v>1.1688020172</v>
      </c>
      <c r="AV38" s="935">
        <f t="shared" si="15"/>
        <v>1.203866077716</v>
      </c>
      <c r="AW38" s="702">
        <f t="shared" si="12"/>
        <v>5.6999353349160007</v>
      </c>
      <c r="AX38" s="810">
        <f t="shared" si="13"/>
        <v>20.183906993328616</v>
      </c>
      <c r="AY38" s="991">
        <v>0.77</v>
      </c>
      <c r="AZ38" s="922">
        <v>22.2</v>
      </c>
      <c r="BA38" s="922">
        <v>-5.3</v>
      </c>
      <c r="BB38" s="922">
        <v>1.1499999999999999</v>
      </c>
      <c r="BC38" s="922">
        <v>2.27</v>
      </c>
      <c r="BE38" s="664">
        <v>2014</v>
      </c>
      <c r="BF38" s="946" t="e">
        <f>#VALUE!</f>
        <v>#VALUE!</v>
      </c>
      <c r="BG38" s="931">
        <v>0.89999999999999991</v>
      </c>
    </row>
    <row r="39" spans="1:59" ht="11.25" customHeight="1" x14ac:dyDescent="0.2">
      <c r="A39" s="537" t="s">
        <v>891</v>
      </c>
      <c r="B39" s="925" t="s">
        <v>892</v>
      </c>
      <c r="C39" s="988" t="s">
        <v>112</v>
      </c>
      <c r="D39" s="988" t="s">
        <v>4366</v>
      </c>
      <c r="E39" s="792">
        <v>7</v>
      </c>
      <c r="F39" s="526">
        <v>646</v>
      </c>
      <c r="G39" s="526" t="s">
        <v>106</v>
      </c>
      <c r="H39" s="526" t="s">
        <v>106</v>
      </c>
      <c r="I39" s="924">
        <v>38.56</v>
      </c>
      <c r="J39" s="702">
        <f t="shared" si="0"/>
        <v>1.3485477178423235</v>
      </c>
      <c r="K39" s="927">
        <v>0.13</v>
      </c>
      <c r="L39" s="639">
        <v>4</v>
      </c>
      <c r="M39" s="693">
        <f t="shared" si="1"/>
        <v>0.52</v>
      </c>
      <c r="N39" s="921" t="s">
        <v>266</v>
      </c>
      <c r="O39" s="795">
        <v>0.1</v>
      </c>
      <c r="P39" s="915">
        <v>43446</v>
      </c>
      <c r="Q39" s="915">
        <v>43474</v>
      </c>
      <c r="R39" s="693">
        <f t="shared" si="2"/>
        <v>30</v>
      </c>
      <c r="S39" s="759">
        <f>IF(INDEX(Historical!$D$7:$D$1437,MATCH(B39,Historical!$B$7:$B$1446,0))=0,"n/a",(INDEX(Historical!$C$7:$C$1437,MATCH(B39,Historical!$B$7:$B$1446,0))/INDEX(Historical!$D$7:$D$1437,MATCH(B39,Historical!$B$7:$B$1446,0))-1)*100)</f>
        <v>33.33333333333335</v>
      </c>
      <c r="T39" s="759">
        <f>IF(INDEX(Historical!$F$7:$F$1430,MATCH(B39,Historical!$B$7:$B$1446,0))=0,"n/a",((INDEX(Historical!$C$7:$C$1437,MATCH(B39,Historical!$B$7:$B$1446,0))/INDEX(Historical!$F$7:$F$1430,MATCH(B39,Historical!$B$7:$B$1446,0)))^(1/3)-1)*100)</f>
        <v>35.72088082974534</v>
      </c>
      <c r="U39" s="759">
        <f>IF(INDEX(Historical!$H$7:$H$1430,MATCH(B39,Historical!$B$7:$B$1446,0))=0,"n/a",((INDEX(Historical!$C$7:$C$1437,MATCH(B39,Historical!$B$7:$B$1446,0))/INDEX(Historical!$H$7:$H$1430,MATCH(B39,Historical!$B$7:$B$1446,0)))^(1/5)-1)*100)</f>
        <v>39.76542375431584</v>
      </c>
      <c r="V39" s="759" t="str">
        <f>IF(INDEX(Historical!$O$7:$O$1430,MATCH(B39,Historical!$B$7:$B$1446,0))=0,"n/a",((INDEX(Historical!$C$7:$C$1437,MATCH(B39,Historical!$B$7:$B$1446,0))/INDEX(Historical!$O$7:$O$1430,MATCH(B39,Historical!$B$7:$B$1446,0)))^(1/10)-1)*100)</f>
        <v>n/a</v>
      </c>
      <c r="W39" s="760" t="str">
        <f t="shared" si="3"/>
        <v>n/a</v>
      </c>
      <c r="X39" s="761">
        <f t="shared" si="4"/>
        <v>1.8581973716970019</v>
      </c>
      <c r="Y39" s="713"/>
      <c r="Z39" s="702">
        <f t="shared" si="5"/>
        <v>11.304347826086957</v>
      </c>
      <c r="AA39" s="935">
        <f t="shared" si="6"/>
        <v>8.3826086956521753</v>
      </c>
      <c r="AB39" s="639">
        <v>12</v>
      </c>
      <c r="AC39" s="916">
        <v>4.5999999999999996</v>
      </c>
      <c r="AD39" s="916">
        <v>0.35</v>
      </c>
      <c r="AE39" s="916">
        <v>2.5299999999999998</v>
      </c>
      <c r="AF39" s="916">
        <v>0.86</v>
      </c>
      <c r="AG39" s="916">
        <v>11.4</v>
      </c>
      <c r="AH39" s="916">
        <v>26</v>
      </c>
      <c r="AI39" s="916">
        <v>20.100000000000001</v>
      </c>
      <c r="AJ39" s="916">
        <v>21.4</v>
      </c>
      <c r="AK39" s="916">
        <v>24.15</v>
      </c>
      <c r="AL39" s="928">
        <v>4250</v>
      </c>
      <c r="AM39" s="922">
        <v>3.1</v>
      </c>
      <c r="AN39" s="916">
        <v>2.4</v>
      </c>
      <c r="AO39" s="802">
        <f t="shared" si="7"/>
        <v>32.731362776505989</v>
      </c>
      <c r="AP39" s="803">
        <f t="shared" si="8"/>
        <v>41.113971472158163</v>
      </c>
      <c r="AQ39" s="936">
        <f t="shared" si="9"/>
        <v>-43.395942515827556</v>
      </c>
      <c r="AR39" s="702">
        <f>INDEX(Historical!$C$7:$C$1437,MATCH(B39,Historical!$B$7:$B$1446,0))*IF(AH39="n/a",1.03,IF(AH39&lt;0,1.01,IF(AH39&gt;10,1.1,(1+AH39/100))))</f>
        <v>0.44000000000000006</v>
      </c>
      <c r="AS39" s="935">
        <f t="shared" si="10"/>
        <v>0.4840000000000001</v>
      </c>
      <c r="AT39" s="935">
        <f t="shared" si="15"/>
        <v>0.5324000000000001</v>
      </c>
      <c r="AU39" s="935">
        <f t="shared" si="15"/>
        <v>0.58564000000000016</v>
      </c>
      <c r="AV39" s="935">
        <f t="shared" si="15"/>
        <v>0.64420400000000022</v>
      </c>
      <c r="AW39" s="702">
        <f t="shared" si="12"/>
        <v>2.6862440000000007</v>
      </c>
      <c r="AX39" s="810">
        <f t="shared" si="13"/>
        <v>6.9664004149377607</v>
      </c>
      <c r="AY39" s="991">
        <v>2.04</v>
      </c>
      <c r="AZ39" s="922">
        <v>37.08</v>
      </c>
      <c r="BA39" s="922">
        <v>-18.55</v>
      </c>
      <c r="BB39" s="922">
        <v>6.32</v>
      </c>
      <c r="BC39" s="922">
        <v>-1.8599999999999999</v>
      </c>
      <c r="BE39" s="664">
        <v>2013</v>
      </c>
      <c r="BF39" s="946" t="e">
        <f>#VALUE!</f>
        <v>#VALUE!</v>
      </c>
      <c r="BG39" s="931">
        <v>3</v>
      </c>
    </row>
    <row r="40" spans="1:59" ht="11.25" customHeight="1" x14ac:dyDescent="0.2">
      <c r="A40" s="537" t="s">
        <v>405</v>
      </c>
      <c r="B40" s="925" t="s">
        <v>406</v>
      </c>
      <c r="C40" s="988" t="s">
        <v>123</v>
      </c>
      <c r="D40" s="988" t="s">
        <v>4205</v>
      </c>
      <c r="E40" s="792">
        <v>25</v>
      </c>
      <c r="F40" s="526">
        <v>134</v>
      </c>
      <c r="G40" s="526" t="s">
        <v>37</v>
      </c>
      <c r="H40" s="526" t="s">
        <v>37</v>
      </c>
      <c r="I40" s="916">
        <v>75.06</v>
      </c>
      <c r="J40" s="702">
        <f t="shared" si="0"/>
        <v>1.9584332533972821</v>
      </c>
      <c r="K40" s="933">
        <v>0.36749999999999999</v>
      </c>
      <c r="L40" s="639">
        <v>4</v>
      </c>
      <c r="M40" s="693">
        <f t="shared" si="1"/>
        <v>1.47</v>
      </c>
      <c r="N40" s="921" t="s">
        <v>164</v>
      </c>
      <c r="O40" s="796">
        <v>0.33500000000000002</v>
      </c>
      <c r="P40" s="915">
        <v>43538</v>
      </c>
      <c r="Q40" s="915">
        <v>43556</v>
      </c>
      <c r="R40" s="693">
        <f t="shared" si="2"/>
        <v>9.701492537313424</v>
      </c>
      <c r="S40" s="759">
        <f>IF(INDEX(Historical!$D$7:$D$1437,MATCH(B40,Historical!$B$7:$B$1446,0))=0,"n/a",(INDEX(Historical!$C$7:$C$1437,MATCH(B40,Historical!$B$7:$B$1446,0))/INDEX(Historical!$D$7:$D$1437,MATCH(B40,Historical!$B$7:$B$1446,0))-1)*100)</f>
        <v>4.743083003952564</v>
      </c>
      <c r="T40" s="759">
        <f>IF(INDEX(Historical!$F$7:$F$1430,MATCH(B40,Historical!$B$7:$B$1446,0))=0,"n/a",((INDEX(Historical!$C$7:$C$1437,MATCH(B40,Historical!$B$7:$B$1446,0))/INDEX(Historical!$F$7:$F$1430,MATCH(B40,Historical!$B$7:$B$1446,0)))^(1/3)-1)*100)</f>
        <v>4.9873073145540125</v>
      </c>
      <c r="U40" s="759">
        <f>IF(INDEX(Historical!$H$7:$H$1430,MATCH(B40,Historical!$B$7:$B$1446,0))=0,"n/a",((INDEX(Historical!$C$7:$C$1437,MATCH(B40,Historical!$B$7:$B$1446,0))/INDEX(Historical!$H$7:$H$1430,MATCH(B40,Historical!$B$7:$B$1446,0)))^(1/5)-1)*100)</f>
        <v>6.6568932108852064</v>
      </c>
      <c r="V40" s="759">
        <f>IF(INDEX(Historical!$O$7:$O$1430,MATCH(B40,Historical!$B$7:$B$1446,0))=0,"n/a",((INDEX(Historical!$C$7:$C$1437,MATCH(B40,Historical!$B$7:$B$1446,0))/INDEX(Historical!$O$7:$O$1430,MATCH(B40,Historical!$B$7:$B$1446,0)))^(1/10)-1)*100)</f>
        <v>10.68721596482507</v>
      </c>
      <c r="W40" s="760">
        <f t="shared" si="3"/>
        <v>0.62288375502049353</v>
      </c>
      <c r="X40" s="761">
        <f t="shared" si="4"/>
        <v>1.3868527522677514</v>
      </c>
      <c r="Y40" s="926"/>
      <c r="Z40" s="702">
        <f t="shared" si="5"/>
        <v>24.137931034482758</v>
      </c>
      <c r="AA40" s="935">
        <f t="shared" si="6"/>
        <v>12.325123152709359</v>
      </c>
      <c r="AB40" s="639">
        <v>12</v>
      </c>
      <c r="AC40" s="916">
        <v>6.09</v>
      </c>
      <c r="AD40" s="916">
        <v>0.93</v>
      </c>
      <c r="AE40" s="916">
        <v>2.36</v>
      </c>
      <c r="AF40" s="916">
        <v>2.2200000000000002</v>
      </c>
      <c r="AG40" s="916">
        <v>19</v>
      </c>
      <c r="AH40" s="916">
        <v>45.4</v>
      </c>
      <c r="AI40" s="916">
        <v>8.98</v>
      </c>
      <c r="AJ40" s="916">
        <v>4.8</v>
      </c>
      <c r="AK40" s="916">
        <v>13.29</v>
      </c>
      <c r="AL40" s="928">
        <v>7960</v>
      </c>
      <c r="AM40" s="922">
        <v>0.4</v>
      </c>
      <c r="AN40" s="916">
        <v>0.48</v>
      </c>
      <c r="AO40" s="802">
        <f t="shared" si="7"/>
        <v>-3.70979668842687</v>
      </c>
      <c r="AP40" s="803">
        <f t="shared" si="8"/>
        <v>8.6153264642824894</v>
      </c>
      <c r="AQ40" s="936">
        <f t="shared" si="9"/>
        <v>10.275963733444215</v>
      </c>
      <c r="AR40" s="702">
        <f>INDEX(Historical!$C$7:$C$1437,MATCH(B40,Historical!$B$7:$B$1446,0))*IF(AH40="n/a",1.03,IF(AH40&lt;0,1.01,IF(AH40&gt;10,1.1,(1+AH40/100))))</f>
        <v>1.4575</v>
      </c>
      <c r="AS40" s="935">
        <f t="shared" si="10"/>
        <v>1.5883835000000002</v>
      </c>
      <c r="AT40" s="935">
        <f t="shared" si="15"/>
        <v>1.7472218500000003</v>
      </c>
      <c r="AU40" s="935">
        <f t="shared" si="15"/>
        <v>1.9219440350000006</v>
      </c>
      <c r="AV40" s="935">
        <f t="shared" si="15"/>
        <v>2.1141384385000008</v>
      </c>
      <c r="AW40" s="702">
        <f t="shared" si="12"/>
        <v>8.8291878235000034</v>
      </c>
      <c r="AX40" s="810">
        <f t="shared" si="13"/>
        <v>11.762840159205973</v>
      </c>
      <c r="AY40" s="991">
        <v>1.6</v>
      </c>
      <c r="AZ40" s="922">
        <v>4.41</v>
      </c>
      <c r="BA40" s="922">
        <v>-30.97</v>
      </c>
      <c r="BB40" s="922">
        <v>-10.89</v>
      </c>
      <c r="BC40" s="922">
        <v>-16.61</v>
      </c>
      <c r="BE40" s="664">
        <v>1995</v>
      </c>
      <c r="BF40" s="946" t="e">
        <f>#VALUE!</f>
        <v>#VALUE!</v>
      </c>
      <c r="BG40" s="931">
        <v>9.1999999999999993</v>
      </c>
    </row>
    <row r="41" spans="1:59" ht="11.25" customHeight="1" x14ac:dyDescent="0.2">
      <c r="A41" s="537" t="s">
        <v>899</v>
      </c>
      <c r="B41" s="925" t="s">
        <v>900</v>
      </c>
      <c r="C41" s="988" t="s">
        <v>131</v>
      </c>
      <c r="D41" s="988" t="s">
        <v>4363</v>
      </c>
      <c r="E41" s="792">
        <v>9</v>
      </c>
      <c r="F41" s="526">
        <v>431</v>
      </c>
      <c r="G41" s="526" t="s">
        <v>37</v>
      </c>
      <c r="H41" s="526" t="s">
        <v>37</v>
      </c>
      <c r="I41" s="924">
        <v>81.45</v>
      </c>
      <c r="J41" s="702">
        <f t="shared" si="0"/>
        <v>2.8852056476365866</v>
      </c>
      <c r="K41" s="927">
        <v>0.58750000000000002</v>
      </c>
      <c r="L41" s="639">
        <v>4</v>
      </c>
      <c r="M41" s="693">
        <f t="shared" si="1"/>
        <v>2.35</v>
      </c>
      <c r="N41" s="921" t="s">
        <v>119</v>
      </c>
      <c r="O41" s="795">
        <v>0.56000000000000005</v>
      </c>
      <c r="P41" s="915">
        <v>43510</v>
      </c>
      <c r="Q41" s="915">
        <v>43525</v>
      </c>
      <c r="R41" s="693">
        <f t="shared" si="2"/>
        <v>4.9107142857142794</v>
      </c>
      <c r="S41" s="759">
        <f>IF(INDEX(Historical!$D$7:$D$1437,MATCH(B41,Historical!$B$7:$B$1446,0))=0,"n/a",(INDEX(Historical!$C$7:$C$1437,MATCH(B41,Historical!$B$7:$B$1446,0))/INDEX(Historical!$D$7:$D$1437,MATCH(B41,Historical!$B$7:$B$1446,0))-1)*100)</f>
        <v>4.6728971962616939</v>
      </c>
      <c r="T41" s="759">
        <f>IF(INDEX(Historical!$F$7:$F$1430,MATCH(B41,Historical!$B$7:$B$1446,0))=0,"n/a",((INDEX(Historical!$C$7:$C$1437,MATCH(B41,Historical!$B$7:$B$1446,0))/INDEX(Historical!$F$7:$F$1430,MATCH(B41,Historical!$B$7:$B$1446,0)))^(1/3)-1)*100)</f>
        <v>3.5060057376524956</v>
      </c>
      <c r="U41" s="759">
        <f>IF(INDEX(Historical!$H$7:$H$1430,MATCH(B41,Historical!$B$7:$B$1446,0))=0,"n/a",((INDEX(Historical!$C$7:$C$1437,MATCH(B41,Historical!$B$7:$B$1446,0))/INDEX(Historical!$H$7:$H$1430,MATCH(B41,Historical!$B$7:$B$1446,0)))^(1/5)-1)*100)</f>
        <v>3.3472401576997379</v>
      </c>
      <c r="V41" s="759">
        <f>IF(INDEX(Historical!$O$7:$O$1430,MATCH(B41,Historical!$B$7:$B$1446,0))=0,"n/a",((INDEX(Historical!$C$7:$C$1437,MATCH(B41,Historical!$B$7:$B$1446,0))/INDEX(Historical!$O$7:$O$1430,MATCH(B41,Historical!$B$7:$B$1446,0)))^(1/10)-1)*100)</f>
        <v>2.676713008015108</v>
      </c>
      <c r="W41" s="760">
        <f t="shared" si="3"/>
        <v>1.2505039381049869</v>
      </c>
      <c r="X41" s="761">
        <f t="shared" si="4"/>
        <v>0.65632159954896829</v>
      </c>
      <c r="Y41" s="705"/>
      <c r="Z41" s="702">
        <f t="shared" si="5"/>
        <v>69.526627218934905</v>
      </c>
      <c r="AA41" s="935">
        <f t="shared" si="6"/>
        <v>24.097633136094675</v>
      </c>
      <c r="AB41" s="639">
        <v>12</v>
      </c>
      <c r="AC41" s="916">
        <v>3.38</v>
      </c>
      <c r="AD41" s="916">
        <v>4.0199999999999996</v>
      </c>
      <c r="AE41" s="916">
        <v>2.79</v>
      </c>
      <c r="AF41" s="916">
        <v>1.94</v>
      </c>
      <c r="AG41" s="916">
        <v>8.2000000000000011</v>
      </c>
      <c r="AH41" s="916">
        <v>8.3000000000000007</v>
      </c>
      <c r="AI41" s="916">
        <v>7.12</v>
      </c>
      <c r="AJ41" s="916">
        <v>5.0999999999999996</v>
      </c>
      <c r="AK41" s="916">
        <v>6</v>
      </c>
      <c r="AL41" s="928">
        <v>4190</v>
      </c>
      <c r="AM41" s="922">
        <v>0.3</v>
      </c>
      <c r="AN41" s="916">
        <v>0.69</v>
      </c>
      <c r="AO41" s="802">
        <f t="shared" si="7"/>
        <v>-17.865187330758353</v>
      </c>
      <c r="AP41" s="803">
        <f t="shared" si="8"/>
        <v>6.2324458053363241</v>
      </c>
      <c r="AQ41" s="936">
        <f t="shared" si="9"/>
        <v>44.144076509926023</v>
      </c>
      <c r="AR41" s="702">
        <f>INDEX(Historical!$C$7:$C$1437,MATCH(B41,Historical!$B$7:$B$1446,0))*IF(AH41="n/a",1.03,IF(AH41&lt;0,1.01,IF(AH41&gt;10,1.1,(1+AH41/100))))</f>
        <v>2.4259200000000001</v>
      </c>
      <c r="AS41" s="935">
        <f t="shared" si="10"/>
        <v>2.5986455039999998</v>
      </c>
      <c r="AT41" s="935">
        <f t="shared" si="15"/>
        <v>2.7545642342400001</v>
      </c>
      <c r="AU41" s="935">
        <f t="shared" si="15"/>
        <v>2.9198380882944002</v>
      </c>
      <c r="AV41" s="935">
        <f t="shared" si="15"/>
        <v>3.0950283735920645</v>
      </c>
      <c r="AW41" s="702">
        <f t="shared" si="12"/>
        <v>13.793996200126465</v>
      </c>
      <c r="AX41" s="810">
        <f t="shared" si="13"/>
        <v>16.935538612801061</v>
      </c>
      <c r="AY41" s="991">
        <v>0.26</v>
      </c>
      <c r="AZ41" s="922">
        <v>15.6</v>
      </c>
      <c r="BA41" s="922">
        <v>-3.3300000000000005</v>
      </c>
      <c r="BB41" s="922">
        <v>-0.27</v>
      </c>
      <c r="BC41" s="922">
        <v>4.5199999999999996</v>
      </c>
      <c r="BE41" s="664">
        <v>2011</v>
      </c>
      <c r="BF41" s="946" t="e">
        <f>#VALUE!</f>
        <v>#VALUE!</v>
      </c>
      <c r="BG41" s="931">
        <v>3.4000000000000004</v>
      </c>
    </row>
    <row r="42" spans="1:59" ht="11.25" customHeight="1" x14ac:dyDescent="0.2">
      <c r="A42" s="930" t="s">
        <v>4458</v>
      </c>
      <c r="B42" s="925" t="s">
        <v>3993</v>
      </c>
      <c r="C42" s="988" t="s">
        <v>112</v>
      </c>
      <c r="D42" s="988" t="s">
        <v>213</v>
      </c>
      <c r="E42" s="792">
        <v>5</v>
      </c>
      <c r="F42" s="526">
        <v>853</v>
      </c>
      <c r="G42" s="526" t="s">
        <v>106</v>
      </c>
      <c r="H42" s="526" t="s">
        <v>106</v>
      </c>
      <c r="I42" s="924">
        <v>103.64</v>
      </c>
      <c r="J42" s="702">
        <f t="shared" si="0"/>
        <v>0.46314164415283671</v>
      </c>
      <c r="K42" s="927">
        <v>0.12</v>
      </c>
      <c r="L42" s="639">
        <v>4</v>
      </c>
      <c r="M42" s="693">
        <f t="shared" si="1"/>
        <v>0.48</v>
      </c>
      <c r="N42" s="921" t="s">
        <v>493</v>
      </c>
      <c r="O42" s="795">
        <v>0.11</v>
      </c>
      <c r="P42" s="915">
        <v>43481</v>
      </c>
      <c r="Q42" s="915">
        <v>43494</v>
      </c>
      <c r="R42" s="693">
        <f t="shared" si="2"/>
        <v>9.0909090909090864</v>
      </c>
      <c r="S42" s="759">
        <f>IF(INDEX(Historical!$D$7:$D$1437,MATCH(B42,Historical!$B$7:$B$1446,0))=0,"n/a",(INDEX(Historical!$C$7:$C$1437,MATCH(B42,Historical!$B$7:$B$1446,0))/INDEX(Historical!$D$7:$D$1437,MATCH(B42,Historical!$B$7:$B$1446,0))-1)*100)</f>
        <v>9.9999999999999858</v>
      </c>
      <c r="T42" s="759">
        <f>IF(INDEX(Historical!$F$7:$F$1430,MATCH(B42,Historical!$B$7:$B$1446,0))=0,"n/a",((INDEX(Historical!$C$7:$C$1437,MATCH(B42,Historical!$B$7:$B$1446,0))/INDEX(Historical!$F$7:$F$1430,MATCH(B42,Historical!$B$7:$B$1446,0)))^(1/3)-1)*100)</f>
        <v>11.199004528465784</v>
      </c>
      <c r="U42" s="759">
        <f>IF(INDEX(Historical!$H$7:$H$1430,MATCH(B42,Historical!$B$7:$B$1446,0))=0,"n/a",((INDEX(Historical!$C$7:$C$1437,MATCH(B42,Historical!$B$7:$B$1446,0))/INDEX(Historical!$H$7:$H$1430,MATCH(B42,Historical!$B$7:$B$1446,0)))^(1/5)-1)*100)</f>
        <v>9.4608784223157549</v>
      </c>
      <c r="V42" s="759">
        <f>IF(INDEX(Historical!$O$7:$O$1430,MATCH(B42,Historical!$B$7:$B$1446,0))=0,"n/a",((INDEX(Historical!$C$7:$C$1437,MATCH(B42,Historical!$B$7:$B$1446,0))/INDEX(Historical!$O$7:$O$1430,MATCH(B42,Historical!$B$7:$B$1446,0)))^(1/10)-1)*100)</f>
        <v>6.2488268514150569</v>
      </c>
      <c r="W42" s="760">
        <f t="shared" si="3"/>
        <v>1.5140247357267267</v>
      </c>
      <c r="X42" s="761">
        <f t="shared" si="4"/>
        <v>0.6307252281543837</v>
      </c>
      <c r="Y42" s="926"/>
      <c r="Z42" s="702">
        <f t="shared" si="5"/>
        <v>8.0536912751677843</v>
      </c>
      <c r="AA42" s="935">
        <f t="shared" si="6"/>
        <v>17.389261744966444</v>
      </c>
      <c r="AB42" s="639">
        <v>12</v>
      </c>
      <c r="AC42" s="916">
        <v>5.96</v>
      </c>
      <c r="AD42" s="916">
        <v>2.63</v>
      </c>
      <c r="AE42" s="916">
        <v>1.18</v>
      </c>
      <c r="AF42" s="916">
        <v>2.39</v>
      </c>
      <c r="AG42" s="916">
        <v>15.1</v>
      </c>
      <c r="AH42" s="916">
        <v>27.700000000000003</v>
      </c>
      <c r="AI42" s="916">
        <v>11.34</v>
      </c>
      <c r="AJ42" s="916">
        <v>15</v>
      </c>
      <c r="AK42" s="916">
        <v>6.6000000000000005</v>
      </c>
      <c r="AL42" s="928">
        <v>1190</v>
      </c>
      <c r="AM42" s="922">
        <v>0.3</v>
      </c>
      <c r="AN42" s="916">
        <v>0.17</v>
      </c>
      <c r="AO42" s="802">
        <f t="shared" si="7"/>
        <v>-7.4652416784978524</v>
      </c>
      <c r="AP42" s="803">
        <f t="shared" si="8"/>
        <v>9.9240200664685911</v>
      </c>
      <c r="AQ42" s="936">
        <f t="shared" si="9"/>
        <v>35.909014614712476</v>
      </c>
      <c r="AR42" s="702">
        <f>INDEX(Historical!$C$7:$C$1437,MATCH(B42,Historical!$B$7:$B$1446,0))*IF(AH42="n/a",1.03,IF(AH42&lt;0,1.01,IF(AH42&gt;10,1.1,(1+AH42/100))))</f>
        <v>0.48400000000000004</v>
      </c>
      <c r="AS42" s="935">
        <f t="shared" si="10"/>
        <v>0.5324000000000001</v>
      </c>
      <c r="AT42" s="935">
        <f t="shared" si="15"/>
        <v>0.56753840000000011</v>
      </c>
      <c r="AU42" s="935">
        <f t="shared" si="15"/>
        <v>0.6049959344000001</v>
      </c>
      <c r="AV42" s="935">
        <f t="shared" si="15"/>
        <v>0.64492566607040014</v>
      </c>
      <c r="AW42" s="702">
        <f t="shared" si="12"/>
        <v>2.8338600004704002</v>
      </c>
      <c r="AX42" s="810">
        <f t="shared" si="13"/>
        <v>2.7343303748267078</v>
      </c>
      <c r="AY42" s="991">
        <v>0.85</v>
      </c>
      <c r="AZ42" s="922">
        <v>42.95</v>
      </c>
      <c r="BA42" s="922">
        <v>-7.84</v>
      </c>
      <c r="BB42" s="922">
        <v>5.29</v>
      </c>
      <c r="BC42" s="922">
        <v>14.81</v>
      </c>
      <c r="BE42" s="664">
        <v>2015</v>
      </c>
      <c r="BF42" s="946" t="e">
        <f>#VALUE!</f>
        <v>#VALUE!</v>
      </c>
      <c r="BG42" s="931">
        <v>10</v>
      </c>
    </row>
    <row r="43" spans="1:59" s="838" customFormat="1" ht="11.25" customHeight="1" x14ac:dyDescent="0.2">
      <c r="A43" s="697" t="s">
        <v>895</v>
      </c>
      <c r="B43" s="846" t="s">
        <v>896</v>
      </c>
      <c r="C43" s="988" t="s">
        <v>112</v>
      </c>
      <c r="D43" s="988" t="s">
        <v>4367</v>
      </c>
      <c r="E43" s="818">
        <v>7</v>
      </c>
      <c r="F43" s="526">
        <v>661</v>
      </c>
      <c r="G43" s="1171" t="s">
        <v>106</v>
      </c>
      <c r="H43" s="1171" t="s">
        <v>106</v>
      </c>
      <c r="I43" s="819">
        <v>61.9</v>
      </c>
      <c r="J43" s="820">
        <f t="shared" si="0"/>
        <v>2.2617124394184165</v>
      </c>
      <c r="K43" s="821">
        <v>0.35</v>
      </c>
      <c r="L43" s="822">
        <v>4</v>
      </c>
      <c r="M43" s="823">
        <f t="shared" si="1"/>
        <v>1.4</v>
      </c>
      <c r="N43" s="824" t="s">
        <v>250</v>
      </c>
      <c r="O43" s="825">
        <v>0.32</v>
      </c>
      <c r="P43" s="826">
        <v>43511</v>
      </c>
      <c r="Q43" s="826">
        <v>43531</v>
      </c>
      <c r="R43" s="823">
        <f t="shared" si="2"/>
        <v>9.3749999999999911</v>
      </c>
      <c r="S43" s="759">
        <f>IF(INDEX(Historical!$D$7:$D$1437,MATCH(B43,Historical!$B$7:$B$1446,0))=0,"n/a",(INDEX(Historical!$C$7:$C$1437,MATCH(B43,Historical!$B$7:$B$1446,0))/INDEX(Historical!$D$7:$D$1437,MATCH(B43,Historical!$B$7:$B$1446,0))-1)*100)</f>
        <v>6.6666666666666652</v>
      </c>
      <c r="T43" s="759">
        <f>IF(INDEX(Historical!$F$7:$F$1430,MATCH(B43,Historical!$B$7:$B$1446,0))=0,"n/a",((INDEX(Historical!$C$7:$C$1437,MATCH(B43,Historical!$B$7:$B$1446,0))/INDEX(Historical!$F$7:$F$1430,MATCH(B43,Historical!$B$7:$B$1446,0)))^(1/3)-1)*100)</f>
        <v>16.960709528514649</v>
      </c>
      <c r="U43" s="759">
        <f>IF(INDEX(Historical!$H$7:$H$1430,MATCH(B43,Historical!$B$7:$B$1446,0))=0,"n/a",((INDEX(Historical!$C$7:$C$1437,MATCH(B43,Historical!$B$7:$B$1446,0))/INDEX(Historical!$H$7:$H$1430,MATCH(B43,Historical!$B$7:$B$1446,0)))^(1/5)-1)*100)</f>
        <v>44.955932735539108</v>
      </c>
      <c r="V43" s="759" t="str">
        <f>IF(INDEX(Historical!$O$7:$O$1430,MATCH(B43,Historical!$B$7:$B$1446,0))=0,"n/a",((INDEX(Historical!$C$7:$C$1437,MATCH(B43,Historical!$B$7:$B$1446,0))/INDEX(Historical!$O$7:$O$1430,MATCH(B43,Historical!$B$7:$B$1446,0)))^(1/10)-1)*100)</f>
        <v>n/a</v>
      </c>
      <c r="W43" s="827" t="str">
        <f t="shared" si="3"/>
        <v>n/a</v>
      </c>
      <c r="X43" s="828" t="str">
        <f t="shared" si="4"/>
        <v>n/a</v>
      </c>
      <c r="Y43" s="849"/>
      <c r="Z43" s="820">
        <f t="shared" si="5"/>
        <v>39.660056657223798</v>
      </c>
      <c r="AA43" s="830">
        <f t="shared" si="6"/>
        <v>17.535410764872523</v>
      </c>
      <c r="AB43" s="822">
        <v>12</v>
      </c>
      <c r="AC43" s="831">
        <v>3.53</v>
      </c>
      <c r="AD43" s="831">
        <v>1.2</v>
      </c>
      <c r="AE43" s="831">
        <v>0.92</v>
      </c>
      <c r="AF43" s="831">
        <v>2.0299999999999998</v>
      </c>
      <c r="AG43" s="831">
        <v>20</v>
      </c>
      <c r="AH43" s="831">
        <v>-39.6</v>
      </c>
      <c r="AI43" s="831">
        <v>17.71</v>
      </c>
      <c r="AJ43" s="831">
        <v>-0.3</v>
      </c>
      <c r="AK43" s="831">
        <v>14.59</v>
      </c>
      <c r="AL43" s="832">
        <v>7630</v>
      </c>
      <c r="AM43" s="833">
        <v>0.3</v>
      </c>
      <c r="AN43" s="831">
        <v>0.56000000000000005</v>
      </c>
      <c r="AO43" s="834">
        <f t="shared" si="7"/>
        <v>29.682234410085002</v>
      </c>
      <c r="AP43" s="835">
        <f t="shared" si="8"/>
        <v>47.217645174957525</v>
      </c>
      <c r="AQ43" s="836">
        <f t="shared" si="9"/>
        <v>25.78090979104406</v>
      </c>
      <c r="AR43" s="702">
        <f>INDEX(Historical!$C$7:$C$1437,MATCH(B43,Historical!$B$7:$B$1446,0))*IF(AH43="n/a",1.03,IF(AH43&lt;0,1.01,IF(AH43&gt;10,1.1,(1+AH43/100))))</f>
        <v>1.2927999999999999</v>
      </c>
      <c r="AS43" s="830">
        <f t="shared" si="10"/>
        <v>1.42208</v>
      </c>
      <c r="AT43" s="830">
        <f t="shared" si="15"/>
        <v>1.5642880000000001</v>
      </c>
      <c r="AU43" s="830">
        <f t="shared" si="15"/>
        <v>1.7207168000000004</v>
      </c>
      <c r="AV43" s="830">
        <f t="shared" si="15"/>
        <v>1.8927884800000006</v>
      </c>
      <c r="AW43" s="820">
        <f t="shared" si="12"/>
        <v>7.8926732800000003</v>
      </c>
      <c r="AX43" s="837">
        <f t="shared" si="13"/>
        <v>12.750683812600972</v>
      </c>
      <c r="AY43" s="992">
        <v>0.81</v>
      </c>
      <c r="AZ43" s="833">
        <v>15.939999999999998</v>
      </c>
      <c r="BA43" s="833">
        <v>-17.28</v>
      </c>
      <c r="BB43" s="833">
        <v>5.5100000000000007</v>
      </c>
      <c r="BC43" s="833">
        <v>-2.0500000000000003</v>
      </c>
      <c r="BD43" s="961"/>
      <c r="BE43" s="664">
        <v>2013</v>
      </c>
      <c r="BF43" s="946" t="e">
        <f>#VALUE!</f>
        <v>#VALUE!</v>
      </c>
      <c r="BG43" s="893">
        <v>6.7</v>
      </c>
    </row>
    <row r="44" spans="1:59" ht="11.25" customHeight="1" x14ac:dyDescent="0.2">
      <c r="A44" s="537" t="s">
        <v>901</v>
      </c>
      <c r="B44" s="925" t="s">
        <v>902</v>
      </c>
      <c r="C44" s="988" t="s">
        <v>108</v>
      </c>
      <c r="D44" s="988" t="s">
        <v>118</v>
      </c>
      <c r="E44" s="792">
        <v>9</v>
      </c>
      <c r="F44" s="526">
        <v>459</v>
      </c>
      <c r="G44" s="526" t="s">
        <v>115</v>
      </c>
      <c r="H44" s="526" t="s">
        <v>115</v>
      </c>
      <c r="I44" s="924">
        <v>99.06</v>
      </c>
      <c r="J44" s="702">
        <f t="shared" si="0"/>
        <v>2.0189783969311526</v>
      </c>
      <c r="K44" s="927">
        <v>0.5</v>
      </c>
      <c r="L44" s="639">
        <v>4</v>
      </c>
      <c r="M44" s="693">
        <f t="shared" si="1"/>
        <v>2</v>
      </c>
      <c r="N44" s="921" t="s">
        <v>164</v>
      </c>
      <c r="O44" s="795">
        <v>0.46</v>
      </c>
      <c r="P44" s="915">
        <v>43523</v>
      </c>
      <c r="Q44" s="915">
        <v>43556</v>
      </c>
      <c r="R44" s="693">
        <f t="shared" si="2"/>
        <v>8.6956521739130395</v>
      </c>
      <c r="S44" s="759">
        <f>IF(INDEX(Historical!$D$7:$D$1437,MATCH(B44,Historical!$B$7:$B$1446,0))=0,"n/a",(INDEX(Historical!$C$7:$C$1437,MATCH(B44,Historical!$B$7:$B$1446,0))/INDEX(Historical!$D$7:$D$1437,MATCH(B44,Historical!$B$7:$B$1446,0))-1)*100)</f>
        <v>21.527777777777789</v>
      </c>
      <c r="T44" s="759">
        <f>IF(INDEX(Historical!$F$7:$F$1430,MATCH(B44,Historical!$B$7:$B$1446,0))=0,"n/a",((INDEX(Historical!$C$7:$C$1437,MATCH(B44,Historical!$B$7:$B$1446,0))/INDEX(Historical!$F$7:$F$1430,MATCH(B44,Historical!$B$7:$B$1446,0)))^(1/3)-1)*100)</f>
        <v>14.038635910666496</v>
      </c>
      <c r="U44" s="759">
        <f>IF(INDEX(Historical!$H$7:$H$1430,MATCH(B44,Historical!$B$7:$B$1446,0))=0,"n/a",((INDEX(Historical!$C$7:$C$1437,MATCH(B44,Historical!$B$7:$B$1446,0))/INDEX(Historical!$H$7:$H$1430,MATCH(B44,Historical!$B$7:$B$1446,0)))^(1/5)-1)*100)</f>
        <v>11.842691472014465</v>
      </c>
      <c r="V44" s="759">
        <f>IF(INDEX(Historical!$O$7:$O$1430,MATCH(B44,Historical!$B$7:$B$1446,0))=0,"n/a",((INDEX(Historical!$C$7:$C$1437,MATCH(B44,Historical!$B$7:$B$1446,0))/INDEX(Historical!$O$7:$O$1430,MATCH(B44,Historical!$B$7:$B$1446,0)))^(1/10)-1)*100)</f>
        <v>0.65130730224511879</v>
      </c>
      <c r="W44" s="760">
        <f t="shared" si="3"/>
        <v>18.182955159863202</v>
      </c>
      <c r="X44" s="761">
        <f t="shared" si="4"/>
        <v>2.888461334637674</v>
      </c>
      <c r="Y44" s="716"/>
      <c r="Z44" s="702">
        <f t="shared" si="5"/>
        <v>34.482758620689658</v>
      </c>
      <c r="AA44" s="935">
        <f t="shared" si="6"/>
        <v>17.079310344827586</v>
      </c>
      <c r="AB44" s="639">
        <v>12</v>
      </c>
      <c r="AC44" s="916">
        <v>5.8</v>
      </c>
      <c r="AD44" s="916">
        <v>1.4</v>
      </c>
      <c r="AE44" s="916">
        <v>0.85</v>
      </c>
      <c r="AF44" s="916">
        <v>1.75</v>
      </c>
      <c r="AG44" s="916">
        <v>10.199999999999999</v>
      </c>
      <c r="AH44" s="916">
        <v>-15.8</v>
      </c>
      <c r="AI44" s="916">
        <v>9.76</v>
      </c>
      <c r="AJ44" s="916">
        <v>4.1000000000000005</v>
      </c>
      <c r="AK44" s="916">
        <v>12.16</v>
      </c>
      <c r="AL44" s="928">
        <v>33890</v>
      </c>
      <c r="AM44" s="922">
        <v>0.2</v>
      </c>
      <c r="AN44" s="916">
        <v>0.33</v>
      </c>
      <c r="AO44" s="802">
        <f t="shared" si="7"/>
        <v>-3.2176404758819679</v>
      </c>
      <c r="AP44" s="803">
        <f t="shared" si="8"/>
        <v>13.861669868945619</v>
      </c>
      <c r="AQ44" s="936">
        <f t="shared" si="9"/>
        <v>15.255837361831738</v>
      </c>
      <c r="AR44" s="702">
        <f>INDEX(Historical!$C$7:$C$1437,MATCH(B44,Historical!$B$7:$B$1446,0))*IF(AH44="n/a",1.03,IF(AH44&lt;0,1.01,IF(AH44&gt;10,1.1,(1+AH44/100))))</f>
        <v>1.7675000000000001</v>
      </c>
      <c r="AS44" s="935">
        <f t="shared" si="10"/>
        <v>1.940008</v>
      </c>
      <c r="AT44" s="935">
        <f t="shared" si="15"/>
        <v>2.1340088000000002</v>
      </c>
      <c r="AU44" s="935">
        <f t="shared" si="15"/>
        <v>2.3474096800000002</v>
      </c>
      <c r="AV44" s="935">
        <f t="shared" si="15"/>
        <v>2.5821506480000003</v>
      </c>
      <c r="AW44" s="702">
        <f t="shared" si="12"/>
        <v>10.771077128</v>
      </c>
      <c r="AX44" s="810">
        <f t="shared" si="13"/>
        <v>10.873286016555623</v>
      </c>
      <c r="AY44" s="991">
        <v>0.81</v>
      </c>
      <c r="AZ44" s="922">
        <v>28.65</v>
      </c>
      <c r="BA44" s="922">
        <v>-3.5700000000000003</v>
      </c>
      <c r="BB44" s="922">
        <v>4.2299999999999995</v>
      </c>
      <c r="BC44" s="922">
        <v>6.5299999999999994</v>
      </c>
      <c r="BE44" s="664">
        <v>2011</v>
      </c>
      <c r="BF44" s="946" t="e">
        <f>#VALUE!</f>
        <v>#VALUE!</v>
      </c>
      <c r="BG44" s="931">
        <v>1.9</v>
      </c>
    </row>
    <row r="45" spans="1:59" ht="11.25" customHeight="1" x14ac:dyDescent="0.2">
      <c r="A45" s="537" t="s">
        <v>3807</v>
      </c>
      <c r="B45" s="925" t="s">
        <v>3808</v>
      </c>
      <c r="C45" s="988" t="s">
        <v>112</v>
      </c>
      <c r="D45" s="988" t="s">
        <v>1230</v>
      </c>
      <c r="E45" s="792">
        <v>6</v>
      </c>
      <c r="F45" s="526">
        <v>782</v>
      </c>
      <c r="G45" s="526" t="s">
        <v>106</v>
      </c>
      <c r="H45" s="526" t="s">
        <v>106</v>
      </c>
      <c r="I45" s="924">
        <v>99.23</v>
      </c>
      <c r="J45" s="702">
        <f t="shared" si="0"/>
        <v>1.0883805300816285</v>
      </c>
      <c r="K45" s="927">
        <v>0.27</v>
      </c>
      <c r="L45" s="639">
        <v>4</v>
      </c>
      <c r="M45" s="693">
        <f t="shared" si="1"/>
        <v>1.08</v>
      </c>
      <c r="N45" s="921" t="s">
        <v>152</v>
      </c>
      <c r="O45" s="795">
        <v>0.21</v>
      </c>
      <c r="P45" s="915">
        <v>43538</v>
      </c>
      <c r="Q45" s="915">
        <v>43553</v>
      </c>
      <c r="R45" s="693">
        <f t="shared" si="2"/>
        <v>28.571428571428587</v>
      </c>
      <c r="S45" s="759">
        <f>IF(INDEX(Historical!$D$7:$D$1437,MATCH(B45,Historical!$B$7:$B$1446,0))=0,"n/a",(INDEX(Historical!$C$7:$C$1437,MATCH(B45,Historical!$B$7:$B$1446,0))/INDEX(Historical!$D$7:$D$1437,MATCH(B45,Historical!$B$7:$B$1446,0))-1)*100)</f>
        <v>31.25</v>
      </c>
      <c r="T45" s="759">
        <f>IF(INDEX(Historical!$F$7:$F$1430,MATCH(B45,Historical!$B$7:$B$1446,0))=0,"n/a",((INDEX(Historical!$C$7:$C$1437,MATCH(B45,Historical!$B$7:$B$1446,0))/INDEX(Historical!$F$7:$F$1430,MATCH(B45,Historical!$B$7:$B$1446,0)))^(1/3)-1)*100)</f>
        <v>28.057916498749425</v>
      </c>
      <c r="U45" s="759" t="str">
        <f>IF(INDEX(Historical!$H$7:$H$1430,MATCH(B45,Historical!$B$7:$B$1446,0))=0,"n/a",((INDEX(Historical!$C$7:$C$1437,MATCH(B45,Historical!$B$7:$B$1446,0))/INDEX(Historical!$H$7:$H$1430,MATCH(B45,Historical!$B$7:$B$1446,0)))^(1/5)-1)*100)</f>
        <v>n/a</v>
      </c>
      <c r="V45" s="759" t="str">
        <f>IF(INDEX(Historical!$O$7:$O$1430,MATCH(B45,Historical!$B$7:$B$1446,0))=0,"n/a",((INDEX(Historical!$C$7:$C$1437,MATCH(B45,Historical!$B$7:$B$1446,0))/INDEX(Historical!$O$7:$O$1430,MATCH(B45,Historical!$B$7:$B$1446,0)))^(1/10)-1)*100)</f>
        <v>n/a</v>
      </c>
      <c r="W45" s="760" t="str">
        <f t="shared" si="3"/>
        <v>n/a</v>
      </c>
      <c r="X45" s="761" t="str">
        <f t="shared" si="4"/>
        <v>n/a</v>
      </c>
      <c r="Y45" s="926" t="s">
        <v>4083</v>
      </c>
      <c r="Z45" s="702">
        <f t="shared" si="5"/>
        <v>25</v>
      </c>
      <c r="AA45" s="935">
        <f t="shared" si="6"/>
        <v>22.969907407407408</v>
      </c>
      <c r="AB45" s="639">
        <v>12</v>
      </c>
      <c r="AC45" s="916">
        <v>4.32</v>
      </c>
      <c r="AD45" s="916">
        <v>2.66</v>
      </c>
      <c r="AE45" s="916">
        <v>3.43</v>
      </c>
      <c r="AF45" s="916">
        <v>14.79</v>
      </c>
      <c r="AG45" s="918">
        <v>74.2</v>
      </c>
      <c r="AH45" s="916">
        <v>27.200000000000003</v>
      </c>
      <c r="AI45" s="916">
        <v>9.36</v>
      </c>
      <c r="AJ45" s="916">
        <v>63.1</v>
      </c>
      <c r="AK45" s="916">
        <v>8.64</v>
      </c>
      <c r="AL45" s="928">
        <v>9380</v>
      </c>
      <c r="AM45" s="922">
        <v>0.4</v>
      </c>
      <c r="AN45" s="916">
        <v>2.27</v>
      </c>
      <c r="AO45" s="802" t="str">
        <f t="shared" si="7"/>
        <v>n/a</v>
      </c>
      <c r="AP45" s="803" t="str">
        <f t="shared" si="8"/>
        <v>n/a</v>
      </c>
      <c r="AQ45" s="936">
        <f t="shared" si="9"/>
        <v>288.57284777077695</v>
      </c>
      <c r="AR45" s="702">
        <f>INDEX(Historical!$C$7:$C$1437,MATCH(B45,Historical!$B$7:$B$1446,0))*IF(AH45="n/a",1.03,IF(AH45&lt;0,1.01,IF(AH45&gt;10,1.1,(1+AH45/100))))</f>
        <v>0.92400000000000004</v>
      </c>
      <c r="AS45" s="935">
        <f t="shared" si="10"/>
        <v>1.0104864</v>
      </c>
      <c r="AT45" s="935">
        <f t="shared" si="15"/>
        <v>1.09779242496</v>
      </c>
      <c r="AU45" s="935">
        <f t="shared" si="15"/>
        <v>1.192641690476544</v>
      </c>
      <c r="AV45" s="935">
        <f t="shared" si="15"/>
        <v>1.2956859325337173</v>
      </c>
      <c r="AW45" s="702">
        <f t="shared" si="12"/>
        <v>5.5206064479702617</v>
      </c>
      <c r="AX45" s="810">
        <f t="shared" si="13"/>
        <v>5.5634449742721568</v>
      </c>
      <c r="AY45" s="991">
        <v>1.2</v>
      </c>
      <c r="AZ45" s="922">
        <v>34.369999999999997</v>
      </c>
      <c r="BA45" s="922">
        <v>0.35000000000000003</v>
      </c>
      <c r="BB45" s="922">
        <v>8.76</v>
      </c>
      <c r="BC45" s="922">
        <v>14.030000000000001</v>
      </c>
      <c r="BE45" s="664">
        <v>2014</v>
      </c>
      <c r="BF45" s="946" t="e">
        <f>#VALUE!</f>
        <v>#VALUE!</v>
      </c>
      <c r="BG45" s="931">
        <v>16.100000000000001</v>
      </c>
    </row>
    <row r="46" spans="1:59" ht="11.25" customHeight="1" x14ac:dyDescent="0.2">
      <c r="A46" s="537" t="s">
        <v>964</v>
      </c>
      <c r="B46" s="925" t="s">
        <v>965</v>
      </c>
      <c r="C46" s="988" t="s">
        <v>247</v>
      </c>
      <c r="D46" s="988" t="s">
        <v>4368</v>
      </c>
      <c r="E46" s="792">
        <v>9</v>
      </c>
      <c r="F46" s="526">
        <v>373</v>
      </c>
      <c r="G46" s="526" t="s">
        <v>106</v>
      </c>
      <c r="H46" s="526" t="s">
        <v>106</v>
      </c>
      <c r="I46" s="924">
        <v>78.489999999999995</v>
      </c>
      <c r="J46" s="702">
        <f t="shared" si="0"/>
        <v>3.1596381704675753</v>
      </c>
      <c r="K46" s="927">
        <v>0.62</v>
      </c>
      <c r="L46" s="639">
        <v>4</v>
      </c>
      <c r="M46" s="693">
        <f t="shared" si="1"/>
        <v>2.48</v>
      </c>
      <c r="N46" s="921" t="s">
        <v>429</v>
      </c>
      <c r="O46" s="795">
        <v>0.6</v>
      </c>
      <c r="P46" s="658">
        <v>43242</v>
      </c>
      <c r="Q46" s="658">
        <v>43258</v>
      </c>
      <c r="R46" s="693">
        <f t="shared" si="2"/>
        <v>3.3333333333333366</v>
      </c>
      <c r="S46" s="759">
        <f>IF(INDEX(Historical!$D$7:$D$1437,MATCH(B46,Historical!$B$7:$B$1446,0))=0,"n/a",(INDEX(Historical!$C$7:$C$1437,MATCH(B46,Historical!$B$7:$B$1446,0))/INDEX(Historical!$D$7:$D$1437,MATCH(B46,Historical!$B$7:$B$1446,0))-1)*100)</f>
        <v>3.3613445378151363</v>
      </c>
      <c r="T46" s="759">
        <f>IF(INDEX(Historical!$F$7:$F$1430,MATCH(B46,Historical!$B$7:$B$1446,0))=0,"n/a",((INDEX(Historical!$C$7:$C$1437,MATCH(B46,Historical!$B$7:$B$1446,0))/INDEX(Historical!$F$7:$F$1430,MATCH(B46,Historical!$B$7:$B$1446,0)))^(1/3)-1)*100)</f>
        <v>3.4810223898952275</v>
      </c>
      <c r="U46" s="759">
        <f>IF(INDEX(Historical!$H$7:$H$1430,MATCH(B46,Historical!$B$7:$B$1446,0))=0,"n/a",((INDEX(Historical!$C$7:$C$1437,MATCH(B46,Historical!$B$7:$B$1446,0))/INDEX(Historical!$H$7:$H$1430,MATCH(B46,Historical!$B$7:$B$1446,0)))^(1/5)-1)*100)</f>
        <v>4.2271883412972944</v>
      </c>
      <c r="V46" s="759">
        <f>IF(INDEX(Historical!$O$7:$O$1430,MATCH(B46,Historical!$B$7:$B$1446,0))=0,"n/a",((INDEX(Historical!$C$7:$C$1437,MATCH(B46,Historical!$B$7:$B$1446,0))/INDEX(Historical!$O$7:$O$1430,MATCH(B46,Historical!$B$7:$B$1446,0)))^(1/10)-1)*100)</f>
        <v>4.395436004185771</v>
      </c>
      <c r="W46" s="760">
        <f t="shared" si="3"/>
        <v>0.9617221903064328</v>
      </c>
      <c r="X46" s="761" t="str">
        <f t="shared" si="4"/>
        <v>n/a</v>
      </c>
      <c r="Y46" s="926" t="s">
        <v>966</v>
      </c>
      <c r="Z46" s="702">
        <f t="shared" si="5"/>
        <v>57.674418604651166</v>
      </c>
      <c r="AA46" s="935">
        <f t="shared" si="6"/>
        <v>18.253488372093024</v>
      </c>
      <c r="AB46" s="639">
        <v>12</v>
      </c>
      <c r="AC46" s="916">
        <v>4.3</v>
      </c>
      <c r="AD46" s="916">
        <v>2.27</v>
      </c>
      <c r="AE46" s="916">
        <v>0.79</v>
      </c>
      <c r="AF46" s="916">
        <v>3.49</v>
      </c>
      <c r="AG46" s="916" t="s">
        <v>137</v>
      </c>
      <c r="AH46" s="916">
        <v>-42</v>
      </c>
      <c r="AI46" s="916">
        <v>15.02</v>
      </c>
      <c r="AJ46" s="916">
        <v>-3.2</v>
      </c>
      <c r="AK46" s="916">
        <v>8.0500000000000007</v>
      </c>
      <c r="AL46" s="928">
        <v>6840</v>
      </c>
      <c r="AM46" s="922">
        <v>0.1</v>
      </c>
      <c r="AN46" s="916">
        <v>1.04</v>
      </c>
      <c r="AO46" s="802">
        <f t="shared" si="7"/>
        <v>-10.866661860328154</v>
      </c>
      <c r="AP46" s="803">
        <f t="shared" si="8"/>
        <v>7.3868265117648697</v>
      </c>
      <c r="AQ46" s="936">
        <f t="shared" si="9"/>
        <v>68.26523298201252</v>
      </c>
      <c r="AR46" s="702">
        <f>INDEX(Historical!$C$7:$C$1437,MATCH(B46,Historical!$B$7:$B$1446,0))*IF(AH46="n/a",1.03,IF(AH46&lt;0,1.01,IF(AH46&gt;10,1.1,(1+AH46/100))))</f>
        <v>2.4845999999999999</v>
      </c>
      <c r="AS46" s="935">
        <f t="shared" si="10"/>
        <v>2.73306</v>
      </c>
      <c r="AT46" s="935">
        <f t="shared" si="15"/>
        <v>2.9530713300000002</v>
      </c>
      <c r="AU46" s="935">
        <f t="shared" si="15"/>
        <v>3.1907935720650005</v>
      </c>
      <c r="AV46" s="935">
        <f t="shared" si="15"/>
        <v>3.4476524546162333</v>
      </c>
      <c r="AW46" s="702">
        <f t="shared" si="12"/>
        <v>14.809177356681236</v>
      </c>
      <c r="AX46" s="810">
        <f t="shared" si="13"/>
        <v>18.867597600562156</v>
      </c>
      <c r="AY46" s="991">
        <v>1.34</v>
      </c>
      <c r="AZ46" s="922">
        <v>16.7</v>
      </c>
      <c r="BA46" s="922">
        <v>-32</v>
      </c>
      <c r="BB46" s="922">
        <v>-1.63</v>
      </c>
      <c r="BC46" s="922">
        <v>-6.3100000000000005</v>
      </c>
      <c r="BE46" s="664">
        <v>2010</v>
      </c>
      <c r="BF46" s="946" t="e">
        <f>#VALUE!</f>
        <v>#VALUE!</v>
      </c>
      <c r="BG46" s="931" t="s">
        <v>137</v>
      </c>
    </row>
    <row r="47" spans="1:59" ht="11.25" customHeight="1" x14ac:dyDescent="0.2">
      <c r="A47" s="537" t="s">
        <v>3805</v>
      </c>
      <c r="B47" s="925" t="s">
        <v>3806</v>
      </c>
      <c r="C47" s="988" t="s">
        <v>4353</v>
      </c>
      <c r="D47" s="988" t="s">
        <v>4354</v>
      </c>
      <c r="E47" s="792">
        <v>5</v>
      </c>
      <c r="F47" s="526">
        <v>804</v>
      </c>
      <c r="G47" s="526" t="s">
        <v>106</v>
      </c>
      <c r="H47" s="526" t="s">
        <v>106</v>
      </c>
      <c r="I47" s="924">
        <v>379.63</v>
      </c>
      <c r="J47" s="702">
        <f t="shared" si="0"/>
        <v>4.7414587888206938</v>
      </c>
      <c r="K47" s="927">
        <v>4.5</v>
      </c>
      <c r="L47" s="639">
        <v>4</v>
      </c>
      <c r="M47" s="693">
        <f t="shared" si="1"/>
        <v>18</v>
      </c>
      <c r="N47" s="921" t="s">
        <v>107</v>
      </c>
      <c r="O47" s="795">
        <v>4.25</v>
      </c>
      <c r="P47" s="917">
        <v>43126</v>
      </c>
      <c r="Q47" s="917">
        <v>43146</v>
      </c>
      <c r="R47" s="693">
        <f t="shared" si="2"/>
        <v>5.8823529411764701</v>
      </c>
      <c r="S47" s="759">
        <f>IF(INDEX(Historical!$D$7:$D$1437,MATCH(B47,Historical!$B$7:$B$1446,0))=0,"n/a",(INDEX(Historical!$C$7:$C$1437,MATCH(B47,Historical!$B$7:$B$1446,0))/INDEX(Historical!$D$7:$D$1437,MATCH(B47,Historical!$B$7:$B$1446,0))-1)*100)</f>
        <v>5.8823529411764719</v>
      </c>
      <c r="T47" s="759">
        <f>IF(INDEX(Historical!$F$7:$F$1430,MATCH(B47,Historical!$B$7:$B$1446,0))=0,"n/a",((INDEX(Historical!$C$7:$C$1437,MATCH(B47,Historical!$B$7:$B$1446,0))/INDEX(Historical!$F$7:$F$1430,MATCH(B47,Historical!$B$7:$B$1446,0)))^(1/3)-1)*100)</f>
        <v>8.7380373002892142</v>
      </c>
      <c r="U47" s="759">
        <f>IF(INDEX(Historical!$H$7:$H$1430,MATCH(B47,Historical!$B$7:$B$1446,0))=0,"n/a",((INDEX(Historical!$C$7:$C$1437,MATCH(B47,Historical!$B$7:$B$1446,0))/INDEX(Historical!$H$7:$H$1430,MATCH(B47,Historical!$B$7:$B$1446,0)))^(1/5)-1)*100)</f>
        <v>10.350921459993479</v>
      </c>
      <c r="V47" s="759" t="str">
        <f>IF(INDEX(Historical!$O$7:$O$1430,MATCH(B47,Historical!$B$7:$B$1446,0))=0,"n/a",((INDEX(Historical!$C$7:$C$1437,MATCH(B47,Historical!$B$7:$B$1446,0))/INDEX(Historical!$O$7:$O$1430,MATCH(B47,Historical!$B$7:$B$1446,0)))^(1/10)-1)*100)</f>
        <v>n/a</v>
      </c>
      <c r="W47" s="760" t="str">
        <f t="shared" si="3"/>
        <v>n/a</v>
      </c>
      <c r="X47" s="761">
        <f t="shared" si="4"/>
        <v>14.78703065713354</v>
      </c>
      <c r="Y47" s="926"/>
      <c r="Z47" s="702">
        <f t="shared" si="5"/>
        <v>162.60162601626016</v>
      </c>
      <c r="AA47" s="935">
        <f t="shared" si="6"/>
        <v>34.293586269196027</v>
      </c>
      <c r="AB47" s="639">
        <v>12</v>
      </c>
      <c r="AC47" s="916">
        <v>11.07</v>
      </c>
      <c r="AD47" s="916" t="s">
        <v>137</v>
      </c>
      <c r="AE47" s="916">
        <v>8.3699999999999992</v>
      </c>
      <c r="AF47" s="916">
        <v>6.81</v>
      </c>
      <c r="AG47" s="916">
        <v>10.9</v>
      </c>
      <c r="AH47" s="916">
        <v>-29.7</v>
      </c>
      <c r="AI47" s="916" t="s">
        <v>137</v>
      </c>
      <c r="AJ47" s="916">
        <v>0.70000000000000007</v>
      </c>
      <c r="AK47" s="916" t="s">
        <v>137</v>
      </c>
      <c r="AL47" s="928">
        <v>1950</v>
      </c>
      <c r="AM47" s="922">
        <v>58.720000000000006</v>
      </c>
      <c r="AN47" s="916">
        <v>4.07</v>
      </c>
      <c r="AO47" s="802">
        <f t="shared" si="7"/>
        <v>-19.201206020381854</v>
      </c>
      <c r="AP47" s="803">
        <f t="shared" si="8"/>
        <v>15.092380248814173</v>
      </c>
      <c r="AQ47" s="936">
        <f t="shared" si="9"/>
        <v>222.17270902643708</v>
      </c>
      <c r="AR47" s="702">
        <f>INDEX(Historical!$C$7:$C$1437,MATCH(B47,Historical!$B$7:$B$1446,0))*IF(AH47="n/a",1.03,IF(AH47&lt;0,1.01,IF(AH47&gt;10,1.1,(1+AH47/100))))</f>
        <v>18.18</v>
      </c>
      <c r="AS47" s="935">
        <f t="shared" si="10"/>
        <v>18.7254</v>
      </c>
      <c r="AT47" s="935">
        <f t="shared" ref="AT47:AV66" si="16">IF($AK47="n/a",1.03*AS47,IF($AK47&lt;0,1.01*AS47,IF($AK47&gt;10,1.1*AS47,(1+$AK47/100)*AS47)))</f>
        <v>19.287162000000002</v>
      </c>
      <c r="AU47" s="935">
        <f t="shared" si="16"/>
        <v>19.865776860000004</v>
      </c>
      <c r="AV47" s="935">
        <f t="shared" si="16"/>
        <v>20.461750165800005</v>
      </c>
      <c r="AW47" s="702">
        <f t="shared" si="12"/>
        <v>96.520089025800019</v>
      </c>
      <c r="AX47" s="810">
        <f t="shared" si="13"/>
        <v>25.424779133840854</v>
      </c>
      <c r="AY47" s="991">
        <v>0.48</v>
      </c>
      <c r="AZ47" s="922">
        <v>28.360000000000003</v>
      </c>
      <c r="BA47" s="922">
        <v>-5.17</v>
      </c>
      <c r="BB47" s="922">
        <v>1.55</v>
      </c>
      <c r="BC47" s="922">
        <v>9.5</v>
      </c>
      <c r="BE47" s="664">
        <v>2014</v>
      </c>
      <c r="BF47" s="946" t="e">
        <f>#VALUE!</f>
        <v>#VALUE!</v>
      </c>
      <c r="BG47" s="931">
        <v>2.1</v>
      </c>
    </row>
    <row r="48" spans="1:59" ht="11.25" customHeight="1" x14ac:dyDescent="0.2">
      <c r="A48" s="537" t="s">
        <v>922</v>
      </c>
      <c r="B48" s="925" t="s">
        <v>923</v>
      </c>
      <c r="C48" s="988" t="s">
        <v>154</v>
      </c>
      <c r="D48" s="988" t="s">
        <v>924</v>
      </c>
      <c r="E48" s="792">
        <v>9</v>
      </c>
      <c r="F48" s="526">
        <v>435</v>
      </c>
      <c r="G48" s="526" t="s">
        <v>115</v>
      </c>
      <c r="H48" s="526" t="s">
        <v>115</v>
      </c>
      <c r="I48" s="924">
        <v>179.32</v>
      </c>
      <c r="J48" s="702">
        <f t="shared" si="0"/>
        <v>3.2344412223957173</v>
      </c>
      <c r="K48" s="927">
        <v>1.45</v>
      </c>
      <c r="L48" s="639">
        <v>4</v>
      </c>
      <c r="M48" s="693">
        <f t="shared" si="1"/>
        <v>5.8</v>
      </c>
      <c r="N48" s="921" t="s">
        <v>250</v>
      </c>
      <c r="O48" s="795">
        <v>1.32</v>
      </c>
      <c r="P48" s="915">
        <v>43510</v>
      </c>
      <c r="Q48" s="915">
        <v>43532</v>
      </c>
      <c r="R48" s="693">
        <f t="shared" si="2"/>
        <v>9.8484848484848406</v>
      </c>
      <c r="S48" s="759">
        <f>IF(INDEX(Historical!$D$7:$D$1437,MATCH(B48,Historical!$B$7:$B$1446,0))=0,"n/a",(INDEX(Historical!$C$7:$C$1437,MATCH(B48,Historical!$B$7:$B$1446,0))/INDEX(Historical!$D$7:$D$1437,MATCH(B48,Historical!$B$7:$B$1446,0))-1)*100)</f>
        <v>14.782608695652177</v>
      </c>
      <c r="T48" s="759">
        <f>IF(INDEX(Historical!$F$7:$F$1430,MATCH(B48,Historical!$B$7:$B$1446,0))=0,"n/a",((INDEX(Historical!$C$7:$C$1437,MATCH(B48,Historical!$B$7:$B$1446,0))/INDEX(Historical!$F$7:$F$1430,MATCH(B48,Historical!$B$7:$B$1446,0)))^(1/3)-1)*100)</f>
        <v>18.663079092602921</v>
      </c>
      <c r="U48" s="759">
        <f>IF(INDEX(Historical!$H$7:$H$1430,MATCH(B48,Historical!$B$7:$B$1446,0))=0,"n/a",((INDEX(Historical!$C$7:$C$1437,MATCH(B48,Historical!$B$7:$B$1446,0))/INDEX(Historical!$H$7:$H$1430,MATCH(B48,Historical!$B$7:$B$1446,0)))^(1/5)-1)*100)</f>
        <v>22.940567822382562</v>
      </c>
      <c r="V48" s="759" t="str">
        <f>IF(INDEX(Historical!$O$7:$O$1430,MATCH(B48,Historical!$B$7:$B$1446,0))=0,"n/a",((INDEX(Historical!$C$7:$C$1437,MATCH(B48,Historical!$B$7:$B$1446,0))/INDEX(Historical!$O$7:$O$1430,MATCH(B48,Historical!$B$7:$B$1446,0)))^(1/10)-1)*100)</f>
        <v>n/a</v>
      </c>
      <c r="W48" s="760" t="str">
        <f t="shared" si="3"/>
        <v>n/a</v>
      </c>
      <c r="X48" s="761">
        <f t="shared" si="4"/>
        <v>1.6744940016337635</v>
      </c>
      <c r="Y48" s="713"/>
      <c r="Z48" s="702">
        <f t="shared" si="5"/>
        <v>46.031746031746032</v>
      </c>
      <c r="AA48" s="935">
        <f t="shared" si="6"/>
        <v>14.231746031746031</v>
      </c>
      <c r="AB48" s="639">
        <v>12</v>
      </c>
      <c r="AC48" s="916">
        <v>12.6</v>
      </c>
      <c r="AD48" s="916">
        <v>7.12</v>
      </c>
      <c r="AE48" s="916">
        <v>4.63</v>
      </c>
      <c r="AF48" s="916">
        <v>9.14</v>
      </c>
      <c r="AG48" s="916">
        <v>58.5</v>
      </c>
      <c r="AH48" s="916">
        <v>14.799999999999999</v>
      </c>
      <c r="AI48" s="916">
        <v>5.76</v>
      </c>
      <c r="AJ48" s="916">
        <v>13.700000000000001</v>
      </c>
      <c r="AK48" s="916">
        <v>2</v>
      </c>
      <c r="AL48" s="928">
        <v>109850</v>
      </c>
      <c r="AM48" s="923">
        <v>0.1</v>
      </c>
      <c r="AN48" s="916">
        <v>2.71</v>
      </c>
      <c r="AO48" s="802">
        <f t="shared" si="7"/>
        <v>11.943263013032247</v>
      </c>
      <c r="AP48" s="803">
        <f t="shared" si="8"/>
        <v>26.175009044778278</v>
      </c>
      <c r="AQ48" s="936">
        <f t="shared" si="9"/>
        <v>140.44233194506671</v>
      </c>
      <c r="AR48" s="702">
        <f>INDEX(Historical!$C$7:$C$1437,MATCH(B48,Historical!$B$7:$B$1446,0))*IF(AH48="n/a",1.03,IF(AH48&lt;0,1.01,IF(AH48&gt;10,1.1,(1+AH48/100))))</f>
        <v>5.8080000000000007</v>
      </c>
      <c r="AS48" s="935">
        <f t="shared" si="10"/>
        <v>6.1425408000000017</v>
      </c>
      <c r="AT48" s="935">
        <f t="shared" si="16"/>
        <v>6.2653916160000023</v>
      </c>
      <c r="AU48" s="935">
        <f t="shared" si="16"/>
        <v>6.3906994483200021</v>
      </c>
      <c r="AV48" s="935">
        <f t="shared" si="16"/>
        <v>6.5185134372864022</v>
      </c>
      <c r="AW48" s="702">
        <f t="shared" si="12"/>
        <v>31.125145301606409</v>
      </c>
      <c r="AX48" s="810">
        <f t="shared" si="13"/>
        <v>17.357319485615889</v>
      </c>
      <c r="AY48" s="991">
        <v>1.1599999999999999</v>
      </c>
      <c r="AZ48" s="922">
        <v>8.5299999999999994</v>
      </c>
      <c r="BA48" s="922">
        <v>-14.69</v>
      </c>
      <c r="BB48" s="922">
        <v>-4.46</v>
      </c>
      <c r="BC48" s="922">
        <v>-7.5</v>
      </c>
      <c r="BE48" s="664">
        <v>2011</v>
      </c>
      <c r="BF48" s="946" t="e">
        <f>#VALUE!</f>
        <v>#VALUE!</v>
      </c>
      <c r="BG48" s="931">
        <v>12.3</v>
      </c>
    </row>
    <row r="49" spans="1:59" ht="11.25" customHeight="1" x14ac:dyDescent="0.2">
      <c r="A49" s="609" t="s">
        <v>436</v>
      </c>
      <c r="B49" s="925" t="s">
        <v>437</v>
      </c>
      <c r="C49" s="988" t="s">
        <v>128</v>
      </c>
      <c r="D49" s="988" t="s">
        <v>4361</v>
      </c>
      <c r="E49" s="792">
        <v>14</v>
      </c>
      <c r="F49" s="526">
        <v>278</v>
      </c>
      <c r="G49" s="526" t="s">
        <v>106</v>
      </c>
      <c r="H49" s="526" t="s">
        <v>106</v>
      </c>
      <c r="I49" s="924">
        <v>3.33</v>
      </c>
      <c r="J49" s="702">
        <f t="shared" si="0"/>
        <v>3.0030030030030028</v>
      </c>
      <c r="K49" s="927">
        <v>2.5000000000000001E-2</v>
      </c>
      <c r="L49" s="639">
        <v>4</v>
      </c>
      <c r="M49" s="693">
        <f t="shared" si="1"/>
        <v>0.1</v>
      </c>
      <c r="N49" s="921" t="s">
        <v>4082</v>
      </c>
      <c r="O49" s="795">
        <v>2.2499999999999999E-2</v>
      </c>
      <c r="P49" s="915">
        <v>43553</v>
      </c>
      <c r="Q49" s="915">
        <v>43581</v>
      </c>
      <c r="R49" s="693">
        <f t="shared" si="2"/>
        <v>11.111111111111121</v>
      </c>
      <c r="S49" s="759">
        <f>IF(INDEX(Historical!$D$7:$D$1437,MATCH(B49,Historical!$B$7:$B$1446,0))=0,"n/a",(INDEX(Historical!$C$7:$C$1437,MATCH(B49,Historical!$B$7:$B$1446,0))/INDEX(Historical!$D$7:$D$1437,MATCH(B49,Historical!$B$7:$B$1446,0))-1)*100)</f>
        <v>9.375</v>
      </c>
      <c r="T49" s="759">
        <f>IF(INDEX(Historical!$F$7:$F$1430,MATCH(B49,Historical!$B$7:$B$1446,0))=0,"n/a",((INDEX(Historical!$C$7:$C$1437,MATCH(B49,Historical!$B$7:$B$1446,0))/INDEX(Historical!$F$7:$F$1430,MATCH(B49,Historical!$B$7:$B$1446,0)))^(1/3)-1)*100)</f>
        <v>6.2254055032684219</v>
      </c>
      <c r="U49" s="759">
        <f>IF(INDEX(Historical!$H$7:$H$1430,MATCH(B49,Historical!$B$7:$B$1446,0))=0,"n/a",((INDEX(Historical!$C$7:$C$1437,MATCH(B49,Historical!$B$7:$B$1446,0))/INDEX(Historical!$H$7:$H$1430,MATCH(B49,Historical!$B$7:$B$1446,0)))^(1/5)-1)*100)</f>
        <v>10.968813341109108</v>
      </c>
      <c r="V49" s="759">
        <f>IF(INDEX(Historical!$O$7:$O$1430,MATCH(B49,Historical!$B$7:$B$1446,0))=0,"n/a",((INDEX(Historical!$C$7:$C$1437,MATCH(B49,Historical!$B$7:$B$1446,0))/INDEX(Historical!$O$7:$O$1430,MATCH(B49,Historical!$B$7:$B$1446,0)))^(1/10)-1)*100)</f>
        <v>11.773029030687221</v>
      </c>
      <c r="W49" s="760">
        <f t="shared" si="3"/>
        <v>0.93168999350278769</v>
      </c>
      <c r="X49" s="761" t="str">
        <f t="shared" si="4"/>
        <v>n/a</v>
      </c>
      <c r="Y49" s="716"/>
      <c r="Z49" s="702">
        <f t="shared" si="5"/>
        <v>50</v>
      </c>
      <c r="AA49" s="935">
        <f t="shared" si="6"/>
        <v>16.649999999999999</v>
      </c>
      <c r="AB49" s="639">
        <v>12</v>
      </c>
      <c r="AC49" s="916">
        <v>0.2</v>
      </c>
      <c r="AD49" s="916" t="s">
        <v>137</v>
      </c>
      <c r="AE49" s="916">
        <v>2.62</v>
      </c>
      <c r="AF49" s="916">
        <v>7.21</v>
      </c>
      <c r="AG49" s="916">
        <v>40.400000000000006</v>
      </c>
      <c r="AH49" s="916" t="s">
        <v>137</v>
      </c>
      <c r="AI49" s="916" t="s">
        <v>137</v>
      </c>
      <c r="AJ49" s="916" t="s">
        <v>137</v>
      </c>
      <c r="AK49" s="916" t="s">
        <v>137</v>
      </c>
      <c r="AL49" s="928">
        <v>107.77</v>
      </c>
      <c r="AM49" s="922">
        <v>6.8000000000000007</v>
      </c>
      <c r="AN49" s="916">
        <v>0.17499999999999999</v>
      </c>
      <c r="AO49" s="802">
        <f t="shared" si="7"/>
        <v>-2.6781836558878886</v>
      </c>
      <c r="AP49" s="803">
        <f t="shared" si="8"/>
        <v>13.97181634411211</v>
      </c>
      <c r="AQ49" s="936">
        <f t="shared" si="9"/>
        <v>130.98484798791458</v>
      </c>
      <c r="AR49" s="702">
        <f>INDEX(Historical!$C$7:$C$1437,MATCH(B49,Historical!$B$7:$B$1446,0))*IF(AH49="n/a",1.03,IF(AH49&lt;0,1.01,IF(AH49&gt;10,1.1,(1+AH49/100))))</f>
        <v>9.0124999999999997E-2</v>
      </c>
      <c r="AS49" s="935">
        <f t="shared" si="10"/>
        <v>9.2828750000000002E-2</v>
      </c>
      <c r="AT49" s="935">
        <f t="shared" si="16"/>
        <v>9.56136125E-2</v>
      </c>
      <c r="AU49" s="935">
        <f t="shared" si="16"/>
        <v>9.8482020875000006E-2</v>
      </c>
      <c r="AV49" s="935">
        <f t="shared" si="16"/>
        <v>0.10143648150125001</v>
      </c>
      <c r="AW49" s="702">
        <f t="shared" si="12"/>
        <v>0.47848586487625006</v>
      </c>
      <c r="AX49" s="810">
        <f t="shared" si="13"/>
        <v>14.368944891178682</v>
      </c>
      <c r="AY49" s="991">
        <v>0.15</v>
      </c>
      <c r="AZ49" s="922">
        <v>32.142857142857139</v>
      </c>
      <c r="BA49" s="922">
        <v>-4.8571428571428594</v>
      </c>
      <c r="BB49" s="922">
        <v>-0.29940119760478723</v>
      </c>
      <c r="BC49" s="922">
        <v>11.74496644295302</v>
      </c>
      <c r="BD49" s="960" t="s">
        <v>4298</v>
      </c>
      <c r="BE49" s="664">
        <v>2006</v>
      </c>
      <c r="BF49" s="946" t="e">
        <f>#VALUE!</f>
        <v>#VALUE!</v>
      </c>
      <c r="BG49" s="931">
        <v>22.509999999999998</v>
      </c>
    </row>
    <row r="50" spans="1:59" ht="11.25" customHeight="1" x14ac:dyDescent="0.2">
      <c r="A50" s="609" t="s">
        <v>418</v>
      </c>
      <c r="B50" s="925" t="s">
        <v>419</v>
      </c>
      <c r="C50" s="988" t="s">
        <v>108</v>
      </c>
      <c r="D50" s="988" t="s">
        <v>4369</v>
      </c>
      <c r="E50" s="792">
        <v>15</v>
      </c>
      <c r="F50" s="526">
        <v>261</v>
      </c>
      <c r="G50" s="526" t="s">
        <v>115</v>
      </c>
      <c r="H50" s="526" t="s">
        <v>115</v>
      </c>
      <c r="I50" s="924">
        <v>146.77000000000001</v>
      </c>
      <c r="J50" s="702">
        <f t="shared" si="0"/>
        <v>2.6435920147169041</v>
      </c>
      <c r="K50" s="927">
        <v>0.97</v>
      </c>
      <c r="L50" s="639">
        <v>4</v>
      </c>
      <c r="M50" s="693">
        <f t="shared" si="1"/>
        <v>3.88</v>
      </c>
      <c r="N50" s="921" t="s">
        <v>238</v>
      </c>
      <c r="O50" s="795">
        <v>0.9</v>
      </c>
      <c r="P50" s="915">
        <v>43588</v>
      </c>
      <c r="Q50" s="915">
        <v>43602</v>
      </c>
      <c r="R50" s="693">
        <f t="shared" si="2"/>
        <v>7.7777777777777724</v>
      </c>
      <c r="S50" s="759">
        <f>IF(INDEX(Historical!$D$7:$D$1437,MATCH(B50,Historical!$B$7:$B$1446,0))=0,"n/a",(INDEX(Historical!$C$7:$C$1437,MATCH(B50,Historical!$B$7:$B$1446,0))/INDEX(Historical!$D$7:$D$1437,MATCH(B50,Historical!$B$7:$B$1446,0))-1)*100)</f>
        <v>8.9506172839506135</v>
      </c>
      <c r="T50" s="759">
        <f>IF(INDEX(Historical!$F$7:$F$1430,MATCH(B50,Historical!$B$7:$B$1446,0))=0,"n/a",((INDEX(Historical!$C$7:$C$1437,MATCH(B50,Historical!$B$7:$B$1446,0))/INDEX(Historical!$F$7:$F$1430,MATCH(B50,Historical!$B$7:$B$1446,0)))^(1/3)-1)*100)</f>
        <v>10.872791070792021</v>
      </c>
      <c r="U50" s="759">
        <f>IF(INDEX(Historical!$H$7:$H$1430,MATCH(B50,Historical!$B$7:$B$1446,0))=0,"n/a",((INDEX(Historical!$C$7:$C$1437,MATCH(B50,Historical!$B$7:$B$1446,0))/INDEX(Historical!$H$7:$H$1430,MATCH(B50,Historical!$B$7:$B$1446,0)))^(1/5)-1)*100)</f>
        <v>11.922068905729265</v>
      </c>
      <c r="V50" s="759">
        <f>IF(INDEX(Historical!$O$7:$O$1430,MATCH(B50,Historical!$B$7:$B$1446,0))=0,"n/a",((INDEX(Historical!$C$7:$C$1437,MATCH(B50,Historical!$B$7:$B$1446,0))/INDEX(Historical!$O$7:$O$1430,MATCH(B50,Historical!$B$7:$B$1446,0)))^(1/10)-1)*100)</f>
        <v>18.255970605848539</v>
      </c>
      <c r="W50" s="760">
        <f t="shared" si="3"/>
        <v>0.65305039995572045</v>
      </c>
      <c r="X50" s="761">
        <f t="shared" si="4"/>
        <v>0.70129817092525093</v>
      </c>
      <c r="Y50" s="717"/>
      <c r="Z50" s="702">
        <f t="shared" si="5"/>
        <v>29.618320610687022</v>
      </c>
      <c r="AA50" s="935">
        <f t="shared" si="6"/>
        <v>11.203816793893131</v>
      </c>
      <c r="AB50" s="639">
        <v>12</v>
      </c>
      <c r="AC50" s="916">
        <v>13.1</v>
      </c>
      <c r="AD50" s="916">
        <v>0.59</v>
      </c>
      <c r="AE50" s="916">
        <v>1.52</v>
      </c>
      <c r="AF50" s="916">
        <v>3.71</v>
      </c>
      <c r="AG50" s="916">
        <v>30.599999999999998</v>
      </c>
      <c r="AH50" s="916">
        <v>25.900000000000002</v>
      </c>
      <c r="AI50" s="916">
        <v>13</v>
      </c>
      <c r="AJ50" s="916">
        <v>17</v>
      </c>
      <c r="AK50" s="916">
        <v>18.84</v>
      </c>
      <c r="AL50" s="928">
        <v>19660</v>
      </c>
      <c r="AM50" s="922">
        <v>0.4</v>
      </c>
      <c r="AN50" s="916">
        <v>2.93</v>
      </c>
      <c r="AO50" s="802">
        <f t="shared" si="7"/>
        <v>3.3618441265530397</v>
      </c>
      <c r="AP50" s="803">
        <f t="shared" si="8"/>
        <v>14.56566092044617</v>
      </c>
      <c r="AQ50" s="936">
        <f t="shared" si="9"/>
        <v>35.918538193276326</v>
      </c>
      <c r="AR50" s="702">
        <f>INDEX(Historical!$C$7:$C$1437,MATCH(B50,Historical!$B$7:$B$1446,0))*IF(AH50="n/a",1.03,IF(AH50&lt;0,1.01,IF(AH50&gt;10,1.1,(1+AH50/100))))</f>
        <v>3.883</v>
      </c>
      <c r="AS50" s="935">
        <f t="shared" si="10"/>
        <v>4.2713000000000001</v>
      </c>
      <c r="AT50" s="935">
        <f t="shared" si="16"/>
        <v>4.6984300000000001</v>
      </c>
      <c r="AU50" s="935">
        <f t="shared" si="16"/>
        <v>5.1682730000000001</v>
      </c>
      <c r="AV50" s="935">
        <f t="shared" si="16"/>
        <v>5.6851003000000002</v>
      </c>
      <c r="AW50" s="702">
        <f t="shared" si="12"/>
        <v>23.706103300000002</v>
      </c>
      <c r="AX50" s="810">
        <f t="shared" si="13"/>
        <v>16.151872521632487</v>
      </c>
      <c r="AY50" s="991">
        <v>1.91</v>
      </c>
      <c r="AZ50" s="922">
        <v>53.38</v>
      </c>
      <c r="BA50" s="922">
        <v>-4.17</v>
      </c>
      <c r="BB50" s="922">
        <v>9.879999999999999</v>
      </c>
      <c r="BC50" s="922">
        <v>11.53</v>
      </c>
      <c r="BE50" s="664">
        <v>2005</v>
      </c>
      <c r="BF50" s="946" t="e">
        <f>#VALUE!</f>
        <v>#VALUE!</v>
      </c>
      <c r="BG50" s="931">
        <v>1.2</v>
      </c>
    </row>
    <row r="51" spans="1:59" ht="11.25" customHeight="1" x14ac:dyDescent="0.2">
      <c r="A51" s="609" t="s">
        <v>918</v>
      </c>
      <c r="B51" s="925" t="s">
        <v>919</v>
      </c>
      <c r="C51" s="988" t="s">
        <v>108</v>
      </c>
      <c r="D51" s="988" t="s">
        <v>118</v>
      </c>
      <c r="E51" s="792">
        <v>7</v>
      </c>
      <c r="F51" s="526">
        <v>670</v>
      </c>
      <c r="G51" s="526" t="s">
        <v>106</v>
      </c>
      <c r="H51" s="526" t="s">
        <v>106</v>
      </c>
      <c r="I51" s="924">
        <v>59.22</v>
      </c>
      <c r="J51" s="702">
        <f t="shared" si="0"/>
        <v>1.6886187098953058</v>
      </c>
      <c r="K51" s="927">
        <v>0.25</v>
      </c>
      <c r="L51" s="639">
        <v>4</v>
      </c>
      <c r="M51" s="693">
        <f t="shared" si="1"/>
        <v>1</v>
      </c>
      <c r="N51" s="921" t="s">
        <v>598</v>
      </c>
      <c r="O51" s="795">
        <v>0.22</v>
      </c>
      <c r="P51" s="915">
        <v>43531</v>
      </c>
      <c r="Q51" s="915">
        <v>43546</v>
      </c>
      <c r="R51" s="693">
        <f t="shared" si="2"/>
        <v>13.636363636363635</v>
      </c>
      <c r="S51" s="759">
        <f>IF(INDEX(Historical!$D$7:$D$1437,MATCH(B51,Historical!$B$7:$B$1446,0))=0,"n/a",(INDEX(Historical!$C$7:$C$1437,MATCH(B51,Historical!$B$7:$B$1446,0))/INDEX(Historical!$D$7:$D$1437,MATCH(B51,Historical!$B$7:$B$1446,0))-1)*100)</f>
        <v>9.9999999999999858</v>
      </c>
      <c r="T51" s="759">
        <f>IF(INDEX(Historical!$F$7:$F$1430,MATCH(B51,Historical!$B$7:$B$1446,0))=0,"n/a",((INDEX(Historical!$C$7:$C$1437,MATCH(B51,Historical!$B$7:$B$1446,0))/INDEX(Historical!$F$7:$F$1430,MATCH(B51,Historical!$B$7:$B$1446,0)))^(1/3)-1)*100)</f>
        <v>13.617128057248994</v>
      </c>
      <c r="U51" s="759">
        <f>IF(INDEX(Historical!$H$7:$H$1430,MATCH(B51,Historical!$B$7:$B$1446,0))=0,"n/a",((INDEX(Historical!$C$7:$C$1437,MATCH(B51,Historical!$B$7:$B$1446,0))/INDEX(Historical!$H$7:$H$1430,MATCH(B51,Historical!$B$7:$B$1446,0)))^(1/5)-1)*100)</f>
        <v>22.423992536427463</v>
      </c>
      <c r="V51" s="759" t="str">
        <f>IF(INDEX(Historical!$O$7:$O$1430,MATCH(B51,Historical!$B$7:$B$1446,0))=0,"n/a",((INDEX(Historical!$C$7:$C$1437,MATCH(B51,Historical!$B$7:$B$1446,0))/INDEX(Historical!$O$7:$O$1430,MATCH(B51,Historical!$B$7:$B$1446,0)))^(1/10)-1)*100)</f>
        <v>n/a</v>
      </c>
      <c r="W51" s="760" t="str">
        <f t="shared" si="3"/>
        <v>n/a</v>
      </c>
      <c r="X51" s="761">
        <f t="shared" si="4"/>
        <v>2.2650497511542889</v>
      </c>
      <c r="Y51" s="716"/>
      <c r="Z51" s="702">
        <f t="shared" si="5"/>
        <v>26.881720430107524</v>
      </c>
      <c r="AA51" s="935">
        <f t="shared" si="6"/>
        <v>15.919354838709676</v>
      </c>
      <c r="AB51" s="639">
        <v>12</v>
      </c>
      <c r="AC51" s="916">
        <v>3.72</v>
      </c>
      <c r="AD51" s="916">
        <v>1.59</v>
      </c>
      <c r="AE51" s="916">
        <v>3.01</v>
      </c>
      <c r="AF51" s="916">
        <v>2.78</v>
      </c>
      <c r="AG51" s="916">
        <v>16.400000000000002</v>
      </c>
      <c r="AH51" s="916">
        <v>21.4</v>
      </c>
      <c r="AI51" s="916">
        <v>-2.5700000000000003</v>
      </c>
      <c r="AJ51" s="916">
        <v>9.9</v>
      </c>
      <c r="AK51" s="916">
        <v>10</v>
      </c>
      <c r="AL51" s="928">
        <v>1140</v>
      </c>
      <c r="AM51" s="922">
        <v>0.6</v>
      </c>
      <c r="AN51" s="916">
        <v>0</v>
      </c>
      <c r="AO51" s="802">
        <f t="shared" si="7"/>
        <v>8.1932564076130916</v>
      </c>
      <c r="AP51" s="803">
        <f t="shared" si="8"/>
        <v>24.112611246322768</v>
      </c>
      <c r="AQ51" s="936">
        <f t="shared" si="9"/>
        <v>40.24709377319715</v>
      </c>
      <c r="AR51" s="702">
        <f>INDEX(Historical!$C$7:$C$1437,MATCH(B51,Historical!$B$7:$B$1446,0))*IF(AH51="n/a",1.03,IF(AH51&lt;0,1.01,IF(AH51&gt;10,1.1,(1+AH51/100))))</f>
        <v>0.96800000000000008</v>
      </c>
      <c r="AS51" s="935">
        <f t="shared" si="10"/>
        <v>0.9776800000000001</v>
      </c>
      <c r="AT51" s="935">
        <f t="shared" si="16"/>
        <v>1.0754480000000002</v>
      </c>
      <c r="AU51" s="935">
        <f t="shared" si="16"/>
        <v>1.1829928000000003</v>
      </c>
      <c r="AV51" s="935">
        <f t="shared" si="16"/>
        <v>1.3012920800000005</v>
      </c>
      <c r="AW51" s="702">
        <f t="shared" si="12"/>
        <v>5.5054128800000015</v>
      </c>
      <c r="AX51" s="810">
        <f t="shared" si="13"/>
        <v>9.2965431948666026</v>
      </c>
      <c r="AY51" s="991">
        <v>0.52</v>
      </c>
      <c r="AZ51" s="922">
        <v>17.37</v>
      </c>
      <c r="BA51" s="922">
        <v>-9.0300000000000011</v>
      </c>
      <c r="BB51" s="922">
        <v>-1.3299999999999998</v>
      </c>
      <c r="BC51" s="922">
        <v>-0.18</v>
      </c>
      <c r="BE51" s="664">
        <v>2013</v>
      </c>
      <c r="BF51" s="946" t="e">
        <f>#VALUE!</f>
        <v>#VALUE!</v>
      </c>
      <c r="BG51" s="931">
        <v>4.5999999999999996</v>
      </c>
    </row>
    <row r="52" spans="1:59" ht="11.25" customHeight="1" x14ac:dyDescent="0.2">
      <c r="A52" s="628" t="s">
        <v>916</v>
      </c>
      <c r="B52" s="925" t="s">
        <v>917</v>
      </c>
      <c r="C52" s="988" t="s">
        <v>4353</v>
      </c>
      <c r="D52" s="988" t="s">
        <v>4354</v>
      </c>
      <c r="E52" s="792">
        <v>9</v>
      </c>
      <c r="F52" s="526">
        <v>474</v>
      </c>
      <c r="G52" s="526" t="s">
        <v>106</v>
      </c>
      <c r="H52" s="526" t="s">
        <v>106</v>
      </c>
      <c r="I52" s="924">
        <v>195.3</v>
      </c>
      <c r="J52" s="702">
        <f t="shared" si="0"/>
        <v>1.8433179723502304</v>
      </c>
      <c r="K52" s="927">
        <v>0.9</v>
      </c>
      <c r="L52" s="639">
        <v>4</v>
      </c>
      <c r="M52" s="693">
        <f t="shared" si="1"/>
        <v>3.6</v>
      </c>
      <c r="N52" s="921" t="s">
        <v>4082</v>
      </c>
      <c r="O52" s="795">
        <v>0.84</v>
      </c>
      <c r="P52" s="915">
        <v>43565</v>
      </c>
      <c r="Q52" s="915">
        <v>43581</v>
      </c>
      <c r="R52" s="693">
        <f t="shared" si="2"/>
        <v>7.1428571428571495</v>
      </c>
      <c r="S52" s="759">
        <f>IF(INDEX(Historical!$D$7:$D$1437,MATCH(B52,Historical!$B$7:$B$1446,0))=0,"n/a",(INDEX(Historical!$C$7:$C$1437,MATCH(B52,Historical!$B$7:$B$1446,0))/INDEX(Historical!$D$7:$D$1437,MATCH(B52,Historical!$B$7:$B$1446,0))-1)*100)</f>
        <v>14.015151515151491</v>
      </c>
      <c r="T52" s="759">
        <f>IF(INDEX(Historical!$F$7:$F$1430,MATCH(B52,Historical!$B$7:$B$1446,0))=0,"n/a",((INDEX(Historical!$C$7:$C$1437,MATCH(B52,Historical!$B$7:$B$1446,0))/INDEX(Historical!$F$7:$F$1430,MATCH(B52,Historical!$B$7:$B$1446,0)))^(1/3)-1)*100)</f>
        <v>18.475706424551895</v>
      </c>
      <c r="U52" s="759">
        <f>IF(INDEX(Historical!$H$7:$H$1430,MATCH(B52,Historical!$B$7:$B$1446,0))=0,"n/a",((INDEX(Historical!$C$7:$C$1437,MATCH(B52,Historical!$B$7:$B$1446,0))/INDEX(Historical!$H$7:$H$1430,MATCH(B52,Historical!$B$7:$B$1446,0)))^(1/5)-1)*100)</f>
        <v>22.302338775811403</v>
      </c>
      <c r="V52" s="759" t="str">
        <f>IF(INDEX(Historical!$O$7:$O$1430,MATCH(B52,Historical!$B$7:$B$1446,0))=0,"n/a",((INDEX(Historical!$C$7:$C$1437,MATCH(B52,Historical!$B$7:$B$1446,0))/INDEX(Historical!$O$7:$O$1430,MATCH(B52,Historical!$B$7:$B$1446,0)))^(1/10)-1)*100)</f>
        <v>n/a</v>
      </c>
      <c r="W52" s="760" t="str">
        <f t="shared" si="3"/>
        <v>n/a</v>
      </c>
      <c r="X52" s="761">
        <f t="shared" si="4"/>
        <v>1.4968012601215708</v>
      </c>
      <c r="Y52" s="926" t="s">
        <v>3996</v>
      </c>
      <c r="Z52" s="702">
        <f t="shared" si="5"/>
        <v>129.96389891696751</v>
      </c>
      <c r="AA52" s="935">
        <f t="shared" si="6"/>
        <v>70.505415162454881</v>
      </c>
      <c r="AB52" s="639">
        <v>12</v>
      </c>
      <c r="AC52" s="916">
        <v>2.77</v>
      </c>
      <c r="AD52" s="916">
        <v>3.51</v>
      </c>
      <c r="AE52" s="916">
        <v>11.55</v>
      </c>
      <c r="AF52" s="916">
        <v>16.14</v>
      </c>
      <c r="AG52" s="916">
        <v>21.7</v>
      </c>
      <c r="AH52" s="916">
        <v>5.5</v>
      </c>
      <c r="AI52" s="916">
        <v>18.32</v>
      </c>
      <c r="AJ52" s="916">
        <v>14.899999999999999</v>
      </c>
      <c r="AK52" s="916">
        <v>20.100000000000001</v>
      </c>
      <c r="AL52" s="928">
        <v>85900</v>
      </c>
      <c r="AM52" s="922">
        <v>0.3</v>
      </c>
      <c r="AN52" s="916">
        <v>3.97</v>
      </c>
      <c r="AO52" s="802">
        <f t="shared" si="7"/>
        <v>-46.359758414293246</v>
      </c>
      <c r="AP52" s="803">
        <f t="shared" si="8"/>
        <v>24.145656748161635</v>
      </c>
      <c r="AQ52" s="936">
        <f t="shared" si="9"/>
        <v>611.16724106594154</v>
      </c>
      <c r="AR52" s="702">
        <f>INDEX(Historical!$C$7:$C$1437,MATCH(B52,Historical!$B$7:$B$1446,0))*IF(AH52="n/a",1.03,IF(AH52&lt;0,1.01,IF(AH52&gt;10,1.1,(1+AH52/100))))</f>
        <v>3.1755499999999994</v>
      </c>
      <c r="AS52" s="935">
        <f t="shared" si="10"/>
        <v>3.4931049999999995</v>
      </c>
      <c r="AT52" s="935">
        <f t="shared" si="16"/>
        <v>3.8424154999999995</v>
      </c>
      <c r="AU52" s="935">
        <f t="shared" si="16"/>
        <v>4.22665705</v>
      </c>
      <c r="AV52" s="935">
        <f t="shared" si="16"/>
        <v>4.649322755</v>
      </c>
      <c r="AW52" s="702">
        <f t="shared" si="12"/>
        <v>19.387050304999999</v>
      </c>
      <c r="AX52" s="810">
        <f t="shared" si="13"/>
        <v>9.926805071684587</v>
      </c>
      <c r="AY52" s="991">
        <v>0.68</v>
      </c>
      <c r="AZ52" s="922">
        <v>45.910000000000004</v>
      </c>
      <c r="BA52" s="922">
        <v>-1.46</v>
      </c>
      <c r="BB52" s="922">
        <v>3.65</v>
      </c>
      <c r="BC52" s="922">
        <v>19.59</v>
      </c>
      <c r="BE52" s="664">
        <v>2011</v>
      </c>
      <c r="BF52" s="946" t="e">
        <f>#VALUE!</f>
        <v>#VALUE!</v>
      </c>
      <c r="BG52" s="931">
        <v>3.6999999999999997</v>
      </c>
    </row>
    <row r="53" spans="1:59" s="838" customFormat="1" ht="11.25" customHeight="1" x14ac:dyDescent="0.2">
      <c r="A53" s="697" t="s">
        <v>1713</v>
      </c>
      <c r="B53" s="846" t="s">
        <v>1714</v>
      </c>
      <c r="C53" s="988" t="s">
        <v>108</v>
      </c>
      <c r="D53" s="988" t="s">
        <v>4369</v>
      </c>
      <c r="E53" s="818">
        <v>9</v>
      </c>
      <c r="F53" s="526">
        <v>392</v>
      </c>
      <c r="G53" s="1171" t="s">
        <v>106</v>
      </c>
      <c r="H53" s="1171" t="s">
        <v>106</v>
      </c>
      <c r="I53" s="819">
        <v>52.58</v>
      </c>
      <c r="J53" s="820">
        <f t="shared" si="0"/>
        <v>2.2822365918600229</v>
      </c>
      <c r="K53" s="821">
        <v>0.3</v>
      </c>
      <c r="L53" s="822">
        <v>4</v>
      </c>
      <c r="M53" s="823">
        <f t="shared" si="1"/>
        <v>1.2</v>
      </c>
      <c r="N53" s="824" t="s">
        <v>711</v>
      </c>
      <c r="O53" s="825">
        <v>0.21</v>
      </c>
      <c r="P53" s="826">
        <v>43409</v>
      </c>
      <c r="Q53" s="826">
        <v>43424</v>
      </c>
      <c r="R53" s="823">
        <f t="shared" si="2"/>
        <v>42.857142857142854</v>
      </c>
      <c r="S53" s="759">
        <f>IF(INDEX(Historical!$D$7:$D$1437,MATCH(B53,Historical!$B$7:$B$1446,0))=0,"n/a",(INDEX(Historical!$C$7:$C$1437,MATCH(B53,Historical!$B$7:$B$1446,0))/INDEX(Historical!$D$7:$D$1437,MATCH(B53,Historical!$B$7:$B$1446,0))-1)*100)</f>
        <v>24</v>
      </c>
      <c r="T53" s="759">
        <f>IF(INDEX(Historical!$F$7:$F$1430,MATCH(B53,Historical!$B$7:$B$1446,0))=0,"n/a",((INDEX(Historical!$C$7:$C$1437,MATCH(B53,Historical!$B$7:$B$1446,0))/INDEX(Historical!$F$7:$F$1430,MATCH(B53,Historical!$B$7:$B$1446,0)))^(1/3)-1)*100)</f>
        <v>14.471424255333186</v>
      </c>
      <c r="U53" s="759">
        <f>IF(INDEX(Historical!$H$7:$H$1430,MATCH(B53,Historical!$B$7:$B$1446,0))=0,"n/a",((INDEX(Historical!$C$7:$C$1437,MATCH(B53,Historical!$B$7:$B$1446,0))/INDEX(Historical!$H$7:$H$1430,MATCH(B53,Historical!$B$7:$B$1446,0)))^(1/5)-1)*100)</f>
        <v>18.982658475160608</v>
      </c>
      <c r="V53" s="759" t="str">
        <f>IF(INDEX(Historical!$O$7:$O$1430,MATCH(B53,Historical!$B$7:$B$1446,0))=0,"n/a",((INDEX(Historical!$C$7:$C$1437,MATCH(B53,Historical!$B$7:$B$1446,0))/INDEX(Historical!$O$7:$O$1430,MATCH(B53,Historical!$B$7:$B$1446,0)))^(1/10)-1)*100)</f>
        <v>n/a</v>
      </c>
      <c r="W53" s="827" t="str">
        <f t="shared" si="3"/>
        <v>n/a</v>
      </c>
      <c r="X53" s="828">
        <f t="shared" si="4"/>
        <v>1.2571297003417621</v>
      </c>
      <c r="Y53" s="843"/>
      <c r="Z53" s="820">
        <f t="shared" si="5"/>
        <v>33.802816901408448</v>
      </c>
      <c r="AA53" s="830">
        <f t="shared" si="6"/>
        <v>14.811267605633804</v>
      </c>
      <c r="AB53" s="822">
        <v>9</v>
      </c>
      <c r="AC53" s="831">
        <v>3.55</v>
      </c>
      <c r="AD53" s="831">
        <v>1.1499999999999999</v>
      </c>
      <c r="AE53" s="831">
        <v>5.17</v>
      </c>
      <c r="AF53" s="831">
        <v>3.54</v>
      </c>
      <c r="AG53" s="831">
        <v>18.5</v>
      </c>
      <c r="AH53" s="831">
        <v>50</v>
      </c>
      <c r="AI53" s="831">
        <v>6.9099999999999993</v>
      </c>
      <c r="AJ53" s="831">
        <v>15.1</v>
      </c>
      <c r="AK53" s="831">
        <v>12.85</v>
      </c>
      <c r="AL53" s="832">
        <v>29690</v>
      </c>
      <c r="AM53" s="833">
        <v>0.3</v>
      </c>
      <c r="AN53" s="831">
        <v>0.42</v>
      </c>
      <c r="AO53" s="834">
        <f t="shared" si="7"/>
        <v>6.4536274613868283</v>
      </c>
      <c r="AP53" s="835">
        <f t="shared" si="8"/>
        <v>21.264895067020632</v>
      </c>
      <c r="AQ53" s="836">
        <f t="shared" si="9"/>
        <v>52.653401641967498</v>
      </c>
      <c r="AR53" s="702">
        <f>INDEX(Historical!$C$7:$C$1437,MATCH(B53,Historical!$B$7:$B$1446,0))*IF(AH53="n/a",1.03,IF(AH53&lt;0,1.01,IF(AH53&gt;10,1.1,(1+AH53/100))))</f>
        <v>1.0230000000000001</v>
      </c>
      <c r="AS53" s="830">
        <f t="shared" si="10"/>
        <v>1.0936893000000001</v>
      </c>
      <c r="AT53" s="830">
        <f t="shared" si="16"/>
        <v>1.2030582300000001</v>
      </c>
      <c r="AU53" s="830">
        <f t="shared" si="16"/>
        <v>1.3233640530000002</v>
      </c>
      <c r="AV53" s="830">
        <f t="shared" si="16"/>
        <v>1.4557004583000004</v>
      </c>
      <c r="AW53" s="820">
        <f t="shared" si="12"/>
        <v>6.0988120413000004</v>
      </c>
      <c r="AX53" s="837">
        <f t="shared" si="13"/>
        <v>11.599110006276153</v>
      </c>
      <c r="AY53" s="992">
        <v>1.22</v>
      </c>
      <c r="AZ53" s="833">
        <v>15.049999999999999</v>
      </c>
      <c r="BA53" s="833">
        <v>-16.53</v>
      </c>
      <c r="BB53" s="833">
        <v>-2.19</v>
      </c>
      <c r="BC53" s="833">
        <v>-2.34</v>
      </c>
      <c r="BD53" s="961"/>
      <c r="BE53" s="664">
        <v>2011</v>
      </c>
      <c r="BF53" s="946" t="e">
        <f>#VALUE!</f>
        <v>#VALUE!</v>
      </c>
      <c r="BG53" s="893">
        <v>3.9</v>
      </c>
    </row>
    <row r="54" spans="1:59" ht="11.25" customHeight="1" x14ac:dyDescent="0.2">
      <c r="A54" s="609" t="s">
        <v>430</v>
      </c>
      <c r="B54" s="925" t="s">
        <v>431</v>
      </c>
      <c r="C54" s="988" t="s">
        <v>128</v>
      </c>
      <c r="D54" s="988" t="s">
        <v>4370</v>
      </c>
      <c r="E54" s="792">
        <v>17</v>
      </c>
      <c r="F54" s="526">
        <v>197</v>
      </c>
      <c r="G54" s="526" t="s">
        <v>37</v>
      </c>
      <c r="H54" s="526" t="s">
        <v>115</v>
      </c>
      <c r="I54" s="924">
        <v>32.700000000000003</v>
      </c>
      <c r="J54" s="702">
        <f t="shared" si="0"/>
        <v>2.0795107033639142</v>
      </c>
      <c r="K54" s="927">
        <v>0.17</v>
      </c>
      <c r="L54" s="639">
        <v>4</v>
      </c>
      <c r="M54" s="693">
        <f t="shared" si="1"/>
        <v>0.68</v>
      </c>
      <c r="N54" s="921" t="s">
        <v>225</v>
      </c>
      <c r="O54" s="795">
        <v>0.16500000000000001</v>
      </c>
      <c r="P54" s="915">
        <v>43465</v>
      </c>
      <c r="Q54" s="915">
        <v>43488</v>
      </c>
      <c r="R54" s="693">
        <f t="shared" si="2"/>
        <v>3.0303030303030329</v>
      </c>
      <c r="S54" s="759">
        <f>IF(INDEX(Historical!$D$7:$D$1437,MATCH(B54,Historical!$B$7:$B$1446,0))=0,"n/a",(INDEX(Historical!$C$7:$C$1437,MATCH(B54,Historical!$B$7:$B$1446,0))/INDEX(Historical!$D$7:$D$1437,MATCH(B54,Historical!$B$7:$B$1446,0))-1)*100)</f>
        <v>3.125</v>
      </c>
      <c r="T54" s="759">
        <f>IF(INDEX(Historical!$F$7:$F$1430,MATCH(B54,Historical!$B$7:$B$1446,0))=0,"n/a",((INDEX(Historical!$C$7:$C$1437,MATCH(B54,Historical!$B$7:$B$1446,0))/INDEX(Historical!$F$7:$F$1430,MATCH(B54,Historical!$B$7:$B$1446,0)))^(1/3)-1)*100)</f>
        <v>5.6295191645437948</v>
      </c>
      <c r="U54" s="759">
        <f>IF(INDEX(Historical!$H$7:$H$1430,MATCH(B54,Historical!$B$7:$B$1446,0))=0,"n/a",((INDEX(Historical!$C$7:$C$1437,MATCH(B54,Historical!$B$7:$B$1446,0))/INDEX(Historical!$H$7:$H$1430,MATCH(B54,Historical!$B$7:$B$1446,0)))^(1/5)-1)*100)</f>
        <v>9.1166550047236292</v>
      </c>
      <c r="V54" s="759">
        <f>IF(INDEX(Historical!$O$7:$O$1430,MATCH(B54,Historical!$B$7:$B$1446,0))=0,"n/a",((INDEX(Historical!$C$7:$C$1437,MATCH(B54,Historical!$B$7:$B$1446,0))/INDEX(Historical!$O$7:$O$1430,MATCH(B54,Historical!$B$7:$B$1446,0)))^(1/10)-1)*100)</f>
        <v>11.782851345916479</v>
      </c>
      <c r="W54" s="760">
        <f t="shared" si="3"/>
        <v>0.77372231364720911</v>
      </c>
      <c r="X54" s="761" t="str">
        <f t="shared" si="4"/>
        <v>n/a</v>
      </c>
      <c r="Y54" s="718"/>
      <c r="Z54" s="702">
        <f t="shared" si="5"/>
        <v>46.57534246575343</v>
      </c>
      <c r="AA54" s="935">
        <f t="shared" si="6"/>
        <v>22.397260273972606</v>
      </c>
      <c r="AB54" s="639">
        <v>12</v>
      </c>
      <c r="AC54" s="916">
        <v>1.46</v>
      </c>
      <c r="AD54" s="916">
        <v>2.8</v>
      </c>
      <c r="AE54" s="916">
        <v>0.35</v>
      </c>
      <c r="AF54" s="916">
        <v>1.1100000000000001</v>
      </c>
      <c r="AG54" s="916">
        <v>5.0999999999999996</v>
      </c>
      <c r="AH54" s="918">
        <v>233.1</v>
      </c>
      <c r="AI54" s="918">
        <v>20.22</v>
      </c>
      <c r="AJ54" s="916">
        <v>-14.399999999999999</v>
      </c>
      <c r="AK54" s="916">
        <v>8</v>
      </c>
      <c r="AL54" s="928">
        <v>1080</v>
      </c>
      <c r="AM54" s="922">
        <v>3.4000000000000004</v>
      </c>
      <c r="AN54" s="916">
        <v>0.87</v>
      </c>
      <c r="AO54" s="802">
        <f t="shared" si="7"/>
        <v>-11.201094565885063</v>
      </c>
      <c r="AP54" s="803">
        <f t="shared" si="8"/>
        <v>11.196165708087543</v>
      </c>
      <c r="AQ54" s="936">
        <f t="shared" si="9"/>
        <v>5.1157222707105321</v>
      </c>
      <c r="AR54" s="702">
        <f>INDEX(Historical!$C$7:$C$1437,MATCH(B54,Historical!$B$7:$B$1446,0))*IF(AH54="n/a",1.03,IF(AH54&lt;0,1.01,IF(AH54&gt;10,1.1,(1+AH54/100))))</f>
        <v>0.72600000000000009</v>
      </c>
      <c r="AS54" s="935">
        <f t="shared" si="10"/>
        <v>0.7986000000000002</v>
      </c>
      <c r="AT54" s="935">
        <f t="shared" si="16"/>
        <v>0.86248800000000025</v>
      </c>
      <c r="AU54" s="935">
        <f t="shared" si="16"/>
        <v>0.93148704000000038</v>
      </c>
      <c r="AV54" s="935">
        <f t="shared" si="16"/>
        <v>1.0060060032000004</v>
      </c>
      <c r="AW54" s="702">
        <f t="shared" si="12"/>
        <v>4.324581043200002</v>
      </c>
      <c r="AX54" s="810">
        <f t="shared" si="13"/>
        <v>13.225018480733949</v>
      </c>
      <c r="AY54" s="991">
        <v>1.24</v>
      </c>
      <c r="AZ54" s="922">
        <v>18.39</v>
      </c>
      <c r="BA54" s="922">
        <v>-21.58</v>
      </c>
      <c r="BB54" s="922">
        <v>-4.29</v>
      </c>
      <c r="BC54" s="922">
        <v>-6.63</v>
      </c>
      <c r="BE54" s="664">
        <v>2003</v>
      </c>
      <c r="BF54" s="946" t="e">
        <f>#VALUE!</f>
        <v>#VALUE!</v>
      </c>
      <c r="BG54" s="931">
        <v>1.7999999999999998</v>
      </c>
    </row>
    <row r="55" spans="1:59" ht="11.25" customHeight="1" x14ac:dyDescent="0.2">
      <c r="A55" s="609" t="s">
        <v>930</v>
      </c>
      <c r="B55" s="925" t="s">
        <v>931</v>
      </c>
      <c r="C55" s="988" t="s">
        <v>179</v>
      </c>
      <c r="D55" s="988" t="s">
        <v>4371</v>
      </c>
      <c r="E55" s="792">
        <v>8</v>
      </c>
      <c r="F55" s="526">
        <v>520</v>
      </c>
      <c r="G55" s="526" t="s">
        <v>106</v>
      </c>
      <c r="H55" s="526" t="s">
        <v>106</v>
      </c>
      <c r="I55" s="924">
        <v>33.53</v>
      </c>
      <c r="J55" s="702">
        <f t="shared" si="0"/>
        <v>12.287503728004772</v>
      </c>
      <c r="K55" s="927">
        <v>1.03</v>
      </c>
      <c r="L55" s="639">
        <v>4</v>
      </c>
      <c r="M55" s="693">
        <f t="shared" si="1"/>
        <v>4.12</v>
      </c>
      <c r="N55" s="921" t="s">
        <v>107</v>
      </c>
      <c r="O55" s="795">
        <v>1.0149999999999999</v>
      </c>
      <c r="P55" s="915">
        <v>43314</v>
      </c>
      <c r="Q55" s="915">
        <v>43326</v>
      </c>
      <c r="R55" s="693">
        <f t="shared" si="2"/>
        <v>1.4778325123152833</v>
      </c>
      <c r="S55" s="759">
        <f>IF(INDEX(Historical!$D$7:$D$1437,MATCH(B55,Historical!$B$7:$B$1446,0))=0,"n/a",(INDEX(Historical!$C$7:$C$1437,MATCH(B55,Historical!$B$7:$B$1446,0))/INDEX(Historical!$D$7:$D$1437,MATCH(B55,Historical!$B$7:$B$1446,0))-1)*100)</f>
        <v>7.0621617361147582</v>
      </c>
      <c r="T55" s="759">
        <f>IF(INDEX(Historical!$F$7:$F$1430,MATCH(B55,Historical!$B$7:$B$1446,0))=0,"n/a",((INDEX(Historical!$C$7:$C$1437,MATCH(B55,Historical!$B$7:$B$1446,0))/INDEX(Historical!$F$7:$F$1430,MATCH(B55,Historical!$B$7:$B$1446,0)))^(1/3)-1)*100)</f>
        <v>12.856051092209263</v>
      </c>
      <c r="U55" s="759">
        <f>IF(INDEX(Historical!$H$7:$H$1430,MATCH(B55,Historical!$B$7:$B$1446,0))=0,"n/a",((INDEX(Historical!$C$7:$C$1437,MATCH(B55,Historical!$B$7:$B$1446,0))/INDEX(Historical!$H$7:$H$1430,MATCH(B55,Historical!$B$7:$B$1446,0)))^(1/5)-1)*100)</f>
        <v>15.09668463442484</v>
      </c>
      <c r="V55" s="759" t="str">
        <f>IF(INDEX(Historical!$O$7:$O$1430,MATCH(B55,Historical!$B$7:$B$1446,0))=0,"n/a",((INDEX(Historical!$C$7:$C$1437,MATCH(B55,Historical!$B$7:$B$1446,0))/INDEX(Historical!$O$7:$O$1430,MATCH(B55,Historical!$B$7:$B$1446,0)))^(1/10)-1)*100)</f>
        <v>n/a</v>
      </c>
      <c r="W55" s="760" t="str">
        <f t="shared" si="3"/>
        <v>n/a</v>
      </c>
      <c r="X55" s="761">
        <f t="shared" si="4"/>
        <v>4.3133384669785251</v>
      </c>
      <c r="Y55" s="926"/>
      <c r="Z55" s="702">
        <f t="shared" si="5"/>
        <v>165.46184738955822</v>
      </c>
      <c r="AA55" s="935">
        <f t="shared" si="6"/>
        <v>13.46586345381526</v>
      </c>
      <c r="AB55" s="639">
        <v>12</v>
      </c>
      <c r="AC55" s="916">
        <v>2.4900000000000002</v>
      </c>
      <c r="AD55" s="916">
        <v>1.52</v>
      </c>
      <c r="AE55" s="916">
        <v>3.51</v>
      </c>
      <c r="AF55" s="916">
        <v>2.02</v>
      </c>
      <c r="AG55" s="916">
        <v>17</v>
      </c>
      <c r="AH55" s="916">
        <v>20.5</v>
      </c>
      <c r="AI55" s="916">
        <v>11.49</v>
      </c>
      <c r="AJ55" s="916">
        <v>3.5000000000000004</v>
      </c>
      <c r="AK55" s="916">
        <v>8.85</v>
      </c>
      <c r="AL55" s="928">
        <v>8350</v>
      </c>
      <c r="AM55" s="922">
        <v>0.4</v>
      </c>
      <c r="AN55" s="916">
        <v>1.22</v>
      </c>
      <c r="AO55" s="802">
        <f t="shared" si="7"/>
        <v>13.918324908614352</v>
      </c>
      <c r="AP55" s="803">
        <f t="shared" si="8"/>
        <v>27.384188362429612</v>
      </c>
      <c r="AQ55" s="936">
        <f t="shared" si="9"/>
        <v>9.9515937466358793</v>
      </c>
      <c r="AR55" s="702">
        <f>INDEX(Historical!$C$7:$C$1437,MATCH(B55,Historical!$B$7:$B$1446,0))*IF(AH55="n/a",1.03,IF(AH55&lt;0,1.01,IF(AH55&gt;10,1.1,(1+AH55/100))))</f>
        <v>4.4825000000000008</v>
      </c>
      <c r="AS55" s="935">
        <f t="shared" si="10"/>
        <v>4.9307500000000015</v>
      </c>
      <c r="AT55" s="935">
        <f t="shared" si="16"/>
        <v>5.3671213750000017</v>
      </c>
      <c r="AU55" s="935">
        <f t="shared" si="16"/>
        <v>5.842111616687502</v>
      </c>
      <c r="AV55" s="935">
        <f t="shared" si="16"/>
        <v>6.3591384947643457</v>
      </c>
      <c r="AW55" s="702">
        <f t="shared" si="12"/>
        <v>26.98162148645185</v>
      </c>
      <c r="AX55" s="810">
        <f t="shared" si="13"/>
        <v>80.470090922910373</v>
      </c>
      <c r="AY55" s="991">
        <v>1.5</v>
      </c>
      <c r="AZ55" s="922">
        <v>6.4799999999999995</v>
      </c>
      <c r="BA55" s="922">
        <v>-34.020000000000003</v>
      </c>
      <c r="BB55" s="922">
        <v>-3.84</v>
      </c>
      <c r="BC55" s="922">
        <v>-16.36</v>
      </c>
      <c r="BE55" s="664">
        <v>2011</v>
      </c>
      <c r="BF55" s="946" t="e">
        <f>#VALUE!</f>
        <v>#VALUE!</v>
      </c>
      <c r="BG55" s="931">
        <v>6.3</v>
      </c>
    </row>
    <row r="56" spans="1:59" ht="11.25" customHeight="1" x14ac:dyDescent="0.2">
      <c r="A56" s="537" t="s">
        <v>932</v>
      </c>
      <c r="B56" s="925" t="s">
        <v>933</v>
      </c>
      <c r="C56" s="988" t="s">
        <v>154</v>
      </c>
      <c r="D56" s="988" t="s">
        <v>4355</v>
      </c>
      <c r="E56" s="792">
        <v>9</v>
      </c>
      <c r="F56" s="526">
        <v>456</v>
      </c>
      <c r="G56" s="526" t="s">
        <v>106</v>
      </c>
      <c r="H56" s="526" t="s">
        <v>106</v>
      </c>
      <c r="I56" s="924">
        <v>263.02999999999997</v>
      </c>
      <c r="J56" s="702">
        <f t="shared" si="0"/>
        <v>1.2165912633539901</v>
      </c>
      <c r="K56" s="927">
        <v>0.8</v>
      </c>
      <c r="L56" s="639">
        <v>4</v>
      </c>
      <c r="M56" s="693">
        <f t="shared" si="1"/>
        <v>3.2</v>
      </c>
      <c r="N56" s="921" t="s">
        <v>598</v>
      </c>
      <c r="O56" s="795">
        <v>0.75</v>
      </c>
      <c r="P56" s="915">
        <v>43539</v>
      </c>
      <c r="Q56" s="915">
        <v>43553</v>
      </c>
      <c r="R56" s="693">
        <f t="shared" si="2"/>
        <v>6.6666666666666723</v>
      </c>
      <c r="S56" s="759">
        <f>IF(INDEX(Historical!$D$7:$D$1437,MATCH(B56,Historical!$B$7:$B$1446,0))=0,"n/a",(INDEX(Historical!$C$7:$C$1437,MATCH(B56,Historical!$B$7:$B$1446,0))/INDEX(Historical!$D$7:$D$1437,MATCH(B56,Historical!$B$7:$B$1446,0))-1)*100)</f>
        <v>11.111111111111093</v>
      </c>
      <c r="T56" s="759">
        <f>IF(INDEX(Historical!$F$7:$F$1430,MATCH(B56,Historical!$B$7:$B$1446,0))=0,"n/a",((INDEX(Historical!$C$7:$C$1437,MATCH(B56,Historical!$B$7:$B$1446,0))/INDEX(Historical!$F$7:$F$1430,MATCH(B56,Historical!$B$7:$B$1446,0)))^(1/3)-1)*100)</f>
        <v>6.2658569182611146</v>
      </c>
      <c r="U56" s="759">
        <f>IF(INDEX(Historical!$H$7:$H$1430,MATCH(B56,Historical!$B$7:$B$1446,0))=0,"n/a",((INDEX(Historical!$C$7:$C$1437,MATCH(B56,Historical!$B$7:$B$1446,0))/INDEX(Historical!$H$7:$H$1430,MATCH(B56,Historical!$B$7:$B$1446,0)))^(1/5)-1)*100)</f>
        <v>14.869835499703509</v>
      </c>
      <c r="V56" s="759" t="str">
        <f>IF(INDEX(Historical!$O$7:$O$1430,MATCH(B56,Historical!$B$7:$B$1446,0))=0,"n/a",((INDEX(Historical!$C$7:$C$1437,MATCH(B56,Historical!$B$7:$B$1446,0))/INDEX(Historical!$O$7:$O$1430,MATCH(B56,Historical!$B$7:$B$1446,0)))^(1/10)-1)*100)</f>
        <v>n/a</v>
      </c>
      <c r="W56" s="760" t="str">
        <f t="shared" si="3"/>
        <v>n/a</v>
      </c>
      <c r="X56" s="761">
        <f t="shared" si="4"/>
        <v>1.457827009774854</v>
      </c>
      <c r="Y56" s="709"/>
      <c r="Z56" s="702">
        <f t="shared" si="5"/>
        <v>21.304926764314249</v>
      </c>
      <c r="AA56" s="935">
        <f t="shared" si="6"/>
        <v>17.511984021304926</v>
      </c>
      <c r="AB56" s="639">
        <v>12</v>
      </c>
      <c r="AC56" s="916">
        <v>15.02</v>
      </c>
      <c r="AD56" s="916">
        <v>0.99</v>
      </c>
      <c r="AE56" s="916">
        <v>0.72</v>
      </c>
      <c r="AF56" s="916">
        <v>2.25</v>
      </c>
      <c r="AG56" s="916">
        <v>13.700000000000001</v>
      </c>
      <c r="AH56" s="916">
        <v>38</v>
      </c>
      <c r="AI56" s="916">
        <v>18.809999999999999</v>
      </c>
      <c r="AJ56" s="916">
        <v>10.199999999999999</v>
      </c>
      <c r="AK56" s="916">
        <v>17.64</v>
      </c>
      <c r="AL56" s="928">
        <v>67630</v>
      </c>
      <c r="AM56" s="922">
        <v>0.1</v>
      </c>
      <c r="AN56" s="916">
        <v>0.64</v>
      </c>
      <c r="AO56" s="802">
        <f t="shared" si="7"/>
        <v>-1.4255572582474265</v>
      </c>
      <c r="AP56" s="803">
        <f t="shared" si="8"/>
        <v>16.086426763057499</v>
      </c>
      <c r="AQ56" s="936">
        <f t="shared" si="9"/>
        <v>32.332853144277543</v>
      </c>
      <c r="AR56" s="702">
        <f>INDEX(Historical!$C$7:$C$1437,MATCH(B56,Historical!$B$7:$B$1446,0))*IF(AH56="n/a",1.03,IF(AH56&lt;0,1.01,IF(AH56&gt;10,1.1,(1+AH56/100))))</f>
        <v>3.3000000000000003</v>
      </c>
      <c r="AS56" s="935">
        <f t="shared" si="10"/>
        <v>3.6300000000000008</v>
      </c>
      <c r="AT56" s="935">
        <f t="shared" si="16"/>
        <v>3.9930000000000012</v>
      </c>
      <c r="AU56" s="935">
        <f t="shared" si="16"/>
        <v>4.3923000000000014</v>
      </c>
      <c r="AV56" s="935">
        <f t="shared" si="16"/>
        <v>4.8315300000000017</v>
      </c>
      <c r="AW56" s="702">
        <f t="shared" si="12"/>
        <v>20.146830000000005</v>
      </c>
      <c r="AX56" s="810">
        <f t="shared" si="13"/>
        <v>7.6595179257118993</v>
      </c>
      <c r="AY56" s="991">
        <v>0.87</v>
      </c>
      <c r="AZ56" s="922">
        <v>19.580000000000002</v>
      </c>
      <c r="BA56" s="922">
        <v>-17.28</v>
      </c>
      <c r="BB56" s="922">
        <v>-8.77</v>
      </c>
      <c r="BC56" s="922">
        <v>-4.3099999999999996</v>
      </c>
      <c r="BE56" s="664">
        <v>2011</v>
      </c>
      <c r="BF56" s="946" t="e">
        <f>#VALUE!</f>
        <v>#VALUE!</v>
      </c>
      <c r="BG56" s="931">
        <v>5.4</v>
      </c>
    </row>
    <row r="57" spans="1:59" ht="11.25" customHeight="1" x14ac:dyDescent="0.2">
      <c r="A57" s="609" t="s">
        <v>934</v>
      </c>
      <c r="B57" s="925" t="s">
        <v>935</v>
      </c>
      <c r="C57" s="988" t="s">
        <v>108</v>
      </c>
      <c r="D57" s="988" t="s">
        <v>118</v>
      </c>
      <c r="E57" s="792">
        <v>8</v>
      </c>
      <c r="F57" s="526">
        <v>588</v>
      </c>
      <c r="G57" s="526" t="s">
        <v>106</v>
      </c>
      <c r="H57" s="526" t="s">
        <v>106</v>
      </c>
      <c r="I57" s="924">
        <v>180.14</v>
      </c>
      <c r="J57" s="702">
        <f t="shared" si="0"/>
        <v>0.97701787498612191</v>
      </c>
      <c r="K57" s="927">
        <v>0.44</v>
      </c>
      <c r="L57" s="639">
        <v>4</v>
      </c>
      <c r="M57" s="693">
        <f t="shared" si="1"/>
        <v>1.76</v>
      </c>
      <c r="N57" s="921" t="s">
        <v>107</v>
      </c>
      <c r="O57" s="795">
        <v>0.4</v>
      </c>
      <c r="P57" s="915">
        <v>43585</v>
      </c>
      <c r="Q57" s="915">
        <v>43600</v>
      </c>
      <c r="R57" s="693">
        <f t="shared" si="2"/>
        <v>9.9999999999999947</v>
      </c>
      <c r="S57" s="759">
        <f>IF(INDEX(Historical!$D$7:$D$1437,MATCH(B57,Historical!$B$7:$B$1446,0))=0,"n/a",(INDEX(Historical!$C$7:$C$1437,MATCH(B57,Historical!$B$7:$B$1446,0))/INDEX(Historical!$D$7:$D$1437,MATCH(B57,Historical!$B$7:$B$1446,0))-1)*100)</f>
        <v>10.638297872340408</v>
      </c>
      <c r="T57" s="759">
        <f>IF(INDEX(Historical!$F$7:$F$1430,MATCH(B57,Historical!$B$7:$B$1446,0))=0,"n/a",((INDEX(Historical!$C$7:$C$1437,MATCH(B57,Historical!$B$7:$B$1446,0))/INDEX(Historical!$F$7:$F$1430,MATCH(B57,Historical!$B$7:$B$1446,0)))^(1/3)-1)*100)</f>
        <v>10.698631671837266</v>
      </c>
      <c r="U57" s="759">
        <f>IF(INDEX(Historical!$H$7:$H$1430,MATCH(B57,Historical!$B$7:$B$1446,0))=0,"n/a",((INDEX(Historical!$C$7:$C$1437,MATCH(B57,Historical!$B$7:$B$1446,0))/INDEX(Historical!$H$7:$H$1430,MATCH(B57,Historical!$B$7:$B$1446,0)))^(1/5)-1)*100)</f>
        <v>17.978912471277987</v>
      </c>
      <c r="V57" s="759">
        <f>IF(INDEX(Historical!$O$7:$O$1430,MATCH(B57,Historical!$B$7:$B$1446,0))=0,"n/a",((INDEX(Historical!$C$7:$C$1437,MATCH(B57,Historical!$B$7:$B$1446,0))/INDEX(Historical!$O$7:$O$1430,MATCH(B57,Historical!$B$7:$B$1446,0)))^(1/10)-1)*100)</f>
        <v>10.026509310601806</v>
      </c>
      <c r="W57" s="760">
        <f t="shared" si="3"/>
        <v>1.7931377625379041</v>
      </c>
      <c r="X57" s="761">
        <f t="shared" si="4"/>
        <v>3.1541951703996465</v>
      </c>
      <c r="Y57" s="926" t="s">
        <v>810</v>
      </c>
      <c r="Z57" s="702">
        <f t="shared" si="5"/>
        <v>38.012958963282941</v>
      </c>
      <c r="AA57" s="935">
        <f t="shared" si="6"/>
        <v>38.907127429805612</v>
      </c>
      <c r="AB57" s="639">
        <v>12</v>
      </c>
      <c r="AC57" s="916">
        <v>4.63</v>
      </c>
      <c r="AD57" s="916">
        <v>3.34</v>
      </c>
      <c r="AE57" s="916">
        <v>4</v>
      </c>
      <c r="AF57" s="916">
        <v>10.51</v>
      </c>
      <c r="AG57" s="916">
        <v>16.900000000000002</v>
      </c>
      <c r="AH57" s="916">
        <v>63.1</v>
      </c>
      <c r="AI57" s="916">
        <v>12.520000000000001</v>
      </c>
      <c r="AJ57" s="916">
        <v>5.7</v>
      </c>
      <c r="AK57" s="916">
        <v>11.66</v>
      </c>
      <c r="AL57" s="928">
        <v>43100</v>
      </c>
      <c r="AM57" s="922">
        <v>0.6</v>
      </c>
      <c r="AN57" s="916">
        <v>1.54</v>
      </c>
      <c r="AO57" s="802">
        <f t="shared" si="7"/>
        <v>-19.951197083541505</v>
      </c>
      <c r="AP57" s="803">
        <f t="shared" si="8"/>
        <v>18.955930346264108</v>
      </c>
      <c r="AQ57" s="936">
        <f t="shared" si="9"/>
        <v>326.30917799031829</v>
      </c>
      <c r="AR57" s="702">
        <f>INDEX(Historical!$C$7:$C$1437,MATCH(B57,Historical!$B$7:$B$1446,0))*IF(AH57="n/a",1.03,IF(AH57&lt;0,1.01,IF(AH57&gt;10,1.1,(1+AH57/100))))</f>
        <v>1.7160000000000002</v>
      </c>
      <c r="AS57" s="935">
        <f t="shared" si="10"/>
        <v>1.8876000000000004</v>
      </c>
      <c r="AT57" s="935">
        <f t="shared" si="16"/>
        <v>2.0763600000000006</v>
      </c>
      <c r="AU57" s="935">
        <f t="shared" si="16"/>
        <v>2.283996000000001</v>
      </c>
      <c r="AV57" s="935">
        <f t="shared" si="16"/>
        <v>2.5123956000000014</v>
      </c>
      <c r="AW57" s="702">
        <f t="shared" si="12"/>
        <v>10.476351600000005</v>
      </c>
      <c r="AX57" s="810">
        <f t="shared" si="13"/>
        <v>5.8156720328633318</v>
      </c>
      <c r="AY57" s="991">
        <v>0.93</v>
      </c>
      <c r="AZ57" s="922">
        <v>33.619999999999997</v>
      </c>
      <c r="BA57" s="922">
        <v>-1.35</v>
      </c>
      <c r="BB57" s="922">
        <v>5.26</v>
      </c>
      <c r="BC57" s="922">
        <v>14.69</v>
      </c>
      <c r="BE57" s="664">
        <v>2012</v>
      </c>
      <c r="BF57" s="946" t="e">
        <f>#VALUE!</f>
        <v>#VALUE!</v>
      </c>
      <c r="BG57" s="931">
        <v>2.9000000000000004</v>
      </c>
    </row>
    <row r="58" spans="1:59" ht="11.25" customHeight="1" x14ac:dyDescent="0.2">
      <c r="A58" s="537" t="s">
        <v>395</v>
      </c>
      <c r="B58" s="925" t="s">
        <v>396</v>
      </c>
      <c r="C58" s="988" t="s">
        <v>112</v>
      </c>
      <c r="D58" s="988" t="s">
        <v>1230</v>
      </c>
      <c r="E58" s="792">
        <v>25</v>
      </c>
      <c r="F58" s="526">
        <v>128</v>
      </c>
      <c r="G58" s="526" t="s">
        <v>37</v>
      </c>
      <c r="H58" s="526" t="s">
        <v>37</v>
      </c>
      <c r="I58" s="916">
        <v>52.57</v>
      </c>
      <c r="J58" s="702">
        <f t="shared" si="0"/>
        <v>1.6739585314818335</v>
      </c>
      <c r="K58" s="933">
        <v>0.22</v>
      </c>
      <c r="L58" s="639">
        <v>4</v>
      </c>
      <c r="M58" s="693">
        <f t="shared" si="1"/>
        <v>0.88</v>
      </c>
      <c r="N58" s="921" t="s">
        <v>107</v>
      </c>
      <c r="O58" s="796">
        <v>0.18</v>
      </c>
      <c r="P58" s="915">
        <v>43403</v>
      </c>
      <c r="Q58" s="915">
        <v>43419</v>
      </c>
      <c r="R58" s="693">
        <f t="shared" si="2"/>
        <v>22.222222222222225</v>
      </c>
      <c r="S58" s="759">
        <f>IF(INDEX(Historical!$D$7:$D$1437,MATCH(B58,Historical!$B$7:$B$1446,0))=0,"n/a",(INDEX(Historical!$C$7:$C$1437,MATCH(B58,Historical!$B$7:$B$1446,0))/INDEX(Historical!$D$7:$D$1437,MATCH(B58,Historical!$B$7:$B$1446,0))-1)*100)</f>
        <v>35.714285714285701</v>
      </c>
      <c r="T58" s="759">
        <f>IF(INDEX(Historical!$F$7:$F$1430,MATCH(B58,Historical!$B$7:$B$1446,0))=0,"n/a",((INDEX(Historical!$C$7:$C$1437,MATCH(B58,Historical!$B$7:$B$1446,0))/INDEX(Historical!$F$7:$F$1430,MATCH(B58,Historical!$B$7:$B$1446,0)))^(1/3)-1)*100)</f>
        <v>25.99210498948732</v>
      </c>
      <c r="U58" s="759">
        <f>IF(INDEX(Historical!$H$7:$H$1430,MATCH(B58,Historical!$B$7:$B$1446,0))=0,"n/a",((INDEX(Historical!$C$7:$C$1437,MATCH(B58,Historical!$B$7:$B$1446,0))/INDEX(Historical!$H$7:$H$1430,MATCH(B58,Historical!$B$7:$B$1446,0)))^(1/5)-1)*100)</f>
        <v>27.003927459645773</v>
      </c>
      <c r="V58" s="759">
        <f>IF(INDEX(Historical!$O$7:$O$1430,MATCH(B58,Historical!$B$7:$B$1446,0))=0,"n/a",((INDEX(Historical!$C$7:$C$1437,MATCH(B58,Historical!$B$7:$B$1446,0))/INDEX(Historical!$O$7:$O$1430,MATCH(B58,Historical!$B$7:$B$1446,0)))^(1/10)-1)*100)</f>
        <v>19.942559532367142</v>
      </c>
      <c r="W58" s="760">
        <f t="shared" si="3"/>
        <v>1.3540853377329978</v>
      </c>
      <c r="X58" s="761">
        <f t="shared" si="4"/>
        <v>1.1740838025932945</v>
      </c>
      <c r="Y58" s="713"/>
      <c r="Z58" s="702">
        <f t="shared" si="5"/>
        <v>34.108527131782942</v>
      </c>
      <c r="AA58" s="935">
        <f t="shared" si="6"/>
        <v>20.375968992248062</v>
      </c>
      <c r="AB58" s="639">
        <v>12</v>
      </c>
      <c r="AC58" s="916">
        <v>2.58</v>
      </c>
      <c r="AD58" s="916">
        <v>2.1800000000000002</v>
      </c>
      <c r="AE58" s="916">
        <v>2.74</v>
      </c>
      <c r="AF58" s="916">
        <v>5.18</v>
      </c>
      <c r="AG58" s="916">
        <v>25.7</v>
      </c>
      <c r="AH58" s="916">
        <v>19.100000000000001</v>
      </c>
      <c r="AI58" s="916">
        <v>9.7900000000000009</v>
      </c>
      <c r="AJ58" s="916">
        <v>23</v>
      </c>
      <c r="AK58" s="916">
        <v>9.35</v>
      </c>
      <c r="AL58" s="928">
        <v>8730</v>
      </c>
      <c r="AM58" s="922">
        <v>0.8</v>
      </c>
      <c r="AN58" s="916">
        <v>0.13</v>
      </c>
      <c r="AO58" s="802">
        <f t="shared" si="7"/>
        <v>8.3019169988795447</v>
      </c>
      <c r="AP58" s="803">
        <f t="shared" si="8"/>
        <v>28.677885991127607</v>
      </c>
      <c r="AQ58" s="936">
        <f t="shared" si="9"/>
        <v>116.58718478539866</v>
      </c>
      <c r="AR58" s="702">
        <f>INDEX(Historical!$C$7:$C$1437,MATCH(B58,Historical!$B$7:$B$1446,0))*IF(AH58="n/a",1.03,IF(AH58&lt;0,1.01,IF(AH58&gt;10,1.1,(1+AH58/100))))</f>
        <v>0.83600000000000008</v>
      </c>
      <c r="AS58" s="935">
        <f t="shared" si="10"/>
        <v>0.91784440000000012</v>
      </c>
      <c r="AT58" s="935">
        <f t="shared" si="16"/>
        <v>1.0036628514000001</v>
      </c>
      <c r="AU58" s="935">
        <f t="shared" si="16"/>
        <v>1.0975053280058999</v>
      </c>
      <c r="AV58" s="935">
        <f t="shared" si="16"/>
        <v>1.2001220761744515</v>
      </c>
      <c r="AW58" s="702">
        <f t="shared" si="12"/>
        <v>5.0551346555803516</v>
      </c>
      <c r="AX58" s="810">
        <f t="shared" si="13"/>
        <v>9.6160065732934221</v>
      </c>
      <c r="AY58" s="991">
        <v>1.37</v>
      </c>
      <c r="AZ58" s="922">
        <v>30.320000000000004</v>
      </c>
      <c r="BA58" s="922">
        <v>-19.830000000000002</v>
      </c>
      <c r="BB58" s="922">
        <v>-1.4500000000000002</v>
      </c>
      <c r="BC58" s="922">
        <v>1.91</v>
      </c>
      <c r="BE58" s="664">
        <v>1994</v>
      </c>
      <c r="BF58" s="946" t="e">
        <f>#VALUE!</f>
        <v>#VALUE!</v>
      </c>
      <c r="BG58" s="931">
        <v>14.499999999999998</v>
      </c>
    </row>
    <row r="59" spans="1:59" ht="11.25" customHeight="1" x14ac:dyDescent="0.2">
      <c r="A59" s="537" t="s">
        <v>120</v>
      </c>
      <c r="B59" s="925" t="s">
        <v>121</v>
      </c>
      <c r="C59" s="988" t="s">
        <v>123</v>
      </c>
      <c r="D59" s="988" t="s">
        <v>4205</v>
      </c>
      <c r="E59" s="792">
        <v>37</v>
      </c>
      <c r="F59" s="526">
        <v>72</v>
      </c>
      <c r="G59" s="526" t="s">
        <v>115</v>
      </c>
      <c r="H59" s="526" t="s">
        <v>115</v>
      </c>
      <c r="I59" s="916">
        <v>205.79</v>
      </c>
      <c r="J59" s="702">
        <f t="shared" si="0"/>
        <v>2.2547256912386411</v>
      </c>
      <c r="K59" s="927">
        <v>1.1599999999999999</v>
      </c>
      <c r="L59" s="639">
        <v>4</v>
      </c>
      <c r="M59" s="693">
        <f t="shared" si="1"/>
        <v>4.6399999999999997</v>
      </c>
      <c r="N59" s="921" t="s">
        <v>560</v>
      </c>
      <c r="O59" s="795">
        <v>1.1000000000000001</v>
      </c>
      <c r="P59" s="915">
        <v>43553</v>
      </c>
      <c r="Q59" s="915">
        <v>43598</v>
      </c>
      <c r="R59" s="693">
        <f t="shared" si="2"/>
        <v>5.454545454545439</v>
      </c>
      <c r="S59" s="759">
        <f>IF(INDEX(Historical!$D$7:$D$1437,MATCH(B59,Historical!$B$7:$B$1446,0))=0,"n/a",(INDEX(Historical!$C$7:$C$1437,MATCH(B59,Historical!$B$7:$B$1446,0))/INDEX(Historical!$D$7:$D$1437,MATCH(B59,Historical!$B$7:$B$1446,0))-1)*100)</f>
        <v>14.555256064690036</v>
      </c>
      <c r="T59" s="759">
        <f>IF(INDEX(Historical!$F$7:$F$1430,MATCH(B59,Historical!$B$7:$B$1446,0))=0,"n/a",((INDEX(Historical!$C$7:$C$1437,MATCH(B59,Historical!$B$7:$B$1446,0))/INDEX(Historical!$F$7:$F$1430,MATCH(B59,Historical!$B$7:$B$1446,0)))^(1/3)-1)*100)</f>
        <v>9.9207418039544812</v>
      </c>
      <c r="U59" s="759">
        <f>IF(INDEX(Historical!$H$7:$H$1430,MATCH(B59,Historical!$B$7:$B$1446,0))=0,"n/a",((INDEX(Historical!$C$7:$C$1437,MATCH(B59,Historical!$B$7:$B$1446,0))/INDEX(Historical!$H$7:$H$1430,MATCH(B59,Historical!$B$7:$B$1446,0)))^(1/5)-1)*100)</f>
        <v>8.9386106512823638</v>
      </c>
      <c r="V59" s="759">
        <f>IF(INDEX(Historical!$O$7:$O$1430,MATCH(B59,Historical!$B$7:$B$1446,0))=0,"n/a",((INDEX(Historical!$C$7:$C$1437,MATCH(B59,Historical!$B$7:$B$1446,0))/INDEX(Historical!$O$7:$O$1430,MATCH(B59,Historical!$B$7:$B$1446,0)))^(1/10)-1)*100)</f>
        <v>9.5958226385217227</v>
      </c>
      <c r="W59" s="760">
        <f t="shared" si="3"/>
        <v>0.93151061540038993</v>
      </c>
      <c r="X59" s="761">
        <f t="shared" si="4"/>
        <v>0.88501095557251119</v>
      </c>
      <c r="Y59" s="925"/>
      <c r="Z59" s="702">
        <f t="shared" si="5"/>
        <v>61.538461538461533</v>
      </c>
      <c r="AA59" s="935">
        <f t="shared" si="6"/>
        <v>27.293103448275861</v>
      </c>
      <c r="AB59" s="639">
        <v>9</v>
      </c>
      <c r="AC59" s="916">
        <v>7.54</v>
      </c>
      <c r="AD59" s="916">
        <v>2.27</v>
      </c>
      <c r="AE59" s="916">
        <v>5.05</v>
      </c>
      <c r="AF59" s="916">
        <v>4.0599999999999996</v>
      </c>
      <c r="AG59" s="916">
        <v>15.6</v>
      </c>
      <c r="AH59" s="916">
        <v>48.5</v>
      </c>
      <c r="AI59" s="916">
        <v>13.54</v>
      </c>
      <c r="AJ59" s="916">
        <v>10.100000000000001</v>
      </c>
      <c r="AK59" s="916">
        <v>12.030000000000001</v>
      </c>
      <c r="AL59" s="928">
        <v>45310</v>
      </c>
      <c r="AM59" s="922">
        <v>0.2</v>
      </c>
      <c r="AN59" s="916">
        <v>0.34</v>
      </c>
      <c r="AO59" s="802">
        <f t="shared" si="7"/>
        <v>-16.099767105754857</v>
      </c>
      <c r="AP59" s="803">
        <f t="shared" si="8"/>
        <v>11.193336342521004</v>
      </c>
      <c r="AQ59" s="936">
        <f t="shared" si="9"/>
        <v>121.92090683144046</v>
      </c>
      <c r="AR59" s="702">
        <f>INDEX(Historical!$C$7:$C$1437,MATCH(B59,Historical!$B$7:$B$1446,0))*IF(AH59="n/a",1.03,IF(AH59&lt;0,1.01,IF(AH59&gt;10,1.1,(1+AH59/100))))</f>
        <v>4.6750000000000007</v>
      </c>
      <c r="AS59" s="935">
        <f t="shared" si="10"/>
        <v>5.142500000000001</v>
      </c>
      <c r="AT59" s="935">
        <f t="shared" si="16"/>
        <v>5.6567500000000015</v>
      </c>
      <c r="AU59" s="935">
        <f t="shared" si="16"/>
        <v>6.2224250000000021</v>
      </c>
      <c r="AV59" s="935">
        <f t="shared" si="16"/>
        <v>6.8446675000000026</v>
      </c>
      <c r="AW59" s="702">
        <f t="shared" si="12"/>
        <v>28.54134250000001</v>
      </c>
      <c r="AX59" s="810">
        <f t="shared" si="13"/>
        <v>13.869159094222272</v>
      </c>
      <c r="AY59" s="991">
        <v>0.84</v>
      </c>
      <c r="AZ59" s="922">
        <v>38.64</v>
      </c>
      <c r="BA59" s="922">
        <v>0.79</v>
      </c>
      <c r="BB59" s="922">
        <v>9.51</v>
      </c>
      <c r="BC59" s="922">
        <v>22.66</v>
      </c>
      <c r="BE59" s="664">
        <v>1983</v>
      </c>
      <c r="BF59" s="946" t="e">
        <f>#VALUE!</f>
        <v>#VALUE!</v>
      </c>
      <c r="BG59" s="931">
        <v>8.7999999999999989</v>
      </c>
    </row>
    <row r="60" spans="1:59" ht="11.25" customHeight="1" x14ac:dyDescent="0.2">
      <c r="A60" s="609" t="s">
        <v>925</v>
      </c>
      <c r="B60" s="925" t="s">
        <v>926</v>
      </c>
      <c r="C60" s="988" t="s">
        <v>4224</v>
      </c>
      <c r="D60" s="988" t="s">
        <v>4372</v>
      </c>
      <c r="E60" s="792">
        <v>7</v>
      </c>
      <c r="F60" s="526">
        <v>611</v>
      </c>
      <c r="G60" s="526" t="s">
        <v>106</v>
      </c>
      <c r="H60" s="526" t="s">
        <v>106</v>
      </c>
      <c r="I60" s="924">
        <v>99.56</v>
      </c>
      <c r="J60" s="702">
        <f t="shared" si="0"/>
        <v>0.92406588991562877</v>
      </c>
      <c r="K60" s="927">
        <v>0.23</v>
      </c>
      <c r="L60" s="639">
        <v>4</v>
      </c>
      <c r="M60" s="693">
        <f t="shared" si="1"/>
        <v>0.92</v>
      </c>
      <c r="N60" s="921" t="s">
        <v>127</v>
      </c>
      <c r="O60" s="795">
        <v>0.19</v>
      </c>
      <c r="P60" s="658">
        <v>43266</v>
      </c>
      <c r="Q60" s="658">
        <v>43291</v>
      </c>
      <c r="R60" s="693">
        <f t="shared" si="2"/>
        <v>21.052631578947373</v>
      </c>
      <c r="S60" s="759">
        <f>IF(INDEX(Historical!$D$7:$D$1437,MATCH(B60,Historical!$B$7:$B$1446,0))=0,"n/a",(INDEX(Historical!$C$7:$C$1437,MATCH(B60,Historical!$B$7:$B$1446,0))/INDEX(Historical!$D$7:$D$1437,MATCH(B60,Historical!$B$7:$B$1446,0))-1)*100)</f>
        <v>25.373134328358194</v>
      </c>
      <c r="T60" s="759">
        <f>IF(INDEX(Historical!$F$7:$F$1430,MATCH(B60,Historical!$B$7:$B$1446,0))=0,"n/a",((INDEX(Historical!$C$7:$C$1437,MATCH(B60,Historical!$B$7:$B$1446,0))/INDEX(Historical!$F$7:$F$1430,MATCH(B60,Historical!$B$7:$B$1446,0)))^(1/3)-1)*100)</f>
        <v>17.712889104387308</v>
      </c>
      <c r="U60" s="759">
        <f>IF(INDEX(Historical!$H$7:$H$1430,MATCH(B60,Historical!$B$7:$B$1446,0))=0,"n/a",((INDEX(Historical!$C$7:$C$1437,MATCH(B60,Historical!$B$7:$B$1446,0))/INDEX(Historical!$H$7:$H$1430,MATCH(B60,Historical!$B$7:$B$1446,0)))^(1/5)-1)*100)</f>
        <v>26.677770282424952</v>
      </c>
      <c r="V60" s="759">
        <f>IF(INDEX(Historical!$O$7:$O$1430,MATCH(B60,Historical!$B$7:$B$1446,0))=0,"n/a",((INDEX(Historical!$C$7:$C$1437,MATCH(B60,Historical!$B$7:$B$1446,0))/INDEX(Historical!$O$7:$O$1430,MATCH(B60,Historical!$B$7:$B$1446,0)))^(1/10)-1)*100)</f>
        <v>39.545489401497179</v>
      </c>
      <c r="W60" s="760">
        <f t="shared" si="3"/>
        <v>0.67460968839128699</v>
      </c>
      <c r="X60" s="761">
        <f t="shared" si="4"/>
        <v>1.6570043653680093</v>
      </c>
      <c r="Y60" s="926"/>
      <c r="Z60" s="702">
        <f t="shared" si="5"/>
        <v>22.115384615384613</v>
      </c>
      <c r="AA60" s="935">
        <f t="shared" si="6"/>
        <v>23.932692307692307</v>
      </c>
      <c r="AB60" s="639">
        <v>12</v>
      </c>
      <c r="AC60" s="916">
        <v>4.16</v>
      </c>
      <c r="AD60" s="916">
        <v>3.8</v>
      </c>
      <c r="AE60" s="916">
        <v>3.6</v>
      </c>
      <c r="AF60" s="916">
        <v>7.43</v>
      </c>
      <c r="AG60" s="916">
        <v>19.5</v>
      </c>
      <c r="AH60" s="916">
        <v>24.7</v>
      </c>
      <c r="AI60" s="916">
        <v>9.89</v>
      </c>
      <c r="AJ60" s="916">
        <v>16.100000000000001</v>
      </c>
      <c r="AK60" s="916">
        <v>6.3</v>
      </c>
      <c r="AL60" s="928">
        <v>29860</v>
      </c>
      <c r="AM60" s="922">
        <v>0.1</v>
      </c>
      <c r="AN60" s="916">
        <v>0.89</v>
      </c>
      <c r="AO60" s="802">
        <f t="shared" si="7"/>
        <v>3.669143864648273</v>
      </c>
      <c r="AP60" s="803">
        <f t="shared" si="8"/>
        <v>27.60183617234058</v>
      </c>
      <c r="AQ60" s="936">
        <f t="shared" si="9"/>
        <v>181.12464917909344</v>
      </c>
      <c r="AR60" s="702">
        <f>INDEX(Historical!$C$7:$C$1437,MATCH(B60,Historical!$B$7:$B$1446,0))*IF(AH60="n/a",1.03,IF(AH60&lt;0,1.01,IF(AH60&gt;10,1.1,(1+AH60/100))))</f>
        <v>0.92400000000000004</v>
      </c>
      <c r="AS60" s="935">
        <f t="shared" si="10"/>
        <v>1.0153836000000001</v>
      </c>
      <c r="AT60" s="935">
        <f t="shared" si="16"/>
        <v>1.0793527668</v>
      </c>
      <c r="AU60" s="935">
        <f t="shared" si="16"/>
        <v>1.1473519911084</v>
      </c>
      <c r="AV60" s="935">
        <f t="shared" si="16"/>
        <v>1.2196351665482292</v>
      </c>
      <c r="AW60" s="702">
        <f t="shared" si="12"/>
        <v>5.3857235244566297</v>
      </c>
      <c r="AX60" s="810">
        <f t="shared" si="13"/>
        <v>5.4095254363766871</v>
      </c>
      <c r="AY60" s="991">
        <v>0.92</v>
      </c>
      <c r="AZ60" s="922">
        <v>32.840000000000003</v>
      </c>
      <c r="BA60" s="922">
        <v>-5.64</v>
      </c>
      <c r="BB60" s="922">
        <v>2.1800000000000002</v>
      </c>
      <c r="BC60" s="922">
        <v>9.7000000000000011</v>
      </c>
      <c r="BE60" s="664">
        <v>2012</v>
      </c>
      <c r="BF60" s="946" t="e">
        <f>#VALUE!</f>
        <v>#VALUE!</v>
      </c>
      <c r="BG60" s="931">
        <v>7.9</v>
      </c>
    </row>
    <row r="61" spans="1:59" ht="11.25" customHeight="1" x14ac:dyDescent="0.2">
      <c r="A61" s="628" t="s">
        <v>940</v>
      </c>
      <c r="B61" s="925" t="s">
        <v>941</v>
      </c>
      <c r="C61" s="988" t="s">
        <v>108</v>
      </c>
      <c r="D61" s="988" t="s">
        <v>4373</v>
      </c>
      <c r="E61" s="792">
        <v>8</v>
      </c>
      <c r="F61" s="526">
        <v>550</v>
      </c>
      <c r="G61" s="526" t="s">
        <v>106</v>
      </c>
      <c r="H61" s="526" t="s">
        <v>106</v>
      </c>
      <c r="I61" s="924">
        <v>42</v>
      </c>
      <c r="J61" s="702">
        <f t="shared" si="0"/>
        <v>4.8571428571428568</v>
      </c>
      <c r="K61" s="927">
        <v>0.51</v>
      </c>
      <c r="L61" s="639">
        <v>4</v>
      </c>
      <c r="M61" s="693">
        <f t="shared" si="1"/>
        <v>2.04</v>
      </c>
      <c r="N61" s="921" t="s">
        <v>210</v>
      </c>
      <c r="O61" s="795">
        <v>0.5</v>
      </c>
      <c r="P61" s="915">
        <v>43451</v>
      </c>
      <c r="Q61" s="915">
        <v>43455</v>
      </c>
      <c r="R61" s="693">
        <f t="shared" si="2"/>
        <v>2.0000000000000018</v>
      </c>
      <c r="S61" s="759">
        <f>IF(INDEX(Historical!$D$7:$D$1437,MATCH(B61,Historical!$B$7:$B$1446,0))=0,"n/a",(INDEX(Historical!$C$7:$C$1437,MATCH(B61,Historical!$B$7:$B$1446,0))/INDEX(Historical!$D$7:$D$1437,MATCH(B61,Historical!$B$7:$B$1446,0))-1)*100)</f>
        <v>1.5228426395939021</v>
      </c>
      <c r="T61" s="759">
        <f>IF(INDEX(Historical!$F$7:$F$1430,MATCH(B61,Historical!$B$7:$B$1446,0))=0,"n/a",((INDEX(Historical!$C$7:$C$1437,MATCH(B61,Historical!$B$7:$B$1446,0))/INDEX(Historical!$F$7:$F$1430,MATCH(B61,Historical!$B$7:$B$1446,0)))^(1/3)-1)*100)</f>
        <v>1.9035695776266293</v>
      </c>
      <c r="U61" s="759">
        <f>IF(INDEX(Historical!$H$7:$H$1430,MATCH(B61,Historical!$B$7:$B$1446,0))=0,"n/a",((INDEX(Historical!$C$7:$C$1437,MATCH(B61,Historical!$B$7:$B$1446,0))/INDEX(Historical!$H$7:$H$1430,MATCH(B61,Historical!$B$7:$B$1446,0)))^(1/5)-1)*100)</f>
        <v>3.0624138001266177</v>
      </c>
      <c r="V61" s="759">
        <f>IF(INDEX(Historical!$O$7:$O$1430,MATCH(B61,Historical!$B$7:$B$1446,0))=0,"n/a",((INDEX(Historical!$C$7:$C$1437,MATCH(B61,Historical!$B$7:$B$1446,0))/INDEX(Historical!$O$7:$O$1430,MATCH(B61,Historical!$B$7:$B$1446,0)))^(1/10)-1)*100)</f>
        <v>1.7588221460874243</v>
      </c>
      <c r="W61" s="760">
        <f t="shared" si="3"/>
        <v>1.7411730952666757</v>
      </c>
      <c r="X61" s="761" t="str">
        <f t="shared" si="4"/>
        <v>n/a</v>
      </c>
      <c r="Y61" s="926"/>
      <c r="Z61" s="702" t="str">
        <f t="shared" si="5"/>
        <v>n/a</v>
      </c>
      <c r="AA61" s="935" t="str">
        <f t="shared" si="6"/>
        <v>n/a</v>
      </c>
      <c r="AB61" s="639">
        <v>12</v>
      </c>
      <c r="AC61" s="916" t="s">
        <v>137</v>
      </c>
      <c r="AD61" s="916" t="s">
        <v>137</v>
      </c>
      <c r="AE61" s="916" t="s">
        <v>137</v>
      </c>
      <c r="AF61" s="916" t="s">
        <v>137</v>
      </c>
      <c r="AG61" s="916" t="s">
        <v>137</v>
      </c>
      <c r="AH61" s="916" t="s">
        <v>137</v>
      </c>
      <c r="AI61" s="916" t="s">
        <v>137</v>
      </c>
      <c r="AJ61" s="916" t="s">
        <v>137</v>
      </c>
      <c r="AK61" s="916" t="s">
        <v>137</v>
      </c>
      <c r="AL61" s="928" t="s">
        <v>137</v>
      </c>
      <c r="AM61" s="922" t="s">
        <v>137</v>
      </c>
      <c r="AN61" s="916" t="s">
        <v>137</v>
      </c>
      <c r="AO61" s="802" t="str">
        <f t="shared" si="7"/>
        <v>n/a</v>
      </c>
      <c r="AP61" s="803">
        <f t="shared" si="8"/>
        <v>7.9195566572694744</v>
      </c>
      <c r="AQ61" s="936" t="str">
        <f t="shared" si="9"/>
        <v>n/a</v>
      </c>
      <c r="AR61" s="702">
        <f>INDEX(Historical!$C$7:$C$1437,MATCH(B61,Historical!$B$7:$B$1446,0))*IF(AH61="n/a",1.03,IF(AH61&lt;0,1.01,IF(AH61&gt;10,1.1,(1+AH61/100))))</f>
        <v>2.06</v>
      </c>
      <c r="AS61" s="935">
        <f t="shared" si="10"/>
        <v>2.1217999999999999</v>
      </c>
      <c r="AT61" s="935">
        <f t="shared" si="16"/>
        <v>2.185454</v>
      </c>
      <c r="AU61" s="935">
        <f t="shared" si="16"/>
        <v>2.2510176200000003</v>
      </c>
      <c r="AV61" s="935">
        <f t="shared" si="16"/>
        <v>2.3185481486000001</v>
      </c>
      <c r="AW61" s="702">
        <f t="shared" si="12"/>
        <v>10.936819768599999</v>
      </c>
      <c r="AX61" s="810">
        <f t="shared" si="13"/>
        <v>26.040047068095234</v>
      </c>
      <c r="AY61" s="991" t="s">
        <v>137</v>
      </c>
      <c r="AZ61" s="922" t="s">
        <v>137</v>
      </c>
      <c r="BA61" s="922" t="s">
        <v>137</v>
      </c>
      <c r="BB61" s="922" t="s">
        <v>137</v>
      </c>
      <c r="BC61" s="922" t="s">
        <v>137</v>
      </c>
      <c r="BD61" s="960" t="s">
        <v>4298</v>
      </c>
      <c r="BE61" s="664">
        <v>2012</v>
      </c>
      <c r="BF61" s="946" t="e">
        <f>#VALUE!</f>
        <v>#VALUE!</v>
      </c>
      <c r="BG61" s="931" t="s">
        <v>137</v>
      </c>
    </row>
    <row r="62" spans="1:59" ht="11.25" customHeight="1" x14ac:dyDescent="0.2">
      <c r="A62" s="609" t="s">
        <v>938</v>
      </c>
      <c r="B62" s="925" t="s">
        <v>939</v>
      </c>
      <c r="C62" s="988" t="s">
        <v>112</v>
      </c>
      <c r="D62" s="988" t="s">
        <v>1230</v>
      </c>
      <c r="E62" s="792">
        <v>8</v>
      </c>
      <c r="F62" s="526">
        <v>563</v>
      </c>
      <c r="G62" s="526" t="s">
        <v>106</v>
      </c>
      <c r="H62" s="526" t="s">
        <v>106</v>
      </c>
      <c r="I62" s="924">
        <v>40.299999999999997</v>
      </c>
      <c r="J62" s="702">
        <f t="shared" si="0"/>
        <v>1.7369727047146404</v>
      </c>
      <c r="K62" s="927">
        <v>0.17499999999999999</v>
      </c>
      <c r="L62" s="639">
        <v>4</v>
      </c>
      <c r="M62" s="693">
        <f t="shared" si="1"/>
        <v>0.7</v>
      </c>
      <c r="N62" s="921" t="s">
        <v>560</v>
      </c>
      <c r="O62" s="795">
        <v>0.1575</v>
      </c>
      <c r="P62" s="915">
        <v>43500</v>
      </c>
      <c r="Q62" s="915">
        <v>43516</v>
      </c>
      <c r="R62" s="693">
        <f t="shared" si="2"/>
        <v>11.111111111111104</v>
      </c>
      <c r="S62" s="759">
        <f>IF(INDEX(Historical!$D$7:$D$1437,MATCH(B62,Historical!$B$7:$B$1446,0))=0,"n/a",(INDEX(Historical!$C$7:$C$1437,MATCH(B62,Historical!$B$7:$B$1446,0))/INDEX(Historical!$D$7:$D$1437,MATCH(B62,Historical!$B$7:$B$1446,0))-1)*100)</f>
        <v>12.5</v>
      </c>
      <c r="T62" s="759">
        <f>IF(INDEX(Historical!$F$7:$F$1430,MATCH(B62,Historical!$B$7:$B$1446,0))=0,"n/a",((INDEX(Historical!$C$7:$C$1437,MATCH(B62,Historical!$B$7:$B$1446,0))/INDEX(Historical!$F$7:$F$1430,MATCH(B62,Historical!$B$7:$B$1446,0)))^(1/3)-1)*100)</f>
        <v>12.710045297240802</v>
      </c>
      <c r="U62" s="759">
        <f>IF(INDEX(Historical!$H$7:$H$1430,MATCH(B62,Historical!$B$7:$B$1446,0))=0,"n/a",((INDEX(Historical!$C$7:$C$1437,MATCH(B62,Historical!$B$7:$B$1446,0))/INDEX(Historical!$H$7:$H$1430,MATCH(B62,Historical!$B$7:$B$1446,0)))^(1/5)-1)*100)</f>
        <v>11.842691472014465</v>
      </c>
      <c r="V62" s="759">
        <f>IF(INDEX(Historical!$O$7:$O$1430,MATCH(B62,Historical!$B$7:$B$1446,0))=0,"n/a",((INDEX(Historical!$C$7:$C$1437,MATCH(B62,Historical!$B$7:$B$1446,0))/INDEX(Historical!$O$7:$O$1430,MATCH(B62,Historical!$B$7:$B$1446,0)))^(1/10)-1)*100)</f>
        <v>7.5766919692604295</v>
      </c>
      <c r="W62" s="760">
        <f t="shared" si="3"/>
        <v>1.5630424887354164</v>
      </c>
      <c r="X62" s="761">
        <f t="shared" si="4"/>
        <v>0.37715577936351802</v>
      </c>
      <c r="Y62" s="705"/>
      <c r="Z62" s="702">
        <f t="shared" si="5"/>
        <v>43.749999999999993</v>
      </c>
      <c r="AA62" s="935">
        <f t="shared" si="6"/>
        <v>25.187499999999996</v>
      </c>
      <c r="AB62" s="639">
        <v>2</v>
      </c>
      <c r="AC62" s="916">
        <v>1.6</v>
      </c>
      <c r="AD62" s="916">
        <v>1.68</v>
      </c>
      <c r="AE62" s="916">
        <v>0.78</v>
      </c>
      <c r="AF62" s="916">
        <v>2.11</v>
      </c>
      <c r="AG62" s="916">
        <v>15.6</v>
      </c>
      <c r="AH62" s="916">
        <v>-11.899999999999999</v>
      </c>
      <c r="AI62" s="916">
        <v>16.350000000000001</v>
      </c>
      <c r="AJ62" s="916">
        <v>31.4</v>
      </c>
      <c r="AK62" s="916">
        <v>15</v>
      </c>
      <c r="AL62" s="928">
        <v>1090</v>
      </c>
      <c r="AM62" s="922">
        <v>1.5</v>
      </c>
      <c r="AN62" s="916">
        <v>0.44</v>
      </c>
      <c r="AO62" s="802">
        <f t="shared" si="7"/>
        <v>-11.607835823270891</v>
      </c>
      <c r="AP62" s="803">
        <f t="shared" si="8"/>
        <v>13.579664176729105</v>
      </c>
      <c r="AQ62" s="936">
        <f t="shared" si="9"/>
        <v>53.688899331662142</v>
      </c>
      <c r="AR62" s="702">
        <f>INDEX(Historical!$C$7:$C$1437,MATCH(B62,Historical!$B$7:$B$1446,0))*IF(AH62="n/a",1.03,IF(AH62&lt;0,1.01,IF(AH62&gt;10,1.1,(1+AH62/100))))</f>
        <v>0.63629999999999998</v>
      </c>
      <c r="AS62" s="935">
        <f t="shared" si="10"/>
        <v>0.69993000000000005</v>
      </c>
      <c r="AT62" s="935">
        <f t="shared" si="16"/>
        <v>0.76992300000000014</v>
      </c>
      <c r="AU62" s="935">
        <f t="shared" si="16"/>
        <v>0.84691530000000026</v>
      </c>
      <c r="AV62" s="935">
        <f t="shared" si="16"/>
        <v>0.93160683000000033</v>
      </c>
      <c r="AW62" s="702">
        <f t="shared" si="12"/>
        <v>3.8846751300000002</v>
      </c>
      <c r="AX62" s="810">
        <f t="shared" si="13"/>
        <v>9.6393923821339964</v>
      </c>
      <c r="AY62" s="991">
        <v>1.62</v>
      </c>
      <c r="AZ62" s="922">
        <v>52.769999999999996</v>
      </c>
      <c r="BA62" s="922">
        <v>-20.77</v>
      </c>
      <c r="BB62" s="922">
        <v>8.5500000000000007</v>
      </c>
      <c r="BC62" s="922">
        <v>2.69</v>
      </c>
      <c r="BE62" s="664">
        <v>2012</v>
      </c>
      <c r="BF62" s="946" t="e">
        <f>#VALUE!</f>
        <v>#VALUE!</v>
      </c>
      <c r="BG62" s="931">
        <v>7.8</v>
      </c>
    </row>
    <row r="63" spans="1:59" s="838" customFormat="1" ht="11.25" customHeight="1" x14ac:dyDescent="0.2">
      <c r="A63" s="817" t="s">
        <v>1585</v>
      </c>
      <c r="B63" s="846" t="s">
        <v>1586</v>
      </c>
      <c r="C63" s="988" t="s">
        <v>4353</v>
      </c>
      <c r="D63" s="988" t="s">
        <v>4354</v>
      </c>
      <c r="E63" s="818">
        <v>9</v>
      </c>
      <c r="F63" s="526">
        <v>411</v>
      </c>
      <c r="G63" s="1171" t="s">
        <v>106</v>
      </c>
      <c r="H63" s="1171" t="s">
        <v>106</v>
      </c>
      <c r="I63" s="819">
        <v>15.64</v>
      </c>
      <c r="J63" s="820">
        <f t="shared" si="0"/>
        <v>6.6496163682864458</v>
      </c>
      <c r="K63" s="821">
        <v>0.26</v>
      </c>
      <c r="L63" s="822">
        <v>4</v>
      </c>
      <c r="M63" s="823">
        <f t="shared" si="1"/>
        <v>1.04</v>
      </c>
      <c r="N63" s="824" t="s">
        <v>220</v>
      </c>
      <c r="O63" s="825">
        <v>0.255</v>
      </c>
      <c r="P63" s="826">
        <v>43447</v>
      </c>
      <c r="Q63" s="826">
        <v>43480</v>
      </c>
      <c r="R63" s="823">
        <f t="shared" si="2"/>
        <v>1.9607843137254919</v>
      </c>
      <c r="S63" s="759">
        <f>IF(INDEX(Historical!$D$7:$D$1437,MATCH(B63,Historical!$B$7:$B$1446,0))=0,"n/a",(INDEX(Historical!$C$7:$C$1437,MATCH(B63,Historical!$B$7:$B$1446,0))/INDEX(Historical!$D$7:$D$1437,MATCH(B63,Historical!$B$7:$B$1446,0))-1)*100)</f>
        <v>7.4468085106383031</v>
      </c>
      <c r="T63" s="759">
        <f>IF(INDEX(Historical!$F$7:$F$1430,MATCH(B63,Historical!$B$7:$B$1446,0))=0,"n/a",((INDEX(Historical!$C$7:$C$1437,MATCH(B63,Historical!$B$7:$B$1446,0))/INDEX(Historical!$F$7:$F$1430,MATCH(B63,Historical!$B$7:$B$1446,0)))^(1/3)-1)*100)</f>
        <v>12.465937638837875</v>
      </c>
      <c r="U63" s="759">
        <f>IF(INDEX(Historical!$H$7:$H$1430,MATCH(B63,Historical!$B$7:$B$1446,0))=0,"n/a",((INDEX(Historical!$C$7:$C$1437,MATCH(B63,Historical!$B$7:$B$1446,0))/INDEX(Historical!$H$7:$H$1430,MATCH(B63,Historical!$B$7:$B$1446,0)))^(1/5)-1)*100)</f>
        <v>11.163159431275194</v>
      </c>
      <c r="V63" s="759" t="str">
        <f>IF(INDEX(Historical!$O$7:$O$1430,MATCH(B63,Historical!$B$7:$B$1446,0))=0,"n/a",((INDEX(Historical!$C$7:$C$1437,MATCH(B63,Historical!$B$7:$B$1446,0))/INDEX(Historical!$O$7:$O$1430,MATCH(B63,Historical!$B$7:$B$1446,0)))^(1/10)-1)*100)</f>
        <v>n/a</v>
      </c>
      <c r="W63" s="827" t="str">
        <f t="shared" si="3"/>
        <v>n/a</v>
      </c>
      <c r="X63" s="828">
        <f t="shared" si="4"/>
        <v>1.5085350582804318</v>
      </c>
      <c r="Y63" s="839"/>
      <c r="Z63" s="820" t="str">
        <f t="shared" si="5"/>
        <v>n/a</v>
      </c>
      <c r="AA63" s="830" t="str">
        <f t="shared" si="6"/>
        <v>n/a</v>
      </c>
      <c r="AB63" s="822">
        <v>12</v>
      </c>
      <c r="AC63" s="831">
        <v>-1.1000000000000001</v>
      </c>
      <c r="AD63" s="831" t="s">
        <v>137</v>
      </c>
      <c r="AE63" s="831">
        <v>1.68</v>
      </c>
      <c r="AF63" s="831">
        <v>0.4</v>
      </c>
      <c r="AG63" s="831">
        <v>-2.9000000000000004</v>
      </c>
      <c r="AH63" s="840">
        <v>4.1000000000000005</v>
      </c>
      <c r="AI63" s="840">
        <v>-17.599999999999998</v>
      </c>
      <c r="AJ63" s="831">
        <v>7.3999999999999995</v>
      </c>
      <c r="AK63" s="831">
        <v>7.0000000000000009</v>
      </c>
      <c r="AL63" s="832">
        <v>668.3</v>
      </c>
      <c r="AM63" s="833">
        <v>0.1</v>
      </c>
      <c r="AN63" s="831">
        <v>1.47</v>
      </c>
      <c r="AO63" s="834" t="str">
        <f t="shared" si="7"/>
        <v>n/a</v>
      </c>
      <c r="AP63" s="835">
        <f t="shared" si="8"/>
        <v>17.812775799561638</v>
      </c>
      <c r="AQ63" s="836" t="str">
        <f t="shared" si="9"/>
        <v>n/a</v>
      </c>
      <c r="AR63" s="702">
        <f>INDEX(Historical!$C$7:$C$1437,MATCH(B63,Historical!$B$7:$B$1446,0))*IF(AH63="n/a",1.03,IF(AH63&lt;0,1.01,IF(AH63&gt;10,1.1,(1+AH63/100))))</f>
        <v>1.05141</v>
      </c>
      <c r="AS63" s="830">
        <f t="shared" si="10"/>
        <v>1.0619240999999999</v>
      </c>
      <c r="AT63" s="830">
        <f t="shared" si="16"/>
        <v>1.136258787</v>
      </c>
      <c r="AU63" s="830">
        <f t="shared" si="16"/>
        <v>1.2157969020900001</v>
      </c>
      <c r="AV63" s="830">
        <f t="shared" si="16"/>
        <v>1.3009026852363001</v>
      </c>
      <c r="AW63" s="820">
        <f t="shared" si="12"/>
        <v>5.7662924743263009</v>
      </c>
      <c r="AX63" s="837">
        <f t="shared" si="13"/>
        <v>36.868877713083762</v>
      </c>
      <c r="AY63" s="992">
        <v>0.56000000000000005</v>
      </c>
      <c r="AZ63" s="833">
        <v>19.03</v>
      </c>
      <c r="BA63" s="833">
        <v>-15.909999999999998</v>
      </c>
      <c r="BB63" s="833">
        <v>1.71</v>
      </c>
      <c r="BC63" s="833">
        <v>-3</v>
      </c>
      <c r="BD63" s="961"/>
      <c r="BE63" s="664">
        <v>2011</v>
      </c>
      <c r="BF63" s="946" t="e">
        <f>#VALUE!</f>
        <v>#VALUE!</v>
      </c>
      <c r="BG63" s="893">
        <v>-1.0999999999999999</v>
      </c>
    </row>
    <row r="64" spans="1:59" ht="11.25" customHeight="1" x14ac:dyDescent="0.2">
      <c r="A64" s="609" t="s">
        <v>416</v>
      </c>
      <c r="B64" s="925" t="s">
        <v>417</v>
      </c>
      <c r="C64" s="988" t="s">
        <v>131</v>
      </c>
      <c r="D64" s="988" t="s">
        <v>4374</v>
      </c>
      <c r="E64" s="793">
        <v>14</v>
      </c>
      <c r="F64" s="526">
        <v>263</v>
      </c>
      <c r="G64" s="526" t="s">
        <v>106</v>
      </c>
      <c r="H64" s="526" t="s">
        <v>106</v>
      </c>
      <c r="I64" s="924">
        <v>36.26</v>
      </c>
      <c r="J64" s="702">
        <f t="shared" si="0"/>
        <v>10.479867622724766</v>
      </c>
      <c r="K64" s="927">
        <v>0.95</v>
      </c>
      <c r="L64" s="639">
        <v>4</v>
      </c>
      <c r="M64" s="693">
        <f t="shared" si="1"/>
        <v>3.8</v>
      </c>
      <c r="N64" s="921" t="s">
        <v>238</v>
      </c>
      <c r="O64" s="795">
        <v>0.94</v>
      </c>
      <c r="P64" s="917">
        <v>42863</v>
      </c>
      <c r="Q64" s="917">
        <v>42873</v>
      </c>
      <c r="R64" s="693">
        <f t="shared" si="2"/>
        <v>1.0638297872340436</v>
      </c>
      <c r="S64" s="759">
        <f>IF(INDEX(Historical!$D$7:$D$1437,MATCH(B64,Historical!$B$7:$B$1446,0))=0,"n/a",(INDEX(Historical!$C$7:$C$1437,MATCH(B64,Historical!$B$7:$B$1446,0))/INDEX(Historical!$D$7:$D$1437,MATCH(B64,Historical!$B$7:$B$1446,0))-1)*100)</f>
        <v>0.26385224274407815</v>
      </c>
      <c r="T64" s="759">
        <f>IF(INDEX(Historical!$F$7:$F$1430,MATCH(B64,Historical!$B$7:$B$1446,0))=0,"n/a",((INDEX(Historical!$C$7:$C$1437,MATCH(B64,Historical!$B$7:$B$1446,0))/INDEX(Historical!$F$7:$F$1430,MATCH(B64,Historical!$B$7:$B$1446,0)))^(1/3)-1)*100)</f>
        <v>1.4442426808331632</v>
      </c>
      <c r="U64" s="759">
        <f>IF(INDEX(Historical!$H$7:$H$1430,MATCH(B64,Historical!$B$7:$B$1446,0))=0,"n/a",((INDEX(Historical!$C$7:$C$1437,MATCH(B64,Historical!$B$7:$B$1446,0))/INDEX(Historical!$H$7:$H$1430,MATCH(B64,Historical!$B$7:$B$1446,0)))^(1/5)-1)*100)</f>
        <v>2.7375258152926962</v>
      </c>
      <c r="V64" s="759">
        <f>IF(INDEX(Historical!$O$7:$O$1430,MATCH(B64,Historical!$B$7:$B$1446,0))=0,"n/a",((INDEX(Historical!$C$7:$C$1437,MATCH(B64,Historical!$B$7:$B$1446,0))/INDEX(Historical!$O$7:$O$1430,MATCH(B64,Historical!$B$7:$B$1446,0)))^(1/10)-1)*100)</f>
        <v>4.1516866896214699</v>
      </c>
      <c r="W64" s="760">
        <f t="shared" si="3"/>
        <v>0.65937678344949724</v>
      </c>
      <c r="X64" s="761" t="str">
        <f t="shared" si="4"/>
        <v>n/a</v>
      </c>
      <c r="Y64" s="727" t="s">
        <v>4432</v>
      </c>
      <c r="Z64" s="702">
        <f t="shared" si="5"/>
        <v>422.22222222222223</v>
      </c>
      <c r="AA64" s="935">
        <f t="shared" si="6"/>
        <v>40.288888888888884</v>
      </c>
      <c r="AB64" s="639">
        <v>12</v>
      </c>
      <c r="AC64" s="916">
        <v>0.9</v>
      </c>
      <c r="AD64" s="916">
        <v>1.82</v>
      </c>
      <c r="AE64" s="916">
        <v>1.17</v>
      </c>
      <c r="AF64" s="916">
        <v>7.21</v>
      </c>
      <c r="AG64" s="916">
        <v>13.600000000000001</v>
      </c>
      <c r="AH64" s="918">
        <v>22.5</v>
      </c>
      <c r="AI64" s="918">
        <v>15.329999999999998</v>
      </c>
      <c r="AJ64" s="919">
        <v>-6.4</v>
      </c>
      <c r="AK64" s="919">
        <v>22.15</v>
      </c>
      <c r="AL64" s="928">
        <v>3340</v>
      </c>
      <c r="AM64" s="922">
        <v>25.66</v>
      </c>
      <c r="AN64" s="916">
        <v>6.27</v>
      </c>
      <c r="AO64" s="802">
        <f t="shared" si="7"/>
        <v>-27.071495450871421</v>
      </c>
      <c r="AP64" s="803">
        <f t="shared" si="8"/>
        <v>13.217393438017464</v>
      </c>
      <c r="AQ64" s="936">
        <f t="shared" si="9"/>
        <v>259.30976353675601</v>
      </c>
      <c r="AR64" s="702">
        <f>INDEX(Historical!$C$7:$C$1437,MATCH(B64,Historical!$B$7:$B$1446,0))*IF(AH64="n/a",1.03,IF(AH64&lt;0,1.01,IF(AH64&gt;10,1.1,(1+AH64/100))))</f>
        <v>4.18</v>
      </c>
      <c r="AS64" s="935">
        <f t="shared" si="10"/>
        <v>4.5979999999999999</v>
      </c>
      <c r="AT64" s="935">
        <f t="shared" si="16"/>
        <v>5.0578000000000003</v>
      </c>
      <c r="AU64" s="935">
        <f t="shared" si="16"/>
        <v>5.5635800000000009</v>
      </c>
      <c r="AV64" s="935">
        <f t="shared" si="16"/>
        <v>6.1199380000000012</v>
      </c>
      <c r="AW64" s="702">
        <f t="shared" si="12"/>
        <v>25.519318000000002</v>
      </c>
      <c r="AX64" s="810">
        <f t="shared" si="13"/>
        <v>70.378703805846669</v>
      </c>
      <c r="AY64" s="991">
        <v>1.1200000000000001</v>
      </c>
      <c r="AZ64" s="922">
        <v>59.38</v>
      </c>
      <c r="BA64" s="922">
        <v>-17.2</v>
      </c>
      <c r="BB64" s="922">
        <v>15.440000000000001</v>
      </c>
      <c r="BC64" s="922">
        <v>4.1399999999999997</v>
      </c>
      <c r="BE64" s="664">
        <v>2006</v>
      </c>
      <c r="BF64" s="946" t="e">
        <f>#VALUE!</f>
        <v>#VALUE!</v>
      </c>
      <c r="BG64" s="931">
        <v>2.1</v>
      </c>
    </row>
    <row r="65" spans="1:59" ht="11.25" customHeight="1" x14ac:dyDescent="0.2">
      <c r="A65" s="609" t="s">
        <v>897</v>
      </c>
      <c r="B65" s="925" t="s">
        <v>898</v>
      </c>
      <c r="C65" s="988" t="s">
        <v>4353</v>
      </c>
      <c r="D65" s="988" t="s">
        <v>4354</v>
      </c>
      <c r="E65" s="792">
        <v>9</v>
      </c>
      <c r="F65" s="526">
        <v>413</v>
      </c>
      <c r="G65" s="526" t="s">
        <v>106</v>
      </c>
      <c r="H65" s="526" t="s">
        <v>106</v>
      </c>
      <c r="I65" s="924">
        <v>142.38999999999999</v>
      </c>
      <c r="J65" s="702">
        <f t="shared" si="0"/>
        <v>2.724910457195028</v>
      </c>
      <c r="K65" s="927">
        <v>0.97</v>
      </c>
      <c r="L65" s="639">
        <v>4</v>
      </c>
      <c r="M65" s="693">
        <f t="shared" si="1"/>
        <v>3.88</v>
      </c>
      <c r="N65" s="921" t="s">
        <v>493</v>
      </c>
      <c r="O65" s="795">
        <v>0.93</v>
      </c>
      <c r="P65" s="915">
        <v>43462</v>
      </c>
      <c r="Q65" s="915">
        <v>43480</v>
      </c>
      <c r="R65" s="693">
        <f t="shared" si="2"/>
        <v>4.301075268817196</v>
      </c>
      <c r="S65" s="759">
        <f>IF(INDEX(Historical!$D$7:$D$1437,MATCH(B65,Historical!$B$7:$B$1446,0))=0,"n/a",(INDEX(Historical!$C$7:$C$1437,MATCH(B65,Historical!$B$7:$B$1446,0))/INDEX(Historical!$D$7:$D$1437,MATCH(B65,Historical!$B$7:$B$1446,0))-1)*100)</f>
        <v>6.3953488372093137</v>
      </c>
      <c r="T65" s="759">
        <f>IF(INDEX(Historical!$F$7:$F$1430,MATCH(B65,Historical!$B$7:$B$1446,0))=0,"n/a",((INDEX(Historical!$C$7:$C$1437,MATCH(B65,Historical!$B$7:$B$1446,0))/INDEX(Historical!$F$7:$F$1430,MATCH(B65,Historical!$B$7:$B$1446,0)))^(1/3)-1)*100)</f>
        <v>6.6165718598516055</v>
      </c>
      <c r="U65" s="759">
        <f>IF(INDEX(Historical!$H$7:$H$1430,MATCH(B65,Historical!$B$7:$B$1446,0))=0,"n/a",((INDEX(Historical!$C$7:$C$1437,MATCH(B65,Historical!$B$7:$B$1446,0))/INDEX(Historical!$H$7:$H$1430,MATCH(B65,Historical!$B$7:$B$1446,0)))^(1/5)-1)*100)</f>
        <v>8.0081052992623256</v>
      </c>
      <c r="V65" s="759">
        <f>IF(INDEX(Historical!$O$7:$O$1430,MATCH(B65,Historical!$B$7:$B$1446,0))=0,"n/a",((INDEX(Historical!$C$7:$C$1437,MATCH(B65,Historical!$B$7:$B$1446,0))/INDEX(Historical!$O$7:$O$1430,MATCH(B65,Historical!$B$7:$B$1446,0)))^(1/10)-1)*100)</f>
        <v>1.4797527177397685</v>
      </c>
      <c r="W65" s="760">
        <f t="shared" si="3"/>
        <v>5.4117861743104045</v>
      </c>
      <c r="X65" s="761">
        <f t="shared" si="4"/>
        <v>0.46289626007296686</v>
      </c>
      <c r="Y65" s="713"/>
      <c r="Z65" s="702">
        <f t="shared" si="5"/>
        <v>111.49425287356323</v>
      </c>
      <c r="AA65" s="935">
        <f t="shared" si="6"/>
        <v>40.916666666666664</v>
      </c>
      <c r="AB65" s="639">
        <v>12</v>
      </c>
      <c r="AC65" s="916">
        <v>3.48</v>
      </c>
      <c r="AD65" s="916">
        <v>409.05</v>
      </c>
      <c r="AE65" s="916">
        <v>12.04</v>
      </c>
      <c r="AF65" s="916">
        <v>2.08</v>
      </c>
      <c r="AG65" s="916">
        <v>5.5</v>
      </c>
      <c r="AH65" s="918">
        <v>123.10000000000001</v>
      </c>
      <c r="AI65" s="918">
        <v>24.95</v>
      </c>
      <c r="AJ65" s="916">
        <v>17.299999999999997</v>
      </c>
      <c r="AK65" s="916">
        <v>0.1</v>
      </c>
      <c r="AL65" s="928">
        <v>15980</v>
      </c>
      <c r="AM65" s="922">
        <v>1.4000000000000001</v>
      </c>
      <c r="AN65" s="916">
        <v>0.75</v>
      </c>
      <c r="AO65" s="802">
        <f t="shared" si="7"/>
        <v>-30.183650910209309</v>
      </c>
      <c r="AP65" s="803">
        <f t="shared" si="8"/>
        <v>10.733015756457354</v>
      </c>
      <c r="AQ65" s="936">
        <f t="shared" si="9"/>
        <v>94.486979474681505</v>
      </c>
      <c r="AR65" s="702">
        <f>INDEX(Historical!$C$7:$C$1437,MATCH(B65,Historical!$B$7:$B$1446,0))*IF(AH65="n/a",1.03,IF(AH65&lt;0,1.01,IF(AH65&gt;10,1.1,(1+AH65/100))))</f>
        <v>4.0260000000000007</v>
      </c>
      <c r="AS65" s="935">
        <f t="shared" si="10"/>
        <v>4.4286000000000012</v>
      </c>
      <c r="AT65" s="935">
        <f t="shared" si="16"/>
        <v>4.433028600000001</v>
      </c>
      <c r="AU65" s="935">
        <f t="shared" si="16"/>
        <v>4.4374616286000004</v>
      </c>
      <c r="AV65" s="935">
        <f t="shared" si="16"/>
        <v>4.4418990902286</v>
      </c>
      <c r="AW65" s="702">
        <f t="shared" si="12"/>
        <v>21.766989318828603</v>
      </c>
      <c r="AX65" s="810">
        <f t="shared" si="13"/>
        <v>15.286880622816634</v>
      </c>
      <c r="AY65" s="991">
        <v>0.94</v>
      </c>
      <c r="AZ65" s="922">
        <v>30.59</v>
      </c>
      <c r="BA65" s="922">
        <v>-1.43</v>
      </c>
      <c r="BB65" s="922">
        <v>1.66</v>
      </c>
      <c r="BC65" s="922">
        <v>11.12</v>
      </c>
      <c r="BE65" s="664">
        <v>2011</v>
      </c>
      <c r="BF65" s="946" t="e">
        <f>#VALUE!</f>
        <v>#VALUE!</v>
      </c>
      <c r="BG65" s="931">
        <v>2.6</v>
      </c>
    </row>
    <row r="66" spans="1:59" ht="11.25" customHeight="1" x14ac:dyDescent="0.2">
      <c r="A66" s="609" t="s">
        <v>950</v>
      </c>
      <c r="B66" s="925" t="s">
        <v>4182</v>
      </c>
      <c r="C66" s="988" t="s">
        <v>108</v>
      </c>
      <c r="D66" s="988" t="s">
        <v>118</v>
      </c>
      <c r="E66" s="793">
        <v>7</v>
      </c>
      <c r="F66" s="526">
        <v>663</v>
      </c>
      <c r="G66" s="526" t="s">
        <v>106</v>
      </c>
      <c r="H66" s="526" t="s">
        <v>106</v>
      </c>
      <c r="I66" s="924">
        <v>78.069999999999993</v>
      </c>
      <c r="J66" s="702">
        <f t="shared" si="0"/>
        <v>1.5883181759959013</v>
      </c>
      <c r="K66" s="927">
        <v>0.31</v>
      </c>
      <c r="L66" s="639">
        <v>4</v>
      </c>
      <c r="M66" s="693">
        <f t="shared" si="1"/>
        <v>1.24</v>
      </c>
      <c r="N66" s="921" t="s">
        <v>598</v>
      </c>
      <c r="O66" s="798">
        <v>0.27</v>
      </c>
      <c r="P66" s="915">
        <v>43524</v>
      </c>
      <c r="Q66" s="915">
        <v>43539</v>
      </c>
      <c r="R66" s="693">
        <f t="shared" si="2"/>
        <v>14.814814814814806</v>
      </c>
      <c r="S66" s="759">
        <f>IF(INDEX(Historical!$D$7:$D$1437,MATCH(B66,Historical!$B$7:$B$1446,0))=0,"n/a",(INDEX(Historical!$C$7:$C$1437,MATCH(B66,Historical!$B$7:$B$1446,0))/INDEX(Historical!$D$7:$D$1437,MATCH(B66,Historical!$B$7:$B$1446,0))-1)*100)</f>
        <v>14.999999999999991</v>
      </c>
      <c r="T66" s="759">
        <f>IF(INDEX(Historical!$F$7:$F$1430,MATCH(B66,Historical!$B$7:$B$1446,0))=0,"n/a",((INDEX(Historical!$C$7:$C$1437,MATCH(B66,Historical!$B$7:$B$1446,0))/INDEX(Historical!$F$7:$F$1430,MATCH(B66,Historical!$B$7:$B$1446,0)))^(1/3)-1)*100)</f>
        <v>15.791639440424632</v>
      </c>
      <c r="U66" s="759">
        <f>IF(INDEX(Historical!$H$7:$H$1430,MATCH(B66,Historical!$B$7:$B$1446,0))=0,"n/a",((INDEX(Historical!$C$7:$C$1437,MATCH(B66,Historical!$B$7:$B$1446,0))/INDEX(Historical!$H$7:$H$1430,MATCH(B66,Historical!$B$7:$B$1446,0)))^(1/5)-1)*100)</f>
        <v>15.662897864462909</v>
      </c>
      <c r="V66" s="759" t="str">
        <f>IF(INDEX(Historical!$O$7:$O$1430,MATCH(B66,Historical!$B$7:$B$1446,0))=0,"n/a",((INDEX(Historical!$C$7:$C$1437,MATCH(B66,Historical!$B$7:$B$1446,0))/INDEX(Historical!$O$7:$O$1430,MATCH(B66,Historical!$B$7:$B$1446,0)))^(1/10)-1)*100)</f>
        <v>n/a</v>
      </c>
      <c r="W66" s="760" t="str">
        <f t="shared" si="3"/>
        <v>n/a</v>
      </c>
      <c r="X66" s="761" t="str">
        <f t="shared" si="4"/>
        <v>n/a</v>
      </c>
      <c r="Y66" s="926" t="s">
        <v>4415</v>
      </c>
      <c r="Z66" s="702">
        <f t="shared" si="5"/>
        <v>70.454545454545453</v>
      </c>
      <c r="AA66" s="935">
        <f t="shared" si="6"/>
        <v>44.35795454545454</v>
      </c>
      <c r="AB66" s="639">
        <v>12</v>
      </c>
      <c r="AC66" s="916">
        <v>1.76</v>
      </c>
      <c r="AD66" s="916">
        <v>6.34</v>
      </c>
      <c r="AE66" s="916">
        <v>1.45</v>
      </c>
      <c r="AF66" s="916">
        <v>1.52</v>
      </c>
      <c r="AG66" s="916">
        <v>3.5999999999999996</v>
      </c>
      <c r="AH66" s="916">
        <v>110.1</v>
      </c>
      <c r="AI66" s="916">
        <v>9.93</v>
      </c>
      <c r="AJ66" s="916">
        <v>-13.5</v>
      </c>
      <c r="AK66" s="916">
        <v>7.0000000000000009</v>
      </c>
      <c r="AL66" s="928">
        <v>2620</v>
      </c>
      <c r="AM66" s="922">
        <v>3.4000000000000004</v>
      </c>
      <c r="AN66" s="916">
        <v>0.33</v>
      </c>
      <c r="AO66" s="802">
        <f t="shared" si="7"/>
        <v>-27.106738504995729</v>
      </c>
      <c r="AP66" s="803">
        <f t="shared" si="8"/>
        <v>17.251216040458811</v>
      </c>
      <c r="AQ66" s="936">
        <f t="shared" si="9"/>
        <v>73.1076619513493</v>
      </c>
      <c r="AR66" s="702">
        <f>INDEX(Historical!$C$7:$C$1437,MATCH(B66,Historical!$B$7:$B$1446,0))*IF(AH66="n/a",1.03,IF(AH66&lt;0,1.01,IF(AH66&gt;10,1.1,(1+AH66/100))))</f>
        <v>1.1880000000000002</v>
      </c>
      <c r="AS66" s="935">
        <f t="shared" si="10"/>
        <v>1.3059684</v>
      </c>
      <c r="AT66" s="935">
        <f t="shared" si="16"/>
        <v>1.397386188</v>
      </c>
      <c r="AU66" s="935">
        <f t="shared" si="16"/>
        <v>1.4952032211600002</v>
      </c>
      <c r="AV66" s="935">
        <f t="shared" si="16"/>
        <v>1.5998674466412002</v>
      </c>
      <c r="AW66" s="702">
        <f t="shared" si="12"/>
        <v>6.9864252558012003</v>
      </c>
      <c r="AX66" s="810">
        <f t="shared" si="13"/>
        <v>8.9489243701821461</v>
      </c>
      <c r="AY66" s="991">
        <v>0.53</v>
      </c>
      <c r="AZ66" s="922">
        <v>41.69</v>
      </c>
      <c r="BA66" s="922">
        <v>2.8000000000000003</v>
      </c>
      <c r="BB66" s="922">
        <v>10.440000000000001</v>
      </c>
      <c r="BC66" s="922">
        <v>18.82</v>
      </c>
      <c r="BE66" s="664">
        <v>2013</v>
      </c>
      <c r="BF66" s="946" t="e">
        <f>#VALUE!</f>
        <v>#VALUE!</v>
      </c>
      <c r="BG66" s="931">
        <v>0.70000000000000007</v>
      </c>
    </row>
    <row r="67" spans="1:59" ht="11.25" customHeight="1" x14ac:dyDescent="0.2">
      <c r="A67" s="930" t="s">
        <v>4408</v>
      </c>
      <c r="B67" s="925" t="s">
        <v>3810</v>
      </c>
      <c r="C67" s="988" t="s">
        <v>247</v>
      </c>
      <c r="D67" s="988" t="s">
        <v>4387</v>
      </c>
      <c r="E67" s="792">
        <v>5</v>
      </c>
      <c r="F67" s="526">
        <v>844</v>
      </c>
      <c r="G67" s="526" t="s">
        <v>106</v>
      </c>
      <c r="H67" s="526" t="s">
        <v>106</v>
      </c>
      <c r="I67" s="924">
        <v>31.08</v>
      </c>
      <c r="J67" s="702">
        <f t="shared" si="0"/>
        <v>1.4157014157014158</v>
      </c>
      <c r="K67" s="927">
        <v>0.11</v>
      </c>
      <c r="L67" s="639">
        <v>4</v>
      </c>
      <c r="M67" s="693">
        <f t="shared" si="1"/>
        <v>0.44</v>
      </c>
      <c r="N67" s="921" t="s">
        <v>520</v>
      </c>
      <c r="O67" s="795">
        <v>0.105</v>
      </c>
      <c r="P67" s="915">
        <v>43427</v>
      </c>
      <c r="Q67" s="915">
        <v>43440</v>
      </c>
      <c r="R67" s="693">
        <f t="shared" si="2"/>
        <v>4.7619047619047663</v>
      </c>
      <c r="S67" s="759">
        <f>IF(INDEX(Historical!$D$7:$D$1437,MATCH(B67,Historical!$B$7:$B$1446,0))=0,"n/a",(INDEX(Historical!$C$7:$C$1437,MATCH(B67,Historical!$B$7:$B$1446,0))/INDEX(Historical!$D$7:$D$1437,MATCH(B67,Historical!$B$7:$B$1446,0))-1)*100)</f>
        <v>2.6570048309178862</v>
      </c>
      <c r="T67" s="759">
        <f>IF(INDEX(Historical!$F$7:$F$1430,MATCH(B67,Historical!$B$7:$B$1446,0))=0,"n/a",((INDEX(Historical!$C$7:$C$1437,MATCH(B67,Historical!$B$7:$B$1446,0))/INDEX(Historical!$F$7:$F$1430,MATCH(B67,Historical!$B$7:$B$1446,0)))^(1/3)-1)*100)</f>
        <v>6.3225925707475428</v>
      </c>
      <c r="U67" s="759" t="str">
        <f>IF(INDEX(Historical!$H$7:$H$1430,MATCH(B67,Historical!$B$7:$B$1446,0))=0,"n/a",((INDEX(Historical!$C$7:$C$1437,MATCH(B67,Historical!$B$7:$B$1446,0))/INDEX(Historical!$H$7:$H$1430,MATCH(B67,Historical!$B$7:$B$1446,0)))^(1/5)-1)*100)</f>
        <v>n/a</v>
      </c>
      <c r="V67" s="759" t="str">
        <f>IF(INDEX(Historical!$O$7:$O$1430,MATCH(B67,Historical!$B$7:$B$1446,0))=0,"n/a",((INDEX(Historical!$C$7:$C$1437,MATCH(B67,Historical!$B$7:$B$1446,0))/INDEX(Historical!$O$7:$O$1430,MATCH(B67,Historical!$B$7:$B$1446,0)))^(1/10)-1)*100)</f>
        <v>n/a</v>
      </c>
      <c r="W67" s="760" t="str">
        <f t="shared" si="3"/>
        <v>n/a</v>
      </c>
      <c r="X67" s="761" t="str">
        <f t="shared" si="4"/>
        <v>n/a</v>
      </c>
      <c r="Y67" s="926"/>
      <c r="Z67" s="702">
        <f t="shared" si="5"/>
        <v>23.03664921465969</v>
      </c>
      <c r="AA67" s="935">
        <f t="shared" si="6"/>
        <v>16.272251308900522</v>
      </c>
      <c r="AB67" s="639">
        <v>9</v>
      </c>
      <c r="AC67" s="916">
        <v>1.91</v>
      </c>
      <c r="AD67" s="916">
        <v>1.49</v>
      </c>
      <c r="AE67" s="916">
        <v>0.47</v>
      </c>
      <c r="AF67" s="916">
        <v>2.39</v>
      </c>
      <c r="AG67" s="916">
        <v>17.7</v>
      </c>
      <c r="AH67" s="916">
        <v>-12.3</v>
      </c>
      <c r="AI67" s="916">
        <v>11.219999999999999</v>
      </c>
      <c r="AJ67" s="916">
        <v>31.1</v>
      </c>
      <c r="AK67" s="916">
        <v>10.9</v>
      </c>
      <c r="AL67" s="928">
        <v>7600</v>
      </c>
      <c r="AM67" s="922">
        <v>1</v>
      </c>
      <c r="AN67" s="916">
        <v>2.29</v>
      </c>
      <c r="AO67" s="802" t="str">
        <f t="shared" si="7"/>
        <v>n/a</v>
      </c>
      <c r="AP67" s="803" t="str">
        <f t="shared" si="8"/>
        <v>n/a</v>
      </c>
      <c r="AQ67" s="936">
        <f t="shared" si="9"/>
        <v>31.471468181878848</v>
      </c>
      <c r="AR67" s="702">
        <f>INDEX(Historical!$C$7:$C$1437,MATCH(B67,Historical!$B$7:$B$1446,0))*IF(AH67="n/a",1.03,IF(AH67&lt;0,1.01,IF(AH67&gt;10,1.1,(1+AH67/100))))</f>
        <v>0.42924999999999996</v>
      </c>
      <c r="AS67" s="935">
        <f t="shared" si="10"/>
        <v>0.47217500000000001</v>
      </c>
      <c r="AT67" s="935">
        <f t="shared" ref="AT67:AV86" si="17">IF($AK67="n/a",1.03*AS67,IF($AK67&lt;0,1.01*AS67,IF($AK67&gt;10,1.1*AS67,(1+$AK67/100)*AS67)))</f>
        <v>0.51939250000000003</v>
      </c>
      <c r="AU67" s="935">
        <f t="shared" si="17"/>
        <v>0.57133175000000014</v>
      </c>
      <c r="AV67" s="935">
        <f t="shared" si="17"/>
        <v>0.62846492500000017</v>
      </c>
      <c r="AW67" s="702">
        <f t="shared" si="12"/>
        <v>2.6206141750000005</v>
      </c>
      <c r="AX67" s="810">
        <f t="shared" si="13"/>
        <v>8.4318345398970411</v>
      </c>
      <c r="AY67" s="991">
        <v>1.1000000000000001</v>
      </c>
      <c r="AZ67" s="922">
        <v>13.55</v>
      </c>
      <c r="BA67" s="922">
        <v>-28.88</v>
      </c>
      <c r="BB67" s="922">
        <v>1.52</v>
      </c>
      <c r="BC67" s="922">
        <v>-11.88</v>
      </c>
      <c r="BE67" s="664">
        <v>2014</v>
      </c>
      <c r="BF67" s="946" t="e">
        <f>#VALUE!</f>
        <v>#VALUE!</v>
      </c>
      <c r="BG67" s="931">
        <v>3.8</v>
      </c>
    </row>
    <row r="68" spans="1:59" ht="11.25" customHeight="1" x14ac:dyDescent="0.2">
      <c r="A68" s="537" t="s">
        <v>438</v>
      </c>
      <c r="B68" s="925" t="s">
        <v>439</v>
      </c>
      <c r="C68" s="988" t="s">
        <v>108</v>
      </c>
      <c r="D68" s="988" t="s">
        <v>4373</v>
      </c>
      <c r="E68" s="792">
        <v>25</v>
      </c>
      <c r="F68" s="526">
        <v>124</v>
      </c>
      <c r="G68" s="526" t="s">
        <v>37</v>
      </c>
      <c r="H68" s="526" t="s">
        <v>37</v>
      </c>
      <c r="I68" s="916">
        <v>33.65</v>
      </c>
      <c r="J68" s="702">
        <f t="shared" si="0"/>
        <v>3.0906389301634474</v>
      </c>
      <c r="K68" s="933">
        <v>0.26</v>
      </c>
      <c r="L68" s="639">
        <v>4</v>
      </c>
      <c r="M68" s="693">
        <f t="shared" si="1"/>
        <v>1.04</v>
      </c>
      <c r="N68" s="921" t="s">
        <v>149</v>
      </c>
      <c r="O68" s="796">
        <v>0.25</v>
      </c>
      <c r="P68" s="915">
        <v>43342</v>
      </c>
      <c r="Q68" s="915">
        <v>43357</v>
      </c>
      <c r="R68" s="693">
        <f t="shared" si="2"/>
        <v>4.0000000000000036</v>
      </c>
      <c r="S68" s="759">
        <f>IF(INDEX(Historical!$D$7:$D$1437,MATCH(B68,Historical!$B$7:$B$1446,0))=0,"n/a",(INDEX(Historical!$C$7:$C$1437,MATCH(B68,Historical!$B$7:$B$1446,0))/INDEX(Historical!$D$7:$D$1437,MATCH(B68,Historical!$B$7:$B$1446,0))-1)*100)</f>
        <v>4.2779156327543477</v>
      </c>
      <c r="T68" s="759">
        <f>IF(INDEX(Historical!$F$7:$F$1430,MATCH(B68,Historical!$B$7:$B$1446,0))=0,"n/a",((INDEX(Historical!$C$7:$C$1437,MATCH(B68,Historical!$B$7:$B$1446,0))/INDEX(Historical!$F$7:$F$1430,MATCH(B68,Historical!$B$7:$B$1446,0)))^(1/3)-1)*100)</f>
        <v>3.1738358009416823</v>
      </c>
      <c r="U68" s="759">
        <f>IF(INDEX(Historical!$H$7:$H$1430,MATCH(B68,Historical!$B$7:$B$1446,0))=0,"n/a",((INDEX(Historical!$C$7:$C$1437,MATCH(B68,Historical!$B$7:$B$1446,0))/INDEX(Historical!$H$7:$H$1430,MATCH(B68,Historical!$B$7:$B$1446,0)))^(1/5)-1)*100)</f>
        <v>2.3988296419660049</v>
      </c>
      <c r="V68" s="759">
        <f>IF(INDEX(Historical!$O$7:$O$1430,MATCH(B68,Historical!$B$7:$B$1446,0))=0,"n/a",((INDEX(Historical!$C$7:$C$1437,MATCH(B68,Historical!$B$7:$B$1446,0))/INDEX(Historical!$O$7:$O$1430,MATCH(B68,Historical!$B$7:$B$1446,0)))^(1/10)-1)*100)</f>
        <v>2.9055214098264059</v>
      </c>
      <c r="W68" s="760">
        <f t="shared" si="3"/>
        <v>0.82561072647863432</v>
      </c>
      <c r="X68" s="761">
        <f t="shared" si="4"/>
        <v>0.2423060244410106</v>
      </c>
      <c r="Y68" s="711"/>
      <c r="Z68" s="702">
        <f t="shared" si="5"/>
        <v>41.269841269841272</v>
      </c>
      <c r="AA68" s="935">
        <f t="shared" si="6"/>
        <v>13.353174603174603</v>
      </c>
      <c r="AB68" s="639">
        <v>12</v>
      </c>
      <c r="AC68" s="916">
        <v>2.52</v>
      </c>
      <c r="AD68" s="916">
        <v>1.94</v>
      </c>
      <c r="AE68" s="916">
        <v>4.78</v>
      </c>
      <c r="AF68" s="916">
        <v>1.8</v>
      </c>
      <c r="AG68" s="916">
        <v>13.600000000000001</v>
      </c>
      <c r="AH68" s="916">
        <v>27.800000000000004</v>
      </c>
      <c r="AI68" s="916">
        <v>7.0900000000000007</v>
      </c>
      <c r="AJ68" s="916">
        <v>9.9</v>
      </c>
      <c r="AK68" s="916">
        <v>6.9</v>
      </c>
      <c r="AL68" s="928">
        <v>479.51</v>
      </c>
      <c r="AM68" s="922">
        <v>3.1</v>
      </c>
      <c r="AN68" s="916">
        <v>7.0000000000000007E-2</v>
      </c>
      <c r="AO68" s="802">
        <f t="shared" si="7"/>
        <v>-7.863706031045151</v>
      </c>
      <c r="AP68" s="803">
        <f t="shared" si="8"/>
        <v>5.4894685721294518</v>
      </c>
      <c r="AQ68" s="936">
        <f t="shared" si="9"/>
        <v>3.3563722396431794</v>
      </c>
      <c r="AR68" s="702">
        <f>INDEX(Historical!$C$7:$C$1437,MATCH(B68,Historical!$B$7:$B$1446,0))*IF(AH68="n/a",1.03,IF(AH68&lt;0,1.01,IF(AH68&gt;10,1.1,(1+AH68/100))))</f>
        <v>1.1220000000000001</v>
      </c>
      <c r="AS68" s="935">
        <f t="shared" si="10"/>
        <v>1.2015498</v>
      </c>
      <c r="AT68" s="935">
        <f t="shared" si="17"/>
        <v>1.2844567361999999</v>
      </c>
      <c r="AU68" s="935">
        <f t="shared" si="17"/>
        <v>1.3730842509977998</v>
      </c>
      <c r="AV68" s="935">
        <f t="shared" si="17"/>
        <v>1.467827064316648</v>
      </c>
      <c r="AW68" s="702">
        <f t="shared" si="12"/>
        <v>6.4489178515144481</v>
      </c>
      <c r="AX68" s="810">
        <f t="shared" si="13"/>
        <v>19.164689008958241</v>
      </c>
      <c r="AY68" s="991">
        <v>0.53</v>
      </c>
      <c r="AZ68" s="922">
        <v>10.51</v>
      </c>
      <c r="BA68" s="922">
        <v>-13.669999999999998</v>
      </c>
      <c r="BB68" s="922">
        <v>-1.21</v>
      </c>
      <c r="BC68" s="922">
        <v>-4.03</v>
      </c>
      <c r="BE68" s="664">
        <v>1994</v>
      </c>
      <c r="BF68" s="946" t="e">
        <f>#VALUE!</f>
        <v>#VALUE!</v>
      </c>
      <c r="BG68" s="931">
        <v>1.2</v>
      </c>
    </row>
    <row r="69" spans="1:59" ht="11.25" customHeight="1" x14ac:dyDescent="0.2">
      <c r="A69" s="537" t="s">
        <v>441</v>
      </c>
      <c r="B69" s="925" t="s">
        <v>442</v>
      </c>
      <c r="C69" s="988" t="s">
        <v>131</v>
      </c>
      <c r="D69" s="988" t="s">
        <v>4375</v>
      </c>
      <c r="E69" s="792">
        <v>27</v>
      </c>
      <c r="F69" s="526">
        <v>108</v>
      </c>
      <c r="G69" s="526" t="s">
        <v>37</v>
      </c>
      <c r="H69" s="526" t="s">
        <v>37</v>
      </c>
      <c r="I69" s="924">
        <v>36.28</v>
      </c>
      <c r="J69" s="702">
        <f t="shared" si="0"/>
        <v>2.7111356119073871</v>
      </c>
      <c r="K69" s="933">
        <v>0.24590000000000001</v>
      </c>
      <c r="L69" s="639">
        <v>4</v>
      </c>
      <c r="M69" s="693">
        <f t="shared" si="1"/>
        <v>0.98360000000000003</v>
      </c>
      <c r="N69" s="921" t="s">
        <v>443</v>
      </c>
      <c r="O69" s="796">
        <v>0.24229999999999999</v>
      </c>
      <c r="P69" s="915">
        <v>43594</v>
      </c>
      <c r="Q69" s="915">
        <v>43608</v>
      </c>
      <c r="R69" s="693">
        <f t="shared" si="2"/>
        <v>1.4857614527445397</v>
      </c>
      <c r="S69" s="759">
        <f>IF(INDEX(Historical!$D$7:$D$1437,MATCH(B69,Historical!$B$7:$B$1446,0))=0,"n/a",(INDEX(Historical!$C$7:$C$1437,MATCH(B69,Historical!$B$7:$B$1446,0))/INDEX(Historical!$D$7:$D$1437,MATCH(B69,Historical!$B$7:$B$1446,0))-1)*100)</f>
        <v>3.020822095155884</v>
      </c>
      <c r="T69" s="759">
        <f>IF(INDEX(Historical!$F$7:$F$1430,MATCH(B69,Historical!$B$7:$B$1446,0))=0,"n/a",((INDEX(Historical!$C$7:$C$1437,MATCH(B69,Historical!$B$7:$B$1446,0))/INDEX(Historical!$F$7:$F$1430,MATCH(B69,Historical!$B$7:$B$1446,0)))^(1/3)-1)*100)</f>
        <v>3.0262886643341202</v>
      </c>
      <c r="U69" s="759">
        <f>IF(INDEX(Historical!$H$7:$H$1430,MATCH(B69,Historical!$B$7:$B$1446,0))=0,"n/a",((INDEX(Historical!$C$7:$C$1437,MATCH(B69,Historical!$B$7:$B$1446,0))/INDEX(Historical!$H$7:$H$1430,MATCH(B69,Historical!$B$7:$B$1446,0)))^(1/5)-1)*100)</f>
        <v>3.0251556213853892</v>
      </c>
      <c r="V69" s="759">
        <f>IF(INDEX(Historical!$O$7:$O$1430,MATCH(B69,Historical!$B$7:$B$1446,0))=0,"n/a",((INDEX(Historical!$C$7:$C$1437,MATCH(B69,Historical!$B$7:$B$1446,0))/INDEX(Historical!$O$7:$O$1430,MATCH(B69,Historical!$B$7:$B$1446,0)))^(1/10)-1)*100)</f>
        <v>3.0484738217265051</v>
      </c>
      <c r="W69" s="760">
        <f t="shared" si="3"/>
        <v>0.99235086088818381</v>
      </c>
      <c r="X69" s="761">
        <f t="shared" si="4"/>
        <v>0.28010700198012861</v>
      </c>
      <c r="Y69" s="926"/>
      <c r="Z69" s="702">
        <f t="shared" si="5"/>
        <v>62.649681528662413</v>
      </c>
      <c r="AA69" s="935">
        <f t="shared" si="6"/>
        <v>23.108280254777071</v>
      </c>
      <c r="AB69" s="639">
        <v>12</v>
      </c>
      <c r="AC69" s="916">
        <v>1.57</v>
      </c>
      <c r="AD69" s="916">
        <v>5.77</v>
      </c>
      <c r="AE69" s="916">
        <v>4.12</v>
      </c>
      <c r="AF69" s="916">
        <v>2.19</v>
      </c>
      <c r="AG69" s="916">
        <v>9.5</v>
      </c>
      <c r="AH69" s="916">
        <v>11.5</v>
      </c>
      <c r="AI69" s="916" t="s">
        <v>137</v>
      </c>
      <c r="AJ69" s="916">
        <v>10.8</v>
      </c>
      <c r="AK69" s="916">
        <v>4</v>
      </c>
      <c r="AL69" s="928">
        <v>330.87</v>
      </c>
      <c r="AM69" s="922">
        <v>0.5</v>
      </c>
      <c r="AN69" s="916">
        <v>0.87</v>
      </c>
      <c r="AO69" s="802">
        <f t="shared" si="7"/>
        <v>-17.371989021484296</v>
      </c>
      <c r="AP69" s="803">
        <f t="shared" si="8"/>
        <v>5.7362912332927767</v>
      </c>
      <c r="AQ69" s="936">
        <f t="shared" si="9"/>
        <v>49.97352915759172</v>
      </c>
      <c r="AR69" s="702">
        <f>INDEX(Historical!$C$7:$C$1437,MATCH(B69,Historical!$B$7:$B$1446,0))*IF(AH69="n/a",1.03,IF(AH69&lt;0,1.01,IF(AH69&gt;10,1.1,(1+AH69/100))))</f>
        <v>1.0503900000000002</v>
      </c>
      <c r="AS69" s="935">
        <f t="shared" si="10"/>
        <v>1.0819017000000002</v>
      </c>
      <c r="AT69" s="935">
        <f t="shared" si="17"/>
        <v>1.1251777680000001</v>
      </c>
      <c r="AU69" s="935">
        <f t="shared" si="17"/>
        <v>1.1701848787200002</v>
      </c>
      <c r="AV69" s="935">
        <f t="shared" si="17"/>
        <v>1.2169922738688002</v>
      </c>
      <c r="AW69" s="702">
        <f t="shared" si="12"/>
        <v>5.6446466205888006</v>
      </c>
      <c r="AX69" s="810">
        <f t="shared" si="13"/>
        <v>15.558562901292172</v>
      </c>
      <c r="AY69" s="991">
        <v>0.05</v>
      </c>
      <c r="AZ69" s="922">
        <v>12.44</v>
      </c>
      <c r="BA69" s="922">
        <v>-11.450000000000001</v>
      </c>
      <c r="BB69" s="922">
        <v>-3.5900000000000003</v>
      </c>
      <c r="BC69" s="922">
        <v>-0.80999999999999994</v>
      </c>
      <c r="BE69" s="664">
        <v>1993</v>
      </c>
      <c r="BF69" s="946" t="e">
        <f>#VALUE!</f>
        <v>#VALUE!</v>
      </c>
      <c r="BG69" s="931">
        <v>2.8000000000000003</v>
      </c>
    </row>
    <row r="70" spans="1:59" ht="11.25" customHeight="1" x14ac:dyDescent="0.2">
      <c r="A70" s="537" t="s">
        <v>960</v>
      </c>
      <c r="B70" s="925" t="s">
        <v>961</v>
      </c>
      <c r="C70" s="988" t="s">
        <v>108</v>
      </c>
      <c r="D70" s="988" t="s">
        <v>4373</v>
      </c>
      <c r="E70" s="792">
        <v>7</v>
      </c>
      <c r="F70" s="526">
        <v>640</v>
      </c>
      <c r="G70" s="526" t="s">
        <v>115</v>
      </c>
      <c r="H70" s="526" t="s">
        <v>115</v>
      </c>
      <c r="I70" s="924">
        <v>22.69</v>
      </c>
      <c r="J70" s="702">
        <f t="shared" si="0"/>
        <v>2.9969149405024242</v>
      </c>
      <c r="K70" s="927">
        <v>0.17</v>
      </c>
      <c r="L70" s="639">
        <v>4</v>
      </c>
      <c r="M70" s="693">
        <f t="shared" si="1"/>
        <v>0.68</v>
      </c>
      <c r="N70" s="921" t="s">
        <v>149</v>
      </c>
      <c r="O70" s="795">
        <v>0.15</v>
      </c>
      <c r="P70" s="915">
        <v>43434</v>
      </c>
      <c r="Q70" s="915">
        <v>43451</v>
      </c>
      <c r="R70" s="693">
        <f t="shared" si="2"/>
        <v>13.333333333333346</v>
      </c>
      <c r="S70" s="759">
        <f>IF(INDEX(Historical!$D$7:$D$1437,MATCH(B70,Historical!$B$7:$B$1446,0))=0,"n/a",(INDEX(Historical!$C$7:$C$1437,MATCH(B70,Historical!$B$7:$B$1446,0))/INDEX(Historical!$D$7:$D$1437,MATCH(B70,Historical!$B$7:$B$1446,0))-1)*100)</f>
        <v>24</v>
      </c>
      <c r="T70" s="759">
        <f>IF(INDEX(Historical!$F$7:$F$1430,MATCH(B70,Historical!$B$7:$B$1446,0))=0,"n/a",((INDEX(Historical!$C$7:$C$1437,MATCH(B70,Historical!$B$7:$B$1446,0))/INDEX(Historical!$F$7:$F$1430,MATCH(B70,Historical!$B$7:$B$1446,0)))^(1/3)-1)*100)</f>
        <v>14.780807987640143</v>
      </c>
      <c r="U70" s="759">
        <f>IF(INDEX(Historical!$H$7:$H$1430,MATCH(B70,Historical!$B$7:$B$1446,0))=0,"n/a",((INDEX(Historical!$C$7:$C$1437,MATCH(B70,Historical!$B$7:$B$1446,0))/INDEX(Historical!$H$7:$H$1430,MATCH(B70,Historical!$B$7:$B$1446,0)))^(1/5)-1)*100)</f>
        <v>13.442437615833924</v>
      </c>
      <c r="V70" s="759">
        <f>IF(INDEX(Historical!$O$7:$O$1430,MATCH(B70,Historical!$B$7:$B$1446,0))=0,"n/a",((INDEX(Historical!$C$7:$C$1437,MATCH(B70,Historical!$B$7:$B$1446,0))/INDEX(Historical!$O$7:$O$1430,MATCH(B70,Historical!$B$7:$B$1446,0)))^(1/10)-1)*100)</f>
        <v>-6.9194808529827512</v>
      </c>
      <c r="W70" s="760" t="str">
        <f t="shared" si="3"/>
        <v>n/a</v>
      </c>
      <c r="X70" s="761">
        <f t="shared" si="4"/>
        <v>1.2925420784455697</v>
      </c>
      <c r="Y70" s="717"/>
      <c r="Z70" s="702">
        <f t="shared" si="5"/>
        <v>37.777777777777779</v>
      </c>
      <c r="AA70" s="935">
        <f t="shared" si="6"/>
        <v>12.605555555555556</v>
      </c>
      <c r="AB70" s="639">
        <v>12</v>
      </c>
      <c r="AC70" s="916">
        <v>1.8</v>
      </c>
      <c r="AD70" s="916">
        <v>2.1</v>
      </c>
      <c r="AE70" s="916">
        <v>3.22</v>
      </c>
      <c r="AF70" s="916">
        <v>1.06</v>
      </c>
      <c r="AG70" s="916">
        <v>9</v>
      </c>
      <c r="AH70" s="916">
        <v>19.7</v>
      </c>
      <c r="AI70" s="916">
        <v>3.5999999999999996</v>
      </c>
      <c r="AJ70" s="916">
        <v>10.4</v>
      </c>
      <c r="AK70" s="916">
        <v>6</v>
      </c>
      <c r="AL70" s="928">
        <v>3720</v>
      </c>
      <c r="AM70" s="922">
        <v>1.3</v>
      </c>
      <c r="AN70" s="916">
        <v>0.23</v>
      </c>
      <c r="AO70" s="802">
        <f t="shared" si="7"/>
        <v>3.8337970007807929</v>
      </c>
      <c r="AP70" s="803">
        <f t="shared" si="8"/>
        <v>16.439352556336349</v>
      </c>
      <c r="AQ70" s="936">
        <f t="shared" si="9"/>
        <v>-22.937575408305399</v>
      </c>
      <c r="AR70" s="702">
        <f>INDEX(Historical!$C$7:$C$1437,MATCH(B70,Historical!$B$7:$B$1446,0))*IF(AH70="n/a",1.03,IF(AH70&lt;0,1.01,IF(AH70&gt;10,1.1,(1+AH70/100))))</f>
        <v>0.68200000000000005</v>
      </c>
      <c r="AS70" s="935">
        <f t="shared" si="10"/>
        <v>0.70655200000000007</v>
      </c>
      <c r="AT70" s="935">
        <f t="shared" si="17"/>
        <v>0.74894512000000013</v>
      </c>
      <c r="AU70" s="935">
        <f t="shared" si="17"/>
        <v>0.79388182720000022</v>
      </c>
      <c r="AV70" s="935">
        <f t="shared" si="17"/>
        <v>0.84151473683200029</v>
      </c>
      <c r="AW70" s="702">
        <f t="shared" si="12"/>
        <v>3.7728936840320011</v>
      </c>
      <c r="AX70" s="810">
        <f t="shared" si="13"/>
        <v>16.628002133239317</v>
      </c>
      <c r="AY70" s="991">
        <v>1.1000000000000001</v>
      </c>
      <c r="AZ70" s="922">
        <v>22.45</v>
      </c>
      <c r="BA70" s="922">
        <v>-21.83</v>
      </c>
      <c r="BB70" s="922">
        <v>0.73</v>
      </c>
      <c r="BC70" s="922">
        <v>-4.6500000000000004</v>
      </c>
      <c r="BE70" s="664">
        <v>2012</v>
      </c>
      <c r="BF70" s="946" t="e">
        <f>#VALUE!</f>
        <v>#VALUE!</v>
      </c>
      <c r="BG70" s="931">
        <v>1</v>
      </c>
    </row>
    <row r="71" spans="1:59" ht="11.25" customHeight="1" x14ac:dyDescent="0.2">
      <c r="A71" s="609" t="s">
        <v>955</v>
      </c>
      <c r="B71" s="925" t="s">
        <v>956</v>
      </c>
      <c r="C71" s="988" t="s">
        <v>123</v>
      </c>
      <c r="D71" s="988" t="s">
        <v>4205</v>
      </c>
      <c r="E71" s="792">
        <v>9</v>
      </c>
      <c r="F71" s="526">
        <v>375</v>
      </c>
      <c r="G71" s="526" t="s">
        <v>37</v>
      </c>
      <c r="H71" s="526" t="s">
        <v>37</v>
      </c>
      <c r="I71" s="924">
        <v>80.53</v>
      </c>
      <c r="J71" s="702">
        <f t="shared" ref="J71:J134" si="18">(M71/I71)*100</f>
        <v>1.2417732522041476</v>
      </c>
      <c r="K71" s="927">
        <v>0.25</v>
      </c>
      <c r="L71" s="639">
        <v>4</v>
      </c>
      <c r="M71" s="693">
        <f t="shared" ref="M71:M134" si="19">K71*L71</f>
        <v>1</v>
      </c>
      <c r="N71" s="921" t="s">
        <v>149</v>
      </c>
      <c r="O71" s="795">
        <v>0.22500000000000001</v>
      </c>
      <c r="P71" s="658">
        <v>43251</v>
      </c>
      <c r="Q71" s="658">
        <v>43266</v>
      </c>
      <c r="R71" s="693">
        <f t="shared" ref="R71:R134" si="20">(K71-O71)/O71*100</f>
        <v>11.111111111111107</v>
      </c>
      <c r="S71" s="759">
        <f>IF(INDEX(Historical!$D$7:$D$1437,MATCH(B71,Historical!$B$7:$B$1446,0))=0,"n/a",(INDEX(Historical!$C$7:$C$1437,MATCH(B71,Historical!$B$7:$B$1446,0))/INDEX(Historical!$D$7:$D$1437,MATCH(B71,Historical!$B$7:$B$1446,0))-1)*100)</f>
        <v>12.612612612612617</v>
      </c>
      <c r="T71" s="759">
        <f>IF(INDEX(Historical!$F$7:$F$1430,MATCH(B71,Historical!$B$7:$B$1446,0))=0,"n/a",((INDEX(Historical!$C$7:$C$1437,MATCH(B71,Historical!$B$7:$B$1446,0))/INDEX(Historical!$F$7:$F$1430,MATCH(B71,Historical!$B$7:$B$1446,0)))^(1/3)-1)*100)</f>
        <v>9.6880316074783313</v>
      </c>
      <c r="U71" s="759">
        <f>IF(INDEX(Historical!$H$7:$H$1430,MATCH(B71,Historical!$B$7:$B$1446,0))=0,"n/a",((INDEX(Historical!$C$7:$C$1437,MATCH(B71,Historical!$B$7:$B$1446,0))/INDEX(Historical!$H$7:$H$1430,MATCH(B71,Historical!$B$7:$B$1446,0)))^(1/5)-1)*100)</f>
        <v>9.8659722293440222</v>
      </c>
      <c r="V71" s="759">
        <f>IF(INDEX(Historical!$O$7:$O$1430,MATCH(B71,Historical!$B$7:$B$1446,0))=0,"n/a",((INDEX(Historical!$C$7:$C$1437,MATCH(B71,Historical!$B$7:$B$1446,0))/INDEX(Historical!$O$7:$O$1430,MATCH(B71,Historical!$B$7:$B$1446,0)))^(1/10)-1)*100)</f>
        <v>8.2743519447745495</v>
      </c>
      <c r="W71" s="760">
        <f t="shared" ref="W71:W134" si="21">IF(OR(U71&lt;=0,U71="n/a",V71&lt;=0,V71="n/a"),"n/a",U71/V71)</f>
        <v>1.192355884206088</v>
      </c>
      <c r="X71" s="761" t="str">
        <f t="shared" ref="X71:X134" si="22">IF(OR(AJ71&lt;=0,AJ71="n/a",U71&lt;=0,U71="n/a"),"n/a",U71/AJ71)</f>
        <v>n/a</v>
      </c>
      <c r="Y71" s="719"/>
      <c r="Z71" s="702">
        <f t="shared" ref="Z71:Z134" si="23">IF(OR(AC71&lt;0.01,AC71="n/a"),"n/a",M71/AC71*100)</f>
        <v>125</v>
      </c>
      <c r="AA71" s="935">
        <f t="shared" ref="AA71:AA134" si="24">IF(OR(AC71&lt;0.01,AC71="n/a"),"n/a",I71/AC71)</f>
        <v>100.66249999999999</v>
      </c>
      <c r="AB71" s="639">
        <v>9</v>
      </c>
      <c r="AC71" s="916">
        <v>0.8</v>
      </c>
      <c r="AD71" s="916">
        <v>6.99</v>
      </c>
      <c r="AE71" s="916">
        <v>1.46</v>
      </c>
      <c r="AF71" s="916">
        <v>1.54</v>
      </c>
      <c r="AG71" s="916">
        <v>2.1</v>
      </c>
      <c r="AH71" s="916">
        <v>177.1</v>
      </c>
      <c r="AI71" s="916">
        <v>34.03</v>
      </c>
      <c r="AJ71" s="916">
        <v>-25</v>
      </c>
      <c r="AK71" s="916">
        <v>14.38</v>
      </c>
      <c r="AL71" s="928">
        <v>5070</v>
      </c>
      <c r="AM71" s="922">
        <v>0.3</v>
      </c>
      <c r="AN71" s="916">
        <v>0.76</v>
      </c>
      <c r="AO71" s="802">
        <f t="shared" ref="AO71:AO134" si="25">IF(U71="n/a","n/a",IF(AA71&lt;0,"n/a",IF(AA71="n/a","n/a",J71+U71-AA71)))</f>
        <v>-89.55475451845183</v>
      </c>
      <c r="AP71" s="803">
        <f t="shared" ref="AP71:AP134" si="26">IF(U71="n/a","n/a",J71+U71)</f>
        <v>11.10774548154817</v>
      </c>
      <c r="AQ71" s="936">
        <f t="shared" ref="AQ71:AQ134" si="27">IF(OR(AC71&lt;0.01,AF71="n/a"),"n/a",(I71/SQRT(22.5*AC71*(I71/AF71))-1)*100)</f>
        <v>162.48407359093028</v>
      </c>
      <c r="AR71" s="702">
        <f>INDEX(Historical!$C$7:$C$1437,MATCH(B71,Historical!$B$7:$B$1446,0))*IF(AH71="n/a",1.03,IF(AH71&lt;0,1.01,IF(AH71&gt;10,1.1,(1+AH71/100))))</f>
        <v>1.0725</v>
      </c>
      <c r="AS71" s="935">
        <f t="shared" ref="AS71:AS134" si="28">IF($AI71="n/a",1.03*AR71,IF($AI71&lt;0,1.01*AR71,IF($AI71&gt;10,1.1*AR71,(1+$AI71/100)*AR71)))</f>
        <v>1.1797500000000001</v>
      </c>
      <c r="AT71" s="935">
        <f t="shared" si="17"/>
        <v>1.2977250000000002</v>
      </c>
      <c r="AU71" s="935">
        <f t="shared" si="17"/>
        <v>1.4274975000000003</v>
      </c>
      <c r="AV71" s="935">
        <f t="shared" si="17"/>
        <v>1.5702472500000004</v>
      </c>
      <c r="AW71" s="702">
        <f t="shared" ref="AW71:AW134" si="29">SUM(AR71:AV71)</f>
        <v>6.5477197500000015</v>
      </c>
      <c r="AX71" s="810">
        <f t="shared" ref="AX71:AX134" si="30">AW71/I71*100</f>
        <v>8.1307832484788296</v>
      </c>
      <c r="AY71" s="991">
        <v>1.29</v>
      </c>
      <c r="AZ71" s="922">
        <v>24.26</v>
      </c>
      <c r="BA71" s="922">
        <v>-7.04</v>
      </c>
      <c r="BB71" s="922">
        <v>2.37</v>
      </c>
      <c r="BC71" s="922">
        <v>1.6500000000000001</v>
      </c>
      <c r="BE71" s="664">
        <v>2010</v>
      </c>
      <c r="BF71" s="946" t="e">
        <f t="shared" ref="BF71" si="31">#VALUE!</f>
        <v>#VALUE!</v>
      </c>
      <c r="BG71" s="931">
        <v>0.89999999999999991</v>
      </c>
    </row>
    <row r="72" spans="1:59" ht="11.25" customHeight="1" x14ac:dyDescent="0.2">
      <c r="A72" s="537" t="s">
        <v>920</v>
      </c>
      <c r="B72" s="925" t="s">
        <v>921</v>
      </c>
      <c r="C72" s="988" t="s">
        <v>108</v>
      </c>
      <c r="D72" s="988" t="s">
        <v>4373</v>
      </c>
      <c r="E72" s="792">
        <v>9</v>
      </c>
      <c r="F72" s="526">
        <v>483</v>
      </c>
      <c r="G72" s="526" t="s">
        <v>106</v>
      </c>
      <c r="H72" s="526" t="s">
        <v>106</v>
      </c>
      <c r="I72" s="924">
        <v>28.25</v>
      </c>
      <c r="J72" s="702">
        <f t="shared" si="18"/>
        <v>3.3982300884955747</v>
      </c>
      <c r="K72" s="927">
        <v>0.24</v>
      </c>
      <c r="L72" s="639">
        <v>4</v>
      </c>
      <c r="M72" s="693">
        <f t="shared" si="19"/>
        <v>0.96</v>
      </c>
      <c r="N72" s="921" t="s">
        <v>107</v>
      </c>
      <c r="O72" s="795">
        <v>0.23</v>
      </c>
      <c r="P72" s="915">
        <v>43585</v>
      </c>
      <c r="Q72" s="915">
        <v>43607</v>
      </c>
      <c r="R72" s="693">
        <f t="shared" si="20"/>
        <v>4.3478260869565135</v>
      </c>
      <c r="S72" s="759">
        <f>IF(INDEX(Historical!$D$7:$D$1437,MATCH(B72,Historical!$B$7:$B$1446,0))=0,"n/a",(INDEX(Historical!$C$7:$C$1437,MATCH(B72,Historical!$B$7:$B$1446,0))/INDEX(Historical!$D$7:$D$1437,MATCH(B72,Historical!$B$7:$B$1446,0))-1)*100)</f>
        <v>4.5977011494252817</v>
      </c>
      <c r="T72" s="759">
        <f>IF(INDEX(Historical!$F$7:$F$1430,MATCH(B72,Historical!$B$7:$B$1446,0))=0,"n/a",((INDEX(Historical!$C$7:$C$1437,MATCH(B72,Historical!$B$7:$B$1446,0))/INDEX(Historical!$F$7:$F$1430,MATCH(B72,Historical!$B$7:$B$1446,0)))^(1/3)-1)*100)</f>
        <v>5.2726599609396629</v>
      </c>
      <c r="U72" s="759">
        <f>IF(INDEX(Historical!$H$7:$H$1430,MATCH(B72,Historical!$B$7:$B$1446,0))=0,"n/a",((INDEX(Historical!$C$7:$C$1437,MATCH(B72,Historical!$B$7:$B$1446,0))/INDEX(Historical!$H$7:$H$1430,MATCH(B72,Historical!$B$7:$B$1446,0)))^(1/5)-1)*100)</f>
        <v>7.6316922514810814</v>
      </c>
      <c r="V72" s="759">
        <f>IF(INDEX(Historical!$O$7:$O$1430,MATCH(B72,Historical!$B$7:$B$1446,0))=0,"n/a",((INDEX(Historical!$C$7:$C$1437,MATCH(B72,Historical!$B$7:$B$1446,0))/INDEX(Historical!$O$7:$O$1430,MATCH(B72,Historical!$B$7:$B$1446,0)))^(1/10)-1)*100)</f>
        <v>-1.967101971276064</v>
      </c>
      <c r="W72" s="760" t="str">
        <f t="shared" si="21"/>
        <v>n/a</v>
      </c>
      <c r="X72" s="761">
        <f t="shared" si="22"/>
        <v>1.9079230628702704</v>
      </c>
      <c r="Y72" s="720" t="s">
        <v>4092</v>
      </c>
      <c r="Z72" s="702">
        <f t="shared" si="23"/>
        <v>51.891891891891881</v>
      </c>
      <c r="AA72" s="935">
        <f t="shared" si="24"/>
        <v>15.27027027027027</v>
      </c>
      <c r="AB72" s="639">
        <v>12</v>
      </c>
      <c r="AC72" s="916">
        <v>1.85</v>
      </c>
      <c r="AD72" s="916" t="s">
        <v>137</v>
      </c>
      <c r="AE72" s="916">
        <v>5.07</v>
      </c>
      <c r="AF72" s="916">
        <v>1.52</v>
      </c>
      <c r="AG72" s="916">
        <v>9.1999999999999993</v>
      </c>
      <c r="AH72" s="916">
        <v>14.299999999999999</v>
      </c>
      <c r="AI72" s="916" t="s">
        <v>137</v>
      </c>
      <c r="AJ72" s="916">
        <v>4</v>
      </c>
      <c r="AK72" s="916" t="s">
        <v>137</v>
      </c>
      <c r="AL72" s="928">
        <v>261.31</v>
      </c>
      <c r="AM72" s="922">
        <v>0.1</v>
      </c>
      <c r="AN72" s="916">
        <v>0</v>
      </c>
      <c r="AO72" s="802">
        <f t="shared" si="25"/>
        <v>-4.2403479302936145</v>
      </c>
      <c r="AP72" s="803">
        <f t="shared" si="26"/>
        <v>11.029922339976656</v>
      </c>
      <c r="AQ72" s="936">
        <f t="shared" si="27"/>
        <v>1.5672974727393152</v>
      </c>
      <c r="AR72" s="702">
        <f>INDEX(Historical!$C$7:$C$1437,MATCH(B72,Historical!$B$7:$B$1446,0))*IF(AH72="n/a",1.03,IF(AH72&lt;0,1.01,IF(AH72&gt;10,1.1,(1+AH72/100))))</f>
        <v>1.0010000000000001</v>
      </c>
      <c r="AS72" s="935">
        <f t="shared" si="28"/>
        <v>1.0310300000000001</v>
      </c>
      <c r="AT72" s="935">
        <f t="shared" si="17"/>
        <v>1.0619609000000001</v>
      </c>
      <c r="AU72" s="935">
        <f t="shared" si="17"/>
        <v>1.0938197270000001</v>
      </c>
      <c r="AV72" s="935">
        <f t="shared" si="17"/>
        <v>1.1266343188100001</v>
      </c>
      <c r="AW72" s="702">
        <f t="shared" si="29"/>
        <v>5.3144449458100009</v>
      </c>
      <c r="AX72" s="810">
        <f t="shared" si="30"/>
        <v>18.81219449844248</v>
      </c>
      <c r="AY72" s="991">
        <v>0.55000000000000004</v>
      </c>
      <c r="AZ72" s="922">
        <v>15.45</v>
      </c>
      <c r="BA72" s="922">
        <v>-12.13</v>
      </c>
      <c r="BB72" s="922">
        <v>3.65</v>
      </c>
      <c r="BC72" s="922">
        <v>2.16</v>
      </c>
      <c r="BE72" s="664">
        <v>2011</v>
      </c>
      <c r="BF72" s="946" t="e">
        <f>#VALUE!</f>
        <v>#VALUE!</v>
      </c>
      <c r="BG72" s="931">
        <v>1.0999999999999999</v>
      </c>
    </row>
    <row r="73" spans="1:59" s="838" customFormat="1" ht="11.25" customHeight="1" x14ac:dyDescent="0.2">
      <c r="A73" s="817" t="s">
        <v>141</v>
      </c>
      <c r="B73" s="846" t="s">
        <v>142</v>
      </c>
      <c r="C73" s="988" t="s">
        <v>131</v>
      </c>
      <c r="D73" s="988" t="s">
        <v>4374</v>
      </c>
      <c r="E73" s="818">
        <v>35</v>
      </c>
      <c r="F73" s="526">
        <v>77</v>
      </c>
      <c r="G73" s="1171" t="s">
        <v>37</v>
      </c>
      <c r="H73" s="1171" t="s">
        <v>37</v>
      </c>
      <c r="I73" s="831">
        <v>102.34</v>
      </c>
      <c r="J73" s="820">
        <f t="shared" si="18"/>
        <v>2.0519835841313268</v>
      </c>
      <c r="K73" s="844">
        <v>0.52500000000000002</v>
      </c>
      <c r="L73" s="822">
        <v>4</v>
      </c>
      <c r="M73" s="823">
        <f t="shared" si="19"/>
        <v>2.1</v>
      </c>
      <c r="N73" s="824" t="s">
        <v>143</v>
      </c>
      <c r="O73" s="845">
        <v>0.48499999999999999</v>
      </c>
      <c r="P73" s="826">
        <v>43427</v>
      </c>
      <c r="Q73" s="826">
        <v>43444</v>
      </c>
      <c r="R73" s="823">
        <f t="shared" si="20"/>
        <v>8.2474226804123791</v>
      </c>
      <c r="S73" s="759">
        <f>IF(INDEX(Historical!$D$7:$D$1437,MATCH(B73,Historical!$B$7:$B$1446,0))=0,"n/a",(INDEX(Historical!$C$7:$C$1437,MATCH(B73,Historical!$B$7:$B$1446,0))/INDEX(Historical!$D$7:$D$1437,MATCH(B73,Historical!$B$7:$B$1446,0))-1)*100)</f>
        <v>7.9019073569482234</v>
      </c>
      <c r="T73" s="759">
        <f>IF(INDEX(Historical!$F$7:$F$1430,MATCH(B73,Historical!$B$7:$B$1446,0))=0,"n/a",((INDEX(Historical!$C$7:$C$1437,MATCH(B73,Historical!$B$7:$B$1446,0))/INDEX(Historical!$F$7:$F$1430,MATCH(B73,Historical!$B$7:$B$1446,0)))^(1/3)-1)*100)</f>
        <v>7.5860646672289311</v>
      </c>
      <c r="U73" s="759">
        <f>IF(INDEX(Historical!$H$7:$H$1430,MATCH(B73,Historical!$B$7:$B$1446,0))=0,"n/a",((INDEX(Historical!$C$7:$C$1437,MATCH(B73,Historical!$B$7:$B$1446,0))/INDEX(Historical!$H$7:$H$1430,MATCH(B73,Historical!$B$7:$B$1446,0)))^(1/5)-1)*100)</f>
        <v>6.8748133269252554</v>
      </c>
      <c r="V73" s="759">
        <f>IF(INDEX(Historical!$O$7:$O$1430,MATCH(B73,Historical!$B$7:$B$1446,0))=0,"n/a",((INDEX(Historical!$C$7:$C$1437,MATCH(B73,Historical!$B$7:$B$1446,0))/INDEX(Historical!$O$7:$O$1430,MATCH(B73,Historical!$B$7:$B$1446,0)))^(1/10)-1)*100)</f>
        <v>4.2570585584205789</v>
      </c>
      <c r="W73" s="827">
        <f t="shared" si="21"/>
        <v>1.6149210147289812</v>
      </c>
      <c r="X73" s="828">
        <f t="shared" si="22"/>
        <v>0.70151156397196479</v>
      </c>
      <c r="Y73" s="846"/>
      <c r="Z73" s="820">
        <f t="shared" si="23"/>
        <v>52.896725440806044</v>
      </c>
      <c r="AA73" s="830">
        <f t="shared" si="24"/>
        <v>25.778337531486144</v>
      </c>
      <c r="AB73" s="822">
        <v>9</v>
      </c>
      <c r="AC73" s="831">
        <v>3.97</v>
      </c>
      <c r="AD73" s="831">
        <v>4.03</v>
      </c>
      <c r="AE73" s="831">
        <v>3.85</v>
      </c>
      <c r="AF73" s="831">
        <v>2.1800000000000002</v>
      </c>
      <c r="AG73" s="831" t="s">
        <v>137</v>
      </c>
      <c r="AH73" s="831">
        <v>10.9</v>
      </c>
      <c r="AI73" s="831">
        <v>6.2799999999999994</v>
      </c>
      <c r="AJ73" s="831">
        <v>9.8000000000000007</v>
      </c>
      <c r="AK73" s="831">
        <v>6.4</v>
      </c>
      <c r="AL73" s="832">
        <v>11960</v>
      </c>
      <c r="AM73" s="833">
        <v>1</v>
      </c>
      <c r="AN73" s="831">
        <v>0.68</v>
      </c>
      <c r="AO73" s="834">
        <f t="shared" si="25"/>
        <v>-16.85154062042956</v>
      </c>
      <c r="AP73" s="835">
        <f t="shared" si="26"/>
        <v>8.9267969110565826</v>
      </c>
      <c r="AQ73" s="836">
        <f t="shared" si="27"/>
        <v>58.039061020636161</v>
      </c>
      <c r="AR73" s="702">
        <f>INDEX(Historical!$C$7:$C$1437,MATCH(B73,Historical!$B$7:$B$1446,0))*IF(AH73="n/a",1.03,IF(AH73&lt;0,1.01,IF(AH73&gt;10,1.1,(1+AH73/100))))</f>
        <v>2.1779999999999999</v>
      </c>
      <c r="AS73" s="830">
        <f t="shared" si="28"/>
        <v>2.3147783999999998</v>
      </c>
      <c r="AT73" s="830">
        <f t="shared" si="17"/>
        <v>2.4629242175999999</v>
      </c>
      <c r="AU73" s="830">
        <f t="shared" si="17"/>
        <v>2.6205513675263998</v>
      </c>
      <c r="AV73" s="830">
        <f t="shared" si="17"/>
        <v>2.7882666550480897</v>
      </c>
      <c r="AW73" s="820">
        <f t="shared" si="29"/>
        <v>12.36452064017449</v>
      </c>
      <c r="AX73" s="837">
        <f t="shared" si="30"/>
        <v>12.081806371090961</v>
      </c>
      <c r="AY73" s="992">
        <v>0.25</v>
      </c>
      <c r="AZ73" s="833">
        <v>21.33</v>
      </c>
      <c r="BA73" s="833">
        <v>-1.66</v>
      </c>
      <c r="BB73" s="833">
        <v>1.82</v>
      </c>
      <c r="BC73" s="833">
        <v>6.8599999999999994</v>
      </c>
      <c r="BD73" s="961"/>
      <c r="BE73" s="664">
        <v>1985</v>
      </c>
      <c r="BF73" s="946" t="e">
        <f>#VALUE!</f>
        <v>#VALUE!</v>
      </c>
      <c r="BG73" s="893" t="s">
        <v>137</v>
      </c>
    </row>
    <row r="74" spans="1:59" ht="11.25" customHeight="1" x14ac:dyDescent="0.2">
      <c r="A74" s="537" t="s">
        <v>433</v>
      </c>
      <c r="B74" s="925" t="s">
        <v>434</v>
      </c>
      <c r="C74" s="988" t="s">
        <v>123</v>
      </c>
      <c r="D74" s="988" t="s">
        <v>4376</v>
      </c>
      <c r="E74" s="792">
        <v>26</v>
      </c>
      <c r="F74" s="526">
        <v>119</v>
      </c>
      <c r="G74" s="526" t="s">
        <v>106</v>
      </c>
      <c r="H74" s="526" t="s">
        <v>106</v>
      </c>
      <c r="I74" s="916">
        <v>111.24</v>
      </c>
      <c r="J74" s="702">
        <f t="shared" si="18"/>
        <v>1.2944983818770228</v>
      </c>
      <c r="K74" s="933">
        <v>0.36</v>
      </c>
      <c r="L74" s="639">
        <v>4</v>
      </c>
      <c r="M74" s="693">
        <f t="shared" si="19"/>
        <v>1.44</v>
      </c>
      <c r="N74" s="921" t="s">
        <v>435</v>
      </c>
      <c r="O74" s="796">
        <v>0.34</v>
      </c>
      <c r="P74" s="915">
        <v>43585</v>
      </c>
      <c r="Q74" s="915">
        <v>43607</v>
      </c>
      <c r="R74" s="693">
        <f t="shared" si="20"/>
        <v>5.8823529411764595</v>
      </c>
      <c r="S74" s="759">
        <f>IF(INDEX(Historical!$D$7:$D$1437,MATCH(B74,Historical!$B$7:$B$1446,0))=0,"n/a",(INDEX(Historical!$C$7:$C$1437,MATCH(B74,Historical!$B$7:$B$1446,0))/INDEX(Historical!$D$7:$D$1437,MATCH(B74,Historical!$B$7:$B$1446,0))-1)*100)</f>
        <v>3.125</v>
      </c>
      <c r="T74" s="759">
        <f>IF(INDEX(Historical!$F$7:$F$1430,MATCH(B74,Historical!$B$7:$B$1446,0))=0,"n/a",((INDEX(Historical!$C$7:$C$1437,MATCH(B74,Historical!$B$7:$B$1446,0))/INDEX(Historical!$F$7:$F$1430,MATCH(B74,Historical!$B$7:$B$1446,0)))^(1/3)-1)*100)</f>
        <v>5.0081546755695205</v>
      </c>
      <c r="U74" s="759">
        <f>IF(INDEX(Historical!$H$7:$H$1430,MATCH(B74,Historical!$B$7:$B$1446,0))=0,"n/a",((INDEX(Historical!$C$7:$C$1437,MATCH(B74,Historical!$B$7:$B$1446,0))/INDEX(Historical!$H$7:$H$1430,MATCH(B74,Historical!$B$7:$B$1446,0)))^(1/5)-1)*100)</f>
        <v>5.7096868374616028</v>
      </c>
      <c r="V74" s="759">
        <f>IF(INDEX(Historical!$O$7:$O$1430,MATCH(B74,Historical!$B$7:$B$1446,0))=0,"n/a",((INDEX(Historical!$C$7:$C$1437,MATCH(B74,Historical!$B$7:$B$1446,0))/INDEX(Historical!$O$7:$O$1430,MATCH(B74,Historical!$B$7:$B$1446,0)))^(1/10)-1)*100)</f>
        <v>8.9528488381578342</v>
      </c>
      <c r="W74" s="760">
        <f t="shared" si="21"/>
        <v>0.63775083670869237</v>
      </c>
      <c r="X74" s="761">
        <f t="shared" si="22"/>
        <v>1.9688575301591731</v>
      </c>
      <c r="Y74" s="721"/>
      <c r="Z74" s="702">
        <f t="shared" si="23"/>
        <v>49.315068493150683</v>
      </c>
      <c r="AA74" s="935">
        <f t="shared" si="24"/>
        <v>38.095890410958901</v>
      </c>
      <c r="AB74" s="639">
        <v>12</v>
      </c>
      <c r="AC74" s="916">
        <v>2.92</v>
      </c>
      <c r="AD74" s="916">
        <v>4.8899999999999997</v>
      </c>
      <c r="AE74" s="916">
        <v>2.5299999999999998</v>
      </c>
      <c r="AF74" s="916">
        <v>4.91</v>
      </c>
      <c r="AG74" s="916">
        <v>14.000000000000002</v>
      </c>
      <c r="AH74" s="916">
        <v>-23.1</v>
      </c>
      <c r="AI74" s="916">
        <v>11.600000000000001</v>
      </c>
      <c r="AJ74" s="916">
        <v>2.9000000000000004</v>
      </c>
      <c r="AK74" s="916">
        <v>7.79</v>
      </c>
      <c r="AL74" s="928">
        <v>6990</v>
      </c>
      <c r="AM74" s="922">
        <v>0.5</v>
      </c>
      <c r="AN74" s="916">
        <v>0.91</v>
      </c>
      <c r="AO74" s="802">
        <f t="shared" si="25"/>
        <v>-31.091705191620278</v>
      </c>
      <c r="AP74" s="803">
        <f t="shared" si="26"/>
        <v>7.0041852193386251</v>
      </c>
      <c r="AQ74" s="936">
        <f t="shared" si="27"/>
        <v>188.32914980996455</v>
      </c>
      <c r="AR74" s="702">
        <f>INDEX(Historical!$C$7:$C$1437,MATCH(B74,Historical!$B$7:$B$1446,0))*IF(AH74="n/a",1.03,IF(AH74&lt;0,1.01,IF(AH74&gt;10,1.1,(1+AH74/100))))</f>
        <v>1.3332000000000002</v>
      </c>
      <c r="AS74" s="935">
        <f t="shared" si="28"/>
        <v>1.4665200000000003</v>
      </c>
      <c r="AT74" s="935">
        <f t="shared" si="17"/>
        <v>1.5807619080000004</v>
      </c>
      <c r="AU74" s="935">
        <f t="shared" si="17"/>
        <v>1.7039032606332005</v>
      </c>
      <c r="AV74" s="935">
        <f t="shared" si="17"/>
        <v>1.8366373246365271</v>
      </c>
      <c r="AW74" s="702">
        <f t="shared" si="29"/>
        <v>7.9210224932697288</v>
      </c>
      <c r="AX74" s="810">
        <f t="shared" si="30"/>
        <v>7.1206602780202521</v>
      </c>
      <c r="AY74" s="991">
        <v>0.8</v>
      </c>
      <c r="AZ74" s="922">
        <v>26.040000000000003</v>
      </c>
      <c r="BA74" s="922">
        <v>-0.95</v>
      </c>
      <c r="BB74" s="922">
        <v>5.65</v>
      </c>
      <c r="BC74" s="922">
        <v>8.51</v>
      </c>
      <c r="BE74" s="664">
        <v>1994</v>
      </c>
      <c r="BF74" s="946" t="e">
        <f>#VALUE!</f>
        <v>#VALUE!</v>
      </c>
      <c r="BG74" s="931">
        <v>5.8999999999999995</v>
      </c>
    </row>
    <row r="75" spans="1:59" ht="11.25" customHeight="1" x14ac:dyDescent="0.2">
      <c r="A75" s="609" t="s">
        <v>446</v>
      </c>
      <c r="B75" s="925" t="s">
        <v>447</v>
      </c>
      <c r="C75" s="988" t="s">
        <v>154</v>
      </c>
      <c r="D75" s="988" t="s">
        <v>4358</v>
      </c>
      <c r="E75" s="792">
        <v>16</v>
      </c>
      <c r="F75" s="526">
        <v>214</v>
      </c>
      <c r="G75" s="526" t="s">
        <v>106</v>
      </c>
      <c r="H75" s="526" t="s">
        <v>106</v>
      </c>
      <c r="I75" s="924">
        <v>880</v>
      </c>
      <c r="J75" s="702">
        <f t="shared" si="18"/>
        <v>0.61363636363636365</v>
      </c>
      <c r="K75" s="927">
        <v>1.35</v>
      </c>
      <c r="L75" s="639">
        <v>4</v>
      </c>
      <c r="M75" s="693">
        <f t="shared" si="19"/>
        <v>5.4</v>
      </c>
      <c r="N75" s="921" t="s">
        <v>152</v>
      </c>
      <c r="O75" s="795">
        <v>1.2</v>
      </c>
      <c r="P75" s="915">
        <v>43356</v>
      </c>
      <c r="Q75" s="915">
        <v>43371</v>
      </c>
      <c r="R75" s="693">
        <f t="shared" si="20"/>
        <v>12.500000000000011</v>
      </c>
      <c r="S75" s="759">
        <f>IF(INDEX(Historical!$D$7:$D$1437,MATCH(B75,Historical!$B$7:$B$1446,0))=0,"n/a",(INDEX(Historical!$C$7:$C$1437,MATCH(B75,Historical!$B$7:$B$1446,0))/INDEX(Historical!$D$7:$D$1437,MATCH(B75,Historical!$B$7:$B$1446,0))-1)*100)</f>
        <v>13.33333333333333</v>
      </c>
      <c r="T75" s="759">
        <f>IF(INDEX(Historical!$F$7:$F$1430,MATCH(B75,Historical!$B$7:$B$1446,0))=0,"n/a",((INDEX(Historical!$C$7:$C$1437,MATCH(B75,Historical!$B$7:$B$1446,0))/INDEX(Historical!$F$7:$F$1430,MATCH(B75,Historical!$B$7:$B$1446,0)))^(1/3)-1)*100)</f>
        <v>15.616214441920405</v>
      </c>
      <c r="U75" s="759">
        <f>IF(INDEX(Historical!$H$7:$H$1430,MATCH(B75,Historical!$B$7:$B$1446,0))=0,"n/a",((INDEX(Historical!$C$7:$C$1437,MATCH(B75,Historical!$B$7:$B$1446,0))/INDEX(Historical!$H$7:$H$1430,MATCH(B75,Historical!$B$7:$B$1446,0)))^(1/5)-1)*100)</f>
        <v>16.271101521949817</v>
      </c>
      <c r="V75" s="759">
        <f>IF(INDEX(Historical!$O$7:$O$1430,MATCH(B75,Historical!$B$7:$B$1446,0))=0,"n/a",((INDEX(Historical!$C$7:$C$1437,MATCH(B75,Historical!$B$7:$B$1446,0))/INDEX(Historical!$O$7:$O$1430,MATCH(B75,Historical!$B$7:$B$1446,0)))^(1/10)-1)*100)</f>
        <v>16.792415891192757</v>
      </c>
      <c r="W75" s="760">
        <f t="shared" si="21"/>
        <v>0.96895536814828664</v>
      </c>
      <c r="X75" s="761">
        <f t="shared" si="22"/>
        <v>2.3581306553550458</v>
      </c>
      <c r="Y75" s="716"/>
      <c r="Z75" s="702">
        <f t="shared" si="23"/>
        <v>29.284164859002171</v>
      </c>
      <c r="AA75" s="935">
        <f t="shared" si="24"/>
        <v>47.722342733188718</v>
      </c>
      <c r="AB75" s="639">
        <v>12</v>
      </c>
      <c r="AC75" s="916">
        <v>18.440000000000001</v>
      </c>
      <c r="AD75" s="916" t="s">
        <v>137</v>
      </c>
      <c r="AE75" s="916">
        <v>10.91</v>
      </c>
      <c r="AF75" s="916">
        <v>7.74</v>
      </c>
      <c r="AG75" s="916">
        <v>17</v>
      </c>
      <c r="AH75" s="916">
        <v>3.3000000000000003</v>
      </c>
      <c r="AI75" s="916" t="s">
        <v>137</v>
      </c>
      <c r="AJ75" s="916">
        <v>6.9</v>
      </c>
      <c r="AK75" s="916" t="s">
        <v>137</v>
      </c>
      <c r="AL75" s="928">
        <v>1660</v>
      </c>
      <c r="AM75" s="922">
        <v>0.89999999999999991</v>
      </c>
      <c r="AN75" s="916">
        <v>0</v>
      </c>
      <c r="AO75" s="802">
        <f t="shared" si="25"/>
        <v>-30.837604847602538</v>
      </c>
      <c r="AP75" s="803">
        <f t="shared" si="26"/>
        <v>16.88473788558618</v>
      </c>
      <c r="AQ75" s="936">
        <f t="shared" si="27"/>
        <v>305.17262864385248</v>
      </c>
      <c r="AR75" s="702">
        <f>INDEX(Historical!$C$7:$C$1437,MATCH(B75,Historical!$B$7:$B$1446,0))*IF(AH75="n/a",1.03,IF(AH75&lt;0,1.01,IF(AH75&gt;10,1.1,(1+AH75/100))))</f>
        <v>5.2682999999999991</v>
      </c>
      <c r="AS75" s="935">
        <f t="shared" si="28"/>
        <v>5.4263489999999992</v>
      </c>
      <c r="AT75" s="935">
        <f t="shared" si="17"/>
        <v>5.5891394699999992</v>
      </c>
      <c r="AU75" s="935">
        <f t="shared" si="17"/>
        <v>5.7568136540999992</v>
      </c>
      <c r="AV75" s="935">
        <f t="shared" si="17"/>
        <v>5.9295180637229992</v>
      </c>
      <c r="AW75" s="702">
        <f t="shared" si="29"/>
        <v>27.970120187822996</v>
      </c>
      <c r="AX75" s="810">
        <f t="shared" si="30"/>
        <v>3.1784227486162497</v>
      </c>
      <c r="AY75" s="991">
        <v>0.43</v>
      </c>
      <c r="AZ75" s="922">
        <v>56.96</v>
      </c>
      <c r="BA75" s="922">
        <v>-7.1800000000000006</v>
      </c>
      <c r="BB75" s="922">
        <v>3.91</v>
      </c>
      <c r="BC75" s="922">
        <v>19.66</v>
      </c>
      <c r="BE75" s="664">
        <v>2003</v>
      </c>
      <c r="BF75" s="946" t="e">
        <f>#VALUE!</f>
        <v>#VALUE!</v>
      </c>
      <c r="BG75" s="931">
        <v>15.4</v>
      </c>
    </row>
    <row r="76" spans="1:59" ht="11.25" customHeight="1" x14ac:dyDescent="0.2">
      <c r="A76" s="537" t="s">
        <v>881</v>
      </c>
      <c r="B76" s="925" t="s">
        <v>882</v>
      </c>
      <c r="C76" s="988" t="s">
        <v>4377</v>
      </c>
      <c r="D76" s="988" t="s">
        <v>1784</v>
      </c>
      <c r="E76" s="792">
        <v>10</v>
      </c>
      <c r="F76" s="526">
        <v>357</v>
      </c>
      <c r="G76" s="526" t="s">
        <v>106</v>
      </c>
      <c r="H76" s="526" t="s">
        <v>106</v>
      </c>
      <c r="I76" s="924">
        <v>48.21</v>
      </c>
      <c r="J76" s="702">
        <f t="shared" si="18"/>
        <v>0.76747562746318188</v>
      </c>
      <c r="K76" s="927">
        <v>0.37</v>
      </c>
      <c r="L76" s="639">
        <v>1</v>
      </c>
      <c r="M76" s="693">
        <f t="shared" si="19"/>
        <v>0.37</v>
      </c>
      <c r="N76" s="921" t="s">
        <v>883</v>
      </c>
      <c r="O76" s="795">
        <v>0.34</v>
      </c>
      <c r="P76" s="915">
        <v>43551</v>
      </c>
      <c r="Q76" s="915">
        <v>43594</v>
      </c>
      <c r="R76" s="693">
        <f t="shared" si="20"/>
        <v>8.8235294117646959</v>
      </c>
      <c r="S76" s="759">
        <f>IF(INDEX(Historical!$D$7:$D$1437,MATCH(B76,Historical!$B$7:$B$1446,0))=0,"n/a",(INDEX(Historical!$C$7:$C$1437,MATCH(B76,Historical!$B$7:$B$1446,0))/INDEX(Historical!$D$7:$D$1437,MATCH(B76,Historical!$B$7:$B$1446,0))-1)*100)</f>
        <v>13.333333333333353</v>
      </c>
      <c r="T76" s="759">
        <f>IF(INDEX(Historical!$F$7:$F$1430,MATCH(B76,Historical!$B$7:$B$1446,0))=0,"n/a",((INDEX(Historical!$C$7:$C$1437,MATCH(B76,Historical!$B$7:$B$1446,0))/INDEX(Historical!$F$7:$F$1430,MATCH(B76,Historical!$B$7:$B$1446,0)))^(1/3)-1)*100)</f>
        <v>13.915728978525355</v>
      </c>
      <c r="U76" s="759">
        <f>IF(INDEX(Historical!$H$7:$H$1430,MATCH(B76,Historical!$B$7:$B$1446,0))=0,"n/a",((INDEX(Historical!$C$7:$C$1437,MATCH(B76,Historical!$B$7:$B$1446,0))/INDEX(Historical!$H$7:$H$1430,MATCH(B76,Historical!$B$7:$B$1446,0)))^(1/5)-1)*100)</f>
        <v>12.34275325950922</v>
      </c>
      <c r="V76" s="759" t="str">
        <f>IF(INDEX(Historical!$O$7:$O$1430,MATCH(B76,Historical!$B$7:$B$1446,0))=0,"n/a",((INDEX(Historical!$C$7:$C$1437,MATCH(B76,Historical!$B$7:$B$1446,0))/INDEX(Historical!$O$7:$O$1430,MATCH(B76,Historical!$B$7:$B$1446,0)))^(1/10)-1)*100)</f>
        <v>n/a</v>
      </c>
      <c r="W76" s="760" t="str">
        <f t="shared" si="21"/>
        <v>n/a</v>
      </c>
      <c r="X76" s="761">
        <f t="shared" si="22"/>
        <v>0.7963066619038206</v>
      </c>
      <c r="Y76" s="926"/>
      <c r="Z76" s="702">
        <f t="shared" si="23"/>
        <v>18.686868686868689</v>
      </c>
      <c r="AA76" s="935">
        <f t="shared" si="24"/>
        <v>24.348484848484848</v>
      </c>
      <c r="AB76" s="639">
        <v>12</v>
      </c>
      <c r="AC76" s="916">
        <v>1.98</v>
      </c>
      <c r="AD76" s="916">
        <v>3.33</v>
      </c>
      <c r="AE76" s="916">
        <v>4.92</v>
      </c>
      <c r="AF76" s="916">
        <v>3.25</v>
      </c>
      <c r="AG76" s="916">
        <v>17.2</v>
      </c>
      <c r="AH76" s="916">
        <v>67</v>
      </c>
      <c r="AI76" s="916">
        <v>17.21</v>
      </c>
      <c r="AJ76" s="916">
        <v>15.5</v>
      </c>
      <c r="AK76" s="916">
        <v>7.3</v>
      </c>
      <c r="AL76" s="928">
        <v>36880</v>
      </c>
      <c r="AM76" s="922">
        <v>0.6</v>
      </c>
      <c r="AN76" s="916">
        <v>0.24</v>
      </c>
      <c r="AO76" s="802">
        <f t="shared" si="25"/>
        <v>-11.238255961512447</v>
      </c>
      <c r="AP76" s="803">
        <f t="shared" si="26"/>
        <v>13.110228886972401</v>
      </c>
      <c r="AQ76" s="936">
        <f t="shared" si="27"/>
        <v>87.536752851364241</v>
      </c>
      <c r="AR76" s="702">
        <f>INDEX(Historical!$C$7:$C$1437,MATCH(B76,Historical!$B$7:$B$1446,0))*IF(AH76="n/a",1.03,IF(AH76&lt;0,1.01,IF(AH76&gt;10,1.1,(1+AH76/100))))</f>
        <v>0.37400000000000005</v>
      </c>
      <c r="AS76" s="935">
        <f t="shared" si="28"/>
        <v>0.4114000000000001</v>
      </c>
      <c r="AT76" s="935">
        <f t="shared" si="17"/>
        <v>0.44143220000000011</v>
      </c>
      <c r="AU76" s="935">
        <f t="shared" si="17"/>
        <v>0.47365675060000012</v>
      </c>
      <c r="AV76" s="935">
        <f t="shared" si="17"/>
        <v>0.50823369339380009</v>
      </c>
      <c r="AW76" s="702">
        <f t="shared" si="29"/>
        <v>2.2087226439938004</v>
      </c>
      <c r="AX76" s="810">
        <f t="shared" si="30"/>
        <v>4.581461613760216</v>
      </c>
      <c r="AY76" s="991">
        <v>0.83</v>
      </c>
      <c r="AZ76" s="922">
        <v>20.979999999999997</v>
      </c>
      <c r="BA76" s="922">
        <v>-43.07</v>
      </c>
      <c r="BB76" s="922">
        <v>6.99</v>
      </c>
      <c r="BC76" s="922">
        <v>-17.64</v>
      </c>
      <c r="BE76" s="664">
        <v>2010</v>
      </c>
      <c r="BF76" s="946" t="e">
        <f>#VALUE!</f>
        <v>#VALUE!</v>
      </c>
      <c r="BG76" s="931">
        <v>10.199999999999999</v>
      </c>
    </row>
    <row r="77" spans="1:59" ht="11.25" customHeight="1" x14ac:dyDescent="0.2">
      <c r="A77" s="537" t="s">
        <v>448</v>
      </c>
      <c r="B77" s="925" t="s">
        <v>449</v>
      </c>
      <c r="C77" s="988" t="s">
        <v>108</v>
      </c>
      <c r="D77" s="988" t="s">
        <v>4373</v>
      </c>
      <c r="E77" s="792">
        <v>18</v>
      </c>
      <c r="F77" s="526">
        <v>181</v>
      </c>
      <c r="G77" s="526" t="s">
        <v>37</v>
      </c>
      <c r="H77" s="526" t="s">
        <v>37</v>
      </c>
      <c r="I77" s="924">
        <v>35.770000000000003</v>
      </c>
      <c r="J77" s="702">
        <f t="shared" si="18"/>
        <v>2.7956388034665918</v>
      </c>
      <c r="K77" s="927">
        <v>0.25</v>
      </c>
      <c r="L77" s="639">
        <v>4</v>
      </c>
      <c r="M77" s="693">
        <f t="shared" si="19"/>
        <v>1</v>
      </c>
      <c r="N77" s="921" t="s">
        <v>3968</v>
      </c>
      <c r="O77" s="795">
        <v>0.24</v>
      </c>
      <c r="P77" s="915">
        <v>43531</v>
      </c>
      <c r="Q77" s="915">
        <v>43549</v>
      </c>
      <c r="R77" s="693">
        <f t="shared" si="20"/>
        <v>4.1666666666666705</v>
      </c>
      <c r="S77" s="759">
        <f>IF(INDEX(Historical!$D$7:$D$1437,MATCH(B77,Historical!$B$7:$B$1446,0))=0,"n/a",(INDEX(Historical!$C$7:$C$1437,MATCH(B77,Historical!$B$7:$B$1446,0))/INDEX(Historical!$D$7:$D$1437,MATCH(B77,Historical!$B$7:$B$1446,0))-1)*100)</f>
        <v>4.3478260869565188</v>
      </c>
      <c r="T77" s="759">
        <f>IF(INDEX(Historical!$F$7:$F$1430,MATCH(B77,Historical!$B$7:$B$1446,0))=0,"n/a",((INDEX(Historical!$C$7:$C$1437,MATCH(B77,Historical!$B$7:$B$1446,0))/INDEX(Historical!$F$7:$F$1430,MATCH(B77,Historical!$B$7:$B$1446,0)))^(1/3)-1)*100)</f>
        <v>2.9428498400178693</v>
      </c>
      <c r="U77" s="759">
        <f>IF(INDEX(Historical!$H$7:$H$1430,MATCH(B77,Historical!$B$7:$B$1446,0))=0,"n/a",((INDEX(Historical!$C$7:$C$1437,MATCH(B77,Historical!$B$7:$B$1446,0))/INDEX(Historical!$H$7:$H$1430,MATCH(B77,Historical!$B$7:$B$1446,0)))^(1/5)-1)*100)</f>
        <v>2.7066087089351765</v>
      </c>
      <c r="V77" s="759">
        <f>IF(INDEX(Historical!$O$7:$O$1430,MATCH(B77,Historical!$B$7:$B$1446,0))=0,"n/a",((INDEX(Historical!$C$7:$C$1437,MATCH(B77,Historical!$B$7:$B$1446,0))/INDEX(Historical!$O$7:$O$1430,MATCH(B77,Historical!$B$7:$B$1446,0)))^(1/10)-1)*100)</f>
        <v>2.6370004418768911</v>
      </c>
      <c r="W77" s="760">
        <f t="shared" si="21"/>
        <v>1.0263967597247505</v>
      </c>
      <c r="X77" s="761">
        <f t="shared" si="22"/>
        <v>0.61513834293981295</v>
      </c>
      <c r="Y77" s="925"/>
      <c r="Z77" s="702">
        <f t="shared" si="23"/>
        <v>41.32231404958678</v>
      </c>
      <c r="AA77" s="935">
        <f t="shared" si="24"/>
        <v>14.780991735537192</v>
      </c>
      <c r="AB77" s="639">
        <v>12</v>
      </c>
      <c r="AC77" s="916">
        <v>2.42</v>
      </c>
      <c r="AD77" s="916" t="s">
        <v>137</v>
      </c>
      <c r="AE77" s="916">
        <v>4.45</v>
      </c>
      <c r="AF77" s="916">
        <v>1.46</v>
      </c>
      <c r="AG77" s="916">
        <v>9.6</v>
      </c>
      <c r="AH77" s="916">
        <v>7.5</v>
      </c>
      <c r="AI77" s="916" t="s">
        <v>137</v>
      </c>
      <c r="AJ77" s="916">
        <v>4.3999999999999995</v>
      </c>
      <c r="AK77" s="916" t="s">
        <v>137</v>
      </c>
      <c r="AL77" s="928">
        <v>129.85</v>
      </c>
      <c r="AM77" s="922">
        <v>20.8</v>
      </c>
      <c r="AN77" s="916">
        <v>0</v>
      </c>
      <c r="AO77" s="802">
        <f t="shared" si="25"/>
        <v>-9.2787442231354245</v>
      </c>
      <c r="AP77" s="803">
        <f t="shared" si="26"/>
        <v>5.5022475124017678</v>
      </c>
      <c r="AQ77" s="936">
        <f t="shared" si="27"/>
        <v>-2.0652191305429168</v>
      </c>
      <c r="AR77" s="702">
        <f>INDEX(Historical!$C$7:$C$1437,MATCH(B77,Historical!$B$7:$B$1446,0))*IF(AH77="n/a",1.03,IF(AH77&lt;0,1.01,IF(AH77&gt;10,1.1,(1+AH77/100))))</f>
        <v>1.032</v>
      </c>
      <c r="AS77" s="935">
        <f t="shared" si="28"/>
        <v>1.0629600000000001</v>
      </c>
      <c r="AT77" s="935">
        <f t="shared" si="17"/>
        <v>1.0948488000000001</v>
      </c>
      <c r="AU77" s="935">
        <f t="shared" si="17"/>
        <v>1.1276942640000001</v>
      </c>
      <c r="AV77" s="935">
        <f t="shared" si="17"/>
        <v>1.1615250919200002</v>
      </c>
      <c r="AW77" s="702">
        <f t="shared" si="29"/>
        <v>5.47902815592</v>
      </c>
      <c r="AX77" s="810">
        <f t="shared" si="30"/>
        <v>15.317383717975957</v>
      </c>
      <c r="AY77" s="991">
        <v>0.38</v>
      </c>
      <c r="AZ77" s="922">
        <v>28.02</v>
      </c>
      <c r="BA77" s="922">
        <v>-33.71</v>
      </c>
      <c r="BB77" s="922">
        <v>-0.3</v>
      </c>
      <c r="BC77" s="922">
        <v>-8.3099999999999987</v>
      </c>
      <c r="BE77" s="664">
        <v>2002</v>
      </c>
      <c r="BF77" s="946" t="e">
        <f>#VALUE!</f>
        <v>#VALUE!</v>
      </c>
      <c r="BG77" s="931">
        <v>1</v>
      </c>
    </row>
    <row r="78" spans="1:59" ht="11.25" customHeight="1" x14ac:dyDescent="0.2">
      <c r="A78" s="609" t="s">
        <v>450</v>
      </c>
      <c r="B78" s="925" t="s">
        <v>451</v>
      </c>
      <c r="C78" s="988" t="s">
        <v>131</v>
      </c>
      <c r="D78" s="988" t="s">
        <v>4362</v>
      </c>
      <c r="E78" s="792">
        <v>17</v>
      </c>
      <c r="F78" s="526">
        <v>200</v>
      </c>
      <c r="G78" s="526" t="s">
        <v>37</v>
      </c>
      <c r="H78" s="526" t="s">
        <v>37</v>
      </c>
      <c r="I78" s="924">
        <v>43.14</v>
      </c>
      <c r="J78" s="702">
        <f t="shared" si="18"/>
        <v>3.5929531757070006</v>
      </c>
      <c r="K78" s="927">
        <v>0.38750000000000001</v>
      </c>
      <c r="L78" s="639">
        <v>4</v>
      </c>
      <c r="M78" s="693">
        <f t="shared" si="19"/>
        <v>1.55</v>
      </c>
      <c r="N78" s="921" t="s">
        <v>149</v>
      </c>
      <c r="O78" s="795">
        <v>0.3725</v>
      </c>
      <c r="P78" s="915">
        <v>43517</v>
      </c>
      <c r="Q78" s="915">
        <v>43539</v>
      </c>
      <c r="R78" s="693">
        <f t="shared" si="20"/>
        <v>4.0268456375838966</v>
      </c>
      <c r="S78" s="759">
        <f>IF(INDEX(Historical!$D$7:$D$1437,MATCH(B78,Historical!$B$7:$B$1446,0))=0,"n/a",(INDEX(Historical!$C$7:$C$1437,MATCH(B78,Historical!$B$7:$B$1446,0))/INDEX(Historical!$D$7:$D$1437,MATCH(B78,Historical!$B$7:$B$1446,0))-1)*100)</f>
        <v>4.1958041958042092</v>
      </c>
      <c r="T78" s="759">
        <f>IF(INDEX(Historical!$F$7:$F$1430,MATCH(B78,Historical!$B$7:$B$1446,0))=0,"n/a",((INDEX(Historical!$C$7:$C$1437,MATCH(B78,Historical!$B$7:$B$1446,0))/INDEX(Historical!$F$7:$F$1430,MATCH(B78,Historical!$B$7:$B$1446,0)))^(1/3)-1)*100)</f>
        <v>4.1207878770866735</v>
      </c>
      <c r="U78" s="759">
        <f>IF(INDEX(Historical!$H$7:$H$1430,MATCH(B78,Historical!$B$7:$B$1446,0))=0,"n/a",((INDEX(Historical!$C$7:$C$1437,MATCH(B78,Historical!$B$7:$B$1446,0))/INDEX(Historical!$H$7:$H$1430,MATCH(B78,Historical!$B$7:$B$1446,0)))^(1/5)-1)*100)</f>
        <v>4.0795216521546829</v>
      </c>
      <c r="V78" s="759">
        <f>IF(INDEX(Historical!$O$7:$O$1430,MATCH(B78,Historical!$B$7:$B$1446,0))=0,"n/a",((INDEX(Historical!$C$7:$C$1437,MATCH(B78,Historical!$B$7:$B$1446,0))/INDEX(Historical!$O$7:$O$1430,MATCH(B78,Historical!$B$7:$B$1446,0)))^(1/10)-1)*100)</f>
        <v>8.0024774402735801</v>
      </c>
      <c r="W78" s="760">
        <f t="shared" si="21"/>
        <v>0.50978233710774656</v>
      </c>
      <c r="X78" s="761">
        <f t="shared" si="22"/>
        <v>1.0735583295143902</v>
      </c>
      <c r="Y78" s="721"/>
      <c r="Z78" s="702">
        <f t="shared" si="23"/>
        <v>74.879227053140113</v>
      </c>
      <c r="AA78" s="935">
        <f t="shared" si="24"/>
        <v>20.840579710144929</v>
      </c>
      <c r="AB78" s="639">
        <v>12</v>
      </c>
      <c r="AC78" s="916">
        <v>2.0699999999999998</v>
      </c>
      <c r="AD78" s="916">
        <v>3.69</v>
      </c>
      <c r="AE78" s="916">
        <v>2.0099999999999998</v>
      </c>
      <c r="AF78" s="916">
        <v>1.6</v>
      </c>
      <c r="AG78" s="916">
        <v>7.7</v>
      </c>
      <c r="AH78" s="916">
        <v>6.3</v>
      </c>
      <c r="AI78" s="916">
        <v>8.27</v>
      </c>
      <c r="AJ78" s="916">
        <v>3.8</v>
      </c>
      <c r="AK78" s="916">
        <v>5.65</v>
      </c>
      <c r="AL78" s="928">
        <v>2810</v>
      </c>
      <c r="AM78" s="922">
        <v>1.0999999999999999</v>
      </c>
      <c r="AN78" s="916">
        <v>1.19</v>
      </c>
      <c r="AO78" s="802">
        <f t="shared" si="25"/>
        <v>-13.168104882283245</v>
      </c>
      <c r="AP78" s="803">
        <f t="shared" si="26"/>
        <v>7.6724748278616834</v>
      </c>
      <c r="AQ78" s="936">
        <f t="shared" si="27"/>
        <v>21.73729007120555</v>
      </c>
      <c r="AR78" s="702">
        <f>INDEX(Historical!$C$7:$C$1437,MATCH(B78,Historical!$B$7:$B$1446,0))*IF(AH78="n/a",1.03,IF(AH78&lt;0,1.01,IF(AH78&gt;10,1.1,(1+AH78/100))))</f>
        <v>1.5838699999999999</v>
      </c>
      <c r="AS78" s="935">
        <f t="shared" si="28"/>
        <v>1.7148560489999998</v>
      </c>
      <c r="AT78" s="935">
        <f t="shared" si="17"/>
        <v>1.8117454157684998</v>
      </c>
      <c r="AU78" s="935">
        <f t="shared" si="17"/>
        <v>1.91410903175942</v>
      </c>
      <c r="AV78" s="935">
        <f t="shared" si="17"/>
        <v>2.0222561920538271</v>
      </c>
      <c r="AW78" s="702">
        <f t="shared" si="29"/>
        <v>9.0468366885817471</v>
      </c>
      <c r="AX78" s="810">
        <f t="shared" si="30"/>
        <v>20.970877813124122</v>
      </c>
      <c r="AY78" s="991">
        <v>0.37</v>
      </c>
      <c r="AZ78" s="922">
        <v>8.5299999999999994</v>
      </c>
      <c r="BA78" s="922">
        <v>-18.47</v>
      </c>
      <c r="BB78" s="922">
        <v>5.0299999999999994</v>
      </c>
      <c r="BC78" s="922">
        <v>-7.31</v>
      </c>
      <c r="BE78" s="664">
        <v>2003</v>
      </c>
      <c r="BF78" s="946" t="e">
        <f>#VALUE!</f>
        <v>#VALUE!</v>
      </c>
      <c r="BG78" s="931">
        <v>2.4</v>
      </c>
    </row>
    <row r="79" spans="1:59" ht="11.25" customHeight="1" x14ac:dyDescent="0.2">
      <c r="A79" s="537" t="s">
        <v>967</v>
      </c>
      <c r="B79" s="925" t="s">
        <v>968</v>
      </c>
      <c r="C79" s="988" t="s">
        <v>4353</v>
      </c>
      <c r="D79" s="988" t="s">
        <v>4354</v>
      </c>
      <c r="E79" s="792">
        <v>8</v>
      </c>
      <c r="F79" s="526">
        <v>581</v>
      </c>
      <c r="G79" s="526" t="s">
        <v>37</v>
      </c>
      <c r="H79" s="526" t="s">
        <v>37</v>
      </c>
      <c r="I79" s="924">
        <v>200.93</v>
      </c>
      <c r="J79" s="702">
        <f t="shared" si="18"/>
        <v>3.0259294281590603</v>
      </c>
      <c r="K79" s="927">
        <v>1.52</v>
      </c>
      <c r="L79" s="639">
        <v>4</v>
      </c>
      <c r="M79" s="693">
        <f t="shared" si="19"/>
        <v>6.08</v>
      </c>
      <c r="N79" s="921" t="s">
        <v>220</v>
      </c>
      <c r="O79" s="795">
        <v>1.47</v>
      </c>
      <c r="P79" s="915">
        <v>43552</v>
      </c>
      <c r="Q79" s="915">
        <v>43570</v>
      </c>
      <c r="R79" s="693">
        <f t="shared" si="20"/>
        <v>3.40136054421769</v>
      </c>
      <c r="S79" s="759">
        <f>IF(INDEX(Historical!$D$7:$D$1437,MATCH(B79,Historical!$B$7:$B$1446,0))=0,"n/a",(INDEX(Historical!$C$7:$C$1437,MATCH(B79,Historical!$B$7:$B$1446,0))/INDEX(Historical!$D$7:$D$1437,MATCH(B79,Historical!$B$7:$B$1446,0))-1)*100)</f>
        <v>3.9215686274509887</v>
      </c>
      <c r="T79" s="759">
        <f>IF(INDEX(Historical!$F$7:$F$1430,MATCH(B79,Historical!$B$7:$B$1446,0))=0,"n/a",((INDEX(Historical!$C$7:$C$1437,MATCH(B79,Historical!$B$7:$B$1446,0))/INDEX(Historical!$F$7:$F$1430,MATCH(B79,Historical!$B$7:$B$1446,0)))^(1/3)-1)*100)</f>
        <v>5.8918057290873849</v>
      </c>
      <c r="U79" s="759">
        <f>IF(INDEX(Historical!$H$7:$H$1430,MATCH(B79,Historical!$B$7:$B$1446,0))=0,"n/a",((INDEX(Historical!$C$7:$C$1437,MATCH(B79,Historical!$B$7:$B$1446,0))/INDEX(Historical!$H$7:$H$1430,MATCH(B79,Historical!$B$7:$B$1446,0)))^(1/5)-1)*100)</f>
        <v>6.8804945311529142</v>
      </c>
      <c r="V79" s="759">
        <f>IF(INDEX(Historical!$O$7:$O$1430,MATCH(B79,Historical!$B$7:$B$1446,0))=0,"n/a",((INDEX(Historical!$C$7:$C$1437,MATCH(B79,Historical!$B$7:$B$1446,0))/INDEX(Historical!$O$7:$O$1430,MATCH(B79,Historical!$B$7:$B$1446,0)))^(1/10)-1)*100)</f>
        <v>5.1526333466036522</v>
      </c>
      <c r="W79" s="760">
        <f t="shared" si="21"/>
        <v>1.335335559183185</v>
      </c>
      <c r="X79" s="761">
        <f t="shared" si="22"/>
        <v>9.4253349741820744E-2</v>
      </c>
      <c r="Y79" s="711"/>
      <c r="Z79" s="702">
        <f t="shared" si="23"/>
        <v>86.609686609686619</v>
      </c>
      <c r="AA79" s="935">
        <f t="shared" si="24"/>
        <v>28.622507122507127</v>
      </c>
      <c r="AB79" s="639">
        <v>12</v>
      </c>
      <c r="AC79" s="916">
        <v>7.02</v>
      </c>
      <c r="AD79" s="916">
        <v>11.26</v>
      </c>
      <c r="AE79" s="916">
        <v>12.16</v>
      </c>
      <c r="AF79" s="916">
        <v>2.61</v>
      </c>
      <c r="AG79" s="916">
        <v>7.9</v>
      </c>
      <c r="AH79" s="916">
        <v>10.9</v>
      </c>
      <c r="AI79" s="916">
        <v>7.5600000000000005</v>
      </c>
      <c r="AJ79" s="916">
        <v>73</v>
      </c>
      <c r="AK79" s="916">
        <v>2.54</v>
      </c>
      <c r="AL79" s="928">
        <v>27790</v>
      </c>
      <c r="AM79" s="922">
        <v>0.3</v>
      </c>
      <c r="AN79" s="916">
        <v>0.66</v>
      </c>
      <c r="AO79" s="802">
        <f t="shared" si="25"/>
        <v>-18.716083163195151</v>
      </c>
      <c r="AP79" s="803">
        <f t="shared" si="26"/>
        <v>9.9064239593119741</v>
      </c>
      <c r="AQ79" s="936">
        <f t="shared" si="27"/>
        <v>82.214456786799062</v>
      </c>
      <c r="AR79" s="702">
        <f>INDEX(Historical!$C$7:$C$1437,MATCH(B79,Historical!$B$7:$B$1446,0))*IF(AH79="n/a",1.03,IF(AH79&lt;0,1.01,IF(AH79&gt;10,1.1,(1+AH79/100))))</f>
        <v>6.4130000000000003</v>
      </c>
      <c r="AS79" s="935">
        <f t="shared" si="28"/>
        <v>6.897822800000001</v>
      </c>
      <c r="AT79" s="935">
        <f t="shared" si="17"/>
        <v>7.0730274991200019</v>
      </c>
      <c r="AU79" s="935">
        <f t="shared" si="17"/>
        <v>7.2526823975976509</v>
      </c>
      <c r="AV79" s="935">
        <f t="shared" si="17"/>
        <v>7.436900530496632</v>
      </c>
      <c r="AW79" s="702">
        <f t="shared" si="29"/>
        <v>35.073433227214281</v>
      </c>
      <c r="AX79" s="810">
        <f t="shared" si="30"/>
        <v>17.455548313947286</v>
      </c>
      <c r="AY79" s="991">
        <v>0.63</v>
      </c>
      <c r="AZ79" s="922">
        <v>28.04</v>
      </c>
      <c r="BA79" s="922">
        <v>-1.76</v>
      </c>
      <c r="BB79" s="922">
        <v>1.32</v>
      </c>
      <c r="BC79" s="922">
        <v>8.36</v>
      </c>
      <c r="BE79" s="664">
        <v>2012</v>
      </c>
      <c r="BF79" s="946" t="e">
        <f>#VALUE!</f>
        <v>#VALUE!</v>
      </c>
      <c r="BG79" s="931">
        <v>4.3999999999999995</v>
      </c>
    </row>
    <row r="80" spans="1:59" ht="11.25" customHeight="1" x14ac:dyDescent="0.2">
      <c r="A80" s="537" t="s">
        <v>1017</v>
      </c>
      <c r="B80" s="925" t="s">
        <v>1018</v>
      </c>
      <c r="C80" s="988" t="s">
        <v>4224</v>
      </c>
      <c r="D80" s="988" t="s">
        <v>4360</v>
      </c>
      <c r="E80" s="792">
        <v>9</v>
      </c>
      <c r="F80" s="526">
        <v>402</v>
      </c>
      <c r="G80" s="526" t="s">
        <v>106</v>
      </c>
      <c r="H80" s="526" t="s">
        <v>106</v>
      </c>
      <c r="I80" s="924">
        <v>318.39999999999998</v>
      </c>
      <c r="J80" s="702">
        <f t="shared" si="18"/>
        <v>3.329145728643216</v>
      </c>
      <c r="K80" s="927">
        <v>2.65</v>
      </c>
      <c r="L80" s="639">
        <v>4</v>
      </c>
      <c r="M80" s="693">
        <f t="shared" si="19"/>
        <v>10.6</v>
      </c>
      <c r="N80" s="921" t="s">
        <v>152</v>
      </c>
      <c r="O80" s="795">
        <v>1.75</v>
      </c>
      <c r="P80" s="915">
        <v>43452</v>
      </c>
      <c r="Q80" s="915">
        <v>43462</v>
      </c>
      <c r="R80" s="693">
        <f t="shared" si="20"/>
        <v>51.428571428571423</v>
      </c>
      <c r="S80" s="759">
        <f>IF(INDEX(Historical!$D$7:$D$1437,MATCH(B80,Historical!$B$7:$B$1446,0))=0,"n/a",(INDEX(Historical!$C$7:$C$1437,MATCH(B80,Historical!$B$7:$B$1446,0))/INDEX(Historical!$D$7:$D$1437,MATCH(B80,Historical!$B$7:$B$1446,0))-1)*100)</f>
        <v>64.241164241164256</v>
      </c>
      <c r="T80" s="759">
        <f>IF(INDEX(Historical!$F$7:$F$1430,MATCH(B80,Historical!$B$7:$B$1446,0))=0,"n/a",((INDEX(Historical!$C$7:$C$1437,MATCH(B80,Historical!$B$7:$B$1446,0))/INDEX(Historical!$F$7:$F$1430,MATCH(B80,Historical!$B$7:$B$1446,0)))^(1/3)-1)*100)</f>
        <v>68.886297370069258</v>
      </c>
      <c r="U80" s="759">
        <f>IF(INDEX(Historical!$H$7:$H$1430,MATCH(B80,Historical!$B$7:$B$1446,0))=0,"n/a",((INDEX(Historical!$C$7:$C$1437,MATCH(B80,Historical!$B$7:$B$1446,0))/INDEX(Historical!$H$7:$H$1430,MATCH(B80,Historical!$B$7:$B$1446,0)))^(1/5)-1)*100)</f>
        <v>55.106102064569562</v>
      </c>
      <c r="V80" s="759" t="str">
        <f>IF(INDEX(Historical!$O$7:$O$1430,MATCH(B80,Historical!$B$7:$B$1446,0))=0,"n/a",((INDEX(Historical!$C$7:$C$1437,MATCH(B80,Historical!$B$7:$B$1446,0))/INDEX(Historical!$O$7:$O$1430,MATCH(B80,Historical!$B$7:$B$1446,0)))^(1/10)-1)*100)</f>
        <v>n/a</v>
      </c>
      <c r="W80" s="760" t="str">
        <f t="shared" si="21"/>
        <v>n/a</v>
      </c>
      <c r="X80" s="761">
        <f t="shared" si="22"/>
        <v>1.3915682339537767</v>
      </c>
      <c r="Y80" s="926" t="s">
        <v>1019</v>
      </c>
      <c r="Z80" s="702">
        <f t="shared" si="23"/>
        <v>92.013888888888886</v>
      </c>
      <c r="AA80" s="935">
        <f t="shared" si="24"/>
        <v>27.638888888888889</v>
      </c>
      <c r="AB80" s="639">
        <v>10</v>
      </c>
      <c r="AC80" s="916">
        <v>11.52</v>
      </c>
      <c r="AD80" s="916">
        <v>1.77</v>
      </c>
      <c r="AE80" s="916">
        <v>5.94</v>
      </c>
      <c r="AF80" s="916">
        <v>5.5</v>
      </c>
      <c r="AG80" s="916">
        <v>23.799999999999997</v>
      </c>
      <c r="AH80" s="918">
        <v>187.6</v>
      </c>
      <c r="AI80" s="918">
        <v>14.23</v>
      </c>
      <c r="AJ80" s="916">
        <v>39.6</v>
      </c>
      <c r="AK80" s="916">
        <v>15.61</v>
      </c>
      <c r="AL80" s="928">
        <v>126610</v>
      </c>
      <c r="AM80" s="922">
        <v>0.2</v>
      </c>
      <c r="AN80" s="916">
        <v>1.62</v>
      </c>
      <c r="AO80" s="802">
        <f t="shared" si="25"/>
        <v>30.796358904323892</v>
      </c>
      <c r="AP80" s="803">
        <f t="shared" si="26"/>
        <v>58.435247793212781</v>
      </c>
      <c r="AQ80" s="936">
        <f t="shared" si="27"/>
        <v>159.92639033976857</v>
      </c>
      <c r="AR80" s="702">
        <f>INDEX(Historical!$C$7:$C$1437,MATCH(B80,Historical!$B$7:$B$1446,0))*IF(AH80="n/a",1.03,IF(AH80&lt;0,1.01,IF(AH80&gt;10,1.1,(1+AH80/100))))</f>
        <v>8.6900000000000013</v>
      </c>
      <c r="AS80" s="935">
        <f t="shared" si="28"/>
        <v>9.5590000000000028</v>
      </c>
      <c r="AT80" s="935">
        <f t="shared" si="17"/>
        <v>10.514900000000004</v>
      </c>
      <c r="AU80" s="935">
        <f t="shared" si="17"/>
        <v>11.566390000000006</v>
      </c>
      <c r="AV80" s="935">
        <f t="shared" si="17"/>
        <v>12.723029000000007</v>
      </c>
      <c r="AW80" s="702">
        <f t="shared" si="29"/>
        <v>53.053319000000016</v>
      </c>
      <c r="AX80" s="810">
        <f t="shared" si="30"/>
        <v>16.662474560301511</v>
      </c>
      <c r="AY80" s="991">
        <v>0.69</v>
      </c>
      <c r="AZ80" s="922">
        <v>61.250000000000007</v>
      </c>
      <c r="BA80" s="922">
        <v>-1.25</v>
      </c>
      <c r="BB80" s="922">
        <v>8.5</v>
      </c>
      <c r="BC80" s="922">
        <v>27.279999999999998</v>
      </c>
      <c r="BE80" s="664">
        <v>2011</v>
      </c>
      <c r="BF80" s="946" t="e">
        <f>#VALUE!</f>
        <v>#VALUE!</v>
      </c>
      <c r="BG80" s="931">
        <v>11.4</v>
      </c>
    </row>
    <row r="81" spans="1:59" ht="11.25" customHeight="1" x14ac:dyDescent="0.2">
      <c r="A81" s="609" t="s">
        <v>971</v>
      </c>
      <c r="B81" s="925" t="s">
        <v>972</v>
      </c>
      <c r="C81" s="988" t="s">
        <v>4224</v>
      </c>
      <c r="D81" s="988" t="s">
        <v>4372</v>
      </c>
      <c r="E81" s="792">
        <v>6</v>
      </c>
      <c r="F81" s="526">
        <v>731</v>
      </c>
      <c r="G81" s="526" t="s">
        <v>106</v>
      </c>
      <c r="H81" s="526" t="s">
        <v>106</v>
      </c>
      <c r="I81" s="924">
        <v>48.61</v>
      </c>
      <c r="J81" s="702">
        <f t="shared" si="18"/>
        <v>1.6457519029006378</v>
      </c>
      <c r="K81" s="927">
        <v>0.2</v>
      </c>
      <c r="L81" s="639">
        <v>4</v>
      </c>
      <c r="M81" s="693">
        <f t="shared" si="19"/>
        <v>0.8</v>
      </c>
      <c r="N81" s="921" t="s">
        <v>196</v>
      </c>
      <c r="O81" s="795">
        <v>0.19</v>
      </c>
      <c r="P81" s="915">
        <v>43350</v>
      </c>
      <c r="Q81" s="915">
        <v>43363</v>
      </c>
      <c r="R81" s="693">
        <f t="shared" si="20"/>
        <v>5.2631578947368469</v>
      </c>
      <c r="S81" s="759">
        <f>IF(INDEX(Historical!$D$7:$D$1437,MATCH(B81,Historical!$B$7:$B$1446,0))=0,"n/a",(INDEX(Historical!$C$7:$C$1437,MATCH(B81,Historical!$B$7:$B$1446,0))/INDEX(Historical!$D$7:$D$1437,MATCH(B81,Historical!$B$7:$B$1446,0))-1)*100)</f>
        <v>8.3333333333333481</v>
      </c>
      <c r="T81" s="759">
        <f>IF(INDEX(Historical!$F$7:$F$1430,MATCH(B81,Historical!$B$7:$B$1446,0))=0,"n/a",((INDEX(Historical!$C$7:$C$1437,MATCH(B81,Historical!$B$7:$B$1446,0))/INDEX(Historical!$F$7:$F$1430,MATCH(B81,Historical!$B$7:$B$1446,0)))^(1/3)-1)*100)</f>
        <v>5.7264270346431223</v>
      </c>
      <c r="U81" s="759">
        <f>IF(INDEX(Historical!$H$7:$H$1430,MATCH(B81,Historical!$B$7:$B$1446,0))=0,"n/a",((INDEX(Historical!$C$7:$C$1437,MATCH(B81,Historical!$B$7:$B$1446,0))/INDEX(Historical!$H$7:$H$1430,MATCH(B81,Historical!$B$7:$B$1446,0)))^(1/5)-1)*100)</f>
        <v>21.058327510759469</v>
      </c>
      <c r="V81" s="759" t="str">
        <f>IF(INDEX(Historical!$O$7:$O$1430,MATCH(B81,Historical!$B$7:$B$1446,0))=0,"n/a",((INDEX(Historical!$C$7:$C$1437,MATCH(B81,Historical!$B$7:$B$1446,0))/INDEX(Historical!$O$7:$O$1430,MATCH(B81,Historical!$B$7:$B$1446,0)))^(1/10)-1)*100)</f>
        <v>n/a</v>
      </c>
      <c r="W81" s="760" t="str">
        <f t="shared" si="21"/>
        <v>n/a</v>
      </c>
      <c r="X81" s="761" t="str">
        <f t="shared" si="22"/>
        <v>n/a</v>
      </c>
      <c r="Y81" s="716"/>
      <c r="Z81" s="702" t="str">
        <f t="shared" si="23"/>
        <v>n/a</v>
      </c>
      <c r="AA81" s="935" t="str">
        <f t="shared" si="24"/>
        <v>n/a</v>
      </c>
      <c r="AB81" s="639">
        <v>6</v>
      </c>
      <c r="AC81" s="916">
        <v>-0.93</v>
      </c>
      <c r="AD81" s="916" t="s">
        <v>137</v>
      </c>
      <c r="AE81" s="916">
        <v>0.27</v>
      </c>
      <c r="AF81" s="916">
        <v>1.22</v>
      </c>
      <c r="AG81" s="916">
        <v>-2.8000000000000003</v>
      </c>
      <c r="AH81" s="918">
        <v>-155.80000000000001</v>
      </c>
      <c r="AI81" s="918">
        <v>7.1800000000000006</v>
      </c>
      <c r="AJ81" s="916">
        <v>-18.7</v>
      </c>
      <c r="AK81" s="916">
        <v>12.8</v>
      </c>
      <c r="AL81" s="928">
        <v>5360</v>
      </c>
      <c r="AM81" s="922">
        <v>1</v>
      </c>
      <c r="AN81" s="916">
        <v>0.45</v>
      </c>
      <c r="AO81" s="802" t="str">
        <f t="shared" si="25"/>
        <v>n/a</v>
      </c>
      <c r="AP81" s="803">
        <f t="shared" si="26"/>
        <v>22.704079413660107</v>
      </c>
      <c r="AQ81" s="936" t="str">
        <f t="shared" si="27"/>
        <v>n/a</v>
      </c>
      <c r="AR81" s="702">
        <f>INDEX(Historical!$C$7:$C$1437,MATCH(B81,Historical!$B$7:$B$1446,0))*IF(AH81="n/a",1.03,IF(AH81&lt;0,1.01,IF(AH81&gt;10,1.1,(1+AH81/100))))</f>
        <v>0.78780000000000006</v>
      </c>
      <c r="AS81" s="935">
        <f t="shared" si="28"/>
        <v>0.84436404000000009</v>
      </c>
      <c r="AT81" s="935">
        <f t="shared" si="17"/>
        <v>0.92880044400000017</v>
      </c>
      <c r="AU81" s="935">
        <f t="shared" si="17"/>
        <v>1.0216804884000004</v>
      </c>
      <c r="AV81" s="935">
        <f t="shared" si="17"/>
        <v>1.1238485372400004</v>
      </c>
      <c r="AW81" s="702">
        <f t="shared" si="29"/>
        <v>4.7064935096400013</v>
      </c>
      <c r="AX81" s="810">
        <f t="shared" si="30"/>
        <v>9.6821508118494162</v>
      </c>
      <c r="AY81" s="991">
        <v>1.24</v>
      </c>
      <c r="AZ81" s="922">
        <v>44.89</v>
      </c>
      <c r="BA81" s="922">
        <v>-1.6099999999999999</v>
      </c>
      <c r="BB81" s="922">
        <v>9.01</v>
      </c>
      <c r="BC81" s="922">
        <v>12.27</v>
      </c>
      <c r="BE81" s="664">
        <v>2013</v>
      </c>
      <c r="BF81" s="946" t="e">
        <f>#VALUE!</f>
        <v>#VALUE!</v>
      </c>
      <c r="BG81" s="931">
        <v>-1.4000000000000001</v>
      </c>
    </row>
    <row r="82" spans="1:59" ht="11.25" customHeight="1" x14ac:dyDescent="0.2">
      <c r="A82" s="537" t="s">
        <v>973</v>
      </c>
      <c r="B82" s="925" t="s">
        <v>974</v>
      </c>
      <c r="C82" s="988" t="s">
        <v>4224</v>
      </c>
      <c r="D82" s="988" t="s">
        <v>4372</v>
      </c>
      <c r="E82" s="793">
        <v>9</v>
      </c>
      <c r="F82" s="526">
        <v>364</v>
      </c>
      <c r="G82" s="526" t="s">
        <v>106</v>
      </c>
      <c r="H82" s="526" t="s">
        <v>106</v>
      </c>
      <c r="I82" s="924">
        <v>16.309999999999999</v>
      </c>
      <c r="J82" s="702">
        <f t="shared" si="18"/>
        <v>2.8203556100551812</v>
      </c>
      <c r="K82" s="927">
        <v>0.115</v>
      </c>
      <c r="L82" s="639">
        <v>4</v>
      </c>
      <c r="M82" s="693">
        <f t="shared" si="19"/>
        <v>0.46</v>
      </c>
      <c r="N82" s="921" t="s">
        <v>975</v>
      </c>
      <c r="O82" s="795">
        <v>0.11</v>
      </c>
      <c r="P82" s="917">
        <v>43040</v>
      </c>
      <c r="Q82" s="917">
        <v>43055</v>
      </c>
      <c r="R82" s="693">
        <f t="shared" si="20"/>
        <v>4.5454545454545494</v>
      </c>
      <c r="S82" s="759">
        <f>IF(INDEX(Historical!$D$7:$D$1437,MATCH(B82,Historical!$B$7:$B$1446,0))=0,"n/a",(INDEX(Historical!$C$7:$C$1437,MATCH(B82,Historical!$B$7:$B$1446,0))/INDEX(Historical!$D$7:$D$1437,MATCH(B82,Historical!$B$7:$B$1446,0))-1)*100)</f>
        <v>3.3707865168539408</v>
      </c>
      <c r="T82" s="759">
        <f>IF(INDEX(Historical!$F$7:$F$1430,MATCH(B82,Historical!$B$7:$B$1446,0))=0,"n/a",((INDEX(Historical!$C$7:$C$1437,MATCH(B82,Historical!$B$7:$B$1446,0))/INDEX(Historical!$F$7:$F$1430,MATCH(B82,Historical!$B$7:$B$1446,0)))^(1/3)-1)*100)</f>
        <v>3.0788379107201225</v>
      </c>
      <c r="U82" s="759">
        <f>IF(INDEX(Historical!$H$7:$H$1430,MATCH(B82,Historical!$B$7:$B$1446,0))=0,"n/a",((INDEX(Historical!$C$7:$C$1437,MATCH(B82,Historical!$B$7:$B$1446,0))/INDEX(Historical!$H$7:$H$1430,MATCH(B82,Historical!$B$7:$B$1446,0)))^(1/5)-1)*100)</f>
        <v>5.6180044038627308</v>
      </c>
      <c r="V82" s="759">
        <f>IF(INDEX(Historical!$O$7:$O$1430,MATCH(B82,Historical!$B$7:$B$1446,0))=0,"n/a",((INDEX(Historical!$C$7:$C$1437,MATCH(B82,Historical!$B$7:$B$1446,0))/INDEX(Historical!$O$7:$O$1430,MATCH(B82,Historical!$B$7:$B$1446,0)))^(1/10)-1)*100)</f>
        <v>11.138309080140285</v>
      </c>
      <c r="W82" s="760">
        <f t="shared" si="21"/>
        <v>0.50438575222155468</v>
      </c>
      <c r="X82" s="761">
        <f t="shared" si="22"/>
        <v>0.17339519765008429</v>
      </c>
      <c r="Y82" s="727" t="s">
        <v>4431</v>
      </c>
      <c r="Z82" s="702">
        <f t="shared" si="23"/>
        <v>28.571428571428569</v>
      </c>
      <c r="AA82" s="935">
        <f t="shared" si="24"/>
        <v>10.130434782608694</v>
      </c>
      <c r="AB82" s="639">
        <v>3</v>
      </c>
      <c r="AC82" s="916">
        <v>1.61</v>
      </c>
      <c r="AD82" s="916">
        <v>1.18</v>
      </c>
      <c r="AE82" s="916">
        <v>1.52</v>
      </c>
      <c r="AF82" s="916">
        <v>1.18</v>
      </c>
      <c r="AG82" s="916">
        <v>2.9000000000000004</v>
      </c>
      <c r="AH82" s="918">
        <v>5.0999999999999996</v>
      </c>
      <c r="AI82" s="918">
        <v>7.6300000000000008</v>
      </c>
      <c r="AJ82" s="916">
        <v>32.4</v>
      </c>
      <c r="AK82" s="916">
        <v>8.6</v>
      </c>
      <c r="AL82" s="928">
        <v>2720</v>
      </c>
      <c r="AM82" s="922">
        <v>72.25</v>
      </c>
      <c r="AN82" s="916">
        <v>0</v>
      </c>
      <c r="AO82" s="802">
        <f t="shared" si="25"/>
        <v>-1.692074768690782</v>
      </c>
      <c r="AP82" s="803">
        <f t="shared" si="26"/>
        <v>8.4383600139179116</v>
      </c>
      <c r="AQ82" s="936">
        <f t="shared" si="27"/>
        <v>-27.110698716849445</v>
      </c>
      <c r="AR82" s="702">
        <f>INDEX(Historical!$C$7:$C$1437,MATCH(B82,Historical!$B$7:$B$1446,0))*IF(AH82="n/a",1.03,IF(AH82&lt;0,1.01,IF(AH82&gt;10,1.1,(1+AH82/100))))</f>
        <v>0.48346</v>
      </c>
      <c r="AS82" s="935">
        <f t="shared" si="28"/>
        <v>0.52034799799999998</v>
      </c>
      <c r="AT82" s="935">
        <f t="shared" si="17"/>
        <v>0.565097925828</v>
      </c>
      <c r="AU82" s="935">
        <f t="shared" si="17"/>
        <v>0.61369634744920809</v>
      </c>
      <c r="AV82" s="935">
        <f t="shared" si="17"/>
        <v>0.66647423332984002</v>
      </c>
      <c r="AW82" s="702">
        <f t="shared" si="29"/>
        <v>2.8490765046070479</v>
      </c>
      <c r="AX82" s="810">
        <f t="shared" si="30"/>
        <v>17.468280224445422</v>
      </c>
      <c r="AY82" s="991">
        <v>1.0900000000000001</v>
      </c>
      <c r="AZ82" s="922">
        <v>14.78</v>
      </c>
      <c r="BA82" s="922">
        <v>-24.07</v>
      </c>
      <c r="BB82" s="922">
        <v>-9.07</v>
      </c>
      <c r="BC82" s="922">
        <v>-7.6499999999999995</v>
      </c>
      <c r="BE82" s="664">
        <v>2011</v>
      </c>
      <c r="BF82" s="946" t="e">
        <f>#VALUE!</f>
        <v>#VALUE!</v>
      </c>
      <c r="BG82" s="931">
        <v>2.5</v>
      </c>
    </row>
    <row r="83" spans="1:59" ht="11.25" customHeight="1" x14ac:dyDescent="0.2">
      <c r="A83" s="537" t="s">
        <v>969</v>
      </c>
      <c r="B83" s="925" t="s">
        <v>970</v>
      </c>
      <c r="C83" s="988" t="s">
        <v>123</v>
      </c>
      <c r="D83" s="988" t="s">
        <v>4376</v>
      </c>
      <c r="E83" s="792">
        <v>9</v>
      </c>
      <c r="F83" s="526">
        <v>487</v>
      </c>
      <c r="G83" s="526" t="s">
        <v>115</v>
      </c>
      <c r="H83" s="526" t="s">
        <v>115</v>
      </c>
      <c r="I83" s="924">
        <v>110.65</v>
      </c>
      <c r="J83" s="702">
        <f t="shared" si="18"/>
        <v>2.096701310438319</v>
      </c>
      <c r="K83" s="927">
        <v>0.57999999999999996</v>
      </c>
      <c r="L83" s="639">
        <v>4</v>
      </c>
      <c r="M83" s="693">
        <f t="shared" si="19"/>
        <v>2.3199999999999998</v>
      </c>
      <c r="N83" s="921" t="s">
        <v>327</v>
      </c>
      <c r="O83" s="795">
        <v>0.52</v>
      </c>
      <c r="P83" s="915">
        <v>43620</v>
      </c>
      <c r="Q83" s="915">
        <v>43635</v>
      </c>
      <c r="R83" s="693">
        <f t="shared" si="20"/>
        <v>11.538461538461526</v>
      </c>
      <c r="S83" s="759">
        <f>IF(INDEX(Historical!$D$7:$D$1437,MATCH(B83,Historical!$B$7:$B$1446,0))=0,"n/a",(INDEX(Historical!$C$7:$C$1437,MATCH(B83,Historical!$B$7:$B$1446,0))/INDEX(Historical!$D$7:$D$1437,MATCH(B83,Historical!$B$7:$B$1446,0))-1)*100)</f>
        <v>14.204545454545435</v>
      </c>
      <c r="T83" s="759">
        <f>IF(INDEX(Historical!$F$7:$F$1430,MATCH(B83,Historical!$B$7:$B$1446,0))=0,"n/a",((INDEX(Historical!$C$7:$C$1437,MATCH(B83,Historical!$B$7:$B$1446,0))/INDEX(Historical!$F$7:$F$1430,MATCH(B83,Historical!$B$7:$B$1446,0)))^(1/3)-1)*100)</f>
        <v>11.245145199540252</v>
      </c>
      <c r="U83" s="759">
        <f>IF(INDEX(Historical!$H$7:$H$1430,MATCH(B83,Historical!$B$7:$B$1446,0))=0,"n/a",((INDEX(Historical!$C$7:$C$1437,MATCH(B83,Historical!$B$7:$B$1446,0))/INDEX(Historical!$H$7:$H$1430,MATCH(B83,Historical!$B$7:$B$1446,0)))^(1/5)-1)*100)</f>
        <v>12.010372422372351</v>
      </c>
      <c r="V83" s="759">
        <f>IF(INDEX(Historical!$O$7:$O$1430,MATCH(B83,Historical!$B$7:$B$1446,0))=0,"n/a",((INDEX(Historical!$C$7:$C$1437,MATCH(B83,Historical!$B$7:$B$1446,0))/INDEX(Historical!$O$7:$O$1430,MATCH(B83,Historical!$B$7:$B$1446,0)))^(1/10)-1)*100)</f>
        <v>2.0552194557945214</v>
      </c>
      <c r="W83" s="760">
        <f t="shared" si="21"/>
        <v>5.8438393955984109</v>
      </c>
      <c r="X83" s="761">
        <f t="shared" si="22"/>
        <v>0.70236096037265205</v>
      </c>
      <c r="Y83" s="717"/>
      <c r="Z83" s="702">
        <f t="shared" si="23"/>
        <v>105.45454545454544</v>
      </c>
      <c r="AA83" s="935">
        <f t="shared" si="24"/>
        <v>50.295454545454547</v>
      </c>
      <c r="AB83" s="639">
        <v>12</v>
      </c>
      <c r="AC83" s="916">
        <v>2.2000000000000002</v>
      </c>
      <c r="AD83" s="916">
        <v>4.3</v>
      </c>
      <c r="AE83" s="916">
        <v>1.3</v>
      </c>
      <c r="AF83" s="916">
        <v>9.98</v>
      </c>
      <c r="AG83" s="916">
        <v>30.2</v>
      </c>
      <c r="AH83" s="916">
        <v>5.6000000000000005</v>
      </c>
      <c r="AI83" s="916">
        <v>9.82</v>
      </c>
      <c r="AJ83" s="916">
        <v>17.100000000000001</v>
      </c>
      <c r="AK83" s="916">
        <v>11.72</v>
      </c>
      <c r="AL83" s="928">
        <v>9230</v>
      </c>
      <c r="AM83" s="922">
        <v>0.5</v>
      </c>
      <c r="AN83" s="916">
        <v>2.06</v>
      </c>
      <c r="AO83" s="802">
        <f t="shared" si="25"/>
        <v>-36.188380812643878</v>
      </c>
      <c r="AP83" s="803">
        <f t="shared" si="26"/>
        <v>14.107073732810669</v>
      </c>
      <c r="AQ83" s="936">
        <f t="shared" si="27"/>
        <v>372.32222351725392</v>
      </c>
      <c r="AR83" s="702">
        <f>INDEX(Historical!$C$7:$C$1437,MATCH(B83,Historical!$B$7:$B$1446,0))*IF(AH83="n/a",1.03,IF(AH83&lt;0,1.01,IF(AH83&gt;10,1.1,(1+AH83/100))))</f>
        <v>2.12256</v>
      </c>
      <c r="AS83" s="935">
        <f t="shared" si="28"/>
        <v>2.3309953920000002</v>
      </c>
      <c r="AT83" s="935">
        <f t="shared" si="17"/>
        <v>2.5640949312000005</v>
      </c>
      <c r="AU83" s="935">
        <f t="shared" si="17"/>
        <v>2.820504424320001</v>
      </c>
      <c r="AV83" s="935">
        <f t="shared" si="17"/>
        <v>3.1025548667520013</v>
      </c>
      <c r="AW83" s="702">
        <f t="shared" si="29"/>
        <v>12.940709614272002</v>
      </c>
      <c r="AX83" s="810">
        <f t="shared" si="30"/>
        <v>11.695173623381836</v>
      </c>
      <c r="AY83" s="991">
        <v>1.38</v>
      </c>
      <c r="AZ83" s="922">
        <v>33.489999999999995</v>
      </c>
      <c r="BA83" s="922">
        <v>-5.42</v>
      </c>
      <c r="BB83" s="922">
        <v>-0.12</v>
      </c>
      <c r="BC83" s="922">
        <v>7.62</v>
      </c>
      <c r="BE83" s="664">
        <v>2011</v>
      </c>
      <c r="BF83" s="946" t="e">
        <f>#VALUE!</f>
        <v>#VALUE!</v>
      </c>
      <c r="BG83" s="931">
        <v>6</v>
      </c>
    </row>
    <row r="84" spans="1:59" ht="11.25" customHeight="1" x14ac:dyDescent="0.2">
      <c r="A84" s="609" t="s">
        <v>414</v>
      </c>
      <c r="B84" s="925" t="s">
        <v>415</v>
      </c>
      <c r="C84" s="988" t="s">
        <v>131</v>
      </c>
      <c r="D84" s="988" t="s">
        <v>4375</v>
      </c>
      <c r="E84" s="792">
        <v>12</v>
      </c>
      <c r="F84" s="526">
        <v>306</v>
      </c>
      <c r="G84" s="526" t="s">
        <v>115</v>
      </c>
      <c r="H84" s="526" t="s">
        <v>115</v>
      </c>
      <c r="I84" s="924">
        <v>108.19</v>
      </c>
      <c r="J84" s="702">
        <f t="shared" si="18"/>
        <v>1.8485996857380536</v>
      </c>
      <c r="K84" s="927">
        <v>0.5</v>
      </c>
      <c r="L84" s="639">
        <v>4</v>
      </c>
      <c r="M84" s="693">
        <f t="shared" si="19"/>
        <v>2</v>
      </c>
      <c r="N84" s="921" t="s">
        <v>119</v>
      </c>
      <c r="O84" s="795">
        <v>0.45500000000000002</v>
      </c>
      <c r="P84" s="915">
        <v>43595</v>
      </c>
      <c r="Q84" s="915">
        <v>43620</v>
      </c>
      <c r="R84" s="693">
        <f t="shared" si="20"/>
        <v>9.8901098901098869</v>
      </c>
      <c r="S84" s="759">
        <f>IF(INDEX(Historical!$D$7:$D$1437,MATCH(B84,Historical!$B$7:$B$1446,0))=0,"n/a",(INDEX(Historical!$C$7:$C$1437,MATCH(B84,Historical!$B$7:$B$1446,0))/INDEX(Historical!$D$7:$D$1437,MATCH(B84,Historical!$B$7:$B$1446,0))-1)*100)</f>
        <v>9.8765432098765427</v>
      </c>
      <c r="T84" s="759">
        <f>IF(INDEX(Historical!$F$7:$F$1430,MATCH(B84,Historical!$B$7:$B$1446,0))=0,"n/a",((INDEX(Historical!$C$7:$C$1437,MATCH(B84,Historical!$B$7:$B$1446,0))/INDEX(Historical!$F$7:$F$1430,MATCH(B84,Historical!$B$7:$B$1446,0)))^(1/3)-1)*100)</f>
        <v>10.201994266235893</v>
      </c>
      <c r="U84" s="759">
        <f>IF(INDEX(Historical!$H$7:$H$1430,MATCH(B84,Historical!$B$7:$B$1446,0))=0,"n/a",((INDEX(Historical!$C$7:$C$1437,MATCH(B84,Historical!$B$7:$B$1446,0))/INDEX(Historical!$H$7:$H$1430,MATCH(B84,Historical!$B$7:$B$1446,0)))^(1/5)-1)*100)</f>
        <v>10.305889442764006</v>
      </c>
      <c r="V84" s="759">
        <f>IF(INDEX(Historical!$O$7:$O$1430,MATCH(B84,Historical!$B$7:$B$1446,0))=0,"n/a",((INDEX(Historical!$C$7:$C$1437,MATCH(B84,Historical!$B$7:$B$1446,0))/INDEX(Historical!$O$7:$O$1430,MATCH(B84,Historical!$B$7:$B$1446,0)))^(1/10)-1)*100)</f>
        <v>16.101010875730015</v>
      </c>
      <c r="W84" s="760">
        <f t="shared" si="21"/>
        <v>0.64007716796829628</v>
      </c>
      <c r="X84" s="761">
        <f t="shared" si="22"/>
        <v>1.120205374213479</v>
      </c>
      <c r="Y84" s="713"/>
      <c r="Z84" s="702">
        <f t="shared" si="23"/>
        <v>62.11180124223602</v>
      </c>
      <c r="AA84" s="935">
        <f t="shared" si="24"/>
        <v>33.599378881987576</v>
      </c>
      <c r="AB84" s="639">
        <v>12</v>
      </c>
      <c r="AC84" s="916">
        <v>3.22</v>
      </c>
      <c r="AD84" s="916">
        <v>4.0999999999999996</v>
      </c>
      <c r="AE84" s="916">
        <v>5.66</v>
      </c>
      <c r="AF84" s="916">
        <v>3.32</v>
      </c>
      <c r="AG84" s="916">
        <v>9.9</v>
      </c>
      <c r="AH84" s="916">
        <v>4.5</v>
      </c>
      <c r="AI84" s="916">
        <v>8.32</v>
      </c>
      <c r="AJ84" s="916">
        <v>9.1999999999999993</v>
      </c>
      <c r="AK84" s="916">
        <v>8.2000000000000011</v>
      </c>
      <c r="AL84" s="928">
        <v>19470</v>
      </c>
      <c r="AM84" s="922">
        <v>0.2</v>
      </c>
      <c r="AN84" s="916">
        <v>1.47</v>
      </c>
      <c r="AO84" s="802">
        <f t="shared" si="25"/>
        <v>-21.444889753485519</v>
      </c>
      <c r="AP84" s="803">
        <f t="shared" si="26"/>
        <v>12.154489128502059</v>
      </c>
      <c r="AQ84" s="936">
        <f t="shared" si="27"/>
        <v>122.66061657269516</v>
      </c>
      <c r="AR84" s="702">
        <f>INDEX(Historical!$C$7:$C$1437,MATCH(B84,Historical!$B$7:$B$1446,0))*IF(AH84="n/a",1.03,IF(AH84&lt;0,1.01,IF(AH84&gt;10,1.1,(1+AH84/100))))</f>
        <v>1.8600999999999999</v>
      </c>
      <c r="AS84" s="935">
        <f t="shared" si="28"/>
        <v>2.0148603199999999</v>
      </c>
      <c r="AT84" s="935">
        <f t="shared" si="17"/>
        <v>2.1800788662400001</v>
      </c>
      <c r="AU84" s="935">
        <f t="shared" si="17"/>
        <v>2.3588453332716801</v>
      </c>
      <c r="AV84" s="935">
        <f t="shared" si="17"/>
        <v>2.5522706505999579</v>
      </c>
      <c r="AW84" s="702">
        <f t="shared" si="29"/>
        <v>10.966155170111637</v>
      </c>
      <c r="AX84" s="810">
        <f t="shared" si="30"/>
        <v>10.136015500611553</v>
      </c>
      <c r="AY84" s="991">
        <v>0.24</v>
      </c>
      <c r="AZ84" s="922">
        <v>39.190000000000005</v>
      </c>
      <c r="BA84" s="922">
        <v>0.22999999999999998</v>
      </c>
      <c r="BB84" s="922">
        <v>4.3999999999999995</v>
      </c>
      <c r="BC84" s="922">
        <v>15.35</v>
      </c>
      <c r="BE84" s="664">
        <v>2008</v>
      </c>
      <c r="BF84" s="946" t="e">
        <f>#VALUE!</f>
        <v>#VALUE!</v>
      </c>
      <c r="BG84" s="931">
        <v>2.8000000000000003</v>
      </c>
    </row>
    <row r="85" spans="1:59" ht="11.25" customHeight="1" x14ac:dyDescent="0.2">
      <c r="A85" s="537" t="s">
        <v>129</v>
      </c>
      <c r="B85" s="925" t="s">
        <v>130</v>
      </c>
      <c r="C85" s="988" t="s">
        <v>131</v>
      </c>
      <c r="D85" s="988" t="s">
        <v>4375</v>
      </c>
      <c r="E85" s="792">
        <v>64</v>
      </c>
      <c r="F85" s="526">
        <v>1</v>
      </c>
      <c r="G85" s="526" t="s">
        <v>37</v>
      </c>
      <c r="H85" s="526" t="s">
        <v>37</v>
      </c>
      <c r="I85" s="916">
        <v>71.17</v>
      </c>
      <c r="J85" s="702">
        <f t="shared" si="18"/>
        <v>1.545595054095827</v>
      </c>
      <c r="K85" s="927">
        <v>0.27500000000000002</v>
      </c>
      <c r="L85" s="639">
        <v>4</v>
      </c>
      <c r="M85" s="693">
        <f t="shared" si="19"/>
        <v>1.1000000000000001</v>
      </c>
      <c r="N85" s="921" t="s">
        <v>119</v>
      </c>
      <c r="O85" s="795">
        <v>0.255</v>
      </c>
      <c r="P85" s="915">
        <v>43326</v>
      </c>
      <c r="Q85" s="915">
        <v>43343</v>
      </c>
      <c r="R85" s="693">
        <f t="shared" si="20"/>
        <v>7.8431372549019676</v>
      </c>
      <c r="S85" s="759">
        <f>IF(INDEX(Historical!$D$7:$D$1437,MATCH(B85,Historical!$B$7:$B$1446,0))=0,"n/a",(INDEX(Historical!$C$7:$C$1437,MATCH(B85,Historical!$B$7:$B$1446,0))/INDEX(Historical!$D$7:$D$1437,MATCH(B85,Historical!$B$7:$B$1446,0))-1)*100)</f>
        <v>6.6398390342052416</v>
      </c>
      <c r="T85" s="759">
        <f>IF(INDEX(Historical!$F$7:$F$1430,MATCH(B85,Historical!$B$7:$B$1446,0))=0,"n/a",((INDEX(Historical!$C$7:$C$1437,MATCH(B85,Historical!$B$7:$B$1446,0))/INDEX(Historical!$F$7:$F$1430,MATCH(B85,Historical!$B$7:$B$1446,0)))^(1/3)-1)*100)</f>
        <v>6.6427848263360234</v>
      </c>
      <c r="U85" s="759">
        <f>IF(INDEX(Historical!$H$7:$H$1430,MATCH(B85,Historical!$B$7:$B$1446,0))=0,"n/a",((INDEX(Historical!$C$7:$C$1437,MATCH(B85,Historical!$B$7:$B$1446,0))/INDEX(Historical!$H$7:$H$1430,MATCH(B85,Historical!$B$7:$B$1446,0)))^(1/5)-1)*100)</f>
        <v>6.8804945311529142</v>
      </c>
      <c r="V85" s="759">
        <f>IF(INDEX(Historical!$O$7:$O$1430,MATCH(B85,Historical!$B$7:$B$1446,0))=0,"n/a",((INDEX(Historical!$C$7:$C$1437,MATCH(B85,Historical!$B$7:$B$1446,0))/INDEX(Historical!$O$7:$O$1430,MATCH(B85,Historical!$B$7:$B$1446,0)))^(1/10)-1)*100)</f>
        <v>7.803679964745025</v>
      </c>
      <c r="W85" s="760">
        <f t="shared" si="21"/>
        <v>0.88169870653809224</v>
      </c>
      <c r="X85" s="761">
        <f t="shared" si="22"/>
        <v>5.2926881008868571</v>
      </c>
      <c r="Y85" s="716"/>
      <c r="Z85" s="702">
        <f t="shared" si="23"/>
        <v>63.953488372093027</v>
      </c>
      <c r="AA85" s="935">
        <f t="shared" si="24"/>
        <v>41.377906976744185</v>
      </c>
      <c r="AB85" s="639">
        <v>12</v>
      </c>
      <c r="AC85" s="916">
        <v>1.72</v>
      </c>
      <c r="AD85" s="916">
        <v>6.9</v>
      </c>
      <c r="AE85" s="916">
        <v>6.01</v>
      </c>
      <c r="AF85" s="916">
        <v>4.6900000000000004</v>
      </c>
      <c r="AG85" s="916">
        <v>11.600000000000001</v>
      </c>
      <c r="AH85" s="916">
        <v>-8</v>
      </c>
      <c r="AI85" s="916">
        <v>6.41</v>
      </c>
      <c r="AJ85" s="916">
        <v>1.3</v>
      </c>
      <c r="AK85" s="916">
        <v>6</v>
      </c>
      <c r="AL85" s="928">
        <v>2620</v>
      </c>
      <c r="AM85" s="922">
        <v>1.0999999999999999</v>
      </c>
      <c r="AN85" s="916">
        <v>0.75</v>
      </c>
      <c r="AO85" s="802">
        <f t="shared" si="25"/>
        <v>-32.951817391495446</v>
      </c>
      <c r="AP85" s="803">
        <f t="shared" si="26"/>
        <v>8.4260895852487412</v>
      </c>
      <c r="AQ85" s="936">
        <f t="shared" si="27"/>
        <v>193.68341512658392</v>
      </c>
      <c r="AR85" s="702">
        <f>INDEX(Historical!$C$7:$C$1437,MATCH(B85,Historical!$B$7:$B$1446,0))*IF(AH85="n/a",1.03,IF(AH85&lt;0,1.01,IF(AH85&gt;10,1.1,(1+AH85/100))))</f>
        <v>1.0706</v>
      </c>
      <c r="AS85" s="935">
        <f t="shared" si="28"/>
        <v>1.13922546</v>
      </c>
      <c r="AT85" s="935">
        <f t="shared" si="17"/>
        <v>1.2075789876</v>
      </c>
      <c r="AU85" s="935">
        <f t="shared" si="17"/>
        <v>1.280033726856</v>
      </c>
      <c r="AV85" s="935">
        <f t="shared" si="17"/>
        <v>1.35683575046736</v>
      </c>
      <c r="AW85" s="702">
        <f t="shared" si="29"/>
        <v>6.0542739249233595</v>
      </c>
      <c r="AX85" s="810">
        <f t="shared" si="30"/>
        <v>8.5067780313662489</v>
      </c>
      <c r="AY85" s="991">
        <v>0.06</v>
      </c>
      <c r="AZ85" s="922">
        <v>32.190000000000005</v>
      </c>
      <c r="BA85" s="922">
        <v>-1.83</v>
      </c>
      <c r="BB85" s="922">
        <v>1.25</v>
      </c>
      <c r="BC85" s="922">
        <v>9.629999999999999</v>
      </c>
      <c r="BE85" s="664">
        <v>1955</v>
      </c>
      <c r="BF85" s="946" t="e">
        <f>#VALUE!</f>
        <v>#VALUE!</v>
      </c>
      <c r="BG85" s="931">
        <v>4.3999999999999995</v>
      </c>
    </row>
    <row r="86" spans="1:59" ht="11.25" customHeight="1" x14ac:dyDescent="0.2">
      <c r="A86" s="537" t="s">
        <v>914</v>
      </c>
      <c r="B86" s="925" t="s">
        <v>915</v>
      </c>
      <c r="C86" s="988" t="s">
        <v>108</v>
      </c>
      <c r="D86" s="988" t="s">
        <v>4378</v>
      </c>
      <c r="E86" s="792">
        <v>7</v>
      </c>
      <c r="F86" s="526">
        <v>630</v>
      </c>
      <c r="G86" s="526" t="s">
        <v>115</v>
      </c>
      <c r="H86" s="526" t="s">
        <v>115</v>
      </c>
      <c r="I86" s="924">
        <v>117.23</v>
      </c>
      <c r="J86" s="702">
        <f t="shared" si="18"/>
        <v>1.3307173931587477</v>
      </c>
      <c r="K86" s="927">
        <v>0.39</v>
      </c>
      <c r="L86" s="639">
        <v>4</v>
      </c>
      <c r="M86" s="693">
        <f t="shared" si="19"/>
        <v>1.56</v>
      </c>
      <c r="N86" s="921" t="s">
        <v>698</v>
      </c>
      <c r="O86" s="795">
        <v>0.35</v>
      </c>
      <c r="P86" s="915">
        <v>43377</v>
      </c>
      <c r="Q86" s="915">
        <v>43413</v>
      </c>
      <c r="R86" s="693">
        <f t="shared" si="20"/>
        <v>11.428571428571439</v>
      </c>
      <c r="S86" s="759">
        <f>IF(INDEX(Historical!$D$7:$D$1437,MATCH(B86,Historical!$B$7:$B$1446,0))=0,"n/a",(INDEX(Historical!$C$7:$C$1437,MATCH(B86,Historical!$B$7:$B$1446,0))/INDEX(Historical!$D$7:$D$1437,MATCH(B86,Historical!$B$7:$B$1446,0))-1)*100)</f>
        <v>9.9236641221373887</v>
      </c>
      <c r="T86" s="759">
        <f>IF(INDEX(Historical!$F$7:$F$1430,MATCH(B86,Historical!$B$7:$B$1446,0))=0,"n/a",((INDEX(Historical!$C$7:$C$1437,MATCH(B86,Historical!$B$7:$B$1446,0))/INDEX(Historical!$F$7:$F$1430,MATCH(B86,Historical!$B$7:$B$1446,0)))^(1/3)-1)*100)</f>
        <v>9.3931015185737543</v>
      </c>
      <c r="U86" s="759">
        <f>IF(INDEX(Historical!$H$7:$H$1430,MATCH(B86,Historical!$B$7:$B$1446,0))=0,"n/a",((INDEX(Historical!$C$7:$C$1437,MATCH(B86,Historical!$B$7:$B$1446,0))/INDEX(Historical!$H$7:$H$1430,MATCH(B86,Historical!$B$7:$B$1446,0)))^(1/5)-1)*100)</f>
        <v>10.859472602645347</v>
      </c>
      <c r="V86" s="759">
        <f>IF(INDEX(Historical!$O$7:$O$1430,MATCH(B86,Historical!$B$7:$B$1446,0))=0,"n/a",((INDEX(Historical!$C$7:$C$1437,MATCH(B86,Historical!$B$7:$B$1446,0))/INDEX(Historical!$O$7:$O$1430,MATCH(B86,Historical!$B$7:$B$1446,0)))^(1/10)-1)*100)</f>
        <v>7.1773462536293131</v>
      </c>
      <c r="W86" s="760">
        <f t="shared" si="21"/>
        <v>1.5130205815490818</v>
      </c>
      <c r="X86" s="761">
        <f t="shared" si="22"/>
        <v>1.2775850120759231</v>
      </c>
      <c r="Y86" s="716"/>
      <c r="Z86" s="702">
        <f t="shared" si="23"/>
        <v>21.458046767537827</v>
      </c>
      <c r="AA86" s="935">
        <f t="shared" si="24"/>
        <v>16.125171939477305</v>
      </c>
      <c r="AB86" s="639">
        <v>12</v>
      </c>
      <c r="AC86" s="916">
        <v>7.27</v>
      </c>
      <c r="AD86" s="916">
        <v>1.77</v>
      </c>
      <c r="AE86" s="916">
        <v>2.33</v>
      </c>
      <c r="AF86" s="916">
        <v>4.4400000000000004</v>
      </c>
      <c r="AG86" s="916">
        <v>30.9</v>
      </c>
      <c r="AH86" s="916">
        <v>23.7</v>
      </c>
      <c r="AI86" s="916">
        <v>10.96</v>
      </c>
      <c r="AJ86" s="916">
        <v>8.5</v>
      </c>
      <c r="AK86" s="916">
        <v>9.1</v>
      </c>
      <c r="AL86" s="928">
        <v>98590</v>
      </c>
      <c r="AM86" s="922">
        <v>0.1</v>
      </c>
      <c r="AN86" s="916">
        <v>6</v>
      </c>
      <c r="AO86" s="802">
        <f t="shared" si="25"/>
        <v>-3.9349819436732094</v>
      </c>
      <c r="AP86" s="803">
        <f t="shared" si="26"/>
        <v>12.190189995804095</v>
      </c>
      <c r="AQ86" s="936">
        <f t="shared" si="27"/>
        <v>78.382564433584406</v>
      </c>
      <c r="AR86" s="702">
        <f>INDEX(Historical!$C$7:$C$1437,MATCH(B86,Historical!$B$7:$B$1446,0))*IF(AH86="n/a",1.03,IF(AH86&lt;0,1.01,IF(AH86&gt;10,1.1,(1+AH86/100))))</f>
        <v>1.5840000000000001</v>
      </c>
      <c r="AS86" s="935">
        <f t="shared" si="28"/>
        <v>1.7424000000000002</v>
      </c>
      <c r="AT86" s="935">
        <f t="shared" si="17"/>
        <v>1.9009584000000002</v>
      </c>
      <c r="AU86" s="935">
        <f t="shared" si="17"/>
        <v>2.0739456143999999</v>
      </c>
      <c r="AV86" s="935">
        <f t="shared" si="17"/>
        <v>2.2626746653103997</v>
      </c>
      <c r="AW86" s="702">
        <f t="shared" si="29"/>
        <v>9.5639786797104005</v>
      </c>
      <c r="AX86" s="810">
        <f t="shared" si="30"/>
        <v>8.1583030621090167</v>
      </c>
      <c r="AY86" s="991">
        <v>1.1200000000000001</v>
      </c>
      <c r="AZ86" s="922">
        <v>31.65</v>
      </c>
      <c r="BA86" s="922">
        <v>-0.42</v>
      </c>
      <c r="BB86" s="922">
        <v>6.15</v>
      </c>
      <c r="BC86" s="922">
        <v>11.1</v>
      </c>
      <c r="BE86" s="664">
        <v>2012</v>
      </c>
      <c r="BF86" s="946" t="e">
        <f>#VALUE!</f>
        <v>#VALUE!</v>
      </c>
      <c r="BG86" s="931">
        <v>3.5000000000000004</v>
      </c>
    </row>
    <row r="87" spans="1:59" ht="11.25" customHeight="1" x14ac:dyDescent="0.2">
      <c r="A87" s="609" t="s">
        <v>453</v>
      </c>
      <c r="B87" s="925" t="s">
        <v>454</v>
      </c>
      <c r="C87" s="988" t="s">
        <v>108</v>
      </c>
      <c r="D87" s="988" t="s">
        <v>118</v>
      </c>
      <c r="E87" s="792">
        <v>17</v>
      </c>
      <c r="F87" s="526">
        <v>196</v>
      </c>
      <c r="G87" s="526" t="s">
        <v>106</v>
      </c>
      <c r="H87" s="526" t="s">
        <v>106</v>
      </c>
      <c r="I87" s="924">
        <v>56.85</v>
      </c>
      <c r="J87" s="702">
        <f t="shared" si="18"/>
        <v>2.8144239226033423</v>
      </c>
      <c r="K87" s="927">
        <v>0.4</v>
      </c>
      <c r="L87" s="639">
        <v>4</v>
      </c>
      <c r="M87" s="693">
        <f t="shared" si="19"/>
        <v>1.6</v>
      </c>
      <c r="N87" s="921" t="s">
        <v>220</v>
      </c>
      <c r="O87" s="795">
        <v>0.39</v>
      </c>
      <c r="P87" s="915">
        <v>43462</v>
      </c>
      <c r="Q87" s="915">
        <v>43480</v>
      </c>
      <c r="R87" s="693">
        <f t="shared" si="20"/>
        <v>2.5641025641025665</v>
      </c>
      <c r="S87" s="759">
        <f>IF(INDEX(Historical!$D$7:$D$1437,MATCH(B87,Historical!$B$7:$B$1446,0))=0,"n/a",(INDEX(Historical!$C$7:$C$1437,MATCH(B87,Historical!$B$7:$B$1446,0))/INDEX(Historical!$D$7:$D$1437,MATCH(B87,Historical!$B$7:$B$1446,0))-1)*100)</f>
        <v>2.6315789473684292</v>
      </c>
      <c r="T87" s="759">
        <f>IF(INDEX(Historical!$F$7:$F$1430,MATCH(B87,Historical!$B$7:$B$1446,0))=0,"n/a",((INDEX(Historical!$C$7:$C$1437,MATCH(B87,Historical!$B$7:$B$1446,0))/INDEX(Historical!$F$7:$F$1430,MATCH(B87,Historical!$B$7:$B$1446,0)))^(1/3)-1)*100)</f>
        <v>10.37961367337601</v>
      </c>
      <c r="U87" s="759">
        <f>IF(INDEX(Historical!$H$7:$H$1430,MATCH(B87,Historical!$B$7:$B$1446,0))=0,"n/a",((INDEX(Historical!$C$7:$C$1437,MATCH(B87,Historical!$B$7:$B$1446,0))/INDEX(Historical!$H$7:$H$1430,MATCH(B87,Historical!$B$7:$B$1446,0)))^(1/5)-1)*100)</f>
        <v>9.3011973943858628</v>
      </c>
      <c r="V87" s="759">
        <f>IF(INDEX(Historical!$O$7:$O$1430,MATCH(B87,Historical!$B$7:$B$1446,0))=0,"n/a",((INDEX(Historical!$C$7:$C$1437,MATCH(B87,Historical!$B$7:$B$1446,0))/INDEX(Historical!$O$7:$O$1430,MATCH(B87,Historical!$B$7:$B$1446,0)))^(1/10)-1)*100)</f>
        <v>7.7430555648374311</v>
      </c>
      <c r="W87" s="760">
        <f t="shared" si="21"/>
        <v>1.2012308728125658</v>
      </c>
      <c r="X87" s="761" t="str">
        <f t="shared" si="22"/>
        <v>n/a</v>
      </c>
      <c r="Y87" s="710"/>
      <c r="Z87" s="702" t="str">
        <f t="shared" si="23"/>
        <v>n/a</v>
      </c>
      <c r="AA87" s="935" t="str">
        <f t="shared" si="24"/>
        <v>n/a</v>
      </c>
      <c r="AB87" s="639">
        <v>12</v>
      </c>
      <c r="AC87" s="916">
        <v>-0.01</v>
      </c>
      <c r="AD87" s="916" t="s">
        <v>137</v>
      </c>
      <c r="AE87" s="916">
        <v>0.94</v>
      </c>
      <c r="AF87" s="918">
        <v>1.1200000000000001</v>
      </c>
      <c r="AG87" s="916">
        <v>3.5999999999999996</v>
      </c>
      <c r="AH87" s="918">
        <v>100.1</v>
      </c>
      <c r="AI87" s="918">
        <v>10.040000000000001</v>
      </c>
      <c r="AJ87" s="916">
        <v>-9.32</v>
      </c>
      <c r="AK87" s="916">
        <v>17.91</v>
      </c>
      <c r="AL87" s="928">
        <v>4780</v>
      </c>
      <c r="AM87" s="922">
        <v>2.5</v>
      </c>
      <c r="AN87" s="916">
        <v>0.32</v>
      </c>
      <c r="AO87" s="802" t="str">
        <f t="shared" si="25"/>
        <v>n/a</v>
      </c>
      <c r="AP87" s="803">
        <f t="shared" si="26"/>
        <v>12.115621316989206</v>
      </c>
      <c r="AQ87" s="936" t="str">
        <f t="shared" si="27"/>
        <v>n/a</v>
      </c>
      <c r="AR87" s="702">
        <f>INDEX(Historical!$C$7:$C$1437,MATCH(B87,Historical!$B$7:$B$1446,0))*IF(AH87="n/a",1.03,IF(AH87&lt;0,1.01,IF(AH87&gt;10,1.1,(1+AH87/100))))</f>
        <v>1.7160000000000002</v>
      </c>
      <c r="AS87" s="935">
        <f t="shared" si="28"/>
        <v>1.8876000000000004</v>
      </c>
      <c r="AT87" s="935">
        <f t="shared" ref="AT87:AV106" si="32">IF($AK87="n/a",1.03*AS87,IF($AK87&lt;0,1.01*AS87,IF($AK87&gt;10,1.1*AS87,(1+$AK87/100)*AS87)))</f>
        <v>2.0763600000000006</v>
      </c>
      <c r="AU87" s="935">
        <f t="shared" si="32"/>
        <v>2.283996000000001</v>
      </c>
      <c r="AV87" s="935">
        <f t="shared" si="32"/>
        <v>2.5123956000000014</v>
      </c>
      <c r="AW87" s="702">
        <f t="shared" si="29"/>
        <v>10.476351600000005</v>
      </c>
      <c r="AX87" s="810">
        <f t="shared" si="30"/>
        <v>18.428059102902385</v>
      </c>
      <c r="AY87" s="991">
        <v>0.46</v>
      </c>
      <c r="AZ87" s="922">
        <v>17.78</v>
      </c>
      <c r="BA87" s="922">
        <v>-5.2299999999999995</v>
      </c>
      <c r="BB87" s="922">
        <v>0.82000000000000006</v>
      </c>
      <c r="BC87" s="922">
        <v>2.19</v>
      </c>
      <c r="BE87" s="664">
        <v>2003</v>
      </c>
      <c r="BF87" s="946" t="e">
        <f>#VALUE!</f>
        <v>#VALUE!</v>
      </c>
      <c r="BG87" s="931">
        <v>0.6</v>
      </c>
    </row>
    <row r="88" spans="1:59" ht="11.25" customHeight="1" x14ac:dyDescent="0.2">
      <c r="A88" s="537" t="s">
        <v>893</v>
      </c>
      <c r="B88" s="925" t="s">
        <v>894</v>
      </c>
      <c r="C88" s="988" t="s">
        <v>112</v>
      </c>
      <c r="D88" s="988" t="s">
        <v>4366</v>
      </c>
      <c r="E88" s="792">
        <v>8</v>
      </c>
      <c r="F88" s="526">
        <v>546</v>
      </c>
      <c r="G88" s="526" t="s">
        <v>106</v>
      </c>
      <c r="H88" s="526" t="s">
        <v>106</v>
      </c>
      <c r="I88" s="924">
        <v>19.920000000000002</v>
      </c>
      <c r="J88" s="702">
        <f t="shared" si="18"/>
        <v>6.0240963855421681</v>
      </c>
      <c r="K88" s="927">
        <v>0.3</v>
      </c>
      <c r="L88" s="639">
        <v>4</v>
      </c>
      <c r="M88" s="693">
        <f t="shared" si="19"/>
        <v>1.2</v>
      </c>
      <c r="N88" s="921" t="s">
        <v>149</v>
      </c>
      <c r="O88" s="795">
        <v>0.28000000000000003</v>
      </c>
      <c r="P88" s="915">
        <v>43433</v>
      </c>
      <c r="Q88" s="915">
        <v>43448</v>
      </c>
      <c r="R88" s="693">
        <f t="shared" si="20"/>
        <v>7.1428571428571281</v>
      </c>
      <c r="S88" s="759">
        <f>IF(INDEX(Historical!$D$7:$D$1437,MATCH(B88,Historical!$B$7:$B$1446,0))=0,"n/a",(INDEX(Historical!$C$7:$C$1437,MATCH(B88,Historical!$B$7:$B$1446,0))/INDEX(Historical!$D$7:$D$1437,MATCH(B88,Historical!$B$7:$B$1446,0))-1)*100)</f>
        <v>7.5471698113207308</v>
      </c>
      <c r="T88" s="759">
        <f>IF(INDEX(Historical!$F$7:$F$1430,MATCH(B88,Historical!$B$7:$B$1446,0))=0,"n/a",((INDEX(Historical!$C$7:$C$1437,MATCH(B88,Historical!$B$7:$B$1446,0))/INDEX(Historical!$F$7:$F$1430,MATCH(B88,Historical!$B$7:$B$1446,0)))^(1/3)-1)*100)</f>
        <v>8.1983855523197526</v>
      </c>
      <c r="U88" s="759">
        <f>IF(INDEX(Historical!$H$7:$H$1430,MATCH(B88,Historical!$B$7:$B$1446,0))=0,"n/a",((INDEX(Historical!$C$7:$C$1437,MATCH(B88,Historical!$B$7:$B$1446,0))/INDEX(Historical!$H$7:$H$1430,MATCH(B88,Historical!$B$7:$B$1446,0)))^(1/5)-1)*100)</f>
        <v>10.403796865896254</v>
      </c>
      <c r="V88" s="759">
        <f>IF(INDEX(Historical!$O$7:$O$1430,MATCH(B88,Historical!$B$7:$B$1446,0))=0,"n/a",((INDEX(Historical!$C$7:$C$1437,MATCH(B88,Historical!$B$7:$B$1446,0))/INDEX(Historical!$O$7:$O$1430,MATCH(B88,Historical!$B$7:$B$1446,0)))^(1/10)-1)*100)</f>
        <v>-2.3766548834210588</v>
      </c>
      <c r="W88" s="760" t="str">
        <f t="shared" si="21"/>
        <v>n/a</v>
      </c>
      <c r="X88" s="761">
        <f t="shared" si="22"/>
        <v>0.20319915753703621</v>
      </c>
      <c r="Y88" s="706"/>
      <c r="Z88" s="702">
        <f t="shared" si="23"/>
        <v>37.61755485893417</v>
      </c>
      <c r="AA88" s="935">
        <f t="shared" si="24"/>
        <v>6.2445141065830727</v>
      </c>
      <c r="AB88" s="639">
        <v>12</v>
      </c>
      <c r="AC88" s="916">
        <v>3.19</v>
      </c>
      <c r="AD88" s="916">
        <v>1.04</v>
      </c>
      <c r="AE88" s="916">
        <v>1.75</v>
      </c>
      <c r="AF88" s="916">
        <v>0.75</v>
      </c>
      <c r="AG88" s="916">
        <v>12.5</v>
      </c>
      <c r="AH88" s="916">
        <v>72.5</v>
      </c>
      <c r="AI88" s="916">
        <v>17.260000000000002</v>
      </c>
      <c r="AJ88" s="916">
        <v>51.2</v>
      </c>
      <c r="AK88" s="916">
        <v>5.99</v>
      </c>
      <c r="AL88" s="928">
        <v>1490</v>
      </c>
      <c r="AM88" s="922">
        <v>1.7999999999999998</v>
      </c>
      <c r="AN88" s="916">
        <v>2.37</v>
      </c>
      <c r="AO88" s="802">
        <f t="shared" si="25"/>
        <v>10.183379144855351</v>
      </c>
      <c r="AP88" s="803">
        <f t="shared" si="26"/>
        <v>16.427893251438423</v>
      </c>
      <c r="AQ88" s="936">
        <f t="shared" si="27"/>
        <v>-54.376489589309806</v>
      </c>
      <c r="AR88" s="702">
        <f>INDEX(Historical!$C$7:$C$1437,MATCH(B88,Historical!$B$7:$B$1446,0))*IF(AH88="n/a",1.03,IF(AH88&lt;0,1.01,IF(AH88&gt;10,1.1,(1+AH88/100))))</f>
        <v>1.254</v>
      </c>
      <c r="AS88" s="935">
        <f t="shared" si="28"/>
        <v>1.3794000000000002</v>
      </c>
      <c r="AT88" s="935">
        <f t="shared" si="32"/>
        <v>1.4620260600000003</v>
      </c>
      <c r="AU88" s="935">
        <f t="shared" si="32"/>
        <v>1.5496014209940006</v>
      </c>
      <c r="AV88" s="935">
        <f t="shared" si="32"/>
        <v>1.6424225461115414</v>
      </c>
      <c r="AW88" s="702">
        <f t="shared" si="29"/>
        <v>7.2874500271055425</v>
      </c>
      <c r="AX88" s="810">
        <f t="shared" si="30"/>
        <v>36.583584473421396</v>
      </c>
      <c r="AY88" s="991">
        <v>1.68</v>
      </c>
      <c r="AZ88" s="922">
        <v>26.479999999999997</v>
      </c>
      <c r="BA88" s="922">
        <v>-13.919999999999998</v>
      </c>
      <c r="BB88" s="922">
        <v>-0.67999999999999994</v>
      </c>
      <c r="BC88" s="922">
        <v>0.06</v>
      </c>
      <c r="BE88" s="664">
        <v>2012</v>
      </c>
      <c r="BF88" s="946" t="e">
        <f>#VALUE!</f>
        <v>#VALUE!</v>
      </c>
      <c r="BG88" s="931">
        <v>3.3000000000000003</v>
      </c>
    </row>
    <row r="89" spans="1:59" ht="11.25" customHeight="1" x14ac:dyDescent="0.2">
      <c r="A89" s="537" t="s">
        <v>993</v>
      </c>
      <c r="B89" s="925" t="s">
        <v>994</v>
      </c>
      <c r="C89" s="988" t="s">
        <v>112</v>
      </c>
      <c r="D89" s="988" t="s">
        <v>213</v>
      </c>
      <c r="E89" s="792">
        <v>8</v>
      </c>
      <c r="F89" s="526">
        <v>508</v>
      </c>
      <c r="G89" s="526" t="s">
        <v>115</v>
      </c>
      <c r="H89" s="526" t="s">
        <v>115</v>
      </c>
      <c r="I89" s="924">
        <v>55.62</v>
      </c>
      <c r="J89" s="702">
        <f t="shared" si="18"/>
        <v>1.1506652283351313</v>
      </c>
      <c r="K89" s="927">
        <v>0.16</v>
      </c>
      <c r="L89" s="639">
        <v>4</v>
      </c>
      <c r="M89" s="693">
        <f t="shared" si="19"/>
        <v>0.64</v>
      </c>
      <c r="N89" s="921" t="s">
        <v>228</v>
      </c>
      <c r="O89" s="795">
        <v>0.14000000000000001</v>
      </c>
      <c r="P89" s="658">
        <v>43244</v>
      </c>
      <c r="Q89" s="658">
        <v>43259</v>
      </c>
      <c r="R89" s="693">
        <f t="shared" si="20"/>
        <v>14.285714285714276</v>
      </c>
      <c r="S89" s="759">
        <f>IF(INDEX(Historical!$D$7:$D$1437,MATCH(B89,Historical!$B$7:$B$1446,0))=0,"n/a",(INDEX(Historical!$C$7:$C$1437,MATCH(B89,Historical!$B$7:$B$1446,0))/INDEX(Historical!$D$7:$D$1437,MATCH(B89,Historical!$B$7:$B$1446,0))-1)*100)</f>
        <v>12.72727272727272</v>
      </c>
      <c r="T89" s="759">
        <f>IF(INDEX(Historical!$F$7:$F$1430,MATCH(B89,Historical!$B$7:$B$1446,0))=0,"n/a",((INDEX(Historical!$C$7:$C$1437,MATCH(B89,Historical!$B$7:$B$1446,0))/INDEX(Historical!$F$7:$F$1430,MATCH(B89,Historical!$B$7:$B$1446,0)))^(1/3)-1)*100)</f>
        <v>8.9055846181262268</v>
      </c>
      <c r="U89" s="759">
        <f>IF(INDEX(Historical!$H$7:$H$1430,MATCH(B89,Historical!$B$7:$B$1446,0))=0,"n/a",((INDEX(Historical!$C$7:$C$1437,MATCH(B89,Historical!$B$7:$B$1446,0))/INDEX(Historical!$H$7:$H$1430,MATCH(B89,Historical!$B$7:$B$1446,0)))^(1/5)-1)*100)</f>
        <v>6.6193020302802719</v>
      </c>
      <c r="V89" s="759">
        <f>IF(INDEX(Historical!$O$7:$O$1430,MATCH(B89,Historical!$B$7:$B$1446,0))=0,"n/a",((INDEX(Historical!$C$7:$C$1437,MATCH(B89,Historical!$B$7:$B$1446,0))/INDEX(Historical!$O$7:$O$1430,MATCH(B89,Historical!$B$7:$B$1446,0)))^(1/10)-1)*100)</f>
        <v>0</v>
      </c>
      <c r="W89" s="760" t="str">
        <f t="shared" si="21"/>
        <v>n/a</v>
      </c>
      <c r="X89" s="761">
        <f t="shared" si="22"/>
        <v>0.34120113558145726</v>
      </c>
      <c r="Y89" s="716"/>
      <c r="Z89" s="702">
        <f t="shared" si="23"/>
        <v>20.062695924764892</v>
      </c>
      <c r="AA89" s="935">
        <f t="shared" si="24"/>
        <v>17.435736677115987</v>
      </c>
      <c r="AB89" s="639">
        <v>12</v>
      </c>
      <c r="AC89" s="916">
        <v>3.19</v>
      </c>
      <c r="AD89" s="916">
        <v>1.74</v>
      </c>
      <c r="AE89" s="916">
        <v>1.86</v>
      </c>
      <c r="AF89" s="916">
        <v>2.38</v>
      </c>
      <c r="AG89" s="916">
        <v>5.6000000000000005</v>
      </c>
      <c r="AH89" s="916">
        <v>10</v>
      </c>
      <c r="AI89" s="916">
        <v>9.85</v>
      </c>
      <c r="AJ89" s="916">
        <v>19.400000000000002</v>
      </c>
      <c r="AK89" s="916">
        <v>10</v>
      </c>
      <c r="AL89" s="928">
        <v>2780</v>
      </c>
      <c r="AM89" s="923">
        <v>2.1</v>
      </c>
      <c r="AN89" s="916">
        <v>0.78</v>
      </c>
      <c r="AO89" s="802">
        <f t="shared" si="25"/>
        <v>-9.6657694185005845</v>
      </c>
      <c r="AP89" s="803">
        <f t="shared" si="26"/>
        <v>7.7699672586154032</v>
      </c>
      <c r="AQ89" s="936">
        <f t="shared" si="27"/>
        <v>35.805503556513642</v>
      </c>
      <c r="AR89" s="702">
        <f>INDEX(Historical!$C$7:$C$1437,MATCH(B89,Historical!$B$7:$B$1446,0))*IF(AH89="n/a",1.03,IF(AH89&lt;0,1.01,IF(AH89&gt;10,1.1,(1+AH89/100))))</f>
        <v>0.68200000000000005</v>
      </c>
      <c r="AS89" s="935">
        <f t="shared" si="28"/>
        <v>0.74917700000000009</v>
      </c>
      <c r="AT89" s="935">
        <f t="shared" si="32"/>
        <v>0.82409470000000018</v>
      </c>
      <c r="AU89" s="935">
        <f t="shared" si="32"/>
        <v>0.90650417000000028</v>
      </c>
      <c r="AV89" s="935">
        <f t="shared" si="32"/>
        <v>0.99715458700000037</v>
      </c>
      <c r="AW89" s="702">
        <f t="shared" si="29"/>
        <v>4.1589304570000012</v>
      </c>
      <c r="AX89" s="810">
        <f t="shared" si="30"/>
        <v>7.4774010373966222</v>
      </c>
      <c r="AY89" s="991">
        <v>1.43</v>
      </c>
      <c r="AZ89" s="922">
        <v>13.370000000000001</v>
      </c>
      <c r="BA89" s="922">
        <v>-23.49</v>
      </c>
      <c r="BB89" s="922">
        <v>0.6</v>
      </c>
      <c r="BC89" s="922">
        <v>-7.26</v>
      </c>
      <c r="BE89" s="664">
        <v>2011</v>
      </c>
      <c r="BF89" s="946" t="e">
        <f>#VALUE!</f>
        <v>#VALUE!</v>
      </c>
      <c r="BG89" s="931">
        <v>2.7</v>
      </c>
    </row>
    <row r="90" spans="1:59" ht="11.25" customHeight="1" x14ac:dyDescent="0.2">
      <c r="A90" s="537" t="s">
        <v>1002</v>
      </c>
      <c r="B90" s="925" t="s">
        <v>1003</v>
      </c>
      <c r="C90" s="988" t="s">
        <v>112</v>
      </c>
      <c r="D90" s="988" t="s">
        <v>4379</v>
      </c>
      <c r="E90" s="792">
        <v>8</v>
      </c>
      <c r="F90" s="526">
        <v>567</v>
      </c>
      <c r="G90" s="526" t="s">
        <v>115</v>
      </c>
      <c r="H90" s="526" t="s">
        <v>115</v>
      </c>
      <c r="I90" s="924">
        <v>377.69</v>
      </c>
      <c r="J90" s="702">
        <f t="shared" si="18"/>
        <v>2.1763880431041329</v>
      </c>
      <c r="K90" s="927">
        <v>2.0550000000000002</v>
      </c>
      <c r="L90" s="639">
        <v>4</v>
      </c>
      <c r="M90" s="693">
        <f t="shared" si="19"/>
        <v>8.2200000000000006</v>
      </c>
      <c r="N90" s="921" t="s">
        <v>1004</v>
      </c>
      <c r="O90" s="795">
        <v>1.71</v>
      </c>
      <c r="P90" s="915">
        <v>43503</v>
      </c>
      <c r="Q90" s="915">
        <v>43525</v>
      </c>
      <c r="R90" s="693">
        <f t="shared" si="20"/>
        <v>20.17543859649124</v>
      </c>
      <c r="S90" s="759">
        <f>IF(INDEX(Historical!$D$7:$D$1437,MATCH(B90,Historical!$B$7:$B$1446,0))=0,"n/a",(INDEX(Historical!$C$7:$C$1437,MATCH(B90,Historical!$B$7:$B$1446,0))/INDEX(Historical!$D$7:$D$1437,MATCH(B90,Historical!$B$7:$B$1446,0))-1)*100)</f>
        <v>20.422535211267601</v>
      </c>
      <c r="T90" s="759">
        <f>IF(INDEX(Historical!$F$7:$F$1430,MATCH(B90,Historical!$B$7:$B$1446,0))=0,"n/a",((INDEX(Historical!$C$7:$C$1437,MATCH(B90,Historical!$B$7:$B$1446,0))/INDEX(Historical!$F$7:$F$1430,MATCH(B90,Historical!$B$7:$B$1446,0)))^(1/3)-1)*100)</f>
        <v>23.400875054559165</v>
      </c>
      <c r="U90" s="759">
        <f>IF(INDEX(Historical!$H$7:$H$1430,MATCH(B90,Historical!$B$7:$B$1446,0))=0,"n/a",((INDEX(Historical!$C$7:$C$1437,MATCH(B90,Historical!$B$7:$B$1446,0))/INDEX(Historical!$H$7:$H$1430,MATCH(B90,Historical!$B$7:$B$1446,0)))^(1/5)-1)*100)</f>
        <v>28.662170733431669</v>
      </c>
      <c r="V90" s="759">
        <f>IF(INDEX(Historical!$O$7:$O$1430,MATCH(B90,Historical!$B$7:$B$1446,0))=0,"n/a",((INDEX(Historical!$C$7:$C$1437,MATCH(B90,Historical!$B$7:$B$1446,0))/INDEX(Historical!$O$7:$O$1430,MATCH(B90,Historical!$B$7:$B$1446,0)))^(1/10)-1)*100)</f>
        <v>15.636146832870445</v>
      </c>
      <c r="W90" s="760">
        <f t="shared" si="21"/>
        <v>1.8330712188745761</v>
      </c>
      <c r="X90" s="761">
        <f t="shared" si="22"/>
        <v>1.1698845197319048</v>
      </c>
      <c r="Y90" s="713"/>
      <c r="Z90" s="702">
        <f t="shared" si="23"/>
        <v>47.025171624713963</v>
      </c>
      <c r="AA90" s="935">
        <f t="shared" si="24"/>
        <v>21.606979405034323</v>
      </c>
      <c r="AB90" s="639">
        <v>12</v>
      </c>
      <c r="AC90" s="916">
        <v>17.48</v>
      </c>
      <c r="AD90" s="916">
        <v>1.1499999999999999</v>
      </c>
      <c r="AE90" s="916">
        <v>2.13</v>
      </c>
      <c r="AF90" s="918">
        <v>1716.77</v>
      </c>
      <c r="AG90" s="916" t="s">
        <v>137</v>
      </c>
      <c r="AH90" s="916">
        <v>51.7</v>
      </c>
      <c r="AI90" s="916">
        <v>46.94</v>
      </c>
      <c r="AJ90" s="916">
        <v>24.5</v>
      </c>
      <c r="AK90" s="916">
        <v>18.75</v>
      </c>
      <c r="AL90" s="928">
        <v>214320</v>
      </c>
      <c r="AM90" s="922">
        <v>0.1</v>
      </c>
      <c r="AN90" s="919">
        <v>117.95</v>
      </c>
      <c r="AO90" s="802">
        <f t="shared" si="25"/>
        <v>9.2315793715014784</v>
      </c>
      <c r="AP90" s="803">
        <f t="shared" si="26"/>
        <v>30.838558776535802</v>
      </c>
      <c r="AQ90" s="936">
        <f t="shared" si="27"/>
        <v>3960.334634987656</v>
      </c>
      <c r="AR90" s="702">
        <f>INDEX(Historical!$C$7:$C$1437,MATCH(B90,Historical!$B$7:$B$1446,0))*IF(AH90="n/a",1.03,IF(AH90&lt;0,1.01,IF(AH90&gt;10,1.1,(1+AH90/100))))</f>
        <v>7.524</v>
      </c>
      <c r="AS90" s="935">
        <f t="shared" si="28"/>
        <v>8.2764000000000006</v>
      </c>
      <c r="AT90" s="935">
        <f t="shared" si="32"/>
        <v>9.1040400000000012</v>
      </c>
      <c r="AU90" s="935">
        <f t="shared" si="32"/>
        <v>10.014444000000003</v>
      </c>
      <c r="AV90" s="935">
        <f t="shared" si="32"/>
        <v>11.015888400000003</v>
      </c>
      <c r="AW90" s="702">
        <f t="shared" si="29"/>
        <v>45.934772400000007</v>
      </c>
      <c r="AX90" s="810">
        <f t="shared" si="30"/>
        <v>12.162030342344252</v>
      </c>
      <c r="AY90" s="991">
        <v>1.31</v>
      </c>
      <c r="AZ90" s="922">
        <v>29.14</v>
      </c>
      <c r="BA90" s="922">
        <v>-15.32</v>
      </c>
      <c r="BB90" s="922">
        <v>-3.7800000000000002</v>
      </c>
      <c r="BC90" s="922">
        <v>4.04</v>
      </c>
      <c r="BE90" s="664">
        <v>2012</v>
      </c>
      <c r="BF90" s="946" t="e">
        <f>#VALUE!</f>
        <v>#VALUE!</v>
      </c>
      <c r="BG90" s="931">
        <v>8.6999999999999993</v>
      </c>
    </row>
    <row r="91" spans="1:59" ht="11.25" customHeight="1" x14ac:dyDescent="0.2">
      <c r="A91" s="628" t="s">
        <v>4221</v>
      </c>
      <c r="B91" s="925" t="s">
        <v>1969</v>
      </c>
      <c r="C91" s="988" t="s">
        <v>108</v>
      </c>
      <c r="D91" s="988" t="s">
        <v>4373</v>
      </c>
      <c r="E91" s="792">
        <v>5</v>
      </c>
      <c r="F91" s="526">
        <v>832</v>
      </c>
      <c r="G91" s="526" t="s">
        <v>106</v>
      </c>
      <c r="H91" s="526" t="s">
        <v>106</v>
      </c>
      <c r="I91" s="929">
        <v>30.58</v>
      </c>
      <c r="J91" s="702">
        <f t="shared" si="18"/>
        <v>1.9620667102681493</v>
      </c>
      <c r="K91" s="933">
        <v>0.15</v>
      </c>
      <c r="L91" s="526">
        <v>4</v>
      </c>
      <c r="M91" s="693">
        <f t="shared" si="19"/>
        <v>0.6</v>
      </c>
      <c r="N91" s="526" t="s">
        <v>320</v>
      </c>
      <c r="O91" s="796">
        <v>0.12</v>
      </c>
      <c r="P91" s="682">
        <v>43349</v>
      </c>
      <c r="Q91" s="682">
        <v>43371</v>
      </c>
      <c r="R91" s="693">
        <f t="shared" si="20"/>
        <v>25</v>
      </c>
      <c r="S91" s="759">
        <f>IF(INDEX(Historical!$D$7:$D$1437,MATCH(B91,Historical!$B$7:$B$1446,0))=0,"n/a",(INDEX(Historical!$C$7:$C$1437,MATCH(B91,Historical!$B$7:$B$1446,0))/INDEX(Historical!$D$7:$D$1437,MATCH(B91,Historical!$B$7:$B$1446,0))-1)*100)</f>
        <v>38.46153846153846</v>
      </c>
      <c r="T91" s="759">
        <f>IF(INDEX(Historical!$F$7:$F$1430,MATCH(B91,Historical!$B$7:$B$1446,0))=0,"n/a",((INDEX(Historical!$C$7:$C$1437,MATCH(B91,Historical!$B$7:$B$1446,0))/INDEX(Historical!$F$7:$F$1430,MATCH(B91,Historical!$B$7:$B$1446,0)))^(1/3)-1)*100)</f>
        <v>39.247665008383372</v>
      </c>
      <c r="U91" s="759">
        <f>IF(INDEX(Historical!$H$7:$H$1430,MATCH(B91,Historical!$B$7:$B$1446,0))=0,"n/a",((INDEX(Historical!$C$7:$C$1437,MATCH(B91,Historical!$B$7:$B$1446,0))/INDEX(Historical!$H$7:$H$1430,MATCH(B91,Historical!$B$7:$B$1446,0)))^(1/5)-1)*100)</f>
        <v>68.293271816929916</v>
      </c>
      <c r="V91" s="759">
        <f>IF(INDEX(Historical!$O$7:$O$1430,MATCH(B91,Historical!$B$7:$B$1446,0))=0,"n/a",((INDEX(Historical!$C$7:$C$1437,MATCH(B91,Historical!$B$7:$B$1446,0))/INDEX(Historical!$O$7:$O$1430,MATCH(B91,Historical!$B$7:$B$1446,0)))^(1/10)-1)*100)</f>
        <v>-15.413680742532144</v>
      </c>
      <c r="W91" s="760" t="str">
        <f t="shared" si="21"/>
        <v>n/a</v>
      </c>
      <c r="X91" s="761">
        <f t="shared" si="22"/>
        <v>2.8937827041072</v>
      </c>
      <c r="Y91" s="925"/>
      <c r="Z91" s="702">
        <f t="shared" si="23"/>
        <v>22.304832713754646</v>
      </c>
      <c r="AA91" s="935">
        <f t="shared" si="24"/>
        <v>11.368029739776951</v>
      </c>
      <c r="AB91" s="639">
        <v>12</v>
      </c>
      <c r="AC91" s="929">
        <v>2.69</v>
      </c>
      <c r="AD91" s="929">
        <v>0.55000000000000004</v>
      </c>
      <c r="AE91" s="929">
        <v>4.3499999999999996</v>
      </c>
      <c r="AF91" s="929">
        <v>1.24</v>
      </c>
      <c r="AG91" s="929">
        <v>9.1</v>
      </c>
      <c r="AH91" s="929">
        <v>49.9</v>
      </c>
      <c r="AI91" s="929">
        <v>10.01</v>
      </c>
      <c r="AJ91" s="929">
        <v>23.599999999999998</v>
      </c>
      <c r="AK91" s="929">
        <v>20.69</v>
      </c>
      <c r="AL91" s="929">
        <v>301320</v>
      </c>
      <c r="AM91" s="929">
        <v>0.1</v>
      </c>
      <c r="AN91" s="929">
        <v>1.74</v>
      </c>
      <c r="AO91" s="802">
        <f t="shared" si="25"/>
        <v>58.887308787421112</v>
      </c>
      <c r="AP91" s="803">
        <f t="shared" si="26"/>
        <v>70.255338527198063</v>
      </c>
      <c r="AQ91" s="936">
        <f t="shared" si="27"/>
        <v>-20.847946956300433</v>
      </c>
      <c r="AR91" s="702">
        <f>INDEX(Historical!$C$7:$C$1437,MATCH(B91,Historical!$B$7:$B$1446,0))*IF(AH91="n/a",1.03,IF(AH91&lt;0,1.01,IF(AH91&gt;10,1.1,(1+AH91/100))))</f>
        <v>0.59400000000000008</v>
      </c>
      <c r="AS91" s="935">
        <f t="shared" si="28"/>
        <v>0.65340000000000009</v>
      </c>
      <c r="AT91" s="935">
        <f t="shared" si="32"/>
        <v>0.71874000000000016</v>
      </c>
      <c r="AU91" s="935">
        <f t="shared" si="32"/>
        <v>0.79061400000000026</v>
      </c>
      <c r="AV91" s="935">
        <f t="shared" si="32"/>
        <v>0.86967540000000032</v>
      </c>
      <c r="AW91" s="702">
        <f t="shared" si="29"/>
        <v>3.626429400000001</v>
      </c>
      <c r="AX91" s="810">
        <f t="shared" si="30"/>
        <v>11.858827338129501</v>
      </c>
      <c r="AY91" s="788">
        <v>1.5</v>
      </c>
      <c r="AZ91" s="931">
        <v>34.949999999999996</v>
      </c>
      <c r="BA91" s="931">
        <v>-4.17</v>
      </c>
      <c r="BB91" s="931">
        <v>5.17</v>
      </c>
      <c r="BC91" s="931">
        <v>6.45</v>
      </c>
      <c r="BE91" s="664">
        <v>2014</v>
      </c>
      <c r="BF91" s="946" t="e">
        <f>#VALUE!</f>
        <v>#VALUE!</v>
      </c>
      <c r="BG91" s="931">
        <v>0.89999999999999991</v>
      </c>
    </row>
    <row r="92" spans="1:59" s="838" customFormat="1" ht="11.25" customHeight="1" x14ac:dyDescent="0.2">
      <c r="A92" s="817" t="s">
        <v>1005</v>
      </c>
      <c r="B92" s="846" t="s">
        <v>1006</v>
      </c>
      <c r="C92" s="988" t="s">
        <v>4224</v>
      </c>
      <c r="D92" s="988" t="s">
        <v>4359</v>
      </c>
      <c r="E92" s="818">
        <v>8</v>
      </c>
      <c r="F92" s="526">
        <v>566</v>
      </c>
      <c r="G92" s="1171" t="s">
        <v>106</v>
      </c>
      <c r="H92" s="1171" t="s">
        <v>106</v>
      </c>
      <c r="I92" s="819">
        <v>59.29</v>
      </c>
      <c r="J92" s="820">
        <f t="shared" si="18"/>
        <v>1.5516950581885647</v>
      </c>
      <c r="K92" s="821">
        <v>0.23</v>
      </c>
      <c r="L92" s="822">
        <v>4</v>
      </c>
      <c r="M92" s="823">
        <f t="shared" si="19"/>
        <v>0.92</v>
      </c>
      <c r="N92" s="824" t="s">
        <v>517</v>
      </c>
      <c r="O92" s="825">
        <v>0.19</v>
      </c>
      <c r="P92" s="826">
        <v>43509</v>
      </c>
      <c r="Q92" s="826">
        <v>43524</v>
      </c>
      <c r="R92" s="823">
        <f t="shared" si="20"/>
        <v>21.052631578947373</v>
      </c>
      <c r="S92" s="759">
        <f>IF(INDEX(Historical!$D$7:$D$1437,MATCH(B92,Historical!$B$7:$B$1446,0))=0,"n/a",(INDEX(Historical!$C$7:$C$1437,MATCH(B92,Historical!$B$7:$B$1446,0))/INDEX(Historical!$D$7:$D$1437,MATCH(B92,Historical!$B$7:$B$1446,0))-1)*100)</f>
        <v>11.764705882352944</v>
      </c>
      <c r="T92" s="759">
        <f>IF(INDEX(Historical!$F$7:$F$1430,MATCH(B92,Historical!$B$7:$B$1446,0))=0,"n/a",((INDEX(Historical!$C$7:$C$1437,MATCH(B92,Historical!$B$7:$B$1446,0))/INDEX(Historical!$F$7:$F$1430,MATCH(B92,Historical!$B$7:$B$1446,0)))^(1/3)-1)*100)</f>
        <v>13.484552524869731</v>
      </c>
      <c r="U92" s="759">
        <f>IF(INDEX(Historical!$H$7:$H$1430,MATCH(B92,Historical!$B$7:$B$1446,0))=0,"n/a",((INDEX(Historical!$C$7:$C$1437,MATCH(B92,Historical!$B$7:$B$1446,0))/INDEX(Historical!$H$7:$H$1430,MATCH(B92,Historical!$B$7:$B$1446,0)))^(1/5)-1)*100)</f>
        <v>14.27462296187214</v>
      </c>
      <c r="V92" s="759" t="str">
        <f>IF(INDEX(Historical!$O$7:$O$1430,MATCH(B92,Historical!$B$7:$B$1446,0))=0,"n/a",((INDEX(Historical!$C$7:$C$1437,MATCH(B92,Historical!$B$7:$B$1446,0))/INDEX(Historical!$O$7:$O$1430,MATCH(B92,Historical!$B$7:$B$1446,0)))^(1/10)-1)*100)</f>
        <v>n/a</v>
      </c>
      <c r="W92" s="827" t="str">
        <f t="shared" si="21"/>
        <v>n/a</v>
      </c>
      <c r="X92" s="828">
        <f t="shared" si="22"/>
        <v>2.1960958402880215</v>
      </c>
      <c r="Y92" s="839"/>
      <c r="Z92" s="820">
        <f t="shared" si="23"/>
        <v>30.666666666666671</v>
      </c>
      <c r="AA92" s="830">
        <f t="shared" si="24"/>
        <v>19.763333333333332</v>
      </c>
      <c r="AB92" s="822">
        <v>3</v>
      </c>
      <c r="AC92" s="831">
        <v>3</v>
      </c>
      <c r="AD92" s="831">
        <v>1.17</v>
      </c>
      <c r="AE92" s="831">
        <v>1.26</v>
      </c>
      <c r="AF92" s="831">
        <v>12.46</v>
      </c>
      <c r="AG92" s="831">
        <v>69.099999999999994</v>
      </c>
      <c r="AH92" s="840">
        <v>19.5</v>
      </c>
      <c r="AI92" s="840">
        <v>9.2200000000000006</v>
      </c>
      <c r="AJ92" s="831">
        <v>6.5</v>
      </c>
      <c r="AK92" s="831">
        <v>16.900000000000002</v>
      </c>
      <c r="AL92" s="832">
        <v>8270</v>
      </c>
      <c r="AM92" s="833">
        <v>1.2</v>
      </c>
      <c r="AN92" s="831">
        <v>2.63</v>
      </c>
      <c r="AO92" s="834">
        <f t="shared" si="25"/>
        <v>-3.937015313272628</v>
      </c>
      <c r="AP92" s="835">
        <f t="shared" si="26"/>
        <v>15.826318020060704</v>
      </c>
      <c r="AQ92" s="836">
        <f t="shared" si="27"/>
        <v>230.82464864055729</v>
      </c>
      <c r="AR92" s="702">
        <f>INDEX(Historical!$C$7:$C$1437,MATCH(B92,Historical!$B$7:$B$1446,0))*IF(AH92="n/a",1.03,IF(AH92&lt;0,1.01,IF(AH92&gt;10,1.1,(1+AH92/100))))</f>
        <v>0.83600000000000008</v>
      </c>
      <c r="AS92" s="830">
        <f t="shared" si="28"/>
        <v>0.91307920000000009</v>
      </c>
      <c r="AT92" s="830">
        <f t="shared" si="32"/>
        <v>1.0043871200000001</v>
      </c>
      <c r="AU92" s="830">
        <f t="shared" si="32"/>
        <v>1.1048258320000002</v>
      </c>
      <c r="AV92" s="830">
        <f t="shared" si="32"/>
        <v>1.2153084152000002</v>
      </c>
      <c r="AW92" s="820">
        <f t="shared" si="29"/>
        <v>5.0736005672000006</v>
      </c>
      <c r="AX92" s="837">
        <f t="shared" si="30"/>
        <v>8.5572618775510207</v>
      </c>
      <c r="AY92" s="992">
        <v>1.06</v>
      </c>
      <c r="AZ92" s="833">
        <v>54.16</v>
      </c>
      <c r="BA92" s="833">
        <v>0.2</v>
      </c>
      <c r="BB92" s="833">
        <v>5.29</v>
      </c>
      <c r="BC92" s="833">
        <v>16.5</v>
      </c>
      <c r="BD92" s="961"/>
      <c r="BE92" s="664">
        <v>2012</v>
      </c>
      <c r="BF92" s="946" t="e">
        <f>#VALUE!</f>
        <v>#VALUE!</v>
      </c>
      <c r="BG92" s="893">
        <v>11.700000000000001</v>
      </c>
    </row>
    <row r="93" spans="1:59" ht="11.25" customHeight="1" x14ac:dyDescent="0.2">
      <c r="A93" s="537" t="s">
        <v>1020</v>
      </c>
      <c r="B93" s="925" t="s">
        <v>1021</v>
      </c>
      <c r="C93" s="988" t="s">
        <v>108</v>
      </c>
      <c r="D93" s="988" t="s">
        <v>4369</v>
      </c>
      <c r="E93" s="792">
        <v>8</v>
      </c>
      <c r="F93" s="526">
        <v>572</v>
      </c>
      <c r="G93" s="526" t="s">
        <v>106</v>
      </c>
      <c r="H93" s="526" t="s">
        <v>106</v>
      </c>
      <c r="I93" s="924">
        <v>48.19</v>
      </c>
      <c r="J93" s="702">
        <f t="shared" si="18"/>
        <v>1.3280763643909526</v>
      </c>
      <c r="K93" s="927">
        <v>0.16</v>
      </c>
      <c r="L93" s="639">
        <v>4</v>
      </c>
      <c r="M93" s="693">
        <f t="shared" si="19"/>
        <v>0.64</v>
      </c>
      <c r="N93" s="921" t="s">
        <v>152</v>
      </c>
      <c r="O93" s="795">
        <v>0.15</v>
      </c>
      <c r="P93" s="915">
        <v>43523</v>
      </c>
      <c r="Q93" s="915">
        <v>43553</v>
      </c>
      <c r="R93" s="693">
        <f t="shared" si="20"/>
        <v>6.6666666666666732</v>
      </c>
      <c r="S93" s="759">
        <f>IF(INDEX(Historical!$D$7:$D$1437,MATCH(B93,Historical!$B$7:$B$1446,0))=0,"n/a",(INDEX(Historical!$C$7:$C$1437,MATCH(B93,Historical!$B$7:$B$1446,0))/INDEX(Historical!$D$7:$D$1437,MATCH(B93,Historical!$B$7:$B$1446,0))-1)*100)</f>
        <v>7.1428571428571397</v>
      </c>
      <c r="T93" s="759">
        <f>IF(INDEX(Historical!$F$7:$F$1430,MATCH(B93,Historical!$B$7:$B$1446,0))=0,"n/a",((INDEX(Historical!$C$7:$C$1437,MATCH(B93,Historical!$B$7:$B$1446,0))/INDEX(Historical!$F$7:$F$1430,MATCH(B93,Historical!$B$7:$B$1446,0)))^(1/3)-1)*100)</f>
        <v>8.2253684543499794</v>
      </c>
      <c r="U93" s="759">
        <f>IF(INDEX(Historical!$H$7:$H$1430,MATCH(B93,Historical!$B$7:$B$1446,0))=0,"n/a",((INDEX(Historical!$C$7:$C$1437,MATCH(B93,Historical!$B$7:$B$1446,0))/INDEX(Historical!$H$7:$H$1430,MATCH(B93,Historical!$B$7:$B$1446,0)))^(1/5)-1)*100)</f>
        <v>8.9781455426899193</v>
      </c>
      <c r="V93" s="759">
        <f>IF(INDEX(Historical!$O$7:$O$1430,MATCH(B93,Historical!$B$7:$B$1446,0))=0,"n/a",((INDEX(Historical!$C$7:$C$1437,MATCH(B93,Historical!$B$7:$B$1446,0))/INDEX(Historical!$O$7:$O$1430,MATCH(B93,Historical!$B$7:$B$1446,0)))^(1/10)-1)*100)</f>
        <v>7.4314228232023716</v>
      </c>
      <c r="W93" s="760">
        <f t="shared" si="21"/>
        <v>1.2081327837595748</v>
      </c>
      <c r="X93" s="761">
        <f t="shared" si="22"/>
        <v>0.81619504933544718</v>
      </c>
      <c r="Y93" s="926" t="s">
        <v>826</v>
      </c>
      <c r="Z93" s="702">
        <f t="shared" si="23"/>
        <v>18.181818181818183</v>
      </c>
      <c r="AA93" s="935">
        <f t="shared" si="24"/>
        <v>13.690340909090908</v>
      </c>
      <c r="AB93" s="639">
        <v>12</v>
      </c>
      <c r="AC93" s="916">
        <v>3.52</v>
      </c>
      <c r="AD93" s="916" t="s">
        <v>137</v>
      </c>
      <c r="AE93" s="916">
        <v>0.84</v>
      </c>
      <c r="AF93" s="916">
        <v>1.8</v>
      </c>
      <c r="AG93" s="916">
        <v>14.099999999999998</v>
      </c>
      <c r="AH93" s="916">
        <v>161.4</v>
      </c>
      <c r="AI93" s="916">
        <v>7.5</v>
      </c>
      <c r="AJ93" s="916">
        <v>11</v>
      </c>
      <c r="AK93" s="916" t="s">
        <v>137</v>
      </c>
      <c r="AL93" s="928">
        <v>47850</v>
      </c>
      <c r="AM93" s="922">
        <v>12.9</v>
      </c>
      <c r="AN93" s="916">
        <v>0</v>
      </c>
      <c r="AO93" s="802">
        <f t="shared" si="25"/>
        <v>-3.3841190020100367</v>
      </c>
      <c r="AP93" s="803">
        <f t="shared" si="26"/>
        <v>10.306221907080872</v>
      </c>
      <c r="AQ93" s="936">
        <f t="shared" si="27"/>
        <v>4.6531066298212131</v>
      </c>
      <c r="AR93" s="702">
        <f>INDEX(Historical!$C$7:$C$1437,MATCH(B93,Historical!$B$7:$B$1446,0))*IF(AH93="n/a",1.03,IF(AH93&lt;0,1.01,IF(AH93&gt;10,1.1,(1+AH93/100))))</f>
        <v>0.66</v>
      </c>
      <c r="AS93" s="935">
        <f t="shared" si="28"/>
        <v>0.70950000000000002</v>
      </c>
      <c r="AT93" s="935">
        <f t="shared" si="32"/>
        <v>0.73078500000000002</v>
      </c>
      <c r="AU93" s="935">
        <f t="shared" si="32"/>
        <v>0.75270855000000003</v>
      </c>
      <c r="AV93" s="935">
        <f t="shared" si="32"/>
        <v>0.77528980650000001</v>
      </c>
      <c r="AW93" s="702">
        <f t="shared" si="29"/>
        <v>3.6282833564999999</v>
      </c>
      <c r="AX93" s="810">
        <f t="shared" si="30"/>
        <v>7.5291208891886283</v>
      </c>
      <c r="AY93" s="991">
        <v>1.17</v>
      </c>
      <c r="AZ93" s="922">
        <v>31.740000000000002</v>
      </c>
      <c r="BA93" s="922">
        <v>-0.43</v>
      </c>
      <c r="BB93" s="922">
        <v>3.85</v>
      </c>
      <c r="BC93" s="922">
        <v>11.469999999999999</v>
      </c>
      <c r="BE93" s="664">
        <v>2012</v>
      </c>
      <c r="BF93" s="946" t="e">
        <f>#VALUE!</f>
        <v>#VALUE!</v>
      </c>
      <c r="BG93" s="931">
        <v>1.6</v>
      </c>
    </row>
    <row r="94" spans="1:59" ht="11.25" customHeight="1" x14ac:dyDescent="0.2">
      <c r="A94" s="537" t="s">
        <v>455</v>
      </c>
      <c r="B94" s="925" t="s">
        <v>456</v>
      </c>
      <c r="C94" s="988" t="s">
        <v>108</v>
      </c>
      <c r="D94" s="988" t="s">
        <v>4373</v>
      </c>
      <c r="E94" s="792">
        <v>25</v>
      </c>
      <c r="F94" s="526">
        <v>125</v>
      </c>
      <c r="G94" s="526" t="s">
        <v>106</v>
      </c>
      <c r="H94" s="526" t="s">
        <v>106</v>
      </c>
      <c r="I94" s="916">
        <v>56.4</v>
      </c>
      <c r="J94" s="702">
        <f t="shared" si="18"/>
        <v>2.1276595744680851</v>
      </c>
      <c r="K94" s="933">
        <v>0.3</v>
      </c>
      <c r="L94" s="639">
        <v>4</v>
      </c>
      <c r="M94" s="693">
        <f t="shared" si="19"/>
        <v>1.2</v>
      </c>
      <c r="N94" s="921" t="s">
        <v>241</v>
      </c>
      <c r="O94" s="796">
        <v>0.21</v>
      </c>
      <c r="P94" s="915">
        <v>43370</v>
      </c>
      <c r="Q94" s="915">
        <v>43388</v>
      </c>
      <c r="R94" s="693">
        <f t="shared" si="20"/>
        <v>42.857142857142854</v>
      </c>
      <c r="S94" s="759">
        <f>IF(INDEX(Historical!$D$7:$D$1437,MATCH(B94,Historical!$B$7:$B$1446,0))=0,"n/a",(INDEX(Historical!$C$7:$C$1437,MATCH(B94,Historical!$B$7:$B$1446,0))/INDEX(Historical!$D$7:$D$1437,MATCH(B94,Historical!$B$7:$B$1446,0))-1)*100)</f>
        <v>19.23076923076923</v>
      </c>
      <c r="T94" s="759">
        <f>IF(INDEX(Historical!$F$7:$F$1430,MATCH(B94,Historical!$B$7:$B$1446,0))=0,"n/a",((INDEX(Historical!$C$7:$C$1437,MATCH(B94,Historical!$B$7:$B$1446,0))/INDEX(Historical!$F$7:$F$1430,MATCH(B94,Historical!$B$7:$B$1446,0)))^(1/3)-1)*100)</f>
        <v>10.461588908611908</v>
      </c>
      <c r="U94" s="759">
        <f>IF(INDEX(Historical!$H$7:$H$1430,MATCH(B94,Historical!$B$7:$B$1446,0))=0,"n/a",((INDEX(Historical!$C$7:$C$1437,MATCH(B94,Historical!$B$7:$B$1446,0))/INDEX(Historical!$H$7:$H$1430,MATCH(B94,Historical!$B$7:$B$1446,0)))^(1/5)-1)*100)</f>
        <v>9.5282597466329157</v>
      </c>
      <c r="V94" s="759">
        <f>IF(INDEX(Historical!$O$7:$O$1430,MATCH(B94,Historical!$B$7:$B$1446,0))=0,"n/a",((INDEX(Historical!$C$7:$C$1437,MATCH(B94,Historical!$B$7:$B$1446,0))/INDEX(Historical!$O$7:$O$1430,MATCH(B94,Historical!$B$7:$B$1446,0)))^(1/10)-1)*100)</f>
        <v>8.5350246401894694</v>
      </c>
      <c r="W94" s="760">
        <f t="shared" si="21"/>
        <v>1.1163716741679375</v>
      </c>
      <c r="X94" s="761">
        <f t="shared" si="22"/>
        <v>0.57399155100198285</v>
      </c>
      <c r="Y94" s="713"/>
      <c r="Z94" s="702">
        <f t="shared" si="23"/>
        <v>31.331592689295036</v>
      </c>
      <c r="AA94" s="935">
        <f t="shared" si="24"/>
        <v>14.725848563968668</v>
      </c>
      <c r="AB94" s="639">
        <v>12</v>
      </c>
      <c r="AC94" s="916">
        <v>3.83</v>
      </c>
      <c r="AD94" s="916">
        <v>2.1</v>
      </c>
      <c r="AE94" s="916">
        <v>6.1</v>
      </c>
      <c r="AF94" s="916">
        <v>2.04</v>
      </c>
      <c r="AG94" s="916">
        <v>12.9</v>
      </c>
      <c r="AH94" s="916">
        <v>35.099999999999994</v>
      </c>
      <c r="AI94" s="916">
        <v>0.18</v>
      </c>
      <c r="AJ94" s="916">
        <v>16.600000000000001</v>
      </c>
      <c r="AK94" s="916">
        <v>7.0000000000000009</v>
      </c>
      <c r="AL94" s="928">
        <v>1830</v>
      </c>
      <c r="AM94" s="922">
        <v>44.29</v>
      </c>
      <c r="AN94" s="916">
        <v>0.03</v>
      </c>
      <c r="AO94" s="802">
        <f t="shared" si="25"/>
        <v>-3.0699292428676674</v>
      </c>
      <c r="AP94" s="803">
        <f t="shared" si="26"/>
        <v>11.655919321101001</v>
      </c>
      <c r="AQ94" s="936">
        <f t="shared" si="27"/>
        <v>15.548414231142061</v>
      </c>
      <c r="AR94" s="702">
        <f>INDEX(Historical!$C$7:$C$1437,MATCH(B94,Historical!$B$7:$B$1446,0))*IF(AH94="n/a",1.03,IF(AH94&lt;0,1.01,IF(AH94&gt;10,1.1,(1+AH94/100))))</f>
        <v>1.0230000000000001</v>
      </c>
      <c r="AS94" s="935">
        <f t="shared" si="28"/>
        <v>1.0248414000000001</v>
      </c>
      <c r="AT94" s="935">
        <f t="shared" si="32"/>
        <v>1.0965802980000001</v>
      </c>
      <c r="AU94" s="935">
        <f t="shared" si="32"/>
        <v>1.1733409188600001</v>
      </c>
      <c r="AV94" s="935">
        <f t="shared" si="32"/>
        <v>1.2554747831802002</v>
      </c>
      <c r="AW94" s="702">
        <f t="shared" si="29"/>
        <v>5.5732374000402007</v>
      </c>
      <c r="AX94" s="810">
        <f t="shared" si="30"/>
        <v>9.881626595815959</v>
      </c>
      <c r="AY94" s="991">
        <v>0.81</v>
      </c>
      <c r="AZ94" s="922">
        <v>17.330000000000002</v>
      </c>
      <c r="BA94" s="922">
        <v>-14.16</v>
      </c>
      <c r="BB94" s="922">
        <v>2.63</v>
      </c>
      <c r="BC94" s="922">
        <v>-1.21</v>
      </c>
      <c r="BE94" s="664">
        <v>1994</v>
      </c>
      <c r="BF94" s="946" t="e">
        <f>#VALUE!</f>
        <v>#VALUE!</v>
      </c>
      <c r="BG94" s="931">
        <v>1.5</v>
      </c>
    </row>
    <row r="95" spans="1:59" ht="11.25" customHeight="1" x14ac:dyDescent="0.2">
      <c r="A95" s="628" t="s">
        <v>991</v>
      </c>
      <c r="B95" s="925" t="s">
        <v>992</v>
      </c>
      <c r="C95" s="988" t="s">
        <v>108</v>
      </c>
      <c r="D95" s="988" t="s">
        <v>4373</v>
      </c>
      <c r="E95" s="792">
        <v>7</v>
      </c>
      <c r="F95" s="526">
        <v>685</v>
      </c>
      <c r="G95" s="526" t="s">
        <v>106</v>
      </c>
      <c r="H95" s="526" t="s">
        <v>106</v>
      </c>
      <c r="I95" s="924">
        <v>53.02</v>
      </c>
      <c r="J95" s="702">
        <f t="shared" si="18"/>
        <v>3.0931723877781967</v>
      </c>
      <c r="K95" s="927">
        <v>0.41</v>
      </c>
      <c r="L95" s="639">
        <v>4</v>
      </c>
      <c r="M95" s="693">
        <f t="shared" si="19"/>
        <v>1.64</v>
      </c>
      <c r="N95" s="921" t="s">
        <v>426</v>
      </c>
      <c r="O95" s="795">
        <v>0.38</v>
      </c>
      <c r="P95" s="915">
        <v>43563</v>
      </c>
      <c r="Q95" s="915">
        <v>43573</v>
      </c>
      <c r="R95" s="693">
        <f t="shared" si="20"/>
        <v>7.8947368421052557</v>
      </c>
      <c r="S95" s="759">
        <f>IF(INDEX(Historical!$D$7:$D$1437,MATCH(B95,Historical!$B$7:$B$1446,0))=0,"n/a",(INDEX(Historical!$C$7:$C$1437,MATCH(B95,Historical!$B$7:$B$1446,0))/INDEX(Historical!$D$7:$D$1437,MATCH(B95,Historical!$B$7:$B$1446,0))-1)*100)</f>
        <v>35.714285714285722</v>
      </c>
      <c r="T95" s="759">
        <f>IF(INDEX(Historical!$F$7:$F$1430,MATCH(B95,Historical!$B$7:$B$1446,0))=0,"n/a",((INDEX(Historical!$C$7:$C$1437,MATCH(B95,Historical!$B$7:$B$1446,0))/INDEX(Historical!$F$7:$F$1430,MATCH(B95,Historical!$B$7:$B$1446,0)))^(1/3)-1)*100)</f>
        <v>22.698630349236936</v>
      </c>
      <c r="U95" s="759">
        <f>IF(INDEX(Historical!$H$7:$H$1430,MATCH(B95,Historical!$B$7:$B$1446,0))=0,"n/a",((INDEX(Historical!$C$7:$C$1437,MATCH(B95,Historical!$B$7:$B$1446,0))/INDEX(Historical!$H$7:$H$1430,MATCH(B95,Historical!$B$7:$B$1446,0)))^(1/5)-1)*100)</f>
        <v>27.162286963543636</v>
      </c>
      <c r="V95" s="759">
        <f>IF(INDEX(Historical!$O$7:$O$1430,MATCH(B95,Historical!$B$7:$B$1446,0))=0,"n/a",((INDEX(Historical!$C$7:$C$1437,MATCH(B95,Historical!$B$7:$B$1446,0))/INDEX(Historical!$O$7:$O$1430,MATCH(B95,Historical!$B$7:$B$1446,0)))^(1/10)-1)*100)</f>
        <v>7.4221470618838881</v>
      </c>
      <c r="W95" s="760">
        <f t="shared" si="21"/>
        <v>3.6596266197734582</v>
      </c>
      <c r="X95" s="761">
        <f t="shared" si="22"/>
        <v>2.4919529324351957</v>
      </c>
      <c r="Y95" s="926"/>
      <c r="Z95" s="702">
        <f t="shared" si="23"/>
        <v>40.097799511002449</v>
      </c>
      <c r="AA95" s="935">
        <f t="shared" si="24"/>
        <v>12.963325183374085</v>
      </c>
      <c r="AB95" s="639">
        <v>12</v>
      </c>
      <c r="AC95" s="916">
        <v>4.09</v>
      </c>
      <c r="AD95" s="916">
        <v>1.85</v>
      </c>
      <c r="AE95" s="916">
        <v>3.75</v>
      </c>
      <c r="AF95" s="916">
        <v>1.23</v>
      </c>
      <c r="AG95" s="916">
        <v>6.5</v>
      </c>
      <c r="AH95" s="916">
        <v>28.4</v>
      </c>
      <c r="AI95" s="916">
        <v>3.47</v>
      </c>
      <c r="AJ95" s="916">
        <v>10.9</v>
      </c>
      <c r="AK95" s="916">
        <v>7.0000000000000009</v>
      </c>
      <c r="AL95" s="928">
        <v>1830</v>
      </c>
      <c r="AM95" s="922">
        <v>2.4</v>
      </c>
      <c r="AN95" s="916">
        <v>0.08</v>
      </c>
      <c r="AO95" s="802">
        <f t="shared" si="25"/>
        <v>17.292134167947747</v>
      </c>
      <c r="AP95" s="803">
        <f t="shared" si="26"/>
        <v>30.255459351321832</v>
      </c>
      <c r="AQ95" s="936">
        <f t="shared" si="27"/>
        <v>-15.817948665340985</v>
      </c>
      <c r="AR95" s="702">
        <f>INDEX(Historical!$C$7:$C$1437,MATCH(B95,Historical!$B$7:$B$1446,0))*IF(AH95="n/a",1.03,IF(AH95&lt;0,1.01,IF(AH95&gt;10,1.1,(1+AH95/100))))</f>
        <v>1.4630000000000003</v>
      </c>
      <c r="AS95" s="935">
        <f t="shared" si="28"/>
        <v>1.5137661000000002</v>
      </c>
      <c r="AT95" s="935">
        <f t="shared" si="32"/>
        <v>1.6197297270000004</v>
      </c>
      <c r="AU95" s="935">
        <f t="shared" si="32"/>
        <v>1.7331108078900006</v>
      </c>
      <c r="AV95" s="935">
        <f t="shared" si="32"/>
        <v>1.8544285644423009</v>
      </c>
      <c r="AW95" s="702">
        <f t="shared" si="29"/>
        <v>8.1840351993323033</v>
      </c>
      <c r="AX95" s="810">
        <f t="shared" si="30"/>
        <v>15.435751036085069</v>
      </c>
      <c r="AY95" s="991">
        <v>0.73</v>
      </c>
      <c r="AZ95" s="922">
        <v>9.32</v>
      </c>
      <c r="BA95" s="922">
        <v>-21</v>
      </c>
      <c r="BB95" s="922">
        <v>-7.02</v>
      </c>
      <c r="BC95" s="922">
        <v>-10.27</v>
      </c>
      <c r="BE95" s="664">
        <v>2013</v>
      </c>
      <c r="BF95" s="946" t="e">
        <f>#VALUE!</f>
        <v>#VALUE!</v>
      </c>
      <c r="BG95" s="931">
        <v>0.8</v>
      </c>
    </row>
    <row r="96" spans="1:59" ht="11.25" customHeight="1" x14ac:dyDescent="0.2">
      <c r="A96" s="537" t="s">
        <v>998</v>
      </c>
      <c r="B96" s="925" t="s">
        <v>999</v>
      </c>
      <c r="C96" s="988" t="s">
        <v>108</v>
      </c>
      <c r="D96" s="988" t="s">
        <v>4373</v>
      </c>
      <c r="E96" s="792">
        <v>8</v>
      </c>
      <c r="F96" s="526">
        <v>524</v>
      </c>
      <c r="G96" s="526" t="s">
        <v>115</v>
      </c>
      <c r="H96" s="526" t="s">
        <v>115</v>
      </c>
      <c r="I96" s="924">
        <v>51.2</v>
      </c>
      <c r="J96" s="702">
        <f t="shared" si="18"/>
        <v>3.1640625</v>
      </c>
      <c r="K96" s="927">
        <v>0.40500000000000003</v>
      </c>
      <c r="L96" s="639">
        <v>4</v>
      </c>
      <c r="M96" s="693">
        <f t="shared" si="19"/>
        <v>1.62</v>
      </c>
      <c r="N96" s="921" t="s">
        <v>119</v>
      </c>
      <c r="O96" s="795">
        <v>0.375</v>
      </c>
      <c r="P96" s="915">
        <v>43321</v>
      </c>
      <c r="Q96" s="915">
        <v>43347</v>
      </c>
      <c r="R96" s="693">
        <f t="shared" si="20"/>
        <v>8.0000000000000071</v>
      </c>
      <c r="S96" s="759">
        <f>IF(INDEX(Historical!$D$7:$D$1437,MATCH(B96,Historical!$B$7:$B$1446,0))=0,"n/a",(INDEX(Historical!$C$7:$C$1437,MATCH(B96,Historical!$B$7:$B$1446,0))/INDEX(Historical!$D$7:$D$1437,MATCH(B96,Historical!$B$7:$B$1446,0))-1)*100)</f>
        <v>20.238095238095234</v>
      </c>
      <c r="T96" s="759">
        <f>IF(INDEX(Historical!$F$7:$F$1430,MATCH(B96,Historical!$B$7:$B$1446,0))=0,"n/a",((INDEX(Historical!$C$7:$C$1437,MATCH(B96,Historical!$B$7:$B$1446,0))/INDEX(Historical!$F$7:$F$1430,MATCH(B96,Historical!$B$7:$B$1446,0)))^(1/3)-1)*100)</f>
        <v>12.998959524111676</v>
      </c>
      <c r="U96" s="759">
        <f>IF(INDEX(Historical!$H$7:$H$1430,MATCH(B96,Historical!$B$7:$B$1446,0))=0,"n/a",((INDEX(Historical!$C$7:$C$1437,MATCH(B96,Historical!$B$7:$B$1446,0))/INDEX(Historical!$H$7:$H$1430,MATCH(B96,Historical!$B$7:$B$1446,0)))^(1/5)-1)*100)</f>
        <v>10.490505652353432</v>
      </c>
      <c r="V96" s="759">
        <f>IF(INDEX(Historical!$O$7:$O$1430,MATCH(B96,Historical!$B$7:$B$1446,0))=0,"n/a",((INDEX(Historical!$C$7:$C$1437,MATCH(B96,Historical!$B$7:$B$1446,0))/INDEX(Historical!$O$7:$O$1430,MATCH(B96,Historical!$B$7:$B$1446,0)))^(1/10)-1)*100)</f>
        <v>-2.0307081485873679</v>
      </c>
      <c r="W96" s="760" t="str">
        <f t="shared" si="21"/>
        <v>n/a</v>
      </c>
      <c r="X96" s="761">
        <f t="shared" si="22"/>
        <v>0.86698393821102748</v>
      </c>
      <c r="Y96" s="926"/>
      <c r="Z96" s="702">
        <f t="shared" si="23"/>
        <v>41.53846153846154</v>
      </c>
      <c r="AA96" s="935">
        <f t="shared" si="24"/>
        <v>13.12820512820513</v>
      </c>
      <c r="AB96" s="639">
        <v>12</v>
      </c>
      <c r="AC96" s="916">
        <v>3.9</v>
      </c>
      <c r="AD96" s="916">
        <v>3.42</v>
      </c>
      <c r="AE96" s="916">
        <v>4.68</v>
      </c>
      <c r="AF96" s="916">
        <v>1.45</v>
      </c>
      <c r="AG96" s="916">
        <v>10.9</v>
      </c>
      <c r="AH96" s="916">
        <v>44.4</v>
      </c>
      <c r="AI96" s="916">
        <v>10.5</v>
      </c>
      <c r="AJ96" s="916">
        <v>12.1</v>
      </c>
      <c r="AK96" s="916">
        <v>3.84</v>
      </c>
      <c r="AL96" s="928">
        <v>39160</v>
      </c>
      <c r="AM96" s="922">
        <v>0.3</v>
      </c>
      <c r="AN96" s="916">
        <v>0.81</v>
      </c>
      <c r="AO96" s="802">
        <f t="shared" si="25"/>
        <v>0.52636302414830283</v>
      </c>
      <c r="AP96" s="803">
        <f t="shared" si="26"/>
        <v>13.654568152353432</v>
      </c>
      <c r="AQ96" s="936">
        <f t="shared" si="27"/>
        <v>-8.0195734930585303</v>
      </c>
      <c r="AR96" s="702">
        <f>INDEX(Historical!$C$7:$C$1437,MATCH(B96,Historical!$B$7:$B$1446,0))*IF(AH96="n/a",1.03,IF(AH96&lt;0,1.01,IF(AH96&gt;10,1.1,(1+AH96/100))))</f>
        <v>1.6665000000000001</v>
      </c>
      <c r="AS96" s="935">
        <f t="shared" si="28"/>
        <v>1.8331500000000003</v>
      </c>
      <c r="AT96" s="935">
        <f t="shared" si="32"/>
        <v>1.9035429600000002</v>
      </c>
      <c r="AU96" s="935">
        <f t="shared" si="32"/>
        <v>1.9766390096640003</v>
      </c>
      <c r="AV96" s="935">
        <f t="shared" si="32"/>
        <v>2.0525419476350977</v>
      </c>
      <c r="AW96" s="702">
        <f t="shared" si="29"/>
        <v>9.4323739172990972</v>
      </c>
      <c r="AX96" s="810">
        <f t="shared" si="30"/>
        <v>18.422605307224799</v>
      </c>
      <c r="AY96" s="991">
        <v>1.1299999999999999</v>
      </c>
      <c r="AZ96" s="922">
        <v>25.86</v>
      </c>
      <c r="BA96" s="922">
        <v>-8.6199999999999992</v>
      </c>
      <c r="BB96" s="922">
        <v>3.7900000000000005</v>
      </c>
      <c r="BC96" s="922">
        <v>3.91</v>
      </c>
      <c r="BE96" s="664">
        <v>2011</v>
      </c>
      <c r="BF96" s="946" t="e">
        <f>#VALUE!</f>
        <v>#VALUE!</v>
      </c>
      <c r="BG96" s="931">
        <v>1.3</v>
      </c>
    </row>
    <row r="97" spans="1:59" ht="11.25" customHeight="1" x14ac:dyDescent="0.2">
      <c r="A97" s="609" t="s">
        <v>465</v>
      </c>
      <c r="B97" s="925" t="s">
        <v>466</v>
      </c>
      <c r="C97" s="988" t="s">
        <v>247</v>
      </c>
      <c r="D97" s="988" t="s">
        <v>4351</v>
      </c>
      <c r="E97" s="792">
        <v>16</v>
      </c>
      <c r="F97" s="526">
        <v>233</v>
      </c>
      <c r="G97" s="526" t="s">
        <v>115</v>
      </c>
      <c r="H97" s="526" t="s">
        <v>115</v>
      </c>
      <c r="I97" s="924">
        <v>74.41</v>
      </c>
      <c r="J97" s="702">
        <f t="shared" si="18"/>
        <v>2.6878107781212206</v>
      </c>
      <c r="K97" s="927">
        <v>0.5</v>
      </c>
      <c r="L97" s="639">
        <v>4</v>
      </c>
      <c r="M97" s="693">
        <f t="shared" si="19"/>
        <v>2</v>
      </c>
      <c r="N97" s="921" t="s">
        <v>467</v>
      </c>
      <c r="O97" s="795">
        <v>0.45</v>
      </c>
      <c r="P97" s="915">
        <v>43543</v>
      </c>
      <c r="Q97" s="915">
        <v>43565</v>
      </c>
      <c r="R97" s="693">
        <f t="shared" si="20"/>
        <v>11.111111111111107</v>
      </c>
      <c r="S97" s="759">
        <f>IF(INDEX(Historical!$D$7:$D$1437,MATCH(B97,Historical!$B$7:$B$1446,0))=0,"n/a",(INDEX(Historical!$C$7:$C$1437,MATCH(B97,Historical!$B$7:$B$1446,0))/INDEX(Historical!$D$7:$D$1437,MATCH(B97,Historical!$B$7:$B$1446,0))-1)*100)</f>
        <v>32.352941176470587</v>
      </c>
      <c r="T97" s="759">
        <f>IF(INDEX(Historical!$F$7:$F$1430,MATCH(B97,Historical!$B$7:$B$1446,0))=0,"n/a",((INDEX(Historical!$C$7:$C$1437,MATCH(B97,Historical!$B$7:$B$1446,0))/INDEX(Historical!$F$7:$F$1430,MATCH(B97,Historical!$B$7:$B$1446,0)))^(1/3)-1)*100)</f>
        <v>25.072421800674839</v>
      </c>
      <c r="U97" s="759">
        <f>IF(INDEX(Historical!$H$7:$H$1430,MATCH(B97,Historical!$B$7:$B$1446,0))=0,"n/a",((INDEX(Historical!$C$7:$C$1437,MATCH(B97,Historical!$B$7:$B$1446,0))/INDEX(Historical!$H$7:$H$1430,MATCH(B97,Historical!$B$7:$B$1446,0)))^(1/5)-1)*100)</f>
        <v>21.493409089334857</v>
      </c>
      <c r="V97" s="759">
        <f>IF(INDEX(Historical!$O$7:$O$1430,MATCH(B97,Historical!$B$7:$B$1446,0))=0,"n/a",((INDEX(Historical!$C$7:$C$1437,MATCH(B97,Historical!$B$7:$B$1446,0))/INDEX(Historical!$O$7:$O$1430,MATCH(B97,Historical!$B$7:$B$1446,0)))^(1/10)-1)*100)</f>
        <v>13.005521428970447</v>
      </c>
      <c r="W97" s="760">
        <f t="shared" si="21"/>
        <v>1.6526372438599208</v>
      </c>
      <c r="X97" s="761">
        <f t="shared" si="22"/>
        <v>0.99969344601557475</v>
      </c>
      <c r="Y97" s="713"/>
      <c r="Z97" s="702">
        <f t="shared" si="23"/>
        <v>37.453183520599254</v>
      </c>
      <c r="AA97" s="935">
        <f t="shared" si="24"/>
        <v>13.934456928838951</v>
      </c>
      <c r="AB97" s="639">
        <v>2</v>
      </c>
      <c r="AC97" s="916">
        <v>5.34</v>
      </c>
      <c r="AD97" s="916">
        <v>1.61</v>
      </c>
      <c r="AE97" s="916">
        <v>0.47</v>
      </c>
      <c r="AF97" s="916">
        <v>6.07</v>
      </c>
      <c r="AG97" s="916">
        <v>45.300000000000004</v>
      </c>
      <c r="AH97" s="918">
        <v>26.6</v>
      </c>
      <c r="AI97" s="918">
        <v>5.99</v>
      </c>
      <c r="AJ97" s="916">
        <v>21.5</v>
      </c>
      <c r="AK97" s="916">
        <v>8.67</v>
      </c>
      <c r="AL97" s="928">
        <v>20200</v>
      </c>
      <c r="AM97" s="922">
        <v>1.0999999999999999</v>
      </c>
      <c r="AN97" s="916">
        <v>0.42</v>
      </c>
      <c r="AO97" s="802">
        <f t="shared" si="25"/>
        <v>10.246762938617128</v>
      </c>
      <c r="AP97" s="803">
        <f t="shared" si="26"/>
        <v>24.181219867456079</v>
      </c>
      <c r="AQ97" s="936">
        <f t="shared" si="27"/>
        <v>93.886740774152244</v>
      </c>
      <c r="AR97" s="702">
        <f>INDEX(Historical!$C$7:$C$1437,MATCH(B97,Historical!$B$7:$B$1446,0))*IF(AH97="n/a",1.03,IF(AH97&lt;0,1.01,IF(AH97&gt;10,1.1,(1+AH97/100))))</f>
        <v>1.9800000000000002</v>
      </c>
      <c r="AS97" s="935">
        <f t="shared" si="28"/>
        <v>2.0986020000000005</v>
      </c>
      <c r="AT97" s="935">
        <f t="shared" si="32"/>
        <v>2.2805507934000007</v>
      </c>
      <c r="AU97" s="935">
        <f t="shared" si="32"/>
        <v>2.4782745471877807</v>
      </c>
      <c r="AV97" s="935">
        <f t="shared" si="32"/>
        <v>2.6931409504289614</v>
      </c>
      <c r="AW97" s="702">
        <f t="shared" si="29"/>
        <v>11.530568291016744</v>
      </c>
      <c r="AX97" s="810">
        <f t="shared" si="30"/>
        <v>15.495992865228791</v>
      </c>
      <c r="AY97" s="991">
        <v>0.95</v>
      </c>
      <c r="AZ97" s="922">
        <v>55.93</v>
      </c>
      <c r="BA97" s="922">
        <v>-11.81</v>
      </c>
      <c r="BB97" s="922">
        <v>6.81</v>
      </c>
      <c r="BC97" s="922">
        <v>8.25</v>
      </c>
      <c r="BE97" s="664">
        <v>2004</v>
      </c>
      <c r="BF97" s="946" t="e">
        <f>#VALUE!</f>
        <v>#VALUE!</v>
      </c>
      <c r="BG97" s="931">
        <v>11.3</v>
      </c>
    </row>
    <row r="98" spans="1:59" ht="11.25" customHeight="1" x14ac:dyDescent="0.2">
      <c r="A98" s="537" t="s">
        <v>1024</v>
      </c>
      <c r="B98" s="925" t="s">
        <v>1025</v>
      </c>
      <c r="C98" s="988" t="s">
        <v>247</v>
      </c>
      <c r="D98" s="988" t="s">
        <v>4380</v>
      </c>
      <c r="E98" s="792">
        <v>6</v>
      </c>
      <c r="F98" s="526">
        <v>744</v>
      </c>
      <c r="G98" s="526" t="s">
        <v>115</v>
      </c>
      <c r="H98" s="526" t="s">
        <v>115</v>
      </c>
      <c r="I98" s="924">
        <v>51.21</v>
      </c>
      <c r="J98" s="702">
        <f t="shared" si="18"/>
        <v>1.6403046280023432</v>
      </c>
      <c r="K98" s="927">
        <v>0.21</v>
      </c>
      <c r="L98" s="639">
        <v>4</v>
      </c>
      <c r="M98" s="693">
        <f t="shared" si="19"/>
        <v>0.84</v>
      </c>
      <c r="N98" s="921" t="s">
        <v>149</v>
      </c>
      <c r="O98" s="795">
        <v>0.19</v>
      </c>
      <c r="P98" s="915">
        <v>43423</v>
      </c>
      <c r="Q98" s="915">
        <v>43448</v>
      </c>
      <c r="R98" s="693">
        <f t="shared" si="20"/>
        <v>10.52631578947368</v>
      </c>
      <c r="S98" s="759">
        <f>IF(INDEX(Historical!$D$7:$D$1437,MATCH(B98,Historical!$B$7:$B$1446,0))=0,"n/a",(INDEX(Historical!$C$7:$C$1437,MATCH(B98,Historical!$B$7:$B$1446,0))/INDEX(Historical!$D$7:$D$1437,MATCH(B98,Historical!$B$7:$B$1446,0))-1)*100)</f>
        <v>13.868613138686126</v>
      </c>
      <c r="T98" s="759">
        <f>IF(INDEX(Historical!$F$7:$F$1430,MATCH(B98,Historical!$B$7:$B$1446,0))=0,"n/a",((INDEX(Historical!$C$7:$C$1437,MATCH(B98,Historical!$B$7:$B$1446,0))/INDEX(Historical!$F$7:$F$1430,MATCH(B98,Historical!$B$7:$B$1446,0)))^(1/3)-1)*100)</f>
        <v>14.106863110398216</v>
      </c>
      <c r="U98" s="759">
        <f>IF(INDEX(Historical!$H$7:$H$1430,MATCH(B98,Historical!$B$7:$B$1446,0))=0,"n/a",((INDEX(Historical!$C$7:$C$1437,MATCH(B98,Historical!$B$7:$B$1446,0))/INDEX(Historical!$H$7:$H$1430,MATCH(B98,Historical!$B$7:$B$1446,0)))^(1/5)-1)*100)</f>
        <v>50.806104078261448</v>
      </c>
      <c r="V98" s="759">
        <f>IF(INDEX(Historical!$O$7:$O$1430,MATCH(B98,Historical!$B$7:$B$1446,0))=0,"n/a",((INDEX(Historical!$C$7:$C$1437,MATCH(B98,Historical!$B$7:$B$1446,0))/INDEX(Historical!$O$7:$O$1430,MATCH(B98,Historical!$B$7:$B$1446,0)))^(1/10)-1)*100)</f>
        <v>31.617143138046622</v>
      </c>
      <c r="W98" s="760">
        <f t="shared" si="21"/>
        <v>1.6069163446055854</v>
      </c>
      <c r="X98" s="761" t="str">
        <f t="shared" si="22"/>
        <v>n/a</v>
      </c>
      <c r="Y98" s="705"/>
      <c r="Z98" s="702">
        <f t="shared" si="23"/>
        <v>28.668941979522184</v>
      </c>
      <c r="AA98" s="935">
        <f t="shared" si="24"/>
        <v>17.477815699658702</v>
      </c>
      <c r="AB98" s="639">
        <v>12</v>
      </c>
      <c r="AC98" s="916">
        <v>2.93</v>
      </c>
      <c r="AD98" s="916">
        <v>1.17</v>
      </c>
      <c r="AE98" s="916">
        <v>0.87</v>
      </c>
      <c r="AF98" s="916">
        <v>2.82</v>
      </c>
      <c r="AG98" s="916">
        <v>3.6999999999999997</v>
      </c>
      <c r="AH98" s="916">
        <v>20.8</v>
      </c>
      <c r="AI98" s="916">
        <v>13.38</v>
      </c>
      <c r="AJ98" s="916">
        <v>-18.399999999999999</v>
      </c>
      <c r="AK98" s="916">
        <v>15</v>
      </c>
      <c r="AL98" s="928">
        <v>4470</v>
      </c>
      <c r="AM98" s="922">
        <v>1.4000000000000001</v>
      </c>
      <c r="AN98" s="916">
        <v>0.77</v>
      </c>
      <c r="AO98" s="802">
        <f t="shared" si="25"/>
        <v>34.96859300660509</v>
      </c>
      <c r="AP98" s="803">
        <f t="shared" si="26"/>
        <v>52.446408706263789</v>
      </c>
      <c r="AQ98" s="936">
        <f t="shared" si="27"/>
        <v>48.005165484988744</v>
      </c>
      <c r="AR98" s="702">
        <f>INDEX(Historical!$C$7:$C$1437,MATCH(B98,Historical!$B$7:$B$1446,0))*IF(AH98="n/a",1.03,IF(AH98&lt;0,1.01,IF(AH98&gt;10,1.1,(1+AH98/100))))</f>
        <v>0.8580000000000001</v>
      </c>
      <c r="AS98" s="935">
        <f t="shared" si="28"/>
        <v>0.94380000000000019</v>
      </c>
      <c r="AT98" s="935">
        <f t="shared" si="32"/>
        <v>1.0381800000000003</v>
      </c>
      <c r="AU98" s="935">
        <f t="shared" si="32"/>
        <v>1.1419980000000005</v>
      </c>
      <c r="AV98" s="935">
        <f t="shared" si="32"/>
        <v>1.2561978000000007</v>
      </c>
      <c r="AW98" s="702">
        <f t="shared" si="29"/>
        <v>5.2381758000000023</v>
      </c>
      <c r="AX98" s="810">
        <f t="shared" si="30"/>
        <v>10.228814294083191</v>
      </c>
      <c r="AY98" s="991">
        <v>1.61</v>
      </c>
      <c r="AZ98" s="922">
        <v>22.16</v>
      </c>
      <c r="BA98" s="922">
        <v>-26.650000000000002</v>
      </c>
      <c r="BB98" s="922">
        <v>-1.53</v>
      </c>
      <c r="BC98" s="922">
        <v>-8.4500000000000011</v>
      </c>
      <c r="BE98" s="664">
        <v>2014</v>
      </c>
      <c r="BF98" s="946" t="e">
        <f>#VALUE!</f>
        <v>#VALUE!</v>
      </c>
      <c r="BG98" s="931">
        <v>1.5</v>
      </c>
    </row>
    <row r="99" spans="1:59" ht="11.25" customHeight="1" x14ac:dyDescent="0.2">
      <c r="A99" s="537" t="s">
        <v>980</v>
      </c>
      <c r="B99" s="925" t="s">
        <v>981</v>
      </c>
      <c r="C99" s="988" t="s">
        <v>123</v>
      </c>
      <c r="D99" s="988" t="s">
        <v>4205</v>
      </c>
      <c r="E99" s="792">
        <v>10</v>
      </c>
      <c r="F99" s="526">
        <v>328</v>
      </c>
      <c r="G99" s="526" t="s">
        <v>106</v>
      </c>
      <c r="H99" s="526" t="s">
        <v>106</v>
      </c>
      <c r="I99" s="924">
        <v>101.51</v>
      </c>
      <c r="J99" s="702">
        <f t="shared" si="18"/>
        <v>0.46300857058417888</v>
      </c>
      <c r="K99" s="927">
        <v>0.47</v>
      </c>
      <c r="L99" s="639">
        <v>1</v>
      </c>
      <c r="M99" s="693">
        <f t="shared" si="19"/>
        <v>0.47</v>
      </c>
      <c r="N99" s="921" t="s">
        <v>982</v>
      </c>
      <c r="O99" s="795">
        <v>0.42</v>
      </c>
      <c r="P99" s="915">
        <v>43458</v>
      </c>
      <c r="Q99" s="915">
        <v>43483</v>
      </c>
      <c r="R99" s="693">
        <f t="shared" si="20"/>
        <v>11.904761904761903</v>
      </c>
      <c r="S99" s="759">
        <f>IF(INDEX(Historical!$D$7:$D$1437,MATCH(B99,Historical!$B$7:$B$1446,0))=0,"n/a",(INDEX(Historical!$C$7:$C$1437,MATCH(B99,Historical!$B$7:$B$1446,0))/INDEX(Historical!$D$7:$D$1437,MATCH(B99,Historical!$B$7:$B$1446,0))-1)*100)</f>
        <v>10.526315789473673</v>
      </c>
      <c r="T99" s="759">
        <f>IF(INDEX(Historical!$F$7:$F$1430,MATCH(B99,Historical!$B$7:$B$1446,0))=0,"n/a",((INDEX(Historical!$C$7:$C$1437,MATCH(B99,Historical!$B$7:$B$1446,0))/INDEX(Historical!$F$7:$F$1430,MATCH(B99,Historical!$B$7:$B$1446,0)))^(1/3)-1)*100)</f>
        <v>11.868894208139679</v>
      </c>
      <c r="U99" s="759">
        <f>IF(INDEX(Historical!$H$7:$H$1430,MATCH(B99,Historical!$B$7:$B$1446,0))=0,"n/a",((INDEX(Historical!$C$7:$C$1437,MATCH(B99,Historical!$B$7:$B$1446,0))/INDEX(Historical!$H$7:$H$1430,MATCH(B99,Historical!$B$7:$B$1446,0)))^(1/5)-1)*100)</f>
        <v>13.80604263098537</v>
      </c>
      <c r="V99" s="759">
        <f>IF(INDEX(Historical!$O$7:$O$1430,MATCH(B99,Historical!$B$7:$B$1446,0))=0,"n/a",((INDEX(Historical!$C$7:$C$1437,MATCH(B99,Historical!$B$7:$B$1446,0))/INDEX(Historical!$O$7:$O$1430,MATCH(B99,Historical!$B$7:$B$1446,0)))^(1/10)-1)*100)</f>
        <v>19.068466559994434</v>
      </c>
      <c r="W99" s="760">
        <f t="shared" si="21"/>
        <v>0.72402479704112088</v>
      </c>
      <c r="X99" s="761">
        <f t="shared" si="22"/>
        <v>1.3148612029509876</v>
      </c>
      <c r="Y99" s="926"/>
      <c r="Z99" s="702">
        <f t="shared" si="23"/>
        <v>19.665271966527197</v>
      </c>
      <c r="AA99" s="935">
        <f t="shared" si="24"/>
        <v>42.472803347280333</v>
      </c>
      <c r="AB99" s="639">
        <v>12</v>
      </c>
      <c r="AC99" s="916">
        <v>2.39</v>
      </c>
      <c r="AD99" s="916">
        <v>1.77</v>
      </c>
      <c r="AE99" s="916">
        <v>5.07</v>
      </c>
      <c r="AF99" s="916">
        <v>4.72</v>
      </c>
      <c r="AG99" s="916">
        <v>11.700000000000001</v>
      </c>
      <c r="AH99" s="916">
        <v>20.100000000000001</v>
      </c>
      <c r="AI99" s="916">
        <v>14.71</v>
      </c>
      <c r="AJ99" s="916">
        <v>10.5</v>
      </c>
      <c r="AK99" s="916">
        <v>24</v>
      </c>
      <c r="AL99" s="928">
        <v>3270</v>
      </c>
      <c r="AM99" s="922">
        <v>0.8</v>
      </c>
      <c r="AN99" s="916">
        <v>0.23</v>
      </c>
      <c r="AO99" s="802">
        <f t="shared" si="25"/>
        <v>-28.203752145710784</v>
      </c>
      <c r="AP99" s="803">
        <f t="shared" si="26"/>
        <v>14.26905120156955</v>
      </c>
      <c r="AQ99" s="936">
        <f t="shared" si="27"/>
        <v>198.49372358870511</v>
      </c>
      <c r="AR99" s="702">
        <f>INDEX(Historical!$C$7:$C$1437,MATCH(B99,Historical!$B$7:$B$1446,0))*IF(AH99="n/a",1.03,IF(AH99&lt;0,1.01,IF(AH99&gt;10,1.1,(1+AH99/100))))</f>
        <v>0.46200000000000002</v>
      </c>
      <c r="AS99" s="935">
        <f t="shared" si="28"/>
        <v>0.5082000000000001</v>
      </c>
      <c r="AT99" s="935">
        <f t="shared" si="32"/>
        <v>0.55902000000000018</v>
      </c>
      <c r="AU99" s="935">
        <f t="shared" si="32"/>
        <v>0.6149220000000003</v>
      </c>
      <c r="AV99" s="935">
        <f t="shared" si="32"/>
        <v>0.67641420000000041</v>
      </c>
      <c r="AW99" s="702">
        <f t="shared" si="29"/>
        <v>2.8205562000000013</v>
      </c>
      <c r="AX99" s="810">
        <f t="shared" si="30"/>
        <v>2.7785993498177533</v>
      </c>
      <c r="AY99" s="991">
        <v>1.03</v>
      </c>
      <c r="AZ99" s="922">
        <v>38.75</v>
      </c>
      <c r="BA99" s="922">
        <v>-13.819999999999999</v>
      </c>
      <c r="BB99" s="922">
        <v>8.66</v>
      </c>
      <c r="BC99" s="922">
        <v>7.95</v>
      </c>
      <c r="BE99" s="664">
        <v>2010</v>
      </c>
      <c r="BF99" s="946" t="e">
        <f>#VALUE!</f>
        <v>#VALUE!</v>
      </c>
      <c r="BG99" s="931">
        <v>8</v>
      </c>
    </row>
    <row r="100" spans="1:59" ht="11.25" customHeight="1" x14ac:dyDescent="0.2">
      <c r="A100" s="930" t="s">
        <v>4108</v>
      </c>
      <c r="B100" s="925" t="s">
        <v>4109</v>
      </c>
      <c r="C100" s="988" t="s">
        <v>247</v>
      </c>
      <c r="D100" s="988" t="s">
        <v>4387</v>
      </c>
      <c r="E100" s="792">
        <v>5</v>
      </c>
      <c r="F100" s="526">
        <v>870</v>
      </c>
      <c r="G100" s="526" t="s">
        <v>106</v>
      </c>
      <c r="H100" s="526" t="s">
        <v>106</v>
      </c>
      <c r="I100" s="924">
        <v>24.32</v>
      </c>
      <c r="J100" s="702">
        <f t="shared" si="18"/>
        <v>1.1513157894736843</v>
      </c>
      <c r="K100" s="927">
        <v>0.28000000000000003</v>
      </c>
      <c r="L100" s="639">
        <v>1</v>
      </c>
      <c r="M100" s="693">
        <f t="shared" si="19"/>
        <v>0.28000000000000003</v>
      </c>
      <c r="N100" s="921" t="s">
        <v>4478</v>
      </c>
      <c r="O100" s="795">
        <v>0.25</v>
      </c>
      <c r="P100" s="915">
        <v>43538</v>
      </c>
      <c r="Q100" s="915">
        <v>43553</v>
      </c>
      <c r="R100" s="693">
        <f t="shared" si="20"/>
        <v>12.000000000000011</v>
      </c>
      <c r="S100" s="759">
        <f>IF(INDEX(Historical!$D$7:$D$1437,MATCH(B100,Historical!$B$7:$B$1446,0))=0,"n/a",(INDEX(Historical!$C$7:$C$1437,MATCH(B100,Historical!$B$7:$B$1446,0))/INDEX(Historical!$D$7:$D$1437,MATCH(B100,Historical!$B$7:$B$1446,0))-1)*100)</f>
        <v>25</v>
      </c>
      <c r="T100" s="759">
        <f>IF(INDEX(Historical!$F$7:$F$1430,MATCH(B100,Historical!$B$7:$B$1446,0))=0,"n/a",((INDEX(Historical!$C$7:$C$1437,MATCH(B100,Historical!$B$7:$B$1446,0))/INDEX(Historical!$F$7:$F$1430,MATCH(B100,Historical!$B$7:$B$1446,0)))^(1/3)-1)*100)</f>
        <v>18.563110149668759</v>
      </c>
      <c r="U100" s="759" t="str">
        <f>IF(INDEX(Historical!$H$7:$H$1430,MATCH(B100,Historical!$B$7:$B$1446,0))=0,"n/a",((INDEX(Historical!$C$7:$C$1437,MATCH(B100,Historical!$B$7:$B$1446,0))/INDEX(Historical!$H$7:$H$1430,MATCH(B100,Historical!$B$7:$B$1446,0)))^(1/5)-1)*100)</f>
        <v>n/a</v>
      </c>
      <c r="V100" s="759" t="str">
        <f>IF(INDEX(Historical!$O$7:$O$1430,MATCH(B100,Historical!$B$7:$B$1446,0))=0,"n/a",((INDEX(Historical!$C$7:$C$1437,MATCH(B100,Historical!$B$7:$B$1446,0))/INDEX(Historical!$O$7:$O$1430,MATCH(B100,Historical!$B$7:$B$1446,0)))^(1/10)-1)*100)</f>
        <v>n/a</v>
      </c>
      <c r="W100" s="760" t="str">
        <f t="shared" si="21"/>
        <v>n/a</v>
      </c>
      <c r="X100" s="761" t="str">
        <f t="shared" si="22"/>
        <v>n/a</v>
      </c>
      <c r="Y100" s="926"/>
      <c r="Z100" s="702">
        <f t="shared" si="23"/>
        <v>13.461538461538463</v>
      </c>
      <c r="AA100" s="935">
        <f t="shared" si="24"/>
        <v>11.692307692307692</v>
      </c>
      <c r="AB100" s="639">
        <v>12</v>
      </c>
      <c r="AC100" s="916">
        <v>2.08</v>
      </c>
      <c r="AD100" s="916" t="s">
        <v>137</v>
      </c>
      <c r="AE100" s="916">
        <v>0.4</v>
      </c>
      <c r="AF100" s="916">
        <v>1.26</v>
      </c>
      <c r="AG100" s="916">
        <v>10.9</v>
      </c>
      <c r="AH100" s="916">
        <v>32.9</v>
      </c>
      <c r="AI100" s="916" t="s">
        <v>137</v>
      </c>
      <c r="AJ100" s="916">
        <v>15.2</v>
      </c>
      <c r="AK100" s="916" t="s">
        <v>137</v>
      </c>
      <c r="AL100" s="928">
        <v>45.23</v>
      </c>
      <c r="AM100" s="922">
        <v>0.1</v>
      </c>
      <c r="AN100" s="916">
        <v>0.42</v>
      </c>
      <c r="AO100" s="802" t="str">
        <f t="shared" si="25"/>
        <v>n/a</v>
      </c>
      <c r="AP100" s="803" t="str">
        <f t="shared" si="26"/>
        <v>n/a</v>
      </c>
      <c r="AQ100" s="936">
        <f t="shared" si="27"/>
        <v>-19.082187945469585</v>
      </c>
      <c r="AR100" s="702">
        <f>INDEX(Historical!$C$7:$C$1437,MATCH(B100,Historical!$B$7:$B$1446,0))*IF(AH100="n/a",1.03,IF(AH100&lt;0,1.01,IF(AH100&gt;10,1.1,(1+AH100/100))))</f>
        <v>0.27500000000000002</v>
      </c>
      <c r="AS100" s="935">
        <f t="shared" si="28"/>
        <v>0.28325000000000006</v>
      </c>
      <c r="AT100" s="935">
        <f t="shared" si="32"/>
        <v>0.29174750000000005</v>
      </c>
      <c r="AU100" s="935">
        <f t="shared" si="32"/>
        <v>0.30049992500000006</v>
      </c>
      <c r="AV100" s="935">
        <f t="shared" si="32"/>
        <v>0.30951492275000009</v>
      </c>
      <c r="AW100" s="702">
        <f t="shared" si="29"/>
        <v>1.4600123477500002</v>
      </c>
      <c r="AX100" s="810">
        <f t="shared" si="30"/>
        <v>6.0033402456825664</v>
      </c>
      <c r="AY100" s="991">
        <v>0.2</v>
      </c>
      <c r="AZ100" s="922">
        <v>9.7799999999999994</v>
      </c>
      <c r="BA100" s="922">
        <v>-16.150000000000002</v>
      </c>
      <c r="BB100" s="922">
        <v>-1.1100000000000001</v>
      </c>
      <c r="BC100" s="922">
        <v>-7.48</v>
      </c>
      <c r="BE100" s="664">
        <v>2015</v>
      </c>
      <c r="BF100" s="946" t="e">
        <f>#VALUE!</f>
        <v>#VALUE!</v>
      </c>
      <c r="BG100" s="931">
        <v>5.6000000000000005</v>
      </c>
    </row>
    <row r="101" spans="1:59" ht="11.25" customHeight="1" x14ac:dyDescent="0.2">
      <c r="A101" s="537" t="s">
        <v>150</v>
      </c>
      <c r="B101" s="925" t="s">
        <v>151</v>
      </c>
      <c r="C101" s="988" t="s">
        <v>154</v>
      </c>
      <c r="D101" s="988" t="s">
        <v>4358</v>
      </c>
      <c r="E101" s="792">
        <v>47</v>
      </c>
      <c r="F101" s="526">
        <v>40</v>
      </c>
      <c r="G101" s="526" t="s">
        <v>37</v>
      </c>
      <c r="H101" s="526" t="s">
        <v>37</v>
      </c>
      <c r="I101" s="916">
        <v>240.74</v>
      </c>
      <c r="J101" s="702">
        <f t="shared" si="18"/>
        <v>1.2793885519647754</v>
      </c>
      <c r="K101" s="927">
        <v>0.77</v>
      </c>
      <c r="L101" s="639">
        <v>4</v>
      </c>
      <c r="M101" s="693">
        <f t="shared" si="19"/>
        <v>3.08</v>
      </c>
      <c r="N101" s="921" t="s">
        <v>152</v>
      </c>
      <c r="O101" s="795">
        <v>0.75</v>
      </c>
      <c r="P101" s="915">
        <v>43441</v>
      </c>
      <c r="Q101" s="915">
        <v>43465</v>
      </c>
      <c r="R101" s="693">
        <f t="shared" si="20"/>
        <v>2.6666666666666687</v>
      </c>
      <c r="S101" s="759">
        <f>IF(INDEX(Historical!$D$7:$D$1437,MATCH(B101,Historical!$B$7:$B$1446,0))=0,"n/a",(INDEX(Historical!$C$7:$C$1437,MATCH(B101,Historical!$B$7:$B$1446,0))/INDEX(Historical!$D$7:$D$1437,MATCH(B101,Historical!$B$7:$B$1446,0))-1)*100)</f>
        <v>2.7210884353741527</v>
      </c>
      <c r="T101" s="759">
        <f>IF(INDEX(Historical!$F$7:$F$1430,MATCH(B101,Historical!$B$7:$B$1446,0))=0,"n/a",((INDEX(Historical!$C$7:$C$1437,MATCH(B101,Historical!$B$7:$B$1446,0))/INDEX(Historical!$F$7:$F$1430,MATCH(B101,Historical!$B$7:$B$1446,0)))^(1/3)-1)*100)</f>
        <v>7.0756234960595465</v>
      </c>
      <c r="U101" s="759">
        <f>IF(INDEX(Historical!$H$7:$H$1430,MATCH(B101,Historical!$B$7:$B$1446,0))=0,"n/a",((INDEX(Historical!$C$7:$C$1437,MATCH(B101,Historical!$B$7:$B$1446,0))/INDEX(Historical!$H$7:$H$1430,MATCH(B101,Historical!$B$7:$B$1446,0)))^(1/5)-1)*100)</f>
        <v>8.2685152313357602</v>
      </c>
      <c r="V101" s="759">
        <f>IF(INDEX(Historical!$O$7:$O$1430,MATCH(B101,Historical!$B$7:$B$1446,0))=0,"n/a",((INDEX(Historical!$C$7:$C$1437,MATCH(B101,Historical!$B$7:$B$1446,0))/INDEX(Historical!$O$7:$O$1430,MATCH(B101,Historical!$B$7:$B$1446,0)))^(1/10)-1)*100)</f>
        <v>10.232640140525785</v>
      </c>
      <c r="W101" s="760">
        <f t="shared" si="21"/>
        <v>0.80805296754146372</v>
      </c>
      <c r="X101" s="761" t="str">
        <f t="shared" si="22"/>
        <v>n/a</v>
      </c>
      <c r="Y101" s="926" t="s">
        <v>153</v>
      </c>
      <c r="Z101" s="702">
        <f t="shared" si="23"/>
        <v>64.033264033264032</v>
      </c>
      <c r="AA101" s="935">
        <f t="shared" si="24"/>
        <v>50.049896049896056</v>
      </c>
      <c r="AB101" s="639">
        <v>9</v>
      </c>
      <c r="AC101" s="916">
        <v>4.8099999999999996</v>
      </c>
      <c r="AD101" s="916">
        <v>4.29</v>
      </c>
      <c r="AE101" s="916">
        <v>3.8</v>
      </c>
      <c r="AF101" s="916">
        <v>3.03</v>
      </c>
      <c r="AG101" s="916">
        <v>4.2</v>
      </c>
      <c r="AH101" s="916">
        <v>-34.5</v>
      </c>
      <c r="AI101" s="916">
        <v>12.55</v>
      </c>
      <c r="AJ101" s="916">
        <v>-8.3000000000000007</v>
      </c>
      <c r="AK101" s="916">
        <v>11.67</v>
      </c>
      <c r="AL101" s="928">
        <v>64769.999999999993</v>
      </c>
      <c r="AM101" s="922">
        <v>0.2</v>
      </c>
      <c r="AN101" s="916">
        <v>0.98</v>
      </c>
      <c r="AO101" s="802">
        <f t="shared" si="25"/>
        <v>-40.501992266595522</v>
      </c>
      <c r="AP101" s="803">
        <f t="shared" si="26"/>
        <v>9.5479037833005354</v>
      </c>
      <c r="AQ101" s="936">
        <f t="shared" si="27"/>
        <v>159.61611406175598</v>
      </c>
      <c r="AR101" s="702">
        <f>INDEX(Historical!$C$7:$C$1437,MATCH(B101,Historical!$B$7:$B$1446,0))*IF(AH101="n/a",1.03,IF(AH101&lt;0,1.01,IF(AH101&gt;10,1.1,(1+AH101/100))))</f>
        <v>3.0502000000000002</v>
      </c>
      <c r="AS101" s="935">
        <f t="shared" si="28"/>
        <v>3.3552200000000005</v>
      </c>
      <c r="AT101" s="935">
        <f t="shared" si="32"/>
        <v>3.6907420000000011</v>
      </c>
      <c r="AU101" s="935">
        <f t="shared" si="32"/>
        <v>4.0598162000000011</v>
      </c>
      <c r="AV101" s="935">
        <f t="shared" si="32"/>
        <v>4.4657978200000015</v>
      </c>
      <c r="AW101" s="702">
        <f t="shared" si="29"/>
        <v>18.621776020000006</v>
      </c>
      <c r="AX101" s="810">
        <f t="shared" si="30"/>
        <v>7.7352230705325269</v>
      </c>
      <c r="AY101" s="991">
        <v>1.18</v>
      </c>
      <c r="AZ101" s="922">
        <v>15.4</v>
      </c>
      <c r="BA101" s="922">
        <v>-9.4499999999999993</v>
      </c>
      <c r="BB101" s="922">
        <v>-2.12</v>
      </c>
      <c r="BC101" s="922">
        <v>-1.38</v>
      </c>
      <c r="BE101" s="664">
        <v>1973</v>
      </c>
      <c r="BF101" s="946" t="e">
        <f>#VALUE!</f>
        <v>#VALUE!</v>
      </c>
      <c r="BG101" s="931">
        <v>1.7000000000000002</v>
      </c>
    </row>
    <row r="102" spans="1:59" s="838" customFormat="1" ht="11.25" customHeight="1" x14ac:dyDescent="0.2">
      <c r="A102" s="697" t="s">
        <v>239</v>
      </c>
      <c r="B102" s="846" t="s">
        <v>240</v>
      </c>
      <c r="C102" s="988" t="s">
        <v>108</v>
      </c>
      <c r="D102" s="988" t="s">
        <v>4369</v>
      </c>
      <c r="E102" s="818">
        <v>39</v>
      </c>
      <c r="F102" s="526">
        <v>66</v>
      </c>
      <c r="G102" s="1171" t="s">
        <v>37</v>
      </c>
      <c r="H102" s="1171" t="s">
        <v>115</v>
      </c>
      <c r="I102" s="831">
        <v>34.590000000000003</v>
      </c>
      <c r="J102" s="820">
        <f t="shared" si="18"/>
        <v>3.0066493206128935</v>
      </c>
      <c r="K102" s="821">
        <v>0.26</v>
      </c>
      <c r="L102" s="822">
        <v>4</v>
      </c>
      <c r="M102" s="823">
        <f t="shared" si="19"/>
        <v>1.04</v>
      </c>
      <c r="N102" s="824" t="s">
        <v>127</v>
      </c>
      <c r="O102" s="825">
        <v>0.23</v>
      </c>
      <c r="P102" s="826">
        <v>43462</v>
      </c>
      <c r="Q102" s="826">
        <v>43476</v>
      </c>
      <c r="R102" s="823">
        <f t="shared" si="20"/>
        <v>13.043478260869565</v>
      </c>
      <c r="S102" s="759">
        <f>IF(INDEX(Historical!$D$7:$D$1437,MATCH(B102,Historical!$B$7:$B$1446,0))=0,"n/a",(INDEX(Historical!$C$7:$C$1437,MATCH(B102,Historical!$B$7:$B$1446,0))/INDEX(Historical!$D$7:$D$1437,MATCH(B102,Historical!$B$7:$B$1446,0))-1)*100)</f>
        <v>14.999999999999991</v>
      </c>
      <c r="T102" s="759">
        <f>IF(INDEX(Historical!$F$7:$F$1430,MATCH(B102,Historical!$B$7:$B$1446,0))=0,"n/a",((INDEX(Historical!$C$7:$C$1437,MATCH(B102,Historical!$B$7:$B$1446,0))/INDEX(Historical!$F$7:$F$1430,MATCH(B102,Historical!$B$7:$B$1446,0)))^(1/3)-1)*100)</f>
        <v>15.313156133323268</v>
      </c>
      <c r="U102" s="759">
        <f>IF(INDEX(Historical!$H$7:$H$1430,MATCH(B102,Historical!$B$7:$B$1446,0))=0,"n/a",((INDEX(Historical!$C$7:$C$1437,MATCH(B102,Historical!$B$7:$B$1446,0))/INDEX(Historical!$H$7:$H$1430,MATCH(B102,Historical!$B$7:$B$1446,0)))^(1/5)-1)*100)</f>
        <v>18.725674091213417</v>
      </c>
      <c r="V102" s="759">
        <f>IF(INDEX(Historical!$O$7:$O$1430,MATCH(B102,Historical!$B$7:$B$1446,0))=0,"n/a",((INDEX(Historical!$C$7:$C$1437,MATCH(B102,Historical!$B$7:$B$1446,0))/INDEX(Historical!$O$7:$O$1430,MATCH(B102,Historical!$B$7:$B$1446,0)))^(1/10)-1)*100)</f>
        <v>13.183184633250011</v>
      </c>
      <c r="W102" s="827">
        <f t="shared" si="21"/>
        <v>1.4204211358751966</v>
      </c>
      <c r="X102" s="828" t="str">
        <f t="shared" si="22"/>
        <v>n/a</v>
      </c>
      <c r="Y102" s="829"/>
      <c r="Z102" s="820">
        <f t="shared" si="23"/>
        <v>36.111111111111114</v>
      </c>
      <c r="AA102" s="830">
        <f t="shared" si="24"/>
        <v>12.010416666666668</v>
      </c>
      <c r="AB102" s="822">
        <v>9</v>
      </c>
      <c r="AC102" s="831">
        <v>2.88</v>
      </c>
      <c r="AD102" s="831" t="s">
        <v>137</v>
      </c>
      <c r="AE102" s="831">
        <v>2.91</v>
      </c>
      <c r="AF102" s="831">
        <v>1.77</v>
      </c>
      <c r="AG102" s="831" t="s">
        <v>137</v>
      </c>
      <c r="AH102" s="831">
        <v>5.8999999999999995</v>
      </c>
      <c r="AI102" s="831">
        <v>8.34</v>
      </c>
      <c r="AJ102" s="831">
        <v>-1.0999999999999999</v>
      </c>
      <c r="AK102" s="831">
        <v>-2.17</v>
      </c>
      <c r="AL102" s="832">
        <v>17790</v>
      </c>
      <c r="AM102" s="833">
        <v>21.2</v>
      </c>
      <c r="AN102" s="831">
        <v>7.0000000000000007E-2</v>
      </c>
      <c r="AO102" s="834">
        <f t="shared" si="25"/>
        <v>9.721906745159643</v>
      </c>
      <c r="AP102" s="835">
        <f t="shared" si="26"/>
        <v>21.732323411826311</v>
      </c>
      <c r="AQ102" s="836">
        <f t="shared" si="27"/>
        <v>-2.7981767432089466</v>
      </c>
      <c r="AR102" s="702">
        <f>INDEX(Historical!$C$7:$C$1437,MATCH(B102,Historical!$B$7:$B$1446,0))*IF(AH102="n/a",1.03,IF(AH102&lt;0,1.01,IF(AH102&gt;10,1.1,(1+AH102/100))))</f>
        <v>0.97428000000000003</v>
      </c>
      <c r="AS102" s="830">
        <f t="shared" si="28"/>
        <v>1.0555349519999999</v>
      </c>
      <c r="AT102" s="830">
        <f t="shared" si="32"/>
        <v>1.0660903015199998</v>
      </c>
      <c r="AU102" s="830">
        <f t="shared" si="32"/>
        <v>1.0767512045351999</v>
      </c>
      <c r="AV102" s="830">
        <f t="shared" si="32"/>
        <v>1.087518716580552</v>
      </c>
      <c r="AW102" s="820">
        <f t="shared" si="29"/>
        <v>5.2601751746357515</v>
      </c>
      <c r="AX102" s="837">
        <f t="shared" si="30"/>
        <v>15.20721357223403</v>
      </c>
      <c r="AY102" s="992">
        <v>1.21</v>
      </c>
      <c r="AZ102" s="833">
        <v>26.52</v>
      </c>
      <c r="BA102" s="833">
        <v>-3.4299999999999997</v>
      </c>
      <c r="BB102" s="833">
        <v>3.2300000000000004</v>
      </c>
      <c r="BC102" s="833">
        <v>8.6300000000000008</v>
      </c>
      <c r="BD102" s="961"/>
      <c r="BE102" s="664">
        <v>1981</v>
      </c>
      <c r="BF102" s="946" t="e">
        <f>#VALUE!</f>
        <v>#VALUE!</v>
      </c>
      <c r="BG102" s="893" t="s">
        <v>137</v>
      </c>
    </row>
    <row r="103" spans="1:59" ht="11.25" customHeight="1" x14ac:dyDescent="0.2">
      <c r="A103" s="628" t="s">
        <v>4076</v>
      </c>
      <c r="B103" s="925" t="s">
        <v>4077</v>
      </c>
      <c r="C103" s="988" t="s">
        <v>131</v>
      </c>
      <c r="D103" s="988" t="s">
        <v>4364</v>
      </c>
      <c r="E103" s="792">
        <v>10</v>
      </c>
      <c r="F103" s="526">
        <v>347</v>
      </c>
      <c r="G103" s="526" t="s">
        <v>106</v>
      </c>
      <c r="H103" s="526" t="s">
        <v>106</v>
      </c>
      <c r="I103" s="924">
        <v>31.52</v>
      </c>
      <c r="J103" s="702">
        <f t="shared" si="18"/>
        <v>6.5355329949238579</v>
      </c>
      <c r="K103" s="927">
        <v>0.51500000000000001</v>
      </c>
      <c r="L103" s="639">
        <v>4</v>
      </c>
      <c r="M103" s="693">
        <f t="shared" si="19"/>
        <v>2.06</v>
      </c>
      <c r="N103" s="921" t="s">
        <v>152</v>
      </c>
      <c r="O103" s="795">
        <v>0.49</v>
      </c>
      <c r="P103" s="915">
        <v>43523</v>
      </c>
      <c r="Q103" s="915">
        <v>43553</v>
      </c>
      <c r="R103" s="693">
        <f t="shared" si="20"/>
        <v>5.1020408163265358</v>
      </c>
      <c r="S103" s="759">
        <f>IF(INDEX(Historical!$D$7:$D$1437,MATCH(B103,Historical!$B$7:$B$1446,0))=0,"n/a",(INDEX(Historical!$C$7:$C$1437,MATCH(B103,Historical!$B$7:$B$1446,0))/INDEX(Historical!$D$7:$D$1437,MATCH(B103,Historical!$B$7:$B$1446,0))-1)*100)</f>
        <v>4.8128342245989275</v>
      </c>
      <c r="T103" s="759">
        <f>IF(INDEX(Historical!$F$7:$F$1430,MATCH(B103,Historical!$B$7:$B$1446,0))=0,"n/a",((INDEX(Historical!$C$7:$C$1437,MATCH(B103,Historical!$B$7:$B$1446,0))/INDEX(Historical!$F$7:$F$1430,MATCH(B103,Historical!$B$7:$B$1446,0)))^(1/3)-1)*100)</f>
        <v>5.6937550835409523</v>
      </c>
      <c r="U103" s="759">
        <f>IF(INDEX(Historical!$H$7:$H$1430,MATCH(B103,Historical!$B$7:$B$1446,0))=0,"n/a",((INDEX(Historical!$C$7:$C$1437,MATCH(B103,Historical!$B$7:$B$1446,0))/INDEX(Historical!$H$7:$H$1430,MATCH(B103,Historical!$B$7:$B$1446,0)))^(1/5)-1)*100)</f>
        <v>6.4712341423086794</v>
      </c>
      <c r="V103" s="759">
        <f>IF(INDEX(Historical!$O$7:$O$1430,MATCH(B103,Historical!$B$7:$B$1446,0))=0,"n/a",((INDEX(Historical!$C$7:$C$1437,MATCH(B103,Historical!$B$7:$B$1446,0))/INDEX(Historical!$O$7:$O$1430,MATCH(B103,Historical!$B$7:$B$1446,0)))^(1/10)-1)*100)</f>
        <v>4.6003688831453227</v>
      </c>
      <c r="W103" s="760">
        <f t="shared" si="21"/>
        <v>1.4066772266932268</v>
      </c>
      <c r="X103" s="761" t="str">
        <f t="shared" si="22"/>
        <v>n/a</v>
      </c>
      <c r="Y103" s="925" t="s">
        <v>477</v>
      </c>
      <c r="Z103" s="702">
        <f t="shared" si="23"/>
        <v>792.30769230769238</v>
      </c>
      <c r="AA103" s="935">
        <f t="shared" si="24"/>
        <v>121.23076923076923</v>
      </c>
      <c r="AB103" s="639">
        <v>12</v>
      </c>
      <c r="AC103" s="916">
        <v>0.26</v>
      </c>
      <c r="AD103" s="916" t="s">
        <v>137</v>
      </c>
      <c r="AE103" s="916">
        <v>3.3</v>
      </c>
      <c r="AF103" s="916">
        <v>1.26</v>
      </c>
      <c r="AG103" s="916" t="s">
        <v>137</v>
      </c>
      <c r="AH103" s="916" t="s">
        <v>137</v>
      </c>
      <c r="AI103" s="916" t="s">
        <v>137</v>
      </c>
      <c r="AJ103" s="916">
        <v>-86.13</v>
      </c>
      <c r="AK103" s="916" t="s">
        <v>137</v>
      </c>
      <c r="AL103" s="928">
        <v>9850</v>
      </c>
      <c r="AM103" s="922" t="s">
        <v>137</v>
      </c>
      <c r="AN103" s="916" t="s">
        <v>137</v>
      </c>
      <c r="AO103" s="802">
        <f t="shared" si="25"/>
        <v>-108.22400209353668</v>
      </c>
      <c r="AP103" s="803">
        <f t="shared" si="26"/>
        <v>13.006767137232536</v>
      </c>
      <c r="AQ103" s="936">
        <f t="shared" si="27"/>
        <v>160.55561933919361</v>
      </c>
      <c r="AR103" s="702">
        <f>INDEX(Historical!$C$7:$C$1437,MATCH(B103,Historical!$B$7:$B$1446,0))*IF(AH103="n/a",1.03,IF(AH103&lt;0,1.01,IF(AH103&gt;10,1.1,(1+AH103/100))))</f>
        <v>2.0188000000000001</v>
      </c>
      <c r="AS103" s="935">
        <f t="shared" si="28"/>
        <v>2.079364</v>
      </c>
      <c r="AT103" s="935">
        <f t="shared" si="32"/>
        <v>2.1417449199999998</v>
      </c>
      <c r="AU103" s="935">
        <f t="shared" si="32"/>
        <v>2.2059972675999999</v>
      </c>
      <c r="AV103" s="935">
        <f t="shared" si="32"/>
        <v>2.2721771856280002</v>
      </c>
      <c r="AW103" s="702">
        <f t="shared" si="29"/>
        <v>10.718083373228001</v>
      </c>
      <c r="AX103" s="810">
        <f t="shared" si="30"/>
        <v>34.004071615571071</v>
      </c>
      <c r="AY103" s="991" t="s">
        <v>137</v>
      </c>
      <c r="AZ103" s="922">
        <v>28.599999999999998</v>
      </c>
      <c r="BA103" s="922">
        <v>-1.96</v>
      </c>
      <c r="BB103" s="922">
        <v>1.43</v>
      </c>
      <c r="BC103" s="922">
        <v>6.25</v>
      </c>
      <c r="BE103" s="664">
        <v>2010</v>
      </c>
      <c r="BF103" s="946" t="e">
        <f>#VALUE!</f>
        <v>#VALUE!</v>
      </c>
      <c r="BG103" s="931" t="s">
        <v>137</v>
      </c>
    </row>
    <row r="104" spans="1:59" ht="11.25" customHeight="1" x14ac:dyDescent="0.2">
      <c r="A104" s="609" t="s">
        <v>162</v>
      </c>
      <c r="B104" s="925" t="s">
        <v>163</v>
      </c>
      <c r="C104" s="988" t="s">
        <v>128</v>
      </c>
      <c r="D104" s="988" t="s">
        <v>4381</v>
      </c>
      <c r="E104" s="792">
        <v>35</v>
      </c>
      <c r="F104" s="526">
        <v>78</v>
      </c>
      <c r="G104" s="526" t="s">
        <v>115</v>
      </c>
      <c r="H104" s="526" t="s">
        <v>115</v>
      </c>
      <c r="I104" s="916">
        <v>53.29</v>
      </c>
      <c r="J104" s="702">
        <f t="shared" si="18"/>
        <v>1.2460123850628637</v>
      </c>
      <c r="K104" s="927">
        <v>0.16600000000000001</v>
      </c>
      <c r="L104" s="639">
        <v>4</v>
      </c>
      <c r="M104" s="693">
        <f t="shared" si="19"/>
        <v>0.66400000000000003</v>
      </c>
      <c r="N104" s="921" t="s">
        <v>164</v>
      </c>
      <c r="O104" s="795">
        <v>0.158</v>
      </c>
      <c r="P104" s="915">
        <v>43439</v>
      </c>
      <c r="Q104" s="915">
        <v>43467</v>
      </c>
      <c r="R104" s="693">
        <f t="shared" si="20"/>
        <v>5.0632911392405111</v>
      </c>
      <c r="S104" s="759">
        <f>IF(INDEX(Historical!$D$7:$D$1437,MATCH(B104,Historical!$B$7:$B$1446,0))=0,"n/a",(INDEX(Historical!$C$7:$C$1437,MATCH(B104,Historical!$B$7:$B$1446,0))/INDEX(Historical!$D$7:$D$1437,MATCH(B104,Historical!$B$7:$B$1446,0))-1)*100)</f>
        <v>8.2191780821917924</v>
      </c>
      <c r="T104" s="759">
        <f>IF(INDEX(Historical!$F$7:$F$1430,MATCH(B104,Historical!$B$7:$B$1446,0))=0,"n/a",((INDEX(Historical!$C$7:$C$1437,MATCH(B104,Historical!$B$7:$B$1446,0))/INDEX(Historical!$F$7:$F$1430,MATCH(B104,Historical!$B$7:$B$1446,0)))^(1/3)-1)*100)</f>
        <v>7.1316975180297337</v>
      </c>
      <c r="U104" s="759">
        <f>IF(INDEX(Historical!$H$7:$H$1430,MATCH(B104,Historical!$B$7:$B$1446,0))=0,"n/a",((INDEX(Historical!$C$7:$C$1437,MATCH(B104,Historical!$B$7:$B$1446,0))/INDEX(Historical!$H$7:$H$1430,MATCH(B104,Historical!$B$7:$B$1446,0)))^(1/5)-1)*100)</f>
        <v>8.4128909361458568</v>
      </c>
      <c r="V104" s="759">
        <f>IF(INDEX(Historical!$O$7:$O$1430,MATCH(B104,Historical!$B$7:$B$1446,0))=0,"n/a",((INDEX(Historical!$C$7:$C$1437,MATCH(B104,Historical!$B$7:$B$1446,0))/INDEX(Historical!$O$7:$O$1430,MATCH(B104,Historical!$B$7:$B$1446,0)))^(1/10)-1)*100)</f>
        <v>8.0965778259111119</v>
      </c>
      <c r="W104" s="760">
        <f t="shared" si="21"/>
        <v>1.0390675069190916</v>
      </c>
      <c r="X104" s="761">
        <f t="shared" si="22"/>
        <v>1.2371898435508613</v>
      </c>
      <c r="Y104" s="952"/>
      <c r="Z104" s="702">
        <f t="shared" si="23"/>
        <v>46.111111111111114</v>
      </c>
      <c r="AA104" s="935">
        <f t="shared" si="24"/>
        <v>37.006944444444443</v>
      </c>
      <c r="AB104" s="639">
        <v>4</v>
      </c>
      <c r="AC104" s="916">
        <v>1.44</v>
      </c>
      <c r="AD104" s="916">
        <v>3.93</v>
      </c>
      <c r="AE104" s="916">
        <v>7.49</v>
      </c>
      <c r="AF104" s="916">
        <v>17.03</v>
      </c>
      <c r="AG104" s="916">
        <v>55.400000000000006</v>
      </c>
      <c r="AH104" s="916">
        <v>11.600000000000001</v>
      </c>
      <c r="AI104" s="916">
        <v>6.5600000000000005</v>
      </c>
      <c r="AJ104" s="916">
        <v>6.8000000000000007</v>
      </c>
      <c r="AK104" s="916">
        <v>9.44</v>
      </c>
      <c r="AL104" s="928">
        <v>24830</v>
      </c>
      <c r="AM104" s="922" t="s">
        <v>137</v>
      </c>
      <c r="AN104" s="916">
        <v>1.68</v>
      </c>
      <c r="AO104" s="802">
        <f t="shared" si="25"/>
        <v>-27.348041123235724</v>
      </c>
      <c r="AP104" s="803">
        <f t="shared" si="26"/>
        <v>9.6589033212087205</v>
      </c>
      <c r="AQ104" s="936">
        <f t="shared" si="27"/>
        <v>429.24611535398532</v>
      </c>
      <c r="AR104" s="702">
        <f>INDEX(Historical!$C$7:$C$1437,MATCH(B104,Historical!$B$7:$B$1446,0))*IF(AH104="n/a",1.03,IF(AH104&lt;0,1.01,IF(AH104&gt;10,1.1,(1+AH104/100))))</f>
        <v>0.69520000000000004</v>
      </c>
      <c r="AS104" s="935">
        <f t="shared" si="28"/>
        <v>0.74080512000000009</v>
      </c>
      <c r="AT104" s="935">
        <f t="shared" si="32"/>
        <v>0.81073712332800019</v>
      </c>
      <c r="AU104" s="935">
        <f t="shared" si="32"/>
        <v>0.88727070777016348</v>
      </c>
      <c r="AV104" s="935">
        <f t="shared" si="32"/>
        <v>0.97102906258366695</v>
      </c>
      <c r="AW104" s="702">
        <f t="shared" si="29"/>
        <v>4.1050420136818309</v>
      </c>
      <c r="AX104" s="810">
        <f t="shared" si="30"/>
        <v>7.7032126359201172</v>
      </c>
      <c r="AY104" s="991">
        <v>0.66</v>
      </c>
      <c r="AZ104" s="922">
        <v>19.559999999999999</v>
      </c>
      <c r="BA104" s="922">
        <v>-10.56</v>
      </c>
      <c r="BB104" s="922">
        <v>3.61</v>
      </c>
      <c r="BC104" s="922">
        <v>7.2700000000000005</v>
      </c>
      <c r="BE104" s="664">
        <v>1985</v>
      </c>
      <c r="BF104" s="946" t="e">
        <f>#VALUE!</f>
        <v>#VALUE!</v>
      </c>
      <c r="BG104" s="931">
        <v>15.5</v>
      </c>
    </row>
    <row r="105" spans="1:59" ht="11.25" customHeight="1" x14ac:dyDescent="0.2">
      <c r="A105" s="537" t="s">
        <v>3811</v>
      </c>
      <c r="B105" s="925" t="s">
        <v>3812</v>
      </c>
      <c r="C105" s="988" t="s">
        <v>108</v>
      </c>
      <c r="D105" s="988" t="s">
        <v>4365</v>
      </c>
      <c r="E105" s="792">
        <v>5</v>
      </c>
      <c r="F105" s="526">
        <v>825</v>
      </c>
      <c r="G105" s="526" t="s">
        <v>106</v>
      </c>
      <c r="H105" s="526" t="s">
        <v>106</v>
      </c>
      <c r="I105" s="924">
        <v>15.01</v>
      </c>
      <c r="J105" s="702">
        <f t="shared" si="18"/>
        <v>2.6648900732844769</v>
      </c>
      <c r="K105" s="927">
        <v>0.1</v>
      </c>
      <c r="L105" s="639">
        <v>4</v>
      </c>
      <c r="M105" s="693">
        <f t="shared" si="19"/>
        <v>0.4</v>
      </c>
      <c r="N105" s="921" t="s">
        <v>997</v>
      </c>
      <c r="O105" s="795">
        <v>0.09</v>
      </c>
      <c r="P105" s="915">
        <v>43319</v>
      </c>
      <c r="Q105" s="915">
        <v>43336</v>
      </c>
      <c r="R105" s="693">
        <f t="shared" si="20"/>
        <v>11.111111111111121</v>
      </c>
      <c r="S105" s="759">
        <f>IF(INDEX(Historical!$D$7:$D$1437,MATCH(B105,Historical!$B$7:$B$1446,0))=0,"n/a",(INDEX(Historical!$C$7:$C$1437,MATCH(B105,Historical!$B$7:$B$1446,0))/INDEX(Historical!$D$7:$D$1437,MATCH(B105,Historical!$B$7:$B$1446,0))-1)*100)</f>
        <v>32.142857142857139</v>
      </c>
      <c r="T105" s="759">
        <f>IF(INDEX(Historical!$F$7:$F$1430,MATCH(B105,Historical!$B$7:$B$1446,0))=0,"n/a",((INDEX(Historical!$C$7:$C$1437,MATCH(B105,Historical!$B$7:$B$1446,0))/INDEX(Historical!$F$7:$F$1430,MATCH(B105,Historical!$B$7:$B$1446,0)))^(1/3)-1)*100)</f>
        <v>32.239311817355201</v>
      </c>
      <c r="U105" s="759">
        <f>IF(INDEX(Historical!$H$7:$H$1430,MATCH(B105,Historical!$B$7:$B$1446,0))=0,"n/a",((INDEX(Historical!$C$7:$C$1437,MATCH(B105,Historical!$B$7:$B$1446,0))/INDEX(Historical!$H$7:$H$1430,MATCH(B105,Historical!$B$7:$B$1446,0)))^(1/5)-1)*100)</f>
        <v>56.037271142430221</v>
      </c>
      <c r="V105" s="759">
        <f>IF(INDEX(Historical!$O$7:$O$1430,MATCH(B105,Historical!$B$7:$B$1446,0))=0,"n/a",((INDEX(Historical!$C$7:$C$1437,MATCH(B105,Historical!$B$7:$B$1446,0))/INDEX(Historical!$O$7:$O$1430,MATCH(B105,Historical!$B$7:$B$1446,0)))^(1/10)-1)*100)</f>
        <v>2.8263379797903054</v>
      </c>
      <c r="W105" s="760">
        <f t="shared" si="21"/>
        <v>19.826811776625455</v>
      </c>
      <c r="X105" s="761">
        <f t="shared" si="22"/>
        <v>1.2076998091040994</v>
      </c>
      <c r="Y105" s="926"/>
      <c r="Z105" s="702">
        <f t="shared" si="23"/>
        <v>35.087719298245617</v>
      </c>
      <c r="AA105" s="935">
        <f t="shared" si="24"/>
        <v>13.166666666666668</v>
      </c>
      <c r="AB105" s="639">
        <v>12</v>
      </c>
      <c r="AC105" s="916">
        <v>1.1399999999999999</v>
      </c>
      <c r="AD105" s="916">
        <v>1.65</v>
      </c>
      <c r="AE105" s="916">
        <v>3.71</v>
      </c>
      <c r="AF105" s="916">
        <v>1.35</v>
      </c>
      <c r="AG105" s="916">
        <v>6.7</v>
      </c>
      <c r="AH105" s="916">
        <v>76.5</v>
      </c>
      <c r="AI105" s="916">
        <v>9.1800000000000015</v>
      </c>
      <c r="AJ105" s="916">
        <v>46.400000000000006</v>
      </c>
      <c r="AK105" s="916">
        <v>8</v>
      </c>
      <c r="AL105" s="928">
        <v>234.16</v>
      </c>
      <c r="AM105" s="922">
        <v>0.1</v>
      </c>
      <c r="AN105" s="916">
        <v>0</v>
      </c>
      <c r="AO105" s="802">
        <f t="shared" si="25"/>
        <v>45.535494549048025</v>
      </c>
      <c r="AP105" s="803">
        <f t="shared" si="26"/>
        <v>58.702161215714696</v>
      </c>
      <c r="AQ105" s="936">
        <f t="shared" si="27"/>
        <v>-11.11805582684411</v>
      </c>
      <c r="AR105" s="702">
        <f>INDEX(Historical!$C$7:$C$1437,MATCH(B105,Historical!$B$7:$B$1446,0))*IF(AH105="n/a",1.03,IF(AH105&lt;0,1.01,IF(AH105&gt;10,1.1,(1+AH105/100))))</f>
        <v>0.40700000000000003</v>
      </c>
      <c r="AS105" s="935">
        <f t="shared" si="28"/>
        <v>0.44436260000000005</v>
      </c>
      <c r="AT105" s="935">
        <f t="shared" si="32"/>
        <v>0.4799116080000001</v>
      </c>
      <c r="AU105" s="935">
        <f t="shared" si="32"/>
        <v>0.51830453664000009</v>
      </c>
      <c r="AV105" s="935">
        <f t="shared" si="32"/>
        <v>0.55976889957120013</v>
      </c>
      <c r="AW105" s="702">
        <f t="shared" si="29"/>
        <v>2.4093476442112003</v>
      </c>
      <c r="AX105" s="810">
        <f t="shared" si="30"/>
        <v>16.051616550374419</v>
      </c>
      <c r="AY105" s="991">
        <v>0.36</v>
      </c>
      <c r="AZ105" s="922">
        <v>11.52</v>
      </c>
      <c r="BA105" s="922">
        <v>-19.39</v>
      </c>
      <c r="BB105" s="922">
        <v>-1.22</v>
      </c>
      <c r="BC105" s="922">
        <v>-2.15</v>
      </c>
      <c r="BE105" s="664">
        <v>2014</v>
      </c>
      <c r="BF105" s="946" t="e">
        <f>#VALUE!</f>
        <v>#VALUE!</v>
      </c>
      <c r="BG105" s="931">
        <v>0.8</v>
      </c>
    </row>
    <row r="106" spans="1:59" ht="11.25" customHeight="1" x14ac:dyDescent="0.2">
      <c r="A106" s="609" t="s">
        <v>1840</v>
      </c>
      <c r="B106" s="925" t="s">
        <v>1841</v>
      </c>
      <c r="C106" s="988" t="s">
        <v>4353</v>
      </c>
      <c r="D106" s="988" t="s">
        <v>4354</v>
      </c>
      <c r="E106" s="792">
        <v>6</v>
      </c>
      <c r="F106" s="526">
        <v>757</v>
      </c>
      <c r="G106" s="526" t="s">
        <v>106</v>
      </c>
      <c r="H106" s="526" t="s">
        <v>106</v>
      </c>
      <c r="I106" s="924">
        <v>53.35</v>
      </c>
      <c r="J106" s="702">
        <f t="shared" si="18"/>
        <v>3.9737582005623246</v>
      </c>
      <c r="K106" s="927">
        <v>0.53</v>
      </c>
      <c r="L106" s="639">
        <v>4</v>
      </c>
      <c r="M106" s="693">
        <f t="shared" si="19"/>
        <v>2.12</v>
      </c>
      <c r="N106" s="921" t="s">
        <v>161</v>
      </c>
      <c r="O106" s="795">
        <v>0.52</v>
      </c>
      <c r="P106" s="915">
        <v>43481</v>
      </c>
      <c r="Q106" s="915">
        <v>43496</v>
      </c>
      <c r="R106" s="693">
        <f t="shared" si="20"/>
        <v>1.9230769230769247</v>
      </c>
      <c r="S106" s="759">
        <f>IF(INDEX(Historical!$D$7:$D$1437,MATCH(B106,Historical!$B$7:$B$1446,0))=0,"n/a",(INDEX(Historical!$C$7:$C$1437,MATCH(B106,Historical!$B$7:$B$1446,0))/INDEX(Historical!$D$7:$D$1437,MATCH(B106,Historical!$B$7:$B$1446,0))-1)*100)</f>
        <v>1.9607843137254832</v>
      </c>
      <c r="T106" s="759">
        <f>IF(INDEX(Historical!$F$7:$F$1430,MATCH(B106,Historical!$B$7:$B$1446,0))=0,"n/a",((INDEX(Historical!$C$7:$C$1437,MATCH(B106,Historical!$B$7:$B$1446,0))/INDEX(Historical!$F$7:$F$1430,MATCH(B106,Historical!$B$7:$B$1446,0)))^(1/3)-1)*100)</f>
        <v>7.1664579674248774</v>
      </c>
      <c r="U106" s="759">
        <f>IF(INDEX(Historical!$H$7:$H$1430,MATCH(B106,Historical!$B$7:$B$1446,0))=0,"n/a",((INDEX(Historical!$C$7:$C$1437,MATCH(B106,Historical!$B$7:$B$1446,0))/INDEX(Historical!$H$7:$H$1430,MATCH(B106,Historical!$B$7:$B$1446,0)))^(1/5)-1)*100)</f>
        <v>7.6316922514810814</v>
      </c>
      <c r="V106" s="759">
        <f>IF(INDEX(Historical!$O$7:$O$1430,MATCH(B106,Historical!$B$7:$B$1446,0))=0,"n/a",((INDEX(Historical!$C$7:$C$1437,MATCH(B106,Historical!$B$7:$B$1446,0))/INDEX(Historical!$O$7:$O$1430,MATCH(B106,Historical!$B$7:$B$1446,0)))^(1/10)-1)*100)</f>
        <v>1.0160886455032658</v>
      </c>
      <c r="W106" s="760">
        <f t="shared" si="21"/>
        <v>7.5108528033015522</v>
      </c>
      <c r="X106" s="761">
        <f t="shared" si="22"/>
        <v>0.33326167037035287</v>
      </c>
      <c r="Y106" s="713"/>
      <c r="Z106" s="702">
        <f t="shared" si="23"/>
        <v>132.5</v>
      </c>
      <c r="AA106" s="935">
        <f t="shared" si="24"/>
        <v>33.34375</v>
      </c>
      <c r="AB106" s="639">
        <v>12</v>
      </c>
      <c r="AC106" s="916">
        <v>1.6</v>
      </c>
      <c r="AD106" s="916">
        <v>4.38</v>
      </c>
      <c r="AE106" s="916">
        <v>5.29</v>
      </c>
      <c r="AF106" s="916">
        <v>6.87</v>
      </c>
      <c r="AG106" s="916">
        <v>22</v>
      </c>
      <c r="AH106" s="916">
        <v>-1.6</v>
      </c>
      <c r="AI106" s="916" t="s">
        <v>137</v>
      </c>
      <c r="AJ106" s="916">
        <v>22.900000000000002</v>
      </c>
      <c r="AK106" s="916">
        <v>7.6</v>
      </c>
      <c r="AL106" s="928">
        <v>1210</v>
      </c>
      <c r="AM106" s="922">
        <v>0.3</v>
      </c>
      <c r="AN106" s="916">
        <v>5.81</v>
      </c>
      <c r="AO106" s="802">
        <f t="shared" si="25"/>
        <v>-21.738299547956593</v>
      </c>
      <c r="AP106" s="803">
        <f t="shared" si="26"/>
        <v>11.605450452043407</v>
      </c>
      <c r="AQ106" s="936">
        <f t="shared" si="27"/>
        <v>219.07614033853008</v>
      </c>
      <c r="AR106" s="702">
        <f>INDEX(Historical!$C$7:$C$1437,MATCH(B106,Historical!$B$7:$B$1446,0))*IF(AH106="n/a",1.03,IF(AH106&lt;0,1.01,IF(AH106&gt;10,1.1,(1+AH106/100))))</f>
        <v>2.1008</v>
      </c>
      <c r="AS106" s="935">
        <f t="shared" si="28"/>
        <v>2.163824</v>
      </c>
      <c r="AT106" s="935">
        <f t="shared" si="32"/>
        <v>2.3282746240000001</v>
      </c>
      <c r="AU106" s="935">
        <f t="shared" si="32"/>
        <v>2.505223495424</v>
      </c>
      <c r="AV106" s="935">
        <f t="shared" si="32"/>
        <v>2.6956204810762241</v>
      </c>
      <c r="AW106" s="702">
        <f t="shared" si="29"/>
        <v>11.793742600500224</v>
      </c>
      <c r="AX106" s="810">
        <f t="shared" si="30"/>
        <v>22.106359138707074</v>
      </c>
      <c r="AY106" s="991">
        <v>0.99</v>
      </c>
      <c r="AZ106" s="922">
        <v>17.28</v>
      </c>
      <c r="BA106" s="922">
        <v>-12.04</v>
      </c>
      <c r="BB106" s="922">
        <v>0.01</v>
      </c>
      <c r="BC106" s="922">
        <v>0.16999999999999998</v>
      </c>
      <c r="BE106" s="664">
        <v>2014</v>
      </c>
      <c r="BF106" s="946" t="e">
        <f>#VALUE!</f>
        <v>#VALUE!</v>
      </c>
      <c r="BG106" s="931">
        <v>2.4</v>
      </c>
    </row>
    <row r="107" spans="1:59" ht="11.25" customHeight="1" x14ac:dyDescent="0.2">
      <c r="A107" s="609" t="s">
        <v>482</v>
      </c>
      <c r="B107" s="925" t="s">
        <v>483</v>
      </c>
      <c r="C107" s="988" t="s">
        <v>128</v>
      </c>
      <c r="D107" s="988" t="s">
        <v>4361</v>
      </c>
      <c r="E107" s="792">
        <v>18</v>
      </c>
      <c r="F107" s="526">
        <v>177</v>
      </c>
      <c r="G107" s="526" t="s">
        <v>106</v>
      </c>
      <c r="H107" s="526" t="s">
        <v>106</v>
      </c>
      <c r="I107" s="924">
        <v>52.41</v>
      </c>
      <c r="J107" s="702">
        <f t="shared" si="18"/>
        <v>3.8160656363289447</v>
      </c>
      <c r="K107" s="927">
        <v>0.5</v>
      </c>
      <c r="L107" s="639">
        <v>4</v>
      </c>
      <c r="M107" s="693">
        <f t="shared" si="19"/>
        <v>2</v>
      </c>
      <c r="N107" s="921" t="s">
        <v>305</v>
      </c>
      <c r="O107" s="795">
        <v>0.46</v>
      </c>
      <c r="P107" s="915">
        <v>43333</v>
      </c>
      <c r="Q107" s="915">
        <v>43348</v>
      </c>
      <c r="R107" s="693">
        <f t="shared" si="20"/>
        <v>8.6956521739130395</v>
      </c>
      <c r="S107" s="759">
        <f>IF(INDEX(Historical!$D$7:$D$1437,MATCH(B107,Historical!$B$7:$B$1446,0))=0,"n/a",(INDEX(Historical!$C$7:$C$1437,MATCH(B107,Historical!$B$7:$B$1446,0))/INDEX(Historical!$D$7:$D$1437,MATCH(B107,Historical!$B$7:$B$1446,0))-1)*100)</f>
        <v>9.0909090909090828</v>
      </c>
      <c r="T107" s="759">
        <f>IF(INDEX(Historical!$F$7:$F$1430,MATCH(B107,Historical!$B$7:$B$1446,0))=0,"n/a",((INDEX(Historical!$C$7:$C$1437,MATCH(B107,Historical!$B$7:$B$1446,0))/INDEX(Historical!$F$7:$F$1430,MATCH(B107,Historical!$B$7:$B$1446,0)))^(1/3)-1)*100)</f>
        <v>10.064241629820891</v>
      </c>
      <c r="U107" s="759">
        <f>IF(INDEX(Historical!$H$7:$H$1430,MATCH(B107,Historical!$B$7:$B$1446,0))=0,"n/a",((INDEX(Historical!$C$7:$C$1437,MATCH(B107,Historical!$B$7:$B$1446,0))/INDEX(Historical!$H$7:$H$1430,MATCH(B107,Historical!$B$7:$B$1446,0)))^(1/5)-1)*100)</f>
        <v>10.98883056567086</v>
      </c>
      <c r="V107" s="759">
        <f>IF(INDEX(Historical!$O$7:$O$1430,MATCH(B107,Historical!$B$7:$B$1446,0))=0,"n/a",((INDEX(Historical!$C$7:$C$1437,MATCH(B107,Historical!$B$7:$B$1446,0))/INDEX(Historical!$O$7:$O$1430,MATCH(B107,Historical!$B$7:$B$1446,0)))^(1/10)-1)*100)</f>
        <v>10.30542524220699</v>
      </c>
      <c r="W107" s="760">
        <f t="shared" si="21"/>
        <v>1.066315101745138</v>
      </c>
      <c r="X107" s="761">
        <f t="shared" si="22"/>
        <v>1.1944381049642239</v>
      </c>
      <c r="Y107" s="925"/>
      <c r="Z107" s="702">
        <f t="shared" si="23"/>
        <v>153.84615384615384</v>
      </c>
      <c r="AA107" s="935">
        <f t="shared" si="24"/>
        <v>40.315384615384609</v>
      </c>
      <c r="AB107" s="639">
        <v>12</v>
      </c>
      <c r="AC107" s="916">
        <v>1.3</v>
      </c>
      <c r="AD107" s="916">
        <v>3.98</v>
      </c>
      <c r="AE107" s="916">
        <v>0.16</v>
      </c>
      <c r="AF107" s="916">
        <v>1.35</v>
      </c>
      <c r="AG107" s="916">
        <v>4.1000000000000005</v>
      </c>
      <c r="AH107" s="916">
        <v>23.5</v>
      </c>
      <c r="AI107" s="916">
        <v>39.519999999999996</v>
      </c>
      <c r="AJ107" s="916">
        <v>9.1999999999999993</v>
      </c>
      <c r="AK107" s="916">
        <v>10.100000000000001</v>
      </c>
      <c r="AL107" s="928">
        <v>7400</v>
      </c>
      <c r="AM107" s="922">
        <v>3.1</v>
      </c>
      <c r="AN107" s="916">
        <v>0.98</v>
      </c>
      <c r="AO107" s="802">
        <f t="shared" si="25"/>
        <v>-25.510488413384806</v>
      </c>
      <c r="AP107" s="803">
        <f t="shared" si="26"/>
        <v>14.804896201999805</v>
      </c>
      <c r="AQ107" s="936">
        <f t="shared" si="27"/>
        <v>55.528874390676329</v>
      </c>
      <c r="AR107" s="702">
        <f>INDEX(Historical!$C$7:$C$1437,MATCH(B107,Historical!$B$7:$B$1446,0))*IF(AH107="n/a",1.03,IF(AH107&lt;0,1.01,IF(AH107&gt;10,1.1,(1+AH107/100))))</f>
        <v>2.1120000000000001</v>
      </c>
      <c r="AS107" s="935">
        <f t="shared" si="28"/>
        <v>2.3232000000000004</v>
      </c>
      <c r="AT107" s="935">
        <f t="shared" ref="AT107:AV126" si="33">IF($AK107="n/a",1.03*AS107,IF($AK107&lt;0,1.01*AS107,IF($AK107&gt;10,1.1*AS107,(1+$AK107/100)*AS107)))</f>
        <v>2.5555200000000005</v>
      </c>
      <c r="AU107" s="935">
        <f t="shared" si="33"/>
        <v>2.8110720000000007</v>
      </c>
      <c r="AV107" s="935">
        <f t="shared" si="33"/>
        <v>3.0921792000000008</v>
      </c>
      <c r="AW107" s="702">
        <f t="shared" si="29"/>
        <v>12.893971200000001</v>
      </c>
      <c r="AX107" s="810">
        <f t="shared" si="30"/>
        <v>24.60212020606755</v>
      </c>
      <c r="AY107" s="991">
        <v>0.89</v>
      </c>
      <c r="AZ107" s="922">
        <v>10.9</v>
      </c>
      <c r="BA107" s="922">
        <v>-29.830000000000002</v>
      </c>
      <c r="BB107" s="922">
        <v>0.70000000000000007</v>
      </c>
      <c r="BC107" s="922">
        <v>-11.43</v>
      </c>
      <c r="BE107" s="664">
        <v>2001</v>
      </c>
      <c r="BF107" s="946" t="e">
        <f>#VALUE!</f>
        <v>#VALUE!</v>
      </c>
      <c r="BG107" s="931">
        <v>1.0999999999999999</v>
      </c>
    </row>
    <row r="108" spans="1:59" ht="11.25" customHeight="1" x14ac:dyDescent="0.2">
      <c r="A108" s="537" t="s">
        <v>978</v>
      </c>
      <c r="B108" s="925" t="s">
        <v>979</v>
      </c>
      <c r="C108" s="988" t="s">
        <v>128</v>
      </c>
      <c r="D108" s="988" t="s">
        <v>4361</v>
      </c>
      <c r="E108" s="794">
        <v>8</v>
      </c>
      <c r="F108" s="526">
        <v>515</v>
      </c>
      <c r="G108" s="526" t="s">
        <v>106</v>
      </c>
      <c r="H108" s="526" t="s">
        <v>106</v>
      </c>
      <c r="I108" s="924">
        <v>26</v>
      </c>
      <c r="J108" s="702">
        <f t="shared" si="18"/>
        <v>7.3076923076923066</v>
      </c>
      <c r="K108" s="927">
        <v>0.47499999999999998</v>
      </c>
      <c r="L108" s="639">
        <v>4</v>
      </c>
      <c r="M108" s="693">
        <f t="shared" si="19"/>
        <v>1.9</v>
      </c>
      <c r="N108" s="921" t="s">
        <v>725</v>
      </c>
      <c r="O108" s="795">
        <v>0.46500000000000002</v>
      </c>
      <c r="P108" s="658">
        <v>43279</v>
      </c>
      <c r="Q108" s="658">
        <v>43311</v>
      </c>
      <c r="R108" s="693">
        <f t="shared" si="20"/>
        <v>2.1505376344085918</v>
      </c>
      <c r="S108" s="759">
        <f>IF(INDEX(Historical!$D$7:$D$1437,MATCH(B108,Historical!$B$7:$B$1446,0))=0,"n/a",(INDEX(Historical!$C$7:$C$1437,MATCH(B108,Historical!$B$7:$B$1446,0))/INDEX(Historical!$D$7:$D$1437,MATCH(B108,Historical!$B$7:$B$1446,0))-1)*100)</f>
        <v>1.0752688172043001</v>
      </c>
      <c r="T108" s="759">
        <f>IF(INDEX(Historical!$F$7:$F$1430,MATCH(B108,Historical!$B$7:$B$1446,0))=0,"n/a",((INDEX(Historical!$C$7:$C$1437,MATCH(B108,Historical!$B$7:$B$1446,0))/INDEX(Historical!$F$7:$F$1430,MATCH(B108,Historical!$B$7:$B$1446,0)))^(1/3)-1)*100)</f>
        <v>11.125167186350771</v>
      </c>
      <c r="U108" s="759">
        <f>IF(INDEX(Historical!$H$7:$H$1430,MATCH(B108,Historical!$B$7:$B$1446,0))=0,"n/a",((INDEX(Historical!$C$7:$C$1437,MATCH(B108,Historical!$B$7:$B$1446,0))/INDEX(Historical!$H$7:$H$1430,MATCH(B108,Historical!$B$7:$B$1446,0)))^(1/5)-1)*100)</f>
        <v>9.5776992629140079</v>
      </c>
      <c r="V108" s="759">
        <f>IF(INDEX(Historical!$O$7:$O$1430,MATCH(B108,Historical!$B$7:$B$1446,0))=0,"n/a",((INDEX(Historical!$C$7:$C$1437,MATCH(B108,Historical!$B$7:$B$1446,0))/INDEX(Historical!$O$7:$O$1430,MATCH(B108,Historical!$B$7:$B$1446,0)))^(1/10)-1)*100)</f>
        <v>8.2869694764769353</v>
      </c>
      <c r="W108" s="760">
        <f t="shared" si="21"/>
        <v>1.1557541378788576</v>
      </c>
      <c r="X108" s="761">
        <f t="shared" si="22"/>
        <v>0.45608091728161942</v>
      </c>
      <c r="Y108" s="721"/>
      <c r="Z108" s="702">
        <f t="shared" si="23"/>
        <v>74.21875</v>
      </c>
      <c r="AA108" s="935">
        <f t="shared" si="24"/>
        <v>10.15625</v>
      </c>
      <c r="AB108" s="639">
        <v>12</v>
      </c>
      <c r="AC108" s="916">
        <v>2.56</v>
      </c>
      <c r="AD108" s="916">
        <v>2.31</v>
      </c>
      <c r="AE108" s="916">
        <v>0.98</v>
      </c>
      <c r="AF108" s="916">
        <v>1.9</v>
      </c>
      <c r="AG108" s="916">
        <v>20.100000000000001</v>
      </c>
      <c r="AH108" s="916">
        <v>100</v>
      </c>
      <c r="AI108" s="916">
        <v>4.41</v>
      </c>
      <c r="AJ108" s="916">
        <v>21</v>
      </c>
      <c r="AK108" s="916">
        <v>4.3999999999999995</v>
      </c>
      <c r="AL108" s="928">
        <v>1660</v>
      </c>
      <c r="AM108" s="922">
        <v>0.8</v>
      </c>
      <c r="AN108" s="916">
        <v>0</v>
      </c>
      <c r="AO108" s="802">
        <f t="shared" si="25"/>
        <v>6.7291415706063162</v>
      </c>
      <c r="AP108" s="803">
        <f t="shared" si="26"/>
        <v>16.885391570606316</v>
      </c>
      <c r="AQ108" s="936">
        <f t="shared" si="27"/>
        <v>-7.3912051212797092</v>
      </c>
      <c r="AR108" s="702">
        <f>INDEX(Historical!$C$7:$C$1437,MATCH(B108,Historical!$B$7:$B$1446,0))*IF(AH108="n/a",1.03,IF(AH108&lt;0,1.01,IF(AH108&gt;10,1.1,(1+AH108/100))))</f>
        <v>2.0680000000000001</v>
      </c>
      <c r="AS108" s="935">
        <f t="shared" si="28"/>
        <v>2.1591988</v>
      </c>
      <c r="AT108" s="935">
        <f t="shared" si="33"/>
        <v>2.2542035471999999</v>
      </c>
      <c r="AU108" s="935">
        <f t="shared" si="33"/>
        <v>2.3533885032768</v>
      </c>
      <c r="AV108" s="935">
        <f t="shared" si="33"/>
        <v>2.4569375974209793</v>
      </c>
      <c r="AW108" s="702">
        <f t="shared" si="29"/>
        <v>11.291728447897778</v>
      </c>
      <c r="AX108" s="810">
        <f t="shared" si="30"/>
        <v>43.429724799606838</v>
      </c>
      <c r="AY108" s="991">
        <v>0.45</v>
      </c>
      <c r="AZ108" s="922">
        <v>18.61</v>
      </c>
      <c r="BA108" s="922">
        <v>-22.39</v>
      </c>
      <c r="BB108" s="922">
        <v>5.89</v>
      </c>
      <c r="BC108" s="922">
        <v>-7.4499999999999993</v>
      </c>
      <c r="BE108" s="664">
        <v>2011</v>
      </c>
      <c r="BF108" s="946" t="e">
        <f>#VALUE!</f>
        <v>#VALUE!</v>
      </c>
      <c r="BG108" s="931">
        <v>5.2</v>
      </c>
    </row>
    <row r="109" spans="1:59" ht="11.25" customHeight="1" x14ac:dyDescent="0.2">
      <c r="A109" s="609" t="s">
        <v>463</v>
      </c>
      <c r="B109" s="925" t="s">
        <v>464</v>
      </c>
      <c r="C109" s="988" t="s">
        <v>108</v>
      </c>
      <c r="D109" s="988" t="s">
        <v>4373</v>
      </c>
      <c r="E109" s="792">
        <v>16</v>
      </c>
      <c r="F109" s="526">
        <v>238</v>
      </c>
      <c r="G109" s="526" t="s">
        <v>115</v>
      </c>
      <c r="H109" s="526" t="s">
        <v>115</v>
      </c>
      <c r="I109" s="924">
        <v>26.28</v>
      </c>
      <c r="J109" s="702">
        <f t="shared" si="18"/>
        <v>3.3485540334855401</v>
      </c>
      <c r="K109" s="927">
        <v>0.22</v>
      </c>
      <c r="L109" s="639">
        <v>4</v>
      </c>
      <c r="M109" s="693">
        <f t="shared" si="19"/>
        <v>0.88</v>
      </c>
      <c r="N109" s="921" t="s">
        <v>136</v>
      </c>
      <c r="O109" s="795">
        <v>0.2</v>
      </c>
      <c r="P109" s="915">
        <v>43598</v>
      </c>
      <c r="Q109" s="915">
        <v>43630</v>
      </c>
      <c r="R109" s="693">
        <f t="shared" si="20"/>
        <v>9.9999999999999947</v>
      </c>
      <c r="S109" s="759">
        <f>IF(INDEX(Historical!$D$7:$D$1437,MATCH(B109,Historical!$B$7:$B$1446,0))=0,"n/a",(INDEX(Historical!$C$7:$C$1437,MATCH(B109,Historical!$B$7:$B$1446,0))/INDEX(Historical!$D$7:$D$1437,MATCH(B109,Historical!$B$7:$B$1446,0))-1)*100)</f>
        <v>5.3616071428571388</v>
      </c>
      <c r="T109" s="759">
        <f>IF(INDEX(Historical!$F$7:$F$1430,MATCH(B109,Historical!$B$7:$B$1446,0))=0,"n/a",((INDEX(Historical!$C$7:$C$1437,MATCH(B109,Historical!$B$7:$B$1446,0))/INDEX(Historical!$F$7:$F$1430,MATCH(B109,Historical!$B$7:$B$1446,0)))^(1/3)-1)*100)</f>
        <v>5.3237576630392081</v>
      </c>
      <c r="U109" s="759">
        <f>IF(INDEX(Historical!$H$7:$H$1430,MATCH(B109,Historical!$B$7:$B$1446,0))=0,"n/a",((INDEX(Historical!$C$7:$C$1437,MATCH(B109,Historical!$B$7:$B$1446,0))/INDEX(Historical!$H$7:$H$1430,MATCH(B109,Historical!$B$7:$B$1446,0)))^(1/5)-1)*100)</f>
        <v>7.2053184099442058</v>
      </c>
      <c r="V109" s="759">
        <f>IF(INDEX(Historical!$O$7:$O$1430,MATCH(B109,Historical!$B$7:$B$1446,0))=0,"n/a",((INDEX(Historical!$C$7:$C$1437,MATCH(B109,Historical!$B$7:$B$1446,0))/INDEX(Historical!$O$7:$O$1430,MATCH(B109,Historical!$B$7:$B$1446,0)))^(1/10)-1)*100)</f>
        <v>5.6669445604582425</v>
      </c>
      <c r="W109" s="760">
        <f t="shared" si="21"/>
        <v>1.2714644255072025</v>
      </c>
      <c r="X109" s="761">
        <f t="shared" si="22"/>
        <v>0.97369167701948733</v>
      </c>
      <c r="Y109" s="716"/>
      <c r="Z109" s="702">
        <f t="shared" si="23"/>
        <v>42.307692307692307</v>
      </c>
      <c r="AA109" s="935">
        <f t="shared" si="24"/>
        <v>12.634615384615385</v>
      </c>
      <c r="AB109" s="639">
        <v>12</v>
      </c>
      <c r="AC109" s="916">
        <v>2.08</v>
      </c>
      <c r="AD109" s="916" t="s">
        <v>137</v>
      </c>
      <c r="AE109" s="916">
        <v>3.08</v>
      </c>
      <c r="AF109" s="916">
        <v>1.1000000000000001</v>
      </c>
      <c r="AG109" s="916">
        <v>8.9</v>
      </c>
      <c r="AH109" s="916">
        <v>7.9</v>
      </c>
      <c r="AI109" s="916" t="s">
        <v>137</v>
      </c>
      <c r="AJ109" s="916">
        <v>7.3999999999999995</v>
      </c>
      <c r="AK109" s="916" t="s">
        <v>137</v>
      </c>
      <c r="AL109" s="928">
        <v>399.72</v>
      </c>
      <c r="AM109" s="922">
        <v>1.2</v>
      </c>
      <c r="AN109" s="916">
        <v>0.12</v>
      </c>
      <c r="AO109" s="802">
        <f t="shared" si="25"/>
        <v>-2.0807429411856386</v>
      </c>
      <c r="AP109" s="803">
        <f t="shared" si="26"/>
        <v>10.553872443429746</v>
      </c>
      <c r="AQ109" s="936">
        <f t="shared" si="27"/>
        <v>-21.406596479583119</v>
      </c>
      <c r="AR109" s="702">
        <f>INDEX(Historical!$C$7:$C$1437,MATCH(B109,Historical!$B$7:$B$1446,0))*IF(AH109="n/a",1.03,IF(AH109&lt;0,1.01,IF(AH109&gt;10,1.1,(1+AH109/100))))</f>
        <v>0.84884929999999992</v>
      </c>
      <c r="AS109" s="935">
        <f t="shared" si="28"/>
        <v>0.87431477899999999</v>
      </c>
      <c r="AT109" s="935">
        <f t="shared" si="33"/>
        <v>0.90054422236999998</v>
      </c>
      <c r="AU109" s="935">
        <f t="shared" si="33"/>
        <v>0.92756054904109997</v>
      </c>
      <c r="AV109" s="935">
        <f t="shared" si="33"/>
        <v>0.95538736551233294</v>
      </c>
      <c r="AW109" s="702">
        <f t="shared" si="29"/>
        <v>4.5066562159234325</v>
      </c>
      <c r="AX109" s="810">
        <f t="shared" si="30"/>
        <v>17.148615737912603</v>
      </c>
      <c r="AY109" s="991">
        <v>0.86</v>
      </c>
      <c r="AZ109" s="922">
        <v>23.669999999999998</v>
      </c>
      <c r="BA109" s="922">
        <v>-15.09</v>
      </c>
      <c r="BB109" s="922">
        <v>2.0699999999999998</v>
      </c>
      <c r="BC109" s="922">
        <v>0.33999999999999997</v>
      </c>
      <c r="BE109" s="664">
        <v>2004</v>
      </c>
      <c r="BF109" s="946" t="e">
        <f>#VALUE!</f>
        <v>#VALUE!</v>
      </c>
      <c r="BG109" s="931">
        <v>0.89999999999999991</v>
      </c>
    </row>
    <row r="110" spans="1:59" ht="11.25" customHeight="1" x14ac:dyDescent="0.2">
      <c r="A110" s="13" t="s">
        <v>4045</v>
      </c>
      <c r="B110" s="1094" t="s">
        <v>4044</v>
      </c>
      <c r="C110" s="988" t="s">
        <v>108</v>
      </c>
      <c r="D110" s="988" t="s">
        <v>4373</v>
      </c>
      <c r="E110" s="792">
        <v>5</v>
      </c>
      <c r="F110" s="526">
        <v>857</v>
      </c>
      <c r="G110" s="526" t="s">
        <v>106</v>
      </c>
      <c r="H110" s="526" t="s">
        <v>106</v>
      </c>
      <c r="I110" s="924">
        <v>29.99</v>
      </c>
      <c r="J110" s="702">
        <f t="shared" si="18"/>
        <v>3.0676892297432481</v>
      </c>
      <c r="K110" s="927">
        <v>0.23</v>
      </c>
      <c r="L110" s="639">
        <v>4</v>
      </c>
      <c r="M110" s="693">
        <f t="shared" si="19"/>
        <v>0.92</v>
      </c>
      <c r="N110" s="921" t="s">
        <v>517</v>
      </c>
      <c r="O110" s="795">
        <v>0.22</v>
      </c>
      <c r="P110" s="915">
        <v>43509</v>
      </c>
      <c r="Q110" s="915">
        <v>43524</v>
      </c>
      <c r="R110" s="693">
        <f t="shared" si="20"/>
        <v>4.5454545454545494</v>
      </c>
      <c r="S110" s="759">
        <f>IF(INDEX(Historical!$D$7:$D$1437,MATCH(B110,Historical!$B$7:$B$1446,0))=0,"n/a",(INDEX(Historical!$C$7:$C$1437,MATCH(B110,Historical!$B$7:$B$1446,0))/INDEX(Historical!$D$7:$D$1437,MATCH(B110,Historical!$B$7:$B$1446,0))-1)*100)</f>
        <v>4.7619047619047672</v>
      </c>
      <c r="T110" s="759">
        <f>IF(INDEX(Historical!$F$7:$F$1430,MATCH(B110,Historical!$B$7:$B$1446,0))=0,"n/a",((INDEX(Historical!$C$7:$C$1437,MATCH(B110,Historical!$B$7:$B$1446,0))/INDEX(Historical!$F$7:$F$1430,MATCH(B110,Historical!$B$7:$B$1446,0)))^(1/3)-1)*100)</f>
        <v>5.0081546755695205</v>
      </c>
      <c r="U110" s="759">
        <f>IF(INDEX(Historical!$H$7:$H$1430,MATCH(B110,Historical!$B$7:$B$1446,0))=0,"n/a",((INDEX(Historical!$C$7:$C$1437,MATCH(B110,Historical!$B$7:$B$1446,0))/INDEX(Historical!$H$7:$H$1430,MATCH(B110,Historical!$B$7:$B$1446,0)))^(1/5)-1)*100)</f>
        <v>4.0950396969256841</v>
      </c>
      <c r="V110" s="759">
        <f>IF(INDEX(Historical!$O$7:$O$1430,MATCH(B110,Historical!$B$7:$B$1446,0))=0,"n/a",((INDEX(Historical!$C$7:$C$1437,MATCH(B110,Historical!$B$7:$B$1446,0))/INDEX(Historical!$O$7:$O$1430,MATCH(B110,Historical!$B$7:$B$1446,0)))^(1/10)-1)*100)</f>
        <v>3.3984937544702332</v>
      </c>
      <c r="W110" s="760">
        <f t="shared" si="21"/>
        <v>1.2049572524708172</v>
      </c>
      <c r="X110" s="761">
        <f t="shared" si="22"/>
        <v>0.62046056014025508</v>
      </c>
      <c r="Y110" s="926"/>
      <c r="Z110" s="702">
        <f t="shared" si="23"/>
        <v>40.528634361233486</v>
      </c>
      <c r="AA110" s="935">
        <f t="shared" si="24"/>
        <v>13.211453744493392</v>
      </c>
      <c r="AB110" s="639">
        <v>12</v>
      </c>
      <c r="AC110" s="916">
        <v>2.27</v>
      </c>
      <c r="AD110" s="916">
        <v>1.32</v>
      </c>
      <c r="AE110" s="916">
        <v>2.85</v>
      </c>
      <c r="AF110" s="916">
        <v>0.91</v>
      </c>
      <c r="AG110" s="916">
        <v>7.1</v>
      </c>
      <c r="AH110" s="916">
        <v>23.1</v>
      </c>
      <c r="AI110" s="916">
        <v>9.33</v>
      </c>
      <c r="AJ110" s="916">
        <v>6.6000000000000005</v>
      </c>
      <c r="AK110" s="916">
        <v>10</v>
      </c>
      <c r="AL110" s="928">
        <v>1340</v>
      </c>
      <c r="AM110" s="922">
        <v>1</v>
      </c>
      <c r="AN110" s="916">
        <v>0.06</v>
      </c>
      <c r="AO110" s="802">
        <f t="shared" si="25"/>
        <v>-6.0487248178244597</v>
      </c>
      <c r="AP110" s="803">
        <f t="shared" si="26"/>
        <v>7.1627289266689322</v>
      </c>
      <c r="AQ110" s="936">
        <f t="shared" si="27"/>
        <v>-26.902126775157786</v>
      </c>
      <c r="AR110" s="702">
        <f>INDEX(Historical!$C$7:$C$1437,MATCH(B110,Historical!$B$7:$B$1446,0))*IF(AH110="n/a",1.03,IF(AH110&lt;0,1.01,IF(AH110&gt;10,1.1,(1+AH110/100))))</f>
        <v>0.96800000000000008</v>
      </c>
      <c r="AS110" s="935">
        <f t="shared" si="28"/>
        <v>1.0583144</v>
      </c>
      <c r="AT110" s="935">
        <f t="shared" si="33"/>
        <v>1.16414584</v>
      </c>
      <c r="AU110" s="935">
        <f t="shared" si="33"/>
        <v>1.2805604240000001</v>
      </c>
      <c r="AV110" s="935">
        <f t="shared" si="33"/>
        <v>1.4086164664000003</v>
      </c>
      <c r="AW110" s="702">
        <f t="shared" si="29"/>
        <v>5.8796371304000008</v>
      </c>
      <c r="AX110" s="810">
        <f t="shared" si="30"/>
        <v>19.605325543181067</v>
      </c>
      <c r="AY110" s="991">
        <v>1.06</v>
      </c>
      <c r="AZ110" s="922">
        <v>16.38</v>
      </c>
      <c r="BA110" s="922">
        <v>-32.229999999999997</v>
      </c>
      <c r="BB110" s="922">
        <v>1.52</v>
      </c>
      <c r="BC110" s="922">
        <v>-11.74</v>
      </c>
      <c r="BE110" s="664">
        <v>2015</v>
      </c>
      <c r="BF110" s="946" t="e">
        <f>#VALUE!</f>
        <v>#VALUE!</v>
      </c>
      <c r="BG110" s="931">
        <v>0.89999999999999991</v>
      </c>
    </row>
    <row r="111" spans="1:59" s="838" customFormat="1" ht="11.25" customHeight="1" x14ac:dyDescent="0.2">
      <c r="A111" s="697" t="s">
        <v>3813</v>
      </c>
      <c r="B111" s="846" t="s">
        <v>3814</v>
      </c>
      <c r="C111" s="988" t="s">
        <v>247</v>
      </c>
      <c r="D111" s="988" t="s">
        <v>4382</v>
      </c>
      <c r="E111" s="818">
        <v>5</v>
      </c>
      <c r="F111" s="526">
        <v>807</v>
      </c>
      <c r="G111" s="1171" t="s">
        <v>106</v>
      </c>
      <c r="H111" s="1171" t="s">
        <v>106</v>
      </c>
      <c r="I111" s="819">
        <v>37.159999999999997</v>
      </c>
      <c r="J111" s="820">
        <f t="shared" si="18"/>
        <v>3.2292787944025831</v>
      </c>
      <c r="K111" s="821">
        <v>0.3</v>
      </c>
      <c r="L111" s="822">
        <v>4</v>
      </c>
      <c r="M111" s="823">
        <f t="shared" si="19"/>
        <v>1.2</v>
      </c>
      <c r="N111" s="824" t="s">
        <v>798</v>
      </c>
      <c r="O111" s="825">
        <v>0.25</v>
      </c>
      <c r="P111" s="847">
        <v>43181</v>
      </c>
      <c r="Q111" s="847">
        <v>43196</v>
      </c>
      <c r="R111" s="823">
        <f t="shared" si="20"/>
        <v>19.999999999999996</v>
      </c>
      <c r="S111" s="759">
        <f>IF(INDEX(Historical!$D$7:$D$1437,MATCH(B111,Historical!$B$7:$B$1446,0))=0,"n/a",(INDEX(Historical!$C$7:$C$1437,MATCH(B111,Historical!$B$7:$B$1446,0))/INDEX(Historical!$D$7:$D$1437,MATCH(B111,Historical!$B$7:$B$1446,0))-1)*100)</f>
        <v>19.999999999999996</v>
      </c>
      <c r="T111" s="759">
        <f>IF(INDEX(Historical!$F$7:$F$1430,MATCH(B111,Historical!$B$7:$B$1446,0))=0,"n/a",((INDEX(Historical!$C$7:$C$1437,MATCH(B111,Historical!$B$7:$B$1446,0))/INDEX(Historical!$F$7:$F$1430,MATCH(B111,Historical!$B$7:$B$1446,0)))^(1/3)-1)*100)</f>
        <v>16.445457431121579</v>
      </c>
      <c r="U111" s="759" t="str">
        <f>IF(INDEX(Historical!$H$7:$H$1430,MATCH(B111,Historical!$B$7:$B$1446,0))=0,"n/a",((INDEX(Historical!$C$7:$C$1437,MATCH(B111,Historical!$B$7:$B$1446,0))/INDEX(Historical!$H$7:$H$1430,MATCH(B111,Historical!$B$7:$B$1446,0)))^(1/5)-1)*100)</f>
        <v>n/a</v>
      </c>
      <c r="V111" s="759" t="str">
        <f>IF(INDEX(Historical!$O$7:$O$1430,MATCH(B111,Historical!$B$7:$B$1446,0))=0,"n/a",((INDEX(Historical!$C$7:$C$1437,MATCH(B111,Historical!$B$7:$B$1446,0))/INDEX(Historical!$O$7:$O$1430,MATCH(B111,Historical!$B$7:$B$1446,0)))^(1/10)-1)*100)</f>
        <v>n/a</v>
      </c>
      <c r="W111" s="827" t="str">
        <f t="shared" si="21"/>
        <v>n/a</v>
      </c>
      <c r="X111" s="828" t="str">
        <f t="shared" si="22"/>
        <v>n/a</v>
      </c>
      <c r="Y111" s="846"/>
      <c r="Z111" s="820">
        <f t="shared" si="23"/>
        <v>31.168831168831169</v>
      </c>
      <c r="AA111" s="830">
        <f t="shared" si="24"/>
        <v>9.6519480519480503</v>
      </c>
      <c r="AB111" s="822">
        <v>1</v>
      </c>
      <c r="AC111" s="831">
        <v>3.85</v>
      </c>
      <c r="AD111" s="831">
        <v>32.200000000000003</v>
      </c>
      <c r="AE111" s="831">
        <v>0.28999999999999998</v>
      </c>
      <c r="AF111" s="840">
        <v>2.15</v>
      </c>
      <c r="AG111" s="831">
        <v>24.3</v>
      </c>
      <c r="AH111" s="831">
        <v>-13.100000000000001</v>
      </c>
      <c r="AI111" s="831">
        <v>5.6000000000000005</v>
      </c>
      <c r="AJ111" s="831">
        <v>9.5</v>
      </c>
      <c r="AK111" s="831">
        <v>0.3</v>
      </c>
      <c r="AL111" s="832">
        <v>1510</v>
      </c>
      <c r="AM111" s="833">
        <v>1</v>
      </c>
      <c r="AN111" s="831">
        <v>0.75</v>
      </c>
      <c r="AO111" s="834" t="str">
        <f t="shared" si="25"/>
        <v>n/a</v>
      </c>
      <c r="AP111" s="835" t="str">
        <f t="shared" si="26"/>
        <v>n/a</v>
      </c>
      <c r="AQ111" s="836">
        <f t="shared" si="27"/>
        <v>-3.9636913299319732</v>
      </c>
      <c r="AR111" s="702">
        <f>INDEX(Historical!$C$7:$C$1437,MATCH(B111,Historical!$B$7:$B$1446,0))*IF(AH111="n/a",1.03,IF(AH111&lt;0,1.01,IF(AH111&gt;10,1.1,(1+AH111/100))))</f>
        <v>1.212</v>
      </c>
      <c r="AS111" s="830">
        <f t="shared" si="28"/>
        <v>1.2798720000000001</v>
      </c>
      <c r="AT111" s="830">
        <f t="shared" si="33"/>
        <v>1.2837116159999999</v>
      </c>
      <c r="AU111" s="830">
        <f t="shared" si="33"/>
        <v>1.2875627508479999</v>
      </c>
      <c r="AV111" s="830">
        <f t="shared" si="33"/>
        <v>1.2914254391005437</v>
      </c>
      <c r="AW111" s="820">
        <f t="shared" si="29"/>
        <v>6.3545718059485434</v>
      </c>
      <c r="AX111" s="837">
        <f t="shared" si="30"/>
        <v>17.100569983715136</v>
      </c>
      <c r="AY111" s="992">
        <v>1.31</v>
      </c>
      <c r="AZ111" s="833">
        <v>41.78</v>
      </c>
      <c r="BA111" s="833">
        <v>-26.200000000000003</v>
      </c>
      <c r="BB111" s="833">
        <v>3.7800000000000002</v>
      </c>
      <c r="BC111" s="833">
        <v>-3.52</v>
      </c>
      <c r="BD111" s="961"/>
      <c r="BE111" s="664">
        <v>2014</v>
      </c>
      <c r="BF111" s="946" t="e">
        <f>#VALUE!</f>
        <v>#VALUE!</v>
      </c>
      <c r="BG111" s="893">
        <v>8.1</v>
      </c>
    </row>
    <row r="112" spans="1:59" ht="11.25" customHeight="1" x14ac:dyDescent="0.2">
      <c r="A112" s="609" t="s">
        <v>475</v>
      </c>
      <c r="B112" s="925" t="s">
        <v>476</v>
      </c>
      <c r="C112" s="988" t="s">
        <v>131</v>
      </c>
      <c r="D112" s="988" t="s">
        <v>4362</v>
      </c>
      <c r="E112" s="792">
        <v>12</v>
      </c>
      <c r="F112" s="526">
        <v>301</v>
      </c>
      <c r="G112" s="526" t="s">
        <v>106</v>
      </c>
      <c r="H112" s="526" t="s">
        <v>106</v>
      </c>
      <c r="I112" s="924">
        <v>41.38</v>
      </c>
      <c r="J112" s="702">
        <f t="shared" si="18"/>
        <v>4.8574190430159492</v>
      </c>
      <c r="K112" s="927">
        <v>0.50249999999999995</v>
      </c>
      <c r="L112" s="639">
        <v>4</v>
      </c>
      <c r="M112" s="693">
        <f t="shared" si="19"/>
        <v>2.0099999999999998</v>
      </c>
      <c r="N112" s="921" t="s">
        <v>152</v>
      </c>
      <c r="O112" s="795">
        <v>0.47</v>
      </c>
      <c r="P112" s="915">
        <v>43523</v>
      </c>
      <c r="Q112" s="915">
        <v>43553</v>
      </c>
      <c r="R112" s="693">
        <f t="shared" si="20"/>
        <v>6.9148936170212716</v>
      </c>
      <c r="S112" s="759">
        <f>IF(INDEX(Historical!$D$7:$D$1437,MATCH(B112,Historical!$B$7:$B$1446,0))=0,"n/a",(INDEX(Historical!$C$7:$C$1437,MATCH(B112,Historical!$B$7:$B$1446,0))/INDEX(Historical!$D$7:$D$1437,MATCH(B112,Historical!$B$7:$B$1446,0))-1)*100)</f>
        <v>8.045977011494255</v>
      </c>
      <c r="T112" s="759">
        <f>IF(INDEX(Historical!$F$7:$F$1430,MATCH(B112,Historical!$B$7:$B$1446,0))=0,"n/a",((INDEX(Historical!$C$7:$C$1437,MATCH(B112,Historical!$B$7:$B$1446,0))/INDEX(Historical!$F$7:$F$1430,MATCH(B112,Historical!$B$7:$B$1446,0)))^(1/3)-1)*100)</f>
        <v>9.9776450231572547</v>
      </c>
      <c r="U112" s="759">
        <f>IF(INDEX(Historical!$H$7:$H$1430,MATCH(B112,Historical!$B$7:$B$1446,0))=0,"n/a",((INDEX(Historical!$C$7:$C$1437,MATCH(B112,Historical!$B$7:$B$1446,0))/INDEX(Historical!$H$7:$H$1430,MATCH(B112,Historical!$B$7:$B$1446,0)))^(1/5)-1)*100)</f>
        <v>10.393660017142414</v>
      </c>
      <c r="V112" s="759">
        <f>IF(INDEX(Historical!$O$7:$O$1430,MATCH(B112,Historical!$B$7:$B$1446,0))=0,"n/a",((INDEX(Historical!$C$7:$C$1437,MATCH(B112,Historical!$B$7:$B$1446,0))/INDEX(Historical!$O$7:$O$1430,MATCH(B112,Historical!$B$7:$B$1446,0)))^(1/10)-1)*100)</f>
        <v>12.312692928010005</v>
      </c>
      <c r="W112" s="760">
        <f t="shared" si="21"/>
        <v>0.84414190120002064</v>
      </c>
      <c r="X112" s="761" t="str">
        <f t="shared" si="22"/>
        <v>n/a</v>
      </c>
      <c r="Y112" s="925" t="s">
        <v>477</v>
      </c>
      <c r="Z112" s="702">
        <f t="shared" si="23"/>
        <v>340.67796610169489</v>
      </c>
      <c r="AA112" s="935">
        <f t="shared" si="24"/>
        <v>70.13559322033899</v>
      </c>
      <c r="AB112" s="639">
        <v>12</v>
      </c>
      <c r="AC112" s="916">
        <v>0.59</v>
      </c>
      <c r="AD112" s="916">
        <v>4.5</v>
      </c>
      <c r="AE112" s="916">
        <v>3.5</v>
      </c>
      <c r="AF112" s="916">
        <v>2.11</v>
      </c>
      <c r="AG112" s="916">
        <v>3</v>
      </c>
      <c r="AH112" s="916">
        <v>198.3</v>
      </c>
      <c r="AI112" s="916">
        <v>24.07</v>
      </c>
      <c r="AJ112" s="916">
        <v>-4.3</v>
      </c>
      <c r="AK112" s="916">
        <v>15.61</v>
      </c>
      <c r="AL112" s="928">
        <v>16300</v>
      </c>
      <c r="AM112" s="922">
        <v>42.3</v>
      </c>
      <c r="AN112" s="916">
        <v>2.78</v>
      </c>
      <c r="AO112" s="802">
        <f t="shared" si="25"/>
        <v>-54.884514160180629</v>
      </c>
      <c r="AP112" s="803">
        <f t="shared" si="26"/>
        <v>15.251079060158364</v>
      </c>
      <c r="AQ112" s="936">
        <f t="shared" si="27"/>
        <v>156.45974489828939</v>
      </c>
      <c r="AR112" s="702">
        <f>INDEX(Historical!$C$7:$C$1437,MATCH(B112,Historical!$B$7:$B$1446,0))*IF(AH112="n/a",1.03,IF(AH112&lt;0,1.01,IF(AH112&gt;10,1.1,(1+AH112/100))))</f>
        <v>2.0680000000000001</v>
      </c>
      <c r="AS112" s="935">
        <f t="shared" si="28"/>
        <v>2.2748000000000004</v>
      </c>
      <c r="AT112" s="935">
        <f t="shared" si="33"/>
        <v>2.5022800000000007</v>
      </c>
      <c r="AU112" s="935">
        <f t="shared" si="33"/>
        <v>2.7525080000000011</v>
      </c>
      <c r="AV112" s="935">
        <f t="shared" si="33"/>
        <v>3.0277588000000013</v>
      </c>
      <c r="AW112" s="702">
        <f t="shared" si="29"/>
        <v>12.625346800000003</v>
      </c>
      <c r="AX112" s="810">
        <f t="shared" si="30"/>
        <v>30.510746254229097</v>
      </c>
      <c r="AY112" s="991">
        <v>1.01</v>
      </c>
      <c r="AZ112" s="922">
        <v>28.27</v>
      </c>
      <c r="BA112" s="922">
        <v>-2.73</v>
      </c>
      <c r="BB112" s="922">
        <v>0.85000000000000009</v>
      </c>
      <c r="BC112" s="922">
        <v>4.8899999999999997</v>
      </c>
      <c r="BE112" s="664">
        <v>2008</v>
      </c>
      <c r="BF112" s="946" t="e">
        <f>#VALUE!</f>
        <v>#VALUE!</v>
      </c>
      <c r="BG112" s="931">
        <v>0.5</v>
      </c>
    </row>
    <row r="113" spans="1:59" ht="11.25" customHeight="1" x14ac:dyDescent="0.2">
      <c r="A113" s="537" t="s">
        <v>987</v>
      </c>
      <c r="B113" s="925" t="s">
        <v>988</v>
      </c>
      <c r="C113" s="988" t="s">
        <v>108</v>
      </c>
      <c r="D113" s="988" t="s">
        <v>4369</v>
      </c>
      <c r="E113" s="792">
        <v>8</v>
      </c>
      <c r="F113" s="526">
        <v>519</v>
      </c>
      <c r="G113" s="526" t="s">
        <v>37</v>
      </c>
      <c r="H113" s="526" t="s">
        <v>37</v>
      </c>
      <c r="I113" s="924">
        <v>49.66</v>
      </c>
      <c r="J113" s="702">
        <f t="shared" si="18"/>
        <v>2.2553362867498996</v>
      </c>
      <c r="K113" s="927">
        <v>0.28000000000000003</v>
      </c>
      <c r="L113" s="639">
        <v>4</v>
      </c>
      <c r="M113" s="693">
        <f t="shared" si="19"/>
        <v>1.1200000000000001</v>
      </c>
      <c r="N113" s="921" t="s">
        <v>459</v>
      </c>
      <c r="O113" s="795">
        <v>0.24</v>
      </c>
      <c r="P113" s="915">
        <v>43311</v>
      </c>
      <c r="Q113" s="915">
        <v>43322</v>
      </c>
      <c r="R113" s="693">
        <f t="shared" si="20"/>
        <v>16.666666666666682</v>
      </c>
      <c r="S113" s="759">
        <f>IF(INDEX(Historical!$D$7:$D$1437,MATCH(B113,Historical!$B$7:$B$1446,0))=0,"n/a",(INDEX(Historical!$C$7:$C$1437,MATCH(B113,Historical!$B$7:$B$1446,0))/INDEX(Historical!$D$7:$D$1437,MATCH(B113,Historical!$B$7:$B$1446,0))-1)*100)</f>
        <v>20.930232558139551</v>
      </c>
      <c r="T113" s="759">
        <f>IF(INDEX(Historical!$F$7:$F$1430,MATCH(B113,Historical!$B$7:$B$1446,0))=0,"n/a",((INDEX(Historical!$C$7:$C$1437,MATCH(B113,Historical!$B$7:$B$1446,0))/INDEX(Historical!$F$7:$F$1430,MATCH(B113,Historical!$B$7:$B$1446,0)))^(1/3)-1)*100)</f>
        <v>15.21476602058922</v>
      </c>
      <c r="U113" s="759">
        <f>IF(INDEX(Historical!$H$7:$H$1430,MATCH(B113,Historical!$B$7:$B$1446,0))=0,"n/a",((INDEX(Historical!$C$7:$C$1437,MATCH(B113,Historical!$B$7:$B$1446,0))/INDEX(Historical!$H$7:$H$1430,MATCH(B113,Historical!$B$7:$B$1446,0)))^(1/5)-1)*100)</f>
        <v>12.388291480088842</v>
      </c>
      <c r="V113" s="759">
        <f>IF(INDEX(Historical!$O$7:$O$1430,MATCH(B113,Historical!$B$7:$B$1446,0))=0,"n/a",((INDEX(Historical!$C$7:$C$1437,MATCH(B113,Historical!$B$7:$B$1446,0))/INDEX(Historical!$O$7:$O$1430,MATCH(B113,Historical!$B$7:$B$1446,0)))^(1/10)-1)*100)</f>
        <v>0.80363905839886396</v>
      </c>
      <c r="W113" s="760">
        <f t="shared" si="21"/>
        <v>15.415243137598045</v>
      </c>
      <c r="X113" s="761">
        <f t="shared" si="22"/>
        <v>0.69597143146566531</v>
      </c>
      <c r="Y113" s="716"/>
      <c r="Z113" s="702">
        <f t="shared" si="23"/>
        <v>32</v>
      </c>
      <c r="AA113" s="935">
        <f t="shared" si="24"/>
        <v>14.188571428571427</v>
      </c>
      <c r="AB113" s="639">
        <v>12</v>
      </c>
      <c r="AC113" s="916">
        <v>3.5</v>
      </c>
      <c r="AD113" s="916">
        <v>1.5</v>
      </c>
      <c r="AE113" s="916">
        <v>8.2100000000000009</v>
      </c>
      <c r="AF113" s="916">
        <v>1.32</v>
      </c>
      <c r="AG113" s="916">
        <v>11.5</v>
      </c>
      <c r="AH113" s="916">
        <v>29.5</v>
      </c>
      <c r="AI113" s="916">
        <v>8.9700000000000006</v>
      </c>
      <c r="AJ113" s="916">
        <v>17.8</v>
      </c>
      <c r="AK113" s="916">
        <v>9.43</v>
      </c>
      <c r="AL113" s="928">
        <v>47540</v>
      </c>
      <c r="AM113" s="922">
        <v>0.2</v>
      </c>
      <c r="AN113" s="916">
        <v>0.79</v>
      </c>
      <c r="AO113" s="802">
        <f t="shared" si="25"/>
        <v>0.4550563382673154</v>
      </c>
      <c r="AP113" s="803">
        <f t="shared" si="26"/>
        <v>14.643627766838742</v>
      </c>
      <c r="AQ113" s="936">
        <f t="shared" si="27"/>
        <v>-8.7642509497406156</v>
      </c>
      <c r="AR113" s="702">
        <f>INDEX(Historical!$C$7:$C$1437,MATCH(B113,Historical!$B$7:$B$1446,0))*IF(AH113="n/a",1.03,IF(AH113&lt;0,1.01,IF(AH113&gt;10,1.1,(1+AH113/100))))</f>
        <v>1.1440000000000001</v>
      </c>
      <c r="AS113" s="935">
        <f t="shared" si="28"/>
        <v>1.2466168000000002</v>
      </c>
      <c r="AT113" s="935">
        <f t="shared" si="33"/>
        <v>1.3641727642400003</v>
      </c>
      <c r="AU113" s="935">
        <f t="shared" si="33"/>
        <v>1.4928142559078323</v>
      </c>
      <c r="AV113" s="935">
        <f t="shared" si="33"/>
        <v>1.633586640239941</v>
      </c>
      <c r="AW113" s="702">
        <f t="shared" si="29"/>
        <v>6.8811904603877734</v>
      </c>
      <c r="AX113" s="810">
        <f t="shared" si="30"/>
        <v>13.856605840490884</v>
      </c>
      <c r="AY113" s="991">
        <v>1</v>
      </c>
      <c r="AZ113" s="922">
        <v>13.719999999999999</v>
      </c>
      <c r="BA113" s="922">
        <v>-14.7</v>
      </c>
      <c r="BB113" s="922">
        <v>-3.5000000000000004</v>
      </c>
      <c r="BC113" s="922">
        <v>-2.17</v>
      </c>
      <c r="BE113" s="664">
        <v>2011</v>
      </c>
      <c r="BF113" s="946" t="e">
        <f>#VALUE!</f>
        <v>#VALUE!</v>
      </c>
      <c r="BG113" s="931">
        <v>1.2</v>
      </c>
    </row>
    <row r="114" spans="1:59" ht="11.25" customHeight="1" x14ac:dyDescent="0.2">
      <c r="A114" s="537" t="s">
        <v>157</v>
      </c>
      <c r="B114" s="925" t="s">
        <v>158</v>
      </c>
      <c r="C114" s="988" t="s">
        <v>131</v>
      </c>
      <c r="D114" s="988" t="s">
        <v>4362</v>
      </c>
      <c r="E114" s="792">
        <v>48</v>
      </c>
      <c r="F114" s="526">
        <v>32</v>
      </c>
      <c r="G114" s="526" t="s">
        <v>37</v>
      </c>
      <c r="H114" s="526" t="s">
        <v>37</v>
      </c>
      <c r="I114" s="916">
        <v>72.760000000000005</v>
      </c>
      <c r="J114" s="702">
        <f t="shared" si="18"/>
        <v>2.776250687190764</v>
      </c>
      <c r="K114" s="927">
        <v>0.505</v>
      </c>
      <c r="L114" s="639">
        <v>4</v>
      </c>
      <c r="M114" s="693">
        <f t="shared" si="19"/>
        <v>2.02</v>
      </c>
      <c r="N114" s="921" t="s">
        <v>119</v>
      </c>
      <c r="O114" s="795">
        <v>0.47499999999999998</v>
      </c>
      <c r="P114" s="915">
        <v>43420</v>
      </c>
      <c r="Q114" s="915">
        <v>43435</v>
      </c>
      <c r="R114" s="693">
        <f t="shared" si="20"/>
        <v>6.3157894736842159</v>
      </c>
      <c r="S114" s="759">
        <f>IF(INDEX(Historical!$D$7:$D$1437,MATCH(B114,Historical!$B$7:$B$1446,0))=0,"n/a",(INDEX(Historical!$C$7:$C$1437,MATCH(B114,Historical!$B$7:$B$1446,0))/INDEX(Historical!$D$7:$D$1437,MATCH(B114,Historical!$B$7:$B$1446,0))-1)*100)</f>
        <v>6.6298342541436295</v>
      </c>
      <c r="T114" s="759">
        <f>IF(INDEX(Historical!$F$7:$F$1430,MATCH(B114,Historical!$B$7:$B$1446,0))=0,"n/a",((INDEX(Historical!$C$7:$C$1437,MATCH(B114,Historical!$B$7:$B$1446,0))/INDEX(Historical!$F$7:$F$1430,MATCH(B114,Historical!$B$7:$B$1446,0)))^(1/3)-1)*100)</f>
        <v>6.0101457208014963</v>
      </c>
      <c r="U114" s="759">
        <f>IF(INDEX(Historical!$H$7:$H$1430,MATCH(B114,Historical!$B$7:$B$1446,0))=0,"n/a",((INDEX(Historical!$C$7:$C$1437,MATCH(B114,Historical!$B$7:$B$1446,0))/INDEX(Historical!$H$7:$H$1430,MATCH(B114,Historical!$B$7:$B$1446,0)))^(1/5)-1)*100)</f>
        <v>4.8920912784701676</v>
      </c>
      <c r="V114" s="759">
        <f>IF(INDEX(Historical!$O$7:$O$1430,MATCH(B114,Historical!$B$7:$B$1446,0))=0,"n/a",((INDEX(Historical!$C$7:$C$1437,MATCH(B114,Historical!$B$7:$B$1446,0))/INDEX(Historical!$O$7:$O$1430,MATCH(B114,Historical!$B$7:$B$1446,0)))^(1/10)-1)*100)</f>
        <v>3.2625694677044015</v>
      </c>
      <c r="W114" s="760">
        <f t="shared" si="21"/>
        <v>1.4994596519387908</v>
      </c>
      <c r="X114" s="761">
        <f t="shared" si="22"/>
        <v>0.39452349019920707</v>
      </c>
      <c r="Y114" s="925"/>
      <c r="Z114" s="702">
        <f t="shared" si="23"/>
        <v>42.25941422594142</v>
      </c>
      <c r="AA114" s="935">
        <f t="shared" si="24"/>
        <v>15.221757322175732</v>
      </c>
      <c r="AB114" s="639">
        <v>12</v>
      </c>
      <c r="AC114" s="916">
        <v>4.78</v>
      </c>
      <c r="AD114" s="916">
        <v>4.2</v>
      </c>
      <c r="AE114" s="916">
        <v>2.4900000000000002</v>
      </c>
      <c r="AF114" s="916">
        <v>1.92</v>
      </c>
      <c r="AG114" s="916">
        <v>13.5</v>
      </c>
      <c r="AH114" s="916">
        <v>-47.599999999999994</v>
      </c>
      <c r="AI114" s="916">
        <v>7.0499999999999989</v>
      </c>
      <c r="AJ114" s="916">
        <v>12.4</v>
      </c>
      <c r="AK114" s="916">
        <v>3.63</v>
      </c>
      <c r="AL114" s="928">
        <v>4370</v>
      </c>
      <c r="AM114" s="922">
        <v>0.8</v>
      </c>
      <c r="AN114" s="916">
        <v>1.44</v>
      </c>
      <c r="AO114" s="802">
        <f t="shared" si="25"/>
        <v>-7.5534153565148001</v>
      </c>
      <c r="AP114" s="803">
        <f t="shared" si="26"/>
        <v>7.6683419656609315</v>
      </c>
      <c r="AQ114" s="936">
        <f t="shared" si="27"/>
        <v>13.970315937630406</v>
      </c>
      <c r="AR114" s="702">
        <f>INDEX(Historical!$C$7:$C$1437,MATCH(B114,Historical!$B$7:$B$1446,0))*IF(AH114="n/a",1.03,IF(AH114&lt;0,1.01,IF(AH114&gt;10,1.1,(1+AH114/100))))</f>
        <v>1.9493</v>
      </c>
      <c r="AS114" s="935">
        <f t="shared" si="28"/>
        <v>2.08672565</v>
      </c>
      <c r="AT114" s="935">
        <f t="shared" si="33"/>
        <v>2.162473791095</v>
      </c>
      <c r="AU114" s="935">
        <f t="shared" si="33"/>
        <v>2.2409715897117484</v>
      </c>
      <c r="AV114" s="935">
        <f t="shared" si="33"/>
        <v>2.322318858418285</v>
      </c>
      <c r="AW114" s="702">
        <f t="shared" si="29"/>
        <v>10.761789889225033</v>
      </c>
      <c r="AX114" s="810">
        <f t="shared" si="30"/>
        <v>14.790805235328522</v>
      </c>
      <c r="AY114" s="991">
        <v>0.43</v>
      </c>
      <c r="AZ114" s="922">
        <v>32.119999999999997</v>
      </c>
      <c r="BA114" s="922">
        <v>-2.69</v>
      </c>
      <c r="BB114" s="922">
        <v>0.8</v>
      </c>
      <c r="BC114" s="922">
        <v>12.370000000000001</v>
      </c>
      <c r="BE114" s="664">
        <v>1972</v>
      </c>
      <c r="BF114" s="946" t="e">
        <f>#VALUE!</f>
        <v>#VALUE!</v>
      </c>
      <c r="BG114" s="931">
        <v>3.9</v>
      </c>
    </row>
    <row r="115" spans="1:59" ht="11.25" customHeight="1" x14ac:dyDescent="0.2">
      <c r="A115" s="537" t="s">
        <v>989</v>
      </c>
      <c r="B115" s="925" t="s">
        <v>990</v>
      </c>
      <c r="C115" s="988" t="s">
        <v>108</v>
      </c>
      <c r="D115" s="988" t="s">
        <v>4373</v>
      </c>
      <c r="E115" s="792">
        <v>9</v>
      </c>
      <c r="F115" s="526">
        <v>475</v>
      </c>
      <c r="G115" s="526" t="s">
        <v>115</v>
      </c>
      <c r="H115" s="526" t="s">
        <v>115</v>
      </c>
      <c r="I115" s="924">
        <v>19.5</v>
      </c>
      <c r="J115" s="702">
        <f t="shared" si="18"/>
        <v>3.2820512820512819</v>
      </c>
      <c r="K115" s="927">
        <v>0.16</v>
      </c>
      <c r="L115" s="639">
        <v>4</v>
      </c>
      <c r="M115" s="693">
        <f t="shared" si="19"/>
        <v>0.64</v>
      </c>
      <c r="N115" s="921" t="s">
        <v>161</v>
      </c>
      <c r="O115" s="799">
        <v>0.15</v>
      </c>
      <c r="P115" s="915">
        <v>43560</v>
      </c>
      <c r="Q115" s="915">
        <v>43585</v>
      </c>
      <c r="R115" s="693">
        <f t="shared" si="20"/>
        <v>6.6666666666666732</v>
      </c>
      <c r="S115" s="759">
        <f>IF(INDEX(Historical!$D$7:$D$1437,MATCH(B115,Historical!$B$7:$B$1446,0))=0,"n/a",(INDEX(Historical!$C$7:$C$1437,MATCH(B115,Historical!$B$7:$B$1446,0))/INDEX(Historical!$D$7:$D$1437,MATCH(B115,Historical!$B$7:$B$1446,0))-1)*100)</f>
        <v>15.789473684210487</v>
      </c>
      <c r="T115" s="759">
        <f>IF(INDEX(Historical!$F$7:$F$1430,MATCH(B115,Historical!$B$7:$B$1446,0))=0,"n/a",((INDEX(Historical!$C$7:$C$1437,MATCH(B115,Historical!$B$7:$B$1446,0))/INDEX(Historical!$F$7:$F$1430,MATCH(B115,Historical!$B$7:$B$1446,0)))^(1/3)-1)*100)</f>
        <v>10.850197329295597</v>
      </c>
      <c r="U115" s="759">
        <f>IF(INDEX(Historical!$H$7:$H$1430,MATCH(B115,Historical!$B$7:$B$1446,0))=0,"n/a",((INDEX(Historical!$C$7:$C$1437,MATCH(B115,Historical!$B$7:$B$1446,0))/INDEX(Historical!$H$7:$H$1430,MATCH(B115,Historical!$B$7:$B$1446,0)))^(1/5)-1)*100)</f>
        <v>8.1802817323330501</v>
      </c>
      <c r="V115" s="759">
        <f>IF(INDEX(Historical!$O$7:$O$1430,MATCH(B115,Historical!$B$7:$B$1446,0))=0,"n/a",((INDEX(Historical!$C$7:$C$1437,MATCH(B115,Historical!$B$7:$B$1446,0))/INDEX(Historical!$O$7:$O$1430,MATCH(B115,Historical!$B$7:$B$1446,0)))^(1/10)-1)*100)</f>
        <v>2.238928758942671</v>
      </c>
      <c r="W115" s="760">
        <f t="shared" si="21"/>
        <v>3.6536587864439998</v>
      </c>
      <c r="X115" s="761">
        <f t="shared" si="22"/>
        <v>0.78656555118587013</v>
      </c>
      <c r="Y115" s="728" t="s">
        <v>4440</v>
      </c>
      <c r="Z115" s="702">
        <f t="shared" si="23"/>
        <v>51.612903225806448</v>
      </c>
      <c r="AA115" s="935">
        <f t="shared" si="24"/>
        <v>15.725806451612904</v>
      </c>
      <c r="AB115" s="639">
        <v>12</v>
      </c>
      <c r="AC115" s="916">
        <v>1.24</v>
      </c>
      <c r="AD115" s="916" t="s">
        <v>137</v>
      </c>
      <c r="AE115" s="916">
        <v>5.94</v>
      </c>
      <c r="AF115" s="916">
        <v>2.36</v>
      </c>
      <c r="AG115" s="916">
        <v>13.700000000000001</v>
      </c>
      <c r="AH115" s="916">
        <v>23.799999999999997</v>
      </c>
      <c r="AI115" s="916" t="s">
        <v>137</v>
      </c>
      <c r="AJ115" s="916">
        <v>10.4</v>
      </c>
      <c r="AK115" s="916" t="s">
        <v>137</v>
      </c>
      <c r="AL115" s="928">
        <v>107.45</v>
      </c>
      <c r="AM115" s="922">
        <v>10</v>
      </c>
      <c r="AN115" s="916">
        <v>0</v>
      </c>
      <c r="AO115" s="802">
        <f t="shared" si="25"/>
        <v>-4.2634734372285727</v>
      </c>
      <c r="AP115" s="803">
        <f t="shared" si="26"/>
        <v>11.462333014384331</v>
      </c>
      <c r="AQ115" s="936">
        <f t="shared" si="27"/>
        <v>28.431396690661192</v>
      </c>
      <c r="AR115" s="702">
        <f>INDEX(Historical!$C$7:$C$1437,MATCH(B115,Historical!$B$7:$B$1446,0))*IF(AH115="n/a",1.03,IF(AH115&lt;0,1.01,IF(AH115&gt;10,1.1,(1+AH115/100))))</f>
        <v>0.66</v>
      </c>
      <c r="AS115" s="935">
        <f t="shared" si="28"/>
        <v>0.67980000000000007</v>
      </c>
      <c r="AT115" s="935">
        <f t="shared" si="33"/>
        <v>0.70019400000000009</v>
      </c>
      <c r="AU115" s="935">
        <f t="shared" si="33"/>
        <v>0.72119982000000016</v>
      </c>
      <c r="AV115" s="935">
        <f t="shared" si="33"/>
        <v>0.74283581460000014</v>
      </c>
      <c r="AW115" s="702">
        <f t="shared" si="29"/>
        <v>3.5040296346000006</v>
      </c>
      <c r="AX115" s="810">
        <f t="shared" si="30"/>
        <v>17.969382741538464</v>
      </c>
      <c r="AY115" s="991">
        <v>-0.03</v>
      </c>
      <c r="AZ115" s="922">
        <v>16.420000000000002</v>
      </c>
      <c r="BA115" s="922">
        <v>-12.9</v>
      </c>
      <c r="BB115" s="922">
        <v>5.7299999999999995</v>
      </c>
      <c r="BC115" s="922">
        <v>0.79</v>
      </c>
      <c r="BE115" s="664">
        <v>2012</v>
      </c>
      <c r="BF115" s="946" t="e">
        <f>#VALUE!</f>
        <v>#VALUE!</v>
      </c>
      <c r="BG115" s="931">
        <v>1.4000000000000001</v>
      </c>
    </row>
    <row r="116" spans="1:59" ht="11.25" customHeight="1" x14ac:dyDescent="0.2">
      <c r="A116" s="537" t="s">
        <v>461</v>
      </c>
      <c r="B116" s="926" t="s">
        <v>462</v>
      </c>
      <c r="C116" s="988" t="s">
        <v>108</v>
      </c>
      <c r="D116" s="988" t="s">
        <v>4373</v>
      </c>
      <c r="E116" s="792">
        <v>19</v>
      </c>
      <c r="F116" s="526">
        <v>173</v>
      </c>
      <c r="G116" s="526" t="s">
        <v>106</v>
      </c>
      <c r="H116" s="526" t="s">
        <v>106</v>
      </c>
      <c r="I116" s="924">
        <v>440</v>
      </c>
      <c r="J116" s="702">
        <f t="shared" si="18"/>
        <v>3.4090909090909087</v>
      </c>
      <c r="K116" s="933">
        <v>7.5</v>
      </c>
      <c r="L116" s="639">
        <v>2</v>
      </c>
      <c r="M116" s="693">
        <f t="shared" si="19"/>
        <v>15</v>
      </c>
      <c r="N116" s="921" t="s">
        <v>231</v>
      </c>
      <c r="O116" s="796">
        <v>7.2</v>
      </c>
      <c r="P116" s="915">
        <v>43462</v>
      </c>
      <c r="Q116" s="915">
        <v>43473</v>
      </c>
      <c r="R116" s="693">
        <f t="shared" si="20"/>
        <v>4.1666666666666643</v>
      </c>
      <c r="S116" s="759">
        <f>IF(INDEX(Historical!$D$7:$D$1437,MATCH(B116,Historical!$B$7:$B$1446,0))=0,"n/a",(INDEX(Historical!$C$7:$C$1437,MATCH(B116,Historical!$B$7:$B$1446,0))/INDEX(Historical!$D$7:$D$1437,MATCH(B116,Historical!$B$7:$B$1446,0))-1)*100)</f>
        <v>5.1094890510948954</v>
      </c>
      <c r="T116" s="759">
        <f>IF(INDEX(Historical!$F$7:$F$1430,MATCH(B116,Historical!$B$7:$B$1446,0))=0,"n/a",((INDEX(Historical!$C$7:$C$1437,MATCH(B116,Historical!$B$7:$B$1446,0))/INDEX(Historical!$F$7:$F$1430,MATCH(B116,Historical!$B$7:$B$1446,0)))^(1/3)-1)*100)</f>
        <v>5.6819667993607048</v>
      </c>
      <c r="U116" s="759">
        <f>IF(INDEX(Historical!$H$7:$H$1430,MATCH(B116,Historical!$B$7:$B$1446,0))=0,"n/a",((INDEX(Historical!$C$7:$C$1437,MATCH(B116,Historical!$B$7:$B$1446,0))/INDEX(Historical!$H$7:$H$1430,MATCH(B116,Historical!$B$7:$B$1446,0)))^(1/5)-1)*100)</f>
        <v>6.1196338591859689</v>
      </c>
      <c r="V116" s="759">
        <f>IF(INDEX(Historical!$O$7:$O$1430,MATCH(B116,Historical!$B$7:$B$1446,0))=0,"n/a",((INDEX(Historical!$C$7:$C$1437,MATCH(B116,Historical!$B$7:$B$1446,0))/INDEX(Historical!$O$7:$O$1430,MATCH(B116,Historical!$B$7:$B$1446,0)))^(1/10)-1)*100)</f>
        <v>7.0296149960762833</v>
      </c>
      <c r="W116" s="760">
        <f t="shared" si="21"/>
        <v>0.87055035910242051</v>
      </c>
      <c r="X116" s="761" t="str">
        <f t="shared" si="22"/>
        <v>n/a</v>
      </c>
      <c r="Y116" s="926"/>
      <c r="Z116" s="702" t="str">
        <f t="shared" si="23"/>
        <v>n/a</v>
      </c>
      <c r="AA116" s="935" t="str">
        <f t="shared" si="24"/>
        <v>n/a</v>
      </c>
      <c r="AB116" s="639">
        <v>12</v>
      </c>
      <c r="AC116" s="916" t="s">
        <v>137</v>
      </c>
      <c r="AD116" s="916" t="s">
        <v>137</v>
      </c>
      <c r="AE116" s="916" t="s">
        <v>137</v>
      </c>
      <c r="AF116" s="916" t="s">
        <v>137</v>
      </c>
      <c r="AG116" s="916" t="s">
        <v>137</v>
      </c>
      <c r="AH116" s="916" t="s">
        <v>137</v>
      </c>
      <c r="AI116" s="916" t="s">
        <v>137</v>
      </c>
      <c r="AJ116" s="916" t="s">
        <v>137</v>
      </c>
      <c r="AK116" s="916" t="s">
        <v>137</v>
      </c>
      <c r="AL116" s="928" t="s">
        <v>137</v>
      </c>
      <c r="AM116" s="922" t="s">
        <v>137</v>
      </c>
      <c r="AN116" s="916" t="s">
        <v>137</v>
      </c>
      <c r="AO116" s="802" t="str">
        <f t="shared" si="25"/>
        <v>n/a</v>
      </c>
      <c r="AP116" s="803">
        <f t="shared" si="26"/>
        <v>9.5287247682768772</v>
      </c>
      <c r="AQ116" s="936" t="str">
        <f t="shared" si="27"/>
        <v>n/a</v>
      </c>
      <c r="AR116" s="702">
        <f>INDEX(Historical!$C$7:$C$1437,MATCH(B116,Historical!$B$7:$B$1446,0))*IF(AH116="n/a",1.03,IF(AH116&lt;0,1.01,IF(AH116&gt;10,1.1,(1+AH116/100))))</f>
        <v>14.832000000000001</v>
      </c>
      <c r="AS116" s="935">
        <f t="shared" si="28"/>
        <v>15.276960000000001</v>
      </c>
      <c r="AT116" s="935">
        <f t="shared" si="33"/>
        <v>15.735268800000002</v>
      </c>
      <c r="AU116" s="935">
        <f t="shared" si="33"/>
        <v>16.207326864000002</v>
      </c>
      <c r="AV116" s="935">
        <f t="shared" si="33"/>
        <v>16.693546669920003</v>
      </c>
      <c r="AW116" s="702">
        <f t="shared" si="29"/>
        <v>78.745102333920016</v>
      </c>
      <c r="AX116" s="810">
        <f t="shared" si="30"/>
        <v>17.896614166800003</v>
      </c>
      <c r="AY116" s="991" t="s">
        <v>137</v>
      </c>
      <c r="AZ116" s="922" t="s">
        <v>137</v>
      </c>
      <c r="BA116" s="922" t="s">
        <v>137</v>
      </c>
      <c r="BB116" s="922" t="s">
        <v>137</v>
      </c>
      <c r="BC116" s="922" t="s">
        <v>137</v>
      </c>
      <c r="BD116" s="960" t="s">
        <v>4298</v>
      </c>
      <c r="BE116" s="664">
        <v>2001</v>
      </c>
      <c r="BF116" s="946" t="e">
        <f>#VALUE!</f>
        <v>#VALUE!</v>
      </c>
      <c r="BG116" s="931" t="s">
        <v>137</v>
      </c>
    </row>
    <row r="117" spans="1:59" ht="11.25" customHeight="1" x14ac:dyDescent="0.2">
      <c r="A117" s="537" t="s">
        <v>1000</v>
      </c>
      <c r="B117" s="925" t="s">
        <v>1001</v>
      </c>
      <c r="C117" s="988" t="s">
        <v>108</v>
      </c>
      <c r="D117" s="988" t="s">
        <v>4369</v>
      </c>
      <c r="E117" s="792">
        <v>10</v>
      </c>
      <c r="F117" s="526">
        <v>342</v>
      </c>
      <c r="G117" s="526" t="s">
        <v>106</v>
      </c>
      <c r="H117" s="526" t="s">
        <v>106</v>
      </c>
      <c r="I117" s="924">
        <v>485.24</v>
      </c>
      <c r="J117" s="702">
        <f t="shared" si="18"/>
        <v>2.7203033550408042</v>
      </c>
      <c r="K117" s="927">
        <v>3.3</v>
      </c>
      <c r="L117" s="639">
        <v>4</v>
      </c>
      <c r="M117" s="693">
        <f t="shared" si="19"/>
        <v>13.2</v>
      </c>
      <c r="N117" s="921" t="s">
        <v>610</v>
      </c>
      <c r="O117" s="795">
        <v>3.13</v>
      </c>
      <c r="P117" s="915">
        <v>43529</v>
      </c>
      <c r="Q117" s="915">
        <v>43545</v>
      </c>
      <c r="R117" s="693">
        <f t="shared" si="20"/>
        <v>5.4313099041533519</v>
      </c>
      <c r="S117" s="759">
        <f>IF(INDEX(Historical!$D$7:$D$1437,MATCH(B117,Historical!$B$7:$B$1446,0))=0,"n/a",(INDEX(Historical!$C$7:$C$1437,MATCH(B117,Historical!$B$7:$B$1446,0))/INDEX(Historical!$D$7:$D$1437,MATCH(B117,Historical!$B$7:$B$1446,0))-1)*100)</f>
        <v>20.199999999999996</v>
      </c>
      <c r="T117" s="759">
        <f>IF(INDEX(Historical!$F$7:$F$1430,MATCH(B117,Historical!$B$7:$B$1446,0))=0,"n/a",((INDEX(Historical!$C$7:$C$1437,MATCH(B117,Historical!$B$7:$B$1446,0))/INDEX(Historical!$F$7:$F$1430,MATCH(B117,Historical!$B$7:$B$1446,0)))^(1/3)-1)*100)</f>
        <v>11.291670408455845</v>
      </c>
      <c r="U117" s="759">
        <f>IF(INDEX(Historical!$H$7:$H$1430,MATCH(B117,Historical!$B$7:$B$1446,0))=0,"n/a",((INDEX(Historical!$C$7:$C$1437,MATCH(B117,Historical!$B$7:$B$1446,0))/INDEX(Historical!$H$7:$H$1430,MATCH(B117,Historical!$B$7:$B$1446,0)))^(1/5)-1)*100)</f>
        <v>12.332917612951544</v>
      </c>
      <c r="V117" s="759">
        <f>IF(INDEX(Historical!$O$7:$O$1430,MATCH(B117,Historical!$B$7:$B$1446,0))=0,"n/a",((INDEX(Historical!$C$7:$C$1437,MATCH(B117,Historical!$B$7:$B$1446,0))/INDEX(Historical!$O$7:$O$1430,MATCH(B117,Historical!$B$7:$B$1446,0)))^(1/10)-1)*100)</f>
        <v>14.439245904081211</v>
      </c>
      <c r="W117" s="760">
        <f t="shared" si="21"/>
        <v>0.85412477181136448</v>
      </c>
      <c r="X117" s="761">
        <f t="shared" si="22"/>
        <v>1.2982018539948994</v>
      </c>
      <c r="Y117" s="925"/>
      <c r="Z117" s="702">
        <f t="shared" si="23"/>
        <v>49.792531120331944</v>
      </c>
      <c r="AA117" s="935">
        <f t="shared" si="24"/>
        <v>18.304036212749907</v>
      </c>
      <c r="AB117" s="639">
        <v>12</v>
      </c>
      <c r="AC117" s="916">
        <v>26.51</v>
      </c>
      <c r="AD117" s="916">
        <v>2.81</v>
      </c>
      <c r="AE117" s="916">
        <v>5.35</v>
      </c>
      <c r="AF117" s="916">
        <v>2.38</v>
      </c>
      <c r="AG117" s="916">
        <v>17.599999999999998</v>
      </c>
      <c r="AH117" s="916">
        <v>15.7</v>
      </c>
      <c r="AI117" s="916">
        <v>9.1300000000000008</v>
      </c>
      <c r="AJ117" s="916">
        <v>9.5</v>
      </c>
      <c r="AK117" s="916">
        <v>6.5100000000000007</v>
      </c>
      <c r="AL117" s="928">
        <v>74650</v>
      </c>
      <c r="AM117" s="922">
        <v>1.5</v>
      </c>
      <c r="AN117" s="916">
        <v>0.16</v>
      </c>
      <c r="AO117" s="802">
        <f t="shared" si="25"/>
        <v>-3.2508152447575576</v>
      </c>
      <c r="AP117" s="803">
        <f t="shared" si="26"/>
        <v>15.053220967992349</v>
      </c>
      <c r="AQ117" s="936">
        <f t="shared" si="27"/>
        <v>39.145976404230119</v>
      </c>
      <c r="AR117" s="702">
        <f>INDEX(Historical!$C$7:$C$1437,MATCH(B117,Historical!$B$7:$B$1446,0))*IF(AH117="n/a",1.03,IF(AH117&lt;0,1.01,IF(AH117&gt;10,1.1,(1+AH117/100))))</f>
        <v>13.222000000000001</v>
      </c>
      <c r="AS117" s="935">
        <f t="shared" si="28"/>
        <v>14.429168600000001</v>
      </c>
      <c r="AT117" s="935">
        <f t="shared" si="33"/>
        <v>15.36850747586</v>
      </c>
      <c r="AU117" s="935">
        <f t="shared" si="33"/>
        <v>16.368997312538486</v>
      </c>
      <c r="AV117" s="935">
        <f t="shared" si="33"/>
        <v>17.434619037584742</v>
      </c>
      <c r="AW117" s="702">
        <f t="shared" si="29"/>
        <v>76.823292425983226</v>
      </c>
      <c r="AX117" s="810">
        <f t="shared" si="30"/>
        <v>15.832019706945683</v>
      </c>
      <c r="AY117" s="991">
        <v>1.45</v>
      </c>
      <c r="AZ117" s="922">
        <v>34.489999999999995</v>
      </c>
      <c r="BA117" s="922">
        <v>-12.879999999999999</v>
      </c>
      <c r="BB117" s="922">
        <v>9.9</v>
      </c>
      <c r="BC117" s="922">
        <v>10.7</v>
      </c>
      <c r="BE117" s="664">
        <v>2010</v>
      </c>
      <c r="BF117" s="946" t="e">
        <f>#VALUE!</f>
        <v>#VALUE!</v>
      </c>
      <c r="BG117" s="931">
        <v>3</v>
      </c>
    </row>
    <row r="118" spans="1:59" ht="11.25" customHeight="1" x14ac:dyDescent="0.2">
      <c r="A118" s="930" t="s">
        <v>4117</v>
      </c>
      <c r="B118" s="925" t="s">
        <v>4118</v>
      </c>
      <c r="C118" s="988" t="s">
        <v>247</v>
      </c>
      <c r="D118" s="988" t="s">
        <v>4387</v>
      </c>
      <c r="E118" s="792">
        <v>5</v>
      </c>
      <c r="F118" s="526">
        <v>864</v>
      </c>
      <c r="G118" s="526" t="s">
        <v>106</v>
      </c>
      <c r="H118" s="526" t="s">
        <v>106</v>
      </c>
      <c r="I118" s="924">
        <v>19.989999999999998</v>
      </c>
      <c r="J118" s="702">
        <f t="shared" si="18"/>
        <v>2.0010005002501252</v>
      </c>
      <c r="K118" s="927">
        <v>0.1</v>
      </c>
      <c r="L118" s="639">
        <v>4</v>
      </c>
      <c r="M118" s="693">
        <f t="shared" si="19"/>
        <v>0.4</v>
      </c>
      <c r="N118" s="921" t="s">
        <v>149</v>
      </c>
      <c r="O118" s="795">
        <v>0.9</v>
      </c>
      <c r="P118" s="915">
        <v>43518</v>
      </c>
      <c r="Q118" s="915">
        <v>43532</v>
      </c>
      <c r="R118" s="693">
        <f t="shared" si="20"/>
        <v>-88.8888888888889</v>
      </c>
      <c r="S118" s="759">
        <f>IF(INDEX(Historical!$D$7:$D$1437,MATCH(B118,Historical!$B$7:$B$1446,0))=0,"n/a",(INDEX(Historical!$C$7:$C$1437,MATCH(B118,Historical!$B$7:$B$1446,0))/INDEX(Historical!$D$7:$D$1437,MATCH(B118,Historical!$B$7:$B$1446,0))-1)*100)</f>
        <v>12.5</v>
      </c>
      <c r="T118" s="759">
        <f>IF(INDEX(Historical!$F$7:$F$1430,MATCH(B118,Historical!$B$7:$B$1446,0))=0,"n/a",((INDEX(Historical!$C$7:$C$1437,MATCH(B118,Historical!$B$7:$B$1446,0))/INDEX(Historical!$F$7:$F$1430,MATCH(B118,Historical!$B$7:$B$1446,0)))^(1/3)-1)*100)</f>
        <v>14.471424255333186</v>
      </c>
      <c r="U118" s="759" t="str">
        <f>IF(INDEX(Historical!$H$7:$H$1430,MATCH(B118,Historical!$B$7:$B$1446,0))=0,"n/a",((INDEX(Historical!$C$7:$C$1437,MATCH(B118,Historical!$B$7:$B$1446,0))/INDEX(Historical!$H$7:$H$1430,MATCH(B118,Historical!$B$7:$B$1446,0)))^(1/5)-1)*100)</f>
        <v>n/a</v>
      </c>
      <c r="V118" s="759" t="str">
        <f>IF(INDEX(Historical!$O$7:$O$1430,MATCH(B118,Historical!$B$7:$B$1446,0))=0,"n/a",((INDEX(Historical!$C$7:$C$1437,MATCH(B118,Historical!$B$7:$B$1446,0))/INDEX(Historical!$O$7:$O$1430,MATCH(B118,Historical!$B$7:$B$1446,0)))^(1/10)-1)*100)</f>
        <v>n/a</v>
      </c>
      <c r="W118" s="760" t="str">
        <f t="shared" si="21"/>
        <v>n/a</v>
      </c>
      <c r="X118" s="761" t="str">
        <f t="shared" si="22"/>
        <v>n/a</v>
      </c>
      <c r="Y118" s="926"/>
      <c r="Z118" s="702">
        <f t="shared" si="23"/>
        <v>35.398230088495581</v>
      </c>
      <c r="AA118" s="935">
        <f t="shared" si="24"/>
        <v>17.690265486725664</v>
      </c>
      <c r="AB118" s="639">
        <v>12</v>
      </c>
      <c r="AC118" s="916">
        <v>1.1299999999999999</v>
      </c>
      <c r="AD118" s="916">
        <v>2.79</v>
      </c>
      <c r="AE118" s="916">
        <v>0.44</v>
      </c>
      <c r="AF118" s="916">
        <v>39.979999999999997</v>
      </c>
      <c r="AG118" s="916">
        <v>157.29999999999998</v>
      </c>
      <c r="AH118" s="916">
        <v>10</v>
      </c>
      <c r="AI118" s="916">
        <v>9.8699999999999992</v>
      </c>
      <c r="AJ118" s="916">
        <v>-6.9</v>
      </c>
      <c r="AK118" s="916">
        <v>6.35</v>
      </c>
      <c r="AL118" s="928">
        <v>1830</v>
      </c>
      <c r="AM118" s="922">
        <v>0.8</v>
      </c>
      <c r="AN118" s="916">
        <v>23.96</v>
      </c>
      <c r="AO118" s="802" t="str">
        <f t="shared" si="25"/>
        <v>n/a</v>
      </c>
      <c r="AP118" s="803" t="str">
        <f t="shared" si="26"/>
        <v>n/a</v>
      </c>
      <c r="AQ118" s="936">
        <f t="shared" si="27"/>
        <v>460.65708044095385</v>
      </c>
      <c r="AR118" s="702">
        <f>INDEX(Historical!$C$7:$C$1437,MATCH(B118,Historical!$B$7:$B$1446,0))*IF(AH118="n/a",1.03,IF(AH118&lt;0,1.01,IF(AH118&gt;10,1.1,(1+AH118/100))))</f>
        <v>0.39600000000000002</v>
      </c>
      <c r="AS118" s="935">
        <f t="shared" si="28"/>
        <v>0.43508520000000001</v>
      </c>
      <c r="AT118" s="935">
        <f t="shared" si="33"/>
        <v>0.46271311019999994</v>
      </c>
      <c r="AU118" s="935">
        <f t="shared" si="33"/>
        <v>0.49209539269769986</v>
      </c>
      <c r="AV118" s="935">
        <f t="shared" si="33"/>
        <v>0.52334345013400374</v>
      </c>
      <c r="AW118" s="702">
        <f t="shared" si="29"/>
        <v>2.3092371530317033</v>
      </c>
      <c r="AX118" s="810">
        <f t="shared" si="30"/>
        <v>11.551961746031534</v>
      </c>
      <c r="AY118" s="991">
        <v>0.28999999999999998</v>
      </c>
      <c r="AZ118" s="922">
        <v>17.04</v>
      </c>
      <c r="BA118" s="922">
        <v>-19.75</v>
      </c>
      <c r="BB118" s="922">
        <v>-1.5599999999999998</v>
      </c>
      <c r="BC118" s="922">
        <v>1.39</v>
      </c>
      <c r="BE118" s="664">
        <v>2015</v>
      </c>
      <c r="BF118" s="946" t="e">
        <f>#VALUE!</f>
        <v>#VALUE!</v>
      </c>
      <c r="BG118" s="931">
        <v>4.5</v>
      </c>
    </row>
    <row r="119" spans="1:59" ht="11.25" customHeight="1" x14ac:dyDescent="0.2">
      <c r="A119" s="537" t="s">
        <v>147</v>
      </c>
      <c r="B119" s="925" t="s">
        <v>148</v>
      </c>
      <c r="C119" s="988" t="s">
        <v>4224</v>
      </c>
      <c r="D119" s="988" t="s">
        <v>4372</v>
      </c>
      <c r="E119" s="792">
        <v>26</v>
      </c>
      <c r="F119" s="526">
        <v>110</v>
      </c>
      <c r="G119" s="526" t="s">
        <v>37</v>
      </c>
      <c r="H119" s="526" t="s">
        <v>115</v>
      </c>
      <c r="I119" s="916">
        <v>55.48</v>
      </c>
      <c r="J119" s="702">
        <f t="shared" si="18"/>
        <v>1.0814708002883922</v>
      </c>
      <c r="K119" s="933">
        <v>0.15</v>
      </c>
      <c r="L119" s="639">
        <v>4</v>
      </c>
      <c r="M119" s="693">
        <f t="shared" si="19"/>
        <v>0.6</v>
      </c>
      <c r="N119" s="921" t="s">
        <v>149</v>
      </c>
      <c r="O119" s="796">
        <v>0.13</v>
      </c>
      <c r="P119" s="915">
        <v>43342</v>
      </c>
      <c r="Q119" s="915">
        <v>43357</v>
      </c>
      <c r="R119" s="693">
        <f t="shared" si="20"/>
        <v>15.384615384615378</v>
      </c>
      <c r="S119" s="759">
        <f>IF(INDEX(Historical!$D$7:$D$1437,MATCH(B119,Historical!$B$7:$B$1446,0))=0,"n/a",(INDEX(Historical!$C$7:$C$1437,MATCH(B119,Historical!$B$7:$B$1446,0))/INDEX(Historical!$D$7:$D$1437,MATCH(B119,Historical!$B$7:$B$1446,0))-1)*100)</f>
        <v>14.285714285714302</v>
      </c>
      <c r="T119" s="759">
        <f>IF(INDEX(Historical!$F$7:$F$1430,MATCH(B119,Historical!$B$7:$B$1446,0))=0,"n/a",((INDEX(Historical!$C$7:$C$1437,MATCH(B119,Historical!$B$7:$B$1446,0))/INDEX(Historical!$F$7:$F$1430,MATCH(B119,Historical!$B$7:$B$1446,0)))^(1/3)-1)*100)</f>
        <v>12.816980888230489</v>
      </c>
      <c r="U119" s="759">
        <f>IF(INDEX(Historical!$H$7:$H$1430,MATCH(B119,Historical!$B$7:$B$1446,0))=0,"n/a",((INDEX(Historical!$C$7:$C$1437,MATCH(B119,Historical!$B$7:$B$1446,0))/INDEX(Historical!$H$7:$H$1430,MATCH(B119,Historical!$B$7:$B$1446,0)))^(1/5)-1)*100)</f>
        <v>9.8560543306117854</v>
      </c>
      <c r="V119" s="759">
        <f>IF(INDEX(Historical!$O$7:$O$1430,MATCH(B119,Historical!$B$7:$B$1446,0))=0,"n/a",((INDEX(Historical!$C$7:$C$1437,MATCH(B119,Historical!$B$7:$B$1446,0))/INDEX(Historical!$O$7:$O$1430,MATCH(B119,Historical!$B$7:$B$1446,0)))^(1/10)-1)*100)</f>
        <v>10.8449222600272</v>
      </c>
      <c r="W119" s="760">
        <f t="shared" si="21"/>
        <v>0.90881742573109647</v>
      </c>
      <c r="X119" s="761">
        <f t="shared" si="22"/>
        <v>4.48002469573263</v>
      </c>
      <c r="Y119" s="713"/>
      <c r="Z119" s="702">
        <f t="shared" si="23"/>
        <v>56.60377358490566</v>
      </c>
      <c r="AA119" s="935">
        <f t="shared" si="24"/>
        <v>52.339622641509429</v>
      </c>
      <c r="AB119" s="639">
        <v>12</v>
      </c>
      <c r="AC119" s="916">
        <v>1.06</v>
      </c>
      <c r="AD119" s="916">
        <v>3.5</v>
      </c>
      <c r="AE119" s="916">
        <v>3.7</v>
      </c>
      <c r="AF119" s="916">
        <v>5.3</v>
      </c>
      <c r="AG119" s="916">
        <v>8.1</v>
      </c>
      <c r="AH119" s="916">
        <v>-21.6</v>
      </c>
      <c r="AI119" s="916">
        <v>7.71</v>
      </c>
      <c r="AJ119" s="916">
        <v>2.1999999999999997</v>
      </c>
      <c r="AK119" s="916">
        <v>14.899999999999999</v>
      </c>
      <c r="AL119" s="928">
        <v>1600</v>
      </c>
      <c r="AM119" s="922">
        <v>0.89999999999999991</v>
      </c>
      <c r="AN119" s="916">
        <v>0.06</v>
      </c>
      <c r="AO119" s="802">
        <f t="shared" si="25"/>
        <v>-41.402097510609252</v>
      </c>
      <c r="AP119" s="803">
        <f t="shared" si="26"/>
        <v>10.937525130900177</v>
      </c>
      <c r="AQ119" s="936">
        <f t="shared" si="27"/>
        <v>251.12517552703176</v>
      </c>
      <c r="AR119" s="702">
        <f>INDEX(Historical!$C$7:$C$1437,MATCH(B119,Historical!$B$7:$B$1446,0))*IF(AH119="n/a",1.03,IF(AH119&lt;0,1.01,IF(AH119&gt;10,1.1,(1+AH119/100))))</f>
        <v>0.5656000000000001</v>
      </c>
      <c r="AS119" s="935">
        <f t="shared" si="28"/>
        <v>0.6092077600000001</v>
      </c>
      <c r="AT119" s="935">
        <f t="shared" si="33"/>
        <v>0.67012853600000011</v>
      </c>
      <c r="AU119" s="935">
        <f t="shared" si="33"/>
        <v>0.7371413896000002</v>
      </c>
      <c r="AV119" s="935">
        <f t="shared" si="33"/>
        <v>0.81085552856000032</v>
      </c>
      <c r="AW119" s="702">
        <f t="shared" si="29"/>
        <v>3.3929332141600006</v>
      </c>
      <c r="AX119" s="810">
        <f t="shared" si="30"/>
        <v>6.1155969974044719</v>
      </c>
      <c r="AY119" s="991">
        <v>0.75</v>
      </c>
      <c r="AZ119" s="922">
        <v>33.050000000000004</v>
      </c>
      <c r="BA119" s="922">
        <v>-9.89</v>
      </c>
      <c r="BB119" s="922">
        <v>-3.0700000000000003</v>
      </c>
      <c r="BC119" s="922">
        <v>3.75</v>
      </c>
      <c r="BE119" s="664">
        <v>1993</v>
      </c>
      <c r="BF119" s="946" t="e">
        <f>#VALUE!</f>
        <v>#VALUE!</v>
      </c>
      <c r="BG119" s="931">
        <v>6</v>
      </c>
    </row>
    <row r="120" spans="1:59" s="838" customFormat="1" ht="11.25" customHeight="1" x14ac:dyDescent="0.2">
      <c r="A120" s="817" t="s">
        <v>457</v>
      </c>
      <c r="B120" s="846" t="s">
        <v>458</v>
      </c>
      <c r="C120" s="988" t="s">
        <v>108</v>
      </c>
      <c r="D120" s="988" t="s">
        <v>4373</v>
      </c>
      <c r="E120" s="818">
        <v>15</v>
      </c>
      <c r="F120" s="526">
        <v>253</v>
      </c>
      <c r="G120" s="1171" t="s">
        <v>106</v>
      </c>
      <c r="H120" s="1171" t="s">
        <v>106</v>
      </c>
      <c r="I120" s="819">
        <v>42.35</v>
      </c>
      <c r="J120" s="820">
        <f t="shared" si="18"/>
        <v>1.7945690672963401</v>
      </c>
      <c r="K120" s="1112">
        <v>0.19</v>
      </c>
      <c r="L120" s="822">
        <v>4</v>
      </c>
      <c r="M120" s="823">
        <f t="shared" si="19"/>
        <v>0.76</v>
      </c>
      <c r="N120" s="824" t="s">
        <v>238</v>
      </c>
      <c r="O120" s="1095">
        <v>0.17499999999999999</v>
      </c>
      <c r="P120" s="826">
        <v>43503</v>
      </c>
      <c r="Q120" s="826">
        <v>43511</v>
      </c>
      <c r="R120" s="823">
        <f t="shared" si="20"/>
        <v>8.5714285714285801</v>
      </c>
      <c r="S120" s="759">
        <f>IF(INDEX(Historical!$D$7:$D$1437,MATCH(B120,Historical!$B$7:$B$1446,0))=0,"n/a",(INDEX(Historical!$C$7:$C$1437,MATCH(B120,Historical!$B$7:$B$1446,0))/INDEX(Historical!$D$7:$D$1437,MATCH(B120,Historical!$B$7:$B$1446,0))-1)*100)</f>
        <v>13.392857142857139</v>
      </c>
      <c r="T120" s="759">
        <f>IF(INDEX(Historical!$F$7:$F$1430,MATCH(B120,Historical!$B$7:$B$1446,0))=0,"n/a",((INDEX(Historical!$C$7:$C$1437,MATCH(B120,Historical!$B$7:$B$1446,0))/INDEX(Historical!$F$7:$F$1430,MATCH(B120,Historical!$B$7:$B$1446,0)))^(1/3)-1)*100)</f>
        <v>12.164064162584353</v>
      </c>
      <c r="U120" s="759">
        <f>IF(INDEX(Historical!$H$7:$H$1430,MATCH(B120,Historical!$B$7:$B$1446,0))=0,"n/a",((INDEX(Historical!$C$7:$C$1437,MATCH(B120,Historical!$B$7:$B$1446,0))/INDEX(Historical!$H$7:$H$1430,MATCH(B120,Historical!$B$7:$B$1446,0)))^(1/5)-1)*100)</f>
        <v>11.711059850008043</v>
      </c>
      <c r="V120" s="759">
        <f>IF(INDEX(Historical!$O$7:$O$1430,MATCH(B120,Historical!$B$7:$B$1446,0))=0,"n/a",((INDEX(Historical!$C$7:$C$1437,MATCH(B120,Historical!$B$7:$B$1446,0))/INDEX(Historical!$O$7:$O$1430,MATCH(B120,Historical!$B$7:$B$1446,0)))^(1/10)-1)*100)</f>
        <v>8.532940454248461</v>
      </c>
      <c r="W120" s="827">
        <f t="shared" si="21"/>
        <v>1.3724530146202099</v>
      </c>
      <c r="X120" s="828">
        <f t="shared" si="22"/>
        <v>0.92944919444508278</v>
      </c>
      <c r="Y120" s="989" t="s">
        <v>4211</v>
      </c>
      <c r="Z120" s="820">
        <f t="shared" si="23"/>
        <v>31.535269709543567</v>
      </c>
      <c r="AA120" s="830">
        <f t="shared" si="24"/>
        <v>17.572614107883815</v>
      </c>
      <c r="AB120" s="822">
        <v>12</v>
      </c>
      <c r="AC120" s="831">
        <v>2.41</v>
      </c>
      <c r="AD120" s="831">
        <v>1.76</v>
      </c>
      <c r="AE120" s="831">
        <v>5.97</v>
      </c>
      <c r="AF120" s="831">
        <v>1.85</v>
      </c>
      <c r="AG120" s="831">
        <v>7.8</v>
      </c>
      <c r="AH120" s="831">
        <v>53.7</v>
      </c>
      <c r="AI120" s="831">
        <v>6.8199999999999994</v>
      </c>
      <c r="AJ120" s="831">
        <v>12.6</v>
      </c>
      <c r="AK120" s="831">
        <v>10</v>
      </c>
      <c r="AL120" s="832">
        <v>582.30999999999995</v>
      </c>
      <c r="AM120" s="833">
        <v>1.7000000000000002</v>
      </c>
      <c r="AN120" s="831">
        <v>0.01</v>
      </c>
      <c r="AO120" s="834">
        <f t="shared" si="25"/>
        <v>-4.0669851905794321</v>
      </c>
      <c r="AP120" s="835">
        <f t="shared" si="26"/>
        <v>13.505628917304383</v>
      </c>
      <c r="AQ120" s="836">
        <f t="shared" si="27"/>
        <v>20.202303730160697</v>
      </c>
      <c r="AR120" s="702">
        <f>INDEX(Historical!$C$7:$C$1437,MATCH(B120,Historical!$B$7:$B$1446,0))*IF(AH120="n/a",1.03,IF(AH120&lt;0,1.01,IF(AH120&gt;10,1.1,(1+AH120/100))))</f>
        <v>0.69850000000000012</v>
      </c>
      <c r="AS120" s="830">
        <f t="shared" si="28"/>
        <v>0.74613770000000013</v>
      </c>
      <c r="AT120" s="830">
        <f t="shared" si="33"/>
        <v>0.82075147000000015</v>
      </c>
      <c r="AU120" s="830">
        <f t="shared" si="33"/>
        <v>0.90282661700000022</v>
      </c>
      <c r="AV120" s="830">
        <f t="shared" si="33"/>
        <v>0.99310927870000032</v>
      </c>
      <c r="AW120" s="820">
        <f t="shared" si="29"/>
        <v>4.1613250657000007</v>
      </c>
      <c r="AX120" s="837">
        <f t="shared" si="30"/>
        <v>9.8260332129870154</v>
      </c>
      <c r="AY120" s="992">
        <v>0.57999999999999996</v>
      </c>
      <c r="AZ120" s="833">
        <v>18.75</v>
      </c>
      <c r="BA120" s="833">
        <v>-6.77</v>
      </c>
      <c r="BB120" s="833">
        <v>-0.61</v>
      </c>
      <c r="BC120" s="833">
        <v>0.28999999999999998</v>
      </c>
      <c r="BD120" s="961"/>
      <c r="BE120" s="664">
        <v>2005</v>
      </c>
      <c r="BF120" s="946" t="e">
        <f>#VALUE!</f>
        <v>#VALUE!</v>
      </c>
      <c r="BG120" s="893">
        <v>1</v>
      </c>
    </row>
    <row r="121" spans="1:59" ht="11.25" customHeight="1" x14ac:dyDescent="0.2">
      <c r="A121" s="537" t="s">
        <v>155</v>
      </c>
      <c r="B121" s="925" t="s">
        <v>156</v>
      </c>
      <c r="C121" s="988" t="s">
        <v>123</v>
      </c>
      <c r="D121" s="988" t="s">
        <v>4376</v>
      </c>
      <c r="E121" s="792">
        <v>36</v>
      </c>
      <c r="F121" s="526">
        <v>76</v>
      </c>
      <c r="G121" s="526" t="s">
        <v>37</v>
      </c>
      <c r="H121" s="526" t="s">
        <v>37</v>
      </c>
      <c r="I121" s="916">
        <v>57.42</v>
      </c>
      <c r="J121" s="702">
        <f t="shared" si="18"/>
        <v>2.2291884360849878</v>
      </c>
      <c r="K121" s="927">
        <v>0.32</v>
      </c>
      <c r="L121" s="639">
        <v>4</v>
      </c>
      <c r="M121" s="693">
        <f t="shared" si="19"/>
        <v>1.28</v>
      </c>
      <c r="N121" s="921" t="s">
        <v>119</v>
      </c>
      <c r="O121" s="795">
        <v>0.31</v>
      </c>
      <c r="P121" s="915">
        <v>43515</v>
      </c>
      <c r="Q121" s="915">
        <v>43525</v>
      </c>
      <c r="R121" s="693">
        <f t="shared" si="20"/>
        <v>3.2258064516129057</v>
      </c>
      <c r="S121" s="759">
        <f>IF(INDEX(Historical!$D$7:$D$1437,MATCH(B121,Historical!$B$7:$B$1446,0))=0,"n/a",(INDEX(Historical!$C$7:$C$1437,MATCH(B121,Historical!$B$7:$B$1446,0))/INDEX(Historical!$D$7:$D$1437,MATCH(B121,Historical!$B$7:$B$1446,0))-1)*100)</f>
        <v>3.3333333333333437</v>
      </c>
      <c r="T121" s="759">
        <f>IF(INDEX(Historical!$F$7:$F$1430,MATCH(B121,Historical!$B$7:$B$1446,0))=0,"n/a",((INDEX(Historical!$C$7:$C$1437,MATCH(B121,Historical!$B$7:$B$1446,0))/INDEX(Historical!$F$7:$F$1430,MATCH(B121,Historical!$B$7:$B$1446,0)))^(1/3)-1)*100)</f>
        <v>3.4509669068251148</v>
      </c>
      <c r="U121" s="759">
        <f>IF(INDEX(Historical!$H$7:$H$1430,MATCH(B121,Historical!$B$7:$B$1446,0))=0,"n/a",((INDEX(Historical!$C$7:$C$1437,MATCH(B121,Historical!$B$7:$B$1446,0))/INDEX(Historical!$H$7:$H$1430,MATCH(B121,Historical!$B$7:$B$1446,0)))^(1/5)-1)*100)</f>
        <v>3.5804203580214189</v>
      </c>
      <c r="V121" s="759">
        <f>IF(INDEX(Historical!$O$7:$O$1430,MATCH(B121,Historical!$B$7:$B$1446,0))=0,"n/a",((INDEX(Historical!$C$7:$C$1437,MATCH(B121,Historical!$B$7:$B$1446,0))/INDEX(Historical!$O$7:$O$1430,MATCH(B121,Historical!$B$7:$B$1446,0)))^(1/10)-1)*100)</f>
        <v>3.4889311008476032</v>
      </c>
      <c r="W121" s="760">
        <f t="shared" si="21"/>
        <v>1.0262227182278232</v>
      </c>
      <c r="X121" s="761">
        <f t="shared" si="22"/>
        <v>0.70204320745518023</v>
      </c>
      <c r="Y121" s="925"/>
      <c r="Z121" s="702">
        <f t="shared" si="23"/>
        <v>53.781512605042025</v>
      </c>
      <c r="AA121" s="935">
        <f t="shared" si="24"/>
        <v>24.12605042016807</v>
      </c>
      <c r="AB121" s="639">
        <v>12</v>
      </c>
      <c r="AC121" s="916">
        <v>2.38</v>
      </c>
      <c r="AD121" s="916">
        <v>2.84</v>
      </c>
      <c r="AE121" s="916">
        <v>1.28</v>
      </c>
      <c r="AF121" s="916">
        <v>4.3</v>
      </c>
      <c r="AG121" s="916">
        <v>9.1999999999999993</v>
      </c>
      <c r="AH121" s="916">
        <v>715.1</v>
      </c>
      <c r="AI121" s="916">
        <v>6</v>
      </c>
      <c r="AJ121" s="916">
        <v>5.0999999999999996</v>
      </c>
      <c r="AK121" s="916">
        <v>8.52</v>
      </c>
      <c r="AL121" s="928">
        <v>5230</v>
      </c>
      <c r="AM121" s="922">
        <v>0.5</v>
      </c>
      <c r="AN121" s="916">
        <v>1.1200000000000001</v>
      </c>
      <c r="AO121" s="802">
        <f t="shared" si="25"/>
        <v>-18.316441626061664</v>
      </c>
      <c r="AP121" s="803">
        <f t="shared" si="26"/>
        <v>5.8096087941064063</v>
      </c>
      <c r="AQ121" s="936">
        <f t="shared" si="27"/>
        <v>114.72671707360985</v>
      </c>
      <c r="AR121" s="702">
        <f>INDEX(Historical!$C$7:$C$1437,MATCH(B121,Historical!$B$7:$B$1446,0))*IF(AH121="n/a",1.03,IF(AH121&lt;0,1.01,IF(AH121&gt;10,1.1,(1+AH121/100))))</f>
        <v>1.3640000000000001</v>
      </c>
      <c r="AS121" s="935">
        <f t="shared" si="28"/>
        <v>1.4458400000000002</v>
      </c>
      <c r="AT121" s="935">
        <f t="shared" si="33"/>
        <v>1.5690255680000003</v>
      </c>
      <c r="AU121" s="935">
        <f t="shared" si="33"/>
        <v>1.7027065463936002</v>
      </c>
      <c r="AV121" s="935">
        <f t="shared" si="33"/>
        <v>1.8477771441463349</v>
      </c>
      <c r="AW121" s="702">
        <f t="shared" si="29"/>
        <v>7.9293492585399346</v>
      </c>
      <c r="AX121" s="810">
        <f t="shared" si="30"/>
        <v>13.809385681887729</v>
      </c>
      <c r="AY121" s="991">
        <v>0.89</v>
      </c>
      <c r="AZ121" s="922">
        <v>40.53</v>
      </c>
      <c r="BA121" s="922">
        <v>-1.68</v>
      </c>
      <c r="BB121" s="922">
        <v>5.3</v>
      </c>
      <c r="BC121" s="922">
        <v>16.66</v>
      </c>
      <c r="BE121" s="664">
        <v>1984</v>
      </c>
      <c r="BF121" s="946" t="e">
        <f>#VALUE!</f>
        <v>#VALUE!</v>
      </c>
      <c r="BG121" s="931">
        <v>3.1</v>
      </c>
    </row>
    <row r="122" spans="1:59" ht="11.25" customHeight="1" x14ac:dyDescent="0.2">
      <c r="A122" s="537" t="s">
        <v>1026</v>
      </c>
      <c r="B122" s="925" t="s">
        <v>1027</v>
      </c>
      <c r="C122" s="988" t="s">
        <v>108</v>
      </c>
      <c r="D122" s="988" t="s">
        <v>4373</v>
      </c>
      <c r="E122" s="792">
        <v>8</v>
      </c>
      <c r="F122" s="526">
        <v>523</v>
      </c>
      <c r="G122" s="526" t="s">
        <v>115</v>
      </c>
      <c r="H122" s="526" t="s">
        <v>115</v>
      </c>
      <c r="I122" s="924">
        <v>38.090000000000003</v>
      </c>
      <c r="J122" s="702">
        <f t="shared" si="18"/>
        <v>2.6253609871357311</v>
      </c>
      <c r="K122" s="927">
        <v>0.25</v>
      </c>
      <c r="L122" s="639">
        <v>4</v>
      </c>
      <c r="M122" s="693">
        <f t="shared" si="19"/>
        <v>1</v>
      </c>
      <c r="N122" s="921" t="s">
        <v>119</v>
      </c>
      <c r="O122" s="795">
        <v>0.22</v>
      </c>
      <c r="P122" s="915">
        <v>43312</v>
      </c>
      <c r="Q122" s="915">
        <v>43344</v>
      </c>
      <c r="R122" s="693">
        <f t="shared" si="20"/>
        <v>13.636363636363635</v>
      </c>
      <c r="S122" s="759">
        <f>IF(INDEX(Historical!$D$7:$D$1437,MATCH(B122,Historical!$B$7:$B$1446,0))=0,"n/a",(INDEX(Historical!$C$7:$C$1437,MATCH(B122,Historical!$B$7:$B$1446,0))/INDEX(Historical!$D$7:$D$1437,MATCH(B122,Historical!$B$7:$B$1446,0))-1)*100)</f>
        <v>9.302325581395344</v>
      </c>
      <c r="T122" s="759">
        <f>IF(INDEX(Historical!$F$7:$F$1430,MATCH(B122,Historical!$B$7:$B$1446,0))=0,"n/a",((INDEX(Historical!$C$7:$C$1437,MATCH(B122,Historical!$B$7:$B$1446,0))/INDEX(Historical!$F$7:$F$1430,MATCH(B122,Historical!$B$7:$B$1446,0)))^(1/3)-1)*100)</f>
        <v>6.4170176581825888</v>
      </c>
      <c r="U122" s="759">
        <f>IF(INDEX(Historical!$H$7:$H$1430,MATCH(B122,Historical!$B$7:$B$1446,0))=0,"n/a",((INDEX(Historical!$C$7:$C$1437,MATCH(B122,Historical!$B$7:$B$1446,0))/INDEX(Historical!$H$7:$H$1430,MATCH(B122,Historical!$B$7:$B$1446,0)))^(1/5)-1)*100)</f>
        <v>6.3789630349909698</v>
      </c>
      <c r="V122" s="759">
        <f>IF(INDEX(Historical!$O$7:$O$1430,MATCH(B122,Historical!$B$7:$B$1446,0))=0,"n/a",((INDEX(Historical!$C$7:$C$1437,MATCH(B122,Historical!$B$7:$B$1446,0))/INDEX(Historical!$O$7:$O$1430,MATCH(B122,Historical!$B$7:$B$1446,0)))^(1/10)-1)*100)</f>
        <v>5.6996159590350093</v>
      </c>
      <c r="W122" s="760">
        <f t="shared" si="21"/>
        <v>1.1191917281512735</v>
      </c>
      <c r="X122" s="761">
        <f t="shared" si="22"/>
        <v>0.57990573045372451</v>
      </c>
      <c r="Y122" s="717"/>
      <c r="Z122" s="702">
        <f t="shared" si="23"/>
        <v>35.460992907801419</v>
      </c>
      <c r="AA122" s="935">
        <f t="shared" si="24"/>
        <v>13.507092198581562</v>
      </c>
      <c r="AB122" s="639">
        <v>12</v>
      </c>
      <c r="AC122" s="916">
        <v>2.82</v>
      </c>
      <c r="AD122" s="916">
        <v>1.93</v>
      </c>
      <c r="AE122" s="916">
        <v>4.1399999999999997</v>
      </c>
      <c r="AF122" s="916">
        <v>1.36</v>
      </c>
      <c r="AG122" s="916">
        <v>7.3999999999999995</v>
      </c>
      <c r="AH122" s="916">
        <v>38.200000000000003</v>
      </c>
      <c r="AI122" s="916">
        <v>7.1</v>
      </c>
      <c r="AJ122" s="916">
        <v>11</v>
      </c>
      <c r="AK122" s="916">
        <v>7.0000000000000009</v>
      </c>
      <c r="AL122" s="928">
        <v>770.41</v>
      </c>
      <c r="AM122" s="922">
        <v>1.2</v>
      </c>
      <c r="AN122" s="916">
        <v>0.21</v>
      </c>
      <c r="AO122" s="802">
        <f t="shared" si="25"/>
        <v>-4.502768176454861</v>
      </c>
      <c r="AP122" s="803">
        <f t="shared" si="26"/>
        <v>9.0043240221267009</v>
      </c>
      <c r="AQ122" s="936">
        <f t="shared" si="27"/>
        <v>-9.6435567320651838</v>
      </c>
      <c r="AR122" s="702">
        <f>INDEX(Historical!$C$7:$C$1437,MATCH(B122,Historical!$B$7:$B$1446,0))*IF(AH122="n/a",1.03,IF(AH122&lt;0,1.01,IF(AH122&gt;10,1.1,(1+AH122/100))))</f>
        <v>1.034</v>
      </c>
      <c r="AS122" s="935">
        <f t="shared" si="28"/>
        <v>1.1074139999999999</v>
      </c>
      <c r="AT122" s="935">
        <f t="shared" si="33"/>
        <v>1.1849329799999999</v>
      </c>
      <c r="AU122" s="935">
        <f t="shared" si="33"/>
        <v>1.2678782886</v>
      </c>
      <c r="AV122" s="935">
        <f t="shared" si="33"/>
        <v>1.3566297688019999</v>
      </c>
      <c r="AW122" s="702">
        <f t="shared" si="29"/>
        <v>5.9508550374020004</v>
      </c>
      <c r="AX122" s="810">
        <f t="shared" si="30"/>
        <v>15.623142655295352</v>
      </c>
      <c r="AY122" s="991">
        <v>0.71</v>
      </c>
      <c r="AZ122" s="922">
        <v>15.989999999999998</v>
      </c>
      <c r="BA122" s="922">
        <v>-24.349999999999998</v>
      </c>
      <c r="BB122" s="922">
        <v>0.43</v>
      </c>
      <c r="BC122" s="922">
        <v>-7.61</v>
      </c>
      <c r="BE122" s="664">
        <v>2011</v>
      </c>
      <c r="BF122" s="946" t="e">
        <f>#VALUE!</f>
        <v>#VALUE!</v>
      </c>
      <c r="BG122" s="931">
        <v>0.89999999999999991</v>
      </c>
    </row>
    <row r="123" spans="1:59" ht="11.25" customHeight="1" x14ac:dyDescent="0.2">
      <c r="A123" s="537" t="s">
        <v>1013</v>
      </c>
      <c r="B123" s="925" t="s">
        <v>1014</v>
      </c>
      <c r="C123" s="988" t="s">
        <v>154</v>
      </c>
      <c r="D123" s="988" t="s">
        <v>4383</v>
      </c>
      <c r="E123" s="792">
        <v>10</v>
      </c>
      <c r="F123" s="526">
        <v>331</v>
      </c>
      <c r="G123" s="526" t="s">
        <v>115</v>
      </c>
      <c r="H123" s="526" t="s">
        <v>115</v>
      </c>
      <c r="I123" s="924">
        <v>46.43</v>
      </c>
      <c r="J123" s="702">
        <f t="shared" si="18"/>
        <v>3.5321990092612534</v>
      </c>
      <c r="K123" s="927">
        <v>0.41</v>
      </c>
      <c r="L123" s="639">
        <v>4</v>
      </c>
      <c r="M123" s="693">
        <f t="shared" si="19"/>
        <v>1.64</v>
      </c>
      <c r="N123" s="921" t="s">
        <v>140</v>
      </c>
      <c r="O123" s="795">
        <v>0.4</v>
      </c>
      <c r="P123" s="915">
        <v>43468</v>
      </c>
      <c r="Q123" s="915">
        <v>43497</v>
      </c>
      <c r="R123" s="693">
        <f t="shared" si="20"/>
        <v>2.4999999999999885</v>
      </c>
      <c r="S123" s="759">
        <f>IF(INDEX(Historical!$D$7:$D$1437,MATCH(B123,Historical!$B$7:$B$1446,0))=0,"n/a",(INDEX(Historical!$C$7:$C$1437,MATCH(B123,Historical!$B$7:$B$1446,0))/INDEX(Historical!$D$7:$D$1437,MATCH(B123,Historical!$B$7:$B$1446,0))-1)*100)</f>
        <v>2.5641025641025772</v>
      </c>
      <c r="T123" s="759">
        <f>IF(INDEX(Historical!$F$7:$F$1430,MATCH(B123,Historical!$B$7:$B$1446,0))=0,"n/a",((INDEX(Historical!$C$7:$C$1437,MATCH(B123,Historical!$B$7:$B$1446,0))/INDEX(Historical!$F$7:$F$1430,MATCH(B123,Historical!$B$7:$B$1446,0)))^(1/3)-1)*100)</f>
        <v>2.6327791369625153</v>
      </c>
      <c r="U123" s="759">
        <f>IF(INDEX(Historical!$H$7:$H$1430,MATCH(B123,Historical!$B$7:$B$1446,0))=0,"n/a",((INDEX(Historical!$C$7:$C$1437,MATCH(B123,Historical!$B$7:$B$1446,0))/INDEX(Historical!$H$7:$H$1430,MATCH(B123,Historical!$B$7:$B$1446,0)))^(1/5)-1)*100)</f>
        <v>2.7066087089351765</v>
      </c>
      <c r="V123" s="759">
        <f>IF(INDEX(Historical!$O$7:$O$1430,MATCH(B123,Historical!$B$7:$B$1446,0))=0,"n/a",((INDEX(Historical!$C$7:$C$1437,MATCH(B123,Historical!$B$7:$B$1446,0))/INDEX(Historical!$O$7:$O$1430,MATCH(B123,Historical!$B$7:$B$1446,0)))^(1/10)-1)*100)</f>
        <v>2.5816852996224604</v>
      </c>
      <c r="W123" s="760">
        <f t="shared" si="21"/>
        <v>1.0483883180227214</v>
      </c>
      <c r="X123" s="761">
        <f t="shared" si="22"/>
        <v>0.18666266958173633</v>
      </c>
      <c r="Y123" s="713"/>
      <c r="Z123" s="702">
        <f t="shared" si="23"/>
        <v>53.94736842105263</v>
      </c>
      <c r="AA123" s="935">
        <f t="shared" si="24"/>
        <v>15.273026315789473</v>
      </c>
      <c r="AB123" s="639">
        <v>8</v>
      </c>
      <c r="AC123" s="916">
        <v>3.04</v>
      </c>
      <c r="AD123" s="916">
        <v>2.4300000000000002</v>
      </c>
      <c r="AE123" s="916">
        <v>3.36</v>
      </c>
      <c r="AF123" s="916">
        <v>4.99</v>
      </c>
      <c r="AG123" s="916">
        <v>37.299999999999997</v>
      </c>
      <c r="AH123" s="916">
        <v>28.7</v>
      </c>
      <c r="AI123" s="916">
        <v>8.27</v>
      </c>
      <c r="AJ123" s="916">
        <v>14.499999999999998</v>
      </c>
      <c r="AK123" s="916">
        <v>6.29</v>
      </c>
      <c r="AL123" s="928">
        <v>75870</v>
      </c>
      <c r="AM123" s="922">
        <v>0.1</v>
      </c>
      <c r="AN123" s="916">
        <v>0.4</v>
      </c>
      <c r="AO123" s="802">
        <f t="shared" si="25"/>
        <v>-9.0342185975930427</v>
      </c>
      <c r="AP123" s="803">
        <f t="shared" si="26"/>
        <v>6.2388077181964299</v>
      </c>
      <c r="AQ123" s="936">
        <f t="shared" si="27"/>
        <v>84.043957691017653</v>
      </c>
      <c r="AR123" s="702">
        <f>INDEX(Historical!$C$7:$C$1437,MATCH(B123,Historical!$B$7:$B$1446,0))*IF(AH123="n/a",1.03,IF(AH123&lt;0,1.01,IF(AH123&gt;10,1.1,(1+AH123/100))))</f>
        <v>1.7600000000000002</v>
      </c>
      <c r="AS123" s="935">
        <f t="shared" si="28"/>
        <v>1.9055520000000001</v>
      </c>
      <c r="AT123" s="935">
        <f t="shared" si="33"/>
        <v>2.0254112208000001</v>
      </c>
      <c r="AU123" s="935">
        <f t="shared" si="33"/>
        <v>2.1528095865883201</v>
      </c>
      <c r="AV123" s="935">
        <f t="shared" si="33"/>
        <v>2.2882213095847255</v>
      </c>
      <c r="AW123" s="702">
        <f t="shared" si="29"/>
        <v>10.131994116973047</v>
      </c>
      <c r="AX123" s="810">
        <f t="shared" si="30"/>
        <v>21.822085110861615</v>
      </c>
      <c r="AY123" s="991">
        <v>0.76</v>
      </c>
      <c r="AZ123" s="922">
        <v>4.8099999999999996</v>
      </c>
      <c r="BA123" s="922">
        <v>-27.1</v>
      </c>
      <c r="BB123" s="922">
        <v>-4.5900000000000007</v>
      </c>
      <c r="BC123" s="922">
        <v>-13.15</v>
      </c>
      <c r="BE123" s="664">
        <v>2010</v>
      </c>
      <c r="BF123" s="946" t="e">
        <f>#VALUE!</f>
        <v>#VALUE!</v>
      </c>
      <c r="BG123" s="931">
        <v>15.1</v>
      </c>
    </row>
    <row r="124" spans="1:59" ht="11.25" customHeight="1" x14ac:dyDescent="0.2">
      <c r="A124" s="609" t="s">
        <v>468</v>
      </c>
      <c r="B124" s="925" t="s">
        <v>469</v>
      </c>
      <c r="C124" s="988" t="s">
        <v>108</v>
      </c>
      <c r="D124" s="988" t="s">
        <v>4373</v>
      </c>
      <c r="E124" s="792">
        <v>14</v>
      </c>
      <c r="F124" s="526">
        <v>267</v>
      </c>
      <c r="G124" s="526" t="s">
        <v>37</v>
      </c>
      <c r="H124" s="526" t="s">
        <v>37</v>
      </c>
      <c r="I124" s="924">
        <v>87.14</v>
      </c>
      <c r="J124" s="702">
        <f t="shared" si="18"/>
        <v>2.2951572182694515</v>
      </c>
      <c r="K124" s="927">
        <v>0.5</v>
      </c>
      <c r="L124" s="639">
        <v>4</v>
      </c>
      <c r="M124" s="693">
        <f t="shared" si="19"/>
        <v>2</v>
      </c>
      <c r="N124" s="921" t="s">
        <v>470</v>
      </c>
      <c r="O124" s="795">
        <v>0.45</v>
      </c>
      <c r="P124" s="915">
        <v>43322</v>
      </c>
      <c r="Q124" s="915">
        <v>43339</v>
      </c>
      <c r="R124" s="693">
        <f t="shared" si="20"/>
        <v>11.111111111111107</v>
      </c>
      <c r="S124" s="759">
        <f>IF(INDEX(Historical!$D$7:$D$1437,MATCH(B124,Historical!$B$7:$B$1446,0))=0,"n/a",(INDEX(Historical!$C$7:$C$1437,MATCH(B124,Historical!$B$7:$B$1446,0))/INDEX(Historical!$D$7:$D$1437,MATCH(B124,Historical!$B$7:$B$1446,0))-1)*100)</f>
        <v>7.3446327683615698</v>
      </c>
      <c r="T124" s="759">
        <f>IF(INDEX(Historical!$F$7:$F$1430,MATCH(B124,Historical!$B$7:$B$1446,0))=0,"n/a",((INDEX(Historical!$C$7:$C$1437,MATCH(B124,Historical!$B$7:$B$1446,0))/INDEX(Historical!$F$7:$F$1430,MATCH(B124,Historical!$B$7:$B$1446,0)))^(1/3)-1)*100)</f>
        <v>3.9813932143039965</v>
      </c>
      <c r="U124" s="759">
        <f>IF(INDEX(Historical!$H$7:$H$1430,MATCH(B124,Historical!$B$7:$B$1446,0))=0,"n/a",((INDEX(Historical!$C$7:$C$1437,MATCH(B124,Historical!$B$7:$B$1446,0))/INDEX(Historical!$H$7:$H$1430,MATCH(B124,Historical!$B$7:$B$1446,0)))^(1/5)-1)*100)</f>
        <v>4.2909385938183275</v>
      </c>
      <c r="V124" s="759">
        <f>IF(INDEX(Historical!$O$7:$O$1430,MATCH(B124,Historical!$B$7:$B$1446,0))=0,"n/a",((INDEX(Historical!$C$7:$C$1437,MATCH(B124,Historical!$B$7:$B$1446,0))/INDEX(Historical!$O$7:$O$1430,MATCH(B124,Historical!$B$7:$B$1446,0)))^(1/10)-1)*100)</f>
        <v>8.0623865802826202</v>
      </c>
      <c r="W124" s="760">
        <f t="shared" si="21"/>
        <v>0.53221692498747841</v>
      </c>
      <c r="X124" s="761">
        <f t="shared" si="22"/>
        <v>0.57212514584244367</v>
      </c>
      <c r="Y124" s="926"/>
      <c r="Z124" s="702">
        <f t="shared" si="23"/>
        <v>31.05590062111801</v>
      </c>
      <c r="AA124" s="935">
        <f t="shared" si="24"/>
        <v>13.531055900621118</v>
      </c>
      <c r="AB124" s="639">
        <v>12</v>
      </c>
      <c r="AC124" s="916">
        <v>6.44</v>
      </c>
      <c r="AD124" s="916">
        <v>1.93</v>
      </c>
      <c r="AE124" s="916">
        <v>5.51</v>
      </c>
      <c r="AF124" s="916">
        <v>1.41</v>
      </c>
      <c r="AG124" s="916">
        <v>10.8</v>
      </c>
      <c r="AH124" s="916">
        <v>24.8</v>
      </c>
      <c r="AI124" s="916">
        <v>7.4499999999999993</v>
      </c>
      <c r="AJ124" s="916">
        <v>7.5</v>
      </c>
      <c r="AK124" s="916">
        <v>7.0000000000000009</v>
      </c>
      <c r="AL124" s="928">
        <v>6170</v>
      </c>
      <c r="AM124" s="922">
        <v>0.8</v>
      </c>
      <c r="AN124" s="916">
        <v>7.0000000000000007E-2</v>
      </c>
      <c r="AO124" s="802">
        <f t="shared" si="25"/>
        <v>-6.9449600885333389</v>
      </c>
      <c r="AP124" s="803">
        <f t="shared" si="26"/>
        <v>6.5860958120877786</v>
      </c>
      <c r="AQ124" s="936">
        <f t="shared" si="27"/>
        <v>-7.9160073752089772</v>
      </c>
      <c r="AR124" s="702">
        <f>INDEX(Historical!$C$7:$C$1437,MATCH(B124,Historical!$B$7:$B$1446,0))*IF(AH124="n/a",1.03,IF(AH124&lt;0,1.01,IF(AH124&gt;10,1.1,(1+AH124/100))))</f>
        <v>2.09</v>
      </c>
      <c r="AS124" s="935">
        <f t="shared" si="28"/>
        <v>2.2457050000000001</v>
      </c>
      <c r="AT124" s="935">
        <f t="shared" si="33"/>
        <v>2.40290435</v>
      </c>
      <c r="AU124" s="935">
        <f t="shared" si="33"/>
        <v>2.5711076545</v>
      </c>
      <c r="AV124" s="935">
        <f t="shared" si="33"/>
        <v>2.751085190315</v>
      </c>
      <c r="AW124" s="702">
        <f t="shared" si="29"/>
        <v>12.060802194815</v>
      </c>
      <c r="AX124" s="810">
        <f t="shared" si="30"/>
        <v>13.840718607774846</v>
      </c>
      <c r="AY124" s="991">
        <v>1.21</v>
      </c>
      <c r="AZ124" s="922">
        <v>24.560000000000002</v>
      </c>
      <c r="BA124" s="922">
        <v>-18.29</v>
      </c>
      <c r="BB124" s="922">
        <v>1.24</v>
      </c>
      <c r="BC124" s="922">
        <v>-2.06</v>
      </c>
      <c r="BE124" s="664">
        <v>2005</v>
      </c>
      <c r="BF124" s="946" t="e">
        <f>#VALUE!</f>
        <v>#VALUE!</v>
      </c>
      <c r="BG124" s="931">
        <v>1.2</v>
      </c>
    </row>
    <row r="125" spans="1:59" ht="11.25" customHeight="1" x14ac:dyDescent="0.2">
      <c r="A125" s="628" t="s">
        <v>985</v>
      </c>
      <c r="B125" s="925" t="s">
        <v>986</v>
      </c>
      <c r="C125" s="988" t="s">
        <v>108</v>
      </c>
      <c r="D125" s="988" t="s">
        <v>4373</v>
      </c>
      <c r="E125" s="792">
        <v>7</v>
      </c>
      <c r="F125" s="526">
        <v>653</v>
      </c>
      <c r="G125" s="526" t="s">
        <v>106</v>
      </c>
      <c r="H125" s="526" t="s">
        <v>106</v>
      </c>
      <c r="I125" s="924">
        <v>28.2</v>
      </c>
      <c r="J125" s="702">
        <f t="shared" si="18"/>
        <v>2.2695035460992909</v>
      </c>
      <c r="K125" s="927">
        <v>0.16</v>
      </c>
      <c r="L125" s="639">
        <v>4</v>
      </c>
      <c r="M125" s="693">
        <f t="shared" si="19"/>
        <v>0.64</v>
      </c>
      <c r="N125" s="921" t="s">
        <v>975</v>
      </c>
      <c r="O125" s="795">
        <v>0.15</v>
      </c>
      <c r="P125" s="915">
        <v>43504</v>
      </c>
      <c r="Q125" s="915">
        <v>43515</v>
      </c>
      <c r="R125" s="693">
        <f t="shared" si="20"/>
        <v>6.6666666666666732</v>
      </c>
      <c r="S125" s="759">
        <f>IF(INDEX(Historical!$D$7:$D$1437,MATCH(B125,Historical!$B$7:$B$1446,0))=0,"n/a",(INDEX(Historical!$C$7:$C$1437,MATCH(B125,Historical!$B$7:$B$1446,0))/INDEX(Historical!$D$7:$D$1437,MATCH(B125,Historical!$B$7:$B$1446,0))-1)*100)</f>
        <v>7.1428571428571397</v>
      </c>
      <c r="T125" s="759">
        <f>IF(INDEX(Historical!$F$7:$F$1430,MATCH(B125,Historical!$B$7:$B$1446,0))=0,"n/a",((INDEX(Historical!$C$7:$C$1437,MATCH(B125,Historical!$B$7:$B$1446,0))/INDEX(Historical!$F$7:$F$1430,MATCH(B125,Historical!$B$7:$B$1446,0)))^(1/3)-1)*100)</f>
        <v>14.471424255333186</v>
      </c>
      <c r="U125" s="759">
        <f>IF(INDEX(Historical!$H$7:$H$1430,MATCH(B125,Historical!$B$7:$B$1446,0))=0,"n/a",((INDEX(Historical!$C$7:$C$1437,MATCH(B125,Historical!$B$7:$B$1446,0))/INDEX(Historical!$H$7:$H$1430,MATCH(B125,Historical!$B$7:$B$1446,0)))^(1/5)-1)*100)</f>
        <v>71.877192758747881</v>
      </c>
      <c r="V125" s="759" t="str">
        <f>IF(INDEX(Historical!$O$7:$O$1430,MATCH(B125,Historical!$B$7:$B$1446,0))=0,"n/a",((INDEX(Historical!$C$7:$C$1437,MATCH(B125,Historical!$B$7:$B$1446,0))/INDEX(Historical!$O$7:$O$1430,MATCH(B125,Historical!$B$7:$B$1446,0)))^(1/10)-1)*100)</f>
        <v>n/a</v>
      </c>
      <c r="W125" s="760" t="str">
        <f t="shared" si="21"/>
        <v>n/a</v>
      </c>
      <c r="X125" s="761" t="str">
        <f t="shared" si="22"/>
        <v>n/a</v>
      </c>
      <c r="Y125" s="926"/>
      <c r="Z125" s="702" t="str">
        <f t="shared" si="23"/>
        <v>n/a</v>
      </c>
      <c r="AA125" s="935" t="str">
        <f t="shared" si="24"/>
        <v>n/a</v>
      </c>
      <c r="AB125" s="639">
        <v>12</v>
      </c>
      <c r="AC125" s="916" t="s">
        <v>137</v>
      </c>
      <c r="AD125" s="916" t="s">
        <v>137</v>
      </c>
      <c r="AE125" s="916" t="s">
        <v>137</v>
      </c>
      <c r="AF125" s="916" t="s">
        <v>137</v>
      </c>
      <c r="AG125" s="916" t="s">
        <v>137</v>
      </c>
      <c r="AH125" s="916" t="s">
        <v>137</v>
      </c>
      <c r="AI125" s="916" t="s">
        <v>137</v>
      </c>
      <c r="AJ125" s="916" t="s">
        <v>137</v>
      </c>
      <c r="AK125" s="916" t="s">
        <v>137</v>
      </c>
      <c r="AL125" s="928" t="s">
        <v>137</v>
      </c>
      <c r="AM125" s="922" t="s">
        <v>137</v>
      </c>
      <c r="AN125" s="916" t="s">
        <v>137</v>
      </c>
      <c r="AO125" s="802" t="str">
        <f t="shared" si="25"/>
        <v>n/a</v>
      </c>
      <c r="AP125" s="803">
        <f t="shared" si="26"/>
        <v>74.146696304847168</v>
      </c>
      <c r="AQ125" s="936" t="str">
        <f t="shared" si="27"/>
        <v>n/a</v>
      </c>
      <c r="AR125" s="702">
        <f>INDEX(Historical!$C$7:$C$1437,MATCH(B125,Historical!$B$7:$B$1446,0))*IF(AH125="n/a",1.03,IF(AH125&lt;0,1.01,IF(AH125&gt;10,1.1,(1+AH125/100))))</f>
        <v>0.61799999999999999</v>
      </c>
      <c r="AS125" s="935">
        <f t="shared" si="28"/>
        <v>0.63653999999999999</v>
      </c>
      <c r="AT125" s="935">
        <f t="shared" si="33"/>
        <v>0.6556362</v>
      </c>
      <c r="AU125" s="935">
        <f t="shared" si="33"/>
        <v>0.67530528600000006</v>
      </c>
      <c r="AV125" s="935">
        <f t="shared" si="33"/>
        <v>0.69556444458000011</v>
      </c>
      <c r="AW125" s="702">
        <f t="shared" si="29"/>
        <v>3.2810459305799999</v>
      </c>
      <c r="AX125" s="810">
        <f t="shared" si="30"/>
        <v>11.634914647446809</v>
      </c>
      <c r="AY125" s="991" t="s">
        <v>137</v>
      </c>
      <c r="AZ125" s="922" t="s">
        <v>137</v>
      </c>
      <c r="BA125" s="922" t="s">
        <v>137</v>
      </c>
      <c r="BB125" s="922" t="s">
        <v>137</v>
      </c>
      <c r="BC125" s="922" t="s">
        <v>137</v>
      </c>
      <c r="BD125" s="960" t="s">
        <v>4298</v>
      </c>
      <c r="BE125" s="664">
        <v>2013</v>
      </c>
      <c r="BF125" s="946" t="e">
        <f>#VALUE!</f>
        <v>#VALUE!</v>
      </c>
      <c r="BG125" s="931" t="s">
        <v>137</v>
      </c>
    </row>
    <row r="126" spans="1:59" ht="11.25" customHeight="1" x14ac:dyDescent="0.2">
      <c r="A126" s="537" t="s">
        <v>1009</v>
      </c>
      <c r="B126" s="925" t="s">
        <v>1010</v>
      </c>
      <c r="C126" s="988" t="s">
        <v>108</v>
      </c>
      <c r="D126" s="988" t="s">
        <v>4373</v>
      </c>
      <c r="E126" s="792">
        <v>6</v>
      </c>
      <c r="F126" s="526">
        <v>714</v>
      </c>
      <c r="G126" s="526" t="s">
        <v>37</v>
      </c>
      <c r="H126" s="526" t="s">
        <v>37</v>
      </c>
      <c r="I126" s="924">
        <v>11.45</v>
      </c>
      <c r="J126" s="702">
        <f t="shared" si="18"/>
        <v>4.1921397379912664</v>
      </c>
      <c r="K126" s="927">
        <v>0.12</v>
      </c>
      <c r="L126" s="639">
        <v>4</v>
      </c>
      <c r="M126" s="693">
        <f t="shared" si="19"/>
        <v>0.48</v>
      </c>
      <c r="N126" s="921" t="s">
        <v>975</v>
      </c>
      <c r="O126" s="795">
        <v>0.11</v>
      </c>
      <c r="P126" s="917">
        <v>43132</v>
      </c>
      <c r="Q126" s="917">
        <v>43147</v>
      </c>
      <c r="R126" s="693">
        <f t="shared" si="20"/>
        <v>9.0909090909090864</v>
      </c>
      <c r="S126" s="759">
        <f>IF(INDEX(Historical!$D$7:$D$1437,MATCH(B126,Historical!$B$7:$B$1446,0))=0,"n/a",(INDEX(Historical!$C$7:$C$1437,MATCH(B126,Historical!$B$7:$B$1446,0))/INDEX(Historical!$D$7:$D$1437,MATCH(B126,Historical!$B$7:$B$1446,0))-1)*100)</f>
        <v>9.0909090909090828</v>
      </c>
      <c r="T126" s="759">
        <f>IF(INDEX(Historical!$F$7:$F$1430,MATCH(B126,Historical!$B$7:$B$1446,0))=0,"n/a",((INDEX(Historical!$C$7:$C$1437,MATCH(B126,Historical!$B$7:$B$1446,0))/INDEX(Historical!$F$7:$F$1430,MATCH(B126,Historical!$B$7:$B$1446,0)))^(1/3)-1)*100)</f>
        <v>10.064241629820891</v>
      </c>
      <c r="U126" s="759">
        <f>IF(INDEX(Historical!$H$7:$H$1430,MATCH(B126,Historical!$B$7:$B$1446,0))=0,"n/a",((INDEX(Historical!$C$7:$C$1437,MATCH(B126,Historical!$B$7:$B$1446,0))/INDEX(Historical!$H$7:$H$1430,MATCH(B126,Historical!$B$7:$B$1446,0)))^(1/5)-1)*100)</f>
        <v>14.869835499703509</v>
      </c>
      <c r="V126" s="759">
        <f>IF(INDEX(Historical!$O$7:$O$1430,MATCH(B126,Historical!$B$7:$B$1446,0))=0,"n/a",((INDEX(Historical!$C$7:$C$1437,MATCH(B126,Historical!$B$7:$B$1446,0))/INDEX(Historical!$O$7:$O$1430,MATCH(B126,Historical!$B$7:$B$1446,0)))^(1/10)-1)*100)</f>
        <v>8.1139800821938621</v>
      </c>
      <c r="W126" s="760">
        <f t="shared" si="21"/>
        <v>1.8326191769111411</v>
      </c>
      <c r="X126" s="761">
        <f t="shared" si="22"/>
        <v>1.689754034057217</v>
      </c>
      <c r="Y126" s="926"/>
      <c r="Z126" s="702">
        <f t="shared" si="23"/>
        <v>53.333333333333336</v>
      </c>
      <c r="AA126" s="935">
        <f t="shared" si="24"/>
        <v>12.722222222222221</v>
      </c>
      <c r="AB126" s="639">
        <v>12</v>
      </c>
      <c r="AC126" s="916">
        <v>0.9</v>
      </c>
      <c r="AD126" s="916">
        <v>1.25</v>
      </c>
      <c r="AE126" s="916">
        <v>3.18</v>
      </c>
      <c r="AF126" s="916">
        <v>1.19</v>
      </c>
      <c r="AG126" s="916">
        <v>3</v>
      </c>
      <c r="AH126" s="916">
        <v>74.3</v>
      </c>
      <c r="AI126" s="916">
        <v>3.65</v>
      </c>
      <c r="AJ126" s="916">
        <v>8.7999999999999989</v>
      </c>
      <c r="AK126" s="916">
        <v>10.18</v>
      </c>
      <c r="AL126" s="928">
        <v>958.36</v>
      </c>
      <c r="AM126" s="922">
        <v>2</v>
      </c>
      <c r="AN126" s="916">
        <v>0.14000000000000001</v>
      </c>
      <c r="AO126" s="802">
        <f t="shared" si="25"/>
        <v>6.339753015472553</v>
      </c>
      <c r="AP126" s="803">
        <f t="shared" si="26"/>
        <v>19.061975237694774</v>
      </c>
      <c r="AQ126" s="936">
        <f t="shared" si="27"/>
        <v>-17.971700155930069</v>
      </c>
      <c r="AR126" s="702">
        <f>INDEX(Historical!$C$7:$C$1437,MATCH(B126,Historical!$B$7:$B$1446,0))*IF(AH126="n/a",1.03,IF(AH126&lt;0,1.01,IF(AH126&gt;10,1.1,(1+AH126/100))))</f>
        <v>0.52800000000000002</v>
      </c>
      <c r="AS126" s="935">
        <f t="shared" si="28"/>
        <v>0.54727199999999998</v>
      </c>
      <c r="AT126" s="935">
        <f t="shared" si="33"/>
        <v>0.60199920000000007</v>
      </c>
      <c r="AU126" s="935">
        <f t="shared" si="33"/>
        <v>0.66219912000000014</v>
      </c>
      <c r="AV126" s="935">
        <f t="shared" si="33"/>
        <v>0.72841903200000024</v>
      </c>
      <c r="AW126" s="702">
        <f t="shared" si="29"/>
        <v>3.0678893520000003</v>
      </c>
      <c r="AX126" s="810">
        <f t="shared" si="30"/>
        <v>26.793793467248911</v>
      </c>
      <c r="AY126" s="991">
        <v>0.94</v>
      </c>
      <c r="AZ126" s="922">
        <v>14.499999999999998</v>
      </c>
      <c r="BA126" s="922">
        <v>-35.85</v>
      </c>
      <c r="BB126" s="922">
        <v>0.12</v>
      </c>
      <c r="BC126" s="922">
        <v>-9.3000000000000007</v>
      </c>
      <c r="BE126" s="664">
        <v>2013</v>
      </c>
      <c r="BF126" s="946" t="e">
        <f>#VALUE!</f>
        <v>#VALUE!</v>
      </c>
      <c r="BG126" s="931">
        <v>0.3</v>
      </c>
    </row>
    <row r="127" spans="1:59" ht="11.25" customHeight="1" x14ac:dyDescent="0.2">
      <c r="A127" s="628" t="s">
        <v>1022</v>
      </c>
      <c r="B127" s="925" t="s">
        <v>1023</v>
      </c>
      <c r="C127" s="988" t="s">
        <v>4353</v>
      </c>
      <c r="D127" s="988" t="s">
        <v>4384</v>
      </c>
      <c r="E127" s="792">
        <v>7</v>
      </c>
      <c r="F127" s="526">
        <v>673</v>
      </c>
      <c r="G127" s="526" t="s">
        <v>106</v>
      </c>
      <c r="H127" s="526" t="s">
        <v>106</v>
      </c>
      <c r="I127" s="924">
        <v>20.87</v>
      </c>
      <c r="J127" s="702">
        <f t="shared" si="18"/>
        <v>6.3248682319118359</v>
      </c>
      <c r="K127" s="927">
        <v>0.33</v>
      </c>
      <c r="L127" s="639">
        <v>4</v>
      </c>
      <c r="M127" s="693">
        <f t="shared" si="19"/>
        <v>1.32</v>
      </c>
      <c r="N127" s="921" t="s">
        <v>152</v>
      </c>
      <c r="O127" s="795">
        <v>0.315</v>
      </c>
      <c r="P127" s="915">
        <v>43523</v>
      </c>
      <c r="Q127" s="915">
        <v>43553</v>
      </c>
      <c r="R127" s="693">
        <f t="shared" si="20"/>
        <v>4.7619047619047654</v>
      </c>
      <c r="S127" s="759">
        <f>IF(INDEX(Historical!$D$7:$D$1437,MATCH(B127,Historical!$B$7:$B$1446,0))=0,"n/a",(INDEX(Historical!$C$7:$C$1437,MATCH(B127,Historical!$B$7:$B$1446,0))/INDEX(Historical!$D$7:$D$1437,MATCH(B127,Historical!$B$7:$B$1446,0))-1)*100)</f>
        <v>6.7796610169491567</v>
      </c>
      <c r="T127" s="759">
        <f>IF(INDEX(Historical!$F$7:$F$1430,MATCH(B127,Historical!$B$7:$B$1446,0))=0,"n/a",((INDEX(Historical!$C$7:$C$1437,MATCH(B127,Historical!$B$7:$B$1446,0))/INDEX(Historical!$F$7:$F$1430,MATCH(B127,Historical!$B$7:$B$1446,0)))^(1/3)-1)*100)</f>
        <v>5.9306311673701595</v>
      </c>
      <c r="U127" s="759">
        <f>IF(INDEX(Historical!$H$7:$H$1430,MATCH(B127,Historical!$B$7:$B$1446,0))=0,"n/a",((INDEX(Historical!$C$7:$C$1437,MATCH(B127,Historical!$B$7:$B$1446,0))/INDEX(Historical!$H$7:$H$1430,MATCH(B127,Historical!$B$7:$B$1446,0)))^(1/5)-1)*100)</f>
        <v>14.961219732672927</v>
      </c>
      <c r="V127" s="759" t="str">
        <f>IF(INDEX(Historical!$O$7:$O$1430,MATCH(B127,Historical!$B$7:$B$1446,0))=0,"n/a",((INDEX(Historical!$C$7:$C$1437,MATCH(B127,Historical!$B$7:$B$1446,0))/INDEX(Historical!$O$7:$O$1430,MATCH(B127,Historical!$B$7:$B$1446,0)))^(1/10)-1)*100)</f>
        <v>n/a</v>
      </c>
      <c r="W127" s="760" t="str">
        <f t="shared" si="21"/>
        <v>n/a</v>
      </c>
      <c r="X127" s="761">
        <f t="shared" si="22"/>
        <v>2.0779471850934623</v>
      </c>
      <c r="Y127" s="925" t="s">
        <v>477</v>
      </c>
      <c r="Z127" s="702">
        <f t="shared" si="23"/>
        <v>57.391304347826086</v>
      </c>
      <c r="AA127" s="935">
        <f t="shared" si="24"/>
        <v>9.073913043478262</v>
      </c>
      <c r="AB127" s="639">
        <v>12</v>
      </c>
      <c r="AC127" s="916">
        <v>2.2999999999999998</v>
      </c>
      <c r="AD127" s="916" t="s">
        <v>137</v>
      </c>
      <c r="AE127" s="916">
        <v>1.23</v>
      </c>
      <c r="AF127" s="916">
        <v>0.82</v>
      </c>
      <c r="AG127" s="916">
        <v>8.9</v>
      </c>
      <c r="AH127" s="916">
        <v>368.8</v>
      </c>
      <c r="AI127" s="916">
        <v>8.57</v>
      </c>
      <c r="AJ127" s="916">
        <v>7.1999999999999993</v>
      </c>
      <c r="AK127" s="916" t="s">
        <v>137</v>
      </c>
      <c r="AL127" s="928">
        <v>8900</v>
      </c>
      <c r="AM127" s="922">
        <v>0.85000000000000009</v>
      </c>
      <c r="AN127" s="916">
        <v>5.23</v>
      </c>
      <c r="AO127" s="802">
        <f t="shared" si="25"/>
        <v>12.2121749211065</v>
      </c>
      <c r="AP127" s="803">
        <f t="shared" si="26"/>
        <v>21.286087964584762</v>
      </c>
      <c r="AQ127" s="936">
        <f t="shared" si="27"/>
        <v>-42.494024675103262</v>
      </c>
      <c r="AR127" s="702">
        <f>INDEX(Historical!$C$7:$C$1437,MATCH(B127,Historical!$B$7:$B$1446,0))*IF(AH127="n/a",1.03,IF(AH127&lt;0,1.01,IF(AH127&gt;10,1.1,(1+AH127/100))))</f>
        <v>1.3860000000000001</v>
      </c>
      <c r="AS127" s="935">
        <f t="shared" si="28"/>
        <v>1.5047802000000003</v>
      </c>
      <c r="AT127" s="935">
        <f t="shared" ref="AT127:AV146" si="34">IF($AK127="n/a",1.03*AS127,IF($AK127&lt;0,1.01*AS127,IF($AK127&gt;10,1.1*AS127,(1+$AK127/100)*AS127)))</f>
        <v>1.5499236060000003</v>
      </c>
      <c r="AU127" s="935">
        <f t="shared" si="34"/>
        <v>1.5964213141800003</v>
      </c>
      <c r="AV127" s="935">
        <f t="shared" si="34"/>
        <v>1.6443139536054003</v>
      </c>
      <c r="AW127" s="702">
        <f t="shared" si="29"/>
        <v>7.6814390737854019</v>
      </c>
      <c r="AX127" s="810">
        <f t="shared" si="30"/>
        <v>36.806128767539057</v>
      </c>
      <c r="AY127" s="991">
        <v>0.95</v>
      </c>
      <c r="AZ127" s="922">
        <v>39.51</v>
      </c>
      <c r="BA127" s="922">
        <v>-1.6500000000000001</v>
      </c>
      <c r="BB127" s="922">
        <v>2.86</v>
      </c>
      <c r="BC127" s="922">
        <v>8.5</v>
      </c>
      <c r="BE127" s="664">
        <v>2013</v>
      </c>
      <c r="BF127" s="946" t="e">
        <f>#VALUE!</f>
        <v>#VALUE!</v>
      </c>
      <c r="BG127" s="931">
        <v>0.8</v>
      </c>
    </row>
    <row r="128" spans="1:59" ht="11.25" customHeight="1" x14ac:dyDescent="0.2">
      <c r="A128" s="609" t="s">
        <v>473</v>
      </c>
      <c r="B128" s="925" t="s">
        <v>474</v>
      </c>
      <c r="C128" s="988" t="s">
        <v>4224</v>
      </c>
      <c r="D128" s="988" t="s">
        <v>4359</v>
      </c>
      <c r="E128" s="792">
        <v>12</v>
      </c>
      <c r="F128" s="526">
        <v>296</v>
      </c>
      <c r="G128" s="526" t="s">
        <v>106</v>
      </c>
      <c r="H128" s="526" t="s">
        <v>106</v>
      </c>
      <c r="I128" s="924">
        <v>118.13</v>
      </c>
      <c r="J128" s="702">
        <f t="shared" si="18"/>
        <v>1.6422585287395244</v>
      </c>
      <c r="K128" s="927">
        <v>0.48499999999999999</v>
      </c>
      <c r="L128" s="639">
        <v>4</v>
      </c>
      <c r="M128" s="693">
        <f t="shared" si="19"/>
        <v>1.94</v>
      </c>
      <c r="N128" s="921" t="s">
        <v>190</v>
      </c>
      <c r="O128" s="795">
        <v>0.36499999999999999</v>
      </c>
      <c r="P128" s="915">
        <v>43360</v>
      </c>
      <c r="Q128" s="915">
        <v>43376</v>
      </c>
      <c r="R128" s="693">
        <f t="shared" si="20"/>
        <v>32.87671232876712</v>
      </c>
      <c r="S128" s="759">
        <f>IF(INDEX(Historical!$D$7:$D$1437,MATCH(B128,Historical!$B$7:$B$1446,0))=0,"n/a",(INDEX(Historical!$C$7:$C$1437,MATCH(B128,Historical!$B$7:$B$1446,0))/INDEX(Historical!$D$7:$D$1437,MATCH(B128,Historical!$B$7:$B$1446,0))-1)*100)</f>
        <v>16.605166051660515</v>
      </c>
      <c r="T128" s="759">
        <f>IF(INDEX(Historical!$F$7:$F$1430,MATCH(B128,Historical!$B$7:$B$1446,0))=0,"n/a",((INDEX(Historical!$C$7:$C$1437,MATCH(B128,Historical!$B$7:$B$1446,0))/INDEX(Historical!$F$7:$F$1430,MATCH(B128,Historical!$B$7:$B$1446,0)))^(1/3)-1)*100)</f>
        <v>12.489340183017262</v>
      </c>
      <c r="U128" s="759">
        <f>IF(INDEX(Historical!$H$7:$H$1430,MATCH(B128,Historical!$B$7:$B$1446,0))=0,"n/a",((INDEX(Historical!$C$7:$C$1437,MATCH(B128,Historical!$B$7:$B$1446,0))/INDEX(Historical!$H$7:$H$1430,MATCH(B128,Historical!$B$7:$B$1446,0)))^(1/5)-1)*100)</f>
        <v>16.06978091874236</v>
      </c>
      <c r="V128" s="759">
        <f>IF(INDEX(Historical!$O$7:$O$1430,MATCH(B128,Historical!$B$7:$B$1446,0))=0,"n/a",((INDEX(Historical!$C$7:$C$1437,MATCH(B128,Historical!$B$7:$B$1446,0))/INDEX(Historical!$O$7:$O$1430,MATCH(B128,Historical!$B$7:$B$1446,0)))^(1/10)-1)*100)</f>
        <v>20.246296094670679</v>
      </c>
      <c r="W128" s="760">
        <f t="shared" si="21"/>
        <v>0.79371460555554751</v>
      </c>
      <c r="X128" s="761">
        <f t="shared" si="22"/>
        <v>0.95653457849656898</v>
      </c>
      <c r="Y128" s="925"/>
      <c r="Z128" s="702">
        <f t="shared" si="23"/>
        <v>52.861035422343328</v>
      </c>
      <c r="AA128" s="935">
        <f t="shared" si="24"/>
        <v>32.188010899182558</v>
      </c>
      <c r="AB128" s="639">
        <v>12</v>
      </c>
      <c r="AC128" s="916">
        <v>3.67</v>
      </c>
      <c r="AD128" s="916">
        <v>3.22</v>
      </c>
      <c r="AE128" s="916">
        <v>3.18</v>
      </c>
      <c r="AF128" s="916">
        <v>12.24</v>
      </c>
      <c r="AG128" s="916">
        <v>38.4</v>
      </c>
      <c r="AH128" s="916">
        <v>36.1</v>
      </c>
      <c r="AI128" s="916">
        <v>10.4</v>
      </c>
      <c r="AJ128" s="916">
        <v>16.8</v>
      </c>
      <c r="AK128" s="916">
        <v>10</v>
      </c>
      <c r="AL128" s="928">
        <v>13740</v>
      </c>
      <c r="AM128" s="922">
        <v>0.70000000000000007</v>
      </c>
      <c r="AN128" s="916">
        <v>0</v>
      </c>
      <c r="AO128" s="802">
        <f t="shared" si="25"/>
        <v>-14.475971451700673</v>
      </c>
      <c r="AP128" s="803">
        <f t="shared" si="26"/>
        <v>17.712039447481885</v>
      </c>
      <c r="AQ128" s="936">
        <f t="shared" si="27"/>
        <v>318.45283998504914</v>
      </c>
      <c r="AR128" s="702">
        <f>INDEX(Historical!$C$7:$C$1437,MATCH(B128,Historical!$B$7:$B$1446,0))*IF(AH128="n/a",1.03,IF(AH128&lt;0,1.01,IF(AH128&gt;10,1.1,(1+AH128/100))))</f>
        <v>1.7380000000000002</v>
      </c>
      <c r="AS128" s="935">
        <f t="shared" si="28"/>
        <v>1.9118000000000004</v>
      </c>
      <c r="AT128" s="935">
        <f t="shared" si="34"/>
        <v>2.1029800000000005</v>
      </c>
      <c r="AU128" s="935">
        <f t="shared" si="34"/>
        <v>2.3132780000000008</v>
      </c>
      <c r="AV128" s="935">
        <f t="shared" si="34"/>
        <v>2.5446058000000011</v>
      </c>
      <c r="AW128" s="702">
        <f t="shared" si="29"/>
        <v>10.610663800000003</v>
      </c>
      <c r="AX128" s="810">
        <f t="shared" si="30"/>
        <v>8.9821923304833682</v>
      </c>
      <c r="AY128" s="991">
        <v>0.89</v>
      </c>
      <c r="AZ128" s="922">
        <v>29.330000000000002</v>
      </c>
      <c r="BA128" s="922">
        <v>-14.549999999999999</v>
      </c>
      <c r="BB128" s="922">
        <v>12.15</v>
      </c>
      <c r="BC128" s="922">
        <v>5.6899999999999995</v>
      </c>
      <c r="BE128" s="664">
        <v>2007</v>
      </c>
      <c r="BF128" s="946" t="e">
        <f>#VALUE!</f>
        <v>#VALUE!</v>
      </c>
      <c r="BG128" s="931">
        <v>13.100000000000001</v>
      </c>
    </row>
    <row r="129" spans="1:59" ht="11.25" customHeight="1" x14ac:dyDescent="0.2">
      <c r="A129" s="609" t="s">
        <v>159</v>
      </c>
      <c r="B129" s="925" t="s">
        <v>160</v>
      </c>
      <c r="C129" s="988" t="s">
        <v>112</v>
      </c>
      <c r="D129" s="988" t="s">
        <v>4356</v>
      </c>
      <c r="E129" s="792">
        <v>33</v>
      </c>
      <c r="F129" s="526">
        <v>81</v>
      </c>
      <c r="G129" s="526" t="s">
        <v>37</v>
      </c>
      <c r="H129" s="526" t="s">
        <v>37</v>
      </c>
      <c r="I129" s="916">
        <v>48.79</v>
      </c>
      <c r="J129" s="702">
        <f t="shared" si="18"/>
        <v>1.7421602787456445</v>
      </c>
      <c r="K129" s="933">
        <v>0.21249999999999999</v>
      </c>
      <c r="L129" s="639">
        <v>4</v>
      </c>
      <c r="M129" s="693">
        <f t="shared" si="19"/>
        <v>0.85</v>
      </c>
      <c r="N129" s="921" t="s">
        <v>161</v>
      </c>
      <c r="O129" s="796">
        <v>0.20749999999999999</v>
      </c>
      <c r="P129" s="915">
        <v>43382</v>
      </c>
      <c r="Q129" s="915">
        <v>43404</v>
      </c>
      <c r="R129" s="693">
        <f t="shared" si="20"/>
        <v>2.4096385542168699</v>
      </c>
      <c r="S129" s="759">
        <f>IF(INDEX(Historical!$D$7:$D$1437,MATCH(B129,Historical!$B$7:$B$1446,0))=0,"n/a",(INDEX(Historical!$C$7:$C$1437,MATCH(B129,Historical!$B$7:$B$1446,0))/INDEX(Historical!$D$7:$D$1437,MATCH(B129,Historical!$B$7:$B$1446,0))-1)*100)</f>
        <v>1.3981762917933072</v>
      </c>
      <c r="T129" s="759">
        <f>IF(INDEX(Historical!$F$7:$F$1430,MATCH(B129,Historical!$B$7:$B$1446,0))=0,"n/a",((INDEX(Historical!$C$7:$C$1437,MATCH(B129,Historical!$B$7:$B$1446,0))/INDEX(Historical!$F$7:$F$1430,MATCH(B129,Historical!$B$7:$B$1446,0)))^(1/3)-1)*100)</f>
        <v>1.2916556398645529</v>
      </c>
      <c r="U129" s="759">
        <f>IF(INDEX(Historical!$H$7:$H$1430,MATCH(B129,Historical!$B$7:$B$1446,0))=0,"n/a",((INDEX(Historical!$C$7:$C$1437,MATCH(B129,Historical!$B$7:$B$1446,0))/INDEX(Historical!$H$7:$H$1430,MATCH(B129,Historical!$B$7:$B$1446,0)))^(1/5)-1)*100)</f>
        <v>1.7421528716909274</v>
      </c>
      <c r="V129" s="759">
        <f>IF(INDEX(Historical!$O$7:$O$1430,MATCH(B129,Historical!$B$7:$B$1446,0))=0,"n/a",((INDEX(Historical!$C$7:$C$1437,MATCH(B129,Historical!$B$7:$B$1446,0))/INDEX(Historical!$O$7:$O$1430,MATCH(B129,Historical!$B$7:$B$1446,0)))^(1/10)-1)*100)</f>
        <v>3.0095372311331081</v>
      </c>
      <c r="W129" s="760">
        <f t="shared" si="21"/>
        <v>0.57887732827116301</v>
      </c>
      <c r="X129" s="761">
        <f t="shared" si="22"/>
        <v>7.6746822541450543E-2</v>
      </c>
      <c r="Y129" s="925"/>
      <c r="Z129" s="702">
        <f t="shared" si="23"/>
        <v>37.444933920704841</v>
      </c>
      <c r="AA129" s="935">
        <f t="shared" si="24"/>
        <v>21.493392070484582</v>
      </c>
      <c r="AB129" s="639">
        <v>7</v>
      </c>
      <c r="AC129" s="916">
        <v>2.27</v>
      </c>
      <c r="AD129" s="916">
        <v>1.87</v>
      </c>
      <c r="AE129" s="916">
        <v>2.1800000000000002</v>
      </c>
      <c r="AF129" s="916">
        <v>3.19</v>
      </c>
      <c r="AG129" s="916">
        <v>15.7</v>
      </c>
      <c r="AH129" s="916">
        <v>16</v>
      </c>
      <c r="AI129" s="916">
        <v>7.2900000000000009</v>
      </c>
      <c r="AJ129" s="916">
        <v>22.7</v>
      </c>
      <c r="AK129" s="916">
        <v>11.5</v>
      </c>
      <c r="AL129" s="928">
        <v>2550</v>
      </c>
      <c r="AM129" s="922">
        <v>1.7999999999999998</v>
      </c>
      <c r="AN129" s="916">
        <v>0</v>
      </c>
      <c r="AO129" s="802">
        <f t="shared" si="25"/>
        <v>-18.009078920048012</v>
      </c>
      <c r="AP129" s="803">
        <f t="shared" si="26"/>
        <v>3.4843131504365719</v>
      </c>
      <c r="AQ129" s="936">
        <f t="shared" si="27"/>
        <v>74.564754880812444</v>
      </c>
      <c r="AR129" s="702">
        <f>INDEX(Historical!$C$7:$C$1437,MATCH(B129,Historical!$B$7:$B$1446,0))*IF(AH129="n/a",1.03,IF(AH129&lt;0,1.01,IF(AH129&gt;10,1.1,(1+AH129/100))))</f>
        <v>0.91739999999999999</v>
      </c>
      <c r="AS129" s="935">
        <f t="shared" si="28"/>
        <v>0.98427845999999997</v>
      </c>
      <c r="AT129" s="935">
        <f t="shared" si="34"/>
        <v>1.082706306</v>
      </c>
      <c r="AU129" s="935">
        <f t="shared" si="34"/>
        <v>1.1909769366</v>
      </c>
      <c r="AV129" s="935">
        <f t="shared" si="34"/>
        <v>1.3100746302600002</v>
      </c>
      <c r="AW129" s="702">
        <f t="shared" si="29"/>
        <v>5.48543633286</v>
      </c>
      <c r="AX129" s="810">
        <f t="shared" si="30"/>
        <v>11.242952106702193</v>
      </c>
      <c r="AY129" s="991">
        <v>0.96</v>
      </c>
      <c r="AZ129" s="922">
        <v>35.72</v>
      </c>
      <c r="BA129" s="922">
        <v>-2.0299999999999998</v>
      </c>
      <c r="BB129" s="922">
        <v>3.18</v>
      </c>
      <c r="BC129" s="922">
        <v>13.16</v>
      </c>
      <c r="BE129" s="664">
        <v>1986</v>
      </c>
      <c r="BF129" s="946" t="e">
        <f>#VALUE!</f>
        <v>#VALUE!</v>
      </c>
      <c r="BG129" s="931">
        <v>11.3</v>
      </c>
    </row>
    <row r="130" spans="1:59" ht="11.25" customHeight="1" x14ac:dyDescent="0.2">
      <c r="A130" s="537" t="s">
        <v>478</v>
      </c>
      <c r="B130" s="925" t="s">
        <v>479</v>
      </c>
      <c r="C130" s="988" t="s">
        <v>108</v>
      </c>
      <c r="D130" s="988" t="s">
        <v>118</v>
      </c>
      <c r="E130" s="792">
        <v>25</v>
      </c>
      <c r="F130" s="526">
        <v>127</v>
      </c>
      <c r="G130" s="526" t="s">
        <v>106</v>
      </c>
      <c r="H130" s="526" t="s">
        <v>106</v>
      </c>
      <c r="I130" s="916">
        <v>31.75</v>
      </c>
      <c r="J130" s="702">
        <f t="shared" si="18"/>
        <v>1.0078740157480315</v>
      </c>
      <c r="K130" s="933">
        <v>0.08</v>
      </c>
      <c r="L130" s="639">
        <v>4</v>
      </c>
      <c r="M130" s="693">
        <f t="shared" si="19"/>
        <v>0.32</v>
      </c>
      <c r="N130" s="921" t="s">
        <v>122</v>
      </c>
      <c r="O130" s="796">
        <v>7.4999999999999997E-2</v>
      </c>
      <c r="P130" s="915">
        <v>43398</v>
      </c>
      <c r="Q130" s="915">
        <v>43411</v>
      </c>
      <c r="R130" s="693">
        <f t="shared" si="20"/>
        <v>6.6666666666666732</v>
      </c>
      <c r="S130" s="759">
        <f>IF(INDEX(Historical!$D$7:$D$1437,MATCH(B130,Historical!$B$7:$B$1446,0))=0,"n/a",(INDEX(Historical!$C$7:$C$1437,MATCH(B130,Historical!$B$7:$B$1446,0))/INDEX(Historical!$D$7:$D$1437,MATCH(B130,Historical!$B$7:$B$1446,0))-1)*100)</f>
        <v>9.9099099099098975</v>
      </c>
      <c r="T130" s="759">
        <f>IF(INDEX(Historical!$F$7:$F$1430,MATCH(B130,Historical!$B$7:$B$1446,0))=0,"n/a",((INDEX(Historical!$C$7:$C$1437,MATCH(B130,Historical!$B$7:$B$1446,0))/INDEX(Historical!$F$7:$F$1430,MATCH(B130,Historical!$B$7:$B$1446,0)))^(1/3)-1)*100)</f>
        <v>10.468150723342106</v>
      </c>
      <c r="U130" s="759">
        <f>IF(INDEX(Historical!$H$7:$H$1430,MATCH(B130,Historical!$B$7:$B$1446,0))=0,"n/a",((INDEX(Historical!$C$7:$C$1437,MATCH(B130,Historical!$B$7:$B$1446,0))/INDEX(Historical!$H$7:$H$1430,MATCH(B130,Historical!$B$7:$B$1446,0)))^(1/5)-1)*100)</f>
        <v>10.516118190072632</v>
      </c>
      <c r="V130" s="759">
        <f>IF(INDEX(Historical!$O$7:$O$1430,MATCH(B130,Historical!$B$7:$B$1446,0))=0,"n/a",((INDEX(Historical!$C$7:$C$1437,MATCH(B130,Historical!$B$7:$B$1446,0))/INDEX(Historical!$O$7:$O$1430,MATCH(B130,Historical!$B$7:$B$1446,0)))^(1/10)-1)*100)</f>
        <v>7.9067214528991236</v>
      </c>
      <c r="W130" s="760">
        <f t="shared" si="21"/>
        <v>1.3300225956760792</v>
      </c>
      <c r="X130" s="761">
        <f t="shared" si="22"/>
        <v>1.0111652105839068</v>
      </c>
      <c r="Y130" s="714"/>
      <c r="Z130" s="702">
        <f t="shared" si="23"/>
        <v>24.427480916030532</v>
      </c>
      <c r="AA130" s="935">
        <f t="shared" si="24"/>
        <v>24.236641221374043</v>
      </c>
      <c r="AB130" s="639">
        <v>12</v>
      </c>
      <c r="AC130" s="916">
        <v>1.31</v>
      </c>
      <c r="AD130" s="916">
        <v>2.02</v>
      </c>
      <c r="AE130" s="916">
        <v>4.17</v>
      </c>
      <c r="AF130" s="916">
        <v>2.88</v>
      </c>
      <c r="AG130" s="916">
        <v>12.3</v>
      </c>
      <c r="AH130" s="916">
        <v>-36.700000000000003</v>
      </c>
      <c r="AI130" s="916">
        <v>8.5299999999999994</v>
      </c>
      <c r="AJ130" s="916">
        <v>10.4</v>
      </c>
      <c r="AK130" s="916">
        <v>12.01</v>
      </c>
      <c r="AL130" s="928">
        <v>8900</v>
      </c>
      <c r="AM130" s="922">
        <v>1.7000000000000002</v>
      </c>
      <c r="AN130" s="916">
        <v>0.5</v>
      </c>
      <c r="AO130" s="802">
        <f t="shared" si="25"/>
        <v>-12.71264901555338</v>
      </c>
      <c r="AP130" s="803">
        <f t="shared" si="26"/>
        <v>11.523992205820663</v>
      </c>
      <c r="AQ130" s="936">
        <f t="shared" si="27"/>
        <v>76.133190408164623</v>
      </c>
      <c r="AR130" s="702">
        <f>INDEX(Historical!$C$7:$C$1437,MATCH(B130,Historical!$B$7:$B$1446,0))*IF(AH130="n/a",1.03,IF(AH130&lt;0,1.01,IF(AH130&gt;10,1.1,(1+AH130/100))))</f>
        <v>0.30804999999999999</v>
      </c>
      <c r="AS130" s="935">
        <f t="shared" si="28"/>
        <v>0.33432666499999997</v>
      </c>
      <c r="AT130" s="935">
        <f t="shared" si="34"/>
        <v>0.36775933150000001</v>
      </c>
      <c r="AU130" s="935">
        <f t="shared" si="34"/>
        <v>0.40453526465000006</v>
      </c>
      <c r="AV130" s="935">
        <f t="shared" si="34"/>
        <v>0.44498879111500012</v>
      </c>
      <c r="AW130" s="702">
        <f t="shared" si="29"/>
        <v>1.8596600522650002</v>
      </c>
      <c r="AX130" s="810">
        <f t="shared" si="30"/>
        <v>5.8571970150078752</v>
      </c>
      <c r="AY130" s="991">
        <v>0.74</v>
      </c>
      <c r="AZ130" s="922">
        <v>23.44</v>
      </c>
      <c r="BA130" s="922">
        <v>-1.31</v>
      </c>
      <c r="BB130" s="922">
        <v>6.65</v>
      </c>
      <c r="BC130" s="922">
        <v>9.33</v>
      </c>
      <c r="BE130" s="664">
        <v>1995</v>
      </c>
      <c r="BF130" s="946" t="e">
        <f>#VALUE!</f>
        <v>#VALUE!</v>
      </c>
      <c r="BG130" s="931">
        <v>5.8999999999999995</v>
      </c>
    </row>
    <row r="131" spans="1:59" ht="11.25" customHeight="1" x14ac:dyDescent="0.2">
      <c r="A131" s="537" t="s">
        <v>1015</v>
      </c>
      <c r="B131" s="925" t="s">
        <v>1016</v>
      </c>
      <c r="C131" s="988" t="s">
        <v>4353</v>
      </c>
      <c r="D131" s="988" t="s">
        <v>4354</v>
      </c>
      <c r="E131" s="792">
        <v>6</v>
      </c>
      <c r="F131" s="526">
        <v>753</v>
      </c>
      <c r="G131" s="526" t="s">
        <v>106</v>
      </c>
      <c r="H131" s="526" t="s">
        <v>106</v>
      </c>
      <c r="I131" s="924">
        <v>17.88</v>
      </c>
      <c r="J131" s="702">
        <f t="shared" si="18"/>
        <v>6.2639821029082787</v>
      </c>
      <c r="K131" s="927">
        <v>0.28000000000000003</v>
      </c>
      <c r="L131" s="639">
        <v>4</v>
      </c>
      <c r="M131" s="693">
        <f t="shared" si="19"/>
        <v>1.1200000000000001</v>
      </c>
      <c r="N131" s="921" t="s">
        <v>220</v>
      </c>
      <c r="O131" s="795">
        <v>0.27500000000000002</v>
      </c>
      <c r="P131" s="915">
        <v>43468</v>
      </c>
      <c r="Q131" s="915">
        <v>43480</v>
      </c>
      <c r="R131" s="693">
        <f t="shared" si="20"/>
        <v>1.8181818181818195</v>
      </c>
      <c r="S131" s="759">
        <f>IF(INDEX(Historical!$D$7:$D$1437,MATCH(B131,Historical!$B$7:$B$1446,0))=0,"n/a",(INDEX(Historical!$C$7:$C$1437,MATCH(B131,Historical!$B$7:$B$1446,0))/INDEX(Historical!$D$7:$D$1437,MATCH(B131,Historical!$B$7:$B$1446,0))-1)*100)</f>
        <v>5.7692307692307709</v>
      </c>
      <c r="T131" s="759">
        <f>IF(INDEX(Historical!$F$7:$F$1430,MATCH(B131,Historical!$B$7:$B$1446,0))=0,"n/a",((INDEX(Historical!$C$7:$C$1437,MATCH(B131,Historical!$B$7:$B$1446,0))/INDEX(Historical!$F$7:$F$1430,MATCH(B131,Historical!$B$7:$B$1446,0)))^(1/3)-1)*100)</f>
        <v>6.917810999860885</v>
      </c>
      <c r="U131" s="759" t="str">
        <f>IF(INDEX(Historical!$H$7:$H$1430,MATCH(B131,Historical!$B$7:$B$1446,0))=0,"n/a",((INDEX(Historical!$C$7:$C$1437,MATCH(B131,Historical!$B$7:$B$1446,0))/INDEX(Historical!$H$7:$H$1430,MATCH(B131,Historical!$B$7:$B$1446,0)))^(1/5)-1)*100)</f>
        <v>n/a</v>
      </c>
      <c r="V131" s="759" t="str">
        <f>IF(INDEX(Historical!$O$7:$O$1430,MATCH(B131,Historical!$B$7:$B$1446,0))=0,"n/a",((INDEX(Historical!$C$7:$C$1437,MATCH(B131,Historical!$B$7:$B$1446,0))/INDEX(Historical!$O$7:$O$1430,MATCH(B131,Historical!$B$7:$B$1446,0)))^(1/10)-1)*100)</f>
        <v>n/a</v>
      </c>
      <c r="W131" s="760" t="str">
        <f t="shared" si="21"/>
        <v>n/a</v>
      </c>
      <c r="X131" s="761" t="str">
        <f t="shared" si="22"/>
        <v>n/a</v>
      </c>
      <c r="Y131" s="713"/>
      <c r="Z131" s="702">
        <f t="shared" si="23"/>
        <v>92.561983471074399</v>
      </c>
      <c r="AA131" s="935">
        <f t="shared" si="24"/>
        <v>14.776859504132231</v>
      </c>
      <c r="AB131" s="639">
        <v>12</v>
      </c>
      <c r="AC131" s="916">
        <v>1.21</v>
      </c>
      <c r="AD131" s="916" t="s">
        <v>137</v>
      </c>
      <c r="AE131" s="916">
        <v>4.33</v>
      </c>
      <c r="AF131" s="916">
        <v>1.89</v>
      </c>
      <c r="AG131" s="916">
        <v>12.8</v>
      </c>
      <c r="AH131" s="916">
        <v>23.1</v>
      </c>
      <c r="AI131" s="916">
        <v>5.3</v>
      </c>
      <c r="AJ131" s="916">
        <v>41.5</v>
      </c>
      <c r="AK131" s="916">
        <v>-5.09</v>
      </c>
      <c r="AL131" s="928">
        <v>5350</v>
      </c>
      <c r="AM131" s="922">
        <v>0.4</v>
      </c>
      <c r="AN131" s="916">
        <v>1.72</v>
      </c>
      <c r="AO131" s="802" t="str">
        <f t="shared" si="25"/>
        <v>n/a</v>
      </c>
      <c r="AP131" s="803" t="str">
        <f t="shared" si="26"/>
        <v>n/a</v>
      </c>
      <c r="AQ131" s="936">
        <f t="shared" si="27"/>
        <v>11.411677949266497</v>
      </c>
      <c r="AR131" s="702">
        <f>INDEX(Historical!$C$7:$C$1437,MATCH(B131,Historical!$B$7:$B$1446,0))*IF(AH131="n/a",1.03,IF(AH131&lt;0,1.01,IF(AH131&gt;10,1.1,(1+AH131/100))))</f>
        <v>1.2100000000000002</v>
      </c>
      <c r="AS131" s="935">
        <f t="shared" si="28"/>
        <v>1.2741300000000002</v>
      </c>
      <c r="AT131" s="935">
        <f t="shared" si="34"/>
        <v>1.2868713000000003</v>
      </c>
      <c r="AU131" s="935">
        <f t="shared" si="34"/>
        <v>1.2997400130000003</v>
      </c>
      <c r="AV131" s="935">
        <f t="shared" si="34"/>
        <v>1.3127374131300003</v>
      </c>
      <c r="AW131" s="702">
        <f t="shared" si="29"/>
        <v>6.3834787261300008</v>
      </c>
      <c r="AX131" s="810">
        <f t="shared" si="30"/>
        <v>35.701782584619693</v>
      </c>
      <c r="AY131" s="991">
        <v>0.74</v>
      </c>
      <c r="AZ131" s="922">
        <v>28.08</v>
      </c>
      <c r="BA131" s="922">
        <v>-4.4400000000000004</v>
      </c>
      <c r="BB131" s="922">
        <v>0.53</v>
      </c>
      <c r="BC131" s="922">
        <v>5.64</v>
      </c>
      <c r="BE131" s="664">
        <v>2014</v>
      </c>
      <c r="BF131" s="946" t="e">
        <f>#VALUE!</f>
        <v>#VALUE!</v>
      </c>
      <c r="BG131" s="931">
        <v>4.2</v>
      </c>
    </row>
    <row r="132" spans="1:59" ht="11.25" customHeight="1" x14ac:dyDescent="0.2">
      <c r="A132" s="537" t="s">
        <v>995</v>
      </c>
      <c r="B132" s="925" t="s">
        <v>996</v>
      </c>
      <c r="C132" s="988" t="s">
        <v>247</v>
      </c>
      <c r="D132" s="988" t="s">
        <v>4385</v>
      </c>
      <c r="E132" s="792">
        <v>8</v>
      </c>
      <c r="F132" s="526">
        <v>522</v>
      </c>
      <c r="G132" s="526" t="s">
        <v>106</v>
      </c>
      <c r="H132" s="526" t="s">
        <v>106</v>
      </c>
      <c r="I132" s="924">
        <v>17.760000000000002</v>
      </c>
      <c r="J132" s="702">
        <f t="shared" si="18"/>
        <v>2.8153153153153152</v>
      </c>
      <c r="K132" s="927">
        <v>0.125</v>
      </c>
      <c r="L132" s="639">
        <v>4</v>
      </c>
      <c r="M132" s="693">
        <f t="shared" si="19"/>
        <v>0.5</v>
      </c>
      <c r="N132" s="921" t="s">
        <v>997</v>
      </c>
      <c r="O132" s="795">
        <v>0.11</v>
      </c>
      <c r="P132" s="915">
        <v>43321</v>
      </c>
      <c r="Q132" s="915">
        <v>43336</v>
      </c>
      <c r="R132" s="693">
        <f t="shared" si="20"/>
        <v>13.636363636363635</v>
      </c>
      <c r="S132" s="759">
        <f>IF(INDEX(Historical!$D$7:$D$1437,MATCH(B132,Historical!$B$7:$B$1446,0))=0,"n/a",(INDEX(Historical!$C$7:$C$1437,MATCH(B132,Historical!$B$7:$B$1446,0))/INDEX(Historical!$D$7:$D$1437,MATCH(B132,Historical!$B$7:$B$1446,0))-1)*100)</f>
        <v>11.904761904761884</v>
      </c>
      <c r="T132" s="759">
        <f>IF(INDEX(Historical!$F$7:$F$1430,MATCH(B132,Historical!$B$7:$B$1446,0))=0,"n/a",((INDEX(Historical!$C$7:$C$1437,MATCH(B132,Historical!$B$7:$B$1446,0))/INDEX(Historical!$F$7:$F$1430,MATCH(B132,Historical!$B$7:$B$1446,0)))^(1/3)-1)*100)</f>
        <v>11.396867943116451</v>
      </c>
      <c r="U132" s="759">
        <f>IF(INDEX(Historical!$H$7:$H$1430,MATCH(B132,Historical!$B$7:$B$1446,0))=0,"n/a",((INDEX(Historical!$C$7:$C$1437,MATCH(B132,Historical!$B$7:$B$1446,0))/INDEX(Historical!$H$7:$H$1430,MATCH(B132,Historical!$B$7:$B$1446,0)))^(1/5)-1)*100)</f>
        <v>16.395190493396548</v>
      </c>
      <c r="V132" s="759">
        <f>IF(INDEX(Historical!$O$7:$O$1430,MATCH(B132,Historical!$B$7:$B$1446,0))=0,"n/a",((INDEX(Historical!$C$7:$C$1437,MATCH(B132,Historical!$B$7:$B$1446,0))/INDEX(Historical!$O$7:$O$1430,MATCH(B132,Historical!$B$7:$B$1446,0)))^(1/10)-1)*100)</f>
        <v>-6.0257257311171593</v>
      </c>
      <c r="W132" s="760" t="str">
        <f t="shared" si="21"/>
        <v>n/a</v>
      </c>
      <c r="X132" s="761">
        <f t="shared" si="22"/>
        <v>1.1880572821301845</v>
      </c>
      <c r="Y132" s="717"/>
      <c r="Z132" s="702">
        <f t="shared" si="23"/>
        <v>60.24096385542169</v>
      </c>
      <c r="AA132" s="935">
        <f t="shared" si="24"/>
        <v>21.397590361445786</v>
      </c>
      <c r="AB132" s="639">
        <v>11</v>
      </c>
      <c r="AC132" s="916">
        <v>0.83</v>
      </c>
      <c r="AD132" s="916">
        <v>1.34</v>
      </c>
      <c r="AE132" s="916">
        <v>0.38</v>
      </c>
      <c r="AF132" s="916">
        <v>0.98</v>
      </c>
      <c r="AG132" s="916">
        <v>5.0999999999999996</v>
      </c>
      <c r="AH132" s="916">
        <v>-47.5</v>
      </c>
      <c r="AI132" s="916">
        <v>59.84</v>
      </c>
      <c r="AJ132" s="916">
        <v>13.8</v>
      </c>
      <c r="AK132" s="916">
        <v>16</v>
      </c>
      <c r="AL132" s="928">
        <v>179.55</v>
      </c>
      <c r="AM132" s="922">
        <v>4.1000000000000005</v>
      </c>
      <c r="AN132" s="916">
        <v>0</v>
      </c>
      <c r="AO132" s="802">
        <f t="shared" si="25"/>
        <v>-2.1870845527339213</v>
      </c>
      <c r="AP132" s="803">
        <f t="shared" si="26"/>
        <v>19.210505808711865</v>
      </c>
      <c r="AQ132" s="936">
        <f t="shared" si="27"/>
        <v>-3.4606849131934236</v>
      </c>
      <c r="AR132" s="702">
        <f>INDEX(Historical!$C$7:$C$1437,MATCH(B132,Historical!$B$7:$B$1446,0))*IF(AH132="n/a",1.03,IF(AH132&lt;0,1.01,IF(AH132&gt;10,1.1,(1+AH132/100))))</f>
        <v>0.47469999999999996</v>
      </c>
      <c r="AS132" s="935">
        <f t="shared" si="28"/>
        <v>0.52217000000000002</v>
      </c>
      <c r="AT132" s="935">
        <f t="shared" si="34"/>
        <v>0.57438700000000009</v>
      </c>
      <c r="AU132" s="935">
        <f t="shared" si="34"/>
        <v>0.63182570000000016</v>
      </c>
      <c r="AV132" s="935">
        <f t="shared" si="34"/>
        <v>0.69500827000000021</v>
      </c>
      <c r="AW132" s="702">
        <f t="shared" si="29"/>
        <v>2.8980909700000006</v>
      </c>
      <c r="AX132" s="810">
        <f t="shared" si="30"/>
        <v>16.318079786036037</v>
      </c>
      <c r="AY132" s="991">
        <v>0.6</v>
      </c>
      <c r="AZ132" s="922">
        <v>11.28</v>
      </c>
      <c r="BA132" s="922">
        <v>-40.9</v>
      </c>
      <c r="BB132" s="922">
        <v>-0.70000000000000007</v>
      </c>
      <c r="BC132" s="922">
        <v>-13.120000000000001</v>
      </c>
      <c r="BE132" s="664">
        <v>2011</v>
      </c>
      <c r="BF132" s="946" t="e">
        <f>#VALUE!</f>
        <v>#VALUE!</v>
      </c>
      <c r="BG132" s="931">
        <v>3.4000000000000004</v>
      </c>
    </row>
    <row r="133" spans="1:59" ht="11.25" customHeight="1" x14ac:dyDescent="0.2">
      <c r="A133" s="609" t="s">
        <v>1652</v>
      </c>
      <c r="B133" s="925" t="s">
        <v>1653</v>
      </c>
      <c r="C133" s="988" t="s">
        <v>108</v>
      </c>
      <c r="D133" s="988" t="s">
        <v>4373</v>
      </c>
      <c r="E133" s="792">
        <v>7</v>
      </c>
      <c r="F133" s="526">
        <v>649</v>
      </c>
      <c r="G133" s="526" t="s">
        <v>106</v>
      </c>
      <c r="H133" s="526" t="s">
        <v>106</v>
      </c>
      <c r="I133" s="924">
        <v>26.46</v>
      </c>
      <c r="J133" s="702">
        <f t="shared" si="18"/>
        <v>2.7210884353741496</v>
      </c>
      <c r="K133" s="927">
        <v>0.18</v>
      </c>
      <c r="L133" s="639">
        <v>4</v>
      </c>
      <c r="M133" s="693">
        <f t="shared" si="19"/>
        <v>0.72</v>
      </c>
      <c r="N133" s="921" t="s">
        <v>107</v>
      </c>
      <c r="O133" s="795">
        <v>0.16</v>
      </c>
      <c r="P133" s="915">
        <v>43495</v>
      </c>
      <c r="Q133" s="915">
        <v>43510</v>
      </c>
      <c r="R133" s="693">
        <f t="shared" si="20"/>
        <v>12.499999999999993</v>
      </c>
      <c r="S133" s="759">
        <f>IF(INDEX(Historical!$D$7:$D$1437,MATCH(B133,Historical!$B$7:$B$1446,0))=0,"n/a",(INDEX(Historical!$C$7:$C$1437,MATCH(B133,Historical!$B$7:$B$1446,0))/INDEX(Historical!$D$7:$D$1437,MATCH(B133,Historical!$B$7:$B$1446,0))-1)*100)</f>
        <v>14.285714285714279</v>
      </c>
      <c r="T133" s="759">
        <f>IF(INDEX(Historical!$F$7:$F$1430,MATCH(B133,Historical!$B$7:$B$1446,0))=0,"n/a",((INDEX(Historical!$C$7:$C$1437,MATCH(B133,Historical!$B$7:$B$1446,0))/INDEX(Historical!$F$7:$F$1430,MATCH(B133,Historical!$B$7:$B$1446,0)))^(1/3)-1)*100)</f>
        <v>15.073916532957622</v>
      </c>
      <c r="U133" s="759">
        <f>IF(INDEX(Historical!$H$7:$H$1430,MATCH(B133,Historical!$B$7:$B$1446,0))=0,"n/a",((INDEX(Historical!$C$7:$C$1437,MATCH(B133,Historical!$B$7:$B$1446,0))/INDEX(Historical!$H$7:$H$1430,MATCH(B133,Historical!$B$7:$B$1446,0)))^(1/5)-1)*100)</f>
        <v>19.740571108299566</v>
      </c>
      <c r="V133" s="759">
        <f>IF(INDEX(Historical!$O$7:$O$1430,MATCH(B133,Historical!$B$7:$B$1446,0))=0,"n/a",((INDEX(Historical!$C$7:$C$1437,MATCH(B133,Historical!$B$7:$B$1446,0))/INDEX(Historical!$O$7:$O$1430,MATCH(B133,Historical!$B$7:$B$1446,0)))^(1/10)-1)*100)</f>
        <v>-0.60441225376401952</v>
      </c>
      <c r="W133" s="760" t="str">
        <f t="shared" si="21"/>
        <v>n/a</v>
      </c>
      <c r="X133" s="761">
        <f t="shared" si="22"/>
        <v>1.2735852327935204</v>
      </c>
      <c r="Y133" s="716"/>
      <c r="Z133" s="702">
        <f t="shared" si="23"/>
        <v>34.95145631067961</v>
      </c>
      <c r="AA133" s="935">
        <f t="shared" si="24"/>
        <v>12.844660194174757</v>
      </c>
      <c r="AB133" s="639">
        <v>12</v>
      </c>
      <c r="AC133" s="916">
        <v>2.06</v>
      </c>
      <c r="AD133" s="916">
        <v>1.6</v>
      </c>
      <c r="AE133" s="916">
        <v>3.8</v>
      </c>
      <c r="AF133" s="916">
        <v>1.48</v>
      </c>
      <c r="AG133" s="916">
        <v>9.8000000000000007</v>
      </c>
      <c r="AH133" s="916">
        <v>24.099999999999998</v>
      </c>
      <c r="AI133" s="916">
        <v>3.05</v>
      </c>
      <c r="AJ133" s="916">
        <v>15.5</v>
      </c>
      <c r="AK133" s="916">
        <v>8</v>
      </c>
      <c r="AL133" s="928">
        <v>401.4</v>
      </c>
      <c r="AM133" s="922">
        <v>7.3999999999999995</v>
      </c>
      <c r="AN133" s="916">
        <v>0.13</v>
      </c>
      <c r="AO133" s="802">
        <f t="shared" si="25"/>
        <v>9.6169993494989576</v>
      </c>
      <c r="AP133" s="803">
        <f t="shared" si="26"/>
        <v>22.461659543673715</v>
      </c>
      <c r="AQ133" s="936">
        <f t="shared" si="27"/>
        <v>-8.0819275722398878</v>
      </c>
      <c r="AR133" s="702">
        <f>INDEX(Historical!$C$7:$C$1437,MATCH(B133,Historical!$B$7:$B$1446,0))*IF(AH133="n/a",1.03,IF(AH133&lt;0,1.01,IF(AH133&gt;10,1.1,(1+AH133/100))))</f>
        <v>0.70400000000000007</v>
      </c>
      <c r="AS133" s="935">
        <f t="shared" si="28"/>
        <v>0.72547200000000001</v>
      </c>
      <c r="AT133" s="935">
        <f t="shared" si="34"/>
        <v>0.78350976000000006</v>
      </c>
      <c r="AU133" s="935">
        <f t="shared" si="34"/>
        <v>0.84619054080000011</v>
      </c>
      <c r="AV133" s="935">
        <f t="shared" si="34"/>
        <v>0.91388578406400023</v>
      </c>
      <c r="AW133" s="702">
        <f t="shared" si="29"/>
        <v>3.9730580848640003</v>
      </c>
      <c r="AX133" s="810">
        <f t="shared" si="30"/>
        <v>15.01533667749055</v>
      </c>
      <c r="AY133" s="991">
        <v>0.85</v>
      </c>
      <c r="AZ133" s="922">
        <v>16.689999999999998</v>
      </c>
      <c r="BA133" s="922">
        <v>-15.15</v>
      </c>
      <c r="BB133" s="922">
        <v>3.6900000000000004</v>
      </c>
      <c r="BC133" s="922">
        <v>-2.5499999999999998</v>
      </c>
      <c r="BE133" s="664">
        <v>2013</v>
      </c>
      <c r="BF133" s="946" t="e">
        <f>#VALUE!</f>
        <v>#VALUE!</v>
      </c>
      <c r="BG133" s="931">
        <v>1.0999999999999999</v>
      </c>
    </row>
    <row r="134" spans="1:59" ht="11.25" customHeight="1" x14ac:dyDescent="0.2">
      <c r="A134" s="609" t="s">
        <v>3834</v>
      </c>
      <c r="B134" s="925" t="s">
        <v>3835</v>
      </c>
      <c r="C134" s="988" t="s">
        <v>108</v>
      </c>
      <c r="D134" s="988" t="s">
        <v>4373</v>
      </c>
      <c r="E134" s="792">
        <v>6</v>
      </c>
      <c r="F134" s="526">
        <v>759</v>
      </c>
      <c r="G134" s="526" t="s">
        <v>106</v>
      </c>
      <c r="H134" s="526" t="s">
        <v>106</v>
      </c>
      <c r="I134" s="924">
        <v>25.84</v>
      </c>
      <c r="J134" s="702">
        <f t="shared" si="18"/>
        <v>3.2507739938080498</v>
      </c>
      <c r="K134" s="927">
        <v>0.21</v>
      </c>
      <c r="L134" s="639">
        <v>4</v>
      </c>
      <c r="M134" s="693">
        <f t="shared" si="19"/>
        <v>0.84</v>
      </c>
      <c r="N134" s="921" t="s">
        <v>539</v>
      </c>
      <c r="O134" s="795">
        <v>0.2</v>
      </c>
      <c r="P134" s="915">
        <v>43489</v>
      </c>
      <c r="Q134" s="915">
        <v>43497</v>
      </c>
      <c r="R134" s="693">
        <f t="shared" si="20"/>
        <v>4.9999999999999902</v>
      </c>
      <c r="S134" s="759">
        <f>IF(INDEX(Historical!$D$7:$D$1437,MATCH(B134,Historical!$B$7:$B$1446,0))=0,"n/a",(INDEX(Historical!$C$7:$C$1437,MATCH(B134,Historical!$B$7:$B$1446,0))/INDEX(Historical!$D$7:$D$1437,MATCH(B134,Historical!$B$7:$B$1446,0))-1)*100)</f>
        <v>11.111111111111116</v>
      </c>
      <c r="T134" s="759">
        <f>IF(INDEX(Historical!$F$7:$F$1430,MATCH(B134,Historical!$B$7:$B$1446,0))=0,"n/a",((INDEX(Historical!$C$7:$C$1437,MATCH(B134,Historical!$B$7:$B$1446,0))/INDEX(Historical!$F$7:$F$1430,MATCH(B134,Historical!$B$7:$B$1446,0)))^(1/3)-1)*100)</f>
        <v>8.8677964177928281</v>
      </c>
      <c r="U134" s="759">
        <f>IF(INDEX(Historical!$H$7:$H$1430,MATCH(B134,Historical!$B$7:$B$1446,0))=0,"n/a",((INDEX(Historical!$C$7:$C$1437,MATCH(B134,Historical!$B$7:$B$1446,0))/INDEX(Historical!$H$7:$H$1430,MATCH(B134,Historical!$B$7:$B$1446,0)))^(1/5)-1)*100)</f>
        <v>10.756634324829006</v>
      </c>
      <c r="V134" s="759">
        <f>IF(INDEX(Historical!$O$7:$O$1430,MATCH(B134,Historical!$B$7:$B$1446,0))=0,"n/a",((INDEX(Historical!$C$7:$C$1437,MATCH(B134,Historical!$B$7:$B$1446,0))/INDEX(Historical!$O$7:$O$1430,MATCH(B134,Historical!$B$7:$B$1446,0)))^(1/10)-1)*100)</f>
        <v>-10.404154015923783</v>
      </c>
      <c r="W134" s="760" t="str">
        <f t="shared" si="21"/>
        <v>n/a</v>
      </c>
      <c r="X134" s="761">
        <f t="shared" si="22"/>
        <v>0.58459969156679392</v>
      </c>
      <c r="Y134" s="716"/>
      <c r="Z134" s="702">
        <f t="shared" si="23"/>
        <v>41.17647058823529</v>
      </c>
      <c r="AA134" s="935">
        <f t="shared" si="24"/>
        <v>12.666666666666666</v>
      </c>
      <c r="AB134" s="639">
        <v>12</v>
      </c>
      <c r="AC134" s="916">
        <v>2.04</v>
      </c>
      <c r="AD134" s="916">
        <v>2.11</v>
      </c>
      <c r="AE134" s="916">
        <v>4.68</v>
      </c>
      <c r="AF134" s="916">
        <v>1.27</v>
      </c>
      <c r="AG134" s="916">
        <v>8.9</v>
      </c>
      <c r="AH134" s="916">
        <v>22.400000000000002</v>
      </c>
      <c r="AI134" s="916">
        <v>7.93</v>
      </c>
      <c r="AJ134" s="916">
        <v>18.399999999999999</v>
      </c>
      <c r="AK134" s="916">
        <v>6</v>
      </c>
      <c r="AL134" s="928">
        <v>1410</v>
      </c>
      <c r="AM134" s="922">
        <v>6</v>
      </c>
      <c r="AN134" s="916">
        <v>0.22</v>
      </c>
      <c r="AO134" s="802">
        <f t="shared" si="25"/>
        <v>1.3407416519703901</v>
      </c>
      <c r="AP134" s="803">
        <f t="shared" si="26"/>
        <v>14.007408318637056</v>
      </c>
      <c r="AQ134" s="936">
        <f t="shared" si="27"/>
        <v>-15.444517447834116</v>
      </c>
      <c r="AR134" s="702">
        <f>INDEX(Historical!$C$7:$C$1437,MATCH(B134,Historical!$B$7:$B$1446,0))*IF(AH134="n/a",1.03,IF(AH134&lt;0,1.01,IF(AH134&gt;10,1.1,(1+AH134/100))))</f>
        <v>0.88000000000000012</v>
      </c>
      <c r="AS134" s="935">
        <f t="shared" si="28"/>
        <v>0.94978400000000007</v>
      </c>
      <c r="AT134" s="935">
        <f t="shared" si="34"/>
        <v>1.0067710400000001</v>
      </c>
      <c r="AU134" s="935">
        <f t="shared" si="34"/>
        <v>1.0671773024000002</v>
      </c>
      <c r="AV134" s="935">
        <f t="shared" si="34"/>
        <v>1.1312079405440003</v>
      </c>
      <c r="AW134" s="702">
        <f t="shared" si="29"/>
        <v>5.0349402829440013</v>
      </c>
      <c r="AX134" s="810">
        <f t="shared" si="30"/>
        <v>19.485063014489167</v>
      </c>
      <c r="AY134" s="991">
        <v>0.99</v>
      </c>
      <c r="AZ134" s="922">
        <v>11.72</v>
      </c>
      <c r="BA134" s="922">
        <v>-22.29</v>
      </c>
      <c r="BB134" s="922">
        <v>0.02</v>
      </c>
      <c r="BC134" s="922">
        <v>-7.8100000000000005</v>
      </c>
      <c r="BE134" s="664">
        <v>2014</v>
      </c>
      <c r="BF134" s="946" t="e">
        <f>#VALUE!</f>
        <v>#VALUE!</v>
      </c>
      <c r="BG134" s="931">
        <v>1.0999999999999999</v>
      </c>
    </row>
    <row r="135" spans="1:59" ht="11.25" customHeight="1" x14ac:dyDescent="0.2">
      <c r="A135" s="628" t="s">
        <v>1007</v>
      </c>
      <c r="B135" s="925" t="s">
        <v>1008</v>
      </c>
      <c r="C135" s="988" t="s">
        <v>247</v>
      </c>
      <c r="D135" s="988" t="s">
        <v>4368</v>
      </c>
      <c r="E135" s="793">
        <v>6</v>
      </c>
      <c r="F135" s="526">
        <v>712</v>
      </c>
      <c r="G135" s="526" t="s">
        <v>115</v>
      </c>
      <c r="H135" s="526" t="s">
        <v>115</v>
      </c>
      <c r="I135" s="924">
        <v>41.77</v>
      </c>
      <c r="J135" s="702">
        <f t="shared" ref="J135:J198" si="35">(M135/I135)*100</f>
        <v>1.6279626526214988</v>
      </c>
      <c r="K135" s="927">
        <v>0.17</v>
      </c>
      <c r="L135" s="639">
        <v>4</v>
      </c>
      <c r="M135" s="693">
        <f t="shared" ref="M135:M198" si="36">K135*L135</f>
        <v>0.68</v>
      </c>
      <c r="N135" s="921" t="s">
        <v>149</v>
      </c>
      <c r="O135" s="795">
        <v>0.14000000000000001</v>
      </c>
      <c r="P135" s="917">
        <v>43069</v>
      </c>
      <c r="Q135" s="917">
        <v>43084</v>
      </c>
      <c r="R135" s="693">
        <f t="shared" ref="R135:R198" si="37">(K135-O135)/O135*100</f>
        <v>21.428571428571423</v>
      </c>
      <c r="S135" s="759">
        <f>IF(INDEX(Historical!$D$7:$D$1437,MATCH(B135,Historical!$B$7:$B$1446,0))=0,"n/a",(INDEX(Historical!$C$7:$C$1437,MATCH(B135,Historical!$B$7:$B$1446,0))/INDEX(Historical!$D$7:$D$1437,MATCH(B135,Historical!$B$7:$B$1446,0))-1)*100)</f>
        <v>15.254237288135597</v>
      </c>
      <c r="T135" s="759">
        <f>IF(INDEX(Historical!$F$7:$F$1430,MATCH(B135,Historical!$B$7:$B$1446,0))=0,"n/a",((INDEX(Historical!$C$7:$C$1437,MATCH(B135,Historical!$B$7:$B$1446,0))/INDEX(Historical!$F$7:$F$1430,MATCH(B135,Historical!$B$7:$B$1446,0)))^(1/3)-1)*100)</f>
        <v>9.3541299792876842</v>
      </c>
      <c r="U135" s="759">
        <f>IF(INDEX(Historical!$H$7:$H$1430,MATCH(B135,Historical!$B$7:$B$1446,0))=0,"n/a",((INDEX(Historical!$C$7:$C$1437,MATCH(B135,Historical!$B$7:$B$1446,0))/INDEX(Historical!$H$7:$H$1430,MATCH(B135,Historical!$B$7:$B$1446,0)))^(1/5)-1)*100)</f>
        <v>22.155712398421755</v>
      </c>
      <c r="V135" s="759">
        <f>IF(INDEX(Historical!$O$7:$O$1430,MATCH(B135,Historical!$B$7:$B$1446,0))=0,"n/a",((INDEX(Historical!$C$7:$C$1437,MATCH(B135,Historical!$B$7:$B$1446,0))/INDEX(Historical!$O$7:$O$1430,MATCH(B135,Historical!$B$7:$B$1446,0)))^(1/10)-1)*100)</f>
        <v>13.304570831141005</v>
      </c>
      <c r="W135" s="760">
        <f t="shared" ref="W135:W198" si="38">IF(OR(U135&lt;=0,U135="n/a",V135&lt;=0,V135="n/a"),"n/a",U135/V135)</f>
        <v>1.6652707313612516</v>
      </c>
      <c r="X135" s="761">
        <f t="shared" ref="X135:X198" si="39">IF(OR(AJ135&lt;=0,AJ135="n/a",U135&lt;=0,U135="n/a"),"n/a",U135/AJ135)</f>
        <v>2.172128666511937</v>
      </c>
      <c r="Y135" s="727" t="s">
        <v>4429</v>
      </c>
      <c r="Z135" s="702">
        <f t="shared" ref="Z135:Z198" si="40">IF(OR(AC135&lt;0.01,AC135="n/a"),"n/a",M135/AC135*100)</f>
        <v>15.525114155251144</v>
      </c>
      <c r="AA135" s="935">
        <f t="shared" ref="AA135:AA198" si="41">IF(OR(AC135&lt;0.01,AC135="n/a"),"n/a",I135/AC135)</f>
        <v>9.5365296803652981</v>
      </c>
      <c r="AB135" s="639">
        <v>12</v>
      </c>
      <c r="AC135" s="916">
        <v>4.38</v>
      </c>
      <c r="AD135" s="916">
        <v>2.13</v>
      </c>
      <c r="AE135" s="916">
        <v>0.82</v>
      </c>
      <c r="AF135" s="916">
        <v>2.02</v>
      </c>
      <c r="AG135" s="916">
        <v>21</v>
      </c>
      <c r="AH135" s="916">
        <v>30</v>
      </c>
      <c r="AI135" s="916">
        <v>9.7000000000000011</v>
      </c>
      <c r="AJ135" s="916">
        <v>10.199999999999999</v>
      </c>
      <c r="AK135" s="916">
        <v>4.47</v>
      </c>
      <c r="AL135" s="928">
        <v>8630</v>
      </c>
      <c r="AM135" s="922">
        <v>0.4</v>
      </c>
      <c r="AN135" s="916">
        <v>0.49</v>
      </c>
      <c r="AO135" s="802">
        <f t="shared" ref="AO135:AO198" si="42">IF(U135="n/a","n/a",IF(AA135&lt;0,"n/a",IF(AA135="n/a","n/a",J135+U135-AA135)))</f>
        <v>14.247145370677956</v>
      </c>
      <c r="AP135" s="803">
        <f t="shared" ref="AP135:AP198" si="43">IF(U135="n/a","n/a",J135+U135)</f>
        <v>23.783675051043254</v>
      </c>
      <c r="AQ135" s="936">
        <f t="shared" ref="AQ135:AQ198" si="44">IF(OR(AC135&lt;0.01,AF135="n/a"),"n/a",(I135/SQRT(22.5*AC135*(I135/AF135))-1)*100)</f>
        <v>-7.4706293972007014</v>
      </c>
      <c r="AR135" s="702">
        <f>INDEX(Historical!$C$7:$C$1437,MATCH(B135,Historical!$B$7:$B$1446,0))*IF(AH135="n/a",1.03,IF(AH135&lt;0,1.01,IF(AH135&gt;10,1.1,(1+AH135/100))))</f>
        <v>0.74800000000000011</v>
      </c>
      <c r="AS135" s="935">
        <f t="shared" ref="AS135:AS198" si="45">IF($AI135="n/a",1.03*AR135,IF($AI135&lt;0,1.01*AR135,IF($AI135&gt;10,1.1*AR135,(1+$AI135/100)*AR135)))</f>
        <v>0.82055600000000006</v>
      </c>
      <c r="AT135" s="935">
        <f t="shared" si="34"/>
        <v>0.85723485320000004</v>
      </c>
      <c r="AU135" s="935">
        <f t="shared" si="34"/>
        <v>0.89555325113803996</v>
      </c>
      <c r="AV135" s="935">
        <f t="shared" si="34"/>
        <v>0.93558448146391027</v>
      </c>
      <c r="AW135" s="702">
        <f t="shared" ref="AW135:AW198" si="46">SUM(AR135:AV135)</f>
        <v>4.2569285858019503</v>
      </c>
      <c r="AX135" s="810">
        <f t="shared" ref="AX135:AX198" si="47">AW135/I135*100</f>
        <v>10.191354047885923</v>
      </c>
      <c r="AY135" s="991">
        <v>1.73</v>
      </c>
      <c r="AZ135" s="922">
        <v>28.68</v>
      </c>
      <c r="BA135" s="922">
        <v>-21.6</v>
      </c>
      <c r="BB135" s="922">
        <v>2.78</v>
      </c>
      <c r="BC135" s="922">
        <v>2.5100000000000002</v>
      </c>
      <c r="BE135" s="664">
        <v>2014</v>
      </c>
      <c r="BF135" s="946" t="e">
        <f t="shared" ref="BF135" si="48">#VALUE!</f>
        <v>#VALUE!</v>
      </c>
      <c r="BG135" s="931">
        <v>8.6999999999999993</v>
      </c>
    </row>
    <row r="136" spans="1:59" ht="11.25" customHeight="1" x14ac:dyDescent="0.2">
      <c r="A136" s="13" t="s">
        <v>4064</v>
      </c>
      <c r="B136" s="1094" t="s">
        <v>4065</v>
      </c>
      <c r="C136" s="988" t="s">
        <v>108</v>
      </c>
      <c r="D136" s="988" t="s">
        <v>4373</v>
      </c>
      <c r="E136" s="792">
        <v>5</v>
      </c>
      <c r="F136" s="526">
        <v>856</v>
      </c>
      <c r="G136" s="526" t="s">
        <v>106</v>
      </c>
      <c r="H136" s="526" t="s">
        <v>106</v>
      </c>
      <c r="I136" s="924">
        <v>30.49</v>
      </c>
      <c r="J136" s="702">
        <f t="shared" si="35"/>
        <v>1.705477205641194</v>
      </c>
      <c r="K136" s="927">
        <v>0.13</v>
      </c>
      <c r="L136" s="639">
        <v>4</v>
      </c>
      <c r="M136" s="693">
        <f t="shared" si="36"/>
        <v>0.52</v>
      </c>
      <c r="N136" s="921" t="s">
        <v>997</v>
      </c>
      <c r="O136" s="795">
        <v>0.12</v>
      </c>
      <c r="P136" s="915">
        <v>43510</v>
      </c>
      <c r="Q136" s="915">
        <v>43521</v>
      </c>
      <c r="R136" s="693">
        <f t="shared" si="37"/>
        <v>8.333333333333341</v>
      </c>
      <c r="S136" s="759">
        <f>IF(INDEX(Historical!$D$7:$D$1437,MATCH(B136,Historical!$B$7:$B$1446,0))=0,"n/a",(INDEX(Historical!$C$7:$C$1437,MATCH(B136,Historical!$B$7:$B$1446,0))/INDEX(Historical!$D$7:$D$1437,MATCH(B136,Historical!$B$7:$B$1446,0))-1)*100)</f>
        <v>71.428571428571402</v>
      </c>
      <c r="T136" s="759">
        <f>IF(INDEX(Historical!$F$7:$F$1430,MATCH(B136,Historical!$B$7:$B$1446,0))=0,"n/a",((INDEX(Historical!$C$7:$C$1437,MATCH(B136,Historical!$B$7:$B$1446,0))/INDEX(Historical!$F$7:$F$1430,MATCH(B136,Historical!$B$7:$B$1446,0)))^(1/3)-1)*100)</f>
        <v>112.53171383652223</v>
      </c>
      <c r="U136" s="759" t="str">
        <f>IF(INDEX(Historical!$H$7:$H$1430,MATCH(B136,Historical!$B$7:$B$1446,0))=0,"n/a",((INDEX(Historical!$C$7:$C$1437,MATCH(B136,Historical!$B$7:$B$1446,0))/INDEX(Historical!$H$7:$H$1430,MATCH(B136,Historical!$B$7:$B$1446,0)))^(1/5)-1)*100)</f>
        <v>n/a</v>
      </c>
      <c r="V136" s="759" t="str">
        <f>IF(INDEX(Historical!$O$7:$O$1430,MATCH(B136,Historical!$B$7:$B$1446,0))=0,"n/a",((INDEX(Historical!$C$7:$C$1437,MATCH(B136,Historical!$B$7:$B$1446,0))/INDEX(Historical!$O$7:$O$1430,MATCH(B136,Historical!$B$7:$B$1446,0)))^(1/10)-1)*100)</f>
        <v>n/a</v>
      </c>
      <c r="W136" s="760" t="str">
        <f t="shared" si="38"/>
        <v>n/a</v>
      </c>
      <c r="X136" s="761" t="str">
        <f t="shared" si="39"/>
        <v>n/a</v>
      </c>
      <c r="Y136" s="926"/>
      <c r="Z136" s="702">
        <f t="shared" si="40"/>
        <v>31.515151515151519</v>
      </c>
      <c r="AA136" s="935">
        <f t="shared" si="41"/>
        <v>18.47878787878788</v>
      </c>
      <c r="AB136" s="639">
        <v>12</v>
      </c>
      <c r="AC136" s="916">
        <v>1.65</v>
      </c>
      <c r="AD136" s="916" t="s">
        <v>137</v>
      </c>
      <c r="AE136" s="916">
        <v>3.1</v>
      </c>
      <c r="AF136" s="916">
        <v>1.36</v>
      </c>
      <c r="AG136" s="916">
        <v>9.4</v>
      </c>
      <c r="AH136" s="916">
        <v>63.5</v>
      </c>
      <c r="AI136" s="916">
        <v>2.64</v>
      </c>
      <c r="AJ136" s="916">
        <v>9</v>
      </c>
      <c r="AK136" s="916" t="s">
        <v>137</v>
      </c>
      <c r="AL136" s="928">
        <v>239.35</v>
      </c>
      <c r="AM136" s="922">
        <v>13.100000000000001</v>
      </c>
      <c r="AN136" s="916">
        <v>0.14000000000000001</v>
      </c>
      <c r="AO136" s="802" t="str">
        <f t="shared" si="42"/>
        <v>n/a</v>
      </c>
      <c r="AP136" s="803" t="str">
        <f t="shared" si="43"/>
        <v>n/a</v>
      </c>
      <c r="AQ136" s="936">
        <f t="shared" si="44"/>
        <v>5.6853853349680072</v>
      </c>
      <c r="AR136" s="702">
        <f>INDEX(Historical!$C$7:$C$1437,MATCH(B136,Historical!$B$7:$B$1446,0))*IF(AH136="n/a",1.03,IF(AH136&lt;0,1.01,IF(AH136&gt;10,1.1,(1+AH136/100))))</f>
        <v>0.52800000000000002</v>
      </c>
      <c r="AS136" s="935">
        <f t="shared" si="45"/>
        <v>0.54193920000000007</v>
      </c>
      <c r="AT136" s="935">
        <f t="shared" si="34"/>
        <v>0.55819737600000008</v>
      </c>
      <c r="AU136" s="935">
        <f t="shared" si="34"/>
        <v>0.57494329728000004</v>
      </c>
      <c r="AV136" s="935">
        <f t="shared" si="34"/>
        <v>0.59219159619840001</v>
      </c>
      <c r="AW136" s="702">
        <f t="shared" si="46"/>
        <v>2.7952714694784002</v>
      </c>
      <c r="AX136" s="810">
        <f t="shared" si="47"/>
        <v>9.167830336104954</v>
      </c>
      <c r="AY136" s="991">
        <v>0.33</v>
      </c>
      <c r="AZ136" s="922">
        <v>15.540000000000001</v>
      </c>
      <c r="BA136" s="922">
        <v>-8.02</v>
      </c>
      <c r="BB136" s="922">
        <v>2.75</v>
      </c>
      <c r="BC136" s="922">
        <v>1.4500000000000002</v>
      </c>
      <c r="BE136" s="664">
        <v>2015</v>
      </c>
      <c r="BF136" s="946" t="e">
        <f>#VALUE!</f>
        <v>#VALUE!</v>
      </c>
      <c r="BG136" s="931">
        <v>0.89999999999999991</v>
      </c>
    </row>
    <row r="137" spans="1:59" ht="11.25" customHeight="1" x14ac:dyDescent="0.2">
      <c r="A137" s="537" t="s">
        <v>983</v>
      </c>
      <c r="B137" s="925" t="s">
        <v>984</v>
      </c>
      <c r="C137" s="988" t="s">
        <v>108</v>
      </c>
      <c r="D137" s="988" t="s">
        <v>4373</v>
      </c>
      <c r="E137" s="792">
        <v>6</v>
      </c>
      <c r="F137" s="526">
        <v>734</v>
      </c>
      <c r="G137" s="526" t="s">
        <v>115</v>
      </c>
      <c r="H137" s="526" t="s">
        <v>115</v>
      </c>
      <c r="I137" s="924">
        <v>30.48</v>
      </c>
      <c r="J137" s="702">
        <f t="shared" si="35"/>
        <v>2.2309711286089238</v>
      </c>
      <c r="K137" s="927">
        <v>0.17</v>
      </c>
      <c r="L137" s="639">
        <v>4</v>
      </c>
      <c r="M137" s="693">
        <f t="shared" si="36"/>
        <v>0.68</v>
      </c>
      <c r="N137" s="921" t="s">
        <v>164</v>
      </c>
      <c r="O137" s="795">
        <v>0.14000000000000001</v>
      </c>
      <c r="P137" s="915">
        <v>43356</v>
      </c>
      <c r="Q137" s="915">
        <v>43374</v>
      </c>
      <c r="R137" s="693">
        <f t="shared" si="37"/>
        <v>21.428571428571423</v>
      </c>
      <c r="S137" s="759">
        <f>IF(INDEX(Historical!$D$7:$D$1437,MATCH(B137,Historical!$B$7:$B$1446,0))=0,"n/a",(INDEX(Historical!$C$7:$C$1437,MATCH(B137,Historical!$B$7:$B$1446,0))/INDEX(Historical!$D$7:$D$1437,MATCH(B137,Historical!$B$7:$B$1446,0))-1)*100)</f>
        <v>14.563106796116498</v>
      </c>
      <c r="T137" s="759">
        <f>IF(INDEX(Historical!$F$7:$F$1430,MATCH(B137,Historical!$B$7:$B$1446,0))=0,"n/a",((INDEX(Historical!$C$7:$C$1437,MATCH(B137,Historical!$B$7:$B$1446,0))/INDEX(Historical!$F$7:$F$1430,MATCH(B137,Historical!$B$7:$B$1446,0)))^(1/3)-1)*100)</f>
        <v>21.989621427083339</v>
      </c>
      <c r="U137" s="759">
        <f>IF(INDEX(Historical!$H$7:$H$1430,MATCH(B137,Historical!$B$7:$B$1446,0))=0,"n/a",((INDEX(Historical!$C$7:$C$1437,MATCH(B137,Historical!$B$7:$B$1446,0))/INDEX(Historical!$H$7:$H$1430,MATCH(B137,Historical!$B$7:$B$1446,0)))^(1/5)-1)*100)</f>
        <v>49.125668978515421</v>
      </c>
      <c r="V137" s="759">
        <f>IF(INDEX(Historical!$O$7:$O$1430,MATCH(B137,Historical!$B$7:$B$1446,0))=0,"n/a",((INDEX(Historical!$C$7:$C$1437,MATCH(B137,Historical!$B$7:$B$1446,0))/INDEX(Historical!$O$7:$O$1430,MATCH(B137,Historical!$B$7:$B$1446,0)))^(1/10)-1)*100)</f>
        <v>-3.6979890472926602</v>
      </c>
      <c r="W137" s="760" t="str">
        <f t="shared" si="38"/>
        <v>n/a</v>
      </c>
      <c r="X137" s="761">
        <f t="shared" si="39"/>
        <v>2.9954676206411839</v>
      </c>
      <c r="Y137" s="716"/>
      <c r="Z137" s="702">
        <f t="shared" si="40"/>
        <v>32.535885167464116</v>
      </c>
      <c r="AA137" s="935">
        <f t="shared" si="41"/>
        <v>14.583732057416269</v>
      </c>
      <c r="AB137" s="639">
        <v>12</v>
      </c>
      <c r="AC137" s="916">
        <v>2.09</v>
      </c>
      <c r="AD137" s="916">
        <v>2.92</v>
      </c>
      <c r="AE137" s="916">
        <v>4.4400000000000004</v>
      </c>
      <c r="AF137" s="916">
        <v>1.38</v>
      </c>
      <c r="AG137" s="916">
        <v>10</v>
      </c>
      <c r="AH137" s="916">
        <v>26.3</v>
      </c>
      <c r="AI137" s="916">
        <v>7.7299999999999995</v>
      </c>
      <c r="AJ137" s="916">
        <v>16.400000000000002</v>
      </c>
      <c r="AK137" s="916">
        <v>5</v>
      </c>
      <c r="AL137" s="928">
        <v>3030</v>
      </c>
      <c r="AM137" s="922">
        <v>2.4</v>
      </c>
      <c r="AN137" s="916">
        <v>0</v>
      </c>
      <c r="AO137" s="802">
        <f t="shared" si="42"/>
        <v>36.772908049708072</v>
      </c>
      <c r="AP137" s="803">
        <f t="shared" si="43"/>
        <v>51.356640107124342</v>
      </c>
      <c r="AQ137" s="936">
        <f t="shared" si="44"/>
        <v>-5.4236340557784484</v>
      </c>
      <c r="AR137" s="702">
        <f>INDEX(Historical!$C$7:$C$1437,MATCH(B137,Historical!$B$7:$B$1446,0))*IF(AH137="n/a",1.03,IF(AH137&lt;0,1.01,IF(AH137&gt;10,1.1,(1+AH137/100))))</f>
        <v>0.64900000000000002</v>
      </c>
      <c r="AS137" s="935">
        <f t="shared" si="45"/>
        <v>0.69916769999999995</v>
      </c>
      <c r="AT137" s="935">
        <f t="shared" si="34"/>
        <v>0.73412608499999998</v>
      </c>
      <c r="AU137" s="935">
        <f t="shared" si="34"/>
        <v>0.77083238924999997</v>
      </c>
      <c r="AV137" s="935">
        <f t="shared" si="34"/>
        <v>0.80937400871249998</v>
      </c>
      <c r="AW137" s="702">
        <f t="shared" si="46"/>
        <v>3.6625001829624999</v>
      </c>
      <c r="AX137" s="810">
        <f t="shared" si="47"/>
        <v>12.016076715756233</v>
      </c>
      <c r="AY137" s="991">
        <v>1.46</v>
      </c>
      <c r="AZ137" s="922">
        <v>25.41</v>
      </c>
      <c r="BA137" s="922">
        <v>-14.02</v>
      </c>
      <c r="BB137" s="922">
        <v>0.88</v>
      </c>
      <c r="BC137" s="922">
        <v>-0.74</v>
      </c>
      <c r="BE137" s="664">
        <v>2013</v>
      </c>
      <c r="BF137" s="946" t="e">
        <f>#VALUE!</f>
        <v>#VALUE!</v>
      </c>
      <c r="BG137" s="931">
        <v>1.2</v>
      </c>
    </row>
    <row r="138" spans="1:59" ht="11.25" customHeight="1" x14ac:dyDescent="0.2">
      <c r="A138" s="537" t="s">
        <v>491</v>
      </c>
      <c r="B138" s="925" t="s">
        <v>492</v>
      </c>
      <c r="C138" s="988" t="s">
        <v>154</v>
      </c>
      <c r="D138" s="988" t="s">
        <v>4355</v>
      </c>
      <c r="E138" s="792">
        <v>23</v>
      </c>
      <c r="F138" s="526">
        <v>145</v>
      </c>
      <c r="G138" s="526" t="s">
        <v>106</v>
      </c>
      <c r="H138" s="526" t="s">
        <v>106</v>
      </c>
      <c r="I138" s="916">
        <v>48.71</v>
      </c>
      <c r="J138" s="702">
        <f t="shared" si="35"/>
        <v>3.9113118456169169</v>
      </c>
      <c r="K138" s="933">
        <v>0.4763</v>
      </c>
      <c r="L138" s="639">
        <v>4</v>
      </c>
      <c r="M138" s="693">
        <f t="shared" si="36"/>
        <v>1.9052</v>
      </c>
      <c r="N138" s="921" t="s">
        <v>493</v>
      </c>
      <c r="O138" s="796">
        <v>0.46239999999999998</v>
      </c>
      <c r="P138" s="658">
        <v>43281</v>
      </c>
      <c r="Q138" s="658">
        <v>43296</v>
      </c>
      <c r="R138" s="693">
        <f t="shared" si="37"/>
        <v>3.0060553633218046</v>
      </c>
      <c r="S138" s="759">
        <f>IF(INDEX(Historical!$D$7:$D$1437,MATCH(B138,Historical!$B$7:$B$1446,0))=0,"n/a",(INDEX(Historical!$C$7:$C$1437,MATCH(B138,Historical!$B$7:$B$1446,0))/INDEX(Historical!$D$7:$D$1437,MATCH(B138,Historical!$B$7:$B$1446,0))-1)*100)</f>
        <v>2.9298803906507187</v>
      </c>
      <c r="T138" s="759">
        <f>IF(INDEX(Historical!$F$7:$F$1430,MATCH(B138,Historical!$B$7:$B$1446,0))=0,"n/a",((INDEX(Historical!$C$7:$C$1437,MATCH(B138,Historical!$B$7:$B$1446,0))/INDEX(Historical!$F$7:$F$1430,MATCH(B138,Historical!$B$7:$B$1446,0)))^(1/3)-1)*100)</f>
        <v>8.7407975692983761</v>
      </c>
      <c r="U138" s="759">
        <f>IF(INDEX(Historical!$H$7:$H$1430,MATCH(B138,Historical!$B$7:$B$1446,0))=0,"n/a",((INDEX(Historical!$C$7:$C$1437,MATCH(B138,Historical!$B$7:$B$1446,0))/INDEX(Historical!$H$7:$H$1430,MATCH(B138,Historical!$B$7:$B$1446,0)))^(1/5)-1)*100)</f>
        <v>10.186952055679765</v>
      </c>
      <c r="V138" s="759">
        <f>IF(INDEX(Historical!$O$7:$O$1430,MATCH(B138,Historical!$B$7:$B$1446,0))=0,"n/a",((INDEX(Historical!$C$7:$C$1437,MATCH(B138,Historical!$B$7:$B$1446,0))/INDEX(Historical!$O$7:$O$1430,MATCH(B138,Historical!$B$7:$B$1446,0)))^(1/10)-1)*100)</f>
        <v>17.518395154115417</v>
      </c>
      <c r="W138" s="760">
        <f t="shared" si="38"/>
        <v>0.58150030102995187</v>
      </c>
      <c r="X138" s="761" t="str">
        <f t="shared" si="39"/>
        <v>n/a</v>
      </c>
      <c r="Y138" s="926"/>
      <c r="Z138" s="702" t="str">
        <f t="shared" si="40"/>
        <v>n/a</v>
      </c>
      <c r="AA138" s="935" t="str">
        <f t="shared" si="41"/>
        <v>n/a</v>
      </c>
      <c r="AB138" s="639">
        <v>6</v>
      </c>
      <c r="AC138" s="916">
        <v>-0.09</v>
      </c>
      <c r="AD138" s="916" t="s">
        <v>137</v>
      </c>
      <c r="AE138" s="916">
        <v>0.1</v>
      </c>
      <c r="AF138" s="916">
        <v>2.41</v>
      </c>
      <c r="AG138" s="916">
        <v>-0.6</v>
      </c>
      <c r="AH138" s="916">
        <v>-150.4</v>
      </c>
      <c r="AI138" s="916">
        <v>5.12</v>
      </c>
      <c r="AJ138" s="916">
        <v>-32.5</v>
      </c>
      <c r="AK138" s="916">
        <v>4.92</v>
      </c>
      <c r="AL138" s="928">
        <v>14560</v>
      </c>
      <c r="AM138" s="922">
        <v>0.3</v>
      </c>
      <c r="AN138" s="916">
        <v>1.5</v>
      </c>
      <c r="AO138" s="802" t="str">
        <f t="shared" si="42"/>
        <v>n/a</v>
      </c>
      <c r="AP138" s="803">
        <f t="shared" si="43"/>
        <v>14.098263901296681</v>
      </c>
      <c r="AQ138" s="936" t="str">
        <f t="shared" si="44"/>
        <v>n/a</v>
      </c>
      <c r="AR138" s="702">
        <f>INDEX(Historical!$C$7:$C$1437,MATCH(B138,Historical!$B$7:$B$1446,0))*IF(AH138="n/a",1.03,IF(AH138&lt;0,1.01,IF(AH138&gt;10,1.1,(1+AH138/100))))</f>
        <v>1.89476</v>
      </c>
      <c r="AS138" s="935">
        <f t="shared" si="45"/>
        <v>1.9917717119999998</v>
      </c>
      <c r="AT138" s="935">
        <f t="shared" si="34"/>
        <v>2.0897668802303997</v>
      </c>
      <c r="AU138" s="935">
        <f t="shared" si="34"/>
        <v>2.1925834107377353</v>
      </c>
      <c r="AV138" s="935">
        <f t="shared" si="34"/>
        <v>2.3004585145460319</v>
      </c>
      <c r="AW138" s="702">
        <f t="shared" si="46"/>
        <v>10.469340517514167</v>
      </c>
      <c r="AX138" s="810">
        <f t="shared" si="47"/>
        <v>21.493205743202971</v>
      </c>
      <c r="AY138" s="991">
        <v>1.1599999999999999</v>
      </c>
      <c r="AZ138" s="922">
        <v>15.509999999999998</v>
      </c>
      <c r="BA138" s="922">
        <v>-26.700000000000003</v>
      </c>
      <c r="BB138" s="922">
        <v>-1.25</v>
      </c>
      <c r="BC138" s="922">
        <v>-4.04</v>
      </c>
      <c r="BE138" s="664">
        <v>1996</v>
      </c>
      <c r="BF138" s="946" t="e">
        <f>#VALUE!</f>
        <v>#VALUE!</v>
      </c>
      <c r="BG138" s="931">
        <v>-0.1</v>
      </c>
    </row>
    <row r="139" spans="1:59" s="838" customFormat="1" ht="11.25" customHeight="1" x14ac:dyDescent="0.2">
      <c r="A139" s="817" t="s">
        <v>1061</v>
      </c>
      <c r="B139" s="846" t="s">
        <v>1062</v>
      </c>
      <c r="C139" s="988" t="s">
        <v>247</v>
      </c>
      <c r="D139" s="988" t="s">
        <v>4387</v>
      </c>
      <c r="E139" s="818">
        <v>7</v>
      </c>
      <c r="F139" s="526">
        <v>617</v>
      </c>
      <c r="G139" s="1171" t="s">
        <v>106</v>
      </c>
      <c r="H139" s="1171" t="s">
        <v>106</v>
      </c>
      <c r="I139" s="819">
        <v>49.62</v>
      </c>
      <c r="J139" s="820">
        <f t="shared" si="35"/>
        <v>2.6602176541717051</v>
      </c>
      <c r="K139" s="821">
        <v>0.33</v>
      </c>
      <c r="L139" s="822">
        <v>4</v>
      </c>
      <c r="M139" s="823">
        <f t="shared" si="36"/>
        <v>1.32</v>
      </c>
      <c r="N139" s="824" t="s">
        <v>805</v>
      </c>
      <c r="O139" s="825">
        <v>0.28999999999999998</v>
      </c>
      <c r="P139" s="826">
        <v>43326</v>
      </c>
      <c r="Q139" s="826">
        <v>43340</v>
      </c>
      <c r="R139" s="823">
        <f t="shared" si="37"/>
        <v>13.793103448275875</v>
      </c>
      <c r="S139" s="759">
        <f>IF(INDEX(Historical!$D$7:$D$1437,MATCH(B139,Historical!$B$7:$B$1446,0))=0,"n/a",(INDEX(Historical!$C$7:$C$1437,MATCH(B139,Historical!$B$7:$B$1446,0))/INDEX(Historical!$D$7:$D$1437,MATCH(B139,Historical!$B$7:$B$1446,0))-1)*100)</f>
        <v>16.981132075471695</v>
      </c>
      <c r="T139" s="759">
        <f>IF(INDEX(Historical!$F$7:$F$1430,MATCH(B139,Historical!$B$7:$B$1446,0))=0,"n/a",((INDEX(Historical!$C$7:$C$1437,MATCH(B139,Historical!$B$7:$B$1446,0))/INDEX(Historical!$F$7:$F$1430,MATCH(B139,Historical!$B$7:$B$1446,0)))^(1/3)-1)*100)</f>
        <v>19.316253549279395</v>
      </c>
      <c r="U139" s="759">
        <f>IF(INDEX(Historical!$H$7:$H$1430,MATCH(B139,Historical!$B$7:$B$1446,0))=0,"n/a",((INDEX(Historical!$C$7:$C$1437,MATCH(B139,Historical!$B$7:$B$1446,0))/INDEX(Historical!$H$7:$H$1430,MATCH(B139,Historical!$B$7:$B$1446,0)))^(1/5)-1)*100)</f>
        <v>18.982658475160608</v>
      </c>
      <c r="V139" s="759" t="str">
        <f>IF(INDEX(Historical!$O$7:$O$1430,MATCH(B139,Historical!$B$7:$B$1446,0))=0,"n/a",((INDEX(Historical!$C$7:$C$1437,MATCH(B139,Historical!$B$7:$B$1446,0))/INDEX(Historical!$O$7:$O$1430,MATCH(B139,Historical!$B$7:$B$1446,0)))^(1/10)-1)*100)</f>
        <v>n/a</v>
      </c>
      <c r="W139" s="827" t="str">
        <f t="shared" si="38"/>
        <v>n/a</v>
      </c>
      <c r="X139" s="828">
        <f t="shared" si="39"/>
        <v>47.456646187901519</v>
      </c>
      <c r="Y139" s="843"/>
      <c r="Z139" s="820">
        <f t="shared" si="40"/>
        <v>61.682242990654203</v>
      </c>
      <c r="AA139" s="830">
        <f t="shared" si="41"/>
        <v>23.186915887850464</v>
      </c>
      <c r="AB139" s="822">
        <v>12</v>
      </c>
      <c r="AC139" s="831">
        <v>2.14</v>
      </c>
      <c r="AD139" s="831">
        <v>2.7</v>
      </c>
      <c r="AE139" s="831">
        <v>0.95</v>
      </c>
      <c r="AF139" s="831">
        <v>3.89</v>
      </c>
      <c r="AG139" s="831">
        <v>16.600000000000001</v>
      </c>
      <c r="AH139" s="831">
        <v>-13.200000000000001</v>
      </c>
      <c r="AI139" s="831">
        <v>8.2799999999999994</v>
      </c>
      <c r="AJ139" s="831">
        <v>0.4</v>
      </c>
      <c r="AK139" s="831">
        <v>8.6</v>
      </c>
      <c r="AL139" s="928">
        <v>2210</v>
      </c>
      <c r="AM139" s="833">
        <v>0.2</v>
      </c>
      <c r="AN139" s="831">
        <v>0.02</v>
      </c>
      <c r="AO139" s="834">
        <f t="shared" si="42"/>
        <v>-1.5440397585181493</v>
      </c>
      <c r="AP139" s="835">
        <f t="shared" si="43"/>
        <v>21.642876129332315</v>
      </c>
      <c r="AQ139" s="836">
        <f t="shared" si="44"/>
        <v>100.21888334047296</v>
      </c>
      <c r="AR139" s="702">
        <f>INDEX(Historical!$C$7:$C$1437,MATCH(B139,Historical!$B$7:$B$1446,0))*IF(AH139="n/a",1.03,IF(AH139&lt;0,1.01,IF(AH139&gt;10,1.1,(1+AH139/100))))</f>
        <v>1.2524</v>
      </c>
      <c r="AS139" s="830">
        <f t="shared" si="45"/>
        <v>1.3560987199999999</v>
      </c>
      <c r="AT139" s="830">
        <f t="shared" si="34"/>
        <v>1.4727232099200001</v>
      </c>
      <c r="AU139" s="830">
        <f t="shared" si="34"/>
        <v>1.5993774059731203</v>
      </c>
      <c r="AV139" s="830">
        <f t="shared" si="34"/>
        <v>1.7369238628868087</v>
      </c>
      <c r="AW139" s="820">
        <f t="shared" si="46"/>
        <v>7.4175231987799286</v>
      </c>
      <c r="AX139" s="837">
        <f t="shared" si="47"/>
        <v>14.948656184562534</v>
      </c>
      <c r="AY139" s="992">
        <v>0.34</v>
      </c>
      <c r="AZ139" s="833">
        <v>19.189999999999998</v>
      </c>
      <c r="BA139" s="833">
        <v>-17.560000000000002</v>
      </c>
      <c r="BB139" s="833">
        <v>5</v>
      </c>
      <c r="BC139" s="833">
        <v>0.96</v>
      </c>
      <c r="BD139" s="961"/>
      <c r="BE139" s="664">
        <v>2012</v>
      </c>
      <c r="BF139" s="946" t="e">
        <f>#VALUE!</f>
        <v>#VALUE!</v>
      </c>
      <c r="BG139" s="893">
        <v>7.6</v>
      </c>
    </row>
    <row r="140" spans="1:59" ht="11.25" customHeight="1" x14ac:dyDescent="0.2">
      <c r="A140" s="628" t="s">
        <v>4245</v>
      </c>
      <c r="B140" s="925" t="s">
        <v>3966</v>
      </c>
      <c r="C140" s="988" t="s">
        <v>108</v>
      </c>
      <c r="D140" s="988" t="s">
        <v>4373</v>
      </c>
      <c r="E140" s="792">
        <v>7</v>
      </c>
      <c r="F140" s="526">
        <v>701</v>
      </c>
      <c r="G140" s="526" t="s">
        <v>106</v>
      </c>
      <c r="H140" s="526" t="s">
        <v>106</v>
      </c>
      <c r="I140" s="924">
        <v>36.090000000000003</v>
      </c>
      <c r="J140" s="702">
        <f t="shared" si="35"/>
        <v>0.99750623441396491</v>
      </c>
      <c r="K140" s="927">
        <v>0.09</v>
      </c>
      <c r="L140" s="639">
        <v>4</v>
      </c>
      <c r="M140" s="693">
        <f t="shared" si="36"/>
        <v>0.36</v>
      </c>
      <c r="N140" s="921" t="s">
        <v>4242</v>
      </c>
      <c r="O140" s="795">
        <v>0.08</v>
      </c>
      <c r="P140" s="915">
        <v>43629</v>
      </c>
      <c r="Q140" s="915">
        <v>43651</v>
      </c>
      <c r="R140" s="693">
        <f t="shared" si="37"/>
        <v>12.499999999999993</v>
      </c>
      <c r="S140" s="759">
        <f>IF(INDEX(Historical!$D$7:$D$1437,MATCH(B140,Historical!$B$7:$B$1446,0))=0,"n/a",(INDEX(Historical!$C$7:$C$1437,MATCH(B140,Historical!$B$7:$B$1446,0))/INDEX(Historical!$D$7:$D$1437,MATCH(B140,Historical!$B$7:$B$1446,0))-1)*100)</f>
        <v>35.294117647058812</v>
      </c>
      <c r="T140" s="759">
        <f>IF(INDEX(Historical!$F$7:$F$1430,MATCH(B140,Historical!$B$7:$B$1446,0))=0,"n/a",((INDEX(Historical!$C$7:$C$1437,MATCH(B140,Historical!$B$7:$B$1446,0))/INDEX(Historical!$F$7:$F$1430,MATCH(B140,Historical!$B$7:$B$1446,0)))^(1/3)-1)*100)</f>
        <v>24.217331895347272</v>
      </c>
      <c r="U140" s="759">
        <f>IF(INDEX(Historical!$H$7:$H$1430,MATCH(B140,Historical!$B$7:$B$1446,0))=0,"n/a",((INDEX(Historical!$C$7:$C$1437,MATCH(B140,Historical!$B$7:$B$1446,0))/INDEX(Historical!$H$7:$H$1430,MATCH(B140,Historical!$B$7:$B$1446,0)))^(1/5)-1)*100)</f>
        <v>55.868216280395821</v>
      </c>
      <c r="V140" s="759" t="str">
        <f>IF(INDEX(Historical!$O$7:$O$1430,MATCH(B140,Historical!$B$7:$B$1446,0))=0,"n/a",((INDEX(Historical!$C$7:$C$1437,MATCH(B140,Historical!$B$7:$B$1446,0))/INDEX(Historical!$O$7:$O$1430,MATCH(B140,Historical!$B$7:$B$1446,0)))^(1/10)-1)*100)</f>
        <v>n/a</v>
      </c>
      <c r="W140" s="760" t="str">
        <f t="shared" si="38"/>
        <v>n/a</v>
      </c>
      <c r="X140" s="761">
        <f t="shared" si="39"/>
        <v>11.173643256079163</v>
      </c>
      <c r="Y140" s="713"/>
      <c r="Z140" s="702">
        <f t="shared" si="40"/>
        <v>13.333333333333334</v>
      </c>
      <c r="AA140" s="935">
        <f t="shared" si="41"/>
        <v>13.366666666666667</v>
      </c>
      <c r="AB140" s="639">
        <v>12</v>
      </c>
      <c r="AC140" s="916">
        <v>2.7</v>
      </c>
      <c r="AD140" s="916" t="s">
        <v>137</v>
      </c>
      <c r="AE140" s="916">
        <v>4.8600000000000003</v>
      </c>
      <c r="AF140" s="916">
        <v>1.39</v>
      </c>
      <c r="AG140" s="916">
        <v>7.5</v>
      </c>
      <c r="AH140" s="916">
        <v>29.9</v>
      </c>
      <c r="AI140" s="916">
        <v>4</v>
      </c>
      <c r="AJ140" s="916">
        <v>5</v>
      </c>
      <c r="AK140" s="916" t="s">
        <v>137</v>
      </c>
      <c r="AL140" s="928">
        <v>808.06</v>
      </c>
      <c r="AM140" s="922">
        <v>3</v>
      </c>
      <c r="AN140" s="916">
        <v>0.1</v>
      </c>
      <c r="AO140" s="802">
        <f t="shared" si="42"/>
        <v>43.499055848143115</v>
      </c>
      <c r="AP140" s="803">
        <f t="shared" si="43"/>
        <v>56.865722514809782</v>
      </c>
      <c r="AQ140" s="936">
        <f t="shared" si="44"/>
        <v>-9.1284993541449708</v>
      </c>
      <c r="AR140" s="702">
        <f>INDEX(Historical!$C$7:$C$1437,MATCH(B140,Historical!$B$7:$B$1446,0))*IF(AH140="n/a",1.03,IF(AH140&lt;0,1.01,IF(AH140&gt;10,1.1,(1+AH140/100))))</f>
        <v>0.25300000000000006</v>
      </c>
      <c r="AS140" s="935">
        <f t="shared" si="45"/>
        <v>0.26312000000000008</v>
      </c>
      <c r="AT140" s="935">
        <f t="shared" si="34"/>
        <v>0.27101360000000008</v>
      </c>
      <c r="AU140" s="935">
        <f t="shared" si="34"/>
        <v>0.27914400800000011</v>
      </c>
      <c r="AV140" s="935">
        <f t="shared" si="34"/>
        <v>0.28751832824000012</v>
      </c>
      <c r="AW140" s="702">
        <f t="shared" si="46"/>
        <v>1.3537959362400005</v>
      </c>
      <c r="AX140" s="810">
        <f t="shared" si="47"/>
        <v>3.7511663514546973</v>
      </c>
      <c r="AY140" s="991">
        <v>0.94</v>
      </c>
      <c r="AZ140" s="922">
        <v>30.659999999999997</v>
      </c>
      <c r="BA140" s="922">
        <v>-20.82</v>
      </c>
      <c r="BB140" s="922">
        <v>0.36</v>
      </c>
      <c r="BC140" s="922">
        <v>-0.2</v>
      </c>
      <c r="BE140" s="664">
        <v>2013</v>
      </c>
      <c r="BF140" s="946" t="e">
        <f>#VALUE!</f>
        <v>#VALUE!</v>
      </c>
      <c r="BG140" s="931">
        <v>1.0999999999999999</v>
      </c>
    </row>
    <row r="141" spans="1:59" ht="11.25" customHeight="1" x14ac:dyDescent="0.2">
      <c r="A141" s="609" t="s">
        <v>496</v>
      </c>
      <c r="B141" s="925" t="s">
        <v>497</v>
      </c>
      <c r="C141" s="988" t="s">
        <v>4224</v>
      </c>
      <c r="D141" s="988" t="s">
        <v>4359</v>
      </c>
      <c r="E141" s="792">
        <v>17</v>
      </c>
      <c r="F141" s="526">
        <v>184</v>
      </c>
      <c r="G141" s="526" t="s">
        <v>115</v>
      </c>
      <c r="H141" s="526" t="s">
        <v>115</v>
      </c>
      <c r="I141" s="924">
        <v>49.33</v>
      </c>
      <c r="J141" s="702">
        <f t="shared" si="35"/>
        <v>2.1082505574700994</v>
      </c>
      <c r="K141" s="927">
        <v>0.26</v>
      </c>
      <c r="L141" s="639">
        <v>4</v>
      </c>
      <c r="M141" s="693">
        <f t="shared" si="36"/>
        <v>1.04</v>
      </c>
      <c r="N141" s="921" t="s">
        <v>149</v>
      </c>
      <c r="O141" s="797">
        <v>0.21818181818181814</v>
      </c>
      <c r="P141" s="658">
        <v>43255</v>
      </c>
      <c r="Q141" s="658">
        <v>43266</v>
      </c>
      <c r="R141" s="693">
        <f t="shared" si="37"/>
        <v>19.166666666666693</v>
      </c>
      <c r="S141" s="759">
        <f>IF(INDEX(Historical!$D$7:$D$1437,MATCH(B141,Historical!$B$7:$B$1446,0))=0,"n/a",(INDEX(Historical!$C$7:$C$1437,MATCH(B141,Historical!$B$7:$B$1446,0))/INDEX(Historical!$D$7:$D$1437,MATCH(B141,Historical!$B$7:$B$1446,0))-1)*100)</f>
        <v>20.645161290322591</v>
      </c>
      <c r="T141" s="759">
        <f>IF(INDEX(Historical!$F$7:$F$1430,MATCH(B141,Historical!$B$7:$B$1446,0))=0,"n/a",((INDEX(Historical!$C$7:$C$1437,MATCH(B141,Historical!$B$7:$B$1446,0))/INDEX(Historical!$F$7:$F$1430,MATCH(B141,Historical!$B$7:$B$1446,0)))^(1/3)-1)*100)</f>
        <v>9.6961310486523686</v>
      </c>
      <c r="U141" s="759">
        <f>IF(INDEX(Historical!$H$7:$H$1430,MATCH(B141,Historical!$B$7:$B$1446,0))=0,"n/a",((INDEX(Historical!$C$7:$C$1437,MATCH(B141,Historical!$B$7:$B$1446,0))/INDEX(Historical!$H$7:$H$1430,MATCH(B141,Historical!$B$7:$B$1446,0)))^(1/5)-1)*100)</f>
        <v>8.6806500612383921</v>
      </c>
      <c r="V141" s="759">
        <f>IF(INDEX(Historical!$O$7:$O$1430,MATCH(B141,Historical!$B$7:$B$1446,0))=0,"n/a",((INDEX(Historical!$C$7:$C$1437,MATCH(B141,Historical!$B$7:$B$1446,0))/INDEX(Historical!$O$7:$O$1430,MATCH(B141,Historical!$B$7:$B$1446,0)))^(1/10)-1)*100)</f>
        <v>10.728193536364428</v>
      </c>
      <c r="W141" s="760">
        <f t="shared" si="38"/>
        <v>0.80914368591639829</v>
      </c>
      <c r="X141" s="761">
        <f t="shared" si="39"/>
        <v>0.24452535383770119</v>
      </c>
      <c r="Y141" s="722" t="s">
        <v>440</v>
      </c>
      <c r="Z141" s="702">
        <f t="shared" si="40"/>
        <v>14.835948644793154</v>
      </c>
      <c r="AA141" s="935">
        <f t="shared" si="41"/>
        <v>7.0370898716119825</v>
      </c>
      <c r="AB141" s="639">
        <v>12</v>
      </c>
      <c r="AC141" s="916">
        <v>7.01</v>
      </c>
      <c r="AD141" s="916" t="s">
        <v>137</v>
      </c>
      <c r="AE141" s="916">
        <v>4.58</v>
      </c>
      <c r="AF141" s="916">
        <v>3.14</v>
      </c>
      <c r="AG141" s="916">
        <v>12.6</v>
      </c>
      <c r="AH141" s="916">
        <v>289</v>
      </c>
      <c r="AI141" s="916" t="s">
        <v>137</v>
      </c>
      <c r="AJ141" s="916">
        <v>35.5</v>
      </c>
      <c r="AK141" s="916" t="s">
        <v>137</v>
      </c>
      <c r="AL141" s="928">
        <v>696.54</v>
      </c>
      <c r="AM141" s="922">
        <v>2.8000000000000003</v>
      </c>
      <c r="AN141" s="916">
        <v>1.78</v>
      </c>
      <c r="AO141" s="802">
        <f t="shared" si="42"/>
        <v>3.7518107470965099</v>
      </c>
      <c r="AP141" s="803">
        <f t="shared" si="43"/>
        <v>10.788900618708492</v>
      </c>
      <c r="AQ141" s="936">
        <f t="shared" si="44"/>
        <v>-0.90080794844070722</v>
      </c>
      <c r="AR141" s="702">
        <f>INDEX(Historical!$C$7:$C$1437,MATCH(B141,Historical!$B$7:$B$1446,0))*IF(AH141="n/a",1.03,IF(AH141&lt;0,1.01,IF(AH141&gt;10,1.1,(1+AH141/100))))</f>
        <v>0.93500000000000005</v>
      </c>
      <c r="AS141" s="935">
        <f t="shared" si="45"/>
        <v>0.96305000000000007</v>
      </c>
      <c r="AT141" s="935">
        <f t="shared" si="34"/>
        <v>0.99194150000000014</v>
      </c>
      <c r="AU141" s="935">
        <f t="shared" si="34"/>
        <v>1.0216997450000003</v>
      </c>
      <c r="AV141" s="935">
        <f t="shared" si="34"/>
        <v>1.0523507373500003</v>
      </c>
      <c r="AW141" s="702">
        <f t="shared" si="46"/>
        <v>4.9640419823500004</v>
      </c>
      <c r="AX141" s="810">
        <f t="shared" si="47"/>
        <v>10.062927189033044</v>
      </c>
      <c r="AY141" s="991">
        <v>0.54</v>
      </c>
      <c r="AZ141" s="922">
        <v>9.66</v>
      </c>
      <c r="BA141" s="922">
        <v>-20.53</v>
      </c>
      <c r="BB141" s="922">
        <v>0.28999999999999998</v>
      </c>
      <c r="BC141" s="922">
        <v>-7.9600000000000009</v>
      </c>
      <c r="BE141" s="664">
        <v>2002</v>
      </c>
      <c r="BF141" s="946" t="e">
        <f>#VALUE!</f>
        <v>#VALUE!</v>
      </c>
      <c r="BG141" s="931">
        <v>1.7000000000000002</v>
      </c>
    </row>
    <row r="142" spans="1:59" ht="11.25" customHeight="1" x14ac:dyDescent="0.2">
      <c r="A142" s="537" t="s">
        <v>494</v>
      </c>
      <c r="B142" s="925" t="s">
        <v>495</v>
      </c>
      <c r="C142" s="988" t="s">
        <v>128</v>
      </c>
      <c r="D142" s="988" t="s">
        <v>4370</v>
      </c>
      <c r="E142" s="792">
        <v>19</v>
      </c>
      <c r="F142" s="526">
        <v>169</v>
      </c>
      <c r="G142" s="526" t="s">
        <v>37</v>
      </c>
      <c r="H142" s="526" t="s">
        <v>37</v>
      </c>
      <c r="I142" s="924">
        <v>132.35</v>
      </c>
      <c r="J142" s="702">
        <f t="shared" si="35"/>
        <v>0.87646392142047591</v>
      </c>
      <c r="K142" s="933">
        <v>0.28999999999999998</v>
      </c>
      <c r="L142" s="639">
        <v>4</v>
      </c>
      <c r="M142" s="693">
        <f t="shared" si="36"/>
        <v>1.1599999999999999</v>
      </c>
      <c r="N142" s="921" t="s">
        <v>107</v>
      </c>
      <c r="O142" s="796">
        <v>0.26</v>
      </c>
      <c r="P142" s="915">
        <v>43312</v>
      </c>
      <c r="Q142" s="915">
        <v>43327</v>
      </c>
      <c r="R142" s="693">
        <f t="shared" si="37"/>
        <v>11.538461538461526</v>
      </c>
      <c r="S142" s="759">
        <f>IF(INDEX(Historical!$D$7:$D$1437,MATCH(B142,Historical!$B$7:$B$1446,0))=0,"n/a",(INDEX(Historical!$C$7:$C$1437,MATCH(B142,Historical!$B$7:$B$1446,0))/INDEX(Historical!$D$7:$D$1437,MATCH(B142,Historical!$B$7:$B$1446,0))-1)*100)</f>
        <v>10.000000000000009</v>
      </c>
      <c r="T142" s="759">
        <f>IF(INDEX(Historical!$F$7:$F$1430,MATCH(B142,Historical!$B$7:$B$1446,0))=0,"n/a",((INDEX(Historical!$C$7:$C$1437,MATCH(B142,Historical!$B$7:$B$1446,0))/INDEX(Historical!$F$7:$F$1430,MATCH(B142,Historical!$B$7:$B$1446,0)))^(1/3)-1)*100)</f>
        <v>9.4051585121155412</v>
      </c>
      <c r="U142" s="759">
        <f>IF(INDEX(Historical!$H$7:$H$1430,MATCH(B142,Historical!$B$7:$B$1446,0))=0,"n/a",((INDEX(Historical!$C$7:$C$1437,MATCH(B142,Historical!$B$7:$B$1446,0))/INDEX(Historical!$H$7:$H$1430,MATCH(B142,Historical!$B$7:$B$1446,0)))^(1/5)-1)*100)</f>
        <v>9.7763328719189246</v>
      </c>
      <c r="V142" s="759">
        <f>IF(INDEX(Historical!$O$7:$O$1430,MATCH(B142,Historical!$B$7:$B$1446,0))=0,"n/a",((INDEX(Historical!$C$7:$C$1437,MATCH(B142,Historical!$B$7:$B$1446,0))/INDEX(Historical!$O$7:$O$1430,MATCH(B142,Historical!$B$7:$B$1446,0)))^(1/10)-1)*100)</f>
        <v>14.66304358341195</v>
      </c>
      <c r="W142" s="760">
        <f t="shared" si="38"/>
        <v>0.66673285231032953</v>
      </c>
      <c r="X142" s="761">
        <f t="shared" si="39"/>
        <v>1.3578240099887398</v>
      </c>
      <c r="Y142" s="925"/>
      <c r="Z142" s="702">
        <f t="shared" si="40"/>
        <v>22.393822393822393</v>
      </c>
      <c r="AA142" s="935">
        <f t="shared" si="41"/>
        <v>25.550193050193052</v>
      </c>
      <c r="AB142" s="639">
        <v>12</v>
      </c>
      <c r="AC142" s="916">
        <v>5.18</v>
      </c>
      <c r="AD142" s="916">
        <v>1.59</v>
      </c>
      <c r="AE142" s="916">
        <v>0.52</v>
      </c>
      <c r="AF142" s="916">
        <v>3.49</v>
      </c>
      <c r="AG142" s="916">
        <v>14.899999999999999</v>
      </c>
      <c r="AH142" s="916">
        <v>-15.299999999999999</v>
      </c>
      <c r="AI142" s="916">
        <v>3.32</v>
      </c>
      <c r="AJ142" s="916">
        <v>7.1999999999999993</v>
      </c>
      <c r="AK142" s="916">
        <v>16.03</v>
      </c>
      <c r="AL142" s="928">
        <v>4830</v>
      </c>
      <c r="AM142" s="922">
        <v>0.2</v>
      </c>
      <c r="AN142" s="916">
        <v>0.97</v>
      </c>
      <c r="AO142" s="802">
        <f t="shared" si="42"/>
        <v>-14.897396256853652</v>
      </c>
      <c r="AP142" s="803">
        <f t="shared" si="43"/>
        <v>10.6527967933394</v>
      </c>
      <c r="AQ142" s="936">
        <f t="shared" si="44"/>
        <v>99.075835628507008</v>
      </c>
      <c r="AR142" s="702">
        <f>INDEX(Historical!$C$7:$C$1437,MATCH(B142,Historical!$B$7:$B$1446,0))*IF(AH142="n/a",1.03,IF(AH142&lt;0,1.01,IF(AH142&gt;10,1.1,(1+AH142/100))))</f>
        <v>1.1110000000000002</v>
      </c>
      <c r="AS142" s="935">
        <f t="shared" si="45"/>
        <v>1.1478852000000002</v>
      </c>
      <c r="AT142" s="935">
        <f t="shared" si="34"/>
        <v>1.2626737200000002</v>
      </c>
      <c r="AU142" s="935">
        <f t="shared" si="34"/>
        <v>1.3889410920000003</v>
      </c>
      <c r="AV142" s="935">
        <f t="shared" si="34"/>
        <v>1.5278352012000005</v>
      </c>
      <c r="AW142" s="702">
        <f t="shared" si="46"/>
        <v>6.4383352132000011</v>
      </c>
      <c r="AX142" s="810">
        <f t="shared" si="47"/>
        <v>4.8646280417075944</v>
      </c>
      <c r="AY142" s="991">
        <v>0.44</v>
      </c>
      <c r="AZ142" s="922">
        <v>46.379999999999995</v>
      </c>
      <c r="BA142" s="922">
        <v>-4.41</v>
      </c>
      <c r="BB142" s="922">
        <v>1.03</v>
      </c>
      <c r="BC142" s="922">
        <v>5.3900000000000006</v>
      </c>
      <c r="BE142" s="664">
        <v>2000</v>
      </c>
      <c r="BF142" s="946" t="e">
        <f>#VALUE!</f>
        <v>#VALUE!</v>
      </c>
      <c r="BG142" s="931">
        <v>5.6000000000000005</v>
      </c>
    </row>
    <row r="143" spans="1:59" ht="11.25" customHeight="1" x14ac:dyDescent="0.2">
      <c r="A143" s="537" t="s">
        <v>498</v>
      </c>
      <c r="B143" s="925" t="s">
        <v>499</v>
      </c>
      <c r="C143" s="988" t="s">
        <v>112</v>
      </c>
      <c r="D143" s="988" t="s">
        <v>213</v>
      </c>
      <c r="E143" s="792">
        <v>25</v>
      </c>
      <c r="F143" s="526">
        <v>123</v>
      </c>
      <c r="G143" s="526" t="s">
        <v>37</v>
      </c>
      <c r="H143" s="526" t="s">
        <v>115</v>
      </c>
      <c r="I143" s="916">
        <v>139.41999999999999</v>
      </c>
      <c r="J143" s="702">
        <f t="shared" si="35"/>
        <v>2.4673647970162103</v>
      </c>
      <c r="K143" s="933">
        <v>0.86</v>
      </c>
      <c r="L143" s="639">
        <v>4</v>
      </c>
      <c r="M143" s="693">
        <f t="shared" si="36"/>
        <v>3.44</v>
      </c>
      <c r="N143" s="921" t="s">
        <v>420</v>
      </c>
      <c r="O143" s="796">
        <v>0.78</v>
      </c>
      <c r="P143" s="915">
        <v>43300</v>
      </c>
      <c r="Q143" s="915">
        <v>43332</v>
      </c>
      <c r="R143" s="693">
        <f t="shared" si="37"/>
        <v>10.25641025641025</v>
      </c>
      <c r="S143" s="759">
        <f>IF(INDEX(Historical!$D$7:$D$1437,MATCH(B143,Historical!$B$7:$B$1446,0))=0,"n/a",(INDEX(Historical!$C$7:$C$1437,MATCH(B143,Historical!$B$7:$B$1446,0))/INDEX(Historical!$D$7:$D$1437,MATCH(B143,Historical!$B$7:$B$1446,0))-1)*100)</f>
        <v>5.8064516129032073</v>
      </c>
      <c r="T143" s="759">
        <f>IF(INDEX(Historical!$F$7:$F$1430,MATCH(B143,Historical!$B$7:$B$1446,0))=0,"n/a",((INDEX(Historical!$C$7:$C$1437,MATCH(B143,Historical!$B$7:$B$1446,0))/INDEX(Historical!$F$7:$F$1430,MATCH(B143,Historical!$B$7:$B$1446,0)))^(1/3)-1)*100)</f>
        <v>3.7151431480745289</v>
      </c>
      <c r="U143" s="759">
        <f>IF(INDEX(Historical!$H$7:$H$1430,MATCH(B143,Historical!$B$7:$B$1446,0))=0,"n/a",((INDEX(Historical!$C$7:$C$1437,MATCH(B143,Historical!$B$7:$B$1446,0))/INDEX(Historical!$H$7:$H$1430,MATCH(B143,Historical!$B$7:$B$1446,0)))^(1/5)-1)*100)</f>
        <v>6.9871447363622607</v>
      </c>
      <c r="V143" s="759">
        <f>IF(INDEX(Historical!$O$7:$O$1430,MATCH(B143,Historical!$B$7:$B$1446,0))=0,"n/a",((INDEX(Historical!$C$7:$C$1437,MATCH(B143,Historical!$B$7:$B$1446,0))/INDEX(Historical!$O$7:$O$1430,MATCH(B143,Historical!$B$7:$B$1446,0)))^(1/10)-1)*100)</f>
        <v>7.7146871822163954</v>
      </c>
      <c r="W143" s="760">
        <f t="shared" si="38"/>
        <v>0.90569385009787073</v>
      </c>
      <c r="X143" s="761">
        <f t="shared" si="39"/>
        <v>0.58715501986237495</v>
      </c>
      <c r="Y143" s="716"/>
      <c r="Z143" s="702">
        <f t="shared" si="40"/>
        <v>33.495618305744891</v>
      </c>
      <c r="AA143" s="935">
        <f t="shared" si="41"/>
        <v>13.575462512171372</v>
      </c>
      <c r="AB143" s="639">
        <v>12</v>
      </c>
      <c r="AC143" s="916">
        <v>10.27</v>
      </c>
      <c r="AD143" s="916">
        <v>0.71</v>
      </c>
      <c r="AE143" s="916">
        <v>1.46</v>
      </c>
      <c r="AF143" s="916">
        <v>5.76</v>
      </c>
      <c r="AG143" s="916">
        <v>25.3</v>
      </c>
      <c r="AH143" s="918">
        <v>93.300000000000011</v>
      </c>
      <c r="AI143" s="918">
        <v>5</v>
      </c>
      <c r="AJ143" s="916">
        <v>11.899999999999999</v>
      </c>
      <c r="AK143" s="916">
        <v>19.13</v>
      </c>
      <c r="AL143" s="928">
        <v>80820</v>
      </c>
      <c r="AM143" s="922">
        <v>0.1</v>
      </c>
      <c r="AN143" s="916">
        <v>2.6</v>
      </c>
      <c r="AO143" s="802">
        <f t="shared" si="42"/>
        <v>-4.1209529787929018</v>
      </c>
      <c r="AP143" s="803">
        <f t="shared" si="43"/>
        <v>9.4545095333784701</v>
      </c>
      <c r="AQ143" s="936">
        <f t="shared" si="44"/>
        <v>86.422058864177103</v>
      </c>
      <c r="AR143" s="702">
        <f>INDEX(Historical!$C$7:$C$1437,MATCH(B143,Historical!$B$7:$B$1446,0))*IF(AH143="n/a",1.03,IF(AH143&lt;0,1.01,IF(AH143&gt;10,1.1,(1+AH143/100))))</f>
        <v>3.6080000000000001</v>
      </c>
      <c r="AS143" s="935">
        <f t="shared" si="45"/>
        <v>3.7884000000000002</v>
      </c>
      <c r="AT143" s="935">
        <f t="shared" si="34"/>
        <v>4.1672400000000005</v>
      </c>
      <c r="AU143" s="935">
        <f t="shared" si="34"/>
        <v>4.5839640000000008</v>
      </c>
      <c r="AV143" s="935">
        <f t="shared" si="34"/>
        <v>5.0423604000000015</v>
      </c>
      <c r="AW143" s="702">
        <f t="shared" si="46"/>
        <v>21.189964400000001</v>
      </c>
      <c r="AX143" s="810">
        <f t="shared" si="47"/>
        <v>15.198654712379861</v>
      </c>
      <c r="AY143" s="991">
        <v>1.44</v>
      </c>
      <c r="AZ143" s="922">
        <v>24.42</v>
      </c>
      <c r="BA143" s="922">
        <v>-13.73</v>
      </c>
      <c r="BB143" s="922">
        <v>1.77</v>
      </c>
      <c r="BC143" s="922">
        <v>3.09</v>
      </c>
      <c r="BE143" s="664">
        <v>1994</v>
      </c>
      <c r="BF143" s="946" t="e">
        <f>#VALUE!</f>
        <v>#VALUE!</v>
      </c>
      <c r="BG143" s="931">
        <v>4.8</v>
      </c>
    </row>
    <row r="144" spans="1:59" ht="11.25" customHeight="1" x14ac:dyDescent="0.2">
      <c r="A144" s="537" t="s">
        <v>486</v>
      </c>
      <c r="B144" s="925" t="s">
        <v>487</v>
      </c>
      <c r="C144" s="988" t="s">
        <v>108</v>
      </c>
      <c r="D144" s="988" t="s">
        <v>4373</v>
      </c>
      <c r="E144" s="792">
        <v>21</v>
      </c>
      <c r="F144" s="526">
        <v>160</v>
      </c>
      <c r="G144" s="526" t="s">
        <v>106</v>
      </c>
      <c r="H144" s="526" t="s">
        <v>106</v>
      </c>
      <c r="I144" s="924">
        <v>83.85</v>
      </c>
      <c r="J144" s="702">
        <f t="shared" si="35"/>
        <v>2.4329159212880143</v>
      </c>
      <c r="K144" s="927">
        <v>0.51</v>
      </c>
      <c r="L144" s="639">
        <v>4</v>
      </c>
      <c r="M144" s="693">
        <f t="shared" si="36"/>
        <v>2.04</v>
      </c>
      <c r="N144" s="921" t="s">
        <v>443</v>
      </c>
      <c r="O144" s="795">
        <v>0.5</v>
      </c>
      <c r="P144" s="915">
        <v>43502</v>
      </c>
      <c r="Q144" s="915">
        <v>43517</v>
      </c>
      <c r="R144" s="693">
        <f t="shared" si="37"/>
        <v>2.0000000000000018</v>
      </c>
      <c r="S144" s="759">
        <f>IF(INDEX(Historical!$D$7:$D$1437,MATCH(B144,Historical!$B$7:$B$1446,0))=0,"n/a",(INDEX(Historical!$C$7:$C$1437,MATCH(B144,Historical!$B$7:$B$1446,0))/INDEX(Historical!$D$7:$D$1437,MATCH(B144,Historical!$B$7:$B$1446,0))-1)*100)</f>
        <v>5.3763440860215006</v>
      </c>
      <c r="T144" s="759">
        <f>IF(INDEX(Historical!$F$7:$F$1430,MATCH(B144,Historical!$B$7:$B$1446,0))=0,"n/a",((INDEX(Historical!$C$7:$C$1437,MATCH(B144,Historical!$B$7:$B$1446,0))/INDEX(Historical!$F$7:$F$1430,MATCH(B144,Historical!$B$7:$B$1446,0)))^(1/3)-1)*100)</f>
        <v>2.8792656052861521</v>
      </c>
      <c r="U144" s="759">
        <f>IF(INDEX(Historical!$H$7:$H$1430,MATCH(B144,Historical!$B$7:$B$1446,0))=0,"n/a",((INDEX(Historical!$C$7:$C$1437,MATCH(B144,Historical!$B$7:$B$1446,0))/INDEX(Historical!$H$7:$H$1430,MATCH(B144,Historical!$B$7:$B$1446,0)))^(1/5)-1)*100)</f>
        <v>4.27298097474893</v>
      </c>
      <c r="V144" s="759">
        <f>IF(INDEX(Historical!$O$7:$O$1430,MATCH(B144,Historical!$B$7:$B$1446,0))=0,"n/a",((INDEX(Historical!$C$7:$C$1437,MATCH(B144,Historical!$B$7:$B$1446,0))/INDEX(Historical!$O$7:$O$1430,MATCH(B144,Historical!$B$7:$B$1446,0)))^(1/10)-1)*100)</f>
        <v>4.3529210056618473</v>
      </c>
      <c r="W144" s="760">
        <f t="shared" si="38"/>
        <v>0.98163531320487107</v>
      </c>
      <c r="X144" s="761" t="str">
        <f t="shared" si="39"/>
        <v>n/a</v>
      </c>
      <c r="Y144" s="926"/>
      <c r="Z144" s="702">
        <f t="shared" si="40"/>
        <v>34.871794871794876</v>
      </c>
      <c r="AA144" s="935">
        <f t="shared" si="41"/>
        <v>14.333333333333334</v>
      </c>
      <c r="AB144" s="639">
        <v>12</v>
      </c>
      <c r="AC144" s="916">
        <v>5.85</v>
      </c>
      <c r="AD144" s="916" t="s">
        <v>137</v>
      </c>
      <c r="AE144" s="916">
        <v>3.54</v>
      </c>
      <c r="AF144" s="916">
        <v>2.0099999999999998</v>
      </c>
      <c r="AG144" s="916">
        <v>15.02</v>
      </c>
      <c r="AH144" s="916" t="s">
        <v>137</v>
      </c>
      <c r="AI144" s="916" t="s">
        <v>137</v>
      </c>
      <c r="AJ144" s="916" t="s">
        <v>137</v>
      </c>
      <c r="AK144" s="916" t="s">
        <v>137</v>
      </c>
      <c r="AL144" s="928">
        <v>406.37</v>
      </c>
      <c r="AM144" s="922">
        <v>1.9900000000000002</v>
      </c>
      <c r="AN144" s="916" t="s">
        <v>137</v>
      </c>
      <c r="AO144" s="802">
        <f t="shared" si="42"/>
        <v>-7.6274364372963896</v>
      </c>
      <c r="AP144" s="803">
        <f t="shared" si="43"/>
        <v>6.7058968960369443</v>
      </c>
      <c r="AQ144" s="936">
        <f t="shared" si="44"/>
        <v>13.156725140154357</v>
      </c>
      <c r="AR144" s="702">
        <f>INDEX(Historical!$C$7:$C$1437,MATCH(B144,Historical!$B$7:$B$1446,0))*IF(AH144="n/a",1.03,IF(AH144&lt;0,1.01,IF(AH144&gt;10,1.1,(1+AH144/100))))</f>
        <v>2.0188000000000001</v>
      </c>
      <c r="AS144" s="935">
        <f t="shared" si="45"/>
        <v>2.079364</v>
      </c>
      <c r="AT144" s="935">
        <f t="shared" si="34"/>
        <v>2.1417449199999998</v>
      </c>
      <c r="AU144" s="935">
        <f t="shared" si="34"/>
        <v>2.2059972675999999</v>
      </c>
      <c r="AV144" s="935">
        <f t="shared" si="34"/>
        <v>2.2721771856280002</v>
      </c>
      <c r="AW144" s="702">
        <f t="shared" si="46"/>
        <v>10.718083373228001</v>
      </c>
      <c r="AX144" s="810">
        <f t="shared" si="47"/>
        <v>12.782448864911153</v>
      </c>
      <c r="AY144" s="991">
        <v>0.24</v>
      </c>
      <c r="AZ144" s="922">
        <v>17.535744322960454</v>
      </c>
      <c r="BA144" s="922">
        <v>-11.792552072375351</v>
      </c>
      <c r="BB144" s="922">
        <v>2.3684531803198627</v>
      </c>
      <c r="BC144" s="922">
        <v>-0.74573863636364646</v>
      </c>
      <c r="BE144" s="664">
        <v>1999</v>
      </c>
      <c r="BF144" s="946" t="e">
        <f>#VALUE!</f>
        <v>#VALUE!</v>
      </c>
      <c r="BG144" s="931">
        <v>1.18</v>
      </c>
    </row>
    <row r="145" spans="1:59" ht="11.25" customHeight="1" x14ac:dyDescent="0.2">
      <c r="A145" s="609" t="s">
        <v>1042</v>
      </c>
      <c r="B145" s="925" t="s">
        <v>1043</v>
      </c>
      <c r="C145" s="988" t="s">
        <v>108</v>
      </c>
      <c r="D145" s="988" t="s">
        <v>4373</v>
      </c>
      <c r="E145" s="792">
        <v>6</v>
      </c>
      <c r="F145" s="526">
        <v>743</v>
      </c>
      <c r="G145" s="526" t="s">
        <v>115</v>
      </c>
      <c r="H145" s="526" t="s">
        <v>115</v>
      </c>
      <c r="I145" s="924">
        <v>36.79</v>
      </c>
      <c r="J145" s="702">
        <f t="shared" si="35"/>
        <v>3.3704811089970104</v>
      </c>
      <c r="K145" s="927">
        <v>0.31</v>
      </c>
      <c r="L145" s="639">
        <v>4</v>
      </c>
      <c r="M145" s="693">
        <f t="shared" si="36"/>
        <v>1.24</v>
      </c>
      <c r="N145" s="921" t="s">
        <v>143</v>
      </c>
      <c r="O145" s="795">
        <v>0.24</v>
      </c>
      <c r="P145" s="915">
        <v>43434</v>
      </c>
      <c r="Q145" s="915">
        <v>43447</v>
      </c>
      <c r="R145" s="693">
        <f t="shared" si="37"/>
        <v>29.166666666666668</v>
      </c>
      <c r="S145" s="759">
        <f>IF(INDEX(Historical!$D$7:$D$1437,MATCH(B145,Historical!$B$7:$B$1446,0))=0,"n/a",(INDEX(Historical!$C$7:$C$1437,MATCH(B145,Historical!$B$7:$B$1446,0))/INDEX(Historical!$D$7:$D$1437,MATCH(B145,Historical!$B$7:$B$1446,0))-1)*100)</f>
        <v>18.390804597701148</v>
      </c>
      <c r="T145" s="759">
        <f>IF(INDEX(Historical!$F$7:$F$1430,MATCH(B145,Historical!$B$7:$B$1446,0))=0,"n/a",((INDEX(Historical!$C$7:$C$1437,MATCH(B145,Historical!$B$7:$B$1446,0))/INDEX(Historical!$F$7:$F$1430,MATCH(B145,Historical!$B$7:$B$1446,0)))^(1/3)-1)*100)</f>
        <v>22.522655019402961</v>
      </c>
      <c r="U145" s="759">
        <f>IF(INDEX(Historical!$H$7:$H$1430,MATCH(B145,Historical!$B$7:$B$1446,0))=0,"n/a",((INDEX(Historical!$C$7:$C$1437,MATCH(B145,Historical!$B$7:$B$1446,0))/INDEX(Historical!$H$7:$H$1430,MATCH(B145,Historical!$B$7:$B$1446,0)))^(1/5)-1)*100)</f>
        <v>66.705315404477034</v>
      </c>
      <c r="V145" s="759">
        <f>IF(INDEX(Historical!$O$7:$O$1430,MATCH(B145,Historical!$B$7:$B$1446,0))=0,"n/a",((INDEX(Historical!$C$7:$C$1437,MATCH(B145,Historical!$B$7:$B$1446,0))/INDEX(Historical!$O$7:$O$1430,MATCH(B145,Historical!$B$7:$B$1446,0)))^(1/10)-1)*100)</f>
        <v>9.385257483059938</v>
      </c>
      <c r="W145" s="760">
        <f t="shared" si="38"/>
        <v>7.1074571502036887</v>
      </c>
      <c r="X145" s="761">
        <f t="shared" si="39"/>
        <v>3.6252888806781001</v>
      </c>
      <c r="Y145" s="926"/>
      <c r="Z145" s="702">
        <f t="shared" si="40"/>
        <v>36.68639053254438</v>
      </c>
      <c r="AA145" s="935">
        <f t="shared" si="41"/>
        <v>10.884615384615385</v>
      </c>
      <c r="AB145" s="639">
        <v>12</v>
      </c>
      <c r="AC145" s="916">
        <v>3.38</v>
      </c>
      <c r="AD145" s="916">
        <v>1.36</v>
      </c>
      <c r="AE145" s="916">
        <v>4.08</v>
      </c>
      <c r="AF145" s="916">
        <v>1.4</v>
      </c>
      <c r="AG145" s="916">
        <v>11.200000000000001</v>
      </c>
      <c r="AH145" s="916">
        <v>35.299999999999997</v>
      </c>
      <c r="AI145" s="916">
        <v>2.81</v>
      </c>
      <c r="AJ145" s="916">
        <v>18.399999999999999</v>
      </c>
      <c r="AK145" s="916">
        <v>8</v>
      </c>
      <c r="AL145" s="928">
        <v>2920</v>
      </c>
      <c r="AM145" s="922">
        <v>1</v>
      </c>
      <c r="AN145" s="916">
        <v>0.1</v>
      </c>
      <c r="AO145" s="802">
        <f t="shared" si="42"/>
        <v>59.191181128858659</v>
      </c>
      <c r="AP145" s="803">
        <f t="shared" si="43"/>
        <v>70.075796513474046</v>
      </c>
      <c r="AQ145" s="936">
        <f t="shared" si="44"/>
        <v>-17.703890902123611</v>
      </c>
      <c r="AR145" s="702">
        <f>INDEX(Historical!$C$7:$C$1437,MATCH(B145,Historical!$B$7:$B$1446,0))*IF(AH145="n/a",1.03,IF(AH145&lt;0,1.01,IF(AH145&gt;10,1.1,(1+AH145/100))))</f>
        <v>1.1330000000000002</v>
      </c>
      <c r="AS145" s="935">
        <f t="shared" si="45"/>
        <v>1.1648373000000003</v>
      </c>
      <c r="AT145" s="935">
        <f t="shared" si="34"/>
        <v>1.2580242840000004</v>
      </c>
      <c r="AU145" s="935">
        <f t="shared" si="34"/>
        <v>1.3586662267200005</v>
      </c>
      <c r="AV145" s="935">
        <f t="shared" si="34"/>
        <v>1.4673595248576006</v>
      </c>
      <c r="AW145" s="702">
        <f t="shared" si="46"/>
        <v>6.381887335577602</v>
      </c>
      <c r="AX145" s="810">
        <f t="shared" si="47"/>
        <v>17.346798955089977</v>
      </c>
      <c r="AY145" s="991">
        <v>1.24</v>
      </c>
      <c r="AZ145" s="922">
        <v>15.190000000000001</v>
      </c>
      <c r="BA145" s="922">
        <v>-16.48</v>
      </c>
      <c r="BB145" s="922">
        <v>1.4000000000000001</v>
      </c>
      <c r="BC145" s="922">
        <v>-4.41</v>
      </c>
      <c r="BE145" s="664">
        <v>2014</v>
      </c>
      <c r="BF145" s="946" t="e">
        <f>#VALUE!</f>
        <v>#VALUE!</v>
      </c>
      <c r="BG145" s="931">
        <v>1.4000000000000001</v>
      </c>
    </row>
    <row r="146" spans="1:59" ht="11.25" customHeight="1" x14ac:dyDescent="0.2">
      <c r="A146" s="609" t="s">
        <v>507</v>
      </c>
      <c r="B146" s="925" t="s">
        <v>508</v>
      </c>
      <c r="C146" s="988" t="s">
        <v>108</v>
      </c>
      <c r="D146" s="988" t="s">
        <v>118</v>
      </c>
      <c r="E146" s="792">
        <v>25</v>
      </c>
      <c r="F146" s="526">
        <v>121</v>
      </c>
      <c r="G146" s="526" t="s">
        <v>37</v>
      </c>
      <c r="H146" s="526" t="s">
        <v>37</v>
      </c>
      <c r="I146" s="916">
        <v>145.19999999999999</v>
      </c>
      <c r="J146" s="702">
        <f t="shared" si="35"/>
        <v>2.0110192837465566</v>
      </c>
      <c r="K146" s="933">
        <v>0.73</v>
      </c>
      <c r="L146" s="639">
        <v>4</v>
      </c>
      <c r="M146" s="693">
        <f t="shared" si="36"/>
        <v>2.92</v>
      </c>
      <c r="N146" s="921" t="s">
        <v>509</v>
      </c>
      <c r="O146" s="796">
        <v>0.71</v>
      </c>
      <c r="P146" s="658">
        <v>43272</v>
      </c>
      <c r="Q146" s="658">
        <v>43294</v>
      </c>
      <c r="R146" s="693">
        <f t="shared" si="37"/>
        <v>2.8169014084507067</v>
      </c>
      <c r="S146" s="759">
        <f>IF(INDEX(Historical!$D$7:$D$1437,MATCH(B146,Historical!$B$7:$B$1446,0))=0,"n/a",(INDEX(Historical!$C$7:$C$1437,MATCH(B146,Historical!$B$7:$B$1446,0))/INDEX(Historical!$D$7:$D$1437,MATCH(B146,Historical!$B$7:$B$1446,0))-1)*100)</f>
        <v>2.8571428571428692</v>
      </c>
      <c r="T146" s="759">
        <f>IF(INDEX(Historical!$F$7:$F$1430,MATCH(B146,Historical!$B$7:$B$1446,0))=0,"n/a",((INDEX(Historical!$C$7:$C$1437,MATCH(B146,Historical!$B$7:$B$1446,0))/INDEX(Historical!$F$7:$F$1430,MATCH(B146,Historical!$B$7:$B$1446,0)))^(1/3)-1)*100)</f>
        <v>2.9428498400178693</v>
      </c>
      <c r="U146" s="759">
        <f>IF(INDEX(Historical!$H$7:$H$1430,MATCH(B146,Historical!$B$7:$B$1446,0))=0,"n/a",((INDEX(Historical!$C$7:$C$1437,MATCH(B146,Historical!$B$7:$B$1446,0))/INDEX(Historical!$H$7:$H$1430,MATCH(B146,Historical!$B$7:$B$1446,0)))^(1/5)-1)*100)</f>
        <v>7.5653756932570149</v>
      </c>
      <c r="V146" s="759">
        <f>IF(INDEX(Historical!$O$7:$O$1430,MATCH(B146,Historical!$B$7:$B$1446,0))=0,"n/a",((INDEX(Historical!$C$7:$C$1437,MATCH(B146,Historical!$B$7:$B$1446,0))/INDEX(Historical!$O$7:$O$1430,MATCH(B146,Historical!$B$7:$B$1446,0)))^(1/10)-1)*100)</f>
        <v>10.203807372177497</v>
      </c>
      <c r="W146" s="760">
        <f t="shared" si="38"/>
        <v>0.74142674565626965</v>
      </c>
      <c r="X146" s="761" t="str">
        <f t="shared" si="39"/>
        <v>n/a</v>
      </c>
      <c r="Y146" s="926" t="s">
        <v>510</v>
      </c>
      <c r="Z146" s="702">
        <f t="shared" si="40"/>
        <v>34.679334916864605</v>
      </c>
      <c r="AA146" s="935">
        <f t="shared" si="41"/>
        <v>17.244655581947743</v>
      </c>
      <c r="AB146" s="639">
        <v>12</v>
      </c>
      <c r="AC146" s="916">
        <v>8.42</v>
      </c>
      <c r="AD146" s="916">
        <v>1.6</v>
      </c>
      <c r="AE146" s="916">
        <v>2.04</v>
      </c>
      <c r="AF146" s="916">
        <v>1.33</v>
      </c>
      <c r="AG146" s="916">
        <v>7.8</v>
      </c>
      <c r="AH146" s="916">
        <v>16.5</v>
      </c>
      <c r="AI146" s="916">
        <v>6.8199999999999994</v>
      </c>
      <c r="AJ146" s="916">
        <v>-5</v>
      </c>
      <c r="AK146" s="916">
        <v>10.77</v>
      </c>
      <c r="AL146" s="928">
        <v>66880</v>
      </c>
      <c r="AM146" s="922">
        <v>0.70000000000000007</v>
      </c>
      <c r="AN146" s="916">
        <v>0.26</v>
      </c>
      <c r="AO146" s="802">
        <f t="shared" si="42"/>
        <v>-7.6682606049441713</v>
      </c>
      <c r="AP146" s="803">
        <f t="shared" si="43"/>
        <v>9.5763949770035719</v>
      </c>
      <c r="AQ146" s="936">
        <f t="shared" si="44"/>
        <v>0.9629017103488291</v>
      </c>
      <c r="AR146" s="702">
        <f>INDEX(Historical!$C$7:$C$1437,MATCH(B146,Historical!$B$7:$B$1446,0))*IF(AH146="n/a",1.03,IF(AH146&lt;0,1.01,IF(AH146&gt;10,1.1,(1+AH146/100))))</f>
        <v>3.1680000000000001</v>
      </c>
      <c r="AS146" s="935">
        <f t="shared" si="45"/>
        <v>3.3840576000000002</v>
      </c>
      <c r="AT146" s="935">
        <f t="shared" si="34"/>
        <v>3.7224633600000003</v>
      </c>
      <c r="AU146" s="935">
        <f t="shared" si="34"/>
        <v>4.0947096960000007</v>
      </c>
      <c r="AV146" s="935">
        <f t="shared" si="34"/>
        <v>4.5041806656000007</v>
      </c>
      <c r="AW146" s="702">
        <f t="shared" si="46"/>
        <v>18.873411321600003</v>
      </c>
      <c r="AX146" s="810">
        <f t="shared" si="47"/>
        <v>12.998217163636367</v>
      </c>
      <c r="AY146" s="991">
        <v>0.83</v>
      </c>
      <c r="AZ146" s="922">
        <v>21.47</v>
      </c>
      <c r="BA146" s="922">
        <v>0.54999999999999993</v>
      </c>
      <c r="BB146" s="922">
        <v>6.18</v>
      </c>
      <c r="BC146" s="922">
        <v>8.9599999999999991</v>
      </c>
      <c r="BE146" s="664">
        <v>1994</v>
      </c>
      <c r="BF146" s="946" t="e">
        <f>#VALUE!</f>
        <v>#VALUE!</v>
      </c>
      <c r="BG146" s="931">
        <v>2.4</v>
      </c>
    </row>
    <row r="147" spans="1:59" ht="11.25" customHeight="1" x14ac:dyDescent="0.2">
      <c r="A147" s="537" t="s">
        <v>1044</v>
      </c>
      <c r="B147" s="925" t="s">
        <v>1045</v>
      </c>
      <c r="C147" s="988" t="s">
        <v>108</v>
      </c>
      <c r="D147" s="988" t="s">
        <v>4369</v>
      </c>
      <c r="E147" s="792">
        <v>9</v>
      </c>
      <c r="F147" s="526">
        <v>387</v>
      </c>
      <c r="G147" s="526" t="s">
        <v>106</v>
      </c>
      <c r="H147" s="526" t="s">
        <v>106</v>
      </c>
      <c r="I147" s="924">
        <v>101.61</v>
      </c>
      <c r="J147" s="702">
        <f t="shared" si="35"/>
        <v>1.2203523275268182</v>
      </c>
      <c r="K147" s="927">
        <v>0.31</v>
      </c>
      <c r="L147" s="639">
        <v>4</v>
      </c>
      <c r="M147" s="693">
        <f t="shared" si="36"/>
        <v>1.24</v>
      </c>
      <c r="N147" s="921" t="s">
        <v>149</v>
      </c>
      <c r="O147" s="795">
        <v>0.27</v>
      </c>
      <c r="P147" s="915">
        <v>43342</v>
      </c>
      <c r="Q147" s="915">
        <v>43357</v>
      </c>
      <c r="R147" s="693">
        <f t="shared" si="37"/>
        <v>14.814814814814806</v>
      </c>
      <c r="S147" s="759">
        <f>IF(INDEX(Historical!$D$7:$D$1437,MATCH(B147,Historical!$B$7:$B$1446,0))=0,"n/a",(INDEX(Historical!$C$7:$C$1437,MATCH(B147,Historical!$B$7:$B$1446,0))/INDEX(Historical!$D$7:$D$1437,MATCH(B147,Historical!$B$7:$B$1446,0))-1)*100)</f>
        <v>11.538461538461519</v>
      </c>
      <c r="T147" s="759">
        <f>IF(INDEX(Historical!$F$7:$F$1430,MATCH(B147,Historical!$B$7:$B$1446,0))=0,"n/a",((INDEX(Historical!$C$7:$C$1437,MATCH(B147,Historical!$B$7:$B$1446,0))/INDEX(Historical!$F$7:$F$1430,MATCH(B147,Historical!$B$7:$B$1446,0)))^(1/3)-1)*100)</f>
        <v>9.6457423731894245</v>
      </c>
      <c r="U147" s="759">
        <f>IF(INDEX(Historical!$H$7:$H$1430,MATCH(B147,Historical!$B$7:$B$1446,0))=0,"n/a",((INDEX(Historical!$C$7:$C$1437,MATCH(B147,Historical!$B$7:$B$1446,0))/INDEX(Historical!$H$7:$H$1430,MATCH(B147,Historical!$B$7:$B$1446,0)))^(1/5)-1)*100)</f>
        <v>11.939357728279077</v>
      </c>
      <c r="V147" s="759" t="str">
        <f>IF(INDEX(Historical!$O$7:$O$1430,MATCH(B147,Historical!$B$7:$B$1446,0))=0,"n/a",((INDEX(Historical!$C$7:$C$1437,MATCH(B147,Historical!$B$7:$B$1446,0))/INDEX(Historical!$O$7:$O$1430,MATCH(B147,Historical!$B$7:$B$1446,0)))^(1/10)-1)*100)</f>
        <v>n/a</v>
      </c>
      <c r="W147" s="760" t="str">
        <f t="shared" si="38"/>
        <v>n/a</v>
      </c>
      <c r="X147" s="761">
        <f t="shared" si="39"/>
        <v>0.58930689675612424</v>
      </c>
      <c r="Y147" s="925"/>
      <c r="Z147" s="702" t="str">
        <f t="shared" si="40"/>
        <v>n/a</v>
      </c>
      <c r="AA147" s="935" t="str">
        <f t="shared" si="41"/>
        <v>n/a</v>
      </c>
      <c r="AB147" s="639">
        <v>12</v>
      </c>
      <c r="AC147" s="916" t="s">
        <v>137</v>
      </c>
      <c r="AD147" s="916" t="s">
        <v>137</v>
      </c>
      <c r="AE147" s="916" t="s">
        <v>137</v>
      </c>
      <c r="AF147" s="916" t="s">
        <v>137</v>
      </c>
      <c r="AG147" s="918" t="s">
        <v>137</v>
      </c>
      <c r="AH147" s="916">
        <v>-7.6</v>
      </c>
      <c r="AI147" s="916">
        <v>12.7</v>
      </c>
      <c r="AJ147" s="916">
        <v>20.260000000000002</v>
      </c>
      <c r="AK147" s="916">
        <v>0.72</v>
      </c>
      <c r="AL147" s="928" t="s">
        <v>137</v>
      </c>
      <c r="AM147" s="922" t="s">
        <v>137</v>
      </c>
      <c r="AN147" s="916" t="s">
        <v>137</v>
      </c>
      <c r="AO147" s="802" t="str">
        <f t="shared" si="42"/>
        <v>n/a</v>
      </c>
      <c r="AP147" s="803">
        <f t="shared" si="43"/>
        <v>13.159710055805895</v>
      </c>
      <c r="AQ147" s="936" t="str">
        <f t="shared" si="44"/>
        <v>n/a</v>
      </c>
      <c r="AR147" s="702">
        <f>INDEX(Historical!$C$7:$C$1437,MATCH(B147,Historical!$B$7:$B$1446,0))*IF(AH147="n/a",1.03,IF(AH147&lt;0,1.01,IF(AH147&gt;10,1.1,(1+AH147/100))))</f>
        <v>1.1716</v>
      </c>
      <c r="AS147" s="935">
        <f t="shared" si="45"/>
        <v>1.2887600000000001</v>
      </c>
      <c r="AT147" s="935">
        <f t="shared" ref="AT147:AV166" si="49">IF($AK147="n/a",1.03*AS147,IF($AK147&lt;0,1.01*AS147,IF($AK147&gt;10,1.1*AS147,(1+$AK147/100)*AS147)))</f>
        <v>1.2980390720000003</v>
      </c>
      <c r="AU147" s="935">
        <f t="shared" si="49"/>
        <v>1.3073849533184005</v>
      </c>
      <c r="AV147" s="935">
        <f t="shared" si="49"/>
        <v>1.3167981249822931</v>
      </c>
      <c r="AW147" s="702">
        <f t="shared" si="46"/>
        <v>6.3825821503006939</v>
      </c>
      <c r="AX147" s="810">
        <f t="shared" si="47"/>
        <v>6.2814507925407863</v>
      </c>
      <c r="AY147" s="991" t="s">
        <v>137</v>
      </c>
      <c r="AZ147" s="922">
        <v>15.64</v>
      </c>
      <c r="BA147" s="922">
        <v>-11.73</v>
      </c>
      <c r="BB147" s="922">
        <v>5.42</v>
      </c>
      <c r="BC147" s="922">
        <v>1.8900000000000001</v>
      </c>
      <c r="BE147" s="664">
        <v>2010</v>
      </c>
      <c r="BF147" s="946" t="e">
        <f>#VALUE!</f>
        <v>#VALUE!</v>
      </c>
      <c r="BG147" s="931" t="s">
        <v>137</v>
      </c>
    </row>
    <row r="148" spans="1:59" s="838" customFormat="1" ht="11.25" customHeight="1" x14ac:dyDescent="0.2">
      <c r="A148" s="817" t="s">
        <v>529</v>
      </c>
      <c r="B148" s="846" t="s">
        <v>530</v>
      </c>
      <c r="C148" s="988" t="s">
        <v>247</v>
      </c>
      <c r="D148" s="988" t="s">
        <v>4387</v>
      </c>
      <c r="E148" s="818">
        <v>16</v>
      </c>
      <c r="F148" s="526">
        <v>211</v>
      </c>
      <c r="G148" s="1171" t="s">
        <v>37</v>
      </c>
      <c r="H148" s="1171" t="s">
        <v>37</v>
      </c>
      <c r="I148" s="819">
        <v>168.74</v>
      </c>
      <c r="J148" s="820">
        <f t="shared" si="35"/>
        <v>2.9631385563588952</v>
      </c>
      <c r="K148" s="821">
        <v>1.25</v>
      </c>
      <c r="L148" s="822">
        <v>4</v>
      </c>
      <c r="M148" s="823">
        <f t="shared" si="36"/>
        <v>5</v>
      </c>
      <c r="N148" s="824" t="s">
        <v>187</v>
      </c>
      <c r="O148" s="825">
        <v>1.2</v>
      </c>
      <c r="P148" s="826">
        <v>43293</v>
      </c>
      <c r="Q148" s="826">
        <v>43318</v>
      </c>
      <c r="R148" s="823">
        <f t="shared" si="37"/>
        <v>4.1666666666666705</v>
      </c>
      <c r="S148" s="759">
        <f>IF(INDEX(Historical!$D$7:$D$1437,MATCH(B148,Historical!$B$7:$B$1446,0))=0,"n/a",(INDEX(Historical!$C$7:$C$1437,MATCH(B148,Historical!$B$7:$B$1446,0))/INDEX(Historical!$D$7:$D$1437,MATCH(B148,Historical!$B$7:$B$1446,0))-1)*100)</f>
        <v>4.2553191489361986</v>
      </c>
      <c r="T148" s="759">
        <f>IF(INDEX(Historical!$F$7:$F$1430,MATCH(B148,Historical!$B$7:$B$1446,0))=0,"n/a",((INDEX(Historical!$C$7:$C$1437,MATCH(B148,Historical!$B$7:$B$1446,0))/INDEX(Historical!$F$7:$F$1430,MATCH(B148,Historical!$B$7:$B$1446,0)))^(1/3)-1)*100)</f>
        <v>5.2726599609396629</v>
      </c>
      <c r="U148" s="759">
        <f>IF(INDEX(Historical!$H$7:$H$1430,MATCH(B148,Historical!$B$7:$B$1446,0))=0,"n/a",((INDEX(Historical!$C$7:$C$1437,MATCH(B148,Historical!$B$7:$B$1446,0))/INDEX(Historical!$H$7:$H$1430,MATCH(B148,Historical!$B$7:$B$1446,0)))^(1/5)-1)*100)</f>
        <v>14.406635585872296</v>
      </c>
      <c r="V148" s="759">
        <f>IF(INDEX(Historical!$O$7:$O$1430,MATCH(B148,Historical!$B$7:$B$1446,0))=0,"n/a",((INDEX(Historical!$C$7:$C$1437,MATCH(B148,Historical!$B$7:$B$1446,0))/INDEX(Historical!$O$7:$O$1430,MATCH(B148,Historical!$B$7:$B$1446,0)))^(1/10)-1)*100)</f>
        <v>20.808206256236673</v>
      </c>
      <c r="W148" s="827">
        <f t="shared" si="38"/>
        <v>0.69235355553794131</v>
      </c>
      <c r="X148" s="828">
        <f t="shared" si="39"/>
        <v>1.108202737374792</v>
      </c>
      <c r="Y148" s="852"/>
      <c r="Z148" s="820">
        <f t="shared" si="40"/>
        <v>55.432372505543235</v>
      </c>
      <c r="AA148" s="830">
        <f t="shared" si="41"/>
        <v>18.707317073170735</v>
      </c>
      <c r="AB148" s="822">
        <v>7</v>
      </c>
      <c r="AC148" s="831">
        <v>9.02</v>
      </c>
      <c r="AD148" s="831">
        <v>7.79</v>
      </c>
      <c r="AE148" s="831">
        <v>1.31</v>
      </c>
      <c r="AF148" s="831">
        <v>6.45</v>
      </c>
      <c r="AG148" s="831">
        <v>35.6</v>
      </c>
      <c r="AH148" s="831">
        <v>7.7</v>
      </c>
      <c r="AI148" s="831">
        <v>5.92</v>
      </c>
      <c r="AJ148" s="831">
        <v>13</v>
      </c>
      <c r="AK148" s="831">
        <v>2.4</v>
      </c>
      <c r="AL148" s="832">
        <v>4040</v>
      </c>
      <c r="AM148" s="833">
        <v>0.3</v>
      </c>
      <c r="AN148" s="831">
        <v>0.64</v>
      </c>
      <c r="AO148" s="834">
        <f t="shared" si="42"/>
        <v>-1.337542930939545</v>
      </c>
      <c r="AP148" s="835">
        <f t="shared" si="43"/>
        <v>17.36977414223119</v>
      </c>
      <c r="AQ148" s="836">
        <f t="shared" si="44"/>
        <v>131.57642858551637</v>
      </c>
      <c r="AR148" s="702">
        <f>INDEX(Historical!$C$7:$C$1437,MATCH(B148,Historical!$B$7:$B$1446,0))*IF(AH148="n/a",1.03,IF(AH148&lt;0,1.01,IF(AH148&gt;10,1.1,(1+AH148/100))))</f>
        <v>5.2773000000000003</v>
      </c>
      <c r="AS148" s="830">
        <f t="shared" si="45"/>
        <v>5.58971616</v>
      </c>
      <c r="AT148" s="830">
        <f t="shared" si="49"/>
        <v>5.72386934784</v>
      </c>
      <c r="AU148" s="830">
        <f t="shared" si="49"/>
        <v>5.8612422121881602</v>
      </c>
      <c r="AV148" s="830">
        <f t="shared" si="49"/>
        <v>6.0019120252806761</v>
      </c>
      <c r="AW148" s="820">
        <f t="shared" si="46"/>
        <v>28.454039745308833</v>
      </c>
      <c r="AX148" s="837">
        <f t="shared" si="47"/>
        <v>16.862652450698608</v>
      </c>
      <c r="AY148" s="992">
        <v>0.48</v>
      </c>
      <c r="AZ148" s="833">
        <v>19.139999999999997</v>
      </c>
      <c r="BA148" s="833">
        <v>-8.7900000000000009</v>
      </c>
      <c r="BB148" s="833">
        <v>5.66</v>
      </c>
      <c r="BC148" s="833">
        <v>5.89</v>
      </c>
      <c r="BD148" s="961"/>
      <c r="BE148" s="664">
        <v>2003</v>
      </c>
      <c r="BF148" s="946" t="e">
        <f>#VALUE!</f>
        <v>#VALUE!</v>
      </c>
      <c r="BG148" s="893">
        <v>14.000000000000002</v>
      </c>
    </row>
    <row r="149" spans="1:59" ht="11.25" customHeight="1" x14ac:dyDescent="0.2">
      <c r="A149" s="537" t="s">
        <v>194</v>
      </c>
      <c r="B149" s="925" t="s">
        <v>195</v>
      </c>
      <c r="C149" s="988" t="s">
        <v>108</v>
      </c>
      <c r="D149" s="988" t="s">
        <v>4373</v>
      </c>
      <c r="E149" s="792">
        <v>51</v>
      </c>
      <c r="F149" s="526">
        <v>26</v>
      </c>
      <c r="G149" s="526" t="s">
        <v>106</v>
      </c>
      <c r="H149" s="526" t="s">
        <v>106</v>
      </c>
      <c r="I149" s="916">
        <v>60.43</v>
      </c>
      <c r="J149" s="702">
        <f t="shared" si="35"/>
        <v>1.7209995035578356</v>
      </c>
      <c r="K149" s="927">
        <v>0.26</v>
      </c>
      <c r="L149" s="639">
        <v>4</v>
      </c>
      <c r="M149" s="693">
        <f t="shared" si="36"/>
        <v>1.04</v>
      </c>
      <c r="N149" s="921" t="s">
        <v>3968</v>
      </c>
      <c r="O149" s="797">
        <v>0.22380952380952379</v>
      </c>
      <c r="P149" s="915">
        <v>43531</v>
      </c>
      <c r="Q149" s="915">
        <v>43549</v>
      </c>
      <c r="R149" s="693">
        <f t="shared" si="37"/>
        <v>16.170212765957459</v>
      </c>
      <c r="S149" s="759">
        <f>IF(INDEX(Historical!$D$7:$D$1437,MATCH(B149,Historical!$B$7:$B$1446,0))=0,"n/a",(INDEX(Historical!$C$7:$C$1437,MATCH(B149,Historical!$B$7:$B$1446,0))/INDEX(Historical!$D$7:$D$1437,MATCH(B149,Historical!$B$7:$B$1446,0))-1)*100)</f>
        <v>9.6666666666666679</v>
      </c>
      <c r="T149" s="759">
        <f>IF(INDEX(Historical!$F$7:$F$1430,MATCH(B149,Historical!$B$7:$B$1446,0))=0,"n/a",((INDEX(Historical!$C$7:$C$1437,MATCH(B149,Historical!$B$7:$B$1446,0))/INDEX(Historical!$F$7:$F$1430,MATCH(B149,Historical!$B$7:$B$1446,0)))^(1/3)-1)*100)</f>
        <v>6.5330629783645122</v>
      </c>
      <c r="U149" s="759">
        <f>IF(INDEX(Historical!$H$7:$H$1430,MATCH(B149,Historical!$B$7:$B$1446,0))=0,"n/a",((INDEX(Historical!$C$7:$C$1437,MATCH(B149,Historical!$B$7:$B$1446,0))/INDEX(Historical!$H$7:$H$1430,MATCH(B149,Historical!$B$7:$B$1446,0)))^(1/5)-1)*100)</f>
        <v>5.9167462296036755</v>
      </c>
      <c r="V149" s="759">
        <f>IF(INDEX(Historical!$O$7:$O$1430,MATCH(B149,Historical!$B$7:$B$1446,0))=0,"n/a",((INDEX(Historical!$C$7:$C$1437,MATCH(B149,Historical!$B$7:$B$1446,0))/INDEX(Historical!$O$7:$O$1430,MATCH(B149,Historical!$B$7:$B$1446,0)))^(1/10)-1)*100)</f>
        <v>4.8614518503166115</v>
      </c>
      <c r="W149" s="760">
        <f t="shared" si="38"/>
        <v>1.2170739136742321</v>
      </c>
      <c r="X149" s="761">
        <f t="shared" si="39"/>
        <v>0.48497919914784227</v>
      </c>
      <c r="Y149" s="722" t="s">
        <v>440</v>
      </c>
      <c r="Z149" s="702">
        <f t="shared" si="40"/>
        <v>29.050279329608941</v>
      </c>
      <c r="AA149" s="935">
        <f t="shared" si="41"/>
        <v>16.879888268156424</v>
      </c>
      <c r="AB149" s="639">
        <v>12</v>
      </c>
      <c r="AC149" s="916">
        <v>3.58</v>
      </c>
      <c r="AD149" s="916">
        <v>2.11</v>
      </c>
      <c r="AE149" s="916">
        <v>7.76</v>
      </c>
      <c r="AF149" s="916">
        <v>2.4</v>
      </c>
      <c r="AG149" s="916">
        <v>15.2</v>
      </c>
      <c r="AH149" s="916">
        <v>40.200000000000003</v>
      </c>
      <c r="AI149" s="916">
        <v>3.4799999999999995</v>
      </c>
      <c r="AJ149" s="916">
        <v>12.2</v>
      </c>
      <c r="AK149" s="916">
        <v>8</v>
      </c>
      <c r="AL149" s="928">
        <v>6660</v>
      </c>
      <c r="AM149" s="922">
        <v>2.6</v>
      </c>
      <c r="AN149" s="916">
        <v>0</v>
      </c>
      <c r="AO149" s="802">
        <f t="shared" si="42"/>
        <v>-9.2421425349949136</v>
      </c>
      <c r="AP149" s="803">
        <f t="shared" si="43"/>
        <v>7.6377457331615108</v>
      </c>
      <c r="AQ149" s="936">
        <f t="shared" si="44"/>
        <v>34.183509242753772</v>
      </c>
      <c r="AR149" s="702">
        <f>INDEX(Historical!$C$7:$C$1437,MATCH(B149,Historical!$B$7:$B$1446,0))*IF(AH149="n/a",1.03,IF(AH149&lt;0,1.01,IF(AH149&gt;10,1.1,(1+AH149/100))))</f>
        <v>0.98476190476190473</v>
      </c>
      <c r="AS149" s="935">
        <f t="shared" si="45"/>
        <v>1.019031619047619</v>
      </c>
      <c r="AT149" s="935">
        <f t="shared" si="49"/>
        <v>1.1005541485714285</v>
      </c>
      <c r="AU149" s="935">
        <f t="shared" si="49"/>
        <v>1.1885984804571428</v>
      </c>
      <c r="AV149" s="935">
        <f t="shared" si="49"/>
        <v>1.2836863588937142</v>
      </c>
      <c r="AW149" s="702">
        <f t="shared" si="46"/>
        <v>5.576632511731809</v>
      </c>
      <c r="AX149" s="810">
        <f t="shared" si="47"/>
        <v>9.2282517155912771</v>
      </c>
      <c r="AY149" s="991">
        <v>0.74</v>
      </c>
      <c r="AZ149" s="922">
        <v>13.16</v>
      </c>
      <c r="BA149" s="922">
        <v>-12.540000000000001</v>
      </c>
      <c r="BB149" s="922">
        <v>0.16</v>
      </c>
      <c r="BC149" s="922">
        <v>-2.2599999999999998</v>
      </c>
      <c r="BE149" s="664">
        <v>1969</v>
      </c>
      <c r="BF149" s="946" t="e">
        <f>#VALUE!</f>
        <v>#VALUE!</v>
      </c>
      <c r="BG149" s="931">
        <v>1.6</v>
      </c>
    </row>
    <row r="150" spans="1:59" ht="11.25" customHeight="1" x14ac:dyDescent="0.2">
      <c r="A150" s="609" t="s">
        <v>1032</v>
      </c>
      <c r="B150" s="925" t="s">
        <v>1033</v>
      </c>
      <c r="C150" s="988" t="s">
        <v>123</v>
      </c>
      <c r="D150" s="988" t="s">
        <v>4205</v>
      </c>
      <c r="E150" s="792">
        <v>7</v>
      </c>
      <c r="F150" s="526">
        <v>604</v>
      </c>
      <c r="G150" s="526" t="s">
        <v>106</v>
      </c>
      <c r="H150" s="526" t="s">
        <v>106</v>
      </c>
      <c r="I150" s="924">
        <v>45.38</v>
      </c>
      <c r="J150" s="702">
        <f t="shared" si="35"/>
        <v>2.908770383428823</v>
      </c>
      <c r="K150" s="927">
        <v>0.33</v>
      </c>
      <c r="L150" s="639">
        <v>4</v>
      </c>
      <c r="M150" s="693">
        <f t="shared" si="36"/>
        <v>1.32</v>
      </c>
      <c r="N150" s="921" t="s">
        <v>228</v>
      </c>
      <c r="O150" s="795">
        <v>0.315</v>
      </c>
      <c r="P150" s="658">
        <v>43244</v>
      </c>
      <c r="Q150" s="658">
        <v>43259</v>
      </c>
      <c r="R150" s="693">
        <f t="shared" si="37"/>
        <v>4.7619047619047654</v>
      </c>
      <c r="S150" s="759">
        <f>IF(INDEX(Historical!$D$7:$D$1437,MATCH(B150,Historical!$B$7:$B$1446,0))=0,"n/a",(INDEX(Historical!$C$7:$C$1437,MATCH(B150,Historical!$B$7:$B$1446,0))/INDEX(Historical!$D$7:$D$1437,MATCH(B150,Historical!$B$7:$B$1446,0))-1)*100)</f>
        <v>4.8192771084337283</v>
      </c>
      <c r="T150" s="759">
        <f>IF(INDEX(Historical!$F$7:$F$1430,MATCH(B150,Historical!$B$7:$B$1446,0))=0,"n/a",((INDEX(Historical!$C$7:$C$1437,MATCH(B150,Historical!$B$7:$B$1446,0))/INDEX(Historical!$F$7:$F$1430,MATCH(B150,Historical!$B$7:$B$1446,0)))^(1/3)-1)*100)</f>
        <v>14.036167488494012</v>
      </c>
      <c r="U150" s="759">
        <f>IF(INDEX(Historical!$H$7:$H$1430,MATCH(B150,Historical!$B$7:$B$1446,0))=0,"n/a",((INDEX(Historical!$C$7:$C$1437,MATCH(B150,Historical!$B$7:$B$1446,0))/INDEX(Historical!$H$7:$H$1430,MATCH(B150,Historical!$B$7:$B$1446,0)))^(1/5)-1)*100)</f>
        <v>10.281865760422292</v>
      </c>
      <c r="V150" s="759">
        <f>IF(INDEX(Historical!$O$7:$O$1430,MATCH(B150,Historical!$B$7:$B$1446,0))=0,"n/a",((INDEX(Historical!$C$7:$C$1437,MATCH(B150,Historical!$B$7:$B$1446,0))/INDEX(Historical!$O$7:$O$1430,MATCH(B150,Historical!$B$7:$B$1446,0)))^(1/10)-1)*100)</f>
        <v>6.1274676611179135</v>
      </c>
      <c r="W150" s="760">
        <f t="shared" si="38"/>
        <v>1.6779959241019378</v>
      </c>
      <c r="X150" s="761" t="str">
        <f t="shared" si="39"/>
        <v>n/a</v>
      </c>
      <c r="Y150" s="713"/>
      <c r="Z150" s="702">
        <f t="shared" si="40"/>
        <v>231.57894736842107</v>
      </c>
      <c r="AA150" s="935">
        <f t="shared" si="41"/>
        <v>79.614035087719316</v>
      </c>
      <c r="AB150" s="639">
        <v>9</v>
      </c>
      <c r="AC150" s="916">
        <v>0.56999999999999995</v>
      </c>
      <c r="AD150" s="916">
        <v>5.68</v>
      </c>
      <c r="AE150" s="916">
        <v>0.81</v>
      </c>
      <c r="AF150" s="916">
        <v>2.38</v>
      </c>
      <c r="AG150" s="916">
        <v>6.6000000000000005</v>
      </c>
      <c r="AH150" s="916">
        <v>-81.399999999999991</v>
      </c>
      <c r="AI150" s="916">
        <v>13.84</v>
      </c>
      <c r="AJ150" s="916">
        <v>-21</v>
      </c>
      <c r="AK150" s="916">
        <v>14.02</v>
      </c>
      <c r="AL150" s="928">
        <v>2720</v>
      </c>
      <c r="AM150" s="922">
        <v>1.3</v>
      </c>
      <c r="AN150" s="916">
        <v>1.04</v>
      </c>
      <c r="AO150" s="802">
        <f t="shared" si="42"/>
        <v>-66.423398943868193</v>
      </c>
      <c r="AP150" s="803">
        <f t="shared" si="43"/>
        <v>13.190636143851115</v>
      </c>
      <c r="AQ150" s="936">
        <f t="shared" si="44"/>
        <v>190.1964112717622</v>
      </c>
      <c r="AR150" s="702">
        <f>INDEX(Historical!$C$7:$C$1437,MATCH(B150,Historical!$B$7:$B$1446,0))*IF(AH150="n/a",1.03,IF(AH150&lt;0,1.01,IF(AH150&gt;10,1.1,(1+AH150/100))))</f>
        <v>1.3180499999999999</v>
      </c>
      <c r="AS150" s="935">
        <f t="shared" si="45"/>
        <v>1.4498550000000001</v>
      </c>
      <c r="AT150" s="935">
        <f t="shared" si="49"/>
        <v>1.5948405000000003</v>
      </c>
      <c r="AU150" s="935">
        <f t="shared" si="49"/>
        <v>1.7543245500000004</v>
      </c>
      <c r="AV150" s="935">
        <f t="shared" si="49"/>
        <v>1.9297570050000006</v>
      </c>
      <c r="AW150" s="702">
        <f t="shared" si="46"/>
        <v>8.0468270550000014</v>
      </c>
      <c r="AX150" s="810">
        <f t="shared" si="47"/>
        <v>17.732100165271049</v>
      </c>
      <c r="AY150" s="991">
        <v>1.39</v>
      </c>
      <c r="AZ150" s="922">
        <v>14.680000000000001</v>
      </c>
      <c r="BA150" s="922">
        <v>-33.07</v>
      </c>
      <c r="BB150" s="922">
        <v>0.66</v>
      </c>
      <c r="BC150" s="922">
        <v>-12.86</v>
      </c>
      <c r="BE150" s="664">
        <v>2012</v>
      </c>
      <c r="BF150" s="946" t="e">
        <f>#VALUE!</f>
        <v>#VALUE!</v>
      </c>
      <c r="BG150" s="931">
        <v>2.4</v>
      </c>
    </row>
    <row r="151" spans="1:59" ht="11.25" customHeight="1" x14ac:dyDescent="0.2">
      <c r="A151" s="537" t="s">
        <v>197</v>
      </c>
      <c r="B151" s="925" t="s">
        <v>198</v>
      </c>
      <c r="C151" s="988" t="s">
        <v>108</v>
      </c>
      <c r="D151" s="988" t="s">
        <v>4373</v>
      </c>
      <c r="E151" s="792">
        <v>26</v>
      </c>
      <c r="F151" s="526">
        <v>111</v>
      </c>
      <c r="G151" s="526" t="s">
        <v>37</v>
      </c>
      <c r="H151" s="526" t="s">
        <v>37</v>
      </c>
      <c r="I151" s="916">
        <v>66.459999999999994</v>
      </c>
      <c r="J151" s="702">
        <f t="shared" si="35"/>
        <v>2.2870899789346977</v>
      </c>
      <c r="K151" s="933">
        <v>0.38</v>
      </c>
      <c r="L151" s="639">
        <v>4</v>
      </c>
      <c r="M151" s="693">
        <f t="shared" si="36"/>
        <v>1.52</v>
      </c>
      <c r="N151" s="921" t="s">
        <v>119</v>
      </c>
      <c r="O151" s="796">
        <v>0.34</v>
      </c>
      <c r="P151" s="915">
        <v>43356</v>
      </c>
      <c r="Q151" s="915">
        <v>43383</v>
      </c>
      <c r="R151" s="693">
        <f t="shared" si="37"/>
        <v>11.764705882352935</v>
      </c>
      <c r="S151" s="759">
        <f>IF(INDEX(Historical!$D$7:$D$1437,MATCH(B151,Historical!$B$7:$B$1446,0))=0,"n/a",(INDEX(Historical!$C$7:$C$1437,MATCH(B151,Historical!$B$7:$B$1446,0))/INDEX(Historical!$D$7:$D$1437,MATCH(B151,Historical!$B$7:$B$1446,0))-1)*100)</f>
        <v>7.6923076923076872</v>
      </c>
      <c r="T151" s="759">
        <f>IF(INDEX(Historical!$F$7:$F$1430,MATCH(B151,Historical!$B$7:$B$1446,0))=0,"n/a",((INDEX(Historical!$C$7:$C$1437,MATCH(B151,Historical!$B$7:$B$1446,0))/INDEX(Historical!$F$7:$F$1430,MATCH(B151,Historical!$B$7:$B$1446,0)))^(1/3)-1)*100)</f>
        <v>4.6942270783173923</v>
      </c>
      <c r="U151" s="759">
        <f>IF(INDEX(Historical!$H$7:$H$1430,MATCH(B151,Historical!$B$7:$B$1446,0))=0,"n/a",((INDEX(Historical!$C$7:$C$1437,MATCH(B151,Historical!$B$7:$B$1446,0))/INDEX(Historical!$H$7:$H$1430,MATCH(B151,Historical!$B$7:$B$1446,0)))^(1/5)-1)*100)</f>
        <v>4.9414522844583919</v>
      </c>
      <c r="V151" s="759">
        <f>IF(INDEX(Historical!$O$7:$O$1430,MATCH(B151,Historical!$B$7:$B$1446,0))=0,"n/a",((INDEX(Historical!$C$7:$C$1437,MATCH(B151,Historical!$B$7:$B$1446,0))/INDEX(Historical!$O$7:$O$1430,MATCH(B151,Historical!$B$7:$B$1446,0)))^(1/10)-1)*100)</f>
        <v>5.1165045935462672</v>
      </c>
      <c r="W151" s="760">
        <f t="shared" si="38"/>
        <v>0.965786738604969</v>
      </c>
      <c r="X151" s="761">
        <f t="shared" si="39"/>
        <v>0.45334424628058639</v>
      </c>
      <c r="Y151" s="925"/>
      <c r="Z151" s="702">
        <f t="shared" si="40"/>
        <v>47.058823529411761</v>
      </c>
      <c r="AA151" s="935">
        <f t="shared" si="41"/>
        <v>20.575851393188852</v>
      </c>
      <c r="AB151" s="639">
        <v>12</v>
      </c>
      <c r="AC151" s="916">
        <v>3.23</v>
      </c>
      <c r="AD151" s="916">
        <v>2.57</v>
      </c>
      <c r="AE151" s="916">
        <v>9.51</v>
      </c>
      <c r="AF151" s="916">
        <v>1.99</v>
      </c>
      <c r="AG151" s="916">
        <v>10</v>
      </c>
      <c r="AH151" s="916">
        <v>43.2</v>
      </c>
      <c r="AI151" s="916">
        <v>3.5900000000000003</v>
      </c>
      <c r="AJ151" s="916">
        <v>10.9</v>
      </c>
      <c r="AK151" s="916">
        <v>8</v>
      </c>
      <c r="AL151" s="928">
        <v>3410</v>
      </c>
      <c r="AM151" s="922">
        <v>1</v>
      </c>
      <c r="AN151" s="916">
        <v>0.06</v>
      </c>
      <c r="AO151" s="802">
        <f t="shared" si="42"/>
        <v>-13.347309129795763</v>
      </c>
      <c r="AP151" s="803">
        <f t="shared" si="43"/>
        <v>7.2285422633930896</v>
      </c>
      <c r="AQ151" s="936">
        <f t="shared" si="44"/>
        <v>34.900694788501241</v>
      </c>
      <c r="AR151" s="702">
        <f>INDEX(Historical!$C$7:$C$1437,MATCH(B151,Historical!$B$7:$B$1446,0))*IF(AH151="n/a",1.03,IF(AH151&lt;0,1.01,IF(AH151&gt;10,1.1,(1+AH151/100))))</f>
        <v>1.54</v>
      </c>
      <c r="AS151" s="935">
        <f t="shared" si="45"/>
        <v>1.5952860000000002</v>
      </c>
      <c r="AT151" s="935">
        <f t="shared" si="49"/>
        <v>1.7229088800000003</v>
      </c>
      <c r="AU151" s="935">
        <f t="shared" si="49"/>
        <v>1.8607415904000004</v>
      </c>
      <c r="AV151" s="935">
        <f t="shared" si="49"/>
        <v>2.0096009176320004</v>
      </c>
      <c r="AW151" s="702">
        <f t="shared" si="46"/>
        <v>8.7285373880320023</v>
      </c>
      <c r="AX151" s="810">
        <f t="shared" si="47"/>
        <v>13.133519994029497</v>
      </c>
      <c r="AY151" s="991">
        <v>0.96</v>
      </c>
      <c r="AZ151" s="922">
        <v>22.05</v>
      </c>
      <c r="BA151" s="922">
        <v>-0.91</v>
      </c>
      <c r="BB151" s="922">
        <v>6.4799999999999995</v>
      </c>
      <c r="BC151" s="922">
        <v>7.0499999999999989</v>
      </c>
      <c r="BE151" s="664">
        <v>1993</v>
      </c>
      <c r="BF151" s="946" t="e">
        <f>#VALUE!</f>
        <v>#VALUE!</v>
      </c>
      <c r="BG151" s="931">
        <v>1.6</v>
      </c>
    </row>
    <row r="152" spans="1:59" ht="11.25" customHeight="1" x14ac:dyDescent="0.2">
      <c r="A152" s="628" t="s">
        <v>3817</v>
      </c>
      <c r="B152" s="925" t="s">
        <v>3818</v>
      </c>
      <c r="C152" s="988" t="s">
        <v>108</v>
      </c>
      <c r="D152" s="988" t="s">
        <v>4373</v>
      </c>
      <c r="E152" s="792">
        <v>6</v>
      </c>
      <c r="F152" s="526">
        <v>779</v>
      </c>
      <c r="G152" s="526" t="s">
        <v>106</v>
      </c>
      <c r="H152" s="526" t="s">
        <v>106</v>
      </c>
      <c r="I152" s="924">
        <v>22.94</v>
      </c>
      <c r="J152" s="702">
        <f t="shared" si="35"/>
        <v>1.9180470793374018</v>
      </c>
      <c r="K152" s="927">
        <v>0.11</v>
      </c>
      <c r="L152" s="639">
        <v>4</v>
      </c>
      <c r="M152" s="693">
        <f t="shared" si="36"/>
        <v>0.44</v>
      </c>
      <c r="N152" s="921" t="s">
        <v>520</v>
      </c>
      <c r="O152" s="795">
        <v>0.09</v>
      </c>
      <c r="P152" s="915">
        <v>43532</v>
      </c>
      <c r="Q152" s="915">
        <v>43549</v>
      </c>
      <c r="R152" s="693">
        <f t="shared" si="37"/>
        <v>22.222222222222225</v>
      </c>
      <c r="S152" s="759">
        <f>IF(INDEX(Historical!$D$7:$D$1437,MATCH(B152,Historical!$B$7:$B$1446,0))=0,"n/a",(INDEX(Historical!$C$7:$C$1437,MATCH(B152,Historical!$B$7:$B$1446,0))/INDEX(Historical!$D$7:$D$1437,MATCH(B152,Historical!$B$7:$B$1446,0))-1)*100)</f>
        <v>33.33333333333335</v>
      </c>
      <c r="T152" s="759">
        <f>IF(INDEX(Historical!$F$7:$F$1430,MATCH(B152,Historical!$B$7:$B$1446,0))=0,"n/a",((INDEX(Historical!$C$7:$C$1437,MATCH(B152,Historical!$B$7:$B$1446,0))/INDEX(Historical!$F$7:$F$1430,MATCH(B152,Historical!$B$7:$B$1446,0)))^(1/3)-1)*100)</f>
        <v>35.02127623583273</v>
      </c>
      <c r="U152" s="759" t="str">
        <f>IF(INDEX(Historical!$H$7:$H$1430,MATCH(B152,Historical!$B$7:$B$1446,0))=0,"n/a",((INDEX(Historical!$C$7:$C$1437,MATCH(B152,Historical!$B$7:$B$1446,0))/INDEX(Historical!$H$7:$H$1430,MATCH(B152,Historical!$B$7:$B$1446,0)))^(1/5)-1)*100)</f>
        <v>n/a</v>
      </c>
      <c r="V152" s="759">
        <f>IF(INDEX(Historical!$O$7:$O$1430,MATCH(B152,Historical!$B$7:$B$1446,0))=0,"n/a",((INDEX(Historical!$C$7:$C$1437,MATCH(B152,Historical!$B$7:$B$1446,0))/INDEX(Historical!$O$7:$O$1430,MATCH(B152,Historical!$B$7:$B$1446,0)))^(1/10)-1)*100)</f>
        <v>-8.1034154581234077</v>
      </c>
      <c r="W152" s="760" t="str">
        <f t="shared" si="38"/>
        <v>n/a</v>
      </c>
      <c r="X152" s="761" t="str">
        <f t="shared" si="39"/>
        <v>n/a</v>
      </c>
      <c r="Y152" s="713"/>
      <c r="Z152" s="702">
        <f t="shared" si="40"/>
        <v>33.082706766917291</v>
      </c>
      <c r="AA152" s="935">
        <f t="shared" si="41"/>
        <v>17.248120300751879</v>
      </c>
      <c r="AB152" s="639">
        <v>12</v>
      </c>
      <c r="AC152" s="916">
        <v>1.33</v>
      </c>
      <c r="AD152" s="916">
        <v>2.89</v>
      </c>
      <c r="AE152" s="916">
        <v>3.83</v>
      </c>
      <c r="AF152" s="916">
        <v>1.29</v>
      </c>
      <c r="AG152" s="916">
        <v>6</v>
      </c>
      <c r="AH152" s="916">
        <v>51</v>
      </c>
      <c r="AI152" s="916">
        <v>12.24</v>
      </c>
      <c r="AJ152" s="916">
        <v>30.7</v>
      </c>
      <c r="AK152" s="916">
        <v>6</v>
      </c>
      <c r="AL152" s="928">
        <v>380.8</v>
      </c>
      <c r="AM152" s="922">
        <v>16.5</v>
      </c>
      <c r="AN152" s="916">
        <v>0.17</v>
      </c>
      <c r="AO152" s="802" t="str">
        <f t="shared" si="42"/>
        <v>n/a</v>
      </c>
      <c r="AP152" s="803" t="str">
        <f t="shared" si="43"/>
        <v>n/a</v>
      </c>
      <c r="AQ152" s="936">
        <f t="shared" si="44"/>
        <v>-0.55693937853475983</v>
      </c>
      <c r="AR152" s="702">
        <f>INDEX(Historical!$C$7:$C$1437,MATCH(B152,Historical!$B$7:$B$1446,0))*IF(AH152="n/a",1.03,IF(AH152&lt;0,1.01,IF(AH152&gt;10,1.1,(1+AH152/100))))</f>
        <v>0.35200000000000004</v>
      </c>
      <c r="AS152" s="935">
        <f t="shared" si="45"/>
        <v>0.38720000000000004</v>
      </c>
      <c r="AT152" s="935">
        <f t="shared" si="49"/>
        <v>0.41043200000000007</v>
      </c>
      <c r="AU152" s="935">
        <f t="shared" si="49"/>
        <v>0.4350579200000001</v>
      </c>
      <c r="AV152" s="935">
        <f t="shared" si="49"/>
        <v>0.4611613952000001</v>
      </c>
      <c r="AW152" s="702">
        <f t="shared" si="46"/>
        <v>2.0458513152000002</v>
      </c>
      <c r="AX152" s="810">
        <f t="shared" si="47"/>
        <v>8.9182707724498691</v>
      </c>
      <c r="AY152" s="991">
        <v>0.76</v>
      </c>
      <c r="AZ152" s="922">
        <v>15.129999999999999</v>
      </c>
      <c r="BA152" s="922">
        <v>-14.879999999999999</v>
      </c>
      <c r="BB152" s="922">
        <v>-1.83</v>
      </c>
      <c r="BC152" s="922">
        <v>-4.53</v>
      </c>
      <c r="BE152" s="664">
        <v>2014</v>
      </c>
      <c r="BF152" s="946" t="e">
        <f>#VALUE!</f>
        <v>#VALUE!</v>
      </c>
      <c r="BG152" s="931">
        <v>0.6</v>
      </c>
    </row>
    <row r="153" spans="1:59" ht="11.25" customHeight="1" x14ac:dyDescent="0.2">
      <c r="A153" s="537" t="s">
        <v>500</v>
      </c>
      <c r="B153" s="925" t="s">
        <v>501</v>
      </c>
      <c r="C153" s="988" t="s">
        <v>108</v>
      </c>
      <c r="D153" s="988" t="s">
        <v>4373</v>
      </c>
      <c r="E153" s="792">
        <v>21</v>
      </c>
      <c r="F153" s="526">
        <v>156</v>
      </c>
      <c r="G153" s="526" t="s">
        <v>115</v>
      </c>
      <c r="H153" s="526" t="s">
        <v>115</v>
      </c>
      <c r="I153" s="916">
        <v>51</v>
      </c>
      <c r="J153" s="702">
        <f t="shared" si="35"/>
        <v>2.9803921568627452</v>
      </c>
      <c r="K153" s="933">
        <v>0.38</v>
      </c>
      <c r="L153" s="639">
        <v>4</v>
      </c>
      <c r="M153" s="693">
        <f t="shared" si="36"/>
        <v>1.52</v>
      </c>
      <c r="N153" s="921" t="s">
        <v>149</v>
      </c>
      <c r="O153" s="796">
        <v>0.37</v>
      </c>
      <c r="P153" s="658">
        <v>43245</v>
      </c>
      <c r="Q153" s="658">
        <v>43265</v>
      </c>
      <c r="R153" s="693">
        <f t="shared" si="37"/>
        <v>2.7027027027027053</v>
      </c>
      <c r="S153" s="759">
        <f>IF(INDEX(Historical!$D$7:$D$1437,MATCH(B153,Historical!$B$7:$B$1446,0))=0,"n/a",(INDEX(Historical!$C$7:$C$1437,MATCH(B153,Historical!$B$7:$B$1446,0))/INDEX(Historical!$D$7:$D$1437,MATCH(B153,Historical!$B$7:$B$1446,0))-1)*100)</f>
        <v>2.7210884353741749</v>
      </c>
      <c r="T153" s="759">
        <f>IF(INDEX(Historical!$F$7:$F$1430,MATCH(B153,Historical!$B$7:$B$1446,0))=0,"n/a",((INDEX(Historical!$C$7:$C$1437,MATCH(B153,Historical!$B$7:$B$1446,0))/INDEX(Historical!$F$7:$F$1430,MATCH(B153,Historical!$B$7:$B$1446,0)))^(1/3)-1)*100)</f>
        <v>2.310281173110118</v>
      </c>
      <c r="U153" s="759">
        <f>IF(INDEX(Historical!$H$7:$H$1430,MATCH(B153,Historical!$B$7:$B$1446,0))=0,"n/a",((INDEX(Historical!$C$7:$C$1437,MATCH(B153,Historical!$B$7:$B$1446,0))/INDEX(Historical!$H$7:$H$1430,MATCH(B153,Historical!$B$7:$B$1446,0)))^(1/5)-1)*100)</f>
        <v>2.2653798367697986</v>
      </c>
      <c r="V153" s="759">
        <f>IF(INDEX(Historical!$O$7:$O$1430,MATCH(B153,Historical!$B$7:$B$1446,0))=0,"n/a",((INDEX(Historical!$C$7:$C$1437,MATCH(B153,Historical!$B$7:$B$1446,0))/INDEX(Historical!$O$7:$O$1430,MATCH(B153,Historical!$B$7:$B$1446,0)))^(1/10)-1)*100)</f>
        <v>5.3109289693083817</v>
      </c>
      <c r="W153" s="760">
        <f t="shared" si="38"/>
        <v>0.42655058086096165</v>
      </c>
      <c r="X153" s="761" t="str">
        <f t="shared" si="39"/>
        <v>n/a</v>
      </c>
      <c r="Y153" s="925"/>
      <c r="Z153" s="702" t="str">
        <f t="shared" si="40"/>
        <v>n/a</v>
      </c>
      <c r="AA153" s="935" t="str">
        <f t="shared" si="41"/>
        <v>n/a</v>
      </c>
      <c r="AB153" s="639">
        <v>12</v>
      </c>
      <c r="AC153" s="916" t="s">
        <v>137</v>
      </c>
      <c r="AD153" s="916" t="s">
        <v>137</v>
      </c>
      <c r="AE153" s="916" t="s">
        <v>137</v>
      </c>
      <c r="AF153" s="916" t="s">
        <v>137</v>
      </c>
      <c r="AG153" s="916" t="s">
        <v>137</v>
      </c>
      <c r="AH153" s="916" t="s">
        <v>137</v>
      </c>
      <c r="AI153" s="916" t="s">
        <v>137</v>
      </c>
      <c r="AJ153" s="916" t="s">
        <v>137</v>
      </c>
      <c r="AK153" s="916" t="s">
        <v>137</v>
      </c>
      <c r="AL153" s="928" t="s">
        <v>137</v>
      </c>
      <c r="AM153" s="922" t="s">
        <v>137</v>
      </c>
      <c r="AN153" s="916" t="s">
        <v>137</v>
      </c>
      <c r="AO153" s="802" t="str">
        <f t="shared" si="42"/>
        <v>n/a</v>
      </c>
      <c r="AP153" s="803">
        <f t="shared" si="43"/>
        <v>5.2457719936325438</v>
      </c>
      <c r="AQ153" s="936" t="str">
        <f t="shared" si="44"/>
        <v>n/a</v>
      </c>
      <c r="AR153" s="702">
        <f>INDEX(Historical!$C$7:$C$1437,MATCH(B153,Historical!$B$7:$B$1446,0))*IF(AH153="n/a",1.03,IF(AH153&lt;0,1.01,IF(AH153&gt;10,1.1,(1+AH153/100))))</f>
        <v>1.5553000000000001</v>
      </c>
      <c r="AS153" s="935">
        <f t="shared" si="45"/>
        <v>1.6019590000000001</v>
      </c>
      <c r="AT153" s="935">
        <f t="shared" si="49"/>
        <v>1.6500177700000003</v>
      </c>
      <c r="AU153" s="935">
        <f t="shared" si="49"/>
        <v>1.6995183031000003</v>
      </c>
      <c r="AV153" s="935">
        <f t="shared" si="49"/>
        <v>1.7505038521930003</v>
      </c>
      <c r="AW153" s="702">
        <f t="shared" si="46"/>
        <v>8.2572989252930018</v>
      </c>
      <c r="AX153" s="810">
        <f t="shared" si="47"/>
        <v>16.190782206456866</v>
      </c>
      <c r="AY153" s="991" t="s">
        <v>137</v>
      </c>
      <c r="AZ153" s="922" t="s">
        <v>137</v>
      </c>
      <c r="BA153" s="922" t="s">
        <v>137</v>
      </c>
      <c r="BB153" s="922" t="s">
        <v>137</v>
      </c>
      <c r="BC153" s="922" t="s">
        <v>137</v>
      </c>
      <c r="BD153" s="960" t="s">
        <v>4298</v>
      </c>
      <c r="BE153" s="664">
        <v>1998</v>
      </c>
      <c r="BF153" s="946" t="e">
        <f>#VALUE!</f>
        <v>#VALUE!</v>
      </c>
      <c r="BG153" s="931" t="s">
        <v>137</v>
      </c>
    </row>
    <row r="154" spans="1:59" ht="11.25" customHeight="1" x14ac:dyDescent="0.2">
      <c r="A154" s="628" t="s">
        <v>4335</v>
      </c>
      <c r="B154" s="631" t="s">
        <v>3824</v>
      </c>
      <c r="C154" s="988" t="s">
        <v>4353</v>
      </c>
      <c r="D154" s="988" t="s">
        <v>4354</v>
      </c>
      <c r="E154" s="792">
        <v>5</v>
      </c>
      <c r="F154" s="526">
        <v>851</v>
      </c>
      <c r="G154" s="526" t="s">
        <v>106</v>
      </c>
      <c r="H154" s="526" t="s">
        <v>106</v>
      </c>
      <c r="I154" s="924">
        <v>125.78</v>
      </c>
      <c r="J154" s="702">
        <f t="shared" si="35"/>
        <v>3.577675306089998</v>
      </c>
      <c r="K154" s="927">
        <v>1.125</v>
      </c>
      <c r="L154" s="639">
        <v>4</v>
      </c>
      <c r="M154" s="693">
        <f t="shared" si="36"/>
        <v>4.5</v>
      </c>
      <c r="N154" s="921" t="s">
        <v>320</v>
      </c>
      <c r="O154" s="795">
        <v>1.05</v>
      </c>
      <c r="P154" s="915">
        <v>43447</v>
      </c>
      <c r="Q154" s="915">
        <v>43465</v>
      </c>
      <c r="R154" s="693">
        <f t="shared" si="37"/>
        <v>7.1428571428571379</v>
      </c>
      <c r="S154" s="759">
        <f>IF(INDEX(Historical!$D$7:$D$1437,MATCH(B154,Historical!$B$7:$B$1446,0))=0,"n/a",(INDEX(Historical!$C$7:$C$1437,MATCH(B154,Historical!$B$7:$B$1446,0))/INDEX(Historical!$D$7:$D$1437,MATCH(B154,Historical!$B$7:$B$1446,0))-1)*100)</f>
        <v>9.6153846153846256</v>
      </c>
      <c r="T154" s="759">
        <f>IF(INDEX(Historical!$F$7:$F$1430,MATCH(B154,Historical!$B$7:$B$1446,0))=0,"n/a",((INDEX(Historical!$C$7:$C$1437,MATCH(B154,Historical!$B$7:$B$1446,0))/INDEX(Historical!$F$7:$F$1430,MATCH(B154,Historical!$B$7:$B$1446,0)))^(1/3)-1)*100)</f>
        <v>8.5208863732980191</v>
      </c>
      <c r="U154" s="759" t="str">
        <f>IF(INDEX(Historical!$H$7:$H$1430,MATCH(B154,Historical!$B$7:$B$1446,0))=0,"n/a",((INDEX(Historical!$C$7:$C$1437,MATCH(B154,Historical!$B$7:$B$1446,0))/INDEX(Historical!$H$7:$H$1430,MATCH(B154,Historical!$B$7:$B$1446,0)))^(1/5)-1)*100)</f>
        <v>n/a</v>
      </c>
      <c r="V154" s="759" t="str">
        <f>IF(INDEX(Historical!$O$7:$O$1430,MATCH(B154,Historical!$B$7:$B$1446,0))=0,"n/a",((INDEX(Historical!$C$7:$C$1437,MATCH(B154,Historical!$B$7:$B$1446,0))/INDEX(Historical!$O$7:$O$1430,MATCH(B154,Historical!$B$7:$B$1446,0)))^(1/10)-1)*100)</f>
        <v>n/a</v>
      </c>
      <c r="W154" s="760" t="str">
        <f t="shared" si="38"/>
        <v>n/a</v>
      </c>
      <c r="X154" s="761" t="str">
        <f t="shared" si="39"/>
        <v>n/a</v>
      </c>
      <c r="Y154" s="713"/>
      <c r="Z154" s="702">
        <f t="shared" si="40"/>
        <v>286.62420382165601</v>
      </c>
      <c r="AA154" s="935">
        <f t="shared" si="41"/>
        <v>80.114649681528661</v>
      </c>
      <c r="AB154" s="639">
        <v>12</v>
      </c>
      <c r="AC154" s="916">
        <v>1.57</v>
      </c>
      <c r="AD154" s="916">
        <v>4.18</v>
      </c>
      <c r="AE154" s="916">
        <v>9.32</v>
      </c>
      <c r="AF154" s="916">
        <v>4.32</v>
      </c>
      <c r="AG154" s="916">
        <v>3.5999999999999996</v>
      </c>
      <c r="AH154" s="916">
        <v>27.800000000000004</v>
      </c>
      <c r="AI154" s="916">
        <v>11.459999999999999</v>
      </c>
      <c r="AJ154" s="916">
        <v>55.1</v>
      </c>
      <c r="AK154" s="916">
        <v>19.16</v>
      </c>
      <c r="AL154" s="916">
        <v>51720</v>
      </c>
      <c r="AM154" s="922">
        <v>0.4</v>
      </c>
      <c r="AN154" s="916">
        <v>1.39</v>
      </c>
      <c r="AO154" s="802" t="str">
        <f t="shared" si="42"/>
        <v>n/a</v>
      </c>
      <c r="AP154" s="803" t="str">
        <f t="shared" si="43"/>
        <v>n/a</v>
      </c>
      <c r="AQ154" s="936">
        <f t="shared" si="44"/>
        <v>292.19909151926271</v>
      </c>
      <c r="AR154" s="702">
        <f>INDEX(Historical!$C$7:$C$1437,MATCH(B154,Historical!$B$7:$B$1446,0))*IF(AH154="n/a",1.03,IF(AH154&lt;0,1.01,IF(AH154&gt;10,1.1,(1+AH154/100))))</f>
        <v>4.7025000000000006</v>
      </c>
      <c r="AS154" s="935">
        <f t="shared" si="45"/>
        <v>5.1727500000000006</v>
      </c>
      <c r="AT154" s="935">
        <f t="shared" si="49"/>
        <v>5.6900250000000012</v>
      </c>
      <c r="AU154" s="935">
        <f t="shared" si="49"/>
        <v>6.259027500000002</v>
      </c>
      <c r="AV154" s="935">
        <f t="shared" si="49"/>
        <v>6.8849302500000027</v>
      </c>
      <c r="AW154" s="702">
        <f t="shared" si="46"/>
        <v>28.709232750000009</v>
      </c>
      <c r="AX154" s="810">
        <f t="shared" si="47"/>
        <v>22.82495845921451</v>
      </c>
      <c r="AY154" s="991">
        <v>0.43</v>
      </c>
      <c r="AZ154" s="922">
        <v>27.24</v>
      </c>
      <c r="BA154" s="922">
        <v>-3.6900000000000004</v>
      </c>
      <c r="BB154" s="922">
        <v>1.4500000000000002</v>
      </c>
      <c r="BC154" s="922">
        <v>10.11</v>
      </c>
      <c r="BE154" s="664">
        <v>2014</v>
      </c>
      <c r="BF154" s="946" t="e">
        <f>#VALUE!</f>
        <v>#VALUE!</v>
      </c>
      <c r="BG154" s="931">
        <v>1.4000000000000001</v>
      </c>
    </row>
    <row r="155" spans="1:59" ht="11.25" customHeight="1" x14ac:dyDescent="0.2">
      <c r="A155" s="628" t="s">
        <v>1087</v>
      </c>
      <c r="B155" s="925" t="s">
        <v>1088</v>
      </c>
      <c r="C155" s="988" t="s">
        <v>4377</v>
      </c>
      <c r="D155" s="988" t="s">
        <v>4386</v>
      </c>
      <c r="E155" s="792">
        <v>8</v>
      </c>
      <c r="F155" s="526">
        <v>573</v>
      </c>
      <c r="G155" s="526" t="s">
        <v>106</v>
      </c>
      <c r="H155" s="526" t="s">
        <v>106</v>
      </c>
      <c r="I155" s="924">
        <v>55.23</v>
      </c>
      <c r="J155" s="702">
        <f t="shared" si="35"/>
        <v>4.2006156074597136</v>
      </c>
      <c r="K155" s="927">
        <v>0.57999999999999996</v>
      </c>
      <c r="L155" s="639">
        <v>4</v>
      </c>
      <c r="M155" s="693">
        <f t="shared" si="36"/>
        <v>2.3199999999999998</v>
      </c>
      <c r="N155" s="921" t="s">
        <v>3968</v>
      </c>
      <c r="O155" s="795">
        <v>0.56000000000000005</v>
      </c>
      <c r="P155" s="915">
        <v>43531</v>
      </c>
      <c r="Q155" s="915">
        <v>43553</v>
      </c>
      <c r="R155" s="693">
        <f t="shared" si="37"/>
        <v>3.5714285714285547</v>
      </c>
      <c r="S155" s="759">
        <f>IF(INDEX(Historical!$D$7:$D$1437,MATCH(B155,Historical!$B$7:$B$1446,0))=0,"n/a",(INDEX(Historical!$C$7:$C$1437,MATCH(B155,Historical!$B$7:$B$1446,0))/INDEX(Historical!$D$7:$D$1437,MATCH(B155,Historical!$B$7:$B$1446,0))-1)*100)</f>
        <v>17.777777777777803</v>
      </c>
      <c r="T155" s="759">
        <f>IF(INDEX(Historical!$F$7:$F$1430,MATCH(B155,Historical!$B$7:$B$1446,0))=0,"n/a",((INDEX(Historical!$C$7:$C$1437,MATCH(B155,Historical!$B$7:$B$1446,0))/INDEX(Historical!$F$7:$F$1430,MATCH(B155,Historical!$B$7:$B$1446,0)))^(1/3)-1)*100)</f>
        <v>13.238559226329594</v>
      </c>
      <c r="U155" s="759">
        <f>IF(INDEX(Historical!$H$7:$H$1430,MATCH(B155,Historical!$B$7:$B$1446,0))=0,"n/a",((INDEX(Historical!$C$7:$C$1437,MATCH(B155,Historical!$B$7:$B$1446,0))/INDEX(Historical!$H$7:$H$1430,MATCH(B155,Historical!$B$7:$B$1446,0)))^(1/5)-1)*100)</f>
        <v>22.773448249204954</v>
      </c>
      <c r="V155" s="759" t="str">
        <f>IF(INDEX(Historical!$O$7:$O$1430,MATCH(B155,Historical!$B$7:$B$1446,0))=0,"n/a",((INDEX(Historical!$C$7:$C$1437,MATCH(B155,Historical!$B$7:$B$1446,0))/INDEX(Historical!$O$7:$O$1430,MATCH(B155,Historical!$B$7:$B$1446,0)))^(1/10)-1)*100)</f>
        <v>n/a</v>
      </c>
      <c r="W155" s="760" t="str">
        <f t="shared" si="38"/>
        <v>n/a</v>
      </c>
      <c r="X155" s="761" t="str">
        <f t="shared" si="39"/>
        <v>n/a</v>
      </c>
      <c r="Y155" s="926"/>
      <c r="Z155" s="702">
        <f t="shared" si="40"/>
        <v>368.25396825396825</v>
      </c>
      <c r="AA155" s="935">
        <f t="shared" si="41"/>
        <v>87.666666666666657</v>
      </c>
      <c r="AB155" s="639">
        <v>12</v>
      </c>
      <c r="AC155" s="916">
        <v>0.63</v>
      </c>
      <c r="AD155" s="916" t="s">
        <v>137</v>
      </c>
      <c r="AE155" s="916">
        <v>4.92</v>
      </c>
      <c r="AF155" s="918" t="s">
        <v>137</v>
      </c>
      <c r="AG155" s="916">
        <v>-23.599999999999998</v>
      </c>
      <c r="AH155" s="916">
        <v>65.100000000000009</v>
      </c>
      <c r="AI155" s="916">
        <v>34</v>
      </c>
      <c r="AJ155" s="916">
        <v>-12.2</v>
      </c>
      <c r="AK155" s="916" t="s">
        <v>137</v>
      </c>
      <c r="AL155" s="928">
        <v>2560</v>
      </c>
      <c r="AM155" s="922">
        <v>0.8</v>
      </c>
      <c r="AN155" s="916" t="s">
        <v>137</v>
      </c>
      <c r="AO155" s="802">
        <f t="shared" si="42"/>
        <v>-60.692602810001986</v>
      </c>
      <c r="AP155" s="803">
        <f t="shared" si="43"/>
        <v>26.974063856664667</v>
      </c>
      <c r="AQ155" s="936" t="str">
        <f t="shared" si="44"/>
        <v>n/a</v>
      </c>
      <c r="AR155" s="702">
        <f>INDEX(Historical!$C$7:$C$1437,MATCH(B155,Historical!$B$7:$B$1446,0))*IF(AH155="n/a",1.03,IF(AH155&lt;0,1.01,IF(AH155&gt;10,1.1,(1+AH155/100))))</f>
        <v>2.3320000000000003</v>
      </c>
      <c r="AS155" s="935">
        <f t="shared" si="45"/>
        <v>2.5652000000000004</v>
      </c>
      <c r="AT155" s="935">
        <f t="shared" si="49"/>
        <v>2.6421560000000004</v>
      </c>
      <c r="AU155" s="935">
        <f t="shared" si="49"/>
        <v>2.7214206800000005</v>
      </c>
      <c r="AV155" s="935">
        <f t="shared" si="49"/>
        <v>2.8030633004000007</v>
      </c>
      <c r="AW155" s="702">
        <f t="shared" si="46"/>
        <v>13.063839980400004</v>
      </c>
      <c r="AX155" s="810">
        <f t="shared" si="47"/>
        <v>23.653521601303648</v>
      </c>
      <c r="AY155" s="991">
        <v>0.7</v>
      </c>
      <c r="AZ155" s="922">
        <v>30.259999999999998</v>
      </c>
      <c r="BA155" s="922">
        <v>-4.6399999999999997</v>
      </c>
      <c r="BB155" s="922">
        <v>4.7600000000000007</v>
      </c>
      <c r="BC155" s="922">
        <v>7.95</v>
      </c>
      <c r="BD155" s="983"/>
      <c r="BE155" s="664">
        <v>2012</v>
      </c>
      <c r="BF155" s="946" t="e">
        <f>#VALUE!</f>
        <v>#VALUE!</v>
      </c>
      <c r="BG155" s="931">
        <v>3.9</v>
      </c>
    </row>
    <row r="156" spans="1:59" ht="11.25" customHeight="1" x14ac:dyDescent="0.2">
      <c r="A156" s="930" t="s">
        <v>4457</v>
      </c>
      <c r="B156" s="925" t="s">
        <v>3819</v>
      </c>
      <c r="C156" s="988" t="s">
        <v>4224</v>
      </c>
      <c r="D156" s="988" t="s">
        <v>4403</v>
      </c>
      <c r="E156" s="792">
        <v>5</v>
      </c>
      <c r="F156" s="526">
        <v>801</v>
      </c>
      <c r="G156" s="526" t="s">
        <v>106</v>
      </c>
      <c r="H156" s="526" t="s">
        <v>106</v>
      </c>
      <c r="I156" s="924">
        <v>60.32</v>
      </c>
      <c r="J156" s="702">
        <f t="shared" si="35"/>
        <v>0.9946949602122015</v>
      </c>
      <c r="K156" s="927">
        <v>0.15</v>
      </c>
      <c r="L156" s="639">
        <v>4</v>
      </c>
      <c r="M156" s="693">
        <f t="shared" si="36"/>
        <v>0.6</v>
      </c>
      <c r="N156" s="921" t="s">
        <v>320</v>
      </c>
      <c r="O156" s="795">
        <v>0.14000000000000001</v>
      </c>
      <c r="P156" s="917">
        <v>43069</v>
      </c>
      <c r="Q156" s="917">
        <v>43097</v>
      </c>
      <c r="R156" s="693">
        <f t="shared" si="37"/>
        <v>7.1428571428571281</v>
      </c>
      <c r="S156" s="759">
        <f>IF(INDEX(Historical!$D$7:$D$1437,MATCH(B156,Historical!$B$7:$B$1446,0))=0,"n/a",(INDEX(Historical!$C$7:$C$1437,MATCH(B156,Historical!$B$7:$B$1446,0))/INDEX(Historical!$D$7:$D$1437,MATCH(B156,Historical!$B$7:$B$1446,0))-1)*100)</f>
        <v>5.2631578947368363</v>
      </c>
      <c r="T156" s="759">
        <f>IF(INDEX(Historical!$F$7:$F$1430,MATCH(B156,Historical!$B$7:$B$1446,0))=0,"n/a",((INDEX(Historical!$C$7:$C$1437,MATCH(B156,Historical!$B$7:$B$1446,0))/INDEX(Historical!$F$7:$F$1430,MATCH(B156,Historical!$B$7:$B$1446,0)))^(1/3)-1)*100)</f>
        <v>6.6224564261434971</v>
      </c>
      <c r="U156" s="759" t="str">
        <f>IF(INDEX(Historical!$H$7:$H$1430,MATCH(B156,Historical!$B$7:$B$1446,0))=0,"n/a",((INDEX(Historical!$C$7:$C$1437,MATCH(B156,Historical!$B$7:$B$1446,0))/INDEX(Historical!$H$7:$H$1430,MATCH(B156,Historical!$B$7:$B$1446,0)))^(1/5)-1)*100)</f>
        <v>n/a</v>
      </c>
      <c r="V156" s="759" t="str">
        <f>IF(INDEX(Historical!$O$7:$O$1430,MATCH(B156,Historical!$B$7:$B$1446,0))=0,"n/a",((INDEX(Historical!$C$7:$C$1437,MATCH(B156,Historical!$B$7:$B$1446,0))/INDEX(Historical!$O$7:$O$1430,MATCH(B156,Historical!$B$7:$B$1446,0)))^(1/10)-1)*100)</f>
        <v>n/a</v>
      </c>
      <c r="W156" s="760" t="str">
        <f t="shared" si="38"/>
        <v>n/a</v>
      </c>
      <c r="X156" s="761" t="str">
        <f t="shared" si="39"/>
        <v>n/a</v>
      </c>
      <c r="Y156" s="926"/>
      <c r="Z156" s="702">
        <f t="shared" si="40"/>
        <v>21.052631578947366</v>
      </c>
      <c r="AA156" s="935">
        <f t="shared" si="41"/>
        <v>21.164912280701753</v>
      </c>
      <c r="AB156" s="639">
        <v>6</v>
      </c>
      <c r="AC156" s="916">
        <v>2.85</v>
      </c>
      <c r="AD156" s="916">
        <v>2.12</v>
      </c>
      <c r="AE156" s="916">
        <v>3.34</v>
      </c>
      <c r="AF156" s="916" t="s">
        <v>137</v>
      </c>
      <c r="AG156" s="916">
        <v>-105.2</v>
      </c>
      <c r="AH156" s="916">
        <v>32.800000000000004</v>
      </c>
      <c r="AI156" s="916">
        <v>13.700000000000001</v>
      </c>
      <c r="AJ156" s="916">
        <v>16.400000000000002</v>
      </c>
      <c r="AK156" s="916">
        <v>10</v>
      </c>
      <c r="AL156" s="928">
        <v>7650</v>
      </c>
      <c r="AM156" s="922">
        <v>0.2</v>
      </c>
      <c r="AN156" s="916" t="s">
        <v>137</v>
      </c>
      <c r="AO156" s="802" t="str">
        <f t="shared" si="42"/>
        <v>n/a</v>
      </c>
      <c r="AP156" s="803" t="str">
        <f t="shared" si="43"/>
        <v>n/a</v>
      </c>
      <c r="AQ156" s="936" t="str">
        <f t="shared" si="44"/>
        <v>n/a</v>
      </c>
      <c r="AR156" s="702">
        <f>INDEX(Historical!$C$7:$C$1437,MATCH(B156,Historical!$B$7:$B$1446,0))*IF(AH156="n/a",1.03,IF(AH156&lt;0,1.01,IF(AH156&gt;10,1.1,(1+AH156/100))))</f>
        <v>0.66</v>
      </c>
      <c r="AS156" s="935">
        <f t="shared" si="45"/>
        <v>0.72600000000000009</v>
      </c>
      <c r="AT156" s="935">
        <f t="shared" si="49"/>
        <v>0.7986000000000002</v>
      </c>
      <c r="AU156" s="935">
        <f t="shared" si="49"/>
        <v>0.87846000000000024</v>
      </c>
      <c r="AV156" s="935">
        <f t="shared" si="49"/>
        <v>0.96630600000000033</v>
      </c>
      <c r="AW156" s="702">
        <f t="shared" si="46"/>
        <v>4.0293660000000013</v>
      </c>
      <c r="AX156" s="810">
        <f t="shared" si="47"/>
        <v>6.6799834217506655</v>
      </c>
      <c r="AY156" s="991">
        <v>0.74</v>
      </c>
      <c r="AZ156" s="922">
        <v>37.07</v>
      </c>
      <c r="BA156" s="922">
        <v>-11.25</v>
      </c>
      <c r="BB156" s="922">
        <v>2.63</v>
      </c>
      <c r="BC156" s="922">
        <v>6</v>
      </c>
      <c r="BE156" s="664">
        <v>2014</v>
      </c>
      <c r="BF156" s="946" t="e">
        <f>#VALUE!</f>
        <v>#VALUE!</v>
      </c>
      <c r="BG156" s="931">
        <v>12.7</v>
      </c>
    </row>
    <row r="157" spans="1:59" ht="11.25" customHeight="1" x14ac:dyDescent="0.2">
      <c r="A157" s="537" t="s">
        <v>1048</v>
      </c>
      <c r="B157" s="925" t="s">
        <v>1049</v>
      </c>
      <c r="C157" s="988" t="s">
        <v>4224</v>
      </c>
      <c r="D157" s="988" t="s">
        <v>4372</v>
      </c>
      <c r="E157" s="792">
        <v>6</v>
      </c>
      <c r="F157" s="526">
        <v>741</v>
      </c>
      <c r="G157" s="526" t="s">
        <v>106</v>
      </c>
      <c r="H157" s="526" t="s">
        <v>106</v>
      </c>
      <c r="I157" s="924">
        <v>105.6</v>
      </c>
      <c r="J157" s="702">
        <f t="shared" si="35"/>
        <v>1.1174242424242424</v>
      </c>
      <c r="K157" s="927">
        <v>0.29499999999999998</v>
      </c>
      <c r="L157" s="639">
        <v>4</v>
      </c>
      <c r="M157" s="693">
        <f t="shared" si="36"/>
        <v>1.18</v>
      </c>
      <c r="N157" s="921" t="s">
        <v>143</v>
      </c>
      <c r="O157" s="795">
        <v>0.21</v>
      </c>
      <c r="P157" s="915">
        <v>43427</v>
      </c>
      <c r="Q157" s="915">
        <v>43444</v>
      </c>
      <c r="R157" s="693">
        <f t="shared" si="37"/>
        <v>40.476190476190474</v>
      </c>
      <c r="S157" s="759">
        <f>IF(INDEX(Historical!$D$7:$D$1437,MATCH(B157,Historical!$B$7:$B$1446,0))=0,"n/a",(INDEX(Historical!$C$7:$C$1437,MATCH(B157,Historical!$B$7:$B$1446,0))/INDEX(Historical!$D$7:$D$1437,MATCH(B157,Historical!$B$7:$B$1446,0))-1)*100)</f>
        <v>34.057971014492772</v>
      </c>
      <c r="T157" s="759">
        <f>IF(INDEX(Historical!$F$7:$F$1430,MATCH(B157,Historical!$B$7:$B$1446,0))=0,"n/a",((INDEX(Historical!$C$7:$C$1437,MATCH(B157,Historical!$B$7:$B$1446,0))/INDEX(Historical!$F$7:$F$1430,MATCH(B157,Historical!$B$7:$B$1446,0)))^(1/3)-1)*100)</f>
        <v>43.966024773608495</v>
      </c>
      <c r="U157" s="759">
        <f>IF(INDEX(Historical!$H$7:$H$1430,MATCH(B157,Historical!$B$7:$B$1446,0))=0,"n/a",((INDEX(Historical!$C$7:$C$1437,MATCH(B157,Historical!$B$7:$B$1446,0))/INDEX(Historical!$H$7:$H$1430,MATCH(B157,Historical!$B$7:$B$1446,0)))^(1/5)-1)*100)</f>
        <v>85.161444650143309</v>
      </c>
      <c r="V157" s="759" t="str">
        <f>IF(INDEX(Historical!$O$7:$O$1430,MATCH(B157,Historical!$B$7:$B$1446,0))=0,"n/a",((INDEX(Historical!$C$7:$C$1437,MATCH(B157,Historical!$B$7:$B$1446,0))/INDEX(Historical!$O$7:$O$1430,MATCH(B157,Historical!$B$7:$B$1446,0)))^(1/10)-1)*100)</f>
        <v>n/a</v>
      </c>
      <c r="W157" s="760" t="str">
        <f t="shared" si="38"/>
        <v>n/a</v>
      </c>
      <c r="X157" s="761">
        <f t="shared" si="39"/>
        <v>2.2470038166264725</v>
      </c>
      <c r="Y157" s="706"/>
      <c r="Z157" s="702">
        <f t="shared" si="40"/>
        <v>28.229665071770338</v>
      </c>
      <c r="AA157" s="935">
        <f t="shared" si="41"/>
        <v>25.263157894736842</v>
      </c>
      <c r="AB157" s="639">
        <v>12</v>
      </c>
      <c r="AC157" s="916">
        <v>4.18</v>
      </c>
      <c r="AD157" s="916">
        <v>1.85</v>
      </c>
      <c r="AE157" s="916">
        <v>0.95</v>
      </c>
      <c r="AF157" s="916">
        <v>16.12</v>
      </c>
      <c r="AG157" s="916">
        <v>61.199999999999996</v>
      </c>
      <c r="AH157" s="916">
        <v>47.5</v>
      </c>
      <c r="AI157" s="916">
        <v>9.06</v>
      </c>
      <c r="AJ157" s="916">
        <v>37.9</v>
      </c>
      <c r="AK157" s="916">
        <v>13.68</v>
      </c>
      <c r="AL157" s="928">
        <v>15440</v>
      </c>
      <c r="AM157" s="922">
        <v>1</v>
      </c>
      <c r="AN157" s="916">
        <v>3.29</v>
      </c>
      <c r="AO157" s="802">
        <f t="shared" si="42"/>
        <v>61.015710997830716</v>
      </c>
      <c r="AP157" s="803">
        <f t="shared" si="43"/>
        <v>86.278868892567559</v>
      </c>
      <c r="AQ157" s="936">
        <f t="shared" si="44"/>
        <v>325.43682401511768</v>
      </c>
      <c r="AR157" s="702">
        <f>INDEX(Historical!$C$7:$C$1437,MATCH(B157,Historical!$B$7:$B$1446,0))*IF(AH157="n/a",1.03,IF(AH157&lt;0,1.01,IF(AH157&gt;10,1.1,(1+AH157/100))))</f>
        <v>1.0175000000000001</v>
      </c>
      <c r="AS157" s="935">
        <f t="shared" si="45"/>
        <v>1.1096855000000001</v>
      </c>
      <c r="AT157" s="935">
        <f t="shared" si="49"/>
        <v>1.2206540500000003</v>
      </c>
      <c r="AU157" s="935">
        <f t="shared" si="49"/>
        <v>1.3427194550000003</v>
      </c>
      <c r="AV157" s="935">
        <f t="shared" si="49"/>
        <v>1.4769914005000004</v>
      </c>
      <c r="AW157" s="702">
        <f t="shared" si="46"/>
        <v>6.167550405500001</v>
      </c>
      <c r="AX157" s="810">
        <f t="shared" si="47"/>
        <v>5.8404833385416683</v>
      </c>
      <c r="AY157" s="991">
        <v>1.06</v>
      </c>
      <c r="AZ157" s="922">
        <v>48.67</v>
      </c>
      <c r="BA157" s="922">
        <v>-2.74</v>
      </c>
      <c r="BB157" s="922">
        <v>6.8599999999999994</v>
      </c>
      <c r="BC157" s="922">
        <v>18.54</v>
      </c>
      <c r="BE157" s="664">
        <v>2014</v>
      </c>
      <c r="BF157" s="946" t="e">
        <f>#VALUE!</f>
        <v>#VALUE!</v>
      </c>
      <c r="BG157" s="931">
        <v>8.9</v>
      </c>
    </row>
    <row r="158" spans="1:59" s="838" customFormat="1" ht="11.25" customHeight="1" x14ac:dyDescent="0.2">
      <c r="A158" s="697" t="s">
        <v>1052</v>
      </c>
      <c r="B158" s="846" t="s">
        <v>1053</v>
      </c>
      <c r="C158" s="988" t="s">
        <v>123</v>
      </c>
      <c r="D158" s="988" t="s">
        <v>4205</v>
      </c>
      <c r="E158" s="818">
        <v>10</v>
      </c>
      <c r="F158" s="526">
        <v>358</v>
      </c>
      <c r="G158" s="1171" t="s">
        <v>106</v>
      </c>
      <c r="H158" s="1171" t="s">
        <v>106</v>
      </c>
      <c r="I158" s="819">
        <v>107.89</v>
      </c>
      <c r="J158" s="820">
        <f t="shared" si="35"/>
        <v>2.2986375011585873</v>
      </c>
      <c r="K158" s="821">
        <v>0.62</v>
      </c>
      <c r="L158" s="822">
        <v>4</v>
      </c>
      <c r="M158" s="823">
        <f t="shared" si="36"/>
        <v>2.48</v>
      </c>
      <c r="N158" s="824" t="s">
        <v>698</v>
      </c>
      <c r="O158" s="825">
        <v>0.54</v>
      </c>
      <c r="P158" s="826">
        <v>43581</v>
      </c>
      <c r="Q158" s="826">
        <v>43594</v>
      </c>
      <c r="R158" s="823">
        <f t="shared" si="37"/>
        <v>14.814814814814806</v>
      </c>
      <c r="S158" s="759">
        <f>IF(INDEX(Historical!$D$7:$D$1437,MATCH(B158,Historical!$B$7:$B$1446,0))=0,"n/a",(INDEX(Historical!$C$7:$C$1437,MATCH(B158,Historical!$B$7:$B$1446,0))/INDEX(Historical!$D$7:$D$1437,MATCH(B158,Historical!$B$7:$B$1446,0))-1)*100)</f>
        <v>19.540229885057457</v>
      </c>
      <c r="T158" s="759">
        <f>IF(INDEX(Historical!$F$7:$F$1430,MATCH(B158,Historical!$B$7:$B$1446,0))=0,"n/a",((INDEX(Historical!$C$7:$C$1437,MATCH(B158,Historical!$B$7:$B$1446,0))/INDEX(Historical!$F$7:$F$1430,MATCH(B158,Historical!$B$7:$B$1446,0)))^(1/3)-1)*100)</f>
        <v>21.839609444196405</v>
      </c>
      <c r="U158" s="759">
        <f>IF(INDEX(Historical!$H$7:$H$1430,MATCH(B158,Historical!$B$7:$B$1446,0))=0,"n/a",((INDEX(Historical!$C$7:$C$1437,MATCH(B158,Historical!$B$7:$B$1446,0))/INDEX(Historical!$H$7:$H$1430,MATCH(B158,Historical!$B$7:$B$1446,0)))^(1/5)-1)*100)</f>
        <v>31.698493263108961</v>
      </c>
      <c r="V158" s="759">
        <f>IF(INDEX(Historical!$O$7:$O$1430,MATCH(B158,Historical!$B$7:$B$1446,0))=0,"n/a",((INDEX(Historical!$C$7:$C$1437,MATCH(B158,Historical!$B$7:$B$1446,0))/INDEX(Historical!$O$7:$O$1430,MATCH(B158,Historical!$B$7:$B$1446,0)))^(1/10)-1)*100)</f>
        <v>29.239222078083181</v>
      </c>
      <c r="W158" s="827">
        <f t="shared" si="38"/>
        <v>1.084108639363192</v>
      </c>
      <c r="X158" s="828">
        <f t="shared" si="39"/>
        <v>6.0958640890594156</v>
      </c>
      <c r="Y158" s="829"/>
      <c r="Z158" s="820">
        <f t="shared" si="40"/>
        <v>28.054298642533936</v>
      </c>
      <c r="AA158" s="830">
        <f t="shared" si="41"/>
        <v>12.20475113122172</v>
      </c>
      <c r="AB158" s="822">
        <v>12</v>
      </c>
      <c r="AC158" s="831">
        <v>8.84</v>
      </c>
      <c r="AD158" s="831">
        <v>1.1200000000000001</v>
      </c>
      <c r="AE158" s="831">
        <v>1.96</v>
      </c>
      <c r="AF158" s="831">
        <v>4.5199999999999996</v>
      </c>
      <c r="AG158" s="831">
        <v>36.5</v>
      </c>
      <c r="AH158" s="831">
        <v>30.099999999999998</v>
      </c>
      <c r="AI158" s="831">
        <v>12.1</v>
      </c>
      <c r="AJ158" s="831">
        <v>5.2</v>
      </c>
      <c r="AK158" s="831">
        <v>10.92</v>
      </c>
      <c r="AL158" s="832">
        <v>13680</v>
      </c>
      <c r="AM158" s="833">
        <v>0.6</v>
      </c>
      <c r="AN158" s="831">
        <v>1.21</v>
      </c>
      <c r="AO158" s="834">
        <f t="shared" si="42"/>
        <v>21.792379633045826</v>
      </c>
      <c r="AP158" s="835">
        <f t="shared" si="43"/>
        <v>33.997130764267546</v>
      </c>
      <c r="AQ158" s="836">
        <f t="shared" si="44"/>
        <v>56.582211439120385</v>
      </c>
      <c r="AR158" s="702">
        <f>INDEX(Historical!$C$7:$C$1437,MATCH(B158,Historical!$B$7:$B$1446,0))*IF(AH158="n/a",1.03,IF(AH158&lt;0,1.01,IF(AH158&gt;10,1.1,(1+AH158/100))))</f>
        <v>2.2880000000000003</v>
      </c>
      <c r="AS158" s="830">
        <f t="shared" si="45"/>
        <v>2.5168000000000004</v>
      </c>
      <c r="AT158" s="830">
        <f t="shared" si="49"/>
        <v>2.7684800000000007</v>
      </c>
      <c r="AU158" s="830">
        <f t="shared" si="49"/>
        <v>3.0453280000000009</v>
      </c>
      <c r="AV158" s="830">
        <f t="shared" si="49"/>
        <v>3.3498608000000014</v>
      </c>
      <c r="AW158" s="820">
        <f t="shared" si="46"/>
        <v>13.968468800000004</v>
      </c>
      <c r="AX158" s="837">
        <f t="shared" si="47"/>
        <v>12.946954119936976</v>
      </c>
      <c r="AY158" s="992">
        <v>1.34</v>
      </c>
      <c r="AZ158" s="833">
        <v>30.130000000000003</v>
      </c>
      <c r="BA158" s="833">
        <v>-9.56</v>
      </c>
      <c r="BB158" s="833">
        <v>5.0299999999999994</v>
      </c>
      <c r="BC158" s="833">
        <v>4.16</v>
      </c>
      <c r="BD158" s="961"/>
      <c r="BE158" s="664">
        <v>2010</v>
      </c>
      <c r="BF158" s="946" t="e">
        <f>#VALUE!</f>
        <v>#VALUE!</v>
      </c>
      <c r="BG158" s="893">
        <v>12.3</v>
      </c>
    </row>
    <row r="159" spans="1:59" ht="11.25" customHeight="1" x14ac:dyDescent="0.2">
      <c r="A159" s="537" t="s">
        <v>1030</v>
      </c>
      <c r="B159" s="925" t="s">
        <v>1031</v>
      </c>
      <c r="C159" s="988" t="s">
        <v>108</v>
      </c>
      <c r="D159" s="988" t="s">
        <v>4373</v>
      </c>
      <c r="E159" s="792">
        <v>8</v>
      </c>
      <c r="F159" s="526">
        <v>552</v>
      </c>
      <c r="G159" s="526" t="s">
        <v>37</v>
      </c>
      <c r="H159" s="526" t="s">
        <v>37</v>
      </c>
      <c r="I159" s="924">
        <v>48.5</v>
      </c>
      <c r="J159" s="702">
        <f t="shared" si="35"/>
        <v>3.0515463917525776</v>
      </c>
      <c r="K159" s="927">
        <v>0.37</v>
      </c>
      <c r="L159" s="639">
        <v>4</v>
      </c>
      <c r="M159" s="693">
        <f t="shared" si="36"/>
        <v>1.48</v>
      </c>
      <c r="N159" s="921" t="s">
        <v>146</v>
      </c>
      <c r="O159" s="795">
        <v>0.36</v>
      </c>
      <c r="P159" s="915">
        <v>43447</v>
      </c>
      <c r="Q159" s="915">
        <v>43466</v>
      </c>
      <c r="R159" s="693">
        <f t="shared" si="37"/>
        <v>2.7777777777777803</v>
      </c>
      <c r="S159" s="759">
        <f>IF(INDEX(Historical!$D$7:$D$1437,MATCH(B159,Historical!$B$7:$B$1446,0))=0,"n/a",(INDEX(Historical!$C$7:$C$1437,MATCH(B159,Historical!$B$7:$B$1446,0))/INDEX(Historical!$D$7:$D$1437,MATCH(B159,Historical!$B$7:$B$1446,0))-1)*100)</f>
        <v>4.5454545454545414</v>
      </c>
      <c r="T159" s="759">
        <f>IF(INDEX(Historical!$F$7:$F$1430,MATCH(B159,Historical!$B$7:$B$1446,0))=0,"n/a",((INDEX(Historical!$C$7:$C$1437,MATCH(B159,Historical!$B$7:$B$1446,0))/INDEX(Historical!$F$7:$F$1430,MATCH(B159,Historical!$B$7:$B$1446,0)))^(1/3)-1)*100)</f>
        <v>4.7689553171647248</v>
      </c>
      <c r="U159" s="759">
        <f>IF(INDEX(Historical!$H$7:$H$1430,MATCH(B159,Historical!$B$7:$B$1446,0))=0,"n/a",((INDEX(Historical!$C$7:$C$1437,MATCH(B159,Historical!$B$7:$B$1446,0))/INDEX(Historical!$H$7:$H$1430,MATCH(B159,Historical!$B$7:$B$1446,0)))^(1/5)-1)*100)</f>
        <v>3.5342923413427263</v>
      </c>
      <c r="V159" s="759">
        <f>IF(INDEX(Historical!$O$7:$O$1430,MATCH(B159,Historical!$B$7:$B$1446,0))=0,"n/a",((INDEX(Historical!$C$7:$C$1437,MATCH(B159,Historical!$B$7:$B$1446,0))/INDEX(Historical!$O$7:$O$1430,MATCH(B159,Historical!$B$7:$B$1446,0)))^(1/10)-1)*100)</f>
        <v>1.0754631688062899</v>
      </c>
      <c r="W159" s="760">
        <f t="shared" si="38"/>
        <v>3.28629788899755</v>
      </c>
      <c r="X159" s="761">
        <f t="shared" si="39"/>
        <v>0.84149817651017289</v>
      </c>
      <c r="Y159" s="713"/>
      <c r="Z159" s="702">
        <f t="shared" si="40"/>
        <v>28.90625</v>
      </c>
      <c r="AA159" s="935">
        <f t="shared" si="41"/>
        <v>9.47265625</v>
      </c>
      <c r="AB159" s="639">
        <v>12</v>
      </c>
      <c r="AC159" s="916">
        <v>5.12</v>
      </c>
      <c r="AD159" s="916" t="s">
        <v>137</v>
      </c>
      <c r="AE159" s="916">
        <v>1.79</v>
      </c>
      <c r="AF159" s="916">
        <v>1.1200000000000001</v>
      </c>
      <c r="AG159" s="916">
        <v>7.3</v>
      </c>
      <c r="AH159" s="916">
        <v>35.799999999999997</v>
      </c>
      <c r="AI159" s="916" t="s">
        <v>137</v>
      </c>
      <c r="AJ159" s="916">
        <v>4.2</v>
      </c>
      <c r="AK159" s="916" t="s">
        <v>137</v>
      </c>
      <c r="AL159" s="928">
        <v>165.87</v>
      </c>
      <c r="AM159" s="922">
        <v>5.8000000000000007</v>
      </c>
      <c r="AN159" s="916">
        <v>0.95</v>
      </c>
      <c r="AO159" s="802">
        <f t="shared" si="42"/>
        <v>-2.8868175169046957</v>
      </c>
      <c r="AP159" s="803">
        <f t="shared" si="43"/>
        <v>6.5858387330953043</v>
      </c>
      <c r="AQ159" s="936">
        <f t="shared" si="44"/>
        <v>-31.33211975182445</v>
      </c>
      <c r="AR159" s="702">
        <f>INDEX(Historical!$C$7:$C$1437,MATCH(B159,Historical!$B$7:$B$1446,0))*IF(AH159="n/a",1.03,IF(AH159&lt;0,1.01,IF(AH159&gt;10,1.1,(1+AH159/100))))</f>
        <v>1.518</v>
      </c>
      <c r="AS159" s="935">
        <f t="shared" si="45"/>
        <v>1.5635400000000002</v>
      </c>
      <c r="AT159" s="935">
        <f t="shared" si="49"/>
        <v>1.6104462000000002</v>
      </c>
      <c r="AU159" s="935">
        <f t="shared" si="49"/>
        <v>1.6587595860000002</v>
      </c>
      <c r="AV159" s="935">
        <f t="shared" si="49"/>
        <v>1.7085223735800001</v>
      </c>
      <c r="AW159" s="702">
        <f t="shared" si="46"/>
        <v>8.0592681595800002</v>
      </c>
      <c r="AX159" s="810">
        <f t="shared" si="47"/>
        <v>16.617047751711343</v>
      </c>
      <c r="AY159" s="991">
        <v>0.59</v>
      </c>
      <c r="AZ159" s="922">
        <v>5.96</v>
      </c>
      <c r="BA159" s="922">
        <v>-28.04</v>
      </c>
      <c r="BB159" s="922">
        <v>-5.58</v>
      </c>
      <c r="BC159" s="922">
        <v>-11.33</v>
      </c>
      <c r="BE159" s="664">
        <v>2012</v>
      </c>
      <c r="BF159" s="946" t="e">
        <f>#VALUE!</f>
        <v>#VALUE!</v>
      </c>
      <c r="BG159" s="931">
        <v>0.70000000000000007</v>
      </c>
    </row>
    <row r="160" spans="1:59" ht="11.25" customHeight="1" x14ac:dyDescent="0.2">
      <c r="A160" s="609" t="s">
        <v>3822</v>
      </c>
      <c r="B160" s="925" t="s">
        <v>3823</v>
      </c>
      <c r="C160" s="988" t="s">
        <v>108</v>
      </c>
      <c r="D160" s="988" t="s">
        <v>4373</v>
      </c>
      <c r="E160" s="792">
        <v>6</v>
      </c>
      <c r="F160" s="526">
        <v>762</v>
      </c>
      <c r="G160" s="526" t="s">
        <v>106</v>
      </c>
      <c r="H160" s="526" t="s">
        <v>106</v>
      </c>
      <c r="I160" s="924">
        <v>36.200000000000003</v>
      </c>
      <c r="J160" s="702">
        <f t="shared" si="35"/>
        <v>3.5359116022099442</v>
      </c>
      <c r="K160" s="927">
        <v>0.32</v>
      </c>
      <c r="L160" s="639">
        <v>4</v>
      </c>
      <c r="M160" s="693">
        <f t="shared" si="36"/>
        <v>1.28</v>
      </c>
      <c r="N160" s="921" t="s">
        <v>107</v>
      </c>
      <c r="O160" s="795">
        <v>0.27</v>
      </c>
      <c r="P160" s="915">
        <v>43495</v>
      </c>
      <c r="Q160" s="915">
        <v>43510</v>
      </c>
      <c r="R160" s="693">
        <f t="shared" si="37"/>
        <v>18.518518518518512</v>
      </c>
      <c r="S160" s="759">
        <f>IF(INDEX(Historical!$D$7:$D$1437,MATCH(B160,Historical!$B$7:$B$1446,0))=0,"n/a",(INDEX(Historical!$C$7:$C$1437,MATCH(B160,Historical!$B$7:$B$1446,0))/INDEX(Historical!$D$7:$D$1437,MATCH(B160,Historical!$B$7:$B$1446,0))-1)*100)</f>
        <v>53.125</v>
      </c>
      <c r="T160" s="759">
        <f>IF(INDEX(Historical!$F$7:$F$1430,MATCH(B160,Historical!$B$7:$B$1446,0))=0,"n/a",((INDEX(Historical!$C$7:$C$1437,MATCH(B160,Historical!$B$7:$B$1446,0))/INDEX(Historical!$F$7:$F$1430,MATCH(B160,Historical!$B$7:$B$1446,0)))^(1/3)-1)*100)</f>
        <v>34.809974988792504</v>
      </c>
      <c r="U160" s="759" t="str">
        <f>IF(INDEX(Historical!$H$7:$H$1430,MATCH(B160,Historical!$B$7:$B$1446,0))=0,"n/a",((INDEX(Historical!$C$7:$C$1437,MATCH(B160,Historical!$B$7:$B$1446,0))/INDEX(Historical!$H$7:$H$1430,MATCH(B160,Historical!$B$7:$B$1446,0)))^(1/5)-1)*100)</f>
        <v>n/a</v>
      </c>
      <c r="V160" s="759" t="str">
        <f>IF(INDEX(Historical!$O$7:$O$1430,MATCH(B160,Historical!$B$7:$B$1446,0))=0,"n/a",((INDEX(Historical!$C$7:$C$1437,MATCH(B160,Historical!$B$7:$B$1446,0))/INDEX(Historical!$O$7:$O$1430,MATCH(B160,Historical!$B$7:$B$1446,0)))^(1/10)-1)*100)</f>
        <v>n/a</v>
      </c>
      <c r="W160" s="760" t="str">
        <f t="shared" si="38"/>
        <v>n/a</v>
      </c>
      <c r="X160" s="761" t="str">
        <f t="shared" si="39"/>
        <v>n/a</v>
      </c>
      <c r="Y160" s="926"/>
      <c r="Z160" s="702">
        <f t="shared" si="40"/>
        <v>35.555555555555557</v>
      </c>
      <c r="AA160" s="935">
        <f t="shared" si="41"/>
        <v>10.055555555555555</v>
      </c>
      <c r="AB160" s="639">
        <v>12</v>
      </c>
      <c r="AC160" s="916">
        <v>3.6</v>
      </c>
      <c r="AD160" s="916">
        <v>0.8</v>
      </c>
      <c r="AE160" s="916">
        <v>2.82</v>
      </c>
      <c r="AF160" s="916">
        <v>0.85</v>
      </c>
      <c r="AG160" s="916">
        <v>9.6</v>
      </c>
      <c r="AH160" s="916">
        <v>33.4</v>
      </c>
      <c r="AI160" s="916">
        <v>7.57</v>
      </c>
      <c r="AJ160" s="916">
        <v>20.7</v>
      </c>
      <c r="AK160" s="916">
        <v>12.61</v>
      </c>
      <c r="AL160" s="928">
        <v>16910</v>
      </c>
      <c r="AM160" s="922">
        <v>0.4</v>
      </c>
      <c r="AN160" s="916">
        <v>0.72</v>
      </c>
      <c r="AO160" s="802" t="str">
        <f t="shared" si="42"/>
        <v>n/a</v>
      </c>
      <c r="AP160" s="803" t="str">
        <f t="shared" si="43"/>
        <v>n/a</v>
      </c>
      <c r="AQ160" s="936">
        <f t="shared" si="44"/>
        <v>-38.36587445173928</v>
      </c>
      <c r="AR160" s="702">
        <f>INDEX(Historical!$C$7:$C$1437,MATCH(B160,Historical!$B$7:$B$1446,0))*IF(AH160="n/a",1.03,IF(AH160&lt;0,1.01,IF(AH160&gt;10,1.1,(1+AH160/100))))</f>
        <v>1.0780000000000001</v>
      </c>
      <c r="AS160" s="935">
        <f t="shared" si="45"/>
        <v>1.1596046000000002</v>
      </c>
      <c r="AT160" s="935">
        <f t="shared" si="49"/>
        <v>1.2755650600000004</v>
      </c>
      <c r="AU160" s="935">
        <f t="shared" si="49"/>
        <v>1.4031215660000005</v>
      </c>
      <c r="AV160" s="935">
        <f t="shared" si="49"/>
        <v>1.5434337226000006</v>
      </c>
      <c r="AW160" s="702">
        <f t="shared" si="46"/>
        <v>6.4597249486000017</v>
      </c>
      <c r="AX160" s="810">
        <f t="shared" si="47"/>
        <v>17.844544056906081</v>
      </c>
      <c r="AY160" s="991">
        <v>1.42</v>
      </c>
      <c r="AZ160" s="922">
        <v>31.06</v>
      </c>
      <c r="BA160" s="922">
        <v>-16.05</v>
      </c>
      <c r="BB160" s="922">
        <v>2.98</v>
      </c>
      <c r="BC160" s="922">
        <v>-0.62</v>
      </c>
      <c r="BE160" s="664">
        <v>2014</v>
      </c>
      <c r="BF160" s="946" t="e">
        <f>#VALUE!</f>
        <v>#VALUE!</v>
      </c>
      <c r="BG160" s="931">
        <v>1.2</v>
      </c>
    </row>
    <row r="161" spans="1:59" ht="11.25" customHeight="1" x14ac:dyDescent="0.2">
      <c r="A161" s="537" t="s">
        <v>533</v>
      </c>
      <c r="B161" s="925" t="s">
        <v>534</v>
      </c>
      <c r="C161" s="988" t="s">
        <v>108</v>
      </c>
      <c r="D161" s="988" t="s">
        <v>4373</v>
      </c>
      <c r="E161" s="792">
        <v>26</v>
      </c>
      <c r="F161" s="526">
        <v>120</v>
      </c>
      <c r="G161" s="526" t="s">
        <v>106</v>
      </c>
      <c r="H161" s="526" t="s">
        <v>106</v>
      </c>
      <c r="I161" s="916">
        <v>101.69</v>
      </c>
      <c r="J161" s="702">
        <f t="shared" si="35"/>
        <v>2.7928016520798504</v>
      </c>
      <c r="K161" s="933">
        <v>0.71</v>
      </c>
      <c r="L161" s="639">
        <v>4</v>
      </c>
      <c r="M161" s="693">
        <f t="shared" si="36"/>
        <v>2.84</v>
      </c>
      <c r="N161" s="921" t="s">
        <v>149</v>
      </c>
      <c r="O161" s="796">
        <v>0.67</v>
      </c>
      <c r="P161" s="915">
        <v>43615</v>
      </c>
      <c r="Q161" s="915">
        <v>43630</v>
      </c>
      <c r="R161" s="693">
        <f t="shared" si="37"/>
        <v>5.9701492537313312</v>
      </c>
      <c r="S161" s="759">
        <f>IF(INDEX(Historical!$D$7:$D$1437,MATCH(B161,Historical!$B$7:$B$1446,0))=0,"n/a",(INDEX(Historical!$C$7:$C$1437,MATCH(B161,Historical!$B$7:$B$1446,0))/INDEX(Historical!$D$7:$D$1437,MATCH(B161,Historical!$B$7:$B$1446,0))-1)*100)</f>
        <v>14.666666666666671</v>
      </c>
      <c r="T161" s="759">
        <f>IF(INDEX(Historical!$F$7:$F$1430,MATCH(B161,Historical!$B$7:$B$1446,0))=0,"n/a",((INDEX(Historical!$C$7:$C$1437,MATCH(B161,Historical!$B$7:$B$1446,0))/INDEX(Historical!$F$7:$F$1430,MATCH(B161,Historical!$B$7:$B$1446,0)))^(1/3)-1)*100)</f>
        <v>7.1026304014222053</v>
      </c>
      <c r="U161" s="759">
        <f>IF(INDEX(Historical!$H$7:$H$1430,MATCH(B161,Historical!$B$7:$B$1446,0))=0,"n/a",((INDEX(Historical!$C$7:$C$1437,MATCH(B161,Historical!$B$7:$B$1446,0))/INDEX(Historical!$H$7:$H$1430,MATCH(B161,Historical!$B$7:$B$1446,0)))^(1/5)-1)*100)</f>
        <v>5.4364811125223733</v>
      </c>
      <c r="V161" s="759">
        <f>IF(INDEX(Historical!$O$7:$O$1430,MATCH(B161,Historical!$B$7:$B$1446,0))=0,"n/a",((INDEX(Historical!$C$7:$C$1437,MATCH(B161,Historical!$B$7:$B$1446,0))/INDEX(Historical!$O$7:$O$1430,MATCH(B161,Historical!$B$7:$B$1446,0)))^(1/10)-1)*100)</f>
        <v>4.5083910849254893</v>
      </c>
      <c r="W161" s="760">
        <f t="shared" si="38"/>
        <v>1.2058583672343994</v>
      </c>
      <c r="X161" s="761">
        <f t="shared" si="39"/>
        <v>0.42806937893876956</v>
      </c>
      <c r="Y161" s="925"/>
      <c r="Z161" s="702">
        <f t="shared" si="40"/>
        <v>41.399416909620989</v>
      </c>
      <c r="AA161" s="935">
        <f t="shared" si="41"/>
        <v>14.823615160349853</v>
      </c>
      <c r="AB161" s="639">
        <v>12</v>
      </c>
      <c r="AC161" s="916">
        <v>6.86</v>
      </c>
      <c r="AD161" s="916">
        <v>1.48</v>
      </c>
      <c r="AE161" s="916">
        <v>6</v>
      </c>
      <c r="AF161" s="916">
        <v>1.86</v>
      </c>
      <c r="AG161" s="916">
        <v>13.900000000000002</v>
      </c>
      <c r="AH161" s="916">
        <v>23.799999999999997</v>
      </c>
      <c r="AI161" s="916">
        <v>2.42</v>
      </c>
      <c r="AJ161" s="916">
        <v>12.7</v>
      </c>
      <c r="AK161" s="916">
        <v>10.02</v>
      </c>
      <c r="AL161" s="928">
        <v>6310</v>
      </c>
      <c r="AM161" s="922">
        <v>1.2</v>
      </c>
      <c r="AN161" s="916">
        <v>7.0000000000000007E-2</v>
      </c>
      <c r="AO161" s="802">
        <f t="shared" si="42"/>
        <v>-6.5943323957476281</v>
      </c>
      <c r="AP161" s="803">
        <f t="shared" si="43"/>
        <v>8.2292827646022246</v>
      </c>
      <c r="AQ161" s="936">
        <f t="shared" si="44"/>
        <v>10.698638350053248</v>
      </c>
      <c r="AR161" s="702">
        <f>INDEX(Historical!$C$7:$C$1437,MATCH(B161,Historical!$B$7:$B$1446,0))*IF(AH161="n/a",1.03,IF(AH161&lt;0,1.01,IF(AH161&gt;10,1.1,(1+AH161/100))))</f>
        <v>2.8380000000000005</v>
      </c>
      <c r="AS161" s="935">
        <f t="shared" si="45"/>
        <v>2.9066796000000004</v>
      </c>
      <c r="AT161" s="935">
        <f t="shared" si="49"/>
        <v>3.1973475600000008</v>
      </c>
      <c r="AU161" s="935">
        <f t="shared" si="49"/>
        <v>3.5170823160000011</v>
      </c>
      <c r="AV161" s="935">
        <f t="shared" si="49"/>
        <v>3.8687905476000015</v>
      </c>
      <c r="AW161" s="702">
        <f t="shared" si="46"/>
        <v>16.327900023600005</v>
      </c>
      <c r="AX161" s="810">
        <f t="shared" si="47"/>
        <v>16.056544422853776</v>
      </c>
      <c r="AY161" s="991">
        <v>1.36</v>
      </c>
      <c r="AZ161" s="922">
        <v>24.21</v>
      </c>
      <c r="BA161" s="922">
        <v>-16.420000000000002</v>
      </c>
      <c r="BB161" s="922">
        <v>0.16</v>
      </c>
      <c r="BC161" s="922">
        <v>-0.54</v>
      </c>
      <c r="BE161" s="664">
        <v>1994</v>
      </c>
      <c r="BF161" s="946" t="e">
        <f>#VALUE!</f>
        <v>#VALUE!</v>
      </c>
      <c r="BG161" s="931">
        <v>1.4000000000000001</v>
      </c>
    </row>
    <row r="162" spans="1:59" ht="11.25" customHeight="1" x14ac:dyDescent="0.2">
      <c r="A162" s="609" t="s">
        <v>1075</v>
      </c>
      <c r="B162" s="925" t="s">
        <v>1076</v>
      </c>
      <c r="C162" s="988" t="s">
        <v>108</v>
      </c>
      <c r="D162" s="988" t="s">
        <v>4373</v>
      </c>
      <c r="E162" s="792">
        <v>7</v>
      </c>
      <c r="F162" s="526">
        <v>628</v>
      </c>
      <c r="G162" s="526" t="s">
        <v>37</v>
      </c>
      <c r="H162" s="526" t="s">
        <v>37</v>
      </c>
      <c r="I162" s="924">
        <v>79.38</v>
      </c>
      <c r="J162" s="702">
        <f t="shared" si="35"/>
        <v>2.6706979087931475</v>
      </c>
      <c r="K162" s="927">
        <v>0.53</v>
      </c>
      <c r="L162" s="639">
        <v>4</v>
      </c>
      <c r="M162" s="693">
        <f t="shared" si="36"/>
        <v>2.12</v>
      </c>
      <c r="N162" s="921" t="s">
        <v>161</v>
      </c>
      <c r="O162" s="795">
        <v>0.46</v>
      </c>
      <c r="P162" s="915">
        <v>43385</v>
      </c>
      <c r="Q162" s="915">
        <v>43404</v>
      </c>
      <c r="R162" s="693">
        <f t="shared" si="37"/>
        <v>15.217391304347828</v>
      </c>
      <c r="S162" s="759">
        <f>IF(INDEX(Historical!$D$7:$D$1437,MATCH(B162,Historical!$B$7:$B$1446,0))=0,"n/a",(INDEX(Historical!$C$7:$C$1437,MATCH(B162,Historical!$B$7:$B$1446,0))/INDEX(Historical!$D$7:$D$1437,MATCH(B162,Historical!$B$7:$B$1446,0))-1)*100)</f>
        <v>9.1428571428571423</v>
      </c>
      <c r="T162" s="759">
        <f>IF(INDEX(Historical!$F$7:$F$1430,MATCH(B162,Historical!$B$7:$B$1446,0))=0,"n/a",((INDEX(Historical!$C$7:$C$1437,MATCH(B162,Historical!$B$7:$B$1446,0))/INDEX(Historical!$F$7:$F$1430,MATCH(B162,Historical!$B$7:$B$1446,0)))^(1/3)-1)*100)</f>
        <v>4.7872459871098672</v>
      </c>
      <c r="U162" s="759">
        <f>IF(INDEX(Historical!$H$7:$H$1430,MATCH(B162,Historical!$B$7:$B$1446,0))=0,"n/a",((INDEX(Historical!$C$7:$C$1437,MATCH(B162,Historical!$B$7:$B$1446,0))/INDEX(Historical!$H$7:$H$1430,MATCH(B162,Historical!$B$7:$B$1446,0)))^(1/5)-1)*100)</f>
        <v>5.52032065959005</v>
      </c>
      <c r="V162" s="759">
        <f>IF(INDEX(Historical!$O$7:$O$1430,MATCH(B162,Historical!$B$7:$B$1446,0))=0,"n/a",((INDEX(Historical!$C$7:$C$1437,MATCH(B162,Historical!$B$7:$B$1446,0))/INDEX(Historical!$O$7:$O$1430,MATCH(B162,Historical!$B$7:$B$1446,0)))^(1/10)-1)*100)</f>
        <v>3.6855349351859967</v>
      </c>
      <c r="W162" s="760">
        <f t="shared" si="38"/>
        <v>1.4978343053778318</v>
      </c>
      <c r="X162" s="761">
        <f t="shared" si="39"/>
        <v>0.68152106908519139</v>
      </c>
      <c r="Y162" s="713"/>
      <c r="Z162" s="702">
        <f t="shared" si="40"/>
        <v>45.396145610278374</v>
      </c>
      <c r="AA162" s="935">
        <f t="shared" si="41"/>
        <v>16.997858672376871</v>
      </c>
      <c r="AB162" s="639">
        <v>12</v>
      </c>
      <c r="AC162" s="916">
        <v>4.67</v>
      </c>
      <c r="AD162" s="916">
        <v>2.12</v>
      </c>
      <c r="AE162" s="916">
        <v>7.43</v>
      </c>
      <c r="AF162" s="916">
        <v>2.06</v>
      </c>
      <c r="AG162" s="916">
        <v>14.399999999999999</v>
      </c>
      <c r="AH162" s="916">
        <v>14.000000000000002</v>
      </c>
      <c r="AI162" s="916">
        <v>2.13</v>
      </c>
      <c r="AJ162" s="916">
        <v>8.1</v>
      </c>
      <c r="AK162" s="916">
        <v>8</v>
      </c>
      <c r="AL162" s="928">
        <v>1300</v>
      </c>
      <c r="AM162" s="922">
        <v>2.6</v>
      </c>
      <c r="AN162" s="916">
        <v>0.01</v>
      </c>
      <c r="AO162" s="802">
        <f t="shared" si="42"/>
        <v>-8.8068401039936735</v>
      </c>
      <c r="AP162" s="803">
        <f t="shared" si="43"/>
        <v>8.191018568383198</v>
      </c>
      <c r="AQ162" s="936">
        <f t="shared" si="44"/>
        <v>24.749685130034791</v>
      </c>
      <c r="AR162" s="702">
        <f>INDEX(Historical!$C$7:$C$1437,MATCH(B162,Historical!$B$7:$B$1446,0))*IF(AH162="n/a",1.03,IF(AH162&lt;0,1.01,IF(AH162&gt;10,1.1,(1+AH162/100))))</f>
        <v>2.101</v>
      </c>
      <c r="AS162" s="935">
        <f t="shared" si="45"/>
        <v>2.1457513000000001</v>
      </c>
      <c r="AT162" s="935">
        <f t="shared" si="49"/>
        <v>2.3174114040000005</v>
      </c>
      <c r="AU162" s="935">
        <f t="shared" si="49"/>
        <v>2.5028043163200007</v>
      </c>
      <c r="AV162" s="935">
        <f t="shared" si="49"/>
        <v>2.7030286616256007</v>
      </c>
      <c r="AW162" s="702">
        <f t="shared" si="46"/>
        <v>11.7699956819456</v>
      </c>
      <c r="AX162" s="810">
        <f t="shared" si="47"/>
        <v>14.827407006734191</v>
      </c>
      <c r="AY162" s="991">
        <v>0.74</v>
      </c>
      <c r="AZ162" s="922">
        <v>21.52</v>
      </c>
      <c r="BA162" s="922">
        <v>-4.67</v>
      </c>
      <c r="BB162" s="922">
        <v>2.11</v>
      </c>
      <c r="BC162" s="922">
        <v>4.5199999999999996</v>
      </c>
      <c r="BE162" s="664">
        <v>2012</v>
      </c>
      <c r="BF162" s="946" t="e">
        <f>#VALUE!</f>
        <v>#VALUE!</v>
      </c>
      <c r="BG162" s="931">
        <v>1.7000000000000002</v>
      </c>
    </row>
    <row r="163" spans="1:59" ht="11.25" customHeight="1" x14ac:dyDescent="0.2">
      <c r="A163" s="106" t="s">
        <v>4068</v>
      </c>
      <c r="B163" s="631" t="s">
        <v>4069</v>
      </c>
      <c r="C163" s="988" t="s">
        <v>4353</v>
      </c>
      <c r="D163" s="988" t="s">
        <v>4354</v>
      </c>
      <c r="E163" s="792">
        <v>5</v>
      </c>
      <c r="F163" s="526">
        <v>861</v>
      </c>
      <c r="G163" s="526" t="s">
        <v>106</v>
      </c>
      <c r="H163" s="526" t="s">
        <v>106</v>
      </c>
      <c r="I163" s="924">
        <v>36.479999999999997</v>
      </c>
      <c r="J163" s="702">
        <f t="shared" si="35"/>
        <v>4.4682017543859649</v>
      </c>
      <c r="K163" s="927">
        <v>0.40749999999999997</v>
      </c>
      <c r="L163" s="639">
        <v>4</v>
      </c>
      <c r="M163" s="693">
        <f t="shared" si="36"/>
        <v>1.63</v>
      </c>
      <c r="N163" s="921" t="s">
        <v>4338</v>
      </c>
      <c r="O163" s="795">
        <v>0.40500000000000003</v>
      </c>
      <c r="P163" s="915">
        <v>43517</v>
      </c>
      <c r="Q163" s="915">
        <v>43525</v>
      </c>
      <c r="R163" s="693">
        <f t="shared" si="37"/>
        <v>0.6172839506172707</v>
      </c>
      <c r="S163" s="759">
        <f>IF(INDEX(Historical!$D$7:$D$1437,MATCH(B163,Historical!$B$7:$B$1446,0))=0,"n/a",(INDEX(Historical!$C$7:$C$1437,MATCH(B163,Historical!$B$7:$B$1446,0))/INDEX(Historical!$D$7:$D$1437,MATCH(B163,Historical!$B$7:$B$1446,0))-1)*100)</f>
        <v>2.5559105431310014</v>
      </c>
      <c r="T163" s="759">
        <f>IF(INDEX(Historical!$F$7:$F$1430,MATCH(B163,Historical!$B$7:$B$1446,0))=0,"n/a",((INDEX(Historical!$C$7:$C$1437,MATCH(B163,Historical!$B$7:$B$1446,0))/INDEX(Historical!$F$7:$F$1430,MATCH(B163,Historical!$B$7:$B$1446,0)))^(1/3)-1)*100)</f>
        <v>45.879689820476585</v>
      </c>
      <c r="U163" s="759" t="str">
        <f>IF(INDEX(Historical!$H$7:$H$1430,MATCH(B163,Historical!$B$7:$B$1446,0))=0,"n/a",((INDEX(Historical!$C$7:$C$1437,MATCH(B163,Historical!$B$7:$B$1446,0))/INDEX(Historical!$H$7:$H$1430,MATCH(B163,Historical!$B$7:$B$1446,0)))^(1/5)-1)*100)</f>
        <v>n/a</v>
      </c>
      <c r="V163" s="759" t="str">
        <f>IF(INDEX(Historical!$O$7:$O$1430,MATCH(B163,Historical!$B$7:$B$1446,0))=0,"n/a",((INDEX(Historical!$C$7:$C$1437,MATCH(B163,Historical!$B$7:$B$1446,0))/INDEX(Historical!$O$7:$O$1430,MATCH(B163,Historical!$B$7:$B$1446,0)))^(1/10)-1)*100)</f>
        <v>n/a</v>
      </c>
      <c r="W163" s="760" t="str">
        <f t="shared" si="38"/>
        <v>n/a</v>
      </c>
      <c r="X163" s="761" t="str">
        <f t="shared" si="39"/>
        <v>n/a</v>
      </c>
      <c r="Y163" s="926"/>
      <c r="Z163" s="702">
        <f t="shared" si="40"/>
        <v>652</v>
      </c>
      <c r="AA163" s="935">
        <f t="shared" si="41"/>
        <v>145.91999999999999</v>
      </c>
      <c r="AB163" s="639">
        <v>12</v>
      </c>
      <c r="AC163" s="916">
        <v>0.25</v>
      </c>
      <c r="AD163" s="916" t="s">
        <v>137</v>
      </c>
      <c r="AE163" s="916">
        <v>14.19</v>
      </c>
      <c r="AF163" s="916">
        <v>2.36</v>
      </c>
      <c r="AG163" s="916">
        <v>1.6</v>
      </c>
      <c r="AH163" s="916">
        <v>5.2</v>
      </c>
      <c r="AI163" s="916">
        <v>27.779999999999998</v>
      </c>
      <c r="AJ163" s="916" t="s">
        <v>137</v>
      </c>
      <c r="AK163" s="916" t="s">
        <v>137</v>
      </c>
      <c r="AL163" s="928">
        <v>689.47</v>
      </c>
      <c r="AM163" s="922">
        <v>5.3</v>
      </c>
      <c r="AN163" s="916">
        <v>0.54</v>
      </c>
      <c r="AO163" s="802" t="str">
        <f t="shared" si="42"/>
        <v>n/a</v>
      </c>
      <c r="AP163" s="803" t="str">
        <f t="shared" si="43"/>
        <v>n/a</v>
      </c>
      <c r="AQ163" s="936">
        <f t="shared" si="44"/>
        <v>291.22099466499316</v>
      </c>
      <c r="AR163" s="702">
        <f>INDEX(Historical!$C$7:$C$1437,MATCH(B163,Historical!$B$7:$B$1446,0))*IF(AH163="n/a",1.03,IF(AH163&lt;0,1.01,IF(AH163&gt;10,1.1,(1+AH163/100))))</f>
        <v>1.6884600000000001</v>
      </c>
      <c r="AS163" s="935">
        <f t="shared" si="45"/>
        <v>1.8573060000000001</v>
      </c>
      <c r="AT163" s="935">
        <f t="shared" si="49"/>
        <v>1.9130251800000002</v>
      </c>
      <c r="AU163" s="935">
        <f t="shared" si="49"/>
        <v>1.9704159354000004</v>
      </c>
      <c r="AV163" s="935">
        <f t="shared" si="49"/>
        <v>2.0295284134620006</v>
      </c>
      <c r="AW163" s="702">
        <f t="shared" si="46"/>
        <v>9.4587355288620003</v>
      </c>
      <c r="AX163" s="810">
        <f t="shared" si="47"/>
        <v>25.92855134008224</v>
      </c>
      <c r="AY163" s="991">
        <v>0.94</v>
      </c>
      <c r="AZ163" s="922">
        <v>43.99</v>
      </c>
      <c r="BA163" s="922">
        <v>-1.78</v>
      </c>
      <c r="BB163" s="922">
        <v>4.12</v>
      </c>
      <c r="BC163" s="922">
        <v>15.290000000000001</v>
      </c>
      <c r="BE163" s="664">
        <v>2015</v>
      </c>
      <c r="BF163" s="946" t="e">
        <f>#VALUE!</f>
        <v>#VALUE!</v>
      </c>
      <c r="BG163" s="931">
        <v>1.0999999999999999</v>
      </c>
    </row>
    <row r="164" spans="1:59" ht="11.25" customHeight="1" x14ac:dyDescent="0.2">
      <c r="A164" s="537" t="s">
        <v>511</v>
      </c>
      <c r="B164" s="925" t="s">
        <v>512</v>
      </c>
      <c r="C164" s="988" t="s">
        <v>128</v>
      </c>
      <c r="D164" s="988" t="s">
        <v>4388</v>
      </c>
      <c r="E164" s="792">
        <v>23</v>
      </c>
      <c r="F164" s="526">
        <v>148</v>
      </c>
      <c r="G164" s="526" t="s">
        <v>115</v>
      </c>
      <c r="H164" s="526" t="s">
        <v>115</v>
      </c>
      <c r="I164" s="924">
        <v>74.95</v>
      </c>
      <c r="J164" s="702">
        <f t="shared" si="35"/>
        <v>1.2141427618412275</v>
      </c>
      <c r="K164" s="933">
        <v>0.22750000000000001</v>
      </c>
      <c r="L164" s="639">
        <v>4</v>
      </c>
      <c r="M164" s="693">
        <f t="shared" si="36"/>
        <v>0.91</v>
      </c>
      <c r="N164" s="921" t="s">
        <v>119</v>
      </c>
      <c r="O164" s="796">
        <v>0.2175</v>
      </c>
      <c r="P164" s="915">
        <v>43510</v>
      </c>
      <c r="Q164" s="915">
        <v>43525</v>
      </c>
      <c r="R164" s="693">
        <f t="shared" si="37"/>
        <v>4.5977011494252915</v>
      </c>
      <c r="S164" s="759">
        <f>IF(INDEX(Historical!$D$7:$D$1437,MATCH(B164,Historical!$B$7:$B$1446,0))=0,"n/a",(INDEX(Historical!$C$7:$C$1437,MATCH(B164,Historical!$B$7:$B$1446,0))/INDEX(Historical!$D$7:$D$1437,MATCH(B164,Historical!$B$7:$B$1446,0))-1)*100)</f>
        <v>14.736842105263159</v>
      </c>
      <c r="T164" s="759">
        <f>IF(INDEX(Historical!$F$7:$F$1430,MATCH(B164,Historical!$B$7:$B$1446,0))=0,"n/a",((INDEX(Historical!$C$7:$C$1437,MATCH(B164,Historical!$B$7:$B$1446,0))/INDEX(Historical!$F$7:$F$1430,MATCH(B164,Historical!$B$7:$B$1446,0)))^(1/3)-1)*100)</f>
        <v>9.1810401419760481</v>
      </c>
      <c r="U164" s="759">
        <f>IF(INDEX(Historical!$H$7:$H$1430,MATCH(B164,Historical!$B$7:$B$1446,0))=0,"n/a",((INDEX(Historical!$C$7:$C$1437,MATCH(B164,Historical!$B$7:$B$1446,0))/INDEX(Historical!$H$7:$H$1430,MATCH(B164,Historical!$B$7:$B$1446,0)))^(1/5)-1)*100)</f>
        <v>9.2611309622839588</v>
      </c>
      <c r="V164" s="759">
        <f>IF(INDEX(Historical!$O$7:$O$1430,MATCH(B164,Historical!$B$7:$B$1446,0))=0,"n/a",((INDEX(Historical!$C$7:$C$1437,MATCH(B164,Historical!$B$7:$B$1446,0))/INDEX(Historical!$O$7:$O$1430,MATCH(B164,Historical!$B$7:$B$1446,0)))^(1/10)-1)*100)</f>
        <v>26.214646690880027</v>
      </c>
      <c r="W164" s="760">
        <f t="shared" si="38"/>
        <v>0.35328078503174604</v>
      </c>
      <c r="X164" s="761">
        <f t="shared" si="39"/>
        <v>0.90795401591019209</v>
      </c>
      <c r="Y164" s="713"/>
      <c r="Z164" s="702">
        <f t="shared" si="40"/>
        <v>40.08810572687225</v>
      </c>
      <c r="AA164" s="935">
        <f t="shared" si="41"/>
        <v>33.017621145374449</v>
      </c>
      <c r="AB164" s="639">
        <v>12</v>
      </c>
      <c r="AC164" s="916">
        <v>2.27</v>
      </c>
      <c r="AD164" s="916">
        <v>3.84</v>
      </c>
      <c r="AE164" s="916">
        <v>4.45</v>
      </c>
      <c r="AF164" s="916">
        <v>7.53</v>
      </c>
      <c r="AG164" s="916">
        <v>24.8</v>
      </c>
      <c r="AH164" s="916">
        <v>23.5</v>
      </c>
      <c r="AI164" s="916">
        <v>8.3099999999999987</v>
      </c>
      <c r="AJ164" s="916">
        <v>10.199999999999999</v>
      </c>
      <c r="AK164" s="916">
        <v>8.6199999999999992</v>
      </c>
      <c r="AL164" s="928">
        <v>18470</v>
      </c>
      <c r="AM164" s="922">
        <v>0.1</v>
      </c>
      <c r="AN164" s="916">
        <v>0.86</v>
      </c>
      <c r="AO164" s="802">
        <f t="shared" si="42"/>
        <v>-22.542347421249261</v>
      </c>
      <c r="AP164" s="803">
        <f t="shared" si="43"/>
        <v>10.475273724125186</v>
      </c>
      <c r="AQ164" s="936">
        <f t="shared" si="44"/>
        <v>232.41385666041836</v>
      </c>
      <c r="AR164" s="702">
        <f>INDEX(Historical!$C$7:$C$1437,MATCH(B164,Historical!$B$7:$B$1446,0))*IF(AH164="n/a",1.03,IF(AH164&lt;0,1.01,IF(AH164&gt;10,1.1,(1+AH164/100))))</f>
        <v>0.95920000000000005</v>
      </c>
      <c r="AS164" s="935">
        <f t="shared" si="45"/>
        <v>1.03890952</v>
      </c>
      <c r="AT164" s="935">
        <f t="shared" si="49"/>
        <v>1.1284635206240001</v>
      </c>
      <c r="AU164" s="935">
        <f t="shared" si="49"/>
        <v>1.2257370761017889</v>
      </c>
      <c r="AV164" s="935">
        <f t="shared" si="49"/>
        <v>1.3313956120617632</v>
      </c>
      <c r="AW164" s="702">
        <f t="shared" si="46"/>
        <v>5.6837057287875528</v>
      </c>
      <c r="AX164" s="810">
        <f t="shared" si="47"/>
        <v>7.5833298582889297</v>
      </c>
      <c r="AY164" s="991">
        <v>0.22</v>
      </c>
      <c r="AZ164" s="922">
        <v>64.73</v>
      </c>
      <c r="BA164" s="922">
        <v>0.62</v>
      </c>
      <c r="BB164" s="922">
        <v>8.2000000000000011</v>
      </c>
      <c r="BC164" s="922">
        <v>18.459999999999997</v>
      </c>
      <c r="BE164" s="664">
        <v>1997</v>
      </c>
      <c r="BF164" s="946" t="e">
        <f>#VALUE!</f>
        <v>#VALUE!</v>
      </c>
      <c r="BG164" s="931">
        <v>9.5</v>
      </c>
    </row>
    <row r="165" spans="1:59" ht="11.25" customHeight="1" x14ac:dyDescent="0.2">
      <c r="A165" s="609" t="s">
        <v>1069</v>
      </c>
      <c r="B165" s="925" t="s">
        <v>1070</v>
      </c>
      <c r="C165" s="988" t="s">
        <v>247</v>
      </c>
      <c r="D165" s="988" t="s">
        <v>4387</v>
      </c>
      <c r="E165" s="792">
        <v>8</v>
      </c>
      <c r="F165" s="526">
        <v>553</v>
      </c>
      <c r="G165" s="526" t="s">
        <v>106</v>
      </c>
      <c r="H165" s="526" t="s">
        <v>106</v>
      </c>
      <c r="I165" s="924">
        <v>100.85</v>
      </c>
      <c r="J165" s="702">
        <f t="shared" si="35"/>
        <v>0.53875392497107921</v>
      </c>
      <c r="K165" s="934">
        <v>0.54333333333333333</v>
      </c>
      <c r="L165" s="639">
        <v>1</v>
      </c>
      <c r="M165" s="693">
        <f t="shared" si="36"/>
        <v>0.54333333333333333</v>
      </c>
      <c r="N165" s="921" t="s">
        <v>982</v>
      </c>
      <c r="O165" s="799">
        <v>0.50666666666666671</v>
      </c>
      <c r="P165" s="915">
        <v>43440</v>
      </c>
      <c r="Q165" s="915">
        <v>43469</v>
      </c>
      <c r="R165" s="693">
        <f t="shared" si="37"/>
        <v>7.2368421052631486</v>
      </c>
      <c r="S165" s="759">
        <f>IF(INDEX(Historical!$D$7:$D$1437,MATCH(B165,Historical!$B$7:$B$1446,0))=0,"n/a",(INDEX(Historical!$C$7:$C$1437,MATCH(B165,Historical!$B$7:$B$1446,0))/INDEX(Historical!$D$7:$D$1437,MATCH(B165,Historical!$B$7:$B$1446,0))-1)*100)</f>
        <v>7.2368421052631415</v>
      </c>
      <c r="T165" s="759">
        <f>IF(INDEX(Historical!$F$7:$F$1430,MATCH(B165,Historical!$B$7:$B$1446,0))=0,"n/a",((INDEX(Historical!$C$7:$C$1437,MATCH(B165,Historical!$B$7:$B$1446,0))/INDEX(Historical!$F$7:$F$1430,MATCH(B165,Historical!$B$7:$B$1446,0)))^(1/3)-1)*100)</f>
        <v>12.330214454925081</v>
      </c>
      <c r="U165" s="759">
        <f>IF(INDEX(Historical!$H$7:$H$1430,MATCH(B165,Historical!$B$7:$B$1446,0))=0,"n/a",((INDEX(Historical!$C$7:$C$1437,MATCH(B165,Historical!$B$7:$B$1446,0))/INDEX(Historical!$H$7:$H$1430,MATCH(B165,Historical!$B$7:$B$1446,0)))^(1/5)-1)*100)</f>
        <v>13.379273635892975</v>
      </c>
      <c r="V165" s="759">
        <f>IF(INDEX(Historical!$O$7:$O$1430,MATCH(B165,Historical!$B$7:$B$1446,0))=0,"n/a",((INDEX(Historical!$C$7:$C$1437,MATCH(B165,Historical!$B$7:$B$1446,0))/INDEX(Historical!$O$7:$O$1430,MATCH(B165,Historical!$B$7:$B$1446,0)))^(1/10)-1)*100)</f>
        <v>12.543847979536849</v>
      </c>
      <c r="W165" s="760">
        <f t="shared" si="38"/>
        <v>1.0666004289687647</v>
      </c>
      <c r="X165" s="761">
        <f t="shared" si="39"/>
        <v>0.39583649810334243</v>
      </c>
      <c r="Y165" s="728" t="s">
        <v>4426</v>
      </c>
      <c r="Z165" s="702">
        <f t="shared" si="40"/>
        <v>12.237237237237236</v>
      </c>
      <c r="AA165" s="935">
        <f t="shared" si="41"/>
        <v>22.713963963963959</v>
      </c>
      <c r="AB165" s="639">
        <v>12</v>
      </c>
      <c r="AC165" s="916">
        <v>4.4400000000000004</v>
      </c>
      <c r="AD165" s="916">
        <v>1.89</v>
      </c>
      <c r="AE165" s="916">
        <v>3.8</v>
      </c>
      <c r="AF165" s="916">
        <v>8.92</v>
      </c>
      <c r="AG165" s="916" t="s">
        <v>137</v>
      </c>
      <c r="AH165" s="916">
        <v>225.59999999999997</v>
      </c>
      <c r="AI165" s="916">
        <v>14.399999999999999</v>
      </c>
      <c r="AJ165" s="916">
        <v>33.800000000000004</v>
      </c>
      <c r="AK165" s="916">
        <v>12</v>
      </c>
      <c r="AL165" s="928">
        <v>3840</v>
      </c>
      <c r="AM165" s="922">
        <v>2.7</v>
      </c>
      <c r="AN165" s="916">
        <v>3.23</v>
      </c>
      <c r="AO165" s="802">
        <f t="shared" si="42"/>
        <v>-8.7959364030999048</v>
      </c>
      <c r="AP165" s="803">
        <f t="shared" si="43"/>
        <v>13.918027560864054</v>
      </c>
      <c r="AQ165" s="936">
        <f t="shared" si="44"/>
        <v>200.08040297268374</v>
      </c>
      <c r="AR165" s="702">
        <f>INDEX(Historical!$C$7:$C$1437,MATCH(B165,Historical!$B$7:$B$1446,0))*IF(AH165="n/a",1.03,IF(AH165&lt;0,1.01,IF(AH165&gt;10,1.1,(1+AH165/100))))</f>
        <v>0.59766666666666668</v>
      </c>
      <c r="AS165" s="935">
        <f t="shared" si="45"/>
        <v>0.65743333333333343</v>
      </c>
      <c r="AT165" s="935">
        <f t="shared" si="49"/>
        <v>0.7231766666666668</v>
      </c>
      <c r="AU165" s="935">
        <f t="shared" si="49"/>
        <v>0.79549433333333353</v>
      </c>
      <c r="AV165" s="935">
        <f t="shared" si="49"/>
        <v>0.87504376666666694</v>
      </c>
      <c r="AW165" s="702">
        <f t="shared" si="46"/>
        <v>3.6488147666666673</v>
      </c>
      <c r="AX165" s="810">
        <f t="shared" si="47"/>
        <v>3.6180612460750301</v>
      </c>
      <c r="AY165" s="991">
        <v>1.18</v>
      </c>
      <c r="AZ165" s="922">
        <v>35.229999999999997</v>
      </c>
      <c r="BA165" s="922">
        <v>-3.83</v>
      </c>
      <c r="BB165" s="922">
        <v>10.81</v>
      </c>
      <c r="BC165" s="922">
        <v>11.24</v>
      </c>
      <c r="BE165" s="664">
        <v>2012</v>
      </c>
      <c r="BF165" s="946" t="e">
        <f>#VALUE!</f>
        <v>#VALUE!</v>
      </c>
      <c r="BG165" s="931" t="s">
        <v>137</v>
      </c>
    </row>
    <row r="166" spans="1:59" ht="11.25" customHeight="1" x14ac:dyDescent="0.2">
      <c r="A166" s="537" t="s">
        <v>1063</v>
      </c>
      <c r="B166" s="925" t="s">
        <v>1064</v>
      </c>
      <c r="C166" s="988" t="s">
        <v>154</v>
      </c>
      <c r="D166" s="988" t="s">
        <v>4355</v>
      </c>
      <c r="E166" s="792">
        <v>10</v>
      </c>
      <c r="F166" s="526">
        <v>321</v>
      </c>
      <c r="G166" s="526" t="s">
        <v>37</v>
      </c>
      <c r="H166" s="526" t="s">
        <v>37</v>
      </c>
      <c r="I166" s="924">
        <v>326.77999999999997</v>
      </c>
      <c r="J166" s="702">
        <f t="shared" si="35"/>
        <v>0.36721953607931945</v>
      </c>
      <c r="K166" s="927">
        <v>0.3</v>
      </c>
      <c r="L166" s="639">
        <v>4</v>
      </c>
      <c r="M166" s="693">
        <f t="shared" si="36"/>
        <v>1.2</v>
      </c>
      <c r="N166" s="921" t="s">
        <v>119</v>
      </c>
      <c r="O166" s="795">
        <v>0.28000000000000003</v>
      </c>
      <c r="P166" s="915">
        <v>43322</v>
      </c>
      <c r="Q166" s="915">
        <v>43343</v>
      </c>
      <c r="R166" s="693">
        <f t="shared" si="37"/>
        <v>7.1428571428571281</v>
      </c>
      <c r="S166" s="759">
        <f>IF(INDEX(Historical!$D$7:$D$1437,MATCH(B166,Historical!$B$7:$B$1446,0))=0,"n/a",(INDEX(Historical!$C$7:$C$1437,MATCH(B166,Historical!$B$7:$B$1446,0))/INDEX(Historical!$D$7:$D$1437,MATCH(B166,Historical!$B$7:$B$1446,0))-1)*100)</f>
        <v>7.4074074074073959</v>
      </c>
      <c r="T166" s="759">
        <f>IF(INDEX(Historical!$F$7:$F$1430,MATCH(B166,Historical!$B$7:$B$1446,0))=0,"n/a",((INDEX(Historical!$C$7:$C$1437,MATCH(B166,Historical!$B$7:$B$1446,0))/INDEX(Historical!$F$7:$F$1430,MATCH(B166,Historical!$B$7:$B$1446,0)))^(1/3)-1)*100)</f>
        <v>8.0330707256288658</v>
      </c>
      <c r="U166" s="759">
        <f>IF(INDEX(Historical!$H$7:$H$1430,MATCH(B166,Historical!$B$7:$B$1446,0))=0,"n/a",((INDEX(Historical!$C$7:$C$1437,MATCH(B166,Historical!$B$7:$B$1446,0))/INDEX(Historical!$H$7:$H$1430,MATCH(B166,Historical!$B$7:$B$1446,0)))^(1/5)-1)*100)</f>
        <v>8.8250510077843671</v>
      </c>
      <c r="V166" s="759">
        <f>IF(INDEX(Historical!$O$7:$O$1430,MATCH(B166,Historical!$B$7:$B$1446,0))=0,"n/a",((INDEX(Historical!$C$7:$C$1437,MATCH(B166,Historical!$B$7:$B$1446,0))/INDEX(Historical!$O$7:$O$1430,MATCH(B166,Historical!$B$7:$B$1446,0)))^(1/10)-1)*100)</f>
        <v>17.064354502381818</v>
      </c>
      <c r="W166" s="760">
        <f t="shared" si="38"/>
        <v>0.5171628968767954</v>
      </c>
      <c r="X166" s="761">
        <f t="shared" si="39"/>
        <v>0.36618468911968333</v>
      </c>
      <c r="Y166" s="721"/>
      <c r="Z166" s="702">
        <f t="shared" si="40"/>
        <v>9.8039215686274517</v>
      </c>
      <c r="AA166" s="935">
        <f t="shared" si="41"/>
        <v>26.69771241830065</v>
      </c>
      <c r="AB166" s="639">
        <v>12</v>
      </c>
      <c r="AC166" s="916">
        <v>12.24</v>
      </c>
      <c r="AD166" s="916">
        <v>3.02</v>
      </c>
      <c r="AE166" s="916">
        <v>2.9</v>
      </c>
      <c r="AF166" s="916">
        <v>8.86</v>
      </c>
      <c r="AG166" s="916">
        <v>37</v>
      </c>
      <c r="AH166" s="916">
        <v>127.89999999999999</v>
      </c>
      <c r="AI166" s="916">
        <v>6.59</v>
      </c>
      <c r="AJ166" s="916">
        <v>24.099999999999998</v>
      </c>
      <c r="AK166" s="916">
        <v>8.85</v>
      </c>
      <c r="AL166" s="928">
        <v>5160</v>
      </c>
      <c r="AM166" s="922">
        <v>1.6</v>
      </c>
      <c r="AN166" s="916">
        <v>0.17</v>
      </c>
      <c r="AO166" s="802">
        <f t="shared" si="42"/>
        <v>-17.505441874436961</v>
      </c>
      <c r="AP166" s="803">
        <f t="shared" si="43"/>
        <v>9.1922705438636871</v>
      </c>
      <c r="AQ166" s="936">
        <f t="shared" si="44"/>
        <v>224.23704087948701</v>
      </c>
      <c r="AR166" s="702">
        <f>INDEX(Historical!$C$7:$C$1437,MATCH(B166,Historical!$B$7:$B$1446,0))*IF(AH166="n/a",1.03,IF(AH166&lt;0,1.01,IF(AH166&gt;10,1.1,(1+AH166/100))))</f>
        <v>1.276</v>
      </c>
      <c r="AS166" s="935">
        <f t="shared" si="45"/>
        <v>1.3600884000000002</v>
      </c>
      <c r="AT166" s="935">
        <f t="shared" si="49"/>
        <v>1.4804562234000003</v>
      </c>
      <c r="AU166" s="935">
        <f t="shared" si="49"/>
        <v>1.6114765991709004</v>
      </c>
      <c r="AV166" s="935">
        <f t="shared" si="49"/>
        <v>1.754092278197525</v>
      </c>
      <c r="AW166" s="702">
        <f t="shared" si="46"/>
        <v>7.4821135007684259</v>
      </c>
      <c r="AX166" s="810">
        <f t="shared" si="47"/>
        <v>2.2896485405374949</v>
      </c>
      <c r="AY166" s="991">
        <v>1.19</v>
      </c>
      <c r="AZ166" s="922">
        <v>25.669999999999998</v>
      </c>
      <c r="BA166" s="922">
        <v>-2.74</v>
      </c>
      <c r="BB166" s="922">
        <v>0.83</v>
      </c>
      <c r="BC166" s="922">
        <v>5.3199999999999994</v>
      </c>
      <c r="BE166" s="664">
        <v>2009</v>
      </c>
      <c r="BF166" s="946" t="e">
        <f>#VALUE!</f>
        <v>#VALUE!</v>
      </c>
      <c r="BG166" s="931">
        <v>21.7</v>
      </c>
    </row>
    <row r="167" spans="1:59" ht="11.25" customHeight="1" x14ac:dyDescent="0.2">
      <c r="A167" s="609" t="s">
        <v>1065</v>
      </c>
      <c r="B167" s="925" t="s">
        <v>1066</v>
      </c>
      <c r="C167" s="988" t="s">
        <v>108</v>
      </c>
      <c r="D167" s="988" t="s">
        <v>4373</v>
      </c>
      <c r="E167" s="792">
        <v>7</v>
      </c>
      <c r="F167" s="526">
        <v>622</v>
      </c>
      <c r="G167" s="526" t="s">
        <v>37</v>
      </c>
      <c r="H167" s="526" t="s">
        <v>37</v>
      </c>
      <c r="I167" s="924">
        <v>43.93</v>
      </c>
      <c r="J167" s="702">
        <f t="shared" si="35"/>
        <v>3.0958342818119737</v>
      </c>
      <c r="K167" s="927">
        <v>0.34</v>
      </c>
      <c r="L167" s="639">
        <v>4</v>
      </c>
      <c r="M167" s="693">
        <f t="shared" si="36"/>
        <v>1.36</v>
      </c>
      <c r="N167" s="921" t="s">
        <v>149</v>
      </c>
      <c r="O167" s="795">
        <v>0.28000000000000003</v>
      </c>
      <c r="P167" s="915">
        <v>43349</v>
      </c>
      <c r="Q167" s="915">
        <v>43364</v>
      </c>
      <c r="R167" s="693">
        <f t="shared" si="37"/>
        <v>21.428571428571423</v>
      </c>
      <c r="S167" s="759">
        <f>IF(INDEX(Historical!$D$7:$D$1437,MATCH(B167,Historical!$B$7:$B$1446,0))=0,"n/a",(INDEX(Historical!$C$7:$C$1437,MATCH(B167,Historical!$B$7:$B$1446,0))/INDEX(Historical!$D$7:$D$1437,MATCH(B167,Historical!$B$7:$B$1446,0))-1)*100)</f>
        <v>12.72727272727272</v>
      </c>
      <c r="T167" s="759">
        <f>IF(INDEX(Historical!$F$7:$F$1430,MATCH(B167,Historical!$B$7:$B$1446,0))=0,"n/a",((INDEX(Historical!$C$7:$C$1437,MATCH(B167,Historical!$B$7:$B$1446,0))/INDEX(Historical!$F$7:$F$1430,MATCH(B167,Historical!$B$7:$B$1446,0)))^(1/3)-1)*100)</f>
        <v>7.4337070988966358</v>
      </c>
      <c r="U167" s="759">
        <f>IF(INDEX(Historical!$H$7:$H$1430,MATCH(B167,Historical!$B$7:$B$1446,0))=0,"n/a",((INDEX(Historical!$C$7:$C$1437,MATCH(B167,Historical!$B$7:$B$1446,0))/INDEX(Historical!$H$7:$H$1430,MATCH(B167,Historical!$B$7:$B$1446,0)))^(1/5)-1)*100)</f>
        <v>7.3446703178892792</v>
      </c>
      <c r="V167" s="759">
        <f>IF(INDEX(Historical!$O$7:$O$1430,MATCH(B167,Historical!$B$7:$B$1446,0))=0,"n/a",((INDEX(Historical!$C$7:$C$1437,MATCH(B167,Historical!$B$7:$B$1446,0))/INDEX(Historical!$O$7:$O$1430,MATCH(B167,Historical!$B$7:$B$1446,0)))^(1/10)-1)*100)</f>
        <v>0.49720137555864241</v>
      </c>
      <c r="W167" s="760">
        <f t="shared" si="38"/>
        <v>14.772023326840158</v>
      </c>
      <c r="X167" s="761">
        <f t="shared" si="39"/>
        <v>0.51723030407670978</v>
      </c>
      <c r="Y167" s="717"/>
      <c r="Z167" s="702">
        <f t="shared" si="40"/>
        <v>36.657681940700812</v>
      </c>
      <c r="AA167" s="935">
        <f t="shared" si="41"/>
        <v>11.840970350404312</v>
      </c>
      <c r="AB167" s="639">
        <v>12</v>
      </c>
      <c r="AC167" s="916">
        <v>3.71</v>
      </c>
      <c r="AD167" s="916">
        <v>1.32</v>
      </c>
      <c r="AE167" s="916">
        <v>4.2699999999999996</v>
      </c>
      <c r="AF167" s="916">
        <v>1.1100000000000001</v>
      </c>
      <c r="AG167" s="916">
        <v>8</v>
      </c>
      <c r="AH167" s="916">
        <v>42.5</v>
      </c>
      <c r="AI167" s="916">
        <v>13.19</v>
      </c>
      <c r="AJ167" s="916">
        <v>14.2</v>
      </c>
      <c r="AK167" s="916">
        <v>9</v>
      </c>
      <c r="AL167" s="928">
        <v>3140</v>
      </c>
      <c r="AM167" s="922">
        <v>0.5</v>
      </c>
      <c r="AN167" s="916">
        <v>0.01</v>
      </c>
      <c r="AO167" s="802">
        <f t="shared" si="42"/>
        <v>-1.4004657507030593</v>
      </c>
      <c r="AP167" s="803">
        <f t="shared" si="43"/>
        <v>10.440504599701253</v>
      </c>
      <c r="AQ167" s="936">
        <f t="shared" si="44"/>
        <v>-23.569996906541146</v>
      </c>
      <c r="AR167" s="702">
        <f>INDEX(Historical!$C$7:$C$1437,MATCH(B167,Historical!$B$7:$B$1446,0))*IF(AH167="n/a",1.03,IF(AH167&lt;0,1.01,IF(AH167&gt;10,1.1,(1+AH167/100))))</f>
        <v>1.3640000000000001</v>
      </c>
      <c r="AS167" s="935">
        <f t="shared" si="45"/>
        <v>1.5004000000000002</v>
      </c>
      <c r="AT167" s="935">
        <f t="shared" ref="AT167:AV186" si="50">IF($AK167="n/a",1.03*AS167,IF($AK167&lt;0,1.01*AS167,IF($AK167&gt;10,1.1*AS167,(1+$AK167/100)*AS167)))</f>
        <v>1.6354360000000003</v>
      </c>
      <c r="AU167" s="935">
        <f t="shared" si="50"/>
        <v>1.7826252400000004</v>
      </c>
      <c r="AV167" s="935">
        <f t="shared" si="50"/>
        <v>1.9430615116000007</v>
      </c>
      <c r="AW167" s="702">
        <f t="shared" si="46"/>
        <v>8.2255227516000016</v>
      </c>
      <c r="AX167" s="810">
        <f t="shared" si="47"/>
        <v>18.724158323696795</v>
      </c>
      <c r="AY167" s="991">
        <v>1.44</v>
      </c>
      <c r="AZ167" s="922">
        <v>26.889999999999997</v>
      </c>
      <c r="BA167" s="922">
        <v>-26.119999999999997</v>
      </c>
      <c r="BB167" s="922">
        <v>0.5</v>
      </c>
      <c r="BC167" s="922">
        <v>-8.08</v>
      </c>
      <c r="BE167" s="664">
        <v>2012</v>
      </c>
      <c r="BF167" s="946" t="e">
        <f>#VALUE!</f>
        <v>#VALUE!</v>
      </c>
      <c r="BG167" s="931">
        <v>1.0999999999999999</v>
      </c>
    </row>
    <row r="168" spans="1:59" ht="11.25" customHeight="1" x14ac:dyDescent="0.2">
      <c r="A168" s="537" t="s">
        <v>484</v>
      </c>
      <c r="B168" s="925" t="s">
        <v>485</v>
      </c>
      <c r="C168" s="988" t="s">
        <v>112</v>
      </c>
      <c r="D168" s="988" t="s">
        <v>4389</v>
      </c>
      <c r="E168" s="792">
        <v>21</v>
      </c>
      <c r="F168" s="526">
        <v>158</v>
      </c>
      <c r="G168" s="526" t="s">
        <v>106</v>
      </c>
      <c r="H168" s="526" t="s">
        <v>106</v>
      </c>
      <c r="I168" s="924">
        <v>81</v>
      </c>
      <c r="J168" s="702">
        <f t="shared" si="35"/>
        <v>2.4691358024691357</v>
      </c>
      <c r="K168" s="933">
        <v>0.5</v>
      </c>
      <c r="L168" s="639">
        <v>4</v>
      </c>
      <c r="M168" s="693">
        <f t="shared" si="36"/>
        <v>2</v>
      </c>
      <c r="N168" s="921" t="s">
        <v>152</v>
      </c>
      <c r="O168" s="796">
        <v>0.46</v>
      </c>
      <c r="P168" s="915">
        <v>43448</v>
      </c>
      <c r="Q168" s="915">
        <v>43465</v>
      </c>
      <c r="R168" s="693">
        <f t="shared" si="37"/>
        <v>8.6956521739130395</v>
      </c>
      <c r="S168" s="759">
        <f>IF(INDEX(Historical!$D$7:$D$1437,MATCH(B168,Historical!$B$7:$B$1446,0))=0,"n/a",(INDEX(Historical!$C$7:$C$1437,MATCH(B168,Historical!$B$7:$B$1446,0))/INDEX(Historical!$D$7:$D$1437,MATCH(B168,Historical!$B$7:$B$1446,0))-1)*100)</f>
        <v>3.8674033149171283</v>
      </c>
      <c r="T168" s="759">
        <f>IF(INDEX(Historical!$F$7:$F$1430,MATCH(B168,Historical!$B$7:$B$1446,0))=0,"n/a",((INDEX(Historical!$C$7:$C$1437,MATCH(B168,Historical!$B$7:$B$1446,0))/INDEX(Historical!$F$7:$F$1430,MATCH(B168,Historical!$B$7:$B$1446,0)))^(1/3)-1)*100)</f>
        <v>6.1905977876208995</v>
      </c>
      <c r="U168" s="759">
        <f>IF(INDEX(Historical!$H$7:$H$1430,MATCH(B168,Historical!$B$7:$B$1446,0))=0,"n/a",((INDEX(Historical!$C$7:$C$1437,MATCH(B168,Historical!$B$7:$B$1446,0))/INDEX(Historical!$H$7:$H$1430,MATCH(B168,Historical!$B$7:$B$1446,0)))^(1/5)-1)*100)</f>
        <v>6.0732713038533337</v>
      </c>
      <c r="V168" s="759">
        <f>IF(INDEX(Historical!$O$7:$O$1430,MATCH(B168,Historical!$B$7:$B$1446,0))=0,"n/a",((INDEX(Historical!$C$7:$C$1437,MATCH(B168,Historical!$B$7:$B$1446,0))/INDEX(Historical!$O$7:$O$1430,MATCH(B168,Historical!$B$7:$B$1446,0)))^(1/10)-1)*100)</f>
        <v>7.8866027333313271</v>
      </c>
      <c r="W168" s="760">
        <f t="shared" si="38"/>
        <v>0.77007445527663387</v>
      </c>
      <c r="X168" s="761">
        <f t="shared" si="39"/>
        <v>0.48977994385913981</v>
      </c>
      <c r="Y168" s="716"/>
      <c r="Z168" s="702">
        <f t="shared" si="40"/>
        <v>42.016806722689076</v>
      </c>
      <c r="AA168" s="935">
        <f t="shared" si="41"/>
        <v>17.016806722689076</v>
      </c>
      <c r="AB168" s="639">
        <v>12</v>
      </c>
      <c r="AC168" s="916">
        <v>4.76</v>
      </c>
      <c r="AD168" s="916">
        <v>2.08</v>
      </c>
      <c r="AE168" s="916">
        <v>0.68</v>
      </c>
      <c r="AF168" s="916">
        <v>6.99</v>
      </c>
      <c r="AG168" s="916">
        <v>43.1</v>
      </c>
      <c r="AH168" s="916">
        <v>36.5</v>
      </c>
      <c r="AI168" s="916">
        <v>5.88</v>
      </c>
      <c r="AJ168" s="916">
        <v>12.4</v>
      </c>
      <c r="AK168" s="916">
        <v>8.19</v>
      </c>
      <c r="AL168" s="928">
        <v>11230</v>
      </c>
      <c r="AM168" s="922">
        <v>0.89999999999999991</v>
      </c>
      <c r="AN168" s="916">
        <v>0.9</v>
      </c>
      <c r="AO168" s="802">
        <f t="shared" si="42"/>
        <v>-8.4743996163666058</v>
      </c>
      <c r="AP168" s="803">
        <f t="shared" si="43"/>
        <v>8.5424071063224698</v>
      </c>
      <c r="AQ168" s="936">
        <f t="shared" si="44"/>
        <v>129.92508827548028</v>
      </c>
      <c r="AR168" s="702">
        <f>INDEX(Historical!$C$7:$C$1437,MATCH(B168,Historical!$B$7:$B$1446,0))*IF(AH168="n/a",1.03,IF(AH168&lt;0,1.01,IF(AH168&gt;10,1.1,(1+AH168/100))))</f>
        <v>2.0680000000000001</v>
      </c>
      <c r="AS168" s="935">
        <f t="shared" si="45"/>
        <v>2.1895983999999999</v>
      </c>
      <c r="AT168" s="935">
        <f t="shared" si="50"/>
        <v>2.36892650896</v>
      </c>
      <c r="AU168" s="935">
        <f t="shared" si="50"/>
        <v>2.5629415900438244</v>
      </c>
      <c r="AV168" s="935">
        <f t="shared" si="50"/>
        <v>2.7728465062684138</v>
      </c>
      <c r="AW168" s="702">
        <f t="shared" si="46"/>
        <v>11.962313005272238</v>
      </c>
      <c r="AX168" s="810">
        <f t="shared" si="47"/>
        <v>14.768287660829923</v>
      </c>
      <c r="AY168" s="991">
        <v>0.71</v>
      </c>
      <c r="AZ168" s="922">
        <v>2.75</v>
      </c>
      <c r="BA168" s="922">
        <v>-19.96</v>
      </c>
      <c r="BB168" s="922">
        <v>-8.870000000000001</v>
      </c>
      <c r="BC168" s="922">
        <v>-10.45</v>
      </c>
      <c r="BE168" s="664">
        <v>1999</v>
      </c>
      <c r="BF168" s="946" t="e">
        <f>#VALUE!</f>
        <v>#VALUE!</v>
      </c>
      <c r="BG168" s="931">
        <v>15</v>
      </c>
    </row>
    <row r="169" spans="1:59" ht="11.25" customHeight="1" x14ac:dyDescent="0.2">
      <c r="A169" s="537" t="s">
        <v>1067</v>
      </c>
      <c r="B169" s="925" t="s">
        <v>1068</v>
      </c>
      <c r="C169" s="988" t="s">
        <v>247</v>
      </c>
      <c r="D169" s="988" t="s">
        <v>4351</v>
      </c>
      <c r="E169" s="792">
        <v>10</v>
      </c>
      <c r="F169" s="526">
        <v>354</v>
      </c>
      <c r="G169" s="526" t="s">
        <v>106</v>
      </c>
      <c r="H169" s="526" t="s">
        <v>106</v>
      </c>
      <c r="I169" s="924">
        <v>3.5</v>
      </c>
      <c r="J169" s="702">
        <f t="shared" si="35"/>
        <v>10</v>
      </c>
      <c r="K169" s="927">
        <v>8.7499999999999994E-2</v>
      </c>
      <c r="L169" s="639">
        <v>4</v>
      </c>
      <c r="M169" s="693">
        <f t="shared" si="36"/>
        <v>0.35</v>
      </c>
      <c r="N169" s="921" t="s">
        <v>164</v>
      </c>
      <c r="O169" s="795">
        <v>8.5000000000000006E-2</v>
      </c>
      <c r="P169" s="915">
        <v>43539</v>
      </c>
      <c r="Q169" s="915">
        <v>43556</v>
      </c>
      <c r="R169" s="693">
        <f t="shared" si="37"/>
        <v>2.9411764705882213</v>
      </c>
      <c r="S169" s="759">
        <f>IF(INDEX(Historical!$D$7:$D$1437,MATCH(B169,Historical!$B$7:$B$1446,0))=0,"n/a",(INDEX(Historical!$C$7:$C$1437,MATCH(B169,Historical!$B$7:$B$1446,0))/INDEX(Historical!$D$7:$D$1437,MATCH(B169,Historical!$B$7:$B$1446,0))-1)*100)</f>
        <v>3.0303030303030276</v>
      </c>
      <c r="T169" s="759">
        <f>IF(INDEX(Historical!$F$7:$F$1430,MATCH(B169,Historical!$B$7:$B$1446,0))=0,"n/a",((INDEX(Historical!$C$7:$C$1437,MATCH(B169,Historical!$B$7:$B$1446,0))/INDEX(Historical!$F$7:$F$1430,MATCH(B169,Historical!$B$7:$B$1446,0)))^(1/3)-1)*100)</f>
        <v>3.4057285912321822</v>
      </c>
      <c r="U169" s="759">
        <f>IF(INDEX(Historical!$H$7:$H$1430,MATCH(B169,Historical!$B$7:$B$1446,0))=0,"n/a",((INDEX(Historical!$C$7:$C$1437,MATCH(B169,Historical!$B$7:$B$1446,0))/INDEX(Historical!$H$7:$H$1430,MATCH(B169,Historical!$B$7:$B$1446,0)))^(1/5)-1)*100)</f>
        <v>7.2145025900850923</v>
      </c>
      <c r="V169" s="759" t="str">
        <f>IF(INDEX(Historical!$O$7:$O$1430,MATCH(B169,Historical!$B$7:$B$1446,0))=0,"n/a",((INDEX(Historical!$C$7:$C$1437,MATCH(B169,Historical!$B$7:$B$1446,0))/INDEX(Historical!$O$7:$O$1430,MATCH(B169,Historical!$B$7:$B$1446,0)))^(1/10)-1)*100)</f>
        <v>n/a</v>
      </c>
      <c r="W169" s="760" t="str">
        <f t="shared" si="38"/>
        <v>n/a</v>
      </c>
      <c r="X169" s="761" t="str">
        <f t="shared" si="39"/>
        <v>n/a</v>
      </c>
      <c r="Y169" s="716"/>
      <c r="Z169" s="702">
        <f t="shared" si="40"/>
        <v>145.83333333333331</v>
      </c>
      <c r="AA169" s="935">
        <f t="shared" si="41"/>
        <v>14.583333333333334</v>
      </c>
      <c r="AB169" s="639">
        <v>1</v>
      </c>
      <c r="AC169" s="916">
        <v>0.24</v>
      </c>
      <c r="AD169" s="916">
        <v>1.48</v>
      </c>
      <c r="AE169" s="916">
        <v>0.2</v>
      </c>
      <c r="AF169" s="916">
        <v>0.71</v>
      </c>
      <c r="AG169" s="916">
        <v>5.5</v>
      </c>
      <c r="AH169" s="916">
        <v>-65.600000000000009</v>
      </c>
      <c r="AI169" s="916">
        <v>51.9</v>
      </c>
      <c r="AJ169" s="916">
        <v>-10</v>
      </c>
      <c r="AK169" s="916">
        <v>10</v>
      </c>
      <c r="AL169" s="928">
        <v>416.64</v>
      </c>
      <c r="AM169" s="922">
        <v>1.9</v>
      </c>
      <c r="AN169" s="916">
        <v>0.1</v>
      </c>
      <c r="AO169" s="802">
        <f t="shared" si="42"/>
        <v>2.6311692567517593</v>
      </c>
      <c r="AP169" s="803">
        <f t="shared" si="43"/>
        <v>17.214502590085093</v>
      </c>
      <c r="AQ169" s="936">
        <f t="shared" si="44"/>
        <v>-32.163049509490392</v>
      </c>
      <c r="AR169" s="702">
        <f>INDEX(Historical!$C$7:$C$1437,MATCH(B169,Historical!$B$7:$B$1446,0))*IF(AH169="n/a",1.03,IF(AH169&lt;0,1.01,IF(AH169&gt;10,1.1,(1+AH169/100))))</f>
        <v>0.34340000000000004</v>
      </c>
      <c r="AS169" s="935">
        <f t="shared" si="45"/>
        <v>0.37774000000000008</v>
      </c>
      <c r="AT169" s="935">
        <f t="shared" si="50"/>
        <v>0.41551400000000011</v>
      </c>
      <c r="AU169" s="935">
        <f t="shared" si="50"/>
        <v>0.45706540000000018</v>
      </c>
      <c r="AV169" s="935">
        <f t="shared" si="50"/>
        <v>0.50277194000000025</v>
      </c>
      <c r="AW169" s="702">
        <f t="shared" si="46"/>
        <v>2.0964913400000005</v>
      </c>
      <c r="AX169" s="810">
        <f t="shared" si="47"/>
        <v>59.899752571428586</v>
      </c>
      <c r="AY169" s="991">
        <v>0.35</v>
      </c>
      <c r="AZ169" s="922">
        <v>2.19</v>
      </c>
      <c r="BA169" s="922">
        <v>-67.89</v>
      </c>
      <c r="BB169" s="922">
        <v>-24.19</v>
      </c>
      <c r="BC169" s="922">
        <v>-48.39</v>
      </c>
      <c r="BE169" s="664">
        <v>2010</v>
      </c>
      <c r="BF169" s="946" t="e">
        <f>#VALUE!</f>
        <v>#VALUE!</v>
      </c>
      <c r="BG169" s="931">
        <v>3.2</v>
      </c>
    </row>
    <row r="170" spans="1:59" ht="11.25" customHeight="1" x14ac:dyDescent="0.2">
      <c r="A170" s="537" t="s">
        <v>180</v>
      </c>
      <c r="B170" s="925" t="s">
        <v>181</v>
      </c>
      <c r="C170" s="988" t="s">
        <v>108</v>
      </c>
      <c r="D170" s="988" t="s">
        <v>118</v>
      </c>
      <c r="E170" s="792">
        <v>59</v>
      </c>
      <c r="F170" s="526">
        <v>9</v>
      </c>
      <c r="G170" s="526" t="s">
        <v>37</v>
      </c>
      <c r="H170" s="526" t="s">
        <v>37</v>
      </c>
      <c r="I170" s="916">
        <v>96.18</v>
      </c>
      <c r="J170" s="702">
        <f t="shared" si="35"/>
        <v>2.3289665211062593</v>
      </c>
      <c r="K170" s="927">
        <v>0.56000000000000005</v>
      </c>
      <c r="L170" s="639">
        <v>4</v>
      </c>
      <c r="M170" s="693">
        <f t="shared" si="36"/>
        <v>2.2400000000000002</v>
      </c>
      <c r="N170" s="921" t="s">
        <v>220</v>
      </c>
      <c r="O170" s="795">
        <v>0.53</v>
      </c>
      <c r="P170" s="915">
        <v>43543</v>
      </c>
      <c r="Q170" s="915">
        <v>43570</v>
      </c>
      <c r="R170" s="693">
        <f t="shared" si="37"/>
        <v>5.660377358490571</v>
      </c>
      <c r="S170" s="759">
        <f>IF(INDEX(Historical!$D$7:$D$1437,MATCH(B170,Historical!$B$7:$B$1446,0))=0,"n/a",(INDEX(Historical!$C$7:$C$1437,MATCH(B170,Historical!$B$7:$B$1446,0))/INDEX(Historical!$D$7:$D$1437,MATCH(B170,Historical!$B$7:$B$1446,0))-1)*100)</f>
        <v>5.555555555555558</v>
      </c>
      <c r="T170" s="759">
        <f>IF(INDEX(Historical!$F$7:$F$1430,MATCH(B170,Historical!$B$7:$B$1446,0))=0,"n/a",((INDEX(Historical!$C$7:$C$1437,MATCH(B170,Historical!$B$7:$B$1446,0))/INDEX(Historical!$F$7:$F$1430,MATCH(B170,Historical!$B$7:$B$1446,0)))^(1/3)-1)*100)</f>
        <v>4.7188745469541882</v>
      </c>
      <c r="U170" s="759">
        <f>IF(INDEX(Historical!$H$7:$H$1430,MATCH(B170,Historical!$B$7:$B$1446,0))=0,"n/a",((INDEX(Historical!$C$7:$C$1437,MATCH(B170,Historical!$B$7:$B$1446,0))/INDEX(Historical!$H$7:$H$1430,MATCH(B170,Historical!$B$7:$B$1446,0)))^(1/5)-1)*100)</f>
        <v>4.9368882235406586</v>
      </c>
      <c r="V170" s="759">
        <f>IF(INDEX(Historical!$O$7:$O$1430,MATCH(B170,Historical!$B$7:$B$1446,0))=0,"n/a",((INDEX(Historical!$C$7:$C$1437,MATCH(B170,Historical!$B$7:$B$1446,0))/INDEX(Historical!$O$7:$O$1430,MATCH(B170,Historical!$B$7:$B$1446,0)))^(1/10)-1)*100)</f>
        <v>3.2018884258175673</v>
      </c>
      <c r="W170" s="760">
        <f t="shared" si="38"/>
        <v>1.5418676627621957</v>
      </c>
      <c r="X170" s="761" t="str">
        <f t="shared" si="39"/>
        <v>n/a</v>
      </c>
      <c r="Y170" s="717"/>
      <c r="Z170" s="702">
        <f t="shared" si="40"/>
        <v>36.482084690553748</v>
      </c>
      <c r="AA170" s="935">
        <f t="shared" si="41"/>
        <v>15.664495114006517</v>
      </c>
      <c r="AB170" s="639">
        <v>12</v>
      </c>
      <c r="AC170" s="916">
        <v>6.14</v>
      </c>
      <c r="AD170" s="916">
        <v>2.66</v>
      </c>
      <c r="AE170" s="916">
        <v>2.46</v>
      </c>
      <c r="AF170" s="916">
        <v>1.82</v>
      </c>
      <c r="AG170" s="916">
        <v>12.4</v>
      </c>
      <c r="AH170" s="916">
        <v>-47.3</v>
      </c>
      <c r="AI170" s="916">
        <v>2.4299999999999997</v>
      </c>
      <c r="AJ170" s="916">
        <v>-10.9</v>
      </c>
      <c r="AK170" s="916">
        <v>5.8999999999999995</v>
      </c>
      <c r="AL170" s="928">
        <v>15590</v>
      </c>
      <c r="AM170" s="922">
        <v>1.7999999999999998</v>
      </c>
      <c r="AN170" s="916">
        <v>0.1</v>
      </c>
      <c r="AO170" s="802">
        <f t="shared" si="42"/>
        <v>-8.3986403693595992</v>
      </c>
      <c r="AP170" s="803">
        <f t="shared" si="43"/>
        <v>7.2658547446469175</v>
      </c>
      <c r="AQ170" s="936">
        <f t="shared" si="44"/>
        <v>12.56480821186592</v>
      </c>
      <c r="AR170" s="702">
        <f>INDEX(Historical!$C$7:$C$1437,MATCH(B170,Historical!$B$7:$B$1446,0))*IF(AH170="n/a",1.03,IF(AH170&lt;0,1.01,IF(AH170&gt;10,1.1,(1+AH170/100))))</f>
        <v>2.1109</v>
      </c>
      <c r="AS170" s="935">
        <f t="shared" si="45"/>
        <v>2.16219487</v>
      </c>
      <c r="AT170" s="935">
        <f t="shared" si="50"/>
        <v>2.2897643673299997</v>
      </c>
      <c r="AU170" s="935">
        <f t="shared" si="50"/>
        <v>2.4248604650024697</v>
      </c>
      <c r="AV170" s="935">
        <f t="shared" si="50"/>
        <v>2.567927232437615</v>
      </c>
      <c r="AW170" s="702">
        <f t="shared" si="46"/>
        <v>11.555646934770083</v>
      </c>
      <c r="AX170" s="810">
        <f t="shared" si="47"/>
        <v>12.014604839644502</v>
      </c>
      <c r="AY170" s="991">
        <v>0.72</v>
      </c>
      <c r="AZ170" s="922">
        <v>45</v>
      </c>
      <c r="BA170" s="922">
        <v>0.91</v>
      </c>
      <c r="BB170" s="922">
        <v>11.459999999999999</v>
      </c>
      <c r="BC170" s="922">
        <v>21</v>
      </c>
      <c r="BE170" s="664">
        <v>1961</v>
      </c>
      <c r="BF170" s="946" t="e">
        <f>#VALUE!</f>
        <v>#VALUE!</v>
      </c>
      <c r="BG170" s="931">
        <v>4.5</v>
      </c>
    </row>
    <row r="171" spans="1:59" ht="11.25" customHeight="1" x14ac:dyDescent="0.2">
      <c r="A171" s="930" t="s">
        <v>1077</v>
      </c>
      <c r="B171" s="925" t="s">
        <v>1078</v>
      </c>
      <c r="C171" s="988" t="s">
        <v>108</v>
      </c>
      <c r="D171" s="988" t="s">
        <v>4373</v>
      </c>
      <c r="E171" s="792">
        <v>8</v>
      </c>
      <c r="F171" s="526">
        <v>516</v>
      </c>
      <c r="G171" s="526" t="s">
        <v>106</v>
      </c>
      <c r="H171" s="526" t="s">
        <v>106</v>
      </c>
      <c r="I171" s="924">
        <v>22</v>
      </c>
      <c r="J171" s="702">
        <f t="shared" si="35"/>
        <v>1.6363636363636362</v>
      </c>
      <c r="K171" s="927">
        <v>0.09</v>
      </c>
      <c r="L171" s="639">
        <v>4</v>
      </c>
      <c r="M171" s="693">
        <f t="shared" si="36"/>
        <v>0.36</v>
      </c>
      <c r="N171" s="921" t="s">
        <v>140</v>
      </c>
      <c r="O171" s="795">
        <v>7.0000000000000007E-2</v>
      </c>
      <c r="P171" s="915">
        <v>43304</v>
      </c>
      <c r="Q171" s="915">
        <v>43313</v>
      </c>
      <c r="R171" s="693">
        <f t="shared" si="37"/>
        <v>28.571428571428552</v>
      </c>
      <c r="S171" s="759">
        <f>IF(INDEX(Historical!$D$7:$D$1437,MATCH(B171,Historical!$B$7:$B$1446,0))=0,"n/a",(INDEX(Historical!$C$7:$C$1437,MATCH(B171,Historical!$B$7:$B$1446,0))/INDEX(Historical!$D$7:$D$1437,MATCH(B171,Historical!$B$7:$B$1446,0))-1)*100)</f>
        <v>28.000000000000004</v>
      </c>
      <c r="T171" s="759">
        <f>IF(INDEX(Historical!$F$7:$F$1430,MATCH(B171,Historical!$B$7:$B$1446,0))=0,"n/a",((INDEX(Historical!$C$7:$C$1437,MATCH(B171,Historical!$B$7:$B$1446,0))/INDEX(Historical!$F$7:$F$1430,MATCH(B171,Historical!$B$7:$B$1446,0)))^(1/3)-1)*100)</f>
        <v>16.960709528514649</v>
      </c>
      <c r="U171" s="759">
        <f>IF(INDEX(Historical!$H$7:$H$1430,MATCH(B171,Historical!$B$7:$B$1446,0))=0,"n/a",((INDEX(Historical!$C$7:$C$1437,MATCH(B171,Historical!$B$7:$B$1446,0))/INDEX(Historical!$H$7:$H$1430,MATCH(B171,Historical!$B$7:$B$1446,0)))^(1/5)-1)*100)</f>
        <v>16.36215183053762</v>
      </c>
      <c r="V171" s="759">
        <f>IF(INDEX(Historical!$O$7:$O$1430,MATCH(B171,Historical!$B$7:$B$1446,0))=0,"n/a",((INDEX(Historical!$C$7:$C$1437,MATCH(B171,Historical!$B$7:$B$1446,0))/INDEX(Historical!$O$7:$O$1430,MATCH(B171,Historical!$B$7:$B$1446,0)))^(1/10)-1)*100)</f>
        <v>-9.9236336435632566</v>
      </c>
      <c r="W171" s="760" t="str">
        <f t="shared" si="38"/>
        <v>n/a</v>
      </c>
      <c r="X171" s="761">
        <f t="shared" si="39"/>
        <v>1.6868197763440844</v>
      </c>
      <c r="Y171" s="716"/>
      <c r="Z171" s="702">
        <f t="shared" si="40"/>
        <v>38.70967741935484</v>
      </c>
      <c r="AA171" s="935">
        <f t="shared" si="41"/>
        <v>23.655913978494624</v>
      </c>
      <c r="AB171" s="639">
        <v>12</v>
      </c>
      <c r="AC171" s="916">
        <v>0.93</v>
      </c>
      <c r="AD171" s="916">
        <v>2.96</v>
      </c>
      <c r="AE171" s="916">
        <v>4.62</v>
      </c>
      <c r="AF171" s="916">
        <v>1.18</v>
      </c>
      <c r="AG171" s="916">
        <v>5.8000000000000007</v>
      </c>
      <c r="AH171" s="916">
        <v>-23.1</v>
      </c>
      <c r="AI171" s="916">
        <v>5.66</v>
      </c>
      <c r="AJ171" s="916">
        <v>9.7000000000000011</v>
      </c>
      <c r="AK171" s="916">
        <v>8</v>
      </c>
      <c r="AL171" s="928">
        <v>340.34</v>
      </c>
      <c r="AM171" s="922">
        <v>0.8</v>
      </c>
      <c r="AN171" s="916">
        <v>0.1</v>
      </c>
      <c r="AO171" s="802">
        <f t="shared" si="42"/>
        <v>-5.6573985115933674</v>
      </c>
      <c r="AP171" s="803">
        <f t="shared" si="43"/>
        <v>17.998515466901257</v>
      </c>
      <c r="AQ171" s="936">
        <f t="shared" si="44"/>
        <v>11.3831794494895</v>
      </c>
      <c r="AR171" s="702">
        <f>INDEX(Historical!$C$7:$C$1437,MATCH(B171,Historical!$B$7:$B$1446,0))*IF(AH171="n/a",1.03,IF(AH171&lt;0,1.01,IF(AH171&gt;10,1.1,(1+AH171/100))))</f>
        <v>0.32319999999999999</v>
      </c>
      <c r="AS171" s="935">
        <f t="shared" si="45"/>
        <v>0.34149311999999998</v>
      </c>
      <c r="AT171" s="935">
        <f t="shared" si="50"/>
        <v>0.36881256960000003</v>
      </c>
      <c r="AU171" s="935">
        <f t="shared" si="50"/>
        <v>0.39831757516800004</v>
      </c>
      <c r="AV171" s="935">
        <f t="shared" si="50"/>
        <v>0.43018298118144005</v>
      </c>
      <c r="AW171" s="702">
        <f t="shared" si="46"/>
        <v>1.86200624594944</v>
      </c>
      <c r="AX171" s="810">
        <f t="shared" si="47"/>
        <v>8.4636647543156371</v>
      </c>
      <c r="AY171" s="991">
        <v>0.8</v>
      </c>
      <c r="AZ171" s="922">
        <v>41.48</v>
      </c>
      <c r="BA171" s="922">
        <v>-15</v>
      </c>
      <c r="BB171" s="922">
        <v>2.54</v>
      </c>
      <c r="BC171" s="922">
        <v>1.27</v>
      </c>
      <c r="BE171" s="664">
        <v>2011</v>
      </c>
      <c r="BF171" s="946" t="e">
        <f>#VALUE!</f>
        <v>#VALUE!</v>
      </c>
      <c r="BG171" s="931">
        <v>0.70000000000000007</v>
      </c>
    </row>
    <row r="172" spans="1:59" ht="11.25" customHeight="1" x14ac:dyDescent="0.2">
      <c r="A172" s="537" t="s">
        <v>191</v>
      </c>
      <c r="B172" s="925" t="s">
        <v>192</v>
      </c>
      <c r="C172" s="988" t="s">
        <v>128</v>
      </c>
      <c r="D172" s="988" t="s">
        <v>4388</v>
      </c>
      <c r="E172" s="792">
        <v>56</v>
      </c>
      <c r="F172" s="526">
        <v>15</v>
      </c>
      <c r="G172" s="526" t="s">
        <v>115</v>
      </c>
      <c r="H172" s="526" t="s">
        <v>115</v>
      </c>
      <c r="I172" s="916">
        <v>72.790000000000006</v>
      </c>
      <c r="J172" s="702">
        <f t="shared" si="35"/>
        <v>2.3629619453221595</v>
      </c>
      <c r="K172" s="927">
        <v>0.43</v>
      </c>
      <c r="L172" s="639">
        <v>4</v>
      </c>
      <c r="M172" s="693">
        <f t="shared" si="36"/>
        <v>1.72</v>
      </c>
      <c r="N172" s="921" t="s">
        <v>107</v>
      </c>
      <c r="O172" s="795">
        <v>0.42</v>
      </c>
      <c r="P172" s="915">
        <v>43572</v>
      </c>
      <c r="Q172" s="915">
        <v>43600</v>
      </c>
      <c r="R172" s="693">
        <f t="shared" si="37"/>
        <v>2.3809523809523832</v>
      </c>
      <c r="S172" s="759">
        <f>IF(INDEX(Historical!$D$7:$D$1437,MATCH(B172,Historical!$B$7:$B$1446,0))=0,"n/a",(INDEX(Historical!$C$7:$C$1437,MATCH(B172,Historical!$B$7:$B$1446,0))/INDEX(Historical!$D$7:$D$1437,MATCH(B172,Historical!$B$7:$B$1446,0))-1)*100)</f>
        <v>4.4025157232704171</v>
      </c>
      <c r="T172" s="759">
        <f>IF(INDEX(Historical!$F$7:$F$1430,MATCH(B172,Historical!$B$7:$B$1446,0))=0,"n/a",((INDEX(Historical!$C$7:$C$1437,MATCH(B172,Historical!$B$7:$B$1446,0))/INDEX(Historical!$F$7:$F$1430,MATCH(B172,Historical!$B$7:$B$1446,0)))^(1/3)-1)*100)</f>
        <v>3.4361331000678952</v>
      </c>
      <c r="U172" s="759">
        <f>IF(INDEX(Historical!$H$7:$H$1430,MATCH(B172,Historical!$B$7:$B$1446,0))=0,"n/a",((INDEX(Historical!$C$7:$C$1437,MATCH(B172,Historical!$B$7:$B$1446,0))/INDEX(Historical!$H$7:$H$1430,MATCH(B172,Historical!$B$7:$B$1446,0)))^(1/5)-1)*100)</f>
        <v>4.5324885199757414</v>
      </c>
      <c r="V172" s="759">
        <f>IF(INDEX(Historical!$O$7:$O$1430,MATCH(B172,Historical!$B$7:$B$1446,0))=0,"n/a",((INDEX(Historical!$C$7:$C$1437,MATCH(B172,Historical!$B$7:$B$1446,0))/INDEX(Historical!$O$7:$O$1430,MATCH(B172,Historical!$B$7:$B$1446,0)))^(1/10)-1)*100)</f>
        <v>7.8453312011796061</v>
      </c>
      <c r="W172" s="760">
        <f t="shared" si="38"/>
        <v>0.57773067876270756</v>
      </c>
      <c r="X172" s="761">
        <f t="shared" si="39"/>
        <v>1.2590245888821505</v>
      </c>
      <c r="Y172" s="716"/>
      <c r="Z172" s="702">
        <f t="shared" si="40"/>
        <v>60.563380281690137</v>
      </c>
      <c r="AA172" s="935">
        <f t="shared" si="41"/>
        <v>25.630281690140848</v>
      </c>
      <c r="AB172" s="639">
        <v>12</v>
      </c>
      <c r="AC172" s="916">
        <v>2.84</v>
      </c>
      <c r="AD172" s="916">
        <v>7.65</v>
      </c>
      <c r="AE172" s="916">
        <v>4.0599999999999996</v>
      </c>
      <c r="AF172" s="918" t="s">
        <v>137</v>
      </c>
      <c r="AG172" s="919">
        <v>-649.4</v>
      </c>
      <c r="AH172" s="916">
        <v>9.7000000000000011</v>
      </c>
      <c r="AI172" s="916">
        <v>6.47</v>
      </c>
      <c r="AJ172" s="916">
        <v>3.5999999999999996</v>
      </c>
      <c r="AK172" s="916">
        <v>3.35</v>
      </c>
      <c r="AL172" s="928">
        <v>63090</v>
      </c>
      <c r="AM172" s="922">
        <v>0.3</v>
      </c>
      <c r="AN172" s="918" t="s">
        <v>137</v>
      </c>
      <c r="AO172" s="802">
        <f t="shared" si="42"/>
        <v>-18.734831224842946</v>
      </c>
      <c r="AP172" s="803">
        <f t="shared" si="43"/>
        <v>6.895450465297901</v>
      </c>
      <c r="AQ172" s="936" t="str">
        <f t="shared" si="44"/>
        <v>n/a</v>
      </c>
      <c r="AR172" s="702">
        <f>INDEX(Historical!$C$7:$C$1437,MATCH(B172,Historical!$B$7:$B$1446,0))*IF(AH172="n/a",1.03,IF(AH172&lt;0,1.01,IF(AH172&gt;10,1.1,(1+AH172/100))))</f>
        <v>1.8210199999999999</v>
      </c>
      <c r="AS172" s="935">
        <f t="shared" si="45"/>
        <v>1.9388399939999998</v>
      </c>
      <c r="AT172" s="935">
        <f t="shared" si="50"/>
        <v>2.003791133799</v>
      </c>
      <c r="AU172" s="935">
        <f t="shared" si="50"/>
        <v>2.0709181367812666</v>
      </c>
      <c r="AV172" s="935">
        <f t="shared" si="50"/>
        <v>2.1402938943634391</v>
      </c>
      <c r="AW172" s="702">
        <f t="shared" si="46"/>
        <v>9.9748631589437053</v>
      </c>
      <c r="AX172" s="810">
        <f t="shared" si="47"/>
        <v>13.70361747347672</v>
      </c>
      <c r="AY172" s="991">
        <v>0.77</v>
      </c>
      <c r="AZ172" s="922">
        <v>26.790000000000003</v>
      </c>
      <c r="BA172" s="922">
        <v>1.68</v>
      </c>
      <c r="BB172" s="922">
        <v>8.18</v>
      </c>
      <c r="BC172" s="922">
        <v>12.01</v>
      </c>
      <c r="BE172" s="664">
        <v>1964</v>
      </c>
      <c r="BF172" s="946" t="e">
        <f>#VALUE!</f>
        <v>#VALUE!</v>
      </c>
      <c r="BG172" s="931">
        <v>16.8</v>
      </c>
    </row>
    <row r="173" spans="1:59" ht="11.25" customHeight="1" x14ac:dyDescent="0.2">
      <c r="A173" s="537" t="s">
        <v>1105</v>
      </c>
      <c r="B173" s="925" t="s">
        <v>1106</v>
      </c>
      <c r="C173" s="988" t="s">
        <v>108</v>
      </c>
      <c r="D173" s="988" t="s">
        <v>4373</v>
      </c>
      <c r="E173" s="792">
        <v>7</v>
      </c>
      <c r="F173" s="526">
        <v>598</v>
      </c>
      <c r="G173" s="526" t="s">
        <v>106</v>
      </c>
      <c r="H173" s="526" t="s">
        <v>106</v>
      </c>
      <c r="I173" s="924">
        <v>22.6</v>
      </c>
      <c r="J173" s="702">
        <f t="shared" si="35"/>
        <v>1.9469026548672566</v>
      </c>
      <c r="K173" s="927">
        <v>0.11</v>
      </c>
      <c r="L173" s="639">
        <v>4</v>
      </c>
      <c r="M173" s="693">
        <f t="shared" si="36"/>
        <v>0.44</v>
      </c>
      <c r="N173" s="921" t="s">
        <v>119</v>
      </c>
      <c r="O173" s="795">
        <v>0.08</v>
      </c>
      <c r="P173" s="917">
        <v>43138</v>
      </c>
      <c r="Q173" s="917">
        <v>43160</v>
      </c>
      <c r="R173" s="693">
        <f t="shared" si="37"/>
        <v>37.5</v>
      </c>
      <c r="S173" s="759">
        <f>IF(INDEX(Historical!$D$7:$D$1437,MATCH(B173,Historical!$B$7:$B$1446,0))=0,"n/a",(INDEX(Historical!$C$7:$C$1437,MATCH(B173,Historical!$B$7:$B$1446,0))/INDEX(Historical!$D$7:$D$1437,MATCH(B173,Historical!$B$7:$B$1446,0))-1)*100)</f>
        <v>37.5</v>
      </c>
      <c r="T173" s="759">
        <f>IF(INDEX(Historical!$F$7:$F$1430,MATCH(B173,Historical!$B$7:$B$1446,0))=0,"n/a",((INDEX(Historical!$C$7:$C$1437,MATCH(B173,Historical!$B$7:$B$1446,0))/INDEX(Historical!$F$7:$F$1430,MATCH(B173,Historical!$B$7:$B$1446,0)))^(1/3)-1)*100)</f>
        <v>22.390341034166038</v>
      </c>
      <c r="U173" s="759">
        <f>IF(INDEX(Historical!$H$7:$H$1430,MATCH(B173,Historical!$B$7:$B$1446,0))=0,"n/a",((INDEX(Historical!$C$7:$C$1437,MATCH(B173,Historical!$B$7:$B$1446,0))/INDEX(Historical!$H$7:$H$1430,MATCH(B173,Historical!$B$7:$B$1446,0)))^(1/5)-1)*100)</f>
        <v>29.674411610965823</v>
      </c>
      <c r="V173" s="759">
        <f>IF(INDEX(Historical!$O$7:$O$1430,MATCH(B173,Historical!$B$7:$B$1446,0))=0,"n/a",((INDEX(Historical!$C$7:$C$1437,MATCH(B173,Historical!$B$7:$B$1446,0))/INDEX(Historical!$O$7:$O$1430,MATCH(B173,Historical!$B$7:$B$1446,0)))^(1/10)-1)*100)</f>
        <v>-6.5128893940553763</v>
      </c>
      <c r="W173" s="760" t="str">
        <f t="shared" si="38"/>
        <v>n/a</v>
      </c>
      <c r="X173" s="761" t="str">
        <f t="shared" si="39"/>
        <v>n/a</v>
      </c>
      <c r="Y173" s="926"/>
      <c r="Z173" s="702" t="str">
        <f t="shared" si="40"/>
        <v>n/a</v>
      </c>
      <c r="AA173" s="935" t="str">
        <f t="shared" si="41"/>
        <v>n/a</v>
      </c>
      <c r="AB173" s="639">
        <v>12</v>
      </c>
      <c r="AC173" s="916" t="s">
        <v>137</v>
      </c>
      <c r="AD173" s="916" t="s">
        <v>137</v>
      </c>
      <c r="AE173" s="916" t="s">
        <v>137</v>
      </c>
      <c r="AF173" s="916" t="s">
        <v>137</v>
      </c>
      <c r="AG173" s="916" t="s">
        <v>137</v>
      </c>
      <c r="AH173" s="916" t="s">
        <v>137</v>
      </c>
      <c r="AI173" s="916" t="s">
        <v>137</v>
      </c>
      <c r="AJ173" s="916" t="s">
        <v>137</v>
      </c>
      <c r="AK173" s="916" t="s">
        <v>137</v>
      </c>
      <c r="AL173" s="928" t="s">
        <v>137</v>
      </c>
      <c r="AM173" s="922" t="s">
        <v>137</v>
      </c>
      <c r="AN173" s="916" t="s">
        <v>137</v>
      </c>
      <c r="AO173" s="802" t="str">
        <f t="shared" si="42"/>
        <v>n/a</v>
      </c>
      <c r="AP173" s="803">
        <f t="shared" si="43"/>
        <v>31.621314265833078</v>
      </c>
      <c r="AQ173" s="936" t="str">
        <f t="shared" si="44"/>
        <v>n/a</v>
      </c>
      <c r="AR173" s="702">
        <f>INDEX(Historical!$C$7:$C$1437,MATCH(B173,Historical!$B$7:$B$1446,0))*IF(AH173="n/a",1.03,IF(AH173&lt;0,1.01,IF(AH173&gt;10,1.1,(1+AH173/100))))</f>
        <v>0.45319999999999999</v>
      </c>
      <c r="AS173" s="935">
        <f t="shared" si="45"/>
        <v>0.46679599999999999</v>
      </c>
      <c r="AT173" s="935">
        <f t="shared" si="50"/>
        <v>0.48079988000000001</v>
      </c>
      <c r="AU173" s="935">
        <f t="shared" si="50"/>
        <v>0.49522387640000004</v>
      </c>
      <c r="AV173" s="935">
        <f t="shared" si="50"/>
        <v>0.51008059269200001</v>
      </c>
      <c r="AW173" s="702">
        <f t="shared" si="46"/>
        <v>2.4061003490920001</v>
      </c>
      <c r="AX173" s="810">
        <f t="shared" si="47"/>
        <v>10.646461721646018</v>
      </c>
      <c r="AY173" s="991" t="s">
        <v>137</v>
      </c>
      <c r="AZ173" s="922" t="s">
        <v>137</v>
      </c>
      <c r="BA173" s="922" t="s">
        <v>137</v>
      </c>
      <c r="BB173" s="922" t="s">
        <v>137</v>
      </c>
      <c r="BC173" s="922" t="s">
        <v>137</v>
      </c>
      <c r="BD173" s="960" t="s">
        <v>4298</v>
      </c>
      <c r="BE173" s="664">
        <v>2012</v>
      </c>
      <c r="BF173" s="946" t="e">
        <f>#VALUE!</f>
        <v>#VALUE!</v>
      </c>
      <c r="BG173" s="931" t="s">
        <v>137</v>
      </c>
    </row>
    <row r="174" spans="1:59" ht="11.25" customHeight="1" x14ac:dyDescent="0.2">
      <c r="A174" s="537" t="s">
        <v>185</v>
      </c>
      <c r="B174" s="925" t="s">
        <v>186</v>
      </c>
      <c r="C174" s="988" t="s">
        <v>128</v>
      </c>
      <c r="D174" s="988" t="s">
        <v>4388</v>
      </c>
      <c r="E174" s="792">
        <v>41</v>
      </c>
      <c r="F174" s="526">
        <v>63</v>
      </c>
      <c r="G174" s="526" t="s">
        <v>37</v>
      </c>
      <c r="H174" s="526" t="s">
        <v>115</v>
      </c>
      <c r="I174" s="916">
        <v>159.72999999999999</v>
      </c>
      <c r="J174" s="702">
        <f t="shared" si="35"/>
        <v>2.4040568459275025</v>
      </c>
      <c r="K174" s="927">
        <v>0.96</v>
      </c>
      <c r="L174" s="639">
        <v>4</v>
      </c>
      <c r="M174" s="693">
        <f t="shared" si="36"/>
        <v>3.84</v>
      </c>
      <c r="N174" s="921" t="s">
        <v>459</v>
      </c>
      <c r="O174" s="795">
        <v>0.84</v>
      </c>
      <c r="P174" s="917">
        <v>43214</v>
      </c>
      <c r="Q174" s="917">
        <v>43231</v>
      </c>
      <c r="R174" s="693">
        <f t="shared" si="37"/>
        <v>14.285714285714285</v>
      </c>
      <c r="S174" s="759">
        <f>IF(INDEX(Historical!$D$7:$D$1437,MATCH(B174,Historical!$B$7:$B$1446,0))=0,"n/a",(INDEX(Historical!$C$7:$C$1437,MATCH(B174,Historical!$B$7:$B$1446,0))/INDEX(Historical!$D$7:$D$1437,MATCH(B174,Historical!$B$7:$B$1446,0))-1)*100)</f>
        <v>13.414634146341452</v>
      </c>
      <c r="T174" s="759">
        <f>IF(INDEX(Historical!$F$7:$F$1430,MATCH(B174,Historical!$B$7:$B$1446,0))=0,"n/a",((INDEX(Historical!$C$7:$C$1437,MATCH(B174,Historical!$B$7:$B$1446,0))/INDEX(Historical!$F$7:$F$1430,MATCH(B174,Historical!$B$7:$B$1446,0)))^(1/3)-1)*100)</f>
        <v>7.1960211297430909</v>
      </c>
      <c r="U174" s="759">
        <f>IF(INDEX(Historical!$H$7:$H$1430,MATCH(B174,Historical!$B$7:$B$1446,0))=0,"n/a",((INDEX(Historical!$C$7:$C$1437,MATCH(B174,Historical!$B$7:$B$1446,0))/INDEX(Historical!$H$7:$H$1430,MATCH(B174,Historical!$B$7:$B$1446,0)))^(1/5)-1)*100)</f>
        <v>6.6193020302802719</v>
      </c>
      <c r="V174" s="759">
        <f>IF(INDEX(Historical!$O$7:$O$1430,MATCH(B174,Historical!$B$7:$B$1446,0))=0,"n/a",((INDEX(Historical!$C$7:$C$1437,MATCH(B174,Historical!$B$7:$B$1446,0))/INDEX(Historical!$O$7:$O$1430,MATCH(B174,Historical!$B$7:$B$1446,0)))^(1/10)-1)*100)</f>
        <v>8.0193225621817419</v>
      </c>
      <c r="W174" s="760">
        <f t="shared" si="38"/>
        <v>0.82541910229377535</v>
      </c>
      <c r="X174" s="761">
        <f t="shared" si="39"/>
        <v>1.2035094600509586</v>
      </c>
      <c r="Y174" s="716"/>
      <c r="Z174" s="702">
        <f t="shared" si="40"/>
        <v>63.576158940397356</v>
      </c>
      <c r="AA174" s="935">
        <f t="shared" si="41"/>
        <v>26.445364238410594</v>
      </c>
      <c r="AB174" s="639">
        <v>6</v>
      </c>
      <c r="AC174" s="916">
        <v>6.04</v>
      </c>
      <c r="AD174" s="916">
        <v>6</v>
      </c>
      <c r="AE174" s="916">
        <v>3.28</v>
      </c>
      <c r="AF174" s="918">
        <v>27.59</v>
      </c>
      <c r="AG174" s="918">
        <v>106</v>
      </c>
      <c r="AH174" s="916">
        <v>5.5</v>
      </c>
      <c r="AI174" s="916">
        <v>6.2700000000000005</v>
      </c>
      <c r="AJ174" s="916">
        <v>5.5</v>
      </c>
      <c r="AK174" s="916">
        <v>4.41</v>
      </c>
      <c r="AL174" s="928">
        <v>20460</v>
      </c>
      <c r="AM174" s="922">
        <v>0.2</v>
      </c>
      <c r="AN174" s="918">
        <v>3.4</v>
      </c>
      <c r="AO174" s="802">
        <f t="shared" si="42"/>
        <v>-17.422005362202817</v>
      </c>
      <c r="AP174" s="803">
        <f t="shared" si="43"/>
        <v>9.0233588762077748</v>
      </c>
      <c r="AQ174" s="936">
        <f t="shared" si="44"/>
        <v>469.45494381820868</v>
      </c>
      <c r="AR174" s="702">
        <f>INDEX(Historical!$C$7:$C$1437,MATCH(B174,Historical!$B$7:$B$1446,0))*IF(AH174="n/a",1.03,IF(AH174&lt;0,1.01,IF(AH174&gt;10,1.1,(1+AH174/100))))</f>
        <v>3.9245999999999999</v>
      </c>
      <c r="AS174" s="935">
        <f t="shared" si="45"/>
        <v>4.1706724199999998</v>
      </c>
      <c r="AT174" s="935">
        <f t="shared" si="50"/>
        <v>4.3545990737219995</v>
      </c>
      <c r="AU174" s="935">
        <f t="shared" si="50"/>
        <v>4.5466368928731402</v>
      </c>
      <c r="AV174" s="935">
        <f t="shared" si="50"/>
        <v>4.7471435798488457</v>
      </c>
      <c r="AW174" s="702">
        <f t="shared" si="46"/>
        <v>21.743651966443984</v>
      </c>
      <c r="AX174" s="810">
        <f t="shared" si="47"/>
        <v>13.612754001404861</v>
      </c>
      <c r="AY174" s="991">
        <v>0.28999999999999998</v>
      </c>
      <c r="AZ174" s="922">
        <v>38.9</v>
      </c>
      <c r="BA174" s="922">
        <v>-4.75</v>
      </c>
      <c r="BB174" s="922">
        <v>1.7399999999999998</v>
      </c>
      <c r="BC174" s="922">
        <v>5.1100000000000003</v>
      </c>
      <c r="BE174" s="664">
        <v>1978</v>
      </c>
      <c r="BF174" s="946" t="e">
        <f>#VALUE!</f>
        <v>#VALUE!</v>
      </c>
      <c r="BG174" s="931">
        <v>15.299999999999999</v>
      </c>
    </row>
    <row r="175" spans="1:59" ht="11.25" customHeight="1" x14ac:dyDescent="0.2">
      <c r="A175" s="537" t="s">
        <v>1093</v>
      </c>
      <c r="B175" s="925" t="s">
        <v>1094</v>
      </c>
      <c r="C175" s="988" t="s">
        <v>108</v>
      </c>
      <c r="D175" s="988" t="s">
        <v>4373</v>
      </c>
      <c r="E175" s="792">
        <v>10</v>
      </c>
      <c r="F175" s="526">
        <v>353</v>
      </c>
      <c r="G175" s="526" t="s">
        <v>37</v>
      </c>
      <c r="H175" s="526" t="s">
        <v>37</v>
      </c>
      <c r="I175" s="924">
        <v>78.59</v>
      </c>
      <c r="J175" s="702">
        <f t="shared" si="35"/>
        <v>3.4101030665479071</v>
      </c>
      <c r="K175" s="927">
        <v>0.67</v>
      </c>
      <c r="L175" s="639">
        <v>4</v>
      </c>
      <c r="M175" s="693">
        <f t="shared" si="36"/>
        <v>2.68</v>
      </c>
      <c r="N175" s="921" t="s">
        <v>146</v>
      </c>
      <c r="O175" s="795">
        <v>0.6</v>
      </c>
      <c r="P175" s="915">
        <v>43538</v>
      </c>
      <c r="Q175" s="915">
        <v>43556</v>
      </c>
      <c r="R175" s="693">
        <f t="shared" si="37"/>
        <v>11.666666666666679</v>
      </c>
      <c r="S175" s="759">
        <f>IF(INDEX(Historical!$D$7:$D$1437,MATCH(B175,Historical!$B$7:$B$1446,0))=0,"n/a",(INDEX(Historical!$C$7:$C$1437,MATCH(B175,Historical!$B$7:$B$1446,0))/INDEX(Historical!$D$7:$D$1437,MATCH(B175,Historical!$B$7:$B$1446,0))-1)*100)</f>
        <v>70.370370370370367</v>
      </c>
      <c r="T175" s="759">
        <f>IF(INDEX(Historical!$F$7:$F$1430,MATCH(B175,Historical!$B$7:$B$1446,0))=0,"n/a",((INDEX(Historical!$C$7:$C$1437,MATCH(B175,Historical!$B$7:$B$1446,0))/INDEX(Historical!$F$7:$F$1430,MATCH(B175,Historical!$B$7:$B$1446,0)))^(1/3)-1)*100)</f>
        <v>30.918591282634388</v>
      </c>
      <c r="U175" s="759">
        <f>IF(INDEX(Historical!$H$7:$H$1430,MATCH(B175,Historical!$B$7:$B$1446,0))=0,"n/a",((INDEX(Historical!$C$7:$C$1437,MATCH(B175,Historical!$B$7:$B$1446,0))/INDEX(Historical!$H$7:$H$1430,MATCH(B175,Historical!$B$7:$B$1446,0)))^(1/5)-1)*100)</f>
        <v>22.759405763620876</v>
      </c>
      <c r="V175" s="759">
        <f>IF(INDEX(Historical!$O$7:$O$1430,MATCH(B175,Historical!$B$7:$B$1446,0))=0,"n/a",((INDEX(Historical!$C$7:$C$1437,MATCH(B175,Historical!$B$7:$B$1446,0))/INDEX(Historical!$O$7:$O$1430,MATCH(B175,Historical!$B$7:$B$1446,0)))^(1/10)-1)*100)</f>
        <v>-3.4723678024016214</v>
      </c>
      <c r="W175" s="760" t="str">
        <f t="shared" si="38"/>
        <v>n/a</v>
      </c>
      <c r="X175" s="761">
        <f t="shared" si="39"/>
        <v>1.1323087444587501</v>
      </c>
      <c r="Y175" s="926"/>
      <c r="Z175" s="702">
        <f t="shared" si="40"/>
        <v>34.941329856584098</v>
      </c>
      <c r="AA175" s="935">
        <f t="shared" si="41"/>
        <v>10.246414602346807</v>
      </c>
      <c r="AB175" s="639">
        <v>12</v>
      </c>
      <c r="AC175" s="916">
        <v>7.67</v>
      </c>
      <c r="AD175" s="916">
        <v>2.56</v>
      </c>
      <c r="AE175" s="916">
        <v>4.5</v>
      </c>
      <c r="AF175" s="916">
        <v>1.7</v>
      </c>
      <c r="AG175" s="916">
        <v>13.100000000000001</v>
      </c>
      <c r="AH175" s="916">
        <v>50.2</v>
      </c>
      <c r="AI175" s="916">
        <v>4.1500000000000004</v>
      </c>
      <c r="AJ175" s="916">
        <v>20.100000000000001</v>
      </c>
      <c r="AK175" s="916">
        <v>4</v>
      </c>
      <c r="AL175" s="928">
        <v>12340</v>
      </c>
      <c r="AM175" s="922">
        <v>0.70000000000000007</v>
      </c>
      <c r="AN175" s="916">
        <v>0.35</v>
      </c>
      <c r="AO175" s="802">
        <f t="shared" si="42"/>
        <v>15.923094227821977</v>
      </c>
      <c r="AP175" s="803">
        <f t="shared" si="43"/>
        <v>26.169508830168784</v>
      </c>
      <c r="AQ175" s="936">
        <f t="shared" si="44"/>
        <v>-12.01286754684695</v>
      </c>
      <c r="AR175" s="702">
        <f>INDEX(Historical!$C$7:$C$1437,MATCH(B175,Historical!$B$7:$B$1446,0))*IF(AH175="n/a",1.03,IF(AH175&lt;0,1.01,IF(AH175&gt;10,1.1,(1+AH175/100))))</f>
        <v>2.0240000000000005</v>
      </c>
      <c r="AS175" s="935">
        <f t="shared" si="45"/>
        <v>2.1079960000000009</v>
      </c>
      <c r="AT175" s="935">
        <f t="shared" si="50"/>
        <v>2.1923158400000009</v>
      </c>
      <c r="AU175" s="935">
        <f t="shared" si="50"/>
        <v>2.280008473600001</v>
      </c>
      <c r="AV175" s="935">
        <f t="shared" si="50"/>
        <v>2.3712088125440012</v>
      </c>
      <c r="AW175" s="702">
        <f t="shared" si="46"/>
        <v>10.975529126144004</v>
      </c>
      <c r="AX175" s="810">
        <f t="shared" si="47"/>
        <v>13.965554302257289</v>
      </c>
      <c r="AY175" s="991">
        <v>1.44</v>
      </c>
      <c r="AZ175" s="922">
        <v>23.39</v>
      </c>
      <c r="BA175" s="922">
        <v>-22.23</v>
      </c>
      <c r="BB175" s="922">
        <v>-2.27</v>
      </c>
      <c r="BC175" s="922">
        <v>-6.59</v>
      </c>
      <c r="BE175" s="664">
        <v>2010</v>
      </c>
      <c r="BF175" s="946" t="e">
        <f>#VALUE!</f>
        <v>#VALUE!</v>
      </c>
      <c r="BG175" s="931">
        <v>1.4000000000000001</v>
      </c>
    </row>
    <row r="176" spans="1:59" ht="11.25" customHeight="1" x14ac:dyDescent="0.2">
      <c r="A176" s="609" t="s">
        <v>521</v>
      </c>
      <c r="B176" s="925" t="s">
        <v>522</v>
      </c>
      <c r="C176" s="988" t="s">
        <v>4377</v>
      </c>
      <c r="D176" s="988" t="s">
        <v>523</v>
      </c>
      <c r="E176" s="792">
        <v>12</v>
      </c>
      <c r="F176" s="526">
        <v>304</v>
      </c>
      <c r="G176" s="526" t="s">
        <v>106</v>
      </c>
      <c r="H176" s="526" t="s">
        <v>106</v>
      </c>
      <c r="I176" s="924">
        <v>43.53</v>
      </c>
      <c r="J176" s="702">
        <f t="shared" si="35"/>
        <v>1.9297036526533424</v>
      </c>
      <c r="K176" s="927">
        <v>0.21</v>
      </c>
      <c r="L176" s="639">
        <v>4</v>
      </c>
      <c r="M176" s="693">
        <f t="shared" si="36"/>
        <v>0.84</v>
      </c>
      <c r="N176" s="921" t="s">
        <v>413</v>
      </c>
      <c r="O176" s="795">
        <v>0.19</v>
      </c>
      <c r="P176" s="915">
        <v>43557</v>
      </c>
      <c r="Q176" s="915">
        <v>43579</v>
      </c>
      <c r="R176" s="693">
        <f t="shared" si="37"/>
        <v>10.52631578947368</v>
      </c>
      <c r="S176" s="759">
        <f>IF(INDEX(Historical!$D$7:$D$1437,MATCH(B176,Historical!$B$7:$B$1446,0))=0,"n/a",(INDEX(Historical!$C$7:$C$1437,MATCH(B176,Historical!$B$7:$B$1446,0))/INDEX(Historical!$D$7:$D$1437,MATCH(B176,Historical!$B$7:$B$1446,0))-1)*100)</f>
        <v>19.262295081967196</v>
      </c>
      <c r="T176" s="759">
        <f>IF(INDEX(Historical!$F$7:$F$1430,MATCH(B176,Historical!$B$7:$B$1446,0))=0,"n/a",((INDEX(Historical!$C$7:$C$1437,MATCH(B176,Historical!$B$7:$B$1446,0))/INDEX(Historical!$F$7:$F$1430,MATCH(B176,Historical!$B$7:$B$1446,0)))^(1/3)-1)*100)</f>
        <v>14.275411159088836</v>
      </c>
      <c r="U176" s="759">
        <f>IF(INDEX(Historical!$H$7:$H$1430,MATCH(B176,Historical!$B$7:$B$1446,0))=0,"n/a",((INDEX(Historical!$C$7:$C$1437,MATCH(B176,Historical!$B$7:$B$1446,0))/INDEX(Historical!$H$7:$H$1430,MATCH(B176,Historical!$B$7:$B$1446,0)))^(1/5)-1)*100)</f>
        <v>14.248461186473316</v>
      </c>
      <c r="V176" s="759">
        <f>IF(INDEX(Historical!$O$7:$O$1430,MATCH(B176,Historical!$B$7:$B$1446,0))=0,"n/a",((INDEX(Historical!$C$7:$C$1437,MATCH(B176,Historical!$B$7:$B$1446,0))/INDEX(Historical!$O$7:$O$1430,MATCH(B176,Historical!$B$7:$B$1446,0)))^(1/10)-1)*100)</f>
        <v>22.740015029103144</v>
      </c>
      <c r="W176" s="760">
        <f t="shared" si="38"/>
        <v>0.62658099250320809</v>
      </c>
      <c r="X176" s="761">
        <f t="shared" si="39"/>
        <v>0.97592199907351485</v>
      </c>
      <c r="Y176" s="713"/>
      <c r="Z176" s="702">
        <f t="shared" si="40"/>
        <v>31.460674157303369</v>
      </c>
      <c r="AA176" s="935">
        <f t="shared" si="41"/>
        <v>16.303370786516854</v>
      </c>
      <c r="AB176" s="639">
        <v>12</v>
      </c>
      <c r="AC176" s="916">
        <v>2.67</v>
      </c>
      <c r="AD176" s="916">
        <v>1.3</v>
      </c>
      <c r="AE176" s="916">
        <v>1.99</v>
      </c>
      <c r="AF176" s="916">
        <v>2.63</v>
      </c>
      <c r="AG176" s="916">
        <v>16.900000000000002</v>
      </c>
      <c r="AH176" s="916">
        <v>20.599999999999998</v>
      </c>
      <c r="AI176" s="916">
        <v>11.450000000000001</v>
      </c>
      <c r="AJ176" s="916">
        <v>14.6</v>
      </c>
      <c r="AK176" s="916">
        <v>12.559999999999999</v>
      </c>
      <c r="AL176" s="928">
        <v>196330</v>
      </c>
      <c r="AM176" s="922">
        <v>0.1</v>
      </c>
      <c r="AN176" s="916">
        <v>1.46</v>
      </c>
      <c r="AO176" s="802">
        <f t="shared" si="42"/>
        <v>-0.12520594739019586</v>
      </c>
      <c r="AP176" s="803">
        <f t="shared" si="43"/>
        <v>16.178164839126659</v>
      </c>
      <c r="AQ176" s="936">
        <f t="shared" si="44"/>
        <v>38.046473927425083</v>
      </c>
      <c r="AR176" s="702">
        <f>INDEX(Historical!$C$7:$C$1437,MATCH(B176,Historical!$B$7:$B$1446,0))*IF(AH176="n/a",1.03,IF(AH176&lt;0,1.01,IF(AH176&gt;10,1.1,(1+AH176/100))))</f>
        <v>0.80025000000000013</v>
      </c>
      <c r="AS176" s="935">
        <f t="shared" si="45"/>
        <v>0.88027500000000025</v>
      </c>
      <c r="AT176" s="935">
        <f t="shared" si="50"/>
        <v>0.9683025000000004</v>
      </c>
      <c r="AU176" s="935">
        <f t="shared" si="50"/>
        <v>1.0651327500000005</v>
      </c>
      <c r="AV176" s="935">
        <f t="shared" si="50"/>
        <v>1.1716460250000007</v>
      </c>
      <c r="AW176" s="702">
        <f t="shared" si="46"/>
        <v>4.8856062750000024</v>
      </c>
      <c r="AX176" s="810">
        <f t="shared" si="47"/>
        <v>11.223538421778089</v>
      </c>
      <c r="AY176" s="991">
        <v>1.1299999999999999</v>
      </c>
      <c r="AZ176" s="922">
        <v>43.05</v>
      </c>
      <c r="BA176" s="922">
        <v>-0.9900000000000001</v>
      </c>
      <c r="BB176" s="922">
        <v>8.6199999999999992</v>
      </c>
      <c r="BC176" s="922">
        <v>17.299999999999997</v>
      </c>
      <c r="BE176" s="664">
        <v>2008</v>
      </c>
      <c r="BF176" s="946" t="e">
        <f>#VALUE!</f>
        <v>#VALUE!</v>
      </c>
      <c r="BG176" s="931">
        <v>5.4</v>
      </c>
    </row>
    <row r="177" spans="1:59" s="838" customFormat="1" ht="11.25" customHeight="1" x14ac:dyDescent="0.2">
      <c r="A177" s="697" t="s">
        <v>1038</v>
      </c>
      <c r="B177" s="839" t="s">
        <v>1039</v>
      </c>
      <c r="C177" s="988" t="s">
        <v>154</v>
      </c>
      <c r="D177" s="988" t="s">
        <v>4358</v>
      </c>
      <c r="E177" s="818">
        <v>10</v>
      </c>
      <c r="F177" s="526">
        <v>329</v>
      </c>
      <c r="G177" s="1171" t="s">
        <v>106</v>
      </c>
      <c r="H177" s="1171" t="s">
        <v>106</v>
      </c>
      <c r="I177" s="819">
        <v>68.94</v>
      </c>
      <c r="J177" s="820">
        <f t="shared" si="35"/>
        <v>0.29010733971569486</v>
      </c>
      <c r="K177" s="821">
        <v>0.1</v>
      </c>
      <c r="L177" s="822">
        <v>2</v>
      </c>
      <c r="M177" s="823">
        <f t="shared" si="36"/>
        <v>0.2</v>
      </c>
      <c r="N177" s="824" t="s">
        <v>231</v>
      </c>
      <c r="O177" s="825">
        <v>8.5000000000000006E-2</v>
      </c>
      <c r="P177" s="826">
        <v>43481</v>
      </c>
      <c r="Q177" s="826">
        <v>43496</v>
      </c>
      <c r="R177" s="823">
        <f t="shared" si="37"/>
        <v>17.647058823529409</v>
      </c>
      <c r="S177" s="759">
        <f>IF(INDEX(Historical!$D$7:$D$1437,MATCH(B177,Historical!$B$7:$B$1446,0))=0,"n/a",(INDEX(Historical!$C$7:$C$1437,MATCH(B177,Historical!$B$7:$B$1446,0))/INDEX(Historical!$D$7:$D$1437,MATCH(B177,Historical!$B$7:$B$1446,0))-1)*100)</f>
        <v>21.42857142857142</v>
      </c>
      <c r="T177" s="759">
        <f>IF(INDEX(Historical!$F$7:$F$1430,MATCH(B177,Historical!$B$7:$B$1446,0))=0,"n/a",((INDEX(Historical!$C$7:$C$1437,MATCH(B177,Historical!$B$7:$B$1446,0))/INDEX(Historical!$F$7:$F$1430,MATCH(B177,Historical!$B$7:$B$1446,0)))^(1/3)-1)*100)</f>
        <v>19.348319192733697</v>
      </c>
      <c r="U177" s="759">
        <f>IF(INDEX(Historical!$H$7:$H$1430,MATCH(B177,Historical!$B$7:$B$1446,0))=0,"n/a",((INDEX(Historical!$C$7:$C$1437,MATCH(B177,Historical!$B$7:$B$1446,0))/INDEX(Historical!$H$7:$H$1430,MATCH(B177,Historical!$B$7:$B$1446,0)))^(1/5)-1)*100)</f>
        <v>18.322950135022719</v>
      </c>
      <c r="V177" s="759" t="str">
        <f>IF(INDEX(Historical!$O$7:$O$1430,MATCH(B177,Historical!$B$7:$B$1446,0))=0,"n/a",((INDEX(Historical!$C$7:$C$1437,MATCH(B177,Historical!$B$7:$B$1446,0))/INDEX(Historical!$O$7:$O$1430,MATCH(B177,Historical!$B$7:$B$1446,0)))^(1/10)-1)*100)</f>
        <v>n/a</v>
      </c>
      <c r="W177" s="827" t="str">
        <f t="shared" si="38"/>
        <v>n/a</v>
      </c>
      <c r="X177" s="828">
        <f t="shared" si="39"/>
        <v>1.167066887581065</v>
      </c>
      <c r="Y177" s="839"/>
      <c r="Z177" s="820">
        <f t="shared" si="40"/>
        <v>11.235955056179776</v>
      </c>
      <c r="AA177" s="830">
        <f t="shared" si="41"/>
        <v>38.730337078651687</v>
      </c>
      <c r="AB177" s="822">
        <v>7</v>
      </c>
      <c r="AC177" s="831">
        <v>1.78</v>
      </c>
      <c r="AD177" s="831">
        <v>14.09</v>
      </c>
      <c r="AE177" s="831">
        <v>3.16</v>
      </c>
      <c r="AF177" s="831">
        <v>4.4800000000000004</v>
      </c>
      <c r="AG177" s="831">
        <v>11.899999999999999</v>
      </c>
      <c r="AH177" s="831">
        <v>15.4</v>
      </c>
      <c r="AI177" s="831">
        <v>15.040000000000001</v>
      </c>
      <c r="AJ177" s="831">
        <v>15.7</v>
      </c>
      <c r="AK177" s="831">
        <v>2.75</v>
      </c>
      <c r="AL177" s="832">
        <v>2830</v>
      </c>
      <c r="AM177" s="833">
        <v>8.7999999999999989</v>
      </c>
      <c r="AN177" s="831">
        <v>0.37</v>
      </c>
      <c r="AO177" s="834">
        <f t="shared" si="42"/>
        <v>-20.117279603913271</v>
      </c>
      <c r="AP177" s="835">
        <f t="shared" si="43"/>
        <v>18.613057474738415</v>
      </c>
      <c r="AQ177" s="836">
        <f t="shared" si="44"/>
        <v>177.69840563889102</v>
      </c>
      <c r="AR177" s="702">
        <f>INDEX(Historical!$C$7:$C$1437,MATCH(B177,Historical!$B$7:$B$1446,0))*IF(AH177="n/a",1.03,IF(AH177&lt;0,1.01,IF(AH177&gt;10,1.1,(1+AH177/100))))</f>
        <v>0.18700000000000003</v>
      </c>
      <c r="AS177" s="830">
        <f t="shared" si="45"/>
        <v>0.20570000000000005</v>
      </c>
      <c r="AT177" s="830">
        <f t="shared" si="50"/>
        <v>0.21135675000000007</v>
      </c>
      <c r="AU177" s="830">
        <f t="shared" si="50"/>
        <v>0.21716906062500008</v>
      </c>
      <c r="AV177" s="830">
        <f t="shared" si="50"/>
        <v>0.2231412097921876</v>
      </c>
      <c r="AW177" s="820">
        <f t="shared" si="46"/>
        <v>1.0443670204171878</v>
      </c>
      <c r="AX177" s="837">
        <f t="shared" si="47"/>
        <v>1.5148926899001853</v>
      </c>
      <c r="AY177" s="992">
        <v>1.0900000000000001</v>
      </c>
      <c r="AZ177" s="833">
        <v>8.6199999999999992</v>
      </c>
      <c r="BA177" s="833">
        <v>-47.339999999999996</v>
      </c>
      <c r="BB177" s="833">
        <v>-2.0299999999999998</v>
      </c>
      <c r="BC177" s="833">
        <v>-16.400000000000002</v>
      </c>
      <c r="BD177" s="961"/>
      <c r="BE177" s="664">
        <v>2010</v>
      </c>
      <c r="BF177" s="946" t="e">
        <f>#VALUE!</f>
        <v>#VALUE!</v>
      </c>
      <c r="BG177" s="893">
        <v>7.6</v>
      </c>
    </row>
    <row r="178" spans="1:59" ht="11.25" customHeight="1" x14ac:dyDescent="0.2">
      <c r="A178" s="537" t="s">
        <v>1079</v>
      </c>
      <c r="B178" s="925" t="s">
        <v>1080</v>
      </c>
      <c r="C178" s="988" t="s">
        <v>108</v>
      </c>
      <c r="D178" s="988" t="s">
        <v>4369</v>
      </c>
      <c r="E178" s="792">
        <v>9</v>
      </c>
      <c r="F178" s="526">
        <v>446</v>
      </c>
      <c r="G178" s="526" t="s">
        <v>106</v>
      </c>
      <c r="H178" s="526" t="s">
        <v>106</v>
      </c>
      <c r="I178" s="924">
        <v>178.9</v>
      </c>
      <c r="J178" s="702">
        <f t="shared" si="35"/>
        <v>1.6769144773616547</v>
      </c>
      <c r="K178" s="927">
        <v>0.75</v>
      </c>
      <c r="L178" s="639">
        <v>4</v>
      </c>
      <c r="M178" s="693">
        <f t="shared" si="36"/>
        <v>3</v>
      </c>
      <c r="N178" s="921" t="s">
        <v>3968</v>
      </c>
      <c r="O178" s="795">
        <v>0.7</v>
      </c>
      <c r="P178" s="915">
        <v>43531</v>
      </c>
      <c r="Q178" s="915">
        <v>43549</v>
      </c>
      <c r="R178" s="693">
        <f t="shared" si="37"/>
        <v>7.1428571428571495</v>
      </c>
      <c r="S178" s="759">
        <f>IF(INDEX(Historical!$D$7:$D$1437,MATCH(B178,Historical!$B$7:$B$1446,0))=0,"n/a",(INDEX(Historical!$C$7:$C$1437,MATCH(B178,Historical!$B$7:$B$1446,0))/INDEX(Historical!$D$7:$D$1437,MATCH(B178,Historical!$B$7:$B$1446,0))-1)*100)</f>
        <v>6.0606060606060552</v>
      </c>
      <c r="T178" s="759">
        <f>IF(INDEX(Historical!$F$7:$F$1430,MATCH(B178,Historical!$B$7:$B$1446,0))=0,"n/a",((INDEX(Historical!$C$7:$C$1437,MATCH(B178,Historical!$B$7:$B$1446,0))/INDEX(Historical!$F$7:$F$1430,MATCH(B178,Historical!$B$7:$B$1446,0)))^(1/3)-1)*100)</f>
        <v>11.868894208139679</v>
      </c>
      <c r="U178" s="759">
        <f>IF(INDEX(Historical!$H$7:$H$1430,MATCH(B178,Historical!$B$7:$B$1446,0))=0,"n/a",((INDEX(Historical!$C$7:$C$1437,MATCH(B178,Historical!$B$7:$B$1446,0))/INDEX(Historical!$H$7:$H$1430,MATCH(B178,Historical!$B$7:$B$1446,0)))^(1/5)-1)*100)</f>
        <v>9.2388464140372939</v>
      </c>
      <c r="V178" s="759">
        <f>IF(INDEX(Historical!$O$7:$O$1430,MATCH(B178,Historical!$B$7:$B$1446,0))=0,"n/a",((INDEX(Historical!$C$7:$C$1437,MATCH(B178,Historical!$B$7:$B$1446,0))/INDEX(Historical!$O$7:$O$1430,MATCH(B178,Historical!$B$7:$B$1446,0)))^(1/10)-1)*100)</f>
        <v>11.773029030687221</v>
      </c>
      <c r="W178" s="760">
        <f t="shared" si="38"/>
        <v>0.78474676227805062</v>
      </c>
      <c r="X178" s="761">
        <f t="shared" si="39"/>
        <v>0.64607317580680379</v>
      </c>
      <c r="Y178" s="717"/>
      <c r="Z178" s="702">
        <f t="shared" si="40"/>
        <v>52.447552447552447</v>
      </c>
      <c r="AA178" s="935">
        <f t="shared" si="41"/>
        <v>31.27622377622378</v>
      </c>
      <c r="AB178" s="639">
        <v>12</v>
      </c>
      <c r="AC178" s="916">
        <v>5.72</v>
      </c>
      <c r="AD178" s="916">
        <v>6.99</v>
      </c>
      <c r="AE178" s="916">
        <v>14.77</v>
      </c>
      <c r="AF178" s="916">
        <v>2.42</v>
      </c>
      <c r="AG178" s="916">
        <v>8.3000000000000007</v>
      </c>
      <c r="AH178" s="916">
        <v>-51</v>
      </c>
      <c r="AI178" s="916">
        <v>10.35</v>
      </c>
      <c r="AJ178" s="916">
        <v>14.299999999999999</v>
      </c>
      <c r="AK178" s="916">
        <v>4.47</v>
      </c>
      <c r="AL178" s="928">
        <v>63660</v>
      </c>
      <c r="AM178" s="922">
        <v>0.2</v>
      </c>
      <c r="AN178" s="916">
        <v>0.17</v>
      </c>
      <c r="AO178" s="802">
        <f t="shared" si="42"/>
        <v>-20.360462884824834</v>
      </c>
      <c r="AP178" s="803">
        <f t="shared" si="43"/>
        <v>10.915760891398948</v>
      </c>
      <c r="AQ178" s="936">
        <f t="shared" si="44"/>
        <v>83.410240279315502</v>
      </c>
      <c r="AR178" s="702">
        <f>INDEX(Historical!$C$7:$C$1437,MATCH(B178,Historical!$B$7:$B$1446,0))*IF(AH178="n/a",1.03,IF(AH178&lt;0,1.01,IF(AH178&gt;10,1.1,(1+AH178/100))))</f>
        <v>2.8279999999999998</v>
      </c>
      <c r="AS178" s="935">
        <f t="shared" si="45"/>
        <v>3.1108000000000002</v>
      </c>
      <c r="AT178" s="935">
        <f t="shared" si="50"/>
        <v>3.24985276</v>
      </c>
      <c r="AU178" s="935">
        <f t="shared" si="50"/>
        <v>3.3951211783719999</v>
      </c>
      <c r="AV178" s="935">
        <f t="shared" si="50"/>
        <v>3.5468830950452284</v>
      </c>
      <c r="AW178" s="702">
        <f t="shared" si="46"/>
        <v>16.130657033417229</v>
      </c>
      <c r="AX178" s="810">
        <f t="shared" si="47"/>
        <v>9.0165774362309818</v>
      </c>
      <c r="AY178" s="991">
        <v>0.32</v>
      </c>
      <c r="AZ178" s="922">
        <v>17.37</v>
      </c>
      <c r="BA178" s="922">
        <v>-8.34</v>
      </c>
      <c r="BB178" s="922">
        <v>3.85</v>
      </c>
      <c r="BC178" s="922">
        <v>1.7999999999999998</v>
      </c>
      <c r="BE178" s="664">
        <v>2011</v>
      </c>
      <c r="BF178" s="946" t="e">
        <f>#VALUE!</f>
        <v>#VALUE!</v>
      </c>
      <c r="BG178" s="931">
        <v>2.7</v>
      </c>
    </row>
    <row r="179" spans="1:59" ht="11.25" customHeight="1" x14ac:dyDescent="0.2">
      <c r="A179" s="609" t="s">
        <v>535</v>
      </c>
      <c r="B179" s="925" t="s">
        <v>536</v>
      </c>
      <c r="C179" s="988" t="s">
        <v>112</v>
      </c>
      <c r="D179" s="988" t="s">
        <v>213</v>
      </c>
      <c r="E179" s="792">
        <v>13</v>
      </c>
      <c r="F179" s="526">
        <v>288</v>
      </c>
      <c r="G179" s="526" t="s">
        <v>37</v>
      </c>
      <c r="H179" s="526" t="s">
        <v>37</v>
      </c>
      <c r="I179" s="924">
        <v>166.29</v>
      </c>
      <c r="J179" s="702">
        <f t="shared" si="35"/>
        <v>2.7421973660472667</v>
      </c>
      <c r="K179" s="927">
        <v>1.1399999999999999</v>
      </c>
      <c r="L179" s="639">
        <v>4</v>
      </c>
      <c r="M179" s="693">
        <f t="shared" si="36"/>
        <v>4.5599999999999996</v>
      </c>
      <c r="N179" s="921" t="s">
        <v>119</v>
      </c>
      <c r="O179" s="795">
        <v>1.08</v>
      </c>
      <c r="P179" s="915">
        <v>43333</v>
      </c>
      <c r="Q179" s="915">
        <v>43347</v>
      </c>
      <c r="R179" s="693">
        <f t="shared" si="37"/>
        <v>5.5555555555555394</v>
      </c>
      <c r="S179" s="759">
        <f>IF(INDEX(Historical!$D$7:$D$1437,MATCH(B179,Historical!$B$7:$B$1446,0))=0,"n/a",(INDEX(Historical!$C$7:$C$1437,MATCH(B179,Historical!$B$7:$B$1446,0))/INDEX(Historical!$D$7:$D$1437,MATCH(B179,Historical!$B$7:$B$1446,0))-1)*100)</f>
        <v>5.463182897862251</v>
      </c>
      <c r="T179" s="759">
        <f>IF(INDEX(Historical!$F$7:$F$1430,MATCH(B179,Historical!$B$7:$B$1446,0))=0,"n/a",((INDEX(Historical!$C$7:$C$1437,MATCH(B179,Historical!$B$7:$B$1446,0))/INDEX(Historical!$F$7:$F$1430,MATCH(B179,Historical!$B$7:$B$1446,0)))^(1/3)-1)*100)</f>
        <v>8.1496914028304168</v>
      </c>
      <c r="U179" s="759">
        <f>IF(INDEX(Historical!$H$7:$H$1430,MATCH(B179,Historical!$B$7:$B$1446,0))=0,"n/a",((INDEX(Historical!$C$7:$C$1437,MATCH(B179,Historical!$B$7:$B$1446,0))/INDEX(Historical!$H$7:$H$1430,MATCH(B179,Historical!$B$7:$B$1446,0)))^(1/5)-1)*100)</f>
        <v>14.561869041176557</v>
      </c>
      <c r="V179" s="759">
        <f>IF(INDEX(Historical!$O$7:$O$1430,MATCH(B179,Historical!$B$7:$B$1446,0))=0,"n/a",((INDEX(Historical!$C$7:$C$1437,MATCH(B179,Historical!$B$7:$B$1446,0))/INDEX(Historical!$O$7:$O$1430,MATCH(B179,Historical!$B$7:$B$1446,0)))^(1/10)-1)*100)</f>
        <v>22.158353917150887</v>
      </c>
      <c r="W179" s="760">
        <f t="shared" si="38"/>
        <v>0.65717287013388925</v>
      </c>
      <c r="X179" s="761">
        <f t="shared" si="39"/>
        <v>1.3483212075163478</v>
      </c>
      <c r="Y179" s="925"/>
      <c r="Z179" s="702">
        <f t="shared" si="40"/>
        <v>35.023041474654377</v>
      </c>
      <c r="AA179" s="935">
        <f t="shared" si="41"/>
        <v>12.771889400921658</v>
      </c>
      <c r="AB179" s="639">
        <v>12</v>
      </c>
      <c r="AC179" s="916">
        <v>13.02</v>
      </c>
      <c r="AD179" s="916">
        <v>1.5</v>
      </c>
      <c r="AE179" s="916">
        <v>1.1100000000000001</v>
      </c>
      <c r="AF179" s="916">
        <v>3.59</v>
      </c>
      <c r="AG179" s="916">
        <v>29.299999999999997</v>
      </c>
      <c r="AH179" s="916">
        <v>24.3</v>
      </c>
      <c r="AI179" s="916">
        <v>-5.29</v>
      </c>
      <c r="AJ179" s="916">
        <v>10.8</v>
      </c>
      <c r="AK179" s="916">
        <v>8.5</v>
      </c>
      <c r="AL179" s="928">
        <v>26410</v>
      </c>
      <c r="AM179" s="922">
        <v>0.2</v>
      </c>
      <c r="AN179" s="916">
        <v>0.34</v>
      </c>
      <c r="AO179" s="802">
        <f t="shared" si="42"/>
        <v>4.5321770063021667</v>
      </c>
      <c r="AP179" s="803">
        <f t="shared" si="43"/>
        <v>17.304066407223825</v>
      </c>
      <c r="AQ179" s="936">
        <f t="shared" si="44"/>
        <v>42.752439869102311</v>
      </c>
      <c r="AR179" s="702">
        <f>INDEX(Historical!$C$7:$C$1437,MATCH(B179,Historical!$B$7:$B$1446,0))*IF(AH179="n/a",1.03,IF(AH179&lt;0,1.01,IF(AH179&gt;10,1.1,(1+AH179/100))))</f>
        <v>4.8840000000000012</v>
      </c>
      <c r="AS179" s="935">
        <f t="shared" si="45"/>
        <v>4.9328400000000014</v>
      </c>
      <c r="AT179" s="935">
        <f t="shared" si="50"/>
        <v>5.3521314000000011</v>
      </c>
      <c r="AU179" s="935">
        <f t="shared" si="50"/>
        <v>5.8070625690000011</v>
      </c>
      <c r="AV179" s="935">
        <f t="shared" si="50"/>
        <v>6.300662887365001</v>
      </c>
      <c r="AW179" s="702">
        <f t="shared" si="46"/>
        <v>27.276696856365007</v>
      </c>
      <c r="AX179" s="810">
        <f t="shared" si="47"/>
        <v>16.403089095174099</v>
      </c>
      <c r="AY179" s="991">
        <v>1.08</v>
      </c>
      <c r="AZ179" s="922">
        <v>33.67</v>
      </c>
      <c r="BA179" s="922">
        <v>-1.82</v>
      </c>
      <c r="BB179" s="922">
        <v>4.32</v>
      </c>
      <c r="BC179" s="922">
        <v>13.63</v>
      </c>
      <c r="BE179" s="664">
        <v>2006</v>
      </c>
      <c r="BF179" s="946" t="e">
        <f>#VALUE!</f>
        <v>#VALUE!</v>
      </c>
      <c r="BG179" s="931">
        <v>11.4</v>
      </c>
    </row>
    <row r="180" spans="1:59" ht="11.25" customHeight="1" x14ac:dyDescent="0.2">
      <c r="A180" s="609" t="s">
        <v>515</v>
      </c>
      <c r="B180" s="925" t="s">
        <v>516</v>
      </c>
      <c r="C180" s="988" t="s">
        <v>131</v>
      </c>
      <c r="D180" s="988" t="s">
        <v>4362</v>
      </c>
      <c r="E180" s="792">
        <v>13</v>
      </c>
      <c r="F180" s="526">
        <v>292</v>
      </c>
      <c r="G180" s="526" t="s">
        <v>37</v>
      </c>
      <c r="H180" s="526" t="s">
        <v>37</v>
      </c>
      <c r="I180" s="924">
        <v>55.55</v>
      </c>
      <c r="J180" s="702">
        <f t="shared" si="35"/>
        <v>2.7542754275427543</v>
      </c>
      <c r="K180" s="927">
        <v>0.38250000000000001</v>
      </c>
      <c r="L180" s="639">
        <v>4</v>
      </c>
      <c r="M180" s="693">
        <f t="shared" si="36"/>
        <v>1.53</v>
      </c>
      <c r="N180" s="921" t="s">
        <v>517</v>
      </c>
      <c r="O180" s="795">
        <v>0.35749999999999998</v>
      </c>
      <c r="P180" s="915">
        <v>43496</v>
      </c>
      <c r="Q180" s="915">
        <v>43524</v>
      </c>
      <c r="R180" s="693">
        <f t="shared" si="37"/>
        <v>6.9930069930069987</v>
      </c>
      <c r="S180" s="759">
        <f>IF(INDEX(Historical!$D$7:$D$1437,MATCH(B180,Historical!$B$7:$B$1446,0))=0,"n/a",(INDEX(Historical!$C$7:$C$1437,MATCH(B180,Historical!$B$7:$B$1446,0))/INDEX(Historical!$D$7:$D$1437,MATCH(B180,Historical!$B$7:$B$1446,0))-1)*100)</f>
        <v>7.3684210526315574</v>
      </c>
      <c r="T180" s="759">
        <f>IF(INDEX(Historical!$F$7:$F$1430,MATCH(B180,Historical!$B$7:$B$1446,0))=0,"n/a",((INDEX(Historical!$C$7:$C$1437,MATCH(B180,Historical!$B$7:$B$1446,0))/INDEX(Historical!$F$7:$F$1430,MATCH(B180,Historical!$B$7:$B$1446,0)))^(1/3)-1)*100)</f>
        <v>7.174156154217215</v>
      </c>
      <c r="U180" s="759">
        <f>IF(INDEX(Historical!$H$7:$H$1430,MATCH(B180,Historical!$B$7:$B$1446,0))=0,"n/a",((INDEX(Historical!$C$7:$C$1437,MATCH(B180,Historical!$B$7:$B$1446,0))/INDEX(Historical!$H$7:$H$1430,MATCH(B180,Historical!$B$7:$B$1446,0)))^(1/5)-1)*100)</f>
        <v>6.9610375725068785</v>
      </c>
      <c r="V180" s="759">
        <f>IF(INDEX(Historical!$O$7:$O$1430,MATCH(B180,Historical!$B$7:$B$1446,0))=0,"n/a",((INDEX(Historical!$C$7:$C$1437,MATCH(B180,Historical!$B$7:$B$1446,0))/INDEX(Historical!$O$7:$O$1430,MATCH(B180,Historical!$B$7:$B$1446,0)))^(1/10)-1)*100)</f>
        <v>14.773749762475386</v>
      </c>
      <c r="W180" s="760">
        <f t="shared" si="38"/>
        <v>0.47117608490889556</v>
      </c>
      <c r="X180" s="761">
        <f t="shared" si="39"/>
        <v>1.1798368766960812</v>
      </c>
      <c r="Y180" s="925"/>
      <c r="Z180" s="702">
        <f t="shared" si="40"/>
        <v>68.918918918918919</v>
      </c>
      <c r="AA180" s="935">
        <f t="shared" si="41"/>
        <v>25.022522522522518</v>
      </c>
      <c r="AB180" s="639">
        <v>12</v>
      </c>
      <c r="AC180" s="916">
        <v>2.2200000000000002</v>
      </c>
      <c r="AD180" s="916">
        <v>3.54</v>
      </c>
      <c r="AE180" s="916">
        <v>2.29</v>
      </c>
      <c r="AF180" s="916">
        <v>3.23</v>
      </c>
      <c r="AG180" s="916">
        <v>13.200000000000001</v>
      </c>
      <c r="AH180" s="916">
        <v>2.4</v>
      </c>
      <c r="AI180" s="916">
        <v>7.3599999999999994</v>
      </c>
      <c r="AJ180" s="916">
        <v>5.8999999999999995</v>
      </c>
      <c r="AK180" s="916">
        <v>7.08</v>
      </c>
      <c r="AL180" s="928">
        <v>15720</v>
      </c>
      <c r="AM180" s="922">
        <v>0.5</v>
      </c>
      <c r="AN180" s="916">
        <v>2.48</v>
      </c>
      <c r="AO180" s="802">
        <f t="shared" si="42"/>
        <v>-15.307209522472885</v>
      </c>
      <c r="AP180" s="803">
        <f t="shared" si="43"/>
        <v>9.7153130000496333</v>
      </c>
      <c r="AQ180" s="936">
        <f t="shared" si="44"/>
        <v>89.528945602568101</v>
      </c>
      <c r="AR180" s="702">
        <f>INDEX(Historical!$C$7:$C$1437,MATCH(B180,Historical!$B$7:$B$1446,0))*IF(AH180="n/a",1.03,IF(AH180&lt;0,1.01,IF(AH180&gt;10,1.1,(1+AH180/100))))</f>
        <v>1.462272</v>
      </c>
      <c r="AS180" s="935">
        <f t="shared" si="45"/>
        <v>1.5698952191999997</v>
      </c>
      <c r="AT180" s="935">
        <f t="shared" si="50"/>
        <v>1.6810438007193598</v>
      </c>
      <c r="AU180" s="935">
        <f t="shared" si="50"/>
        <v>1.8000617018102905</v>
      </c>
      <c r="AV180" s="935">
        <f t="shared" si="50"/>
        <v>1.927506070298459</v>
      </c>
      <c r="AW180" s="702">
        <f t="shared" si="46"/>
        <v>8.4407787920281088</v>
      </c>
      <c r="AX180" s="810">
        <f t="shared" si="47"/>
        <v>15.194921317782375</v>
      </c>
      <c r="AY180" s="991">
        <v>0.17</v>
      </c>
      <c r="AZ180" s="922">
        <v>30.64</v>
      </c>
      <c r="BA180" s="922">
        <v>-1.32</v>
      </c>
      <c r="BB180" s="922">
        <v>1.81</v>
      </c>
      <c r="BC180" s="922">
        <v>8.6499999999999986</v>
      </c>
      <c r="BE180" s="664">
        <v>2007</v>
      </c>
      <c r="BF180" s="946" t="e">
        <f>#VALUE!</f>
        <v>#VALUE!</v>
      </c>
      <c r="BG180" s="931">
        <v>2.6</v>
      </c>
    </row>
    <row r="181" spans="1:59" ht="11.25" customHeight="1" x14ac:dyDescent="0.2">
      <c r="A181" s="537" t="s">
        <v>488</v>
      </c>
      <c r="B181" s="925" t="s">
        <v>489</v>
      </c>
      <c r="C181" s="988" t="s">
        <v>112</v>
      </c>
      <c r="D181" s="988" t="s">
        <v>4391</v>
      </c>
      <c r="E181" s="792">
        <v>24</v>
      </c>
      <c r="F181" s="526">
        <v>142</v>
      </c>
      <c r="G181" s="526" t="s">
        <v>106</v>
      </c>
      <c r="H181" s="526" t="s">
        <v>106</v>
      </c>
      <c r="I181" s="924">
        <v>92.78</v>
      </c>
      <c r="J181" s="702">
        <f t="shared" si="35"/>
        <v>1.7676223323992237</v>
      </c>
      <c r="K181" s="933">
        <v>0.41</v>
      </c>
      <c r="L181" s="639">
        <v>4</v>
      </c>
      <c r="M181" s="693">
        <f t="shared" si="36"/>
        <v>1.64</v>
      </c>
      <c r="N181" s="921" t="s">
        <v>152</v>
      </c>
      <c r="O181" s="796">
        <v>0.35199999999999998</v>
      </c>
      <c r="P181" s="915">
        <v>43531</v>
      </c>
      <c r="Q181" s="915">
        <v>43553</v>
      </c>
      <c r="R181" s="693">
        <f t="shared" si="37"/>
        <v>16.477272727272727</v>
      </c>
      <c r="S181" s="759">
        <f>IF(INDEX(Historical!$D$7:$D$1437,MATCH(B181,Historical!$B$7:$B$1446,0))=0,"n/a",(INDEX(Historical!$C$7:$C$1437,MATCH(B181,Historical!$B$7:$B$1446,0))/INDEX(Historical!$D$7:$D$1437,MATCH(B181,Historical!$B$7:$B$1446,0))-1)*100)</f>
        <v>8.9775228962480913</v>
      </c>
      <c r="T181" s="759">
        <f>IF(INDEX(Historical!$F$7:$F$1430,MATCH(B181,Historical!$B$7:$B$1446,0))=0,"n/a",((INDEX(Historical!$C$7:$C$1437,MATCH(B181,Historical!$B$7:$B$1446,0))/INDEX(Historical!$F$7:$F$1430,MATCH(B181,Historical!$B$7:$B$1446,0)))^(1/3)-1)*100)</f>
        <v>12.167403270874534</v>
      </c>
      <c r="U181" s="759">
        <f>IF(INDEX(Historical!$H$7:$H$1430,MATCH(B181,Historical!$B$7:$B$1446,0))=0,"n/a",((INDEX(Historical!$C$7:$C$1437,MATCH(B181,Historical!$B$7:$B$1446,0))/INDEX(Historical!$H$7:$H$1430,MATCH(B181,Historical!$B$7:$B$1446,0)))^(1/5)-1)*100)</f>
        <v>10.868445403533045</v>
      </c>
      <c r="V181" s="759">
        <f>IF(INDEX(Historical!$O$7:$O$1430,MATCH(B181,Historical!$B$7:$B$1446,0))=0,"n/a",((INDEX(Historical!$C$7:$C$1437,MATCH(B181,Historical!$B$7:$B$1446,0))/INDEX(Historical!$O$7:$O$1430,MATCH(B181,Historical!$B$7:$B$1446,0)))^(1/10)-1)*100)</f>
        <v>12.365710653613316</v>
      </c>
      <c r="W181" s="760">
        <f t="shared" si="38"/>
        <v>0.87891797794550819</v>
      </c>
      <c r="X181" s="761">
        <f t="shared" si="39"/>
        <v>0.79331718273963825</v>
      </c>
      <c r="Y181" s="926" t="s">
        <v>490</v>
      </c>
      <c r="Z181" s="702">
        <f t="shared" si="40"/>
        <v>37.701149425287355</v>
      </c>
      <c r="AA181" s="935">
        <f t="shared" si="41"/>
        <v>21.328735632183911</v>
      </c>
      <c r="AB181" s="639">
        <v>12</v>
      </c>
      <c r="AC181" s="916">
        <v>4.3499999999999996</v>
      </c>
      <c r="AD181" s="916">
        <v>2.52</v>
      </c>
      <c r="AE181" s="916">
        <v>6.36</v>
      </c>
      <c r="AF181" s="916">
        <v>5.17</v>
      </c>
      <c r="AG181" s="916">
        <v>25</v>
      </c>
      <c r="AH181" s="916">
        <v>-38.700000000000003</v>
      </c>
      <c r="AI181" s="916">
        <v>12.870000000000001</v>
      </c>
      <c r="AJ181" s="916">
        <v>13.700000000000001</v>
      </c>
      <c r="AK181" s="916">
        <v>8.4599999999999991</v>
      </c>
      <c r="AL181" s="928">
        <v>67560</v>
      </c>
      <c r="AM181" s="922">
        <v>0.2</v>
      </c>
      <c r="AN181" s="916">
        <v>0.71</v>
      </c>
      <c r="AO181" s="802">
        <f t="shared" si="42"/>
        <v>-8.6926678962516419</v>
      </c>
      <c r="AP181" s="803">
        <f t="shared" si="43"/>
        <v>12.636067735932269</v>
      </c>
      <c r="AQ181" s="936">
        <f t="shared" si="44"/>
        <v>121.37907480999476</v>
      </c>
      <c r="AR181" s="702">
        <f>INDEX(Historical!$C$7:$C$1437,MATCH(B181,Historical!$B$7:$B$1446,0))*IF(AH181="n/a",1.03,IF(AH181&lt;0,1.01,IF(AH181&gt;10,1.1,(1+AH181/100))))</f>
        <v>1.4049100000000001</v>
      </c>
      <c r="AS181" s="935">
        <f t="shared" si="45"/>
        <v>1.5454010000000002</v>
      </c>
      <c r="AT181" s="935">
        <f t="shared" si="50"/>
        <v>1.6761419246000002</v>
      </c>
      <c r="AU181" s="935">
        <f t="shared" si="50"/>
        <v>1.8179435314211603</v>
      </c>
      <c r="AV181" s="935">
        <f t="shared" si="50"/>
        <v>1.9717415541793903</v>
      </c>
      <c r="AW181" s="702">
        <f t="shared" si="46"/>
        <v>8.4161380102005516</v>
      </c>
      <c r="AX181" s="810">
        <f t="shared" si="47"/>
        <v>9.0710692069417451</v>
      </c>
      <c r="AY181" s="991">
        <v>1.1000000000000001</v>
      </c>
      <c r="AZ181" s="922">
        <v>31.86</v>
      </c>
      <c r="BA181" s="922">
        <v>-1.95</v>
      </c>
      <c r="BB181" s="922">
        <v>4.3499999999999996</v>
      </c>
      <c r="BC181" s="922">
        <v>8.51</v>
      </c>
      <c r="BE181" s="664">
        <v>1998</v>
      </c>
      <c r="BF181" s="946" t="e">
        <f>#VALUE!</f>
        <v>#VALUE!</v>
      </c>
      <c r="BG181" s="931">
        <v>10.8</v>
      </c>
    </row>
    <row r="182" spans="1:59" ht="11.25" customHeight="1" x14ac:dyDescent="0.2">
      <c r="A182" s="609" t="s">
        <v>1081</v>
      </c>
      <c r="B182" s="925" t="s">
        <v>1082</v>
      </c>
      <c r="C182" s="988" t="s">
        <v>108</v>
      </c>
      <c r="D182" s="988" t="s">
        <v>118</v>
      </c>
      <c r="E182" s="792">
        <v>7</v>
      </c>
      <c r="F182" s="526">
        <v>608</v>
      </c>
      <c r="G182" s="526" t="s">
        <v>106</v>
      </c>
      <c r="H182" s="526" t="s">
        <v>106</v>
      </c>
      <c r="I182" s="924">
        <v>16.55</v>
      </c>
      <c r="J182" s="702">
        <f t="shared" si="35"/>
        <v>2.416918429003021</v>
      </c>
      <c r="K182" s="927">
        <v>0.1</v>
      </c>
      <c r="L182" s="639">
        <v>4</v>
      </c>
      <c r="M182" s="693">
        <f t="shared" si="36"/>
        <v>0.4</v>
      </c>
      <c r="N182" s="921" t="s">
        <v>598</v>
      </c>
      <c r="O182" s="795">
        <v>0.09</v>
      </c>
      <c r="P182" s="658">
        <v>43259</v>
      </c>
      <c r="Q182" s="658">
        <v>43276</v>
      </c>
      <c r="R182" s="693">
        <f t="shared" si="37"/>
        <v>11.111111111111121</v>
      </c>
      <c r="S182" s="759">
        <f>IF(INDEX(Historical!$D$7:$D$1437,MATCH(B182,Historical!$B$7:$B$1446,0))=0,"n/a",(INDEX(Historical!$C$7:$C$1437,MATCH(B182,Historical!$B$7:$B$1446,0))/INDEX(Historical!$D$7:$D$1437,MATCH(B182,Historical!$B$7:$B$1446,0))-1)*100)</f>
        <v>11.428571428571432</v>
      </c>
      <c r="T182" s="759">
        <f>IF(INDEX(Historical!$F$7:$F$1430,MATCH(B182,Historical!$B$7:$B$1446,0))=0,"n/a",((INDEX(Historical!$C$7:$C$1437,MATCH(B182,Historical!$B$7:$B$1446,0))/INDEX(Historical!$F$7:$F$1430,MATCH(B182,Historical!$B$7:$B$1446,0)))^(1/3)-1)*100)</f>
        <v>13.040381433805548</v>
      </c>
      <c r="U182" s="759">
        <f>IF(INDEX(Historical!$H$7:$H$1430,MATCH(B182,Historical!$B$7:$B$1446,0))=0,"n/a",((INDEX(Historical!$C$7:$C$1437,MATCH(B182,Historical!$B$7:$B$1446,0))/INDEX(Historical!$H$7:$H$1430,MATCH(B182,Historical!$B$7:$B$1446,0)))^(1/5)-1)*100)</f>
        <v>28.805493048681363</v>
      </c>
      <c r="V182" s="759" t="str">
        <f>IF(INDEX(Historical!$O$7:$O$1430,MATCH(B182,Historical!$B$7:$B$1446,0))=0,"n/a",((INDEX(Historical!$C$7:$C$1437,MATCH(B182,Historical!$B$7:$B$1446,0))/INDEX(Historical!$O$7:$O$1430,MATCH(B182,Historical!$B$7:$B$1446,0)))^(1/10)-1)*100)</f>
        <v>n/a</v>
      </c>
      <c r="W182" s="760" t="str">
        <f t="shared" si="38"/>
        <v>n/a</v>
      </c>
      <c r="X182" s="761" t="str">
        <f t="shared" si="39"/>
        <v>n/a</v>
      </c>
      <c r="Y182" s="716"/>
      <c r="Z182" s="702" t="str">
        <f t="shared" si="40"/>
        <v>n/a</v>
      </c>
      <c r="AA182" s="935" t="str">
        <f t="shared" si="41"/>
        <v>n/a</v>
      </c>
      <c r="AB182" s="639">
        <v>12</v>
      </c>
      <c r="AC182" s="916">
        <v>-1.94</v>
      </c>
      <c r="AD182" s="916" t="s">
        <v>137</v>
      </c>
      <c r="AE182" s="916">
        <v>0.61</v>
      </c>
      <c r="AF182" s="916">
        <v>0.81</v>
      </c>
      <c r="AG182" s="916">
        <v>-7.8</v>
      </c>
      <c r="AH182" s="916">
        <v>-194.1</v>
      </c>
      <c r="AI182" s="916">
        <v>14.530000000000001</v>
      </c>
      <c r="AJ182" s="916">
        <v>-23.9</v>
      </c>
      <c r="AK182" s="916">
        <v>10</v>
      </c>
      <c r="AL182" s="928">
        <v>2650</v>
      </c>
      <c r="AM182" s="922">
        <v>0.89999999999999991</v>
      </c>
      <c r="AN182" s="916">
        <v>1.18</v>
      </c>
      <c r="AO182" s="802" t="str">
        <f t="shared" si="42"/>
        <v>n/a</v>
      </c>
      <c r="AP182" s="803">
        <f t="shared" si="43"/>
        <v>31.222411477684386</v>
      </c>
      <c r="AQ182" s="936" t="str">
        <f t="shared" si="44"/>
        <v>n/a</v>
      </c>
      <c r="AR182" s="702">
        <f>INDEX(Historical!$C$7:$C$1437,MATCH(B182,Historical!$B$7:$B$1446,0))*IF(AH182="n/a",1.03,IF(AH182&lt;0,1.01,IF(AH182&gt;10,1.1,(1+AH182/100))))</f>
        <v>0.39390000000000003</v>
      </c>
      <c r="AS182" s="935">
        <f t="shared" si="45"/>
        <v>0.43329000000000006</v>
      </c>
      <c r="AT182" s="935">
        <f t="shared" si="50"/>
        <v>0.47661900000000013</v>
      </c>
      <c r="AU182" s="935">
        <f t="shared" si="50"/>
        <v>0.52428090000000016</v>
      </c>
      <c r="AV182" s="935">
        <f t="shared" si="50"/>
        <v>0.5767089900000002</v>
      </c>
      <c r="AW182" s="702">
        <f t="shared" si="46"/>
        <v>2.4047988900000004</v>
      </c>
      <c r="AX182" s="810">
        <f t="shared" si="47"/>
        <v>14.530506888217523</v>
      </c>
      <c r="AY182" s="991">
        <v>1.31</v>
      </c>
      <c r="AZ182" s="922">
        <v>21.33</v>
      </c>
      <c r="BA182" s="922">
        <v>-26.57</v>
      </c>
      <c r="BB182" s="922">
        <v>-1.18</v>
      </c>
      <c r="BC182" s="922">
        <v>-10.63</v>
      </c>
      <c r="BE182" s="664">
        <v>2012</v>
      </c>
      <c r="BF182" s="946" t="e">
        <f>#VALUE!</f>
        <v>#VALUE!</v>
      </c>
      <c r="BG182" s="931">
        <v>-1</v>
      </c>
    </row>
    <row r="183" spans="1:59" ht="11.25" customHeight="1" x14ac:dyDescent="0.2">
      <c r="A183" s="609" t="s">
        <v>502</v>
      </c>
      <c r="B183" s="925" t="s">
        <v>503</v>
      </c>
      <c r="C183" s="988" t="s">
        <v>131</v>
      </c>
      <c r="D183" s="988" t="s">
        <v>4362</v>
      </c>
      <c r="E183" s="792">
        <v>14</v>
      </c>
      <c r="F183" s="526">
        <v>264</v>
      </c>
      <c r="G183" s="526" t="s">
        <v>115</v>
      </c>
      <c r="H183" s="526" t="s">
        <v>115</v>
      </c>
      <c r="I183" s="924">
        <v>31</v>
      </c>
      <c r="J183" s="702">
        <f t="shared" si="35"/>
        <v>3.7096774193548385</v>
      </c>
      <c r="K183" s="927">
        <v>0.28749999999999998</v>
      </c>
      <c r="L183" s="639">
        <v>4</v>
      </c>
      <c r="M183" s="693">
        <f t="shared" si="36"/>
        <v>1.1499999999999999</v>
      </c>
      <c r="N183" s="921" t="s">
        <v>250</v>
      </c>
      <c r="O183" s="795">
        <v>0.27750000000000002</v>
      </c>
      <c r="P183" s="917">
        <v>43151</v>
      </c>
      <c r="Q183" s="917">
        <v>43173</v>
      </c>
      <c r="R183" s="693">
        <f t="shared" si="37"/>
        <v>3.6036036036035863</v>
      </c>
      <c r="S183" s="759">
        <f>IF(INDEX(Historical!$D$7:$D$1437,MATCH(B183,Historical!$B$7:$B$1446,0))=0,"n/a",(INDEX(Historical!$C$7:$C$1437,MATCH(B183,Historical!$B$7:$B$1446,0))/INDEX(Historical!$D$7:$D$1437,MATCH(B183,Historical!$B$7:$B$1446,0))-1)*100)</f>
        <v>3.9252336448598157</v>
      </c>
      <c r="T183" s="759">
        <f>IF(INDEX(Historical!$F$7:$F$1430,MATCH(B183,Historical!$B$7:$B$1446,0))=0,"n/a",((INDEX(Historical!$C$7:$C$1437,MATCH(B183,Historical!$B$7:$B$1446,0))/INDEX(Historical!$F$7:$F$1430,MATCH(B183,Historical!$B$7:$B$1446,0)))^(1/3)-1)*100)</f>
        <v>3.9496897697995026</v>
      </c>
      <c r="U183" s="759">
        <f>IF(INDEX(Historical!$H$7:$H$1430,MATCH(B183,Historical!$B$7:$B$1446,0))=0,"n/a",((INDEX(Historical!$C$7:$C$1437,MATCH(B183,Historical!$B$7:$B$1446,0))/INDEX(Historical!$H$7:$H$1430,MATCH(B183,Historical!$B$7:$B$1446,0)))^(1/5)-1)*100)</f>
        <v>6.0242817287986528</v>
      </c>
      <c r="V183" s="759">
        <f>IF(INDEX(Historical!$O$7:$O$1430,MATCH(B183,Historical!$B$7:$B$1446,0))=0,"n/a",((INDEX(Historical!$C$7:$C$1437,MATCH(B183,Historical!$B$7:$B$1446,0))/INDEX(Historical!$O$7:$O$1430,MATCH(B183,Historical!$B$7:$B$1446,0)))^(1/10)-1)*100)</f>
        <v>4.2985312627658923</v>
      </c>
      <c r="W183" s="760">
        <f t="shared" si="38"/>
        <v>1.4014744480239805</v>
      </c>
      <c r="X183" s="761">
        <f t="shared" si="39"/>
        <v>15.060704321996631</v>
      </c>
      <c r="Y183" s="710"/>
      <c r="Z183" s="702">
        <f t="shared" si="40"/>
        <v>155.40540540540539</v>
      </c>
      <c r="AA183" s="935">
        <f t="shared" si="41"/>
        <v>41.891891891891895</v>
      </c>
      <c r="AB183" s="639">
        <v>12</v>
      </c>
      <c r="AC183" s="916">
        <v>0.74</v>
      </c>
      <c r="AD183" s="916">
        <v>6.92</v>
      </c>
      <c r="AE183" s="916">
        <v>1.47</v>
      </c>
      <c r="AF183" s="916">
        <v>2.46</v>
      </c>
      <c r="AG183" s="916">
        <v>6.5</v>
      </c>
      <c r="AH183" s="918">
        <v>-52.900000000000006</v>
      </c>
      <c r="AI183" s="918">
        <v>9.34</v>
      </c>
      <c r="AJ183" s="916">
        <v>0.4</v>
      </c>
      <c r="AK183" s="916">
        <v>6.08</v>
      </c>
      <c r="AL183" s="928">
        <v>15570</v>
      </c>
      <c r="AM183" s="922">
        <v>0.2</v>
      </c>
      <c r="AN183" s="916">
        <v>1.55</v>
      </c>
      <c r="AO183" s="802">
        <f t="shared" si="42"/>
        <v>-32.157932743738399</v>
      </c>
      <c r="AP183" s="803">
        <f t="shared" si="43"/>
        <v>9.7339591481534917</v>
      </c>
      <c r="AQ183" s="936">
        <f t="shared" si="44"/>
        <v>114.01355518238047</v>
      </c>
      <c r="AR183" s="702">
        <f>INDEX(Historical!$C$7:$C$1437,MATCH(B183,Historical!$B$7:$B$1446,0))*IF(AH183="n/a",1.03,IF(AH183&lt;0,1.01,IF(AH183&gt;10,1.1,(1+AH183/100))))</f>
        <v>1.1231200000000001</v>
      </c>
      <c r="AS183" s="935">
        <f t="shared" si="45"/>
        <v>1.228019408</v>
      </c>
      <c r="AT183" s="935">
        <f t="shared" si="50"/>
        <v>1.3026829880063999</v>
      </c>
      <c r="AU183" s="935">
        <f t="shared" si="50"/>
        <v>1.3818861136771889</v>
      </c>
      <c r="AV183" s="935">
        <f t="shared" si="50"/>
        <v>1.465904789388762</v>
      </c>
      <c r="AW183" s="702">
        <f t="shared" si="46"/>
        <v>6.5016132990723516</v>
      </c>
      <c r="AX183" s="810">
        <f t="shared" si="47"/>
        <v>20.972946126039844</v>
      </c>
      <c r="AY183" s="991">
        <v>0.44</v>
      </c>
      <c r="AZ183" s="922">
        <v>24.05</v>
      </c>
      <c r="BA183" s="922">
        <v>-1.34</v>
      </c>
      <c r="BB183" s="922">
        <v>1.48</v>
      </c>
      <c r="BC183" s="922">
        <v>7.19</v>
      </c>
      <c r="BE183" s="664">
        <v>2006</v>
      </c>
      <c r="BF183" s="946" t="e">
        <f>#VALUE!</f>
        <v>#VALUE!</v>
      </c>
      <c r="BG183" s="931">
        <v>1.4000000000000001</v>
      </c>
    </row>
    <row r="184" spans="1:59" ht="11.25" customHeight="1" x14ac:dyDescent="0.2">
      <c r="A184" s="537" t="s">
        <v>1089</v>
      </c>
      <c r="B184" s="925" t="s">
        <v>1090</v>
      </c>
      <c r="C184" s="988" t="s">
        <v>108</v>
      </c>
      <c r="D184" s="988" t="s">
        <v>4369</v>
      </c>
      <c r="E184" s="792">
        <v>10</v>
      </c>
      <c r="F184" s="526">
        <v>338</v>
      </c>
      <c r="G184" s="526" t="s">
        <v>106</v>
      </c>
      <c r="H184" s="526" t="s">
        <v>106</v>
      </c>
      <c r="I184" s="924">
        <v>50.15</v>
      </c>
      <c r="J184" s="702">
        <f t="shared" si="35"/>
        <v>2.8713858424725824</v>
      </c>
      <c r="K184" s="927">
        <v>0.36</v>
      </c>
      <c r="L184" s="639">
        <v>4</v>
      </c>
      <c r="M184" s="693">
        <f t="shared" si="36"/>
        <v>1.44</v>
      </c>
      <c r="N184" s="921" t="s">
        <v>610</v>
      </c>
      <c r="O184" s="795">
        <v>0.33</v>
      </c>
      <c r="P184" s="915">
        <v>43525</v>
      </c>
      <c r="Q184" s="915">
        <v>43538</v>
      </c>
      <c r="R184" s="693">
        <f t="shared" si="37"/>
        <v>9.0909090909090811</v>
      </c>
      <c r="S184" s="759">
        <f>IF(INDEX(Historical!$D$7:$D$1437,MATCH(B184,Historical!$B$7:$B$1446,0))=0,"n/a",(INDEX(Historical!$C$7:$C$1437,MATCH(B184,Historical!$B$7:$B$1446,0))/INDEX(Historical!$D$7:$D$1437,MATCH(B184,Historical!$B$7:$B$1446,0))-1)*100)</f>
        <v>12.5</v>
      </c>
      <c r="T184" s="759">
        <f>IF(INDEX(Historical!$F$7:$F$1430,MATCH(B184,Historical!$B$7:$B$1446,0))=0,"n/a",((INDEX(Historical!$C$7:$C$1437,MATCH(B184,Historical!$B$7:$B$1446,0))/INDEX(Historical!$F$7:$F$1430,MATCH(B184,Historical!$B$7:$B$1446,0)))^(1/3)-1)*100)</f>
        <v>8.0082298255290674</v>
      </c>
      <c r="U184" s="759">
        <f>IF(INDEX(Historical!$H$7:$H$1430,MATCH(B184,Historical!$B$7:$B$1446,0))=0,"n/a",((INDEX(Historical!$C$7:$C$1437,MATCH(B184,Historical!$B$7:$B$1446,0))/INDEX(Historical!$H$7:$H$1430,MATCH(B184,Historical!$B$7:$B$1446,0)))^(1/5)-1)*100)</f>
        <v>9.5105881968669426</v>
      </c>
      <c r="V184" s="759">
        <f>IF(INDEX(Historical!$O$7:$O$1430,MATCH(B184,Historical!$B$7:$B$1446,0))=0,"n/a",((INDEX(Historical!$C$7:$C$1437,MATCH(B184,Historical!$B$7:$B$1446,0))/INDEX(Historical!$O$7:$O$1430,MATCH(B184,Historical!$B$7:$B$1446,0)))^(1/10)-1)*100)</f>
        <v>5.1854563007368348</v>
      </c>
      <c r="W184" s="760">
        <f t="shared" si="38"/>
        <v>1.8340889683161581</v>
      </c>
      <c r="X184" s="761">
        <f t="shared" si="39"/>
        <v>0.98047300998628262</v>
      </c>
      <c r="Y184" s="716"/>
      <c r="Z184" s="702">
        <f t="shared" si="40"/>
        <v>57.599999999999994</v>
      </c>
      <c r="AA184" s="935">
        <f t="shared" si="41"/>
        <v>20.059999999999999</v>
      </c>
      <c r="AB184" s="639">
        <v>12</v>
      </c>
      <c r="AC184" s="916">
        <v>2.5</v>
      </c>
      <c r="AD184" s="916">
        <v>3.6</v>
      </c>
      <c r="AE184" s="916">
        <v>6.12</v>
      </c>
      <c r="AF184" s="916">
        <v>10.56</v>
      </c>
      <c r="AG184" s="916">
        <v>38.4</v>
      </c>
      <c r="AH184" s="916">
        <v>36.9</v>
      </c>
      <c r="AI184" s="916">
        <v>6.8900000000000006</v>
      </c>
      <c r="AJ184" s="916">
        <v>9.7000000000000011</v>
      </c>
      <c r="AK184" s="916">
        <v>5.58</v>
      </c>
      <c r="AL184" s="928">
        <v>2330</v>
      </c>
      <c r="AM184" s="922">
        <v>8.9</v>
      </c>
      <c r="AN184" s="916">
        <v>0</v>
      </c>
      <c r="AO184" s="802">
        <f t="shared" si="42"/>
        <v>-7.6780259606604737</v>
      </c>
      <c r="AP184" s="803">
        <f t="shared" si="43"/>
        <v>12.381974039339525</v>
      </c>
      <c r="AQ184" s="936">
        <f t="shared" si="44"/>
        <v>206.83589533603572</v>
      </c>
      <c r="AR184" s="702">
        <f>INDEX(Historical!$C$7:$C$1437,MATCH(B184,Historical!$B$7:$B$1446,0))*IF(AH184="n/a",1.03,IF(AH184&lt;0,1.01,IF(AH184&gt;10,1.1,(1+AH184/100))))</f>
        <v>1.3860000000000001</v>
      </c>
      <c r="AS184" s="935">
        <f t="shared" si="45"/>
        <v>1.4814954</v>
      </c>
      <c r="AT184" s="935">
        <f t="shared" si="50"/>
        <v>1.5641628433200001</v>
      </c>
      <c r="AU184" s="935">
        <f t="shared" si="50"/>
        <v>1.6514431299772563</v>
      </c>
      <c r="AV184" s="935">
        <f t="shared" si="50"/>
        <v>1.7435936566299872</v>
      </c>
      <c r="AW184" s="702">
        <f t="shared" si="46"/>
        <v>7.8266950299272438</v>
      </c>
      <c r="AX184" s="810">
        <f t="shared" si="47"/>
        <v>15.606570348808063</v>
      </c>
      <c r="AY184" s="991">
        <v>1.0900000000000001</v>
      </c>
      <c r="AZ184" s="922">
        <v>52.2</v>
      </c>
      <c r="BA184" s="922">
        <v>1.72</v>
      </c>
      <c r="BB184" s="922">
        <v>16.21</v>
      </c>
      <c r="BC184" s="922">
        <v>29.69</v>
      </c>
      <c r="BE184" s="664">
        <v>2010</v>
      </c>
      <c r="BF184" s="946" t="e">
        <f>#VALUE!</f>
        <v>#VALUE!</v>
      </c>
      <c r="BG184" s="931">
        <v>24.2</v>
      </c>
    </row>
    <row r="185" spans="1:59" ht="11.25" customHeight="1" x14ac:dyDescent="0.2">
      <c r="A185" s="609" t="s">
        <v>1091</v>
      </c>
      <c r="B185" s="925" t="s">
        <v>1092</v>
      </c>
      <c r="C185" s="988" t="s">
        <v>108</v>
      </c>
      <c r="D185" s="988" t="s">
        <v>4373</v>
      </c>
      <c r="E185" s="792">
        <v>9</v>
      </c>
      <c r="F185" s="526">
        <v>423</v>
      </c>
      <c r="G185" s="526" t="s">
        <v>106</v>
      </c>
      <c r="H185" s="526" t="s">
        <v>106</v>
      </c>
      <c r="I185" s="924">
        <v>37.54</v>
      </c>
      <c r="J185" s="702">
        <f t="shared" si="35"/>
        <v>2.9834842834310074</v>
      </c>
      <c r="K185" s="927">
        <v>0.28000000000000003</v>
      </c>
      <c r="L185" s="639">
        <v>4</v>
      </c>
      <c r="M185" s="693">
        <f t="shared" si="36"/>
        <v>1.1200000000000001</v>
      </c>
      <c r="N185" s="921" t="s">
        <v>435</v>
      </c>
      <c r="O185" s="795">
        <v>0.26</v>
      </c>
      <c r="P185" s="915">
        <v>43501</v>
      </c>
      <c r="Q185" s="915">
        <v>43516</v>
      </c>
      <c r="R185" s="693">
        <f t="shared" si="37"/>
        <v>7.6923076923076987</v>
      </c>
      <c r="S185" s="759">
        <f>IF(INDEX(Historical!$D$7:$D$1437,MATCH(B185,Historical!$B$7:$B$1446,0))=0,"n/a",(INDEX(Historical!$C$7:$C$1437,MATCH(B185,Historical!$B$7:$B$1446,0))/INDEX(Historical!$D$7:$D$1437,MATCH(B185,Historical!$B$7:$B$1446,0))-1)*100)</f>
        <v>13.636363636363647</v>
      </c>
      <c r="T185" s="759">
        <f>IF(INDEX(Historical!$F$7:$F$1430,MATCH(B185,Historical!$B$7:$B$1446,0))=0,"n/a",((INDEX(Historical!$C$7:$C$1437,MATCH(B185,Historical!$B$7:$B$1446,0))/INDEX(Historical!$F$7:$F$1430,MATCH(B185,Historical!$B$7:$B$1446,0)))^(1/3)-1)*100)</f>
        <v>12.624788044360603</v>
      </c>
      <c r="U185" s="759">
        <f>IF(INDEX(Historical!$H$7:$H$1430,MATCH(B185,Historical!$B$7:$B$1446,0))=0,"n/a",((INDEX(Historical!$C$7:$C$1437,MATCH(B185,Historical!$B$7:$B$1446,0))/INDEX(Historical!$H$7:$H$1430,MATCH(B185,Historical!$B$7:$B$1446,0)))^(1/5)-1)*100)</f>
        <v>19.520727694995223</v>
      </c>
      <c r="V185" s="759">
        <f>IF(INDEX(Historical!$O$7:$O$1430,MATCH(B185,Historical!$B$7:$B$1446,0))=0,"n/a",((INDEX(Historical!$C$7:$C$1437,MATCH(B185,Historical!$B$7:$B$1446,0))/INDEX(Historical!$O$7:$O$1430,MATCH(B185,Historical!$B$7:$B$1446,0)))^(1/10)-1)*100)</f>
        <v>5.5983666192986892</v>
      </c>
      <c r="W185" s="760">
        <f t="shared" si="38"/>
        <v>3.4868612619443984</v>
      </c>
      <c r="X185" s="761">
        <f t="shared" si="39"/>
        <v>1.3650858527968688</v>
      </c>
      <c r="Y185" s="926"/>
      <c r="Z185" s="702">
        <f t="shared" si="40"/>
        <v>47.457627118644076</v>
      </c>
      <c r="AA185" s="935">
        <f t="shared" si="41"/>
        <v>15.90677966101695</v>
      </c>
      <c r="AB185" s="639">
        <v>12</v>
      </c>
      <c r="AC185" s="916">
        <v>2.36</v>
      </c>
      <c r="AD185" s="916">
        <v>1.99</v>
      </c>
      <c r="AE185" s="916">
        <v>5.45</v>
      </c>
      <c r="AF185" s="916">
        <v>1.34</v>
      </c>
      <c r="AG185" s="916">
        <v>7.1999999999999993</v>
      </c>
      <c r="AH185" s="916">
        <v>14.499999999999998</v>
      </c>
      <c r="AI185" s="916">
        <v>5.72</v>
      </c>
      <c r="AJ185" s="916">
        <v>14.299999999999999</v>
      </c>
      <c r="AK185" s="916">
        <v>8</v>
      </c>
      <c r="AL185" s="928">
        <v>2710</v>
      </c>
      <c r="AM185" s="922">
        <v>0.2</v>
      </c>
      <c r="AN185" s="916">
        <v>0.02</v>
      </c>
      <c r="AO185" s="802">
        <f t="shared" si="42"/>
        <v>6.5974323174092806</v>
      </c>
      <c r="AP185" s="803">
        <f t="shared" si="43"/>
        <v>22.50421197842623</v>
      </c>
      <c r="AQ185" s="936">
        <f t="shared" si="44"/>
        <v>-2.6687563106442047</v>
      </c>
      <c r="AR185" s="702">
        <f>INDEX(Historical!$C$7:$C$1437,MATCH(B185,Historical!$B$7:$B$1446,0))*IF(AH185="n/a",1.03,IF(AH185&lt;0,1.01,IF(AH185&gt;10,1.1,(1+AH185/100))))</f>
        <v>1.1000000000000001</v>
      </c>
      <c r="AS185" s="935">
        <f t="shared" si="45"/>
        <v>1.16292</v>
      </c>
      <c r="AT185" s="935">
        <f t="shared" si="50"/>
        <v>1.2559536</v>
      </c>
      <c r="AU185" s="935">
        <f t="shared" si="50"/>
        <v>1.3564298880000001</v>
      </c>
      <c r="AV185" s="935">
        <f t="shared" si="50"/>
        <v>1.4649442790400002</v>
      </c>
      <c r="AW185" s="702">
        <f t="shared" si="46"/>
        <v>6.3402477670400001</v>
      </c>
      <c r="AX185" s="810">
        <f t="shared" si="47"/>
        <v>16.889312112519981</v>
      </c>
      <c r="AY185" s="991">
        <v>0.99</v>
      </c>
      <c r="AZ185" s="922">
        <v>22.48</v>
      </c>
      <c r="BA185" s="922">
        <v>-15.440000000000001</v>
      </c>
      <c r="BB185" s="922">
        <v>6.4399999999999995</v>
      </c>
      <c r="BC185" s="922">
        <v>-0.71000000000000008</v>
      </c>
      <c r="BE185" s="664">
        <v>2011</v>
      </c>
      <c r="BF185" s="946" t="e">
        <f>#VALUE!</f>
        <v>#VALUE!</v>
      </c>
      <c r="BG185" s="931">
        <v>1.0999999999999999</v>
      </c>
    </row>
    <row r="186" spans="1:59" s="838" customFormat="1" ht="11.25" customHeight="1" x14ac:dyDescent="0.2">
      <c r="A186" s="817" t="s">
        <v>518</v>
      </c>
      <c r="B186" s="846" t="s">
        <v>519</v>
      </c>
      <c r="C186" s="988" t="s">
        <v>247</v>
      </c>
      <c r="D186" s="988" t="s">
        <v>4392</v>
      </c>
      <c r="E186" s="818">
        <v>13</v>
      </c>
      <c r="F186" s="526">
        <v>290</v>
      </c>
      <c r="G186" s="1171" t="s">
        <v>106</v>
      </c>
      <c r="H186" s="1171" t="s">
        <v>106</v>
      </c>
      <c r="I186" s="819">
        <v>99.97</v>
      </c>
      <c r="J186" s="820">
        <f t="shared" si="35"/>
        <v>0.96028808642592778</v>
      </c>
      <c r="K186" s="821">
        <v>0.24</v>
      </c>
      <c r="L186" s="822">
        <v>4</v>
      </c>
      <c r="M186" s="823">
        <f t="shared" si="36"/>
        <v>0.96</v>
      </c>
      <c r="N186" s="824" t="s">
        <v>610</v>
      </c>
      <c r="O186" s="825">
        <v>0.22</v>
      </c>
      <c r="P186" s="826">
        <v>43418</v>
      </c>
      <c r="Q186" s="826">
        <v>43433</v>
      </c>
      <c r="R186" s="823">
        <f t="shared" si="37"/>
        <v>9.0909090909090864</v>
      </c>
      <c r="S186" s="759">
        <f>IF(INDEX(Historical!$D$7:$D$1437,MATCH(B186,Historical!$B$7:$B$1446,0))=0,"n/a",(INDEX(Historical!$C$7:$C$1437,MATCH(B186,Historical!$B$7:$B$1446,0))/INDEX(Historical!$D$7:$D$1437,MATCH(B186,Historical!$B$7:$B$1446,0))-1)*100)</f>
        <v>23.287671232876718</v>
      </c>
      <c r="T186" s="759">
        <f>IF(INDEX(Historical!$F$7:$F$1430,MATCH(B186,Historical!$B$7:$B$1446,0))=0,"n/a",((INDEX(Historical!$C$7:$C$1437,MATCH(B186,Historical!$B$7:$B$1446,0))/INDEX(Historical!$F$7:$F$1430,MATCH(B186,Historical!$B$7:$B$1446,0)))^(1/3)-1)*100)</f>
        <v>13.227071089979447</v>
      </c>
      <c r="U186" s="759">
        <f>IF(INDEX(Historical!$H$7:$H$1430,MATCH(B186,Historical!$B$7:$B$1446,0))=0,"n/a",((INDEX(Historical!$C$7:$C$1437,MATCH(B186,Historical!$B$7:$B$1446,0))/INDEX(Historical!$H$7:$H$1430,MATCH(B186,Historical!$B$7:$B$1446,0)))^(1/5)-1)*100)</f>
        <v>14.61625722973292</v>
      </c>
      <c r="V186" s="759">
        <f>IF(INDEX(Historical!$O$7:$O$1430,MATCH(B186,Historical!$B$7:$B$1446,0))=0,"n/a",((INDEX(Historical!$C$7:$C$1437,MATCH(B186,Historical!$B$7:$B$1446,0))/INDEX(Historical!$O$7:$O$1430,MATCH(B186,Historical!$B$7:$B$1446,0)))^(1/10)-1)*100)</f>
        <v>10.894307469981591</v>
      </c>
      <c r="W186" s="827">
        <f t="shared" si="38"/>
        <v>1.3416417032479457</v>
      </c>
      <c r="X186" s="828">
        <f t="shared" si="39"/>
        <v>0.62462637733901361</v>
      </c>
      <c r="Y186" s="839"/>
      <c r="Z186" s="820">
        <f t="shared" si="40"/>
        <v>24.615384615384613</v>
      </c>
      <c r="AA186" s="830">
        <f t="shared" si="41"/>
        <v>25.633333333333333</v>
      </c>
      <c r="AB186" s="822">
        <v>12</v>
      </c>
      <c r="AC186" s="831">
        <v>3.9</v>
      </c>
      <c r="AD186" s="831">
        <v>3.25</v>
      </c>
      <c r="AE186" s="831">
        <v>2.52</v>
      </c>
      <c r="AF186" s="831">
        <v>4.1100000000000003</v>
      </c>
      <c r="AG186" s="831">
        <v>8.9</v>
      </c>
      <c r="AH186" s="831">
        <v>138.69999999999999</v>
      </c>
      <c r="AI186" s="831">
        <v>10.620000000000001</v>
      </c>
      <c r="AJ186" s="831">
        <v>23.400000000000002</v>
      </c>
      <c r="AK186" s="831">
        <v>7.9</v>
      </c>
      <c r="AL186" s="832">
        <v>7050</v>
      </c>
      <c r="AM186" s="833">
        <v>85.6</v>
      </c>
      <c r="AN186" s="831">
        <v>0</v>
      </c>
      <c r="AO186" s="834">
        <f t="shared" si="42"/>
        <v>-10.056788017174485</v>
      </c>
      <c r="AP186" s="835">
        <f t="shared" si="43"/>
        <v>15.576545316158848</v>
      </c>
      <c r="AQ186" s="836">
        <f t="shared" si="44"/>
        <v>116.3875124760104</v>
      </c>
      <c r="AR186" s="702">
        <f>INDEX(Historical!$C$7:$C$1437,MATCH(B186,Historical!$B$7:$B$1446,0))*IF(AH186="n/a",1.03,IF(AH186&lt;0,1.01,IF(AH186&gt;10,1.1,(1+AH186/100))))</f>
        <v>0.9900000000000001</v>
      </c>
      <c r="AS186" s="830">
        <f t="shared" si="45"/>
        <v>1.0890000000000002</v>
      </c>
      <c r="AT186" s="830">
        <f t="shared" si="50"/>
        <v>1.1750310000000002</v>
      </c>
      <c r="AU186" s="830">
        <f t="shared" si="50"/>
        <v>1.2678584490000002</v>
      </c>
      <c r="AV186" s="830">
        <f t="shared" si="50"/>
        <v>1.3680192664710003</v>
      </c>
      <c r="AW186" s="820">
        <f t="shared" si="46"/>
        <v>5.8899087154710008</v>
      </c>
      <c r="AX186" s="837">
        <f t="shared" si="47"/>
        <v>5.8916762183365012</v>
      </c>
      <c r="AY186" s="992">
        <v>0.67</v>
      </c>
      <c r="AZ186" s="833">
        <v>25.03</v>
      </c>
      <c r="BA186" s="833">
        <v>-8.9</v>
      </c>
      <c r="BB186" s="833">
        <v>-3.4299999999999997</v>
      </c>
      <c r="BC186" s="833">
        <v>7.39</v>
      </c>
      <c r="BD186" s="961"/>
      <c r="BE186" s="664">
        <v>2006</v>
      </c>
      <c r="BF186" s="946" t="e">
        <f>#VALUE!</f>
        <v>#VALUE!</v>
      </c>
      <c r="BG186" s="893">
        <v>6.5</v>
      </c>
    </row>
    <row r="187" spans="1:59" ht="11.25" customHeight="1" x14ac:dyDescent="0.2">
      <c r="A187" s="609" t="s">
        <v>1113</v>
      </c>
      <c r="B187" s="925" t="s">
        <v>1114</v>
      </c>
      <c r="C187" s="988" t="s">
        <v>4353</v>
      </c>
      <c r="D187" s="988" t="s">
        <v>4354</v>
      </c>
      <c r="E187" s="792">
        <v>6</v>
      </c>
      <c r="F187" s="526">
        <v>718</v>
      </c>
      <c r="G187" s="526" t="s">
        <v>106</v>
      </c>
      <c r="H187" s="526" t="s">
        <v>106</v>
      </c>
      <c r="I187" s="924">
        <v>55.69</v>
      </c>
      <c r="J187" s="702">
        <f t="shared" si="35"/>
        <v>3.3040043095708391</v>
      </c>
      <c r="K187" s="927">
        <v>0.46</v>
      </c>
      <c r="L187" s="639">
        <v>4</v>
      </c>
      <c r="M187" s="693">
        <f t="shared" si="36"/>
        <v>1.84</v>
      </c>
      <c r="N187" s="921" t="s">
        <v>241</v>
      </c>
      <c r="O187" s="795">
        <v>0.42</v>
      </c>
      <c r="P187" s="917">
        <v>43187</v>
      </c>
      <c r="Q187" s="917">
        <v>43203</v>
      </c>
      <c r="R187" s="693">
        <f t="shared" si="37"/>
        <v>9.5238095238095326</v>
      </c>
      <c r="S187" s="759">
        <f>IF(INDEX(Historical!$D$7:$D$1437,MATCH(B187,Historical!$B$7:$B$1446,0))=0,"n/a",(INDEX(Historical!$C$7:$C$1437,MATCH(B187,Historical!$B$7:$B$1446,0))/INDEX(Historical!$D$7:$D$1437,MATCH(B187,Historical!$B$7:$B$1446,0))-1)*100)</f>
        <v>9.7560975609755971</v>
      </c>
      <c r="T187" s="759">
        <f>IF(INDEX(Historical!$F$7:$F$1430,MATCH(B187,Historical!$B$7:$B$1446,0))=0,"n/a",((INDEX(Historical!$C$7:$C$1437,MATCH(B187,Historical!$B$7:$B$1446,0))/INDEX(Historical!$F$7:$F$1430,MATCH(B187,Historical!$B$7:$B$1446,0)))^(1/3)-1)*100)</f>
        <v>15.939166439144525</v>
      </c>
      <c r="U187" s="759">
        <f>IF(INDEX(Historical!$H$7:$H$1430,MATCH(B187,Historical!$B$7:$B$1446,0))=0,"n/a",((INDEX(Historical!$C$7:$C$1437,MATCH(B187,Historical!$B$7:$B$1446,0))/INDEX(Historical!$H$7:$H$1430,MATCH(B187,Historical!$B$7:$B$1446,0)))^(1/5)-1)*100)</f>
        <v>30.258554234867606</v>
      </c>
      <c r="V187" s="759" t="str">
        <f>IF(INDEX(Historical!$O$7:$O$1430,MATCH(B187,Historical!$B$7:$B$1446,0))=0,"n/a",((INDEX(Historical!$C$7:$C$1437,MATCH(B187,Historical!$B$7:$B$1446,0))/INDEX(Historical!$O$7:$O$1430,MATCH(B187,Historical!$B$7:$B$1446,0)))^(1/10)-1)*100)</f>
        <v>n/a</v>
      </c>
      <c r="W187" s="760" t="str">
        <f t="shared" si="38"/>
        <v>n/a</v>
      </c>
      <c r="X187" s="761">
        <f t="shared" si="39"/>
        <v>2.0307754520045376</v>
      </c>
      <c r="Y187" s="713"/>
      <c r="Z187" s="702">
        <f t="shared" si="40"/>
        <v>2300</v>
      </c>
      <c r="AA187" s="935">
        <f t="shared" si="41"/>
        <v>696.125</v>
      </c>
      <c r="AB187" s="639">
        <v>12</v>
      </c>
      <c r="AC187" s="916">
        <v>0.08</v>
      </c>
      <c r="AD187" s="916">
        <v>32.42</v>
      </c>
      <c r="AE187" s="916">
        <v>7.4</v>
      </c>
      <c r="AF187" s="916">
        <v>2.65</v>
      </c>
      <c r="AG187" s="916">
        <v>0</v>
      </c>
      <c r="AH187" s="918">
        <v>100.1</v>
      </c>
      <c r="AI187" s="918">
        <v>33.300000000000004</v>
      </c>
      <c r="AJ187" s="916">
        <v>14.899999999999999</v>
      </c>
      <c r="AK187" s="916">
        <v>22.6</v>
      </c>
      <c r="AL187" s="928">
        <v>6080</v>
      </c>
      <c r="AM187" s="922">
        <v>0.89999999999999991</v>
      </c>
      <c r="AN187" s="916">
        <v>1.25</v>
      </c>
      <c r="AO187" s="802">
        <f t="shared" si="42"/>
        <v>-662.56244145556161</v>
      </c>
      <c r="AP187" s="803">
        <f t="shared" si="43"/>
        <v>33.562558544438446</v>
      </c>
      <c r="AQ187" s="936">
        <f t="shared" si="44"/>
        <v>805.47255925044772</v>
      </c>
      <c r="AR187" s="702">
        <f>INDEX(Historical!$C$7:$C$1437,MATCH(B187,Historical!$B$7:$B$1446,0))*IF(AH187="n/a",1.03,IF(AH187&lt;0,1.01,IF(AH187&gt;10,1.1,(1+AH187/100))))</f>
        <v>1.9800000000000002</v>
      </c>
      <c r="AS187" s="935">
        <f t="shared" si="45"/>
        <v>2.1780000000000004</v>
      </c>
      <c r="AT187" s="935">
        <f t="shared" ref="AT187:AV206" si="51">IF($AK187="n/a",1.03*AS187,IF($AK187&lt;0,1.01*AS187,IF($AK187&gt;10,1.1*AS187,(1+$AK187/100)*AS187)))</f>
        <v>2.3958000000000008</v>
      </c>
      <c r="AU187" s="935">
        <f t="shared" si="51"/>
        <v>2.6353800000000009</v>
      </c>
      <c r="AV187" s="935">
        <f t="shared" si="51"/>
        <v>2.8989180000000014</v>
      </c>
      <c r="AW187" s="702">
        <f t="shared" si="46"/>
        <v>12.088098000000004</v>
      </c>
      <c r="AX187" s="810">
        <f t="shared" si="47"/>
        <v>21.706047764410137</v>
      </c>
      <c r="AY187" s="991">
        <v>0.91</v>
      </c>
      <c r="AZ187" s="922">
        <v>13.8</v>
      </c>
      <c r="BA187" s="922">
        <v>-19.3</v>
      </c>
      <c r="BB187" s="922">
        <v>4.1399999999999997</v>
      </c>
      <c r="BC187" s="922">
        <v>-3.5900000000000003</v>
      </c>
      <c r="BE187" s="664">
        <v>2013</v>
      </c>
      <c r="BF187" s="946" t="e">
        <f>#VALUE!</f>
        <v>#VALUE!</v>
      </c>
      <c r="BG187" s="931">
        <v>0</v>
      </c>
    </row>
    <row r="188" spans="1:59" ht="11.25" customHeight="1" x14ac:dyDescent="0.2">
      <c r="A188" s="609" t="s">
        <v>1101</v>
      </c>
      <c r="B188" s="925" t="s">
        <v>1102</v>
      </c>
      <c r="C188" s="988" t="s">
        <v>4353</v>
      </c>
      <c r="D188" s="988" t="s">
        <v>4354</v>
      </c>
      <c r="E188" s="792">
        <v>10</v>
      </c>
      <c r="F188" s="526">
        <v>326</v>
      </c>
      <c r="G188" s="526" t="s">
        <v>106</v>
      </c>
      <c r="H188" s="526" t="s">
        <v>106</v>
      </c>
      <c r="I188" s="924">
        <v>109.41</v>
      </c>
      <c r="J188" s="702">
        <f t="shared" si="35"/>
        <v>4.021570240380222</v>
      </c>
      <c r="K188" s="927">
        <v>1.1000000000000001</v>
      </c>
      <c r="L188" s="639">
        <v>4</v>
      </c>
      <c r="M188" s="693">
        <f t="shared" si="36"/>
        <v>4.4000000000000004</v>
      </c>
      <c r="N188" s="921" t="s">
        <v>220</v>
      </c>
      <c r="O188" s="795">
        <v>1.03</v>
      </c>
      <c r="P188" s="915">
        <v>43462</v>
      </c>
      <c r="Q188" s="915">
        <v>43480</v>
      </c>
      <c r="R188" s="693">
        <f t="shared" si="37"/>
        <v>6.7961165048543739</v>
      </c>
      <c r="S188" s="759">
        <f>IF(INDEX(Historical!$D$7:$D$1437,MATCH(B188,Historical!$B$7:$B$1446,0))=0,"n/a",(INDEX(Historical!$C$7:$C$1437,MATCH(B188,Historical!$B$7:$B$1446,0))/INDEX(Historical!$D$7:$D$1437,MATCH(B188,Historical!$B$7:$B$1446,0))-1)*100)</f>
        <v>11.666666666666647</v>
      </c>
      <c r="T188" s="759">
        <f>IF(INDEX(Historical!$F$7:$F$1430,MATCH(B188,Historical!$B$7:$B$1446,0))=0,"n/a",((INDEX(Historical!$C$7:$C$1437,MATCH(B188,Historical!$B$7:$B$1446,0))/INDEX(Historical!$F$7:$F$1430,MATCH(B188,Historical!$B$7:$B$1446,0)))^(1/3)-1)*100)</f>
        <v>33.753634030255753</v>
      </c>
      <c r="U188" s="759">
        <f>IF(INDEX(Historical!$H$7:$H$1430,MATCH(B188,Historical!$B$7:$B$1446,0))=0,"n/a",((INDEX(Historical!$C$7:$C$1437,MATCH(B188,Historical!$B$7:$B$1446,0))/INDEX(Historical!$H$7:$H$1430,MATCH(B188,Historical!$B$7:$B$1446,0)))^(1/5)-1)*100)</f>
        <v>30.065004264807762</v>
      </c>
      <c r="V188" s="759" t="str">
        <f>IF(INDEX(Historical!$O$7:$O$1430,MATCH(B188,Historical!$B$7:$B$1446,0))=0,"n/a",((INDEX(Historical!$C$7:$C$1437,MATCH(B188,Historical!$B$7:$B$1446,0))/INDEX(Historical!$O$7:$O$1430,MATCH(B188,Historical!$B$7:$B$1446,0)))^(1/10)-1)*100)</f>
        <v>n/a</v>
      </c>
      <c r="W188" s="760" t="str">
        <f t="shared" si="38"/>
        <v>n/a</v>
      </c>
      <c r="X188" s="761">
        <f t="shared" si="39"/>
        <v>0.85169983752996503</v>
      </c>
      <c r="Y188" s="713"/>
      <c r="Z188" s="702">
        <f t="shared" si="40"/>
        <v>203.70370370370372</v>
      </c>
      <c r="AA188" s="935">
        <f t="shared" si="41"/>
        <v>50.652777777777771</v>
      </c>
      <c r="AB188" s="639">
        <v>12</v>
      </c>
      <c r="AC188" s="916">
        <v>2.16</v>
      </c>
      <c r="AD188" s="916">
        <v>3.38</v>
      </c>
      <c r="AE188" s="916">
        <v>7.31</v>
      </c>
      <c r="AF188" s="916">
        <v>16.38</v>
      </c>
      <c r="AG188" s="916">
        <v>28.299999999999997</v>
      </c>
      <c r="AH188" s="916">
        <v>20.599999999999998</v>
      </c>
      <c r="AI188" s="916">
        <v>10.73</v>
      </c>
      <c r="AJ188" s="916">
        <v>35.299999999999997</v>
      </c>
      <c r="AK188" s="916">
        <v>14.95</v>
      </c>
      <c r="AL188" s="928">
        <v>4040</v>
      </c>
      <c r="AM188" s="922">
        <v>1.2</v>
      </c>
      <c r="AN188" s="916">
        <v>4.66</v>
      </c>
      <c r="AO188" s="802">
        <f t="shared" si="42"/>
        <v>-16.566203272589789</v>
      </c>
      <c r="AP188" s="803">
        <f t="shared" si="43"/>
        <v>34.086574505187983</v>
      </c>
      <c r="AQ188" s="936">
        <f t="shared" si="44"/>
        <v>507.24971982062056</v>
      </c>
      <c r="AR188" s="702">
        <f>INDEX(Historical!$C$7:$C$1437,MATCH(B188,Historical!$B$7:$B$1446,0))*IF(AH188="n/a",1.03,IF(AH188&lt;0,1.01,IF(AH188&gt;10,1.1,(1+AH188/100))))</f>
        <v>4.4219999999999997</v>
      </c>
      <c r="AS188" s="935">
        <f t="shared" si="45"/>
        <v>4.8642000000000003</v>
      </c>
      <c r="AT188" s="935">
        <f t="shared" si="51"/>
        <v>5.350620000000001</v>
      </c>
      <c r="AU188" s="935">
        <f t="shared" si="51"/>
        <v>5.8856820000000019</v>
      </c>
      <c r="AV188" s="935">
        <f t="shared" si="51"/>
        <v>6.4742502000000028</v>
      </c>
      <c r="AW188" s="702">
        <f t="shared" si="46"/>
        <v>26.996752200000007</v>
      </c>
      <c r="AX188" s="810">
        <f t="shared" si="47"/>
        <v>24.67484891691802</v>
      </c>
      <c r="AY188" s="991">
        <v>0.77</v>
      </c>
      <c r="AZ188" s="922">
        <v>32.39</v>
      </c>
      <c r="BA188" s="922">
        <v>-7.1400000000000006</v>
      </c>
      <c r="BB188" s="922">
        <v>3.2</v>
      </c>
      <c r="BC188" s="922">
        <v>5.59</v>
      </c>
      <c r="BE188" s="664">
        <v>2010</v>
      </c>
      <c r="BF188" s="946" t="e">
        <f>#VALUE!</f>
        <v>#VALUE!</v>
      </c>
      <c r="BG188" s="931">
        <v>4.1000000000000005</v>
      </c>
    </row>
    <row r="189" spans="1:59" ht="11.25" customHeight="1" x14ac:dyDescent="0.2">
      <c r="A189" s="609" t="s">
        <v>1099</v>
      </c>
      <c r="B189" s="925" t="s">
        <v>1100</v>
      </c>
      <c r="C189" s="988" t="s">
        <v>247</v>
      </c>
      <c r="D189" s="988" t="s">
        <v>4393</v>
      </c>
      <c r="E189" s="792">
        <v>8</v>
      </c>
      <c r="F189" s="526">
        <v>545</v>
      </c>
      <c r="G189" s="526" t="s">
        <v>106</v>
      </c>
      <c r="H189" s="526" t="s">
        <v>106</v>
      </c>
      <c r="I189" s="924">
        <v>36.35</v>
      </c>
      <c r="J189" s="702">
        <f t="shared" si="35"/>
        <v>1.2104539202200826</v>
      </c>
      <c r="K189" s="927">
        <v>0.11</v>
      </c>
      <c r="L189" s="639">
        <v>4</v>
      </c>
      <c r="M189" s="693">
        <f t="shared" si="36"/>
        <v>0.44</v>
      </c>
      <c r="N189" s="921" t="s">
        <v>610</v>
      </c>
      <c r="O189" s="795">
        <v>0.1</v>
      </c>
      <c r="P189" s="915">
        <v>43423</v>
      </c>
      <c r="Q189" s="915">
        <v>43448</v>
      </c>
      <c r="R189" s="693">
        <f t="shared" si="37"/>
        <v>9.9999999999999947</v>
      </c>
      <c r="S189" s="759">
        <f>IF(INDEX(Historical!$D$7:$D$1437,MATCH(B189,Historical!$B$7:$B$1446,0))=0,"n/a",(INDEX(Historical!$C$7:$C$1437,MATCH(B189,Historical!$B$7:$B$1446,0))/INDEX(Historical!$D$7:$D$1437,MATCH(B189,Historical!$B$7:$B$1446,0))-1)*100)</f>
        <v>10.810810810810811</v>
      </c>
      <c r="T189" s="759">
        <f>IF(INDEX(Historical!$F$7:$F$1430,MATCH(B189,Historical!$B$7:$B$1446,0))=0,"n/a",((INDEX(Historical!$C$7:$C$1437,MATCH(B189,Historical!$B$7:$B$1446,0))/INDEX(Historical!$F$7:$F$1430,MATCH(B189,Historical!$B$7:$B$1446,0)))^(1/3)-1)*100)</f>
        <v>14.239700090776308</v>
      </c>
      <c r="U189" s="759">
        <f>IF(INDEX(Historical!$H$7:$H$1430,MATCH(B189,Historical!$B$7:$B$1446,0))=0,"n/a",((INDEX(Historical!$C$7:$C$1437,MATCH(B189,Historical!$B$7:$B$1446,0))/INDEX(Historical!$H$7:$H$1430,MATCH(B189,Historical!$B$7:$B$1446,0)))^(1/5)-1)*100)</f>
        <v>15.729306686739552</v>
      </c>
      <c r="V189" s="759" t="str">
        <f>IF(INDEX(Historical!$O$7:$O$1430,MATCH(B189,Historical!$B$7:$B$1446,0))=0,"n/a",((INDEX(Historical!$C$7:$C$1437,MATCH(B189,Historical!$B$7:$B$1446,0))/INDEX(Historical!$O$7:$O$1430,MATCH(B189,Historical!$B$7:$B$1446,0)))^(1/10)-1)*100)</f>
        <v>n/a</v>
      </c>
      <c r="W189" s="760" t="str">
        <f t="shared" si="38"/>
        <v>n/a</v>
      </c>
      <c r="X189" s="761">
        <f t="shared" si="39"/>
        <v>8.2785824667050267</v>
      </c>
      <c r="Y189" s="925"/>
      <c r="Z189" s="702">
        <f t="shared" si="40"/>
        <v>44.44444444444445</v>
      </c>
      <c r="AA189" s="935">
        <f t="shared" si="41"/>
        <v>36.717171717171716</v>
      </c>
      <c r="AB189" s="639">
        <v>12</v>
      </c>
      <c r="AC189" s="916">
        <v>0.99</v>
      </c>
      <c r="AD189" s="916">
        <v>10.220000000000001</v>
      </c>
      <c r="AE189" s="916">
        <v>0.1</v>
      </c>
      <c r="AF189" s="916">
        <v>2.93</v>
      </c>
      <c r="AG189" s="916">
        <v>8.2000000000000011</v>
      </c>
      <c r="AH189" s="916">
        <v>142.30000000000001</v>
      </c>
      <c r="AI189" s="916">
        <v>16.059999999999999</v>
      </c>
      <c r="AJ189" s="916">
        <v>1.9</v>
      </c>
      <c r="AK189" s="916">
        <v>3.5999999999999996</v>
      </c>
      <c r="AL189" s="928">
        <v>1670</v>
      </c>
      <c r="AM189" s="922">
        <v>1.9</v>
      </c>
      <c r="AN189" s="916">
        <v>0.7</v>
      </c>
      <c r="AO189" s="802">
        <f t="shared" si="42"/>
        <v>-19.777411110212082</v>
      </c>
      <c r="AP189" s="803">
        <f t="shared" si="43"/>
        <v>16.939760606959634</v>
      </c>
      <c r="AQ189" s="936">
        <f t="shared" si="44"/>
        <v>118.66393609200921</v>
      </c>
      <c r="AR189" s="702">
        <f>INDEX(Historical!$C$7:$C$1437,MATCH(B189,Historical!$B$7:$B$1446,0))*IF(AH189="n/a",1.03,IF(AH189&lt;0,1.01,IF(AH189&gt;10,1.1,(1+AH189/100))))</f>
        <v>0.45100000000000001</v>
      </c>
      <c r="AS189" s="935">
        <f t="shared" si="45"/>
        <v>0.49610000000000004</v>
      </c>
      <c r="AT189" s="935">
        <f t="shared" si="51"/>
        <v>0.51395960000000007</v>
      </c>
      <c r="AU189" s="935">
        <f t="shared" si="51"/>
        <v>0.53246214560000005</v>
      </c>
      <c r="AV189" s="935">
        <f t="shared" si="51"/>
        <v>0.55163078284160005</v>
      </c>
      <c r="AW189" s="702">
        <f t="shared" si="46"/>
        <v>2.5451525284416001</v>
      </c>
      <c r="AX189" s="810">
        <f t="shared" si="47"/>
        <v>7.0017951263867948</v>
      </c>
      <c r="AY189" s="991">
        <v>0.84</v>
      </c>
      <c r="AZ189" s="922">
        <v>112.57</v>
      </c>
      <c r="BA189" s="922">
        <v>-9.4</v>
      </c>
      <c r="BB189" s="922">
        <v>1.29</v>
      </c>
      <c r="BC189" s="922">
        <v>15.329999999999998</v>
      </c>
      <c r="BE189" s="664">
        <v>2012</v>
      </c>
      <c r="BF189" s="946" t="e">
        <f>#VALUE!</f>
        <v>#VALUE!</v>
      </c>
      <c r="BG189" s="931">
        <v>2.8000000000000003</v>
      </c>
    </row>
    <row r="190" spans="1:59" ht="11.25" customHeight="1" x14ac:dyDescent="0.2">
      <c r="A190" s="609" t="s">
        <v>526</v>
      </c>
      <c r="B190" s="925" t="s">
        <v>527</v>
      </c>
      <c r="C190" s="988" t="s">
        <v>128</v>
      </c>
      <c r="D190" s="988" t="s">
        <v>4370</v>
      </c>
      <c r="E190" s="792">
        <v>16</v>
      </c>
      <c r="F190" s="526">
        <v>237</v>
      </c>
      <c r="G190" s="526" t="s">
        <v>115</v>
      </c>
      <c r="H190" s="526" t="s">
        <v>115</v>
      </c>
      <c r="I190" s="924">
        <v>245.53</v>
      </c>
      <c r="J190" s="702">
        <f t="shared" si="35"/>
        <v>1.0589337351851098</v>
      </c>
      <c r="K190" s="927">
        <v>0.65</v>
      </c>
      <c r="L190" s="639">
        <v>4</v>
      </c>
      <c r="M190" s="693">
        <f t="shared" si="36"/>
        <v>2.6</v>
      </c>
      <c r="N190" s="921" t="s">
        <v>528</v>
      </c>
      <c r="O190" s="795">
        <v>0.56999999999999995</v>
      </c>
      <c r="P190" s="915">
        <v>43594</v>
      </c>
      <c r="Q190" s="915">
        <v>43609</v>
      </c>
      <c r="R190" s="693">
        <f t="shared" si="37"/>
        <v>14.035087719298259</v>
      </c>
      <c r="S190" s="759">
        <f>IF(INDEX(Historical!$D$7:$D$1437,MATCH(B190,Historical!$B$7:$B$1446,0))=0,"n/a",(INDEX(Historical!$C$7:$C$1437,MATCH(B190,Historical!$B$7:$B$1446,0))/INDEX(Historical!$D$7:$D$1437,MATCH(B190,Historical!$B$7:$B$1446,0))-1)*100)</f>
        <v>13.33333333333333</v>
      </c>
      <c r="T190" s="759">
        <f>IF(INDEX(Historical!$F$7:$F$1430,MATCH(B190,Historical!$B$7:$B$1446,0))=0,"n/a",((INDEX(Historical!$C$7:$C$1437,MATCH(B190,Historical!$B$7:$B$1446,0))/INDEX(Historical!$F$7:$F$1430,MATCH(B190,Historical!$B$7:$B$1446,0)))^(1/3)-1)*100)</f>
        <v>12.431315835118117</v>
      </c>
      <c r="U190" s="759">
        <f>IF(INDEX(Historical!$H$7:$H$1430,MATCH(B190,Historical!$B$7:$B$1446,0))=0,"n/a",((INDEX(Historical!$C$7:$C$1437,MATCH(B190,Historical!$B$7:$B$1446,0))/INDEX(Historical!$H$7:$H$1430,MATCH(B190,Historical!$B$7:$B$1446,0)))^(1/5)-1)*100)</f>
        <v>12.896647433460107</v>
      </c>
      <c r="V190" s="759">
        <f>IF(INDEX(Historical!$O$7:$O$1430,MATCH(B190,Historical!$B$7:$B$1446,0))=0,"n/a",((INDEX(Historical!$C$7:$C$1437,MATCH(B190,Historical!$B$7:$B$1446,0))/INDEX(Historical!$O$7:$O$1430,MATCH(B190,Historical!$B$7:$B$1446,0)))^(1/10)-1)*100)</f>
        <v>13.462206655893727</v>
      </c>
      <c r="W190" s="760">
        <f t="shared" si="38"/>
        <v>0.95798911449736068</v>
      </c>
      <c r="X190" s="761">
        <f t="shared" si="39"/>
        <v>1.432960825940012</v>
      </c>
      <c r="Y190" s="713"/>
      <c r="Z190" s="702">
        <f t="shared" si="40"/>
        <v>34.300791556728235</v>
      </c>
      <c r="AA190" s="935">
        <f t="shared" si="41"/>
        <v>32.391820580474935</v>
      </c>
      <c r="AB190" s="639">
        <v>8</v>
      </c>
      <c r="AC190" s="916">
        <v>7.58</v>
      </c>
      <c r="AD190" s="916">
        <v>3.03</v>
      </c>
      <c r="AE190" s="916">
        <v>0.74</v>
      </c>
      <c r="AF190" s="916">
        <v>7.8</v>
      </c>
      <c r="AG190" s="916">
        <v>26.5</v>
      </c>
      <c r="AH190" s="916">
        <v>17.5</v>
      </c>
      <c r="AI190" s="916">
        <v>6.87</v>
      </c>
      <c r="AJ190" s="916">
        <v>9</v>
      </c>
      <c r="AK190" s="916">
        <v>10.68</v>
      </c>
      <c r="AL190" s="928">
        <v>108790</v>
      </c>
      <c r="AM190" s="922">
        <v>0.1</v>
      </c>
      <c r="AN190" s="916">
        <v>0.47</v>
      </c>
      <c r="AO190" s="802">
        <f t="shared" si="42"/>
        <v>-18.436239411829717</v>
      </c>
      <c r="AP190" s="803">
        <f t="shared" si="43"/>
        <v>13.955581168645217</v>
      </c>
      <c r="AQ190" s="936">
        <f t="shared" si="44"/>
        <v>235.09945490701676</v>
      </c>
      <c r="AR190" s="702">
        <f>INDEX(Historical!$C$7:$C$1437,MATCH(B190,Historical!$B$7:$B$1446,0))*IF(AH190="n/a",1.03,IF(AH190&lt;0,1.01,IF(AH190&gt;10,1.1,(1+AH190/100))))</f>
        <v>2.431</v>
      </c>
      <c r="AS190" s="935">
        <f t="shared" si="45"/>
        <v>2.5980097</v>
      </c>
      <c r="AT190" s="935">
        <f t="shared" si="51"/>
        <v>2.8578106700000001</v>
      </c>
      <c r="AU190" s="935">
        <f t="shared" si="51"/>
        <v>3.1435917370000004</v>
      </c>
      <c r="AV190" s="935">
        <f t="shared" si="51"/>
        <v>3.4579509107000006</v>
      </c>
      <c r="AW190" s="702">
        <f t="shared" si="46"/>
        <v>14.488363017700001</v>
      </c>
      <c r="AX190" s="810">
        <f t="shared" si="47"/>
        <v>5.9008524488657201</v>
      </c>
      <c r="AY190" s="991">
        <v>0.94</v>
      </c>
      <c r="AZ190" s="922">
        <v>29.56</v>
      </c>
      <c r="BA190" s="922">
        <v>-1.27</v>
      </c>
      <c r="BB190" s="922">
        <v>4.74</v>
      </c>
      <c r="BC190" s="922">
        <v>9.06</v>
      </c>
      <c r="BE190" s="664">
        <v>2004</v>
      </c>
      <c r="BF190" s="946" t="e">
        <f>#VALUE!</f>
        <v>#VALUE!</v>
      </c>
      <c r="BG190" s="931">
        <v>8.3000000000000007</v>
      </c>
    </row>
    <row r="191" spans="1:59" ht="11.25" customHeight="1" x14ac:dyDescent="0.2">
      <c r="A191" s="537" t="s">
        <v>1054</v>
      </c>
      <c r="B191" s="925" t="s">
        <v>1055</v>
      </c>
      <c r="C191" s="988" t="s">
        <v>108</v>
      </c>
      <c r="D191" s="988" t="s">
        <v>4373</v>
      </c>
      <c r="E191" s="792">
        <v>7</v>
      </c>
      <c r="F191" s="526">
        <v>699</v>
      </c>
      <c r="G191" s="526" t="s">
        <v>106</v>
      </c>
      <c r="H191" s="526" t="s">
        <v>106</v>
      </c>
      <c r="I191" s="924">
        <v>30.01</v>
      </c>
      <c r="J191" s="702">
        <f t="shared" si="35"/>
        <v>3.0656447850716426</v>
      </c>
      <c r="K191" s="927">
        <v>0.23</v>
      </c>
      <c r="L191" s="639">
        <v>4</v>
      </c>
      <c r="M191" s="693">
        <f t="shared" si="36"/>
        <v>0.92</v>
      </c>
      <c r="N191" s="921" t="s">
        <v>149</v>
      </c>
      <c r="O191" s="795">
        <v>0.21</v>
      </c>
      <c r="P191" s="915">
        <v>43615</v>
      </c>
      <c r="Q191" s="915">
        <v>43633</v>
      </c>
      <c r="R191" s="693">
        <f t="shared" si="37"/>
        <v>9.5238095238095326</v>
      </c>
      <c r="S191" s="759">
        <f>IF(INDEX(Historical!$D$7:$D$1437,MATCH(B191,Historical!$B$7:$B$1446,0))=0,"n/a",(INDEX(Historical!$C$7:$C$1437,MATCH(B191,Historical!$B$7:$B$1446,0))/INDEX(Historical!$D$7:$D$1437,MATCH(B191,Historical!$B$7:$B$1446,0))-1)*100)</f>
        <v>17.142857142857125</v>
      </c>
      <c r="T191" s="759">
        <f>IF(INDEX(Historical!$F$7:$F$1430,MATCH(B191,Historical!$B$7:$B$1446,0))=0,"n/a",((INDEX(Historical!$C$7:$C$1437,MATCH(B191,Historical!$B$7:$B$1446,0))/INDEX(Historical!$F$7:$F$1430,MATCH(B191,Historical!$B$7:$B$1446,0)))^(1/3)-1)*100)</f>
        <v>17.927370799407338</v>
      </c>
      <c r="U191" s="759">
        <f>IF(INDEX(Historical!$H$7:$H$1430,MATCH(B191,Historical!$B$7:$B$1446,0))=0,"n/a",((INDEX(Historical!$C$7:$C$1437,MATCH(B191,Historical!$B$7:$B$1446,0))/INDEX(Historical!$H$7:$H$1430,MATCH(B191,Historical!$B$7:$B$1446,0)))^(1/5)-1)*100)</f>
        <v>38.656034031107048</v>
      </c>
      <c r="V191" s="759">
        <f>IF(INDEX(Historical!$O$7:$O$1430,MATCH(B191,Historical!$B$7:$B$1446,0))=0,"n/a",((INDEX(Historical!$C$7:$C$1437,MATCH(B191,Historical!$B$7:$B$1446,0))/INDEX(Historical!$O$7:$O$1430,MATCH(B191,Historical!$B$7:$B$1446,0)))^(1/10)-1)*100)</f>
        <v>1.5948237505667873</v>
      </c>
      <c r="W191" s="760">
        <f t="shared" si="38"/>
        <v>24.238436389832426</v>
      </c>
      <c r="X191" s="761" t="str">
        <f t="shared" si="39"/>
        <v>n/a</v>
      </c>
      <c r="Y191" s="926"/>
      <c r="Z191" s="702">
        <f t="shared" si="40"/>
        <v>45.098039215686278</v>
      </c>
      <c r="AA191" s="935">
        <f t="shared" si="41"/>
        <v>14.71078431372549</v>
      </c>
      <c r="AB191" s="639">
        <v>12</v>
      </c>
      <c r="AC191" s="916">
        <v>2.04</v>
      </c>
      <c r="AD191" s="916">
        <v>1.84</v>
      </c>
      <c r="AE191" s="916">
        <v>4.2</v>
      </c>
      <c r="AF191" s="916">
        <v>1.77</v>
      </c>
      <c r="AG191" s="916">
        <v>9.9</v>
      </c>
      <c r="AH191" s="916">
        <v>23.3</v>
      </c>
      <c r="AI191" s="916">
        <v>3.5700000000000003</v>
      </c>
      <c r="AJ191" s="916">
        <v>-13.600000000000001</v>
      </c>
      <c r="AK191" s="916">
        <v>8</v>
      </c>
      <c r="AL191" s="928">
        <v>857.09</v>
      </c>
      <c r="AM191" s="922">
        <v>0.70000000000000007</v>
      </c>
      <c r="AN191" s="916">
        <v>0.25</v>
      </c>
      <c r="AO191" s="802">
        <f t="shared" si="42"/>
        <v>27.010894502453198</v>
      </c>
      <c r="AP191" s="803">
        <f t="shared" si="43"/>
        <v>41.721678816178688</v>
      </c>
      <c r="AQ191" s="936">
        <f t="shared" si="44"/>
        <v>7.5754788979845555</v>
      </c>
      <c r="AR191" s="702">
        <f>INDEX(Historical!$C$7:$C$1437,MATCH(B191,Historical!$B$7:$B$1446,0))*IF(AH191="n/a",1.03,IF(AH191&lt;0,1.01,IF(AH191&gt;10,1.1,(1+AH191/100))))</f>
        <v>0.90200000000000002</v>
      </c>
      <c r="AS191" s="935">
        <f t="shared" si="45"/>
        <v>0.93420140000000007</v>
      </c>
      <c r="AT191" s="935">
        <f t="shared" si="51"/>
        <v>1.0089375120000001</v>
      </c>
      <c r="AU191" s="935">
        <f t="shared" si="51"/>
        <v>1.0896525129600003</v>
      </c>
      <c r="AV191" s="935">
        <f t="shared" si="51"/>
        <v>1.1768247139968004</v>
      </c>
      <c r="AW191" s="702">
        <f t="shared" si="46"/>
        <v>5.1116161389568013</v>
      </c>
      <c r="AX191" s="810">
        <f t="shared" si="47"/>
        <v>17.033042782261916</v>
      </c>
      <c r="AY191" s="991">
        <v>1</v>
      </c>
      <c r="AZ191" s="922">
        <v>29.189999999999998</v>
      </c>
      <c r="BA191" s="922">
        <v>-2.63</v>
      </c>
      <c r="BB191" s="922">
        <v>2.76</v>
      </c>
      <c r="BC191" s="922">
        <v>8.2799999999999994</v>
      </c>
      <c r="BE191" s="664">
        <v>2013</v>
      </c>
      <c r="BF191" s="946" t="e">
        <f>#VALUE!</f>
        <v>#VALUE!</v>
      </c>
      <c r="BG191" s="931">
        <v>0.8</v>
      </c>
    </row>
    <row r="192" spans="1:59" ht="11.25" customHeight="1" x14ac:dyDescent="0.2">
      <c r="A192" s="609" t="s">
        <v>504</v>
      </c>
      <c r="B192" s="925" t="s">
        <v>505</v>
      </c>
      <c r="C192" s="988" t="s">
        <v>131</v>
      </c>
      <c r="D192" s="988" t="s">
        <v>4374</v>
      </c>
      <c r="E192" s="792">
        <v>15</v>
      </c>
      <c r="F192" s="526">
        <v>242</v>
      </c>
      <c r="G192" s="526" t="s">
        <v>37</v>
      </c>
      <c r="H192" s="526" t="s">
        <v>37</v>
      </c>
      <c r="I192" s="924">
        <v>92.64</v>
      </c>
      <c r="J192" s="702">
        <f t="shared" si="35"/>
        <v>1.5975820379965457</v>
      </c>
      <c r="K192" s="927">
        <v>0.37</v>
      </c>
      <c r="L192" s="639">
        <v>4</v>
      </c>
      <c r="M192" s="693">
        <f t="shared" si="36"/>
        <v>1.48</v>
      </c>
      <c r="N192" s="921" t="s">
        <v>506</v>
      </c>
      <c r="O192" s="795">
        <v>0.32500000000000001</v>
      </c>
      <c r="P192" s="658">
        <v>43265</v>
      </c>
      <c r="Q192" s="658">
        <v>43286</v>
      </c>
      <c r="R192" s="693">
        <f t="shared" si="37"/>
        <v>13.846153846153841</v>
      </c>
      <c r="S192" s="759">
        <f>IF(INDEX(Historical!$D$7:$D$1437,MATCH(B192,Historical!$B$7:$B$1446,0))=0,"n/a",(INDEX(Historical!$C$7:$C$1437,MATCH(B192,Historical!$B$7:$B$1446,0))/INDEX(Historical!$D$7:$D$1437,MATCH(B192,Historical!$B$7:$B$1446,0))-1)*100)</f>
        <v>10.317460317460302</v>
      </c>
      <c r="T192" s="759">
        <f>IF(INDEX(Historical!$F$7:$F$1430,MATCH(B192,Historical!$B$7:$B$1446,0))=0,"n/a",((INDEX(Historical!$C$7:$C$1437,MATCH(B192,Historical!$B$7:$B$1446,0))/INDEX(Historical!$F$7:$F$1430,MATCH(B192,Historical!$B$7:$B$1446,0)))^(1/3)-1)*100)</f>
        <v>7.6250363037521085</v>
      </c>
      <c r="U192" s="759">
        <f>IF(INDEX(Historical!$H$7:$H$1430,MATCH(B192,Historical!$B$7:$B$1446,0))=0,"n/a",((INDEX(Historical!$C$7:$C$1437,MATCH(B192,Historical!$B$7:$B$1446,0))/INDEX(Historical!$H$7:$H$1430,MATCH(B192,Historical!$B$7:$B$1446,0)))^(1/5)-1)*100)</f>
        <v>6.5252333625098968</v>
      </c>
      <c r="V192" s="759">
        <f>IF(INDEX(Historical!$O$7:$O$1430,MATCH(B192,Historical!$B$7:$B$1446,0))=0,"n/a",((INDEX(Historical!$C$7:$C$1437,MATCH(B192,Historical!$B$7:$B$1446,0))/INDEX(Historical!$O$7:$O$1430,MATCH(B192,Historical!$B$7:$B$1446,0)))^(1/10)-1)*100)</f>
        <v>5.6799213339194354</v>
      </c>
      <c r="W192" s="760">
        <f t="shared" si="38"/>
        <v>1.148824601415237</v>
      </c>
      <c r="X192" s="761">
        <f t="shared" si="39"/>
        <v>0.73317228792246025</v>
      </c>
      <c r="Y192" s="716"/>
      <c r="Z192" s="702">
        <f t="shared" si="40"/>
        <v>42.89855072463768</v>
      </c>
      <c r="AA192" s="935">
        <f t="shared" si="41"/>
        <v>26.852173913043476</v>
      </c>
      <c r="AB192" s="639">
        <v>12</v>
      </c>
      <c r="AC192" s="916">
        <v>3.45</v>
      </c>
      <c r="AD192" s="916">
        <v>4.4800000000000004</v>
      </c>
      <c r="AE192" s="916">
        <v>2.12</v>
      </c>
      <c r="AF192" s="916">
        <v>2.93</v>
      </c>
      <c r="AG192" s="916">
        <v>11.1</v>
      </c>
      <c r="AH192" s="916">
        <v>28.799999999999997</v>
      </c>
      <c r="AI192" s="916">
        <v>5.9499999999999993</v>
      </c>
      <c r="AJ192" s="916">
        <v>8.9</v>
      </c>
      <c r="AK192" s="916">
        <v>6</v>
      </c>
      <c r="AL192" s="928">
        <v>1520</v>
      </c>
      <c r="AM192" s="922">
        <v>3.3000000000000003</v>
      </c>
      <c r="AN192" s="916">
        <v>1.2</v>
      </c>
      <c r="AO192" s="802">
        <f t="shared" si="42"/>
        <v>-18.729358512537033</v>
      </c>
      <c r="AP192" s="803">
        <f t="shared" si="43"/>
        <v>8.1228154005064432</v>
      </c>
      <c r="AQ192" s="936">
        <f t="shared" si="44"/>
        <v>86.995982803217103</v>
      </c>
      <c r="AR192" s="702">
        <f>INDEX(Historical!$C$7:$C$1437,MATCH(B192,Historical!$B$7:$B$1446,0))*IF(AH192="n/a",1.03,IF(AH192&lt;0,1.01,IF(AH192&gt;10,1.1,(1+AH192/100))))</f>
        <v>1.5289999999999999</v>
      </c>
      <c r="AS192" s="935">
        <f t="shared" si="45"/>
        <v>1.6199754999999998</v>
      </c>
      <c r="AT192" s="935">
        <f t="shared" si="51"/>
        <v>1.7171740299999998</v>
      </c>
      <c r="AU192" s="935">
        <f t="shared" si="51"/>
        <v>1.8202044717999999</v>
      </c>
      <c r="AV192" s="935">
        <f t="shared" si="51"/>
        <v>1.929416740108</v>
      </c>
      <c r="AW192" s="702">
        <f t="shared" si="46"/>
        <v>8.6157707419079994</v>
      </c>
      <c r="AX192" s="810">
        <f t="shared" si="47"/>
        <v>9.3002706626813474</v>
      </c>
      <c r="AY192" s="991">
        <v>0.27</v>
      </c>
      <c r="AZ192" s="922">
        <v>25.96</v>
      </c>
      <c r="BA192" s="922">
        <v>-2.35</v>
      </c>
      <c r="BB192" s="922">
        <v>1.0900000000000001</v>
      </c>
      <c r="BC192" s="922">
        <v>7.22</v>
      </c>
      <c r="BE192" s="664">
        <v>2004</v>
      </c>
      <c r="BF192" s="946" t="e">
        <f>#VALUE!</f>
        <v>#VALUE!</v>
      </c>
      <c r="BG192" s="931">
        <v>3.6999999999999997</v>
      </c>
    </row>
    <row r="193" spans="1:59" ht="11.25" customHeight="1" x14ac:dyDescent="0.2">
      <c r="A193" s="609" t="s">
        <v>175</v>
      </c>
      <c r="B193" s="925" t="s">
        <v>176</v>
      </c>
      <c r="C193" s="988" t="s">
        <v>108</v>
      </c>
      <c r="D193" s="988" t="s">
        <v>4373</v>
      </c>
      <c r="E193" s="792">
        <v>28</v>
      </c>
      <c r="F193" s="526">
        <v>99</v>
      </c>
      <c r="G193" s="526" t="s">
        <v>106</v>
      </c>
      <c r="H193" s="526" t="s">
        <v>106</v>
      </c>
      <c r="I193" s="924">
        <v>26.75</v>
      </c>
      <c r="J193" s="702">
        <f t="shared" si="35"/>
        <v>2.1682242990654204</v>
      </c>
      <c r="K193" s="927">
        <v>0.14499999999999999</v>
      </c>
      <c r="L193" s="639">
        <v>4</v>
      </c>
      <c r="M193" s="693">
        <f t="shared" si="36"/>
        <v>0.57999999999999996</v>
      </c>
      <c r="N193" s="921" t="s">
        <v>149</v>
      </c>
      <c r="O193" s="795">
        <v>0.14000000000000001</v>
      </c>
      <c r="P193" s="915">
        <v>43524</v>
      </c>
      <c r="Q193" s="915">
        <v>43539</v>
      </c>
      <c r="R193" s="693">
        <f t="shared" si="37"/>
        <v>3.5714285714285547</v>
      </c>
      <c r="S193" s="759">
        <f>IF(INDEX(Historical!$D$7:$D$1437,MATCH(B193,Historical!$B$7:$B$1446,0))=0,"n/a",(INDEX(Historical!$C$7:$C$1437,MATCH(B193,Historical!$B$7:$B$1446,0))/INDEX(Historical!$D$7:$D$1437,MATCH(B193,Historical!$B$7:$B$1446,0))-1)*100)</f>
        <v>7.8431372549019773</v>
      </c>
      <c r="T193" s="759">
        <f>IF(INDEX(Historical!$F$7:$F$1430,MATCH(B193,Historical!$B$7:$B$1446,0))=0,"n/a",((INDEX(Historical!$C$7:$C$1437,MATCH(B193,Historical!$B$7:$B$1446,0))/INDEX(Historical!$F$7:$F$1430,MATCH(B193,Historical!$B$7:$B$1446,0)))^(1/3)-1)*100)</f>
        <v>5.7555688296786478</v>
      </c>
      <c r="U193" s="759">
        <f>IF(INDEX(Historical!$H$7:$H$1430,MATCH(B193,Historical!$B$7:$B$1446,0))=0,"n/a",((INDEX(Historical!$C$7:$C$1437,MATCH(B193,Historical!$B$7:$B$1446,0))/INDEX(Historical!$H$7:$H$1430,MATCH(B193,Historical!$B$7:$B$1446,0)))^(1/5)-1)*100)</f>
        <v>5.291848906511043</v>
      </c>
      <c r="V193" s="759">
        <f>IF(INDEX(Historical!$O$7:$O$1430,MATCH(B193,Historical!$B$7:$B$1446,0))=0,"n/a",((INDEX(Historical!$C$7:$C$1437,MATCH(B193,Historical!$B$7:$B$1446,0))/INDEX(Historical!$O$7:$O$1430,MATCH(B193,Historical!$B$7:$B$1446,0)))^(1/10)-1)*100)</f>
        <v>6.939927597192197</v>
      </c>
      <c r="W193" s="760">
        <f t="shared" si="38"/>
        <v>0.76252220680977356</v>
      </c>
      <c r="X193" s="761" t="str">
        <f t="shared" si="39"/>
        <v>n/a</v>
      </c>
      <c r="Y193" s="716"/>
      <c r="Z193" s="702" t="str">
        <f t="shared" si="40"/>
        <v>n/a</v>
      </c>
      <c r="AA193" s="935" t="str">
        <f t="shared" si="41"/>
        <v>n/a</v>
      </c>
      <c r="AB193" s="639">
        <v>12</v>
      </c>
      <c r="AC193" s="916" t="s">
        <v>137</v>
      </c>
      <c r="AD193" s="916" t="s">
        <v>137</v>
      </c>
      <c r="AE193" s="916" t="s">
        <v>137</v>
      </c>
      <c r="AF193" s="916" t="s">
        <v>137</v>
      </c>
      <c r="AG193" s="916" t="s">
        <v>137</v>
      </c>
      <c r="AH193" s="916" t="s">
        <v>137</v>
      </c>
      <c r="AI193" s="916" t="s">
        <v>137</v>
      </c>
      <c r="AJ193" s="916" t="s">
        <v>137</v>
      </c>
      <c r="AK193" s="916" t="s">
        <v>137</v>
      </c>
      <c r="AL193" s="928" t="s">
        <v>137</v>
      </c>
      <c r="AM193" s="922" t="s">
        <v>137</v>
      </c>
      <c r="AN193" s="916" t="s">
        <v>137</v>
      </c>
      <c r="AO193" s="802" t="str">
        <f t="shared" si="42"/>
        <v>n/a</v>
      </c>
      <c r="AP193" s="803">
        <f t="shared" si="43"/>
        <v>7.4600732055764638</v>
      </c>
      <c r="AQ193" s="936" t="str">
        <f t="shared" si="44"/>
        <v>n/a</v>
      </c>
      <c r="AR193" s="702">
        <f>INDEX(Historical!$C$7:$C$1437,MATCH(B193,Historical!$B$7:$B$1446,0))*IF(AH193="n/a",1.03,IF(AH193&lt;0,1.01,IF(AH193&gt;10,1.1,(1+AH193/100))))</f>
        <v>0.56650000000000011</v>
      </c>
      <c r="AS193" s="935">
        <f t="shared" si="45"/>
        <v>0.5834950000000001</v>
      </c>
      <c r="AT193" s="935">
        <f t="shared" si="51"/>
        <v>0.60099985000000011</v>
      </c>
      <c r="AU193" s="935">
        <f t="shared" si="51"/>
        <v>0.61902984550000018</v>
      </c>
      <c r="AV193" s="935">
        <f t="shared" si="51"/>
        <v>0.63760074086500018</v>
      </c>
      <c r="AW193" s="702">
        <f t="shared" si="46"/>
        <v>3.0076254363650001</v>
      </c>
      <c r="AX193" s="810">
        <f t="shared" si="47"/>
        <v>11.243459575196262</v>
      </c>
      <c r="AY193" s="991" t="s">
        <v>137</v>
      </c>
      <c r="AZ193" s="922" t="s">
        <v>137</v>
      </c>
      <c r="BA193" s="922" t="s">
        <v>137</v>
      </c>
      <c r="BB193" s="922" t="s">
        <v>137</v>
      </c>
      <c r="BC193" s="922" t="s">
        <v>137</v>
      </c>
      <c r="BD193" s="960" t="s">
        <v>4298</v>
      </c>
      <c r="BE193" s="664">
        <v>1992</v>
      </c>
      <c r="BF193" s="946" t="e">
        <f>#VALUE!</f>
        <v>#VALUE!</v>
      </c>
      <c r="BG193" s="931" t="s">
        <v>137</v>
      </c>
    </row>
    <row r="194" spans="1:59" ht="11.25" customHeight="1" x14ac:dyDescent="0.2">
      <c r="A194" s="537" t="s">
        <v>1036</v>
      </c>
      <c r="B194" s="925" t="s">
        <v>1037</v>
      </c>
      <c r="C194" s="988" t="s">
        <v>4353</v>
      </c>
      <c r="D194" s="988" t="s">
        <v>4354</v>
      </c>
      <c r="E194" s="792">
        <v>9</v>
      </c>
      <c r="F194" s="526">
        <v>470</v>
      </c>
      <c r="G194" s="526" t="s">
        <v>37</v>
      </c>
      <c r="H194" s="526" t="s">
        <v>37</v>
      </c>
      <c r="I194" s="924">
        <v>100.65</v>
      </c>
      <c r="J194" s="702">
        <f t="shared" si="35"/>
        <v>3.1793343268753107</v>
      </c>
      <c r="K194" s="927">
        <v>0.8</v>
      </c>
      <c r="L194" s="639">
        <v>4</v>
      </c>
      <c r="M194" s="693">
        <f t="shared" si="36"/>
        <v>3.2</v>
      </c>
      <c r="N194" s="921" t="s">
        <v>572</v>
      </c>
      <c r="O194" s="795">
        <v>0.77</v>
      </c>
      <c r="P194" s="915">
        <v>43552</v>
      </c>
      <c r="Q194" s="915">
        <v>43572</v>
      </c>
      <c r="R194" s="693">
        <f t="shared" si="37"/>
        <v>3.8961038961038996</v>
      </c>
      <c r="S194" s="759">
        <f>IF(INDEX(Historical!$D$7:$D$1437,MATCH(B194,Historical!$B$7:$B$1446,0))=0,"n/a",(INDEX(Historical!$C$7:$C$1437,MATCH(B194,Historical!$B$7:$B$1446,0))/INDEX(Historical!$D$7:$D$1437,MATCH(B194,Historical!$B$7:$B$1446,0))-1)*100)</f>
        <v>2.0000000000000018</v>
      </c>
      <c r="T194" s="759">
        <f>IF(INDEX(Historical!$F$7:$F$1430,MATCH(B194,Historical!$B$7:$B$1446,0))=0,"n/a",((INDEX(Historical!$C$7:$C$1437,MATCH(B194,Historical!$B$7:$B$1446,0))/INDEX(Historical!$F$7:$F$1430,MATCH(B194,Historical!$B$7:$B$1446,0)))^(1/3)-1)*100)</f>
        <v>3.2505111129459197</v>
      </c>
      <c r="U194" s="759">
        <f>IF(INDEX(Historical!$H$7:$H$1430,MATCH(B194,Historical!$B$7:$B$1446,0))=0,"n/a",((INDEX(Historical!$C$7:$C$1437,MATCH(B194,Historical!$B$7:$B$1446,0))/INDEX(Historical!$H$7:$H$1430,MATCH(B194,Historical!$B$7:$B$1446,0)))^(1/5)-1)*100)</f>
        <v>4.5468780158090638</v>
      </c>
      <c r="V194" s="759">
        <f>IF(INDEX(Historical!$O$7:$O$1430,MATCH(B194,Historical!$B$7:$B$1446,0))=0,"n/a",((INDEX(Historical!$C$7:$C$1437,MATCH(B194,Historical!$B$7:$B$1446,0))/INDEX(Historical!$O$7:$O$1430,MATCH(B194,Historical!$B$7:$B$1446,0)))^(1/10)-1)*100)</f>
        <v>0.92801278360383765</v>
      </c>
      <c r="W194" s="760">
        <f t="shared" si="38"/>
        <v>4.899585540354038</v>
      </c>
      <c r="X194" s="761" t="str">
        <f t="shared" si="39"/>
        <v>n/a</v>
      </c>
      <c r="Y194" s="716"/>
      <c r="Z194" s="702">
        <f t="shared" si="40"/>
        <v>197.53086419753086</v>
      </c>
      <c r="AA194" s="935">
        <f t="shared" si="41"/>
        <v>62.129629629629626</v>
      </c>
      <c r="AB194" s="639">
        <v>12</v>
      </c>
      <c r="AC194" s="916">
        <v>1.62</v>
      </c>
      <c r="AD194" s="916">
        <v>17.239999999999998</v>
      </c>
      <c r="AE194" s="916">
        <v>10.36</v>
      </c>
      <c r="AF194" s="916">
        <v>2.9</v>
      </c>
      <c r="AG194" s="916">
        <v>4.5999999999999996</v>
      </c>
      <c r="AH194" s="916">
        <v>-23.200000000000003</v>
      </c>
      <c r="AI194" s="916">
        <v>9.9</v>
      </c>
      <c r="AJ194" s="916">
        <v>-0.6</v>
      </c>
      <c r="AK194" s="916">
        <v>3.5999999999999996</v>
      </c>
      <c r="AL194" s="916">
        <v>9890</v>
      </c>
      <c r="AM194" s="922">
        <v>0.8</v>
      </c>
      <c r="AN194" s="916">
        <v>0.7</v>
      </c>
      <c r="AO194" s="802">
        <f t="shared" si="42"/>
        <v>-54.403417286945249</v>
      </c>
      <c r="AP194" s="803">
        <f t="shared" si="43"/>
        <v>7.7262123426843745</v>
      </c>
      <c r="AQ194" s="936">
        <f t="shared" si="44"/>
        <v>182.98089917945254</v>
      </c>
      <c r="AR194" s="702">
        <f>INDEX(Historical!$C$7:$C$1437,MATCH(B194,Historical!$B$7:$B$1446,0))*IF(AH194="n/a",1.03,IF(AH194&lt;0,1.01,IF(AH194&gt;10,1.1,(1+AH194/100))))</f>
        <v>3.0906000000000002</v>
      </c>
      <c r="AS194" s="935">
        <f t="shared" si="45"/>
        <v>3.3965694000000002</v>
      </c>
      <c r="AT194" s="935">
        <f t="shared" si="51"/>
        <v>3.5188458984000004</v>
      </c>
      <c r="AU194" s="935">
        <f t="shared" si="51"/>
        <v>3.6455243507424004</v>
      </c>
      <c r="AV194" s="935">
        <f t="shared" si="51"/>
        <v>3.776763227369127</v>
      </c>
      <c r="AW194" s="702">
        <f t="shared" si="46"/>
        <v>17.42830287651153</v>
      </c>
      <c r="AX194" s="810">
        <f t="shared" si="47"/>
        <v>17.315750498272756</v>
      </c>
      <c r="AY194" s="991">
        <v>0.56000000000000005</v>
      </c>
      <c r="AZ194" s="922">
        <v>21.85</v>
      </c>
      <c r="BA194" s="922">
        <v>-2.67</v>
      </c>
      <c r="BB194" s="922">
        <v>0.75</v>
      </c>
      <c r="BC194" s="922">
        <v>6.69</v>
      </c>
      <c r="BE194" s="664">
        <v>2011</v>
      </c>
      <c r="BF194" s="946" t="e">
        <f>#VALUE!</f>
        <v>#VALUE!</v>
      </c>
      <c r="BG194" s="931">
        <v>2.5</v>
      </c>
    </row>
    <row r="195" spans="1:59" s="838" customFormat="1" ht="11.25" customHeight="1" x14ac:dyDescent="0.2">
      <c r="A195" s="697" t="s">
        <v>1040</v>
      </c>
      <c r="B195" s="846" t="s">
        <v>1041</v>
      </c>
      <c r="C195" s="988" t="s">
        <v>247</v>
      </c>
      <c r="D195" s="988" t="s">
        <v>4392</v>
      </c>
      <c r="E195" s="818">
        <v>7</v>
      </c>
      <c r="F195" s="526">
        <v>672</v>
      </c>
      <c r="G195" s="1171" t="s">
        <v>106</v>
      </c>
      <c r="H195" s="1171" t="s">
        <v>106</v>
      </c>
      <c r="I195" s="819">
        <v>105.91</v>
      </c>
      <c r="J195" s="820">
        <f t="shared" si="35"/>
        <v>1.8883958077613068</v>
      </c>
      <c r="K195" s="821">
        <v>0.5</v>
      </c>
      <c r="L195" s="822">
        <v>4</v>
      </c>
      <c r="M195" s="823">
        <f t="shared" si="36"/>
        <v>2</v>
      </c>
      <c r="N195" s="824" t="s">
        <v>598</v>
      </c>
      <c r="O195" s="825">
        <v>0.45</v>
      </c>
      <c r="P195" s="826">
        <v>43535</v>
      </c>
      <c r="Q195" s="826">
        <v>43546</v>
      </c>
      <c r="R195" s="823">
        <f t="shared" si="37"/>
        <v>11.111111111111107</v>
      </c>
      <c r="S195" s="759">
        <f>IF(INDEX(Historical!$D$7:$D$1437,MATCH(B195,Historical!$B$7:$B$1446,0))=0,"n/a",(INDEX(Historical!$C$7:$C$1437,MATCH(B195,Historical!$B$7:$B$1446,0))/INDEX(Historical!$D$7:$D$1437,MATCH(B195,Historical!$B$7:$B$1446,0))-1)*100)</f>
        <v>21.621621621621621</v>
      </c>
      <c r="T195" s="759">
        <f>IF(INDEX(Historical!$F$7:$F$1430,MATCH(B195,Historical!$B$7:$B$1446,0))=0,"n/a",((INDEX(Historical!$C$7:$C$1437,MATCH(B195,Historical!$B$7:$B$1446,0))/INDEX(Historical!$F$7:$F$1430,MATCH(B195,Historical!$B$7:$B$1446,0)))^(1/3)-1)*100)</f>
        <v>26.939449620720278</v>
      </c>
      <c r="U195" s="759">
        <f>IF(INDEX(Historical!$H$7:$H$1430,MATCH(B195,Historical!$B$7:$B$1446,0))=0,"n/a",((INDEX(Historical!$C$7:$C$1437,MATCH(B195,Historical!$B$7:$B$1446,0))/INDEX(Historical!$H$7:$H$1430,MATCH(B195,Historical!$B$7:$B$1446,0)))^(1/5)-1)*100)</f>
        <v>30.258554234867606</v>
      </c>
      <c r="V195" s="759" t="str">
        <f>IF(INDEX(Historical!$O$7:$O$1430,MATCH(B195,Historical!$B$7:$B$1446,0))=0,"n/a",((INDEX(Historical!$C$7:$C$1437,MATCH(B195,Historical!$B$7:$B$1446,0))/INDEX(Historical!$O$7:$O$1430,MATCH(B195,Historical!$B$7:$B$1446,0)))^(1/10)-1)*100)</f>
        <v>n/a</v>
      </c>
      <c r="W195" s="827" t="str">
        <f t="shared" si="38"/>
        <v>n/a</v>
      </c>
      <c r="X195" s="828">
        <f t="shared" si="39"/>
        <v>1.7904469961460119</v>
      </c>
      <c r="Y195" s="843"/>
      <c r="Z195" s="820">
        <f t="shared" si="40"/>
        <v>33.112582781456958</v>
      </c>
      <c r="AA195" s="830">
        <f t="shared" si="41"/>
        <v>17.534768211920529</v>
      </c>
      <c r="AB195" s="822">
        <v>12</v>
      </c>
      <c r="AC195" s="831">
        <v>6.04</v>
      </c>
      <c r="AD195" s="831">
        <v>2.57</v>
      </c>
      <c r="AE195" s="831">
        <v>1.38</v>
      </c>
      <c r="AF195" s="831">
        <v>5.54</v>
      </c>
      <c r="AG195" s="831">
        <v>33.5</v>
      </c>
      <c r="AH195" s="831">
        <v>10.9</v>
      </c>
      <c r="AI195" s="831">
        <v>8.6900000000000013</v>
      </c>
      <c r="AJ195" s="831">
        <v>16.900000000000002</v>
      </c>
      <c r="AK195" s="831">
        <v>6.81</v>
      </c>
      <c r="AL195" s="832">
        <v>4790</v>
      </c>
      <c r="AM195" s="833">
        <v>1.6</v>
      </c>
      <c r="AN195" s="831">
        <v>0.68</v>
      </c>
      <c r="AO195" s="834">
        <f t="shared" si="42"/>
        <v>14.612181830708387</v>
      </c>
      <c r="AP195" s="835">
        <f t="shared" si="43"/>
        <v>32.146950042628916</v>
      </c>
      <c r="AQ195" s="836">
        <f t="shared" si="44"/>
        <v>107.78473464840133</v>
      </c>
      <c r="AR195" s="702">
        <f>INDEX(Historical!$C$7:$C$1437,MATCH(B195,Historical!$B$7:$B$1446,0))*IF(AH195="n/a",1.03,IF(AH195&lt;0,1.01,IF(AH195&gt;10,1.1,(1+AH195/100))))</f>
        <v>1.9800000000000002</v>
      </c>
      <c r="AS195" s="830">
        <f t="shared" si="45"/>
        <v>2.1520620000000004</v>
      </c>
      <c r="AT195" s="830">
        <f t="shared" si="51"/>
        <v>2.2986174222000004</v>
      </c>
      <c r="AU195" s="830">
        <f t="shared" si="51"/>
        <v>2.4551532686518205</v>
      </c>
      <c r="AV195" s="830">
        <f t="shared" si="51"/>
        <v>2.6223492062470095</v>
      </c>
      <c r="AW195" s="820">
        <f t="shared" si="46"/>
        <v>11.508181897098829</v>
      </c>
      <c r="AX195" s="837">
        <f t="shared" si="47"/>
        <v>10.866001224717996</v>
      </c>
      <c r="AY195" s="992">
        <v>0.61</v>
      </c>
      <c r="AZ195" s="833">
        <v>39.979999999999997</v>
      </c>
      <c r="BA195" s="833">
        <v>-10.41</v>
      </c>
      <c r="BB195" s="833">
        <v>7.1800000000000006</v>
      </c>
      <c r="BC195" s="833">
        <v>10.75</v>
      </c>
      <c r="BD195" s="961"/>
      <c r="BE195" s="664">
        <v>2013</v>
      </c>
      <c r="BF195" s="946" t="e">
        <f>#VALUE!</f>
        <v>#VALUE!</v>
      </c>
      <c r="BG195" s="893">
        <v>13.5</v>
      </c>
    </row>
    <row r="196" spans="1:59" ht="11.25" customHeight="1" x14ac:dyDescent="0.2">
      <c r="A196" s="537" t="s">
        <v>1071</v>
      </c>
      <c r="B196" s="925" t="s">
        <v>1072</v>
      </c>
      <c r="C196" s="988" t="s">
        <v>4224</v>
      </c>
      <c r="D196" s="988" t="s">
        <v>4394</v>
      </c>
      <c r="E196" s="792">
        <v>9</v>
      </c>
      <c r="F196" s="526">
        <v>472</v>
      </c>
      <c r="G196" s="526" t="s">
        <v>115</v>
      </c>
      <c r="H196" s="526" t="s">
        <v>115</v>
      </c>
      <c r="I196" s="924">
        <v>55.95</v>
      </c>
      <c r="J196" s="702">
        <f t="shared" si="35"/>
        <v>2.5022341376228772</v>
      </c>
      <c r="K196" s="927">
        <v>0.35</v>
      </c>
      <c r="L196" s="639">
        <v>4</v>
      </c>
      <c r="M196" s="693">
        <f t="shared" si="36"/>
        <v>1.4</v>
      </c>
      <c r="N196" s="921" t="s">
        <v>413</v>
      </c>
      <c r="O196" s="795">
        <v>0.33</v>
      </c>
      <c r="P196" s="915">
        <v>43559</v>
      </c>
      <c r="Q196" s="915">
        <v>43579</v>
      </c>
      <c r="R196" s="693">
        <f t="shared" si="37"/>
        <v>6.060606060606049</v>
      </c>
      <c r="S196" s="759">
        <f>IF(INDEX(Historical!$D$7:$D$1437,MATCH(B196,Historical!$B$7:$B$1446,0))=0,"n/a",(INDEX(Historical!$C$7:$C$1437,MATCH(B196,Historical!$B$7:$B$1446,0))/INDEX(Historical!$D$7:$D$1437,MATCH(B196,Historical!$B$7:$B$1446,0))-1)*100)</f>
        <v>13.27433628318586</v>
      </c>
      <c r="T196" s="759">
        <f>IF(INDEX(Historical!$F$7:$F$1430,MATCH(B196,Historical!$B$7:$B$1446,0))=0,"n/a",((INDEX(Historical!$C$7:$C$1437,MATCH(B196,Historical!$B$7:$B$1446,0))/INDEX(Historical!$F$7:$F$1430,MATCH(B196,Historical!$B$7:$B$1446,0)))^(1/3)-1)*100)</f>
        <v>16.001972067050652</v>
      </c>
      <c r="U196" s="759">
        <f>IF(INDEX(Historical!$H$7:$H$1430,MATCH(B196,Historical!$B$7:$B$1446,0))=0,"n/a",((INDEX(Historical!$C$7:$C$1437,MATCH(B196,Historical!$B$7:$B$1446,0))/INDEX(Historical!$H$7:$H$1430,MATCH(B196,Historical!$B$7:$B$1446,0)))^(1/5)-1)*100)</f>
        <v>14.514194505708943</v>
      </c>
      <c r="V196" s="759" t="str">
        <f>IF(INDEX(Historical!$O$7:$O$1430,MATCH(B196,Historical!$B$7:$B$1446,0))=0,"n/a",((INDEX(Historical!$C$7:$C$1437,MATCH(B196,Historical!$B$7:$B$1446,0))/INDEX(Historical!$O$7:$O$1430,MATCH(B196,Historical!$B$7:$B$1446,0)))^(1/10)-1)*100)</f>
        <v>n/a</v>
      </c>
      <c r="W196" s="760" t="str">
        <f t="shared" si="38"/>
        <v>n/a</v>
      </c>
      <c r="X196" s="761">
        <f t="shared" si="39"/>
        <v>4.838064835236314</v>
      </c>
      <c r="Y196" s="713"/>
      <c r="Z196" s="702">
        <f t="shared" si="40"/>
        <v>54.054054054054056</v>
      </c>
      <c r="AA196" s="935">
        <f t="shared" si="41"/>
        <v>21.602316602316606</v>
      </c>
      <c r="AB196" s="639">
        <v>7</v>
      </c>
      <c r="AC196" s="916">
        <v>2.59</v>
      </c>
      <c r="AD196" s="916">
        <v>2.1800000000000002</v>
      </c>
      <c r="AE196" s="916">
        <v>4.88</v>
      </c>
      <c r="AF196" s="916">
        <v>6.13</v>
      </c>
      <c r="AG196" s="916">
        <v>29.5</v>
      </c>
      <c r="AH196" s="916">
        <v>13.100000000000001</v>
      </c>
      <c r="AI196" s="916">
        <v>10.14</v>
      </c>
      <c r="AJ196" s="916">
        <v>3</v>
      </c>
      <c r="AK196" s="916">
        <v>9.91</v>
      </c>
      <c r="AL196" s="928">
        <v>248280</v>
      </c>
      <c r="AM196" s="922">
        <v>0.1</v>
      </c>
      <c r="AN196" s="916">
        <v>0.63</v>
      </c>
      <c r="AO196" s="802">
        <f t="shared" si="42"/>
        <v>-4.5858879589847845</v>
      </c>
      <c r="AP196" s="803">
        <f t="shared" si="43"/>
        <v>17.016428643331821</v>
      </c>
      <c r="AQ196" s="936">
        <f t="shared" si="44"/>
        <v>142.59907554298604</v>
      </c>
      <c r="AR196" s="702">
        <f>INDEX(Historical!$C$7:$C$1437,MATCH(B196,Historical!$B$7:$B$1446,0))*IF(AH196="n/a",1.03,IF(AH196&lt;0,1.01,IF(AH196&gt;10,1.1,(1+AH196/100))))</f>
        <v>1.4080000000000001</v>
      </c>
      <c r="AS196" s="935">
        <f t="shared" si="45"/>
        <v>1.5488000000000002</v>
      </c>
      <c r="AT196" s="935">
        <f t="shared" si="51"/>
        <v>1.7022860800000001</v>
      </c>
      <c r="AU196" s="935">
        <f t="shared" si="51"/>
        <v>1.8709826305280002</v>
      </c>
      <c r="AV196" s="935">
        <f t="shared" si="51"/>
        <v>2.0563970092133248</v>
      </c>
      <c r="AW196" s="702">
        <f t="shared" si="46"/>
        <v>8.5864657197413266</v>
      </c>
      <c r="AX196" s="810">
        <f t="shared" si="47"/>
        <v>15.346676889618099</v>
      </c>
      <c r="AY196" s="991">
        <v>1.21</v>
      </c>
      <c r="AZ196" s="922">
        <v>39.01</v>
      </c>
      <c r="BA196" s="922">
        <v>-2.74</v>
      </c>
      <c r="BB196" s="922">
        <v>4.53</v>
      </c>
      <c r="BC196" s="922">
        <v>17.78</v>
      </c>
      <c r="BE196" s="664">
        <v>2011</v>
      </c>
      <c r="BF196" s="946" t="e">
        <f>#VALUE!</f>
        <v>#VALUE!</v>
      </c>
      <c r="BG196" s="931">
        <v>11.899999999999999</v>
      </c>
    </row>
    <row r="197" spans="1:59" ht="11.25" customHeight="1" x14ac:dyDescent="0.2">
      <c r="A197" s="930" t="s">
        <v>4053</v>
      </c>
      <c r="B197" s="925" t="s">
        <v>4054</v>
      </c>
      <c r="C197" s="988" t="s">
        <v>108</v>
      </c>
      <c r="D197" s="988" t="s">
        <v>4373</v>
      </c>
      <c r="E197" s="792">
        <v>5</v>
      </c>
      <c r="F197" s="526">
        <v>871</v>
      </c>
      <c r="G197" s="526" t="s">
        <v>106</v>
      </c>
      <c r="H197" s="526" t="s">
        <v>106</v>
      </c>
      <c r="I197" s="924">
        <v>24.68</v>
      </c>
      <c r="J197" s="702">
        <f t="shared" si="35"/>
        <v>1.7828200972447326</v>
      </c>
      <c r="K197" s="927">
        <v>0.11</v>
      </c>
      <c r="L197" s="639">
        <v>4</v>
      </c>
      <c r="M197" s="693">
        <f t="shared" si="36"/>
        <v>0.44</v>
      </c>
      <c r="N197" s="921" t="s">
        <v>320</v>
      </c>
      <c r="O197" s="795">
        <v>0.1</v>
      </c>
      <c r="P197" s="915">
        <v>43538</v>
      </c>
      <c r="Q197" s="915">
        <v>43553</v>
      </c>
      <c r="R197" s="693">
        <f t="shared" si="37"/>
        <v>9.9999999999999947</v>
      </c>
      <c r="S197" s="759">
        <f>IF(INDEX(Historical!$D$7:$D$1437,MATCH(B197,Historical!$B$7:$B$1446,0))=0,"n/a",(INDEX(Historical!$C$7:$C$1437,MATCH(B197,Historical!$B$7:$B$1446,0))/INDEX(Historical!$D$7:$D$1437,MATCH(B197,Historical!$B$7:$B$1446,0))-1)*100)</f>
        <v>90.476190476190482</v>
      </c>
      <c r="T197" s="759">
        <f>IF(INDEX(Historical!$F$7:$F$1430,MATCH(B197,Historical!$B$7:$B$1446,0))=0,"n/a",((INDEX(Historical!$C$7:$C$1437,MATCH(B197,Historical!$B$7:$B$1446,0))/INDEX(Historical!$F$7:$F$1430,MATCH(B197,Historical!$B$7:$B$1446,0)))^(1/3)-1)*100)</f>
        <v>64.414138288697998</v>
      </c>
      <c r="U197" s="759">
        <f>IF(INDEX(Historical!$H$7:$H$1430,MATCH(B197,Historical!$B$7:$B$1446,0))=0,"n/a",((INDEX(Historical!$C$7:$C$1437,MATCH(B197,Historical!$B$7:$B$1446,0))/INDEX(Historical!$H$7:$H$1430,MATCH(B197,Historical!$B$7:$B$1446,0)))^(1/5)-1)*100)</f>
        <v>58.489319246111357</v>
      </c>
      <c r="V197" s="759">
        <f>IF(INDEX(Historical!$O$7:$O$1430,MATCH(B197,Historical!$B$7:$B$1446,0))=0,"n/a",((INDEX(Historical!$C$7:$C$1437,MATCH(B197,Historical!$B$7:$B$1446,0))/INDEX(Historical!$O$7:$O$1430,MATCH(B197,Historical!$B$7:$B$1446,0)))^(1/10)-1)*100)</f>
        <v>9.5958226385217227</v>
      </c>
      <c r="W197" s="760">
        <f t="shared" si="38"/>
        <v>6.0952897369434798</v>
      </c>
      <c r="X197" s="761">
        <f t="shared" si="39"/>
        <v>1.7102140130441916</v>
      </c>
      <c r="Y197" s="926"/>
      <c r="Z197" s="702">
        <f t="shared" si="40"/>
        <v>25.142857142857146</v>
      </c>
      <c r="AA197" s="935">
        <f t="shared" si="41"/>
        <v>14.102857142857143</v>
      </c>
      <c r="AB197" s="639">
        <v>12</v>
      </c>
      <c r="AC197" s="916">
        <v>1.75</v>
      </c>
      <c r="AD197" s="916">
        <v>1.76</v>
      </c>
      <c r="AE197" s="916">
        <v>6.85</v>
      </c>
      <c r="AF197" s="916">
        <v>1.2</v>
      </c>
      <c r="AG197" s="916">
        <v>9</v>
      </c>
      <c r="AH197" s="916">
        <v>38.4</v>
      </c>
      <c r="AI197" s="916">
        <v>8.58</v>
      </c>
      <c r="AJ197" s="916">
        <v>34.200000000000003</v>
      </c>
      <c r="AK197" s="916">
        <v>8</v>
      </c>
      <c r="AL197" s="928">
        <v>3150</v>
      </c>
      <c r="AM197" s="922">
        <v>0.5</v>
      </c>
      <c r="AN197" s="916">
        <v>0.02</v>
      </c>
      <c r="AO197" s="802">
        <f t="shared" si="42"/>
        <v>46.169282200498941</v>
      </c>
      <c r="AP197" s="803">
        <f t="shared" si="43"/>
        <v>60.272139343356088</v>
      </c>
      <c r="AQ197" s="936">
        <f t="shared" si="44"/>
        <v>-13.273280878821382</v>
      </c>
      <c r="AR197" s="702">
        <f>INDEX(Historical!$C$7:$C$1437,MATCH(B197,Historical!$B$7:$B$1446,0))*IF(AH197="n/a",1.03,IF(AH197&lt;0,1.01,IF(AH197&gt;10,1.1,(1+AH197/100))))</f>
        <v>0.44000000000000006</v>
      </c>
      <c r="AS197" s="935">
        <f t="shared" si="45"/>
        <v>0.47775200000000012</v>
      </c>
      <c r="AT197" s="935">
        <f t="shared" si="51"/>
        <v>0.51597216000000012</v>
      </c>
      <c r="AU197" s="935">
        <f t="shared" si="51"/>
        <v>0.55724993280000013</v>
      </c>
      <c r="AV197" s="935">
        <f t="shared" si="51"/>
        <v>0.60182992742400021</v>
      </c>
      <c r="AW197" s="702">
        <f t="shared" si="46"/>
        <v>2.5928040202240004</v>
      </c>
      <c r="AX197" s="810">
        <f t="shared" si="47"/>
        <v>10.505688898800649</v>
      </c>
      <c r="AY197" s="991">
        <v>0.95</v>
      </c>
      <c r="AZ197" s="922">
        <v>26.240000000000002</v>
      </c>
      <c r="BA197" s="922">
        <v>-23.52</v>
      </c>
      <c r="BB197" s="922">
        <v>-1.3599999999999999</v>
      </c>
      <c r="BC197" s="922">
        <v>-4.93</v>
      </c>
      <c r="BE197" s="664">
        <v>2015</v>
      </c>
      <c r="BF197" s="946" t="e">
        <f>#VALUE!</f>
        <v>#VALUE!</v>
      </c>
      <c r="BG197" s="931">
        <v>1.4000000000000001</v>
      </c>
    </row>
    <row r="198" spans="1:59" ht="11.25" customHeight="1" x14ac:dyDescent="0.2">
      <c r="A198" s="609" t="s">
        <v>1107</v>
      </c>
      <c r="B198" s="925" t="s">
        <v>1108</v>
      </c>
      <c r="C198" s="988" t="s">
        <v>4224</v>
      </c>
      <c r="D198" s="988" t="s">
        <v>4359</v>
      </c>
      <c r="E198" s="792">
        <v>7</v>
      </c>
      <c r="F198" s="526">
        <v>676</v>
      </c>
      <c r="G198" s="526" t="s">
        <v>106</v>
      </c>
      <c r="H198" s="526" t="s">
        <v>106</v>
      </c>
      <c r="I198" s="924">
        <v>44.65</v>
      </c>
      <c r="J198" s="702">
        <f t="shared" si="35"/>
        <v>1.9932810750279955</v>
      </c>
      <c r="K198" s="927">
        <v>0.2225</v>
      </c>
      <c r="L198" s="639">
        <v>4</v>
      </c>
      <c r="M198" s="693">
        <f t="shared" si="36"/>
        <v>0.89</v>
      </c>
      <c r="N198" s="921" t="s">
        <v>152</v>
      </c>
      <c r="O198" s="795">
        <v>0.21</v>
      </c>
      <c r="P198" s="915">
        <v>43537</v>
      </c>
      <c r="Q198" s="915">
        <v>43553</v>
      </c>
      <c r="R198" s="693">
        <f t="shared" si="37"/>
        <v>5.9523809523809579</v>
      </c>
      <c r="S198" s="759">
        <f>IF(INDEX(Historical!$D$7:$D$1437,MATCH(B198,Historical!$B$7:$B$1446,0))=0,"n/a",(INDEX(Historical!$C$7:$C$1437,MATCH(B198,Historical!$B$7:$B$1446,0))/INDEX(Historical!$D$7:$D$1437,MATCH(B198,Historical!$B$7:$B$1446,0))-1)*100)</f>
        <v>6.3291139240506222</v>
      </c>
      <c r="T198" s="759">
        <f>IF(INDEX(Historical!$F$7:$F$1430,MATCH(B198,Historical!$B$7:$B$1446,0))=0,"n/a",((INDEX(Historical!$C$7:$C$1437,MATCH(B198,Historical!$B$7:$B$1446,0))/INDEX(Historical!$F$7:$F$1430,MATCH(B198,Historical!$B$7:$B$1446,0)))^(1/3)-1)*100)</f>
        <v>6.2658569182611146</v>
      </c>
      <c r="U198" s="759">
        <f>IF(INDEX(Historical!$H$7:$H$1430,MATCH(B198,Historical!$B$7:$B$1446,0))=0,"n/a",((INDEX(Historical!$C$7:$C$1437,MATCH(B198,Historical!$B$7:$B$1446,0))/INDEX(Historical!$H$7:$H$1430,MATCH(B198,Historical!$B$7:$B$1446,0)))^(1/5)-1)*100)</f>
        <v>13.295681060117071</v>
      </c>
      <c r="V198" s="759" t="str">
        <f>IF(INDEX(Historical!$O$7:$O$1430,MATCH(B198,Historical!$B$7:$B$1446,0))=0,"n/a",((INDEX(Historical!$C$7:$C$1437,MATCH(B198,Historical!$B$7:$B$1446,0))/INDEX(Historical!$O$7:$O$1430,MATCH(B198,Historical!$B$7:$B$1446,0)))^(1/10)-1)*100)</f>
        <v>n/a</v>
      </c>
      <c r="W198" s="760" t="str">
        <f t="shared" si="38"/>
        <v>n/a</v>
      </c>
      <c r="X198" s="761">
        <f t="shared" si="39"/>
        <v>1.6829976025464646</v>
      </c>
      <c r="Y198" s="716"/>
      <c r="Z198" s="702">
        <f t="shared" si="40"/>
        <v>44.059405940594061</v>
      </c>
      <c r="AA198" s="935">
        <f t="shared" si="41"/>
        <v>22.103960396039604</v>
      </c>
      <c r="AB198" s="639">
        <v>12</v>
      </c>
      <c r="AC198" s="916">
        <v>2.02</v>
      </c>
      <c r="AD198" s="916" t="s">
        <v>137</v>
      </c>
      <c r="AE198" s="916">
        <v>1.7</v>
      </c>
      <c r="AF198" s="916">
        <v>4</v>
      </c>
      <c r="AG198" s="916">
        <v>18.5</v>
      </c>
      <c r="AH198" s="916">
        <v>12</v>
      </c>
      <c r="AI198" s="916">
        <v>6.17</v>
      </c>
      <c r="AJ198" s="916">
        <v>7.9</v>
      </c>
      <c r="AK198" s="916">
        <v>-5</v>
      </c>
      <c r="AL198" s="928">
        <v>1490</v>
      </c>
      <c r="AM198" s="922">
        <v>1.7000000000000002</v>
      </c>
      <c r="AN198" s="916">
        <v>1</v>
      </c>
      <c r="AO198" s="802">
        <f t="shared" si="42"/>
        <v>-6.8149982608945372</v>
      </c>
      <c r="AP198" s="803">
        <f t="shared" si="43"/>
        <v>15.288962135145066</v>
      </c>
      <c r="AQ198" s="936">
        <f t="shared" si="44"/>
        <v>98.232009506434864</v>
      </c>
      <c r="AR198" s="702">
        <f>INDEX(Historical!$C$7:$C$1437,MATCH(B198,Historical!$B$7:$B$1446,0))*IF(AH198="n/a",1.03,IF(AH198&lt;0,1.01,IF(AH198&gt;10,1.1,(1+AH198/100))))</f>
        <v>0.92400000000000004</v>
      </c>
      <c r="AS198" s="935">
        <f t="shared" si="45"/>
        <v>0.98101080000000018</v>
      </c>
      <c r="AT198" s="935">
        <f t="shared" si="51"/>
        <v>0.99082090800000022</v>
      </c>
      <c r="AU198" s="935">
        <f t="shared" si="51"/>
        <v>1.0007291170800003</v>
      </c>
      <c r="AV198" s="935">
        <f t="shared" si="51"/>
        <v>1.0107364082508004</v>
      </c>
      <c r="AW198" s="702">
        <f t="shared" si="46"/>
        <v>4.9072972333308016</v>
      </c>
      <c r="AX198" s="810">
        <f t="shared" si="47"/>
        <v>10.990587308691605</v>
      </c>
      <c r="AY198" s="991">
        <v>1.1200000000000001</v>
      </c>
      <c r="AZ198" s="922">
        <v>46.87</v>
      </c>
      <c r="BA198" s="922">
        <v>-1.78</v>
      </c>
      <c r="BB198" s="922">
        <v>4.7600000000000007</v>
      </c>
      <c r="BC198" s="922">
        <v>16.689999999999998</v>
      </c>
      <c r="BE198" s="664">
        <v>2013</v>
      </c>
      <c r="BF198" s="946" t="e">
        <f>#VALUE!</f>
        <v>#VALUE!</v>
      </c>
      <c r="BG198" s="931">
        <v>6.8000000000000007</v>
      </c>
    </row>
    <row r="199" spans="1:59" ht="11.25" customHeight="1" x14ac:dyDescent="0.2">
      <c r="A199" s="537" t="s">
        <v>173</v>
      </c>
      <c r="B199" s="925" t="s">
        <v>174</v>
      </c>
      <c r="C199" s="988" t="s">
        <v>112</v>
      </c>
      <c r="D199" s="988" t="s">
        <v>4395</v>
      </c>
      <c r="E199" s="792">
        <v>42</v>
      </c>
      <c r="F199" s="526">
        <v>62</v>
      </c>
      <c r="G199" s="526" t="s">
        <v>37</v>
      </c>
      <c r="H199" s="526" t="s">
        <v>37</v>
      </c>
      <c r="I199" s="916">
        <v>141.41999999999999</v>
      </c>
      <c r="J199" s="702">
        <f t="shared" ref="J199:J262" si="52">(M199/I199)*100</f>
        <v>1.1313816999010042</v>
      </c>
      <c r="K199" s="927">
        <v>0.4</v>
      </c>
      <c r="L199" s="639">
        <v>4</v>
      </c>
      <c r="M199" s="693">
        <f t="shared" ref="M199:M262" si="53">K199*L199</f>
        <v>1.6</v>
      </c>
      <c r="N199" s="921" t="s">
        <v>119</v>
      </c>
      <c r="O199" s="795">
        <v>0.37</v>
      </c>
      <c r="P199" s="915">
        <v>43329</v>
      </c>
      <c r="Q199" s="915">
        <v>43347</v>
      </c>
      <c r="R199" s="693">
        <f t="shared" ref="R199:R262" si="54">(K199-O199)/O199*100</f>
        <v>8.1081081081081159</v>
      </c>
      <c r="S199" s="759">
        <f>IF(INDEX(Historical!$D$7:$D$1437,MATCH(B199,Historical!$B$7:$B$1446,0))=0,"n/a",(INDEX(Historical!$C$7:$C$1437,MATCH(B199,Historical!$B$7:$B$1446,0))/INDEX(Historical!$D$7:$D$1437,MATCH(B199,Historical!$B$7:$B$1446,0))-1)*100)</f>
        <v>6.944444444444442</v>
      </c>
      <c r="T199" s="759">
        <f>IF(INDEX(Historical!$F$7:$F$1430,MATCH(B199,Historical!$B$7:$B$1446,0))=0,"n/a",((INDEX(Historical!$C$7:$C$1437,MATCH(B199,Historical!$B$7:$B$1446,0))/INDEX(Historical!$F$7:$F$1430,MATCH(B199,Historical!$B$7:$B$1446,0)))^(1/3)-1)*100)</f>
        <v>11.868894208139679</v>
      </c>
      <c r="U199" s="759">
        <f>IF(INDEX(Historical!$H$7:$H$1430,MATCH(B199,Historical!$B$7:$B$1446,0))=0,"n/a",((INDEX(Historical!$C$7:$C$1437,MATCH(B199,Historical!$B$7:$B$1446,0))/INDEX(Historical!$H$7:$H$1430,MATCH(B199,Historical!$B$7:$B$1446,0)))^(1/5)-1)*100)</f>
        <v>12.888132073019754</v>
      </c>
      <c r="V199" s="759">
        <f>IF(INDEX(Historical!$O$7:$O$1430,MATCH(B199,Historical!$B$7:$B$1446,0))=0,"n/a",((INDEX(Historical!$C$7:$C$1437,MATCH(B199,Historical!$B$7:$B$1446,0))/INDEX(Historical!$O$7:$O$1430,MATCH(B199,Historical!$B$7:$B$1446,0)))^(1/10)-1)*100)</f>
        <v>9.8846292078759603</v>
      </c>
      <c r="W199" s="760">
        <f t="shared" ref="W199:W262" si="55">IF(OR(U199&lt;=0,U199="n/a",V199&lt;=0,V199="n/a"),"n/a",U199/V199)</f>
        <v>1.3038558960563373</v>
      </c>
      <c r="X199" s="761">
        <f t="shared" ref="X199:X262" si="56">IF(OR(AJ199&lt;=0,AJ199="n/a",U199&lt;=0,U199="n/a"),"n/a",U199/AJ199)</f>
        <v>1.6737833861064615</v>
      </c>
      <c r="Y199" s="925"/>
      <c r="Z199" s="702">
        <f t="shared" ref="Z199:Z262" si="57">IF(OR(AC199&lt;0.01,AC199="n/a"),"n/a",M199/AC199*100)</f>
        <v>25.518341307814996</v>
      </c>
      <c r="AA199" s="935">
        <f t="shared" ref="AA199:AA262" si="58">IF(OR(AC199&lt;0.01,AC199="n/a"),"n/a",I199/AC199)</f>
        <v>22.555023923444974</v>
      </c>
      <c r="AB199" s="639">
        <v>12</v>
      </c>
      <c r="AC199" s="916">
        <v>6.27</v>
      </c>
      <c r="AD199" s="916">
        <v>1.5</v>
      </c>
      <c r="AE199" s="916">
        <v>1.79</v>
      </c>
      <c r="AF199" s="916">
        <v>3.25</v>
      </c>
      <c r="AG199" s="916">
        <v>14.499999999999998</v>
      </c>
      <c r="AH199" s="916">
        <v>32</v>
      </c>
      <c r="AI199" s="916">
        <v>11.66</v>
      </c>
      <c r="AJ199" s="916">
        <v>7.7</v>
      </c>
      <c r="AK199" s="916">
        <v>15</v>
      </c>
      <c r="AL199" s="928">
        <v>8200</v>
      </c>
      <c r="AM199" s="922">
        <v>0.70000000000000007</v>
      </c>
      <c r="AN199" s="916">
        <v>0.63</v>
      </c>
      <c r="AO199" s="802">
        <f t="shared" ref="AO199:AO262" si="59">IF(U199="n/a","n/a",IF(AA199&lt;0,"n/a",IF(AA199="n/a","n/a",J199+U199-AA199)))</f>
        <v>-8.5355101505242157</v>
      </c>
      <c r="AP199" s="803">
        <f t="shared" ref="AP199:AP262" si="60">IF(U199="n/a","n/a",J199+U199)</f>
        <v>14.019513772920758</v>
      </c>
      <c r="AQ199" s="936">
        <f t="shared" ref="AQ199:AQ262" si="61">IF(OR(AC199&lt;0.01,AF199="n/a"),"n/a",(I199/SQRT(22.5*AC199*(I199/AF199))-1)*100)</f>
        <v>80.497864254765176</v>
      </c>
      <c r="AR199" s="702">
        <f>INDEX(Historical!$C$7:$C$1437,MATCH(B199,Historical!$B$7:$B$1446,0))*IF(AH199="n/a",1.03,IF(AH199&lt;0,1.01,IF(AH199&gt;10,1.1,(1+AH199/100))))</f>
        <v>1.6940000000000002</v>
      </c>
      <c r="AS199" s="935">
        <f t="shared" ref="AS199:AS262" si="62">IF($AI199="n/a",1.03*AR199,IF($AI199&lt;0,1.01*AR199,IF($AI199&gt;10,1.1*AR199,(1+$AI199/100)*AR199)))</f>
        <v>1.8634000000000004</v>
      </c>
      <c r="AT199" s="935">
        <f t="shared" si="51"/>
        <v>2.0497400000000008</v>
      </c>
      <c r="AU199" s="935">
        <f t="shared" si="51"/>
        <v>2.2547140000000012</v>
      </c>
      <c r="AV199" s="935">
        <f t="shared" si="51"/>
        <v>2.4801854000000016</v>
      </c>
      <c r="AW199" s="702">
        <f t="shared" ref="AW199:AW262" si="63">SUM(AR199:AV199)</f>
        <v>10.342039400000004</v>
      </c>
      <c r="AX199" s="810">
        <f t="shared" ref="AX199:AX262" si="64">AW199/I199*100</f>
        <v>7.3129963230094797</v>
      </c>
      <c r="AY199" s="991">
        <v>1.04</v>
      </c>
      <c r="AZ199" s="922">
        <v>53.449999999999996</v>
      </c>
      <c r="BA199" s="922">
        <v>-0.06</v>
      </c>
      <c r="BB199" s="922">
        <v>13.200000000000001</v>
      </c>
      <c r="BC199" s="922">
        <v>22.93</v>
      </c>
      <c r="BE199" s="664">
        <v>1977</v>
      </c>
      <c r="BF199" s="946" t="e">
        <f t="shared" ref="BF199" si="65">#VALUE!</f>
        <v>#VALUE!</v>
      </c>
      <c r="BG199" s="931">
        <v>7.1</v>
      </c>
    </row>
    <row r="200" spans="1:59" ht="11.25" customHeight="1" x14ac:dyDescent="0.2">
      <c r="A200" s="609" t="s">
        <v>201</v>
      </c>
      <c r="B200" s="925" t="s">
        <v>202</v>
      </c>
      <c r="C200" s="988" t="s">
        <v>4224</v>
      </c>
      <c r="D200" s="988" t="s">
        <v>4359</v>
      </c>
      <c r="E200" s="792">
        <v>47</v>
      </c>
      <c r="F200" s="526">
        <v>38</v>
      </c>
      <c r="G200" s="526" t="s">
        <v>106</v>
      </c>
      <c r="H200" s="526" t="s">
        <v>106</v>
      </c>
      <c r="I200" s="924">
        <v>65.25</v>
      </c>
      <c r="J200" s="702">
        <f t="shared" si="52"/>
        <v>2.2068965517241379</v>
      </c>
      <c r="K200" s="927">
        <v>0.36</v>
      </c>
      <c r="L200" s="639">
        <v>4</v>
      </c>
      <c r="M200" s="693">
        <f t="shared" si="53"/>
        <v>1.44</v>
      </c>
      <c r="N200" s="921" t="s">
        <v>203</v>
      </c>
      <c r="O200" s="795">
        <v>0.31</v>
      </c>
      <c r="P200" s="915">
        <v>43343</v>
      </c>
      <c r="Q200" s="915">
        <v>43368</v>
      </c>
      <c r="R200" s="693">
        <f t="shared" si="54"/>
        <v>16.129032258064512</v>
      </c>
      <c r="S200" s="759">
        <f>IF(INDEX(Historical!$D$7:$D$1437,MATCH(B200,Historical!$B$7:$B$1446,0))=0,"n/a",(INDEX(Historical!$C$7:$C$1437,MATCH(B200,Historical!$B$7:$B$1446,0))/INDEX(Historical!$D$7:$D$1437,MATCH(B200,Historical!$B$7:$B$1446,0))-1)*100)</f>
        <v>13.55932203389829</v>
      </c>
      <c r="T200" s="759">
        <f>IF(INDEX(Historical!$F$7:$F$1430,MATCH(B200,Historical!$B$7:$B$1446,0))=0,"n/a",((INDEX(Historical!$C$7:$C$1437,MATCH(B200,Historical!$B$7:$B$1446,0))/INDEX(Historical!$F$7:$F$1430,MATCH(B200,Historical!$B$7:$B$1446,0)))^(1/3)-1)*100)</f>
        <v>12.544855591643977</v>
      </c>
      <c r="U200" s="759">
        <f>IF(INDEX(Historical!$H$7:$H$1430,MATCH(B200,Historical!$B$7:$B$1446,0))=0,"n/a",((INDEX(Historical!$C$7:$C$1437,MATCH(B200,Historical!$B$7:$B$1446,0))/INDEX(Historical!$H$7:$H$1430,MATCH(B200,Historical!$B$7:$B$1446,0)))^(1/5)-1)*100)</f>
        <v>17.433149768122114</v>
      </c>
      <c r="V200" s="759">
        <f>IF(INDEX(Historical!$O$7:$O$1430,MATCH(B200,Historical!$B$7:$B$1446,0))=0,"n/a",((INDEX(Historical!$C$7:$C$1437,MATCH(B200,Historical!$B$7:$B$1446,0))/INDEX(Historical!$O$7:$O$1430,MATCH(B200,Historical!$B$7:$B$1446,0)))^(1/10)-1)*100)</f>
        <v>15.042705296779889</v>
      </c>
      <c r="W200" s="760">
        <f t="shared" si="55"/>
        <v>1.1589105432952898</v>
      </c>
      <c r="X200" s="761" t="str">
        <f t="shared" si="56"/>
        <v>n/a</v>
      </c>
      <c r="Y200" s="724"/>
      <c r="Z200" s="702">
        <f t="shared" si="57"/>
        <v>41.739130434782609</v>
      </c>
      <c r="AA200" s="935">
        <f t="shared" si="58"/>
        <v>18.913043478260867</v>
      </c>
      <c r="AB200" s="639">
        <v>2</v>
      </c>
      <c r="AC200" s="916">
        <v>3.45</v>
      </c>
      <c r="AD200" s="916" t="s">
        <v>137</v>
      </c>
      <c r="AE200" s="916">
        <v>3.44</v>
      </c>
      <c r="AF200" s="916">
        <v>4.41</v>
      </c>
      <c r="AG200" s="916">
        <v>25.040000000000003</v>
      </c>
      <c r="AH200" s="916" t="s">
        <v>137</v>
      </c>
      <c r="AI200" s="916" t="s">
        <v>137</v>
      </c>
      <c r="AJ200" s="916" t="s">
        <v>137</v>
      </c>
      <c r="AK200" s="916" t="s">
        <v>137</v>
      </c>
      <c r="AL200" s="931">
        <v>902.79</v>
      </c>
      <c r="AM200" s="922" t="s">
        <v>137</v>
      </c>
      <c r="AN200" s="916" t="s">
        <v>137</v>
      </c>
      <c r="AO200" s="802">
        <f t="shared" si="59"/>
        <v>0.72700284158538508</v>
      </c>
      <c r="AP200" s="803">
        <f t="shared" si="60"/>
        <v>19.640046319846252</v>
      </c>
      <c r="AQ200" s="936">
        <f t="shared" si="61"/>
        <v>92.534581873987776</v>
      </c>
      <c r="AR200" s="702">
        <f>INDEX(Historical!$C$7:$C$1437,MATCH(B200,Historical!$B$7:$B$1446,0))*IF(AH200="n/a",1.03,IF(AH200&lt;0,1.01,IF(AH200&gt;10,1.1,(1+AH200/100))))</f>
        <v>1.3802000000000001</v>
      </c>
      <c r="AS200" s="935">
        <f t="shared" si="62"/>
        <v>1.4216060000000001</v>
      </c>
      <c r="AT200" s="935">
        <f t="shared" si="51"/>
        <v>1.4642541800000002</v>
      </c>
      <c r="AU200" s="935">
        <f t="shared" si="51"/>
        <v>1.5081818054000002</v>
      </c>
      <c r="AV200" s="935">
        <f t="shared" si="51"/>
        <v>1.5534272595620002</v>
      </c>
      <c r="AW200" s="702">
        <f t="shared" si="63"/>
        <v>7.3276692449620011</v>
      </c>
      <c r="AX200" s="810">
        <f t="shared" si="64"/>
        <v>11.230144436723373</v>
      </c>
      <c r="AY200" s="991">
        <v>0.12</v>
      </c>
      <c r="AZ200" s="922">
        <v>38.829787234042556</v>
      </c>
      <c r="BA200" s="922">
        <v>-4.5354791514264692</v>
      </c>
      <c r="BB200" s="922">
        <v>10.126582278481022</v>
      </c>
      <c r="BC200" s="922">
        <v>21.350195276176297</v>
      </c>
      <c r="BD200" s="960" t="s">
        <v>4298</v>
      </c>
      <c r="BE200" s="664">
        <v>1972</v>
      </c>
      <c r="BF200" s="946" t="e">
        <f>#VALUE!</f>
        <v>#VALUE!</v>
      </c>
      <c r="BG200" s="931">
        <v>12.85</v>
      </c>
    </row>
    <row r="201" spans="1:59" ht="11.25" customHeight="1" x14ac:dyDescent="0.2">
      <c r="A201" s="609" t="s">
        <v>531</v>
      </c>
      <c r="B201" s="925" t="s">
        <v>532</v>
      </c>
      <c r="C201" s="988" t="s">
        <v>112</v>
      </c>
      <c r="D201" s="988" t="s">
        <v>4391</v>
      </c>
      <c r="E201" s="792">
        <v>15</v>
      </c>
      <c r="F201" s="526">
        <v>255</v>
      </c>
      <c r="G201" s="526" t="s">
        <v>37</v>
      </c>
      <c r="H201" s="526" t="s">
        <v>37</v>
      </c>
      <c r="I201" s="924">
        <v>79.63</v>
      </c>
      <c r="J201" s="702">
        <f t="shared" si="52"/>
        <v>1.2055757880195905</v>
      </c>
      <c r="K201" s="927">
        <v>0.24</v>
      </c>
      <c r="L201" s="639">
        <v>4</v>
      </c>
      <c r="M201" s="693">
        <f t="shared" si="53"/>
        <v>0.96</v>
      </c>
      <c r="N201" s="921" t="s">
        <v>149</v>
      </c>
      <c r="O201" s="795">
        <v>0.22</v>
      </c>
      <c r="P201" s="915">
        <v>43523</v>
      </c>
      <c r="Q201" s="915">
        <v>43539</v>
      </c>
      <c r="R201" s="693">
        <f t="shared" si="54"/>
        <v>9.0909090909090864</v>
      </c>
      <c r="S201" s="759">
        <f>IF(INDEX(Historical!$D$7:$D$1437,MATCH(B201,Historical!$B$7:$B$1446,0))=0,"n/a",(INDEX(Historical!$C$7:$C$1437,MATCH(B201,Historical!$B$7:$B$1446,0))/INDEX(Historical!$D$7:$D$1437,MATCH(B201,Historical!$B$7:$B$1446,0))-1)*100)</f>
        <v>12.820512820512819</v>
      </c>
      <c r="T201" s="759">
        <f>IF(INDEX(Historical!$F$7:$F$1430,MATCH(B201,Historical!$B$7:$B$1446,0))=0,"n/a",((INDEX(Historical!$C$7:$C$1437,MATCH(B201,Historical!$B$7:$B$1446,0))/INDEX(Historical!$F$7:$F$1430,MATCH(B201,Historical!$B$7:$B$1446,0)))^(1/3)-1)*100)</f>
        <v>7.9265291666473336</v>
      </c>
      <c r="U201" s="759">
        <f>IF(INDEX(Historical!$H$7:$H$1430,MATCH(B201,Historical!$B$7:$B$1446,0))=0,"n/a",((INDEX(Historical!$C$7:$C$1437,MATCH(B201,Historical!$B$7:$B$1446,0))/INDEX(Historical!$H$7:$H$1430,MATCH(B201,Historical!$B$7:$B$1446,0)))^(1/5)-1)*100)</f>
        <v>8.3243600694195905</v>
      </c>
      <c r="V201" s="759">
        <f>IF(INDEX(Historical!$O$7:$O$1430,MATCH(B201,Historical!$B$7:$B$1446,0))=0,"n/a",((INDEX(Historical!$C$7:$C$1437,MATCH(B201,Historical!$B$7:$B$1446,0))/INDEX(Historical!$O$7:$O$1430,MATCH(B201,Historical!$B$7:$B$1446,0)))^(1/10)-1)*100)</f>
        <v>13.112687251123646</v>
      </c>
      <c r="W201" s="760">
        <f t="shared" si="55"/>
        <v>0.6348325030558678</v>
      </c>
      <c r="X201" s="761">
        <f t="shared" si="56"/>
        <v>0.52027250433872441</v>
      </c>
      <c r="Y201" s="716"/>
      <c r="Z201" s="702">
        <f t="shared" si="57"/>
        <v>23.471882640586799</v>
      </c>
      <c r="AA201" s="935">
        <f t="shared" si="58"/>
        <v>19.469437652811735</v>
      </c>
      <c r="AB201" s="639">
        <v>12</v>
      </c>
      <c r="AC201" s="916">
        <v>4.09</v>
      </c>
      <c r="AD201" s="916">
        <v>1.67</v>
      </c>
      <c r="AE201" s="916">
        <v>5.23</v>
      </c>
      <c r="AF201" s="916">
        <v>5.21</v>
      </c>
      <c r="AG201" s="916">
        <v>26.200000000000003</v>
      </c>
      <c r="AH201" s="916">
        <v>78.8</v>
      </c>
      <c r="AI201" s="916">
        <v>9.9599999999999991</v>
      </c>
      <c r="AJ201" s="916">
        <v>16</v>
      </c>
      <c r="AK201" s="916">
        <v>11.64</v>
      </c>
      <c r="AL201" s="928">
        <v>64819.999999999993</v>
      </c>
      <c r="AM201" s="922">
        <v>0.1</v>
      </c>
      <c r="AN201" s="916">
        <v>1.27</v>
      </c>
      <c r="AO201" s="802">
        <f t="shared" si="59"/>
        <v>-9.9395017953725535</v>
      </c>
      <c r="AP201" s="803">
        <f t="shared" si="60"/>
        <v>9.529935857439181</v>
      </c>
      <c r="AQ201" s="936">
        <f t="shared" si="61"/>
        <v>112.32655161451363</v>
      </c>
      <c r="AR201" s="702">
        <f>INDEX(Historical!$C$7:$C$1437,MATCH(B201,Historical!$B$7:$B$1446,0))*IF(AH201="n/a",1.03,IF(AH201&lt;0,1.01,IF(AH201&gt;10,1.1,(1+AH201/100))))</f>
        <v>0.96800000000000008</v>
      </c>
      <c r="AS201" s="935">
        <f t="shared" si="62"/>
        <v>1.0644127999999999</v>
      </c>
      <c r="AT201" s="935">
        <f t="shared" si="51"/>
        <v>1.17085408</v>
      </c>
      <c r="AU201" s="935">
        <f t="shared" si="51"/>
        <v>1.2879394880000001</v>
      </c>
      <c r="AV201" s="935">
        <f t="shared" si="51"/>
        <v>1.4167334368000002</v>
      </c>
      <c r="AW201" s="702">
        <f t="shared" si="63"/>
        <v>5.9079398048000007</v>
      </c>
      <c r="AX201" s="810">
        <f t="shared" si="64"/>
        <v>7.4192387351500706</v>
      </c>
      <c r="AY201" s="991">
        <v>1.28</v>
      </c>
      <c r="AZ201" s="922">
        <v>37.36</v>
      </c>
      <c r="BA201" s="922">
        <v>-1.0900000000000001</v>
      </c>
      <c r="BB201" s="922">
        <v>6.83</v>
      </c>
      <c r="BC201" s="922">
        <v>12.389999999999999</v>
      </c>
      <c r="BE201" s="664">
        <v>2005</v>
      </c>
      <c r="BF201" s="946" t="e">
        <f>#VALUE!</f>
        <v>#VALUE!</v>
      </c>
      <c r="BG201" s="931">
        <v>9.3000000000000007</v>
      </c>
    </row>
    <row r="202" spans="1:59" ht="11.25" customHeight="1" x14ac:dyDescent="0.2">
      <c r="A202" s="537" t="s">
        <v>183</v>
      </c>
      <c r="B202" s="925" t="s">
        <v>184</v>
      </c>
      <c r="C202" s="988" t="s">
        <v>112</v>
      </c>
      <c r="D202" s="988" t="s">
        <v>4356</v>
      </c>
      <c r="E202" s="792">
        <v>36</v>
      </c>
      <c r="F202" s="526">
        <v>75</v>
      </c>
      <c r="G202" s="526" t="s">
        <v>106</v>
      </c>
      <c r="H202" s="526" t="s">
        <v>106</v>
      </c>
      <c r="I202" s="916">
        <v>217.14</v>
      </c>
      <c r="J202" s="702">
        <f t="shared" si="52"/>
        <v>0.94409136962328444</v>
      </c>
      <c r="K202" s="927">
        <v>2.0499999999999998</v>
      </c>
      <c r="L202" s="639">
        <v>1</v>
      </c>
      <c r="M202" s="693">
        <f t="shared" si="53"/>
        <v>2.0499999999999998</v>
      </c>
      <c r="N202" s="921" t="s">
        <v>172</v>
      </c>
      <c r="O202" s="795">
        <v>1.62</v>
      </c>
      <c r="P202" s="915">
        <v>43412</v>
      </c>
      <c r="Q202" s="915">
        <v>43441</v>
      </c>
      <c r="R202" s="693">
        <f t="shared" si="54"/>
        <v>26.543209876543187</v>
      </c>
      <c r="S202" s="759">
        <f>IF(INDEX(Historical!$D$7:$D$1437,MATCH(B202,Historical!$B$7:$B$1446,0))=0,"n/a",(INDEX(Historical!$C$7:$C$1437,MATCH(B202,Historical!$B$7:$B$1446,0))/INDEX(Historical!$D$7:$D$1437,MATCH(B202,Historical!$B$7:$B$1446,0))-1)*100)</f>
        <v>26.543209876543195</v>
      </c>
      <c r="T202" s="759">
        <f>IF(INDEX(Historical!$F$7:$F$1430,MATCH(B202,Historical!$B$7:$B$1446,0))=0,"n/a",((INDEX(Historical!$C$7:$C$1437,MATCH(B202,Historical!$B$7:$B$1446,0))/INDEX(Historical!$F$7:$F$1430,MATCH(B202,Historical!$B$7:$B$1446,0)))^(1/3)-1)*100)</f>
        <v>24.984124968079225</v>
      </c>
      <c r="U202" s="759">
        <f>IF(INDEX(Historical!$H$7:$H$1430,MATCH(B202,Historical!$B$7:$B$1446,0))=0,"n/a",((INDEX(Historical!$C$7:$C$1437,MATCH(B202,Historical!$B$7:$B$1446,0))/INDEX(Historical!$H$7:$H$1430,MATCH(B202,Historical!$B$7:$B$1446,0)))^(1/5)-1)*100)</f>
        <v>21.633338523518276</v>
      </c>
      <c r="V202" s="759">
        <f>IF(INDEX(Historical!$O$7:$O$1430,MATCH(B202,Historical!$B$7:$B$1446,0))=0,"n/a",((INDEX(Historical!$C$7:$C$1437,MATCH(B202,Historical!$B$7:$B$1446,0))/INDEX(Historical!$O$7:$O$1430,MATCH(B202,Historical!$B$7:$B$1446,0)))^(1/10)-1)*100)</f>
        <v>16.118014956783554</v>
      </c>
      <c r="W202" s="760">
        <f t="shared" si="55"/>
        <v>1.3421837975409932</v>
      </c>
      <c r="X202" s="761">
        <f t="shared" si="56"/>
        <v>1.2577522397394347</v>
      </c>
      <c r="Y202" s="926"/>
      <c r="Z202" s="702">
        <f t="shared" si="57"/>
        <v>27.152317880794701</v>
      </c>
      <c r="AA202" s="935">
        <f t="shared" si="58"/>
        <v>28.76026490066225</v>
      </c>
      <c r="AB202" s="639">
        <v>5</v>
      </c>
      <c r="AC202" s="916">
        <v>7.55</v>
      </c>
      <c r="AD202" s="916">
        <v>1.97</v>
      </c>
      <c r="AE202" s="916">
        <v>3.32</v>
      </c>
      <c r="AF202" s="916">
        <v>7.18</v>
      </c>
      <c r="AG202" s="916">
        <v>27.400000000000002</v>
      </c>
      <c r="AH202" s="916">
        <v>33.5</v>
      </c>
      <c r="AI202" s="916">
        <v>11.459999999999999</v>
      </c>
      <c r="AJ202" s="916">
        <v>17.2</v>
      </c>
      <c r="AK202" s="916">
        <v>14.6</v>
      </c>
      <c r="AL202" s="928">
        <v>22500</v>
      </c>
      <c r="AM202" s="922">
        <v>0.3</v>
      </c>
      <c r="AN202" s="916">
        <v>0.87</v>
      </c>
      <c r="AO202" s="802">
        <f t="shared" si="59"/>
        <v>-6.1828350075206906</v>
      </c>
      <c r="AP202" s="803">
        <f t="shared" si="60"/>
        <v>22.577429893141559</v>
      </c>
      <c r="AQ202" s="936">
        <f t="shared" si="61"/>
        <v>202.94752166506029</v>
      </c>
      <c r="AR202" s="702">
        <f>INDEX(Historical!$C$7:$C$1437,MATCH(B202,Historical!$B$7:$B$1446,0))*IF(AH202="n/a",1.03,IF(AH202&lt;0,1.01,IF(AH202&gt;10,1.1,(1+AH202/100))))</f>
        <v>2.2549999999999999</v>
      </c>
      <c r="AS202" s="935">
        <f t="shared" si="62"/>
        <v>2.4805000000000001</v>
      </c>
      <c r="AT202" s="935">
        <f t="shared" si="51"/>
        <v>2.7285500000000003</v>
      </c>
      <c r="AU202" s="935">
        <f t="shared" si="51"/>
        <v>3.0014050000000005</v>
      </c>
      <c r="AV202" s="935">
        <f t="shared" si="51"/>
        <v>3.3015455000000009</v>
      </c>
      <c r="AW202" s="702">
        <f t="shared" si="63"/>
        <v>13.767000500000002</v>
      </c>
      <c r="AX202" s="810">
        <f t="shared" si="64"/>
        <v>6.3401494427558269</v>
      </c>
      <c r="AY202" s="991">
        <v>1.06</v>
      </c>
      <c r="AZ202" s="922">
        <v>39.21</v>
      </c>
      <c r="BA202" s="922">
        <v>-0.32</v>
      </c>
      <c r="BB202" s="922">
        <v>5.43</v>
      </c>
      <c r="BC202" s="922">
        <v>11.5</v>
      </c>
      <c r="BE202" s="664">
        <v>1984</v>
      </c>
      <c r="BF202" s="946" t="e">
        <f>#VALUE!</f>
        <v>#VALUE!</v>
      </c>
      <c r="BG202" s="931">
        <v>11.799999999999999</v>
      </c>
    </row>
    <row r="203" spans="1:59" ht="11.25" customHeight="1" x14ac:dyDescent="0.2">
      <c r="A203" s="537" t="s">
        <v>199</v>
      </c>
      <c r="B203" s="925" t="s">
        <v>200</v>
      </c>
      <c r="C203" s="988" t="s">
        <v>108</v>
      </c>
      <c r="D203" s="988" t="s">
        <v>4373</v>
      </c>
      <c r="E203" s="792">
        <v>38</v>
      </c>
      <c r="F203" s="526">
        <v>67</v>
      </c>
      <c r="G203" s="526" t="s">
        <v>37</v>
      </c>
      <c r="H203" s="526" t="s">
        <v>106</v>
      </c>
      <c r="I203" s="916">
        <v>42.25</v>
      </c>
      <c r="J203" s="702">
        <f t="shared" si="52"/>
        <v>3.4082840236686387</v>
      </c>
      <c r="K203" s="927">
        <v>0.36</v>
      </c>
      <c r="L203" s="639">
        <v>4</v>
      </c>
      <c r="M203" s="693">
        <f t="shared" si="53"/>
        <v>1.44</v>
      </c>
      <c r="N203" s="921" t="s">
        <v>146</v>
      </c>
      <c r="O203" s="795">
        <v>0.33</v>
      </c>
      <c r="P203" s="915">
        <v>43356</v>
      </c>
      <c r="Q203" s="915">
        <v>43374</v>
      </c>
      <c r="R203" s="693">
        <f t="shared" si="54"/>
        <v>9.0909090909090811</v>
      </c>
      <c r="S203" s="759">
        <f>IF(INDEX(Historical!$D$7:$D$1437,MATCH(B203,Historical!$B$7:$B$1446,0))=0,"n/a",(INDEX(Historical!$C$7:$C$1437,MATCH(B203,Historical!$B$7:$B$1446,0))/INDEX(Historical!$D$7:$D$1437,MATCH(B203,Historical!$B$7:$B$1446,0))-1)*100)</f>
        <v>4.6511627906976827</v>
      </c>
      <c r="T203" s="759">
        <f>IF(INDEX(Historical!$F$7:$F$1430,MATCH(B203,Historical!$B$7:$B$1446,0))=0,"n/a",((INDEX(Historical!$C$7:$C$1437,MATCH(B203,Historical!$B$7:$B$1446,0))/INDEX(Historical!$F$7:$F$1430,MATCH(B203,Historical!$B$7:$B$1446,0)))^(1/3)-1)*100)</f>
        <v>3.7168852934925001</v>
      </c>
      <c r="U203" s="759">
        <f>IF(INDEX(Historical!$H$7:$H$1430,MATCH(B203,Historical!$B$7:$B$1446,0))=0,"n/a",((INDEX(Historical!$C$7:$C$1437,MATCH(B203,Historical!$B$7:$B$1446,0))/INDEX(Historical!$H$7:$H$1430,MATCH(B203,Historical!$B$7:$B$1446,0)))^(1/5)-1)*100)</f>
        <v>3.2588266169875757</v>
      </c>
      <c r="V203" s="759">
        <f>IF(INDEX(Historical!$O$7:$O$1430,MATCH(B203,Historical!$B$7:$B$1446,0))=0,"n/a",((INDEX(Historical!$C$7:$C$1437,MATCH(B203,Historical!$B$7:$B$1446,0))/INDEX(Historical!$O$7:$O$1430,MATCH(B203,Historical!$B$7:$B$1446,0)))^(1/10)-1)*100)</f>
        <v>2.5007035750496343</v>
      </c>
      <c r="W203" s="760">
        <f t="shared" si="55"/>
        <v>1.3031638973535256</v>
      </c>
      <c r="X203" s="761">
        <f t="shared" si="56"/>
        <v>0.65176532339751514</v>
      </c>
      <c r="Y203" s="711"/>
      <c r="Z203" s="702">
        <f t="shared" si="57"/>
        <v>43.768996960486319</v>
      </c>
      <c r="AA203" s="935">
        <f t="shared" si="58"/>
        <v>12.841945288753799</v>
      </c>
      <c r="AB203" s="639">
        <v>12</v>
      </c>
      <c r="AC203" s="916">
        <v>3.29</v>
      </c>
      <c r="AD203" s="916">
        <v>2.57</v>
      </c>
      <c r="AE203" s="916">
        <v>4.16</v>
      </c>
      <c r="AF203" s="916">
        <v>1.33</v>
      </c>
      <c r="AG203" s="916">
        <v>10.7</v>
      </c>
      <c r="AH203" s="916">
        <v>21.4</v>
      </c>
      <c r="AI203" s="916">
        <v>1.52</v>
      </c>
      <c r="AJ203" s="916">
        <v>5</v>
      </c>
      <c r="AK203" s="916">
        <v>5</v>
      </c>
      <c r="AL203" s="931">
        <v>735.15</v>
      </c>
      <c r="AM203" s="922">
        <v>1.2</v>
      </c>
      <c r="AN203" s="916">
        <v>0.11</v>
      </c>
      <c r="AO203" s="802">
        <f t="shared" si="59"/>
        <v>-6.1748346480975842</v>
      </c>
      <c r="AP203" s="803">
        <f t="shared" si="60"/>
        <v>6.6671106406562144</v>
      </c>
      <c r="AQ203" s="936">
        <f t="shared" si="61"/>
        <v>-12.873559992024486</v>
      </c>
      <c r="AR203" s="702">
        <f>INDEX(Historical!$C$7:$C$1437,MATCH(B203,Historical!$B$7:$B$1446,0))*IF(AH203="n/a",1.03,IF(AH203&lt;0,1.01,IF(AH203&gt;10,1.1,(1+AH203/100))))</f>
        <v>1.4850000000000003</v>
      </c>
      <c r="AS203" s="935">
        <f t="shared" si="62"/>
        <v>1.5075720000000006</v>
      </c>
      <c r="AT203" s="935">
        <f t="shared" si="51"/>
        <v>1.5829506000000007</v>
      </c>
      <c r="AU203" s="935">
        <f t="shared" si="51"/>
        <v>1.6620981300000008</v>
      </c>
      <c r="AV203" s="935">
        <f t="shared" si="51"/>
        <v>1.7452030365000009</v>
      </c>
      <c r="AW203" s="702">
        <f t="shared" si="63"/>
        <v>7.9828237665000028</v>
      </c>
      <c r="AX203" s="810">
        <f t="shared" si="64"/>
        <v>18.894257435502965</v>
      </c>
      <c r="AY203" s="991">
        <v>0.6</v>
      </c>
      <c r="AZ203" s="922">
        <v>18.34</v>
      </c>
      <c r="BA203" s="922">
        <v>-20.28</v>
      </c>
      <c r="BB203" s="922">
        <v>0.9900000000000001</v>
      </c>
      <c r="BC203" s="922">
        <v>-4.8599999999999994</v>
      </c>
      <c r="BE203" s="664">
        <v>1981</v>
      </c>
      <c r="BF203" s="946" t="e">
        <f>#VALUE!</f>
        <v>#VALUE!</v>
      </c>
      <c r="BG203" s="931">
        <v>1.4000000000000001</v>
      </c>
    </row>
    <row r="204" spans="1:59" ht="11.25" customHeight="1" x14ac:dyDescent="0.2">
      <c r="A204" s="762" t="s">
        <v>4197</v>
      </c>
      <c r="B204" s="854" t="s">
        <v>4194</v>
      </c>
      <c r="C204" s="988" t="s">
        <v>4353</v>
      </c>
      <c r="D204" s="988" t="s">
        <v>4384</v>
      </c>
      <c r="E204" s="792">
        <v>7</v>
      </c>
      <c r="F204" s="526">
        <v>658</v>
      </c>
      <c r="G204" s="526" t="s">
        <v>106</v>
      </c>
      <c r="H204" s="526" t="s">
        <v>106</v>
      </c>
      <c r="I204" s="932">
        <v>62</v>
      </c>
      <c r="J204" s="702">
        <f t="shared" si="52"/>
        <v>0.64516129032258063</v>
      </c>
      <c r="K204" s="537">
        <v>0.1</v>
      </c>
      <c r="L204" s="526">
        <v>4</v>
      </c>
      <c r="M204" s="693">
        <f t="shared" si="53"/>
        <v>0.4</v>
      </c>
      <c r="N204" s="526" t="s">
        <v>517</v>
      </c>
      <c r="O204" s="643">
        <v>0.08</v>
      </c>
      <c r="P204" s="682">
        <v>43503</v>
      </c>
      <c r="Q204" s="682">
        <v>43524</v>
      </c>
      <c r="R204" s="693">
        <f t="shared" si="54"/>
        <v>25.000000000000007</v>
      </c>
      <c r="S204" s="759">
        <f>IF(INDEX(Historical!$D$7:$D$1437,MATCH(B204,Historical!$B$7:$B$1446,0))=0,"n/a",(INDEX(Historical!$C$7:$C$1437,MATCH(B204,Historical!$B$7:$B$1446,0))/INDEX(Historical!$D$7:$D$1437,MATCH(B204,Historical!$B$7:$B$1446,0))-1)*100)</f>
        <v>50.000000000000021</v>
      </c>
      <c r="T204" s="759">
        <f>IF(INDEX(Historical!$F$7:$F$1430,MATCH(B204,Historical!$B$7:$B$1446,0))=0,"n/a",((INDEX(Historical!$C$7:$C$1437,MATCH(B204,Historical!$B$7:$B$1446,0))/INDEX(Historical!$F$7:$F$1430,MATCH(B204,Historical!$B$7:$B$1446,0)))^(1/3)-1)*100)</f>
        <v>50</v>
      </c>
      <c r="U204" s="759">
        <f>IF(INDEX(Historical!$H$7:$H$1430,MATCH(B204,Historical!$B$7:$B$1446,0))=0,"n/a",((INDEX(Historical!$C$7:$C$1437,MATCH(B204,Historical!$B$7:$B$1446,0))/INDEX(Historical!$H$7:$H$1430,MATCH(B204,Historical!$B$7:$B$1446,0)))^(1/5)-1)*100)</f>
        <v>35.096003852061351</v>
      </c>
      <c r="V204" s="759">
        <f>IF(INDEX(Historical!$O$7:$O$1430,MATCH(B204,Historical!$B$7:$B$1446,0))=0,"n/a",((INDEX(Historical!$C$7:$C$1437,MATCH(B204,Historical!$B$7:$B$1446,0))/INDEX(Historical!$O$7:$O$1430,MATCH(B204,Historical!$B$7:$B$1446,0)))^(1/10)-1)*100)</f>
        <v>-3.8541867469075175</v>
      </c>
      <c r="W204" s="760" t="str">
        <f t="shared" si="55"/>
        <v>n/a</v>
      </c>
      <c r="X204" s="761">
        <f t="shared" si="56"/>
        <v>0.47620086637803732</v>
      </c>
      <c r="Y204" s="703"/>
      <c r="Z204" s="702">
        <f t="shared" si="57"/>
        <v>6.3391442155309035</v>
      </c>
      <c r="AA204" s="935">
        <f t="shared" si="58"/>
        <v>9.8256735340729016</v>
      </c>
      <c r="AB204" s="639">
        <v>12</v>
      </c>
      <c r="AC204" s="931">
        <v>6.31</v>
      </c>
      <c r="AD204" s="931" t="s">
        <v>137</v>
      </c>
      <c r="AE204" s="916">
        <v>4.3600000000000003</v>
      </c>
      <c r="AF204" s="916">
        <v>1.61</v>
      </c>
      <c r="AG204" s="916" t="s">
        <v>137</v>
      </c>
      <c r="AH204" s="916">
        <v>108.60000000000001</v>
      </c>
      <c r="AI204" s="916">
        <v>-35.980000000000004</v>
      </c>
      <c r="AJ204" s="739">
        <v>73.7</v>
      </c>
      <c r="AK204" s="739" t="s">
        <v>137</v>
      </c>
      <c r="AL204" s="931">
        <v>337.9</v>
      </c>
      <c r="AM204" s="931">
        <v>3.6999999999999997</v>
      </c>
      <c r="AN204" s="931">
        <v>1.17</v>
      </c>
      <c r="AO204" s="802">
        <f t="shared" si="59"/>
        <v>25.915491608311033</v>
      </c>
      <c r="AP204" s="803">
        <f t="shared" si="60"/>
        <v>35.741165142383934</v>
      </c>
      <c r="AQ204" s="936">
        <f t="shared" si="61"/>
        <v>-16.15004302695764</v>
      </c>
      <c r="AR204" s="702">
        <f>INDEX(Historical!$C$7:$C$1437,MATCH(B204,Historical!$B$7:$B$1446,0))*IF(AH204="n/a",1.03,IF(AH204&lt;0,1.01,IF(AH204&gt;10,1.1,(1+AH204/100))))</f>
        <v>0.29700000000000004</v>
      </c>
      <c r="AS204" s="935">
        <f t="shared" si="62"/>
        <v>0.29997000000000007</v>
      </c>
      <c r="AT204" s="935">
        <f t="shared" si="51"/>
        <v>0.30896910000000011</v>
      </c>
      <c r="AU204" s="935">
        <f t="shared" si="51"/>
        <v>0.31823817300000012</v>
      </c>
      <c r="AV204" s="935">
        <f t="shared" si="51"/>
        <v>0.32778531819000012</v>
      </c>
      <c r="AW204" s="702">
        <f t="shared" si="63"/>
        <v>1.5519625911900006</v>
      </c>
      <c r="AX204" s="810">
        <f t="shared" si="64"/>
        <v>2.5031654696612913</v>
      </c>
      <c r="AY204" s="788">
        <v>1.1399999999999999</v>
      </c>
      <c r="AZ204" s="916">
        <v>25.94</v>
      </c>
      <c r="BA204" s="916">
        <v>-7.48</v>
      </c>
      <c r="BB204" s="916">
        <v>2.9000000000000004</v>
      </c>
      <c r="BC204" s="916">
        <v>3.44</v>
      </c>
      <c r="BE204" s="664">
        <v>2013</v>
      </c>
      <c r="BF204" s="946" t="e">
        <f>#VALUE!</f>
        <v>#VALUE!</v>
      </c>
      <c r="BG204" s="931" t="s">
        <v>137</v>
      </c>
    </row>
    <row r="205" spans="1:59" s="838" customFormat="1" ht="11.25" customHeight="1" x14ac:dyDescent="0.2">
      <c r="A205" s="1025" t="s">
        <v>4132</v>
      </c>
      <c r="B205" s="1026" t="s">
        <v>4133</v>
      </c>
      <c r="C205" s="988" t="s">
        <v>4353</v>
      </c>
      <c r="D205" s="988" t="s">
        <v>4354</v>
      </c>
      <c r="E205" s="818">
        <v>6</v>
      </c>
      <c r="F205" s="526">
        <v>789</v>
      </c>
      <c r="G205" s="1171" t="s">
        <v>106</v>
      </c>
      <c r="H205" s="1171" t="s">
        <v>106</v>
      </c>
      <c r="I205" s="1027">
        <v>24.25</v>
      </c>
      <c r="J205" s="820">
        <f t="shared" si="52"/>
        <v>3.7113402061855671</v>
      </c>
      <c r="K205" s="697">
        <v>0.22500000000000001</v>
      </c>
      <c r="L205" s="1171">
        <v>4</v>
      </c>
      <c r="M205" s="823">
        <f t="shared" si="53"/>
        <v>0.9</v>
      </c>
      <c r="N205" s="1171" t="s">
        <v>320</v>
      </c>
      <c r="O205" s="1028">
        <v>0.20499999999999999</v>
      </c>
      <c r="P205" s="851">
        <v>43552</v>
      </c>
      <c r="Q205" s="851">
        <v>43570</v>
      </c>
      <c r="R205" s="823">
        <f t="shared" si="54"/>
        <v>9.7560975609756184</v>
      </c>
      <c r="S205" s="759">
        <f>IF(INDEX(Historical!$D$7:$D$1437,MATCH(B205,Historical!$B$7:$B$1446,0))=0,"n/a",(INDEX(Historical!$C$7:$C$1437,MATCH(B205,Historical!$B$7:$B$1446,0))/INDEX(Historical!$D$7:$D$1437,MATCH(B205,Historical!$B$7:$B$1446,0))-1)*100)</f>
        <v>8.1081081081081141</v>
      </c>
      <c r="T205" s="759">
        <f>IF(INDEX(Historical!$F$7:$F$1430,MATCH(B205,Historical!$B$7:$B$1446,0))=0,"n/a",((INDEX(Historical!$C$7:$C$1437,MATCH(B205,Historical!$B$7:$B$1446,0))/INDEX(Historical!$F$7:$F$1430,MATCH(B205,Historical!$B$7:$B$1446,0)))^(1/3)-1)*100)</f>
        <v>7.7217345015941907</v>
      </c>
      <c r="U205" s="759" t="str">
        <f>IF(INDEX(Historical!$H$7:$H$1430,MATCH(B205,Historical!$B$7:$B$1446,0))=0,"n/a",((INDEX(Historical!$C$7:$C$1437,MATCH(B205,Historical!$B$7:$B$1446,0))/INDEX(Historical!$H$7:$H$1430,MATCH(B205,Historical!$B$7:$B$1446,0)))^(1/5)-1)*100)</f>
        <v>n/a</v>
      </c>
      <c r="V205" s="759" t="str">
        <f>IF(INDEX(Historical!$O$7:$O$1430,MATCH(B205,Historical!$B$7:$B$1446,0))=0,"n/a",((INDEX(Historical!$C$7:$C$1437,MATCH(B205,Historical!$B$7:$B$1446,0))/INDEX(Historical!$O$7:$O$1430,MATCH(B205,Historical!$B$7:$B$1446,0)))^(1/10)-1)*100)</f>
        <v>n/a</v>
      </c>
      <c r="W205" s="827" t="str">
        <f t="shared" si="55"/>
        <v>n/a</v>
      </c>
      <c r="X205" s="828" t="str">
        <f t="shared" si="56"/>
        <v>n/a</v>
      </c>
      <c r="Y205" s="1029"/>
      <c r="Z205" s="820">
        <f t="shared" si="57"/>
        <v>125</v>
      </c>
      <c r="AA205" s="830">
        <f t="shared" si="58"/>
        <v>33.680555555555557</v>
      </c>
      <c r="AB205" s="822">
        <v>12</v>
      </c>
      <c r="AC205" s="893">
        <v>0.72</v>
      </c>
      <c r="AD205" s="893">
        <v>1.1100000000000001</v>
      </c>
      <c r="AE205" s="831">
        <v>14.47</v>
      </c>
      <c r="AF205" s="831">
        <v>2.66</v>
      </c>
      <c r="AG205" s="831">
        <v>8.5</v>
      </c>
      <c r="AH205" s="831">
        <v>106.4</v>
      </c>
      <c r="AI205" s="831">
        <v>6.25</v>
      </c>
      <c r="AJ205" s="1030">
        <v>112.00000000000001</v>
      </c>
      <c r="AK205" s="1030">
        <v>30.3</v>
      </c>
      <c r="AL205" s="893">
        <v>2270</v>
      </c>
      <c r="AM205" s="893">
        <v>0.8</v>
      </c>
      <c r="AN205" s="893">
        <v>0.64</v>
      </c>
      <c r="AO205" s="834" t="str">
        <f t="shared" si="59"/>
        <v>n/a</v>
      </c>
      <c r="AP205" s="835" t="str">
        <f t="shared" si="60"/>
        <v>n/a</v>
      </c>
      <c r="AQ205" s="836">
        <f t="shared" si="61"/>
        <v>99.544233779299958</v>
      </c>
      <c r="AR205" s="702">
        <f>INDEX(Historical!$C$7:$C$1437,MATCH(B205,Historical!$B$7:$B$1446,0))*IF(AH205="n/a",1.03,IF(AH205&lt;0,1.01,IF(AH205&gt;10,1.1,(1+AH205/100))))</f>
        <v>0.88000000000000012</v>
      </c>
      <c r="AS205" s="830">
        <f t="shared" si="62"/>
        <v>0.93500000000000016</v>
      </c>
      <c r="AT205" s="830">
        <f t="shared" si="51"/>
        <v>1.0285000000000002</v>
      </c>
      <c r="AU205" s="830">
        <f t="shared" si="51"/>
        <v>1.1313500000000003</v>
      </c>
      <c r="AV205" s="830">
        <f t="shared" si="51"/>
        <v>1.2444850000000005</v>
      </c>
      <c r="AW205" s="820">
        <f t="shared" si="63"/>
        <v>5.2193350000000009</v>
      </c>
      <c r="AX205" s="837">
        <f t="shared" si="64"/>
        <v>21.523030927835055</v>
      </c>
      <c r="AY205" s="894">
        <v>1</v>
      </c>
      <c r="AZ205" s="831">
        <v>84.830000000000013</v>
      </c>
      <c r="BA205" s="831">
        <v>-0.74</v>
      </c>
      <c r="BB205" s="831">
        <v>4.01</v>
      </c>
      <c r="BC205" s="831">
        <v>22.12</v>
      </c>
      <c r="BD205" s="961"/>
      <c r="BE205" s="664">
        <v>2014</v>
      </c>
      <c r="BF205" s="946" t="e">
        <f>#VALUE!</f>
        <v>#VALUE!</v>
      </c>
      <c r="BG205" s="893">
        <v>4.5999999999999996</v>
      </c>
    </row>
    <row r="206" spans="1:59" ht="11.25" customHeight="1" x14ac:dyDescent="0.2">
      <c r="A206" s="609" t="s">
        <v>204</v>
      </c>
      <c r="B206" s="925" t="s">
        <v>205</v>
      </c>
      <c r="C206" s="988" t="s">
        <v>131</v>
      </c>
      <c r="D206" s="988" t="s">
        <v>4375</v>
      </c>
      <c r="E206" s="792">
        <v>49</v>
      </c>
      <c r="F206" s="526">
        <v>28</v>
      </c>
      <c r="G206" s="526" t="s">
        <v>37</v>
      </c>
      <c r="H206" s="526" t="s">
        <v>37</v>
      </c>
      <c r="I206" s="916">
        <v>68.569999999999993</v>
      </c>
      <c r="J206" s="702">
        <f t="shared" si="52"/>
        <v>1.8229546448884353</v>
      </c>
      <c r="K206" s="927">
        <v>0.3125</v>
      </c>
      <c r="L206" s="639">
        <v>4</v>
      </c>
      <c r="M206" s="693">
        <f t="shared" si="53"/>
        <v>1.25</v>
      </c>
      <c r="N206" s="921" t="s">
        <v>149</v>
      </c>
      <c r="O206" s="795">
        <v>0.29749999999999999</v>
      </c>
      <c r="P206" s="658">
        <v>43251</v>
      </c>
      <c r="Q206" s="658">
        <v>43266</v>
      </c>
      <c r="R206" s="693">
        <f t="shared" si="54"/>
        <v>5.0420168067226943</v>
      </c>
      <c r="S206" s="759">
        <f>IF(INDEX(Historical!$D$7:$D$1437,MATCH(B206,Historical!$B$7:$B$1446,0))=0,"n/a",(INDEX(Historical!$C$7:$C$1437,MATCH(B206,Historical!$B$7:$B$1446,0))/INDEX(Historical!$D$7:$D$1437,MATCH(B206,Historical!$B$7:$B$1446,0))-1)*100)</f>
        <v>5.1063829787234338</v>
      </c>
      <c r="T206" s="759">
        <f>IF(INDEX(Historical!$F$7:$F$1430,MATCH(B206,Historical!$B$7:$B$1446,0))=0,"n/a",((INDEX(Historical!$C$7:$C$1437,MATCH(B206,Historical!$B$7:$B$1446,0))/INDEX(Historical!$F$7:$F$1430,MATCH(B206,Historical!$B$7:$B$1446,0)))^(1/3)-1)*100)</f>
        <v>5.5583402217193489</v>
      </c>
      <c r="U206" s="759">
        <f>IF(INDEX(Historical!$H$7:$H$1430,MATCH(B206,Historical!$B$7:$B$1446,0))=0,"n/a",((INDEX(Historical!$C$7:$C$1437,MATCH(B206,Historical!$B$7:$B$1446,0))/INDEX(Historical!$H$7:$H$1430,MATCH(B206,Historical!$B$7:$B$1446,0)))^(1/5)-1)*100)</f>
        <v>4.7341171934376369</v>
      </c>
      <c r="V206" s="759">
        <f>IF(INDEX(Historical!$O$7:$O$1430,MATCH(B206,Historical!$B$7:$B$1446,0))=0,"n/a",((INDEX(Historical!$C$7:$C$1437,MATCH(B206,Historical!$B$7:$B$1446,0))/INDEX(Historical!$O$7:$O$1430,MATCH(B206,Historical!$B$7:$B$1446,0)))^(1/10)-1)*100)</f>
        <v>3.4471257805276379</v>
      </c>
      <c r="W206" s="760">
        <f t="shared" si="55"/>
        <v>1.3733520314750465</v>
      </c>
      <c r="X206" s="761" t="str">
        <f t="shared" si="56"/>
        <v>n/a</v>
      </c>
      <c r="Y206" s="725" t="s">
        <v>452</v>
      </c>
      <c r="Z206" s="702">
        <f t="shared" si="57"/>
        <v>92.592592592592581</v>
      </c>
      <c r="AA206" s="935">
        <f t="shared" si="58"/>
        <v>50.792592592592584</v>
      </c>
      <c r="AB206" s="639">
        <v>12</v>
      </c>
      <c r="AC206" s="916">
        <v>1.35</v>
      </c>
      <c r="AD206" s="916">
        <v>8.49</v>
      </c>
      <c r="AE206" s="916">
        <v>7.05</v>
      </c>
      <c r="AF206" s="916">
        <v>2.79</v>
      </c>
      <c r="AG206" s="916">
        <v>5.7</v>
      </c>
      <c r="AH206" s="916">
        <v>-41.199999999999996</v>
      </c>
      <c r="AI206" s="916">
        <v>6.8199999999999994</v>
      </c>
      <c r="AJ206" s="916">
        <v>-4.3</v>
      </c>
      <c r="AK206" s="916">
        <v>6</v>
      </c>
      <c r="AL206" s="931">
        <v>822.84</v>
      </c>
      <c r="AM206" s="922">
        <v>0.6</v>
      </c>
      <c r="AN206" s="916">
        <v>1.07</v>
      </c>
      <c r="AO206" s="802">
        <f t="shared" si="59"/>
        <v>-44.23552075426651</v>
      </c>
      <c r="AP206" s="803">
        <f t="shared" si="60"/>
        <v>6.5570718383260722</v>
      </c>
      <c r="AQ206" s="936">
        <f t="shared" si="61"/>
        <v>150.96377191701356</v>
      </c>
      <c r="AR206" s="702">
        <f>INDEX(Historical!$C$7:$C$1437,MATCH(B206,Historical!$B$7:$B$1446,0))*IF(AH206="n/a",1.03,IF(AH206&lt;0,1.01,IF(AH206&gt;10,1.1,(1+AH206/100))))</f>
        <v>1.2473500000000002</v>
      </c>
      <c r="AS206" s="935">
        <f t="shared" si="62"/>
        <v>1.3324192700000002</v>
      </c>
      <c r="AT206" s="935">
        <f t="shared" si="51"/>
        <v>1.4123644262000001</v>
      </c>
      <c r="AU206" s="935">
        <f t="shared" si="51"/>
        <v>1.4971062917720002</v>
      </c>
      <c r="AV206" s="935">
        <f t="shared" si="51"/>
        <v>1.5869326692783203</v>
      </c>
      <c r="AW206" s="702">
        <f t="shared" si="63"/>
        <v>7.0761726572503214</v>
      </c>
      <c r="AX206" s="810">
        <f t="shared" si="64"/>
        <v>10.319633450853614</v>
      </c>
      <c r="AY206" s="991">
        <v>-0.03</v>
      </c>
      <c r="AZ206" s="922">
        <v>10.51</v>
      </c>
      <c r="BA206" s="922">
        <v>-2.65</v>
      </c>
      <c r="BB206" s="922">
        <v>0.36</v>
      </c>
      <c r="BC206" s="922">
        <v>0.8</v>
      </c>
      <c r="BE206" s="664">
        <v>1970</v>
      </c>
      <c r="BF206" s="946" t="e">
        <f>#VALUE!</f>
        <v>#VALUE!</v>
      </c>
      <c r="BG206" s="931">
        <v>1.7999999999999998</v>
      </c>
    </row>
    <row r="207" spans="1:59" ht="11.25" customHeight="1" x14ac:dyDescent="0.2">
      <c r="A207" s="537" t="s">
        <v>1109</v>
      </c>
      <c r="B207" s="925" t="s">
        <v>1110</v>
      </c>
      <c r="C207" s="988" t="s">
        <v>4353</v>
      </c>
      <c r="D207" s="988" t="s">
        <v>4354</v>
      </c>
      <c r="E207" s="792">
        <v>9</v>
      </c>
      <c r="F207" s="526">
        <v>416</v>
      </c>
      <c r="G207" s="526" t="s">
        <v>106</v>
      </c>
      <c r="H207" s="526" t="s">
        <v>106</v>
      </c>
      <c r="I207" s="924">
        <v>31.91</v>
      </c>
      <c r="J207" s="702">
        <f t="shared" si="52"/>
        <v>4.0112817298652459</v>
      </c>
      <c r="K207" s="927">
        <v>0.32</v>
      </c>
      <c r="L207" s="639">
        <v>4</v>
      </c>
      <c r="M207" s="693">
        <f t="shared" si="53"/>
        <v>1.28</v>
      </c>
      <c r="N207" s="921" t="s">
        <v>220</v>
      </c>
      <c r="O207" s="795">
        <v>0.3</v>
      </c>
      <c r="P207" s="915">
        <v>43465</v>
      </c>
      <c r="Q207" s="915">
        <v>43480</v>
      </c>
      <c r="R207" s="693">
        <f t="shared" si="54"/>
        <v>6.6666666666666732</v>
      </c>
      <c r="S207" s="759">
        <f>IF(INDEX(Historical!$D$7:$D$1437,MATCH(B207,Historical!$B$7:$B$1446,0))=0,"n/a",(INDEX(Historical!$C$7:$C$1437,MATCH(B207,Historical!$B$7:$B$1446,0))/INDEX(Historical!$D$7:$D$1437,MATCH(B207,Historical!$B$7:$B$1446,0))-1)*100)</f>
        <v>11.111111111111093</v>
      </c>
      <c r="T207" s="759">
        <f>IF(INDEX(Historical!$F$7:$F$1430,MATCH(B207,Historical!$B$7:$B$1446,0))=0,"n/a",((INDEX(Historical!$C$7:$C$1437,MATCH(B207,Historical!$B$7:$B$1446,0))/INDEX(Historical!$F$7:$F$1430,MATCH(B207,Historical!$B$7:$B$1446,0)))^(1/3)-1)*100)</f>
        <v>23.310603716523492</v>
      </c>
      <c r="U207" s="759">
        <f>IF(INDEX(Historical!$H$7:$H$1430,MATCH(B207,Historical!$B$7:$B$1446,0))=0,"n/a",((INDEX(Historical!$C$7:$C$1437,MATCH(B207,Historical!$B$7:$B$1446,0))/INDEX(Historical!$H$7:$H$1430,MATCH(B207,Historical!$B$7:$B$1446,0)))^(1/5)-1)*100)</f>
        <v>22.220966555524214</v>
      </c>
      <c r="V207" s="759">
        <f>IF(INDEX(Historical!$O$7:$O$1430,MATCH(B207,Historical!$B$7:$B$1446,0))=0,"n/a",((INDEX(Historical!$C$7:$C$1437,MATCH(B207,Historical!$B$7:$B$1446,0))/INDEX(Historical!$O$7:$O$1430,MATCH(B207,Historical!$B$7:$B$1446,0)))^(1/10)-1)*100)</f>
        <v>5.2409779148925528</v>
      </c>
      <c r="W207" s="760">
        <f t="shared" si="55"/>
        <v>4.2398512102831045</v>
      </c>
      <c r="X207" s="761">
        <f t="shared" si="56"/>
        <v>0.23564121479877215</v>
      </c>
      <c r="Y207" s="713"/>
      <c r="Z207" s="702">
        <f t="shared" si="57"/>
        <v>145.45454545454547</v>
      </c>
      <c r="AA207" s="935">
        <f t="shared" si="58"/>
        <v>36.261363636363633</v>
      </c>
      <c r="AB207" s="639">
        <v>12</v>
      </c>
      <c r="AC207" s="916">
        <v>0.88</v>
      </c>
      <c r="AD207" s="916">
        <v>6.03</v>
      </c>
      <c r="AE207" s="916">
        <v>9.9499999999999993</v>
      </c>
      <c r="AF207" s="916">
        <v>3.48</v>
      </c>
      <c r="AG207" s="916">
        <v>9.3000000000000007</v>
      </c>
      <c r="AH207" s="916">
        <v>19.400000000000002</v>
      </c>
      <c r="AI207" s="916">
        <v>4.5199999999999996</v>
      </c>
      <c r="AJ207" s="916">
        <v>94.3</v>
      </c>
      <c r="AK207" s="916">
        <v>6</v>
      </c>
      <c r="AL207" s="928">
        <v>5950</v>
      </c>
      <c r="AM207" s="922">
        <v>0.4</v>
      </c>
      <c r="AN207" s="916">
        <v>1.02</v>
      </c>
      <c r="AO207" s="802">
        <f t="shared" si="59"/>
        <v>-10.029115350974173</v>
      </c>
      <c r="AP207" s="803">
        <f t="shared" si="60"/>
        <v>26.23224828538946</v>
      </c>
      <c r="AQ207" s="936">
        <f t="shared" si="61"/>
        <v>136.8211190418676</v>
      </c>
      <c r="AR207" s="702">
        <f>INDEX(Historical!$C$7:$C$1437,MATCH(B207,Historical!$B$7:$B$1446,0))*IF(AH207="n/a",1.03,IF(AH207&lt;0,1.01,IF(AH207&gt;10,1.1,(1+AH207/100))))</f>
        <v>1.32</v>
      </c>
      <c r="AS207" s="935">
        <f t="shared" si="62"/>
        <v>1.379664</v>
      </c>
      <c r="AT207" s="935">
        <f t="shared" ref="AT207:AV226" si="66">IF($AK207="n/a",1.03*AS207,IF($AK207&lt;0,1.01*AS207,IF($AK207&gt;10,1.1*AS207,(1+$AK207/100)*AS207)))</f>
        <v>1.4624438400000002</v>
      </c>
      <c r="AU207" s="935">
        <f t="shared" si="66"/>
        <v>1.5501904704000002</v>
      </c>
      <c r="AV207" s="935">
        <f t="shared" si="66"/>
        <v>1.6432018986240002</v>
      </c>
      <c r="AW207" s="702">
        <f t="shared" si="63"/>
        <v>7.3555002090240018</v>
      </c>
      <c r="AX207" s="810">
        <f t="shared" si="64"/>
        <v>23.05076843943592</v>
      </c>
      <c r="AY207" s="991">
        <v>0.31</v>
      </c>
      <c r="AZ207" s="922">
        <v>17.36</v>
      </c>
      <c r="BA207" s="922">
        <v>-3.83</v>
      </c>
      <c r="BB207" s="922">
        <v>1.87</v>
      </c>
      <c r="BC207" s="922">
        <v>5.71</v>
      </c>
      <c r="BE207" s="664">
        <v>2011</v>
      </c>
      <c r="BF207" s="946" t="e">
        <f>#VALUE!</f>
        <v>#VALUE!</v>
      </c>
      <c r="BG207" s="931">
        <v>4.3</v>
      </c>
    </row>
    <row r="208" spans="1:59" ht="11.25" customHeight="1" x14ac:dyDescent="0.2">
      <c r="A208" s="537" t="s">
        <v>1111</v>
      </c>
      <c r="B208" s="925" t="s">
        <v>1112</v>
      </c>
      <c r="C208" s="988" t="s">
        <v>247</v>
      </c>
      <c r="D208" s="988" t="s">
        <v>4392</v>
      </c>
      <c r="E208" s="792">
        <v>8</v>
      </c>
      <c r="F208" s="526">
        <v>556</v>
      </c>
      <c r="G208" s="526" t="s">
        <v>106</v>
      </c>
      <c r="H208" s="526" t="s">
        <v>106</v>
      </c>
      <c r="I208" s="924">
        <v>20.52</v>
      </c>
      <c r="J208" s="702">
        <f t="shared" si="52"/>
        <v>1.9493177387914233</v>
      </c>
      <c r="K208" s="927">
        <v>0.1</v>
      </c>
      <c r="L208" s="639">
        <v>4</v>
      </c>
      <c r="M208" s="693">
        <f t="shared" si="53"/>
        <v>0.4</v>
      </c>
      <c r="N208" s="921" t="s">
        <v>220</v>
      </c>
      <c r="O208" s="795">
        <v>0.09</v>
      </c>
      <c r="P208" s="915">
        <v>43465</v>
      </c>
      <c r="Q208" s="915">
        <v>43481</v>
      </c>
      <c r="R208" s="693">
        <f t="shared" si="54"/>
        <v>11.111111111111121</v>
      </c>
      <c r="S208" s="759">
        <f>IF(INDEX(Historical!$D$7:$D$1437,MATCH(B208,Historical!$B$7:$B$1446,0))=0,"n/a",(INDEX(Historical!$C$7:$C$1437,MATCH(B208,Historical!$B$7:$B$1446,0))/INDEX(Historical!$D$7:$D$1437,MATCH(B208,Historical!$B$7:$B$1446,0))-1)*100)</f>
        <v>12.5</v>
      </c>
      <c r="T208" s="759">
        <f>IF(INDEX(Historical!$F$7:$F$1430,MATCH(B208,Historical!$B$7:$B$1446,0))=0,"n/a",((INDEX(Historical!$C$7:$C$1437,MATCH(B208,Historical!$B$7:$B$1446,0))/INDEX(Historical!$F$7:$F$1430,MATCH(B208,Historical!$B$7:$B$1446,0)))^(1/3)-1)*100)</f>
        <v>14.471424255333186</v>
      </c>
      <c r="U208" s="759">
        <f>IF(INDEX(Historical!$H$7:$H$1430,MATCH(B208,Historical!$B$7:$B$1446,0))=0,"n/a",((INDEX(Historical!$C$7:$C$1437,MATCH(B208,Historical!$B$7:$B$1446,0))/INDEX(Historical!$H$7:$H$1430,MATCH(B208,Historical!$B$7:$B$1446,0)))^(1/5)-1)*100)</f>
        <v>20.791087977228596</v>
      </c>
      <c r="V208" s="759" t="str">
        <f>IF(INDEX(Historical!$O$7:$O$1430,MATCH(B208,Historical!$B$7:$B$1446,0))=0,"n/a",((INDEX(Historical!$C$7:$C$1437,MATCH(B208,Historical!$B$7:$B$1446,0))/INDEX(Historical!$O$7:$O$1430,MATCH(B208,Historical!$B$7:$B$1446,0)))^(1/10)-1)*100)</f>
        <v>n/a</v>
      </c>
      <c r="W208" s="760" t="str">
        <f t="shared" si="55"/>
        <v>n/a</v>
      </c>
      <c r="X208" s="761">
        <f t="shared" si="56"/>
        <v>69.303626590761993</v>
      </c>
      <c r="Y208" s="713"/>
      <c r="Z208" s="702">
        <f t="shared" si="57"/>
        <v>45.45454545454546</v>
      </c>
      <c r="AA208" s="935">
        <f t="shared" si="58"/>
        <v>23.318181818181817</v>
      </c>
      <c r="AB208" s="639">
        <v>4</v>
      </c>
      <c r="AC208" s="916">
        <v>0.88</v>
      </c>
      <c r="AD208" s="916">
        <v>2.58</v>
      </c>
      <c r="AE208" s="916">
        <v>0.84</v>
      </c>
      <c r="AF208" s="916">
        <v>1.57</v>
      </c>
      <c r="AG208" s="916">
        <v>12.1</v>
      </c>
      <c r="AH208" s="916">
        <v>-16.5</v>
      </c>
      <c r="AI208" s="916">
        <v>15.07</v>
      </c>
      <c r="AJ208" s="916">
        <v>0.3</v>
      </c>
      <c r="AK208" s="916">
        <v>9</v>
      </c>
      <c r="AL208" s="928">
        <v>253.83</v>
      </c>
      <c r="AM208" s="922">
        <v>0.5</v>
      </c>
      <c r="AN208" s="916">
        <v>0</v>
      </c>
      <c r="AO208" s="802">
        <f t="shared" si="59"/>
        <v>-0.57777610216179554</v>
      </c>
      <c r="AP208" s="803">
        <f t="shared" si="60"/>
        <v>22.740405716020021</v>
      </c>
      <c r="AQ208" s="936">
        <f t="shared" si="61"/>
        <v>27.557473677198118</v>
      </c>
      <c r="AR208" s="702">
        <f>INDEX(Historical!$C$7:$C$1437,MATCH(B208,Historical!$B$7:$B$1446,0))*IF(AH208="n/a",1.03,IF(AH208&lt;0,1.01,IF(AH208&gt;10,1.1,(1+AH208/100))))</f>
        <v>0.36359999999999998</v>
      </c>
      <c r="AS208" s="935">
        <f t="shared" si="62"/>
        <v>0.39995999999999998</v>
      </c>
      <c r="AT208" s="935">
        <f t="shared" si="66"/>
        <v>0.43595640000000002</v>
      </c>
      <c r="AU208" s="935">
        <f t="shared" si="66"/>
        <v>0.47519247600000009</v>
      </c>
      <c r="AV208" s="935">
        <f t="shared" si="66"/>
        <v>0.5179597988400001</v>
      </c>
      <c r="AW208" s="702">
        <f t="shared" si="63"/>
        <v>2.1926686748400002</v>
      </c>
      <c r="AX208" s="810">
        <f t="shared" si="64"/>
        <v>10.685519857894738</v>
      </c>
      <c r="AY208" s="991">
        <v>0.26</v>
      </c>
      <c r="AZ208" s="922">
        <v>20.349999999999998</v>
      </c>
      <c r="BA208" s="922">
        <v>-35.980000000000004</v>
      </c>
      <c r="BB208" s="922">
        <v>7.9600000000000009</v>
      </c>
      <c r="BC208" s="922">
        <v>-4.3999999999999995</v>
      </c>
      <c r="BE208" s="664">
        <v>2012</v>
      </c>
      <c r="BF208" s="946" t="e">
        <f>#VALUE!</f>
        <v>#VALUE!</v>
      </c>
      <c r="BG208" s="931">
        <v>8.7999999999999989</v>
      </c>
    </row>
    <row r="209" spans="1:59" ht="11.25" customHeight="1" x14ac:dyDescent="0.2">
      <c r="A209" s="537" t="s">
        <v>1034</v>
      </c>
      <c r="B209" s="925" t="s">
        <v>1035</v>
      </c>
      <c r="C209" s="988" t="s">
        <v>128</v>
      </c>
      <c r="D209" s="988" t="s">
        <v>4361</v>
      </c>
      <c r="E209" s="792">
        <v>7</v>
      </c>
      <c r="F209" s="526">
        <v>635</v>
      </c>
      <c r="G209" s="526" t="s">
        <v>106</v>
      </c>
      <c r="H209" s="526" t="s">
        <v>106</v>
      </c>
      <c r="I209" s="924">
        <v>95.81</v>
      </c>
      <c r="J209" s="702">
        <f t="shared" si="52"/>
        <v>1.0437323870159692</v>
      </c>
      <c r="K209" s="927">
        <v>1</v>
      </c>
      <c r="L209" s="639">
        <v>1</v>
      </c>
      <c r="M209" s="693">
        <f t="shared" si="53"/>
        <v>1</v>
      </c>
      <c r="N209" s="921" t="s">
        <v>172</v>
      </c>
      <c r="O209" s="795">
        <v>0.95</v>
      </c>
      <c r="P209" s="915">
        <v>43419</v>
      </c>
      <c r="Q209" s="915">
        <v>43441</v>
      </c>
      <c r="R209" s="693">
        <f t="shared" si="54"/>
        <v>5.2631578947368478</v>
      </c>
      <c r="S209" s="759">
        <f>IF(INDEX(Historical!$D$7:$D$1437,MATCH(B209,Historical!$B$7:$B$1446,0))=0,"n/a",(INDEX(Historical!$C$7:$C$1437,MATCH(B209,Historical!$B$7:$B$1446,0))/INDEX(Historical!$D$7:$D$1437,MATCH(B209,Historical!$B$7:$B$1446,0))-1)*100)</f>
        <v>5.2631578947368363</v>
      </c>
      <c r="T209" s="759">
        <f>IF(INDEX(Historical!$F$7:$F$1430,MATCH(B209,Historical!$B$7:$B$1446,0))=0,"n/a",((INDEX(Historical!$C$7:$C$1437,MATCH(B209,Historical!$B$7:$B$1446,0))/INDEX(Historical!$F$7:$F$1430,MATCH(B209,Historical!$B$7:$B$1446,0)))^(1/3)-1)*100)</f>
        <v>7.7217345015941907</v>
      </c>
      <c r="U209" s="759">
        <f>IF(INDEX(Historical!$H$7:$H$1430,MATCH(B209,Historical!$B$7:$B$1446,0))=0,"n/a",((INDEX(Historical!$C$7:$C$1437,MATCH(B209,Historical!$B$7:$B$1446,0))/INDEX(Historical!$H$7:$H$1430,MATCH(B209,Historical!$B$7:$B$1446,0)))^(1/5)-1)*100)</f>
        <v>7.3940923785779322</v>
      </c>
      <c r="V209" s="759">
        <f>IF(INDEX(Historical!$O$7:$O$1430,MATCH(B209,Historical!$B$7:$B$1446,0))=0,"n/a",((INDEX(Historical!$C$7:$C$1437,MATCH(B209,Historical!$B$7:$B$1446,0))/INDEX(Historical!$O$7:$O$1430,MATCH(B209,Historical!$B$7:$B$1446,0)))^(1/10)-1)*100)</f>
        <v>11.069085371075271</v>
      </c>
      <c r="W209" s="760">
        <f t="shared" si="55"/>
        <v>0.66799488220585079</v>
      </c>
      <c r="X209" s="761">
        <f t="shared" si="56"/>
        <v>9.4432852855401442E-2</v>
      </c>
      <c r="Y209" s="926"/>
      <c r="Z209" s="702">
        <f t="shared" si="57"/>
        <v>59.171597633136095</v>
      </c>
      <c r="AA209" s="935">
        <f t="shared" si="58"/>
        <v>56.692307692307693</v>
      </c>
      <c r="AB209" s="639">
        <v>10</v>
      </c>
      <c r="AC209" s="916">
        <v>1.69</v>
      </c>
      <c r="AD209" s="916">
        <v>3.98</v>
      </c>
      <c r="AE209" s="916">
        <v>1.5</v>
      </c>
      <c r="AF209" s="916">
        <v>6.24</v>
      </c>
      <c r="AG209" s="916">
        <v>10.9</v>
      </c>
      <c r="AH209" s="916">
        <v>-9.1</v>
      </c>
      <c r="AI209" s="916">
        <v>14.26</v>
      </c>
      <c r="AJ209" s="916">
        <v>78.3</v>
      </c>
      <c r="AK209" s="916">
        <v>14.299999999999999</v>
      </c>
      <c r="AL209" s="928">
        <v>1650</v>
      </c>
      <c r="AM209" s="922">
        <v>5.0999999999999996</v>
      </c>
      <c r="AN209" s="916">
        <v>0.15</v>
      </c>
      <c r="AO209" s="802">
        <f t="shared" si="59"/>
        <v>-48.254482926713791</v>
      </c>
      <c r="AP209" s="803">
        <f t="shared" si="60"/>
        <v>8.437824765593902</v>
      </c>
      <c r="AQ209" s="936">
        <f t="shared" si="61"/>
        <v>296.51817949076013</v>
      </c>
      <c r="AR209" s="702">
        <f>INDEX(Historical!$C$7:$C$1437,MATCH(B209,Historical!$B$7:$B$1446,0))*IF(AH209="n/a",1.03,IF(AH209&lt;0,1.01,IF(AH209&gt;10,1.1,(1+AH209/100))))</f>
        <v>1.01</v>
      </c>
      <c r="AS209" s="935">
        <f t="shared" si="62"/>
        <v>1.1110000000000002</v>
      </c>
      <c r="AT209" s="935">
        <f t="shared" si="66"/>
        <v>1.2221000000000004</v>
      </c>
      <c r="AU209" s="935">
        <f t="shared" si="66"/>
        <v>1.3443100000000006</v>
      </c>
      <c r="AV209" s="935">
        <f t="shared" si="66"/>
        <v>1.4787410000000007</v>
      </c>
      <c r="AW209" s="702">
        <f t="shared" si="63"/>
        <v>6.1661510000000028</v>
      </c>
      <c r="AX209" s="810">
        <f t="shared" si="64"/>
        <v>6.4358115019309077</v>
      </c>
      <c r="AY209" s="991">
        <v>0.95</v>
      </c>
      <c r="AZ209" s="922">
        <v>41.9</v>
      </c>
      <c r="BA209" s="922">
        <v>-11.29</v>
      </c>
      <c r="BB209" s="922">
        <v>10.93</v>
      </c>
      <c r="BC209" s="922">
        <v>5.3100000000000005</v>
      </c>
      <c r="BE209" s="664">
        <v>2013</v>
      </c>
      <c r="BF209" s="946" t="e">
        <f>#VALUE!</f>
        <v>#VALUE!</v>
      </c>
      <c r="BG209" s="931">
        <v>7.9</v>
      </c>
    </row>
    <row r="210" spans="1:59" ht="11.25" customHeight="1" x14ac:dyDescent="0.2">
      <c r="A210" s="609" t="s">
        <v>1085</v>
      </c>
      <c r="B210" s="925" t="s">
        <v>1086</v>
      </c>
      <c r="C210" s="988" t="s">
        <v>108</v>
      </c>
      <c r="D210" s="988" t="s">
        <v>4373</v>
      </c>
      <c r="E210" s="792">
        <v>9</v>
      </c>
      <c r="F210" s="526">
        <v>420</v>
      </c>
      <c r="G210" s="526" t="s">
        <v>37</v>
      </c>
      <c r="H210" s="526" t="s">
        <v>37</v>
      </c>
      <c r="I210" s="924">
        <v>21.16</v>
      </c>
      <c r="J210" s="702">
        <f t="shared" si="52"/>
        <v>3.0245746691871456</v>
      </c>
      <c r="K210" s="927">
        <v>0.16</v>
      </c>
      <c r="L210" s="639">
        <v>4</v>
      </c>
      <c r="M210" s="693">
        <f t="shared" si="53"/>
        <v>0.64</v>
      </c>
      <c r="N210" s="921" t="s">
        <v>817</v>
      </c>
      <c r="O210" s="795">
        <v>0.155</v>
      </c>
      <c r="P210" s="915">
        <v>43483</v>
      </c>
      <c r="Q210" s="915">
        <v>43508</v>
      </c>
      <c r="R210" s="693">
        <f t="shared" si="54"/>
        <v>3.2258064516129057</v>
      </c>
      <c r="S210" s="759">
        <f>IF(INDEX(Historical!$D$7:$D$1437,MATCH(B210,Historical!$B$7:$B$1446,0))=0,"n/a",(INDEX(Historical!$C$7:$C$1437,MATCH(B210,Historical!$B$7:$B$1446,0))/INDEX(Historical!$D$7:$D$1437,MATCH(B210,Historical!$B$7:$B$1446,0))-1)*100)</f>
        <v>20.55555555555555</v>
      </c>
      <c r="T210" s="759">
        <f>IF(INDEX(Historical!$F$7:$F$1430,MATCH(B210,Historical!$B$7:$B$1446,0))=0,"n/a",((INDEX(Historical!$C$7:$C$1437,MATCH(B210,Historical!$B$7:$B$1446,0))/INDEX(Historical!$F$7:$F$1430,MATCH(B210,Historical!$B$7:$B$1446,0)))^(1/3)-1)*100)</f>
        <v>12.063230227675525</v>
      </c>
      <c r="U210" s="759">
        <f>IF(INDEX(Historical!$H$7:$H$1430,MATCH(B210,Historical!$B$7:$B$1446,0))=0,"n/a",((INDEX(Historical!$C$7:$C$1437,MATCH(B210,Historical!$B$7:$B$1446,0))/INDEX(Historical!$H$7:$H$1430,MATCH(B210,Historical!$B$7:$B$1446,0)))^(1/5)-1)*100)</f>
        <v>11.459238254571469</v>
      </c>
      <c r="V210" s="759">
        <f>IF(INDEX(Historical!$O$7:$O$1430,MATCH(B210,Historical!$B$7:$B$1446,0))=0,"n/a",((INDEX(Historical!$C$7:$C$1437,MATCH(B210,Historical!$B$7:$B$1446,0))/INDEX(Historical!$O$7:$O$1430,MATCH(B210,Historical!$B$7:$B$1446,0)))^(1/10)-1)*100)</f>
        <v>5.0697400933689796</v>
      </c>
      <c r="W210" s="760">
        <f t="shared" si="55"/>
        <v>2.2603206561929481</v>
      </c>
      <c r="X210" s="761">
        <f t="shared" si="56"/>
        <v>2.6649391289701092</v>
      </c>
      <c r="Y210" s="722"/>
      <c r="Z210" s="702">
        <f t="shared" si="57"/>
        <v>30.622009569377994</v>
      </c>
      <c r="AA210" s="935">
        <f t="shared" si="58"/>
        <v>10.124401913875598</v>
      </c>
      <c r="AB210" s="639">
        <v>12</v>
      </c>
      <c r="AC210" s="916">
        <v>2.09</v>
      </c>
      <c r="AD210" s="916" t="s">
        <v>137</v>
      </c>
      <c r="AE210" s="916">
        <v>2.41</v>
      </c>
      <c r="AF210" s="916">
        <v>0.95</v>
      </c>
      <c r="AG210" s="916">
        <v>9.7000000000000011</v>
      </c>
      <c r="AH210" s="916">
        <v>31.6</v>
      </c>
      <c r="AI210" s="916" t="s">
        <v>137</v>
      </c>
      <c r="AJ210" s="916">
        <v>4.3</v>
      </c>
      <c r="AK210" s="916" t="s">
        <v>137</v>
      </c>
      <c r="AL210" s="928">
        <v>199.33</v>
      </c>
      <c r="AM210" s="922">
        <v>3.4000000000000004</v>
      </c>
      <c r="AN210" s="916">
        <v>0.06</v>
      </c>
      <c r="AO210" s="802">
        <f t="shared" si="59"/>
        <v>4.3594110098830168</v>
      </c>
      <c r="AP210" s="803">
        <f t="shared" si="60"/>
        <v>14.483812923758615</v>
      </c>
      <c r="AQ210" s="936">
        <f t="shared" si="61"/>
        <v>-34.618446984279458</v>
      </c>
      <c r="AR210" s="702">
        <f>INDEX(Historical!$C$7:$C$1437,MATCH(B210,Historical!$B$7:$B$1446,0))*IF(AH210="n/a",1.03,IF(AH210&lt;0,1.01,IF(AH210&gt;10,1.1,(1+AH210/100))))</f>
        <v>0.64952380952380961</v>
      </c>
      <c r="AS210" s="935">
        <f t="shared" si="62"/>
        <v>0.66900952380952394</v>
      </c>
      <c r="AT210" s="935">
        <f t="shared" si="66"/>
        <v>0.68907980952380965</v>
      </c>
      <c r="AU210" s="935">
        <f t="shared" si="66"/>
        <v>0.70975220380952397</v>
      </c>
      <c r="AV210" s="935">
        <f t="shared" si="66"/>
        <v>0.73104476992380973</v>
      </c>
      <c r="AW210" s="702">
        <f t="shared" si="63"/>
        <v>3.4484101165904768</v>
      </c>
      <c r="AX210" s="810">
        <f t="shared" si="64"/>
        <v>16.296834199387884</v>
      </c>
      <c r="AY210" s="991">
        <v>0.7</v>
      </c>
      <c r="AZ210" s="922">
        <v>7.68</v>
      </c>
      <c r="BA210" s="922">
        <v>-33.58</v>
      </c>
      <c r="BB210" s="922">
        <v>-4</v>
      </c>
      <c r="BC210" s="922">
        <v>-16.23</v>
      </c>
      <c r="BE210" s="664">
        <v>2011</v>
      </c>
      <c r="BF210" s="946" t="e">
        <f>#VALUE!</f>
        <v>#VALUE!</v>
      </c>
      <c r="BG210" s="931">
        <v>0.89999999999999991</v>
      </c>
    </row>
    <row r="211" spans="1:59" ht="11.25" customHeight="1" x14ac:dyDescent="0.2">
      <c r="A211" s="609" t="s">
        <v>177</v>
      </c>
      <c r="B211" s="925" t="s">
        <v>178</v>
      </c>
      <c r="C211" s="988" t="s">
        <v>179</v>
      </c>
      <c r="D211" s="988" t="s">
        <v>4371</v>
      </c>
      <c r="E211" s="792">
        <v>32</v>
      </c>
      <c r="F211" s="526">
        <v>90</v>
      </c>
      <c r="G211" s="526" t="s">
        <v>115</v>
      </c>
      <c r="H211" s="526" t="s">
        <v>115</v>
      </c>
      <c r="I211" s="916">
        <v>120.06</v>
      </c>
      <c r="J211" s="702">
        <f t="shared" si="52"/>
        <v>3.9646843245044137</v>
      </c>
      <c r="K211" s="933">
        <v>1.19</v>
      </c>
      <c r="L211" s="639">
        <v>4</v>
      </c>
      <c r="M211" s="693">
        <f t="shared" si="53"/>
        <v>4.76</v>
      </c>
      <c r="N211" s="921" t="s">
        <v>111</v>
      </c>
      <c r="O211" s="796">
        <v>1.1200000000000001</v>
      </c>
      <c r="P211" s="915">
        <v>43510</v>
      </c>
      <c r="Q211" s="915">
        <v>43535</v>
      </c>
      <c r="R211" s="693">
        <f t="shared" si="54"/>
        <v>6.2499999999999858</v>
      </c>
      <c r="S211" s="759">
        <f>IF(INDEX(Historical!$D$7:$D$1437,MATCH(B211,Historical!$B$7:$B$1446,0))=0,"n/a",(INDEX(Historical!$C$7:$C$1437,MATCH(B211,Historical!$B$7:$B$1446,0))/INDEX(Historical!$D$7:$D$1437,MATCH(B211,Historical!$B$7:$B$1446,0))-1)*100)</f>
        <v>3.7037037037036979</v>
      </c>
      <c r="T211" s="759">
        <f>IF(INDEX(Historical!$F$7:$F$1430,MATCH(B211,Historical!$B$7:$B$1446,0))=0,"n/a",((INDEX(Historical!$C$7:$C$1437,MATCH(B211,Historical!$B$7:$B$1446,0))/INDEX(Historical!$F$7:$F$1430,MATCH(B211,Historical!$B$7:$B$1446,0)))^(1/3)-1)*100)</f>
        <v>1.5339810983894031</v>
      </c>
      <c r="U211" s="759">
        <f>IF(INDEX(Historical!$H$7:$H$1430,MATCH(B211,Historical!$B$7:$B$1446,0))=0,"n/a",((INDEX(Historical!$C$7:$C$1437,MATCH(B211,Historical!$B$7:$B$1446,0))/INDEX(Historical!$H$7:$H$1430,MATCH(B211,Historical!$B$7:$B$1446,0)))^(1/5)-1)*100)</f>
        <v>2.8117334006426242</v>
      </c>
      <c r="V211" s="759">
        <f>IF(INDEX(Historical!$O$7:$O$1430,MATCH(B211,Historical!$B$7:$B$1446,0))=0,"n/a",((INDEX(Historical!$C$7:$C$1437,MATCH(B211,Historical!$B$7:$B$1446,0))/INDEX(Historical!$O$7:$O$1430,MATCH(B211,Historical!$B$7:$B$1446,0)))^(1/10)-1)*100)</f>
        <v>5.8804428967479172</v>
      </c>
      <c r="W211" s="760">
        <f t="shared" si="55"/>
        <v>0.47814993700518843</v>
      </c>
      <c r="X211" s="761" t="str">
        <f t="shared" si="56"/>
        <v>n/a</v>
      </c>
      <c r="Y211" s="716"/>
      <c r="Z211" s="702">
        <f t="shared" si="57"/>
        <v>61.578266494178521</v>
      </c>
      <c r="AA211" s="935">
        <f t="shared" si="58"/>
        <v>15.53169469598965</v>
      </c>
      <c r="AB211" s="639">
        <v>12</v>
      </c>
      <c r="AC211" s="916">
        <v>7.73</v>
      </c>
      <c r="AD211" s="916">
        <v>0.21</v>
      </c>
      <c r="AE211" s="916">
        <v>1.45</v>
      </c>
      <c r="AF211" s="916">
        <v>1.47</v>
      </c>
      <c r="AG211" s="916">
        <v>9.3000000000000007</v>
      </c>
      <c r="AH211" s="918">
        <v>104.5</v>
      </c>
      <c r="AI211" s="918">
        <v>14.87</v>
      </c>
      <c r="AJ211" s="916">
        <v>-7.0000000000000009</v>
      </c>
      <c r="AK211" s="916">
        <v>73</v>
      </c>
      <c r="AL211" s="928">
        <v>230250</v>
      </c>
      <c r="AM211" s="922">
        <v>0.05</v>
      </c>
      <c r="AN211" s="916">
        <v>0.22</v>
      </c>
      <c r="AO211" s="802">
        <f t="shared" si="59"/>
        <v>-8.7552769708426119</v>
      </c>
      <c r="AP211" s="803">
        <f t="shared" si="60"/>
        <v>6.7764177251470379</v>
      </c>
      <c r="AQ211" s="936">
        <f t="shared" si="61"/>
        <v>0.73417428085946757</v>
      </c>
      <c r="AR211" s="702">
        <f>INDEX(Historical!$C$7:$C$1437,MATCH(B211,Historical!$B$7:$B$1446,0))*IF(AH211="n/a",1.03,IF(AH211&lt;0,1.01,IF(AH211&gt;10,1.1,(1+AH211/100))))</f>
        <v>4.9280000000000008</v>
      </c>
      <c r="AS211" s="935">
        <f t="shared" si="62"/>
        <v>5.4208000000000016</v>
      </c>
      <c r="AT211" s="935">
        <f t="shared" si="66"/>
        <v>5.962880000000002</v>
      </c>
      <c r="AU211" s="935">
        <f t="shared" si="66"/>
        <v>6.5591680000000023</v>
      </c>
      <c r="AV211" s="935">
        <f t="shared" si="66"/>
        <v>7.2150848000000032</v>
      </c>
      <c r="AW211" s="702">
        <f t="shared" si="63"/>
        <v>30.085932800000009</v>
      </c>
      <c r="AX211" s="810">
        <f t="shared" si="64"/>
        <v>25.059081126103621</v>
      </c>
      <c r="AY211" s="991">
        <v>0.99</v>
      </c>
      <c r="AZ211" s="922">
        <v>19.8</v>
      </c>
      <c r="BA211" s="922">
        <v>-8.41</v>
      </c>
      <c r="BB211" s="922">
        <v>-1.8900000000000001</v>
      </c>
      <c r="BC211" s="922">
        <v>1.1900000000000002</v>
      </c>
      <c r="BE211" s="664">
        <v>1988</v>
      </c>
      <c r="BF211" s="946" t="e">
        <f>#VALUE!</f>
        <v>#VALUE!</v>
      </c>
      <c r="BG211" s="931">
        <v>5.5</v>
      </c>
    </row>
    <row r="212" spans="1:59" ht="11.25" customHeight="1" x14ac:dyDescent="0.2">
      <c r="A212" s="628" t="s">
        <v>4180</v>
      </c>
      <c r="B212" s="925" t="s">
        <v>4181</v>
      </c>
      <c r="C212" s="988" t="s">
        <v>108</v>
      </c>
      <c r="D212" s="988" t="s">
        <v>4373</v>
      </c>
      <c r="E212" s="792">
        <v>6</v>
      </c>
      <c r="F212" s="526">
        <v>798</v>
      </c>
      <c r="G212" s="526" t="s">
        <v>106</v>
      </c>
      <c r="H212" s="526" t="s">
        <v>106</v>
      </c>
      <c r="I212" s="924">
        <v>10</v>
      </c>
      <c r="J212" s="702">
        <f t="shared" si="52"/>
        <v>2.1999999999999997</v>
      </c>
      <c r="K212" s="927">
        <v>5.5E-2</v>
      </c>
      <c r="L212" s="639">
        <v>4</v>
      </c>
      <c r="M212" s="693">
        <f t="shared" si="53"/>
        <v>0.22</v>
      </c>
      <c r="N212" s="921" t="s">
        <v>210</v>
      </c>
      <c r="O212" s="795">
        <v>0.05</v>
      </c>
      <c r="P212" s="915">
        <v>43594</v>
      </c>
      <c r="Q212" s="915">
        <v>43616</v>
      </c>
      <c r="R212" s="693">
        <f t="shared" si="54"/>
        <v>9.9999999999999947</v>
      </c>
      <c r="S212" s="759">
        <f>IF(INDEX(Historical!$D$7:$D$1437,MATCH(B212,Historical!$B$7:$B$1446,0))=0,"n/a",(INDEX(Historical!$C$7:$C$1437,MATCH(B212,Historical!$B$7:$B$1446,0))/INDEX(Historical!$D$7:$D$1437,MATCH(B212,Historical!$B$7:$B$1446,0))-1)*100)</f>
        <v>29.032258064516149</v>
      </c>
      <c r="T212" s="759">
        <f>IF(INDEX(Historical!$F$7:$F$1430,MATCH(B212,Historical!$B$7:$B$1446,0))=0,"n/a",((INDEX(Historical!$C$7:$C$1437,MATCH(B212,Historical!$B$7:$B$1446,0))/INDEX(Historical!$F$7:$F$1430,MATCH(B212,Historical!$B$7:$B$1446,0)))^(1/3)-1)*100)</f>
        <v>22.052244447028492</v>
      </c>
      <c r="U212" s="759" t="str">
        <f>IF(INDEX(Historical!$H$7:$H$1430,MATCH(B212,Historical!$B$7:$B$1446,0))=0,"n/a",((INDEX(Historical!$C$7:$C$1437,MATCH(B212,Historical!$B$7:$B$1446,0))/INDEX(Historical!$H$7:$H$1430,MATCH(B212,Historical!$B$7:$B$1446,0)))^(1/5)-1)*100)</f>
        <v>n/a</v>
      </c>
      <c r="V212" s="759">
        <f>IF(INDEX(Historical!$O$7:$O$1430,MATCH(B212,Historical!$B$7:$B$1446,0))=0,"n/a",((INDEX(Historical!$C$7:$C$1437,MATCH(B212,Historical!$B$7:$B$1446,0))/INDEX(Historical!$O$7:$O$1430,MATCH(B212,Historical!$B$7:$B$1446,0)))^(1/10)-1)*100)</f>
        <v>5.2409779148925528</v>
      </c>
      <c r="W212" s="760" t="str">
        <f t="shared" si="55"/>
        <v>n/a</v>
      </c>
      <c r="X212" s="761" t="str">
        <f t="shared" si="56"/>
        <v>n/a</v>
      </c>
      <c r="Y212" s="716"/>
      <c r="Z212" s="702">
        <f t="shared" si="57"/>
        <v>25.882352941176475</v>
      </c>
      <c r="AA212" s="935">
        <f t="shared" si="58"/>
        <v>11.764705882352942</v>
      </c>
      <c r="AB212" s="639">
        <v>12</v>
      </c>
      <c r="AC212" s="916">
        <v>0.85</v>
      </c>
      <c r="AD212" s="916" t="s">
        <v>137</v>
      </c>
      <c r="AE212" s="916">
        <v>2.0099999999999998</v>
      </c>
      <c r="AF212" s="916">
        <v>1.1100000000000001</v>
      </c>
      <c r="AG212" s="916">
        <v>8.7999999999999989</v>
      </c>
      <c r="AH212" s="916">
        <v>21.2</v>
      </c>
      <c r="AI212" s="916" t="s">
        <v>137</v>
      </c>
      <c r="AJ212" s="916">
        <v>21.099999999999998</v>
      </c>
      <c r="AK212" s="916" t="s">
        <v>137</v>
      </c>
      <c r="AL212" s="928">
        <v>85.6</v>
      </c>
      <c r="AM212" s="922">
        <v>10.8</v>
      </c>
      <c r="AN212" s="916">
        <v>7.0000000000000007E-2</v>
      </c>
      <c r="AO212" s="802" t="str">
        <f t="shared" si="59"/>
        <v>n/a</v>
      </c>
      <c r="AP212" s="803" t="str">
        <f t="shared" si="60"/>
        <v>n/a</v>
      </c>
      <c r="AQ212" s="936">
        <f t="shared" si="61"/>
        <v>-23.816526932493744</v>
      </c>
      <c r="AR212" s="702">
        <f>INDEX(Historical!$C$7:$C$1437,MATCH(B212,Historical!$B$7:$B$1446,0))*IF(AH212="n/a",1.03,IF(AH212&lt;0,1.01,IF(AH212&gt;10,1.1,(1+AH212/100))))</f>
        <v>0.22000000000000003</v>
      </c>
      <c r="AS212" s="935">
        <f t="shared" si="62"/>
        <v>0.22660000000000002</v>
      </c>
      <c r="AT212" s="935">
        <f t="shared" si="66"/>
        <v>0.23339800000000002</v>
      </c>
      <c r="AU212" s="935">
        <f t="shared" si="66"/>
        <v>0.24039994000000003</v>
      </c>
      <c r="AV212" s="935">
        <f t="shared" si="66"/>
        <v>0.24761193820000005</v>
      </c>
      <c r="AW212" s="702">
        <f t="shared" si="63"/>
        <v>1.1680098782000004</v>
      </c>
      <c r="AX212" s="810">
        <f t="shared" si="64"/>
        <v>11.680098782000004</v>
      </c>
      <c r="AY212" s="991">
        <v>0.46</v>
      </c>
      <c r="AZ212" s="922">
        <v>5.93</v>
      </c>
      <c r="BA212" s="922">
        <v>-22.78</v>
      </c>
      <c r="BB212" s="922">
        <v>-1.77</v>
      </c>
      <c r="BC212" s="922">
        <v>-9.48</v>
      </c>
      <c r="BE212" s="664">
        <v>2014</v>
      </c>
      <c r="BF212" s="946" t="e">
        <f>#VALUE!</f>
        <v>#VALUE!</v>
      </c>
      <c r="BG212" s="931">
        <v>0.8</v>
      </c>
    </row>
    <row r="213" spans="1:59" s="838" customFormat="1" ht="11.25" customHeight="1" x14ac:dyDescent="0.2">
      <c r="A213" s="697" t="s">
        <v>167</v>
      </c>
      <c r="B213" s="846" t="s">
        <v>168</v>
      </c>
      <c r="C213" s="988" t="s">
        <v>131</v>
      </c>
      <c r="D213" s="988" t="s">
        <v>4375</v>
      </c>
      <c r="E213" s="818">
        <v>52</v>
      </c>
      <c r="F213" s="526">
        <v>20</v>
      </c>
      <c r="G213" s="1171" t="s">
        <v>37</v>
      </c>
      <c r="H213" s="1171" t="s">
        <v>37</v>
      </c>
      <c r="I213" s="831">
        <v>50.39</v>
      </c>
      <c r="J213" s="820">
        <f t="shared" si="52"/>
        <v>1.5677713832109548</v>
      </c>
      <c r="K213" s="821">
        <v>0.19750000000000001</v>
      </c>
      <c r="L213" s="822">
        <v>4</v>
      </c>
      <c r="M213" s="823">
        <f t="shared" si="53"/>
        <v>0.79</v>
      </c>
      <c r="N213" s="824" t="s">
        <v>435</v>
      </c>
      <c r="O213" s="825">
        <v>0.1875</v>
      </c>
      <c r="P213" s="826">
        <v>43504</v>
      </c>
      <c r="Q213" s="826">
        <v>43518</v>
      </c>
      <c r="R213" s="823">
        <f t="shared" si="54"/>
        <v>5.3333333333333375</v>
      </c>
      <c r="S213" s="759">
        <f>IF(INDEX(Historical!$D$7:$D$1437,MATCH(B213,Historical!$B$7:$B$1446,0))=0,"n/a",(INDEX(Historical!$C$7:$C$1437,MATCH(B213,Historical!$B$7:$B$1446,0))/INDEX(Historical!$D$7:$D$1437,MATCH(B213,Historical!$B$7:$B$1446,0))-1)*100)</f>
        <v>4.4444444444444509</v>
      </c>
      <c r="T213" s="759">
        <f>IF(INDEX(Historical!$F$7:$F$1430,MATCH(B213,Historical!$B$7:$B$1446,0))=0,"n/a",((INDEX(Historical!$C$7:$C$1437,MATCH(B213,Historical!$B$7:$B$1446,0))/INDEX(Historical!$F$7:$F$1430,MATCH(B213,Historical!$B$7:$B$1446,0)))^(1/3)-1)*100)</f>
        <v>3.9236390803086385</v>
      </c>
      <c r="U213" s="759">
        <f>IF(INDEX(Historical!$H$7:$H$1430,MATCH(B213,Historical!$B$7:$B$1446,0))=0,"n/a",((INDEX(Historical!$C$7:$C$1437,MATCH(B213,Historical!$B$7:$B$1446,0))/INDEX(Historical!$H$7:$H$1430,MATCH(B213,Historical!$B$7:$B$1446,0)))^(1/5)-1)*100)</f>
        <v>3.2779415436246184</v>
      </c>
      <c r="V213" s="759">
        <f>IF(INDEX(Historical!$O$7:$O$1430,MATCH(B213,Historical!$B$7:$B$1446,0))=0,"n/a",((INDEX(Historical!$C$7:$C$1437,MATCH(B213,Historical!$B$7:$B$1446,0))/INDEX(Historical!$O$7:$O$1430,MATCH(B213,Historical!$B$7:$B$1446,0)))^(1/10)-1)*100)</f>
        <v>2.5430421305122186</v>
      </c>
      <c r="W213" s="827">
        <f t="shared" si="55"/>
        <v>1.2889843641577328</v>
      </c>
      <c r="X213" s="828">
        <f t="shared" si="56"/>
        <v>9.5288998361180766E-2</v>
      </c>
      <c r="Y213" s="843"/>
      <c r="Z213" s="820">
        <f t="shared" si="57"/>
        <v>18.11926605504587</v>
      </c>
      <c r="AA213" s="830">
        <f t="shared" si="58"/>
        <v>11.557339449541283</v>
      </c>
      <c r="AB213" s="822">
        <v>12</v>
      </c>
      <c r="AC213" s="831">
        <v>4.3600000000000003</v>
      </c>
      <c r="AD213" s="831">
        <v>1.18</v>
      </c>
      <c r="AE213" s="831">
        <v>3.51</v>
      </c>
      <c r="AF213" s="831">
        <v>3.39</v>
      </c>
      <c r="AG213" s="831">
        <v>8.5</v>
      </c>
      <c r="AH213" s="831">
        <v>18.5</v>
      </c>
      <c r="AI213" s="831">
        <v>14.829999999999998</v>
      </c>
      <c r="AJ213" s="831">
        <v>34.4</v>
      </c>
      <c r="AK213" s="831">
        <v>9.8000000000000007</v>
      </c>
      <c r="AL213" s="832">
        <v>2430</v>
      </c>
      <c r="AM213" s="833">
        <v>1</v>
      </c>
      <c r="AN213" s="831">
        <v>1.32</v>
      </c>
      <c r="AO213" s="834">
        <f t="shared" si="59"/>
        <v>-6.7116265227057097</v>
      </c>
      <c r="AP213" s="835">
        <f t="shared" si="60"/>
        <v>4.8457129268355734</v>
      </c>
      <c r="AQ213" s="836">
        <f t="shared" si="61"/>
        <v>31.958546915217024</v>
      </c>
      <c r="AR213" s="702">
        <f>INDEX(Historical!$C$7:$C$1437,MATCH(B213,Historical!$B$7:$B$1446,0))*IF(AH213="n/a",1.03,IF(AH213&lt;0,1.01,IF(AH213&gt;10,1.1,(1+AH213/100))))</f>
        <v>0.82720000000000005</v>
      </c>
      <c r="AS213" s="830">
        <f t="shared" si="62"/>
        <v>0.90992000000000017</v>
      </c>
      <c r="AT213" s="830">
        <f t="shared" si="66"/>
        <v>0.99909216000000023</v>
      </c>
      <c r="AU213" s="830">
        <f t="shared" si="66"/>
        <v>1.0970031916800003</v>
      </c>
      <c r="AV213" s="830">
        <f t="shared" si="66"/>
        <v>1.2045095044646403</v>
      </c>
      <c r="AW213" s="820">
        <f t="shared" si="63"/>
        <v>5.0377248561446413</v>
      </c>
      <c r="AX213" s="837">
        <f t="shared" si="64"/>
        <v>9.9974694505747994</v>
      </c>
      <c r="AY213" s="992">
        <v>0.35</v>
      </c>
      <c r="AZ213" s="833">
        <v>32.08</v>
      </c>
      <c r="BA213" s="833">
        <v>-8.4599999999999991</v>
      </c>
      <c r="BB213" s="833">
        <v>-3.2300000000000004</v>
      </c>
      <c r="BC213" s="833">
        <v>9.8699999999999992</v>
      </c>
      <c r="BD213" s="961"/>
      <c r="BE213" s="664">
        <v>1968</v>
      </c>
      <c r="BF213" s="946" t="e">
        <f>#VALUE!</f>
        <v>#VALUE!</v>
      </c>
      <c r="BG213" s="893">
        <v>2.1</v>
      </c>
    </row>
    <row r="214" spans="1:59" ht="11.25" customHeight="1" x14ac:dyDescent="0.2">
      <c r="A214" s="537" t="s">
        <v>513</v>
      </c>
      <c r="B214" s="925" t="s">
        <v>514</v>
      </c>
      <c r="C214" s="988" t="s">
        <v>108</v>
      </c>
      <c r="D214" s="988" t="s">
        <v>4373</v>
      </c>
      <c r="E214" s="792">
        <v>21</v>
      </c>
      <c r="F214" s="526">
        <v>162</v>
      </c>
      <c r="G214" s="526" t="s">
        <v>106</v>
      </c>
      <c r="H214" s="526" t="s">
        <v>106</v>
      </c>
      <c r="I214" s="924">
        <v>60.6</v>
      </c>
      <c r="J214" s="702">
        <f t="shared" si="52"/>
        <v>2.9372937293729371</v>
      </c>
      <c r="K214" s="933">
        <v>0.44500000000000001</v>
      </c>
      <c r="L214" s="639">
        <v>4</v>
      </c>
      <c r="M214" s="693">
        <f t="shared" si="53"/>
        <v>1.78</v>
      </c>
      <c r="N214" s="921" t="s">
        <v>320</v>
      </c>
      <c r="O214" s="796">
        <v>0.44</v>
      </c>
      <c r="P214" s="915">
        <v>43538</v>
      </c>
      <c r="Q214" s="915">
        <v>43553</v>
      </c>
      <c r="R214" s="693">
        <f t="shared" si="54"/>
        <v>1.1363636363636374</v>
      </c>
      <c r="S214" s="759">
        <f>IF(INDEX(Historical!$D$7:$D$1437,MATCH(B214,Historical!$B$7:$B$1446,0))=0,"n/a",(INDEX(Historical!$C$7:$C$1437,MATCH(B214,Historical!$B$7:$B$1446,0))/INDEX(Historical!$D$7:$D$1437,MATCH(B214,Historical!$B$7:$B$1446,0))-1)*100)</f>
        <v>2.941176470588247</v>
      </c>
      <c r="T214" s="759">
        <f>IF(INDEX(Historical!$F$7:$F$1430,MATCH(B214,Historical!$B$7:$B$1446,0))=0,"n/a",((INDEX(Historical!$C$7:$C$1437,MATCH(B214,Historical!$B$7:$B$1446,0))/INDEX(Historical!$F$7:$F$1430,MATCH(B214,Historical!$B$7:$B$1446,0)))^(1/3)-1)*100)</f>
        <v>2.3961154704533749</v>
      </c>
      <c r="U214" s="759">
        <f>IF(INDEX(Historical!$H$7:$H$1430,MATCH(B214,Historical!$B$7:$B$1446,0))=0,"n/a",((INDEX(Historical!$C$7:$C$1437,MATCH(B214,Historical!$B$7:$B$1446,0))/INDEX(Historical!$H$7:$H$1430,MATCH(B214,Historical!$B$7:$B$1446,0)))^(1/5)-1)*100)</f>
        <v>7.6960855891058388</v>
      </c>
      <c r="V214" s="759">
        <f>IF(INDEX(Historical!$O$7:$O$1430,MATCH(B214,Historical!$B$7:$B$1446,0))=0,"n/a",((INDEX(Historical!$C$7:$C$1437,MATCH(B214,Historical!$B$7:$B$1446,0))/INDEX(Historical!$O$7:$O$1430,MATCH(B214,Historical!$B$7:$B$1446,0)))^(1/10)-1)*100)</f>
        <v>7.3045008272090595</v>
      </c>
      <c r="W214" s="760">
        <f t="shared" si="55"/>
        <v>1.0536086956740613</v>
      </c>
      <c r="X214" s="761" t="str">
        <f t="shared" si="56"/>
        <v>n/a</v>
      </c>
      <c r="Y214" s="926"/>
      <c r="Z214" s="702" t="str">
        <f t="shared" si="57"/>
        <v>n/a</v>
      </c>
      <c r="AA214" s="935" t="str">
        <f t="shared" si="58"/>
        <v>n/a</v>
      </c>
      <c r="AB214" s="639">
        <v>12</v>
      </c>
      <c r="AC214" s="916" t="s">
        <v>137</v>
      </c>
      <c r="AD214" s="916" t="s">
        <v>137</v>
      </c>
      <c r="AE214" s="916" t="s">
        <v>137</v>
      </c>
      <c r="AF214" s="916" t="s">
        <v>137</v>
      </c>
      <c r="AG214" s="916" t="s">
        <v>137</v>
      </c>
      <c r="AH214" s="916" t="s">
        <v>137</v>
      </c>
      <c r="AI214" s="916" t="s">
        <v>137</v>
      </c>
      <c r="AJ214" s="916" t="s">
        <v>137</v>
      </c>
      <c r="AK214" s="916" t="s">
        <v>137</v>
      </c>
      <c r="AL214" s="928" t="s">
        <v>137</v>
      </c>
      <c r="AM214" s="922" t="s">
        <v>137</v>
      </c>
      <c r="AN214" s="916" t="s">
        <v>137</v>
      </c>
      <c r="AO214" s="802" t="str">
        <f t="shared" si="59"/>
        <v>n/a</v>
      </c>
      <c r="AP214" s="803">
        <f t="shared" si="60"/>
        <v>10.633379318478775</v>
      </c>
      <c r="AQ214" s="936" t="str">
        <f t="shared" si="61"/>
        <v>n/a</v>
      </c>
      <c r="AR214" s="702">
        <f>INDEX(Historical!$C$7:$C$1437,MATCH(B214,Historical!$B$7:$B$1446,0))*IF(AH214="n/a",1.03,IF(AH214&lt;0,1.01,IF(AH214&gt;10,1.1,(1+AH214/100))))</f>
        <v>1.8025</v>
      </c>
      <c r="AS214" s="935">
        <f t="shared" si="62"/>
        <v>1.8565750000000001</v>
      </c>
      <c r="AT214" s="935">
        <f t="shared" si="66"/>
        <v>1.9122722500000002</v>
      </c>
      <c r="AU214" s="935">
        <f t="shared" si="66"/>
        <v>1.9696404175000002</v>
      </c>
      <c r="AV214" s="935">
        <f t="shared" si="66"/>
        <v>2.0287296300250004</v>
      </c>
      <c r="AW214" s="702">
        <f t="shared" si="63"/>
        <v>9.5697172975250009</v>
      </c>
      <c r="AX214" s="810">
        <f t="shared" si="64"/>
        <v>15.79161270218647</v>
      </c>
      <c r="AY214" s="991" t="s">
        <v>137</v>
      </c>
      <c r="AZ214" s="922" t="s">
        <v>137</v>
      </c>
      <c r="BA214" s="922" t="s">
        <v>137</v>
      </c>
      <c r="BB214" s="922" t="s">
        <v>137</v>
      </c>
      <c r="BC214" s="922" t="s">
        <v>137</v>
      </c>
      <c r="BD214" s="960" t="s">
        <v>4298</v>
      </c>
      <c r="BE214" s="664">
        <v>1999</v>
      </c>
      <c r="BF214" s="946" t="e">
        <f>#VALUE!</f>
        <v>#VALUE!</v>
      </c>
      <c r="BG214" s="931" t="s">
        <v>137</v>
      </c>
    </row>
    <row r="215" spans="1:59" ht="11.25" customHeight="1" x14ac:dyDescent="0.2">
      <c r="A215" s="609" t="s">
        <v>1073</v>
      </c>
      <c r="B215" s="925" t="s">
        <v>1074</v>
      </c>
      <c r="C215" s="988" t="s">
        <v>108</v>
      </c>
      <c r="D215" s="988" t="s">
        <v>4365</v>
      </c>
      <c r="E215" s="792">
        <v>6</v>
      </c>
      <c r="F215" s="526">
        <v>716</v>
      </c>
      <c r="G215" s="526" t="s">
        <v>106</v>
      </c>
      <c r="H215" s="526" t="s">
        <v>106</v>
      </c>
      <c r="I215" s="924">
        <v>11.78</v>
      </c>
      <c r="J215" s="702">
        <f t="shared" si="52"/>
        <v>1.6977928692699491</v>
      </c>
      <c r="K215" s="927">
        <v>0.2</v>
      </c>
      <c r="L215" s="639">
        <v>1</v>
      </c>
      <c r="M215" s="693">
        <f t="shared" si="53"/>
        <v>0.2</v>
      </c>
      <c r="N215" s="921" t="s">
        <v>250</v>
      </c>
      <c r="O215" s="795">
        <v>0.16</v>
      </c>
      <c r="P215" s="917">
        <v>43139</v>
      </c>
      <c r="Q215" s="917">
        <v>43167</v>
      </c>
      <c r="R215" s="693">
        <f t="shared" si="54"/>
        <v>25.000000000000007</v>
      </c>
      <c r="S215" s="759">
        <f>IF(INDEX(Historical!$D$7:$D$1437,MATCH(B215,Historical!$B$7:$B$1446,0))=0,"n/a",(INDEX(Historical!$C$7:$C$1437,MATCH(B215,Historical!$B$7:$B$1446,0))/INDEX(Historical!$D$7:$D$1437,MATCH(B215,Historical!$B$7:$B$1446,0))-1)*100)</f>
        <v>25</v>
      </c>
      <c r="T215" s="759">
        <f>IF(INDEX(Historical!$F$7:$F$1430,MATCH(B215,Historical!$B$7:$B$1446,0))=0,"n/a",((INDEX(Historical!$C$7:$C$1437,MATCH(B215,Historical!$B$7:$B$1446,0))/INDEX(Historical!$F$7:$F$1430,MATCH(B215,Historical!$B$7:$B$1446,0)))^(1/3)-1)*100)</f>
        <v>35.72088082974534</v>
      </c>
      <c r="U215" s="759">
        <f>IF(INDEX(Historical!$H$7:$H$1430,MATCH(B215,Historical!$B$7:$B$1446,0))=0,"n/a",((INDEX(Historical!$C$7:$C$1437,MATCH(B215,Historical!$B$7:$B$1446,0))/INDEX(Historical!$H$7:$H$1430,MATCH(B215,Historical!$B$7:$B$1446,0)))^(1/5)-1)*100)</f>
        <v>58.489319246111357</v>
      </c>
      <c r="V215" s="759">
        <f>IF(INDEX(Historical!$O$7:$O$1430,MATCH(B215,Historical!$B$7:$B$1446,0))=0,"n/a",((INDEX(Historical!$C$7:$C$1437,MATCH(B215,Historical!$B$7:$B$1446,0))/INDEX(Historical!$O$7:$O$1430,MATCH(B215,Historical!$B$7:$B$1446,0)))^(1/10)-1)*100)</f>
        <v>0</v>
      </c>
      <c r="W215" s="760" t="str">
        <f t="shared" si="55"/>
        <v>n/a</v>
      </c>
      <c r="X215" s="761" t="str">
        <f t="shared" si="56"/>
        <v>n/a</v>
      </c>
      <c r="Y215" s="926"/>
      <c r="Z215" s="702">
        <f t="shared" si="57"/>
        <v>37.037037037037038</v>
      </c>
      <c r="AA215" s="935">
        <f t="shared" si="58"/>
        <v>21.814814814814813</v>
      </c>
      <c r="AB215" s="639">
        <v>9</v>
      </c>
      <c r="AC215" s="916">
        <v>0.54</v>
      </c>
      <c r="AD215" s="916" t="s">
        <v>137</v>
      </c>
      <c r="AE215" s="916">
        <v>3.09</v>
      </c>
      <c r="AF215" s="916">
        <v>0.93</v>
      </c>
      <c r="AG215" s="916">
        <v>4</v>
      </c>
      <c r="AH215" s="916">
        <v>-81.699999999999989</v>
      </c>
      <c r="AI215" s="916">
        <v>11.74</v>
      </c>
      <c r="AJ215" s="916">
        <v>-19.600000000000001</v>
      </c>
      <c r="AK215" s="916" t="s">
        <v>137</v>
      </c>
      <c r="AL215" s="928">
        <v>131.22999999999999</v>
      </c>
      <c r="AM215" s="922">
        <v>2.4</v>
      </c>
      <c r="AN215" s="916">
        <v>0.18</v>
      </c>
      <c r="AO215" s="802">
        <f t="shared" si="59"/>
        <v>38.372297300566487</v>
      </c>
      <c r="AP215" s="803">
        <f t="shared" si="60"/>
        <v>60.187112115381304</v>
      </c>
      <c r="AQ215" s="936">
        <f t="shared" si="61"/>
        <v>-5.0432197078229208</v>
      </c>
      <c r="AR215" s="702">
        <f>INDEX(Historical!$C$7:$C$1437,MATCH(B215,Historical!$B$7:$B$1446,0))*IF(AH215="n/a",1.03,IF(AH215&lt;0,1.01,IF(AH215&gt;10,1.1,(1+AH215/100))))</f>
        <v>0.20200000000000001</v>
      </c>
      <c r="AS215" s="935">
        <f t="shared" si="62"/>
        <v>0.22220000000000004</v>
      </c>
      <c r="AT215" s="935">
        <f t="shared" si="66"/>
        <v>0.22886600000000004</v>
      </c>
      <c r="AU215" s="935">
        <f t="shared" si="66"/>
        <v>0.23573198000000004</v>
      </c>
      <c r="AV215" s="935">
        <f t="shared" si="66"/>
        <v>0.24280393940000003</v>
      </c>
      <c r="AW215" s="702">
        <f t="shared" si="63"/>
        <v>1.1316019194000002</v>
      </c>
      <c r="AX215" s="810">
        <f t="shared" si="64"/>
        <v>9.606128348047541</v>
      </c>
      <c r="AY215" s="991">
        <v>0.38</v>
      </c>
      <c r="AZ215" s="922">
        <v>12.19</v>
      </c>
      <c r="BA215" s="922">
        <v>-17.330000000000002</v>
      </c>
      <c r="BB215" s="922">
        <v>-2.2800000000000002</v>
      </c>
      <c r="BC215" s="922">
        <v>-7.24</v>
      </c>
      <c r="BE215" s="664">
        <v>2013</v>
      </c>
      <c r="BF215" s="946" t="e">
        <f>#VALUE!</f>
        <v>#VALUE!</v>
      </c>
      <c r="BG215" s="931">
        <v>0.4</v>
      </c>
    </row>
    <row r="216" spans="1:59" ht="11.25" customHeight="1" x14ac:dyDescent="0.2">
      <c r="A216" s="609" t="s">
        <v>542</v>
      </c>
      <c r="B216" s="925" t="s">
        <v>543</v>
      </c>
      <c r="C216" s="988" t="s">
        <v>131</v>
      </c>
      <c r="D216" s="988" t="s">
        <v>4362</v>
      </c>
      <c r="E216" s="792">
        <v>16</v>
      </c>
      <c r="F216" s="526">
        <v>227</v>
      </c>
      <c r="G216" s="526" t="s">
        <v>37</v>
      </c>
      <c r="H216" s="526" t="s">
        <v>115</v>
      </c>
      <c r="I216" s="924">
        <v>77.87</v>
      </c>
      <c r="J216" s="702">
        <f t="shared" si="52"/>
        <v>4.7129831770900212</v>
      </c>
      <c r="K216" s="927">
        <v>0.91749999999999998</v>
      </c>
      <c r="L216" s="639">
        <v>4</v>
      </c>
      <c r="M216" s="693">
        <f t="shared" si="53"/>
        <v>3.67</v>
      </c>
      <c r="N216" s="921" t="s">
        <v>327</v>
      </c>
      <c r="O216" s="795">
        <v>0.83499999999999996</v>
      </c>
      <c r="P216" s="915">
        <v>43544</v>
      </c>
      <c r="Q216" s="915">
        <v>43524</v>
      </c>
      <c r="R216" s="693">
        <f t="shared" si="54"/>
        <v>9.8802395209580869</v>
      </c>
      <c r="S216" s="759">
        <f>IF(INDEX(Historical!$D$7:$D$1437,MATCH(B216,Historical!$B$7:$B$1446,0))=0,"n/a",(INDEX(Historical!$C$7:$C$1437,MATCH(B216,Historical!$B$7:$B$1446,0))/INDEX(Historical!$D$7:$D$1437,MATCH(B216,Historical!$B$7:$B$1446,0))-1)*100)</f>
        <v>10.049423393739687</v>
      </c>
      <c r="T216" s="759">
        <f>IF(INDEX(Historical!$F$7:$F$1430,MATCH(B216,Historical!$B$7:$B$1446,0))=0,"n/a",((INDEX(Historical!$C$7:$C$1437,MATCH(B216,Historical!$B$7:$B$1446,0))/INDEX(Historical!$F$7:$F$1430,MATCH(B216,Historical!$B$7:$B$1446,0)))^(1/3)-1)*100)</f>
        <v>8.8467754100453924</v>
      </c>
      <c r="U216" s="759">
        <f>IF(INDEX(Historical!$H$7:$H$1430,MATCH(B216,Historical!$B$7:$B$1446,0))=0,"n/a",((INDEX(Historical!$C$7:$C$1437,MATCH(B216,Historical!$B$7:$B$1446,0))/INDEX(Historical!$H$7:$H$1430,MATCH(B216,Historical!$B$7:$B$1446,0)))^(1/5)-1)*100)</f>
        <v>8.2213107607815417</v>
      </c>
      <c r="V216" s="759">
        <f>IF(INDEX(Historical!$O$7:$O$1430,MATCH(B216,Historical!$B$7:$B$1446,0))=0,"n/a",((INDEX(Historical!$C$7:$C$1437,MATCH(B216,Historical!$B$7:$B$1446,0))/INDEX(Historical!$O$7:$O$1430,MATCH(B216,Historical!$B$7:$B$1446,0)))^(1/10)-1)*100)</f>
        <v>7.7727433606074259</v>
      </c>
      <c r="W216" s="760">
        <f t="shared" si="55"/>
        <v>1.0577103063054254</v>
      </c>
      <c r="X216" s="761">
        <f t="shared" si="56"/>
        <v>1.9119327350654749</v>
      </c>
      <c r="Y216" s="725"/>
      <c r="Z216" s="702">
        <f t="shared" si="57"/>
        <v>96.578947368421055</v>
      </c>
      <c r="AA216" s="935">
        <f t="shared" si="58"/>
        <v>20.492105263157896</v>
      </c>
      <c r="AB216" s="639">
        <v>12</v>
      </c>
      <c r="AC216" s="916">
        <v>3.8</v>
      </c>
      <c r="AD216" s="916">
        <v>4.3899999999999997</v>
      </c>
      <c r="AE216" s="916">
        <v>4.6399999999999997</v>
      </c>
      <c r="AF216" s="916">
        <v>2.5499999999999998</v>
      </c>
      <c r="AG216" s="916">
        <v>13.200000000000001</v>
      </c>
      <c r="AH216" s="916">
        <v>12.7</v>
      </c>
      <c r="AI216" s="916">
        <v>4.95</v>
      </c>
      <c r="AJ216" s="916">
        <v>4.3</v>
      </c>
      <c r="AK216" s="916">
        <v>4.66</v>
      </c>
      <c r="AL216" s="928">
        <v>62050</v>
      </c>
      <c r="AM216" s="922">
        <v>0.2</v>
      </c>
      <c r="AN216" s="916">
        <v>1.75</v>
      </c>
      <c r="AO216" s="802">
        <f t="shared" si="59"/>
        <v>-7.5578113252863339</v>
      </c>
      <c r="AP216" s="803">
        <f t="shared" si="60"/>
        <v>12.934293937871562</v>
      </c>
      <c r="AQ216" s="936">
        <f t="shared" si="61"/>
        <v>52.395491944191974</v>
      </c>
      <c r="AR216" s="702">
        <f>INDEX(Historical!$C$7:$C$1437,MATCH(B216,Historical!$B$7:$B$1446,0))*IF(AH216="n/a",1.03,IF(AH216&lt;0,1.01,IF(AH216&gt;10,1.1,(1+AH216/100))))</f>
        <v>3.6739999999999999</v>
      </c>
      <c r="AS216" s="935">
        <f t="shared" si="62"/>
        <v>3.8558630000000003</v>
      </c>
      <c r="AT216" s="935">
        <f t="shared" si="66"/>
        <v>4.0355462158000002</v>
      </c>
      <c r="AU216" s="935">
        <f t="shared" si="66"/>
        <v>4.2236026694562803</v>
      </c>
      <c r="AV216" s="935">
        <f t="shared" si="66"/>
        <v>4.4204225538529425</v>
      </c>
      <c r="AW216" s="702">
        <f t="shared" si="63"/>
        <v>20.209434439109224</v>
      </c>
      <c r="AX216" s="810">
        <f t="shared" si="64"/>
        <v>25.952785975483785</v>
      </c>
      <c r="AY216" s="991">
        <v>0.22</v>
      </c>
      <c r="AZ216" s="922">
        <v>26.56</v>
      </c>
      <c r="BA216" s="922">
        <v>0.48</v>
      </c>
      <c r="BB216" s="922">
        <v>2.82</v>
      </c>
      <c r="BC216" s="922">
        <v>6.97</v>
      </c>
      <c r="BE216" s="664">
        <v>2004</v>
      </c>
      <c r="BF216" s="946" t="e">
        <f>#VALUE!</f>
        <v>#VALUE!</v>
      </c>
      <c r="BG216" s="931">
        <v>3.1</v>
      </c>
    </row>
    <row r="217" spans="1:59" ht="11.25" customHeight="1" x14ac:dyDescent="0.2">
      <c r="A217" s="609" t="s">
        <v>1117</v>
      </c>
      <c r="B217" s="925" t="s">
        <v>1118</v>
      </c>
      <c r="C217" s="988" t="s">
        <v>112</v>
      </c>
      <c r="D217" s="988" t="s">
        <v>4367</v>
      </c>
      <c r="E217" s="792">
        <v>6</v>
      </c>
      <c r="F217" s="526">
        <v>729</v>
      </c>
      <c r="G217" s="526" t="s">
        <v>115</v>
      </c>
      <c r="H217" s="526" t="s">
        <v>115</v>
      </c>
      <c r="I217" s="924">
        <v>58.29</v>
      </c>
      <c r="J217" s="702">
        <f t="shared" si="52"/>
        <v>2.4017841825355974</v>
      </c>
      <c r="K217" s="927">
        <v>0.35</v>
      </c>
      <c r="L217" s="639">
        <v>4</v>
      </c>
      <c r="M217" s="693">
        <f t="shared" si="53"/>
        <v>1.4</v>
      </c>
      <c r="N217" s="921" t="s">
        <v>263</v>
      </c>
      <c r="O217" s="795">
        <v>0.30499999999999999</v>
      </c>
      <c r="P217" s="915">
        <v>43306</v>
      </c>
      <c r="Q217" s="915">
        <v>43325</v>
      </c>
      <c r="R217" s="693">
        <f t="shared" si="54"/>
        <v>14.754098360655732</v>
      </c>
      <c r="S217" s="759">
        <f>IF(INDEX(Historical!$D$7:$D$1437,MATCH(B217,Historical!$B$7:$B$1446,0))=0,"n/a",(INDEX(Historical!$C$7:$C$1437,MATCH(B217,Historical!$B$7:$B$1446,0))/INDEX(Historical!$D$7:$D$1437,MATCH(B217,Historical!$B$7:$B$1446,0))-1)*100)</f>
        <v>29.064039408866993</v>
      </c>
      <c r="T217" s="759">
        <f>IF(INDEX(Historical!$F$7:$F$1430,MATCH(B217,Historical!$B$7:$B$1446,0))=0,"n/a",((INDEX(Historical!$C$7:$C$1437,MATCH(B217,Historical!$B$7:$B$1446,0))/INDEX(Historical!$F$7:$F$1430,MATCH(B217,Historical!$B$7:$B$1446,0)))^(1/3)-1)*100)</f>
        <v>42.786208169964233</v>
      </c>
      <c r="U217" s="759">
        <f>IF(INDEX(Historical!$H$7:$H$1430,MATCH(B217,Historical!$B$7:$B$1446,0))=0,"n/a",((INDEX(Historical!$C$7:$C$1437,MATCH(B217,Historical!$B$7:$B$1446,0))/INDEX(Historical!$H$7:$H$1430,MATCH(B217,Historical!$B$7:$B$1446,0)))^(1/5)-1)*100)</f>
        <v>61.293924836940363</v>
      </c>
      <c r="V217" s="759" t="str">
        <f>IF(INDEX(Historical!$O$7:$O$1430,MATCH(B217,Historical!$B$7:$B$1446,0))=0,"n/a",((INDEX(Historical!$C$7:$C$1437,MATCH(B217,Historical!$B$7:$B$1446,0))/INDEX(Historical!$O$7:$O$1430,MATCH(B217,Historical!$B$7:$B$1446,0)))^(1/10)-1)*100)</f>
        <v>n/a</v>
      </c>
      <c r="W217" s="760" t="str">
        <f t="shared" si="55"/>
        <v>n/a</v>
      </c>
      <c r="X217" s="761" t="str">
        <f t="shared" si="56"/>
        <v>n/a</v>
      </c>
      <c r="Y217" s="705"/>
      <c r="Z217" s="702">
        <f t="shared" si="57"/>
        <v>23.372287145242069</v>
      </c>
      <c r="AA217" s="935">
        <f t="shared" si="58"/>
        <v>9.7312186978297159</v>
      </c>
      <c r="AB217" s="639">
        <v>12</v>
      </c>
      <c r="AC217" s="916">
        <v>5.99</v>
      </c>
      <c r="AD217" s="916">
        <v>0.78</v>
      </c>
      <c r="AE217" s="916">
        <v>0.86</v>
      </c>
      <c r="AF217" s="916">
        <v>3</v>
      </c>
      <c r="AG217" s="916">
        <v>31</v>
      </c>
      <c r="AH217" s="916">
        <v>13.900000000000002</v>
      </c>
      <c r="AI217" s="916">
        <v>7.93</v>
      </c>
      <c r="AJ217" s="916">
        <v>-14.299999999999999</v>
      </c>
      <c r="AK217" s="916">
        <v>12.520000000000001</v>
      </c>
      <c r="AL217" s="928">
        <v>38760</v>
      </c>
      <c r="AM217" s="922">
        <v>0.3</v>
      </c>
      <c r="AN217" s="916">
        <v>0.83</v>
      </c>
      <c r="AO217" s="802">
        <f t="shared" si="59"/>
        <v>53.964490321646245</v>
      </c>
      <c r="AP217" s="803">
        <f t="shared" si="60"/>
        <v>63.695709019475963</v>
      </c>
      <c r="AQ217" s="936">
        <f t="shared" si="61"/>
        <v>13.907674297094452</v>
      </c>
      <c r="AR217" s="702">
        <f>INDEX(Historical!$C$7:$C$1437,MATCH(B217,Historical!$B$7:$B$1446,0))*IF(AH217="n/a",1.03,IF(AH217&lt;0,1.01,IF(AH217&gt;10,1.1,(1+AH217/100))))</f>
        <v>1.4410000000000003</v>
      </c>
      <c r="AS217" s="935">
        <f t="shared" si="62"/>
        <v>1.5552713000000002</v>
      </c>
      <c r="AT217" s="935">
        <f t="shared" si="66"/>
        <v>1.7107984300000003</v>
      </c>
      <c r="AU217" s="935">
        <f t="shared" si="66"/>
        <v>1.8818782730000005</v>
      </c>
      <c r="AV217" s="935">
        <f t="shared" si="66"/>
        <v>2.0700661003000009</v>
      </c>
      <c r="AW217" s="702">
        <f t="shared" si="63"/>
        <v>8.6590141033000023</v>
      </c>
      <c r="AX217" s="810">
        <f t="shared" si="64"/>
        <v>14.855059364041864</v>
      </c>
      <c r="AY217" s="991">
        <v>1.0900000000000001</v>
      </c>
      <c r="AZ217" s="922">
        <v>29.299999999999997</v>
      </c>
      <c r="BA217" s="922">
        <v>-4.9399999999999995</v>
      </c>
      <c r="BB217" s="922">
        <v>9.6199999999999992</v>
      </c>
      <c r="BC217" s="922">
        <v>8.7200000000000006</v>
      </c>
      <c r="BE217" s="664">
        <v>2013</v>
      </c>
      <c r="BF217" s="946" t="e">
        <f>#VALUE!</f>
        <v>#VALUE!</v>
      </c>
      <c r="BG217" s="931">
        <v>7.1</v>
      </c>
    </row>
    <row r="218" spans="1:59" ht="11.25" customHeight="1" x14ac:dyDescent="0.2">
      <c r="A218" s="537" t="s">
        <v>208</v>
      </c>
      <c r="B218" s="925" t="s">
        <v>209</v>
      </c>
      <c r="C218" s="988" t="s">
        <v>112</v>
      </c>
      <c r="D218" s="988" t="s">
        <v>213</v>
      </c>
      <c r="E218" s="792">
        <v>32</v>
      </c>
      <c r="F218" s="526">
        <v>85</v>
      </c>
      <c r="G218" s="526" t="s">
        <v>37</v>
      </c>
      <c r="H218" s="526" t="s">
        <v>37</v>
      </c>
      <c r="I218" s="916">
        <v>53.54</v>
      </c>
      <c r="J218" s="702">
        <f t="shared" si="52"/>
        <v>1.4194994396712739</v>
      </c>
      <c r="K218" s="933">
        <v>0.19</v>
      </c>
      <c r="L218" s="639">
        <v>4</v>
      </c>
      <c r="M218" s="693">
        <f t="shared" si="53"/>
        <v>0.76</v>
      </c>
      <c r="N218" s="921" t="s">
        <v>210</v>
      </c>
      <c r="O218" s="796">
        <v>0.18</v>
      </c>
      <c r="P218" s="658">
        <v>43259</v>
      </c>
      <c r="Q218" s="658">
        <v>43279</v>
      </c>
      <c r="R218" s="693">
        <f t="shared" si="54"/>
        <v>5.5555555555555607</v>
      </c>
      <c r="S218" s="759">
        <f>IF(INDEX(Historical!$D$7:$D$1437,MATCH(B218,Historical!$B$7:$B$1446,0))=0,"n/a",(INDEX(Historical!$C$7:$C$1437,MATCH(B218,Historical!$B$7:$B$1446,0))/INDEX(Historical!$D$7:$D$1437,MATCH(B218,Historical!$B$7:$B$1446,0))-1)*100)</f>
        <v>5.6338028169014231</v>
      </c>
      <c r="T218" s="759">
        <f>IF(INDEX(Historical!$F$7:$F$1430,MATCH(B218,Historical!$B$7:$B$1446,0))=0,"n/a",((INDEX(Historical!$C$7:$C$1437,MATCH(B218,Historical!$B$7:$B$1446,0))/INDEX(Historical!$F$7:$F$1430,MATCH(B218,Historical!$B$7:$B$1446,0)))^(1/3)-1)*100)</f>
        <v>3.831426397387494</v>
      </c>
      <c r="U218" s="759">
        <f>IF(INDEX(Historical!$H$7:$H$1430,MATCH(B218,Historical!$B$7:$B$1446,0))=0,"n/a",((INDEX(Historical!$C$7:$C$1437,MATCH(B218,Historical!$B$7:$B$1446,0))/INDEX(Historical!$H$7:$H$1430,MATCH(B218,Historical!$B$7:$B$1446,0)))^(1/5)-1)*100)</f>
        <v>8.4471771197698544</v>
      </c>
      <c r="V218" s="759">
        <f>IF(INDEX(Historical!$O$7:$O$1430,MATCH(B218,Historical!$B$7:$B$1446,0))=0,"n/a",((INDEX(Historical!$C$7:$C$1437,MATCH(B218,Historical!$B$7:$B$1446,0))/INDEX(Historical!$O$7:$O$1430,MATCH(B218,Historical!$B$7:$B$1446,0)))^(1/10)-1)*100)</f>
        <v>12.920586405833623</v>
      </c>
      <c r="W218" s="760">
        <f t="shared" si="55"/>
        <v>0.65377660536800164</v>
      </c>
      <c r="X218" s="761" t="str">
        <f t="shared" si="56"/>
        <v>n/a</v>
      </c>
      <c r="Y218" s="926"/>
      <c r="Z218" s="702">
        <f t="shared" si="57"/>
        <v>31.932773109243701</v>
      </c>
      <c r="AA218" s="935">
        <f t="shared" si="58"/>
        <v>22.495798319327733</v>
      </c>
      <c r="AB218" s="639">
        <v>7</v>
      </c>
      <c r="AC218" s="916">
        <v>2.38</v>
      </c>
      <c r="AD218" s="916">
        <v>2.81</v>
      </c>
      <c r="AE218" s="916">
        <v>2.4300000000000002</v>
      </c>
      <c r="AF218" s="916">
        <v>7.92</v>
      </c>
      <c r="AG218" s="916">
        <v>36</v>
      </c>
      <c r="AH218" s="916">
        <v>-14.299999999999999</v>
      </c>
      <c r="AI218" s="916">
        <v>9</v>
      </c>
      <c r="AJ218" s="916">
        <v>-2</v>
      </c>
      <c r="AK218" s="916">
        <v>8</v>
      </c>
      <c r="AL218" s="928">
        <v>6870</v>
      </c>
      <c r="AM218" s="922">
        <v>0.3</v>
      </c>
      <c r="AN218" s="916">
        <v>0.81</v>
      </c>
      <c r="AO218" s="802">
        <f t="shared" si="59"/>
        <v>-12.629121759886605</v>
      </c>
      <c r="AP218" s="803">
        <f t="shared" si="60"/>
        <v>9.8666765594411281</v>
      </c>
      <c r="AQ218" s="936">
        <f t="shared" si="61"/>
        <v>181.39866752355741</v>
      </c>
      <c r="AR218" s="702">
        <f>INDEX(Historical!$C$7:$C$1437,MATCH(B218,Historical!$B$7:$B$1446,0))*IF(AH218="n/a",1.03,IF(AH218&lt;0,1.01,IF(AH218&gt;10,1.1,(1+AH218/100))))</f>
        <v>0.75750000000000006</v>
      </c>
      <c r="AS218" s="935">
        <f t="shared" si="62"/>
        <v>0.82567500000000016</v>
      </c>
      <c r="AT218" s="935">
        <f t="shared" si="66"/>
        <v>0.89172900000000022</v>
      </c>
      <c r="AU218" s="935">
        <f t="shared" si="66"/>
        <v>0.96306732000000028</v>
      </c>
      <c r="AV218" s="935">
        <f t="shared" si="66"/>
        <v>1.0401127056000004</v>
      </c>
      <c r="AW218" s="702">
        <f t="shared" si="63"/>
        <v>4.4780840256000012</v>
      </c>
      <c r="AX218" s="810">
        <f t="shared" si="64"/>
        <v>8.3639970593948476</v>
      </c>
      <c r="AY218" s="991">
        <v>1.44</v>
      </c>
      <c r="AZ218" s="922">
        <v>32.950000000000003</v>
      </c>
      <c r="BA218" s="922">
        <v>-9.91</v>
      </c>
      <c r="BB218" s="922">
        <v>4.8599999999999994</v>
      </c>
      <c r="BC218" s="922">
        <v>6</v>
      </c>
      <c r="BE218" s="664">
        <v>1987</v>
      </c>
      <c r="BF218" s="946" t="e">
        <f>#VALUE!</f>
        <v>#VALUE!</v>
      </c>
      <c r="BG218" s="931">
        <v>14.6</v>
      </c>
    </row>
    <row r="219" spans="1:59" ht="11.25" customHeight="1" x14ac:dyDescent="0.2">
      <c r="A219" s="537" t="s">
        <v>1121</v>
      </c>
      <c r="B219" s="925" t="s">
        <v>1122</v>
      </c>
      <c r="C219" s="988" t="s">
        <v>247</v>
      </c>
      <c r="D219" s="988" t="s">
        <v>4382</v>
      </c>
      <c r="E219" s="793">
        <v>8</v>
      </c>
      <c r="F219" s="526">
        <v>496</v>
      </c>
      <c r="G219" s="526" t="s">
        <v>106</v>
      </c>
      <c r="H219" s="526" t="s">
        <v>106</v>
      </c>
      <c r="I219" s="924">
        <v>68.45</v>
      </c>
      <c r="J219" s="702">
        <f t="shared" si="52"/>
        <v>0.58436815193571956</v>
      </c>
      <c r="K219" s="927">
        <v>0.1</v>
      </c>
      <c r="L219" s="639">
        <v>4</v>
      </c>
      <c r="M219" s="693">
        <f t="shared" si="53"/>
        <v>0.4</v>
      </c>
      <c r="N219" s="921" t="s">
        <v>725</v>
      </c>
      <c r="O219" s="795">
        <v>7.0000000000000007E-2</v>
      </c>
      <c r="P219" s="917">
        <v>43006</v>
      </c>
      <c r="Q219" s="917">
        <v>43038</v>
      </c>
      <c r="R219" s="693">
        <f t="shared" si="54"/>
        <v>42.857142857142847</v>
      </c>
      <c r="S219" s="759">
        <f>IF(INDEX(Historical!$D$7:$D$1437,MATCH(B219,Historical!$B$7:$B$1446,0))=0,"n/a",(INDEX(Historical!$C$7:$C$1437,MATCH(B219,Historical!$B$7:$B$1446,0))/INDEX(Historical!$D$7:$D$1437,MATCH(B219,Historical!$B$7:$B$1446,0))-1)*100)</f>
        <v>29.032258064516103</v>
      </c>
      <c r="T219" s="759">
        <f>IF(INDEX(Historical!$F$7:$F$1430,MATCH(B219,Historical!$B$7:$B$1446,0))=0,"n/a",((INDEX(Historical!$C$7:$C$1437,MATCH(B219,Historical!$B$7:$B$1446,0))/INDEX(Historical!$F$7:$F$1430,MATCH(B219,Historical!$B$7:$B$1446,0)))^(1/3)-1)*100)</f>
        <v>16.960709528514649</v>
      </c>
      <c r="U219" s="759">
        <f>IF(INDEX(Historical!$H$7:$H$1430,MATCH(B219,Historical!$B$7:$B$1446,0))=0,"n/a",((INDEX(Historical!$C$7:$C$1437,MATCH(B219,Historical!$B$7:$B$1446,0))/INDEX(Historical!$H$7:$H$1430,MATCH(B219,Historical!$B$7:$B$1446,0)))^(1/5)-1)*100)</f>
        <v>13.754383035188301</v>
      </c>
      <c r="V219" s="759">
        <f>IF(INDEX(Historical!$O$7:$O$1430,MATCH(B219,Historical!$B$7:$B$1446,0))=0,"n/a",((INDEX(Historical!$C$7:$C$1437,MATCH(B219,Historical!$B$7:$B$1446,0))/INDEX(Historical!$O$7:$O$1430,MATCH(B219,Historical!$B$7:$B$1446,0)))^(1/10)-1)*100)</f>
        <v>9.5958226385217227</v>
      </c>
      <c r="W219" s="760">
        <f t="shared" si="55"/>
        <v>1.4333719529133797</v>
      </c>
      <c r="X219" s="761" t="str">
        <f t="shared" si="56"/>
        <v>n/a</v>
      </c>
      <c r="Y219" s="727" t="s">
        <v>4435</v>
      </c>
      <c r="Z219" s="702">
        <f t="shared" si="57"/>
        <v>6.4620355411954762</v>
      </c>
      <c r="AA219" s="935">
        <f t="shared" si="58"/>
        <v>11.05815831987076</v>
      </c>
      <c r="AB219" s="639">
        <v>1</v>
      </c>
      <c r="AC219" s="916">
        <v>6.19</v>
      </c>
      <c r="AD219" s="916">
        <v>2.0499999999999998</v>
      </c>
      <c r="AE219" s="916">
        <v>0.27</v>
      </c>
      <c r="AF219" s="916">
        <v>1.08</v>
      </c>
      <c r="AG219" s="916">
        <v>10.199999999999999</v>
      </c>
      <c r="AH219" s="916">
        <v>25.5</v>
      </c>
      <c r="AI219" s="916">
        <v>-7.06</v>
      </c>
      <c r="AJ219" s="916">
        <v>-2.9000000000000004</v>
      </c>
      <c r="AK219" s="916">
        <v>5.41</v>
      </c>
      <c r="AL219" s="928">
        <v>1780</v>
      </c>
      <c r="AM219" s="922">
        <v>16.2</v>
      </c>
      <c r="AN219" s="916">
        <v>0.34</v>
      </c>
      <c r="AO219" s="802">
        <f t="shared" si="59"/>
        <v>3.2805928672532616</v>
      </c>
      <c r="AP219" s="803">
        <f t="shared" si="60"/>
        <v>14.338751187124021</v>
      </c>
      <c r="AQ219" s="936">
        <f t="shared" si="61"/>
        <v>-27.144554125734942</v>
      </c>
      <c r="AR219" s="702">
        <f>INDEX(Historical!$C$7:$C$1437,MATCH(B219,Historical!$B$7:$B$1446,0))*IF(AH219="n/a",1.03,IF(AH219&lt;0,1.01,IF(AH219&gt;10,1.1,(1+AH219/100))))</f>
        <v>0.44000000000000006</v>
      </c>
      <c r="AS219" s="935">
        <f t="shared" si="62"/>
        <v>0.44440000000000007</v>
      </c>
      <c r="AT219" s="935">
        <f t="shared" si="66"/>
        <v>0.46844204000000012</v>
      </c>
      <c r="AU219" s="935">
        <f t="shared" si="66"/>
        <v>0.49378475436400016</v>
      </c>
      <c r="AV219" s="935">
        <f t="shared" si="66"/>
        <v>0.52049850957509258</v>
      </c>
      <c r="AW219" s="702">
        <f t="shared" si="63"/>
        <v>2.3671253039390927</v>
      </c>
      <c r="AX219" s="810">
        <f t="shared" si="64"/>
        <v>3.4581815981579145</v>
      </c>
      <c r="AY219" s="991">
        <v>0.89</v>
      </c>
      <c r="AZ219" s="922">
        <v>22.82</v>
      </c>
      <c r="BA219" s="922">
        <v>-30.680000000000003</v>
      </c>
      <c r="BB219" s="922">
        <v>-5.09</v>
      </c>
      <c r="BC219" s="922">
        <v>-5.28</v>
      </c>
      <c r="BE219" s="664">
        <v>2012</v>
      </c>
      <c r="BF219" s="946" t="e">
        <f>#VALUE!</f>
        <v>#VALUE!</v>
      </c>
      <c r="BG219" s="931">
        <v>4.5999999999999996</v>
      </c>
    </row>
    <row r="220" spans="1:59" ht="11.25" customHeight="1" x14ac:dyDescent="0.2">
      <c r="A220" s="537" t="s">
        <v>1131</v>
      </c>
      <c r="B220" s="925" t="s">
        <v>1132</v>
      </c>
      <c r="C220" s="988" t="s">
        <v>4353</v>
      </c>
      <c r="D220" s="988" t="s">
        <v>4354</v>
      </c>
      <c r="E220" s="792">
        <v>9</v>
      </c>
      <c r="F220" s="526">
        <v>414</v>
      </c>
      <c r="G220" s="526" t="s">
        <v>106</v>
      </c>
      <c r="H220" s="526" t="s">
        <v>106</v>
      </c>
      <c r="I220" s="924">
        <v>41.19</v>
      </c>
      <c r="J220" s="702">
        <f t="shared" si="52"/>
        <v>2.5248846807477543</v>
      </c>
      <c r="K220" s="927">
        <v>0.26</v>
      </c>
      <c r="L220" s="639">
        <v>4</v>
      </c>
      <c r="M220" s="693">
        <f t="shared" si="53"/>
        <v>1.04</v>
      </c>
      <c r="N220" s="921" t="s">
        <v>493</v>
      </c>
      <c r="O220" s="795">
        <v>0.25</v>
      </c>
      <c r="P220" s="915">
        <v>43462</v>
      </c>
      <c r="Q220" s="915">
        <v>43480</v>
      </c>
      <c r="R220" s="693">
        <f t="shared" si="54"/>
        <v>4.0000000000000036</v>
      </c>
      <c r="S220" s="759">
        <f>IF(INDEX(Historical!$D$7:$D$1437,MATCH(B220,Historical!$B$7:$B$1446,0))=0,"n/a",(INDEX(Historical!$C$7:$C$1437,MATCH(B220,Historical!$B$7:$B$1446,0))/INDEX(Historical!$D$7:$D$1437,MATCH(B220,Historical!$B$7:$B$1446,0))-1)*100)</f>
        <v>8.6956521739130377</v>
      </c>
      <c r="T220" s="759">
        <f>IF(INDEX(Historical!$F$7:$F$1430,MATCH(B220,Historical!$B$7:$B$1446,0))=0,"n/a",((INDEX(Historical!$C$7:$C$1437,MATCH(B220,Historical!$B$7:$B$1446,0))/INDEX(Historical!$F$7:$F$1430,MATCH(B220,Historical!$B$7:$B$1446,0)))^(1/3)-1)*100)</f>
        <v>5.983983294832651</v>
      </c>
      <c r="U220" s="759">
        <f>IF(INDEX(Historical!$H$7:$H$1430,MATCH(B220,Historical!$B$7:$B$1446,0))=0,"n/a",((INDEX(Historical!$C$7:$C$1437,MATCH(B220,Historical!$B$7:$B$1446,0))/INDEX(Historical!$H$7:$H$1430,MATCH(B220,Historical!$B$7:$B$1446,0)))^(1/5)-1)*100)</f>
        <v>6.790716584560208</v>
      </c>
      <c r="V220" s="759">
        <f>IF(INDEX(Historical!$O$7:$O$1430,MATCH(B220,Historical!$B$7:$B$1446,0))=0,"n/a",((INDEX(Historical!$C$7:$C$1437,MATCH(B220,Historical!$B$7:$B$1446,0))/INDEX(Historical!$O$7:$O$1430,MATCH(B220,Historical!$B$7:$B$1446,0)))^(1/10)-1)*100)</f>
        <v>3.0917228500034089</v>
      </c>
      <c r="W220" s="760">
        <f t="shared" si="55"/>
        <v>2.1964182800384973</v>
      </c>
      <c r="X220" s="761">
        <f t="shared" si="56"/>
        <v>0.39945391673883579</v>
      </c>
      <c r="Y220" s="713"/>
      <c r="Z220" s="702">
        <f t="shared" si="57"/>
        <v>152.94117647058823</v>
      </c>
      <c r="AA220" s="935">
        <f t="shared" si="58"/>
        <v>60.573529411764696</v>
      </c>
      <c r="AB220" s="639">
        <v>12</v>
      </c>
      <c r="AC220" s="916">
        <v>0.68</v>
      </c>
      <c r="AD220" s="916">
        <v>7.57</v>
      </c>
      <c r="AE220" s="916">
        <v>7.93</v>
      </c>
      <c r="AF220" s="916">
        <v>2.92</v>
      </c>
      <c r="AG220" s="916">
        <v>4.7</v>
      </c>
      <c r="AH220" s="916">
        <v>16.900000000000002</v>
      </c>
      <c r="AI220" s="916">
        <v>6.36</v>
      </c>
      <c r="AJ220" s="916">
        <v>17</v>
      </c>
      <c r="AK220" s="916">
        <v>8</v>
      </c>
      <c r="AL220" s="928">
        <v>6990</v>
      </c>
      <c r="AM220" s="922">
        <v>1.3</v>
      </c>
      <c r="AN220" s="916">
        <v>1.72</v>
      </c>
      <c r="AO220" s="802">
        <f t="shared" si="59"/>
        <v>-51.257928146456734</v>
      </c>
      <c r="AP220" s="803">
        <f t="shared" si="60"/>
        <v>9.3156012653079614</v>
      </c>
      <c r="AQ220" s="936">
        <f t="shared" si="61"/>
        <v>180.37649757452363</v>
      </c>
      <c r="AR220" s="702">
        <f>INDEX(Historical!$C$7:$C$1437,MATCH(B220,Historical!$B$7:$B$1446,0))*IF(AH220="n/a",1.03,IF(AH220&lt;0,1.01,IF(AH220&gt;10,1.1,(1+AH220/100))))</f>
        <v>1.1000000000000001</v>
      </c>
      <c r="AS220" s="935">
        <f t="shared" si="62"/>
        <v>1.1699600000000001</v>
      </c>
      <c r="AT220" s="935">
        <f t="shared" si="66"/>
        <v>1.2635568000000001</v>
      </c>
      <c r="AU220" s="935">
        <f t="shared" si="66"/>
        <v>1.3646413440000003</v>
      </c>
      <c r="AV220" s="935">
        <f t="shared" si="66"/>
        <v>1.4738126515200003</v>
      </c>
      <c r="AW220" s="702">
        <f t="shared" si="63"/>
        <v>6.3719707955200002</v>
      </c>
      <c r="AX220" s="810">
        <f t="shared" si="64"/>
        <v>15.469703315173589</v>
      </c>
      <c r="AY220" s="991">
        <v>0.8</v>
      </c>
      <c r="AZ220" s="922">
        <v>27.439999999999998</v>
      </c>
      <c r="BA220" s="922">
        <v>-1.6</v>
      </c>
      <c r="BB220" s="922">
        <v>2.33</v>
      </c>
      <c r="BC220" s="922">
        <v>8.7099999999999991</v>
      </c>
      <c r="BE220" s="664">
        <v>2011</v>
      </c>
      <c r="BF220" s="946" t="e">
        <f>#VALUE!</f>
        <v>#VALUE!</v>
      </c>
      <c r="BG220" s="931">
        <v>1.4000000000000001</v>
      </c>
    </row>
    <row r="221" spans="1:59" ht="11.25" customHeight="1" x14ac:dyDescent="0.2">
      <c r="A221" s="537" t="s">
        <v>1123</v>
      </c>
      <c r="B221" s="925" t="s">
        <v>1124</v>
      </c>
      <c r="C221" s="988" t="s">
        <v>108</v>
      </c>
      <c r="D221" s="988" t="s">
        <v>4378</v>
      </c>
      <c r="E221" s="792">
        <v>8</v>
      </c>
      <c r="F221" s="526">
        <v>525</v>
      </c>
      <c r="G221" s="526" t="s">
        <v>37</v>
      </c>
      <c r="H221" s="526" t="s">
        <v>115</v>
      </c>
      <c r="I221" s="924">
        <v>81.489999999999995</v>
      </c>
      <c r="J221" s="702">
        <f t="shared" si="52"/>
        <v>1.9634310958399805</v>
      </c>
      <c r="K221" s="927">
        <v>0.4</v>
      </c>
      <c r="L221" s="639">
        <v>4</v>
      </c>
      <c r="M221" s="693">
        <f t="shared" si="53"/>
        <v>1.6</v>
      </c>
      <c r="N221" s="921" t="s">
        <v>429</v>
      </c>
      <c r="O221" s="795">
        <v>0.35</v>
      </c>
      <c r="P221" s="915">
        <v>43334</v>
      </c>
      <c r="Q221" s="915">
        <v>43349</v>
      </c>
      <c r="R221" s="693">
        <f t="shared" si="54"/>
        <v>14.285714285714299</v>
      </c>
      <c r="S221" s="759">
        <f>IF(INDEX(Historical!$D$7:$D$1437,MATCH(B221,Historical!$B$7:$B$1446,0))=0,"n/a",(INDEX(Historical!$C$7:$C$1437,MATCH(B221,Historical!$B$7:$B$1446,0))/INDEX(Historical!$D$7:$D$1437,MATCH(B221,Historical!$B$7:$B$1446,0))-1)*100)</f>
        <v>15.384615384615397</v>
      </c>
      <c r="T221" s="759">
        <f>IF(INDEX(Historical!$F$7:$F$1430,MATCH(B221,Historical!$B$7:$B$1446,0))=0,"n/a",((INDEX(Historical!$C$7:$C$1437,MATCH(B221,Historical!$B$7:$B$1446,0))/INDEX(Historical!$F$7:$F$1430,MATCH(B221,Historical!$B$7:$B$1446,0)))^(1/3)-1)*100)</f>
        <v>11.57215834702825</v>
      </c>
      <c r="U221" s="759">
        <f>IF(INDEX(Historical!$H$7:$H$1430,MATCH(B221,Historical!$B$7:$B$1446,0))=0,"n/a",((INDEX(Historical!$C$7:$C$1437,MATCH(B221,Historical!$B$7:$B$1446,0))/INDEX(Historical!$H$7:$H$1430,MATCH(B221,Historical!$B$7:$B$1446,0)))^(1/5)-1)*100)</f>
        <v>15.178629837003488</v>
      </c>
      <c r="V221" s="759">
        <f>IF(INDEX(Historical!$O$7:$O$1430,MATCH(B221,Historical!$B$7:$B$1446,0))=0,"n/a",((INDEX(Historical!$C$7:$C$1437,MATCH(B221,Historical!$B$7:$B$1446,0))/INDEX(Historical!$O$7:$O$1430,MATCH(B221,Historical!$B$7:$B$1446,0)))^(1/10)-1)*100)</f>
        <v>20.112443398143132</v>
      </c>
      <c r="W221" s="760">
        <f t="shared" si="55"/>
        <v>0.75468850484893568</v>
      </c>
      <c r="X221" s="761">
        <f t="shared" si="56"/>
        <v>1.5977505091582618</v>
      </c>
      <c r="Y221" s="716"/>
      <c r="Z221" s="702">
        <f t="shared" si="57"/>
        <v>20.512820512820515</v>
      </c>
      <c r="AA221" s="935">
        <f t="shared" si="58"/>
        <v>10.447435897435897</v>
      </c>
      <c r="AB221" s="639">
        <v>12</v>
      </c>
      <c r="AC221" s="916">
        <v>7.8</v>
      </c>
      <c r="AD221" s="916">
        <v>0.68</v>
      </c>
      <c r="AE221" s="916">
        <v>2.48</v>
      </c>
      <c r="AF221" s="916">
        <v>2.56</v>
      </c>
      <c r="AG221" s="916">
        <v>22.7</v>
      </c>
      <c r="AH221" s="916">
        <v>31.3</v>
      </c>
      <c r="AI221" s="916">
        <v>8.8800000000000008</v>
      </c>
      <c r="AJ221" s="916">
        <v>9.5</v>
      </c>
      <c r="AK221" s="916">
        <v>15.39</v>
      </c>
      <c r="AL221" s="928">
        <v>27050</v>
      </c>
      <c r="AM221" s="922">
        <v>0.8</v>
      </c>
      <c r="AN221" s="916">
        <v>2.58</v>
      </c>
      <c r="AO221" s="802">
        <f t="shared" si="59"/>
        <v>6.6946250354075705</v>
      </c>
      <c r="AP221" s="803">
        <f t="shared" si="60"/>
        <v>17.142060932843467</v>
      </c>
      <c r="AQ221" s="936">
        <f t="shared" si="61"/>
        <v>9.0268792493869441</v>
      </c>
      <c r="AR221" s="702">
        <f>INDEX(Historical!$C$7:$C$1437,MATCH(B221,Historical!$B$7:$B$1446,0))*IF(AH221="n/a",1.03,IF(AH221&lt;0,1.01,IF(AH221&gt;10,1.1,(1+AH221/100))))</f>
        <v>1.6500000000000001</v>
      </c>
      <c r="AS221" s="935">
        <f t="shared" si="62"/>
        <v>1.7965200000000001</v>
      </c>
      <c r="AT221" s="935">
        <f t="shared" si="66"/>
        <v>1.9761720000000003</v>
      </c>
      <c r="AU221" s="935">
        <f t="shared" si="66"/>
        <v>2.1737892000000003</v>
      </c>
      <c r="AV221" s="935">
        <f t="shared" si="66"/>
        <v>2.3911681200000006</v>
      </c>
      <c r="AW221" s="702">
        <f t="shared" si="63"/>
        <v>9.9876493200000027</v>
      </c>
      <c r="AX221" s="810">
        <f t="shared" si="64"/>
        <v>12.256288280770651</v>
      </c>
      <c r="AY221" s="991">
        <v>1.6</v>
      </c>
      <c r="AZ221" s="922">
        <v>49.91</v>
      </c>
      <c r="BA221" s="922">
        <v>-0.61</v>
      </c>
      <c r="BB221" s="922">
        <v>11.19</v>
      </c>
      <c r="BC221" s="922">
        <v>14.02</v>
      </c>
      <c r="BE221" s="664">
        <v>2011</v>
      </c>
      <c r="BF221" s="946" t="e">
        <f>#VALUE!</f>
        <v>#VALUE!</v>
      </c>
      <c r="BG221" s="931">
        <v>2.2999999999999998</v>
      </c>
    </row>
    <row r="222" spans="1:59" ht="11.25" customHeight="1" x14ac:dyDescent="0.2">
      <c r="A222" s="106" t="s">
        <v>4128</v>
      </c>
      <c r="B222" s="631" t="s">
        <v>4129</v>
      </c>
      <c r="C222" s="988" t="s">
        <v>247</v>
      </c>
      <c r="D222" s="988" t="s">
        <v>4382</v>
      </c>
      <c r="E222" s="792">
        <v>5</v>
      </c>
      <c r="F222" s="526">
        <v>877</v>
      </c>
      <c r="G222" s="526" t="s">
        <v>106</v>
      </c>
      <c r="H222" s="526" t="s">
        <v>106</v>
      </c>
      <c r="I222" s="924">
        <v>126.09</v>
      </c>
      <c r="J222" s="702">
        <f t="shared" si="52"/>
        <v>1.0151479102228567</v>
      </c>
      <c r="K222" s="927">
        <v>0.32</v>
      </c>
      <c r="L222" s="639">
        <v>4</v>
      </c>
      <c r="M222" s="693">
        <f t="shared" si="53"/>
        <v>1.28</v>
      </c>
      <c r="N222" s="921" t="s">
        <v>225</v>
      </c>
      <c r="O222" s="795">
        <v>0.28999999999999998</v>
      </c>
      <c r="P222" s="915">
        <v>43563</v>
      </c>
      <c r="Q222" s="915">
        <v>43578</v>
      </c>
      <c r="R222" s="693">
        <f t="shared" si="54"/>
        <v>10.344827586206906</v>
      </c>
      <c r="S222" s="759">
        <f>IF(INDEX(Historical!$D$7:$D$1437,MATCH(B222,Historical!$B$7:$B$1446,0))=0,"n/a",(INDEX(Historical!$C$7:$C$1437,MATCH(B222,Historical!$B$7:$B$1446,0))/INDEX(Historical!$D$7:$D$1437,MATCH(B222,Historical!$B$7:$B$1446,0))-1)*100)</f>
        <v>9.7087378640776656</v>
      </c>
      <c r="T222" s="759">
        <f>IF(INDEX(Historical!$F$7:$F$1430,MATCH(B222,Historical!$B$7:$B$1446,0))=0,"n/a",((INDEX(Historical!$C$7:$C$1437,MATCH(B222,Historical!$B$7:$B$1446,0))/INDEX(Historical!$F$7:$F$1430,MATCH(B222,Historical!$B$7:$B$1446,0)))^(1/3)-1)*100)</f>
        <v>19.631303818655766</v>
      </c>
      <c r="U222" s="759" t="str">
        <f>IF(INDEX(Historical!$H$7:$H$1430,MATCH(B222,Historical!$B$7:$B$1446,0))=0,"n/a",((INDEX(Historical!$C$7:$C$1437,MATCH(B222,Historical!$B$7:$B$1446,0))/INDEX(Historical!$H$7:$H$1430,MATCH(B222,Historical!$B$7:$B$1446,0)))^(1/5)-1)*100)</f>
        <v>n/a</v>
      </c>
      <c r="V222" s="759" t="str">
        <f>IF(INDEX(Historical!$O$7:$O$1430,MATCH(B222,Historical!$B$7:$B$1446,0))=0,"n/a",((INDEX(Historical!$C$7:$C$1437,MATCH(B222,Historical!$B$7:$B$1446,0))/INDEX(Historical!$O$7:$O$1430,MATCH(B222,Historical!$B$7:$B$1446,0)))^(1/10)-1)*100)</f>
        <v>n/a</v>
      </c>
      <c r="W222" s="760" t="str">
        <f t="shared" si="55"/>
        <v>n/a</v>
      </c>
      <c r="X222" s="761" t="str">
        <f t="shared" si="56"/>
        <v>n/a</v>
      </c>
      <c r="Y222" s="926"/>
      <c r="Z222" s="702">
        <f t="shared" si="57"/>
        <v>21.585160202360878</v>
      </c>
      <c r="AA222" s="935">
        <f t="shared" si="58"/>
        <v>21.263069139966273</v>
      </c>
      <c r="AB222" s="639">
        <v>1</v>
      </c>
      <c r="AC222" s="916">
        <v>5.93</v>
      </c>
      <c r="AD222" s="916">
        <v>1.86</v>
      </c>
      <c r="AE222" s="916">
        <v>1.29</v>
      </c>
      <c r="AF222" s="916">
        <v>5.14</v>
      </c>
      <c r="AG222" s="916">
        <v>25</v>
      </c>
      <c r="AH222" s="916">
        <v>31.900000000000002</v>
      </c>
      <c r="AI222" s="916">
        <v>10.58</v>
      </c>
      <c r="AJ222" s="916">
        <v>13.4</v>
      </c>
      <c r="AK222" s="916">
        <v>11.43</v>
      </c>
      <c r="AL222" s="928">
        <v>32970</v>
      </c>
      <c r="AM222" s="922">
        <v>0.1</v>
      </c>
      <c r="AN222" s="916">
        <v>0.45</v>
      </c>
      <c r="AO222" s="802" t="str">
        <f t="shared" si="59"/>
        <v>n/a</v>
      </c>
      <c r="AP222" s="803" t="str">
        <f t="shared" si="60"/>
        <v>n/a</v>
      </c>
      <c r="AQ222" s="936">
        <f t="shared" si="61"/>
        <v>120.39578074145174</v>
      </c>
      <c r="AR222" s="702">
        <f>INDEX(Historical!$C$7:$C$1437,MATCH(B222,Historical!$B$7:$B$1446,0))*IF(AH222="n/a",1.03,IF(AH222&lt;0,1.01,IF(AH222&gt;10,1.1,(1+AH222/100))))</f>
        <v>1.2429999999999999</v>
      </c>
      <c r="AS222" s="935">
        <f t="shared" si="62"/>
        <v>1.3673</v>
      </c>
      <c r="AT222" s="935">
        <f t="shared" si="66"/>
        <v>1.50403</v>
      </c>
      <c r="AU222" s="935">
        <f t="shared" si="66"/>
        <v>1.654433</v>
      </c>
      <c r="AV222" s="935">
        <f t="shared" si="66"/>
        <v>1.8198763000000002</v>
      </c>
      <c r="AW222" s="702">
        <f t="shared" si="63"/>
        <v>7.5886393000000005</v>
      </c>
      <c r="AX222" s="810">
        <f t="shared" si="64"/>
        <v>6.0184307240859702</v>
      </c>
      <c r="AY222" s="991">
        <v>0.72</v>
      </c>
      <c r="AZ222" s="922">
        <v>45.15</v>
      </c>
      <c r="BA222" s="922">
        <v>-0.59</v>
      </c>
      <c r="BB222" s="922">
        <v>5.0299999999999994</v>
      </c>
      <c r="BC222" s="922">
        <v>13.450000000000001</v>
      </c>
      <c r="BE222" s="664">
        <v>2015</v>
      </c>
      <c r="BF222" s="946" t="e">
        <f>#VALUE!</f>
        <v>#VALUE!</v>
      </c>
      <c r="BG222" s="931">
        <v>12.3</v>
      </c>
    </row>
    <row r="223" spans="1:59" ht="11.25" customHeight="1" x14ac:dyDescent="0.2">
      <c r="A223" s="609" t="s">
        <v>544</v>
      </c>
      <c r="B223" s="925" t="s">
        <v>545</v>
      </c>
      <c r="C223" s="988" t="s">
        <v>108</v>
      </c>
      <c r="D223" s="988" t="s">
        <v>118</v>
      </c>
      <c r="E223" s="792">
        <v>17</v>
      </c>
      <c r="F223" s="526">
        <v>204</v>
      </c>
      <c r="G223" s="526" t="s">
        <v>37</v>
      </c>
      <c r="H223" s="526" t="s">
        <v>37</v>
      </c>
      <c r="I223" s="924">
        <v>13.5</v>
      </c>
      <c r="J223" s="702">
        <f t="shared" si="52"/>
        <v>4.2962962962962958</v>
      </c>
      <c r="K223" s="927">
        <v>0.14499999999999999</v>
      </c>
      <c r="L223" s="639">
        <v>4</v>
      </c>
      <c r="M223" s="693">
        <f t="shared" si="53"/>
        <v>0.57999999999999996</v>
      </c>
      <c r="N223" s="921" t="s">
        <v>107</v>
      </c>
      <c r="O223" s="795">
        <v>0.14249999999999999</v>
      </c>
      <c r="P223" s="915">
        <v>43585</v>
      </c>
      <c r="Q223" s="915">
        <v>43600</v>
      </c>
      <c r="R223" s="693">
        <f t="shared" si="54"/>
        <v>1.7543859649122824</v>
      </c>
      <c r="S223" s="759">
        <f>IF(INDEX(Historical!$D$7:$D$1437,MATCH(B223,Historical!$B$7:$B$1446,0))=0,"n/a",(INDEX(Historical!$C$7:$C$1437,MATCH(B223,Historical!$B$7:$B$1446,0))/INDEX(Historical!$D$7:$D$1437,MATCH(B223,Historical!$B$7:$B$1446,0))-1)*100)</f>
        <v>1.7937219730941534</v>
      </c>
      <c r="T223" s="759">
        <f>IF(INDEX(Historical!$F$7:$F$1430,MATCH(B223,Historical!$B$7:$B$1446,0))=0,"n/a",((INDEX(Historical!$C$7:$C$1437,MATCH(B223,Historical!$B$7:$B$1446,0))/INDEX(Historical!$F$7:$F$1430,MATCH(B223,Historical!$B$7:$B$1446,0)))^(1/3)-1)*100)</f>
        <v>1.8901136172795763</v>
      </c>
      <c r="U223" s="759">
        <f>IF(INDEX(Historical!$H$7:$H$1430,MATCH(B223,Historical!$B$7:$B$1446,0))=0,"n/a",((INDEX(Historical!$C$7:$C$1437,MATCH(B223,Historical!$B$7:$B$1446,0))/INDEX(Historical!$H$7:$H$1430,MATCH(B223,Historical!$B$7:$B$1446,0)))^(1/5)-1)*100)</f>
        <v>2.3610889844085881</v>
      </c>
      <c r="V223" s="759">
        <f>IF(INDEX(Historical!$O$7:$O$1430,MATCH(B223,Historical!$B$7:$B$1446,0))=0,"n/a",((INDEX(Historical!$C$7:$C$1437,MATCH(B223,Historical!$B$7:$B$1446,0))/INDEX(Historical!$O$7:$O$1430,MATCH(B223,Historical!$B$7:$B$1446,0)))^(1/10)-1)*100)</f>
        <v>3.431085898992281</v>
      </c>
      <c r="W223" s="760">
        <f t="shared" si="55"/>
        <v>0.68814627611102541</v>
      </c>
      <c r="X223" s="761" t="str">
        <f t="shared" si="56"/>
        <v>n/a</v>
      </c>
      <c r="Y223" s="925"/>
      <c r="Z223" s="702" t="str">
        <f t="shared" si="57"/>
        <v>n/a</v>
      </c>
      <c r="AA223" s="935" t="str">
        <f t="shared" si="58"/>
        <v>n/a</v>
      </c>
      <c r="AB223" s="639">
        <v>12</v>
      </c>
      <c r="AC223" s="916">
        <v>-1.1599999999999999</v>
      </c>
      <c r="AD223" s="916" t="s">
        <v>137</v>
      </c>
      <c r="AE223" s="916">
        <v>0.48</v>
      </c>
      <c r="AF223" s="916">
        <v>0.96</v>
      </c>
      <c r="AG223" s="916">
        <v>-7.9</v>
      </c>
      <c r="AH223" s="916">
        <v>-568.6</v>
      </c>
      <c r="AI223" s="916">
        <v>59.319999999999993</v>
      </c>
      <c r="AJ223" s="916">
        <v>-25.900000000000002</v>
      </c>
      <c r="AK223" s="916">
        <v>10</v>
      </c>
      <c r="AL223" s="928">
        <v>368.55</v>
      </c>
      <c r="AM223" s="922">
        <v>0.70000000000000007</v>
      </c>
      <c r="AN223" s="916">
        <v>0.16</v>
      </c>
      <c r="AO223" s="802" t="str">
        <f t="shared" si="59"/>
        <v>n/a</v>
      </c>
      <c r="AP223" s="803">
        <f t="shared" si="60"/>
        <v>6.6573852807048839</v>
      </c>
      <c r="AQ223" s="936" t="str">
        <f t="shared" si="61"/>
        <v>n/a</v>
      </c>
      <c r="AR223" s="702">
        <f>INDEX(Historical!$C$7:$C$1437,MATCH(B223,Historical!$B$7:$B$1446,0))*IF(AH223="n/a",1.03,IF(AH223&lt;0,1.01,IF(AH223&gt;10,1.1,(1+AH223/100))))</f>
        <v>0.57317499999999999</v>
      </c>
      <c r="AS223" s="935">
        <f t="shared" si="62"/>
        <v>0.63049250000000001</v>
      </c>
      <c r="AT223" s="935">
        <f t="shared" si="66"/>
        <v>0.69354175000000007</v>
      </c>
      <c r="AU223" s="935">
        <f t="shared" si="66"/>
        <v>0.76289592500000014</v>
      </c>
      <c r="AV223" s="935">
        <f t="shared" si="66"/>
        <v>0.83918551750000026</v>
      </c>
      <c r="AW223" s="702">
        <f t="shared" si="63"/>
        <v>3.4992906925000002</v>
      </c>
      <c r="AX223" s="810">
        <f t="shared" si="64"/>
        <v>25.920671796296297</v>
      </c>
      <c r="AY223" s="991">
        <v>0.33</v>
      </c>
      <c r="AZ223" s="922">
        <v>8.6999999999999993</v>
      </c>
      <c r="BA223" s="922">
        <v>-10.48</v>
      </c>
      <c r="BB223" s="922">
        <v>1.5699999999999998</v>
      </c>
      <c r="BC223" s="922">
        <v>-1.8599999999999999</v>
      </c>
      <c r="BE223" s="664">
        <v>2003</v>
      </c>
      <c r="BF223" s="946" t="e">
        <f>#VALUE!</f>
        <v>#VALUE!</v>
      </c>
      <c r="BG223" s="931">
        <v>-1.7999999999999998</v>
      </c>
    </row>
    <row r="224" spans="1:59" ht="11.25" customHeight="1" x14ac:dyDescent="0.2">
      <c r="A224" s="609" t="s">
        <v>546</v>
      </c>
      <c r="B224" s="926" t="s">
        <v>547</v>
      </c>
      <c r="C224" s="988" t="s">
        <v>108</v>
      </c>
      <c r="D224" s="988" t="s">
        <v>118</v>
      </c>
      <c r="E224" s="792">
        <v>17</v>
      </c>
      <c r="F224" s="526">
        <v>205</v>
      </c>
      <c r="G224" s="526" t="s">
        <v>106</v>
      </c>
      <c r="H224" s="526" t="s">
        <v>106</v>
      </c>
      <c r="I224" s="924">
        <v>12.15</v>
      </c>
      <c r="J224" s="702">
        <f t="shared" si="52"/>
        <v>4.1975308641975309</v>
      </c>
      <c r="K224" s="927">
        <v>0.1275</v>
      </c>
      <c r="L224" s="639">
        <v>4</v>
      </c>
      <c r="M224" s="693">
        <f t="shared" si="53"/>
        <v>0.51</v>
      </c>
      <c r="N224" s="921" t="s">
        <v>107</v>
      </c>
      <c r="O224" s="795">
        <v>0.125</v>
      </c>
      <c r="P224" s="915">
        <v>43585</v>
      </c>
      <c r="Q224" s="915">
        <v>43600</v>
      </c>
      <c r="R224" s="693">
        <f t="shared" si="54"/>
        <v>2.0000000000000018</v>
      </c>
      <c r="S224" s="759">
        <f>IF(INDEX(Historical!$D$7:$D$1437,MATCH(B224,Historical!$B$7:$B$1446,0))=0,"n/a",(INDEX(Historical!$C$7:$C$1437,MATCH(B224,Historical!$B$7:$B$1446,0))/INDEX(Historical!$D$7:$D$1437,MATCH(B224,Historical!$B$7:$B$1446,0))-1)*100)</f>
        <v>2.051282051282044</v>
      </c>
      <c r="T224" s="759">
        <f>IF(INDEX(Historical!$F$7:$F$1430,MATCH(B224,Historical!$B$7:$B$1446,0))=0,"n/a",((INDEX(Historical!$C$7:$C$1437,MATCH(B224,Historical!$B$7:$B$1446,0))/INDEX(Historical!$F$7:$F$1430,MATCH(B224,Historical!$B$7:$B$1446,0)))^(1/3)-1)*100)</f>
        <v>2.0221558890183511</v>
      </c>
      <c r="U224" s="759">
        <f>IF(INDEX(Historical!$H$7:$H$1430,MATCH(B224,Historical!$B$7:$B$1446,0))=0,"n/a",((INDEX(Historical!$C$7:$C$1437,MATCH(B224,Historical!$B$7:$B$1446,0))/INDEX(Historical!$H$7:$H$1430,MATCH(B224,Historical!$B$7:$B$1446,0)))^(1/5)-1)*100)</f>
        <v>1.802006436815784</v>
      </c>
      <c r="V224" s="759">
        <f>IF(INDEX(Historical!$O$7:$O$1430,MATCH(B224,Historical!$B$7:$B$1446,0))=0,"n/a",((INDEX(Historical!$C$7:$C$1437,MATCH(B224,Historical!$B$7:$B$1446,0))/INDEX(Historical!$O$7:$O$1430,MATCH(B224,Historical!$B$7:$B$1446,0)))^(1/10)-1)*100)</f>
        <v>3.4323693302833247</v>
      </c>
      <c r="W224" s="760">
        <f t="shared" si="55"/>
        <v>0.52500365299180596</v>
      </c>
      <c r="X224" s="761" t="str">
        <f t="shared" si="56"/>
        <v>n/a</v>
      </c>
      <c r="Y224" s="925"/>
      <c r="Z224" s="702" t="str">
        <f t="shared" si="57"/>
        <v>n/a</v>
      </c>
      <c r="AA224" s="935" t="str">
        <f t="shared" si="58"/>
        <v>n/a</v>
      </c>
      <c r="AB224" s="639">
        <v>12</v>
      </c>
      <c r="AC224" s="916">
        <v>-1.1599999999999999</v>
      </c>
      <c r="AD224" s="916" t="s">
        <v>137</v>
      </c>
      <c r="AE224" s="916">
        <v>0.09</v>
      </c>
      <c r="AF224" s="916">
        <v>0.86</v>
      </c>
      <c r="AG224" s="916" t="s">
        <v>137</v>
      </c>
      <c r="AH224" s="916" t="s">
        <v>137</v>
      </c>
      <c r="AI224" s="916" t="s">
        <v>137</v>
      </c>
      <c r="AJ224" s="916" t="s">
        <v>137</v>
      </c>
      <c r="AK224" s="916" t="s">
        <v>137</v>
      </c>
      <c r="AL224" s="928">
        <v>67.760000000000005</v>
      </c>
      <c r="AM224" s="922">
        <v>3.42</v>
      </c>
      <c r="AN224" s="916" t="s">
        <v>137</v>
      </c>
      <c r="AO224" s="802" t="str">
        <f t="shared" si="59"/>
        <v>n/a</v>
      </c>
      <c r="AP224" s="803">
        <f t="shared" si="60"/>
        <v>5.9995373010133148</v>
      </c>
      <c r="AQ224" s="936" t="str">
        <f t="shared" si="61"/>
        <v>n/a</v>
      </c>
      <c r="AR224" s="702">
        <f>INDEX(Historical!$C$7:$C$1437,MATCH(B224,Historical!$B$7:$B$1446,0))*IF(AH224="n/a",1.03,IF(AH224&lt;0,1.01,IF(AH224&gt;10,1.1,(1+AH224/100))))</f>
        <v>0.51242500000000002</v>
      </c>
      <c r="AS224" s="935">
        <f t="shared" si="62"/>
        <v>0.52779775000000007</v>
      </c>
      <c r="AT224" s="935">
        <f t="shared" si="66"/>
        <v>0.54363168250000005</v>
      </c>
      <c r="AU224" s="935">
        <f t="shared" si="66"/>
        <v>0.55994063297500007</v>
      </c>
      <c r="AV224" s="935">
        <f t="shared" si="66"/>
        <v>0.57673885196425012</v>
      </c>
      <c r="AW224" s="702">
        <f t="shared" si="63"/>
        <v>2.7205339174392504</v>
      </c>
      <c r="AX224" s="810">
        <f t="shared" si="64"/>
        <v>22.391225657936218</v>
      </c>
      <c r="AY224" s="991" t="s">
        <v>137</v>
      </c>
      <c r="AZ224" s="922">
        <v>5.4899999999999993</v>
      </c>
      <c r="BA224" s="922">
        <v>-18.670000000000002</v>
      </c>
      <c r="BB224" s="922">
        <v>-4.79</v>
      </c>
      <c r="BC224" s="922">
        <v>-15.67</v>
      </c>
      <c r="BE224" s="664">
        <v>2003</v>
      </c>
      <c r="BF224" s="946" t="e">
        <f>#VALUE!</f>
        <v>#VALUE!</v>
      </c>
      <c r="BG224" s="931" t="s">
        <v>137</v>
      </c>
    </row>
    <row r="225" spans="1:59" ht="11.25" customHeight="1" x14ac:dyDescent="0.2">
      <c r="A225" s="609" t="s">
        <v>1602</v>
      </c>
      <c r="B225" s="925" t="s">
        <v>1603</v>
      </c>
      <c r="C225" s="988" t="s">
        <v>154</v>
      </c>
      <c r="D225" s="988" t="s">
        <v>4355</v>
      </c>
      <c r="E225" s="792">
        <v>8</v>
      </c>
      <c r="F225" s="526">
        <v>558</v>
      </c>
      <c r="G225" s="526" t="s">
        <v>106</v>
      </c>
      <c r="H225" s="526" t="s">
        <v>106</v>
      </c>
      <c r="I225" s="924">
        <v>96.38</v>
      </c>
      <c r="J225" s="702">
        <f t="shared" si="52"/>
        <v>2.1996264785225152</v>
      </c>
      <c r="K225" s="927">
        <v>0.53</v>
      </c>
      <c r="L225" s="639">
        <v>4</v>
      </c>
      <c r="M225" s="693">
        <f t="shared" si="53"/>
        <v>2.12</v>
      </c>
      <c r="N225" s="921" t="s">
        <v>625</v>
      </c>
      <c r="O225" s="795">
        <v>0.5</v>
      </c>
      <c r="P225" s="915">
        <v>43479</v>
      </c>
      <c r="Q225" s="915">
        <v>43495</v>
      </c>
      <c r="R225" s="693">
        <f t="shared" si="54"/>
        <v>6.0000000000000053</v>
      </c>
      <c r="S225" s="759">
        <f>IF(INDEX(Historical!$D$7:$D$1437,MATCH(B225,Historical!$B$7:$B$1446,0))=0,"n/a",(INDEX(Historical!$C$7:$C$1437,MATCH(B225,Historical!$B$7:$B$1446,0))/INDEX(Historical!$D$7:$D$1437,MATCH(B225,Historical!$B$7:$B$1446,0))-1)*100)</f>
        <v>8.333333333333325</v>
      </c>
      <c r="T225" s="759">
        <f>IF(INDEX(Historical!$F$7:$F$1430,MATCH(B225,Historical!$B$7:$B$1446,0))=0,"n/a",((INDEX(Historical!$C$7:$C$1437,MATCH(B225,Historical!$B$7:$B$1446,0))/INDEX(Historical!$F$7:$F$1430,MATCH(B225,Historical!$B$7:$B$1446,0)))^(1/3)-1)*100)</f>
        <v>9.8767382997311017</v>
      </c>
      <c r="U225" s="759">
        <f>IF(INDEX(Historical!$H$7:$H$1430,MATCH(B225,Historical!$B$7:$B$1446,0))=0,"n/a",((INDEX(Historical!$C$7:$C$1437,MATCH(B225,Historical!$B$7:$B$1446,0))/INDEX(Historical!$H$7:$H$1430,MATCH(B225,Historical!$B$7:$B$1446,0)))^(1/5)-1)*100)</f>
        <v>10.197228772148016</v>
      </c>
      <c r="V225" s="759">
        <f>IF(INDEX(Historical!$O$7:$O$1430,MATCH(B225,Historical!$B$7:$B$1446,0))=0,"n/a",((INDEX(Historical!$C$7:$C$1437,MATCH(B225,Historical!$B$7:$B$1446,0))/INDEX(Historical!$O$7:$O$1430,MATCH(B225,Historical!$B$7:$B$1446,0)))^(1/10)-1)*100)</f>
        <v>17.164882683060824</v>
      </c>
      <c r="W225" s="760">
        <f t="shared" si="55"/>
        <v>0.59407506363041784</v>
      </c>
      <c r="X225" s="761" t="str">
        <f t="shared" si="56"/>
        <v>n/a</v>
      </c>
      <c r="Y225" s="713"/>
      <c r="Z225" s="702">
        <f t="shared" si="57"/>
        <v>41.487279843444227</v>
      </c>
      <c r="AA225" s="935">
        <f t="shared" si="58"/>
        <v>18.861056751467707</v>
      </c>
      <c r="AB225" s="639">
        <v>12</v>
      </c>
      <c r="AC225" s="916">
        <v>5.1100000000000003</v>
      </c>
      <c r="AD225" s="916">
        <v>3.51</v>
      </c>
      <c r="AE225" s="916">
        <v>1.7</v>
      </c>
      <c r="AF225" s="916">
        <v>2.44</v>
      </c>
      <c r="AG225" s="916">
        <v>13.700000000000001</v>
      </c>
      <c r="AH225" s="916">
        <v>9.1999999999999993</v>
      </c>
      <c r="AI225" s="916">
        <v>5.29</v>
      </c>
      <c r="AJ225" s="916">
        <v>-0.5</v>
      </c>
      <c r="AK225" s="916">
        <v>5.3900000000000006</v>
      </c>
      <c r="AL225" s="928">
        <v>12820</v>
      </c>
      <c r="AM225" s="922">
        <v>0.4</v>
      </c>
      <c r="AN225" s="916">
        <v>0.8</v>
      </c>
      <c r="AO225" s="802">
        <f t="shared" si="59"/>
        <v>-6.4642015007971771</v>
      </c>
      <c r="AP225" s="803">
        <f t="shared" si="60"/>
        <v>12.39685525067053</v>
      </c>
      <c r="AQ225" s="936">
        <f t="shared" si="61"/>
        <v>43.016671092850345</v>
      </c>
      <c r="AR225" s="702">
        <f>INDEX(Historical!$C$7:$C$1437,MATCH(B225,Historical!$B$7:$B$1446,0))*IF(AH225="n/a",1.03,IF(AH225&lt;0,1.01,IF(AH225&gt;10,1.1,(1+AH225/100))))</f>
        <v>2.1294</v>
      </c>
      <c r="AS225" s="935">
        <f t="shared" si="62"/>
        <v>2.2420452599999998</v>
      </c>
      <c r="AT225" s="935">
        <f t="shared" si="66"/>
        <v>2.3628914995139998</v>
      </c>
      <c r="AU225" s="935">
        <f t="shared" si="66"/>
        <v>2.4902513513378044</v>
      </c>
      <c r="AV225" s="935">
        <f t="shared" si="66"/>
        <v>2.6244758991749122</v>
      </c>
      <c r="AW225" s="702">
        <f t="shared" si="63"/>
        <v>11.849064010026716</v>
      </c>
      <c r="AX225" s="810">
        <f t="shared" si="64"/>
        <v>12.29411082177497</v>
      </c>
      <c r="AY225" s="991">
        <v>0.9</v>
      </c>
      <c r="AZ225" s="922">
        <v>22.08</v>
      </c>
      <c r="BA225" s="922">
        <v>-17.260000000000002</v>
      </c>
      <c r="BB225" s="922">
        <v>8.6199999999999992</v>
      </c>
      <c r="BC225" s="922">
        <v>0.72</v>
      </c>
      <c r="BE225" s="664">
        <v>2012</v>
      </c>
      <c r="BF225" s="946" t="e">
        <f>#VALUE!</f>
        <v>#VALUE!</v>
      </c>
      <c r="BG225" s="931">
        <v>6.4</v>
      </c>
    </row>
    <row r="226" spans="1:59" ht="11.25" customHeight="1" x14ac:dyDescent="0.2">
      <c r="A226" s="930" t="s">
        <v>4422</v>
      </c>
      <c r="B226" s="925" t="s">
        <v>3825</v>
      </c>
      <c r="C226" s="988" t="s">
        <v>247</v>
      </c>
      <c r="D226" s="988" t="s">
        <v>4385</v>
      </c>
      <c r="E226" s="792">
        <v>5</v>
      </c>
      <c r="F226" s="526">
        <v>845</v>
      </c>
      <c r="G226" s="526" t="s">
        <v>106</v>
      </c>
      <c r="H226" s="526" t="s">
        <v>106</v>
      </c>
      <c r="I226" s="924">
        <v>44.31</v>
      </c>
      <c r="J226" s="702">
        <f t="shared" si="52"/>
        <v>1.3540961408259986</v>
      </c>
      <c r="K226" s="927">
        <v>0.15</v>
      </c>
      <c r="L226" s="639">
        <v>4</v>
      </c>
      <c r="M226" s="693">
        <f t="shared" si="53"/>
        <v>0.6</v>
      </c>
      <c r="N226" s="921" t="s">
        <v>149</v>
      </c>
      <c r="O226" s="795">
        <v>0.125</v>
      </c>
      <c r="P226" s="915">
        <v>43427</v>
      </c>
      <c r="Q226" s="915">
        <v>43444</v>
      </c>
      <c r="R226" s="693">
        <f t="shared" si="54"/>
        <v>19.999999999999996</v>
      </c>
      <c r="S226" s="759">
        <f>IF(INDEX(Historical!$D$7:$D$1437,MATCH(B226,Historical!$B$7:$B$1446,0))=0,"n/a",(INDEX(Historical!$C$7:$C$1437,MATCH(B226,Historical!$B$7:$B$1446,0))/INDEX(Historical!$D$7:$D$1437,MATCH(B226,Historical!$B$7:$B$1446,0))-1)*100)</f>
        <v>23.529411764705888</v>
      </c>
      <c r="T226" s="759">
        <f>IF(INDEX(Historical!$F$7:$F$1430,MATCH(B226,Historical!$B$7:$B$1446,0))=0,"n/a",((INDEX(Historical!$C$7:$C$1437,MATCH(B226,Historical!$B$7:$B$1446,0))/INDEX(Historical!$F$7:$F$1430,MATCH(B226,Historical!$B$7:$B$1446,0)))^(1/3)-1)*100)</f>
        <v>25.202165069844828</v>
      </c>
      <c r="U226" s="759" t="str">
        <f>IF(INDEX(Historical!$H$7:$H$1430,MATCH(B226,Historical!$B$7:$B$1446,0))=0,"n/a",((INDEX(Historical!$C$7:$C$1437,MATCH(B226,Historical!$B$7:$B$1446,0))/INDEX(Historical!$H$7:$H$1430,MATCH(B226,Historical!$B$7:$B$1446,0)))^(1/5)-1)*100)</f>
        <v>n/a</v>
      </c>
      <c r="V226" s="759">
        <f>IF(INDEX(Historical!$O$7:$O$1430,MATCH(B226,Historical!$B$7:$B$1446,0))=0,"n/a",((INDEX(Historical!$C$7:$C$1437,MATCH(B226,Historical!$B$7:$B$1446,0))/INDEX(Historical!$O$7:$O$1430,MATCH(B226,Historical!$B$7:$B$1446,0)))^(1/10)-1)*100)</f>
        <v>4.5173891819142664</v>
      </c>
      <c r="W226" s="760" t="str">
        <f t="shared" si="55"/>
        <v>n/a</v>
      </c>
      <c r="X226" s="761" t="str">
        <f t="shared" si="56"/>
        <v>n/a</v>
      </c>
      <c r="Y226" s="926"/>
      <c r="Z226" s="702">
        <f t="shared" si="57"/>
        <v>14.669926650366749</v>
      </c>
      <c r="AA226" s="935">
        <f t="shared" si="58"/>
        <v>10.833740831295845</v>
      </c>
      <c r="AB226" s="639">
        <v>9</v>
      </c>
      <c r="AC226" s="916">
        <v>4.09</v>
      </c>
      <c r="AD226" s="916">
        <v>1.46</v>
      </c>
      <c r="AE226" s="916">
        <v>1.01</v>
      </c>
      <c r="AF226" s="916">
        <v>1.82</v>
      </c>
      <c r="AG226" s="916">
        <v>16.7</v>
      </c>
      <c r="AH226" s="916">
        <v>49.3</v>
      </c>
      <c r="AI226" s="916">
        <v>11.03</v>
      </c>
      <c r="AJ226" s="916">
        <v>26.400000000000002</v>
      </c>
      <c r="AK226" s="916">
        <v>7.42</v>
      </c>
      <c r="AL226" s="928">
        <v>16720</v>
      </c>
      <c r="AM226" s="922">
        <v>6.5</v>
      </c>
      <c r="AN226" s="916">
        <v>0.37</v>
      </c>
      <c r="AO226" s="802" t="str">
        <f t="shared" si="59"/>
        <v>n/a</v>
      </c>
      <c r="AP226" s="803" t="str">
        <f t="shared" si="60"/>
        <v>n/a</v>
      </c>
      <c r="AQ226" s="936">
        <f t="shared" si="61"/>
        <v>-6.3875404471334107</v>
      </c>
      <c r="AR226" s="702">
        <f>INDEX(Historical!$C$7:$C$1437,MATCH(B226,Historical!$B$7:$B$1446,0))*IF(AH226="n/a",1.03,IF(AH226&lt;0,1.01,IF(AH226&gt;10,1.1,(1+AH226/100))))</f>
        <v>0.57750000000000012</v>
      </c>
      <c r="AS226" s="935">
        <f t="shared" si="62"/>
        <v>0.6352500000000002</v>
      </c>
      <c r="AT226" s="935">
        <f t="shared" si="66"/>
        <v>0.68238555000000023</v>
      </c>
      <c r="AU226" s="935">
        <f t="shared" si="66"/>
        <v>0.73301855781000025</v>
      </c>
      <c r="AV226" s="935">
        <f t="shared" si="66"/>
        <v>0.78740853479950235</v>
      </c>
      <c r="AW226" s="702">
        <f t="shared" si="63"/>
        <v>3.4155626426095029</v>
      </c>
      <c r="AX226" s="810">
        <f t="shared" si="64"/>
        <v>7.7083336551782953</v>
      </c>
      <c r="AY226" s="991">
        <v>1.24</v>
      </c>
      <c r="AZ226" s="922">
        <v>36.799999999999997</v>
      </c>
      <c r="BA226" s="922">
        <v>-5.76</v>
      </c>
      <c r="BB226" s="922">
        <v>5.4</v>
      </c>
      <c r="BC226" s="922">
        <v>10.63</v>
      </c>
      <c r="BE226" s="664">
        <v>2014</v>
      </c>
      <c r="BF226" s="946" t="e">
        <f>#VALUE!</f>
        <v>#VALUE!</v>
      </c>
      <c r="BG226" s="931">
        <v>10.5</v>
      </c>
    </row>
    <row r="227" spans="1:59" ht="11.25" customHeight="1" x14ac:dyDescent="0.2">
      <c r="A227" s="930" t="s">
        <v>3827</v>
      </c>
      <c r="B227" s="925" t="s">
        <v>3828</v>
      </c>
      <c r="C227" s="988" t="s">
        <v>108</v>
      </c>
      <c r="D227" s="988" t="s">
        <v>4369</v>
      </c>
      <c r="E227" s="792">
        <v>5</v>
      </c>
      <c r="F227" s="526">
        <v>842</v>
      </c>
      <c r="G227" s="526" t="s">
        <v>106</v>
      </c>
      <c r="H227" s="526" t="s">
        <v>106</v>
      </c>
      <c r="I227" s="924">
        <v>144.47999999999999</v>
      </c>
      <c r="J227" s="702">
        <f t="shared" si="52"/>
        <v>5.5370985603543748</v>
      </c>
      <c r="K227" s="927">
        <v>8</v>
      </c>
      <c r="L227" s="639">
        <v>1</v>
      </c>
      <c r="M227" s="693">
        <f t="shared" si="53"/>
        <v>8</v>
      </c>
      <c r="N227" s="921" t="s">
        <v>172</v>
      </c>
      <c r="O227" s="795">
        <v>7</v>
      </c>
      <c r="P227" s="915">
        <v>43434</v>
      </c>
      <c r="Q227" s="915">
        <v>43437</v>
      </c>
      <c r="R227" s="693">
        <f t="shared" si="54"/>
        <v>14.285714285714285</v>
      </c>
      <c r="S227" s="759">
        <f>IF(INDEX(Historical!$D$7:$D$1437,MATCH(B227,Historical!$B$7:$B$1446,0))=0,"n/a",(INDEX(Historical!$C$7:$C$1437,MATCH(B227,Historical!$B$7:$B$1446,0))/INDEX(Historical!$D$7:$D$1437,MATCH(B227,Historical!$B$7:$B$1446,0))-1)*100)</f>
        <v>14.285714285714279</v>
      </c>
      <c r="T227" s="759">
        <f>IF(INDEX(Historical!$F$7:$F$1430,MATCH(B227,Historical!$B$7:$B$1446,0))=0,"n/a",((INDEX(Historical!$C$7:$C$1437,MATCH(B227,Historical!$B$7:$B$1446,0))/INDEX(Historical!$F$7:$F$1430,MATCH(B227,Historical!$B$7:$B$1446,0)))^(1/3)-1)*100)</f>
        <v>16.960709528514649</v>
      </c>
      <c r="U227" s="759">
        <f>IF(INDEX(Historical!$H$7:$H$1430,MATCH(B227,Historical!$B$7:$B$1446,0))=0,"n/a",((INDEX(Historical!$C$7:$C$1437,MATCH(B227,Historical!$B$7:$B$1446,0))/INDEX(Historical!$H$7:$H$1430,MATCH(B227,Historical!$B$7:$B$1446,0)))^(1/5)-1)*100)</f>
        <v>21.672868378641152</v>
      </c>
      <c r="V227" s="759">
        <f>IF(INDEX(Historical!$O$7:$O$1430,MATCH(B227,Historical!$B$7:$B$1446,0))=0,"n/a",((INDEX(Historical!$C$7:$C$1437,MATCH(B227,Historical!$B$7:$B$1446,0))/INDEX(Historical!$O$7:$O$1430,MATCH(B227,Historical!$B$7:$B$1446,0)))^(1/10)-1)*100)</f>
        <v>-2.2067231457071457</v>
      </c>
      <c r="W227" s="760" t="str">
        <f t="shared" si="55"/>
        <v>n/a</v>
      </c>
      <c r="X227" s="761">
        <f t="shared" si="56"/>
        <v>1.5704977085971847</v>
      </c>
      <c r="Y227" s="926"/>
      <c r="Z227" s="702">
        <f t="shared" si="57"/>
        <v>60.514372163388799</v>
      </c>
      <c r="AA227" s="935">
        <f t="shared" si="58"/>
        <v>10.928895612708017</v>
      </c>
      <c r="AB227" s="639">
        <v>12</v>
      </c>
      <c r="AC227" s="916">
        <v>13.22</v>
      </c>
      <c r="AD227" s="916" t="s">
        <v>137</v>
      </c>
      <c r="AE227" s="916">
        <v>3.45</v>
      </c>
      <c r="AF227" s="916">
        <v>2.59</v>
      </c>
      <c r="AG227" s="916">
        <v>23.200000000000003</v>
      </c>
      <c r="AH227" s="916">
        <v>-14.799999999999999</v>
      </c>
      <c r="AI227" s="916" t="s">
        <v>137</v>
      </c>
      <c r="AJ227" s="916">
        <v>13.8</v>
      </c>
      <c r="AK227" s="916" t="s">
        <v>137</v>
      </c>
      <c r="AL227" s="928">
        <v>502.79</v>
      </c>
      <c r="AM227" s="922">
        <v>2.1999999999999997</v>
      </c>
      <c r="AN227" s="916">
        <v>0</v>
      </c>
      <c r="AO227" s="802">
        <f t="shared" si="59"/>
        <v>16.28107132628751</v>
      </c>
      <c r="AP227" s="803">
        <f t="shared" si="60"/>
        <v>27.209966938995528</v>
      </c>
      <c r="AQ227" s="936">
        <f t="shared" si="61"/>
        <v>12.16226269098566</v>
      </c>
      <c r="AR227" s="702">
        <f>INDEX(Historical!$C$7:$C$1437,MATCH(B227,Historical!$B$7:$B$1446,0))*IF(AH227="n/a",1.03,IF(AH227&lt;0,1.01,IF(AH227&gt;10,1.1,(1+AH227/100))))</f>
        <v>8.08</v>
      </c>
      <c r="AS227" s="935">
        <f t="shared" si="62"/>
        <v>8.3224</v>
      </c>
      <c r="AT227" s="935">
        <f t="shared" ref="AT227:AV246" si="67">IF($AK227="n/a",1.03*AS227,IF($AK227&lt;0,1.01*AS227,IF($AK227&gt;10,1.1*AS227,(1+$AK227/100)*AS227)))</f>
        <v>8.5720720000000004</v>
      </c>
      <c r="AU227" s="935">
        <f t="shared" si="67"/>
        <v>8.8292341600000004</v>
      </c>
      <c r="AV227" s="935">
        <f t="shared" si="67"/>
        <v>9.0941111848000009</v>
      </c>
      <c r="AW227" s="702">
        <f t="shared" si="63"/>
        <v>42.897817344799996</v>
      </c>
      <c r="AX227" s="810">
        <f t="shared" si="64"/>
        <v>29.69118033277962</v>
      </c>
      <c r="AY227" s="991">
        <v>0.68</v>
      </c>
      <c r="AZ227" s="922">
        <v>9.0300000000000011</v>
      </c>
      <c r="BA227" s="922">
        <v>-25.4</v>
      </c>
      <c r="BB227" s="922">
        <v>1.67</v>
      </c>
      <c r="BC227" s="922">
        <v>-9.1800000000000015</v>
      </c>
      <c r="BE227" s="664">
        <v>2014</v>
      </c>
      <c r="BF227" s="946" t="e">
        <f>#VALUE!</f>
        <v>#VALUE!</v>
      </c>
      <c r="BG227" s="931">
        <v>14.899999999999999</v>
      </c>
    </row>
    <row r="228" spans="1:59" ht="11.25" customHeight="1" x14ac:dyDescent="0.2">
      <c r="A228" s="609" t="s">
        <v>2171</v>
      </c>
      <c r="B228" s="925" t="s">
        <v>2172</v>
      </c>
      <c r="C228" s="988" t="s">
        <v>154</v>
      </c>
      <c r="D228" s="988" t="s">
        <v>4358</v>
      </c>
      <c r="E228" s="792">
        <v>6</v>
      </c>
      <c r="F228" s="526">
        <v>791</v>
      </c>
      <c r="G228" s="526" t="s">
        <v>106</v>
      </c>
      <c r="H228" s="526" t="s">
        <v>106</v>
      </c>
      <c r="I228" s="924">
        <v>132.44</v>
      </c>
      <c r="J228" s="702">
        <f t="shared" si="52"/>
        <v>0.51344004832376933</v>
      </c>
      <c r="K228" s="927">
        <v>0.17</v>
      </c>
      <c r="L228" s="639">
        <v>4</v>
      </c>
      <c r="M228" s="693">
        <f t="shared" si="53"/>
        <v>0.68</v>
      </c>
      <c r="N228" s="921" t="s">
        <v>4082</v>
      </c>
      <c r="O228" s="795">
        <v>0.16</v>
      </c>
      <c r="P228" s="915">
        <v>43552</v>
      </c>
      <c r="Q228" s="915">
        <v>43581</v>
      </c>
      <c r="R228" s="693">
        <f t="shared" si="54"/>
        <v>6.2500000000000053</v>
      </c>
      <c r="S228" s="759">
        <f>IF(INDEX(Historical!$D$7:$D$1437,MATCH(B228,Historical!$B$7:$B$1446,0))=0,"n/a",(INDEX(Historical!$C$7:$C$1437,MATCH(B228,Historical!$B$7:$B$1446,0))/INDEX(Historical!$D$7:$D$1437,MATCH(B228,Historical!$B$7:$B$1446,0))-1)*100)</f>
        <v>13.761467889908241</v>
      </c>
      <c r="T228" s="759">
        <f>IF(INDEX(Historical!$F$7:$F$1430,MATCH(B228,Historical!$B$7:$B$1446,0))=0,"n/a",((INDEX(Historical!$C$7:$C$1437,MATCH(B228,Historical!$B$7:$B$1446,0))/INDEX(Historical!$F$7:$F$1430,MATCH(B228,Historical!$B$7:$B$1446,0)))^(1/3)-1)*100)</f>
        <v>19.367102954068383</v>
      </c>
      <c r="U228" s="759">
        <f>IF(INDEX(Historical!$H$7:$H$1430,MATCH(B228,Historical!$B$7:$B$1446,0))=0,"n/a",((INDEX(Historical!$C$7:$C$1437,MATCH(B228,Historical!$B$7:$B$1446,0))/INDEX(Historical!$H$7:$H$1430,MATCH(B228,Historical!$B$7:$B$1446,0)))^(1/5)-1)*100)</f>
        <v>60.913861136842741</v>
      </c>
      <c r="V228" s="759">
        <f>IF(INDEX(Historical!$O$7:$O$1430,MATCH(B228,Historical!$B$7:$B$1446,0))=0,"n/a",((INDEX(Historical!$C$7:$C$1437,MATCH(B228,Historical!$B$7:$B$1446,0))/INDEX(Historical!$O$7:$O$1430,MATCH(B228,Historical!$B$7:$B$1446,0)))^(1/10)-1)*100)</f>
        <v>33.500103654377767</v>
      </c>
      <c r="W228" s="760">
        <f t="shared" si="55"/>
        <v>1.8183185868704788</v>
      </c>
      <c r="X228" s="761">
        <f t="shared" si="56"/>
        <v>152.28465284210685</v>
      </c>
      <c r="Y228" s="726"/>
      <c r="Z228" s="702">
        <f t="shared" si="57"/>
        <v>20.058997050147493</v>
      </c>
      <c r="AA228" s="935">
        <f t="shared" si="58"/>
        <v>39.067846607669615</v>
      </c>
      <c r="AB228" s="639">
        <v>12</v>
      </c>
      <c r="AC228" s="916">
        <v>3.39</v>
      </c>
      <c r="AD228" s="916">
        <v>4.55</v>
      </c>
      <c r="AE228" s="916">
        <v>4.7</v>
      </c>
      <c r="AF228" s="916">
        <v>3.13</v>
      </c>
      <c r="AG228" s="916">
        <v>8.5</v>
      </c>
      <c r="AH228" s="916">
        <v>6.4</v>
      </c>
      <c r="AI228" s="916">
        <v>19.670000000000002</v>
      </c>
      <c r="AJ228" s="916">
        <v>0.4</v>
      </c>
      <c r="AK228" s="916">
        <v>8.6</v>
      </c>
      <c r="AL228" s="928">
        <v>94430</v>
      </c>
      <c r="AM228" s="922">
        <v>0.5</v>
      </c>
      <c r="AN228" s="916">
        <v>0.32</v>
      </c>
      <c r="AO228" s="802">
        <f t="shared" si="59"/>
        <v>22.359454577496898</v>
      </c>
      <c r="AP228" s="803">
        <f t="shared" si="60"/>
        <v>61.427301185166513</v>
      </c>
      <c r="AQ228" s="936">
        <f t="shared" si="61"/>
        <v>133.12596488403804</v>
      </c>
      <c r="AR228" s="702">
        <f>INDEX(Historical!$C$7:$C$1437,MATCH(B228,Historical!$B$7:$B$1446,0))*IF(AH228="n/a",1.03,IF(AH228&lt;0,1.01,IF(AH228&gt;10,1.1,(1+AH228/100))))</f>
        <v>0.65968000000000004</v>
      </c>
      <c r="AS228" s="935">
        <f t="shared" si="62"/>
        <v>0.72564800000000007</v>
      </c>
      <c r="AT228" s="935">
        <f t="shared" si="67"/>
        <v>0.78805372800000018</v>
      </c>
      <c r="AU228" s="935">
        <f t="shared" si="67"/>
        <v>0.85582634860800022</v>
      </c>
      <c r="AV228" s="935">
        <f t="shared" si="67"/>
        <v>0.92942741458828826</v>
      </c>
      <c r="AW228" s="702">
        <f t="shared" si="63"/>
        <v>3.9586354911962887</v>
      </c>
      <c r="AX228" s="810">
        <f t="shared" si="64"/>
        <v>2.9890029380823684</v>
      </c>
      <c r="AY228" s="991">
        <v>1.03</v>
      </c>
      <c r="AZ228" s="922">
        <v>40.01</v>
      </c>
      <c r="BA228" s="922">
        <v>-1.53</v>
      </c>
      <c r="BB228" s="922">
        <v>4.1900000000000004</v>
      </c>
      <c r="BC228" s="922">
        <v>21.029999999999998</v>
      </c>
      <c r="BE228" s="664">
        <v>2014</v>
      </c>
      <c r="BF228" s="946" t="e">
        <f>#VALUE!</f>
        <v>#VALUE!</v>
      </c>
      <c r="BG228" s="931">
        <v>4.9000000000000004</v>
      </c>
    </row>
    <row r="229" spans="1:59" ht="11.25" customHeight="1" x14ac:dyDescent="0.2">
      <c r="A229" s="537" t="s">
        <v>1782</v>
      </c>
      <c r="B229" s="925" t="s">
        <v>1783</v>
      </c>
      <c r="C229" s="988" t="s">
        <v>4377</v>
      </c>
      <c r="D229" s="988" t="s">
        <v>1784</v>
      </c>
      <c r="E229" s="792">
        <v>9</v>
      </c>
      <c r="F229" s="526">
        <v>408</v>
      </c>
      <c r="G229" s="526" t="s">
        <v>106</v>
      </c>
      <c r="H229" s="526" t="s">
        <v>106</v>
      </c>
      <c r="I229" s="924">
        <v>136.97</v>
      </c>
      <c r="J229" s="702">
        <f t="shared" si="52"/>
        <v>1.2849529093962182</v>
      </c>
      <c r="K229" s="927">
        <v>0.88</v>
      </c>
      <c r="L229" s="639">
        <v>2</v>
      </c>
      <c r="M229" s="693">
        <f t="shared" si="53"/>
        <v>1.76</v>
      </c>
      <c r="N229" s="921" t="s">
        <v>231</v>
      </c>
      <c r="O229" s="795">
        <v>0.84</v>
      </c>
      <c r="P229" s="915">
        <v>43441</v>
      </c>
      <c r="Q229" s="915">
        <v>43475</v>
      </c>
      <c r="R229" s="693">
        <f t="shared" si="54"/>
        <v>4.7619047619047663</v>
      </c>
      <c r="S229" s="759">
        <f>IF(INDEX(Historical!$D$7:$D$1437,MATCH(B229,Historical!$B$7:$B$1446,0))=0,"n/a",(INDEX(Historical!$C$7:$C$1437,MATCH(B229,Historical!$B$7:$B$1446,0))/INDEX(Historical!$D$7:$D$1437,MATCH(B229,Historical!$B$7:$B$1446,0))-1)*100)</f>
        <v>7.6923076923076872</v>
      </c>
      <c r="T229" s="759">
        <f>IF(INDEX(Historical!$F$7:$F$1430,MATCH(B229,Historical!$B$7:$B$1446,0))=0,"n/a",((INDEX(Historical!$C$7:$C$1437,MATCH(B229,Historical!$B$7:$B$1446,0))/INDEX(Historical!$F$7:$F$1430,MATCH(B229,Historical!$B$7:$B$1446,0)))^(1/3)-1)*100)</f>
        <v>7.5619097349695741</v>
      </c>
      <c r="U229" s="759">
        <f>IF(INDEX(Historical!$H$7:$H$1430,MATCH(B229,Historical!$B$7:$B$1446,0))=0,"n/a",((INDEX(Historical!$C$7:$C$1437,MATCH(B229,Historical!$B$7:$B$1446,0))/INDEX(Historical!$H$7:$H$1430,MATCH(B229,Historical!$B$7:$B$1446,0)))^(1/5)-1)*100)</f>
        <v>17.503175548239234</v>
      </c>
      <c r="V229" s="759">
        <f>IF(INDEX(Historical!$O$7:$O$1430,MATCH(B229,Historical!$B$7:$B$1446,0))=0,"n/a",((INDEX(Historical!$C$7:$C$1437,MATCH(B229,Historical!$B$7:$B$1446,0))/INDEX(Historical!$O$7:$O$1430,MATCH(B229,Historical!$B$7:$B$1446,0)))^(1/10)-1)*100)</f>
        <v>16.983368811009349</v>
      </c>
      <c r="W229" s="760">
        <f t="shared" si="55"/>
        <v>1.0306068096980221</v>
      </c>
      <c r="X229" s="761">
        <f t="shared" si="56"/>
        <v>1.0672668017219045</v>
      </c>
      <c r="Y229" s="926"/>
      <c r="Z229" s="702">
        <f t="shared" si="57"/>
        <v>24.30939226519337</v>
      </c>
      <c r="AA229" s="935">
        <f t="shared" si="58"/>
        <v>18.918508287292816</v>
      </c>
      <c r="AB229" s="639">
        <v>9</v>
      </c>
      <c r="AC229" s="916">
        <v>7.24</v>
      </c>
      <c r="AD229" s="916">
        <v>4.4400000000000004</v>
      </c>
      <c r="AE229" s="916">
        <v>4.07</v>
      </c>
      <c r="AF229" s="916">
        <v>4.0599999999999996</v>
      </c>
      <c r="AG229" s="916">
        <v>23</v>
      </c>
      <c r="AH229" s="916">
        <v>27.1</v>
      </c>
      <c r="AI229" s="916">
        <v>-2.06</v>
      </c>
      <c r="AJ229" s="916">
        <v>16.400000000000002</v>
      </c>
      <c r="AK229" s="916">
        <v>4.2700000000000005</v>
      </c>
      <c r="AL229" s="928">
        <v>241500</v>
      </c>
      <c r="AM229" s="922">
        <v>0.1</v>
      </c>
      <c r="AN229" s="916">
        <v>0.41</v>
      </c>
      <c r="AO229" s="802">
        <f t="shared" si="59"/>
        <v>-0.13037982965736461</v>
      </c>
      <c r="AP229" s="803">
        <f t="shared" si="60"/>
        <v>18.788128457635452</v>
      </c>
      <c r="AQ229" s="936">
        <f t="shared" si="61"/>
        <v>84.763083910671128</v>
      </c>
      <c r="AR229" s="702">
        <f>INDEX(Historical!$C$7:$C$1437,MATCH(B229,Historical!$B$7:$B$1446,0))*IF(AH229="n/a",1.03,IF(AH229&lt;0,1.01,IF(AH229&gt;10,1.1,(1+AH229/100))))</f>
        <v>1.8480000000000001</v>
      </c>
      <c r="AS229" s="935">
        <f t="shared" si="62"/>
        <v>1.8664800000000001</v>
      </c>
      <c r="AT229" s="935">
        <f t="shared" si="67"/>
        <v>1.946178696</v>
      </c>
      <c r="AU229" s="935">
        <f t="shared" si="67"/>
        <v>2.0292805263191998</v>
      </c>
      <c r="AV229" s="935">
        <f t="shared" si="67"/>
        <v>2.1159308047930296</v>
      </c>
      <c r="AW229" s="702">
        <f t="shared" si="63"/>
        <v>9.8058700271122294</v>
      </c>
      <c r="AX229" s="810">
        <f t="shared" si="64"/>
        <v>7.1591370571017219</v>
      </c>
      <c r="AY229" s="991">
        <v>1</v>
      </c>
      <c r="AZ229" s="922">
        <v>40.22</v>
      </c>
      <c r="BA229" s="922">
        <v>-3.7900000000000005</v>
      </c>
      <c r="BB229" s="922">
        <v>16.37</v>
      </c>
      <c r="BC229" s="922">
        <v>20.369999999999997</v>
      </c>
      <c r="BE229" s="664">
        <v>2011</v>
      </c>
      <c r="BF229" s="946" t="e">
        <f>#VALUE!</f>
        <v>#VALUE!</v>
      </c>
      <c r="BG229" s="931">
        <v>11.1</v>
      </c>
    </row>
    <row r="230" spans="1:59" ht="11.25" customHeight="1" x14ac:dyDescent="0.2">
      <c r="A230" s="609" t="s">
        <v>1115</v>
      </c>
      <c r="B230" s="925" t="s">
        <v>1116</v>
      </c>
      <c r="C230" s="988" t="s">
        <v>179</v>
      </c>
      <c r="D230" s="988" t="s">
        <v>4371</v>
      </c>
      <c r="E230" s="792">
        <v>7</v>
      </c>
      <c r="F230" s="526">
        <v>690</v>
      </c>
      <c r="G230" s="526" t="s">
        <v>106</v>
      </c>
      <c r="H230" s="526" t="s">
        <v>106</v>
      </c>
      <c r="I230" s="924">
        <v>32.630000000000003</v>
      </c>
      <c r="J230" s="702">
        <f t="shared" si="52"/>
        <v>10.052099295127183</v>
      </c>
      <c r="K230" s="927">
        <v>0.82</v>
      </c>
      <c r="L230" s="639">
        <v>4</v>
      </c>
      <c r="M230" s="693">
        <f t="shared" si="53"/>
        <v>3.28</v>
      </c>
      <c r="N230" s="921" t="s">
        <v>107</v>
      </c>
      <c r="O230" s="795">
        <v>0.81</v>
      </c>
      <c r="P230" s="915">
        <v>43591</v>
      </c>
      <c r="Q230" s="915">
        <v>43599</v>
      </c>
      <c r="R230" s="693">
        <f t="shared" si="54"/>
        <v>1.2345679012345552</v>
      </c>
      <c r="S230" s="759">
        <f>IF(INDEX(Historical!$D$7:$D$1437,MATCH(B230,Historical!$B$7:$B$1446,0))=0,"n/a",(INDEX(Historical!$C$7:$C$1437,MATCH(B230,Historical!$B$7:$B$1446,0))/INDEX(Historical!$D$7:$D$1437,MATCH(B230,Historical!$B$7:$B$1446,0))-1)*100)</f>
        <v>8.7813620071684575</v>
      </c>
      <c r="T230" s="759">
        <f>IF(INDEX(Historical!$F$7:$F$1430,MATCH(B230,Historical!$B$7:$B$1446,0))=0,"n/a",((INDEX(Historical!$C$7:$C$1437,MATCH(B230,Historical!$B$7:$B$1446,0))/INDEX(Historical!$F$7:$F$1430,MATCH(B230,Historical!$B$7:$B$1446,0)))^(1/3)-1)*100)</f>
        <v>12.004373569447925</v>
      </c>
      <c r="U230" s="759">
        <f>IF(INDEX(Historical!$H$7:$H$1430,MATCH(B230,Historical!$B$7:$B$1446,0))=0,"n/a",((INDEX(Historical!$C$7:$C$1437,MATCH(B230,Historical!$B$7:$B$1446,0))/INDEX(Historical!$H$7:$H$1430,MATCH(B230,Historical!$B$7:$B$1446,0)))^(1/5)-1)*100)</f>
        <v>16.586842477978216</v>
      </c>
      <c r="V230" s="759" t="str">
        <f>IF(INDEX(Historical!$O$7:$O$1430,MATCH(B230,Historical!$B$7:$B$1446,0))=0,"n/a",((INDEX(Historical!$C$7:$C$1437,MATCH(B230,Historical!$B$7:$B$1446,0))/INDEX(Historical!$O$7:$O$1430,MATCH(B230,Historical!$B$7:$B$1446,0)))^(1/10)-1)*100)</f>
        <v>n/a</v>
      </c>
      <c r="W230" s="760" t="str">
        <f t="shared" si="55"/>
        <v>n/a</v>
      </c>
      <c r="X230" s="761">
        <f t="shared" si="56"/>
        <v>1.1439201708950495</v>
      </c>
      <c r="Y230" s="926"/>
      <c r="Z230" s="702">
        <f t="shared" si="57"/>
        <v>123.77358490566037</v>
      </c>
      <c r="AA230" s="935">
        <f t="shared" si="58"/>
        <v>12.313207547169812</v>
      </c>
      <c r="AB230" s="639">
        <v>12</v>
      </c>
      <c r="AC230" s="916">
        <v>2.65</v>
      </c>
      <c r="AD230" s="916">
        <v>0.67</v>
      </c>
      <c r="AE230" s="916">
        <v>1.26</v>
      </c>
      <c r="AF230" s="916" t="s">
        <v>137</v>
      </c>
      <c r="AG230" s="916">
        <v>-52.1</v>
      </c>
      <c r="AH230" s="916">
        <v>26.700000000000003</v>
      </c>
      <c r="AI230" s="916">
        <v>13.18</v>
      </c>
      <c r="AJ230" s="916">
        <v>14.499999999999998</v>
      </c>
      <c r="AK230" s="916">
        <v>18.420000000000002</v>
      </c>
      <c r="AL230" s="928">
        <v>830.76</v>
      </c>
      <c r="AM230" s="922">
        <v>0.5</v>
      </c>
      <c r="AN230" s="916" t="s">
        <v>137</v>
      </c>
      <c r="AO230" s="802">
        <f t="shared" si="59"/>
        <v>14.325734225935589</v>
      </c>
      <c r="AP230" s="803">
        <f t="shared" si="60"/>
        <v>26.638941773105401</v>
      </c>
      <c r="AQ230" s="936" t="str">
        <f t="shared" si="61"/>
        <v>n/a</v>
      </c>
      <c r="AR230" s="702">
        <f>INDEX(Historical!$C$7:$C$1437,MATCH(B230,Historical!$B$7:$B$1446,0))*IF(AH230="n/a",1.03,IF(AH230&lt;0,1.01,IF(AH230&gt;10,1.1,(1+AH230/100))))</f>
        <v>3.3385000000000002</v>
      </c>
      <c r="AS230" s="935">
        <f t="shared" si="62"/>
        <v>3.6723500000000007</v>
      </c>
      <c r="AT230" s="935">
        <f t="shared" si="67"/>
        <v>4.0395850000000006</v>
      </c>
      <c r="AU230" s="935">
        <f t="shared" si="67"/>
        <v>4.4435435000000014</v>
      </c>
      <c r="AV230" s="935">
        <f t="shared" si="67"/>
        <v>4.8878978500000017</v>
      </c>
      <c r="AW230" s="702">
        <f t="shared" si="63"/>
        <v>20.381876350000006</v>
      </c>
      <c r="AX230" s="810">
        <f t="shared" si="64"/>
        <v>62.463611247318426</v>
      </c>
      <c r="AY230" s="991">
        <v>1.05</v>
      </c>
      <c r="AZ230" s="922">
        <v>23.13</v>
      </c>
      <c r="BA230" s="922">
        <v>-8.08</v>
      </c>
      <c r="BB230" s="922">
        <v>1.29</v>
      </c>
      <c r="BC230" s="922">
        <v>4.9000000000000004</v>
      </c>
      <c r="BE230" s="664">
        <v>2013</v>
      </c>
      <c r="BF230" s="946" t="e">
        <f>#VALUE!</f>
        <v>#VALUE!</v>
      </c>
      <c r="BG230" s="931">
        <v>9.8000000000000007</v>
      </c>
    </row>
    <row r="231" spans="1:59" s="838" customFormat="1" ht="11.25" customHeight="1" x14ac:dyDescent="0.2">
      <c r="A231" s="984" t="s">
        <v>4088</v>
      </c>
      <c r="B231" s="846" t="s">
        <v>4089</v>
      </c>
      <c r="C231" s="988" t="s">
        <v>247</v>
      </c>
      <c r="D231" s="988" t="s">
        <v>4351</v>
      </c>
      <c r="E231" s="818">
        <v>5</v>
      </c>
      <c r="F231" s="526">
        <v>872</v>
      </c>
      <c r="G231" s="1171" t="s">
        <v>106</v>
      </c>
      <c r="H231" s="1171" t="s">
        <v>106</v>
      </c>
      <c r="I231" s="819">
        <v>37</v>
      </c>
      <c r="J231" s="820">
        <f t="shared" si="52"/>
        <v>2.9729729729729732</v>
      </c>
      <c r="K231" s="821">
        <v>0.27500000000000002</v>
      </c>
      <c r="L231" s="822">
        <v>4</v>
      </c>
      <c r="M231" s="823">
        <f t="shared" si="53"/>
        <v>1.1000000000000001</v>
      </c>
      <c r="N231" s="824" t="s">
        <v>320</v>
      </c>
      <c r="O231" s="825">
        <v>0.22500000000000001</v>
      </c>
      <c r="P231" s="826">
        <v>43538</v>
      </c>
      <c r="Q231" s="826">
        <v>43553</v>
      </c>
      <c r="R231" s="823">
        <f t="shared" si="54"/>
        <v>22.222222222222229</v>
      </c>
      <c r="S231" s="759">
        <f>IF(INDEX(Historical!$D$7:$D$1437,MATCH(B231,Historical!$B$7:$B$1446,0))=0,"n/a",(INDEX(Historical!$C$7:$C$1437,MATCH(B231,Historical!$B$7:$B$1446,0))/INDEX(Historical!$D$7:$D$1437,MATCH(B231,Historical!$B$7:$B$1446,0))-1)*100)</f>
        <v>32.352941176470587</v>
      </c>
      <c r="T231" s="759">
        <f>IF(INDEX(Historical!$F$7:$F$1430,MATCH(B231,Historical!$B$7:$B$1446,0))=0,"n/a",((INDEX(Historical!$C$7:$C$1437,MATCH(B231,Historical!$B$7:$B$1446,0))/INDEX(Historical!$F$7:$F$1430,MATCH(B231,Historical!$B$7:$B$1446,0)))^(1/3)-1)*100)</f>
        <v>17.840146380897416</v>
      </c>
      <c r="U231" s="759">
        <f>IF(INDEX(Historical!$H$7:$H$1430,MATCH(B231,Historical!$B$7:$B$1446,0))=0,"n/a",((INDEX(Historical!$C$7:$C$1437,MATCH(B231,Historical!$B$7:$B$1446,0))/INDEX(Historical!$H$7:$H$1430,MATCH(B231,Historical!$B$7:$B$1446,0)))^(1/5)-1)*100)</f>
        <v>12.474611314209483</v>
      </c>
      <c r="V231" s="759" t="str">
        <f>IF(INDEX(Historical!$O$7:$O$1430,MATCH(B231,Historical!$B$7:$B$1446,0))=0,"n/a",((INDEX(Historical!$C$7:$C$1437,MATCH(B231,Historical!$B$7:$B$1446,0))/INDEX(Historical!$O$7:$O$1430,MATCH(B231,Historical!$B$7:$B$1446,0)))^(1/10)-1)*100)</f>
        <v>n/a</v>
      </c>
      <c r="W231" s="827" t="str">
        <f t="shared" si="55"/>
        <v>n/a</v>
      </c>
      <c r="X231" s="828">
        <f t="shared" si="56"/>
        <v>3.2827924511077589</v>
      </c>
      <c r="Y231" s="839"/>
      <c r="Z231" s="820">
        <f t="shared" si="57"/>
        <v>33.846153846153847</v>
      </c>
      <c r="AA231" s="830">
        <f t="shared" si="58"/>
        <v>11.384615384615385</v>
      </c>
      <c r="AB231" s="822">
        <v>1</v>
      </c>
      <c r="AC231" s="831">
        <v>3.25</v>
      </c>
      <c r="AD231" s="831" t="s">
        <v>137</v>
      </c>
      <c r="AE231" s="831">
        <v>0.42</v>
      </c>
      <c r="AF231" s="831">
        <v>1.83</v>
      </c>
      <c r="AG231" s="831">
        <v>16.900000000000002</v>
      </c>
      <c r="AH231" s="831">
        <v>7.5</v>
      </c>
      <c r="AI231" s="831">
        <v>3.7800000000000002</v>
      </c>
      <c r="AJ231" s="831">
        <v>3.8</v>
      </c>
      <c r="AK231" s="831">
        <v>-1.25</v>
      </c>
      <c r="AL231" s="832">
        <v>3560</v>
      </c>
      <c r="AM231" s="833">
        <v>10.299999999999999</v>
      </c>
      <c r="AN231" s="831">
        <v>0.03</v>
      </c>
      <c r="AO231" s="834">
        <f t="shared" si="59"/>
        <v>4.0629689025670714</v>
      </c>
      <c r="AP231" s="835">
        <f t="shared" si="60"/>
        <v>15.447584287182456</v>
      </c>
      <c r="AQ231" s="836">
        <f t="shared" si="61"/>
        <v>-3.7737708341058274</v>
      </c>
      <c r="AR231" s="702">
        <f>INDEX(Historical!$C$7:$C$1437,MATCH(B231,Historical!$B$7:$B$1446,0))*IF(AH231="n/a",1.03,IF(AH231&lt;0,1.01,IF(AH231&gt;10,1.1,(1+AH231/100))))</f>
        <v>0.96750000000000003</v>
      </c>
      <c r="AS231" s="830">
        <f t="shared" si="62"/>
        <v>1.0040715</v>
      </c>
      <c r="AT231" s="830">
        <f t="shared" si="67"/>
        <v>1.0141122149999999</v>
      </c>
      <c r="AU231" s="830">
        <f t="shared" si="67"/>
        <v>1.02425333715</v>
      </c>
      <c r="AV231" s="830">
        <f t="shared" si="67"/>
        <v>1.0344958705214999</v>
      </c>
      <c r="AW231" s="820">
        <f t="shared" si="63"/>
        <v>5.0444329226714997</v>
      </c>
      <c r="AX231" s="837">
        <f t="shared" si="64"/>
        <v>13.633602493706757</v>
      </c>
      <c r="AY231" s="992">
        <v>0.57999999999999996</v>
      </c>
      <c r="AZ231" s="833">
        <v>24.62</v>
      </c>
      <c r="BA231" s="833">
        <v>-10.220000000000001</v>
      </c>
      <c r="BB231" s="833">
        <v>-2.17</v>
      </c>
      <c r="BC231" s="833">
        <v>3.29</v>
      </c>
      <c r="BD231" s="961"/>
      <c r="BE231" s="664">
        <v>2015</v>
      </c>
      <c r="BF231" s="946" t="e">
        <f>#VALUE!</f>
        <v>#VALUE!</v>
      </c>
      <c r="BG231" s="893">
        <v>7.3999999999999995</v>
      </c>
    </row>
    <row r="232" spans="1:59" ht="11.25" customHeight="1" x14ac:dyDescent="0.2">
      <c r="A232" s="628" t="s">
        <v>4336</v>
      </c>
      <c r="B232" s="631" t="s">
        <v>3829</v>
      </c>
      <c r="C232" s="988" t="s">
        <v>4224</v>
      </c>
      <c r="D232" s="988" t="s">
        <v>4372</v>
      </c>
      <c r="E232" s="792">
        <v>5</v>
      </c>
      <c r="F232" s="526">
        <v>835</v>
      </c>
      <c r="G232" s="526" t="s">
        <v>106</v>
      </c>
      <c r="H232" s="526" t="s">
        <v>106</v>
      </c>
      <c r="I232" s="924">
        <v>64.69</v>
      </c>
      <c r="J232" s="702">
        <f t="shared" si="52"/>
        <v>1.1748338228474262</v>
      </c>
      <c r="K232" s="927">
        <v>0.19</v>
      </c>
      <c r="L232" s="639">
        <v>4</v>
      </c>
      <c r="M232" s="693">
        <f t="shared" si="53"/>
        <v>0.76</v>
      </c>
      <c r="N232" s="921" t="s">
        <v>107</v>
      </c>
      <c r="O232" s="795">
        <v>0.16</v>
      </c>
      <c r="P232" s="915">
        <v>43406</v>
      </c>
      <c r="Q232" s="915">
        <v>43418</v>
      </c>
      <c r="R232" s="693">
        <f t="shared" si="54"/>
        <v>18.75</v>
      </c>
      <c r="S232" s="759">
        <f>IF(INDEX(Historical!$D$7:$D$1437,MATCH(B232,Historical!$B$7:$B$1446,0))=0,"n/a",(INDEX(Historical!$C$7:$C$1437,MATCH(B232,Historical!$B$7:$B$1446,0))/INDEX(Historical!$D$7:$D$1437,MATCH(B232,Historical!$B$7:$B$1446,0))-1)*100)</f>
        <v>15.517241379310365</v>
      </c>
      <c r="T232" s="759">
        <f>IF(INDEX(Historical!$F$7:$F$1430,MATCH(B232,Historical!$B$7:$B$1446,0))=0,"n/a",((INDEX(Historical!$C$7:$C$1437,MATCH(B232,Historical!$B$7:$B$1446,0))/INDEX(Historical!$F$7:$F$1430,MATCH(B232,Historical!$B$7:$B$1446,0)))^(1/3)-1)*100)</f>
        <v>16.844561776319679</v>
      </c>
      <c r="U232" s="759" t="str">
        <f>IF(INDEX(Historical!$H$7:$H$1430,MATCH(B232,Historical!$B$7:$B$1446,0))=0,"n/a",((INDEX(Historical!$C$7:$C$1437,MATCH(B232,Historical!$B$7:$B$1446,0))/INDEX(Historical!$H$7:$H$1430,MATCH(B232,Historical!$B$7:$B$1446,0)))^(1/5)-1)*100)</f>
        <v>n/a</v>
      </c>
      <c r="V232" s="759" t="str">
        <f>IF(INDEX(Historical!$O$7:$O$1430,MATCH(B232,Historical!$B$7:$B$1446,0))=0,"n/a",((INDEX(Historical!$C$7:$C$1437,MATCH(B232,Historical!$B$7:$B$1446,0))/INDEX(Historical!$O$7:$O$1430,MATCH(B232,Historical!$B$7:$B$1446,0)))^(1/10)-1)*100)</f>
        <v>n/a</v>
      </c>
      <c r="W232" s="760" t="str">
        <f t="shared" si="55"/>
        <v>n/a</v>
      </c>
      <c r="X232" s="761" t="str">
        <f t="shared" si="56"/>
        <v>n/a</v>
      </c>
      <c r="Y232" s="713"/>
      <c r="Z232" s="702">
        <f t="shared" si="57"/>
        <v>27.636363636363637</v>
      </c>
      <c r="AA232" s="935">
        <f t="shared" si="58"/>
        <v>23.523636363636363</v>
      </c>
      <c r="AB232" s="639">
        <v>12</v>
      </c>
      <c r="AC232" s="916">
        <v>2.75</v>
      </c>
      <c r="AD232" s="916">
        <v>1.47</v>
      </c>
      <c r="AE232" s="916">
        <v>5.57</v>
      </c>
      <c r="AF232" s="916">
        <v>2.83</v>
      </c>
      <c r="AG232" s="916">
        <v>13.4</v>
      </c>
      <c r="AH232" s="916">
        <v>-17.8</v>
      </c>
      <c r="AI232" s="916">
        <v>8.2199999999999989</v>
      </c>
      <c r="AJ232" s="916">
        <v>-2.7</v>
      </c>
      <c r="AK232" s="916">
        <v>16</v>
      </c>
      <c r="AL232" s="928">
        <v>6610</v>
      </c>
      <c r="AM232" s="922">
        <v>1</v>
      </c>
      <c r="AN232" s="916">
        <v>0</v>
      </c>
      <c r="AO232" s="802" t="str">
        <f t="shared" si="59"/>
        <v>n/a</v>
      </c>
      <c r="AP232" s="803" t="str">
        <f t="shared" si="60"/>
        <v>n/a</v>
      </c>
      <c r="AQ232" s="936">
        <f t="shared" si="61"/>
        <v>72.010194670859761</v>
      </c>
      <c r="AR232" s="702">
        <f>INDEX(Historical!$C$7:$C$1437,MATCH(B232,Historical!$B$7:$B$1446,0))*IF(AH232="n/a",1.03,IF(AH232&lt;0,1.01,IF(AH232&gt;10,1.1,(1+AH232/100))))</f>
        <v>0.67670000000000008</v>
      </c>
      <c r="AS232" s="935">
        <f t="shared" si="62"/>
        <v>0.73232474000000014</v>
      </c>
      <c r="AT232" s="935">
        <f t="shared" si="67"/>
        <v>0.80555721400000024</v>
      </c>
      <c r="AU232" s="935">
        <f t="shared" si="67"/>
        <v>0.88611293540000036</v>
      </c>
      <c r="AV232" s="935">
        <f t="shared" si="67"/>
        <v>0.97472422894000044</v>
      </c>
      <c r="AW232" s="702">
        <f t="shared" si="63"/>
        <v>4.075419118340001</v>
      </c>
      <c r="AX232" s="810">
        <f t="shared" si="64"/>
        <v>6.2999213454011453</v>
      </c>
      <c r="AY232" s="991">
        <v>0.85</v>
      </c>
      <c r="AZ232" s="922">
        <v>11.21</v>
      </c>
      <c r="BA232" s="922">
        <v>-10.209999999999999</v>
      </c>
      <c r="BB232" s="922">
        <v>0.52</v>
      </c>
      <c r="BC232" s="922">
        <v>-2.1</v>
      </c>
      <c r="BE232" s="664">
        <v>2014</v>
      </c>
      <c r="BF232" s="946" t="e">
        <f>#VALUE!</f>
        <v>#VALUE!</v>
      </c>
      <c r="BG232" s="931">
        <v>11</v>
      </c>
    </row>
    <row r="233" spans="1:59" ht="11.25" customHeight="1" x14ac:dyDescent="0.2">
      <c r="A233" s="609" t="s">
        <v>540</v>
      </c>
      <c r="B233" s="925" t="s">
        <v>541</v>
      </c>
      <c r="C233" s="988" t="s">
        <v>4353</v>
      </c>
      <c r="D233" s="988" t="s">
        <v>4354</v>
      </c>
      <c r="E233" s="792">
        <v>15</v>
      </c>
      <c r="F233" s="526">
        <v>256</v>
      </c>
      <c r="G233" s="526" t="s">
        <v>106</v>
      </c>
      <c r="H233" s="526" t="s">
        <v>106</v>
      </c>
      <c r="I233" s="924">
        <v>117.71</v>
      </c>
      <c r="J233" s="702">
        <f t="shared" si="52"/>
        <v>3.6700365304562061</v>
      </c>
      <c r="K233" s="927">
        <v>1.08</v>
      </c>
      <c r="L233" s="639">
        <v>4</v>
      </c>
      <c r="M233" s="693">
        <f t="shared" si="53"/>
        <v>4.32</v>
      </c>
      <c r="N233" s="921" t="s">
        <v>320</v>
      </c>
      <c r="O233" s="795">
        <v>1.01</v>
      </c>
      <c r="P233" s="915">
        <v>43538</v>
      </c>
      <c r="Q233" s="915">
        <v>43553</v>
      </c>
      <c r="R233" s="693">
        <f t="shared" si="54"/>
        <v>6.9306930693069368</v>
      </c>
      <c r="S233" s="759">
        <f>IF(INDEX(Historical!$D$7:$D$1437,MATCH(B233,Historical!$B$7:$B$1446,0))=0,"n/a",(INDEX(Historical!$C$7:$C$1437,MATCH(B233,Historical!$B$7:$B$1446,0))/INDEX(Historical!$D$7:$D$1437,MATCH(B233,Historical!$B$7:$B$1446,0))-1)*100)</f>
        <v>6.4516129032258007</v>
      </c>
      <c r="T233" s="759">
        <f>IF(INDEX(Historical!$F$7:$F$1430,MATCH(B233,Historical!$B$7:$B$1446,0))=0,"n/a",((INDEX(Historical!$C$7:$C$1437,MATCH(B233,Historical!$B$7:$B$1446,0))/INDEX(Historical!$F$7:$F$1430,MATCH(B233,Historical!$B$7:$B$1446,0)))^(1/3)-1)*100)</f>
        <v>5.2136506100324498</v>
      </c>
      <c r="U233" s="759">
        <f>IF(INDEX(Historical!$H$7:$H$1430,MATCH(B233,Historical!$B$7:$B$1446,0))=0,"n/a",((INDEX(Historical!$C$7:$C$1437,MATCH(B233,Historical!$B$7:$B$1446,0))/INDEX(Historical!$H$7:$H$1430,MATCH(B233,Historical!$B$7:$B$1446,0)))^(1/5)-1)*100)</f>
        <v>4.8837286784054301</v>
      </c>
      <c r="V233" s="759">
        <f>IF(INDEX(Historical!$O$7:$O$1430,MATCH(B233,Historical!$B$7:$B$1446,0))=0,"n/a",((INDEX(Historical!$C$7:$C$1437,MATCH(B233,Historical!$B$7:$B$1446,0))/INDEX(Historical!$O$7:$O$1430,MATCH(B233,Historical!$B$7:$B$1446,0)))^(1/10)-1)*100)</f>
        <v>12.312307497579745</v>
      </c>
      <c r="W233" s="760">
        <f t="shared" si="55"/>
        <v>0.39665421606513923</v>
      </c>
      <c r="X233" s="761" t="str">
        <f t="shared" si="56"/>
        <v>n/a</v>
      </c>
      <c r="Y233" s="925"/>
      <c r="Z233" s="702">
        <f t="shared" si="57"/>
        <v>357.02479338842983</v>
      </c>
      <c r="AA233" s="935">
        <f t="shared" si="58"/>
        <v>97.280991735537185</v>
      </c>
      <c r="AB233" s="639">
        <v>12</v>
      </c>
      <c r="AC233" s="916">
        <v>1.21</v>
      </c>
      <c r="AD233" s="916">
        <v>5.28</v>
      </c>
      <c r="AE233" s="916">
        <v>8.25</v>
      </c>
      <c r="AF233" s="916">
        <v>2.82</v>
      </c>
      <c r="AG233" s="916">
        <v>3.1</v>
      </c>
      <c r="AH233" s="916">
        <v>22.2</v>
      </c>
      <c r="AI233" s="916">
        <v>27.42</v>
      </c>
      <c r="AJ233" s="916">
        <v>-10.6</v>
      </c>
      <c r="AK233" s="916">
        <v>18.45</v>
      </c>
      <c r="AL233" s="928">
        <v>25140</v>
      </c>
      <c r="AM233" s="922">
        <v>0.05</v>
      </c>
      <c r="AN233" s="916">
        <v>1.29</v>
      </c>
      <c r="AO233" s="802">
        <f t="shared" si="59"/>
        <v>-88.727226526675551</v>
      </c>
      <c r="AP233" s="803">
        <f t="shared" si="60"/>
        <v>8.5537652088616358</v>
      </c>
      <c r="AQ233" s="936">
        <f t="shared" si="61"/>
        <v>249.17833501217288</v>
      </c>
      <c r="AR233" s="702">
        <f>INDEX(Historical!$C$7:$C$1437,MATCH(B233,Historical!$B$7:$B$1446,0))*IF(AH233="n/a",1.03,IF(AH233&lt;0,1.01,IF(AH233&gt;10,1.1,(1+AH233/100))))</f>
        <v>4.3559999999999999</v>
      </c>
      <c r="AS233" s="935">
        <f t="shared" si="62"/>
        <v>4.7915999999999999</v>
      </c>
      <c r="AT233" s="935">
        <f t="shared" si="67"/>
        <v>5.2707600000000001</v>
      </c>
      <c r="AU233" s="935">
        <f t="shared" si="67"/>
        <v>5.7978360000000002</v>
      </c>
      <c r="AV233" s="935">
        <f t="shared" si="67"/>
        <v>6.3776196000000009</v>
      </c>
      <c r="AW233" s="702">
        <f t="shared" si="63"/>
        <v>26.593815599999999</v>
      </c>
      <c r="AX233" s="810">
        <f t="shared" si="64"/>
        <v>22.592656188938918</v>
      </c>
      <c r="AY233" s="991">
        <v>0.52</v>
      </c>
      <c r="AZ233" s="922">
        <v>17.649999999999999</v>
      </c>
      <c r="BA233" s="922">
        <v>-5.91</v>
      </c>
      <c r="BB233" s="922">
        <v>0.02</v>
      </c>
      <c r="BC233" s="922">
        <v>2.74</v>
      </c>
      <c r="BE233" s="664">
        <v>2005</v>
      </c>
      <c r="BF233" s="946" t="e">
        <f>#VALUE!</f>
        <v>#VALUE!</v>
      </c>
      <c r="BG233" s="931">
        <v>1.2</v>
      </c>
    </row>
    <row r="234" spans="1:59" ht="11.25" customHeight="1" x14ac:dyDescent="0.2">
      <c r="A234" s="609" t="s">
        <v>1135</v>
      </c>
      <c r="B234" s="925" t="s">
        <v>1136</v>
      </c>
      <c r="C234" s="988" t="s">
        <v>247</v>
      </c>
      <c r="D234" s="988" t="s">
        <v>4387</v>
      </c>
      <c r="E234" s="792">
        <v>8</v>
      </c>
      <c r="F234" s="526">
        <v>569</v>
      </c>
      <c r="G234" s="526" t="s">
        <v>106</v>
      </c>
      <c r="H234" s="526" t="s">
        <v>106</v>
      </c>
      <c r="I234" s="924">
        <v>74.63</v>
      </c>
      <c r="J234" s="702">
        <f t="shared" si="52"/>
        <v>2.0099155835454909</v>
      </c>
      <c r="K234" s="927">
        <v>0.375</v>
      </c>
      <c r="L234" s="639">
        <v>4</v>
      </c>
      <c r="M234" s="693">
        <f t="shared" si="53"/>
        <v>1.5</v>
      </c>
      <c r="N234" s="921" t="s">
        <v>714</v>
      </c>
      <c r="O234" s="795">
        <v>0.34749999999999998</v>
      </c>
      <c r="P234" s="915">
        <v>43532</v>
      </c>
      <c r="Q234" s="915">
        <v>43544</v>
      </c>
      <c r="R234" s="693">
        <f t="shared" si="54"/>
        <v>7.9136690647482091</v>
      </c>
      <c r="S234" s="759">
        <f>IF(INDEX(Historical!$D$7:$D$1437,MATCH(B234,Historical!$B$7:$B$1446,0))=0,"n/a",(INDEX(Historical!$C$7:$C$1437,MATCH(B234,Historical!$B$7:$B$1446,0))/INDEX(Historical!$D$7:$D$1437,MATCH(B234,Historical!$B$7:$B$1446,0))-1)*100)</f>
        <v>7.7519379844961156</v>
      </c>
      <c r="T234" s="759">
        <f>IF(INDEX(Historical!$F$7:$F$1430,MATCH(B234,Historical!$B$7:$B$1446,0))=0,"n/a",((INDEX(Historical!$C$7:$C$1437,MATCH(B234,Historical!$B$7:$B$1446,0))/INDEX(Historical!$F$7:$F$1430,MATCH(B234,Historical!$B$7:$B$1446,0)))^(1/3)-1)*100)</f>
        <v>9.4551780223472761</v>
      </c>
      <c r="U234" s="759">
        <f>IF(INDEX(Historical!$H$7:$H$1430,MATCH(B234,Historical!$B$7:$B$1446,0))=0,"n/a",((INDEX(Historical!$C$7:$C$1437,MATCH(B234,Historical!$B$7:$B$1446,0))/INDEX(Historical!$H$7:$H$1430,MATCH(B234,Historical!$B$7:$B$1446,0)))^(1/5)-1)*100)</f>
        <v>12.834066850858816</v>
      </c>
      <c r="V234" s="759" t="str">
        <f>IF(INDEX(Historical!$O$7:$O$1430,MATCH(B234,Historical!$B$7:$B$1446,0))=0,"n/a",((INDEX(Historical!$C$7:$C$1437,MATCH(B234,Historical!$B$7:$B$1446,0))/INDEX(Historical!$O$7:$O$1430,MATCH(B234,Historical!$B$7:$B$1446,0)))^(1/10)-1)*100)</f>
        <v>n/a</v>
      </c>
      <c r="W234" s="760" t="str">
        <f t="shared" si="55"/>
        <v>n/a</v>
      </c>
      <c r="X234" s="761">
        <f t="shared" si="56"/>
        <v>0.86716667911208223</v>
      </c>
      <c r="Y234" s="716"/>
      <c r="Z234" s="702">
        <f t="shared" si="57"/>
        <v>55.350553505535061</v>
      </c>
      <c r="AA234" s="935">
        <f t="shared" si="58"/>
        <v>27.538745387453872</v>
      </c>
      <c r="AB234" s="639">
        <v>12</v>
      </c>
      <c r="AC234" s="916">
        <v>2.71</v>
      </c>
      <c r="AD234" s="916">
        <v>3.8</v>
      </c>
      <c r="AE234" s="916">
        <v>4.67</v>
      </c>
      <c r="AF234" s="918" t="s">
        <v>137</v>
      </c>
      <c r="AG234" s="919">
        <v>-29.4</v>
      </c>
      <c r="AH234" s="916">
        <v>-7.9</v>
      </c>
      <c r="AI234" s="916">
        <v>8.6300000000000008</v>
      </c>
      <c r="AJ234" s="916">
        <v>14.799999999999999</v>
      </c>
      <c r="AK234" s="916">
        <v>7.2499999999999991</v>
      </c>
      <c r="AL234" s="928">
        <v>6170</v>
      </c>
      <c r="AM234" s="922">
        <v>0.3</v>
      </c>
      <c r="AN234" s="916" t="s">
        <v>137</v>
      </c>
      <c r="AO234" s="802">
        <f t="shared" si="59"/>
        <v>-12.694762953049565</v>
      </c>
      <c r="AP234" s="803">
        <f t="shared" si="60"/>
        <v>14.843982434404307</v>
      </c>
      <c r="AQ234" s="936" t="str">
        <f t="shared" si="61"/>
        <v>n/a</v>
      </c>
      <c r="AR234" s="702">
        <f>INDEX(Historical!$C$7:$C$1437,MATCH(B234,Historical!$B$7:$B$1446,0))*IF(AH234="n/a",1.03,IF(AH234&lt;0,1.01,IF(AH234&gt;10,1.1,(1+AH234/100))))</f>
        <v>1.4038999999999999</v>
      </c>
      <c r="AS234" s="935">
        <f t="shared" si="62"/>
        <v>1.5250565700000001</v>
      </c>
      <c r="AT234" s="935">
        <f t="shared" si="67"/>
        <v>1.635623171325</v>
      </c>
      <c r="AU234" s="935">
        <f t="shared" si="67"/>
        <v>1.7542058512460625</v>
      </c>
      <c r="AV234" s="935">
        <f t="shared" si="67"/>
        <v>1.8813857754614021</v>
      </c>
      <c r="AW234" s="702">
        <f t="shared" si="63"/>
        <v>8.2001713680324642</v>
      </c>
      <c r="AX234" s="810">
        <f t="shared" si="64"/>
        <v>10.987768146901333</v>
      </c>
      <c r="AY234" s="991">
        <v>0.47</v>
      </c>
      <c r="AZ234" s="922">
        <v>23.400000000000002</v>
      </c>
      <c r="BA234" s="922">
        <v>-3.53</v>
      </c>
      <c r="BB234" s="922">
        <v>2.06</v>
      </c>
      <c r="BC234" s="922">
        <v>4.2700000000000005</v>
      </c>
      <c r="BE234" s="664">
        <v>2012</v>
      </c>
      <c r="BF234" s="946" t="e">
        <f>#VALUE!</f>
        <v>#VALUE!</v>
      </c>
      <c r="BG234" s="931">
        <v>6.9</v>
      </c>
    </row>
    <row r="235" spans="1:59" ht="11.25" customHeight="1" x14ac:dyDescent="0.2">
      <c r="A235" s="537" t="s">
        <v>211</v>
      </c>
      <c r="B235" s="925" t="s">
        <v>212</v>
      </c>
      <c r="C235" s="988" t="s">
        <v>112</v>
      </c>
      <c r="D235" s="988" t="s">
        <v>213</v>
      </c>
      <c r="E235" s="792">
        <v>63</v>
      </c>
      <c r="F235" s="526">
        <v>2</v>
      </c>
      <c r="G235" s="526" t="s">
        <v>115</v>
      </c>
      <c r="H235" s="526" t="s">
        <v>37</v>
      </c>
      <c r="I235" s="916">
        <v>98.04</v>
      </c>
      <c r="J235" s="702">
        <f t="shared" si="52"/>
        <v>1.9583843329253363</v>
      </c>
      <c r="K235" s="927">
        <v>0.48</v>
      </c>
      <c r="L235" s="639">
        <v>4</v>
      </c>
      <c r="M235" s="693">
        <f t="shared" si="53"/>
        <v>1.92</v>
      </c>
      <c r="N235" s="921" t="s">
        <v>149</v>
      </c>
      <c r="O235" s="795">
        <v>0.47</v>
      </c>
      <c r="P235" s="915">
        <v>43343</v>
      </c>
      <c r="Q235" s="915">
        <v>43360</v>
      </c>
      <c r="R235" s="693">
        <f t="shared" si="54"/>
        <v>2.1276595744680873</v>
      </c>
      <c r="S235" s="759">
        <f>IF(INDEX(Historical!$D$7:$D$1437,MATCH(B235,Historical!$B$7:$B$1446,0))=0,"n/a",(INDEX(Historical!$C$7:$C$1437,MATCH(B235,Historical!$B$7:$B$1446,0))/INDEX(Historical!$D$7:$D$1437,MATCH(B235,Historical!$B$7:$B$1446,0))-1)*100)</f>
        <v>4.3956043956044022</v>
      </c>
      <c r="T235" s="759">
        <f>IF(INDEX(Historical!$F$7:$F$1430,MATCH(B235,Historical!$B$7:$B$1446,0))=0,"n/a",((INDEX(Historical!$C$7:$C$1437,MATCH(B235,Historical!$B$7:$B$1446,0))/INDEX(Historical!$F$7:$F$1430,MATCH(B235,Historical!$B$7:$B$1446,0)))^(1/3)-1)*100)</f>
        <v>5.0275539286758431</v>
      </c>
      <c r="U235" s="759">
        <f>IF(INDEX(Historical!$H$7:$H$1430,MATCH(B235,Historical!$B$7:$B$1446,0))=0,"n/a",((INDEX(Historical!$C$7:$C$1437,MATCH(B235,Historical!$B$7:$B$1446,0))/INDEX(Historical!$H$7:$H$1430,MATCH(B235,Historical!$B$7:$B$1446,0)))^(1/5)-1)*100)</f>
        <v>9.423001513224305</v>
      </c>
      <c r="V235" s="759">
        <f>IF(INDEX(Historical!$O$7:$O$1430,MATCH(B235,Historical!$B$7:$B$1446,0))=0,"n/a",((INDEX(Historical!$C$7:$C$1437,MATCH(B235,Historical!$B$7:$B$1446,0))/INDEX(Historical!$O$7:$O$1430,MATCH(B235,Historical!$B$7:$B$1446,0)))^(1/10)-1)*100)</f>
        <v>9.7152156346552943</v>
      </c>
      <c r="W235" s="760">
        <f t="shared" si="55"/>
        <v>0.96992201383686971</v>
      </c>
      <c r="X235" s="761" t="str">
        <f t="shared" si="56"/>
        <v>n/a</v>
      </c>
      <c r="Y235" s="926"/>
      <c r="Z235" s="702">
        <f t="shared" si="57"/>
        <v>49.230769230769226</v>
      </c>
      <c r="AA235" s="935">
        <f t="shared" si="58"/>
        <v>25.138461538461542</v>
      </c>
      <c r="AB235" s="639">
        <v>12</v>
      </c>
      <c r="AC235" s="916">
        <v>3.9</v>
      </c>
      <c r="AD235" s="916">
        <v>2.31</v>
      </c>
      <c r="AE235" s="916">
        <v>2</v>
      </c>
      <c r="AF235" s="916">
        <v>5.01</v>
      </c>
      <c r="AG235" s="916">
        <v>19.5</v>
      </c>
      <c r="AH235" s="916">
        <v>-12.5</v>
      </c>
      <c r="AI235" s="916">
        <v>7.53</v>
      </c>
      <c r="AJ235" s="916">
        <v>-3.4000000000000004</v>
      </c>
      <c r="AK235" s="916">
        <v>10.9</v>
      </c>
      <c r="AL235" s="928">
        <v>14130</v>
      </c>
      <c r="AM235" s="922">
        <v>0.5</v>
      </c>
      <c r="AN235" s="916">
        <v>1.1599999999999999</v>
      </c>
      <c r="AO235" s="802">
        <f t="shared" si="59"/>
        <v>-13.757075692311901</v>
      </c>
      <c r="AP235" s="803">
        <f t="shared" si="60"/>
        <v>11.381385846149641</v>
      </c>
      <c r="AQ235" s="936">
        <f t="shared" si="61"/>
        <v>136.5903090977616</v>
      </c>
      <c r="AR235" s="702">
        <f>INDEX(Historical!$C$7:$C$1437,MATCH(B235,Historical!$B$7:$B$1446,0))*IF(AH235="n/a",1.03,IF(AH235&lt;0,1.01,IF(AH235&gt;10,1.1,(1+AH235/100))))</f>
        <v>1.9189999999999998</v>
      </c>
      <c r="AS235" s="935">
        <f t="shared" si="62"/>
        <v>2.0635006999999996</v>
      </c>
      <c r="AT235" s="935">
        <f t="shared" si="67"/>
        <v>2.2698507699999997</v>
      </c>
      <c r="AU235" s="935">
        <f t="shared" si="67"/>
        <v>2.4968358469999998</v>
      </c>
      <c r="AV235" s="935">
        <f t="shared" si="67"/>
        <v>2.7465194316999999</v>
      </c>
      <c r="AW235" s="702">
        <f t="shared" si="63"/>
        <v>11.495706748699998</v>
      </c>
      <c r="AX235" s="810">
        <f t="shared" si="64"/>
        <v>11.725527079457363</v>
      </c>
      <c r="AY235" s="991">
        <v>1.48</v>
      </c>
      <c r="AZ235" s="922">
        <v>48.93</v>
      </c>
      <c r="BA235" s="922">
        <v>-0.77</v>
      </c>
      <c r="BB235" s="922">
        <v>4.87</v>
      </c>
      <c r="BC235" s="922">
        <v>15.110000000000001</v>
      </c>
      <c r="BE235" s="664">
        <v>1956</v>
      </c>
      <c r="BF235" s="946" t="e">
        <f>#VALUE!</f>
        <v>#VALUE!</v>
      </c>
      <c r="BG235" s="931">
        <v>6.4</v>
      </c>
    </row>
    <row r="236" spans="1:59" ht="11.25" customHeight="1" x14ac:dyDescent="0.2">
      <c r="A236" s="628" t="s">
        <v>905</v>
      </c>
      <c r="B236" s="925" t="s">
        <v>906</v>
      </c>
      <c r="C236" s="988" t="s">
        <v>4224</v>
      </c>
      <c r="D236" s="988" t="s">
        <v>4359</v>
      </c>
      <c r="E236" s="792">
        <v>8</v>
      </c>
      <c r="F236" s="526">
        <v>583</v>
      </c>
      <c r="G236" s="526" t="s">
        <v>106</v>
      </c>
      <c r="H236" s="526" t="s">
        <v>106</v>
      </c>
      <c r="I236" s="924">
        <v>55.08</v>
      </c>
      <c r="J236" s="702">
        <f t="shared" si="52"/>
        <v>2.0697167755991286</v>
      </c>
      <c r="K236" s="927">
        <v>0.28499999999999998</v>
      </c>
      <c r="L236" s="639">
        <v>4</v>
      </c>
      <c r="M236" s="693">
        <f t="shared" si="53"/>
        <v>1.1399999999999999</v>
      </c>
      <c r="N236" s="921" t="s">
        <v>460</v>
      </c>
      <c r="O236" s="795">
        <v>0.25</v>
      </c>
      <c r="P236" s="915">
        <v>43552</v>
      </c>
      <c r="Q236" s="915">
        <v>43574</v>
      </c>
      <c r="R236" s="693">
        <f t="shared" si="54"/>
        <v>13.999999999999989</v>
      </c>
      <c r="S236" s="759">
        <f>IF(INDEX(Historical!$D$7:$D$1437,MATCH(B236,Historical!$B$7:$B$1446,0))=0,"n/a",(INDEX(Historical!$C$7:$C$1437,MATCH(B236,Historical!$B$7:$B$1446,0))/INDEX(Historical!$D$7:$D$1437,MATCH(B236,Historical!$B$7:$B$1446,0))-1)*100)</f>
        <v>13.450292397660824</v>
      </c>
      <c r="T236" s="759">
        <f>IF(INDEX(Historical!$F$7:$F$1430,MATCH(B236,Historical!$B$7:$B$1446,0))=0,"n/a",((INDEX(Historical!$C$7:$C$1437,MATCH(B236,Historical!$B$7:$B$1446,0))/INDEX(Historical!$F$7:$F$1430,MATCH(B236,Historical!$B$7:$B$1446,0)))^(1/3)-1)*100)</f>
        <v>13.409655095164364</v>
      </c>
      <c r="U236" s="759">
        <f>IF(INDEX(Historical!$H$7:$H$1430,MATCH(B236,Historical!$B$7:$B$1446,0))=0,"n/a",((INDEX(Historical!$C$7:$C$1437,MATCH(B236,Historical!$B$7:$B$1446,0))/INDEX(Historical!$H$7:$H$1430,MATCH(B236,Historical!$B$7:$B$1446,0)))^(1/5)-1)*100)</f>
        <v>13.280114189364367</v>
      </c>
      <c r="V236" s="759" t="str">
        <f>IF(INDEX(Historical!$O$7:$O$1430,MATCH(B236,Historical!$B$7:$B$1446,0))=0,"n/a",((INDEX(Historical!$C$7:$C$1437,MATCH(B236,Historical!$B$7:$B$1446,0))/INDEX(Historical!$O$7:$O$1430,MATCH(B236,Historical!$B$7:$B$1446,0)))^(1/10)-1)*100)</f>
        <v>n/a</v>
      </c>
      <c r="W236" s="760" t="str">
        <f t="shared" si="55"/>
        <v>n/a</v>
      </c>
      <c r="X236" s="761" t="str">
        <f t="shared" si="56"/>
        <v>n/a</v>
      </c>
      <c r="Y236" s="715" t="s">
        <v>907</v>
      </c>
      <c r="Z236" s="702">
        <f t="shared" si="57"/>
        <v>47.107438016528924</v>
      </c>
      <c r="AA236" s="935">
        <f t="shared" si="58"/>
        <v>22.760330578512395</v>
      </c>
      <c r="AB236" s="639">
        <v>9</v>
      </c>
      <c r="AC236" s="916">
        <v>2.42</v>
      </c>
      <c r="AD236" s="916">
        <v>3.86</v>
      </c>
      <c r="AE236" s="916">
        <v>1.92</v>
      </c>
      <c r="AF236" s="916">
        <v>2.21</v>
      </c>
      <c r="AG236" s="916">
        <v>9.6</v>
      </c>
      <c r="AH236" s="916">
        <v>-15.299999999999999</v>
      </c>
      <c r="AI236" s="916">
        <v>6.43</v>
      </c>
      <c r="AJ236" s="916">
        <v>-0.1</v>
      </c>
      <c r="AK236" s="916">
        <v>5.8999999999999995</v>
      </c>
      <c r="AL236" s="928">
        <v>7710</v>
      </c>
      <c r="AM236" s="922">
        <v>4.8</v>
      </c>
      <c r="AN236" s="916">
        <v>0</v>
      </c>
      <c r="AO236" s="802">
        <f t="shared" si="59"/>
        <v>-7.4104996135489003</v>
      </c>
      <c r="AP236" s="803">
        <f t="shared" si="60"/>
        <v>15.349830964963495</v>
      </c>
      <c r="AQ236" s="936">
        <f t="shared" si="61"/>
        <v>49.518234604809443</v>
      </c>
      <c r="AR236" s="702">
        <f>INDEX(Historical!$C$7:$C$1437,MATCH(B236,Historical!$B$7:$B$1446,0))*IF(AH236="n/a",1.03,IF(AH236&lt;0,1.01,IF(AH236&gt;10,1.1,(1+AH236/100))))</f>
        <v>0.97970000000000002</v>
      </c>
      <c r="AS236" s="935">
        <f t="shared" si="62"/>
        <v>1.0426947100000001</v>
      </c>
      <c r="AT236" s="935">
        <f t="shared" si="67"/>
        <v>1.1042136978900001</v>
      </c>
      <c r="AU236" s="935">
        <f t="shared" si="67"/>
        <v>1.1693623060655101</v>
      </c>
      <c r="AV236" s="935">
        <f t="shared" si="67"/>
        <v>1.2383546821233751</v>
      </c>
      <c r="AW236" s="702">
        <f t="shared" si="63"/>
        <v>5.5343253960788852</v>
      </c>
      <c r="AX236" s="810">
        <f t="shared" si="64"/>
        <v>10.047794836744526</v>
      </c>
      <c r="AY236" s="991">
        <v>0.52</v>
      </c>
      <c r="AZ236" s="922">
        <v>4.71</v>
      </c>
      <c r="BA236" s="922">
        <v>-21.66</v>
      </c>
      <c r="BB236" s="922">
        <v>0.49</v>
      </c>
      <c r="BC236" s="922">
        <v>-9.43</v>
      </c>
      <c r="BE236" s="664">
        <v>2012</v>
      </c>
      <c r="BF236" s="946" t="e">
        <f>#VALUE!</f>
        <v>#VALUE!</v>
      </c>
      <c r="BG236" s="931">
        <v>6.2</v>
      </c>
    </row>
    <row r="237" spans="1:59" ht="11.25" customHeight="1" x14ac:dyDescent="0.2">
      <c r="A237" s="609" t="s">
        <v>1125</v>
      </c>
      <c r="B237" s="925" t="s">
        <v>1126</v>
      </c>
      <c r="C237" s="988" t="s">
        <v>247</v>
      </c>
      <c r="D237" s="988" t="s">
        <v>4387</v>
      </c>
      <c r="E237" s="792">
        <v>7</v>
      </c>
      <c r="F237" s="526">
        <v>677</v>
      </c>
      <c r="G237" s="526" t="s">
        <v>115</v>
      </c>
      <c r="H237" s="526" t="s">
        <v>115</v>
      </c>
      <c r="I237" s="924">
        <v>270.58</v>
      </c>
      <c r="J237" s="702">
        <f t="shared" si="52"/>
        <v>0.96089880996378163</v>
      </c>
      <c r="K237" s="927">
        <v>0.65</v>
      </c>
      <c r="L237" s="639">
        <v>4</v>
      </c>
      <c r="M237" s="693">
        <f t="shared" si="53"/>
        <v>2.6</v>
      </c>
      <c r="N237" s="921" t="s">
        <v>320</v>
      </c>
      <c r="O237" s="795">
        <v>0.55000000000000004</v>
      </c>
      <c r="P237" s="915">
        <v>43538</v>
      </c>
      <c r="Q237" s="915">
        <v>43553</v>
      </c>
      <c r="R237" s="693">
        <f t="shared" si="54"/>
        <v>18.181818181818176</v>
      </c>
      <c r="S237" s="759">
        <f>IF(INDEX(Historical!$D$7:$D$1437,MATCH(B237,Historical!$B$7:$B$1446,0))=0,"n/a",(INDEX(Historical!$C$7:$C$1437,MATCH(B237,Historical!$B$7:$B$1446,0))/INDEX(Historical!$D$7:$D$1437,MATCH(B237,Historical!$B$7:$B$1446,0))-1)*100)</f>
        <v>19.565217391304344</v>
      </c>
      <c r="T237" s="759">
        <f>IF(INDEX(Historical!$F$7:$F$1430,MATCH(B237,Historical!$B$7:$B$1446,0))=0,"n/a",((INDEX(Historical!$C$7:$C$1437,MATCH(B237,Historical!$B$7:$B$1446,0))/INDEX(Historical!$F$7:$F$1430,MATCH(B237,Historical!$B$7:$B$1446,0)))^(1/3)-1)*100)</f>
        <v>21.059905868662355</v>
      </c>
      <c r="U237" s="759">
        <f>IF(INDEX(Historical!$H$7:$H$1430,MATCH(B237,Historical!$B$7:$B$1446,0))=0,"n/a",((INDEX(Historical!$C$7:$C$1437,MATCH(B237,Historical!$B$7:$B$1446,0))/INDEX(Historical!$H$7:$H$1430,MATCH(B237,Historical!$B$7:$B$1446,0)))^(1/5)-1)*100)</f>
        <v>22.423992536427463</v>
      </c>
      <c r="V237" s="759" t="str">
        <f>IF(INDEX(Historical!$O$7:$O$1430,MATCH(B237,Historical!$B$7:$B$1446,0))=0,"n/a",((INDEX(Historical!$C$7:$C$1437,MATCH(B237,Historical!$B$7:$B$1446,0))/INDEX(Historical!$O$7:$O$1430,MATCH(B237,Historical!$B$7:$B$1446,0)))^(1/10)-1)*100)</f>
        <v>n/a</v>
      </c>
      <c r="W237" s="760" t="str">
        <f t="shared" si="55"/>
        <v>n/a</v>
      </c>
      <c r="X237" s="761">
        <f t="shared" si="56"/>
        <v>0.81541791041554401</v>
      </c>
      <c r="Y237" s="713"/>
      <c r="Z237" s="702">
        <f t="shared" si="57"/>
        <v>30.373831775700932</v>
      </c>
      <c r="AA237" s="935">
        <f t="shared" si="58"/>
        <v>31.609813084112147</v>
      </c>
      <c r="AB237" s="639">
        <v>12</v>
      </c>
      <c r="AC237" s="916">
        <v>8.56</v>
      </c>
      <c r="AD237" s="916">
        <v>2.17</v>
      </c>
      <c r="AE237" s="916">
        <v>3.23</v>
      </c>
      <c r="AF237" s="916" t="s">
        <v>137</v>
      </c>
      <c r="AG237" s="916">
        <v>-12.3</v>
      </c>
      <c r="AH237" s="916">
        <v>43.3</v>
      </c>
      <c r="AI237" s="916">
        <v>16.16</v>
      </c>
      <c r="AJ237" s="916">
        <v>27.500000000000004</v>
      </c>
      <c r="AK237" s="916">
        <v>14.57</v>
      </c>
      <c r="AL237" s="928">
        <v>11230</v>
      </c>
      <c r="AM237" s="922">
        <v>0.4</v>
      </c>
      <c r="AN237" s="916" t="s">
        <v>137</v>
      </c>
      <c r="AO237" s="802">
        <f t="shared" si="59"/>
        <v>-8.224921737720905</v>
      </c>
      <c r="AP237" s="803">
        <f t="shared" si="60"/>
        <v>23.384891346391242</v>
      </c>
      <c r="AQ237" s="936" t="str">
        <f t="shared" si="61"/>
        <v>n/a</v>
      </c>
      <c r="AR237" s="702">
        <f>INDEX(Historical!$C$7:$C$1437,MATCH(B237,Historical!$B$7:$B$1446,0))*IF(AH237="n/a",1.03,IF(AH237&lt;0,1.01,IF(AH237&gt;10,1.1,(1+AH237/100))))</f>
        <v>2.4200000000000004</v>
      </c>
      <c r="AS237" s="935">
        <f t="shared" si="62"/>
        <v>2.6620000000000008</v>
      </c>
      <c r="AT237" s="935">
        <f t="shared" si="67"/>
        <v>2.9282000000000012</v>
      </c>
      <c r="AU237" s="935">
        <f t="shared" si="67"/>
        <v>3.2210200000000015</v>
      </c>
      <c r="AV237" s="935">
        <f t="shared" si="67"/>
        <v>3.5431220000000021</v>
      </c>
      <c r="AW237" s="702">
        <f t="shared" si="63"/>
        <v>14.774342000000004</v>
      </c>
      <c r="AX237" s="810">
        <f t="shared" si="64"/>
        <v>5.4602490945376623</v>
      </c>
      <c r="AY237" s="991">
        <v>0.59</v>
      </c>
      <c r="AZ237" s="922">
        <v>16.989999999999998</v>
      </c>
      <c r="BA237" s="922">
        <v>-11.379999999999999</v>
      </c>
      <c r="BB237" s="922">
        <v>6.13</v>
      </c>
      <c r="BC237" s="922">
        <v>1.0699999999999998</v>
      </c>
      <c r="BE237" s="664">
        <v>2013</v>
      </c>
      <c r="BF237" s="946" t="e">
        <f>#VALUE!</f>
        <v>#VALUE!</v>
      </c>
      <c r="BG237" s="931">
        <v>37.299999999999997</v>
      </c>
    </row>
    <row r="238" spans="1:59" ht="11.25" customHeight="1" x14ac:dyDescent="0.2">
      <c r="A238" s="537" t="s">
        <v>1133</v>
      </c>
      <c r="B238" s="925" t="s">
        <v>1134</v>
      </c>
      <c r="C238" s="988" t="s">
        <v>131</v>
      </c>
      <c r="D238" s="988" t="s">
        <v>4362</v>
      </c>
      <c r="E238" s="792">
        <v>10</v>
      </c>
      <c r="F238" s="526">
        <v>325</v>
      </c>
      <c r="G238" s="526" t="s">
        <v>115</v>
      </c>
      <c r="H238" s="526" t="s">
        <v>115</v>
      </c>
      <c r="I238" s="924">
        <v>125.71</v>
      </c>
      <c r="J238" s="702">
        <f t="shared" si="52"/>
        <v>3.0069206904780845</v>
      </c>
      <c r="K238" s="927">
        <v>0.94499999999999995</v>
      </c>
      <c r="L238" s="639">
        <v>4</v>
      </c>
      <c r="M238" s="693">
        <f t="shared" si="53"/>
        <v>3.78</v>
      </c>
      <c r="N238" s="921" t="s">
        <v>493</v>
      </c>
      <c r="O238" s="795">
        <v>0.88249999999999995</v>
      </c>
      <c r="P238" s="915">
        <v>43448</v>
      </c>
      <c r="Q238" s="915">
        <v>43480</v>
      </c>
      <c r="R238" s="693">
        <f t="shared" si="54"/>
        <v>7.0821529745042495</v>
      </c>
      <c r="S238" s="759">
        <f>IF(INDEX(Historical!$D$7:$D$1437,MATCH(B238,Historical!$B$7:$B$1446,0))=0,"n/a",(INDEX(Historical!$C$7:$C$1437,MATCH(B238,Historical!$B$7:$B$1446,0))/INDEX(Historical!$D$7:$D$1437,MATCH(B238,Historical!$B$7:$B$1446,0))-1)*100)</f>
        <v>6.9090909090909092</v>
      </c>
      <c r="T238" s="759">
        <f>IF(INDEX(Historical!$F$7:$F$1430,MATCH(B238,Historical!$B$7:$B$1446,0))=0,"n/a",((INDEX(Historical!$C$7:$C$1437,MATCH(B238,Historical!$B$7:$B$1446,0))/INDEX(Historical!$F$7:$F$1430,MATCH(B238,Historical!$B$7:$B$1446,0)))^(1/3)-1)*100)</f>
        <v>8.0082298255290674</v>
      </c>
      <c r="U238" s="759">
        <f>IF(INDEX(Historical!$H$7:$H$1430,MATCH(B238,Historical!$B$7:$B$1446,0))=0,"n/a",((INDEX(Historical!$C$7:$C$1437,MATCH(B238,Historical!$B$7:$B$1446,0))/INDEX(Historical!$H$7:$H$1430,MATCH(B238,Historical!$B$7:$B$1446,0)))^(1/5)-1)*100)</f>
        <v>6.7081717697138554</v>
      </c>
      <c r="V238" s="759">
        <f>IF(INDEX(Historical!$O$7:$O$1430,MATCH(B238,Historical!$B$7:$B$1446,0))=0,"n/a",((INDEX(Historical!$C$7:$C$1437,MATCH(B238,Historical!$B$7:$B$1446,0))/INDEX(Historical!$O$7:$O$1430,MATCH(B238,Historical!$B$7:$B$1446,0)))^(1/10)-1)*100)</f>
        <v>5.2250816838336878</v>
      </c>
      <c r="W238" s="760">
        <f t="shared" si="55"/>
        <v>1.2838405551570271</v>
      </c>
      <c r="X238" s="761">
        <f t="shared" si="56"/>
        <v>0.62693194109475292</v>
      </c>
      <c r="Y238" s="713"/>
      <c r="Z238" s="702">
        <f t="shared" si="57"/>
        <v>59.433962264150942</v>
      </c>
      <c r="AA238" s="935">
        <f t="shared" si="58"/>
        <v>19.765723270440251</v>
      </c>
      <c r="AB238" s="639">
        <v>12</v>
      </c>
      <c r="AC238" s="916">
        <v>6.36</v>
      </c>
      <c r="AD238" s="916">
        <v>4.75</v>
      </c>
      <c r="AE238" s="916">
        <v>1.65</v>
      </c>
      <c r="AF238" s="916">
        <v>2.17</v>
      </c>
      <c r="AG238" s="916">
        <v>11.3</v>
      </c>
      <c r="AH238" s="916">
        <v>9.7000000000000011</v>
      </c>
      <c r="AI238" s="916">
        <v>5.53</v>
      </c>
      <c r="AJ238" s="916">
        <v>10.7</v>
      </c>
      <c r="AK238" s="916">
        <v>4.16</v>
      </c>
      <c r="AL238" s="928">
        <v>23000</v>
      </c>
      <c r="AM238" s="922">
        <v>0.3</v>
      </c>
      <c r="AN238" s="916">
        <v>1.37</v>
      </c>
      <c r="AO238" s="802">
        <f t="shared" si="59"/>
        <v>-10.050630810248311</v>
      </c>
      <c r="AP238" s="803">
        <f t="shared" si="60"/>
        <v>9.7150924601919399</v>
      </c>
      <c r="AQ238" s="936">
        <f t="shared" si="61"/>
        <v>38.068613372490901</v>
      </c>
      <c r="AR238" s="702">
        <f>INDEX(Historical!$C$7:$C$1437,MATCH(B238,Historical!$B$7:$B$1446,0))*IF(AH238="n/a",1.03,IF(AH238&lt;0,1.01,IF(AH238&gt;10,1.1,(1+AH238/100))))</f>
        <v>3.8702160000000001</v>
      </c>
      <c r="AS238" s="935">
        <f t="shared" si="62"/>
        <v>4.0842389448</v>
      </c>
      <c r="AT238" s="935">
        <f t="shared" si="67"/>
        <v>4.2541432849036802</v>
      </c>
      <c r="AU238" s="935">
        <f t="shared" si="67"/>
        <v>4.4311156455556739</v>
      </c>
      <c r="AV238" s="935">
        <f t="shared" si="67"/>
        <v>4.6154500564107908</v>
      </c>
      <c r="AW238" s="702">
        <f t="shared" si="63"/>
        <v>21.255163931670143</v>
      </c>
      <c r="AX238" s="810">
        <f t="shared" si="64"/>
        <v>16.908093176095889</v>
      </c>
      <c r="AY238" s="991">
        <v>0.28999999999999998</v>
      </c>
      <c r="AZ238" s="922">
        <v>33.379999999999995</v>
      </c>
      <c r="BA238" s="922">
        <v>-0.27999999999999997</v>
      </c>
      <c r="BB238" s="922">
        <v>1.91</v>
      </c>
      <c r="BC238" s="922">
        <v>8.83</v>
      </c>
      <c r="BE238" s="664">
        <v>2010</v>
      </c>
      <c r="BF238" s="946" t="e">
        <f>#VALUE!</f>
        <v>#VALUE!</v>
      </c>
      <c r="BG238" s="931">
        <v>3.3000000000000003</v>
      </c>
    </row>
    <row r="239" spans="1:59" ht="11.25" customHeight="1" x14ac:dyDescent="0.2">
      <c r="A239" s="609" t="s">
        <v>548</v>
      </c>
      <c r="B239" s="925" t="s">
        <v>549</v>
      </c>
      <c r="C239" s="988" t="s">
        <v>131</v>
      </c>
      <c r="D239" s="988" t="s">
        <v>4363</v>
      </c>
      <c r="E239" s="792">
        <v>14</v>
      </c>
      <c r="F239" s="526">
        <v>269</v>
      </c>
      <c r="G239" s="526" t="s">
        <v>37</v>
      </c>
      <c r="H239" s="526" t="s">
        <v>37</v>
      </c>
      <c r="I239" s="924">
        <v>91.12</v>
      </c>
      <c r="J239" s="702">
        <f t="shared" si="52"/>
        <v>4.0715539947322208</v>
      </c>
      <c r="K239" s="927">
        <v>0.92749999999999999</v>
      </c>
      <c r="L239" s="639">
        <v>4</v>
      </c>
      <c r="M239" s="693">
        <f t="shared" si="53"/>
        <v>3.71</v>
      </c>
      <c r="N239" s="921" t="s">
        <v>380</v>
      </c>
      <c r="O239" s="795">
        <v>0.89</v>
      </c>
      <c r="P239" s="915">
        <v>43328</v>
      </c>
      <c r="Q239" s="915">
        <v>43360</v>
      </c>
      <c r="R239" s="693">
        <f t="shared" si="54"/>
        <v>4.2134831460674125</v>
      </c>
      <c r="S239" s="759">
        <f>IF(INDEX(Historical!$D$7:$D$1437,MATCH(B239,Historical!$B$7:$B$1446,0))=0,"n/a",(INDEX(Historical!$C$7:$C$1437,MATCH(B239,Historical!$B$7:$B$1446,0))/INDEX(Historical!$D$7:$D$1437,MATCH(B239,Historical!$B$7:$B$1446,0))-1)*100)</f>
        <v>4.183381088825211</v>
      </c>
      <c r="T239" s="759">
        <f>IF(INDEX(Historical!$F$7:$F$1430,MATCH(B239,Historical!$B$7:$B$1446,0))=0,"n/a",((INDEX(Historical!$C$7:$C$1437,MATCH(B239,Historical!$B$7:$B$1446,0))/INDEX(Historical!$F$7:$F$1430,MATCH(B239,Historical!$B$7:$B$1446,0)))^(1/3)-1)*100)</f>
        <v>3.9185204456611222</v>
      </c>
      <c r="U239" s="759">
        <f>IF(INDEX(Historical!$H$7:$H$1430,MATCH(B239,Historical!$B$7:$B$1446,0))=0,"n/a",((INDEX(Historical!$C$7:$C$1437,MATCH(B239,Historical!$B$7:$B$1446,0))/INDEX(Historical!$H$7:$H$1430,MATCH(B239,Historical!$B$7:$B$1446,0)))^(1/5)-1)*100)</f>
        <v>3.3077918971311515</v>
      </c>
      <c r="V239" s="759">
        <f>IF(INDEX(Historical!$O$7:$O$1430,MATCH(B239,Historical!$B$7:$B$1446,0))=0,"n/a",((INDEX(Historical!$C$7:$C$1437,MATCH(B239,Historical!$B$7:$B$1446,0))/INDEX(Historical!$O$7:$O$1430,MATCH(B239,Historical!$B$7:$B$1446,0)))^(1/10)-1)*100)</f>
        <v>3.0210592757476062</v>
      </c>
      <c r="W239" s="760">
        <f t="shared" si="55"/>
        <v>1.0949112861456811</v>
      </c>
      <c r="X239" s="761">
        <f t="shared" si="56"/>
        <v>5.5129864952185859</v>
      </c>
      <c r="Y239" s="721"/>
      <c r="Z239" s="702">
        <f t="shared" si="57"/>
        <v>98.408488063660471</v>
      </c>
      <c r="AA239" s="935">
        <f t="shared" si="58"/>
        <v>24.169761273209549</v>
      </c>
      <c r="AB239" s="639">
        <v>12</v>
      </c>
      <c r="AC239" s="916">
        <v>3.77</v>
      </c>
      <c r="AD239" s="916">
        <v>4.9800000000000004</v>
      </c>
      <c r="AE239" s="916">
        <v>2.71</v>
      </c>
      <c r="AF239" s="916">
        <v>1.47</v>
      </c>
      <c r="AG239" s="916">
        <v>6.2</v>
      </c>
      <c r="AH239" s="916">
        <v>-10.7</v>
      </c>
      <c r="AI239" s="916">
        <v>5.6099999999999994</v>
      </c>
      <c r="AJ239" s="916">
        <v>0.6</v>
      </c>
      <c r="AK239" s="916">
        <v>4.8599999999999994</v>
      </c>
      <c r="AL239" s="928">
        <v>66400</v>
      </c>
      <c r="AM239" s="922">
        <v>0.1</v>
      </c>
      <c r="AN239" s="916">
        <v>1.32</v>
      </c>
      <c r="AO239" s="802">
        <f t="shared" si="59"/>
        <v>-16.790415381346175</v>
      </c>
      <c r="AP239" s="803">
        <f t="shared" si="60"/>
        <v>7.3793458918633723</v>
      </c>
      <c r="AQ239" s="936">
        <f t="shared" si="61"/>
        <v>25.661890398389708</v>
      </c>
      <c r="AR239" s="702">
        <f>INDEX(Historical!$C$7:$C$1437,MATCH(B239,Historical!$B$7:$B$1446,0))*IF(AH239="n/a",1.03,IF(AH239&lt;0,1.01,IF(AH239&gt;10,1.1,(1+AH239/100))))</f>
        <v>3.6723600000000003</v>
      </c>
      <c r="AS239" s="935">
        <f t="shared" si="62"/>
        <v>3.8783793960000006</v>
      </c>
      <c r="AT239" s="935">
        <f t="shared" si="67"/>
        <v>4.0668686346456004</v>
      </c>
      <c r="AU239" s="935">
        <f t="shared" si="67"/>
        <v>4.2645184502893763</v>
      </c>
      <c r="AV239" s="935">
        <f t="shared" si="67"/>
        <v>4.4717740469734402</v>
      </c>
      <c r="AW239" s="702">
        <f t="shared" si="63"/>
        <v>20.353900527908419</v>
      </c>
      <c r="AX239" s="810">
        <f t="shared" si="64"/>
        <v>22.337467655737946</v>
      </c>
      <c r="AY239" s="991">
        <v>0.05</v>
      </c>
      <c r="AZ239" s="922">
        <v>26.63</v>
      </c>
      <c r="BA239" s="922">
        <v>-0.6</v>
      </c>
      <c r="BB239" s="922">
        <v>1.54</v>
      </c>
      <c r="BC239" s="922">
        <v>6.77</v>
      </c>
      <c r="BE239" s="664">
        <v>2005</v>
      </c>
      <c r="BF239" s="946" t="e">
        <f>#VALUE!</f>
        <v>#VALUE!</v>
      </c>
      <c r="BG239" s="931">
        <v>1.9</v>
      </c>
    </row>
    <row r="240" spans="1:59" ht="11.25" customHeight="1" x14ac:dyDescent="0.2">
      <c r="A240" s="609" t="s">
        <v>471</v>
      </c>
      <c r="B240" s="925" t="s">
        <v>472</v>
      </c>
      <c r="C240" s="988" t="s">
        <v>247</v>
      </c>
      <c r="D240" s="988" t="s">
        <v>4387</v>
      </c>
      <c r="E240" s="793">
        <v>13</v>
      </c>
      <c r="F240" s="526">
        <v>284</v>
      </c>
      <c r="G240" s="526" t="s">
        <v>106</v>
      </c>
      <c r="H240" s="526" t="s">
        <v>106</v>
      </c>
      <c r="I240" s="924">
        <v>42.77</v>
      </c>
      <c r="J240" s="702">
        <f t="shared" si="52"/>
        <v>3.5538929155950432</v>
      </c>
      <c r="K240" s="927">
        <v>0.38</v>
      </c>
      <c r="L240" s="639">
        <v>4</v>
      </c>
      <c r="M240" s="693">
        <f t="shared" si="53"/>
        <v>1.52</v>
      </c>
      <c r="N240" s="921" t="s">
        <v>289</v>
      </c>
      <c r="O240" s="795">
        <v>0.34</v>
      </c>
      <c r="P240" s="917">
        <v>42985</v>
      </c>
      <c r="Q240" s="917">
        <v>43006</v>
      </c>
      <c r="R240" s="693">
        <f t="shared" si="54"/>
        <v>11.764705882352935</v>
      </c>
      <c r="S240" s="759">
        <f>IF(INDEX(Historical!$D$7:$D$1437,MATCH(B240,Historical!$B$7:$B$1446,0))=0,"n/a",(INDEX(Historical!$C$7:$C$1437,MATCH(B240,Historical!$B$7:$B$1446,0))/INDEX(Historical!$D$7:$D$1437,MATCH(B240,Historical!$B$7:$B$1446,0))-1)*100)</f>
        <v>5.555555555555558</v>
      </c>
      <c r="T240" s="759">
        <f>IF(INDEX(Historical!$F$7:$F$1430,MATCH(B240,Historical!$B$7:$B$1446,0))=0,"n/a",((INDEX(Historical!$C$7:$C$1437,MATCH(B240,Historical!$B$7:$B$1446,0))/INDEX(Historical!$F$7:$F$1430,MATCH(B240,Historical!$B$7:$B$1446,0)))^(1/3)-1)*100)</f>
        <v>8.1983855523197757</v>
      </c>
      <c r="U240" s="759">
        <f>IF(INDEX(Historical!$H$7:$H$1430,MATCH(B240,Historical!$B$7:$B$1446,0))=0,"n/a",((INDEX(Historical!$C$7:$C$1437,MATCH(B240,Historical!$B$7:$B$1446,0))/INDEX(Historical!$H$7:$H$1430,MATCH(B240,Historical!$B$7:$B$1446,0)))^(1/5)-1)*100)</f>
        <v>11.550670014054099</v>
      </c>
      <c r="V240" s="759">
        <f>IF(INDEX(Historical!$O$7:$O$1430,MATCH(B240,Historical!$B$7:$B$1446,0))=0,"n/a",((INDEX(Historical!$C$7:$C$1437,MATCH(B240,Historical!$B$7:$B$1446,0))/INDEX(Historical!$O$7:$O$1430,MATCH(B240,Historical!$B$7:$B$1446,0)))^(1/10)-1)*100)</f>
        <v>13.19808794496533</v>
      </c>
      <c r="W240" s="760">
        <f t="shared" si="55"/>
        <v>0.8751775304285897</v>
      </c>
      <c r="X240" s="761">
        <f t="shared" si="56"/>
        <v>2.0626196453668033</v>
      </c>
      <c r="Y240" s="925" t="s">
        <v>4436</v>
      </c>
      <c r="Z240" s="702">
        <f t="shared" si="57"/>
        <v>43.678160919540232</v>
      </c>
      <c r="AA240" s="935">
        <f t="shared" si="58"/>
        <v>12.290229885057473</v>
      </c>
      <c r="AB240" s="639">
        <v>6</v>
      </c>
      <c r="AC240" s="916">
        <v>3.48</v>
      </c>
      <c r="AD240" s="916">
        <v>2.06</v>
      </c>
      <c r="AE240" s="916">
        <v>0.49</v>
      </c>
      <c r="AF240" s="918" t="s">
        <v>137</v>
      </c>
      <c r="AG240" s="918">
        <v>-19.900000000000002</v>
      </c>
      <c r="AH240" s="916">
        <v>-1.5</v>
      </c>
      <c r="AI240" s="916">
        <v>4.42</v>
      </c>
      <c r="AJ240" s="916">
        <v>5.6000000000000005</v>
      </c>
      <c r="AK240" s="916">
        <v>5.9700000000000006</v>
      </c>
      <c r="AL240" s="928">
        <v>1570</v>
      </c>
      <c r="AM240" s="922">
        <v>1.2</v>
      </c>
      <c r="AN240" s="916" t="s">
        <v>137</v>
      </c>
      <c r="AO240" s="802">
        <f t="shared" si="59"/>
        <v>2.8143330445916686</v>
      </c>
      <c r="AP240" s="803">
        <f t="shared" si="60"/>
        <v>15.104562929649141</v>
      </c>
      <c r="AQ240" s="936" t="str">
        <f t="shared" si="61"/>
        <v>n/a</v>
      </c>
      <c r="AR240" s="702">
        <f>INDEX(Historical!$C$7:$C$1437,MATCH(B240,Historical!$B$7:$B$1446,0))*IF(AH240="n/a",1.03,IF(AH240&lt;0,1.01,IF(AH240&gt;10,1.1,(1+AH240/100))))</f>
        <v>1.5352000000000001</v>
      </c>
      <c r="AS240" s="935">
        <f t="shared" si="62"/>
        <v>1.6030558400000001</v>
      </c>
      <c r="AT240" s="935">
        <f t="shared" si="67"/>
        <v>1.6987582736480002</v>
      </c>
      <c r="AU240" s="935">
        <f t="shared" si="67"/>
        <v>1.8001741425847859</v>
      </c>
      <c r="AV240" s="935">
        <f t="shared" si="67"/>
        <v>1.9076445388970977</v>
      </c>
      <c r="AW240" s="702">
        <f t="shared" si="63"/>
        <v>8.5448327951298833</v>
      </c>
      <c r="AX240" s="810">
        <f t="shared" si="64"/>
        <v>19.978566273392289</v>
      </c>
      <c r="AY240" s="991">
        <v>0.14000000000000001</v>
      </c>
      <c r="AZ240" s="922">
        <v>6.16</v>
      </c>
      <c r="BA240" s="922">
        <v>-21</v>
      </c>
      <c r="BB240" s="922">
        <v>-2.5100000000000002</v>
      </c>
      <c r="BC240" s="922">
        <v>-7.08</v>
      </c>
      <c r="BE240" s="664">
        <v>2006</v>
      </c>
      <c r="BF240" s="946" t="e">
        <f>#VALUE!</f>
        <v>#VALUE!</v>
      </c>
      <c r="BG240" s="931">
        <v>11.4</v>
      </c>
    </row>
    <row r="241" spans="1:59" s="838" customFormat="1" ht="11.25" customHeight="1" x14ac:dyDescent="0.2">
      <c r="A241" s="697" t="s">
        <v>552</v>
      </c>
      <c r="B241" s="846" t="s">
        <v>553</v>
      </c>
      <c r="C241" s="988" t="s">
        <v>108</v>
      </c>
      <c r="D241" s="988" t="s">
        <v>4373</v>
      </c>
      <c r="E241" s="818">
        <v>19</v>
      </c>
      <c r="F241" s="526">
        <v>170</v>
      </c>
      <c r="G241" s="1171" t="s">
        <v>106</v>
      </c>
      <c r="H241" s="1171" t="s">
        <v>106</v>
      </c>
      <c r="I241" s="831">
        <v>17</v>
      </c>
      <c r="J241" s="820">
        <f t="shared" si="52"/>
        <v>2.1764705882352939</v>
      </c>
      <c r="K241" s="844">
        <v>9.2499999999999999E-2</v>
      </c>
      <c r="L241" s="822">
        <v>4</v>
      </c>
      <c r="M241" s="823">
        <f t="shared" si="53"/>
        <v>0.37</v>
      </c>
      <c r="N241" s="824" t="s">
        <v>119</v>
      </c>
      <c r="O241" s="845">
        <v>0.09</v>
      </c>
      <c r="P241" s="826">
        <v>43328</v>
      </c>
      <c r="Q241" s="826">
        <v>43350</v>
      </c>
      <c r="R241" s="823">
        <f t="shared" si="54"/>
        <v>2.7777777777777803</v>
      </c>
      <c r="S241" s="759">
        <f>IF(INDEX(Historical!$D$7:$D$1437,MATCH(B241,Historical!$B$7:$B$1446,0))=0,"n/a",(INDEX(Historical!$C$7:$C$1437,MATCH(B241,Historical!$B$7:$B$1446,0))/INDEX(Historical!$D$7:$D$1437,MATCH(B241,Historical!$B$7:$B$1446,0))-1)*100)</f>
        <v>7.3529411764706065</v>
      </c>
      <c r="T241" s="759">
        <f>IF(INDEX(Historical!$F$7:$F$1430,MATCH(B241,Historical!$B$7:$B$1446,0))=0,"n/a",((INDEX(Historical!$C$7:$C$1437,MATCH(B241,Historical!$B$7:$B$1446,0))/INDEX(Historical!$F$7:$F$1430,MATCH(B241,Historical!$B$7:$B$1446,0)))^(1/3)-1)*100)</f>
        <v>6.1689873505176962</v>
      </c>
      <c r="U241" s="759">
        <f>IF(INDEX(Historical!$H$7:$H$1430,MATCH(B241,Historical!$B$7:$B$1446,0))=0,"n/a",((INDEX(Historical!$C$7:$C$1437,MATCH(B241,Historical!$B$7:$B$1446,0))/INDEX(Historical!$H$7:$H$1430,MATCH(B241,Historical!$B$7:$B$1446,0)))^(1/5)-1)*100)</f>
        <v>4.798284694844579</v>
      </c>
      <c r="V241" s="759">
        <f>IF(INDEX(Historical!$O$7:$O$1430,MATCH(B241,Historical!$B$7:$B$1446,0))=0,"n/a",((INDEX(Historical!$C$7:$C$1437,MATCH(B241,Historical!$B$7:$B$1446,0))/INDEX(Historical!$O$7:$O$1430,MATCH(B241,Historical!$B$7:$B$1446,0)))^(1/10)-1)*100)</f>
        <v>3.4265040720800943</v>
      </c>
      <c r="W241" s="827">
        <f t="shared" si="55"/>
        <v>1.4003440807037277</v>
      </c>
      <c r="X241" s="828">
        <f t="shared" si="56"/>
        <v>0.36909882268035221</v>
      </c>
      <c r="Y241" s="843"/>
      <c r="Z241" s="820">
        <f t="shared" si="57"/>
        <v>41.111111111111107</v>
      </c>
      <c r="AA241" s="830">
        <f t="shared" si="58"/>
        <v>18.888888888888889</v>
      </c>
      <c r="AB241" s="822">
        <v>6</v>
      </c>
      <c r="AC241" s="831">
        <v>0.9</v>
      </c>
      <c r="AD241" s="831">
        <v>1.88</v>
      </c>
      <c r="AE241" s="831">
        <v>3.15</v>
      </c>
      <c r="AF241" s="840">
        <v>0.98</v>
      </c>
      <c r="AG241" s="831">
        <v>4.3999999999999995</v>
      </c>
      <c r="AH241" s="831">
        <v>-22.2</v>
      </c>
      <c r="AI241" s="831">
        <v>12.31</v>
      </c>
      <c r="AJ241" s="831">
        <v>13</v>
      </c>
      <c r="AK241" s="831">
        <v>10</v>
      </c>
      <c r="AL241" s="832">
        <v>109.65</v>
      </c>
      <c r="AM241" s="833">
        <v>7.3</v>
      </c>
      <c r="AN241" s="831">
        <v>0.26</v>
      </c>
      <c r="AO241" s="834">
        <f t="shared" si="59"/>
        <v>-11.914133605809017</v>
      </c>
      <c r="AP241" s="835">
        <f t="shared" si="60"/>
        <v>6.9747552830798725</v>
      </c>
      <c r="AQ241" s="836">
        <f t="shared" si="61"/>
        <v>-9.2963038579619965</v>
      </c>
      <c r="AR241" s="702">
        <f>INDEX(Historical!$C$7:$C$1437,MATCH(B241,Historical!$B$7:$B$1446,0))*IF(AH241="n/a",1.03,IF(AH241&lt;0,1.01,IF(AH241&gt;10,1.1,(1+AH241/100))))</f>
        <v>0.36864999999999998</v>
      </c>
      <c r="AS241" s="830">
        <f t="shared" si="62"/>
        <v>0.40551500000000001</v>
      </c>
      <c r="AT241" s="830">
        <f t="shared" si="67"/>
        <v>0.44606650000000003</v>
      </c>
      <c r="AU241" s="830">
        <f t="shared" si="67"/>
        <v>0.49067315000000006</v>
      </c>
      <c r="AV241" s="830">
        <f t="shared" si="67"/>
        <v>0.53974046500000006</v>
      </c>
      <c r="AW241" s="820">
        <f t="shared" si="63"/>
        <v>2.2506451150000002</v>
      </c>
      <c r="AX241" s="837">
        <f t="shared" si="64"/>
        <v>13.239088911764707</v>
      </c>
      <c r="AY241" s="992">
        <v>0.44</v>
      </c>
      <c r="AZ241" s="833">
        <v>19.72</v>
      </c>
      <c r="BA241" s="833">
        <v>-15</v>
      </c>
      <c r="BB241" s="833">
        <v>-1.32</v>
      </c>
      <c r="BC241" s="833">
        <v>-4.1300000000000008</v>
      </c>
      <c r="BD241" s="961"/>
      <c r="BE241" s="664">
        <v>2000</v>
      </c>
      <c r="BF241" s="946" t="e">
        <f>#VALUE!</f>
        <v>#VALUE!</v>
      </c>
      <c r="BG241" s="893">
        <v>0.5</v>
      </c>
    </row>
    <row r="242" spans="1:59" ht="11.25" customHeight="1" x14ac:dyDescent="0.2">
      <c r="A242" s="609" t="s">
        <v>563</v>
      </c>
      <c r="B242" s="925" t="s">
        <v>564</v>
      </c>
      <c r="C242" s="988" t="s">
        <v>108</v>
      </c>
      <c r="D242" s="988" t="s">
        <v>4373</v>
      </c>
      <c r="E242" s="792">
        <v>25</v>
      </c>
      <c r="F242" s="526">
        <v>131</v>
      </c>
      <c r="G242" s="526" t="s">
        <v>37</v>
      </c>
      <c r="H242" s="526" t="s">
        <v>106</v>
      </c>
      <c r="I242" s="924">
        <v>31.73</v>
      </c>
      <c r="J242" s="702">
        <f t="shared" si="52"/>
        <v>2.0170185943901671</v>
      </c>
      <c r="K242" s="927">
        <v>0.16</v>
      </c>
      <c r="L242" s="639">
        <v>4</v>
      </c>
      <c r="M242" s="693">
        <f t="shared" si="53"/>
        <v>0.64</v>
      </c>
      <c r="N242" s="921" t="s">
        <v>119</v>
      </c>
      <c r="O242" s="795">
        <v>0.14499999999999999</v>
      </c>
      <c r="P242" s="915">
        <v>43504</v>
      </c>
      <c r="Q242" s="915">
        <v>43528</v>
      </c>
      <c r="R242" s="693">
        <f t="shared" si="54"/>
        <v>10.344827586206906</v>
      </c>
      <c r="S242" s="759">
        <f>IF(INDEX(Historical!$D$7:$D$1437,MATCH(B242,Historical!$B$7:$B$1446,0))=0,"n/a",(INDEX(Historical!$C$7:$C$1437,MATCH(B242,Historical!$B$7:$B$1446,0))/INDEX(Historical!$D$7:$D$1437,MATCH(B242,Historical!$B$7:$B$1446,0))-1)*100)</f>
        <v>7.4074074074073959</v>
      </c>
      <c r="T242" s="759">
        <f>IF(INDEX(Historical!$F$7:$F$1430,MATCH(B242,Historical!$B$7:$B$1446,0))=0,"n/a",((INDEX(Historical!$C$7:$C$1437,MATCH(B242,Historical!$B$7:$B$1446,0))/INDEX(Historical!$F$7:$F$1430,MATCH(B242,Historical!$B$7:$B$1446,0)))^(1/3)-1)*100)</f>
        <v>5.0717574498580165</v>
      </c>
      <c r="U242" s="759">
        <f>IF(INDEX(Historical!$H$7:$H$1430,MATCH(B242,Historical!$B$7:$B$1446,0))=0,"n/a",((INDEX(Historical!$C$7:$C$1437,MATCH(B242,Historical!$B$7:$B$1446,0))/INDEX(Historical!$H$7:$H$1430,MATCH(B242,Historical!$B$7:$B$1446,0)))^(1/5)-1)*100)</f>
        <v>4.7451763732829999</v>
      </c>
      <c r="V242" s="759">
        <f>IF(INDEX(Historical!$O$7:$O$1430,MATCH(B242,Historical!$B$7:$B$1446,0))=0,"n/a",((INDEX(Historical!$C$7:$C$1437,MATCH(B242,Historical!$B$7:$B$1446,0))/INDEX(Historical!$O$7:$O$1430,MATCH(B242,Historical!$B$7:$B$1446,0)))^(1/10)-1)*100)</f>
        <v>4.8847987622069988</v>
      </c>
      <c r="W242" s="760">
        <f t="shared" si="55"/>
        <v>0.9714169619423757</v>
      </c>
      <c r="X242" s="761">
        <f t="shared" si="56"/>
        <v>0.37660129946690474</v>
      </c>
      <c r="Y242" s="925"/>
      <c r="Z242" s="702">
        <f t="shared" si="57"/>
        <v>24.521072796934867</v>
      </c>
      <c r="AA242" s="935">
        <f t="shared" si="58"/>
        <v>12.157088122605364</v>
      </c>
      <c r="AB242" s="639">
        <v>12</v>
      </c>
      <c r="AC242" s="916">
        <v>2.61</v>
      </c>
      <c r="AD242" s="916" t="s">
        <v>137</v>
      </c>
      <c r="AE242" s="916">
        <v>2.93</v>
      </c>
      <c r="AF242" s="916">
        <v>1.45</v>
      </c>
      <c r="AG242" s="916">
        <v>10.4</v>
      </c>
      <c r="AH242" s="916">
        <v>18.399999999999999</v>
      </c>
      <c r="AI242" s="916" t="s">
        <v>137</v>
      </c>
      <c r="AJ242" s="916">
        <v>12.6</v>
      </c>
      <c r="AK242" s="916" t="s">
        <v>137</v>
      </c>
      <c r="AL242" s="928">
        <v>372.83</v>
      </c>
      <c r="AM242" s="922">
        <v>15.2</v>
      </c>
      <c r="AN242" s="916">
        <v>0.06</v>
      </c>
      <c r="AO242" s="802">
        <f t="shared" si="59"/>
        <v>-5.3948931549321966</v>
      </c>
      <c r="AP242" s="803">
        <f t="shared" si="60"/>
        <v>6.7621949676731674</v>
      </c>
      <c r="AQ242" s="936">
        <f t="shared" si="61"/>
        <v>-11.486905481535858</v>
      </c>
      <c r="AR242" s="702">
        <f>INDEX(Historical!$C$7:$C$1437,MATCH(B242,Historical!$B$7:$B$1446,0))*IF(AH242="n/a",1.03,IF(AH242&lt;0,1.01,IF(AH242&gt;10,1.1,(1+AH242/100))))</f>
        <v>0.63800000000000001</v>
      </c>
      <c r="AS242" s="935">
        <f t="shared" si="62"/>
        <v>0.65714000000000006</v>
      </c>
      <c r="AT242" s="935">
        <f t="shared" si="67"/>
        <v>0.67685420000000007</v>
      </c>
      <c r="AU242" s="935">
        <f t="shared" si="67"/>
        <v>0.69715982600000004</v>
      </c>
      <c r="AV242" s="935">
        <f t="shared" si="67"/>
        <v>0.71807462078000006</v>
      </c>
      <c r="AW242" s="702">
        <f t="shared" si="63"/>
        <v>3.3872286467800001</v>
      </c>
      <c r="AX242" s="810">
        <f t="shared" si="64"/>
        <v>10.67516119375985</v>
      </c>
      <c r="AY242" s="991">
        <v>0.72</v>
      </c>
      <c r="AZ242" s="922">
        <v>17.690000000000001</v>
      </c>
      <c r="BA242" s="922">
        <v>-28.12</v>
      </c>
      <c r="BB242" s="922">
        <v>4.49</v>
      </c>
      <c r="BC242" s="922">
        <v>-2.81</v>
      </c>
      <c r="BE242" s="664">
        <v>1995</v>
      </c>
      <c r="BF242" s="946" t="e">
        <f>#VALUE!</f>
        <v>#VALUE!</v>
      </c>
      <c r="BG242" s="931">
        <v>0.89999999999999991</v>
      </c>
    </row>
    <row r="243" spans="1:59" ht="11.25" customHeight="1" x14ac:dyDescent="0.2">
      <c r="A243" s="609" t="s">
        <v>218</v>
      </c>
      <c r="B243" s="925" t="s">
        <v>219</v>
      </c>
      <c r="C243" s="988" t="s">
        <v>123</v>
      </c>
      <c r="D243" s="988" t="s">
        <v>4205</v>
      </c>
      <c r="E243" s="792">
        <v>27</v>
      </c>
      <c r="F243" s="526">
        <v>103</v>
      </c>
      <c r="G243" s="526" t="s">
        <v>37</v>
      </c>
      <c r="H243" s="526" t="s">
        <v>37</v>
      </c>
      <c r="I243" s="916">
        <v>184.08</v>
      </c>
      <c r="J243" s="702">
        <f t="shared" si="52"/>
        <v>0.9995654063450673</v>
      </c>
      <c r="K243" s="933">
        <v>0.46</v>
      </c>
      <c r="L243" s="639">
        <v>4</v>
      </c>
      <c r="M243" s="693">
        <f t="shared" si="53"/>
        <v>1.84</v>
      </c>
      <c r="N243" s="921" t="s">
        <v>220</v>
      </c>
      <c r="O243" s="796">
        <v>0.41</v>
      </c>
      <c r="P243" s="915">
        <v>43451</v>
      </c>
      <c r="Q243" s="915">
        <v>43480</v>
      </c>
      <c r="R243" s="693">
        <f t="shared" si="54"/>
        <v>12.195121951219525</v>
      </c>
      <c r="S243" s="759">
        <f>IF(INDEX(Historical!$D$7:$D$1437,MATCH(B243,Historical!$B$7:$B$1446,0))=0,"n/a",(INDEX(Historical!$C$7:$C$1437,MATCH(B243,Historical!$B$7:$B$1446,0))/INDEX(Historical!$D$7:$D$1437,MATCH(B243,Historical!$B$7:$B$1446,0))-1)*100)</f>
        <v>10.810810810810811</v>
      </c>
      <c r="T243" s="759">
        <f>IF(INDEX(Historical!$F$7:$F$1430,MATCH(B243,Historical!$B$7:$B$1446,0))=0,"n/a",((INDEX(Historical!$C$7:$C$1437,MATCH(B243,Historical!$B$7:$B$1446,0))/INDEX(Historical!$F$7:$F$1430,MATCH(B243,Historical!$B$7:$B$1446,0)))^(1/3)-1)*100)</f>
        <v>7.5036737139838161</v>
      </c>
      <c r="U243" s="759">
        <f>IF(INDEX(Historical!$H$7:$H$1430,MATCH(B243,Historical!$B$7:$B$1446,0))=0,"n/a",((INDEX(Historical!$C$7:$C$1437,MATCH(B243,Historical!$B$7:$B$1446,0))/INDEX(Historical!$H$7:$H$1430,MATCH(B243,Historical!$B$7:$B$1446,0)))^(1/5)-1)*100)</f>
        <v>12.256424197530347</v>
      </c>
      <c r="V243" s="759">
        <f>IF(INDEX(Historical!$O$7:$O$1430,MATCH(B243,Historical!$B$7:$B$1446,0))=0,"n/a",((INDEX(Historical!$C$7:$C$1437,MATCH(B243,Historical!$B$7:$B$1446,0))/INDEX(Historical!$O$7:$O$1430,MATCH(B243,Historical!$B$7:$B$1446,0)))^(1/10)-1)*100)</f>
        <v>12.1718933620391</v>
      </c>
      <c r="W243" s="760">
        <f t="shared" si="55"/>
        <v>1.0069447564957212</v>
      </c>
      <c r="X243" s="761">
        <f t="shared" si="56"/>
        <v>1.1672784950028903</v>
      </c>
      <c r="Y243" s="710"/>
      <c r="Z243" s="702">
        <f t="shared" si="57"/>
        <v>35.249042145593876</v>
      </c>
      <c r="AA243" s="935">
        <f t="shared" si="58"/>
        <v>35.264367816091955</v>
      </c>
      <c r="AB243" s="639">
        <v>12</v>
      </c>
      <c r="AC243" s="916">
        <v>5.22</v>
      </c>
      <c r="AD243" s="916">
        <v>2.64</v>
      </c>
      <c r="AE243" s="916">
        <v>3.61</v>
      </c>
      <c r="AF243" s="916">
        <v>6.62</v>
      </c>
      <c r="AG243" s="916">
        <v>18.2</v>
      </c>
      <c r="AH243" s="916">
        <v>14.099999999999998</v>
      </c>
      <c r="AI243" s="916">
        <v>12.55</v>
      </c>
      <c r="AJ243" s="916">
        <v>10.5</v>
      </c>
      <c r="AK243" s="916">
        <v>13.370000000000001</v>
      </c>
      <c r="AL243" s="928">
        <v>53020</v>
      </c>
      <c r="AM243" s="922">
        <v>0.5</v>
      </c>
      <c r="AN243" s="916">
        <v>0.88</v>
      </c>
      <c r="AO243" s="802">
        <f t="shared" si="59"/>
        <v>-22.008378212216542</v>
      </c>
      <c r="AP243" s="803">
        <f t="shared" si="60"/>
        <v>13.255989603875413</v>
      </c>
      <c r="AQ243" s="936">
        <f t="shared" si="61"/>
        <v>222.11117124546286</v>
      </c>
      <c r="AR243" s="702">
        <f>INDEX(Historical!$C$7:$C$1437,MATCH(B243,Historical!$B$7:$B$1446,0))*IF(AH243="n/a",1.03,IF(AH243&lt;0,1.01,IF(AH243&gt;10,1.1,(1+AH243/100))))</f>
        <v>1.804</v>
      </c>
      <c r="AS243" s="935">
        <f t="shared" si="62"/>
        <v>1.9844000000000002</v>
      </c>
      <c r="AT243" s="935">
        <f t="shared" si="67"/>
        <v>2.1828400000000006</v>
      </c>
      <c r="AU243" s="935">
        <f t="shared" si="67"/>
        <v>2.4011240000000007</v>
      </c>
      <c r="AV243" s="935">
        <f t="shared" si="67"/>
        <v>2.6412364000000008</v>
      </c>
      <c r="AW243" s="702">
        <f t="shared" si="63"/>
        <v>11.013600400000001</v>
      </c>
      <c r="AX243" s="810">
        <f t="shared" si="64"/>
        <v>5.9830510647544548</v>
      </c>
      <c r="AY243" s="991">
        <v>0.9</v>
      </c>
      <c r="AZ243" s="922">
        <v>35.58</v>
      </c>
      <c r="BA243" s="922">
        <v>-1.21</v>
      </c>
      <c r="BB243" s="922">
        <v>4.68</v>
      </c>
      <c r="BC243" s="922">
        <v>16.739999999999998</v>
      </c>
      <c r="BE243" s="664">
        <v>1993</v>
      </c>
      <c r="BF243" s="946" t="e">
        <f>#VALUE!</f>
        <v>#VALUE!</v>
      </c>
      <c r="BG243" s="931">
        <v>7.1</v>
      </c>
    </row>
    <row r="244" spans="1:59" ht="11.25" customHeight="1" x14ac:dyDescent="0.2">
      <c r="A244" s="537" t="s">
        <v>206</v>
      </c>
      <c r="B244" s="925" t="s">
        <v>207</v>
      </c>
      <c r="C244" s="988" t="s">
        <v>131</v>
      </c>
      <c r="D244" s="988" t="s">
        <v>4362</v>
      </c>
      <c r="E244" s="792">
        <v>45</v>
      </c>
      <c r="F244" s="526">
        <v>51</v>
      </c>
      <c r="G244" s="526" t="s">
        <v>37</v>
      </c>
      <c r="H244" s="526" t="s">
        <v>115</v>
      </c>
      <c r="I244" s="916">
        <v>86.16</v>
      </c>
      <c r="J244" s="702">
        <f t="shared" si="52"/>
        <v>3.4354688950789232</v>
      </c>
      <c r="K244" s="927">
        <v>0.74</v>
      </c>
      <c r="L244" s="639">
        <v>4</v>
      </c>
      <c r="M244" s="693">
        <f t="shared" si="53"/>
        <v>2.96</v>
      </c>
      <c r="N244" s="921" t="s">
        <v>149</v>
      </c>
      <c r="O244" s="795">
        <v>0.71499999999999997</v>
      </c>
      <c r="P244" s="915">
        <v>43508</v>
      </c>
      <c r="Q244" s="915">
        <v>43539</v>
      </c>
      <c r="R244" s="693">
        <f t="shared" si="54"/>
        <v>3.4965034965034993</v>
      </c>
      <c r="S244" s="759">
        <f>IF(INDEX(Historical!$D$7:$D$1437,MATCH(B244,Historical!$B$7:$B$1446,0))=0,"n/a",(INDEX(Historical!$C$7:$C$1437,MATCH(B244,Historical!$B$7:$B$1446,0))/INDEX(Historical!$D$7:$D$1437,MATCH(B244,Historical!$B$7:$B$1446,0))-1)*100)</f>
        <v>3.6231884057970953</v>
      </c>
      <c r="T244" s="759">
        <f>IF(INDEX(Historical!$F$7:$F$1430,MATCH(B244,Historical!$B$7:$B$1446,0))=0,"n/a",((INDEX(Historical!$C$7:$C$1437,MATCH(B244,Historical!$B$7:$B$1446,0))/INDEX(Historical!$F$7:$F$1430,MATCH(B244,Historical!$B$7:$B$1446,0)))^(1/3)-1)*100)</f>
        <v>3.228011545636722</v>
      </c>
      <c r="U244" s="759">
        <f>IF(INDEX(Historical!$H$7:$H$1430,MATCH(B244,Historical!$B$7:$B$1446,0))=0,"n/a",((INDEX(Historical!$C$7:$C$1437,MATCH(B244,Historical!$B$7:$B$1446,0))/INDEX(Historical!$H$7:$H$1430,MATCH(B244,Historical!$B$7:$B$1446,0)))^(1/5)-1)*100)</f>
        <v>3.0590619589005774</v>
      </c>
      <c r="V244" s="759">
        <f>IF(INDEX(Historical!$O$7:$O$1430,MATCH(B244,Historical!$B$7:$B$1446,0))=0,"n/a",((INDEX(Historical!$C$7:$C$1437,MATCH(B244,Historical!$B$7:$B$1446,0))/INDEX(Historical!$O$7:$O$1430,MATCH(B244,Historical!$B$7:$B$1446,0)))^(1/10)-1)*100)</f>
        <v>2.0269766762328834</v>
      </c>
      <c r="W244" s="760">
        <f t="shared" si="55"/>
        <v>1.5091747205428208</v>
      </c>
      <c r="X244" s="761">
        <f t="shared" si="56"/>
        <v>0.74611267290257977</v>
      </c>
      <c r="Y244" s="925"/>
      <c r="Z244" s="702">
        <f t="shared" si="57"/>
        <v>66.968325791855193</v>
      </c>
      <c r="AA244" s="935">
        <f t="shared" si="58"/>
        <v>19.493212669683256</v>
      </c>
      <c r="AB244" s="639">
        <v>12</v>
      </c>
      <c r="AC244" s="916">
        <v>4.42</v>
      </c>
      <c r="AD244" s="916">
        <v>6.41</v>
      </c>
      <c r="AE244" s="916">
        <v>2.27</v>
      </c>
      <c r="AF244" s="916">
        <v>1.62</v>
      </c>
      <c r="AG244" s="916">
        <v>8.6</v>
      </c>
      <c r="AH244" s="916">
        <v>-80.100000000000009</v>
      </c>
      <c r="AI244" s="916">
        <v>5.24</v>
      </c>
      <c r="AJ244" s="916">
        <v>4.1000000000000005</v>
      </c>
      <c r="AK244" s="916">
        <v>3.04</v>
      </c>
      <c r="AL244" s="928">
        <v>28020</v>
      </c>
      <c r="AM244" s="922">
        <v>0.2</v>
      </c>
      <c r="AN244" s="916">
        <v>1.24</v>
      </c>
      <c r="AO244" s="802">
        <f t="shared" si="59"/>
        <v>-12.998681815703755</v>
      </c>
      <c r="AP244" s="803">
        <f t="shared" si="60"/>
        <v>6.4945308539795006</v>
      </c>
      <c r="AQ244" s="936">
        <f t="shared" si="61"/>
        <v>18.469882764236534</v>
      </c>
      <c r="AR244" s="702">
        <f>INDEX(Historical!$C$7:$C$1437,MATCH(B244,Historical!$B$7:$B$1446,0))*IF(AH244="n/a",1.03,IF(AH244&lt;0,1.01,IF(AH244&gt;10,1.1,(1+AH244/100))))</f>
        <v>2.8885999999999998</v>
      </c>
      <c r="AS244" s="935">
        <f t="shared" si="62"/>
        <v>3.0399626399999997</v>
      </c>
      <c r="AT244" s="935">
        <f t="shared" si="67"/>
        <v>3.1323775042559996</v>
      </c>
      <c r="AU244" s="935">
        <f t="shared" si="67"/>
        <v>3.227601780385382</v>
      </c>
      <c r="AV244" s="935">
        <f t="shared" si="67"/>
        <v>3.3257208745090976</v>
      </c>
      <c r="AW244" s="702">
        <f t="shared" si="63"/>
        <v>15.614262799150477</v>
      </c>
      <c r="AX244" s="810">
        <f t="shared" si="64"/>
        <v>18.122403434482916</v>
      </c>
      <c r="AY244" s="991">
        <v>0.11</v>
      </c>
      <c r="AZ244" s="922">
        <v>21.15</v>
      </c>
      <c r="BA244" s="922">
        <v>0.3</v>
      </c>
      <c r="BB244" s="922">
        <v>3.04</v>
      </c>
      <c r="BC244" s="922">
        <v>8.36</v>
      </c>
      <c r="BE244" s="664">
        <v>1975</v>
      </c>
      <c r="BF244" s="946" t="e">
        <f>#VALUE!</f>
        <v>#VALUE!</v>
      </c>
      <c r="BG244" s="931">
        <v>2.7</v>
      </c>
    </row>
    <row r="245" spans="1:59" ht="11.25" customHeight="1" x14ac:dyDescent="0.2">
      <c r="A245" s="537" t="s">
        <v>1145</v>
      </c>
      <c r="B245" s="925" t="s">
        <v>1146</v>
      </c>
      <c r="C245" s="988" t="s">
        <v>131</v>
      </c>
      <c r="D245" s="988" t="s">
        <v>4363</v>
      </c>
      <c r="E245" s="792">
        <v>8</v>
      </c>
      <c r="F245" s="526">
        <v>512</v>
      </c>
      <c r="G245" s="526" t="s">
        <v>106</v>
      </c>
      <c r="H245" s="526" t="s">
        <v>106</v>
      </c>
      <c r="I245" s="924">
        <v>61.11</v>
      </c>
      <c r="J245" s="702">
        <f t="shared" si="52"/>
        <v>2.3564064801178204</v>
      </c>
      <c r="K245" s="927">
        <v>0.36</v>
      </c>
      <c r="L245" s="639">
        <v>4</v>
      </c>
      <c r="M245" s="693">
        <f t="shared" si="53"/>
        <v>1.44</v>
      </c>
      <c r="N245" s="921" t="s">
        <v>320</v>
      </c>
      <c r="O245" s="795">
        <v>0.33500000000000002</v>
      </c>
      <c r="P245" s="658">
        <v>43265</v>
      </c>
      <c r="Q245" s="658">
        <v>43280</v>
      </c>
      <c r="R245" s="693">
        <f t="shared" si="54"/>
        <v>7.4626865671641687</v>
      </c>
      <c r="S245" s="759">
        <f>IF(INDEX(Historical!$D$7:$D$1437,MATCH(B245,Historical!$B$7:$B$1446,0))=0,"n/a",(INDEX(Historical!$C$7:$C$1437,MATCH(B245,Historical!$B$7:$B$1446,0))/INDEX(Historical!$D$7:$D$1437,MATCH(B245,Historical!$B$7:$B$1446,0))-1)*100)</f>
        <v>7.6045627376425839</v>
      </c>
      <c r="T245" s="759">
        <f>IF(INDEX(Historical!$F$7:$F$1430,MATCH(B245,Historical!$B$7:$B$1446,0))=0,"n/a",((INDEX(Historical!$C$7:$C$1437,MATCH(B245,Historical!$B$7:$B$1446,0))/INDEX(Historical!$F$7:$F$1430,MATCH(B245,Historical!$B$7:$B$1446,0)))^(1/3)-1)*100)</f>
        <v>6.6948617049130466</v>
      </c>
      <c r="U245" s="759">
        <f>IF(INDEX(Historical!$H$7:$H$1430,MATCH(B245,Historical!$B$7:$B$1446,0))=0,"n/a",((INDEX(Historical!$C$7:$C$1437,MATCH(B245,Historical!$B$7:$B$1446,0))/INDEX(Historical!$H$7:$H$1430,MATCH(B245,Historical!$B$7:$B$1446,0)))^(1/5)-1)*100)</f>
        <v>6.2497776529030213</v>
      </c>
      <c r="V245" s="759" t="str">
        <f>IF(INDEX(Historical!$O$7:$O$1430,MATCH(B245,Historical!$B$7:$B$1446,0))=0,"n/a",((INDEX(Historical!$C$7:$C$1437,MATCH(B245,Historical!$B$7:$B$1446,0))/INDEX(Historical!$O$7:$O$1430,MATCH(B245,Historical!$B$7:$B$1446,0)))^(1/10)-1)*100)</f>
        <v>n/a</v>
      </c>
      <c r="W245" s="760" t="str">
        <f t="shared" si="55"/>
        <v>n/a</v>
      </c>
      <c r="X245" s="761" t="str">
        <f t="shared" si="56"/>
        <v>n/a</v>
      </c>
      <c r="Y245" s="925"/>
      <c r="Z245" s="702">
        <f t="shared" si="57"/>
        <v>69.902912621359221</v>
      </c>
      <c r="AA245" s="935">
        <f t="shared" si="58"/>
        <v>29.66504854368932</v>
      </c>
      <c r="AB245" s="639">
        <v>12</v>
      </c>
      <c r="AC245" s="916">
        <v>2.06</v>
      </c>
      <c r="AD245" s="916">
        <v>7.8</v>
      </c>
      <c r="AE245" s="916">
        <v>2.75</v>
      </c>
      <c r="AF245" s="916">
        <v>2.13</v>
      </c>
      <c r="AG245" s="916">
        <v>7.3</v>
      </c>
      <c r="AH245" s="916">
        <v>-14.399999999999999</v>
      </c>
      <c r="AI245" s="916">
        <v>7.22</v>
      </c>
      <c r="AJ245" s="916">
        <v>-1.2</v>
      </c>
      <c r="AK245" s="916">
        <v>3.8</v>
      </c>
      <c r="AL245" s="928">
        <v>2480</v>
      </c>
      <c r="AM245" s="922">
        <v>0.8</v>
      </c>
      <c r="AN245" s="916">
        <v>1.23</v>
      </c>
      <c r="AO245" s="802">
        <f t="shared" si="59"/>
        <v>-21.058864410668477</v>
      </c>
      <c r="AP245" s="803">
        <f t="shared" si="60"/>
        <v>8.6061841330208413</v>
      </c>
      <c r="AQ245" s="936">
        <f t="shared" si="61"/>
        <v>67.57957101436682</v>
      </c>
      <c r="AR245" s="702">
        <f>INDEX(Historical!$C$7:$C$1437,MATCH(B245,Historical!$B$7:$B$1446,0))*IF(AH245="n/a",1.03,IF(AH245&lt;0,1.01,IF(AH245&gt;10,1.1,(1+AH245/100))))</f>
        <v>1.4291500000000001</v>
      </c>
      <c r="AS245" s="935">
        <f t="shared" si="62"/>
        <v>1.5323346300000003</v>
      </c>
      <c r="AT245" s="935">
        <f t="shared" si="67"/>
        <v>1.5905633459400004</v>
      </c>
      <c r="AU245" s="935">
        <f t="shared" si="67"/>
        <v>1.6510047530857204</v>
      </c>
      <c r="AV245" s="935">
        <f t="shared" si="67"/>
        <v>1.7137429337029777</v>
      </c>
      <c r="AW245" s="702">
        <f t="shared" si="63"/>
        <v>7.9167956627286991</v>
      </c>
      <c r="AX245" s="810">
        <f t="shared" si="64"/>
        <v>12.954992084321223</v>
      </c>
      <c r="AY245" s="991">
        <v>0.53</v>
      </c>
      <c r="AZ245" s="922">
        <v>27.339999999999996</v>
      </c>
      <c r="BA245" s="922">
        <v>-5.0299999999999994</v>
      </c>
      <c r="BB245" s="922">
        <v>5.3900000000000006</v>
      </c>
      <c r="BC245" s="922">
        <v>6.6000000000000005</v>
      </c>
      <c r="BE245" s="664">
        <v>2011</v>
      </c>
      <c r="BF245" s="946" t="e">
        <f>#VALUE!</f>
        <v>#VALUE!</v>
      </c>
      <c r="BG245" s="931">
        <v>2.2999999999999998</v>
      </c>
    </row>
    <row r="246" spans="1:59" ht="11.25" customHeight="1" x14ac:dyDescent="0.2">
      <c r="A246" s="609" t="s">
        <v>214</v>
      </c>
      <c r="B246" s="925" t="s">
        <v>215</v>
      </c>
      <c r="C246" s="988" t="s">
        <v>108</v>
      </c>
      <c r="D246" s="988" t="s">
        <v>4373</v>
      </c>
      <c r="E246" s="792">
        <v>32</v>
      </c>
      <c r="F246" s="526">
        <v>86</v>
      </c>
      <c r="G246" s="526" t="s">
        <v>106</v>
      </c>
      <c r="H246" s="526" t="s">
        <v>106</v>
      </c>
      <c r="I246" s="924">
        <v>31.3</v>
      </c>
      <c r="J246" s="702">
        <f t="shared" si="52"/>
        <v>3.0670926517571884</v>
      </c>
      <c r="K246" s="927">
        <v>0.24</v>
      </c>
      <c r="L246" s="639">
        <v>4</v>
      </c>
      <c r="M246" s="693">
        <f t="shared" si="53"/>
        <v>0.96</v>
      </c>
      <c r="N246" s="921" t="s">
        <v>975</v>
      </c>
      <c r="O246" s="795">
        <v>0.23</v>
      </c>
      <c r="P246" s="915">
        <v>43308</v>
      </c>
      <c r="Q246" s="915">
        <v>43325</v>
      </c>
      <c r="R246" s="693">
        <f t="shared" si="54"/>
        <v>4.3478260869565135</v>
      </c>
      <c r="S246" s="759">
        <f>IF(INDEX(Historical!$D$7:$D$1437,MATCH(B246,Historical!$B$7:$B$1446,0))=0,"n/a",(INDEX(Historical!$C$7:$C$1437,MATCH(B246,Historical!$B$7:$B$1446,0))/INDEX(Historical!$D$7:$D$1437,MATCH(B246,Historical!$B$7:$B$1446,0))-1)*100)</f>
        <v>6.8181818181818121</v>
      </c>
      <c r="T246" s="759">
        <f>IF(INDEX(Historical!$F$7:$F$1430,MATCH(B246,Historical!$B$7:$B$1446,0))=0,"n/a",((INDEX(Historical!$C$7:$C$1437,MATCH(B246,Historical!$B$7:$B$1446,0))/INDEX(Historical!$F$7:$F$1430,MATCH(B246,Historical!$B$7:$B$1446,0)))^(1/3)-1)*100)</f>
        <v>5.5227147245074937</v>
      </c>
      <c r="U246" s="759">
        <f>IF(INDEX(Historical!$H$7:$H$1430,MATCH(B246,Historical!$B$7:$B$1446,0))=0,"n/a",((INDEX(Historical!$C$7:$C$1437,MATCH(B246,Historical!$B$7:$B$1446,0))/INDEX(Historical!$H$7:$H$1430,MATCH(B246,Historical!$B$7:$B$1446,0)))^(1/5)-1)*100)</f>
        <v>4.3428878362918644</v>
      </c>
      <c r="V246" s="759">
        <f>IF(INDEX(Historical!$O$7:$O$1430,MATCH(B246,Historical!$B$7:$B$1446,0))=0,"n/a",((INDEX(Historical!$C$7:$C$1437,MATCH(B246,Historical!$B$7:$B$1446,0))/INDEX(Historical!$O$7:$O$1430,MATCH(B246,Historical!$B$7:$B$1446,0)))^(1/10)-1)*100)</f>
        <v>3.4439998758466706</v>
      </c>
      <c r="W246" s="760">
        <f t="shared" si="55"/>
        <v>1.2610011593639248</v>
      </c>
      <c r="X246" s="761" t="str">
        <f t="shared" si="56"/>
        <v>n/a</v>
      </c>
      <c r="Y246" s="716"/>
      <c r="Z246" s="702" t="str">
        <f t="shared" si="57"/>
        <v>n/a</v>
      </c>
      <c r="AA246" s="935" t="str">
        <f t="shared" si="58"/>
        <v>n/a</v>
      </c>
      <c r="AB246" s="639">
        <v>12</v>
      </c>
      <c r="AC246" s="916" t="s">
        <v>137</v>
      </c>
      <c r="AD246" s="916" t="s">
        <v>137</v>
      </c>
      <c r="AE246" s="916" t="s">
        <v>137</v>
      </c>
      <c r="AF246" s="916" t="s">
        <v>137</v>
      </c>
      <c r="AG246" s="916" t="s">
        <v>137</v>
      </c>
      <c r="AH246" s="916" t="s">
        <v>137</v>
      </c>
      <c r="AI246" s="916" t="s">
        <v>137</v>
      </c>
      <c r="AJ246" s="916" t="s">
        <v>137</v>
      </c>
      <c r="AK246" s="916" t="s">
        <v>137</v>
      </c>
      <c r="AL246" s="928" t="s">
        <v>137</v>
      </c>
      <c r="AM246" s="922" t="s">
        <v>137</v>
      </c>
      <c r="AN246" s="916" t="s">
        <v>137</v>
      </c>
      <c r="AO246" s="802" t="str">
        <f t="shared" si="59"/>
        <v>n/a</v>
      </c>
      <c r="AP246" s="803">
        <f t="shared" si="60"/>
        <v>7.4099804880490527</v>
      </c>
      <c r="AQ246" s="936" t="str">
        <f t="shared" si="61"/>
        <v>n/a</v>
      </c>
      <c r="AR246" s="702">
        <f>INDEX(Historical!$C$7:$C$1437,MATCH(B246,Historical!$B$7:$B$1446,0))*IF(AH246="n/a",1.03,IF(AH246&lt;0,1.01,IF(AH246&gt;10,1.1,(1+AH246/100))))</f>
        <v>0.96819999999999995</v>
      </c>
      <c r="AS246" s="935">
        <f t="shared" si="62"/>
        <v>0.99724599999999997</v>
      </c>
      <c r="AT246" s="935">
        <f t="shared" si="67"/>
        <v>1.02716338</v>
      </c>
      <c r="AU246" s="935">
        <f t="shared" si="67"/>
        <v>1.0579782814000001</v>
      </c>
      <c r="AV246" s="935">
        <f t="shared" si="67"/>
        <v>1.0897176298420002</v>
      </c>
      <c r="AW246" s="702">
        <f t="shared" si="63"/>
        <v>5.140305291242</v>
      </c>
      <c r="AX246" s="810">
        <f t="shared" si="64"/>
        <v>16.422700610996806</v>
      </c>
      <c r="AY246" s="991" t="s">
        <v>137</v>
      </c>
      <c r="AZ246" s="922" t="s">
        <v>137</v>
      </c>
      <c r="BA246" s="922" t="s">
        <v>137</v>
      </c>
      <c r="BB246" s="922" t="s">
        <v>137</v>
      </c>
      <c r="BC246" s="922" t="s">
        <v>137</v>
      </c>
      <c r="BD246" s="960" t="s">
        <v>4298</v>
      </c>
      <c r="BE246" s="664">
        <v>1987</v>
      </c>
      <c r="BF246" s="946" t="e">
        <f>#VALUE!</f>
        <v>#VALUE!</v>
      </c>
      <c r="BG246" s="931" t="s">
        <v>137</v>
      </c>
    </row>
    <row r="247" spans="1:59" ht="11.25" customHeight="1" x14ac:dyDescent="0.2">
      <c r="A247" s="609" t="s">
        <v>1137</v>
      </c>
      <c r="B247" s="925" t="s">
        <v>1138</v>
      </c>
      <c r="C247" s="988" t="s">
        <v>4353</v>
      </c>
      <c r="D247" s="988" t="s">
        <v>4354</v>
      </c>
      <c r="E247" s="792">
        <v>7</v>
      </c>
      <c r="F247" s="526">
        <v>626</v>
      </c>
      <c r="G247" s="526" t="s">
        <v>106</v>
      </c>
      <c r="H247" s="526" t="s">
        <v>106</v>
      </c>
      <c r="I247" s="924">
        <v>114.33</v>
      </c>
      <c r="J247" s="702">
        <f t="shared" si="52"/>
        <v>2.5190238782471792</v>
      </c>
      <c r="K247" s="927">
        <v>0.72</v>
      </c>
      <c r="L247" s="639">
        <v>4</v>
      </c>
      <c r="M247" s="693">
        <f t="shared" si="53"/>
        <v>2.88</v>
      </c>
      <c r="N247" s="921" t="s">
        <v>152</v>
      </c>
      <c r="O247" s="795">
        <v>0.64</v>
      </c>
      <c r="P247" s="915">
        <v>43370</v>
      </c>
      <c r="Q247" s="915">
        <v>43388</v>
      </c>
      <c r="R247" s="693">
        <f t="shared" si="54"/>
        <v>12.499999999999993</v>
      </c>
      <c r="S247" s="759">
        <f>IF(INDEX(Historical!$D$7:$D$1437,MATCH(B247,Historical!$B$7:$B$1446,0))=0,"n/a",(INDEX(Historical!$C$7:$C$1437,MATCH(B247,Historical!$B$7:$B$1446,0))/INDEX(Historical!$D$7:$D$1437,MATCH(B247,Historical!$B$7:$B$1446,0))-1)*100)</f>
        <v>4.7619047619047672</v>
      </c>
      <c r="T247" s="759">
        <f>IF(INDEX(Historical!$F$7:$F$1430,MATCH(B247,Historical!$B$7:$B$1446,0))=0,"n/a",((INDEX(Historical!$C$7:$C$1437,MATCH(B247,Historical!$B$7:$B$1446,0))/INDEX(Historical!$F$7:$F$1430,MATCH(B247,Historical!$B$7:$B$1446,0)))^(1/3)-1)*100)</f>
        <v>4.102866914963843</v>
      </c>
      <c r="U247" s="759">
        <f>IF(INDEX(Historical!$H$7:$H$1430,MATCH(B247,Historical!$B$7:$B$1446,0))=0,"n/a",((INDEX(Historical!$C$7:$C$1437,MATCH(B247,Historical!$B$7:$B$1446,0))/INDEX(Historical!$H$7:$H$1430,MATCH(B247,Historical!$B$7:$B$1446,0)))^(1/5)-1)*100)</f>
        <v>4.2888865516587771</v>
      </c>
      <c r="V247" s="759">
        <f>IF(INDEX(Historical!$O$7:$O$1430,MATCH(B247,Historical!$B$7:$B$1446,0))=0,"n/a",((INDEX(Historical!$C$7:$C$1437,MATCH(B247,Historical!$B$7:$B$1446,0))/INDEX(Historical!$O$7:$O$1430,MATCH(B247,Historical!$B$7:$B$1446,0)))^(1/10)-1)*100)</f>
        <v>2.4127573490751342</v>
      </c>
      <c r="W247" s="760">
        <f t="shared" si="55"/>
        <v>1.7775871880787377</v>
      </c>
      <c r="X247" s="761">
        <f t="shared" si="56"/>
        <v>0.22692521437348029</v>
      </c>
      <c r="Y247" s="717"/>
      <c r="Z247" s="702">
        <f t="shared" si="57"/>
        <v>125.76419213973797</v>
      </c>
      <c r="AA247" s="935">
        <f t="shared" si="58"/>
        <v>49.925764192139738</v>
      </c>
      <c r="AB247" s="639">
        <v>12</v>
      </c>
      <c r="AC247" s="916">
        <v>2.29</v>
      </c>
      <c r="AD247" s="916">
        <v>6.49</v>
      </c>
      <c r="AE247" s="916">
        <v>13.69</v>
      </c>
      <c r="AF247" s="916">
        <v>4.58</v>
      </c>
      <c r="AG247" s="916">
        <v>10.299999999999999</v>
      </c>
      <c r="AH247" s="916">
        <v>2</v>
      </c>
      <c r="AI247" s="916">
        <v>16.63</v>
      </c>
      <c r="AJ247" s="916">
        <v>18.899999999999999</v>
      </c>
      <c r="AK247" s="916">
        <v>7.7</v>
      </c>
      <c r="AL247" s="928">
        <v>4200</v>
      </c>
      <c r="AM247" s="922">
        <v>1</v>
      </c>
      <c r="AN247" s="916">
        <v>1.24</v>
      </c>
      <c r="AO247" s="802">
        <f t="shared" si="59"/>
        <v>-43.117853762233779</v>
      </c>
      <c r="AP247" s="803">
        <f t="shared" si="60"/>
        <v>6.8079104299059559</v>
      </c>
      <c r="AQ247" s="936">
        <f t="shared" si="61"/>
        <v>218.78937665277783</v>
      </c>
      <c r="AR247" s="702">
        <f>INDEX(Historical!$C$7:$C$1437,MATCH(B247,Historical!$B$7:$B$1446,0))*IF(AH247="n/a",1.03,IF(AH247&lt;0,1.01,IF(AH247&gt;10,1.1,(1+AH247/100))))</f>
        <v>2.6928000000000001</v>
      </c>
      <c r="AS247" s="935">
        <f t="shared" si="62"/>
        <v>2.9620800000000003</v>
      </c>
      <c r="AT247" s="935">
        <f t="shared" ref="AT247:AV266" si="68">IF($AK247="n/a",1.03*AS247,IF($AK247&lt;0,1.01*AS247,IF($AK247&gt;10,1.1*AS247,(1+$AK247/100)*AS247)))</f>
        <v>3.19016016</v>
      </c>
      <c r="AU247" s="935">
        <f t="shared" si="68"/>
        <v>3.4358024923199997</v>
      </c>
      <c r="AV247" s="935">
        <f t="shared" si="68"/>
        <v>3.7003592842286395</v>
      </c>
      <c r="AW247" s="702">
        <f t="shared" si="63"/>
        <v>15.98120193654864</v>
      </c>
      <c r="AX247" s="810">
        <f t="shared" si="64"/>
        <v>13.978135167102806</v>
      </c>
      <c r="AY247" s="991">
        <v>0.87</v>
      </c>
      <c r="AZ247" s="922">
        <v>30.380000000000003</v>
      </c>
      <c r="BA247" s="922">
        <v>-0.77999999999999992</v>
      </c>
      <c r="BB247" s="922">
        <v>4.1900000000000004</v>
      </c>
      <c r="BC247" s="922">
        <v>14.180000000000001</v>
      </c>
      <c r="BE247" s="664">
        <v>2012</v>
      </c>
      <c r="BF247" s="946" t="e">
        <f>#VALUE!</f>
        <v>#VALUE!</v>
      </c>
      <c r="BG247" s="931">
        <v>4.3</v>
      </c>
    </row>
    <row r="248" spans="1:59" ht="11.25" customHeight="1" x14ac:dyDescent="0.2">
      <c r="A248" s="609" t="s">
        <v>4019</v>
      </c>
      <c r="B248" s="925" t="s">
        <v>4018</v>
      </c>
      <c r="C248" s="988" t="s">
        <v>154</v>
      </c>
      <c r="D248" s="988" t="s">
        <v>4355</v>
      </c>
      <c r="E248" s="792">
        <v>6</v>
      </c>
      <c r="F248" s="526">
        <v>735</v>
      </c>
      <c r="G248" s="526" t="s">
        <v>106</v>
      </c>
      <c r="H248" s="526" t="s">
        <v>106</v>
      </c>
      <c r="I248" s="924">
        <v>64.45</v>
      </c>
      <c r="J248" s="702">
        <f t="shared" si="52"/>
        <v>1.6757176105508147</v>
      </c>
      <c r="K248" s="927">
        <v>0.27</v>
      </c>
      <c r="L248" s="639">
        <v>4</v>
      </c>
      <c r="M248" s="693">
        <f t="shared" si="53"/>
        <v>1.08</v>
      </c>
      <c r="N248" s="921" t="s">
        <v>220</v>
      </c>
      <c r="O248" s="795">
        <v>0.25</v>
      </c>
      <c r="P248" s="915">
        <v>43371</v>
      </c>
      <c r="Q248" s="915">
        <v>43388</v>
      </c>
      <c r="R248" s="693">
        <f t="shared" si="54"/>
        <v>8.0000000000000071</v>
      </c>
      <c r="S248" s="759">
        <f>IF(INDEX(Historical!$D$7:$D$1437,MATCH(B248,Historical!$B$7:$B$1446,0))=0,"n/a",(INDEX(Historical!$C$7:$C$1437,MATCH(B248,Historical!$B$7:$B$1446,0))/INDEX(Historical!$D$7:$D$1437,MATCH(B248,Historical!$B$7:$B$1446,0))-1)*100)</f>
        <v>7.2164948453608213</v>
      </c>
      <c r="T248" s="759">
        <f>IF(INDEX(Historical!$F$7:$F$1430,MATCH(B248,Historical!$B$7:$B$1446,0))=0,"n/a",((INDEX(Historical!$C$7:$C$1437,MATCH(B248,Historical!$B$7:$B$1446,0))/INDEX(Historical!$F$7:$F$1430,MATCH(B248,Historical!$B$7:$B$1446,0)))^(1/3)-1)*100)</f>
        <v>6.9559142856951972</v>
      </c>
      <c r="U248" s="759">
        <f>IF(INDEX(Historical!$H$7:$H$1430,MATCH(B248,Historical!$B$7:$B$1446,0))=0,"n/a",((INDEX(Historical!$C$7:$C$1437,MATCH(B248,Historical!$B$7:$B$1446,0))/INDEX(Historical!$H$7:$H$1430,MATCH(B248,Historical!$B$7:$B$1446,0)))^(1/5)-1)*100)</f>
        <v>42.020869375702929</v>
      </c>
      <c r="V248" s="759" t="str">
        <f>IF(INDEX(Historical!$O$7:$O$1430,MATCH(B248,Historical!$B$7:$B$1446,0))=0,"n/a",((INDEX(Historical!$C$7:$C$1437,MATCH(B248,Historical!$B$7:$B$1446,0))/INDEX(Historical!$O$7:$O$1430,MATCH(B248,Historical!$B$7:$B$1446,0)))^(1/10)-1)*100)</f>
        <v>n/a</v>
      </c>
      <c r="W248" s="760" t="str">
        <f t="shared" si="55"/>
        <v>n/a</v>
      </c>
      <c r="X248" s="761">
        <f t="shared" si="56"/>
        <v>7.7816424769820234</v>
      </c>
      <c r="Y248" s="996" t="s">
        <v>4020</v>
      </c>
      <c r="Z248" s="702">
        <f t="shared" si="57"/>
        <v>36.860068259385663</v>
      </c>
      <c r="AA248" s="935">
        <f t="shared" si="58"/>
        <v>21.996587030716725</v>
      </c>
      <c r="AB248" s="639">
        <v>12</v>
      </c>
      <c r="AC248" s="916">
        <v>2.93</v>
      </c>
      <c r="AD248" s="916">
        <v>2.12</v>
      </c>
      <c r="AE248" s="916">
        <v>1.42</v>
      </c>
      <c r="AF248" s="916">
        <v>4.09</v>
      </c>
      <c r="AG248" s="916">
        <v>26.700000000000003</v>
      </c>
      <c r="AH248" s="916">
        <v>7.1</v>
      </c>
      <c r="AI248" s="916">
        <v>3.61</v>
      </c>
      <c r="AJ248" s="916">
        <v>5.4</v>
      </c>
      <c r="AK248" s="916">
        <v>10.36</v>
      </c>
      <c r="AL248" s="928">
        <v>6080</v>
      </c>
      <c r="AM248" s="922">
        <v>1.4000000000000001</v>
      </c>
      <c r="AN248" s="916">
        <v>1.97</v>
      </c>
      <c r="AO248" s="802">
        <f t="shared" si="59"/>
        <v>21.699999955537017</v>
      </c>
      <c r="AP248" s="803">
        <f t="shared" si="60"/>
        <v>43.696586986253742</v>
      </c>
      <c r="AQ248" s="936">
        <f t="shared" si="61"/>
        <v>99.962264168496915</v>
      </c>
      <c r="AR248" s="702">
        <f>INDEX(Historical!$C$7:$C$1437,MATCH(B248,Historical!$B$7:$B$1446,0))*IF(AH248="n/a",1.03,IF(AH248&lt;0,1.01,IF(AH248&gt;10,1.1,(1+AH248/100))))</f>
        <v>1.1138399999999999</v>
      </c>
      <c r="AS248" s="935">
        <f t="shared" si="62"/>
        <v>1.154049624</v>
      </c>
      <c r="AT248" s="935">
        <f t="shared" si="68"/>
        <v>1.2694545864000002</v>
      </c>
      <c r="AU248" s="935">
        <f t="shared" si="68"/>
        <v>1.3964000450400003</v>
      </c>
      <c r="AV248" s="935">
        <f t="shared" si="68"/>
        <v>1.5360400495440003</v>
      </c>
      <c r="AW248" s="702">
        <f t="shared" si="63"/>
        <v>6.4697843049840014</v>
      </c>
      <c r="AX248" s="810">
        <f t="shared" si="64"/>
        <v>10.038455089191622</v>
      </c>
      <c r="AY248" s="991">
        <v>0.74</v>
      </c>
      <c r="AZ248" s="922">
        <v>13.59</v>
      </c>
      <c r="BA248" s="922">
        <v>-21.84</v>
      </c>
      <c r="BB248" s="922">
        <v>5.2</v>
      </c>
      <c r="BC248" s="922">
        <v>-7.5200000000000005</v>
      </c>
      <c r="BE248" s="664">
        <v>2013</v>
      </c>
      <c r="BF248" s="946" t="e">
        <f>#VALUE!</f>
        <v>#VALUE!</v>
      </c>
      <c r="BG248" s="931">
        <v>6.6000000000000005</v>
      </c>
    </row>
    <row r="249" spans="1:59" ht="11.25" customHeight="1" x14ac:dyDescent="0.2">
      <c r="A249" s="609" t="s">
        <v>554</v>
      </c>
      <c r="B249" s="925" t="s">
        <v>555</v>
      </c>
      <c r="C249" s="988" t="s">
        <v>131</v>
      </c>
      <c r="D249" s="988" t="s">
        <v>4363</v>
      </c>
      <c r="E249" s="792">
        <v>16</v>
      </c>
      <c r="F249" s="526">
        <v>223</v>
      </c>
      <c r="G249" s="526" t="s">
        <v>37</v>
      </c>
      <c r="H249" s="526" t="s">
        <v>37</v>
      </c>
      <c r="I249" s="924">
        <v>63.77</v>
      </c>
      <c r="J249" s="702">
        <f t="shared" si="52"/>
        <v>3.8419319429198682</v>
      </c>
      <c r="K249" s="927">
        <v>0.61250000000000004</v>
      </c>
      <c r="L249" s="639">
        <v>4</v>
      </c>
      <c r="M249" s="693">
        <f t="shared" si="53"/>
        <v>2.4500000000000002</v>
      </c>
      <c r="N249" s="921" t="s">
        <v>161</v>
      </c>
      <c r="O249" s="795">
        <v>0.60499999999999998</v>
      </c>
      <c r="P249" s="915">
        <v>43462</v>
      </c>
      <c r="Q249" s="915">
        <v>43496</v>
      </c>
      <c r="R249" s="693">
        <f t="shared" si="54"/>
        <v>1.2396694214876136</v>
      </c>
      <c r="S249" s="759">
        <f>IF(INDEX(Historical!$D$7:$D$1437,MATCH(B249,Historical!$B$7:$B$1446,0))=0,"n/a",(INDEX(Historical!$C$7:$C$1437,MATCH(B249,Historical!$B$7:$B$1446,0))/INDEX(Historical!$D$7:$D$1437,MATCH(B249,Historical!$B$7:$B$1446,0))-1)*100)</f>
        <v>11.520737327188947</v>
      </c>
      <c r="T249" s="759">
        <f>IF(INDEX(Historical!$F$7:$F$1430,MATCH(B249,Historical!$B$7:$B$1446,0))=0,"n/a",((INDEX(Historical!$C$7:$C$1437,MATCH(B249,Historical!$B$7:$B$1446,0))/INDEX(Historical!$F$7:$F$1430,MATCH(B249,Historical!$B$7:$B$1446,0)))^(1/3)-1)*100)</f>
        <v>13.161743899720291</v>
      </c>
      <c r="U249" s="759">
        <f>IF(INDEX(Historical!$H$7:$H$1430,MATCH(B249,Historical!$B$7:$B$1446,0))=0,"n/a",((INDEX(Historical!$C$7:$C$1437,MATCH(B249,Historical!$B$7:$B$1446,0))/INDEX(Historical!$H$7:$H$1430,MATCH(B249,Historical!$B$7:$B$1446,0)))^(1/5)-1)*100)</f>
        <v>12.381886858923451</v>
      </c>
      <c r="V249" s="759">
        <f>IF(INDEX(Historical!$O$7:$O$1430,MATCH(B249,Historical!$B$7:$B$1446,0))=0,"n/a",((INDEX(Historical!$C$7:$C$1437,MATCH(B249,Historical!$B$7:$B$1446,0))/INDEX(Historical!$O$7:$O$1430,MATCH(B249,Historical!$B$7:$B$1446,0)))^(1/10)-1)*100)</f>
        <v>7.0891702396578271</v>
      </c>
      <c r="W249" s="760">
        <f t="shared" si="55"/>
        <v>1.7465918351991907</v>
      </c>
      <c r="X249" s="761" t="str">
        <f t="shared" si="56"/>
        <v>n/a</v>
      </c>
      <c r="Y249" s="710"/>
      <c r="Z249" s="702" t="str">
        <f t="shared" si="57"/>
        <v>n/a</v>
      </c>
      <c r="AA249" s="935" t="str">
        <f t="shared" si="58"/>
        <v>n/a</v>
      </c>
      <c r="AB249" s="639">
        <v>12</v>
      </c>
      <c r="AC249" s="916">
        <v>-1.41</v>
      </c>
      <c r="AD249" s="916" t="s">
        <v>137</v>
      </c>
      <c r="AE249" s="916">
        <v>1.64</v>
      </c>
      <c r="AF249" s="916">
        <v>1.99</v>
      </c>
      <c r="AG249" s="916">
        <v>-3.6999999999999997</v>
      </c>
      <c r="AH249" s="918">
        <v>-144.6</v>
      </c>
      <c r="AI249" s="918">
        <v>5.9499999999999993</v>
      </c>
      <c r="AJ249" s="916">
        <v>-20.3</v>
      </c>
      <c r="AK249" s="916">
        <v>4.79</v>
      </c>
      <c r="AL249" s="928">
        <v>20780</v>
      </c>
      <c r="AM249" s="922">
        <v>0.06</v>
      </c>
      <c r="AN249" s="916">
        <v>1.48</v>
      </c>
      <c r="AO249" s="802" t="str">
        <f t="shared" si="59"/>
        <v>n/a</v>
      </c>
      <c r="AP249" s="803">
        <f t="shared" si="60"/>
        <v>16.223818801843318</v>
      </c>
      <c r="AQ249" s="936" t="str">
        <f t="shared" si="61"/>
        <v>n/a</v>
      </c>
      <c r="AR249" s="702">
        <f>INDEX(Historical!$C$7:$C$1437,MATCH(B249,Historical!$B$7:$B$1446,0))*IF(AH249="n/a",1.03,IF(AH249&lt;0,1.01,IF(AH249&gt;10,1.1,(1+AH249/100))))</f>
        <v>2.4441999999999999</v>
      </c>
      <c r="AS249" s="935">
        <f t="shared" si="62"/>
        <v>2.5896298999999998</v>
      </c>
      <c r="AT249" s="935">
        <f t="shared" si="68"/>
        <v>2.71367317221</v>
      </c>
      <c r="AU249" s="935">
        <f t="shared" si="68"/>
        <v>2.8436581171588591</v>
      </c>
      <c r="AV249" s="935">
        <f t="shared" si="68"/>
        <v>2.9798693409707684</v>
      </c>
      <c r="AW249" s="702">
        <f t="shared" si="63"/>
        <v>13.571030530339627</v>
      </c>
      <c r="AX249" s="810">
        <f t="shared" si="64"/>
        <v>21.281214568511253</v>
      </c>
      <c r="AY249" s="991">
        <v>-0.02</v>
      </c>
      <c r="AZ249" s="922">
        <v>40.150000000000006</v>
      </c>
      <c r="BA249" s="922">
        <v>-10.18</v>
      </c>
      <c r="BB249" s="922">
        <v>1.22</v>
      </c>
      <c r="BC249" s="922">
        <v>1.32</v>
      </c>
      <c r="BE249" s="664">
        <v>2004</v>
      </c>
      <c r="BF249" s="946" t="e">
        <f>#VALUE!</f>
        <v>#VALUE!</v>
      </c>
      <c r="BG249" s="931">
        <v>-0.8</v>
      </c>
    </row>
    <row r="250" spans="1:59" s="838" customFormat="1" ht="11.25" customHeight="1" x14ac:dyDescent="0.2">
      <c r="A250" s="697" t="s">
        <v>1161</v>
      </c>
      <c r="B250" s="846" t="s">
        <v>1162</v>
      </c>
      <c r="C250" s="988" t="s">
        <v>128</v>
      </c>
      <c r="D250" s="988" t="s">
        <v>193</v>
      </c>
      <c r="E250" s="818">
        <v>9</v>
      </c>
      <c r="F250" s="526">
        <v>401</v>
      </c>
      <c r="G250" s="1171" t="s">
        <v>115</v>
      </c>
      <c r="H250" s="1171" t="s">
        <v>115</v>
      </c>
      <c r="I250" s="819">
        <v>171.81</v>
      </c>
      <c r="J250" s="820">
        <f t="shared" si="52"/>
        <v>1.0011058727664279</v>
      </c>
      <c r="K250" s="821">
        <v>0.43</v>
      </c>
      <c r="L250" s="822">
        <v>4</v>
      </c>
      <c r="M250" s="823">
        <f t="shared" si="53"/>
        <v>1.72</v>
      </c>
      <c r="N250" s="824" t="s">
        <v>146</v>
      </c>
      <c r="O250" s="825">
        <v>0.38</v>
      </c>
      <c r="P250" s="826">
        <v>43433</v>
      </c>
      <c r="Q250" s="826">
        <v>43451</v>
      </c>
      <c r="R250" s="823">
        <f t="shared" si="54"/>
        <v>13.157894736842103</v>
      </c>
      <c r="S250" s="759">
        <f>IF(INDEX(Historical!$D$7:$D$1437,MATCH(B250,Historical!$B$7:$B$1446,0))=0,"n/a",(INDEX(Historical!$C$7:$C$1437,MATCH(B250,Historical!$B$7:$B$1446,0))/INDEX(Historical!$D$7:$D$1437,MATCH(B250,Historical!$B$7:$B$1446,0))-1)*100)</f>
        <v>12.142857142857144</v>
      </c>
      <c r="T250" s="759">
        <f>IF(INDEX(Historical!$F$7:$F$1430,MATCH(B250,Historical!$B$7:$B$1446,0))=0,"n/a",((INDEX(Historical!$C$7:$C$1437,MATCH(B250,Historical!$B$7:$B$1446,0))/INDEX(Historical!$F$7:$F$1430,MATCH(B250,Historical!$B$7:$B$1446,0)))^(1/3)-1)*100)</f>
        <v>15.46042724627843</v>
      </c>
      <c r="U250" s="759">
        <f>IF(INDEX(Historical!$H$7:$H$1430,MATCH(B250,Historical!$B$7:$B$1446,0))=0,"n/a",((INDEX(Historical!$C$7:$C$1437,MATCH(B250,Historical!$B$7:$B$1446,0))/INDEX(Historical!$H$7:$H$1430,MATCH(B250,Historical!$B$7:$B$1446,0)))^(1/5)-1)*100)</f>
        <v>16.234107845505008</v>
      </c>
      <c r="V250" s="759">
        <f>IF(INDEX(Historical!$O$7:$O$1430,MATCH(B250,Historical!$B$7:$B$1446,0))=0,"n/a",((INDEX(Historical!$C$7:$C$1437,MATCH(B250,Historical!$B$7:$B$1446,0))/INDEX(Historical!$O$7:$O$1430,MATCH(B250,Historical!$B$7:$B$1446,0)))^(1/10)-1)*100)</f>
        <v>19.030071879367849</v>
      </c>
      <c r="W250" s="827">
        <f t="shared" si="55"/>
        <v>0.85307653846046749</v>
      </c>
      <c r="X250" s="828">
        <f t="shared" si="56"/>
        <v>1.6910529005734385</v>
      </c>
      <c r="Y250" s="839"/>
      <c r="Z250" s="820">
        <f t="shared" si="57"/>
        <v>37.885462555066077</v>
      </c>
      <c r="AA250" s="830">
        <f t="shared" si="58"/>
        <v>37.843612334801762</v>
      </c>
      <c r="AB250" s="822">
        <v>6</v>
      </c>
      <c r="AC250" s="831">
        <v>4.54</v>
      </c>
      <c r="AD250" s="831">
        <v>3.49</v>
      </c>
      <c r="AE250" s="831">
        <v>4.32</v>
      </c>
      <c r="AF250" s="831">
        <v>14.5</v>
      </c>
      <c r="AG250" s="831">
        <v>36</v>
      </c>
      <c r="AH250" s="831">
        <v>22</v>
      </c>
      <c r="AI250" s="831">
        <v>10.92</v>
      </c>
      <c r="AJ250" s="831">
        <v>9.6</v>
      </c>
      <c r="AK250" s="831">
        <v>10.86</v>
      </c>
      <c r="AL250" s="832">
        <v>61290</v>
      </c>
      <c r="AM250" s="997">
        <v>0.3</v>
      </c>
      <c r="AN250" s="831">
        <v>0.79</v>
      </c>
      <c r="AO250" s="834">
        <f t="shared" si="59"/>
        <v>-20.608398616530327</v>
      </c>
      <c r="AP250" s="835">
        <f t="shared" si="60"/>
        <v>17.235213718271435</v>
      </c>
      <c r="AQ250" s="836">
        <f t="shared" si="61"/>
        <v>393.84315047261964</v>
      </c>
      <c r="AR250" s="702">
        <f>INDEX(Historical!$C$7:$C$1437,MATCH(B250,Historical!$B$7:$B$1446,0))*IF(AH250="n/a",1.03,IF(AH250&lt;0,1.01,IF(AH250&gt;10,1.1,(1+AH250/100))))</f>
        <v>1.7270000000000003</v>
      </c>
      <c r="AS250" s="830">
        <f t="shared" si="62"/>
        <v>1.8997000000000004</v>
      </c>
      <c r="AT250" s="830">
        <f t="shared" si="68"/>
        <v>2.0896700000000008</v>
      </c>
      <c r="AU250" s="830">
        <f t="shared" si="68"/>
        <v>2.2986370000000012</v>
      </c>
      <c r="AV250" s="830">
        <f t="shared" si="68"/>
        <v>2.5285007000000013</v>
      </c>
      <c r="AW250" s="820">
        <f t="shared" si="63"/>
        <v>10.543507700000003</v>
      </c>
      <c r="AX250" s="837">
        <f t="shared" si="64"/>
        <v>6.136725277923289</v>
      </c>
      <c r="AY250" s="992">
        <v>0.71</v>
      </c>
      <c r="AZ250" s="833">
        <v>41.44</v>
      </c>
      <c r="BA250" s="833">
        <v>-0.80999999999999994</v>
      </c>
      <c r="BB250" s="833">
        <v>5.84</v>
      </c>
      <c r="BC250" s="833">
        <v>20.07</v>
      </c>
      <c r="BD250" s="961"/>
      <c r="BE250" s="664">
        <v>2011</v>
      </c>
      <c r="BF250" s="946" t="e">
        <f>#VALUE!</f>
        <v>#VALUE!</v>
      </c>
      <c r="BG250" s="893">
        <v>12.9</v>
      </c>
    </row>
    <row r="251" spans="1:59" ht="11.25" customHeight="1" x14ac:dyDescent="0.2">
      <c r="A251" s="609" t="s">
        <v>568</v>
      </c>
      <c r="B251" s="925" t="s">
        <v>569</v>
      </c>
      <c r="C251" s="988" t="s">
        <v>4353</v>
      </c>
      <c r="D251" s="988" t="s">
        <v>4354</v>
      </c>
      <c r="E251" s="792">
        <v>15</v>
      </c>
      <c r="F251" s="526">
        <v>258</v>
      </c>
      <c r="G251" s="526" t="s">
        <v>37</v>
      </c>
      <c r="H251" s="526" t="s">
        <v>37</v>
      </c>
      <c r="I251" s="924">
        <v>116.7</v>
      </c>
      <c r="J251" s="702">
        <f t="shared" si="52"/>
        <v>2.0994001713796058</v>
      </c>
      <c r="K251" s="927">
        <v>0.61250000000000004</v>
      </c>
      <c r="L251" s="639">
        <v>4</v>
      </c>
      <c r="M251" s="693">
        <f t="shared" si="53"/>
        <v>2.4500000000000002</v>
      </c>
      <c r="N251" s="921" t="s">
        <v>241</v>
      </c>
      <c r="O251" s="795">
        <v>0.55000000000000004</v>
      </c>
      <c r="P251" s="915">
        <v>43552</v>
      </c>
      <c r="Q251" s="915">
        <v>43567</v>
      </c>
      <c r="R251" s="693">
        <f t="shared" si="54"/>
        <v>11.363636363636363</v>
      </c>
      <c r="S251" s="759">
        <f>IF(INDEX(Historical!$D$7:$D$1437,MATCH(B251,Historical!$B$7:$B$1446,0))=0,"n/a",(INDEX(Historical!$C$7:$C$1437,MATCH(B251,Historical!$B$7:$B$1446,0))/INDEX(Historical!$D$7:$D$1437,MATCH(B251,Historical!$B$7:$B$1446,0))-1)*100)</f>
        <v>13.271523178807954</v>
      </c>
      <c r="T251" s="759">
        <f>IF(INDEX(Historical!$F$7:$F$1430,MATCH(B251,Historical!$B$7:$B$1446,0))=0,"n/a",((INDEX(Historical!$C$7:$C$1437,MATCH(B251,Historical!$B$7:$B$1446,0))/INDEX(Historical!$F$7:$F$1430,MATCH(B251,Historical!$B$7:$B$1446,0)))^(1/3)-1)*100)</f>
        <v>13.818598300523499</v>
      </c>
      <c r="U251" s="759">
        <f>IF(INDEX(Historical!$H$7:$H$1430,MATCH(B251,Historical!$B$7:$B$1446,0))=0,"n/a",((INDEX(Historical!$C$7:$C$1437,MATCH(B251,Historical!$B$7:$B$1446,0))/INDEX(Historical!$H$7:$H$1430,MATCH(B251,Historical!$B$7:$B$1446,0)))^(1/5)-1)*100)</f>
        <v>17.154559943705429</v>
      </c>
      <c r="V251" s="759">
        <f>IF(INDEX(Historical!$O$7:$O$1430,MATCH(B251,Historical!$B$7:$B$1446,0))=0,"n/a",((INDEX(Historical!$C$7:$C$1437,MATCH(B251,Historical!$B$7:$B$1446,0))/INDEX(Historical!$O$7:$O$1430,MATCH(B251,Historical!$B$7:$B$1446,0)))^(1/10)-1)*100)</f>
        <v>19.013888043472061</v>
      </c>
      <c r="W251" s="760">
        <f t="shared" si="55"/>
        <v>0.90221210435679489</v>
      </c>
      <c r="X251" s="761">
        <f t="shared" si="56"/>
        <v>0.69733983510997677</v>
      </c>
      <c r="Y251" s="716"/>
      <c r="Z251" s="702">
        <f t="shared" si="57"/>
        <v>87.813620071684596</v>
      </c>
      <c r="AA251" s="935">
        <f t="shared" si="58"/>
        <v>41.827956989247312</v>
      </c>
      <c r="AB251" s="639">
        <v>12</v>
      </c>
      <c r="AC251" s="916">
        <v>2.79</v>
      </c>
      <c r="AD251" s="916">
        <v>3.61</v>
      </c>
      <c r="AE251" s="916">
        <v>10.54</v>
      </c>
      <c r="AF251" s="916">
        <v>9.32</v>
      </c>
      <c r="AG251" s="916">
        <v>19.3</v>
      </c>
      <c r="AH251" s="916">
        <v>3.1</v>
      </c>
      <c r="AI251" s="916">
        <v>-12.07</v>
      </c>
      <c r="AJ251" s="916">
        <v>24.6</v>
      </c>
      <c r="AK251" s="916">
        <v>11.600000000000001</v>
      </c>
      <c r="AL251" s="928">
        <v>10430</v>
      </c>
      <c r="AM251" s="922">
        <v>1.6</v>
      </c>
      <c r="AN251" s="916">
        <v>2.09</v>
      </c>
      <c r="AO251" s="802">
        <f t="shared" si="59"/>
        <v>-22.573996874162276</v>
      </c>
      <c r="AP251" s="803">
        <f t="shared" si="60"/>
        <v>19.253960115085036</v>
      </c>
      <c r="AQ251" s="936">
        <f t="shared" si="61"/>
        <v>316.24595247403374</v>
      </c>
      <c r="AR251" s="702">
        <f>INDEX(Historical!$C$7:$C$1437,MATCH(B251,Historical!$B$7:$B$1446,0))*IF(AH251="n/a",1.03,IF(AH251&lt;0,1.01,IF(AH251&gt;10,1.1,(1+AH251/100))))</f>
        <v>2.2042779999999995</v>
      </c>
      <c r="AS251" s="935">
        <f t="shared" si="62"/>
        <v>2.2263207799999996</v>
      </c>
      <c r="AT251" s="935">
        <f t="shared" si="68"/>
        <v>2.4489528579999997</v>
      </c>
      <c r="AU251" s="935">
        <f t="shared" si="68"/>
        <v>2.6938481437999999</v>
      </c>
      <c r="AV251" s="935">
        <f t="shared" si="68"/>
        <v>2.9632329581800003</v>
      </c>
      <c r="AW251" s="702">
        <f t="shared" si="63"/>
        <v>12.53663273998</v>
      </c>
      <c r="AX251" s="810">
        <f t="shared" si="64"/>
        <v>10.742615886872322</v>
      </c>
      <c r="AY251" s="991">
        <v>0.37</v>
      </c>
      <c r="AZ251" s="922">
        <v>35.75</v>
      </c>
      <c r="BA251" s="922">
        <v>-0.54999999999999993</v>
      </c>
      <c r="BB251" s="922">
        <v>3.3000000000000003</v>
      </c>
      <c r="BC251" s="922">
        <v>15.6</v>
      </c>
      <c r="BE251" s="664">
        <v>2005</v>
      </c>
      <c r="BF251" s="946" t="e">
        <f>#VALUE!</f>
        <v>#VALUE!</v>
      </c>
      <c r="BG251" s="931">
        <v>5.5</v>
      </c>
    </row>
    <row r="252" spans="1:59" ht="11.25" customHeight="1" x14ac:dyDescent="0.2">
      <c r="A252" s="537" t="s">
        <v>1149</v>
      </c>
      <c r="B252" s="925" t="s">
        <v>1150</v>
      </c>
      <c r="C252" s="988" t="s">
        <v>108</v>
      </c>
      <c r="D252" s="988" t="s">
        <v>4373</v>
      </c>
      <c r="E252" s="792">
        <v>9</v>
      </c>
      <c r="F252" s="526">
        <v>444</v>
      </c>
      <c r="G252" s="526" t="s">
        <v>37</v>
      </c>
      <c r="H252" s="526" t="s">
        <v>37</v>
      </c>
      <c r="I252" s="924">
        <v>30.41</v>
      </c>
      <c r="J252" s="702">
        <f t="shared" si="52"/>
        <v>3.81453469253535</v>
      </c>
      <c r="K252" s="927">
        <v>0.28999999999999998</v>
      </c>
      <c r="L252" s="639">
        <v>4</v>
      </c>
      <c r="M252" s="693">
        <f t="shared" si="53"/>
        <v>1.1599999999999999</v>
      </c>
      <c r="N252" s="921" t="s">
        <v>598</v>
      </c>
      <c r="O252" s="795">
        <v>0.28000000000000003</v>
      </c>
      <c r="P252" s="915">
        <v>43525</v>
      </c>
      <c r="Q252" s="915">
        <v>43546</v>
      </c>
      <c r="R252" s="693">
        <f t="shared" si="54"/>
        <v>3.5714285714285547</v>
      </c>
      <c r="S252" s="759">
        <f>IF(INDEX(Historical!$D$7:$D$1437,MATCH(B252,Historical!$B$7:$B$1446,0))=0,"n/a",(INDEX(Historical!$C$7:$C$1437,MATCH(B252,Historical!$B$7:$B$1446,0))/INDEX(Historical!$D$7:$D$1437,MATCH(B252,Historical!$B$7:$B$1446,0))-1)*100)</f>
        <v>3.7037037037036979</v>
      </c>
      <c r="T252" s="759">
        <f>IF(INDEX(Historical!$F$7:$F$1430,MATCH(B252,Historical!$B$7:$B$1446,0))=0,"n/a",((INDEX(Historical!$C$7:$C$1437,MATCH(B252,Historical!$B$7:$B$1446,0))/INDEX(Historical!$F$7:$F$1430,MATCH(B252,Historical!$B$7:$B$1446,0)))^(1/3)-1)*100)</f>
        <v>5.2726599609396629</v>
      </c>
      <c r="U252" s="759">
        <f>IF(INDEX(Historical!$H$7:$H$1430,MATCH(B252,Historical!$B$7:$B$1446,0))=0,"n/a",((INDEX(Historical!$C$7:$C$1437,MATCH(B252,Historical!$B$7:$B$1446,0))/INDEX(Historical!$H$7:$H$1430,MATCH(B252,Historical!$B$7:$B$1446,0)))^(1/5)-1)*100)</f>
        <v>6.9610375725068785</v>
      </c>
      <c r="V252" s="759">
        <f>IF(INDEX(Historical!$O$7:$O$1430,MATCH(B252,Historical!$B$7:$B$1446,0))=0,"n/a",((INDEX(Historical!$C$7:$C$1437,MATCH(B252,Historical!$B$7:$B$1446,0))/INDEX(Historical!$O$7:$O$1430,MATCH(B252,Historical!$B$7:$B$1446,0)))^(1/10)-1)*100)</f>
        <v>-1.4793049567109251</v>
      </c>
      <c r="W252" s="760" t="str">
        <f t="shared" si="55"/>
        <v>n/a</v>
      </c>
      <c r="X252" s="761" t="str">
        <f t="shared" si="56"/>
        <v>n/a</v>
      </c>
      <c r="Y252" s="926"/>
      <c r="Z252" s="702">
        <f t="shared" si="57"/>
        <v>95.081967213114751</v>
      </c>
      <c r="AA252" s="935">
        <f t="shared" si="58"/>
        <v>24.926229508196723</v>
      </c>
      <c r="AB252" s="639">
        <v>12</v>
      </c>
      <c r="AC252" s="916">
        <v>1.22</v>
      </c>
      <c r="AD252" s="916" t="s">
        <v>137</v>
      </c>
      <c r="AE252" s="916">
        <v>2.62</v>
      </c>
      <c r="AF252" s="916">
        <v>1.08</v>
      </c>
      <c r="AG252" s="916">
        <v>6.5</v>
      </c>
      <c r="AH252" s="916">
        <v>-52.5</v>
      </c>
      <c r="AI252" s="916" t="s">
        <v>137</v>
      </c>
      <c r="AJ252" s="916">
        <v>-10.6</v>
      </c>
      <c r="AK252" s="916" t="s">
        <v>137</v>
      </c>
      <c r="AL252" s="928">
        <v>81.19</v>
      </c>
      <c r="AM252" s="922">
        <v>16.900000000000002</v>
      </c>
      <c r="AN252" s="916">
        <v>0.6</v>
      </c>
      <c r="AO252" s="802">
        <f t="shared" si="59"/>
        <v>-14.150657243154495</v>
      </c>
      <c r="AP252" s="803">
        <f t="shared" si="60"/>
        <v>10.775572265042229</v>
      </c>
      <c r="AQ252" s="936">
        <f t="shared" si="61"/>
        <v>9.382769044920547</v>
      </c>
      <c r="AR252" s="702">
        <f>INDEX(Historical!$C$7:$C$1437,MATCH(B252,Historical!$B$7:$B$1446,0))*IF(AH252="n/a",1.03,IF(AH252&lt;0,1.01,IF(AH252&gt;10,1.1,(1+AH252/100))))</f>
        <v>1.1312000000000002</v>
      </c>
      <c r="AS252" s="935">
        <f t="shared" si="62"/>
        <v>1.1651360000000002</v>
      </c>
      <c r="AT252" s="935">
        <f t="shared" si="68"/>
        <v>1.2000900800000003</v>
      </c>
      <c r="AU252" s="935">
        <f t="shared" si="68"/>
        <v>1.2360927824000003</v>
      </c>
      <c r="AV252" s="935">
        <f t="shared" si="68"/>
        <v>1.2731755658720003</v>
      </c>
      <c r="AW252" s="702">
        <f t="shared" si="63"/>
        <v>6.0056944282720011</v>
      </c>
      <c r="AX252" s="810">
        <f t="shared" si="64"/>
        <v>19.749077370180864</v>
      </c>
      <c r="AY252" s="991">
        <v>0.65</v>
      </c>
      <c r="AZ252" s="922">
        <v>6.0699999999999994</v>
      </c>
      <c r="BA252" s="922">
        <v>-21.42</v>
      </c>
      <c r="BB252" s="922">
        <v>-1.3</v>
      </c>
      <c r="BC252" s="922">
        <v>-9.06</v>
      </c>
      <c r="BE252" s="664">
        <v>2011</v>
      </c>
      <c r="BF252" s="946" t="e">
        <f>#VALUE!</f>
        <v>#VALUE!</v>
      </c>
      <c r="BG252" s="931">
        <v>0.5</v>
      </c>
    </row>
    <row r="253" spans="1:59" ht="11.25" customHeight="1" x14ac:dyDescent="0.2">
      <c r="A253" s="537" t="s">
        <v>1147</v>
      </c>
      <c r="B253" s="925" t="s">
        <v>1148</v>
      </c>
      <c r="C253" s="988" t="s">
        <v>108</v>
      </c>
      <c r="D253" s="988" t="s">
        <v>118</v>
      </c>
      <c r="E253" s="792">
        <v>9</v>
      </c>
      <c r="F253" s="526">
        <v>393</v>
      </c>
      <c r="G253" s="526" t="s">
        <v>37</v>
      </c>
      <c r="H253" s="526" t="s">
        <v>37</v>
      </c>
      <c r="I253" s="924">
        <v>32.11</v>
      </c>
      <c r="J253" s="702">
        <f t="shared" si="52"/>
        <v>2.8651510432886953</v>
      </c>
      <c r="K253" s="927">
        <v>0.23</v>
      </c>
      <c r="L253" s="639">
        <v>4</v>
      </c>
      <c r="M253" s="693">
        <f t="shared" si="53"/>
        <v>0.92</v>
      </c>
      <c r="N253" s="921" t="s">
        <v>470</v>
      </c>
      <c r="O253" s="795">
        <v>0.22</v>
      </c>
      <c r="P253" s="915">
        <v>43418</v>
      </c>
      <c r="Q253" s="915">
        <v>43426</v>
      </c>
      <c r="R253" s="693">
        <f t="shared" si="54"/>
        <v>4.5454545454545494</v>
      </c>
      <c r="S253" s="759">
        <f>IF(INDEX(Historical!$D$7:$D$1437,MATCH(B253,Historical!$B$7:$B$1446,0))=0,"n/a",(INDEX(Historical!$C$7:$C$1437,MATCH(B253,Historical!$B$7:$B$1446,0))/INDEX(Historical!$D$7:$D$1437,MATCH(B253,Historical!$B$7:$B$1446,0))-1)*100)</f>
        <v>4.705882352941182</v>
      </c>
      <c r="T253" s="759">
        <f>IF(INDEX(Historical!$F$7:$F$1430,MATCH(B253,Historical!$B$7:$B$1446,0))=0,"n/a",((INDEX(Historical!$C$7:$C$1437,MATCH(B253,Historical!$B$7:$B$1446,0))/INDEX(Historical!$F$7:$F$1430,MATCH(B253,Historical!$B$7:$B$1446,0)))^(1/3)-1)*100)</f>
        <v>8.6795713542596289</v>
      </c>
      <c r="U253" s="759">
        <f>IF(INDEX(Historical!$H$7:$H$1430,MATCH(B253,Historical!$B$7:$B$1446,0))=0,"n/a",((INDEX(Historical!$C$7:$C$1437,MATCH(B253,Historical!$B$7:$B$1446,0))/INDEX(Historical!$H$7:$H$1430,MATCH(B253,Historical!$B$7:$B$1446,0)))^(1/5)-1)*100)</f>
        <v>9.193443719040161</v>
      </c>
      <c r="V253" s="759">
        <f>IF(INDEX(Historical!$O$7:$O$1430,MATCH(B253,Historical!$B$7:$B$1446,0))=0,"n/a",((INDEX(Historical!$C$7:$C$1437,MATCH(B253,Historical!$B$7:$B$1446,0))/INDEX(Historical!$O$7:$O$1430,MATCH(B253,Historical!$B$7:$B$1446,0)))^(1/10)-1)*100)</f>
        <v>6.3689511551615174</v>
      </c>
      <c r="W253" s="760">
        <f t="shared" si="55"/>
        <v>1.4434784464612547</v>
      </c>
      <c r="X253" s="761" t="str">
        <f t="shared" si="56"/>
        <v>n/a</v>
      </c>
      <c r="Y253" s="716"/>
      <c r="Z253" s="702" t="str">
        <f t="shared" si="57"/>
        <v>n/a</v>
      </c>
      <c r="AA253" s="935" t="str">
        <f t="shared" si="58"/>
        <v>n/a</v>
      </c>
      <c r="AB253" s="639">
        <v>12</v>
      </c>
      <c r="AC253" s="916">
        <v>-0.34</v>
      </c>
      <c r="AD253" s="916" t="s">
        <v>137</v>
      </c>
      <c r="AE253" s="916">
        <v>1.06</v>
      </c>
      <c r="AF253" s="916">
        <v>1.23</v>
      </c>
      <c r="AG253" s="916">
        <v>-1.3</v>
      </c>
      <c r="AH253" s="916">
        <v>-124.50000000000001</v>
      </c>
      <c r="AI253" s="916">
        <v>10.209999999999999</v>
      </c>
      <c r="AJ253" s="916">
        <v>-16.600000000000001</v>
      </c>
      <c r="AK253" s="916">
        <v>5</v>
      </c>
      <c r="AL253" s="928">
        <v>700</v>
      </c>
      <c r="AM253" s="922">
        <v>2.1999999999999997</v>
      </c>
      <c r="AN253" s="916">
        <v>0.04</v>
      </c>
      <c r="AO253" s="802" t="str">
        <f t="shared" si="59"/>
        <v>n/a</v>
      </c>
      <c r="AP253" s="803">
        <f t="shared" si="60"/>
        <v>12.058594762328855</v>
      </c>
      <c r="AQ253" s="936" t="str">
        <f t="shared" si="61"/>
        <v>n/a</v>
      </c>
      <c r="AR253" s="702">
        <f>INDEX(Historical!$C$7:$C$1437,MATCH(B253,Historical!$B$7:$B$1446,0))*IF(AH253="n/a",1.03,IF(AH253&lt;0,1.01,IF(AH253&gt;10,1.1,(1+AH253/100))))</f>
        <v>0.89890000000000003</v>
      </c>
      <c r="AS253" s="935">
        <f t="shared" si="62"/>
        <v>0.98879000000000017</v>
      </c>
      <c r="AT253" s="935">
        <f t="shared" si="68"/>
        <v>1.0382295000000001</v>
      </c>
      <c r="AU253" s="935">
        <f t="shared" si="68"/>
        <v>1.0901409750000002</v>
      </c>
      <c r="AV253" s="935">
        <f t="shared" si="68"/>
        <v>1.1446480237500003</v>
      </c>
      <c r="AW253" s="702">
        <f t="shared" si="63"/>
        <v>5.16070849875</v>
      </c>
      <c r="AX253" s="810">
        <f t="shared" si="64"/>
        <v>16.07196667315478</v>
      </c>
      <c r="AY253" s="991">
        <v>0.49</v>
      </c>
      <c r="AZ253" s="922">
        <v>39.729999999999997</v>
      </c>
      <c r="BA253" s="922">
        <v>-3.62</v>
      </c>
      <c r="BB253" s="922">
        <v>0.66</v>
      </c>
      <c r="BC253" s="922">
        <v>10.870000000000001</v>
      </c>
      <c r="BE253" s="664">
        <v>2011</v>
      </c>
      <c r="BF253" s="946" t="e">
        <f>#VALUE!</f>
        <v>#VALUE!</v>
      </c>
      <c r="BG253" s="931">
        <v>-0.4</v>
      </c>
    </row>
    <row r="254" spans="1:59" ht="11.25" customHeight="1" x14ac:dyDescent="0.2">
      <c r="A254" s="537" t="s">
        <v>1139</v>
      </c>
      <c r="B254" s="925" t="s">
        <v>1140</v>
      </c>
      <c r="C254" s="988" t="s">
        <v>123</v>
      </c>
      <c r="D254" s="988" t="s">
        <v>4205</v>
      </c>
      <c r="E254" s="792">
        <v>9</v>
      </c>
      <c r="F254" s="526">
        <v>406</v>
      </c>
      <c r="G254" s="526" t="s">
        <v>115</v>
      </c>
      <c r="H254" s="526" t="s">
        <v>115</v>
      </c>
      <c r="I254" s="924">
        <v>78.88</v>
      </c>
      <c r="J254" s="702">
        <f t="shared" si="52"/>
        <v>3.1440162271805274</v>
      </c>
      <c r="K254" s="927">
        <v>0.62</v>
      </c>
      <c r="L254" s="639">
        <v>4</v>
      </c>
      <c r="M254" s="693">
        <f t="shared" si="53"/>
        <v>2.48</v>
      </c>
      <c r="N254" s="921" t="s">
        <v>506</v>
      </c>
      <c r="O254" s="795">
        <v>0.56000000000000005</v>
      </c>
      <c r="P254" s="915">
        <v>43448</v>
      </c>
      <c r="Q254" s="915">
        <v>43469</v>
      </c>
      <c r="R254" s="693">
        <f t="shared" si="54"/>
        <v>10.714285714285703</v>
      </c>
      <c r="S254" s="759">
        <f>IF(INDEX(Historical!$D$7:$D$1437,MATCH(B254,Historical!$B$7:$B$1446,0))=0,"n/a",(INDEX(Historical!$C$7:$C$1437,MATCH(B254,Historical!$B$7:$B$1446,0))/INDEX(Historical!$D$7:$D$1437,MATCH(B254,Historical!$B$7:$B$1446,0))-1)*100)</f>
        <v>9.8039215686274606</v>
      </c>
      <c r="T254" s="759">
        <f>IF(INDEX(Historical!$F$7:$F$1430,MATCH(B254,Historical!$B$7:$B$1446,0))=0,"n/a",((INDEX(Historical!$C$7:$C$1437,MATCH(B254,Historical!$B$7:$B$1446,0))/INDEX(Historical!$F$7:$F$1430,MATCH(B254,Historical!$B$7:$B$1446,0)))^(1/3)-1)*100)</f>
        <v>11.868894208139679</v>
      </c>
      <c r="U254" s="759">
        <f>IF(INDEX(Historical!$H$7:$H$1430,MATCH(B254,Historical!$B$7:$B$1446,0))=0,"n/a",((INDEX(Historical!$C$7:$C$1437,MATCH(B254,Historical!$B$7:$B$1446,0))/INDEX(Historical!$H$7:$H$1430,MATCH(B254,Historical!$B$7:$B$1446,0)))^(1/5)-1)*100)</f>
        <v>13.295681060117071</v>
      </c>
      <c r="V254" s="759">
        <f>IF(INDEX(Historical!$O$7:$O$1430,MATCH(B254,Historical!$B$7:$B$1446,0))=0,"n/a",((INDEX(Historical!$C$7:$C$1437,MATCH(B254,Historical!$B$7:$B$1446,0))/INDEX(Historical!$O$7:$O$1430,MATCH(B254,Historical!$B$7:$B$1446,0)))^(1/10)-1)*100)</f>
        <v>9.7934759492371626</v>
      </c>
      <c r="W254" s="760">
        <f t="shared" si="55"/>
        <v>1.3576059336882023</v>
      </c>
      <c r="X254" s="761" t="str">
        <f t="shared" si="56"/>
        <v>n/a</v>
      </c>
      <c r="Y254" s="713"/>
      <c r="Z254" s="702">
        <f t="shared" si="57"/>
        <v>33.558863328822738</v>
      </c>
      <c r="AA254" s="935">
        <f t="shared" si="58"/>
        <v>10.673883626522327</v>
      </c>
      <c r="AB254" s="639">
        <v>12</v>
      </c>
      <c r="AC254" s="916">
        <v>7.39</v>
      </c>
      <c r="AD254" s="916">
        <v>1.0900000000000001</v>
      </c>
      <c r="AE254" s="916">
        <v>1.0900000000000001</v>
      </c>
      <c r="AF254" s="916">
        <v>1.9</v>
      </c>
      <c r="AG254" s="916">
        <v>18.8</v>
      </c>
      <c r="AH254" s="918">
        <v>3.6999999999999997</v>
      </c>
      <c r="AI254" s="918">
        <v>10.38</v>
      </c>
      <c r="AJ254" s="916">
        <v>-0.1</v>
      </c>
      <c r="AK254" s="916">
        <v>9.84</v>
      </c>
      <c r="AL254" s="928">
        <v>11020</v>
      </c>
      <c r="AM254" s="922">
        <v>0.3</v>
      </c>
      <c r="AN254" s="916">
        <v>1.06</v>
      </c>
      <c r="AO254" s="802">
        <f t="shared" si="59"/>
        <v>5.7658136607752706</v>
      </c>
      <c r="AP254" s="803">
        <f t="shared" si="60"/>
        <v>16.439697287297598</v>
      </c>
      <c r="AQ254" s="936">
        <f t="shared" si="61"/>
        <v>-5.0605365031837879</v>
      </c>
      <c r="AR254" s="702">
        <f>INDEX(Historical!$C$7:$C$1437,MATCH(B254,Historical!$B$7:$B$1446,0))*IF(AH254="n/a",1.03,IF(AH254&lt;0,1.01,IF(AH254&gt;10,1.1,(1+AH254/100))))</f>
        <v>2.3228800000000001</v>
      </c>
      <c r="AS254" s="935">
        <f t="shared" si="62"/>
        <v>2.5551680000000001</v>
      </c>
      <c r="AT254" s="935">
        <f t="shared" si="68"/>
        <v>2.8065965312000003</v>
      </c>
      <c r="AU254" s="935">
        <f t="shared" si="68"/>
        <v>3.0827656298700803</v>
      </c>
      <c r="AV254" s="935">
        <f t="shared" si="68"/>
        <v>3.3861097678492964</v>
      </c>
      <c r="AW254" s="702">
        <f t="shared" si="63"/>
        <v>14.153519928919376</v>
      </c>
      <c r="AX254" s="810">
        <f t="shared" si="64"/>
        <v>17.943103358163512</v>
      </c>
      <c r="AY254" s="991">
        <v>1.17</v>
      </c>
      <c r="AZ254" s="922">
        <v>17.03</v>
      </c>
      <c r="BA254" s="922">
        <v>-28.4</v>
      </c>
      <c r="BB254" s="922">
        <v>-2.6100000000000003</v>
      </c>
      <c r="BC254" s="922">
        <v>-7.51</v>
      </c>
      <c r="BE254" s="664">
        <v>2011</v>
      </c>
      <c r="BF254" s="946" t="e">
        <f>#VALUE!</f>
        <v>#VALUE!</v>
      </c>
      <c r="BG254" s="931">
        <v>6.6000000000000005</v>
      </c>
    </row>
    <row r="255" spans="1:59" ht="11.25" customHeight="1" x14ac:dyDescent="0.2">
      <c r="A255" s="537" t="s">
        <v>221</v>
      </c>
      <c r="B255" s="925" t="s">
        <v>222</v>
      </c>
      <c r="C255" s="988" t="s">
        <v>112</v>
      </c>
      <c r="D255" s="988" t="s">
        <v>4397</v>
      </c>
      <c r="E255" s="792">
        <v>62</v>
      </c>
      <c r="F255" s="526">
        <v>7</v>
      </c>
      <c r="G255" s="526" t="s">
        <v>37</v>
      </c>
      <c r="H255" s="526" t="s">
        <v>37</v>
      </c>
      <c r="I255" s="916">
        <v>70.989999999999995</v>
      </c>
      <c r="J255" s="702">
        <f t="shared" si="52"/>
        <v>2.7609522467953234</v>
      </c>
      <c r="K255" s="927">
        <v>0.49</v>
      </c>
      <c r="L255" s="639">
        <v>4</v>
      </c>
      <c r="M255" s="693">
        <f t="shared" si="53"/>
        <v>1.96</v>
      </c>
      <c r="N255" s="921" t="s">
        <v>143</v>
      </c>
      <c r="O255" s="795">
        <v>0.48499999999999999</v>
      </c>
      <c r="P255" s="915">
        <v>43419</v>
      </c>
      <c r="Q255" s="915">
        <v>43444</v>
      </c>
      <c r="R255" s="693">
        <f t="shared" si="54"/>
        <v>1.0309278350515474</v>
      </c>
      <c r="S255" s="759">
        <f>IF(INDEX(Historical!$D$7:$D$1437,MATCH(B255,Historical!$B$7:$B$1446,0))=0,"n/a",(INDEX(Historical!$C$7:$C$1437,MATCH(B255,Historical!$B$7:$B$1446,0))/INDEX(Historical!$D$7:$D$1437,MATCH(B255,Historical!$B$7:$B$1446,0))-1)*100)</f>
        <v>1.0389610389610615</v>
      </c>
      <c r="T255" s="759">
        <f>IF(INDEX(Historical!$F$7:$F$1430,MATCH(B255,Historical!$B$7:$B$1446,0))=0,"n/a",((INDEX(Historical!$C$7:$C$1437,MATCH(B255,Historical!$B$7:$B$1446,0))/INDEX(Historical!$F$7:$F$1430,MATCH(B255,Historical!$B$7:$B$1446,0)))^(1/3)-1)*100)</f>
        <v>1.0499455201137042</v>
      </c>
      <c r="U255" s="759">
        <f>IF(INDEX(Historical!$H$7:$H$1430,MATCH(B255,Historical!$B$7:$B$1446,0))=0,"n/a",((INDEX(Historical!$C$7:$C$1437,MATCH(B255,Historical!$B$7:$B$1446,0))/INDEX(Historical!$H$7:$H$1430,MATCH(B255,Historical!$B$7:$B$1446,0)))^(1/5)-1)*100)</f>
        <v>3.2196313202780491</v>
      </c>
      <c r="V255" s="759">
        <f>IF(INDEX(Historical!$O$7:$O$1430,MATCH(B255,Historical!$B$7:$B$1446,0))=0,"n/a",((INDEX(Historical!$C$7:$C$1437,MATCH(B255,Historical!$B$7:$B$1446,0))/INDEX(Historical!$O$7:$O$1430,MATCH(B255,Historical!$B$7:$B$1446,0)))^(1/10)-1)*100)</f>
        <v>4.6890959456024284</v>
      </c>
      <c r="W255" s="760">
        <f t="shared" si="55"/>
        <v>0.68662090894034999</v>
      </c>
      <c r="X255" s="761">
        <f t="shared" si="56"/>
        <v>1.1924560445474255</v>
      </c>
      <c r="Y255" s="721"/>
      <c r="Z255" s="702">
        <f t="shared" si="57"/>
        <v>61.059190031152646</v>
      </c>
      <c r="AA255" s="935">
        <f t="shared" si="58"/>
        <v>22.115264797507788</v>
      </c>
      <c r="AB255" s="639">
        <v>9</v>
      </c>
      <c r="AC255" s="916">
        <v>3.21</v>
      </c>
      <c r="AD255" s="916">
        <v>2.44</v>
      </c>
      <c r="AE255" s="916">
        <v>2.44</v>
      </c>
      <c r="AF255" s="916">
        <v>5.38</v>
      </c>
      <c r="AG255" s="916">
        <v>26.700000000000003</v>
      </c>
      <c r="AH255" s="916">
        <v>24.099999999999998</v>
      </c>
      <c r="AI255" s="916">
        <v>10.83</v>
      </c>
      <c r="AJ255" s="916">
        <v>2.7</v>
      </c>
      <c r="AK255" s="916">
        <v>9.0499999999999989</v>
      </c>
      <c r="AL255" s="928">
        <v>43360</v>
      </c>
      <c r="AM255" s="922">
        <v>0.5</v>
      </c>
      <c r="AN255" s="916">
        <v>0.72</v>
      </c>
      <c r="AO255" s="802">
        <f t="shared" si="59"/>
        <v>-16.134681230434417</v>
      </c>
      <c r="AP255" s="803">
        <f t="shared" si="60"/>
        <v>5.9805835670733725</v>
      </c>
      <c r="AQ255" s="936">
        <f t="shared" si="61"/>
        <v>129.95663804831833</v>
      </c>
      <c r="AR255" s="702">
        <f>INDEX(Historical!$C$7:$C$1437,MATCH(B255,Historical!$B$7:$B$1446,0))*IF(AH255="n/a",1.03,IF(AH255&lt;0,1.01,IF(AH255&gt;10,1.1,(1+AH255/100))))</f>
        <v>2.1395000000000004</v>
      </c>
      <c r="AS255" s="935">
        <f t="shared" si="62"/>
        <v>2.3534500000000005</v>
      </c>
      <c r="AT255" s="935">
        <f t="shared" si="68"/>
        <v>2.5664372250000005</v>
      </c>
      <c r="AU255" s="935">
        <f t="shared" si="68"/>
        <v>2.7986997938625007</v>
      </c>
      <c r="AV255" s="935">
        <f t="shared" si="68"/>
        <v>3.0519821252070569</v>
      </c>
      <c r="AW255" s="702">
        <f t="shared" si="63"/>
        <v>12.91006914406956</v>
      </c>
      <c r="AX255" s="810">
        <f t="shared" si="64"/>
        <v>18.185757351837669</v>
      </c>
      <c r="AY255" s="991">
        <v>1.23</v>
      </c>
      <c r="AZ255" s="922">
        <v>28.18</v>
      </c>
      <c r="BA255" s="922">
        <v>-10.93</v>
      </c>
      <c r="BB255" s="922">
        <v>2.34</v>
      </c>
      <c r="BC255" s="922">
        <v>2.5</v>
      </c>
      <c r="BE255" s="664">
        <v>1958</v>
      </c>
      <c r="BF255" s="946" t="e">
        <f>#VALUE!</f>
        <v>#VALUE!</v>
      </c>
      <c r="BG255" s="931">
        <v>11.200000000000001</v>
      </c>
    </row>
    <row r="256" spans="1:59" ht="11.25" customHeight="1" x14ac:dyDescent="0.2">
      <c r="A256" s="609" t="s">
        <v>556</v>
      </c>
      <c r="B256" s="925" t="s">
        <v>557</v>
      </c>
      <c r="C256" s="988" t="s">
        <v>179</v>
      </c>
      <c r="D256" s="988" t="s">
        <v>4371</v>
      </c>
      <c r="E256" s="792">
        <v>23</v>
      </c>
      <c r="F256" s="526">
        <v>149</v>
      </c>
      <c r="G256" s="526" t="s">
        <v>37</v>
      </c>
      <c r="H256" s="526" t="s">
        <v>37</v>
      </c>
      <c r="I256" s="916">
        <v>36.94</v>
      </c>
      <c r="J256" s="702">
        <f t="shared" si="52"/>
        <v>6.0638873849485666</v>
      </c>
      <c r="K256" s="933">
        <v>0.56000000000000005</v>
      </c>
      <c r="L256" s="639">
        <v>4</v>
      </c>
      <c r="M256" s="693">
        <f t="shared" si="53"/>
        <v>2.2400000000000002</v>
      </c>
      <c r="N256" s="921" t="s">
        <v>119</v>
      </c>
      <c r="O256" s="796">
        <v>0.51</v>
      </c>
      <c r="P256" s="915">
        <v>43510</v>
      </c>
      <c r="Q256" s="915">
        <v>43525</v>
      </c>
      <c r="R256" s="693">
        <f t="shared" si="54"/>
        <v>9.8039215686274588</v>
      </c>
      <c r="S256" s="759">
        <f>IF(INDEX(Historical!$D$7:$D$1437,MATCH(B256,Historical!$B$7:$B$1446,0))=0,"n/a",(INDEX(Historical!$C$7:$C$1437,MATCH(B256,Historical!$B$7:$B$1446,0))/INDEX(Historical!$D$7:$D$1437,MATCH(B256,Historical!$B$7:$B$1446,0))-1)*100)</f>
        <v>11.368859677384702</v>
      </c>
      <c r="T256" s="759">
        <f>IF(INDEX(Historical!$F$7:$F$1430,MATCH(B256,Historical!$B$7:$B$1446,0))=0,"n/a",((INDEX(Historical!$C$7:$C$1437,MATCH(B256,Historical!$B$7:$B$1446,0))/INDEX(Historical!$F$7:$F$1430,MATCH(B256,Historical!$B$7:$B$1446,0)))^(1/3)-1)*100)</f>
        <v>12.168230714720686</v>
      </c>
      <c r="U256" s="759">
        <f>IF(INDEX(Historical!$H$7:$H$1430,MATCH(B256,Historical!$B$7:$B$1446,0))=0,"n/a",((INDEX(Historical!$C$7:$C$1437,MATCH(B256,Historical!$B$7:$B$1446,0))/INDEX(Historical!$H$7:$H$1430,MATCH(B256,Historical!$B$7:$B$1446,0)))^(1/5)-1)*100)</f>
        <v>10.906769740699062</v>
      </c>
      <c r="V256" s="759">
        <f>IF(INDEX(Historical!$O$7:$O$1430,MATCH(B256,Historical!$B$7:$B$1446,0))=0,"n/a",((INDEX(Historical!$C$7:$C$1437,MATCH(B256,Historical!$B$7:$B$1446,0))/INDEX(Historical!$O$7:$O$1430,MATCH(B256,Historical!$B$7:$B$1446,0)))^(1/10)-1)*100)</f>
        <v>12.752876686943848</v>
      </c>
      <c r="W256" s="760">
        <f t="shared" si="55"/>
        <v>0.85523995945677145</v>
      </c>
      <c r="X256" s="761">
        <f t="shared" si="56"/>
        <v>0.4980260155570348</v>
      </c>
      <c r="Y256" s="926" t="s">
        <v>490</v>
      </c>
      <c r="Z256" s="702">
        <f t="shared" si="57"/>
        <v>209.34579439252337</v>
      </c>
      <c r="AA256" s="935">
        <f t="shared" si="58"/>
        <v>34.523364485981304</v>
      </c>
      <c r="AB256" s="639">
        <v>12</v>
      </c>
      <c r="AC256" s="916">
        <v>1.07</v>
      </c>
      <c r="AD256" s="916">
        <v>4.68</v>
      </c>
      <c r="AE256" s="916">
        <v>2.2000000000000002</v>
      </c>
      <c r="AF256" s="916">
        <v>1.46</v>
      </c>
      <c r="AG256" s="916">
        <v>4.5</v>
      </c>
      <c r="AH256" s="918">
        <v>360.59999999999997</v>
      </c>
      <c r="AI256" s="918">
        <v>11.04</v>
      </c>
      <c r="AJ256" s="916">
        <v>21.9</v>
      </c>
      <c r="AK256" s="916">
        <v>7.3800000000000008</v>
      </c>
      <c r="AL256" s="928">
        <v>75650</v>
      </c>
      <c r="AM256" s="922">
        <v>9.1999999999999993</v>
      </c>
      <c r="AN256" s="916">
        <v>1.05</v>
      </c>
      <c r="AO256" s="802">
        <f t="shared" si="59"/>
        <v>-17.552707360333677</v>
      </c>
      <c r="AP256" s="803">
        <f t="shared" si="60"/>
        <v>16.970657125647627</v>
      </c>
      <c r="AQ256" s="936">
        <f t="shared" si="61"/>
        <v>49.67240100303907</v>
      </c>
      <c r="AR256" s="702">
        <f>INDEX(Historical!$C$7:$C$1437,MATCH(B256,Historical!$B$7:$B$1446,0))*IF(AH256="n/a",1.03,IF(AH256&lt;0,1.01,IF(AH256&gt;10,1.1,(1+AH256/100))))</f>
        <v>2.2814000000000001</v>
      </c>
      <c r="AS256" s="935">
        <f t="shared" si="62"/>
        <v>2.5095400000000003</v>
      </c>
      <c r="AT256" s="935">
        <f t="shared" si="68"/>
        <v>2.6947440520000008</v>
      </c>
      <c r="AU256" s="935">
        <f t="shared" si="68"/>
        <v>2.8936161630376009</v>
      </c>
      <c r="AV256" s="935">
        <f t="shared" si="68"/>
        <v>3.1071650358697762</v>
      </c>
      <c r="AW256" s="702">
        <f t="shared" si="63"/>
        <v>13.486465250907379</v>
      </c>
      <c r="AX256" s="810">
        <f t="shared" si="64"/>
        <v>36.509110045769845</v>
      </c>
      <c r="AY256" s="991">
        <v>0.7</v>
      </c>
      <c r="AZ256" s="922">
        <v>28.17</v>
      </c>
      <c r="BA256" s="922">
        <v>-2.69</v>
      </c>
      <c r="BB256" s="922">
        <v>0.31</v>
      </c>
      <c r="BC256" s="922">
        <v>6.77</v>
      </c>
      <c r="BE256" s="664">
        <v>1997</v>
      </c>
      <c r="BF256" s="946" t="e">
        <f>#VALUE!</f>
        <v>#VALUE!</v>
      </c>
      <c r="BG256" s="931">
        <v>1.5</v>
      </c>
    </row>
    <row r="257" spans="1:59" ht="11.25" customHeight="1" x14ac:dyDescent="0.2">
      <c r="A257" s="609" t="s">
        <v>561</v>
      </c>
      <c r="B257" s="925" t="s">
        <v>562</v>
      </c>
      <c r="C257" s="988" t="s">
        <v>154</v>
      </c>
      <c r="D257" s="988" t="s">
        <v>4355</v>
      </c>
      <c r="E257" s="792">
        <v>12</v>
      </c>
      <c r="F257" s="526">
        <v>300</v>
      </c>
      <c r="G257" s="526" t="s">
        <v>106</v>
      </c>
      <c r="H257" s="526" t="s">
        <v>106</v>
      </c>
      <c r="I257" s="924">
        <v>51.52</v>
      </c>
      <c r="J257" s="702">
        <f t="shared" si="52"/>
        <v>0.36878881987577639</v>
      </c>
      <c r="K257" s="927">
        <v>4.7500000000000001E-2</v>
      </c>
      <c r="L257" s="639">
        <v>4</v>
      </c>
      <c r="M257" s="693">
        <f t="shared" si="53"/>
        <v>0.19</v>
      </c>
      <c r="N257" s="921" t="s">
        <v>161</v>
      </c>
      <c r="O257" s="795">
        <v>4.4999999999999998E-2</v>
      </c>
      <c r="P257" s="915">
        <v>43462</v>
      </c>
      <c r="Q257" s="915">
        <v>43496</v>
      </c>
      <c r="R257" s="693">
        <f t="shared" si="54"/>
        <v>5.5555555555555607</v>
      </c>
      <c r="S257" s="759">
        <f>IF(INDEX(Historical!$D$7:$D$1437,MATCH(B257,Historical!$B$7:$B$1446,0))=0,"n/a",(INDEX(Historical!$C$7:$C$1437,MATCH(B257,Historical!$B$7:$B$1446,0))/INDEX(Historical!$D$7:$D$1437,MATCH(B257,Historical!$B$7:$B$1446,0))-1)*100)</f>
        <v>7.3529411764705843</v>
      </c>
      <c r="T257" s="759">
        <f>IF(INDEX(Historical!$F$7:$F$1430,MATCH(B257,Historical!$B$7:$B$1446,0))=0,"n/a",((INDEX(Historical!$C$7:$C$1437,MATCH(B257,Historical!$B$7:$B$1446,0))/INDEX(Historical!$F$7:$F$1430,MATCH(B257,Historical!$B$7:$B$1446,0)))^(1/3)-1)*100)</f>
        <v>6.7555682453010135</v>
      </c>
      <c r="U257" s="759">
        <f>IF(INDEX(Historical!$H$7:$H$1430,MATCH(B257,Historical!$B$7:$B$1446,0))=0,"n/a",((INDEX(Historical!$C$7:$C$1437,MATCH(B257,Historical!$B$7:$B$1446,0))/INDEX(Historical!$H$7:$H$1430,MATCH(B257,Historical!$B$7:$B$1446,0)))^(1/5)-1)*100)</f>
        <v>19.916129087035216</v>
      </c>
      <c r="V257" s="759">
        <f>IF(INDEX(Historical!$O$7:$O$1430,MATCH(B257,Historical!$B$7:$B$1446,0))=0,"n/a",((INDEX(Historical!$C$7:$C$1437,MATCH(B257,Historical!$B$7:$B$1446,0))/INDEX(Historical!$O$7:$O$1430,MATCH(B257,Historical!$B$7:$B$1446,0)))^(1/10)-1)*100)</f>
        <v>14.95401302466326</v>
      </c>
      <c r="W257" s="760">
        <f t="shared" si="55"/>
        <v>1.3318250461724268</v>
      </c>
      <c r="X257" s="761">
        <f t="shared" si="56"/>
        <v>0.82639539780229121</v>
      </c>
      <c r="Y257" s="710"/>
      <c r="Z257" s="702">
        <f t="shared" si="57"/>
        <v>11.176470588235295</v>
      </c>
      <c r="AA257" s="935">
        <f t="shared" si="58"/>
        <v>30.305882352941179</v>
      </c>
      <c r="AB257" s="639">
        <v>12</v>
      </c>
      <c r="AC257" s="916">
        <v>1.7</v>
      </c>
      <c r="AD257" s="916">
        <v>2.02</v>
      </c>
      <c r="AE257" s="916">
        <v>1.32</v>
      </c>
      <c r="AF257" s="916">
        <v>4.57</v>
      </c>
      <c r="AG257" s="916">
        <v>16.7</v>
      </c>
      <c r="AH257" s="916">
        <v>102.1</v>
      </c>
      <c r="AI257" s="916">
        <v>12.18</v>
      </c>
      <c r="AJ257" s="916">
        <v>24.099999999999998</v>
      </c>
      <c r="AK257" s="916">
        <v>15</v>
      </c>
      <c r="AL257" s="928">
        <v>2700</v>
      </c>
      <c r="AM257" s="922">
        <v>1.6</v>
      </c>
      <c r="AN257" s="916">
        <v>0.41</v>
      </c>
      <c r="AO257" s="802">
        <f t="shared" si="59"/>
        <v>-10.020964446030188</v>
      </c>
      <c r="AP257" s="803">
        <f t="shared" si="60"/>
        <v>20.284917906910991</v>
      </c>
      <c r="AQ257" s="936">
        <f t="shared" si="61"/>
        <v>148.10202413338948</v>
      </c>
      <c r="AR257" s="702">
        <f>INDEX(Historical!$C$7:$C$1437,MATCH(B257,Historical!$B$7:$B$1446,0))*IF(AH257="n/a",1.03,IF(AH257&lt;0,1.01,IF(AH257&gt;10,1.1,(1+AH257/100))))</f>
        <v>0.20075000000000001</v>
      </c>
      <c r="AS257" s="935">
        <f t="shared" si="62"/>
        <v>0.22082500000000002</v>
      </c>
      <c r="AT257" s="935">
        <f t="shared" si="68"/>
        <v>0.24290750000000005</v>
      </c>
      <c r="AU257" s="935">
        <f t="shared" si="68"/>
        <v>0.26719825000000008</v>
      </c>
      <c r="AV257" s="935">
        <f t="shared" si="68"/>
        <v>0.29391807500000011</v>
      </c>
      <c r="AW257" s="702">
        <f t="shared" si="63"/>
        <v>1.2255988250000003</v>
      </c>
      <c r="AX257" s="810">
        <f t="shared" si="64"/>
        <v>2.3788797069099381</v>
      </c>
      <c r="AY257" s="991">
        <v>0.97</v>
      </c>
      <c r="AZ257" s="922">
        <v>89.059999999999988</v>
      </c>
      <c r="BA257" s="922">
        <v>-5.57</v>
      </c>
      <c r="BB257" s="922">
        <v>1.9800000000000002</v>
      </c>
      <c r="BC257" s="922">
        <v>20.25</v>
      </c>
      <c r="BE257" s="664">
        <v>2008</v>
      </c>
      <c r="BF257" s="946" t="e">
        <f>#VALUE!</f>
        <v>#VALUE!</v>
      </c>
      <c r="BG257" s="931">
        <v>8.1</v>
      </c>
    </row>
    <row r="258" spans="1:59" ht="11.25" customHeight="1" x14ac:dyDescent="0.2">
      <c r="A258" s="537" t="s">
        <v>565</v>
      </c>
      <c r="B258" s="925" t="s">
        <v>566</v>
      </c>
      <c r="C258" s="988" t="s">
        <v>179</v>
      </c>
      <c r="D258" s="988" t="s">
        <v>4371</v>
      </c>
      <c r="E258" s="792">
        <v>22</v>
      </c>
      <c r="F258" s="526">
        <v>155</v>
      </c>
      <c r="G258" s="526" t="s">
        <v>37</v>
      </c>
      <c r="H258" s="526" t="s">
        <v>106</v>
      </c>
      <c r="I258" s="924">
        <v>28.63</v>
      </c>
      <c r="J258" s="702">
        <f t="shared" si="52"/>
        <v>6.1124694376528126</v>
      </c>
      <c r="K258" s="933">
        <v>0.4375</v>
      </c>
      <c r="L258" s="639">
        <v>4</v>
      </c>
      <c r="M258" s="693">
        <f t="shared" si="53"/>
        <v>1.75</v>
      </c>
      <c r="N258" s="921" t="s">
        <v>122</v>
      </c>
      <c r="O258" s="796">
        <v>0.435</v>
      </c>
      <c r="P258" s="915">
        <v>43584</v>
      </c>
      <c r="Q258" s="915">
        <v>43598</v>
      </c>
      <c r="R258" s="693">
        <f t="shared" si="54"/>
        <v>0.57471264367816144</v>
      </c>
      <c r="S258" s="759">
        <f>IF(INDEX(Historical!$D$7:$D$1437,MATCH(B258,Historical!$B$7:$B$1446,0))=0,"n/a",(INDEX(Historical!$C$7:$C$1437,MATCH(B258,Historical!$B$7:$B$1446,0))/INDEX(Historical!$D$7:$D$1437,MATCH(B258,Historical!$B$7:$B$1446,0))-1)*100)</f>
        <v>2.9085457271364357</v>
      </c>
      <c r="T258" s="759">
        <f>IF(INDEX(Historical!$F$7:$F$1430,MATCH(B258,Historical!$B$7:$B$1446,0))=0,"n/a",((INDEX(Historical!$C$7:$C$1437,MATCH(B258,Historical!$B$7:$B$1446,0))/INDEX(Historical!$F$7:$F$1430,MATCH(B258,Historical!$B$7:$B$1446,0)))^(1/3)-1)*100)</f>
        <v>4.3550439707561672</v>
      </c>
      <c r="U258" s="759">
        <f>IF(INDEX(Historical!$H$7:$H$1430,MATCH(B258,Historical!$B$7:$B$1446,0))=0,"n/a",((INDEX(Historical!$C$7:$C$1437,MATCH(B258,Historical!$B$7:$B$1446,0))/INDEX(Historical!$H$7:$H$1430,MATCH(B258,Historical!$B$7:$B$1446,0)))^(1/5)-1)*100)</f>
        <v>4.9147869393085131</v>
      </c>
      <c r="V258" s="759">
        <f>IF(INDEX(Historical!$O$7:$O$1430,MATCH(B258,Historical!$B$7:$B$1446,0))=0,"n/a",((INDEX(Historical!$C$7:$C$1437,MATCH(B258,Historical!$B$7:$B$1446,0))/INDEX(Historical!$O$7:$O$1430,MATCH(B258,Historical!$B$7:$B$1446,0)))^(1/10)-1)*100)</f>
        <v>5.3138274360435389</v>
      </c>
      <c r="W258" s="760">
        <f t="shared" si="55"/>
        <v>0.92490525867883</v>
      </c>
      <c r="X258" s="761">
        <f t="shared" si="56"/>
        <v>0.80570277693582182</v>
      </c>
      <c r="Y258" s="926"/>
      <c r="Z258" s="702">
        <f t="shared" si="57"/>
        <v>92.10526315789474</v>
      </c>
      <c r="AA258" s="935">
        <f t="shared" si="58"/>
        <v>15.06842105263158</v>
      </c>
      <c r="AB258" s="639">
        <v>12</v>
      </c>
      <c r="AC258" s="916">
        <v>1.9</v>
      </c>
      <c r="AD258" s="916">
        <v>1.85</v>
      </c>
      <c r="AE258" s="916">
        <v>1.7</v>
      </c>
      <c r="AF258" s="916">
        <v>2.62</v>
      </c>
      <c r="AG258" s="916">
        <v>18</v>
      </c>
      <c r="AH258" s="916">
        <v>46.9</v>
      </c>
      <c r="AI258" s="916">
        <v>6.4399999999999995</v>
      </c>
      <c r="AJ258" s="916">
        <v>6.1</v>
      </c>
      <c r="AK258" s="916">
        <v>8.16</v>
      </c>
      <c r="AL258" s="928">
        <v>62170</v>
      </c>
      <c r="AM258" s="922">
        <v>0.3</v>
      </c>
      <c r="AN258" s="916">
        <v>1.1000000000000001</v>
      </c>
      <c r="AO258" s="802">
        <f t="shared" si="59"/>
        <v>-4.0411646756702542</v>
      </c>
      <c r="AP258" s="803">
        <f t="shared" si="60"/>
        <v>11.027256376961326</v>
      </c>
      <c r="AQ258" s="936">
        <f t="shared" si="61"/>
        <v>32.462595404463322</v>
      </c>
      <c r="AR258" s="702">
        <f>INDEX(Historical!$C$7:$C$1437,MATCH(B258,Historical!$B$7:$B$1446,0))*IF(AH258="n/a",1.03,IF(AH258&lt;0,1.01,IF(AH258&gt;10,1.1,(1+AH258/100))))</f>
        <v>1.8876000000000002</v>
      </c>
      <c r="AS258" s="935">
        <f t="shared" si="62"/>
        <v>2.0091614400000002</v>
      </c>
      <c r="AT258" s="935">
        <f t="shared" si="68"/>
        <v>2.1731090135039999</v>
      </c>
      <c r="AU258" s="935">
        <f t="shared" si="68"/>
        <v>2.3504347090059259</v>
      </c>
      <c r="AV258" s="935">
        <f t="shared" si="68"/>
        <v>2.542230181260809</v>
      </c>
      <c r="AW258" s="702">
        <f t="shared" si="63"/>
        <v>10.962535343770735</v>
      </c>
      <c r="AX258" s="810">
        <f t="shared" si="64"/>
        <v>38.290378427421359</v>
      </c>
      <c r="AY258" s="991">
        <v>0.94</v>
      </c>
      <c r="AZ258" s="922">
        <v>22.720000000000002</v>
      </c>
      <c r="BA258" s="922">
        <v>-4.7300000000000004</v>
      </c>
      <c r="BB258" s="922">
        <v>-0.47000000000000003</v>
      </c>
      <c r="BC258" s="922">
        <v>2.21</v>
      </c>
      <c r="BE258" s="664">
        <v>1998</v>
      </c>
      <c r="BF258" s="946" t="e">
        <f>#VALUE!</f>
        <v>#VALUE!</v>
      </c>
      <c r="BG258" s="931">
        <v>7.3</v>
      </c>
    </row>
    <row r="259" spans="1:59" ht="11.25" customHeight="1" x14ac:dyDescent="0.2">
      <c r="A259" s="537" t="s">
        <v>1153</v>
      </c>
      <c r="B259" s="925" t="s">
        <v>1154</v>
      </c>
      <c r="C259" s="988" t="s">
        <v>4353</v>
      </c>
      <c r="D259" s="988" t="s">
        <v>4354</v>
      </c>
      <c r="E259" s="792">
        <v>9</v>
      </c>
      <c r="F259" s="526">
        <v>421</v>
      </c>
      <c r="G259" s="526" t="s">
        <v>37</v>
      </c>
      <c r="H259" s="526" t="s">
        <v>37</v>
      </c>
      <c r="I259" s="924">
        <v>78.86</v>
      </c>
      <c r="J259" s="702">
        <f t="shared" si="52"/>
        <v>5.7063149885873701</v>
      </c>
      <c r="K259" s="927">
        <v>0.375</v>
      </c>
      <c r="L259" s="639">
        <v>12</v>
      </c>
      <c r="M259" s="693">
        <f t="shared" si="53"/>
        <v>4.5</v>
      </c>
      <c r="N259" s="921" t="s">
        <v>1060</v>
      </c>
      <c r="O259" s="795">
        <v>0.36</v>
      </c>
      <c r="P259" s="915">
        <v>43495</v>
      </c>
      <c r="Q259" s="915">
        <v>43511</v>
      </c>
      <c r="R259" s="693">
        <f t="shared" si="54"/>
        <v>4.1666666666666705</v>
      </c>
      <c r="S259" s="759">
        <f>IF(INDEX(Historical!$D$7:$D$1437,MATCH(B259,Historical!$B$7:$B$1446,0))=0,"n/a",(INDEX(Historical!$C$7:$C$1437,MATCH(B259,Historical!$B$7:$B$1446,0))/INDEX(Historical!$D$7:$D$1437,MATCH(B259,Historical!$B$7:$B$1446,0))-1)*100)</f>
        <v>5.3921568627451011</v>
      </c>
      <c r="T259" s="759">
        <f>IF(INDEX(Historical!$F$7:$F$1430,MATCH(B259,Historical!$B$7:$B$1446,0))=0,"n/a",((INDEX(Historical!$C$7:$C$1437,MATCH(B259,Historical!$B$7:$B$1446,0))/INDEX(Historical!$F$7:$F$1430,MATCH(B259,Historical!$B$7:$B$1446,0)))^(1/3)-1)*100)</f>
        <v>5.9790933814135583</v>
      </c>
      <c r="U259" s="759">
        <f>IF(INDEX(Historical!$H$7:$H$1430,MATCH(B259,Historical!$B$7:$B$1446,0))=0,"n/a",((INDEX(Historical!$C$7:$C$1437,MATCH(B259,Historical!$B$7:$B$1446,0))/INDEX(Historical!$H$7:$H$1430,MATCH(B259,Historical!$B$7:$B$1446,0)))^(1/5)-1)*100)</f>
        <v>6.627282361940745</v>
      </c>
      <c r="V259" s="759">
        <f>IF(INDEX(Historical!$O$7:$O$1430,MATCH(B259,Historical!$B$7:$B$1446,0))=0,"n/a",((INDEX(Historical!$C$7:$C$1437,MATCH(B259,Historical!$B$7:$B$1446,0))/INDEX(Historical!$O$7:$O$1430,MATCH(B259,Historical!$B$7:$B$1446,0)))^(1/10)-1)*100)</f>
        <v>2.7447077552710919</v>
      </c>
      <c r="W259" s="760">
        <f t="shared" si="55"/>
        <v>2.4145675798136752</v>
      </c>
      <c r="X259" s="761">
        <f t="shared" si="56"/>
        <v>9.4675462313439205</v>
      </c>
      <c r="Y259" s="926"/>
      <c r="Z259" s="702">
        <f t="shared" si="57"/>
        <v>137.61467889908258</v>
      </c>
      <c r="AA259" s="935">
        <f t="shared" si="58"/>
        <v>24.116207951070336</v>
      </c>
      <c r="AB259" s="639">
        <v>12</v>
      </c>
      <c r="AC259" s="916">
        <v>3.27</v>
      </c>
      <c r="AD259" s="916">
        <v>3.45</v>
      </c>
      <c r="AE259" s="916">
        <v>8.3699999999999992</v>
      </c>
      <c r="AF259" s="916">
        <v>2.0499999999999998</v>
      </c>
      <c r="AG259" s="916">
        <v>8.4</v>
      </c>
      <c r="AH259" s="916">
        <v>-0.6</v>
      </c>
      <c r="AI259" s="916">
        <v>2.93</v>
      </c>
      <c r="AJ259" s="916">
        <v>0.70000000000000007</v>
      </c>
      <c r="AK259" s="916">
        <v>7.0000000000000009</v>
      </c>
      <c r="AL259" s="928">
        <v>5860</v>
      </c>
      <c r="AM259" s="922">
        <v>0.89999999999999991</v>
      </c>
      <c r="AN259" s="916">
        <v>1.04</v>
      </c>
      <c r="AO259" s="802">
        <f t="shared" si="59"/>
        <v>-11.78261060054222</v>
      </c>
      <c r="AP259" s="803">
        <f t="shared" si="60"/>
        <v>12.333597350528116</v>
      </c>
      <c r="AQ259" s="936">
        <f t="shared" si="61"/>
        <v>48.231390137468196</v>
      </c>
      <c r="AR259" s="702">
        <f>INDEX(Historical!$C$7:$C$1437,MATCH(B259,Historical!$B$7:$B$1446,0))*IF(AH259="n/a",1.03,IF(AH259&lt;0,1.01,IF(AH259&gt;10,1.1,(1+AH259/100))))</f>
        <v>4.343</v>
      </c>
      <c r="AS259" s="935">
        <f t="shared" si="62"/>
        <v>4.4702499000000007</v>
      </c>
      <c r="AT259" s="935">
        <f t="shared" si="68"/>
        <v>4.7831673930000012</v>
      </c>
      <c r="AU259" s="935">
        <f t="shared" si="68"/>
        <v>5.1179891105100017</v>
      </c>
      <c r="AV259" s="935">
        <f t="shared" si="68"/>
        <v>5.4762483482457025</v>
      </c>
      <c r="AW259" s="702">
        <f t="shared" si="63"/>
        <v>24.190654751755709</v>
      </c>
      <c r="AX259" s="810">
        <f t="shared" si="64"/>
        <v>30.675443509707971</v>
      </c>
      <c r="AY259" s="991">
        <v>0.7</v>
      </c>
      <c r="AZ259" s="922">
        <v>44.43</v>
      </c>
      <c r="BA259" s="922">
        <v>-0.82000000000000006</v>
      </c>
      <c r="BB259" s="922">
        <v>3.52</v>
      </c>
      <c r="BC259" s="922">
        <v>11.43</v>
      </c>
      <c r="BE259" s="664">
        <v>2011</v>
      </c>
      <c r="BF259" s="946" t="e">
        <f>#VALUE!</f>
        <v>#VALUE!</v>
      </c>
      <c r="BG259" s="931">
        <v>4</v>
      </c>
    </row>
    <row r="260" spans="1:59" ht="11.25" customHeight="1" x14ac:dyDescent="0.2">
      <c r="A260" s="13" t="s">
        <v>4086</v>
      </c>
      <c r="B260" s="631" t="s">
        <v>4087</v>
      </c>
      <c r="C260" s="988" t="s">
        <v>4353</v>
      </c>
      <c r="D260" s="988" t="s">
        <v>4354</v>
      </c>
      <c r="E260" s="792">
        <v>5</v>
      </c>
      <c r="F260" s="526">
        <v>866</v>
      </c>
      <c r="G260" s="526" t="s">
        <v>106</v>
      </c>
      <c r="H260" s="526" t="s">
        <v>106</v>
      </c>
      <c r="I260" s="924">
        <v>454.7</v>
      </c>
      <c r="J260" s="702">
        <f t="shared" si="52"/>
        <v>2.1640642181658234</v>
      </c>
      <c r="K260" s="927">
        <v>2.46</v>
      </c>
      <c r="L260" s="639">
        <v>4</v>
      </c>
      <c r="M260" s="693">
        <f t="shared" si="53"/>
        <v>9.84</v>
      </c>
      <c r="N260" s="921" t="s">
        <v>327</v>
      </c>
      <c r="O260" s="795">
        <v>2.2799999999999998</v>
      </c>
      <c r="P260" s="915">
        <v>43522</v>
      </c>
      <c r="Q260" s="915">
        <v>43544</v>
      </c>
      <c r="R260" s="693">
        <f t="shared" si="54"/>
        <v>7.8947368421052708</v>
      </c>
      <c r="S260" s="759">
        <f>IF(INDEX(Historical!$D$7:$D$1437,MATCH(B260,Historical!$B$7:$B$1446,0))=0,"n/a",(INDEX(Historical!$C$7:$C$1437,MATCH(B260,Historical!$B$7:$B$1446,0))/INDEX(Historical!$D$7:$D$1437,MATCH(B260,Historical!$B$7:$B$1446,0))-1)*100)</f>
        <v>13.999999999999989</v>
      </c>
      <c r="T260" s="759">
        <f>IF(INDEX(Historical!$F$7:$F$1430,MATCH(B260,Historical!$B$7:$B$1446,0))=0,"n/a",((INDEX(Historical!$C$7:$C$1437,MATCH(B260,Historical!$B$7:$B$1446,0))/INDEX(Historical!$F$7:$F$1430,MATCH(B260,Historical!$B$7:$B$1446,0)))^(1/3)-1)*100)</f>
        <v>10.496718534726735</v>
      </c>
      <c r="U260" s="759" t="str">
        <f>IF(INDEX(Historical!$H$7:$H$1430,MATCH(B260,Historical!$B$7:$B$1446,0))=0,"n/a",((INDEX(Historical!$C$7:$C$1437,MATCH(B260,Historical!$B$7:$B$1446,0))/INDEX(Historical!$H$7:$H$1430,MATCH(B260,Historical!$B$7:$B$1446,0)))^(1/5)-1)*100)</f>
        <v>n/a</v>
      </c>
      <c r="V260" s="759" t="str">
        <f>IF(INDEX(Historical!$O$7:$O$1430,MATCH(B260,Historical!$B$7:$B$1446,0))=0,"n/a",((INDEX(Historical!$C$7:$C$1437,MATCH(B260,Historical!$B$7:$B$1446,0))/INDEX(Historical!$O$7:$O$1430,MATCH(B260,Historical!$B$7:$B$1446,0)))^(1/10)-1)*100)</f>
        <v>n/a</v>
      </c>
      <c r="W260" s="760" t="str">
        <f t="shared" si="55"/>
        <v>n/a</v>
      </c>
      <c r="X260" s="761" t="str">
        <f t="shared" si="56"/>
        <v>n/a</v>
      </c>
      <c r="Y260" s="926"/>
      <c r="Z260" s="702">
        <f t="shared" si="57"/>
        <v>220.13422818791946</v>
      </c>
      <c r="AA260" s="935">
        <f t="shared" si="58"/>
        <v>101.72259507829978</v>
      </c>
      <c r="AB260" s="639">
        <v>12</v>
      </c>
      <c r="AC260" s="916">
        <v>4.47</v>
      </c>
      <c r="AD260" s="916">
        <v>4.5199999999999996</v>
      </c>
      <c r="AE260" s="916">
        <v>7.55</v>
      </c>
      <c r="AF260" s="916">
        <v>5.07</v>
      </c>
      <c r="AG260" s="916">
        <v>5.0999999999999996</v>
      </c>
      <c r="AH260" s="916">
        <v>679.69999999999993</v>
      </c>
      <c r="AI260" s="916">
        <v>22.79</v>
      </c>
      <c r="AJ260" s="916">
        <v>20.200000000000003</v>
      </c>
      <c r="AK260" s="916">
        <v>22.5</v>
      </c>
      <c r="AL260" s="928">
        <v>38300</v>
      </c>
      <c r="AM260" s="922">
        <v>0.1</v>
      </c>
      <c r="AN260" s="916">
        <v>1.57</v>
      </c>
      <c r="AO260" s="802" t="str">
        <f t="shared" si="59"/>
        <v>n/a</v>
      </c>
      <c r="AP260" s="803" t="str">
        <f t="shared" si="60"/>
        <v>n/a</v>
      </c>
      <c r="AQ260" s="936">
        <f t="shared" si="61"/>
        <v>378.76394417614847</v>
      </c>
      <c r="AR260" s="702">
        <f>INDEX(Historical!$C$7:$C$1437,MATCH(B260,Historical!$B$7:$B$1446,0))*IF(AH260="n/a",1.03,IF(AH260&lt;0,1.01,IF(AH260&gt;10,1.1,(1+AH260/100))))</f>
        <v>10.032</v>
      </c>
      <c r="AS260" s="935">
        <f t="shared" si="62"/>
        <v>11.035200000000001</v>
      </c>
      <c r="AT260" s="935">
        <f t="shared" si="68"/>
        <v>12.138720000000003</v>
      </c>
      <c r="AU260" s="935">
        <f t="shared" si="68"/>
        <v>13.352592000000005</v>
      </c>
      <c r="AV260" s="935">
        <f t="shared" si="68"/>
        <v>14.687851200000006</v>
      </c>
      <c r="AW260" s="702">
        <f t="shared" si="63"/>
        <v>61.246363200000012</v>
      </c>
      <c r="AX260" s="810">
        <f t="shared" si="64"/>
        <v>13.469620233120741</v>
      </c>
      <c r="AY260" s="991">
        <v>0.9</v>
      </c>
      <c r="AZ260" s="922">
        <v>35.61</v>
      </c>
      <c r="BA260" s="922">
        <v>-2.8400000000000003</v>
      </c>
      <c r="BB260" s="922">
        <v>2.3199999999999998</v>
      </c>
      <c r="BC260" s="922">
        <v>9.5299999999999994</v>
      </c>
      <c r="BE260" s="664">
        <v>2015</v>
      </c>
      <c r="BF260" s="946" t="e">
        <f>#VALUE!</f>
        <v>#VALUE!</v>
      </c>
      <c r="BG260" s="931">
        <v>1.7999999999999998</v>
      </c>
    </row>
    <row r="261" spans="1:59" ht="11.25" customHeight="1" x14ac:dyDescent="0.2">
      <c r="A261" s="609" t="s">
        <v>1155</v>
      </c>
      <c r="B261" s="925" t="s">
        <v>1156</v>
      </c>
      <c r="C261" s="988" t="s">
        <v>179</v>
      </c>
      <c r="D261" s="988" t="s">
        <v>4371</v>
      </c>
      <c r="E261" s="792">
        <v>8</v>
      </c>
      <c r="F261" s="526">
        <v>587</v>
      </c>
      <c r="G261" s="526" t="s">
        <v>106</v>
      </c>
      <c r="H261" s="526" t="s">
        <v>106</v>
      </c>
      <c r="I261" s="924">
        <v>46</v>
      </c>
      <c r="J261" s="702">
        <f t="shared" si="52"/>
        <v>9.9565217391304355</v>
      </c>
      <c r="K261" s="927">
        <v>1.145</v>
      </c>
      <c r="L261" s="639">
        <v>4</v>
      </c>
      <c r="M261" s="693">
        <f t="shared" si="53"/>
        <v>4.58</v>
      </c>
      <c r="N261" s="921" t="s">
        <v>107</v>
      </c>
      <c r="O261" s="795">
        <v>1.1299999999999999</v>
      </c>
      <c r="P261" s="915">
        <v>43587</v>
      </c>
      <c r="Q261" s="915">
        <v>43599</v>
      </c>
      <c r="R261" s="693">
        <f t="shared" si="54"/>
        <v>1.3274336283185952</v>
      </c>
      <c r="S261" s="759">
        <f>IF(INDEX(Historical!$D$7:$D$1437,MATCH(B261,Historical!$B$7:$B$1446,0))=0,"n/a",(INDEX(Historical!$C$7:$C$1437,MATCH(B261,Historical!$B$7:$B$1446,0))/INDEX(Historical!$D$7:$D$1437,MATCH(B261,Historical!$B$7:$B$1446,0))-1)*100)</f>
        <v>17.510259917920656</v>
      </c>
      <c r="T261" s="759">
        <f>IF(INDEX(Historical!$F$7:$F$1430,MATCH(B261,Historical!$B$7:$B$1446,0))=0,"n/a",((INDEX(Historical!$C$7:$C$1437,MATCH(B261,Historical!$B$7:$B$1446,0))/INDEX(Historical!$F$7:$F$1430,MATCH(B261,Historical!$B$7:$B$1446,0)))^(1/3)-1)*100)</f>
        <v>19.688331461528531</v>
      </c>
      <c r="U261" s="759">
        <f>IF(INDEX(Historical!$H$7:$H$1430,MATCH(B261,Historical!$B$7:$B$1446,0))=0,"n/a",((INDEX(Historical!$C$7:$C$1437,MATCH(B261,Historical!$B$7:$B$1446,0))/INDEX(Historical!$H$7:$H$1430,MATCH(B261,Historical!$B$7:$B$1446,0)))^(1/5)-1)*100)</f>
        <v>22.610113370752384</v>
      </c>
      <c r="V261" s="759" t="str">
        <f>IF(INDEX(Historical!$O$7:$O$1430,MATCH(B261,Historical!$B$7:$B$1446,0))=0,"n/a",((INDEX(Historical!$C$7:$C$1437,MATCH(B261,Historical!$B$7:$B$1446,0))/INDEX(Historical!$O$7:$O$1430,MATCH(B261,Historical!$B$7:$B$1446,0)))^(1/10)-1)*100)</f>
        <v>n/a</v>
      </c>
      <c r="W261" s="760" t="str">
        <f t="shared" si="55"/>
        <v>n/a</v>
      </c>
      <c r="X261" s="761" t="str">
        <f t="shared" si="56"/>
        <v>n/a</v>
      </c>
      <c r="Y261" s="926"/>
      <c r="Z261" s="702">
        <f t="shared" si="57"/>
        <v>193.24894514767931</v>
      </c>
      <c r="AA261" s="935">
        <f t="shared" si="58"/>
        <v>19.40928270042194</v>
      </c>
      <c r="AB261" s="639">
        <v>12</v>
      </c>
      <c r="AC261" s="916">
        <v>2.37</v>
      </c>
      <c r="AD261" s="916">
        <v>5.53</v>
      </c>
      <c r="AE261" s="916">
        <v>3.77</v>
      </c>
      <c r="AF261" s="916">
        <v>1.1200000000000001</v>
      </c>
      <c r="AG261" s="916">
        <v>6.7</v>
      </c>
      <c r="AH261" s="916">
        <v>-53.1</v>
      </c>
      <c r="AI261" s="916">
        <v>18.850000000000001</v>
      </c>
      <c r="AJ261" s="916">
        <v>-15.4</v>
      </c>
      <c r="AK261" s="916">
        <v>3.52</v>
      </c>
      <c r="AL261" s="928">
        <v>5630</v>
      </c>
      <c r="AM261" s="922">
        <v>97.5</v>
      </c>
      <c r="AN261" s="916">
        <v>0</v>
      </c>
      <c r="AO261" s="802">
        <f t="shared" si="59"/>
        <v>13.157352409460877</v>
      </c>
      <c r="AP261" s="803">
        <f t="shared" si="60"/>
        <v>32.566635109882817</v>
      </c>
      <c r="AQ261" s="936">
        <f t="shared" si="61"/>
        <v>-1.7070215586245441</v>
      </c>
      <c r="AR261" s="702">
        <f>INDEX(Historical!$C$7:$C$1437,MATCH(B261,Historical!$B$7:$B$1446,0))*IF(AH261="n/a",1.03,IF(AH261&lt;0,1.01,IF(AH261&gt;10,1.1,(1+AH261/100))))</f>
        <v>4.3379500000000002</v>
      </c>
      <c r="AS261" s="935">
        <f t="shared" si="62"/>
        <v>4.771745000000001</v>
      </c>
      <c r="AT261" s="935">
        <f t="shared" si="68"/>
        <v>4.9397104240000003</v>
      </c>
      <c r="AU261" s="935">
        <f t="shared" si="68"/>
        <v>5.1135882309248002</v>
      </c>
      <c r="AV261" s="935">
        <f t="shared" si="68"/>
        <v>5.2935865366533523</v>
      </c>
      <c r="AW261" s="702">
        <f t="shared" si="63"/>
        <v>24.456580191578155</v>
      </c>
      <c r="AX261" s="810">
        <f t="shared" si="64"/>
        <v>53.166478677343818</v>
      </c>
      <c r="AY261" s="991">
        <v>1.07</v>
      </c>
      <c r="AZ261" s="922">
        <v>20.3</v>
      </c>
      <c r="BA261" s="922">
        <v>-22.84</v>
      </c>
      <c r="BB261" s="922">
        <v>4.3600000000000003</v>
      </c>
      <c r="BC261" s="922">
        <v>-4.82</v>
      </c>
      <c r="BE261" s="664">
        <v>2012</v>
      </c>
      <c r="BF261" s="946" t="e">
        <f>#VALUE!</f>
        <v>#VALUE!</v>
      </c>
      <c r="BG261" s="931">
        <v>3.3000000000000003</v>
      </c>
    </row>
    <row r="262" spans="1:59" ht="11.25" customHeight="1" x14ac:dyDescent="0.2">
      <c r="A262" s="609" t="s">
        <v>223</v>
      </c>
      <c r="B262" s="925" t="s">
        <v>224</v>
      </c>
      <c r="C262" s="988" t="s">
        <v>108</v>
      </c>
      <c r="D262" s="988" t="s">
        <v>118</v>
      </c>
      <c r="E262" s="792">
        <v>29</v>
      </c>
      <c r="F262" s="526">
        <v>94</v>
      </c>
      <c r="G262" s="526" t="s">
        <v>106</v>
      </c>
      <c r="H262" s="526" t="s">
        <v>106</v>
      </c>
      <c r="I262" s="916">
        <v>189.32</v>
      </c>
      <c r="J262" s="702">
        <f t="shared" si="52"/>
        <v>1.9015423621381791</v>
      </c>
      <c r="K262" s="933">
        <v>0.9</v>
      </c>
      <c r="L262" s="639">
        <v>4</v>
      </c>
      <c r="M262" s="693">
        <f t="shared" si="53"/>
        <v>3.6</v>
      </c>
      <c r="N262" s="921" t="s">
        <v>225</v>
      </c>
      <c r="O262" s="796">
        <v>0.84</v>
      </c>
      <c r="P262" s="915">
        <v>43472</v>
      </c>
      <c r="Q262" s="915">
        <v>43488</v>
      </c>
      <c r="R262" s="693">
        <f t="shared" si="54"/>
        <v>7.1428571428571495</v>
      </c>
      <c r="S262" s="759">
        <f>IF(INDEX(Historical!$D$7:$D$1437,MATCH(B262,Historical!$B$7:$B$1446,0))=0,"n/a",(INDEX(Historical!$C$7:$C$1437,MATCH(B262,Historical!$B$7:$B$1446,0))/INDEX(Historical!$D$7:$D$1437,MATCH(B262,Historical!$B$7:$B$1446,0))-1)*100)</f>
        <v>7.348242811501593</v>
      </c>
      <c r="T262" s="759">
        <f>IF(INDEX(Historical!$F$7:$F$1430,MATCH(B262,Historical!$B$7:$B$1446,0))=0,"n/a",((INDEX(Historical!$C$7:$C$1437,MATCH(B262,Historical!$B$7:$B$1446,0))/INDEX(Historical!$F$7:$F$1430,MATCH(B262,Historical!$B$7:$B$1446,0)))^(1/3)-1)*100)</f>
        <v>7.245083423338583</v>
      </c>
      <c r="U262" s="759">
        <f>IF(INDEX(Historical!$H$7:$H$1430,MATCH(B262,Historical!$B$7:$B$1446,0))=0,"n/a",((INDEX(Historical!$C$7:$C$1437,MATCH(B262,Historical!$B$7:$B$1446,0))/INDEX(Historical!$H$7:$H$1430,MATCH(B262,Historical!$B$7:$B$1446,0)))^(1/5)-1)*100)</f>
        <v>7.2304642556117127</v>
      </c>
      <c r="V262" s="759">
        <f>IF(INDEX(Historical!$O$7:$O$1430,MATCH(B262,Historical!$B$7:$B$1446,0))=0,"n/a",((INDEX(Historical!$C$7:$C$1437,MATCH(B262,Historical!$B$7:$B$1446,0))/INDEX(Historical!$O$7:$O$1430,MATCH(B262,Historical!$B$7:$B$1446,0)))^(1/10)-1)*100)</f>
        <v>6.6799149938662872</v>
      </c>
      <c r="W262" s="760">
        <f t="shared" si="55"/>
        <v>1.0824186029688938</v>
      </c>
      <c r="X262" s="761">
        <f t="shared" si="56"/>
        <v>0.73034992480926386</v>
      </c>
      <c r="Y262" s="713"/>
      <c r="Z262" s="702">
        <f t="shared" si="57"/>
        <v>73.022312373225162</v>
      </c>
      <c r="AA262" s="935">
        <f t="shared" si="58"/>
        <v>38.401622718052742</v>
      </c>
      <c r="AB262" s="639">
        <v>12</v>
      </c>
      <c r="AC262" s="916">
        <v>4.93</v>
      </c>
      <c r="AD262" s="916">
        <v>3.84</v>
      </c>
      <c r="AE262" s="916">
        <v>3.66</v>
      </c>
      <c r="AF262" s="916">
        <v>10.17</v>
      </c>
      <c r="AG262" s="916">
        <v>31.900000000000002</v>
      </c>
      <c r="AH262" s="916">
        <v>39.200000000000003</v>
      </c>
      <c r="AI262" s="916">
        <v>4.97</v>
      </c>
      <c r="AJ262" s="916">
        <v>9.9</v>
      </c>
      <c r="AK262" s="916">
        <v>10</v>
      </c>
      <c r="AL262" s="928">
        <v>8720</v>
      </c>
      <c r="AM262" s="922">
        <v>0.8</v>
      </c>
      <c r="AN262" s="916">
        <v>0.1</v>
      </c>
      <c r="AO262" s="802">
        <f t="shared" si="59"/>
        <v>-29.269616100302851</v>
      </c>
      <c r="AP262" s="803">
        <f t="shared" si="60"/>
        <v>9.1320066177498909</v>
      </c>
      <c r="AQ262" s="936">
        <f t="shared" si="61"/>
        <v>316.62373274406531</v>
      </c>
      <c r="AR262" s="702">
        <f>INDEX(Historical!$C$7:$C$1437,MATCH(B262,Historical!$B$7:$B$1446,0))*IF(AH262="n/a",1.03,IF(AH262&lt;0,1.01,IF(AH262&gt;10,1.1,(1+AH262/100))))</f>
        <v>3.6960000000000002</v>
      </c>
      <c r="AS262" s="935">
        <f t="shared" si="62"/>
        <v>3.8796912000000003</v>
      </c>
      <c r="AT262" s="935">
        <f t="shared" si="68"/>
        <v>4.267660320000001</v>
      </c>
      <c r="AU262" s="935">
        <f t="shared" si="68"/>
        <v>4.6944263520000016</v>
      </c>
      <c r="AV262" s="935">
        <f t="shared" si="68"/>
        <v>5.1638689872000025</v>
      </c>
      <c r="AW262" s="702">
        <f t="shared" si="63"/>
        <v>21.701646859200004</v>
      </c>
      <c r="AX262" s="810">
        <f t="shared" si="64"/>
        <v>11.462944675258823</v>
      </c>
      <c r="AY262" s="991">
        <v>0.49</v>
      </c>
      <c r="AZ262" s="922">
        <v>71.77</v>
      </c>
      <c r="BA262" s="922">
        <v>0.19</v>
      </c>
      <c r="BB262" s="922">
        <v>6.74</v>
      </c>
      <c r="BC262" s="922">
        <v>32.690000000000005</v>
      </c>
      <c r="BE262" s="664">
        <v>1991</v>
      </c>
      <c r="BF262" s="946" t="e">
        <f>#VALUE!</f>
        <v>#VALUE!</v>
      </c>
      <c r="BG262" s="931">
        <v>17</v>
      </c>
    </row>
    <row r="263" spans="1:59" s="571" customFormat="1" ht="11.25" customHeight="1" x14ac:dyDescent="0.2">
      <c r="A263" s="537" t="s">
        <v>575</v>
      </c>
      <c r="B263" s="925" t="s">
        <v>576</v>
      </c>
      <c r="C263" s="988" t="s">
        <v>131</v>
      </c>
      <c r="D263" s="988" t="s">
        <v>4363</v>
      </c>
      <c r="E263" s="792">
        <v>21</v>
      </c>
      <c r="F263" s="526">
        <v>161</v>
      </c>
      <c r="G263" s="526" t="s">
        <v>37</v>
      </c>
      <c r="H263" s="526" t="s">
        <v>115</v>
      </c>
      <c r="I263" s="924">
        <v>71.66</v>
      </c>
      <c r="J263" s="702">
        <f t="shared" ref="J263:J326" si="69">(M263/I263)*100</f>
        <v>2.9863243092380691</v>
      </c>
      <c r="K263" s="933">
        <v>0.53500000000000003</v>
      </c>
      <c r="L263" s="639">
        <v>4</v>
      </c>
      <c r="M263" s="693">
        <f t="shared" ref="M263:M326" si="70">K263*L263</f>
        <v>2.14</v>
      </c>
      <c r="N263" s="921" t="s">
        <v>357</v>
      </c>
      <c r="O263" s="796">
        <v>0.505</v>
      </c>
      <c r="P263" s="915">
        <v>43528</v>
      </c>
      <c r="Q263" s="915">
        <v>43553</v>
      </c>
      <c r="R263" s="693">
        <f t="shared" ref="R263:R326" si="71">(K263-O263)/O263*100</f>
        <v>5.9405940594059459</v>
      </c>
      <c r="S263" s="759">
        <f>IF(INDEX(Historical!$D$7:$D$1437,MATCH(B263,Historical!$B$7:$B$1446,0))=0,"n/a",(INDEX(Historical!$C$7:$C$1437,MATCH(B263,Historical!$B$7:$B$1446,0))/INDEX(Historical!$D$7:$D$1437,MATCH(B263,Historical!$B$7:$B$1446,0))-1)*100)</f>
        <v>6.315789473684208</v>
      </c>
      <c r="T263" s="759">
        <f>IF(INDEX(Historical!$F$7:$F$1430,MATCH(B263,Historical!$B$7:$B$1446,0))=0,"n/a",((INDEX(Historical!$C$7:$C$1437,MATCH(B263,Historical!$B$7:$B$1446,0))/INDEX(Historical!$F$7:$F$1430,MATCH(B263,Historical!$B$7:$B$1446,0)))^(1/3)-1)*100)</f>
        <v>6.5479175828152769</v>
      </c>
      <c r="U263" s="759">
        <f>IF(INDEX(Historical!$H$7:$H$1430,MATCH(B263,Historical!$B$7:$B$1446,0))=0,"n/a",((INDEX(Historical!$C$7:$C$1437,MATCH(B263,Historical!$B$7:$B$1446,0))/INDEX(Historical!$H$7:$H$1430,MATCH(B263,Historical!$B$7:$B$1446,0)))^(1/5)-1)*100)</f>
        <v>6.5630904255261191</v>
      </c>
      <c r="V263" s="759">
        <f>IF(INDEX(Historical!$O$7:$O$1430,MATCH(B263,Historical!$B$7:$B$1446,0))=0,"n/a",((INDEX(Historical!$C$7:$C$1437,MATCH(B263,Historical!$B$7:$B$1446,0))/INDEX(Historical!$O$7:$O$1430,MATCH(B263,Historical!$B$7:$B$1446,0)))^(1/10)-1)*100)</f>
        <v>9.3678669828320515</v>
      </c>
      <c r="W263" s="760">
        <f t="shared" ref="W263:W326" si="72">IF(OR(U263&lt;=0,U263="n/a",V263&lt;=0,V263="n/a"),"n/a",U263/V263)</f>
        <v>0.70059603083112898</v>
      </c>
      <c r="X263" s="761">
        <f t="shared" ref="X263:X326" si="73">IF(OR(AJ263&lt;=0,AJ263="n/a",U263&lt;=0,U263="n/a"),"n/a",U263/AJ263)</f>
        <v>1.1719804331296639</v>
      </c>
      <c r="Y263" s="709"/>
      <c r="Z263" s="702">
        <f t="shared" ref="Z263:Z326" si="74">IF(OR(AC263&lt;0.01,AC263="n/a"),"n/a",M263/AC263*100)</f>
        <v>65.644171779141118</v>
      </c>
      <c r="AA263" s="935">
        <f t="shared" ref="AA263:AA326" si="75">IF(OR(AC263&lt;0.01,AC263="n/a"),"n/a",I263/AC263)</f>
        <v>21.981595092024541</v>
      </c>
      <c r="AB263" s="639">
        <v>12</v>
      </c>
      <c r="AC263" s="916">
        <v>3.26</v>
      </c>
      <c r="AD263" s="916">
        <v>3.9</v>
      </c>
      <c r="AE263" s="916">
        <v>2.68</v>
      </c>
      <c r="AF263" s="916">
        <v>1.98</v>
      </c>
      <c r="AG263" s="916">
        <v>9.1</v>
      </c>
      <c r="AH263" s="918">
        <v>5.0999999999999996</v>
      </c>
      <c r="AI263" s="918">
        <v>5.86</v>
      </c>
      <c r="AJ263" s="916">
        <v>5.6000000000000005</v>
      </c>
      <c r="AK263" s="916">
        <v>5.62</v>
      </c>
      <c r="AL263" s="928">
        <v>22680</v>
      </c>
      <c r="AM263" s="922">
        <v>0.3</v>
      </c>
      <c r="AN263" s="916">
        <v>1.27</v>
      </c>
      <c r="AO263" s="802">
        <f t="shared" ref="AO263:AO326" si="76">IF(U263="n/a","n/a",IF(AA263&lt;0,"n/a",IF(AA263="n/a","n/a",J263+U263-AA263)))</f>
        <v>-12.432180357260354</v>
      </c>
      <c r="AP263" s="803">
        <f t="shared" ref="AP263:AP326" si="77">IF(U263="n/a","n/a",J263+U263)</f>
        <v>9.5494147347641878</v>
      </c>
      <c r="AQ263" s="936">
        <f t="shared" ref="AQ263:AQ326" si="78">IF(OR(AC263&lt;0.01,AF263="n/a"),"n/a",(I263/SQRT(22.5*AC263*(I263/AF263))-1)*100)</f>
        <v>39.082003440350242</v>
      </c>
      <c r="AR263" s="702">
        <f>INDEX(Historical!$C$7:$C$1437,MATCH(B263,Historical!$B$7:$B$1446,0))*IF(AH263="n/a",1.03,IF(AH263&lt;0,1.01,IF(AH263&gt;10,1.1,(1+AH263/100))))</f>
        <v>2.1230199999999999</v>
      </c>
      <c r="AS263" s="935">
        <f t="shared" ref="AS263:AS326" si="79">IF($AI263="n/a",1.03*AR263,IF($AI263&lt;0,1.01*AR263,IF($AI263&gt;10,1.1*AR263,(1+$AI263/100)*AR263)))</f>
        <v>2.2474289719999998</v>
      </c>
      <c r="AT263" s="935">
        <f t="shared" si="68"/>
        <v>2.3737344802263998</v>
      </c>
      <c r="AU263" s="935">
        <f t="shared" si="68"/>
        <v>2.5071383580151236</v>
      </c>
      <c r="AV263" s="935">
        <f t="shared" si="68"/>
        <v>2.6480395337355738</v>
      </c>
      <c r="AW263" s="702">
        <f t="shared" ref="AW263:AW326" si="80">SUM(AR263:AV263)</f>
        <v>11.899361343977098</v>
      </c>
      <c r="AX263" s="810">
        <f t="shared" ref="AX263:AX326" si="81">AW263/I263*100</f>
        <v>16.605304694358217</v>
      </c>
      <c r="AY263" s="991">
        <v>0.32</v>
      </c>
      <c r="AZ263" s="922">
        <v>35.82</v>
      </c>
      <c r="BA263" s="922">
        <v>-0.83</v>
      </c>
      <c r="BB263" s="922">
        <v>1.7500000000000002</v>
      </c>
      <c r="BC263" s="922">
        <v>8.93</v>
      </c>
      <c r="BD263" s="960"/>
      <c r="BE263" s="664">
        <v>1999</v>
      </c>
      <c r="BF263" s="946" t="e">
        <f t="shared" ref="BF263" si="82">#VALUE!</f>
        <v>#VALUE!</v>
      </c>
      <c r="BG263" s="931">
        <v>2.8000000000000003</v>
      </c>
    </row>
    <row r="264" spans="1:59" ht="11.25" customHeight="1" x14ac:dyDescent="0.2">
      <c r="A264" s="537" t="s">
        <v>1159</v>
      </c>
      <c r="B264" s="925" t="s">
        <v>1160</v>
      </c>
      <c r="C264" s="988" t="s">
        <v>247</v>
      </c>
      <c r="D264" s="988" t="s">
        <v>4380</v>
      </c>
      <c r="E264" s="792">
        <v>9</v>
      </c>
      <c r="F264" s="526">
        <v>367</v>
      </c>
      <c r="G264" s="526" t="s">
        <v>106</v>
      </c>
      <c r="H264" s="526" t="s">
        <v>106</v>
      </c>
      <c r="I264" s="924">
        <v>12.04</v>
      </c>
      <c r="J264" s="702">
        <f t="shared" si="69"/>
        <v>4.1528239202657806</v>
      </c>
      <c r="K264" s="927">
        <v>0.125</v>
      </c>
      <c r="L264" s="639">
        <v>4</v>
      </c>
      <c r="M264" s="693">
        <f t="shared" si="70"/>
        <v>0.5</v>
      </c>
      <c r="N264" s="921" t="s">
        <v>344</v>
      </c>
      <c r="O264" s="795">
        <v>0.115</v>
      </c>
      <c r="P264" s="917">
        <v>43168</v>
      </c>
      <c r="Q264" s="917">
        <v>43178</v>
      </c>
      <c r="R264" s="693">
        <f t="shared" si="71"/>
        <v>8.6956521739130395</v>
      </c>
      <c r="S264" s="759">
        <f>IF(INDEX(Historical!$D$7:$D$1437,MATCH(B264,Historical!$B$7:$B$1446,0))=0,"n/a",(INDEX(Historical!$C$7:$C$1437,MATCH(B264,Historical!$B$7:$B$1446,0))/INDEX(Historical!$D$7:$D$1437,MATCH(B264,Historical!$B$7:$B$1446,0))-1)*100)</f>
        <v>8.6956521739130377</v>
      </c>
      <c r="T264" s="759">
        <f>IF(INDEX(Historical!$F$7:$F$1430,MATCH(B264,Historical!$B$7:$B$1446,0))=0,"n/a",((INDEX(Historical!$C$7:$C$1437,MATCH(B264,Historical!$B$7:$B$1446,0))/INDEX(Historical!$F$7:$F$1430,MATCH(B264,Historical!$B$7:$B$1446,0)))^(1/3)-1)*100)</f>
        <v>5.1559495992220539</v>
      </c>
      <c r="U264" s="759">
        <f>IF(INDEX(Historical!$H$7:$H$1430,MATCH(B264,Historical!$B$7:$B$1446,0))=0,"n/a",((INDEX(Historical!$C$7:$C$1437,MATCH(B264,Historical!$B$7:$B$1446,0))/INDEX(Historical!$H$7:$H$1430,MATCH(B264,Historical!$B$7:$B$1446,0)))^(1/5)-1)*100)</f>
        <v>8.0185187303563499</v>
      </c>
      <c r="V264" s="759">
        <f>IF(INDEX(Historical!$O$7:$O$1430,MATCH(B264,Historical!$B$7:$B$1446,0))=0,"n/a",((INDEX(Historical!$C$7:$C$1437,MATCH(B264,Historical!$B$7:$B$1446,0))/INDEX(Historical!$O$7:$O$1430,MATCH(B264,Historical!$B$7:$B$1446,0)))^(1/10)-1)*100)</f>
        <v>7.1773462536293131</v>
      </c>
      <c r="W264" s="760">
        <f t="shared" si="72"/>
        <v>1.1171982578242881</v>
      </c>
      <c r="X264" s="761">
        <f t="shared" si="73"/>
        <v>0.86220631509208057</v>
      </c>
      <c r="Y264" s="716"/>
      <c r="Z264" s="702">
        <f t="shared" si="74"/>
        <v>35.971223021582738</v>
      </c>
      <c r="AA264" s="935">
        <f t="shared" si="75"/>
        <v>8.6618705035971217</v>
      </c>
      <c r="AB264" s="639">
        <v>12</v>
      </c>
      <c r="AC264" s="916">
        <v>1.39</v>
      </c>
      <c r="AD264" s="916">
        <v>0.57999999999999996</v>
      </c>
      <c r="AE264" s="916">
        <v>0.97</v>
      </c>
      <c r="AF264" s="916">
        <v>1.37</v>
      </c>
      <c r="AG264" s="916">
        <v>15.4</v>
      </c>
      <c r="AH264" s="916">
        <v>88.8</v>
      </c>
      <c r="AI264" s="916" t="s">
        <v>137</v>
      </c>
      <c r="AJ264" s="916">
        <v>9.3000000000000007</v>
      </c>
      <c r="AK264" s="916">
        <v>15</v>
      </c>
      <c r="AL264" s="928">
        <v>170.85</v>
      </c>
      <c r="AM264" s="922">
        <v>12.7</v>
      </c>
      <c r="AN264" s="916">
        <v>0.03</v>
      </c>
      <c r="AO264" s="802">
        <f t="shared" si="76"/>
        <v>3.5094721470250079</v>
      </c>
      <c r="AP264" s="803">
        <f t="shared" si="77"/>
        <v>12.17134265062213</v>
      </c>
      <c r="AQ264" s="936">
        <f t="shared" si="78"/>
        <v>-27.376885865210287</v>
      </c>
      <c r="AR264" s="702">
        <f>INDEX(Historical!$C$7:$C$1437,MATCH(B264,Historical!$B$7:$B$1446,0))*IF(AH264="n/a",1.03,IF(AH264&lt;0,1.01,IF(AH264&gt;10,1.1,(1+AH264/100))))</f>
        <v>0.55000000000000004</v>
      </c>
      <c r="AS264" s="935">
        <f t="shared" si="79"/>
        <v>0.56650000000000011</v>
      </c>
      <c r="AT264" s="935">
        <f t="shared" si="68"/>
        <v>0.6231500000000002</v>
      </c>
      <c r="AU264" s="935">
        <f t="shared" si="68"/>
        <v>0.68546500000000032</v>
      </c>
      <c r="AV264" s="935">
        <f t="shared" si="68"/>
        <v>0.75401150000000039</v>
      </c>
      <c r="AW264" s="702">
        <f t="shared" si="80"/>
        <v>3.1791265000000011</v>
      </c>
      <c r="AX264" s="810">
        <f t="shared" si="81"/>
        <v>26.404705149501673</v>
      </c>
      <c r="AY264" s="991">
        <v>0.19</v>
      </c>
      <c r="AZ264" s="922">
        <v>14.67</v>
      </c>
      <c r="BA264" s="922">
        <v>-21.05</v>
      </c>
      <c r="BB264" s="922">
        <v>1.53</v>
      </c>
      <c r="BC264" s="922">
        <v>-1.44</v>
      </c>
      <c r="BE264" s="664">
        <v>2010</v>
      </c>
      <c r="BF264" s="946" t="e">
        <f>#VALUE!</f>
        <v>#VALUE!</v>
      </c>
      <c r="BG264" s="931">
        <v>13.100000000000001</v>
      </c>
    </row>
    <row r="265" spans="1:59" ht="11.25" customHeight="1" x14ac:dyDescent="0.2">
      <c r="A265" s="537" t="s">
        <v>570</v>
      </c>
      <c r="B265" s="925" t="s">
        <v>571</v>
      </c>
      <c r="C265" s="988" t="s">
        <v>4353</v>
      </c>
      <c r="D265" s="988" t="s">
        <v>4354</v>
      </c>
      <c r="E265" s="792">
        <v>25</v>
      </c>
      <c r="F265" s="526">
        <v>135</v>
      </c>
      <c r="G265" s="526" t="s">
        <v>37</v>
      </c>
      <c r="H265" s="526" t="s">
        <v>115</v>
      </c>
      <c r="I265" s="916">
        <v>282.5</v>
      </c>
      <c r="J265" s="702">
        <f t="shared" si="69"/>
        <v>2.7610619469026552</v>
      </c>
      <c r="K265" s="933">
        <v>1.95</v>
      </c>
      <c r="L265" s="639">
        <v>4</v>
      </c>
      <c r="M265" s="693">
        <f t="shared" si="70"/>
        <v>7.8</v>
      </c>
      <c r="N265" s="921" t="s">
        <v>220</v>
      </c>
      <c r="O265" s="796">
        <v>1.86</v>
      </c>
      <c r="P265" s="915">
        <v>43552</v>
      </c>
      <c r="Q265" s="915">
        <v>43567</v>
      </c>
      <c r="R265" s="693">
        <f t="shared" si="71"/>
        <v>4.838709677419347</v>
      </c>
      <c r="S265" s="759">
        <f>IF(INDEX(Historical!$D$7:$D$1437,MATCH(B265,Historical!$B$7:$B$1446,0))=0,"n/a",(INDEX(Historical!$C$7:$C$1437,MATCH(B265,Historical!$B$7:$B$1446,0))/INDEX(Historical!$D$7:$D$1437,MATCH(B265,Historical!$B$7:$B$1446,0))-1)*100)</f>
        <v>7.0072992700729975</v>
      </c>
      <c r="T265" s="759">
        <f>IF(INDEX(Historical!$F$7:$F$1430,MATCH(B265,Historical!$B$7:$B$1446,0))=0,"n/a",((INDEX(Historical!$C$7:$C$1437,MATCH(B265,Historical!$B$7:$B$1446,0))/INDEX(Historical!$F$7:$F$1430,MATCH(B265,Historical!$B$7:$B$1446,0)))^(1/3)-1)*100)</f>
        <v>9.2586641609718292</v>
      </c>
      <c r="U265" s="759">
        <f>IF(INDEX(Historical!$H$7:$H$1430,MATCH(B265,Historical!$B$7:$B$1446,0))=0,"n/a",((INDEX(Historical!$C$7:$C$1437,MATCH(B265,Historical!$B$7:$B$1446,0))/INDEX(Historical!$H$7:$H$1430,MATCH(B265,Historical!$B$7:$B$1446,0)))^(1/5)-1)*100)</f>
        <v>9.15623981134841</v>
      </c>
      <c r="V265" s="759">
        <f>IF(INDEX(Historical!$O$7:$O$1430,MATCH(B265,Historical!$B$7:$B$1446,0))=0,"n/a",((INDEX(Historical!$C$7:$C$1437,MATCH(B265,Historical!$B$7:$B$1446,0))/INDEX(Historical!$O$7:$O$1430,MATCH(B265,Historical!$B$7:$B$1446,0)))^(1/10)-1)*100)</f>
        <v>6.2705939556533252</v>
      </c>
      <c r="W265" s="760">
        <f t="shared" si="72"/>
        <v>1.460187005585571</v>
      </c>
      <c r="X265" s="761">
        <f t="shared" si="73"/>
        <v>0.70432613933449306</v>
      </c>
      <c r="Y265" s="925"/>
      <c r="Z265" s="702">
        <f t="shared" si="74"/>
        <v>123.02839116719242</v>
      </c>
      <c r="AA265" s="935">
        <f t="shared" si="75"/>
        <v>44.558359621451103</v>
      </c>
      <c r="AB265" s="639">
        <v>12</v>
      </c>
      <c r="AC265" s="916">
        <v>6.34</v>
      </c>
      <c r="AD265" s="916">
        <v>5.64</v>
      </c>
      <c r="AE265" s="916">
        <v>13.03</v>
      </c>
      <c r="AF265" s="916">
        <v>2.98</v>
      </c>
      <c r="AG265" s="916">
        <v>5.8999999999999995</v>
      </c>
      <c r="AH265" s="916">
        <v>-9.9</v>
      </c>
      <c r="AI265" s="916">
        <v>9.83</v>
      </c>
      <c r="AJ265" s="916">
        <v>13</v>
      </c>
      <c r="AK265" s="916">
        <v>7.9</v>
      </c>
      <c r="AL265" s="928">
        <v>18350</v>
      </c>
      <c r="AM265" s="922">
        <v>0.1</v>
      </c>
      <c r="AN265" s="916">
        <v>0.89</v>
      </c>
      <c r="AO265" s="802">
        <f t="shared" si="76"/>
        <v>-32.641057863200039</v>
      </c>
      <c r="AP265" s="803">
        <f t="shared" si="77"/>
        <v>11.917301758251066</v>
      </c>
      <c r="AQ265" s="936">
        <f t="shared" si="78"/>
        <v>142.93017896957258</v>
      </c>
      <c r="AR265" s="702">
        <f>INDEX(Historical!$C$7:$C$1437,MATCH(B265,Historical!$B$7:$B$1446,0))*IF(AH265="n/a",1.03,IF(AH265&lt;0,1.01,IF(AH265&gt;10,1.1,(1+AH265/100))))</f>
        <v>7.4032999999999998</v>
      </c>
      <c r="AS265" s="935">
        <f t="shared" si="79"/>
        <v>8.1310443899999996</v>
      </c>
      <c r="AT265" s="935">
        <f t="shared" si="68"/>
        <v>8.7733968968099987</v>
      </c>
      <c r="AU265" s="935">
        <f t="shared" si="68"/>
        <v>9.4664952516579888</v>
      </c>
      <c r="AV265" s="935">
        <f t="shared" si="68"/>
        <v>10.21434837653897</v>
      </c>
      <c r="AW265" s="702">
        <f t="shared" si="80"/>
        <v>43.98858491500696</v>
      </c>
      <c r="AX265" s="810">
        <f t="shared" si="81"/>
        <v>15.571180500887419</v>
      </c>
      <c r="AY265" s="991">
        <v>0.48</v>
      </c>
      <c r="AZ265" s="922">
        <v>24.88</v>
      </c>
      <c r="BA265" s="922">
        <v>-4.1099999999999994</v>
      </c>
      <c r="BB265" s="922">
        <v>-0.65</v>
      </c>
      <c r="BC265" s="922">
        <v>9.27</v>
      </c>
      <c r="BE265" s="664">
        <v>1995</v>
      </c>
      <c r="BF265" s="946" t="e">
        <f>#VALUE!</f>
        <v>#VALUE!</v>
      </c>
      <c r="BG265" s="931">
        <v>3</v>
      </c>
    </row>
    <row r="266" spans="1:59" ht="11.25" customHeight="1" x14ac:dyDescent="0.2">
      <c r="A266" s="609" t="s">
        <v>4343</v>
      </c>
      <c r="B266" s="925" t="s">
        <v>4342</v>
      </c>
      <c r="C266" s="988" t="s">
        <v>179</v>
      </c>
      <c r="D266" s="988" t="s">
        <v>4371</v>
      </c>
      <c r="E266" s="792">
        <v>13</v>
      </c>
      <c r="F266" s="526">
        <v>286</v>
      </c>
      <c r="G266" s="526" t="s">
        <v>106</v>
      </c>
      <c r="H266" s="526" t="s">
        <v>106</v>
      </c>
      <c r="I266" s="924">
        <v>15.12</v>
      </c>
      <c r="J266" s="702">
        <f t="shared" si="69"/>
        <v>8.0687830687830679</v>
      </c>
      <c r="K266" s="927">
        <v>0.30499999999999999</v>
      </c>
      <c r="L266" s="639">
        <v>4</v>
      </c>
      <c r="M266" s="693">
        <f t="shared" si="70"/>
        <v>1.22</v>
      </c>
      <c r="N266" s="921" t="s">
        <v>1248</v>
      </c>
      <c r="O266" s="795">
        <v>0.29499999999999998</v>
      </c>
      <c r="P266" s="917">
        <v>43138</v>
      </c>
      <c r="Q266" s="917">
        <v>43151</v>
      </c>
      <c r="R266" s="693">
        <f t="shared" si="71"/>
        <v>3.3898305084745797</v>
      </c>
      <c r="S266" s="759">
        <f>IF(INDEX(Historical!$D$7:$D$1437,MATCH(B266,Historical!$B$7:$B$1446,0))=0,"n/a",(INDEX(Historical!$C$7:$C$1437,MATCH(B266,Historical!$B$7:$B$1446,0))/INDEX(Historical!$D$7:$D$1437,MATCH(B266,Historical!$B$7:$B$1446,0))-1)*100)</f>
        <v>6.0869565217391397</v>
      </c>
      <c r="T266" s="759">
        <f>IF(INDEX(Historical!$F$7:$F$1430,MATCH(B266,Historical!$B$7:$B$1446,0))=0,"n/a",((INDEX(Historical!$C$7:$C$1437,MATCH(B266,Historical!$B$7:$B$1446,0))/INDEX(Historical!$F$7:$F$1430,MATCH(B266,Historical!$B$7:$B$1446,0)))^(1/3)-1)*100)</f>
        <v>6.1499725766982261</v>
      </c>
      <c r="U266" s="759">
        <f>IF(INDEX(Historical!$H$7:$H$1430,MATCH(B266,Historical!$B$7:$B$1446,0))=0,"n/a",((INDEX(Historical!$C$7:$C$1437,MATCH(B266,Historical!$B$7:$B$1446,0))/INDEX(Historical!$H$7:$H$1430,MATCH(B266,Historical!$B$7:$B$1446,0)))^(1/5)-1)*100)</f>
        <v>13.354587529309182</v>
      </c>
      <c r="V266" s="759">
        <f>IF(INDEX(Historical!$O$7:$O$1430,MATCH(B266,Historical!$B$7:$B$1446,0))=0,"n/a",((INDEX(Historical!$C$7:$C$1437,MATCH(B266,Historical!$B$7:$B$1446,0))/INDEX(Historical!$O$7:$O$1430,MATCH(B266,Historical!$B$7:$B$1446,0)))^(1/10)-1)*100)</f>
        <v>9.6070580511149473</v>
      </c>
      <c r="W266" s="760">
        <f t="shared" si="72"/>
        <v>1.3900808612017614</v>
      </c>
      <c r="X266" s="761">
        <f t="shared" si="73"/>
        <v>0.23890138692860788</v>
      </c>
      <c r="Y266" s="716"/>
      <c r="Z266" s="702">
        <f t="shared" si="74"/>
        <v>87.769784172661886</v>
      </c>
      <c r="AA266" s="935">
        <f t="shared" si="75"/>
        <v>10.877697841726619</v>
      </c>
      <c r="AB266" s="639">
        <v>12</v>
      </c>
      <c r="AC266" s="916">
        <v>1.39</v>
      </c>
      <c r="AD266" s="916">
        <v>0.45</v>
      </c>
      <c r="AE266" s="916">
        <v>0.74</v>
      </c>
      <c r="AF266" s="916">
        <v>1.72</v>
      </c>
      <c r="AG266" s="919">
        <v>39.800000000000004</v>
      </c>
      <c r="AH266" s="918">
        <v>325.8</v>
      </c>
      <c r="AI266" s="918">
        <v>-5.58</v>
      </c>
      <c r="AJ266" s="916">
        <v>55.900000000000006</v>
      </c>
      <c r="AK266" s="916">
        <v>24.4</v>
      </c>
      <c r="AL266" s="928">
        <v>39760</v>
      </c>
      <c r="AM266" s="922">
        <v>2.8000000000000003</v>
      </c>
      <c r="AN266" s="916">
        <v>2.2400000000000002</v>
      </c>
      <c r="AO266" s="802">
        <f t="shared" si="76"/>
        <v>10.545672756365629</v>
      </c>
      <c r="AP266" s="803">
        <f t="shared" si="77"/>
        <v>21.423370598092248</v>
      </c>
      <c r="AQ266" s="936">
        <f t="shared" si="78"/>
        <v>-8.8112085645761127</v>
      </c>
      <c r="AR266" s="702">
        <f>INDEX(Historical!$C$7:$C$1437,MATCH(B266,Historical!$B$7:$B$1446,0))*IF(AH266="n/a",1.03,IF(AH266&lt;0,1.01,IF(AH266&gt;10,1.1,(1+AH266/100))))</f>
        <v>1.3420000000000001</v>
      </c>
      <c r="AS266" s="935">
        <f t="shared" si="79"/>
        <v>1.3554200000000001</v>
      </c>
      <c r="AT266" s="935">
        <f t="shared" si="68"/>
        <v>1.4909620000000001</v>
      </c>
      <c r="AU266" s="935">
        <f t="shared" si="68"/>
        <v>1.6400582000000004</v>
      </c>
      <c r="AV266" s="935">
        <f t="shared" si="68"/>
        <v>1.8040640200000004</v>
      </c>
      <c r="AW266" s="702">
        <f t="shared" si="80"/>
        <v>7.6325042200000013</v>
      </c>
      <c r="AX266" s="810">
        <f t="shared" si="81"/>
        <v>50.479525264550276</v>
      </c>
      <c r="AY266" s="991">
        <v>1.72</v>
      </c>
      <c r="AZ266" s="922">
        <v>29.45</v>
      </c>
      <c r="BA266" s="922">
        <v>-21.21</v>
      </c>
      <c r="BB266" s="922">
        <v>-1.17</v>
      </c>
      <c r="BC266" s="922">
        <v>-4.5699999999999994</v>
      </c>
      <c r="BE266" s="664">
        <v>2006</v>
      </c>
      <c r="BF266" s="946" t="e">
        <f>#VALUE!</f>
        <v>#VALUE!</v>
      </c>
      <c r="BG266" s="931">
        <v>1.9</v>
      </c>
    </row>
    <row r="267" spans="1:59" s="838" customFormat="1" ht="11.25" customHeight="1" x14ac:dyDescent="0.2">
      <c r="A267" s="697" t="s">
        <v>1141</v>
      </c>
      <c r="B267" s="846" t="s">
        <v>1142</v>
      </c>
      <c r="C267" s="988" t="s">
        <v>112</v>
      </c>
      <c r="D267" s="988" t="s">
        <v>4397</v>
      </c>
      <c r="E267" s="818">
        <v>10</v>
      </c>
      <c r="F267" s="526">
        <v>343</v>
      </c>
      <c r="G267" s="1171" t="s">
        <v>115</v>
      </c>
      <c r="H267" s="1171" t="s">
        <v>115</v>
      </c>
      <c r="I267" s="819">
        <v>82.82</v>
      </c>
      <c r="J267" s="820">
        <f t="shared" si="69"/>
        <v>3.4291234001448929</v>
      </c>
      <c r="K267" s="821">
        <v>0.71</v>
      </c>
      <c r="L267" s="822">
        <v>4</v>
      </c>
      <c r="M267" s="823">
        <f t="shared" si="70"/>
        <v>2.84</v>
      </c>
      <c r="N267" s="824" t="s">
        <v>598</v>
      </c>
      <c r="O267" s="825">
        <v>0.66</v>
      </c>
      <c r="P267" s="826">
        <v>43531</v>
      </c>
      <c r="Q267" s="826">
        <v>43546</v>
      </c>
      <c r="R267" s="823">
        <f t="shared" si="71"/>
        <v>7.5757575757575646</v>
      </c>
      <c r="S267" s="759">
        <f>IF(INDEX(Historical!$D$7:$D$1437,MATCH(B267,Historical!$B$7:$B$1446,0))=0,"n/a",(INDEX(Historical!$C$7:$C$1437,MATCH(B267,Historical!$B$7:$B$1446,0))/INDEX(Historical!$D$7:$D$1437,MATCH(B267,Historical!$B$7:$B$1446,0))-1)*100)</f>
        <v>10.000000000000009</v>
      </c>
      <c r="T267" s="759">
        <f>IF(INDEX(Historical!$F$7:$F$1430,MATCH(B267,Historical!$B$7:$B$1446,0))=0,"n/a",((INDEX(Historical!$C$7:$C$1437,MATCH(B267,Historical!$B$7:$B$1446,0))/INDEX(Historical!$F$7:$F$1430,MATCH(B267,Historical!$B$7:$B$1446,0)))^(1/3)-1)*100)</f>
        <v>6.2658569182611146</v>
      </c>
      <c r="U267" s="759">
        <f>IF(INDEX(Historical!$H$7:$H$1430,MATCH(B267,Historical!$B$7:$B$1446,0))=0,"n/a",((INDEX(Historical!$C$7:$C$1437,MATCH(B267,Historical!$B$7:$B$1446,0))/INDEX(Historical!$H$7:$H$1430,MATCH(B267,Historical!$B$7:$B$1446,0)))^(1/5)-1)*100)</f>
        <v>9.4608784223157549</v>
      </c>
      <c r="V267" s="759">
        <f>IF(INDEX(Historical!$O$7:$O$1430,MATCH(B267,Historical!$B$7:$B$1446,0))=0,"n/a",((INDEX(Historical!$C$7:$C$1437,MATCH(B267,Historical!$B$7:$B$1446,0))/INDEX(Historical!$O$7:$O$1430,MATCH(B267,Historical!$B$7:$B$1446,0)))^(1/10)-1)*100)</f>
        <v>10.194620275875476</v>
      </c>
      <c r="W267" s="827">
        <f t="shared" si="72"/>
        <v>0.92802656364788338</v>
      </c>
      <c r="X267" s="828">
        <f t="shared" si="73"/>
        <v>2.0129528558118626</v>
      </c>
      <c r="Y267" s="1096" t="s">
        <v>286</v>
      </c>
      <c r="Z267" s="820">
        <f t="shared" si="74"/>
        <v>57.841140529531565</v>
      </c>
      <c r="AA267" s="830">
        <f t="shared" si="75"/>
        <v>16.867617107942973</v>
      </c>
      <c r="AB267" s="822">
        <v>12</v>
      </c>
      <c r="AC267" s="831">
        <v>4.91</v>
      </c>
      <c r="AD267" s="831">
        <v>2.27</v>
      </c>
      <c r="AE267" s="831">
        <v>1.63</v>
      </c>
      <c r="AF267" s="831">
        <v>2.21</v>
      </c>
      <c r="AG267" s="831">
        <v>12.8</v>
      </c>
      <c r="AH267" s="831">
        <v>-24.9</v>
      </c>
      <c r="AI267" s="831">
        <v>6.54</v>
      </c>
      <c r="AJ267" s="831">
        <v>4.7</v>
      </c>
      <c r="AK267" s="831">
        <v>7.4300000000000006</v>
      </c>
      <c r="AL267" s="832">
        <v>35150</v>
      </c>
      <c r="AM267" s="833">
        <v>0.2</v>
      </c>
      <c r="AN267" s="831">
        <v>0.47</v>
      </c>
      <c r="AO267" s="834">
        <f t="shared" si="76"/>
        <v>-3.9776152854823259</v>
      </c>
      <c r="AP267" s="835">
        <f t="shared" si="77"/>
        <v>12.890001822460647</v>
      </c>
      <c r="AQ267" s="836">
        <f t="shared" si="78"/>
        <v>28.715765776214532</v>
      </c>
      <c r="AR267" s="702">
        <f>INDEX(Historical!$C$7:$C$1437,MATCH(B267,Historical!$B$7:$B$1446,0))*IF(AH267="n/a",1.03,IF(AH267&lt;0,1.01,IF(AH267&gt;10,1.1,(1+AH267/100))))</f>
        <v>2.6664000000000003</v>
      </c>
      <c r="AS267" s="830">
        <f t="shared" si="79"/>
        <v>2.8407825600000001</v>
      </c>
      <c r="AT267" s="830">
        <f t="shared" ref="AT267:AV286" si="83">IF($AK267="n/a",1.03*AS267,IF($AK267&lt;0,1.01*AS267,IF($AK267&gt;10,1.1*AS267,(1+$AK267/100)*AS267)))</f>
        <v>3.0518527042080001</v>
      </c>
      <c r="AU267" s="830">
        <f t="shared" si="83"/>
        <v>3.2786053601306548</v>
      </c>
      <c r="AV267" s="830">
        <f t="shared" si="83"/>
        <v>3.5222057383883625</v>
      </c>
      <c r="AW267" s="820">
        <f t="shared" si="80"/>
        <v>15.359846362727019</v>
      </c>
      <c r="AX267" s="837">
        <f t="shared" si="81"/>
        <v>18.546059360935789</v>
      </c>
      <c r="AY267" s="992">
        <v>1.46</v>
      </c>
      <c r="AZ267" s="833">
        <v>28.48</v>
      </c>
      <c r="BA267" s="833">
        <v>-7.42</v>
      </c>
      <c r="BB267" s="833">
        <v>1.39</v>
      </c>
      <c r="BC267" s="833">
        <v>5.8000000000000007</v>
      </c>
      <c r="BD267" s="961"/>
      <c r="BE267" s="664">
        <v>2010</v>
      </c>
      <c r="BF267" s="946" t="e">
        <f>#VALUE!</f>
        <v>#VALUE!</v>
      </c>
      <c r="BG267" s="893">
        <v>6.7</v>
      </c>
    </row>
    <row r="268" spans="1:59" ht="11.25" customHeight="1" x14ac:dyDescent="0.2">
      <c r="A268" s="537" t="s">
        <v>216</v>
      </c>
      <c r="B268" s="925" t="s">
        <v>217</v>
      </c>
      <c r="C268" s="988" t="s">
        <v>108</v>
      </c>
      <c r="D268" s="988" t="s">
        <v>4369</v>
      </c>
      <c r="E268" s="792">
        <v>38</v>
      </c>
      <c r="F268" s="526">
        <v>68</v>
      </c>
      <c r="G268" s="526" t="s">
        <v>106</v>
      </c>
      <c r="H268" s="526" t="s">
        <v>106</v>
      </c>
      <c r="I268" s="916">
        <v>41.57</v>
      </c>
      <c r="J268" s="702">
        <f t="shared" si="69"/>
        <v>3.3678133269184505</v>
      </c>
      <c r="K268" s="927">
        <v>0.35</v>
      </c>
      <c r="L268" s="639">
        <v>4</v>
      </c>
      <c r="M268" s="693">
        <f t="shared" si="70"/>
        <v>1.4</v>
      </c>
      <c r="N268" s="921" t="s">
        <v>107</v>
      </c>
      <c r="O268" s="795">
        <v>0.31</v>
      </c>
      <c r="P268" s="915">
        <v>43403</v>
      </c>
      <c r="Q268" s="915">
        <v>43419</v>
      </c>
      <c r="R268" s="693">
        <f t="shared" si="71"/>
        <v>12.903225806451607</v>
      </c>
      <c r="S268" s="759">
        <f>IF(INDEX(Historical!$D$7:$D$1437,MATCH(B268,Historical!$B$7:$B$1446,0))=0,"n/a",(INDEX(Historical!$C$7:$C$1437,MATCH(B268,Historical!$B$7:$B$1446,0))/INDEX(Historical!$D$7:$D$1437,MATCH(B268,Historical!$B$7:$B$1446,0))-1)*100)</f>
        <v>11.304347826086936</v>
      </c>
      <c r="T268" s="759">
        <f>IF(INDEX(Historical!$F$7:$F$1430,MATCH(B268,Historical!$B$7:$B$1446,0))=0,"n/a",((INDEX(Historical!$C$7:$C$1437,MATCH(B268,Historical!$B$7:$B$1446,0))/INDEX(Historical!$F$7:$F$1430,MATCH(B268,Historical!$B$7:$B$1446,0)))^(1/3)-1)*100)</f>
        <v>8.0391874208477923</v>
      </c>
      <c r="U268" s="759">
        <f>IF(INDEX(Historical!$H$7:$H$1430,MATCH(B268,Historical!$B$7:$B$1446,0))=0,"n/a",((INDEX(Historical!$C$7:$C$1437,MATCH(B268,Historical!$B$7:$B$1446,0))/INDEX(Historical!$H$7:$H$1430,MATCH(B268,Historical!$B$7:$B$1446,0)))^(1/5)-1)*100)</f>
        <v>9.3148651699032303</v>
      </c>
      <c r="V268" s="759">
        <f>IF(INDEX(Historical!$O$7:$O$1430,MATCH(B268,Historical!$B$7:$B$1446,0))=0,"n/a",((INDEX(Historical!$C$7:$C$1437,MATCH(B268,Historical!$B$7:$B$1446,0))/INDEX(Historical!$O$7:$O$1430,MATCH(B268,Historical!$B$7:$B$1446,0)))^(1/10)-1)*100)</f>
        <v>7.7818067712725814</v>
      </c>
      <c r="W268" s="760">
        <f t="shared" si="72"/>
        <v>1.1970054569190933</v>
      </c>
      <c r="X268" s="761">
        <f t="shared" si="73"/>
        <v>0.55777635747923537</v>
      </c>
      <c r="Y268" s="716"/>
      <c r="Z268" s="702">
        <f t="shared" si="74"/>
        <v>43.34365325077399</v>
      </c>
      <c r="AA268" s="935">
        <f t="shared" si="75"/>
        <v>12.869969040247678</v>
      </c>
      <c r="AB268" s="639">
        <v>10</v>
      </c>
      <c r="AC268" s="916">
        <v>3.23</v>
      </c>
      <c r="AD268" s="916">
        <v>2.75</v>
      </c>
      <c r="AE268" s="916">
        <v>2.83</v>
      </c>
      <c r="AF268" s="916">
        <v>4.37</v>
      </c>
      <c r="AG268" s="916">
        <v>35.699999999999996</v>
      </c>
      <c r="AH268" s="916">
        <v>36.299999999999997</v>
      </c>
      <c r="AI268" s="916">
        <v>8.24</v>
      </c>
      <c r="AJ268" s="916">
        <v>16.7</v>
      </c>
      <c r="AK268" s="916">
        <v>4.68</v>
      </c>
      <c r="AL268" s="928">
        <v>4770</v>
      </c>
      <c r="AM268" s="922">
        <v>3.3000000000000003</v>
      </c>
      <c r="AN268" s="916">
        <v>1.43</v>
      </c>
      <c r="AO268" s="802">
        <f t="shared" si="76"/>
        <v>-0.18729054342599838</v>
      </c>
      <c r="AP268" s="803">
        <f t="shared" si="77"/>
        <v>12.68267849682168</v>
      </c>
      <c r="AQ268" s="936">
        <f t="shared" si="78"/>
        <v>58.102308235145792</v>
      </c>
      <c r="AR268" s="702">
        <f>INDEX(Historical!$C$7:$C$1437,MATCH(B268,Historical!$B$7:$B$1446,0))*IF(AH268="n/a",1.03,IF(AH268&lt;0,1.01,IF(AH268&gt;10,1.1,(1+AH268/100))))</f>
        <v>1.4080000000000001</v>
      </c>
      <c r="AS268" s="935">
        <f t="shared" si="79"/>
        <v>1.5240192000000001</v>
      </c>
      <c r="AT268" s="935">
        <f t="shared" si="83"/>
        <v>1.59534329856</v>
      </c>
      <c r="AU268" s="935">
        <f t="shared" si="83"/>
        <v>1.6700053649326079</v>
      </c>
      <c r="AV268" s="935">
        <f t="shared" si="83"/>
        <v>1.7481616160114539</v>
      </c>
      <c r="AW268" s="702">
        <f t="shared" si="80"/>
        <v>7.9455294795040627</v>
      </c>
      <c r="AX268" s="810">
        <f t="shared" si="81"/>
        <v>19.113614336069432</v>
      </c>
      <c r="AY268" s="991">
        <v>1.58</v>
      </c>
      <c r="AZ268" s="922">
        <v>28.78</v>
      </c>
      <c r="BA268" s="922">
        <v>-28.99</v>
      </c>
      <c r="BB268" s="922">
        <v>0.64</v>
      </c>
      <c r="BC268" s="922">
        <v>-6.419999999999999</v>
      </c>
      <c r="BE268" s="664">
        <v>1982</v>
      </c>
      <c r="BF268" s="946" t="e">
        <f>#VALUE!</f>
        <v>#VALUE!</v>
      </c>
      <c r="BG268" s="931">
        <v>12.5</v>
      </c>
    </row>
    <row r="269" spans="1:59" ht="11.25" customHeight="1" x14ac:dyDescent="0.2">
      <c r="A269" s="13" t="s">
        <v>4058</v>
      </c>
      <c r="B269" s="631" t="s">
        <v>4059</v>
      </c>
      <c r="C269" s="988" t="s">
        <v>179</v>
      </c>
      <c r="D269" s="988" t="s">
        <v>4371</v>
      </c>
      <c r="E269" s="792">
        <v>5</v>
      </c>
      <c r="F269" s="526">
        <v>859</v>
      </c>
      <c r="G269" s="526" t="s">
        <v>106</v>
      </c>
      <c r="H269" s="526" t="s">
        <v>106</v>
      </c>
      <c r="I269" s="924">
        <v>33.18</v>
      </c>
      <c r="J269" s="702">
        <f t="shared" si="69"/>
        <v>7.7154912597950567</v>
      </c>
      <c r="K269" s="927">
        <v>0.64</v>
      </c>
      <c r="L269" s="639">
        <v>4</v>
      </c>
      <c r="M269" s="693">
        <f t="shared" si="70"/>
        <v>2.56</v>
      </c>
      <c r="N269" s="921" t="s">
        <v>517</v>
      </c>
      <c r="O269" s="795">
        <v>0.63500000000000001</v>
      </c>
      <c r="P269" s="915">
        <v>43510</v>
      </c>
      <c r="Q269" s="915">
        <v>43524</v>
      </c>
      <c r="R269" s="693">
        <f t="shared" si="71"/>
        <v>0.78740157480315032</v>
      </c>
      <c r="S269" s="759">
        <f>IF(INDEX(Historical!$D$7:$D$1437,MATCH(B269,Historical!$B$7:$B$1446,0))=0,"n/a",(INDEX(Historical!$C$7:$C$1437,MATCH(B269,Historical!$B$7:$B$1446,0))/INDEX(Historical!$D$7:$D$1437,MATCH(B269,Historical!$B$7:$B$1446,0))-1)*100)</f>
        <v>10.329670329670314</v>
      </c>
      <c r="T269" s="759">
        <f>IF(INDEX(Historical!$F$7:$F$1430,MATCH(B269,Historical!$B$7:$B$1446,0))=0,"n/a",((INDEX(Historical!$C$7:$C$1437,MATCH(B269,Historical!$B$7:$B$1446,0))/INDEX(Historical!$F$7:$F$1430,MATCH(B269,Historical!$B$7:$B$1446,0)))^(1/3)-1)*100)</f>
        <v>52.840857462486682</v>
      </c>
      <c r="U269" s="759" t="str">
        <f>IF(INDEX(Historical!$H$7:$H$1430,MATCH(B269,Historical!$B$7:$B$1446,0))=0,"n/a",((INDEX(Historical!$C$7:$C$1437,MATCH(B269,Historical!$B$7:$B$1446,0))/INDEX(Historical!$H$7:$H$1430,MATCH(B269,Historical!$B$7:$B$1446,0)))^(1/5)-1)*100)</f>
        <v>n/a</v>
      </c>
      <c r="V269" s="759" t="str">
        <f>IF(INDEX(Historical!$O$7:$O$1430,MATCH(B269,Historical!$B$7:$B$1446,0))=0,"n/a",((INDEX(Historical!$C$7:$C$1437,MATCH(B269,Historical!$B$7:$B$1446,0))/INDEX(Historical!$O$7:$O$1430,MATCH(B269,Historical!$B$7:$B$1446,0)))^(1/10)-1)*100)</f>
        <v>n/a</v>
      </c>
      <c r="W269" s="760" t="str">
        <f t="shared" si="72"/>
        <v>n/a</v>
      </c>
      <c r="X269" s="761" t="str">
        <f t="shared" si="73"/>
        <v>n/a</v>
      </c>
      <c r="Y269" s="926"/>
      <c r="Z269" s="702" t="str">
        <f t="shared" si="74"/>
        <v>n/a</v>
      </c>
      <c r="AA269" s="935" t="str">
        <f t="shared" si="75"/>
        <v>n/a</v>
      </c>
      <c r="AB269" s="639">
        <v>12</v>
      </c>
      <c r="AC269" s="916">
        <v>-0.01</v>
      </c>
      <c r="AD269" s="916" t="s">
        <v>137</v>
      </c>
      <c r="AE269" s="916">
        <v>1.73</v>
      </c>
      <c r="AF269" s="916">
        <v>5.46</v>
      </c>
      <c r="AG269" s="916">
        <v>2.4</v>
      </c>
      <c r="AH269" s="916">
        <v>-66.400000000000006</v>
      </c>
      <c r="AI269" s="916">
        <v>41.28</v>
      </c>
      <c r="AJ269" s="916">
        <v>25.5</v>
      </c>
      <c r="AK269" s="916" t="s">
        <v>137</v>
      </c>
      <c r="AL269" s="928">
        <v>994.07</v>
      </c>
      <c r="AM269" s="922">
        <v>2.1</v>
      </c>
      <c r="AN269" s="916">
        <v>1.54</v>
      </c>
      <c r="AO269" s="802" t="str">
        <f t="shared" si="76"/>
        <v>n/a</v>
      </c>
      <c r="AP269" s="803" t="str">
        <f t="shared" si="77"/>
        <v>n/a</v>
      </c>
      <c r="AQ269" s="936" t="str">
        <f t="shared" si="78"/>
        <v>n/a</v>
      </c>
      <c r="AR269" s="702">
        <f>INDEX(Historical!$C$7:$C$1437,MATCH(B269,Historical!$B$7:$B$1446,0))*IF(AH269="n/a",1.03,IF(AH269&lt;0,1.01,IF(AH269&gt;10,1.1,(1+AH269/100))))</f>
        <v>2.5350999999999999</v>
      </c>
      <c r="AS269" s="935">
        <f t="shared" si="79"/>
        <v>2.7886100000000003</v>
      </c>
      <c r="AT269" s="935">
        <f t="shared" si="83"/>
        <v>2.8722683000000004</v>
      </c>
      <c r="AU269" s="935">
        <f t="shared" si="83"/>
        <v>2.9584363490000007</v>
      </c>
      <c r="AV269" s="935">
        <f t="shared" si="83"/>
        <v>3.0471894394700008</v>
      </c>
      <c r="AW269" s="702">
        <f t="shared" si="80"/>
        <v>14.201604088470003</v>
      </c>
      <c r="AX269" s="810">
        <f t="shared" si="81"/>
        <v>42.801700085804711</v>
      </c>
      <c r="AY269" s="991">
        <v>0.92</v>
      </c>
      <c r="AZ269" s="922">
        <v>30.630000000000003</v>
      </c>
      <c r="BA269" s="922">
        <v>-0.89999999999999991</v>
      </c>
      <c r="BB269" s="922">
        <v>6.5</v>
      </c>
      <c r="BC269" s="922">
        <v>9.43</v>
      </c>
      <c r="BE269" s="664">
        <v>2015</v>
      </c>
      <c r="BF269" s="946" t="e">
        <f>#VALUE!</f>
        <v>#VALUE!</v>
      </c>
      <c r="BG269" s="931">
        <v>0.89999999999999991</v>
      </c>
    </row>
    <row r="270" spans="1:59" ht="11.25" customHeight="1" x14ac:dyDescent="0.2">
      <c r="A270" s="628" t="s">
        <v>1165</v>
      </c>
      <c r="B270" s="925" t="s">
        <v>1166</v>
      </c>
      <c r="C270" s="988" t="s">
        <v>108</v>
      </c>
      <c r="D270" s="988" t="s">
        <v>4373</v>
      </c>
      <c r="E270" s="792">
        <v>8</v>
      </c>
      <c r="F270" s="526">
        <v>579</v>
      </c>
      <c r="G270" s="526" t="s">
        <v>106</v>
      </c>
      <c r="H270" s="526" t="s">
        <v>106</v>
      </c>
      <c r="I270" s="924">
        <v>36.74</v>
      </c>
      <c r="J270" s="702">
        <f t="shared" si="69"/>
        <v>2.8307022318998367</v>
      </c>
      <c r="K270" s="927">
        <v>0.52</v>
      </c>
      <c r="L270" s="639">
        <v>2</v>
      </c>
      <c r="M270" s="693">
        <f t="shared" si="70"/>
        <v>1.04</v>
      </c>
      <c r="N270" s="921" t="s">
        <v>615</v>
      </c>
      <c r="O270" s="795">
        <v>0.46</v>
      </c>
      <c r="P270" s="915">
        <v>43536</v>
      </c>
      <c r="Q270" s="915">
        <v>43558</v>
      </c>
      <c r="R270" s="693">
        <f t="shared" si="71"/>
        <v>13.043478260869565</v>
      </c>
      <c r="S270" s="759">
        <f>IF(INDEX(Historical!$D$7:$D$1437,MATCH(B270,Historical!$B$7:$B$1446,0))=0,"n/a",(INDEX(Historical!$C$7:$C$1437,MATCH(B270,Historical!$B$7:$B$1446,0))/INDEX(Historical!$D$7:$D$1437,MATCH(B270,Historical!$B$7:$B$1446,0))-1)*100)</f>
        <v>14.999999999999991</v>
      </c>
      <c r="T270" s="759">
        <f>IF(INDEX(Historical!$F$7:$F$1430,MATCH(B270,Historical!$B$7:$B$1446,0))=0,"n/a",((INDEX(Historical!$C$7:$C$1437,MATCH(B270,Historical!$B$7:$B$1446,0))/INDEX(Historical!$F$7:$F$1430,MATCH(B270,Historical!$B$7:$B$1446,0)))^(1/3)-1)*100)</f>
        <v>8.5138345254405436</v>
      </c>
      <c r="U270" s="759">
        <f>IF(INDEX(Historical!$H$7:$H$1430,MATCH(B270,Historical!$B$7:$B$1446,0))=0,"n/a",((INDEX(Historical!$C$7:$C$1437,MATCH(B270,Historical!$B$7:$B$1446,0))/INDEX(Historical!$H$7:$H$1430,MATCH(B270,Historical!$B$7:$B$1446,0)))^(1/5)-1)*100)</f>
        <v>12.970113373747605</v>
      </c>
      <c r="V270" s="759">
        <f>IF(INDEX(Historical!$O$7:$O$1430,MATCH(B270,Historical!$B$7:$B$1446,0))=0,"n/a",((INDEX(Historical!$C$7:$C$1437,MATCH(B270,Historical!$B$7:$B$1446,0))/INDEX(Historical!$O$7:$O$1430,MATCH(B270,Historical!$B$7:$B$1446,0)))^(1/10)-1)*100)</f>
        <v>1.6644984534020635</v>
      </c>
      <c r="W270" s="760">
        <f t="shared" si="72"/>
        <v>7.7922051217518575</v>
      </c>
      <c r="X270" s="761">
        <f t="shared" si="73"/>
        <v>1.0544807620933012</v>
      </c>
      <c r="Y270" s="926"/>
      <c r="Z270" s="702">
        <f t="shared" si="74"/>
        <v>30.588235294117649</v>
      </c>
      <c r="AA270" s="935">
        <f t="shared" si="75"/>
        <v>10.805882352941177</v>
      </c>
      <c r="AB270" s="639">
        <v>12</v>
      </c>
      <c r="AC270" s="916">
        <v>3.4</v>
      </c>
      <c r="AD270" s="916" t="s">
        <v>137</v>
      </c>
      <c r="AE270" s="916">
        <v>2.93</v>
      </c>
      <c r="AF270" s="916">
        <v>1.35</v>
      </c>
      <c r="AG270" s="916">
        <v>10.299999999999999</v>
      </c>
      <c r="AH270" s="916">
        <v>28.1</v>
      </c>
      <c r="AI270" s="916">
        <v>10.75</v>
      </c>
      <c r="AJ270" s="916">
        <v>12.3</v>
      </c>
      <c r="AK270" s="916" t="s">
        <v>137</v>
      </c>
      <c r="AL270" s="928">
        <v>175.25</v>
      </c>
      <c r="AM270" s="922">
        <v>4.3999999999999995</v>
      </c>
      <c r="AN270" s="916">
        <v>0.09</v>
      </c>
      <c r="AO270" s="802">
        <f t="shared" si="76"/>
        <v>4.9949332527062644</v>
      </c>
      <c r="AP270" s="803">
        <f t="shared" si="77"/>
        <v>15.800815605647442</v>
      </c>
      <c r="AQ270" s="936">
        <f t="shared" si="78"/>
        <v>-19.479633559175181</v>
      </c>
      <c r="AR270" s="702">
        <f>INDEX(Historical!$C$7:$C$1437,MATCH(B270,Historical!$B$7:$B$1446,0))*IF(AH270="n/a",1.03,IF(AH270&lt;0,1.01,IF(AH270&gt;10,1.1,(1+AH270/100))))</f>
        <v>1.0120000000000002</v>
      </c>
      <c r="AS270" s="935">
        <f t="shared" si="79"/>
        <v>1.1132000000000004</v>
      </c>
      <c r="AT270" s="935">
        <f t="shared" si="83"/>
        <v>1.1465960000000004</v>
      </c>
      <c r="AU270" s="935">
        <f t="shared" si="83"/>
        <v>1.1809938800000004</v>
      </c>
      <c r="AV270" s="935">
        <f t="shared" si="83"/>
        <v>1.2164236964000004</v>
      </c>
      <c r="AW270" s="702">
        <f t="shared" si="80"/>
        <v>5.6692135764000016</v>
      </c>
      <c r="AX270" s="810">
        <f t="shared" si="81"/>
        <v>15.43063031137725</v>
      </c>
      <c r="AY270" s="991">
        <v>0.69</v>
      </c>
      <c r="AZ270" s="922">
        <v>20.03</v>
      </c>
      <c r="BA270" s="922">
        <v>-25.369999999999997</v>
      </c>
      <c r="BB270" s="922">
        <v>2.13</v>
      </c>
      <c r="BC270" s="922">
        <v>-9.02</v>
      </c>
      <c r="BE270" s="664">
        <v>2012</v>
      </c>
      <c r="BF270" s="946" t="e">
        <f>#VALUE!</f>
        <v>#VALUE!</v>
      </c>
      <c r="BG270" s="931">
        <v>0.89999999999999991</v>
      </c>
    </row>
    <row r="271" spans="1:59" ht="11.25" customHeight="1" x14ac:dyDescent="0.2">
      <c r="A271" s="628" t="s">
        <v>1151</v>
      </c>
      <c r="B271" s="925" t="s">
        <v>1152</v>
      </c>
      <c r="C271" s="988" t="s">
        <v>4377</v>
      </c>
      <c r="D271" s="988" t="s">
        <v>523</v>
      </c>
      <c r="E271" s="793">
        <v>6</v>
      </c>
      <c r="F271" s="526">
        <v>709</v>
      </c>
      <c r="G271" s="526" t="s">
        <v>106</v>
      </c>
      <c r="H271" s="526" t="s">
        <v>106</v>
      </c>
      <c r="I271" s="924">
        <v>2.87</v>
      </c>
      <c r="J271" s="702">
        <f t="shared" si="69"/>
        <v>6.968641114982578</v>
      </c>
      <c r="K271" s="927">
        <v>0.05</v>
      </c>
      <c r="L271" s="639">
        <v>4</v>
      </c>
      <c r="M271" s="693">
        <f t="shared" si="70"/>
        <v>0.2</v>
      </c>
      <c r="N271" s="921" t="s">
        <v>152</v>
      </c>
      <c r="O271" s="795">
        <v>3.125E-2</v>
      </c>
      <c r="P271" s="917">
        <v>42991</v>
      </c>
      <c r="Q271" s="917">
        <v>43007</v>
      </c>
      <c r="R271" s="693">
        <f t="shared" si="71"/>
        <v>60.000000000000007</v>
      </c>
      <c r="S271" s="759">
        <f>IF(INDEX(Historical!$D$7:$D$1437,MATCH(B271,Historical!$B$7:$B$1446,0))=0,"n/a",(INDEX(Historical!$C$7:$C$1437,MATCH(B271,Historical!$B$7:$B$1446,0))/INDEX(Historical!$D$7:$D$1437,MATCH(B271,Historical!$B$7:$B$1446,0))-1)*100)</f>
        <v>23.076923076923084</v>
      </c>
      <c r="T271" s="759">
        <f>IF(INDEX(Historical!$F$7:$F$1430,MATCH(B271,Historical!$B$7:$B$1446,0))=0,"n/a",((INDEX(Historical!$C$7:$C$1437,MATCH(B271,Historical!$B$7:$B$1446,0))/INDEX(Historical!$F$7:$F$1430,MATCH(B271,Historical!$B$7:$B$1446,0)))^(1/3)-1)*100)</f>
        <v>23.47158379972165</v>
      </c>
      <c r="U271" s="759">
        <f>IF(INDEX(Historical!$H$7:$H$1430,MATCH(B271,Historical!$B$7:$B$1446,0))=0,"n/a",((INDEX(Historical!$C$7:$C$1437,MATCH(B271,Historical!$B$7:$B$1446,0))/INDEX(Historical!$H$7:$H$1430,MATCH(B271,Historical!$B$7:$B$1446,0)))^(1/5)-1)*100)</f>
        <v>51.571656651039802</v>
      </c>
      <c r="V271" s="759" t="str">
        <f>IF(INDEX(Historical!$O$7:$O$1430,MATCH(B271,Historical!$B$7:$B$1446,0))=0,"n/a",((INDEX(Historical!$C$7:$C$1437,MATCH(B271,Historical!$B$7:$B$1446,0))/INDEX(Historical!$O$7:$O$1430,MATCH(B271,Historical!$B$7:$B$1446,0)))^(1/10)-1)*100)</f>
        <v>n/a</v>
      </c>
      <c r="W271" s="760" t="str">
        <f t="shared" si="72"/>
        <v>n/a</v>
      </c>
      <c r="X271" s="761">
        <f t="shared" si="73"/>
        <v>0.83046145975909502</v>
      </c>
      <c r="Y271" s="727" t="s">
        <v>4429</v>
      </c>
      <c r="Z271" s="702">
        <f t="shared" si="74"/>
        <v>2000</v>
      </c>
      <c r="AA271" s="935">
        <f t="shared" si="75"/>
        <v>287</v>
      </c>
      <c r="AB271" s="639">
        <v>12</v>
      </c>
      <c r="AC271" s="916">
        <v>0.01</v>
      </c>
      <c r="AD271" s="916" t="s">
        <v>137</v>
      </c>
      <c r="AE271" s="916">
        <v>0.85</v>
      </c>
      <c r="AF271" s="916">
        <v>0.76</v>
      </c>
      <c r="AG271" s="916">
        <v>5.4</v>
      </c>
      <c r="AH271" s="916">
        <v>688.1</v>
      </c>
      <c r="AI271" s="916">
        <v>20</v>
      </c>
      <c r="AJ271" s="916">
        <v>62.1</v>
      </c>
      <c r="AK271" s="916" t="s">
        <v>137</v>
      </c>
      <c r="AL271" s="928">
        <v>245.3</v>
      </c>
      <c r="AM271" s="923">
        <v>2.8000000000000003</v>
      </c>
      <c r="AN271" s="916">
        <v>0.88</v>
      </c>
      <c r="AO271" s="802">
        <f t="shared" si="76"/>
        <v>-228.45970223397762</v>
      </c>
      <c r="AP271" s="803">
        <f t="shared" si="77"/>
        <v>58.540297766022377</v>
      </c>
      <c r="AQ271" s="936">
        <f t="shared" si="78"/>
        <v>211.35545959918903</v>
      </c>
      <c r="AR271" s="702">
        <f>INDEX(Historical!$C$7:$C$1437,MATCH(B271,Historical!$B$7:$B$1446,0))*IF(AH271="n/a",1.03,IF(AH271&lt;0,1.01,IF(AH271&gt;10,1.1,(1+AH271/100))))</f>
        <v>0.22000000000000003</v>
      </c>
      <c r="AS271" s="935">
        <f t="shared" si="79"/>
        <v>0.24200000000000005</v>
      </c>
      <c r="AT271" s="935">
        <f t="shared" si="83"/>
        <v>0.24926000000000006</v>
      </c>
      <c r="AU271" s="935">
        <f t="shared" si="83"/>
        <v>0.25673780000000007</v>
      </c>
      <c r="AV271" s="935">
        <f t="shared" si="83"/>
        <v>0.2644399340000001</v>
      </c>
      <c r="AW271" s="702">
        <f t="shared" si="80"/>
        <v>1.2324377340000003</v>
      </c>
      <c r="AX271" s="810">
        <f t="shared" si="81"/>
        <v>42.942081324041823</v>
      </c>
      <c r="AY271" s="991">
        <v>1.36</v>
      </c>
      <c r="AZ271" s="922">
        <v>12.11</v>
      </c>
      <c r="BA271" s="922">
        <v>-49.51</v>
      </c>
      <c r="BB271" s="922">
        <v>-17.740000000000002</v>
      </c>
      <c r="BC271" s="922">
        <v>-29.53</v>
      </c>
      <c r="BE271" s="664">
        <v>2014</v>
      </c>
      <c r="BF271" s="946" t="e">
        <f>#VALUE!</f>
        <v>#VALUE!</v>
      </c>
      <c r="BG271" s="931">
        <v>2.4</v>
      </c>
    </row>
    <row r="272" spans="1:59" ht="11.25" customHeight="1" x14ac:dyDescent="0.2">
      <c r="A272" s="609" t="s">
        <v>573</v>
      </c>
      <c r="B272" s="925" t="s">
        <v>574</v>
      </c>
      <c r="C272" s="988" t="s">
        <v>108</v>
      </c>
      <c r="D272" s="988" t="s">
        <v>4369</v>
      </c>
      <c r="E272" s="792">
        <v>13</v>
      </c>
      <c r="F272" s="526">
        <v>295</v>
      </c>
      <c r="G272" s="526" t="s">
        <v>106</v>
      </c>
      <c r="H272" s="526" t="s">
        <v>106</v>
      </c>
      <c r="I272" s="924">
        <v>97.43</v>
      </c>
      <c r="J272" s="702">
        <f t="shared" si="69"/>
        <v>2.3811967566457968</v>
      </c>
      <c r="K272" s="927">
        <v>0.57999999999999996</v>
      </c>
      <c r="L272" s="639">
        <v>4</v>
      </c>
      <c r="M272" s="693">
        <f t="shared" si="70"/>
        <v>2.3199999999999998</v>
      </c>
      <c r="N272" s="921" t="s">
        <v>250</v>
      </c>
      <c r="O272" s="795">
        <v>0.5</v>
      </c>
      <c r="P272" s="915">
        <v>43615</v>
      </c>
      <c r="Q272" s="915">
        <v>43630</v>
      </c>
      <c r="R272" s="693">
        <f t="shared" si="71"/>
        <v>15.999999999999993</v>
      </c>
      <c r="S272" s="759">
        <f>IF(INDEX(Historical!$D$7:$D$1437,MATCH(B272,Historical!$B$7:$B$1446,0))=0,"n/a",(INDEX(Historical!$C$7:$C$1437,MATCH(B272,Historical!$B$7:$B$1446,0))/INDEX(Historical!$D$7:$D$1437,MATCH(B272,Historical!$B$7:$B$1446,0))-1)*100)</f>
        <v>33.802816901408448</v>
      </c>
      <c r="T272" s="759">
        <f>IF(INDEX(Historical!$F$7:$F$1430,MATCH(B272,Historical!$B$7:$B$1446,0))=0,"n/a",((INDEX(Historical!$C$7:$C$1437,MATCH(B272,Historical!$B$7:$B$1446,0))/INDEX(Historical!$F$7:$F$1430,MATCH(B272,Historical!$B$7:$B$1446,0)))^(1/3)-1)*100)</f>
        <v>18.218448001194499</v>
      </c>
      <c r="U272" s="759">
        <f>IF(INDEX(Historical!$H$7:$H$1430,MATCH(B272,Historical!$B$7:$B$1446,0))=0,"n/a",((INDEX(Historical!$C$7:$C$1437,MATCH(B272,Historical!$B$7:$B$1446,0))/INDEX(Historical!$H$7:$H$1430,MATCH(B272,Historical!$B$7:$B$1446,0)))^(1/5)-1)*100)</f>
        <v>15.862379029749496</v>
      </c>
      <c r="V272" s="759">
        <f>IF(INDEX(Historical!$O$7:$O$1430,MATCH(B272,Historical!$B$7:$B$1446,0))=0,"n/a",((INDEX(Historical!$C$7:$C$1437,MATCH(B272,Historical!$B$7:$B$1446,0))/INDEX(Historical!$O$7:$O$1430,MATCH(B272,Historical!$B$7:$B$1446,0)))^(1/10)-1)*100)</f>
        <v>14.749614804713417</v>
      </c>
      <c r="W272" s="760">
        <f t="shared" si="72"/>
        <v>1.0754436125803422</v>
      </c>
      <c r="X272" s="761">
        <f t="shared" si="73"/>
        <v>0.37948275190788272</v>
      </c>
      <c r="Y272" s="925"/>
      <c r="Z272" s="702">
        <f t="shared" si="74"/>
        <v>29.743589743589745</v>
      </c>
      <c r="AA272" s="935">
        <f t="shared" si="75"/>
        <v>12.491025641025642</v>
      </c>
      <c r="AB272" s="639">
        <v>12</v>
      </c>
      <c r="AC272" s="916">
        <v>7.8</v>
      </c>
      <c r="AD272" s="916" t="s">
        <v>137</v>
      </c>
      <c r="AE272" s="916">
        <v>2.2999999999999998</v>
      </c>
      <c r="AF272" s="916">
        <v>5.15</v>
      </c>
      <c r="AG272" s="916">
        <v>29.9</v>
      </c>
      <c r="AH272" s="916">
        <v>39.1</v>
      </c>
      <c r="AI272" s="916">
        <v>4.5699999999999994</v>
      </c>
      <c r="AJ272" s="916">
        <v>41.8</v>
      </c>
      <c r="AK272" s="916">
        <v>-4.5</v>
      </c>
      <c r="AL272" s="928">
        <v>4680</v>
      </c>
      <c r="AM272" s="922">
        <v>3.2</v>
      </c>
      <c r="AN272" s="916">
        <v>0.26</v>
      </c>
      <c r="AO272" s="802">
        <f t="shared" si="76"/>
        <v>5.7525501453696517</v>
      </c>
      <c r="AP272" s="803">
        <f t="shared" si="77"/>
        <v>18.243575786395294</v>
      </c>
      <c r="AQ272" s="936">
        <f t="shared" si="78"/>
        <v>69.087461985121195</v>
      </c>
      <c r="AR272" s="702">
        <f>INDEX(Historical!$C$7:$C$1437,MATCH(B272,Historical!$B$7:$B$1446,0))*IF(AH272="n/a",1.03,IF(AH272&lt;0,1.01,IF(AH272&gt;10,1.1,(1+AH272/100))))</f>
        <v>2.09</v>
      </c>
      <c r="AS272" s="935">
        <f t="shared" si="79"/>
        <v>2.1855129999999998</v>
      </c>
      <c r="AT272" s="935">
        <f t="shared" si="83"/>
        <v>2.2073681299999999</v>
      </c>
      <c r="AU272" s="935">
        <f t="shared" si="83"/>
        <v>2.2294418113000001</v>
      </c>
      <c r="AV272" s="935">
        <f t="shared" si="83"/>
        <v>2.2517362294129999</v>
      </c>
      <c r="AW272" s="702">
        <f t="shared" si="80"/>
        <v>10.964059170713</v>
      </c>
      <c r="AX272" s="810">
        <f t="shared" si="81"/>
        <v>11.253268162488965</v>
      </c>
      <c r="AY272" s="991">
        <v>1.87</v>
      </c>
      <c r="AZ272" s="922">
        <v>51.359999999999992</v>
      </c>
      <c r="BA272" s="922">
        <v>-17.07</v>
      </c>
      <c r="BB272" s="922">
        <v>5.47</v>
      </c>
      <c r="BC272" s="922">
        <v>5.64</v>
      </c>
      <c r="BE272" s="664">
        <v>2007</v>
      </c>
      <c r="BF272" s="946" t="e">
        <f>#VALUE!</f>
        <v>#VALUE!</v>
      </c>
      <c r="BG272" s="931">
        <v>11.3</v>
      </c>
    </row>
    <row r="273" spans="1:59" ht="11.25" customHeight="1" x14ac:dyDescent="0.2">
      <c r="A273" s="628" t="s">
        <v>4296</v>
      </c>
      <c r="B273" s="925" t="s">
        <v>4295</v>
      </c>
      <c r="C273" s="988" t="s">
        <v>131</v>
      </c>
      <c r="D273" s="988" t="s">
        <v>4363</v>
      </c>
      <c r="E273" s="951">
        <v>14</v>
      </c>
      <c r="F273" s="526">
        <v>276</v>
      </c>
      <c r="G273" s="526" t="s">
        <v>106</v>
      </c>
      <c r="H273" s="526" t="s">
        <v>106</v>
      </c>
      <c r="I273" s="924">
        <v>57.82</v>
      </c>
      <c r="J273" s="702">
        <f t="shared" si="69"/>
        <v>3.2860601867865791</v>
      </c>
      <c r="K273" s="927">
        <v>0.47499999999999998</v>
      </c>
      <c r="L273" s="639">
        <v>4</v>
      </c>
      <c r="M273" s="693">
        <f t="shared" si="70"/>
        <v>1.9</v>
      </c>
      <c r="N273" s="683" t="s">
        <v>111</v>
      </c>
      <c r="O273" s="795">
        <v>0.46</v>
      </c>
      <c r="P273" s="915">
        <v>43432</v>
      </c>
      <c r="Q273" s="915">
        <v>43454</v>
      </c>
      <c r="R273" s="693">
        <f t="shared" si="71"/>
        <v>3.2608695652173822</v>
      </c>
      <c r="S273" s="759">
        <f>IF(INDEX(Historical!$D$7:$D$1437,MATCH(B273,Historical!$B$7:$B$1446,0))=0,"n/a",(INDEX(Historical!$C$7:$C$1437,MATCH(B273,Historical!$B$7:$B$1446,0))/INDEX(Historical!$D$7:$D$1437,MATCH(B273,Historical!$B$7:$B$1446,0))-1)*100)</f>
        <v>9.8101265822784889</v>
      </c>
      <c r="T273" s="759">
        <f>IF(INDEX(Historical!$F$7:$F$1430,MATCH(B273,Historical!$B$7:$B$1446,0))=0,"n/a",((INDEX(Historical!$C$7:$C$1437,MATCH(B273,Historical!$B$7:$B$1446,0))/INDEX(Historical!$F$7:$F$1430,MATCH(B273,Historical!$B$7:$B$1446,0)))^(1/3)-1)*100)</f>
        <v>6.6566193430683374</v>
      </c>
      <c r="U273" s="759">
        <f>IF(INDEX(Historical!$H$7:$H$1430,MATCH(B273,Historical!$B$7:$B$1446,0))=0,"n/a",((INDEX(Historical!$C$7:$C$1437,MATCH(B273,Historical!$B$7:$B$1446,0))/INDEX(Historical!$H$7:$H$1430,MATCH(B273,Historical!$B$7:$B$1446,0)))^(1/5)-1)*100)</f>
        <v>4.9910101337458768</v>
      </c>
      <c r="V273" s="759">
        <f>IF(INDEX(Historical!$O$7:$O$1430,MATCH(B273,Historical!$B$7:$B$1446,0))=0,"n/a",((INDEX(Historical!$C$7:$C$1437,MATCH(B273,Historical!$B$7:$B$1446,0))/INDEX(Historical!$O$7:$O$1430,MATCH(B273,Historical!$B$7:$B$1446,0)))^(1/10)-1)*100)</f>
        <v>4.2892304421540572</v>
      </c>
      <c r="W273" s="760">
        <f t="shared" si="72"/>
        <v>1.1636143595118627</v>
      </c>
      <c r="X273" s="761">
        <f t="shared" si="73"/>
        <v>2.6268474388136194</v>
      </c>
      <c r="Y273" s="926" t="s">
        <v>4297</v>
      </c>
      <c r="Z273" s="702">
        <f t="shared" si="74"/>
        <v>82.251082251082238</v>
      </c>
      <c r="AA273" s="935">
        <f t="shared" si="75"/>
        <v>25.030303030303031</v>
      </c>
      <c r="AB273" s="639">
        <v>12</v>
      </c>
      <c r="AC273" s="916">
        <v>2.31</v>
      </c>
      <c r="AD273" s="916">
        <v>4.08</v>
      </c>
      <c r="AE273" s="916">
        <v>3.42</v>
      </c>
      <c r="AF273" s="916">
        <v>1.51</v>
      </c>
      <c r="AG273" s="916">
        <v>6</v>
      </c>
      <c r="AH273" s="916">
        <v>10.299999999999999</v>
      </c>
      <c r="AI273" s="916">
        <v>8.9700000000000006</v>
      </c>
      <c r="AJ273" s="916">
        <v>1.9</v>
      </c>
      <c r="AK273" s="916">
        <v>6.15</v>
      </c>
      <c r="AL273" s="928">
        <v>14620</v>
      </c>
      <c r="AM273" s="922">
        <v>0.2</v>
      </c>
      <c r="AN273" s="916">
        <v>0.85</v>
      </c>
      <c r="AO273" s="802">
        <f t="shared" si="76"/>
        <v>-16.753232709770575</v>
      </c>
      <c r="AP273" s="803">
        <f t="shared" si="77"/>
        <v>8.2770703205324558</v>
      </c>
      <c r="AQ273" s="936">
        <f t="shared" si="78"/>
        <v>29.607540205477534</v>
      </c>
      <c r="AR273" s="702">
        <f>INDEX(Historical!$C$7:$C$1437,MATCH(B273,Historical!$B$7:$B$1446,0))*IF(AH273="n/a",1.03,IF(AH273&lt;0,1.01,IF(AH273&gt;10,1.1,(1+AH273/100))))</f>
        <v>1.9085000000000003</v>
      </c>
      <c r="AS273" s="935">
        <f t="shared" si="79"/>
        <v>2.0796924500000005</v>
      </c>
      <c r="AT273" s="935">
        <f t="shared" si="83"/>
        <v>2.2075935356750009</v>
      </c>
      <c r="AU273" s="935">
        <f t="shared" si="83"/>
        <v>2.3433605381190139</v>
      </c>
      <c r="AV273" s="935">
        <f t="shared" si="83"/>
        <v>2.4874772112133336</v>
      </c>
      <c r="AW273" s="702">
        <f t="shared" si="80"/>
        <v>11.02662373500735</v>
      </c>
      <c r="AX273" s="810">
        <f t="shared" si="81"/>
        <v>19.070604868570303</v>
      </c>
      <c r="AY273" s="991">
        <v>0.26</v>
      </c>
      <c r="AZ273" s="922">
        <v>13.62</v>
      </c>
      <c r="BA273" s="922">
        <v>-5.37</v>
      </c>
      <c r="BB273" s="922">
        <v>1.4500000000000002</v>
      </c>
      <c r="BC273" s="922">
        <v>1.24</v>
      </c>
      <c r="BE273" s="664">
        <v>2005</v>
      </c>
      <c r="BF273" s="946" t="e">
        <f>#VALUE!</f>
        <v>#VALUE!</v>
      </c>
      <c r="BG273" s="931">
        <v>2.4</v>
      </c>
    </row>
    <row r="274" spans="1:59" ht="11.25" customHeight="1" x14ac:dyDescent="0.2">
      <c r="A274" s="537" t="s">
        <v>577</v>
      </c>
      <c r="B274" s="925" t="s">
        <v>578</v>
      </c>
      <c r="C274" s="988" t="s">
        <v>112</v>
      </c>
      <c r="D274" s="988" t="s">
        <v>4389</v>
      </c>
      <c r="E274" s="792">
        <v>24</v>
      </c>
      <c r="F274" s="526">
        <v>137</v>
      </c>
      <c r="G274" s="526" t="s">
        <v>106</v>
      </c>
      <c r="H274" s="526" t="s">
        <v>106</v>
      </c>
      <c r="I274" s="916">
        <v>79.42</v>
      </c>
      <c r="J274" s="702">
        <f t="shared" si="69"/>
        <v>1.1332158146562579</v>
      </c>
      <c r="K274" s="933">
        <v>0.45</v>
      </c>
      <c r="L274" s="639">
        <v>2</v>
      </c>
      <c r="M274" s="693">
        <f t="shared" si="70"/>
        <v>0.9</v>
      </c>
      <c r="N274" s="921" t="s">
        <v>579</v>
      </c>
      <c r="O274" s="796">
        <v>0.42</v>
      </c>
      <c r="P274" s="658">
        <v>43251</v>
      </c>
      <c r="Q274" s="658">
        <v>43266</v>
      </c>
      <c r="R274" s="693">
        <f t="shared" si="71"/>
        <v>7.1428571428571495</v>
      </c>
      <c r="S274" s="759">
        <f>IF(INDEX(Historical!$D$7:$D$1437,MATCH(B274,Historical!$B$7:$B$1446,0))=0,"n/a",(INDEX(Historical!$C$7:$C$1437,MATCH(B274,Historical!$B$7:$B$1446,0))/INDEX(Historical!$D$7:$D$1437,MATCH(B274,Historical!$B$7:$B$1446,0))-1)*100)</f>
        <v>7.1428571428571397</v>
      </c>
      <c r="T274" s="759">
        <f>IF(INDEX(Historical!$F$7:$F$1430,MATCH(B274,Historical!$B$7:$B$1446,0))=0,"n/a",((INDEX(Historical!$C$7:$C$1437,MATCH(B274,Historical!$B$7:$B$1446,0))/INDEX(Historical!$F$7:$F$1430,MATCH(B274,Historical!$B$7:$B$1446,0)))^(1/3)-1)*100)</f>
        <v>7.7217345015941907</v>
      </c>
      <c r="U274" s="759">
        <f>IF(INDEX(Historical!$H$7:$H$1430,MATCH(B274,Historical!$B$7:$B$1446,0))=0,"n/a",((INDEX(Historical!$C$7:$C$1437,MATCH(B274,Historical!$B$7:$B$1446,0))/INDEX(Historical!$H$7:$H$1430,MATCH(B274,Historical!$B$7:$B$1446,0)))^(1/5)-1)*100)</f>
        <v>8.4471771197698544</v>
      </c>
      <c r="V274" s="759">
        <f>IF(INDEX(Historical!$O$7:$O$1430,MATCH(B274,Historical!$B$7:$B$1446,0))=0,"n/a",((INDEX(Historical!$C$7:$C$1437,MATCH(B274,Historical!$B$7:$B$1446,0))/INDEX(Historical!$O$7:$O$1430,MATCH(B274,Historical!$B$7:$B$1446,0)))^(1/10)-1)*100)</f>
        <v>10.894307469981591</v>
      </c>
      <c r="W274" s="760">
        <f t="shared" si="72"/>
        <v>0.77537531807738935</v>
      </c>
      <c r="X274" s="761">
        <f t="shared" si="73"/>
        <v>0.51823172513925486</v>
      </c>
      <c r="Y274" s="926"/>
      <c r="Z274" s="702">
        <f t="shared" si="74"/>
        <v>25.069637883008355</v>
      </c>
      <c r="AA274" s="935">
        <f t="shared" si="75"/>
        <v>22.122562674094709</v>
      </c>
      <c r="AB274" s="639">
        <v>12</v>
      </c>
      <c r="AC274" s="916">
        <v>3.59</v>
      </c>
      <c r="AD274" s="916">
        <v>2.2799999999999998</v>
      </c>
      <c r="AE274" s="916">
        <v>1.68</v>
      </c>
      <c r="AF274" s="916">
        <v>6.89</v>
      </c>
      <c r="AG274" s="916">
        <v>31.7</v>
      </c>
      <c r="AH274" s="916">
        <v>44.6</v>
      </c>
      <c r="AI274" s="916">
        <v>6.02</v>
      </c>
      <c r="AJ274" s="916">
        <v>16.3</v>
      </c>
      <c r="AK274" s="916">
        <v>9.7100000000000009</v>
      </c>
      <c r="AL274" s="928">
        <v>13700</v>
      </c>
      <c r="AM274" s="922">
        <v>0.1</v>
      </c>
      <c r="AN274" s="916">
        <v>0</v>
      </c>
      <c r="AO274" s="802">
        <f t="shared" si="76"/>
        <v>-12.542169739668598</v>
      </c>
      <c r="AP274" s="803">
        <f t="shared" si="77"/>
        <v>9.5803929344261114</v>
      </c>
      <c r="AQ274" s="936">
        <f t="shared" si="78"/>
        <v>160.27716579276924</v>
      </c>
      <c r="AR274" s="702">
        <f>INDEX(Historical!$C$7:$C$1437,MATCH(B274,Historical!$B$7:$B$1446,0))*IF(AH274="n/a",1.03,IF(AH274&lt;0,1.01,IF(AH274&gt;10,1.1,(1+AH274/100))))</f>
        <v>0.9900000000000001</v>
      </c>
      <c r="AS274" s="935">
        <f t="shared" si="79"/>
        <v>1.049598</v>
      </c>
      <c r="AT274" s="935">
        <f t="shared" si="83"/>
        <v>1.1515139658</v>
      </c>
      <c r="AU274" s="935">
        <f t="shared" si="83"/>
        <v>1.2633259718791798</v>
      </c>
      <c r="AV274" s="935">
        <f t="shared" si="83"/>
        <v>1.3859949237486482</v>
      </c>
      <c r="AW274" s="702">
        <f t="shared" si="80"/>
        <v>5.8404328614278285</v>
      </c>
      <c r="AX274" s="810">
        <f t="shared" si="81"/>
        <v>7.3538565366756847</v>
      </c>
      <c r="AY274" s="991">
        <v>0.8</v>
      </c>
      <c r="AZ274" s="922">
        <v>28.74</v>
      </c>
      <c r="BA274" s="922">
        <v>-1.5699999999999998</v>
      </c>
      <c r="BB274" s="922">
        <v>3.55</v>
      </c>
      <c r="BC274" s="922">
        <v>9.15</v>
      </c>
      <c r="BE274" s="664">
        <v>1995</v>
      </c>
      <c r="BF274" s="946" t="e">
        <f>#VALUE!</f>
        <v>#VALUE!</v>
      </c>
      <c r="BG274" s="931">
        <v>19</v>
      </c>
    </row>
    <row r="275" spans="1:59" ht="11.25" customHeight="1" x14ac:dyDescent="0.2">
      <c r="A275" s="609" t="s">
        <v>1171</v>
      </c>
      <c r="B275" s="925" t="s">
        <v>1172</v>
      </c>
      <c r="C275" s="988" t="s">
        <v>247</v>
      </c>
      <c r="D275" s="988" t="s">
        <v>4398</v>
      </c>
      <c r="E275" s="792">
        <v>7</v>
      </c>
      <c r="F275" s="526">
        <v>620</v>
      </c>
      <c r="G275" s="526" t="s">
        <v>106</v>
      </c>
      <c r="H275" s="526" t="s">
        <v>106</v>
      </c>
      <c r="I275" s="924">
        <v>129.84</v>
      </c>
      <c r="J275" s="702">
        <f t="shared" si="69"/>
        <v>0.98582871226124469</v>
      </c>
      <c r="K275" s="927">
        <v>0.32</v>
      </c>
      <c r="L275" s="639">
        <v>4</v>
      </c>
      <c r="M275" s="693">
        <f t="shared" si="70"/>
        <v>1.28</v>
      </c>
      <c r="N275" s="921" t="s">
        <v>136</v>
      </c>
      <c r="O275" s="795">
        <v>0.3</v>
      </c>
      <c r="P275" s="915">
        <v>43334</v>
      </c>
      <c r="Q275" s="915">
        <v>43356</v>
      </c>
      <c r="R275" s="693">
        <f t="shared" si="71"/>
        <v>6.6666666666666732</v>
      </c>
      <c r="S275" s="759">
        <f>IF(INDEX(Historical!$D$7:$D$1437,MATCH(B275,Historical!$B$7:$B$1446,0))=0,"n/a",(INDEX(Historical!$C$7:$C$1437,MATCH(B275,Historical!$B$7:$B$1446,0))/INDEX(Historical!$D$7:$D$1437,MATCH(B275,Historical!$B$7:$B$1446,0))-1)*100)</f>
        <v>6.8965517241379448</v>
      </c>
      <c r="T275" s="759">
        <f>IF(INDEX(Historical!$F$7:$F$1430,MATCH(B275,Historical!$B$7:$B$1446,0))=0,"n/a",((INDEX(Historical!$C$7:$C$1437,MATCH(B275,Historical!$B$7:$B$1446,0))/INDEX(Historical!$F$7:$F$1430,MATCH(B275,Historical!$B$7:$B$1446,0)))^(1/3)-1)*100)</f>
        <v>13.862522184714066</v>
      </c>
      <c r="U275" s="759">
        <f>IF(INDEX(Historical!$H$7:$H$1430,MATCH(B275,Historical!$B$7:$B$1446,0))=0,"n/a",((INDEX(Historical!$C$7:$C$1437,MATCH(B275,Historical!$B$7:$B$1446,0))/INDEX(Historical!$H$7:$H$1430,MATCH(B275,Historical!$B$7:$B$1446,0)))^(1/5)-1)*100)</f>
        <v>17.232150472580798</v>
      </c>
      <c r="V275" s="759" t="str">
        <f>IF(INDEX(Historical!$O$7:$O$1430,MATCH(B275,Historical!$B$7:$B$1446,0))=0,"n/a",((INDEX(Historical!$C$7:$C$1437,MATCH(B275,Historical!$B$7:$B$1446,0))/INDEX(Historical!$O$7:$O$1430,MATCH(B275,Historical!$B$7:$B$1446,0)))^(1/10)-1)*100)</f>
        <v>n/a</v>
      </c>
      <c r="W275" s="760" t="str">
        <f t="shared" si="72"/>
        <v>n/a</v>
      </c>
      <c r="X275" s="761">
        <f t="shared" si="73"/>
        <v>1.7765103579980202</v>
      </c>
      <c r="Y275" s="926"/>
      <c r="Z275" s="702">
        <f t="shared" si="74"/>
        <v>48.484848484848484</v>
      </c>
      <c r="AA275" s="935">
        <f t="shared" si="75"/>
        <v>49.18181818181818</v>
      </c>
      <c r="AB275" s="639">
        <v>12</v>
      </c>
      <c r="AC275" s="916">
        <v>2.64</v>
      </c>
      <c r="AD275" s="916">
        <v>3.85</v>
      </c>
      <c r="AE275" s="916">
        <v>1.67</v>
      </c>
      <c r="AF275" s="916">
        <v>4.7</v>
      </c>
      <c r="AG275" s="916">
        <v>9.8000000000000007</v>
      </c>
      <c r="AH275" s="916">
        <v>14.099999999999998</v>
      </c>
      <c r="AI275" s="916">
        <v>16.669999999999998</v>
      </c>
      <c r="AJ275" s="916">
        <v>9.7000000000000011</v>
      </c>
      <c r="AK275" s="916">
        <v>12.770000000000001</v>
      </c>
      <c r="AL275" s="928">
        <v>18730</v>
      </c>
      <c r="AM275" s="922">
        <v>0.5</v>
      </c>
      <c r="AN275" s="916">
        <v>0.91</v>
      </c>
      <c r="AO275" s="802">
        <f t="shared" si="76"/>
        <v>-30.963838996976136</v>
      </c>
      <c r="AP275" s="803">
        <f t="shared" si="77"/>
        <v>18.217979184842044</v>
      </c>
      <c r="AQ275" s="936">
        <f t="shared" si="78"/>
        <v>220.52356159158336</v>
      </c>
      <c r="AR275" s="702">
        <f>INDEX(Historical!$C$7:$C$1437,MATCH(B275,Historical!$B$7:$B$1446,0))*IF(AH275="n/a",1.03,IF(AH275&lt;0,1.01,IF(AH275&gt;10,1.1,(1+AH275/100))))</f>
        <v>1.3640000000000001</v>
      </c>
      <c r="AS275" s="935">
        <f t="shared" si="79"/>
        <v>1.5004000000000002</v>
      </c>
      <c r="AT275" s="935">
        <f t="shared" si="83"/>
        <v>1.6504400000000004</v>
      </c>
      <c r="AU275" s="935">
        <f t="shared" si="83"/>
        <v>1.8154840000000005</v>
      </c>
      <c r="AV275" s="935">
        <f t="shared" si="83"/>
        <v>1.9970324000000008</v>
      </c>
      <c r="AW275" s="702">
        <f t="shared" si="80"/>
        <v>8.3273564000000011</v>
      </c>
      <c r="AX275" s="810">
        <f t="shared" si="81"/>
        <v>6.41355237215034</v>
      </c>
      <c r="AY275" s="991">
        <v>0.95</v>
      </c>
      <c r="AZ275" s="922">
        <v>20.100000000000001</v>
      </c>
      <c r="BA275" s="922">
        <v>-7.1</v>
      </c>
      <c r="BB275" s="922">
        <v>4.7600000000000007</v>
      </c>
      <c r="BC275" s="922">
        <v>4.9799999999999995</v>
      </c>
      <c r="BE275" s="664">
        <v>2012</v>
      </c>
      <c r="BF275" s="946" t="e">
        <f>#VALUE!</f>
        <v>#VALUE!</v>
      </c>
      <c r="BG275" s="931">
        <v>2.1</v>
      </c>
    </row>
    <row r="276" spans="1:59" s="838" customFormat="1" ht="11.25" customHeight="1" x14ac:dyDescent="0.2">
      <c r="A276" s="817" t="s">
        <v>1173</v>
      </c>
      <c r="B276" s="846" t="s">
        <v>1174</v>
      </c>
      <c r="C276" s="988" t="s">
        <v>112</v>
      </c>
      <c r="D276" s="988" t="s">
        <v>4396</v>
      </c>
      <c r="E276" s="818">
        <v>7</v>
      </c>
      <c r="F276" s="526">
        <v>671</v>
      </c>
      <c r="G276" s="1171" t="s">
        <v>106</v>
      </c>
      <c r="H276" s="1171" t="s">
        <v>106</v>
      </c>
      <c r="I276" s="819">
        <v>56.62</v>
      </c>
      <c r="J276" s="820">
        <f t="shared" si="69"/>
        <v>1.1303426351112682</v>
      </c>
      <c r="K276" s="1112">
        <v>0.16</v>
      </c>
      <c r="L276" s="822">
        <v>4</v>
      </c>
      <c r="M276" s="823">
        <f t="shared" si="70"/>
        <v>0.64</v>
      </c>
      <c r="N276" s="824" t="s">
        <v>598</v>
      </c>
      <c r="O276" s="1095">
        <v>0.13</v>
      </c>
      <c r="P276" s="826">
        <v>43531</v>
      </c>
      <c r="Q276" s="826">
        <v>43546</v>
      </c>
      <c r="R276" s="823">
        <f t="shared" si="71"/>
        <v>23.076923076923077</v>
      </c>
      <c r="S276" s="759">
        <f>IF(INDEX(Historical!$D$7:$D$1437,MATCH(B276,Historical!$B$7:$B$1446,0))=0,"n/a",(INDEX(Historical!$C$7:$C$1437,MATCH(B276,Historical!$B$7:$B$1446,0))/INDEX(Historical!$D$7:$D$1437,MATCH(B276,Historical!$B$7:$B$1446,0))-1)*100)</f>
        <v>23.809523809523814</v>
      </c>
      <c r="T276" s="759">
        <f>IF(INDEX(Historical!$F$7:$F$1430,MATCH(B276,Historical!$B$7:$B$1446,0))=0,"n/a",((INDEX(Historical!$C$7:$C$1437,MATCH(B276,Historical!$B$7:$B$1446,0))/INDEX(Historical!$F$7:$F$1430,MATCH(B276,Historical!$B$7:$B$1446,0)))^(1/3)-1)*100)</f>
        <v>20.123329994304417</v>
      </c>
      <c r="U276" s="759">
        <f>IF(INDEX(Historical!$H$7:$H$1430,MATCH(B276,Historical!$B$7:$B$1446,0))=0,"n/a",((INDEX(Historical!$C$7:$C$1437,MATCH(B276,Historical!$B$7:$B$1446,0))/INDEX(Historical!$H$7:$H$1430,MATCH(B276,Historical!$B$7:$B$1446,0)))^(1/5)-1)*100)</f>
        <v>28.227866656891742</v>
      </c>
      <c r="V276" s="759" t="str">
        <f>IF(INDEX(Historical!$O$7:$O$1430,MATCH(B276,Historical!$B$7:$B$1446,0))=0,"n/a",((INDEX(Historical!$C$7:$C$1437,MATCH(B276,Historical!$B$7:$B$1446,0))/INDEX(Historical!$O$7:$O$1430,MATCH(B276,Historical!$B$7:$B$1446,0)))^(1/10)-1)*100)</f>
        <v>n/a</v>
      </c>
      <c r="W276" s="827" t="str">
        <f t="shared" si="72"/>
        <v>n/a</v>
      </c>
      <c r="X276" s="828">
        <f t="shared" si="73"/>
        <v>2.0019763586448045</v>
      </c>
      <c r="Y276" s="989" t="s">
        <v>4211</v>
      </c>
      <c r="Z276" s="820">
        <f t="shared" si="74"/>
        <v>46.376811594202906</v>
      </c>
      <c r="AA276" s="830">
        <f t="shared" si="75"/>
        <v>41.028985507246375</v>
      </c>
      <c r="AB276" s="822">
        <v>12</v>
      </c>
      <c r="AC276" s="831">
        <v>1.38</v>
      </c>
      <c r="AD276" s="831">
        <v>2.74</v>
      </c>
      <c r="AE276" s="831">
        <v>7.72</v>
      </c>
      <c r="AF276" s="831">
        <v>9.5299999999999994</v>
      </c>
      <c r="AG276" s="831">
        <v>16.5</v>
      </c>
      <c r="AH276" s="831">
        <v>24.5</v>
      </c>
      <c r="AI276" s="831">
        <v>8.89</v>
      </c>
      <c r="AJ276" s="831">
        <v>14.099999999999998</v>
      </c>
      <c r="AK276" s="831">
        <v>15</v>
      </c>
      <c r="AL276" s="832">
        <v>2950</v>
      </c>
      <c r="AM276" s="833">
        <v>1</v>
      </c>
      <c r="AN276" s="831">
        <v>0</v>
      </c>
      <c r="AO276" s="834">
        <f t="shared" si="76"/>
        <v>-11.670776215243365</v>
      </c>
      <c r="AP276" s="835">
        <f t="shared" si="77"/>
        <v>29.358209292003011</v>
      </c>
      <c r="AQ276" s="836">
        <f t="shared" si="78"/>
        <v>316.86994075373889</v>
      </c>
      <c r="AR276" s="702">
        <f>INDEX(Historical!$C$7:$C$1437,MATCH(B276,Historical!$B$7:$B$1446,0))*IF(AH276="n/a",1.03,IF(AH276&lt;0,1.01,IF(AH276&gt;10,1.1,(1+AH276/100))))</f>
        <v>0.57200000000000006</v>
      </c>
      <c r="AS276" s="830">
        <f t="shared" si="79"/>
        <v>0.62285080000000004</v>
      </c>
      <c r="AT276" s="830">
        <f t="shared" si="83"/>
        <v>0.68513588000000014</v>
      </c>
      <c r="AU276" s="830">
        <f t="shared" si="83"/>
        <v>0.75364946800000021</v>
      </c>
      <c r="AV276" s="830">
        <f t="shared" si="83"/>
        <v>0.82901441480000027</v>
      </c>
      <c r="AW276" s="820">
        <f t="shared" si="80"/>
        <v>3.4626505628000013</v>
      </c>
      <c r="AX276" s="837">
        <f t="shared" si="81"/>
        <v>6.1155961900388576</v>
      </c>
      <c r="AY276" s="992">
        <v>0.46</v>
      </c>
      <c r="AZ276" s="833">
        <v>32.99</v>
      </c>
      <c r="BA276" s="833">
        <v>-5.3199999999999994</v>
      </c>
      <c r="BB276" s="833">
        <v>-0.16</v>
      </c>
      <c r="BC276" s="833">
        <v>8.2000000000000011</v>
      </c>
      <c r="BD276" s="961"/>
      <c r="BE276" s="664">
        <v>2013</v>
      </c>
      <c r="BF276" s="946" t="e">
        <f>#VALUE!</f>
        <v>#VALUE!</v>
      </c>
      <c r="BG276" s="893">
        <v>11.4</v>
      </c>
    </row>
    <row r="277" spans="1:59" ht="11.25" customHeight="1" x14ac:dyDescent="0.2">
      <c r="A277" s="537" t="s">
        <v>1175</v>
      </c>
      <c r="B277" s="925" t="s">
        <v>1176</v>
      </c>
      <c r="C277" s="988" t="s">
        <v>4353</v>
      </c>
      <c r="D277" s="988" t="s">
        <v>4354</v>
      </c>
      <c r="E277" s="792">
        <v>9</v>
      </c>
      <c r="F277" s="526">
        <v>378</v>
      </c>
      <c r="G277" s="526" t="s">
        <v>106</v>
      </c>
      <c r="H277" s="526" t="s">
        <v>106</v>
      </c>
      <c r="I277" s="924">
        <v>103.69</v>
      </c>
      <c r="J277" s="702">
        <f t="shared" si="69"/>
        <v>3.3175812518082748</v>
      </c>
      <c r="K277" s="927">
        <v>0.86</v>
      </c>
      <c r="L277" s="639">
        <v>4</v>
      </c>
      <c r="M277" s="693">
        <f t="shared" si="70"/>
        <v>3.44</v>
      </c>
      <c r="N277" s="921" t="s">
        <v>320</v>
      </c>
      <c r="O277" s="795">
        <v>0.78</v>
      </c>
      <c r="P277" s="658">
        <v>43265</v>
      </c>
      <c r="Q277" s="658">
        <v>43280</v>
      </c>
      <c r="R277" s="693">
        <f t="shared" si="71"/>
        <v>10.25641025641025</v>
      </c>
      <c r="S277" s="759">
        <f>IF(INDEX(Historical!$D$7:$D$1437,MATCH(B277,Historical!$B$7:$B$1446,0))=0,"n/a",(INDEX(Historical!$C$7:$C$1437,MATCH(B277,Historical!$B$7:$B$1446,0))/INDEX(Historical!$D$7:$D$1437,MATCH(B277,Historical!$B$7:$B$1446,0))-1)*100)</f>
        <v>7.6923076923076872</v>
      </c>
      <c r="T277" s="759">
        <f>IF(INDEX(Historical!$F$7:$F$1430,MATCH(B277,Historical!$B$7:$B$1446,0))=0,"n/a",((INDEX(Historical!$C$7:$C$1437,MATCH(B277,Historical!$B$7:$B$1446,0))/INDEX(Historical!$F$7:$F$1430,MATCH(B277,Historical!$B$7:$B$1446,0)))^(1/3)-1)*100)</f>
        <v>14.471424255333186</v>
      </c>
      <c r="U277" s="759">
        <f>IF(INDEX(Historical!$H$7:$H$1430,MATCH(B277,Historical!$B$7:$B$1446,0))=0,"n/a",((INDEX(Historical!$C$7:$C$1437,MATCH(B277,Historical!$B$7:$B$1446,0))/INDEX(Historical!$H$7:$H$1430,MATCH(B277,Historical!$B$7:$B$1446,0)))^(1/5)-1)*100)</f>
        <v>18.302590622367564</v>
      </c>
      <c r="V277" s="759">
        <f>IF(INDEX(Historical!$O$7:$O$1430,MATCH(B277,Historical!$B$7:$B$1446,0))=0,"n/a",((INDEX(Historical!$C$7:$C$1437,MATCH(B277,Historical!$B$7:$B$1446,0))/INDEX(Historical!$O$7:$O$1430,MATCH(B277,Historical!$B$7:$B$1446,0)))^(1/10)-1)*100)</f>
        <v>12.884399678677095</v>
      </c>
      <c r="W277" s="760">
        <f t="shared" si="72"/>
        <v>1.4205233521789338</v>
      </c>
      <c r="X277" s="761">
        <f t="shared" si="73"/>
        <v>1.2041178041031293</v>
      </c>
      <c r="Y277" s="716"/>
      <c r="Z277" s="702">
        <f t="shared" si="74"/>
        <v>110.96774193548387</v>
      </c>
      <c r="AA277" s="935">
        <f t="shared" si="75"/>
        <v>33.448387096774191</v>
      </c>
      <c r="AB277" s="639">
        <v>12</v>
      </c>
      <c r="AC277" s="916">
        <v>3.1</v>
      </c>
      <c r="AD277" s="916">
        <v>5.58</v>
      </c>
      <c r="AE277" s="916">
        <v>10.87</v>
      </c>
      <c r="AF277" s="916">
        <v>5.43</v>
      </c>
      <c r="AG277" s="916">
        <v>17.5</v>
      </c>
      <c r="AH277" s="916">
        <v>-15.9</v>
      </c>
      <c r="AI277" s="916">
        <v>6.34</v>
      </c>
      <c r="AJ277" s="916">
        <v>15.2</v>
      </c>
      <c r="AK277" s="916">
        <v>6</v>
      </c>
      <c r="AL277" s="928">
        <v>13010</v>
      </c>
      <c r="AM277" s="922">
        <v>1.4000000000000001</v>
      </c>
      <c r="AN277" s="916">
        <v>1.99</v>
      </c>
      <c r="AO277" s="802">
        <f t="shared" si="76"/>
        <v>-11.828215222598352</v>
      </c>
      <c r="AP277" s="803">
        <f t="shared" si="77"/>
        <v>21.620171874175838</v>
      </c>
      <c r="AQ277" s="936">
        <f t="shared" si="78"/>
        <v>184.11636265249084</v>
      </c>
      <c r="AR277" s="702">
        <f>INDEX(Historical!$C$7:$C$1437,MATCH(B277,Historical!$B$7:$B$1446,0))*IF(AH277="n/a",1.03,IF(AH277&lt;0,1.01,IF(AH277&gt;10,1.1,(1+AH277/100))))</f>
        <v>3.3935999999999997</v>
      </c>
      <c r="AS277" s="935">
        <f t="shared" si="79"/>
        <v>3.6087542399999992</v>
      </c>
      <c r="AT277" s="935">
        <f t="shared" si="83"/>
        <v>3.8252794943999993</v>
      </c>
      <c r="AU277" s="935">
        <f t="shared" si="83"/>
        <v>4.0547962640639996</v>
      </c>
      <c r="AV277" s="935">
        <f t="shared" si="83"/>
        <v>4.2980840399078399</v>
      </c>
      <c r="AW277" s="702">
        <f t="shared" si="80"/>
        <v>19.18051403837184</v>
      </c>
      <c r="AX277" s="810">
        <f t="shared" si="81"/>
        <v>18.497940050508092</v>
      </c>
      <c r="AY277" s="991">
        <v>0.32</v>
      </c>
      <c r="AZ277" s="922">
        <v>23.880000000000003</v>
      </c>
      <c r="BA277" s="922">
        <v>-0.33</v>
      </c>
      <c r="BB277" s="922">
        <v>4.26</v>
      </c>
      <c r="BC277" s="922">
        <v>10.52</v>
      </c>
      <c r="BE277" s="664">
        <v>2010</v>
      </c>
      <c r="BF277" s="946" t="e">
        <f>#VALUE!</f>
        <v>#VALUE!</v>
      </c>
      <c r="BG277" s="931">
        <v>5.4</v>
      </c>
    </row>
    <row r="278" spans="1:59" ht="11.25" customHeight="1" x14ac:dyDescent="0.2">
      <c r="A278" s="609" t="s">
        <v>1169</v>
      </c>
      <c r="B278" s="925" t="s">
        <v>1170</v>
      </c>
      <c r="C278" s="988" t="s">
        <v>108</v>
      </c>
      <c r="D278" s="988" t="s">
        <v>4373</v>
      </c>
      <c r="E278" s="792">
        <v>7</v>
      </c>
      <c r="F278" s="526">
        <v>665</v>
      </c>
      <c r="G278" s="526" t="s">
        <v>106</v>
      </c>
      <c r="H278" s="526" t="s">
        <v>106</v>
      </c>
      <c r="I278" s="924">
        <v>165</v>
      </c>
      <c r="J278" s="702">
        <f t="shared" si="69"/>
        <v>2.5454545454545454</v>
      </c>
      <c r="K278" s="927">
        <v>1.05</v>
      </c>
      <c r="L278" s="639">
        <v>4</v>
      </c>
      <c r="M278" s="693">
        <f t="shared" si="70"/>
        <v>4.2</v>
      </c>
      <c r="N278" s="921" t="s">
        <v>136</v>
      </c>
      <c r="O278" s="795">
        <v>1</v>
      </c>
      <c r="P278" s="915">
        <v>43525</v>
      </c>
      <c r="Q278" s="915">
        <v>43539</v>
      </c>
      <c r="R278" s="693">
        <f t="shared" si="71"/>
        <v>5.0000000000000044</v>
      </c>
      <c r="S278" s="759">
        <f>IF(INDEX(Historical!$D$7:$D$1437,MATCH(B278,Historical!$B$7:$B$1446,0))=0,"n/a",(INDEX(Historical!$C$7:$C$1437,MATCH(B278,Historical!$B$7:$B$1446,0))/INDEX(Historical!$D$7:$D$1437,MATCH(B278,Historical!$B$7:$B$1446,0))-1)*100)</f>
        <v>13.235294117647056</v>
      </c>
      <c r="T278" s="759">
        <f>IF(INDEX(Historical!$F$7:$F$1430,MATCH(B278,Historical!$B$7:$B$1446,0))=0,"n/a",((INDEX(Historical!$C$7:$C$1437,MATCH(B278,Historical!$B$7:$B$1446,0))/INDEX(Historical!$F$7:$F$1430,MATCH(B278,Historical!$B$7:$B$1446,0)))^(1/3)-1)*100)</f>
        <v>20.507113208761506</v>
      </c>
      <c r="U278" s="759">
        <f>IF(INDEX(Historical!$H$7:$H$1430,MATCH(B278,Historical!$B$7:$B$1446,0))=0,"n/a",((INDEX(Historical!$C$7:$C$1437,MATCH(B278,Historical!$B$7:$B$1446,0))/INDEX(Historical!$H$7:$H$1430,MATCH(B278,Historical!$B$7:$B$1446,0)))^(1/5)-1)*100)</f>
        <v>28.473515712343932</v>
      </c>
      <c r="V278" s="759">
        <f>IF(INDEX(Historical!$O$7:$O$1430,MATCH(B278,Historical!$B$7:$B$1446,0))=0,"n/a",((INDEX(Historical!$C$7:$C$1437,MATCH(B278,Historical!$B$7:$B$1446,0))/INDEX(Historical!$O$7:$O$1430,MATCH(B278,Historical!$B$7:$B$1446,0)))^(1/10)-1)*100)</f>
        <v>6.7684832972096931</v>
      </c>
      <c r="W278" s="760">
        <f t="shared" si="72"/>
        <v>4.2067793421433333</v>
      </c>
      <c r="X278" s="761" t="str">
        <f t="shared" si="73"/>
        <v>n/a</v>
      </c>
      <c r="Y278" s="926"/>
      <c r="Z278" s="702" t="str">
        <f t="shared" si="74"/>
        <v>n/a</v>
      </c>
      <c r="AA278" s="935" t="str">
        <f t="shared" si="75"/>
        <v>n/a</v>
      </c>
      <c r="AB278" s="639">
        <v>12</v>
      </c>
      <c r="AC278" s="916" t="s">
        <v>137</v>
      </c>
      <c r="AD278" s="916" t="s">
        <v>137</v>
      </c>
      <c r="AE278" s="916" t="s">
        <v>137</v>
      </c>
      <c r="AF278" s="916" t="s">
        <v>137</v>
      </c>
      <c r="AG278" s="916" t="s">
        <v>137</v>
      </c>
      <c r="AH278" s="916" t="s">
        <v>137</v>
      </c>
      <c r="AI278" s="916" t="s">
        <v>137</v>
      </c>
      <c r="AJ278" s="916" t="s">
        <v>137</v>
      </c>
      <c r="AK278" s="916" t="s">
        <v>137</v>
      </c>
      <c r="AL278" s="928" t="s">
        <v>137</v>
      </c>
      <c r="AM278" s="922" t="s">
        <v>137</v>
      </c>
      <c r="AN278" s="916" t="s">
        <v>137</v>
      </c>
      <c r="AO278" s="802" t="str">
        <f t="shared" si="76"/>
        <v>n/a</v>
      </c>
      <c r="AP278" s="803">
        <f t="shared" si="77"/>
        <v>31.018970257798479</v>
      </c>
      <c r="AQ278" s="936" t="str">
        <f t="shared" si="78"/>
        <v>n/a</v>
      </c>
      <c r="AR278" s="702">
        <f>INDEX(Historical!$C$7:$C$1437,MATCH(B278,Historical!$B$7:$B$1446,0))*IF(AH278="n/a",1.03,IF(AH278&lt;0,1.01,IF(AH278&gt;10,1.1,(1+AH278/100))))</f>
        <v>3.9655</v>
      </c>
      <c r="AS278" s="935">
        <f t="shared" si="79"/>
        <v>4.0844649999999998</v>
      </c>
      <c r="AT278" s="935">
        <f t="shared" si="83"/>
        <v>4.20699895</v>
      </c>
      <c r="AU278" s="935">
        <f t="shared" si="83"/>
        <v>4.3332089185000005</v>
      </c>
      <c r="AV278" s="935">
        <f t="shared" si="83"/>
        <v>4.4632051860550002</v>
      </c>
      <c r="AW278" s="702">
        <f t="shared" si="80"/>
        <v>21.053378054554997</v>
      </c>
      <c r="AX278" s="810">
        <f t="shared" si="81"/>
        <v>12.759623063366664</v>
      </c>
      <c r="AY278" s="991" t="s">
        <v>137</v>
      </c>
      <c r="AZ278" s="922" t="s">
        <v>137</v>
      </c>
      <c r="BA278" s="922" t="s">
        <v>137</v>
      </c>
      <c r="BB278" s="922" t="s">
        <v>137</v>
      </c>
      <c r="BC278" s="922" t="s">
        <v>137</v>
      </c>
      <c r="BD278" s="960" t="s">
        <v>4298</v>
      </c>
      <c r="BE278" s="664">
        <v>2013</v>
      </c>
      <c r="BF278" s="946" t="e">
        <f>#VALUE!</f>
        <v>#VALUE!</v>
      </c>
      <c r="BG278" s="931" t="s">
        <v>137</v>
      </c>
    </row>
    <row r="279" spans="1:59" ht="11.25" customHeight="1" x14ac:dyDescent="0.2">
      <c r="A279" s="537" t="s">
        <v>1190</v>
      </c>
      <c r="B279" s="925" t="s">
        <v>1191</v>
      </c>
      <c r="C279" s="988" t="s">
        <v>108</v>
      </c>
      <c r="D279" s="988" t="s">
        <v>118</v>
      </c>
      <c r="E279" s="792">
        <v>9</v>
      </c>
      <c r="F279" s="526">
        <v>388</v>
      </c>
      <c r="G279" s="526" t="s">
        <v>37</v>
      </c>
      <c r="H279" s="526" t="s">
        <v>37</v>
      </c>
      <c r="I279" s="924">
        <v>57.06</v>
      </c>
      <c r="J279" s="702">
        <f t="shared" si="69"/>
        <v>2.9442691903259726</v>
      </c>
      <c r="K279" s="927">
        <v>0.42</v>
      </c>
      <c r="L279" s="639">
        <v>4</v>
      </c>
      <c r="M279" s="693">
        <f t="shared" si="70"/>
        <v>1.68</v>
      </c>
      <c r="N279" s="921" t="s">
        <v>149</v>
      </c>
      <c r="O279" s="795">
        <v>0.38</v>
      </c>
      <c r="P279" s="915">
        <v>43350</v>
      </c>
      <c r="Q279" s="915">
        <v>43360</v>
      </c>
      <c r="R279" s="693">
        <f t="shared" si="71"/>
        <v>10.52631578947368</v>
      </c>
      <c r="S279" s="759">
        <f>IF(INDEX(Historical!$D$7:$D$1437,MATCH(B279,Historical!$B$7:$B$1446,0))=0,"n/a",(INDEX(Historical!$C$7:$C$1437,MATCH(B279,Historical!$B$7:$B$1446,0))/INDEX(Historical!$D$7:$D$1437,MATCH(B279,Historical!$B$7:$B$1446,0))-1)*100)</f>
        <v>11.111111111111116</v>
      </c>
      <c r="T279" s="759">
        <f>IF(INDEX(Historical!$F$7:$F$1430,MATCH(B279,Historical!$B$7:$B$1446,0))=0,"n/a",((INDEX(Historical!$C$7:$C$1437,MATCH(B279,Historical!$B$7:$B$1446,0))/INDEX(Historical!$F$7:$F$1430,MATCH(B279,Historical!$B$7:$B$1446,0)))^(1/3)-1)*100)</f>
        <v>16.960709528514649</v>
      </c>
      <c r="U279" s="759">
        <f>IF(INDEX(Historical!$H$7:$H$1430,MATCH(B279,Historical!$B$7:$B$1446,0))=0,"n/a",((INDEX(Historical!$C$7:$C$1437,MATCH(B279,Historical!$B$7:$B$1446,0))/INDEX(Historical!$H$7:$H$1430,MATCH(B279,Historical!$B$7:$B$1446,0)))^(1/5)-1)*100)</f>
        <v>27.22596365393921</v>
      </c>
      <c r="V279" s="759" t="str">
        <f>IF(INDEX(Historical!$O$7:$O$1430,MATCH(B279,Historical!$B$7:$B$1446,0))=0,"n/a",((INDEX(Historical!$C$7:$C$1437,MATCH(B279,Historical!$B$7:$B$1446,0))/INDEX(Historical!$O$7:$O$1430,MATCH(B279,Historical!$B$7:$B$1446,0)))^(1/10)-1)*100)</f>
        <v>n/a</v>
      </c>
      <c r="W279" s="760" t="str">
        <f t="shared" si="72"/>
        <v>n/a</v>
      </c>
      <c r="X279" s="761">
        <f t="shared" si="73"/>
        <v>1.3820286118750869</v>
      </c>
      <c r="Y279" s="925"/>
      <c r="Z279" s="702">
        <f t="shared" si="74"/>
        <v>40.095465393794747</v>
      </c>
      <c r="AA279" s="935">
        <f t="shared" si="75"/>
        <v>13.618138424821002</v>
      </c>
      <c r="AB279" s="639">
        <v>12</v>
      </c>
      <c r="AC279" s="916">
        <v>4.1900000000000004</v>
      </c>
      <c r="AD279" s="916">
        <v>1.0900000000000001</v>
      </c>
      <c r="AE279" s="916">
        <v>1.1100000000000001</v>
      </c>
      <c r="AF279" s="916">
        <v>1.66</v>
      </c>
      <c r="AG279" s="916">
        <v>13.700000000000001</v>
      </c>
      <c r="AH279" s="916">
        <v>52.400000000000006</v>
      </c>
      <c r="AI279" s="916">
        <v>4.5699999999999994</v>
      </c>
      <c r="AJ279" s="916">
        <v>19.7</v>
      </c>
      <c r="AK279" s="916">
        <v>12.5</v>
      </c>
      <c r="AL279" s="928">
        <v>6350</v>
      </c>
      <c r="AM279" s="922">
        <v>1.6</v>
      </c>
      <c r="AN279" s="916">
        <v>0.22</v>
      </c>
      <c r="AO279" s="802">
        <f t="shared" si="76"/>
        <v>16.552094419444181</v>
      </c>
      <c r="AP279" s="803">
        <f t="shared" si="77"/>
        <v>30.170232844265183</v>
      </c>
      <c r="AQ279" s="936">
        <f t="shared" si="78"/>
        <v>0.2355221692120768</v>
      </c>
      <c r="AR279" s="702">
        <f>INDEX(Historical!$C$7:$C$1437,MATCH(B279,Historical!$B$7:$B$1446,0))*IF(AH279="n/a",1.03,IF(AH279&lt;0,1.01,IF(AH279&gt;10,1.1,(1+AH279/100))))</f>
        <v>1.7600000000000002</v>
      </c>
      <c r="AS279" s="935">
        <f t="shared" si="79"/>
        <v>1.8404320000000003</v>
      </c>
      <c r="AT279" s="935">
        <f t="shared" si="83"/>
        <v>2.0244752000000004</v>
      </c>
      <c r="AU279" s="935">
        <f t="shared" si="83"/>
        <v>2.2269227200000006</v>
      </c>
      <c r="AV279" s="935">
        <f t="shared" si="83"/>
        <v>2.4496149920000008</v>
      </c>
      <c r="AW279" s="702">
        <f t="shared" si="80"/>
        <v>10.301444912000003</v>
      </c>
      <c r="AX279" s="810">
        <f t="shared" si="81"/>
        <v>18.053706470382057</v>
      </c>
      <c r="AY279" s="991">
        <v>0.91</v>
      </c>
      <c r="AZ279" s="922">
        <v>35.99</v>
      </c>
      <c r="BA279" s="922">
        <v>-2.11</v>
      </c>
      <c r="BB279" s="922">
        <v>9.02</v>
      </c>
      <c r="BC279" s="922">
        <v>12.65</v>
      </c>
      <c r="BE279" s="664">
        <v>2010</v>
      </c>
      <c r="BF279" s="946" t="e">
        <f>#VALUE!</f>
        <v>#VALUE!</v>
      </c>
      <c r="BG279" s="931">
        <v>4.7</v>
      </c>
    </row>
    <row r="280" spans="1:59" ht="11.25" customHeight="1" x14ac:dyDescent="0.2">
      <c r="A280" s="537" t="s">
        <v>584</v>
      </c>
      <c r="B280" s="925" t="s">
        <v>585</v>
      </c>
      <c r="C280" s="988" t="s">
        <v>112</v>
      </c>
      <c r="D280" s="988" t="s">
        <v>4366</v>
      </c>
      <c r="E280" s="792">
        <v>20</v>
      </c>
      <c r="F280" s="526">
        <v>168</v>
      </c>
      <c r="G280" s="526" t="s">
        <v>106</v>
      </c>
      <c r="H280" s="526" t="s">
        <v>106</v>
      </c>
      <c r="I280" s="924">
        <v>70.55</v>
      </c>
      <c r="J280" s="702">
        <f t="shared" si="69"/>
        <v>2.4379872430900074</v>
      </c>
      <c r="K280" s="927">
        <v>0.43</v>
      </c>
      <c r="L280" s="639">
        <v>4</v>
      </c>
      <c r="M280" s="693">
        <f t="shared" si="70"/>
        <v>1.72</v>
      </c>
      <c r="N280" s="921" t="s">
        <v>470</v>
      </c>
      <c r="O280" s="795">
        <v>0.4</v>
      </c>
      <c r="P280" s="915">
        <v>43496</v>
      </c>
      <c r="Q280" s="915">
        <v>43523</v>
      </c>
      <c r="R280" s="693">
        <f t="shared" si="71"/>
        <v>7.4999999999999929</v>
      </c>
      <c r="S280" s="759">
        <f>IF(INDEX(Historical!$D$7:$D$1437,MATCH(B280,Historical!$B$7:$B$1446,0))=0,"n/a",(INDEX(Historical!$C$7:$C$1437,MATCH(B280,Historical!$B$7:$B$1446,0))/INDEX(Historical!$D$7:$D$1437,MATCH(B280,Historical!$B$7:$B$1446,0))-1)*100)</f>
        <v>20.3125</v>
      </c>
      <c r="T280" s="759">
        <f>IF(INDEX(Historical!$F$7:$F$1430,MATCH(B280,Historical!$B$7:$B$1446,0))=0,"n/a",((INDEX(Historical!$C$7:$C$1437,MATCH(B280,Historical!$B$7:$B$1446,0))/INDEX(Historical!$F$7:$F$1430,MATCH(B280,Historical!$B$7:$B$1446,0)))^(1/3)-1)*100)</f>
        <v>11.199004528465784</v>
      </c>
      <c r="U280" s="759">
        <f>IF(INDEX(Historical!$H$7:$H$1430,MATCH(B280,Historical!$B$7:$B$1446,0))=0,"n/a",((INDEX(Historical!$C$7:$C$1437,MATCH(B280,Historical!$B$7:$B$1446,0))/INDEX(Historical!$H$7:$H$1430,MATCH(B280,Historical!$B$7:$B$1446,0)))^(1/5)-1)*100)</f>
        <v>13.995090255865472</v>
      </c>
      <c r="V280" s="759">
        <f>IF(INDEX(Historical!$O$7:$O$1430,MATCH(B280,Historical!$B$7:$B$1446,0))=0,"n/a",((INDEX(Historical!$C$7:$C$1437,MATCH(B280,Historical!$B$7:$B$1446,0))/INDEX(Historical!$O$7:$O$1430,MATCH(B280,Historical!$B$7:$B$1446,0)))^(1/10)-1)*100)</f>
        <v>19.468864872916459</v>
      </c>
      <c r="W280" s="760">
        <f t="shared" si="72"/>
        <v>0.71884469624802483</v>
      </c>
      <c r="X280" s="761">
        <f t="shared" si="73"/>
        <v>1.2276394961285502</v>
      </c>
      <c r="Y280" s="716"/>
      <c r="Z280" s="702">
        <f t="shared" si="74"/>
        <v>64.905660377358487</v>
      </c>
      <c r="AA280" s="935">
        <f t="shared" si="75"/>
        <v>26.622641509433961</v>
      </c>
      <c r="AB280" s="639">
        <v>12</v>
      </c>
      <c r="AC280" s="916">
        <v>2.65</v>
      </c>
      <c r="AD280" s="916">
        <v>1.4</v>
      </c>
      <c r="AE280" s="916">
        <v>3.97</v>
      </c>
      <c r="AF280" s="916">
        <v>8.42</v>
      </c>
      <c r="AG280" s="916">
        <v>33.4</v>
      </c>
      <c r="AH280" s="916">
        <v>34.300000000000004</v>
      </c>
      <c r="AI280" s="916">
        <v>7.95</v>
      </c>
      <c r="AJ280" s="916">
        <v>11.4</v>
      </c>
      <c r="AK280" s="916">
        <v>19</v>
      </c>
      <c r="AL280" s="928">
        <v>20180</v>
      </c>
      <c r="AM280" s="922">
        <v>0.2</v>
      </c>
      <c r="AN280" s="916">
        <v>0.2</v>
      </c>
      <c r="AO280" s="802">
        <f t="shared" si="76"/>
        <v>-10.189564010478481</v>
      </c>
      <c r="AP280" s="803">
        <f t="shared" si="77"/>
        <v>16.43307749895548</v>
      </c>
      <c r="AQ280" s="936">
        <f t="shared" si="78"/>
        <v>215.63878194996815</v>
      </c>
      <c r="AR280" s="702">
        <f>INDEX(Historical!$C$7:$C$1437,MATCH(B280,Historical!$B$7:$B$1446,0))*IF(AH280="n/a",1.03,IF(AH280&lt;0,1.01,IF(AH280&gt;10,1.1,(1+AH280/100))))</f>
        <v>1.6940000000000002</v>
      </c>
      <c r="AS280" s="935">
        <f t="shared" si="79"/>
        <v>1.828673</v>
      </c>
      <c r="AT280" s="935">
        <f t="shared" si="83"/>
        <v>2.0115403000000001</v>
      </c>
      <c r="AU280" s="935">
        <f t="shared" si="83"/>
        <v>2.2126943300000002</v>
      </c>
      <c r="AV280" s="935">
        <f t="shared" si="83"/>
        <v>2.4339637630000004</v>
      </c>
      <c r="AW280" s="702">
        <f t="shared" si="80"/>
        <v>10.180871393</v>
      </c>
      <c r="AX280" s="810">
        <f t="shared" si="81"/>
        <v>14.430717778880227</v>
      </c>
      <c r="AY280" s="991">
        <v>1.18</v>
      </c>
      <c r="AZ280" s="922">
        <v>48.93</v>
      </c>
      <c r="BA280" s="922">
        <v>-1.8499999999999999</v>
      </c>
      <c r="BB280" s="922">
        <v>8.6499999999999986</v>
      </c>
      <c r="BC280" s="922">
        <v>20.669999999999998</v>
      </c>
      <c r="BE280" s="664">
        <v>2000</v>
      </c>
      <c r="BF280" s="946" t="e">
        <f>#VALUE!</f>
        <v>#VALUE!</v>
      </c>
      <c r="BG280" s="931">
        <v>23.3</v>
      </c>
    </row>
    <row r="281" spans="1:59" ht="12" customHeight="1" x14ac:dyDescent="0.2">
      <c r="A281" s="609" t="s">
        <v>1228</v>
      </c>
      <c r="B281" s="925" t="s">
        <v>1229</v>
      </c>
      <c r="C281" s="988" t="s">
        <v>112</v>
      </c>
      <c r="D281" s="988" t="s">
        <v>1230</v>
      </c>
      <c r="E281" s="792">
        <v>7</v>
      </c>
      <c r="F281" s="526">
        <v>662</v>
      </c>
      <c r="G281" s="526" t="s">
        <v>106</v>
      </c>
      <c r="H281" s="526" t="s">
        <v>106</v>
      </c>
      <c r="I281" s="924">
        <v>52.78</v>
      </c>
      <c r="J281" s="702">
        <f t="shared" si="69"/>
        <v>1.6672982190223569</v>
      </c>
      <c r="K281" s="927">
        <v>0.22</v>
      </c>
      <c r="L281" s="639">
        <v>4</v>
      </c>
      <c r="M281" s="693">
        <f t="shared" si="70"/>
        <v>0.88</v>
      </c>
      <c r="N281" s="921" t="s">
        <v>136</v>
      </c>
      <c r="O281" s="795">
        <v>0.2</v>
      </c>
      <c r="P281" s="915">
        <v>43517</v>
      </c>
      <c r="Q281" s="915">
        <v>43537</v>
      </c>
      <c r="R281" s="693">
        <f t="shared" si="71"/>
        <v>9.9999999999999947</v>
      </c>
      <c r="S281" s="759">
        <f>IF(INDEX(Historical!$D$7:$D$1437,MATCH(B281,Historical!$B$7:$B$1446,0))=0,"n/a",(INDEX(Historical!$C$7:$C$1437,MATCH(B281,Historical!$B$7:$B$1446,0))/INDEX(Historical!$D$7:$D$1437,MATCH(B281,Historical!$B$7:$B$1446,0))-1)*100)</f>
        <v>11.111111111111116</v>
      </c>
      <c r="T281" s="759">
        <f>IF(INDEX(Historical!$F$7:$F$1430,MATCH(B281,Historical!$B$7:$B$1446,0))=0,"n/a",((INDEX(Historical!$C$7:$C$1437,MATCH(B281,Historical!$B$7:$B$1446,0))/INDEX(Historical!$F$7:$F$1430,MATCH(B281,Historical!$B$7:$B$1446,0)))^(1/3)-1)*100)</f>
        <v>12.624788044360603</v>
      </c>
      <c r="U281" s="759">
        <f>IF(INDEX(Historical!$H$7:$H$1430,MATCH(B281,Historical!$B$7:$B$1446,0))=0,"n/a",((INDEX(Historical!$C$7:$C$1437,MATCH(B281,Historical!$B$7:$B$1446,0))/INDEX(Historical!$H$7:$H$1430,MATCH(B281,Historical!$B$7:$B$1446,0)))^(1/5)-1)*100)</f>
        <v>21.672868378641152</v>
      </c>
      <c r="V281" s="759" t="str">
        <f>IF(INDEX(Historical!$O$7:$O$1430,MATCH(B281,Historical!$B$7:$B$1446,0))=0,"n/a",((INDEX(Historical!$C$7:$C$1437,MATCH(B281,Historical!$B$7:$B$1446,0))/INDEX(Historical!$O$7:$O$1430,MATCH(B281,Historical!$B$7:$B$1446,0)))^(1/10)-1)*100)</f>
        <v>n/a</v>
      </c>
      <c r="W281" s="760" t="str">
        <f t="shared" si="72"/>
        <v>n/a</v>
      </c>
      <c r="X281" s="761">
        <f t="shared" si="73"/>
        <v>1.2455671481977675</v>
      </c>
      <c r="Y281" s="713"/>
      <c r="Z281" s="702">
        <f t="shared" si="74"/>
        <v>31.768953068592058</v>
      </c>
      <c r="AA281" s="935">
        <f t="shared" si="75"/>
        <v>19.054151624548737</v>
      </c>
      <c r="AB281" s="639">
        <v>12</v>
      </c>
      <c r="AC281" s="916">
        <v>2.77</v>
      </c>
      <c r="AD281" s="916">
        <v>2.2599999999999998</v>
      </c>
      <c r="AE281" s="916">
        <v>1.33</v>
      </c>
      <c r="AF281" s="916">
        <v>3.42</v>
      </c>
      <c r="AG281" s="916">
        <v>19.3</v>
      </c>
      <c r="AH281" s="916">
        <v>-6.4</v>
      </c>
      <c r="AI281" s="916">
        <v>10.58</v>
      </c>
      <c r="AJ281" s="916">
        <v>17.399999999999999</v>
      </c>
      <c r="AK281" s="916">
        <v>8.44</v>
      </c>
      <c r="AL281" s="928">
        <v>7390</v>
      </c>
      <c r="AM281" s="922">
        <v>0.6</v>
      </c>
      <c r="AN281" s="916">
        <v>1.07</v>
      </c>
      <c r="AO281" s="802">
        <f t="shared" si="76"/>
        <v>4.2860149731147708</v>
      </c>
      <c r="AP281" s="803">
        <f t="shared" si="77"/>
        <v>23.340166597663508</v>
      </c>
      <c r="AQ281" s="936">
        <f t="shared" si="78"/>
        <v>70.183167408865927</v>
      </c>
      <c r="AR281" s="702">
        <f>INDEX(Historical!$C$7:$C$1437,MATCH(B281,Historical!$B$7:$B$1446,0))*IF(AH281="n/a",1.03,IF(AH281&lt;0,1.01,IF(AH281&gt;10,1.1,(1+AH281/100))))</f>
        <v>0.80800000000000005</v>
      </c>
      <c r="AS281" s="935">
        <f t="shared" si="79"/>
        <v>0.88880000000000015</v>
      </c>
      <c r="AT281" s="935">
        <f t="shared" si="83"/>
        <v>0.96381472000000024</v>
      </c>
      <c r="AU281" s="935">
        <f t="shared" si="83"/>
        <v>1.0451606823680002</v>
      </c>
      <c r="AV281" s="935">
        <f t="shared" si="83"/>
        <v>1.1333722439598595</v>
      </c>
      <c r="AW281" s="702">
        <f t="shared" si="80"/>
        <v>4.8391476463278593</v>
      </c>
      <c r="AX281" s="810">
        <f t="shared" si="81"/>
        <v>9.1685252867143969</v>
      </c>
      <c r="AY281" s="991">
        <v>1.47</v>
      </c>
      <c r="AZ281" s="922">
        <v>49.65</v>
      </c>
      <c r="BA281" s="922">
        <v>-10.16</v>
      </c>
      <c r="BB281" s="922">
        <v>10.119999999999999</v>
      </c>
      <c r="BC281" s="922">
        <v>9.94</v>
      </c>
      <c r="BE281" s="664">
        <v>2013</v>
      </c>
      <c r="BF281" s="946" t="e">
        <f>#VALUE!</f>
        <v>#VALUE!</v>
      </c>
      <c r="BG281" s="931">
        <v>7.3999999999999995</v>
      </c>
    </row>
    <row r="282" spans="1:59" ht="11.25" customHeight="1" x14ac:dyDescent="0.2">
      <c r="A282" s="609" t="s">
        <v>1194</v>
      </c>
      <c r="B282" s="925" t="s">
        <v>1195</v>
      </c>
      <c r="C282" s="988" t="s">
        <v>108</v>
      </c>
      <c r="D282" s="988" t="s">
        <v>4373</v>
      </c>
      <c r="E282" s="792">
        <v>7</v>
      </c>
      <c r="F282" s="526">
        <v>650</v>
      </c>
      <c r="G282" s="526" t="s">
        <v>106</v>
      </c>
      <c r="H282" s="526" t="s">
        <v>106</v>
      </c>
      <c r="I282" s="924">
        <v>23.03</v>
      </c>
      <c r="J282" s="702">
        <f t="shared" si="69"/>
        <v>2.6052974381241856</v>
      </c>
      <c r="K282" s="927">
        <v>0.15</v>
      </c>
      <c r="L282" s="639">
        <v>4</v>
      </c>
      <c r="M282" s="693">
        <f t="shared" si="70"/>
        <v>0.6</v>
      </c>
      <c r="N282" s="921" t="s">
        <v>107</v>
      </c>
      <c r="O282" s="795">
        <v>0.14000000000000001</v>
      </c>
      <c r="P282" s="915">
        <v>43497</v>
      </c>
      <c r="Q282" s="915">
        <v>43510</v>
      </c>
      <c r="R282" s="693">
        <f t="shared" si="71"/>
        <v>7.1428571428571281</v>
      </c>
      <c r="S282" s="759">
        <f>IF(INDEX(Historical!$D$7:$D$1437,MATCH(B282,Historical!$B$7:$B$1446,0))=0,"n/a",(INDEX(Historical!$C$7:$C$1437,MATCH(B282,Historical!$B$7:$B$1446,0))/INDEX(Historical!$D$7:$D$1437,MATCH(B282,Historical!$B$7:$B$1446,0))-1)*100)</f>
        <v>7.6923076923077094</v>
      </c>
      <c r="T282" s="759">
        <f>IF(INDEX(Historical!$F$7:$F$1430,MATCH(B282,Historical!$B$7:$B$1446,0))=0,"n/a",((INDEX(Historical!$C$7:$C$1437,MATCH(B282,Historical!$B$7:$B$1446,0))/INDEX(Historical!$F$7:$F$1430,MATCH(B282,Historical!$B$7:$B$1446,0)))^(1/3)-1)*100)</f>
        <v>8.3706762661827092</v>
      </c>
      <c r="U282" s="759">
        <f>IF(INDEX(Historical!$H$7:$H$1430,MATCH(B282,Historical!$B$7:$B$1446,0))=0,"n/a",((INDEX(Historical!$C$7:$C$1437,MATCH(B282,Historical!$B$7:$B$1446,0))/INDEX(Historical!$H$7:$H$1430,MATCH(B282,Historical!$B$7:$B$1446,0)))^(1/5)-1)*100)</f>
        <v>14.869835499703509</v>
      </c>
      <c r="V282" s="759">
        <f>IF(INDEX(Historical!$O$7:$O$1430,MATCH(B282,Historical!$B$7:$B$1446,0))=0,"n/a",((INDEX(Historical!$C$7:$C$1437,MATCH(B282,Historical!$B$7:$B$1446,0))/INDEX(Historical!$O$7:$O$1430,MATCH(B282,Historical!$B$7:$B$1446,0)))^(1/10)-1)*100)</f>
        <v>15.077000360017024</v>
      </c>
      <c r="W282" s="760">
        <f t="shared" si="72"/>
        <v>0.98625954398310556</v>
      </c>
      <c r="X282" s="761">
        <f t="shared" si="73"/>
        <v>11.43833499977193</v>
      </c>
      <c r="Y282" s="716"/>
      <c r="Z282" s="702">
        <f t="shared" si="74"/>
        <v>32.258064516129032</v>
      </c>
      <c r="AA282" s="935">
        <f t="shared" si="75"/>
        <v>12.381720430107526</v>
      </c>
      <c r="AB282" s="639">
        <v>12</v>
      </c>
      <c r="AC282" s="916">
        <v>1.86</v>
      </c>
      <c r="AD282" s="916">
        <v>1.55</v>
      </c>
      <c r="AE282" s="916">
        <v>2.1800000000000002</v>
      </c>
      <c r="AF282" s="916">
        <v>1.1000000000000001</v>
      </c>
      <c r="AG282" s="916">
        <v>9.1</v>
      </c>
      <c r="AH282" s="916">
        <v>29.4</v>
      </c>
      <c r="AI282" s="916">
        <v>7.57</v>
      </c>
      <c r="AJ282" s="916">
        <v>1.3</v>
      </c>
      <c r="AK282" s="916">
        <v>8</v>
      </c>
      <c r="AL282" s="928">
        <v>199.35</v>
      </c>
      <c r="AM282" s="922">
        <v>4.2</v>
      </c>
      <c r="AN282" s="916">
        <v>0.19</v>
      </c>
      <c r="AO282" s="802">
        <f t="shared" si="76"/>
        <v>5.0934125077201688</v>
      </c>
      <c r="AP282" s="803">
        <f t="shared" si="77"/>
        <v>17.475132937827695</v>
      </c>
      <c r="AQ282" s="936">
        <f t="shared" si="78"/>
        <v>-22.19713666189319</v>
      </c>
      <c r="AR282" s="702">
        <f>INDEX(Historical!$C$7:$C$1437,MATCH(B282,Historical!$B$7:$B$1446,0))*IF(AH282="n/a",1.03,IF(AH282&lt;0,1.01,IF(AH282&gt;10,1.1,(1+AH282/100))))</f>
        <v>0.6160000000000001</v>
      </c>
      <c r="AS282" s="935">
        <f t="shared" si="79"/>
        <v>0.6626312000000002</v>
      </c>
      <c r="AT282" s="935">
        <f t="shared" si="83"/>
        <v>0.71564169600000027</v>
      </c>
      <c r="AU282" s="935">
        <f t="shared" si="83"/>
        <v>0.77289303168000034</v>
      </c>
      <c r="AV282" s="935">
        <f t="shared" si="83"/>
        <v>0.83472447421440044</v>
      </c>
      <c r="AW282" s="702">
        <f t="shared" si="80"/>
        <v>3.6018904018944014</v>
      </c>
      <c r="AX282" s="810">
        <f t="shared" si="81"/>
        <v>15.639993060765963</v>
      </c>
      <c r="AY282" s="991">
        <v>0.89</v>
      </c>
      <c r="AZ282" s="922">
        <v>22.759999999999998</v>
      </c>
      <c r="BA282" s="922">
        <v>-14.549999999999999</v>
      </c>
      <c r="BB282" s="922">
        <v>7.8</v>
      </c>
      <c r="BC282" s="922">
        <v>6.6199999999999992</v>
      </c>
      <c r="BE282" s="664">
        <v>2013</v>
      </c>
      <c r="BF282" s="946" t="e">
        <f>#VALUE!</f>
        <v>#VALUE!</v>
      </c>
      <c r="BG282" s="931">
        <v>0.8</v>
      </c>
    </row>
    <row r="283" spans="1:59" ht="11.25" customHeight="1" x14ac:dyDescent="0.2">
      <c r="A283" s="628" t="s">
        <v>1179</v>
      </c>
      <c r="B283" s="925" t="s">
        <v>1180</v>
      </c>
      <c r="C283" s="988" t="s">
        <v>108</v>
      </c>
      <c r="D283" s="988" t="s">
        <v>4373</v>
      </c>
      <c r="E283" s="792">
        <v>7</v>
      </c>
      <c r="F283" s="526">
        <v>627</v>
      </c>
      <c r="G283" s="526" t="s">
        <v>106</v>
      </c>
      <c r="H283" s="526" t="s">
        <v>106</v>
      </c>
      <c r="I283" s="924">
        <v>18.5</v>
      </c>
      <c r="J283" s="702">
        <f t="shared" si="69"/>
        <v>2.3783783783783785</v>
      </c>
      <c r="K283" s="927">
        <v>0.11</v>
      </c>
      <c r="L283" s="639">
        <v>4</v>
      </c>
      <c r="M283" s="693">
        <f t="shared" si="70"/>
        <v>0.44</v>
      </c>
      <c r="N283" s="921" t="s">
        <v>220</v>
      </c>
      <c r="O283" s="795">
        <v>0.1</v>
      </c>
      <c r="P283" s="915">
        <v>43377</v>
      </c>
      <c r="Q283" s="915">
        <v>43388</v>
      </c>
      <c r="R283" s="693">
        <f t="shared" si="71"/>
        <v>9.9999999999999947</v>
      </c>
      <c r="S283" s="759">
        <f>IF(INDEX(Historical!$D$7:$D$1437,MATCH(B283,Historical!$B$7:$B$1446,0))=0,"n/a",(INDEX(Historical!$C$7:$C$1437,MATCH(B283,Historical!$B$7:$B$1446,0))/INDEX(Historical!$D$7:$D$1437,MATCH(B283,Historical!$B$7:$B$1446,0))-1)*100)</f>
        <v>2.4999999999999911</v>
      </c>
      <c r="T283" s="759">
        <f>IF(INDEX(Historical!$F$7:$F$1430,MATCH(B283,Historical!$B$7:$B$1446,0))=0,"n/a",((INDEX(Historical!$C$7:$C$1437,MATCH(B283,Historical!$B$7:$B$1446,0))/INDEX(Historical!$F$7:$F$1430,MATCH(B283,Historical!$B$7:$B$1446,0)))^(1/3)-1)*100)</f>
        <v>31.090380159658217</v>
      </c>
      <c r="U283" s="759">
        <f>IF(INDEX(Historical!$H$7:$H$1430,MATCH(B283,Historical!$B$7:$B$1446,0))=0,"n/a",((INDEX(Historical!$C$7:$C$1437,MATCH(B283,Historical!$B$7:$B$1446,0))/INDEX(Historical!$H$7:$H$1430,MATCH(B283,Historical!$B$7:$B$1446,0)))^(1/5)-1)*100)</f>
        <v>30.100280918834876</v>
      </c>
      <c r="V283" s="759" t="str">
        <f>IF(INDEX(Historical!$O$7:$O$1430,MATCH(B283,Historical!$B$7:$B$1446,0))=0,"n/a",((INDEX(Historical!$C$7:$C$1437,MATCH(B283,Historical!$B$7:$B$1446,0))/INDEX(Historical!$O$7:$O$1430,MATCH(B283,Historical!$B$7:$B$1446,0)))^(1/10)-1)*100)</f>
        <v>n/a</v>
      </c>
      <c r="W283" s="760" t="str">
        <f t="shared" si="72"/>
        <v>n/a</v>
      </c>
      <c r="X283" s="761" t="str">
        <f t="shared" si="73"/>
        <v>n/a</v>
      </c>
      <c r="Y283" s="926"/>
      <c r="Z283" s="702" t="str">
        <f t="shared" si="74"/>
        <v>n/a</v>
      </c>
      <c r="AA283" s="935" t="str">
        <f t="shared" si="75"/>
        <v>n/a</v>
      </c>
      <c r="AB283" s="639">
        <v>12</v>
      </c>
      <c r="AC283" s="916" t="s">
        <v>137</v>
      </c>
      <c r="AD283" s="916" t="s">
        <v>137</v>
      </c>
      <c r="AE283" s="916" t="s">
        <v>137</v>
      </c>
      <c r="AF283" s="916" t="s">
        <v>137</v>
      </c>
      <c r="AG283" s="916" t="s">
        <v>137</v>
      </c>
      <c r="AH283" s="916" t="s">
        <v>137</v>
      </c>
      <c r="AI283" s="916" t="s">
        <v>137</v>
      </c>
      <c r="AJ283" s="916" t="s">
        <v>137</v>
      </c>
      <c r="AK283" s="916" t="s">
        <v>137</v>
      </c>
      <c r="AL283" s="928" t="s">
        <v>137</v>
      </c>
      <c r="AM283" s="922" t="s">
        <v>137</v>
      </c>
      <c r="AN283" s="916" t="s">
        <v>137</v>
      </c>
      <c r="AO283" s="802" t="str">
        <f t="shared" si="76"/>
        <v>n/a</v>
      </c>
      <c r="AP283" s="803">
        <f t="shared" si="77"/>
        <v>32.478659297213255</v>
      </c>
      <c r="AQ283" s="936" t="str">
        <f t="shared" si="78"/>
        <v>n/a</v>
      </c>
      <c r="AR283" s="702">
        <f>INDEX(Historical!$C$7:$C$1437,MATCH(B283,Historical!$B$7:$B$1446,0))*IF(AH283="n/a",1.03,IF(AH283&lt;0,1.01,IF(AH283&gt;10,1.1,(1+AH283/100))))</f>
        <v>0.42230000000000001</v>
      </c>
      <c r="AS283" s="935">
        <f t="shared" si="79"/>
        <v>0.43496899999999999</v>
      </c>
      <c r="AT283" s="935">
        <f t="shared" si="83"/>
        <v>0.44801806999999999</v>
      </c>
      <c r="AU283" s="935">
        <f t="shared" si="83"/>
        <v>0.4614586121</v>
      </c>
      <c r="AV283" s="935">
        <f t="shared" si="83"/>
        <v>0.475302370463</v>
      </c>
      <c r="AW283" s="702">
        <f t="shared" si="80"/>
        <v>2.2420480525630002</v>
      </c>
      <c r="AX283" s="810">
        <f t="shared" si="81"/>
        <v>12.119178662502703</v>
      </c>
      <c r="AY283" s="991" t="s">
        <v>137</v>
      </c>
      <c r="AZ283" s="922" t="s">
        <v>137</v>
      </c>
      <c r="BA283" s="922" t="s">
        <v>137</v>
      </c>
      <c r="BB283" s="922" t="s">
        <v>137</v>
      </c>
      <c r="BC283" s="922" t="s">
        <v>137</v>
      </c>
      <c r="BD283" s="960" t="s">
        <v>4298</v>
      </c>
      <c r="BE283" s="664">
        <v>2013</v>
      </c>
      <c r="BF283" s="946" t="e">
        <f>#VALUE!</f>
        <v>#VALUE!</v>
      </c>
      <c r="BG283" s="931" t="s">
        <v>137</v>
      </c>
    </row>
    <row r="284" spans="1:59" ht="11.25" customHeight="1" x14ac:dyDescent="0.2">
      <c r="A284" s="609" t="s">
        <v>1196</v>
      </c>
      <c r="B284" s="925" t="s">
        <v>1197</v>
      </c>
      <c r="C284" s="988" t="s">
        <v>108</v>
      </c>
      <c r="D284" s="988" t="s">
        <v>4373</v>
      </c>
      <c r="E284" s="792">
        <v>8</v>
      </c>
      <c r="F284" s="526">
        <v>590</v>
      </c>
      <c r="G284" s="526" t="s">
        <v>37</v>
      </c>
      <c r="H284" s="526" t="s">
        <v>37</v>
      </c>
      <c r="I284" s="924">
        <v>34.76</v>
      </c>
      <c r="J284" s="702">
        <f t="shared" si="69"/>
        <v>2.8768699654775607</v>
      </c>
      <c r="K284" s="927">
        <v>0.25</v>
      </c>
      <c r="L284" s="639">
        <v>4</v>
      </c>
      <c r="M284" s="693">
        <f t="shared" si="70"/>
        <v>1</v>
      </c>
      <c r="N284" s="921" t="s">
        <v>238</v>
      </c>
      <c r="O284" s="795">
        <v>0.21</v>
      </c>
      <c r="P284" s="915">
        <v>43587</v>
      </c>
      <c r="Q284" s="915">
        <v>43602</v>
      </c>
      <c r="R284" s="693">
        <f t="shared" si="71"/>
        <v>19.047619047619051</v>
      </c>
      <c r="S284" s="759">
        <f>IF(INDEX(Historical!$D$7:$D$1437,MATCH(B284,Historical!$B$7:$B$1446,0))=0,"n/a",(INDEX(Historical!$C$7:$C$1437,MATCH(B284,Historical!$B$7:$B$1446,0))/INDEX(Historical!$D$7:$D$1437,MATCH(B284,Historical!$B$7:$B$1446,0))-1)*100)</f>
        <v>14.705882352941192</v>
      </c>
      <c r="T284" s="759">
        <f>IF(INDEX(Historical!$F$7:$F$1430,MATCH(B284,Historical!$B$7:$B$1446,0))=0,"n/a",((INDEX(Historical!$C$7:$C$1437,MATCH(B284,Historical!$B$7:$B$1446,0))/INDEX(Historical!$F$7:$F$1430,MATCH(B284,Historical!$B$7:$B$1446,0)))^(1/3)-1)*100)</f>
        <v>13.040381433805548</v>
      </c>
      <c r="U284" s="759">
        <f>IF(INDEX(Historical!$H$7:$H$1430,MATCH(B284,Historical!$B$7:$B$1446,0))=0,"n/a",((INDEX(Historical!$C$7:$C$1437,MATCH(B284,Historical!$B$7:$B$1446,0))/INDEX(Historical!$H$7:$H$1430,MATCH(B284,Historical!$B$7:$B$1446,0)))^(1/5)-1)*100)</f>
        <v>10.197228772148016</v>
      </c>
      <c r="V284" s="759">
        <f>IF(INDEX(Historical!$O$7:$O$1430,MATCH(B284,Historical!$B$7:$B$1446,0))=0,"n/a",((INDEX(Historical!$C$7:$C$1437,MATCH(B284,Historical!$B$7:$B$1446,0))/INDEX(Historical!$O$7:$O$1430,MATCH(B284,Historical!$B$7:$B$1446,0)))^(1/10)-1)*100)</f>
        <v>-3.5532365978369063</v>
      </c>
      <c r="W284" s="760" t="str">
        <f t="shared" si="72"/>
        <v>n/a</v>
      </c>
      <c r="X284" s="761">
        <f t="shared" si="73"/>
        <v>0.72320771433673881</v>
      </c>
      <c r="Y284" s="713"/>
      <c r="Z284" s="702">
        <f t="shared" si="74"/>
        <v>46.082949308755758</v>
      </c>
      <c r="AA284" s="935">
        <f t="shared" si="75"/>
        <v>16.018433179723502</v>
      </c>
      <c r="AB284" s="639">
        <v>12</v>
      </c>
      <c r="AC284" s="916">
        <v>2.17</v>
      </c>
      <c r="AD284" s="916">
        <v>3.21</v>
      </c>
      <c r="AE284" s="916">
        <v>5.55</v>
      </c>
      <c r="AF284" s="916">
        <v>1.69</v>
      </c>
      <c r="AG284" s="916">
        <v>8.4</v>
      </c>
      <c r="AH284" s="916">
        <v>26.700000000000003</v>
      </c>
      <c r="AI284" s="916">
        <v>1.3299999999999998</v>
      </c>
      <c r="AJ284" s="916">
        <v>14.099999999999998</v>
      </c>
      <c r="AK284" s="916">
        <v>5</v>
      </c>
      <c r="AL284" s="928">
        <v>541.55999999999995</v>
      </c>
      <c r="AM284" s="922">
        <v>2.8000000000000003</v>
      </c>
      <c r="AN284" s="916">
        <v>0</v>
      </c>
      <c r="AO284" s="802">
        <f t="shared" si="76"/>
        <v>-2.9443344420979258</v>
      </c>
      <c r="AP284" s="803">
        <f t="shared" si="77"/>
        <v>13.074098737625576</v>
      </c>
      <c r="AQ284" s="936">
        <f t="shared" si="78"/>
        <v>9.6887557768853938</v>
      </c>
      <c r="AR284" s="702">
        <f>INDEX(Historical!$C$7:$C$1437,MATCH(B284,Historical!$B$7:$B$1446,0))*IF(AH284="n/a",1.03,IF(AH284&lt;0,1.01,IF(AH284&gt;10,1.1,(1+AH284/100))))</f>
        <v>0.8580000000000001</v>
      </c>
      <c r="AS284" s="935">
        <f t="shared" si="79"/>
        <v>0.86941140000000017</v>
      </c>
      <c r="AT284" s="935">
        <f t="shared" si="83"/>
        <v>0.91288197000000026</v>
      </c>
      <c r="AU284" s="935">
        <f t="shared" si="83"/>
        <v>0.95852606850000033</v>
      </c>
      <c r="AV284" s="935">
        <f t="shared" si="83"/>
        <v>1.0064523719250005</v>
      </c>
      <c r="AW284" s="702">
        <f t="shared" si="80"/>
        <v>4.6052718104250019</v>
      </c>
      <c r="AX284" s="810">
        <f t="shared" si="81"/>
        <v>13.248768154272158</v>
      </c>
      <c r="AY284" s="991">
        <v>0.64</v>
      </c>
      <c r="AZ284" s="922">
        <v>28.46</v>
      </c>
      <c r="BA284" s="922">
        <v>-4.71</v>
      </c>
      <c r="BB284" s="922">
        <v>0.89</v>
      </c>
      <c r="BC284" s="922">
        <v>3.27</v>
      </c>
      <c r="BE284" s="664">
        <v>2012</v>
      </c>
      <c r="BF284" s="946" t="e">
        <f>#VALUE!</f>
        <v>#VALUE!</v>
      </c>
      <c r="BG284" s="931">
        <v>1.2</v>
      </c>
    </row>
    <row r="285" spans="1:59" ht="11.25" customHeight="1" x14ac:dyDescent="0.2">
      <c r="A285" s="609" t="s">
        <v>1198</v>
      </c>
      <c r="B285" s="925" t="s">
        <v>1199</v>
      </c>
      <c r="C285" s="988" t="s">
        <v>108</v>
      </c>
      <c r="D285" s="988" t="s">
        <v>4373</v>
      </c>
      <c r="E285" s="792">
        <v>7</v>
      </c>
      <c r="F285" s="526">
        <v>652</v>
      </c>
      <c r="G285" s="526" t="s">
        <v>37</v>
      </c>
      <c r="H285" s="526" t="s">
        <v>37</v>
      </c>
      <c r="I285" s="924">
        <v>18.79</v>
      </c>
      <c r="J285" s="702">
        <f t="shared" si="69"/>
        <v>2.3416711016498137</v>
      </c>
      <c r="K285" s="927">
        <v>0.11</v>
      </c>
      <c r="L285" s="639">
        <v>4</v>
      </c>
      <c r="M285" s="693">
        <f t="shared" si="70"/>
        <v>0.44</v>
      </c>
      <c r="N285" s="921" t="s">
        <v>107</v>
      </c>
      <c r="O285" s="795">
        <v>0.1</v>
      </c>
      <c r="P285" s="915">
        <v>43496</v>
      </c>
      <c r="Q285" s="915">
        <v>43511</v>
      </c>
      <c r="R285" s="693">
        <f t="shared" si="71"/>
        <v>9.9999999999999947</v>
      </c>
      <c r="S285" s="759">
        <f>IF(INDEX(Historical!$D$7:$D$1437,MATCH(B285,Historical!$B$7:$B$1446,0))=0,"n/a",(INDEX(Historical!$C$7:$C$1437,MATCH(B285,Historical!$B$7:$B$1446,0))/INDEX(Historical!$D$7:$D$1437,MATCH(B285,Historical!$B$7:$B$1446,0))-1)*100)</f>
        <v>11.111111111111116</v>
      </c>
      <c r="T285" s="759">
        <f>IF(INDEX(Historical!$F$7:$F$1430,MATCH(B285,Historical!$B$7:$B$1446,0))=0,"n/a",((INDEX(Historical!$C$7:$C$1437,MATCH(B285,Historical!$B$7:$B$1446,0))/INDEX(Historical!$F$7:$F$1430,MATCH(B285,Historical!$B$7:$B$1446,0)))^(1/3)-1)*100)</f>
        <v>12.624788044360603</v>
      </c>
      <c r="U285" s="759">
        <f>IF(INDEX(Historical!$H$7:$H$1430,MATCH(B285,Historical!$B$7:$B$1446,0))=0,"n/a",((INDEX(Historical!$C$7:$C$1437,MATCH(B285,Historical!$B$7:$B$1446,0))/INDEX(Historical!$H$7:$H$1430,MATCH(B285,Historical!$B$7:$B$1446,0)))^(1/5)-1)*100)</f>
        <v>12.700920209792542</v>
      </c>
      <c r="V285" s="759">
        <f>IF(INDEX(Historical!$O$7:$O$1430,MATCH(B285,Historical!$B$7:$B$1446,0))=0,"n/a",((INDEX(Historical!$C$7:$C$1437,MATCH(B285,Historical!$B$7:$B$1446,0))/INDEX(Historical!$O$7:$O$1430,MATCH(B285,Historical!$B$7:$B$1446,0)))^(1/10)-1)*100)</f>
        <v>2.2565182563572872</v>
      </c>
      <c r="W285" s="760">
        <f t="shared" si="72"/>
        <v>5.6285475085389844</v>
      </c>
      <c r="X285" s="761">
        <f t="shared" si="73"/>
        <v>0.9478298664024285</v>
      </c>
      <c r="Y285" s="717"/>
      <c r="Z285" s="702">
        <f t="shared" si="74"/>
        <v>30.985915492957751</v>
      </c>
      <c r="AA285" s="935">
        <f t="shared" si="75"/>
        <v>13.232394366197184</v>
      </c>
      <c r="AB285" s="639">
        <v>12</v>
      </c>
      <c r="AC285" s="916">
        <v>1.42</v>
      </c>
      <c r="AD285" s="916" t="s">
        <v>137</v>
      </c>
      <c r="AE285" s="916">
        <v>3.53</v>
      </c>
      <c r="AF285" s="916">
        <v>1.27</v>
      </c>
      <c r="AG285" s="916">
        <v>8.4</v>
      </c>
      <c r="AH285" s="916">
        <v>44.1</v>
      </c>
      <c r="AI285" s="916">
        <v>7.03</v>
      </c>
      <c r="AJ285" s="916">
        <v>13.4</v>
      </c>
      <c r="AK285" s="916" t="s">
        <v>137</v>
      </c>
      <c r="AL285" s="928">
        <v>143.93</v>
      </c>
      <c r="AM285" s="922">
        <v>6.6000000000000005</v>
      </c>
      <c r="AN285" s="916">
        <v>0.13</v>
      </c>
      <c r="AO285" s="802">
        <f t="shared" si="76"/>
        <v>1.8101969452451723</v>
      </c>
      <c r="AP285" s="803">
        <f t="shared" si="77"/>
        <v>15.042591311442356</v>
      </c>
      <c r="AQ285" s="936">
        <f t="shared" si="78"/>
        <v>-13.576904205542561</v>
      </c>
      <c r="AR285" s="702">
        <f>INDEX(Historical!$C$7:$C$1437,MATCH(B285,Historical!$B$7:$B$1446,0))*IF(AH285="n/a",1.03,IF(AH285&lt;0,1.01,IF(AH285&gt;10,1.1,(1+AH285/100))))</f>
        <v>0.44000000000000006</v>
      </c>
      <c r="AS285" s="935">
        <f t="shared" si="79"/>
        <v>0.47093200000000007</v>
      </c>
      <c r="AT285" s="935">
        <f t="shared" si="83"/>
        <v>0.48505996000000007</v>
      </c>
      <c r="AU285" s="935">
        <f t="shared" si="83"/>
        <v>0.49961175880000008</v>
      </c>
      <c r="AV285" s="935">
        <f t="shared" si="83"/>
        <v>0.5146001115640001</v>
      </c>
      <c r="AW285" s="702">
        <f t="shared" si="80"/>
        <v>2.4102038303640003</v>
      </c>
      <c r="AX285" s="810">
        <f t="shared" si="81"/>
        <v>12.82705604238425</v>
      </c>
      <c r="AY285" s="991">
        <v>0.84</v>
      </c>
      <c r="AZ285" s="922">
        <v>5.4399999999999995</v>
      </c>
      <c r="BA285" s="922">
        <v>-28.42</v>
      </c>
      <c r="BB285" s="922">
        <v>-3.82</v>
      </c>
      <c r="BC285" s="922">
        <v>-14.66</v>
      </c>
      <c r="BE285" s="664">
        <v>2013</v>
      </c>
      <c r="BF285" s="946" t="e">
        <f>#VALUE!</f>
        <v>#VALUE!</v>
      </c>
      <c r="BG285" s="931">
        <v>0.8</v>
      </c>
    </row>
    <row r="286" spans="1:59" s="838" customFormat="1" ht="11.25" customHeight="1" x14ac:dyDescent="0.2">
      <c r="A286" s="817" t="s">
        <v>1200</v>
      </c>
      <c r="B286" s="846" t="s">
        <v>1201</v>
      </c>
      <c r="C286" s="988" t="s">
        <v>108</v>
      </c>
      <c r="D286" s="988" t="s">
        <v>4365</v>
      </c>
      <c r="E286" s="818">
        <v>9</v>
      </c>
      <c r="F286" s="526">
        <v>426</v>
      </c>
      <c r="G286" s="1171" t="s">
        <v>37</v>
      </c>
      <c r="H286" s="1171" t="s">
        <v>37</v>
      </c>
      <c r="I286" s="819">
        <v>29.51</v>
      </c>
      <c r="J286" s="820">
        <f t="shared" si="69"/>
        <v>2.5753981701118263</v>
      </c>
      <c r="K286" s="821">
        <v>0.19</v>
      </c>
      <c r="L286" s="822">
        <v>4</v>
      </c>
      <c r="M286" s="823">
        <f t="shared" si="70"/>
        <v>0.76</v>
      </c>
      <c r="N286" s="824" t="s">
        <v>435</v>
      </c>
      <c r="O286" s="1095">
        <v>0.17</v>
      </c>
      <c r="P286" s="826">
        <v>43510</v>
      </c>
      <c r="Q286" s="826">
        <v>43518</v>
      </c>
      <c r="R286" s="823">
        <f t="shared" si="71"/>
        <v>11.764705882352935</v>
      </c>
      <c r="S286" s="759">
        <f>IF(INDEX(Historical!$D$7:$D$1437,MATCH(B286,Historical!$B$7:$B$1446,0))=0,"n/a",(INDEX(Historical!$C$7:$C$1437,MATCH(B286,Historical!$B$7:$B$1446,0))/INDEX(Historical!$D$7:$D$1437,MATCH(B286,Historical!$B$7:$B$1446,0))-1)*100)</f>
        <v>28.000000000000004</v>
      </c>
      <c r="T286" s="759">
        <f>IF(INDEX(Historical!$F$7:$F$1430,MATCH(B286,Historical!$B$7:$B$1446,0))=0,"n/a",((INDEX(Historical!$C$7:$C$1437,MATCH(B286,Historical!$B$7:$B$1446,0))/INDEX(Historical!$F$7:$F$1430,MATCH(B286,Historical!$B$7:$B$1446,0)))^(1/3)-1)*100)</f>
        <v>18.205065790529893</v>
      </c>
      <c r="U286" s="759">
        <f>IF(INDEX(Historical!$H$7:$H$1430,MATCH(B286,Historical!$B$7:$B$1446,0))=0,"n/a",((INDEX(Historical!$C$7:$C$1437,MATCH(B286,Historical!$B$7:$B$1446,0))/INDEX(Historical!$H$7:$H$1430,MATCH(B286,Historical!$B$7:$B$1446,0)))^(1/5)-1)*100)</f>
        <v>26.19146889603865</v>
      </c>
      <c r="V286" s="759">
        <f>IF(INDEX(Historical!$O$7:$O$1430,MATCH(B286,Historical!$B$7:$B$1446,0))=0,"n/a",((INDEX(Historical!$C$7:$C$1437,MATCH(B286,Historical!$B$7:$B$1446,0))/INDEX(Historical!$O$7:$O$1430,MATCH(B286,Historical!$B$7:$B$1446,0)))^(1/10)-1)*100)</f>
        <v>2.098100681516013</v>
      </c>
      <c r="W286" s="827">
        <f t="shared" si="72"/>
        <v>12.483418515985431</v>
      </c>
      <c r="X286" s="828">
        <f t="shared" si="73"/>
        <v>0.79852039317190993</v>
      </c>
      <c r="Y286" s="989" t="s">
        <v>3995</v>
      </c>
      <c r="Z286" s="820">
        <f t="shared" si="74"/>
        <v>35.514018691588781</v>
      </c>
      <c r="AA286" s="830">
        <f t="shared" si="75"/>
        <v>13.789719626168225</v>
      </c>
      <c r="AB286" s="822">
        <v>12</v>
      </c>
      <c r="AC286" s="831">
        <v>2.14</v>
      </c>
      <c r="AD286" s="831">
        <v>1.53</v>
      </c>
      <c r="AE286" s="831">
        <v>4.82</v>
      </c>
      <c r="AF286" s="831">
        <v>1.5</v>
      </c>
      <c r="AG286" s="831">
        <v>11.200000000000001</v>
      </c>
      <c r="AH286" s="831">
        <v>39.700000000000003</v>
      </c>
      <c r="AI286" s="831">
        <v>4.74</v>
      </c>
      <c r="AJ286" s="831">
        <v>32.800000000000004</v>
      </c>
      <c r="AK286" s="831">
        <v>9</v>
      </c>
      <c r="AL286" s="832">
        <v>577.51</v>
      </c>
      <c r="AM286" s="833">
        <v>1.2</v>
      </c>
      <c r="AN286" s="831">
        <v>0.09</v>
      </c>
      <c r="AO286" s="834">
        <f t="shared" si="76"/>
        <v>14.97714743998225</v>
      </c>
      <c r="AP286" s="835">
        <f t="shared" si="77"/>
        <v>28.766867066150475</v>
      </c>
      <c r="AQ286" s="836">
        <f t="shared" si="78"/>
        <v>-4.1191029586942101</v>
      </c>
      <c r="AR286" s="702">
        <f>INDEX(Historical!$C$7:$C$1437,MATCH(B286,Historical!$B$7:$B$1446,0))*IF(AH286="n/a",1.03,IF(AH286&lt;0,1.01,IF(AH286&gt;10,1.1,(1+AH286/100))))</f>
        <v>0.70400000000000007</v>
      </c>
      <c r="AS286" s="830">
        <f t="shared" si="79"/>
        <v>0.73736960000000018</v>
      </c>
      <c r="AT286" s="830">
        <f t="shared" si="83"/>
        <v>0.80373286400000021</v>
      </c>
      <c r="AU286" s="830">
        <f t="shared" si="83"/>
        <v>0.87606882176000034</v>
      </c>
      <c r="AV286" s="830">
        <f t="shared" si="83"/>
        <v>0.95491501571840043</v>
      </c>
      <c r="AW286" s="820">
        <f t="shared" si="80"/>
        <v>4.0760863014784015</v>
      </c>
      <c r="AX286" s="837">
        <f t="shared" si="81"/>
        <v>13.812559476375469</v>
      </c>
      <c r="AY286" s="992">
        <v>0.97</v>
      </c>
      <c r="AZ286" s="833">
        <v>29.54</v>
      </c>
      <c r="BA286" s="833">
        <v>-15.690000000000001</v>
      </c>
      <c r="BB286" s="833">
        <v>-0.92999999999999994</v>
      </c>
      <c r="BC286" s="833">
        <v>1.1299999999999999</v>
      </c>
      <c r="BD286" s="961"/>
      <c r="BE286" s="664">
        <v>2011</v>
      </c>
      <c r="BF286" s="946" t="e">
        <f>#VALUE!</f>
        <v>#VALUE!</v>
      </c>
      <c r="BG286" s="893">
        <v>1.4000000000000001</v>
      </c>
    </row>
    <row r="287" spans="1:59" ht="11.25" customHeight="1" x14ac:dyDescent="0.2">
      <c r="A287" s="537" t="s">
        <v>580</v>
      </c>
      <c r="B287" s="925" t="s">
        <v>581</v>
      </c>
      <c r="C287" s="988" t="s">
        <v>108</v>
      </c>
      <c r="D287" s="988" t="s">
        <v>4369</v>
      </c>
      <c r="E287" s="792">
        <v>20</v>
      </c>
      <c r="F287" s="526">
        <v>166</v>
      </c>
      <c r="G287" s="526" t="s">
        <v>106</v>
      </c>
      <c r="H287" s="526" t="s">
        <v>106</v>
      </c>
      <c r="I287" s="924">
        <v>275.87</v>
      </c>
      <c r="J287" s="702">
        <f t="shared" si="69"/>
        <v>0.92797332076702799</v>
      </c>
      <c r="K287" s="933">
        <v>0.64</v>
      </c>
      <c r="L287" s="639">
        <v>4</v>
      </c>
      <c r="M287" s="693">
        <f t="shared" si="70"/>
        <v>2.56</v>
      </c>
      <c r="N287" s="921" t="s">
        <v>327</v>
      </c>
      <c r="O287" s="796">
        <v>0.56000000000000005</v>
      </c>
      <c r="P287" s="658">
        <v>43250</v>
      </c>
      <c r="Q287" s="658">
        <v>43270</v>
      </c>
      <c r="R287" s="693">
        <f t="shared" si="71"/>
        <v>14.285714285714276</v>
      </c>
      <c r="S287" s="759">
        <f>IF(INDEX(Historical!$D$7:$D$1437,MATCH(B287,Historical!$B$7:$B$1446,0))=0,"n/a",(INDEX(Historical!$C$7:$C$1437,MATCH(B287,Historical!$B$7:$B$1446,0))/INDEX(Historical!$D$7:$D$1437,MATCH(B287,Historical!$B$7:$B$1446,0))-1)*100)</f>
        <v>13.761467889908241</v>
      </c>
      <c r="T287" s="759">
        <f>IF(INDEX(Historical!$F$7:$F$1430,MATCH(B287,Historical!$B$7:$B$1446,0))=0,"n/a",((INDEX(Historical!$C$7:$C$1437,MATCH(B287,Historical!$B$7:$B$1446,0))/INDEX(Historical!$F$7:$F$1430,MATCH(B287,Historical!$B$7:$B$1446,0)))^(1/3)-1)*100)</f>
        <v>13.19272714569264</v>
      </c>
      <c r="U287" s="759">
        <f>IF(INDEX(Historical!$H$7:$H$1430,MATCH(B287,Historical!$B$7:$B$1446,0))=0,"n/a",((INDEX(Historical!$C$7:$C$1437,MATCH(B287,Historical!$B$7:$B$1446,0))/INDEX(Historical!$H$7:$H$1430,MATCH(B287,Historical!$B$7:$B$1446,0)))^(1/5)-1)*100)</f>
        <v>12.767137012376306</v>
      </c>
      <c r="V287" s="759">
        <f>IF(INDEX(Historical!$O$7:$O$1430,MATCH(B287,Historical!$B$7:$B$1446,0))=0,"n/a",((INDEX(Historical!$C$7:$C$1437,MATCH(B287,Historical!$B$7:$B$1446,0))/INDEX(Historical!$O$7:$O$1430,MATCH(B287,Historical!$B$7:$B$1446,0)))^(1/10)-1)*100)</f>
        <v>14.153905529404565</v>
      </c>
      <c r="W287" s="760">
        <f t="shared" si="72"/>
        <v>0.90202220057585769</v>
      </c>
      <c r="X287" s="761">
        <f t="shared" si="73"/>
        <v>1.1821423159607689</v>
      </c>
      <c r="Y287" s="925"/>
      <c r="Z287" s="702">
        <f t="shared" si="74"/>
        <v>32.1608040201005</v>
      </c>
      <c r="AA287" s="935">
        <f t="shared" si="75"/>
        <v>34.6570351758794</v>
      </c>
      <c r="AB287" s="639">
        <v>8</v>
      </c>
      <c r="AC287" s="916">
        <v>7.96</v>
      </c>
      <c r="AD287" s="916">
        <v>2.96</v>
      </c>
      <c r="AE287" s="916">
        <v>7.46</v>
      </c>
      <c r="AF287" s="916">
        <v>17.52</v>
      </c>
      <c r="AG287" s="916">
        <v>56.8</v>
      </c>
      <c r="AH287" s="916">
        <v>14.099999999999998</v>
      </c>
      <c r="AI287" s="916">
        <v>9.6</v>
      </c>
      <c r="AJ287" s="916">
        <v>10.8</v>
      </c>
      <c r="AK287" s="916">
        <v>11.709999999999999</v>
      </c>
      <c r="AL287" s="928">
        <v>10390</v>
      </c>
      <c r="AM287" s="922">
        <v>1.7000000000000002</v>
      </c>
      <c r="AN287" s="916">
        <v>0.96</v>
      </c>
      <c r="AO287" s="802">
        <f t="shared" si="76"/>
        <v>-20.961924842736067</v>
      </c>
      <c r="AP287" s="803">
        <f t="shared" si="77"/>
        <v>13.695110333143335</v>
      </c>
      <c r="AQ287" s="936">
        <f t="shared" si="78"/>
        <v>419.48318603157333</v>
      </c>
      <c r="AR287" s="702">
        <f>INDEX(Historical!$C$7:$C$1437,MATCH(B287,Historical!$B$7:$B$1446,0))*IF(AH287="n/a",1.03,IF(AH287&lt;0,1.01,IF(AH287&gt;10,1.1,(1+AH287/100))))</f>
        <v>2.7280000000000002</v>
      </c>
      <c r="AS287" s="935">
        <f t="shared" si="79"/>
        <v>2.9898880000000005</v>
      </c>
      <c r="AT287" s="935">
        <f t="shared" ref="AT287:AV306" si="84">IF($AK287="n/a",1.03*AS287,IF($AK287&lt;0,1.01*AS287,IF($AK287&gt;10,1.1*AS287,(1+$AK287/100)*AS287)))</f>
        <v>3.288876800000001</v>
      </c>
      <c r="AU287" s="935">
        <f t="shared" si="84"/>
        <v>3.6177644800000013</v>
      </c>
      <c r="AV287" s="935">
        <f t="shared" si="84"/>
        <v>3.9795409280000018</v>
      </c>
      <c r="AW287" s="702">
        <f t="shared" si="80"/>
        <v>16.604070208000003</v>
      </c>
      <c r="AX287" s="810">
        <f t="shared" si="81"/>
        <v>6.0188024098307178</v>
      </c>
      <c r="AY287" s="991">
        <v>1.1200000000000001</v>
      </c>
      <c r="AZ287" s="922">
        <v>49.54</v>
      </c>
      <c r="BA287" s="922">
        <v>0.73</v>
      </c>
      <c r="BB287" s="922">
        <v>12.6</v>
      </c>
      <c r="BC287" s="922">
        <v>22.720000000000002</v>
      </c>
      <c r="BE287" s="664">
        <v>1999</v>
      </c>
      <c r="BF287" s="946" t="e">
        <f>#VALUE!</f>
        <v>#VALUE!</v>
      </c>
      <c r="BG287" s="931">
        <v>22.1</v>
      </c>
    </row>
    <row r="288" spans="1:59" ht="11.25" customHeight="1" x14ac:dyDescent="0.2">
      <c r="A288" s="537" t="s">
        <v>586</v>
      </c>
      <c r="B288" s="925" t="s">
        <v>587</v>
      </c>
      <c r="C288" s="988" t="s">
        <v>112</v>
      </c>
      <c r="D288" s="988" t="s">
        <v>4389</v>
      </c>
      <c r="E288" s="792">
        <v>17</v>
      </c>
      <c r="F288" s="526">
        <v>188</v>
      </c>
      <c r="G288" s="526" t="s">
        <v>115</v>
      </c>
      <c r="H288" s="526" t="s">
        <v>115</v>
      </c>
      <c r="I288" s="924">
        <v>189.46</v>
      </c>
      <c r="J288" s="702">
        <f t="shared" si="69"/>
        <v>1.3723213343185896</v>
      </c>
      <c r="K288" s="927">
        <v>0.65</v>
      </c>
      <c r="L288" s="639">
        <v>4</v>
      </c>
      <c r="M288" s="693">
        <f t="shared" si="70"/>
        <v>2.6</v>
      </c>
      <c r="N288" s="921" t="s">
        <v>588</v>
      </c>
      <c r="O288" s="795">
        <v>0.5</v>
      </c>
      <c r="P288" s="658">
        <v>43273</v>
      </c>
      <c r="Q288" s="658">
        <v>43290</v>
      </c>
      <c r="R288" s="693">
        <f t="shared" si="71"/>
        <v>30.000000000000004</v>
      </c>
      <c r="S288" s="759">
        <f>IF(INDEX(Historical!$D$7:$D$1437,MATCH(B288,Historical!$B$7:$B$1446,0))=0,"n/a",(INDEX(Historical!$C$7:$C$1437,MATCH(B288,Historical!$B$7:$B$1446,0))/INDEX(Historical!$D$7:$D$1437,MATCH(B288,Historical!$B$7:$B$1446,0))-1)*100)</f>
        <v>27.777777777777768</v>
      </c>
      <c r="T288" s="759">
        <f>IF(INDEX(Historical!$F$7:$F$1430,MATCH(B288,Historical!$B$7:$B$1446,0))=0,"n/a",((INDEX(Historical!$C$7:$C$1437,MATCH(B288,Historical!$B$7:$B$1446,0))/INDEX(Historical!$F$7:$F$1430,MATCH(B288,Historical!$B$7:$B$1446,0)))^(1/3)-1)*100)</f>
        <v>36.71886432341158</v>
      </c>
      <c r="U288" s="759">
        <f>IF(INDEX(Historical!$H$7:$H$1430,MATCH(B288,Historical!$B$7:$B$1446,0))=0,"n/a",((INDEX(Historical!$C$7:$C$1437,MATCH(B288,Historical!$B$7:$B$1446,0))/INDEX(Historical!$H$7:$H$1430,MATCH(B288,Historical!$B$7:$B$1446,0)))^(1/5)-1)*100)</f>
        <v>31.722501143559857</v>
      </c>
      <c r="V288" s="759">
        <f>IF(INDEX(Historical!$O$7:$O$1430,MATCH(B288,Historical!$B$7:$B$1446,0))=0,"n/a",((INDEX(Historical!$C$7:$C$1437,MATCH(B288,Historical!$B$7:$B$1446,0))/INDEX(Historical!$O$7:$O$1430,MATCH(B288,Historical!$B$7:$B$1446,0)))^(1/10)-1)*100)</f>
        <v>18.256749658914686</v>
      </c>
      <c r="W288" s="760">
        <f t="shared" si="72"/>
        <v>1.7375766078968995</v>
      </c>
      <c r="X288" s="761">
        <f t="shared" si="73"/>
        <v>6.6088544049083033</v>
      </c>
      <c r="Y288" s="925"/>
      <c r="Z288" s="702">
        <f t="shared" si="74"/>
        <v>21.64862614487927</v>
      </c>
      <c r="AA288" s="935">
        <f t="shared" si="75"/>
        <v>15.7751873438801</v>
      </c>
      <c r="AB288" s="639">
        <v>5</v>
      </c>
      <c r="AC288" s="916">
        <v>12.01</v>
      </c>
      <c r="AD288" s="916">
        <v>1.79</v>
      </c>
      <c r="AE288" s="916">
        <v>0.73</v>
      </c>
      <c r="AF288" s="916">
        <v>2.4900000000000002</v>
      </c>
      <c r="AG288" s="916">
        <v>18.7</v>
      </c>
      <c r="AH288" s="916">
        <v>-2.2999999999999998</v>
      </c>
      <c r="AI288" s="916">
        <v>8.23</v>
      </c>
      <c r="AJ288" s="916">
        <v>4.8</v>
      </c>
      <c r="AK288" s="916">
        <v>8.7999999999999989</v>
      </c>
      <c r="AL288" s="928">
        <v>50660</v>
      </c>
      <c r="AM288" s="922">
        <v>5.8000000000000007</v>
      </c>
      <c r="AN288" s="916">
        <v>0.93</v>
      </c>
      <c r="AO288" s="802">
        <f t="shared" si="76"/>
        <v>17.319635133998347</v>
      </c>
      <c r="AP288" s="803">
        <f t="shared" si="77"/>
        <v>33.094822477878445</v>
      </c>
      <c r="AQ288" s="936">
        <f t="shared" si="78"/>
        <v>32.128248281334535</v>
      </c>
      <c r="AR288" s="702">
        <f>INDEX(Historical!$C$7:$C$1437,MATCH(B288,Historical!$B$7:$B$1446,0))*IF(AH288="n/a",1.03,IF(AH288&lt;0,1.01,IF(AH288&gt;10,1.1,(1+AH288/100))))</f>
        <v>2.323</v>
      </c>
      <c r="AS288" s="935">
        <f t="shared" si="79"/>
        <v>2.5141829000000002</v>
      </c>
      <c r="AT288" s="935">
        <f t="shared" si="84"/>
        <v>2.7354309952000002</v>
      </c>
      <c r="AU288" s="935">
        <f t="shared" si="84"/>
        <v>2.9761489227776003</v>
      </c>
      <c r="AV288" s="935">
        <f t="shared" si="84"/>
        <v>3.2380500279820295</v>
      </c>
      <c r="AW288" s="702">
        <f t="shared" si="80"/>
        <v>13.786812845959631</v>
      </c>
      <c r="AX288" s="810">
        <f t="shared" si="81"/>
        <v>7.2768990002953808</v>
      </c>
      <c r="AY288" s="991">
        <v>1.63</v>
      </c>
      <c r="AZ288" s="922">
        <v>25.52</v>
      </c>
      <c r="BA288" s="922">
        <v>-28.95</v>
      </c>
      <c r="BB288" s="922">
        <v>3.04</v>
      </c>
      <c r="BC288" s="922">
        <v>-8.870000000000001</v>
      </c>
      <c r="BE288" s="664">
        <v>2002</v>
      </c>
      <c r="BF288" s="946" t="e">
        <f>#VALUE!</f>
        <v>#VALUE!</v>
      </c>
      <c r="BG288" s="931">
        <v>6.9</v>
      </c>
    </row>
    <row r="289" spans="1:59" ht="11.25" customHeight="1" x14ac:dyDescent="0.2">
      <c r="A289" s="609" t="s">
        <v>236</v>
      </c>
      <c r="B289" s="925" t="s">
        <v>237</v>
      </c>
      <c r="C289" s="988" t="s">
        <v>112</v>
      </c>
      <c r="D289" s="988" t="s">
        <v>213</v>
      </c>
      <c r="E289" s="792">
        <v>27</v>
      </c>
      <c r="F289" s="526">
        <v>104</v>
      </c>
      <c r="G289" s="526" t="s">
        <v>106</v>
      </c>
      <c r="H289" s="526" t="s">
        <v>106</v>
      </c>
      <c r="I289" s="916">
        <v>48.86</v>
      </c>
      <c r="J289" s="702">
        <f t="shared" si="69"/>
        <v>1.1870650839132213</v>
      </c>
      <c r="K289" s="933">
        <v>0.14499999999999999</v>
      </c>
      <c r="L289" s="639">
        <v>4</v>
      </c>
      <c r="M289" s="693">
        <f t="shared" si="70"/>
        <v>0.57999999999999996</v>
      </c>
      <c r="N289" s="921" t="s">
        <v>169</v>
      </c>
      <c r="O289" s="796">
        <v>0.12</v>
      </c>
      <c r="P289" s="915">
        <v>43496</v>
      </c>
      <c r="Q289" s="915">
        <v>43511</v>
      </c>
      <c r="R289" s="693">
        <f t="shared" si="71"/>
        <v>20.833333333333329</v>
      </c>
      <c r="S289" s="759">
        <f>IF(INDEX(Historical!$D$7:$D$1437,MATCH(B289,Historical!$B$7:$B$1446,0))=0,"n/a",(INDEX(Historical!$C$7:$C$1437,MATCH(B289,Historical!$B$7:$B$1446,0))/INDEX(Historical!$D$7:$D$1437,MATCH(B289,Historical!$B$7:$B$1446,0))-1)*100)</f>
        <v>10.650887573964507</v>
      </c>
      <c r="T289" s="759">
        <f>IF(INDEX(Historical!$F$7:$F$1430,MATCH(B289,Historical!$B$7:$B$1446,0))=0,"n/a",((INDEX(Historical!$C$7:$C$1437,MATCH(B289,Historical!$B$7:$B$1446,0))/INDEX(Historical!$F$7:$F$1430,MATCH(B289,Historical!$B$7:$B$1446,0)))^(1/3)-1)*100)</f>
        <v>6.917810999860885</v>
      </c>
      <c r="U289" s="759">
        <f>IF(INDEX(Historical!$H$7:$H$1430,MATCH(B289,Historical!$B$7:$B$1446,0))=0,"n/a",((INDEX(Historical!$C$7:$C$1437,MATCH(B289,Historical!$B$7:$B$1446,0))/INDEX(Historical!$H$7:$H$1430,MATCH(B289,Historical!$B$7:$B$1446,0)))^(1/5)-1)*100)</f>
        <v>8.9171716682548521</v>
      </c>
      <c r="V289" s="759">
        <f>IF(INDEX(Historical!$O$7:$O$1430,MATCH(B289,Historical!$B$7:$B$1446,0))=0,"n/a",((INDEX(Historical!$C$7:$C$1437,MATCH(B289,Historical!$B$7:$B$1446,0))/INDEX(Historical!$O$7:$O$1430,MATCH(B289,Historical!$B$7:$B$1446,0)))^(1/10)-1)*100)</f>
        <v>6.5664849986184715</v>
      </c>
      <c r="W289" s="760">
        <f t="shared" si="72"/>
        <v>1.3579824929366233</v>
      </c>
      <c r="X289" s="761">
        <f t="shared" si="73"/>
        <v>1.5113850285177717</v>
      </c>
      <c r="Y289" s="713"/>
      <c r="Z289" s="702">
        <f t="shared" si="74"/>
        <v>28.155339805825243</v>
      </c>
      <c r="AA289" s="935">
        <f t="shared" si="75"/>
        <v>23.718446601941746</v>
      </c>
      <c r="AB289" s="639">
        <v>12</v>
      </c>
      <c r="AC289" s="916">
        <v>2.06</v>
      </c>
      <c r="AD289" s="916">
        <v>1.77</v>
      </c>
      <c r="AE289" s="916">
        <v>1.72</v>
      </c>
      <c r="AF289" s="916">
        <v>3.08</v>
      </c>
      <c r="AG289" s="916">
        <v>12.3</v>
      </c>
      <c r="AH289" s="916">
        <v>19.900000000000002</v>
      </c>
      <c r="AI289" s="916">
        <v>11.74</v>
      </c>
      <c r="AJ289" s="916">
        <v>5.8999999999999995</v>
      </c>
      <c r="AK289" s="916">
        <v>13.4</v>
      </c>
      <c r="AL289" s="928">
        <v>2230</v>
      </c>
      <c r="AM289" s="922">
        <v>1.2</v>
      </c>
      <c r="AN289" s="916">
        <v>0.28000000000000003</v>
      </c>
      <c r="AO289" s="802">
        <f t="shared" si="76"/>
        <v>-13.614209849773673</v>
      </c>
      <c r="AP289" s="803">
        <f t="shared" si="77"/>
        <v>10.104236752168074</v>
      </c>
      <c r="AQ289" s="936">
        <f t="shared" si="78"/>
        <v>80.188562387024092</v>
      </c>
      <c r="AR289" s="702">
        <f>INDEX(Historical!$C$7:$C$1437,MATCH(B289,Historical!$B$7:$B$1446,0))*IF(AH289="n/a",1.03,IF(AH289&lt;0,1.01,IF(AH289&gt;10,1.1,(1+AH289/100))))</f>
        <v>0.5142500000000001</v>
      </c>
      <c r="AS289" s="935">
        <f t="shared" si="79"/>
        <v>0.56567500000000015</v>
      </c>
      <c r="AT289" s="935">
        <f t="shared" si="84"/>
        <v>0.62224250000000025</v>
      </c>
      <c r="AU289" s="935">
        <f t="shared" si="84"/>
        <v>0.68446675000000035</v>
      </c>
      <c r="AV289" s="935">
        <f t="shared" si="84"/>
        <v>0.75291342500000047</v>
      </c>
      <c r="AW289" s="702">
        <f t="shared" si="80"/>
        <v>3.1395476750000015</v>
      </c>
      <c r="AX289" s="810">
        <f t="shared" si="81"/>
        <v>6.4255990073679934</v>
      </c>
      <c r="AY289" s="991">
        <v>1.31</v>
      </c>
      <c r="AZ289" s="922">
        <v>25.7</v>
      </c>
      <c r="BA289" s="922">
        <v>-12.11</v>
      </c>
      <c r="BB289" s="922">
        <v>-5.13</v>
      </c>
      <c r="BC289" s="922">
        <v>3.4799999999999995</v>
      </c>
      <c r="BE289" s="664">
        <v>1993</v>
      </c>
      <c r="BF289" s="946" t="e">
        <f>#VALUE!</f>
        <v>#VALUE!</v>
      </c>
      <c r="BG289" s="931">
        <v>7.3999999999999995</v>
      </c>
    </row>
    <row r="290" spans="1:59" ht="11.25" customHeight="1" x14ac:dyDescent="0.2">
      <c r="A290" s="609" t="s">
        <v>1181</v>
      </c>
      <c r="B290" s="925" t="s">
        <v>1182</v>
      </c>
      <c r="C290" s="988" t="s">
        <v>108</v>
      </c>
      <c r="D290" s="988" t="s">
        <v>118</v>
      </c>
      <c r="E290" s="792">
        <v>9</v>
      </c>
      <c r="F290" s="526">
        <v>451</v>
      </c>
      <c r="G290" s="526" t="s">
        <v>37</v>
      </c>
      <c r="H290" s="526" t="s">
        <v>115</v>
      </c>
      <c r="I290" s="924">
        <v>62.47</v>
      </c>
      <c r="J290" s="702">
        <f t="shared" si="69"/>
        <v>3.0734752681287016</v>
      </c>
      <c r="K290" s="927">
        <v>0.48</v>
      </c>
      <c r="L290" s="639">
        <v>4</v>
      </c>
      <c r="M290" s="693">
        <f t="shared" si="70"/>
        <v>1.92</v>
      </c>
      <c r="N290" s="921" t="s">
        <v>152</v>
      </c>
      <c r="O290" s="795">
        <v>0.46</v>
      </c>
      <c r="P290" s="915">
        <v>43538</v>
      </c>
      <c r="Q290" s="915">
        <v>43553</v>
      </c>
      <c r="R290" s="693">
        <f t="shared" si="71"/>
        <v>4.3478260869565135</v>
      </c>
      <c r="S290" s="759">
        <f>IF(INDEX(Historical!$D$7:$D$1437,MATCH(B290,Historical!$B$7:$B$1446,0))=0,"n/a",(INDEX(Historical!$C$7:$C$1437,MATCH(B290,Historical!$B$7:$B$1446,0))/INDEX(Historical!$D$7:$D$1437,MATCH(B290,Historical!$B$7:$B$1446,0))-1)*100)</f>
        <v>4.5454545454545414</v>
      </c>
      <c r="T290" s="759">
        <f>IF(INDEX(Historical!$F$7:$F$1430,MATCH(B290,Historical!$B$7:$B$1446,0))=0,"n/a",((INDEX(Historical!$C$7:$C$1437,MATCH(B290,Historical!$B$7:$B$1446,0))/INDEX(Historical!$F$7:$F$1430,MATCH(B290,Historical!$B$7:$B$1446,0)))^(1/3)-1)*100)</f>
        <v>4.7689553171647248</v>
      </c>
      <c r="U290" s="759">
        <f>IF(INDEX(Historical!$H$7:$H$1430,MATCH(B290,Historical!$B$7:$B$1446,0))=0,"n/a",((INDEX(Historical!$C$7:$C$1437,MATCH(B290,Historical!$B$7:$B$1446,0))/INDEX(Historical!$H$7:$H$1430,MATCH(B290,Historical!$B$7:$B$1446,0)))^(1/5)-1)*100)</f>
        <v>28.754642068338931</v>
      </c>
      <c r="V290" s="759">
        <f>IF(INDEX(Historical!$O$7:$O$1430,MATCH(B290,Historical!$B$7:$B$1446,0))=0,"n/a",((INDEX(Historical!$C$7:$C$1437,MATCH(B290,Historical!$B$7:$B$1446,0))/INDEX(Historical!$O$7:$O$1430,MATCH(B290,Historical!$B$7:$B$1446,0)))^(1/10)-1)*100)</f>
        <v>13.916014412483912</v>
      </c>
      <c r="W290" s="760">
        <f t="shared" si="72"/>
        <v>2.066298669721371</v>
      </c>
      <c r="X290" s="761" t="str">
        <f t="shared" si="73"/>
        <v>n/a</v>
      </c>
      <c r="Y290" s="717"/>
      <c r="Z290" s="702">
        <f t="shared" si="74"/>
        <v>51.063829787234042</v>
      </c>
      <c r="AA290" s="935">
        <f t="shared" si="75"/>
        <v>16.61436170212766</v>
      </c>
      <c r="AB290" s="639">
        <v>12</v>
      </c>
      <c r="AC290" s="916">
        <v>3.76</v>
      </c>
      <c r="AD290" s="916">
        <v>1.17</v>
      </c>
      <c r="AE290" s="916">
        <v>2.11</v>
      </c>
      <c r="AF290" s="916">
        <v>1.32</v>
      </c>
      <c r="AG290" s="916">
        <v>7.7</v>
      </c>
      <c r="AH290" s="916">
        <v>-8.1</v>
      </c>
      <c r="AI290" s="916">
        <v>1.01</v>
      </c>
      <c r="AJ290" s="916">
        <v>-2.1999999999999997</v>
      </c>
      <c r="AK290" s="916">
        <v>14.2</v>
      </c>
      <c r="AL290" s="928">
        <v>1530</v>
      </c>
      <c r="AM290" s="922">
        <v>0.1</v>
      </c>
      <c r="AN290" s="916">
        <v>0</v>
      </c>
      <c r="AO290" s="802">
        <f t="shared" si="76"/>
        <v>15.213755634339975</v>
      </c>
      <c r="AP290" s="803">
        <f t="shared" si="77"/>
        <v>31.828117336467635</v>
      </c>
      <c r="AQ290" s="936">
        <f t="shared" si="78"/>
        <v>-1.2726370321704539</v>
      </c>
      <c r="AR290" s="702">
        <f>INDEX(Historical!$C$7:$C$1437,MATCH(B290,Historical!$B$7:$B$1446,0))*IF(AH290="n/a",1.03,IF(AH290&lt;0,1.01,IF(AH290&gt;10,1.1,(1+AH290/100))))</f>
        <v>1.8584000000000001</v>
      </c>
      <c r="AS290" s="935">
        <f t="shared" si="79"/>
        <v>1.8771698400000001</v>
      </c>
      <c r="AT290" s="935">
        <f t="shared" si="84"/>
        <v>2.0648868240000002</v>
      </c>
      <c r="AU290" s="935">
        <f t="shared" si="84"/>
        <v>2.2713755064000005</v>
      </c>
      <c r="AV290" s="935">
        <f t="shared" si="84"/>
        <v>2.4985130570400007</v>
      </c>
      <c r="AW290" s="702">
        <f t="shared" si="80"/>
        <v>10.570345227440001</v>
      </c>
      <c r="AX290" s="810">
        <f t="shared" si="81"/>
        <v>16.920674287562033</v>
      </c>
      <c r="AY290" s="991">
        <v>0.76</v>
      </c>
      <c r="AZ290" s="922">
        <v>4.8</v>
      </c>
      <c r="BA290" s="922">
        <v>-25.5</v>
      </c>
      <c r="BB290" s="922">
        <v>-4.83</v>
      </c>
      <c r="BC290" s="922">
        <v>-11.66</v>
      </c>
      <c r="BE290" s="664">
        <v>2011</v>
      </c>
      <c r="BF290" s="946" t="e">
        <f>#VALUE!</f>
        <v>#VALUE!</v>
      </c>
      <c r="BG290" s="931">
        <v>0.89999999999999991</v>
      </c>
    </row>
    <row r="291" spans="1:59" ht="11.25" customHeight="1" x14ac:dyDescent="0.2">
      <c r="A291" s="609" t="s">
        <v>3842</v>
      </c>
      <c r="B291" s="925" t="s">
        <v>3843</v>
      </c>
      <c r="C291" s="988" t="s">
        <v>108</v>
      </c>
      <c r="D291" s="988" t="s">
        <v>4373</v>
      </c>
      <c r="E291" s="792">
        <v>6</v>
      </c>
      <c r="F291" s="526">
        <v>783</v>
      </c>
      <c r="G291" s="526" t="s">
        <v>106</v>
      </c>
      <c r="H291" s="526" t="s">
        <v>106</v>
      </c>
      <c r="I291" s="924">
        <v>22.6</v>
      </c>
      <c r="J291" s="702">
        <f t="shared" si="69"/>
        <v>3.7168141592920354</v>
      </c>
      <c r="K291" s="927">
        <v>0.21</v>
      </c>
      <c r="L291" s="639">
        <v>4</v>
      </c>
      <c r="M291" s="693">
        <f t="shared" si="70"/>
        <v>0.84</v>
      </c>
      <c r="N291" s="921" t="s">
        <v>320</v>
      </c>
      <c r="O291" s="795">
        <v>0.2</v>
      </c>
      <c r="P291" s="915">
        <v>43538</v>
      </c>
      <c r="Q291" s="915">
        <v>43553</v>
      </c>
      <c r="R291" s="693">
        <f t="shared" si="71"/>
        <v>4.9999999999999902</v>
      </c>
      <c r="S291" s="759">
        <f>IF(INDEX(Historical!$D$7:$D$1437,MATCH(B291,Historical!$B$7:$B$1446,0))=0,"n/a",(INDEX(Historical!$C$7:$C$1437,MATCH(B291,Historical!$B$7:$B$1446,0))/INDEX(Historical!$D$7:$D$1437,MATCH(B291,Historical!$B$7:$B$1446,0))-1)*100)</f>
        <v>11.111111111111116</v>
      </c>
      <c r="T291" s="759">
        <f>IF(INDEX(Historical!$F$7:$F$1430,MATCH(B291,Historical!$B$7:$B$1446,0))=0,"n/a",((INDEX(Historical!$C$7:$C$1437,MATCH(B291,Historical!$B$7:$B$1446,0))/INDEX(Historical!$F$7:$F$1430,MATCH(B291,Historical!$B$7:$B$1446,0)))^(1/3)-1)*100)</f>
        <v>7.7217345015941907</v>
      </c>
      <c r="U291" s="759">
        <f>IF(INDEX(Historical!$H$7:$H$1430,MATCH(B291,Historical!$B$7:$B$1446,0))=0,"n/a",((INDEX(Historical!$C$7:$C$1437,MATCH(B291,Historical!$B$7:$B$1446,0))/INDEX(Historical!$H$7:$H$1430,MATCH(B291,Historical!$B$7:$B$1446,0)))^(1/5)-1)*100)</f>
        <v>8.9976987048345336</v>
      </c>
      <c r="V291" s="759">
        <f>IF(INDEX(Historical!$O$7:$O$1430,MATCH(B291,Historical!$B$7:$B$1446,0))=0,"n/a",((INDEX(Historical!$C$7:$C$1437,MATCH(B291,Historical!$B$7:$B$1446,0))/INDEX(Historical!$O$7:$O$1430,MATCH(B291,Historical!$B$7:$B$1446,0)))^(1/10)-1)*100)</f>
        <v>4.4019629627884527</v>
      </c>
      <c r="W291" s="760">
        <f t="shared" si="72"/>
        <v>2.0440196296278881</v>
      </c>
      <c r="X291" s="761">
        <f t="shared" si="73"/>
        <v>1.0109773825656778</v>
      </c>
      <c r="Y291" s="716"/>
      <c r="Z291" s="702">
        <f t="shared" si="74"/>
        <v>43.75</v>
      </c>
      <c r="AA291" s="935">
        <f t="shared" si="75"/>
        <v>11.770833333333334</v>
      </c>
      <c r="AB291" s="639">
        <v>12</v>
      </c>
      <c r="AC291" s="916">
        <v>1.92</v>
      </c>
      <c r="AD291" s="916">
        <v>1.78</v>
      </c>
      <c r="AE291" s="916">
        <v>2.4700000000000002</v>
      </c>
      <c r="AF291" s="916">
        <v>1.17</v>
      </c>
      <c r="AG291" s="916">
        <v>10.199999999999999</v>
      </c>
      <c r="AH291" s="916">
        <v>24.3</v>
      </c>
      <c r="AI291" s="916">
        <v>5.42</v>
      </c>
      <c r="AJ291" s="916">
        <v>8.9</v>
      </c>
      <c r="AK291" s="916">
        <v>6.6000000000000005</v>
      </c>
      <c r="AL291" s="928">
        <v>634.83000000000004</v>
      </c>
      <c r="AM291" s="922">
        <v>3.6999999999999997</v>
      </c>
      <c r="AN291" s="916">
        <v>0.21</v>
      </c>
      <c r="AO291" s="802">
        <f t="shared" si="76"/>
        <v>0.94367953079323463</v>
      </c>
      <c r="AP291" s="803">
        <f t="shared" si="77"/>
        <v>12.714512864126569</v>
      </c>
      <c r="AQ291" s="936">
        <f t="shared" si="78"/>
        <v>-21.764245173109408</v>
      </c>
      <c r="AR291" s="702">
        <f>INDEX(Historical!$C$7:$C$1437,MATCH(B291,Historical!$B$7:$B$1446,0))*IF(AH291="n/a",1.03,IF(AH291&lt;0,1.01,IF(AH291&gt;10,1.1,(1+AH291/100))))</f>
        <v>0.88000000000000012</v>
      </c>
      <c r="AS291" s="935">
        <f t="shared" si="79"/>
        <v>0.92769600000000019</v>
      </c>
      <c r="AT291" s="935">
        <f t="shared" si="84"/>
        <v>0.98892393600000028</v>
      </c>
      <c r="AU291" s="935">
        <f t="shared" si="84"/>
        <v>1.0541929157760004</v>
      </c>
      <c r="AV291" s="935">
        <f t="shared" si="84"/>
        <v>1.1237696482172164</v>
      </c>
      <c r="AW291" s="702">
        <f t="shared" si="80"/>
        <v>4.9745824999932173</v>
      </c>
      <c r="AX291" s="810">
        <f t="shared" si="81"/>
        <v>22.011426991120427</v>
      </c>
      <c r="AY291" s="991">
        <v>0.89</v>
      </c>
      <c r="AZ291" s="922">
        <v>11.49</v>
      </c>
      <c r="BA291" s="922">
        <v>-19.03</v>
      </c>
      <c r="BB291" s="922">
        <v>-0.21</v>
      </c>
      <c r="BC291" s="922">
        <v>-3.2800000000000002</v>
      </c>
      <c r="BE291" s="664">
        <v>2014</v>
      </c>
      <c r="BF291" s="946" t="e">
        <f>#VALUE!</f>
        <v>#VALUE!</v>
      </c>
      <c r="BG291" s="931">
        <v>0.8</v>
      </c>
    </row>
    <row r="292" spans="1:59" ht="11.25" customHeight="1" x14ac:dyDescent="0.2">
      <c r="A292" s="537" t="s">
        <v>1204</v>
      </c>
      <c r="B292" s="925" t="s">
        <v>1205</v>
      </c>
      <c r="C292" s="988" t="s">
        <v>108</v>
      </c>
      <c r="D292" s="988" t="s">
        <v>4373</v>
      </c>
      <c r="E292" s="792">
        <v>9</v>
      </c>
      <c r="F292" s="526">
        <v>490</v>
      </c>
      <c r="G292" s="526" t="s">
        <v>106</v>
      </c>
      <c r="H292" s="526" t="s">
        <v>106</v>
      </c>
      <c r="I292" s="924">
        <v>61.52</v>
      </c>
      <c r="J292" s="702">
        <f t="shared" si="69"/>
        <v>0.78023407022106628</v>
      </c>
      <c r="K292" s="927">
        <v>0.12</v>
      </c>
      <c r="L292" s="639">
        <v>4</v>
      </c>
      <c r="M292" s="693">
        <f t="shared" si="70"/>
        <v>0.48</v>
      </c>
      <c r="N292" s="921" t="s">
        <v>164</v>
      </c>
      <c r="O292" s="799">
        <v>0.105</v>
      </c>
      <c r="P292" s="915">
        <v>43630</v>
      </c>
      <c r="Q292" s="915">
        <v>43647</v>
      </c>
      <c r="R292" s="693">
        <f t="shared" si="71"/>
        <v>14.285714285714285</v>
      </c>
      <c r="S292" s="759">
        <f>IF(INDEX(Historical!$D$7:$D$1437,MATCH(B292,Historical!$B$7:$B$1446,0))=0,"n/a",(INDEX(Historical!$C$7:$C$1437,MATCH(B292,Historical!$B$7:$B$1446,0))/INDEX(Historical!$D$7:$D$1437,MATCH(B292,Historical!$B$7:$B$1446,0))-1)*100)</f>
        <v>10.810810810810811</v>
      </c>
      <c r="T292" s="759">
        <f>IF(INDEX(Historical!$F$7:$F$1430,MATCH(B292,Historical!$B$7:$B$1446,0))=0,"n/a",((INDEX(Historical!$C$7:$C$1437,MATCH(B292,Historical!$B$7:$B$1446,0))/INDEX(Historical!$F$7:$F$1430,MATCH(B292,Historical!$B$7:$B$1446,0)))^(1/3)-1)*100)</f>
        <v>10.973904713454852</v>
      </c>
      <c r="U292" s="759">
        <f>IF(INDEX(Historical!$H$7:$H$1430,MATCH(B292,Historical!$B$7:$B$1446,0))=0,"n/a",((INDEX(Historical!$C$7:$C$1437,MATCH(B292,Historical!$B$7:$B$1446,0))/INDEX(Historical!$H$7:$H$1430,MATCH(B292,Historical!$B$7:$B$1446,0)))^(1/5)-1)*100)</f>
        <v>9.9635457832371941</v>
      </c>
      <c r="V292" s="759">
        <f>IF(INDEX(Historical!$O$7:$O$1430,MATCH(B292,Historical!$B$7:$B$1446,0))=0,"n/a",((INDEX(Historical!$C$7:$C$1437,MATCH(B292,Historical!$B$7:$B$1446,0))/INDEX(Historical!$O$7:$O$1430,MATCH(B292,Historical!$B$7:$B$1446,0)))^(1/10)-1)*100)</f>
        <v>6.4231520106765583</v>
      </c>
      <c r="W292" s="760">
        <f t="shared" si="72"/>
        <v>1.5511925868601266</v>
      </c>
      <c r="X292" s="761">
        <f t="shared" si="73"/>
        <v>0.81004437262091</v>
      </c>
      <c r="Y292" s="998" t="s">
        <v>3995</v>
      </c>
      <c r="Z292" s="702">
        <f t="shared" si="74"/>
        <v>21.238938053097346</v>
      </c>
      <c r="AA292" s="935">
        <f t="shared" si="75"/>
        <v>27.221238938053101</v>
      </c>
      <c r="AB292" s="639">
        <v>12</v>
      </c>
      <c r="AC292" s="916">
        <v>2.2599999999999998</v>
      </c>
      <c r="AD292" s="916">
        <v>2.72</v>
      </c>
      <c r="AE292" s="916">
        <v>13.78</v>
      </c>
      <c r="AF292" s="916">
        <v>3.95</v>
      </c>
      <c r="AG292" s="916">
        <v>14.799999999999999</v>
      </c>
      <c r="AH292" s="916">
        <v>29.799999999999997</v>
      </c>
      <c r="AI292" s="916">
        <v>4.41</v>
      </c>
      <c r="AJ292" s="916">
        <v>12.3</v>
      </c>
      <c r="AK292" s="916">
        <v>10</v>
      </c>
      <c r="AL292" s="928">
        <v>4130</v>
      </c>
      <c r="AM292" s="922">
        <v>1.0999999999999999</v>
      </c>
      <c r="AN292" s="916">
        <v>0</v>
      </c>
      <c r="AO292" s="802">
        <f t="shared" si="76"/>
        <v>-16.477459084594841</v>
      </c>
      <c r="AP292" s="803">
        <f t="shared" si="77"/>
        <v>10.74377985345826</v>
      </c>
      <c r="AQ292" s="936">
        <f t="shared" si="78"/>
        <v>118.60557460139103</v>
      </c>
      <c r="AR292" s="702">
        <f>INDEX(Historical!$C$7:$C$1437,MATCH(B292,Historical!$B$7:$B$1446,0))*IF(AH292="n/a",1.03,IF(AH292&lt;0,1.01,IF(AH292&gt;10,1.1,(1+AH292/100))))</f>
        <v>0.45100000000000001</v>
      </c>
      <c r="AS292" s="935">
        <f t="shared" si="79"/>
        <v>0.4708891</v>
      </c>
      <c r="AT292" s="935">
        <f t="shared" si="84"/>
        <v>0.5179780100000001</v>
      </c>
      <c r="AU292" s="935">
        <f t="shared" si="84"/>
        <v>0.56977581100000019</v>
      </c>
      <c r="AV292" s="935">
        <f t="shared" si="84"/>
        <v>0.62675339210000025</v>
      </c>
      <c r="AW292" s="702">
        <f t="shared" si="80"/>
        <v>2.6363963131000006</v>
      </c>
      <c r="AX292" s="810">
        <f t="shared" si="81"/>
        <v>4.2854296376788046</v>
      </c>
      <c r="AY292" s="991">
        <v>1.06</v>
      </c>
      <c r="AZ292" s="922">
        <v>25.419999999999998</v>
      </c>
      <c r="BA292" s="922">
        <v>-7.95</v>
      </c>
      <c r="BB292" s="922">
        <v>1.6199999999999999</v>
      </c>
      <c r="BC292" s="922">
        <v>2.5</v>
      </c>
      <c r="BE292" s="664">
        <v>2011</v>
      </c>
      <c r="BF292" s="946" t="e">
        <f>#VALUE!</f>
        <v>#VALUE!</v>
      </c>
      <c r="BG292" s="931">
        <v>1.9</v>
      </c>
    </row>
    <row r="293" spans="1:59" ht="11.25" customHeight="1" x14ac:dyDescent="0.2">
      <c r="A293" s="930" t="s">
        <v>589</v>
      </c>
      <c r="B293" s="925" t="s">
        <v>590</v>
      </c>
      <c r="C293" s="988" t="s">
        <v>108</v>
      </c>
      <c r="D293" s="988" t="s">
        <v>4373</v>
      </c>
      <c r="E293" s="792">
        <v>12</v>
      </c>
      <c r="F293" s="526">
        <v>302</v>
      </c>
      <c r="G293" s="526" t="s">
        <v>106</v>
      </c>
      <c r="H293" s="526" t="s">
        <v>106</v>
      </c>
      <c r="I293" s="924">
        <v>41</v>
      </c>
      <c r="J293" s="702">
        <f t="shared" si="69"/>
        <v>2.8292682926829267</v>
      </c>
      <c r="K293" s="927">
        <v>0.28999999999999998</v>
      </c>
      <c r="L293" s="639">
        <v>4</v>
      </c>
      <c r="M293" s="693">
        <f t="shared" si="70"/>
        <v>1.1599999999999999</v>
      </c>
      <c r="N293" s="921" t="s">
        <v>241</v>
      </c>
      <c r="O293" s="795">
        <v>0.28000000000000003</v>
      </c>
      <c r="P293" s="915">
        <v>43552</v>
      </c>
      <c r="Q293" s="915">
        <v>43570</v>
      </c>
      <c r="R293" s="693">
        <f t="shared" si="71"/>
        <v>3.5714285714285547</v>
      </c>
      <c r="S293" s="759">
        <f>IF(INDEX(Historical!$D$7:$D$1437,MATCH(B293,Historical!$B$7:$B$1446,0))=0,"n/a",(INDEX(Historical!$C$7:$C$1437,MATCH(B293,Historical!$B$7:$B$1446,0))/INDEX(Historical!$D$7:$D$1437,MATCH(B293,Historical!$B$7:$B$1446,0))-1)*100)</f>
        <v>36.567164179104481</v>
      </c>
      <c r="T293" s="759">
        <f>IF(INDEX(Historical!$F$7:$F$1430,MATCH(B293,Historical!$B$7:$B$1446,0))=0,"n/a",((INDEX(Historical!$C$7:$C$1437,MATCH(B293,Historical!$B$7:$B$1446,0))/INDEX(Historical!$F$7:$F$1430,MATCH(B293,Historical!$B$7:$B$1446,0)))^(1/3)-1)*100)</f>
        <v>16.079378984500803</v>
      </c>
      <c r="U293" s="759">
        <f>IF(INDEX(Historical!$H$7:$H$1430,MATCH(B293,Historical!$B$7:$B$1446,0))=0,"n/a",((INDEX(Historical!$C$7:$C$1437,MATCH(B293,Historical!$B$7:$B$1446,0))/INDEX(Historical!$H$7:$H$1430,MATCH(B293,Historical!$B$7:$B$1446,0)))^(1/5)-1)*100)</f>
        <v>18.294567206553204</v>
      </c>
      <c r="V293" s="759">
        <f>IF(INDEX(Historical!$O$7:$O$1430,MATCH(B293,Historical!$B$7:$B$1446,0))=0,"n/a",((INDEX(Historical!$C$7:$C$1437,MATCH(B293,Historical!$B$7:$B$1446,0))/INDEX(Historical!$O$7:$O$1430,MATCH(B293,Historical!$B$7:$B$1446,0)))^(1/10)-1)*100)</f>
        <v>12.671949998921338</v>
      </c>
      <c r="W293" s="760">
        <f t="shared" si="72"/>
        <v>1.4437057602113703</v>
      </c>
      <c r="X293" s="761" t="str">
        <f t="shared" si="73"/>
        <v>n/a</v>
      </c>
      <c r="Y293" s="728"/>
      <c r="Z293" s="702" t="str">
        <f t="shared" si="74"/>
        <v>n/a</v>
      </c>
      <c r="AA293" s="935" t="str">
        <f t="shared" si="75"/>
        <v>n/a</v>
      </c>
      <c r="AB293" s="639">
        <v>12</v>
      </c>
      <c r="AC293" s="916" t="s">
        <v>137</v>
      </c>
      <c r="AD293" s="916" t="s">
        <v>137</v>
      </c>
      <c r="AE293" s="916" t="s">
        <v>137</v>
      </c>
      <c r="AF293" s="916" t="s">
        <v>137</v>
      </c>
      <c r="AG293" s="916" t="s">
        <v>137</v>
      </c>
      <c r="AH293" s="916" t="s">
        <v>137</v>
      </c>
      <c r="AI293" s="916" t="s">
        <v>137</v>
      </c>
      <c r="AJ293" s="916" t="s">
        <v>137</v>
      </c>
      <c r="AK293" s="916" t="s">
        <v>137</v>
      </c>
      <c r="AL293" s="928" t="s">
        <v>137</v>
      </c>
      <c r="AM293" s="922" t="s">
        <v>137</v>
      </c>
      <c r="AN293" s="916" t="s">
        <v>137</v>
      </c>
      <c r="AO293" s="802" t="str">
        <f t="shared" si="76"/>
        <v>n/a</v>
      </c>
      <c r="AP293" s="803">
        <f t="shared" si="77"/>
        <v>21.123835499236129</v>
      </c>
      <c r="AQ293" s="936" t="str">
        <f t="shared" si="78"/>
        <v>n/a</v>
      </c>
      <c r="AR293" s="702">
        <f>INDEX(Historical!$C$7:$C$1437,MATCH(B293,Historical!$B$7:$B$1446,0))*IF(AH293="n/a",1.03,IF(AH293&lt;0,1.01,IF(AH293&gt;10,1.1,(1+AH293/100))))</f>
        <v>0.94245000000000001</v>
      </c>
      <c r="AS293" s="935">
        <f t="shared" si="79"/>
        <v>0.97072350000000007</v>
      </c>
      <c r="AT293" s="935">
        <f t="shared" si="84"/>
        <v>0.99984520500000007</v>
      </c>
      <c r="AU293" s="935">
        <f t="shared" si="84"/>
        <v>1.0298405611500001</v>
      </c>
      <c r="AV293" s="935">
        <f t="shared" si="84"/>
        <v>1.0607357779845001</v>
      </c>
      <c r="AW293" s="702">
        <f t="shared" si="80"/>
        <v>5.0035950441345003</v>
      </c>
      <c r="AX293" s="810">
        <f t="shared" si="81"/>
        <v>12.20389035154756</v>
      </c>
      <c r="AY293" s="991" t="s">
        <v>137</v>
      </c>
      <c r="AZ293" s="922" t="s">
        <v>137</v>
      </c>
      <c r="BA293" s="922" t="s">
        <v>137</v>
      </c>
      <c r="BB293" s="922" t="s">
        <v>137</v>
      </c>
      <c r="BC293" s="922" t="s">
        <v>137</v>
      </c>
      <c r="BD293" s="960" t="s">
        <v>4298</v>
      </c>
      <c r="BE293" s="664">
        <v>2008</v>
      </c>
      <c r="BF293" s="946" t="e">
        <f>#VALUE!</f>
        <v>#VALUE!</v>
      </c>
      <c r="BG293" s="931" t="s">
        <v>137</v>
      </c>
    </row>
    <row r="294" spans="1:59" ht="11.25" customHeight="1" x14ac:dyDescent="0.2">
      <c r="A294" s="609" t="s">
        <v>1206</v>
      </c>
      <c r="B294" s="925" t="s">
        <v>1207</v>
      </c>
      <c r="C294" s="988" t="s">
        <v>108</v>
      </c>
      <c r="D294" s="988" t="s">
        <v>4373</v>
      </c>
      <c r="E294" s="792">
        <v>8</v>
      </c>
      <c r="F294" s="526">
        <v>578</v>
      </c>
      <c r="G294" s="526" t="s">
        <v>106</v>
      </c>
      <c r="H294" s="526" t="s">
        <v>106</v>
      </c>
      <c r="I294" s="924">
        <v>15.09</v>
      </c>
      <c r="J294" s="702">
        <f t="shared" si="69"/>
        <v>3.7110669317428764</v>
      </c>
      <c r="K294" s="927">
        <v>0.14000000000000001</v>
      </c>
      <c r="L294" s="639">
        <v>4</v>
      </c>
      <c r="M294" s="693">
        <f t="shared" si="70"/>
        <v>0.56000000000000005</v>
      </c>
      <c r="N294" s="921" t="s">
        <v>164</v>
      </c>
      <c r="O294" s="795">
        <v>0.12</v>
      </c>
      <c r="P294" s="915">
        <v>43538</v>
      </c>
      <c r="Q294" s="915">
        <v>43556</v>
      </c>
      <c r="R294" s="693">
        <f t="shared" si="71"/>
        <v>16.666666666666682</v>
      </c>
      <c r="S294" s="759">
        <f>IF(INDEX(Historical!$D$7:$D$1437,MATCH(B294,Historical!$B$7:$B$1446,0))=0,"n/a",(INDEX(Historical!$C$7:$C$1437,MATCH(B294,Historical!$B$7:$B$1446,0))/INDEX(Historical!$D$7:$D$1437,MATCH(B294,Historical!$B$7:$B$1446,0))-1)*100)</f>
        <v>32.352941176470587</v>
      </c>
      <c r="T294" s="759">
        <f>IF(INDEX(Historical!$F$7:$F$1430,MATCH(B294,Historical!$B$7:$B$1446,0))=0,"n/a",((INDEX(Historical!$C$7:$C$1437,MATCH(B294,Historical!$B$7:$B$1446,0))/INDEX(Historical!$F$7:$F$1430,MATCH(B294,Historical!$B$7:$B$1446,0)))^(1/3)-1)*100)</f>
        <v>25.072421800674839</v>
      </c>
      <c r="U294" s="759">
        <f>IF(INDEX(Historical!$H$7:$H$1430,MATCH(B294,Historical!$B$7:$B$1446,0))=0,"n/a",((INDEX(Historical!$C$7:$C$1437,MATCH(B294,Historical!$B$7:$B$1446,0))/INDEX(Historical!$H$7:$H$1430,MATCH(B294,Historical!$B$7:$B$1446,0)))^(1/5)-1)*100)</f>
        <v>22.975474292468157</v>
      </c>
      <c r="V294" s="759">
        <f>IF(INDEX(Historical!$O$7:$O$1430,MATCH(B294,Historical!$B$7:$B$1446,0))=0,"n/a",((INDEX(Historical!$C$7:$C$1437,MATCH(B294,Historical!$B$7:$B$1446,0))/INDEX(Historical!$O$7:$O$1430,MATCH(B294,Historical!$B$7:$B$1446,0)))^(1/10)-1)*100)</f>
        <v>-5.7298481106040189</v>
      </c>
      <c r="W294" s="760" t="str">
        <f t="shared" si="72"/>
        <v>n/a</v>
      </c>
      <c r="X294" s="761">
        <f t="shared" si="73"/>
        <v>0.30151541066231174</v>
      </c>
      <c r="Y294" s="716"/>
      <c r="Z294" s="702">
        <f t="shared" si="74"/>
        <v>33.333333333333336</v>
      </c>
      <c r="AA294" s="935">
        <f t="shared" si="75"/>
        <v>8.9821428571428577</v>
      </c>
      <c r="AB294" s="639">
        <v>12</v>
      </c>
      <c r="AC294" s="916">
        <v>1.68</v>
      </c>
      <c r="AD294" s="916">
        <v>1.6</v>
      </c>
      <c r="AE294" s="916">
        <v>3.01</v>
      </c>
      <c r="AF294" s="916">
        <v>1.1000000000000001</v>
      </c>
      <c r="AG294" s="916">
        <v>9.1</v>
      </c>
      <c r="AH294" s="916">
        <v>66.7</v>
      </c>
      <c r="AI294" s="916">
        <v>6.64</v>
      </c>
      <c r="AJ294" s="916">
        <v>76.2</v>
      </c>
      <c r="AK294" s="916">
        <v>5.6000000000000005</v>
      </c>
      <c r="AL294" s="928">
        <v>4770</v>
      </c>
      <c r="AM294" s="922">
        <v>1</v>
      </c>
      <c r="AN294" s="916">
        <v>0.27</v>
      </c>
      <c r="AO294" s="802">
        <f t="shared" si="76"/>
        <v>17.704398367068176</v>
      </c>
      <c r="AP294" s="803">
        <f t="shared" si="77"/>
        <v>26.686541224211034</v>
      </c>
      <c r="AQ294" s="936">
        <f t="shared" si="78"/>
        <v>-33.733342914631336</v>
      </c>
      <c r="AR294" s="702">
        <f>INDEX(Historical!$C$7:$C$1437,MATCH(B294,Historical!$B$7:$B$1446,0))*IF(AH294="n/a",1.03,IF(AH294&lt;0,1.01,IF(AH294&gt;10,1.1,(1+AH294/100))))</f>
        <v>0.49500000000000005</v>
      </c>
      <c r="AS294" s="935">
        <f t="shared" si="79"/>
        <v>0.52786800000000011</v>
      </c>
      <c r="AT294" s="935">
        <f t="shared" si="84"/>
        <v>0.55742860800000016</v>
      </c>
      <c r="AU294" s="935">
        <f t="shared" si="84"/>
        <v>0.58864461004800017</v>
      </c>
      <c r="AV294" s="935">
        <f t="shared" si="84"/>
        <v>0.62160870821068825</v>
      </c>
      <c r="AW294" s="702">
        <f t="shared" si="80"/>
        <v>2.7905499262586888</v>
      </c>
      <c r="AX294" s="810">
        <f t="shared" si="81"/>
        <v>18.492709915564539</v>
      </c>
      <c r="AY294" s="991">
        <v>1.21</v>
      </c>
      <c r="AZ294" s="922">
        <v>22.68</v>
      </c>
      <c r="BA294" s="922">
        <v>-23.59</v>
      </c>
      <c r="BB294" s="922">
        <v>1.72</v>
      </c>
      <c r="BC294" s="922">
        <v>-5.3100000000000005</v>
      </c>
      <c r="BE294" s="664">
        <v>2012</v>
      </c>
      <c r="BF294" s="946" t="e">
        <f>#VALUE!</f>
        <v>#VALUE!</v>
      </c>
      <c r="BG294" s="931">
        <v>1</v>
      </c>
    </row>
    <row r="295" spans="1:59" ht="11.25" customHeight="1" x14ac:dyDescent="0.2">
      <c r="A295" s="537" t="s">
        <v>1210</v>
      </c>
      <c r="B295" s="925" t="s">
        <v>1211</v>
      </c>
      <c r="C295" s="988" t="s">
        <v>108</v>
      </c>
      <c r="D295" s="988" t="s">
        <v>4373</v>
      </c>
      <c r="E295" s="792">
        <v>10</v>
      </c>
      <c r="F295" s="526">
        <v>333</v>
      </c>
      <c r="G295" s="526" t="s">
        <v>106</v>
      </c>
      <c r="H295" s="526" t="s">
        <v>106</v>
      </c>
      <c r="I295" s="924">
        <v>42.26</v>
      </c>
      <c r="J295" s="702">
        <f t="shared" si="69"/>
        <v>2.9342167534311407</v>
      </c>
      <c r="K295" s="927">
        <v>0.31</v>
      </c>
      <c r="L295" s="639">
        <v>4</v>
      </c>
      <c r="M295" s="693">
        <f t="shared" si="70"/>
        <v>1.24</v>
      </c>
      <c r="N295" s="921" t="s">
        <v>443</v>
      </c>
      <c r="O295" s="795">
        <v>0.28000000000000003</v>
      </c>
      <c r="P295" s="915">
        <v>43504</v>
      </c>
      <c r="Q295" s="915">
        <v>43517</v>
      </c>
      <c r="R295" s="693">
        <f t="shared" si="71"/>
        <v>10.714285714285703</v>
      </c>
      <c r="S295" s="759">
        <f>IF(INDEX(Historical!$D$7:$D$1437,MATCH(B295,Historical!$B$7:$B$1446,0))=0,"n/a",(INDEX(Historical!$C$7:$C$1437,MATCH(B295,Historical!$B$7:$B$1446,0))/INDEX(Historical!$D$7:$D$1437,MATCH(B295,Historical!$B$7:$B$1446,0))-1)*100)</f>
        <v>16.666666666666675</v>
      </c>
      <c r="T295" s="759">
        <f>IF(INDEX(Historical!$F$7:$F$1430,MATCH(B295,Historical!$B$7:$B$1446,0))=0,"n/a",((INDEX(Historical!$C$7:$C$1437,MATCH(B295,Historical!$B$7:$B$1446,0))/INDEX(Historical!$F$7:$F$1430,MATCH(B295,Historical!$B$7:$B$1446,0)))^(1/3)-1)*100)</f>
        <v>11.868894208139679</v>
      </c>
      <c r="U295" s="759">
        <f>IF(INDEX(Historical!$H$7:$H$1430,MATCH(B295,Historical!$B$7:$B$1446,0))=0,"n/a",((INDEX(Historical!$C$7:$C$1437,MATCH(B295,Historical!$B$7:$B$1446,0))/INDEX(Historical!$H$7:$H$1430,MATCH(B295,Historical!$B$7:$B$1446,0)))^(1/5)-1)*100)</f>
        <v>15.708390490417855</v>
      </c>
      <c r="V295" s="759" t="str">
        <f>IF(INDEX(Historical!$O$7:$O$1430,MATCH(B295,Historical!$B$7:$B$1446,0))=0,"n/a",((INDEX(Historical!$C$7:$C$1437,MATCH(B295,Historical!$B$7:$B$1446,0))/INDEX(Historical!$O$7:$O$1430,MATCH(B295,Historical!$B$7:$B$1446,0)))^(1/10)-1)*100)</f>
        <v>n/a</v>
      </c>
      <c r="W295" s="760" t="str">
        <f t="shared" si="72"/>
        <v>n/a</v>
      </c>
      <c r="X295" s="761">
        <f t="shared" si="73"/>
        <v>2.2124493648475854</v>
      </c>
      <c r="Y295" s="716"/>
      <c r="Z295" s="702">
        <f t="shared" si="74"/>
        <v>45.090909090909093</v>
      </c>
      <c r="AA295" s="935">
        <f t="shared" si="75"/>
        <v>15.367272727272727</v>
      </c>
      <c r="AB295" s="639">
        <v>12</v>
      </c>
      <c r="AC295" s="916">
        <v>2.75</v>
      </c>
      <c r="AD295" s="916">
        <v>1.92</v>
      </c>
      <c r="AE295" s="916">
        <v>5.78</v>
      </c>
      <c r="AF295" s="916">
        <v>1.5</v>
      </c>
      <c r="AG295" s="916">
        <v>9.9</v>
      </c>
      <c r="AH295" s="916">
        <v>36.9</v>
      </c>
      <c r="AI295" s="916">
        <v>5.84</v>
      </c>
      <c r="AJ295" s="916">
        <v>7.1</v>
      </c>
      <c r="AK295" s="916">
        <v>8</v>
      </c>
      <c r="AL295" s="928">
        <v>2740</v>
      </c>
      <c r="AM295" s="922">
        <v>0.3</v>
      </c>
      <c r="AN295" s="916">
        <v>0.06</v>
      </c>
      <c r="AO295" s="802">
        <f t="shared" si="76"/>
        <v>3.2753345165762688</v>
      </c>
      <c r="AP295" s="803">
        <f t="shared" si="77"/>
        <v>18.642607243848996</v>
      </c>
      <c r="AQ295" s="936">
        <f t="shared" si="78"/>
        <v>1.2168389392223755</v>
      </c>
      <c r="AR295" s="702">
        <f>INDEX(Historical!$C$7:$C$1437,MATCH(B295,Historical!$B$7:$B$1446,0))*IF(AH295="n/a",1.03,IF(AH295&lt;0,1.01,IF(AH295&gt;10,1.1,(1+AH295/100))))</f>
        <v>1.2320000000000002</v>
      </c>
      <c r="AS295" s="935">
        <f t="shared" si="79"/>
        <v>1.3039488000000001</v>
      </c>
      <c r="AT295" s="935">
        <f t="shared" si="84"/>
        <v>1.4082647040000003</v>
      </c>
      <c r="AU295" s="935">
        <f t="shared" si="84"/>
        <v>1.5209258803200003</v>
      </c>
      <c r="AV295" s="935">
        <f t="shared" si="84"/>
        <v>1.6425999507456004</v>
      </c>
      <c r="AW295" s="702">
        <f t="shared" si="80"/>
        <v>7.1077393350656006</v>
      </c>
      <c r="AX295" s="810">
        <f t="shared" si="81"/>
        <v>16.819070835460483</v>
      </c>
      <c r="AY295" s="991">
        <v>1.1299999999999999</v>
      </c>
      <c r="AZ295" s="922">
        <v>22.1</v>
      </c>
      <c r="BA295" s="922">
        <v>-10.18</v>
      </c>
      <c r="BB295" s="922">
        <v>2.4500000000000002</v>
      </c>
      <c r="BC295" s="922">
        <v>0.75</v>
      </c>
      <c r="BE295" s="664">
        <v>2010</v>
      </c>
      <c r="BF295" s="946" t="e">
        <f>#VALUE!</f>
        <v>#VALUE!</v>
      </c>
      <c r="BG295" s="931">
        <v>1.2</v>
      </c>
    </row>
    <row r="296" spans="1:59" s="838" customFormat="1" ht="11.25" customHeight="1" x14ac:dyDescent="0.2">
      <c r="A296" s="1025" t="s">
        <v>2277</v>
      </c>
      <c r="B296" s="1026" t="s">
        <v>2278</v>
      </c>
      <c r="C296" s="988" t="s">
        <v>108</v>
      </c>
      <c r="D296" s="988" t="s">
        <v>4373</v>
      </c>
      <c r="E296" s="818">
        <v>9</v>
      </c>
      <c r="F296" s="526">
        <v>462</v>
      </c>
      <c r="G296" s="1171" t="s">
        <v>106</v>
      </c>
      <c r="H296" s="1171" t="s">
        <v>106</v>
      </c>
      <c r="I296" s="1027">
        <v>27.5</v>
      </c>
      <c r="J296" s="820">
        <f t="shared" si="69"/>
        <v>3.6363636363636362</v>
      </c>
      <c r="K296" s="697">
        <v>0.25</v>
      </c>
      <c r="L296" s="1171">
        <v>4</v>
      </c>
      <c r="M296" s="823">
        <f t="shared" si="70"/>
        <v>1</v>
      </c>
      <c r="N296" s="1171" t="s">
        <v>4201</v>
      </c>
      <c r="O296" s="1028">
        <v>0.24</v>
      </c>
      <c r="P296" s="851">
        <v>43538</v>
      </c>
      <c r="Q296" s="851">
        <v>43557</v>
      </c>
      <c r="R296" s="823">
        <f t="shared" si="71"/>
        <v>4.1666666666666705</v>
      </c>
      <c r="S296" s="759">
        <f>IF(INDEX(Historical!$D$7:$D$1437,MATCH(B296,Historical!$B$7:$B$1446,0))=0,"n/a",(INDEX(Historical!$C$7:$C$1437,MATCH(B296,Historical!$B$7:$B$1446,0))/INDEX(Historical!$D$7:$D$1437,MATCH(B296,Historical!$B$7:$B$1446,0))-1)*100)</f>
        <v>10.588235294117654</v>
      </c>
      <c r="T296" s="759">
        <f>IF(INDEX(Historical!$F$7:$F$1430,MATCH(B296,Historical!$B$7:$B$1446,0))=0,"n/a",((INDEX(Historical!$C$7:$C$1437,MATCH(B296,Historical!$B$7:$B$1446,0))/INDEX(Historical!$F$7:$F$1430,MATCH(B296,Historical!$B$7:$B$1446,0)))^(1/3)-1)*100)</f>
        <v>5.5227147245074937</v>
      </c>
      <c r="U296" s="759">
        <f>IF(INDEX(Historical!$H$7:$H$1430,MATCH(B296,Historical!$B$7:$B$1446,0))=0,"n/a",((INDEX(Historical!$C$7:$C$1437,MATCH(B296,Historical!$B$7:$B$1446,0))/INDEX(Historical!$H$7:$H$1430,MATCH(B296,Historical!$B$7:$B$1446,0)))^(1/5)-1)*100)</f>
        <v>4.9009030249425933</v>
      </c>
      <c r="V296" s="759">
        <f>IF(INDEX(Historical!$O$7:$O$1430,MATCH(B296,Historical!$B$7:$B$1446,0))=0,"n/a",((INDEX(Historical!$C$7:$C$1437,MATCH(B296,Historical!$B$7:$B$1446,0))/INDEX(Historical!$O$7:$O$1430,MATCH(B296,Historical!$B$7:$B$1446,0)))^(1/10)-1)*100)</f>
        <v>5.6996159590350093</v>
      </c>
      <c r="W296" s="827">
        <f t="shared" si="72"/>
        <v>0.85986548219511194</v>
      </c>
      <c r="X296" s="828">
        <f t="shared" si="73"/>
        <v>0.76576609764728021</v>
      </c>
      <c r="Y296" s="1029"/>
      <c r="Z296" s="820">
        <f t="shared" si="74"/>
        <v>41.841004184100413</v>
      </c>
      <c r="AA296" s="830">
        <f t="shared" si="75"/>
        <v>11.506276150627615</v>
      </c>
      <c r="AB296" s="822">
        <v>12</v>
      </c>
      <c r="AC296" s="893">
        <v>2.39</v>
      </c>
      <c r="AD296" s="893">
        <v>1.44</v>
      </c>
      <c r="AE296" s="831">
        <v>2.84</v>
      </c>
      <c r="AF296" s="831">
        <v>1.1599999999999999</v>
      </c>
      <c r="AG296" s="831">
        <v>10.199999999999999</v>
      </c>
      <c r="AH296" s="831">
        <v>23.400000000000002</v>
      </c>
      <c r="AI296" s="831">
        <v>6.84</v>
      </c>
      <c r="AJ296" s="1030">
        <v>6.4</v>
      </c>
      <c r="AK296" s="1030">
        <v>8</v>
      </c>
      <c r="AL296" s="893">
        <v>433.13</v>
      </c>
      <c r="AM296" s="893">
        <v>1</v>
      </c>
      <c r="AN296" s="893">
        <v>0.1</v>
      </c>
      <c r="AO296" s="834">
        <f t="shared" si="76"/>
        <v>-2.969009489321385</v>
      </c>
      <c r="AP296" s="835">
        <f t="shared" si="77"/>
        <v>8.53726666130623</v>
      </c>
      <c r="AQ296" s="836">
        <f t="shared" si="78"/>
        <v>-22.979713106140288</v>
      </c>
      <c r="AR296" s="702">
        <f>INDEX(Historical!$C$7:$C$1437,MATCH(B296,Historical!$B$7:$B$1446,0))*IF(AH296="n/a",1.03,IF(AH296&lt;0,1.01,IF(AH296&gt;10,1.1,(1+AH296/100))))</f>
        <v>1.034</v>
      </c>
      <c r="AS296" s="830">
        <f t="shared" si="79"/>
        <v>1.1047256000000001</v>
      </c>
      <c r="AT296" s="830">
        <f t="shared" si="84"/>
        <v>1.1931036480000001</v>
      </c>
      <c r="AU296" s="830">
        <f t="shared" si="84"/>
        <v>1.2885519398400003</v>
      </c>
      <c r="AV296" s="830">
        <f t="shared" si="84"/>
        <v>1.3916360950272004</v>
      </c>
      <c r="AW296" s="820">
        <f t="shared" si="80"/>
        <v>6.0120172828672009</v>
      </c>
      <c r="AX296" s="837">
        <f t="shared" si="81"/>
        <v>21.861881028608003</v>
      </c>
      <c r="AY296" s="894">
        <v>0.92</v>
      </c>
      <c r="AZ296" s="831">
        <v>12.29</v>
      </c>
      <c r="BA296" s="831">
        <v>-19.939999999999998</v>
      </c>
      <c r="BB296" s="831">
        <v>-3.71</v>
      </c>
      <c r="BC296" s="831">
        <v>-6.25</v>
      </c>
      <c r="BD296" s="961"/>
      <c r="BE296" s="664">
        <v>2011</v>
      </c>
      <c r="BF296" s="946" t="e">
        <f>#VALUE!</f>
        <v>#VALUE!</v>
      </c>
      <c r="BG296" s="893">
        <v>0.89999999999999991</v>
      </c>
    </row>
    <row r="297" spans="1:59" ht="11.25" customHeight="1" x14ac:dyDescent="0.2">
      <c r="A297" s="762" t="s">
        <v>2274</v>
      </c>
      <c r="B297" s="854" t="s">
        <v>2275</v>
      </c>
      <c r="C297" s="988" t="s">
        <v>108</v>
      </c>
      <c r="D297" s="988" t="s">
        <v>4373</v>
      </c>
      <c r="E297" s="792">
        <v>9</v>
      </c>
      <c r="F297" s="526">
        <v>415</v>
      </c>
      <c r="G297" s="526" t="s">
        <v>106</v>
      </c>
      <c r="H297" s="526" t="s">
        <v>106</v>
      </c>
      <c r="I297" s="932">
        <v>28.82</v>
      </c>
      <c r="J297" s="702">
        <f t="shared" si="69"/>
        <v>3.0534351145038165</v>
      </c>
      <c r="K297" s="537">
        <v>0.22</v>
      </c>
      <c r="L297" s="526">
        <v>4</v>
      </c>
      <c r="M297" s="693">
        <f t="shared" si="70"/>
        <v>0.88</v>
      </c>
      <c r="N297" s="526" t="s">
        <v>493</v>
      </c>
      <c r="O297" s="643">
        <v>0.18</v>
      </c>
      <c r="P297" s="682">
        <v>43462</v>
      </c>
      <c r="Q297" s="682">
        <v>43480</v>
      </c>
      <c r="R297" s="693">
        <f t="shared" si="71"/>
        <v>22.222222222222225</v>
      </c>
      <c r="S297" s="759">
        <f>IF(INDEX(Historical!$D$7:$D$1437,MATCH(B297,Historical!$B$7:$B$1446,0))=0,"n/a",(INDEX(Historical!$C$7:$C$1437,MATCH(B297,Historical!$B$7:$B$1446,0))/INDEX(Historical!$D$7:$D$1437,MATCH(B297,Historical!$B$7:$B$1446,0))-1)*100)</f>
        <v>13.333333333333353</v>
      </c>
      <c r="T297" s="759">
        <f>IF(INDEX(Historical!$F$7:$F$1430,MATCH(B297,Historical!$B$7:$B$1446,0))=0,"n/a",((INDEX(Historical!$C$7:$C$1437,MATCH(B297,Historical!$B$7:$B$1446,0))/INDEX(Historical!$F$7:$F$1430,MATCH(B297,Historical!$B$7:$B$1446,0)))^(1/3)-1)*100)</f>
        <v>9.3541299792876842</v>
      </c>
      <c r="U297" s="759">
        <f>IF(INDEX(Historical!$H$7:$H$1430,MATCH(B297,Historical!$B$7:$B$1446,0))=0,"n/a",((INDEX(Historical!$C$7:$C$1437,MATCH(B297,Historical!$B$7:$B$1446,0))/INDEX(Historical!$H$7:$H$1430,MATCH(B297,Historical!$B$7:$B$1446,0)))^(1/5)-1)*100)</f>
        <v>7.6669005325678663</v>
      </c>
      <c r="V297" s="759">
        <f>IF(INDEX(Historical!$O$7:$O$1430,MATCH(B297,Historical!$B$7:$B$1446,0))=0,"n/a",((INDEX(Historical!$C$7:$C$1437,MATCH(B297,Historical!$B$7:$B$1446,0))/INDEX(Historical!$O$7:$O$1430,MATCH(B297,Historical!$B$7:$B$1446,0)))^(1/10)-1)*100)</f>
        <v>-0.97501964219197657</v>
      </c>
      <c r="W297" s="760" t="str">
        <f t="shared" si="72"/>
        <v>n/a</v>
      </c>
      <c r="X297" s="761">
        <f t="shared" si="73"/>
        <v>0.83335875353998556</v>
      </c>
      <c r="Y297" s="703"/>
      <c r="Z297" s="702">
        <f t="shared" si="74"/>
        <v>27.499999999999996</v>
      </c>
      <c r="AA297" s="935">
        <f t="shared" si="75"/>
        <v>9.0062499999999996</v>
      </c>
      <c r="AB297" s="639">
        <v>12</v>
      </c>
      <c r="AC297" s="931">
        <v>3.2</v>
      </c>
      <c r="AD297" s="931">
        <v>1.5</v>
      </c>
      <c r="AE297" s="916">
        <v>3.44</v>
      </c>
      <c r="AF297" s="916">
        <v>1.26</v>
      </c>
      <c r="AG297" s="916">
        <v>14.399999999999999</v>
      </c>
      <c r="AH297" s="916">
        <v>25.3</v>
      </c>
      <c r="AI297" s="916">
        <v>10.26</v>
      </c>
      <c r="AJ297" s="739">
        <v>9.1999999999999993</v>
      </c>
      <c r="AK297" s="739">
        <v>6</v>
      </c>
      <c r="AL297" s="931">
        <v>18600</v>
      </c>
      <c r="AM297" s="931">
        <v>0.3</v>
      </c>
      <c r="AN297" s="931">
        <v>0.97</v>
      </c>
      <c r="AO297" s="802">
        <f t="shared" si="76"/>
        <v>1.7140856470716823</v>
      </c>
      <c r="AP297" s="803">
        <f t="shared" si="77"/>
        <v>10.720335647071682</v>
      </c>
      <c r="AQ297" s="936">
        <f t="shared" si="78"/>
        <v>-28.98239654846132</v>
      </c>
      <c r="AR297" s="702">
        <f>INDEX(Historical!$C$7:$C$1437,MATCH(B297,Historical!$B$7:$B$1446,0))*IF(AH297="n/a",1.03,IF(AH297&lt;0,1.01,IF(AH297&gt;10,1.1,(1+AH297/100))))</f>
        <v>0.74800000000000011</v>
      </c>
      <c r="AS297" s="935">
        <f t="shared" si="79"/>
        <v>0.8228000000000002</v>
      </c>
      <c r="AT297" s="935">
        <f t="shared" si="84"/>
        <v>0.87216800000000028</v>
      </c>
      <c r="AU297" s="935">
        <f t="shared" si="84"/>
        <v>0.92449808000000033</v>
      </c>
      <c r="AV297" s="935">
        <f t="shared" si="84"/>
        <v>0.97996796480000037</v>
      </c>
      <c r="AW297" s="702">
        <f t="shared" si="80"/>
        <v>4.3474340448000008</v>
      </c>
      <c r="AX297" s="810">
        <f t="shared" si="81"/>
        <v>15.084781557251912</v>
      </c>
      <c r="AY297" s="788">
        <v>1.37</v>
      </c>
      <c r="AZ297" s="916">
        <v>30.29</v>
      </c>
      <c r="BA297" s="916">
        <v>-16.869999999999997</v>
      </c>
      <c r="BB297" s="916">
        <v>6.32</v>
      </c>
      <c r="BC297" s="916">
        <v>5.3100000000000005</v>
      </c>
      <c r="BE297" s="664">
        <v>2011</v>
      </c>
      <c r="BF297" s="946" t="e">
        <f>#VALUE!</f>
        <v>#VALUE!</v>
      </c>
      <c r="BG297" s="931">
        <v>1.5</v>
      </c>
    </row>
    <row r="298" spans="1:59" ht="11.25" customHeight="1" x14ac:dyDescent="0.2">
      <c r="A298" s="609" t="s">
        <v>1095</v>
      </c>
      <c r="B298" s="925" t="s">
        <v>1096</v>
      </c>
      <c r="C298" s="988" t="s">
        <v>112</v>
      </c>
      <c r="D298" s="988" t="s">
        <v>4399</v>
      </c>
      <c r="E298" s="792">
        <v>7</v>
      </c>
      <c r="F298" s="526">
        <v>694</v>
      </c>
      <c r="G298" s="526" t="s">
        <v>106</v>
      </c>
      <c r="H298" s="526" t="s">
        <v>106</v>
      </c>
      <c r="I298" s="924">
        <v>54.1</v>
      </c>
      <c r="J298" s="702">
        <f t="shared" si="69"/>
        <v>0.73937153419593349</v>
      </c>
      <c r="K298" s="927">
        <v>0.1</v>
      </c>
      <c r="L298" s="639">
        <v>4</v>
      </c>
      <c r="M298" s="693">
        <f t="shared" si="70"/>
        <v>0.4</v>
      </c>
      <c r="N298" s="921" t="s">
        <v>997</v>
      </c>
      <c r="O298" s="795">
        <v>9.5000000000000001E-2</v>
      </c>
      <c r="P298" s="915">
        <v>43595</v>
      </c>
      <c r="Q298" s="915">
        <v>43609</v>
      </c>
      <c r="R298" s="693">
        <f t="shared" si="71"/>
        <v>5.2631578947368469</v>
      </c>
      <c r="S298" s="759">
        <f>IF(INDEX(Historical!$D$7:$D$1437,MATCH(B298,Historical!$B$7:$B$1446,0))=0,"n/a",(INDEX(Historical!$C$7:$C$1437,MATCH(B298,Historical!$B$7:$B$1446,0))/INDEX(Historical!$D$7:$D$1437,MATCH(B298,Historical!$B$7:$B$1446,0))-1)*100)</f>
        <v>11.86440677966103</v>
      </c>
      <c r="T298" s="759">
        <f>IF(INDEX(Historical!$F$7:$F$1430,MATCH(B298,Historical!$B$7:$B$1446,0))=0,"n/a",((INDEX(Historical!$C$7:$C$1437,MATCH(B298,Historical!$B$7:$B$1446,0))/INDEX(Historical!$F$7:$F$1430,MATCH(B298,Historical!$B$7:$B$1446,0)))^(1/3)-1)*100)</f>
        <v>9.6961310486523686</v>
      </c>
      <c r="U298" s="759">
        <f>IF(INDEX(Historical!$H$7:$H$1430,MATCH(B298,Historical!$B$7:$B$1446,0))=0,"n/a",((INDEX(Historical!$C$7:$C$1437,MATCH(B298,Historical!$B$7:$B$1446,0))/INDEX(Historical!$H$7:$H$1430,MATCH(B298,Historical!$B$7:$B$1446,0)))^(1/5)-1)*100)</f>
        <v>9.4608784223157549</v>
      </c>
      <c r="V298" s="759">
        <f>IF(INDEX(Historical!$O$7:$O$1430,MATCH(B298,Historical!$B$7:$B$1446,0))=0,"n/a",((INDEX(Historical!$C$7:$C$1437,MATCH(B298,Historical!$B$7:$B$1446,0))/INDEX(Historical!$O$7:$O$1430,MATCH(B298,Historical!$B$7:$B$1446,0)))^(1/10)-1)*100)</f>
        <v>6.2488268514150569</v>
      </c>
      <c r="W298" s="760">
        <f t="shared" si="72"/>
        <v>1.5140247357267267</v>
      </c>
      <c r="X298" s="761">
        <f t="shared" si="73"/>
        <v>0.28844141531450468</v>
      </c>
      <c r="Y298" s="926"/>
      <c r="Z298" s="702">
        <f t="shared" si="74"/>
        <v>13.2890365448505</v>
      </c>
      <c r="AA298" s="935">
        <f t="shared" si="75"/>
        <v>17.973421926910301</v>
      </c>
      <c r="AB298" s="639">
        <v>12</v>
      </c>
      <c r="AC298" s="916">
        <v>3.01</v>
      </c>
      <c r="AD298" s="916">
        <v>1.8</v>
      </c>
      <c r="AE298" s="916">
        <v>0.96</v>
      </c>
      <c r="AF298" s="916">
        <v>4.03</v>
      </c>
      <c r="AG298" s="916">
        <v>20.3</v>
      </c>
      <c r="AH298" s="916">
        <v>147.10000000000002</v>
      </c>
      <c r="AI298" s="916">
        <v>6.76</v>
      </c>
      <c r="AJ298" s="916">
        <v>32.800000000000004</v>
      </c>
      <c r="AK298" s="916">
        <v>10</v>
      </c>
      <c r="AL298" s="928">
        <v>2090</v>
      </c>
      <c r="AM298" s="922">
        <v>1.6</v>
      </c>
      <c r="AN298" s="916">
        <v>0.15</v>
      </c>
      <c r="AO298" s="802">
        <f t="shared" si="76"/>
        <v>-7.7731719703986126</v>
      </c>
      <c r="AP298" s="803">
        <f t="shared" si="77"/>
        <v>10.200249956511689</v>
      </c>
      <c r="AQ298" s="936">
        <f t="shared" si="78"/>
        <v>79.422394694689984</v>
      </c>
      <c r="AR298" s="702">
        <f>INDEX(Historical!$C$7:$C$1437,MATCH(B298,Historical!$B$7:$B$1446,0))*IF(AH298="n/a",1.03,IF(AH298&lt;0,1.01,IF(AH298&gt;10,1.1,(1+AH298/100))))</f>
        <v>0.36300000000000004</v>
      </c>
      <c r="AS298" s="935">
        <f t="shared" si="79"/>
        <v>0.38753880000000007</v>
      </c>
      <c r="AT298" s="935">
        <f t="shared" si="84"/>
        <v>0.42629268000000009</v>
      </c>
      <c r="AU298" s="935">
        <f t="shared" si="84"/>
        <v>0.46892194800000014</v>
      </c>
      <c r="AV298" s="935">
        <f t="shared" si="84"/>
        <v>0.51581414280000015</v>
      </c>
      <c r="AW298" s="702">
        <f t="shared" si="80"/>
        <v>2.1615675708000004</v>
      </c>
      <c r="AX298" s="810">
        <f t="shared" si="81"/>
        <v>3.9955038277264334</v>
      </c>
      <c r="AY298" s="991">
        <v>1.35</v>
      </c>
      <c r="AZ298" s="922">
        <v>31.5</v>
      </c>
      <c r="BA298" s="922">
        <v>-9.58</v>
      </c>
      <c r="BB298" s="922">
        <v>0.98</v>
      </c>
      <c r="BC298" s="922">
        <v>3.85</v>
      </c>
      <c r="BE298" s="664">
        <v>2013</v>
      </c>
      <c r="BF298" s="946" t="e">
        <f>#VALUE!</f>
        <v>#VALUE!</v>
      </c>
      <c r="BG298" s="931">
        <v>9.6</v>
      </c>
    </row>
    <row r="299" spans="1:59" ht="11.25" customHeight="1" x14ac:dyDescent="0.2">
      <c r="A299" s="537" t="s">
        <v>1224</v>
      </c>
      <c r="B299" s="925" t="s">
        <v>1225</v>
      </c>
      <c r="C299" s="988" t="s">
        <v>247</v>
      </c>
      <c r="D299" s="988" t="s">
        <v>4351</v>
      </c>
      <c r="E299" s="792">
        <v>9</v>
      </c>
      <c r="F299" s="526">
        <v>478</v>
      </c>
      <c r="G299" s="526" t="s">
        <v>106</v>
      </c>
      <c r="H299" s="526" t="s">
        <v>106</v>
      </c>
      <c r="I299" s="924">
        <v>57.21</v>
      </c>
      <c r="J299" s="702">
        <f t="shared" si="69"/>
        <v>2.6568781681524207</v>
      </c>
      <c r="K299" s="927">
        <v>0.38</v>
      </c>
      <c r="L299" s="639">
        <v>4</v>
      </c>
      <c r="M299" s="693">
        <f t="shared" si="70"/>
        <v>1.52</v>
      </c>
      <c r="N299" s="921" t="s">
        <v>244</v>
      </c>
      <c r="O299" s="795">
        <v>0.34499999999999997</v>
      </c>
      <c r="P299" s="915">
        <v>43572</v>
      </c>
      <c r="Q299" s="915">
        <v>43588</v>
      </c>
      <c r="R299" s="693">
        <f t="shared" si="71"/>
        <v>10.144927536231894</v>
      </c>
      <c r="S299" s="759">
        <f>IF(INDEX(Historical!$D$7:$D$1437,MATCH(B299,Historical!$B$7:$B$1446,0))=0,"n/a",(INDEX(Historical!$C$7:$C$1437,MATCH(B299,Historical!$B$7:$B$1446,0))/INDEX(Historical!$D$7:$D$1437,MATCH(B299,Historical!$B$7:$B$1446,0))-1)*100)</f>
        <v>11.618257261410768</v>
      </c>
      <c r="T299" s="759">
        <f>IF(INDEX(Historical!$F$7:$F$1430,MATCH(B299,Historical!$B$7:$B$1446,0))=0,"n/a",((INDEX(Historical!$C$7:$C$1437,MATCH(B299,Historical!$B$7:$B$1446,0))/INDEX(Historical!$F$7:$F$1430,MATCH(B299,Historical!$B$7:$B$1446,0)))^(1/3)-1)*100)</f>
        <v>11.510779069974575</v>
      </c>
      <c r="U299" s="759">
        <f>IF(INDEX(Historical!$H$7:$H$1430,MATCH(B299,Historical!$B$7:$B$1446,0))=0,"n/a",((INDEX(Historical!$C$7:$C$1437,MATCH(B299,Historical!$B$7:$B$1446,0))/INDEX(Historical!$H$7:$H$1430,MATCH(B299,Historical!$B$7:$B$1446,0)))^(1/5)-1)*100)</f>
        <v>11.513009414645747</v>
      </c>
      <c r="V299" s="759">
        <f>IF(INDEX(Historical!$O$7:$O$1430,MATCH(B299,Historical!$B$7:$B$1446,0))=0,"n/a",((INDEX(Historical!$C$7:$C$1437,MATCH(B299,Historical!$B$7:$B$1446,0))/INDEX(Historical!$O$7:$O$1430,MATCH(B299,Historical!$B$7:$B$1446,0)))^(1/10)-1)*100)</f>
        <v>8.8693033669262622</v>
      </c>
      <c r="W299" s="760">
        <f t="shared" si="72"/>
        <v>1.2980736973749141</v>
      </c>
      <c r="X299" s="761">
        <f t="shared" si="73"/>
        <v>1.2514140668093205</v>
      </c>
      <c r="Y299" s="1002"/>
      <c r="Z299" s="702">
        <f t="shared" si="74"/>
        <v>34.389140271493211</v>
      </c>
      <c r="AA299" s="935">
        <f t="shared" si="75"/>
        <v>12.94343891402715</v>
      </c>
      <c r="AB299" s="639">
        <v>1</v>
      </c>
      <c r="AC299" s="916">
        <v>4.42</v>
      </c>
      <c r="AD299" s="916">
        <v>1.33</v>
      </c>
      <c r="AE299" s="916">
        <v>0.82</v>
      </c>
      <c r="AF299" s="916">
        <v>2.57</v>
      </c>
      <c r="AG299" s="916">
        <v>21.7</v>
      </c>
      <c r="AH299" s="916">
        <v>47.599999999999994</v>
      </c>
      <c r="AI299" s="916">
        <v>9.01</v>
      </c>
      <c r="AJ299" s="916">
        <v>9.1999999999999993</v>
      </c>
      <c r="AK299" s="916">
        <v>9.75</v>
      </c>
      <c r="AL299" s="928">
        <v>6540</v>
      </c>
      <c r="AM299" s="922">
        <v>1</v>
      </c>
      <c r="AN299" s="916">
        <v>0.05</v>
      </c>
      <c r="AO299" s="802">
        <f t="shared" si="76"/>
        <v>1.2264486687710185</v>
      </c>
      <c r="AP299" s="803">
        <f t="shared" si="77"/>
        <v>14.169887582798168</v>
      </c>
      <c r="AQ299" s="936">
        <f t="shared" si="78"/>
        <v>21.590639276128787</v>
      </c>
      <c r="AR299" s="702">
        <f>INDEX(Historical!$C$7:$C$1437,MATCH(B299,Historical!$B$7:$B$1446,0))*IF(AH299="n/a",1.03,IF(AH299&lt;0,1.01,IF(AH299&gt;10,1.1,(1+AH299/100))))</f>
        <v>1.4795</v>
      </c>
      <c r="AS299" s="935">
        <f t="shared" si="79"/>
        <v>1.6128029500000001</v>
      </c>
      <c r="AT299" s="935">
        <f t="shared" si="84"/>
        <v>1.7700512376249999</v>
      </c>
      <c r="AU299" s="935">
        <f t="shared" si="84"/>
        <v>1.9426312332934372</v>
      </c>
      <c r="AV299" s="935">
        <f t="shared" si="84"/>
        <v>2.132037778539547</v>
      </c>
      <c r="AW299" s="702">
        <f t="shared" si="80"/>
        <v>8.9370231994579843</v>
      </c>
      <c r="AX299" s="810">
        <f t="shared" si="81"/>
        <v>15.621435412441853</v>
      </c>
      <c r="AY299" s="991">
        <v>0.72</v>
      </c>
      <c r="AZ299" s="922">
        <v>42.95</v>
      </c>
      <c r="BA299" s="922">
        <v>-15.870000000000001</v>
      </c>
      <c r="BB299" s="922">
        <v>-5.7</v>
      </c>
      <c r="BC299" s="922">
        <v>6.9099999999999993</v>
      </c>
      <c r="BE299" s="664">
        <v>2011</v>
      </c>
      <c r="BF299" s="946" t="e">
        <f>#VALUE!</f>
        <v>#VALUE!</v>
      </c>
      <c r="BG299" s="931">
        <v>14.099999999999998</v>
      </c>
    </row>
    <row r="300" spans="1:59" ht="11.25" customHeight="1" x14ac:dyDescent="0.2">
      <c r="A300" s="537" t="s">
        <v>591</v>
      </c>
      <c r="B300" s="925" t="s">
        <v>592</v>
      </c>
      <c r="C300" s="988" t="s">
        <v>108</v>
      </c>
      <c r="D300" s="988" t="s">
        <v>4373</v>
      </c>
      <c r="E300" s="792">
        <v>23</v>
      </c>
      <c r="F300" s="526">
        <v>147</v>
      </c>
      <c r="G300" s="526" t="s">
        <v>37</v>
      </c>
      <c r="H300" s="526" t="s">
        <v>37</v>
      </c>
      <c r="I300" s="916">
        <v>23.27</v>
      </c>
      <c r="J300" s="702">
        <f t="shared" si="69"/>
        <v>2.9222174473571125</v>
      </c>
      <c r="K300" s="933">
        <v>0.17</v>
      </c>
      <c r="L300" s="639">
        <v>4</v>
      </c>
      <c r="M300" s="693">
        <f t="shared" si="70"/>
        <v>0.68</v>
      </c>
      <c r="N300" s="921" t="s">
        <v>460</v>
      </c>
      <c r="O300" s="796">
        <v>0.15</v>
      </c>
      <c r="P300" s="915">
        <v>43382</v>
      </c>
      <c r="Q300" s="915">
        <v>43392</v>
      </c>
      <c r="R300" s="693">
        <f t="shared" si="71"/>
        <v>13.333333333333346</v>
      </c>
      <c r="S300" s="759">
        <f>IF(INDEX(Historical!$D$7:$D$1437,MATCH(B300,Historical!$B$7:$B$1446,0))=0,"n/a",(INDEX(Historical!$C$7:$C$1437,MATCH(B300,Historical!$B$7:$B$1446,0))/INDEX(Historical!$D$7:$D$1437,MATCH(B300,Historical!$B$7:$B$1446,0))-1)*100)</f>
        <v>8.7719298245613864</v>
      </c>
      <c r="T300" s="759">
        <f>IF(INDEX(Historical!$F$7:$F$1430,MATCH(B300,Historical!$B$7:$B$1446,0))=0,"n/a",((INDEX(Historical!$C$7:$C$1437,MATCH(B300,Historical!$B$7:$B$1446,0))/INDEX(Historical!$F$7:$F$1430,MATCH(B300,Historical!$B$7:$B$1446,0)))^(1/3)-1)*100)</f>
        <v>6.4953735209395624</v>
      </c>
      <c r="U300" s="759">
        <f>IF(INDEX(Historical!$H$7:$H$1430,MATCH(B300,Historical!$B$7:$B$1446,0))=0,"n/a",((INDEX(Historical!$C$7:$C$1437,MATCH(B300,Historical!$B$7:$B$1446,0))/INDEX(Historical!$H$7:$H$1430,MATCH(B300,Historical!$B$7:$B$1446,0)))^(1/5)-1)*100)</f>
        <v>6.672031681206736</v>
      </c>
      <c r="V300" s="759">
        <f>IF(INDEX(Historical!$O$7:$O$1430,MATCH(B300,Historical!$B$7:$B$1446,0))=0,"n/a",((INDEX(Historical!$C$7:$C$1437,MATCH(B300,Historical!$B$7:$B$1446,0))/INDEX(Historical!$O$7:$O$1430,MATCH(B300,Historical!$B$7:$B$1446,0)))^(1/10)-1)*100)</f>
        <v>8.2737966788736905</v>
      </c>
      <c r="W300" s="760">
        <f t="shared" si="72"/>
        <v>0.80640508102442243</v>
      </c>
      <c r="X300" s="761">
        <f t="shared" si="73"/>
        <v>0.70231912433755117</v>
      </c>
      <c r="Y300" s="713"/>
      <c r="Z300" s="702">
        <f t="shared" si="74"/>
        <v>41.717791411042946</v>
      </c>
      <c r="AA300" s="935">
        <f t="shared" si="75"/>
        <v>14.276073619631903</v>
      </c>
      <c r="AB300" s="639">
        <v>12</v>
      </c>
      <c r="AC300" s="916">
        <v>1.63</v>
      </c>
      <c r="AD300" s="916">
        <v>2.04</v>
      </c>
      <c r="AE300" s="916">
        <v>4.1500000000000004</v>
      </c>
      <c r="AF300" s="916">
        <v>1.53</v>
      </c>
      <c r="AG300" s="916">
        <v>11</v>
      </c>
      <c r="AH300" s="916">
        <v>11</v>
      </c>
      <c r="AI300" s="916">
        <v>1.1499999999999999</v>
      </c>
      <c r="AJ300" s="916">
        <v>9.5</v>
      </c>
      <c r="AK300" s="916">
        <v>7.0000000000000009</v>
      </c>
      <c r="AL300" s="928">
        <v>573.14</v>
      </c>
      <c r="AM300" s="922">
        <v>3.5000000000000004</v>
      </c>
      <c r="AN300" s="916">
        <v>0.93</v>
      </c>
      <c r="AO300" s="802">
        <f t="shared" si="76"/>
        <v>-4.6818244910680544</v>
      </c>
      <c r="AP300" s="803">
        <f t="shared" si="77"/>
        <v>9.5942491285638489</v>
      </c>
      <c r="AQ300" s="936">
        <f t="shared" si="78"/>
        <v>-1.4721863565942406</v>
      </c>
      <c r="AR300" s="702">
        <f>INDEX(Historical!$C$7:$C$1437,MATCH(B300,Historical!$B$7:$B$1446,0))*IF(AH300="n/a",1.03,IF(AH300&lt;0,1.01,IF(AH300&gt;10,1.1,(1+AH300/100))))</f>
        <v>0.68200000000000005</v>
      </c>
      <c r="AS300" s="935">
        <f t="shared" si="79"/>
        <v>0.6898430000000001</v>
      </c>
      <c r="AT300" s="935">
        <f t="shared" si="84"/>
        <v>0.73813201000000017</v>
      </c>
      <c r="AU300" s="935">
        <f t="shared" si="84"/>
        <v>0.78980125070000018</v>
      </c>
      <c r="AV300" s="935">
        <f t="shared" si="84"/>
        <v>0.84508733824900029</v>
      </c>
      <c r="AW300" s="702">
        <f t="shared" si="80"/>
        <v>3.7448635989490007</v>
      </c>
      <c r="AX300" s="810">
        <f t="shared" si="81"/>
        <v>16.093096686501937</v>
      </c>
      <c r="AY300" s="991">
        <v>0.69</v>
      </c>
      <c r="AZ300" s="922">
        <v>32.74</v>
      </c>
      <c r="BA300" s="922">
        <v>-13.969999999999999</v>
      </c>
      <c r="BB300" s="922">
        <v>2.67</v>
      </c>
      <c r="BC300" s="922">
        <v>7.1</v>
      </c>
      <c r="BE300" s="664">
        <v>1997</v>
      </c>
      <c r="BF300" s="946" t="e">
        <f>#VALUE!</f>
        <v>#VALUE!</v>
      </c>
      <c r="BG300" s="931">
        <v>1</v>
      </c>
    </row>
    <row r="301" spans="1:59" ht="11.25" customHeight="1" x14ac:dyDescent="0.2">
      <c r="A301" s="537" t="s">
        <v>1222</v>
      </c>
      <c r="B301" s="925" t="s">
        <v>1223</v>
      </c>
      <c r="C301" s="988" t="s">
        <v>4224</v>
      </c>
      <c r="D301" s="988" t="s">
        <v>4372</v>
      </c>
      <c r="E301" s="792">
        <v>9</v>
      </c>
      <c r="F301" s="526">
        <v>436</v>
      </c>
      <c r="G301" s="526" t="s">
        <v>106</v>
      </c>
      <c r="H301" s="526" t="s">
        <v>106</v>
      </c>
      <c r="I301" s="924">
        <v>52.94</v>
      </c>
      <c r="J301" s="702">
        <f t="shared" si="69"/>
        <v>1.2844729882886288</v>
      </c>
      <c r="K301" s="927">
        <v>0.17</v>
      </c>
      <c r="L301" s="639">
        <v>4</v>
      </c>
      <c r="M301" s="693">
        <f t="shared" si="70"/>
        <v>0.68</v>
      </c>
      <c r="N301" s="921" t="s">
        <v>228</v>
      </c>
      <c r="O301" s="795">
        <v>0.16</v>
      </c>
      <c r="P301" s="915">
        <v>43517</v>
      </c>
      <c r="Q301" s="915">
        <v>43532</v>
      </c>
      <c r="R301" s="693">
        <f t="shared" si="71"/>
        <v>6.2500000000000053</v>
      </c>
      <c r="S301" s="759">
        <f>IF(INDEX(Historical!$D$7:$D$1437,MATCH(B301,Historical!$B$7:$B$1446,0))=0,"n/a",(INDEX(Historical!$C$7:$C$1437,MATCH(B301,Historical!$B$7:$B$1446,0))/INDEX(Historical!$D$7:$D$1437,MATCH(B301,Historical!$B$7:$B$1446,0))-1)*100)</f>
        <v>6.6666666666666652</v>
      </c>
      <c r="T301" s="759">
        <f>IF(INDEX(Historical!$F$7:$F$1430,MATCH(B301,Historical!$B$7:$B$1446,0))=0,"n/a",((INDEX(Historical!$C$7:$C$1437,MATCH(B301,Historical!$B$7:$B$1446,0))/INDEX(Historical!$F$7:$F$1430,MATCH(B301,Historical!$B$7:$B$1446,0)))^(1/3)-1)*100)</f>
        <v>13.30326698854094</v>
      </c>
      <c r="U301" s="759">
        <f>IF(INDEX(Historical!$H$7:$H$1430,MATCH(B301,Historical!$B$7:$B$1446,0))=0,"n/a",((INDEX(Historical!$C$7:$C$1437,MATCH(B301,Historical!$B$7:$B$1446,0))/INDEX(Historical!$H$7:$H$1430,MATCH(B301,Historical!$B$7:$B$1446,0)))^(1/5)-1)*100)</f>
        <v>12.195514544619957</v>
      </c>
      <c r="V301" s="759" t="str">
        <f>IF(INDEX(Historical!$O$7:$O$1430,MATCH(B301,Historical!$B$7:$B$1446,0))=0,"n/a",((INDEX(Historical!$C$7:$C$1437,MATCH(B301,Historical!$B$7:$B$1446,0))/INDEX(Historical!$O$7:$O$1430,MATCH(B301,Historical!$B$7:$B$1446,0)))^(1/10)-1)*100)</f>
        <v>n/a</v>
      </c>
      <c r="W301" s="760" t="str">
        <f t="shared" si="72"/>
        <v>n/a</v>
      </c>
      <c r="X301" s="761">
        <f t="shared" si="73"/>
        <v>1.1614775756780911</v>
      </c>
      <c r="Y301" s="716"/>
      <c r="Z301" s="702">
        <f t="shared" si="74"/>
        <v>31.050228310502288</v>
      </c>
      <c r="AA301" s="935">
        <f t="shared" si="75"/>
        <v>24.173515981735161</v>
      </c>
      <c r="AB301" s="639">
        <v>12</v>
      </c>
      <c r="AC301" s="916">
        <v>2.19</v>
      </c>
      <c r="AD301" s="916">
        <v>1.1000000000000001</v>
      </c>
      <c r="AE301" s="916">
        <v>4.07</v>
      </c>
      <c r="AF301" s="916">
        <v>3.86</v>
      </c>
      <c r="AG301" s="916">
        <v>7.1999999999999993</v>
      </c>
      <c r="AH301" s="916">
        <v>39.5</v>
      </c>
      <c r="AI301" s="916">
        <v>11.459999999999999</v>
      </c>
      <c r="AJ301" s="916">
        <v>10.5</v>
      </c>
      <c r="AK301" s="916">
        <v>21.9</v>
      </c>
      <c r="AL301" s="928">
        <v>7240</v>
      </c>
      <c r="AM301" s="922">
        <v>0.70000000000000007</v>
      </c>
      <c r="AN301" s="916">
        <v>0</v>
      </c>
      <c r="AO301" s="802">
        <f t="shared" si="76"/>
        <v>-10.693528448826575</v>
      </c>
      <c r="AP301" s="803">
        <f t="shared" si="77"/>
        <v>13.479987532908586</v>
      </c>
      <c r="AQ301" s="936">
        <f t="shared" si="78"/>
        <v>103.64432140321705</v>
      </c>
      <c r="AR301" s="702">
        <f>INDEX(Historical!$C$7:$C$1437,MATCH(B301,Historical!$B$7:$B$1446,0))*IF(AH301="n/a",1.03,IF(AH301&lt;0,1.01,IF(AH301&gt;10,1.1,(1+AH301/100))))</f>
        <v>0.70400000000000007</v>
      </c>
      <c r="AS301" s="935">
        <f t="shared" si="79"/>
        <v>0.77440000000000009</v>
      </c>
      <c r="AT301" s="935">
        <f t="shared" si="84"/>
        <v>0.85184000000000015</v>
      </c>
      <c r="AU301" s="935">
        <f t="shared" si="84"/>
        <v>0.93702400000000019</v>
      </c>
      <c r="AV301" s="935">
        <f t="shared" si="84"/>
        <v>1.0307264000000003</v>
      </c>
      <c r="AW301" s="702">
        <f t="shared" si="80"/>
        <v>4.2979904000000007</v>
      </c>
      <c r="AX301" s="810">
        <f t="shared" si="81"/>
        <v>8.1186067245938816</v>
      </c>
      <c r="AY301" s="991">
        <v>1.1100000000000001</v>
      </c>
      <c r="AZ301" s="922">
        <v>30.65</v>
      </c>
      <c r="BA301" s="922">
        <v>-17.130000000000003</v>
      </c>
      <c r="BB301" s="922">
        <v>5.87</v>
      </c>
      <c r="BC301" s="922">
        <v>1.95</v>
      </c>
      <c r="BE301" s="664">
        <v>2011</v>
      </c>
      <c r="BF301" s="946" t="e">
        <f>#VALUE!</f>
        <v>#VALUE!</v>
      </c>
      <c r="BG301" s="931">
        <v>4.8</v>
      </c>
    </row>
    <row r="302" spans="1:59" ht="11.25" customHeight="1" x14ac:dyDescent="0.2">
      <c r="A302" s="609" t="s">
        <v>596</v>
      </c>
      <c r="B302" s="925" t="s">
        <v>597</v>
      </c>
      <c r="C302" s="988" t="s">
        <v>128</v>
      </c>
      <c r="D302" s="988" t="s">
        <v>4361</v>
      </c>
      <c r="E302" s="792">
        <v>17</v>
      </c>
      <c r="F302" s="526">
        <v>185</v>
      </c>
      <c r="G302" s="526" t="s">
        <v>37</v>
      </c>
      <c r="H302" s="526" t="s">
        <v>115</v>
      </c>
      <c r="I302" s="924">
        <v>21.74</v>
      </c>
      <c r="J302" s="702">
        <f t="shared" si="69"/>
        <v>3.3118675252989878</v>
      </c>
      <c r="K302" s="927">
        <v>0.18</v>
      </c>
      <c r="L302" s="639">
        <v>4</v>
      </c>
      <c r="M302" s="693">
        <f t="shared" si="70"/>
        <v>0.72</v>
      </c>
      <c r="N302" s="921" t="s">
        <v>598</v>
      </c>
      <c r="O302" s="795">
        <v>0.17</v>
      </c>
      <c r="P302" s="658">
        <v>43257</v>
      </c>
      <c r="Q302" s="658">
        <v>43272</v>
      </c>
      <c r="R302" s="693">
        <f t="shared" si="71"/>
        <v>5.8823529411764595</v>
      </c>
      <c r="S302" s="759">
        <f>IF(INDEX(Historical!$D$7:$D$1437,MATCH(B302,Historical!$B$7:$B$1446,0))=0,"n/a",(INDEX(Historical!$C$7:$C$1437,MATCH(B302,Historical!$B$7:$B$1446,0))/INDEX(Historical!$D$7:$D$1437,MATCH(B302,Historical!$B$7:$B$1446,0))-1)*100)</f>
        <v>5.9701492537313383</v>
      </c>
      <c r="T302" s="759">
        <f>IF(INDEX(Historical!$F$7:$F$1430,MATCH(B302,Historical!$B$7:$B$1446,0))=0,"n/a",((INDEX(Historical!$C$7:$C$1437,MATCH(B302,Historical!$B$7:$B$1446,0))/INDEX(Historical!$F$7:$F$1430,MATCH(B302,Historical!$B$7:$B$1446,0)))^(1/3)-1)*100)</f>
        <v>7.7533615540578138</v>
      </c>
      <c r="U302" s="759">
        <f>IF(INDEX(Historical!$H$7:$H$1430,MATCH(B302,Historical!$B$7:$B$1446,0))=0,"n/a",((INDEX(Historical!$C$7:$C$1437,MATCH(B302,Historical!$B$7:$B$1446,0))/INDEX(Historical!$H$7:$H$1430,MATCH(B302,Historical!$B$7:$B$1446,0)))^(1/5)-1)*100)</f>
        <v>9.8354357003431758</v>
      </c>
      <c r="V302" s="759">
        <f>IF(INDEX(Historical!$O$7:$O$1430,MATCH(B302,Historical!$B$7:$B$1446,0))=0,"n/a",((INDEX(Historical!$C$7:$C$1437,MATCH(B302,Historical!$B$7:$B$1446,0))/INDEX(Historical!$O$7:$O$1430,MATCH(B302,Historical!$B$7:$B$1446,0)))^(1/10)-1)*100)</f>
        <v>10.758560376435412</v>
      </c>
      <c r="W302" s="760">
        <f t="shared" si="72"/>
        <v>0.91419626383152841</v>
      </c>
      <c r="X302" s="761" t="str">
        <f t="shared" si="73"/>
        <v>n/a</v>
      </c>
      <c r="Y302" s="926"/>
      <c r="Z302" s="702">
        <f t="shared" si="74"/>
        <v>100</v>
      </c>
      <c r="AA302" s="935">
        <f t="shared" si="75"/>
        <v>30.194444444444443</v>
      </c>
      <c r="AB302" s="639">
        <v>12</v>
      </c>
      <c r="AC302" s="916">
        <v>0.72</v>
      </c>
      <c r="AD302" s="916">
        <v>5.81</v>
      </c>
      <c r="AE302" s="916">
        <v>1.1499999999999999</v>
      </c>
      <c r="AF302" s="916">
        <v>3.65</v>
      </c>
      <c r="AG302" s="918">
        <v>12.3</v>
      </c>
      <c r="AH302" s="916">
        <v>47.8</v>
      </c>
      <c r="AI302" s="916">
        <v>6.49</v>
      </c>
      <c r="AJ302" s="916">
        <v>-8</v>
      </c>
      <c r="AK302" s="916">
        <v>5.2200000000000006</v>
      </c>
      <c r="AL302" s="928">
        <v>4530</v>
      </c>
      <c r="AM302" s="922">
        <v>3.6999999999999997</v>
      </c>
      <c r="AN302" s="916">
        <v>0.8</v>
      </c>
      <c r="AO302" s="802">
        <f t="shared" si="76"/>
        <v>-17.047141218802281</v>
      </c>
      <c r="AP302" s="803">
        <f t="shared" si="77"/>
        <v>13.147303225642164</v>
      </c>
      <c r="AQ302" s="936">
        <f t="shared" si="78"/>
        <v>121.31899775083048</v>
      </c>
      <c r="AR302" s="702">
        <f>INDEX(Historical!$C$7:$C$1437,MATCH(B302,Historical!$B$7:$B$1446,0))*IF(AH302="n/a",1.03,IF(AH302&lt;0,1.01,IF(AH302&gt;10,1.1,(1+AH302/100))))</f>
        <v>0.78100000000000003</v>
      </c>
      <c r="AS302" s="935">
        <f t="shared" si="79"/>
        <v>0.83168690000000001</v>
      </c>
      <c r="AT302" s="935">
        <f t="shared" si="84"/>
        <v>0.87510095618000006</v>
      </c>
      <c r="AU302" s="935">
        <f t="shared" si="84"/>
        <v>0.92078122609259605</v>
      </c>
      <c r="AV302" s="935">
        <f t="shared" si="84"/>
        <v>0.96884600609462956</v>
      </c>
      <c r="AW302" s="702">
        <f t="shared" si="80"/>
        <v>4.3774150883672256</v>
      </c>
      <c r="AX302" s="810">
        <f t="shared" si="81"/>
        <v>20.135303994329465</v>
      </c>
      <c r="AY302" s="991">
        <v>0.5</v>
      </c>
      <c r="AZ302" s="922">
        <v>22.27</v>
      </c>
      <c r="BA302" s="922">
        <v>-4.5199999999999996</v>
      </c>
      <c r="BB302" s="922">
        <v>3.9699999999999998</v>
      </c>
      <c r="BC302" s="922">
        <v>9.15</v>
      </c>
      <c r="BE302" s="664">
        <v>2002</v>
      </c>
      <c r="BF302" s="946" t="e">
        <f>#VALUE!</f>
        <v>#VALUE!</v>
      </c>
      <c r="BG302" s="931">
        <v>5.8000000000000007</v>
      </c>
    </row>
    <row r="303" spans="1:59" ht="11.25" customHeight="1" x14ac:dyDescent="0.2">
      <c r="A303" s="609" t="s">
        <v>1220</v>
      </c>
      <c r="B303" s="925" t="s">
        <v>1221</v>
      </c>
      <c r="C303" s="988" t="s">
        <v>247</v>
      </c>
      <c r="D303" s="988" t="s">
        <v>4385</v>
      </c>
      <c r="E303" s="793">
        <v>8</v>
      </c>
      <c r="F303" s="526">
        <v>495</v>
      </c>
      <c r="G303" s="526" t="s">
        <v>106</v>
      </c>
      <c r="H303" s="526" t="s">
        <v>106</v>
      </c>
      <c r="I303" s="924">
        <v>21.66</v>
      </c>
      <c r="J303" s="702">
        <f t="shared" si="69"/>
        <v>4.0627885503231767</v>
      </c>
      <c r="K303" s="927">
        <v>0.22</v>
      </c>
      <c r="L303" s="639">
        <v>4</v>
      </c>
      <c r="M303" s="693">
        <f t="shared" si="70"/>
        <v>0.88</v>
      </c>
      <c r="N303" s="921" t="s">
        <v>588</v>
      </c>
      <c r="O303" s="795">
        <v>0.2</v>
      </c>
      <c r="P303" s="917">
        <v>42999</v>
      </c>
      <c r="Q303" s="917">
        <v>43014</v>
      </c>
      <c r="R303" s="693">
        <f t="shared" si="71"/>
        <v>9.9999999999999947</v>
      </c>
      <c r="S303" s="759">
        <f>IF(INDEX(Historical!$D$7:$D$1437,MATCH(B303,Historical!$B$7:$B$1446,0))=0,"n/a",(INDEX(Historical!$C$7:$C$1437,MATCH(B303,Historical!$B$7:$B$1446,0))/INDEX(Historical!$D$7:$D$1437,MATCH(B303,Historical!$B$7:$B$1446,0))-1)*100)</f>
        <v>7.3170731707316916</v>
      </c>
      <c r="T303" s="759">
        <f>IF(INDEX(Historical!$F$7:$F$1430,MATCH(B303,Historical!$B$7:$B$1446,0))=0,"n/a",((INDEX(Historical!$C$7:$C$1437,MATCH(B303,Historical!$B$7:$B$1446,0))/INDEX(Historical!$F$7:$F$1430,MATCH(B303,Historical!$B$7:$B$1446,0)))^(1/3)-1)*100)</f>
        <v>6.917810999860885</v>
      </c>
      <c r="U303" s="759">
        <f>IF(INDEX(Historical!$H$7:$H$1430,MATCH(B303,Historical!$B$7:$B$1446,0))=0,"n/a",((INDEX(Historical!$C$7:$C$1437,MATCH(B303,Historical!$B$7:$B$1446,0))/INDEX(Historical!$H$7:$H$1430,MATCH(B303,Historical!$B$7:$B$1446,0)))^(1/5)-1)*100)</f>
        <v>7.9608473046602901</v>
      </c>
      <c r="V303" s="759">
        <f>IF(INDEX(Historical!$O$7:$O$1430,MATCH(B303,Historical!$B$7:$B$1446,0))=0,"n/a",((INDEX(Historical!$C$7:$C$1437,MATCH(B303,Historical!$B$7:$B$1446,0))/INDEX(Historical!$O$7:$O$1430,MATCH(B303,Historical!$B$7:$B$1446,0)))^(1/10)-1)*100)</f>
        <v>5.4017770031711043</v>
      </c>
      <c r="W303" s="760">
        <f t="shared" si="72"/>
        <v>1.4737460098754331</v>
      </c>
      <c r="X303" s="761">
        <f t="shared" si="73"/>
        <v>3.6185669566637686</v>
      </c>
      <c r="Y303" s="727" t="s">
        <v>4435</v>
      </c>
      <c r="Z303" s="702">
        <f t="shared" si="74"/>
        <v>93.61702127659575</v>
      </c>
      <c r="AA303" s="935">
        <f t="shared" si="75"/>
        <v>23.042553191489365</v>
      </c>
      <c r="AB303" s="639">
        <v>6</v>
      </c>
      <c r="AC303" s="916">
        <v>0.94</v>
      </c>
      <c r="AD303" s="916" t="s">
        <v>137</v>
      </c>
      <c r="AE303" s="916">
        <v>0.36</v>
      </c>
      <c r="AF303" s="916">
        <v>0.71</v>
      </c>
      <c r="AG303" s="916">
        <v>3.4000000000000004</v>
      </c>
      <c r="AH303" s="916">
        <v>-33.6</v>
      </c>
      <c r="AI303" s="916" t="s">
        <v>137</v>
      </c>
      <c r="AJ303" s="916">
        <v>2.1999999999999997</v>
      </c>
      <c r="AK303" s="916" t="s">
        <v>137</v>
      </c>
      <c r="AL303" s="928">
        <v>168.51</v>
      </c>
      <c r="AM303" s="923">
        <v>3.4000000000000004</v>
      </c>
      <c r="AN303" s="916">
        <v>0</v>
      </c>
      <c r="AO303" s="802">
        <f t="shared" si="76"/>
        <v>-11.018917336505897</v>
      </c>
      <c r="AP303" s="803">
        <f t="shared" si="77"/>
        <v>12.023635854983468</v>
      </c>
      <c r="AQ303" s="936">
        <f t="shared" si="78"/>
        <v>-14.728635089152785</v>
      </c>
      <c r="AR303" s="702">
        <f>INDEX(Historical!$C$7:$C$1437,MATCH(B303,Historical!$B$7:$B$1446,0))*IF(AH303="n/a",1.03,IF(AH303&lt;0,1.01,IF(AH303&gt;10,1.1,(1+AH303/100))))</f>
        <v>0.88880000000000003</v>
      </c>
      <c r="AS303" s="935">
        <f t="shared" si="79"/>
        <v>0.91546400000000006</v>
      </c>
      <c r="AT303" s="935">
        <f t="shared" si="84"/>
        <v>0.94292792000000003</v>
      </c>
      <c r="AU303" s="935">
        <f t="shared" si="84"/>
        <v>0.97121575760000001</v>
      </c>
      <c r="AV303" s="935">
        <f t="shared" si="84"/>
        <v>1.0003522303280001</v>
      </c>
      <c r="AW303" s="702">
        <f t="shared" si="80"/>
        <v>4.7187599079279998</v>
      </c>
      <c r="AX303" s="810">
        <f t="shared" si="81"/>
        <v>21.785595142788551</v>
      </c>
      <c r="AY303" s="991">
        <v>1.61</v>
      </c>
      <c r="AZ303" s="922">
        <v>0.88</v>
      </c>
      <c r="BA303" s="922">
        <v>-47</v>
      </c>
      <c r="BB303" s="922">
        <v>-11.72</v>
      </c>
      <c r="BC303" s="922">
        <v>-21.95</v>
      </c>
      <c r="BE303" s="664">
        <v>2012</v>
      </c>
      <c r="BF303" s="946" t="e">
        <f>#VALUE!</f>
        <v>#VALUE!</v>
      </c>
      <c r="BG303" s="931">
        <v>2.8000000000000003</v>
      </c>
    </row>
    <row r="304" spans="1:59" ht="11.25" customHeight="1" x14ac:dyDescent="0.2">
      <c r="A304" s="609" t="s">
        <v>582</v>
      </c>
      <c r="B304" s="925" t="s">
        <v>583</v>
      </c>
      <c r="C304" s="988" t="s">
        <v>108</v>
      </c>
      <c r="D304" s="988" t="s">
        <v>4373</v>
      </c>
      <c r="E304" s="792">
        <v>15</v>
      </c>
      <c r="F304" s="526">
        <v>252</v>
      </c>
      <c r="G304" s="526" t="s">
        <v>106</v>
      </c>
      <c r="H304" s="526" t="s">
        <v>106</v>
      </c>
      <c r="I304" s="924">
        <v>31.74</v>
      </c>
      <c r="J304" s="702">
        <f t="shared" si="69"/>
        <v>1.890359168241966</v>
      </c>
      <c r="K304" s="927">
        <v>0.15</v>
      </c>
      <c r="L304" s="639">
        <v>4</v>
      </c>
      <c r="M304" s="693">
        <f t="shared" si="70"/>
        <v>0.6</v>
      </c>
      <c r="N304" s="921" t="s">
        <v>460</v>
      </c>
      <c r="O304" s="795">
        <v>0.14000000000000001</v>
      </c>
      <c r="P304" s="915">
        <v>43462</v>
      </c>
      <c r="Q304" s="915">
        <v>43485</v>
      </c>
      <c r="R304" s="693">
        <f t="shared" si="71"/>
        <v>7.1428571428571281</v>
      </c>
      <c r="S304" s="759">
        <f>IF(INDEX(Historical!$D$7:$D$1437,MATCH(B304,Historical!$B$7:$B$1446,0))=0,"n/a",(INDEX(Historical!$C$7:$C$1437,MATCH(B304,Historical!$B$7:$B$1446,0))/INDEX(Historical!$D$7:$D$1437,MATCH(B304,Historical!$B$7:$B$1446,0))-1)*100)</f>
        <v>11.340206185567014</v>
      </c>
      <c r="T304" s="759">
        <f>IF(INDEX(Historical!$F$7:$F$1430,MATCH(B304,Historical!$B$7:$B$1446,0))=0,"n/a",((INDEX(Historical!$C$7:$C$1437,MATCH(B304,Historical!$B$7:$B$1446,0))/INDEX(Historical!$F$7:$F$1430,MATCH(B304,Historical!$B$7:$B$1446,0)))^(1/3)-1)*100)</f>
        <v>7.888486678770068</v>
      </c>
      <c r="U304" s="759">
        <f>IF(INDEX(Historical!$H$7:$H$1430,MATCH(B304,Historical!$B$7:$B$1446,0))=0,"n/a",((INDEX(Historical!$C$7:$C$1437,MATCH(B304,Historical!$B$7:$B$1446,0))/INDEX(Historical!$H$7:$H$1430,MATCH(B304,Historical!$B$7:$B$1446,0)))^(1/5)-1)*100)</f>
        <v>6.1858758794934632</v>
      </c>
      <c r="V304" s="759">
        <f>IF(INDEX(Historical!$O$7:$O$1430,MATCH(B304,Historical!$B$7:$B$1446,0))=0,"n/a",((INDEX(Historical!$C$7:$C$1437,MATCH(B304,Historical!$B$7:$B$1446,0))/INDEX(Historical!$O$7:$O$1430,MATCH(B304,Historical!$B$7:$B$1446,0)))^(1/10)-1)*100)</f>
        <v>5.0480468452381411</v>
      </c>
      <c r="W304" s="760">
        <f t="shared" si="72"/>
        <v>1.2253998564471811</v>
      </c>
      <c r="X304" s="761">
        <f t="shared" si="73"/>
        <v>0.22494094107248955</v>
      </c>
      <c r="Y304" s="926"/>
      <c r="Z304" s="702">
        <f t="shared" si="74"/>
        <v>37.267080745341616</v>
      </c>
      <c r="AA304" s="935">
        <f t="shared" si="75"/>
        <v>19.714285714285712</v>
      </c>
      <c r="AB304" s="639">
        <v>12</v>
      </c>
      <c r="AC304" s="916">
        <v>1.61</v>
      </c>
      <c r="AD304" s="916" t="s">
        <v>137</v>
      </c>
      <c r="AE304" s="916">
        <v>7.63</v>
      </c>
      <c r="AF304" s="916">
        <v>2.04</v>
      </c>
      <c r="AG304" s="916">
        <v>10.8</v>
      </c>
      <c r="AH304" s="916">
        <v>17.299999999999997</v>
      </c>
      <c r="AI304" s="916">
        <v>9.379999999999999</v>
      </c>
      <c r="AJ304" s="916">
        <v>27.500000000000004</v>
      </c>
      <c r="AK304" s="916" t="s">
        <v>137</v>
      </c>
      <c r="AL304" s="928">
        <v>354.22</v>
      </c>
      <c r="AM304" s="922">
        <v>2.4</v>
      </c>
      <c r="AN304" s="916">
        <v>0</v>
      </c>
      <c r="AO304" s="802">
        <f t="shared" si="76"/>
        <v>-11.638050666550283</v>
      </c>
      <c r="AP304" s="803">
        <f t="shared" si="77"/>
        <v>8.0762350477354286</v>
      </c>
      <c r="AQ304" s="936">
        <f t="shared" si="78"/>
        <v>33.694748267408436</v>
      </c>
      <c r="AR304" s="702">
        <f>INDEX(Historical!$C$7:$C$1437,MATCH(B304,Historical!$B$7:$B$1446,0))*IF(AH304="n/a",1.03,IF(AH304&lt;0,1.01,IF(AH304&gt;10,1.1,(1+AH304/100))))</f>
        <v>0.59400000000000008</v>
      </c>
      <c r="AS304" s="935">
        <f t="shared" si="79"/>
        <v>0.64971719999999999</v>
      </c>
      <c r="AT304" s="935">
        <f t="shared" si="84"/>
        <v>0.66920871599999998</v>
      </c>
      <c r="AU304" s="935">
        <f t="shared" si="84"/>
        <v>0.68928497747999995</v>
      </c>
      <c r="AV304" s="935">
        <f t="shared" si="84"/>
        <v>0.7099635268044</v>
      </c>
      <c r="AW304" s="702">
        <f t="shared" si="80"/>
        <v>3.3121744202843999</v>
      </c>
      <c r="AX304" s="810">
        <f t="shared" si="81"/>
        <v>10.43533213700189</v>
      </c>
      <c r="AY304" s="991">
        <v>0.16</v>
      </c>
      <c r="AZ304" s="922">
        <v>18.970000000000002</v>
      </c>
      <c r="BA304" s="922">
        <v>-36.51</v>
      </c>
      <c r="BB304" s="922">
        <v>6.04</v>
      </c>
      <c r="BC304" s="922">
        <v>-16.53</v>
      </c>
      <c r="BE304" s="664">
        <v>2005</v>
      </c>
      <c r="BF304" s="946" t="e">
        <f>#VALUE!</f>
        <v>#VALUE!</v>
      </c>
      <c r="BG304" s="931">
        <v>1.4000000000000001</v>
      </c>
    </row>
    <row r="305" spans="1:59" s="838" customFormat="1" ht="11.25" customHeight="1" x14ac:dyDescent="0.2">
      <c r="A305" s="817" t="s">
        <v>1214</v>
      </c>
      <c r="B305" s="846" t="s">
        <v>1215</v>
      </c>
      <c r="C305" s="988" t="s">
        <v>108</v>
      </c>
      <c r="D305" s="988" t="s">
        <v>4373</v>
      </c>
      <c r="E305" s="818">
        <v>8</v>
      </c>
      <c r="F305" s="526">
        <v>542</v>
      </c>
      <c r="G305" s="1171" t="s">
        <v>106</v>
      </c>
      <c r="H305" s="1171" t="s">
        <v>106</v>
      </c>
      <c r="I305" s="819">
        <v>34.49</v>
      </c>
      <c r="J305" s="820">
        <f t="shared" si="69"/>
        <v>2.0875616120614673</v>
      </c>
      <c r="K305" s="821">
        <v>0.36</v>
      </c>
      <c r="L305" s="822">
        <v>2</v>
      </c>
      <c r="M305" s="823">
        <f t="shared" si="70"/>
        <v>0.72</v>
      </c>
      <c r="N305" s="824" t="s">
        <v>250</v>
      </c>
      <c r="O305" s="825">
        <v>0.34</v>
      </c>
      <c r="P305" s="826">
        <v>43410</v>
      </c>
      <c r="Q305" s="826">
        <v>43418</v>
      </c>
      <c r="R305" s="823">
        <f t="shared" si="71"/>
        <v>5.8823529411764595</v>
      </c>
      <c r="S305" s="759">
        <f>IF(INDEX(Historical!$D$7:$D$1437,MATCH(B305,Historical!$B$7:$B$1446,0))=0,"n/a",(INDEX(Historical!$C$7:$C$1437,MATCH(B305,Historical!$B$7:$B$1446,0))/INDEX(Historical!$D$7:$D$1437,MATCH(B305,Historical!$B$7:$B$1446,0))-1)*100)</f>
        <v>9.0909090909090828</v>
      </c>
      <c r="T305" s="759">
        <f>IF(INDEX(Historical!$F$7:$F$1430,MATCH(B305,Historical!$B$7:$B$1446,0))=0,"n/a",((INDEX(Historical!$C$7:$C$1437,MATCH(B305,Historical!$B$7:$B$1446,0))/INDEX(Historical!$F$7:$F$1430,MATCH(B305,Historical!$B$7:$B$1446,0)))^(1/3)-1)*100)</f>
        <v>6.8628686412652851</v>
      </c>
      <c r="U305" s="759">
        <f>IF(INDEX(Historical!$H$7:$H$1430,MATCH(B305,Historical!$B$7:$B$1446,0))=0,"n/a",((INDEX(Historical!$C$7:$C$1437,MATCH(B305,Historical!$B$7:$B$1446,0))/INDEX(Historical!$H$7:$H$1430,MATCH(B305,Historical!$B$7:$B$1446,0)))^(1/5)-1)*100)</f>
        <v>9.3742109514389114</v>
      </c>
      <c r="V305" s="759">
        <f>IF(INDEX(Historical!$O$7:$O$1430,MATCH(B305,Historical!$B$7:$B$1446,0))=0,"n/a",((INDEX(Historical!$C$7:$C$1437,MATCH(B305,Historical!$B$7:$B$1446,0))/INDEX(Historical!$O$7:$O$1430,MATCH(B305,Historical!$B$7:$B$1446,0)))^(1/10)-1)*100)</f>
        <v>6.5994318432685661</v>
      </c>
      <c r="W305" s="827">
        <f t="shared" si="72"/>
        <v>1.420457271787817</v>
      </c>
      <c r="X305" s="828">
        <f t="shared" si="73"/>
        <v>1.2018219168511426</v>
      </c>
      <c r="Y305" s="839"/>
      <c r="Z305" s="820">
        <f t="shared" si="74"/>
        <v>26.966292134831459</v>
      </c>
      <c r="AA305" s="830">
        <f t="shared" si="75"/>
        <v>12.917602996254683</v>
      </c>
      <c r="AB305" s="822">
        <v>12</v>
      </c>
      <c r="AC305" s="831">
        <v>2.67</v>
      </c>
      <c r="AD305" s="831">
        <v>1.43</v>
      </c>
      <c r="AE305" s="831">
        <v>4.16</v>
      </c>
      <c r="AF305" s="831">
        <v>1.1599999999999999</v>
      </c>
      <c r="AG305" s="831">
        <v>7.8</v>
      </c>
      <c r="AH305" s="831">
        <v>12.7</v>
      </c>
      <c r="AI305" s="831">
        <v>4.1300000000000008</v>
      </c>
      <c r="AJ305" s="831">
        <v>7.8</v>
      </c>
      <c r="AK305" s="831">
        <v>9</v>
      </c>
      <c r="AL305" s="832">
        <v>571.5</v>
      </c>
      <c r="AM305" s="833">
        <v>1.9</v>
      </c>
      <c r="AN305" s="831">
        <v>0.08</v>
      </c>
      <c r="AO305" s="834">
        <f t="shared" si="76"/>
        <v>-1.4558304327543041</v>
      </c>
      <c r="AP305" s="835">
        <f t="shared" si="77"/>
        <v>11.461772563500379</v>
      </c>
      <c r="AQ305" s="836">
        <f t="shared" si="78"/>
        <v>-18.392757740625786</v>
      </c>
      <c r="AR305" s="702">
        <f>INDEX(Historical!$C$7:$C$1437,MATCH(B305,Historical!$B$7:$B$1446,0))*IF(AH305="n/a",1.03,IF(AH305&lt;0,1.01,IF(AH305&gt;10,1.1,(1+AH305/100))))</f>
        <v>0.79200000000000004</v>
      </c>
      <c r="AS305" s="830">
        <f t="shared" si="79"/>
        <v>0.82470960000000015</v>
      </c>
      <c r="AT305" s="830">
        <f t="shared" si="84"/>
        <v>0.89893346400000018</v>
      </c>
      <c r="AU305" s="830">
        <f t="shared" si="84"/>
        <v>0.97983747576000024</v>
      </c>
      <c r="AV305" s="830">
        <f t="shared" si="84"/>
        <v>1.0680228485784002</v>
      </c>
      <c r="AW305" s="820">
        <f t="shared" si="80"/>
        <v>4.5635033883384004</v>
      </c>
      <c r="AX305" s="837">
        <f t="shared" si="81"/>
        <v>13.231381236121775</v>
      </c>
      <c r="AY305" s="992">
        <v>0.43</v>
      </c>
      <c r="AZ305" s="833">
        <v>14.93</v>
      </c>
      <c r="BA305" s="833">
        <v>-18.77</v>
      </c>
      <c r="BB305" s="833">
        <v>1.26</v>
      </c>
      <c r="BC305" s="833">
        <v>-5.2200000000000006</v>
      </c>
      <c r="BD305" s="961"/>
      <c r="BE305" s="664">
        <v>2012</v>
      </c>
      <c r="BF305" s="946" t="e">
        <f>#VALUE!</f>
        <v>#VALUE!</v>
      </c>
      <c r="BG305" s="893">
        <v>0.89999999999999991</v>
      </c>
    </row>
    <row r="306" spans="1:59" ht="11.25" customHeight="1" x14ac:dyDescent="0.2">
      <c r="A306" s="628" t="s">
        <v>1216</v>
      </c>
      <c r="B306" s="925" t="s">
        <v>1217</v>
      </c>
      <c r="C306" s="988" t="s">
        <v>108</v>
      </c>
      <c r="D306" s="988" t="s">
        <v>4373</v>
      </c>
      <c r="E306" s="792">
        <v>7</v>
      </c>
      <c r="F306" s="526">
        <v>645</v>
      </c>
      <c r="G306" s="526" t="s">
        <v>106</v>
      </c>
      <c r="H306" s="526" t="s">
        <v>106</v>
      </c>
      <c r="I306" s="924">
        <v>21.47</v>
      </c>
      <c r="J306" s="702">
        <f t="shared" si="69"/>
        <v>2.2356776897997208</v>
      </c>
      <c r="K306" s="927">
        <v>0.12</v>
      </c>
      <c r="L306" s="639">
        <v>4</v>
      </c>
      <c r="M306" s="693">
        <f t="shared" si="70"/>
        <v>0.48</v>
      </c>
      <c r="N306" s="921" t="s">
        <v>127</v>
      </c>
      <c r="O306" s="795">
        <v>0.11</v>
      </c>
      <c r="P306" s="915">
        <v>43454</v>
      </c>
      <c r="Q306" s="915">
        <v>43473</v>
      </c>
      <c r="R306" s="693">
        <f t="shared" si="71"/>
        <v>9.0909090909090864</v>
      </c>
      <c r="S306" s="759">
        <f>IF(INDEX(Historical!$D$7:$D$1437,MATCH(B306,Historical!$B$7:$B$1446,0))=0,"n/a",(INDEX(Historical!$C$7:$C$1437,MATCH(B306,Historical!$B$7:$B$1446,0))/INDEX(Historical!$D$7:$D$1437,MATCH(B306,Historical!$B$7:$B$1446,0))-1)*100)</f>
        <v>13.157894736842103</v>
      </c>
      <c r="T306" s="759">
        <f>IF(INDEX(Historical!$F$7:$F$1430,MATCH(B306,Historical!$B$7:$B$1446,0))=0,"n/a",((INDEX(Historical!$C$7:$C$1437,MATCH(B306,Historical!$B$7:$B$1446,0))/INDEX(Historical!$F$7:$F$1430,MATCH(B306,Historical!$B$7:$B$1446,0)))^(1/3)-1)*100)</f>
        <v>7.1026304014222053</v>
      </c>
      <c r="U306" s="759">
        <f>IF(INDEX(Historical!$H$7:$H$1430,MATCH(B306,Historical!$B$7:$B$1446,0))=0,"n/a",((INDEX(Historical!$C$7:$C$1437,MATCH(B306,Historical!$B$7:$B$1446,0))/INDEX(Historical!$H$7:$H$1430,MATCH(B306,Historical!$B$7:$B$1446,0)))^(1/5)-1)*100)</f>
        <v>33.873214355039671</v>
      </c>
      <c r="V306" s="759">
        <f>IF(INDEX(Historical!$O$7:$O$1430,MATCH(B306,Historical!$B$7:$B$1446,0))=0,"n/a",((INDEX(Historical!$C$7:$C$1437,MATCH(B306,Historical!$B$7:$B$1446,0))/INDEX(Historical!$O$7:$O$1430,MATCH(B306,Historical!$B$7:$B$1446,0)))^(1/10)-1)*100)</f>
        <v>-10.049273147057159</v>
      </c>
      <c r="W306" s="760" t="str">
        <f t="shared" si="72"/>
        <v>n/a</v>
      </c>
      <c r="X306" s="761">
        <f t="shared" si="73"/>
        <v>5.3767006912761381</v>
      </c>
      <c r="Y306" s="716"/>
      <c r="Z306" s="702">
        <f t="shared" si="74"/>
        <v>31.168831168831169</v>
      </c>
      <c r="AA306" s="935">
        <f t="shared" si="75"/>
        <v>13.94155844155844</v>
      </c>
      <c r="AB306" s="639">
        <v>12</v>
      </c>
      <c r="AC306" s="916">
        <v>1.54</v>
      </c>
      <c r="AD306" s="916">
        <v>1.99</v>
      </c>
      <c r="AE306" s="916">
        <v>3.72</v>
      </c>
      <c r="AF306" s="916">
        <v>1.1000000000000001</v>
      </c>
      <c r="AG306" s="916">
        <v>6.1</v>
      </c>
      <c r="AH306" s="916">
        <v>17.5</v>
      </c>
      <c r="AI306" s="916">
        <v>7.59</v>
      </c>
      <c r="AJ306" s="916">
        <v>6.3</v>
      </c>
      <c r="AK306" s="916">
        <v>7.0000000000000009</v>
      </c>
      <c r="AL306" s="928">
        <v>2280</v>
      </c>
      <c r="AM306" s="922">
        <v>0.8</v>
      </c>
      <c r="AN306" s="916">
        <v>0.1</v>
      </c>
      <c r="AO306" s="802">
        <f t="shared" si="76"/>
        <v>22.167333603280952</v>
      </c>
      <c r="AP306" s="803">
        <f t="shared" si="77"/>
        <v>36.108892044839394</v>
      </c>
      <c r="AQ306" s="936">
        <f t="shared" si="78"/>
        <v>-17.441699291512691</v>
      </c>
      <c r="AR306" s="702">
        <f>INDEX(Historical!$C$7:$C$1437,MATCH(B306,Historical!$B$7:$B$1446,0))*IF(AH306="n/a",1.03,IF(AH306&lt;0,1.01,IF(AH306&gt;10,1.1,(1+AH306/100))))</f>
        <v>0.47300000000000003</v>
      </c>
      <c r="AS306" s="935">
        <f t="shared" si="79"/>
        <v>0.50890070000000009</v>
      </c>
      <c r="AT306" s="935">
        <f t="shared" si="84"/>
        <v>0.54452374900000011</v>
      </c>
      <c r="AU306" s="935">
        <f t="shared" si="84"/>
        <v>0.58264041143000012</v>
      </c>
      <c r="AV306" s="935">
        <f t="shared" si="84"/>
        <v>0.62342524023010015</v>
      </c>
      <c r="AW306" s="702">
        <f t="shared" si="80"/>
        <v>2.7324901006601001</v>
      </c>
      <c r="AX306" s="810">
        <f t="shared" si="81"/>
        <v>12.727014907592457</v>
      </c>
      <c r="AY306" s="991">
        <v>1.25</v>
      </c>
      <c r="AZ306" s="922">
        <v>18.62</v>
      </c>
      <c r="BA306" s="922">
        <v>-22.49</v>
      </c>
      <c r="BB306" s="922">
        <v>-0.70000000000000007</v>
      </c>
      <c r="BC306" s="922">
        <v>-8.6999999999999993</v>
      </c>
      <c r="BE306" s="664">
        <v>2013</v>
      </c>
      <c r="BF306" s="946" t="e">
        <f>#VALUE!</f>
        <v>#VALUE!</v>
      </c>
      <c r="BG306" s="931">
        <v>0.8</v>
      </c>
    </row>
    <row r="307" spans="1:59" ht="11.25" customHeight="1" x14ac:dyDescent="0.2">
      <c r="A307" s="628" t="s">
        <v>1177</v>
      </c>
      <c r="B307" s="925" t="s">
        <v>1178</v>
      </c>
      <c r="C307" s="988" t="s">
        <v>108</v>
      </c>
      <c r="D307" s="988" t="s">
        <v>4373</v>
      </c>
      <c r="E307" s="792">
        <v>7</v>
      </c>
      <c r="F307" s="526">
        <v>601</v>
      </c>
      <c r="G307" s="526" t="s">
        <v>106</v>
      </c>
      <c r="H307" s="526" t="s">
        <v>106</v>
      </c>
      <c r="I307" s="924">
        <v>31.25</v>
      </c>
      <c r="J307" s="702">
        <f t="shared" si="69"/>
        <v>3.2</v>
      </c>
      <c r="K307" s="927">
        <v>0.25</v>
      </c>
      <c r="L307" s="639">
        <v>4</v>
      </c>
      <c r="M307" s="693">
        <f t="shared" si="70"/>
        <v>1</v>
      </c>
      <c r="N307" s="921" t="s">
        <v>975</v>
      </c>
      <c r="O307" s="795">
        <v>0.24</v>
      </c>
      <c r="P307" s="658">
        <v>43221</v>
      </c>
      <c r="Q307" s="658">
        <v>43235</v>
      </c>
      <c r="R307" s="693">
        <f t="shared" si="71"/>
        <v>4.1666666666666705</v>
      </c>
      <c r="S307" s="759">
        <f>IF(INDEX(Historical!$D$7:$D$1437,MATCH(B307,Historical!$B$7:$B$1446,0))=0,"n/a",(INDEX(Historical!$C$7:$C$1437,MATCH(B307,Historical!$B$7:$B$1446,0))/INDEX(Historical!$D$7:$D$1437,MATCH(B307,Historical!$B$7:$B$1446,0))-1)*100)</f>
        <v>9.8901098901098763</v>
      </c>
      <c r="T307" s="759">
        <f>IF(INDEX(Historical!$F$7:$F$1430,MATCH(B307,Historical!$B$7:$B$1446,0))=0,"n/a",((INDEX(Historical!$C$7:$C$1437,MATCH(B307,Historical!$B$7:$B$1446,0))/INDEX(Historical!$F$7:$F$1430,MATCH(B307,Historical!$B$7:$B$1446,0)))^(1/3)-1)*100)</f>
        <v>10.557809853526301</v>
      </c>
      <c r="U307" s="759">
        <f>IF(INDEX(Historical!$H$7:$H$1430,MATCH(B307,Historical!$B$7:$B$1446,0))=0,"n/a",((INDEX(Historical!$C$7:$C$1437,MATCH(B307,Historical!$B$7:$B$1446,0))/INDEX(Historical!$H$7:$H$1430,MATCH(B307,Historical!$B$7:$B$1446,0)))^(1/5)-1)*100)</f>
        <v>8.6653824604801635</v>
      </c>
      <c r="V307" s="759">
        <f>IF(INDEX(Historical!$O$7:$O$1430,MATCH(B307,Historical!$B$7:$B$1446,0))=0,"n/a",((INDEX(Historical!$C$7:$C$1437,MATCH(B307,Historical!$B$7:$B$1446,0))/INDEX(Historical!$O$7:$O$1430,MATCH(B307,Historical!$B$7:$B$1446,0)))^(1/10)-1)*100)</f>
        <v>4.0860481025263073</v>
      </c>
      <c r="W307" s="760">
        <f t="shared" si="72"/>
        <v>2.1207245345747547</v>
      </c>
      <c r="X307" s="761" t="str">
        <f t="shared" si="73"/>
        <v>n/a</v>
      </c>
      <c r="Y307" s="926"/>
      <c r="Z307" s="702" t="str">
        <f t="shared" si="74"/>
        <v>n/a</v>
      </c>
      <c r="AA307" s="935" t="str">
        <f t="shared" si="75"/>
        <v>n/a</v>
      </c>
      <c r="AB307" s="639">
        <v>12</v>
      </c>
      <c r="AC307" s="916" t="s">
        <v>137</v>
      </c>
      <c r="AD307" s="916" t="s">
        <v>137</v>
      </c>
      <c r="AE307" s="916" t="s">
        <v>137</v>
      </c>
      <c r="AF307" s="916" t="s">
        <v>137</v>
      </c>
      <c r="AG307" s="916" t="s">
        <v>137</v>
      </c>
      <c r="AH307" s="916" t="s">
        <v>137</v>
      </c>
      <c r="AI307" s="916" t="s">
        <v>137</v>
      </c>
      <c r="AJ307" s="916" t="s">
        <v>137</v>
      </c>
      <c r="AK307" s="916" t="s">
        <v>137</v>
      </c>
      <c r="AL307" s="928" t="s">
        <v>137</v>
      </c>
      <c r="AM307" s="922" t="s">
        <v>137</v>
      </c>
      <c r="AN307" s="916" t="s">
        <v>137</v>
      </c>
      <c r="AO307" s="802" t="str">
        <f t="shared" si="76"/>
        <v>n/a</v>
      </c>
      <c r="AP307" s="803">
        <f t="shared" si="77"/>
        <v>11.865382460480163</v>
      </c>
      <c r="AQ307" s="936" t="str">
        <f t="shared" si="78"/>
        <v>n/a</v>
      </c>
      <c r="AR307" s="702">
        <f>INDEX(Historical!$C$7:$C$1437,MATCH(B307,Historical!$B$7:$B$1446,0))*IF(AH307="n/a",1.03,IF(AH307&lt;0,1.01,IF(AH307&gt;10,1.1,(1+AH307/100))))</f>
        <v>1.03</v>
      </c>
      <c r="AS307" s="935">
        <f t="shared" si="79"/>
        <v>1.0609</v>
      </c>
      <c r="AT307" s="935">
        <f t="shared" ref="AT307:AV326" si="85">IF($AK307="n/a",1.03*AS307,IF($AK307&lt;0,1.01*AS307,IF($AK307&gt;10,1.1*AS307,(1+$AK307/100)*AS307)))</f>
        <v>1.092727</v>
      </c>
      <c r="AU307" s="935">
        <f t="shared" si="85"/>
        <v>1.1255088100000001</v>
      </c>
      <c r="AV307" s="935">
        <f t="shared" si="85"/>
        <v>1.1592740743000001</v>
      </c>
      <c r="AW307" s="702">
        <f t="shared" si="80"/>
        <v>5.4684098842999997</v>
      </c>
      <c r="AX307" s="810">
        <f t="shared" si="81"/>
        <v>17.498911629759998</v>
      </c>
      <c r="AY307" s="991" t="s">
        <v>137</v>
      </c>
      <c r="AZ307" s="922" t="s">
        <v>137</v>
      </c>
      <c r="BA307" s="922" t="s">
        <v>137</v>
      </c>
      <c r="BB307" s="922" t="s">
        <v>137</v>
      </c>
      <c r="BC307" s="922" t="s">
        <v>137</v>
      </c>
      <c r="BD307" s="960" t="s">
        <v>4298</v>
      </c>
      <c r="BE307" s="664">
        <v>2012</v>
      </c>
      <c r="BF307" s="946" t="e">
        <f>#VALUE!</f>
        <v>#VALUE!</v>
      </c>
      <c r="BG307" s="931" t="s">
        <v>137</v>
      </c>
    </row>
    <row r="308" spans="1:59" ht="11.25" customHeight="1" x14ac:dyDescent="0.2">
      <c r="A308" s="609" t="s">
        <v>229</v>
      </c>
      <c r="B308" s="925" t="s">
        <v>230</v>
      </c>
      <c r="C308" s="988" t="s">
        <v>108</v>
      </c>
      <c r="D308" s="988" t="s">
        <v>4373</v>
      </c>
      <c r="E308" s="792">
        <v>56</v>
      </c>
      <c r="F308" s="526">
        <v>14</v>
      </c>
      <c r="G308" s="526" t="s">
        <v>106</v>
      </c>
      <c r="H308" s="526" t="s">
        <v>106</v>
      </c>
      <c r="I308" s="916">
        <v>745</v>
      </c>
      <c r="J308" s="702">
        <f t="shared" si="69"/>
        <v>1.8791946308724832</v>
      </c>
      <c r="K308" s="933">
        <v>7</v>
      </c>
      <c r="L308" s="639">
        <v>2</v>
      </c>
      <c r="M308" s="693">
        <f t="shared" si="70"/>
        <v>14</v>
      </c>
      <c r="N308" s="921" t="s">
        <v>231</v>
      </c>
      <c r="O308" s="796">
        <v>6.9</v>
      </c>
      <c r="P308" s="915">
        <v>43434</v>
      </c>
      <c r="Q308" s="915">
        <v>43467</v>
      </c>
      <c r="R308" s="693">
        <f t="shared" si="71"/>
        <v>1.4492753623188355</v>
      </c>
      <c r="S308" s="759">
        <f>IF(INDEX(Historical!$D$7:$D$1437,MATCH(B308,Historical!$B$7:$B$1446,0))=0,"n/a",(INDEX(Historical!$C$7:$C$1437,MATCH(B308,Historical!$B$7:$B$1446,0))/INDEX(Historical!$D$7:$D$1437,MATCH(B308,Historical!$B$7:$B$1446,0))-1)*100)</f>
        <v>2.5830258302582898</v>
      </c>
      <c r="T308" s="759">
        <f>IF(INDEX(Historical!$F$7:$F$1430,MATCH(B308,Historical!$B$7:$B$1446,0))=0,"n/a",((INDEX(Historical!$C$7:$C$1437,MATCH(B308,Historical!$B$7:$B$1446,0))/INDEX(Historical!$F$7:$F$1430,MATCH(B308,Historical!$B$7:$B$1446,0)))^(1/3)-1)*100)</f>
        <v>2.7862314827686196</v>
      </c>
      <c r="U308" s="759">
        <f>IF(INDEX(Historical!$H$7:$H$1430,MATCH(B308,Historical!$B$7:$B$1446,0))=0,"n/a",((INDEX(Historical!$C$7:$C$1437,MATCH(B308,Historical!$B$7:$B$1446,0))/INDEX(Historical!$H$7:$H$1430,MATCH(B308,Historical!$B$7:$B$1446,0)))^(1/5)-1)*100)</f>
        <v>2.3101268237974537</v>
      </c>
      <c r="V308" s="759">
        <f>IF(INDEX(Historical!$O$7:$O$1430,MATCH(B308,Historical!$B$7:$B$1446,0))=0,"n/a",((INDEX(Historical!$C$7:$C$1437,MATCH(B308,Historical!$B$7:$B$1446,0))/INDEX(Historical!$O$7:$O$1430,MATCH(B308,Historical!$B$7:$B$1446,0)))^(1/10)-1)*100)</f>
        <v>3.1434046405429905</v>
      </c>
      <c r="W308" s="760">
        <f t="shared" si="72"/>
        <v>0.73491232849945887</v>
      </c>
      <c r="X308" s="761" t="str">
        <f t="shared" si="73"/>
        <v>n/a</v>
      </c>
      <c r="Y308" s="926"/>
      <c r="Z308" s="702" t="str">
        <f t="shared" si="74"/>
        <v>n/a</v>
      </c>
      <c r="AA308" s="935" t="str">
        <f t="shared" si="75"/>
        <v>n/a</v>
      </c>
      <c r="AB308" s="639">
        <v>12</v>
      </c>
      <c r="AC308" s="916" t="s">
        <v>137</v>
      </c>
      <c r="AD308" s="916" t="s">
        <v>137</v>
      </c>
      <c r="AE308" s="916" t="s">
        <v>137</v>
      </c>
      <c r="AF308" s="916" t="s">
        <v>137</v>
      </c>
      <c r="AG308" s="916" t="s">
        <v>137</v>
      </c>
      <c r="AH308" s="916" t="s">
        <v>137</v>
      </c>
      <c r="AI308" s="916" t="s">
        <v>137</v>
      </c>
      <c r="AJ308" s="916" t="s">
        <v>137</v>
      </c>
      <c r="AK308" s="916" t="s">
        <v>137</v>
      </c>
      <c r="AL308" s="928" t="s">
        <v>137</v>
      </c>
      <c r="AM308" s="922" t="s">
        <v>137</v>
      </c>
      <c r="AN308" s="916" t="s">
        <v>137</v>
      </c>
      <c r="AO308" s="802" t="str">
        <f t="shared" si="76"/>
        <v>n/a</v>
      </c>
      <c r="AP308" s="803">
        <f t="shared" si="77"/>
        <v>4.1893214546699369</v>
      </c>
      <c r="AQ308" s="936" t="str">
        <f t="shared" si="78"/>
        <v>n/a</v>
      </c>
      <c r="AR308" s="702">
        <f>INDEX(Historical!$C$7:$C$1437,MATCH(B308,Historical!$B$7:$B$1446,0))*IF(AH308="n/a",1.03,IF(AH308&lt;0,1.01,IF(AH308&gt;10,1.1,(1+AH308/100))))</f>
        <v>14.317</v>
      </c>
      <c r="AS308" s="935">
        <f t="shared" si="79"/>
        <v>14.746510000000001</v>
      </c>
      <c r="AT308" s="935">
        <f t="shared" si="85"/>
        <v>15.188905300000002</v>
      </c>
      <c r="AU308" s="935">
        <f t="shared" si="85"/>
        <v>15.644572459000003</v>
      </c>
      <c r="AV308" s="935">
        <f t="shared" si="85"/>
        <v>16.113909632770003</v>
      </c>
      <c r="AW308" s="702">
        <f t="shared" si="80"/>
        <v>76.010897391770015</v>
      </c>
      <c r="AX308" s="810">
        <f t="shared" si="81"/>
        <v>10.202805019029531</v>
      </c>
      <c r="AY308" s="991" t="s">
        <v>137</v>
      </c>
      <c r="AZ308" s="922" t="s">
        <v>137</v>
      </c>
      <c r="BA308" s="922" t="s">
        <v>137</v>
      </c>
      <c r="BB308" s="922" t="s">
        <v>137</v>
      </c>
      <c r="BC308" s="922" t="s">
        <v>137</v>
      </c>
      <c r="BD308" s="960" t="s">
        <v>4298</v>
      </c>
      <c r="BE308" s="664">
        <v>1964</v>
      </c>
      <c r="BF308" s="946" t="e">
        <f>#VALUE!</f>
        <v>#VALUE!</v>
      </c>
      <c r="BG308" s="931" t="s">
        <v>137</v>
      </c>
    </row>
    <row r="309" spans="1:59" ht="11.25" customHeight="1" x14ac:dyDescent="0.2">
      <c r="A309" s="609" t="s">
        <v>1188</v>
      </c>
      <c r="B309" s="925" t="s">
        <v>1189</v>
      </c>
      <c r="C309" s="988" t="s">
        <v>108</v>
      </c>
      <c r="D309" s="988" t="s">
        <v>118</v>
      </c>
      <c r="E309" s="792">
        <v>8</v>
      </c>
      <c r="F309" s="526">
        <v>576</v>
      </c>
      <c r="G309" s="526" t="s">
        <v>106</v>
      </c>
      <c r="H309" s="526" t="s">
        <v>106</v>
      </c>
      <c r="I309" s="924">
        <v>39.950000000000003</v>
      </c>
      <c r="J309" s="702">
        <f t="shared" si="69"/>
        <v>3.1038798498122651</v>
      </c>
      <c r="K309" s="927">
        <v>0.31</v>
      </c>
      <c r="L309" s="639">
        <v>4</v>
      </c>
      <c r="M309" s="693">
        <f t="shared" si="70"/>
        <v>1.24</v>
      </c>
      <c r="N309" s="921" t="s">
        <v>320</v>
      </c>
      <c r="O309" s="800">
        <v>0.3</v>
      </c>
      <c r="P309" s="915">
        <v>43538</v>
      </c>
      <c r="Q309" s="915">
        <v>43553</v>
      </c>
      <c r="R309" s="693">
        <f t="shared" si="71"/>
        <v>3.3333333333333366</v>
      </c>
      <c r="S309" s="759">
        <f>IF(INDEX(Historical!$D$7:$D$1437,MATCH(B309,Historical!$B$7:$B$1446,0))=0,"n/a",(INDEX(Historical!$C$7:$C$1437,MATCH(B309,Historical!$B$7:$B$1446,0))/INDEX(Historical!$D$7:$D$1437,MATCH(B309,Historical!$B$7:$B$1446,0))-1)*100)</f>
        <v>49.564020879137317</v>
      </c>
      <c r="T309" s="759">
        <f>IF(INDEX(Historical!$F$7:$F$1430,MATCH(B309,Historical!$B$7:$B$1446,0))=0,"n/a",((INDEX(Historical!$C$7:$C$1437,MATCH(B309,Historical!$B$7:$B$1446,0))/INDEX(Historical!$F$7:$F$1430,MATCH(B309,Historical!$B$7:$B$1446,0)))^(1/3)-1)*100)</f>
        <v>24.006877571381978</v>
      </c>
      <c r="U309" s="759">
        <f>IF(INDEX(Historical!$H$7:$H$1430,MATCH(B309,Historical!$B$7:$B$1446,0))=0,"n/a",((INDEX(Historical!$C$7:$C$1437,MATCH(B309,Historical!$B$7:$B$1446,0))/INDEX(Historical!$H$7:$H$1430,MATCH(B309,Historical!$B$7:$B$1446,0)))^(1/5)-1)*100)</f>
        <v>22.959558109399335</v>
      </c>
      <c r="V309" s="759">
        <f>IF(INDEX(Historical!$O$7:$O$1430,MATCH(B309,Historical!$B$7:$B$1446,0))=0,"n/a",((INDEX(Historical!$C$7:$C$1437,MATCH(B309,Historical!$B$7:$B$1446,0))/INDEX(Historical!$O$7:$O$1430,MATCH(B309,Historical!$B$7:$B$1446,0)))^(1/10)-1)*100)</f>
        <v>5.8563704785041137</v>
      </c>
      <c r="W309" s="760">
        <f t="shared" si="72"/>
        <v>3.9204415420220937</v>
      </c>
      <c r="X309" s="761">
        <f t="shared" si="73"/>
        <v>3.2799368727713332</v>
      </c>
      <c r="Y309" s="711" t="s">
        <v>957</v>
      </c>
      <c r="Z309" s="702">
        <f t="shared" si="74"/>
        <v>46.616541353383454</v>
      </c>
      <c r="AA309" s="935">
        <f t="shared" si="75"/>
        <v>15.018796992481203</v>
      </c>
      <c r="AB309" s="639">
        <v>12</v>
      </c>
      <c r="AC309" s="916">
        <v>2.66</v>
      </c>
      <c r="AD309" s="916">
        <v>1.1000000000000001</v>
      </c>
      <c r="AE309" s="916">
        <v>1.41</v>
      </c>
      <c r="AF309" s="916">
        <v>2.36</v>
      </c>
      <c r="AG309" s="916">
        <v>17.899999999999999</v>
      </c>
      <c r="AH309" s="916">
        <v>49</v>
      </c>
      <c r="AI309" s="916">
        <v>8.44</v>
      </c>
      <c r="AJ309" s="916">
        <v>7.0000000000000009</v>
      </c>
      <c r="AK309" s="916">
        <v>13.700000000000001</v>
      </c>
      <c r="AL309" s="928">
        <v>10770</v>
      </c>
      <c r="AM309" s="922">
        <v>2.4</v>
      </c>
      <c r="AN309" s="916">
        <v>0.18</v>
      </c>
      <c r="AO309" s="802">
        <f t="shared" si="76"/>
        <v>11.044640966730398</v>
      </c>
      <c r="AP309" s="803">
        <f t="shared" si="77"/>
        <v>26.063437959211601</v>
      </c>
      <c r="AQ309" s="936">
        <f t="shared" si="78"/>
        <v>25.511152053876842</v>
      </c>
      <c r="AR309" s="702">
        <f>INDEX(Historical!$C$7:$C$1437,MATCH(B309,Historical!$B$7:$B$1446,0))*IF(AH309="n/a",1.03,IF(AH309&lt;0,1.01,IF(AH309&gt;10,1.1,(1+AH309/100))))</f>
        <v>1.32</v>
      </c>
      <c r="AS309" s="935">
        <f t="shared" si="79"/>
        <v>1.431408</v>
      </c>
      <c r="AT309" s="935">
        <f t="shared" si="85"/>
        <v>1.5745488000000001</v>
      </c>
      <c r="AU309" s="935">
        <f t="shared" si="85"/>
        <v>1.7320036800000003</v>
      </c>
      <c r="AV309" s="935">
        <f t="shared" si="85"/>
        <v>1.9052040480000005</v>
      </c>
      <c r="AW309" s="702">
        <f t="shared" si="80"/>
        <v>7.963164528000001</v>
      </c>
      <c r="AX309" s="810">
        <f t="shared" si="81"/>
        <v>19.932827354192742</v>
      </c>
      <c r="AY309" s="991">
        <v>0.9</v>
      </c>
      <c r="AZ309" s="922">
        <v>35.449999999999996</v>
      </c>
      <c r="BA309" s="922">
        <v>-3.53</v>
      </c>
      <c r="BB309" s="922">
        <v>9.0399999999999991</v>
      </c>
      <c r="BC309" s="922">
        <v>10.299999999999999</v>
      </c>
      <c r="BE309" s="664">
        <v>2012</v>
      </c>
      <c r="BF309" s="946" t="e">
        <f>#VALUE!</f>
        <v>#VALUE!</v>
      </c>
      <c r="BG309" s="931">
        <v>8.9</v>
      </c>
    </row>
    <row r="310" spans="1:59" ht="11.25" customHeight="1" x14ac:dyDescent="0.2">
      <c r="A310" s="537" t="s">
        <v>3832</v>
      </c>
      <c r="B310" s="925" t="s">
        <v>3833</v>
      </c>
      <c r="C310" s="988" t="s">
        <v>108</v>
      </c>
      <c r="D310" s="988" t="s">
        <v>4373</v>
      </c>
      <c r="E310" s="792">
        <v>5</v>
      </c>
      <c r="F310" s="526">
        <v>820</v>
      </c>
      <c r="G310" s="526" t="s">
        <v>106</v>
      </c>
      <c r="H310" s="526" t="s">
        <v>106</v>
      </c>
      <c r="I310" s="929">
        <v>26.81</v>
      </c>
      <c r="J310" s="702">
        <f t="shared" si="69"/>
        <v>4.32674375233122</v>
      </c>
      <c r="K310" s="933">
        <v>0.28999999999999998</v>
      </c>
      <c r="L310" s="664">
        <v>4</v>
      </c>
      <c r="M310" s="693">
        <f t="shared" si="70"/>
        <v>1.1599999999999999</v>
      </c>
      <c r="N310" s="664" t="s">
        <v>725</v>
      </c>
      <c r="O310" s="796">
        <v>0.24</v>
      </c>
      <c r="P310" s="682">
        <v>43287</v>
      </c>
      <c r="Q310" s="682">
        <v>43312</v>
      </c>
      <c r="R310" s="693">
        <f t="shared" si="71"/>
        <v>20.833333333333329</v>
      </c>
      <c r="S310" s="759">
        <f>IF(INDEX(Historical!$D$7:$D$1437,MATCH(B310,Historical!$B$7:$B$1446,0))=0,"n/a",(INDEX(Historical!$C$7:$C$1437,MATCH(B310,Historical!$B$7:$B$1446,0))/INDEX(Historical!$D$7:$D$1437,MATCH(B310,Historical!$B$7:$B$1446,0))-1)*100)</f>
        <v>12.765957446808528</v>
      </c>
      <c r="T310" s="759">
        <f>IF(INDEX(Historical!$F$7:$F$1430,MATCH(B310,Historical!$B$7:$B$1446,0))=0,"n/a",((INDEX(Historical!$C$7:$C$1437,MATCH(B310,Historical!$B$7:$B$1446,0))/INDEX(Historical!$F$7:$F$1430,MATCH(B310,Historical!$B$7:$B$1446,0)))^(1/3)-1)*100)</f>
        <v>7.3516694114877934</v>
      </c>
      <c r="U310" s="759">
        <f>IF(INDEX(Historical!$H$7:$H$1430,MATCH(B310,Historical!$B$7:$B$1446,0))=0,"n/a",((INDEX(Historical!$C$7:$C$1437,MATCH(B310,Historical!$B$7:$B$1446,0))/INDEX(Historical!$H$7:$H$1430,MATCH(B310,Historical!$B$7:$B$1446,0)))^(1/5)-1)*100)</f>
        <v>6.4031817268897617</v>
      </c>
      <c r="V310" s="759">
        <f>IF(INDEX(Historical!$O$7:$O$1430,MATCH(B310,Historical!$B$7:$B$1446,0))=0,"n/a",((INDEX(Historical!$C$7:$C$1437,MATCH(B310,Historical!$B$7:$B$1446,0))/INDEX(Historical!$O$7:$O$1430,MATCH(B310,Historical!$B$7:$B$1446,0)))^(1/10)-1)*100)</f>
        <v>3.5587739732487522</v>
      </c>
      <c r="W310" s="760">
        <f t="shared" si="72"/>
        <v>1.7992662009507705</v>
      </c>
      <c r="X310" s="761">
        <f t="shared" si="73"/>
        <v>0.50818902594363191</v>
      </c>
      <c r="Y310" s="925"/>
      <c r="Z310" s="702">
        <f t="shared" si="74"/>
        <v>52.017937219730939</v>
      </c>
      <c r="AA310" s="935">
        <f t="shared" si="75"/>
        <v>12.022421524663677</v>
      </c>
      <c r="AB310" s="526">
        <v>12</v>
      </c>
      <c r="AC310" s="929">
        <v>2.23</v>
      </c>
      <c r="AD310" s="929" t="s">
        <v>137</v>
      </c>
      <c r="AE310" s="929">
        <v>3.88</v>
      </c>
      <c r="AF310" s="929">
        <v>1.51</v>
      </c>
      <c r="AG310" s="929">
        <v>12</v>
      </c>
      <c r="AH310" s="929">
        <v>19</v>
      </c>
      <c r="AI310" s="929" t="s">
        <v>137</v>
      </c>
      <c r="AJ310" s="929">
        <v>12.6</v>
      </c>
      <c r="AK310" s="929" t="s">
        <v>137</v>
      </c>
      <c r="AL310" s="929">
        <v>284.99</v>
      </c>
      <c r="AM310" s="929">
        <v>3.8</v>
      </c>
      <c r="AN310" s="929">
        <v>0</v>
      </c>
      <c r="AO310" s="802">
        <f t="shared" si="76"/>
        <v>-1.2924960454426966</v>
      </c>
      <c r="AP310" s="803">
        <f t="shared" si="77"/>
        <v>10.729925479220981</v>
      </c>
      <c r="AQ310" s="936">
        <f t="shared" si="78"/>
        <v>-10.17583472325958</v>
      </c>
      <c r="AR310" s="702">
        <f>INDEX(Historical!$C$7:$C$1437,MATCH(B310,Historical!$B$7:$B$1446,0))*IF(AH310="n/a",1.03,IF(AH310&lt;0,1.01,IF(AH310&gt;10,1.1,(1+AH310/100))))</f>
        <v>1.1660000000000001</v>
      </c>
      <c r="AS310" s="935">
        <f t="shared" si="79"/>
        <v>1.2009800000000002</v>
      </c>
      <c r="AT310" s="935">
        <f t="shared" si="85"/>
        <v>1.2370094000000003</v>
      </c>
      <c r="AU310" s="935">
        <f t="shared" si="85"/>
        <v>1.2741196820000003</v>
      </c>
      <c r="AV310" s="935">
        <f t="shared" si="85"/>
        <v>1.3123432724600004</v>
      </c>
      <c r="AW310" s="702">
        <f t="shared" si="80"/>
        <v>6.1904523544600014</v>
      </c>
      <c r="AX310" s="810">
        <f t="shared" si="81"/>
        <v>23.090087111003363</v>
      </c>
      <c r="AY310" s="788">
        <v>0.61</v>
      </c>
      <c r="AZ310" s="931">
        <v>9.4700000000000006</v>
      </c>
      <c r="BA310" s="931">
        <v>-15.190000000000001</v>
      </c>
      <c r="BB310" s="931">
        <v>2.59</v>
      </c>
      <c r="BC310" s="931">
        <v>-2.88</v>
      </c>
      <c r="BE310" s="664">
        <v>2014</v>
      </c>
      <c r="BF310" s="946" t="e">
        <f>#VALUE!</f>
        <v>#VALUE!</v>
      </c>
      <c r="BG310" s="931">
        <v>1.2</v>
      </c>
    </row>
    <row r="311" spans="1:59" ht="11.25" customHeight="1" x14ac:dyDescent="0.2">
      <c r="A311" s="609" t="s">
        <v>1231</v>
      </c>
      <c r="B311" s="925" t="s">
        <v>1232</v>
      </c>
      <c r="C311" s="988" t="s">
        <v>123</v>
      </c>
      <c r="D311" s="988" t="s">
        <v>4390</v>
      </c>
      <c r="E311" s="792">
        <v>11</v>
      </c>
      <c r="F311" s="526">
        <v>308</v>
      </c>
      <c r="G311" s="526" t="s">
        <v>106</v>
      </c>
      <c r="H311" s="526" t="s">
        <v>106</v>
      </c>
      <c r="I311" s="924">
        <v>71.680000000000007</v>
      </c>
      <c r="J311" s="702">
        <f t="shared" si="69"/>
        <v>1.339285714285714</v>
      </c>
      <c r="K311" s="927">
        <v>0.24</v>
      </c>
      <c r="L311" s="639">
        <v>4</v>
      </c>
      <c r="M311" s="693">
        <f t="shared" si="70"/>
        <v>0.96</v>
      </c>
      <c r="N311" s="921" t="s">
        <v>152</v>
      </c>
      <c r="O311" s="795">
        <v>0.23</v>
      </c>
      <c r="P311" s="658">
        <v>43264</v>
      </c>
      <c r="Q311" s="658">
        <v>43279</v>
      </c>
      <c r="R311" s="693">
        <f t="shared" si="71"/>
        <v>4.3478260869565135</v>
      </c>
      <c r="S311" s="759">
        <f>IF(INDEX(Historical!$D$7:$D$1437,MATCH(B311,Historical!$B$7:$B$1446,0))=0,"n/a",(INDEX(Historical!$C$7:$C$1437,MATCH(B311,Historical!$B$7:$B$1446,0))/INDEX(Historical!$D$7:$D$1437,MATCH(B311,Historical!$B$7:$B$1446,0))-1)*100)</f>
        <v>4.39560439560438</v>
      </c>
      <c r="T311" s="759">
        <f>IF(INDEX(Historical!$F$7:$F$1430,MATCH(B311,Historical!$B$7:$B$1446,0))=0,"n/a",((INDEX(Historical!$C$7:$C$1437,MATCH(B311,Historical!$B$7:$B$1446,0))/INDEX(Historical!$F$7:$F$1430,MATCH(B311,Historical!$B$7:$B$1446,0)))^(1/3)-1)*100)</f>
        <v>4.604051127515274</v>
      </c>
      <c r="U311" s="759">
        <f>IF(INDEX(Historical!$H$7:$H$1430,MATCH(B311,Historical!$B$7:$B$1446,0))=0,"n/a",((INDEX(Historical!$C$7:$C$1437,MATCH(B311,Historical!$B$7:$B$1446,0))/INDEX(Historical!$H$7:$H$1430,MATCH(B311,Historical!$B$7:$B$1446,0)))^(1/5)-1)*100)</f>
        <v>5.7007872172952334</v>
      </c>
      <c r="V311" s="759" t="str">
        <f>IF(INDEX(Historical!$O$7:$O$1430,MATCH(B311,Historical!$B$7:$B$1446,0))=0,"n/a",((INDEX(Historical!$C$7:$C$1437,MATCH(B311,Historical!$B$7:$B$1446,0))/INDEX(Historical!$O$7:$O$1430,MATCH(B311,Historical!$B$7:$B$1446,0)))^(1/10)-1)*100)</f>
        <v>n/a</v>
      </c>
      <c r="W311" s="760" t="str">
        <f t="shared" si="72"/>
        <v>n/a</v>
      </c>
      <c r="X311" s="761" t="str">
        <f t="shared" si="73"/>
        <v>n/a</v>
      </c>
      <c r="Y311" s="925" t="s">
        <v>1233</v>
      </c>
      <c r="Z311" s="702">
        <f t="shared" si="74"/>
        <v>128</v>
      </c>
      <c r="AA311" s="935">
        <f t="shared" si="75"/>
        <v>95.573333333333338</v>
      </c>
      <c r="AB311" s="639">
        <v>12</v>
      </c>
      <c r="AC311" s="916">
        <v>0.75</v>
      </c>
      <c r="AD311" s="916">
        <v>12.51</v>
      </c>
      <c r="AE311" s="916">
        <v>20.52</v>
      </c>
      <c r="AF311" s="916">
        <v>2.89</v>
      </c>
      <c r="AG311" s="916" t="s">
        <v>137</v>
      </c>
      <c r="AH311" s="916">
        <v>14.899999999999999</v>
      </c>
      <c r="AI311" s="916">
        <v>6.5</v>
      </c>
      <c r="AJ311" s="916">
        <v>-2.8899999999999997</v>
      </c>
      <c r="AK311" s="916">
        <v>7.6700000000000008</v>
      </c>
      <c r="AL311" s="928">
        <v>13360</v>
      </c>
      <c r="AM311" s="922">
        <v>2</v>
      </c>
      <c r="AN311" s="916" t="s">
        <v>137</v>
      </c>
      <c r="AO311" s="802">
        <f t="shared" si="76"/>
        <v>-88.533260401752386</v>
      </c>
      <c r="AP311" s="803">
        <f t="shared" si="77"/>
        <v>7.0400729315809478</v>
      </c>
      <c r="AQ311" s="936">
        <f t="shared" si="78"/>
        <v>250.36928666342467</v>
      </c>
      <c r="AR311" s="702">
        <f>INDEX(Historical!$C$7:$C$1437,MATCH(B311,Historical!$B$7:$B$1446,0))*IF(AH311="n/a",1.03,IF(AH311&lt;0,1.01,IF(AH311&gt;10,1.1,(1+AH311/100))))</f>
        <v>1.0449999999999999</v>
      </c>
      <c r="AS311" s="935">
        <f t="shared" si="79"/>
        <v>1.1129249999999999</v>
      </c>
      <c r="AT311" s="935">
        <f t="shared" si="85"/>
        <v>1.1982863474999998</v>
      </c>
      <c r="AU311" s="935">
        <f t="shared" si="85"/>
        <v>1.2901949103532497</v>
      </c>
      <c r="AV311" s="935">
        <f t="shared" si="85"/>
        <v>1.3891528599773439</v>
      </c>
      <c r="AW311" s="702">
        <f t="shared" si="80"/>
        <v>6.0355591178305925</v>
      </c>
      <c r="AX311" s="810">
        <f t="shared" si="81"/>
        <v>8.4201438585806248</v>
      </c>
      <c r="AY311" s="991" t="s">
        <v>137</v>
      </c>
      <c r="AZ311" s="922">
        <v>23.03</v>
      </c>
      <c r="BA311" s="922">
        <v>-9.06</v>
      </c>
      <c r="BB311" s="922">
        <v>-4.1300000000000008</v>
      </c>
      <c r="BC311" s="922">
        <v>2.48</v>
      </c>
      <c r="BE311" s="664">
        <v>2008</v>
      </c>
      <c r="BF311" s="946" t="e">
        <f>#VALUE!</f>
        <v>#VALUE!</v>
      </c>
      <c r="BG311" s="931" t="s">
        <v>137</v>
      </c>
    </row>
    <row r="312" spans="1:59" ht="11.25" customHeight="1" x14ac:dyDescent="0.2">
      <c r="A312" s="609" t="s">
        <v>1226</v>
      </c>
      <c r="B312" s="925" t="s">
        <v>1227</v>
      </c>
      <c r="C312" s="988" t="s">
        <v>112</v>
      </c>
      <c r="D312" s="988" t="s">
        <v>4396</v>
      </c>
      <c r="E312" s="792">
        <v>7</v>
      </c>
      <c r="F312" s="526">
        <v>599</v>
      </c>
      <c r="G312" s="526" t="s">
        <v>106</v>
      </c>
      <c r="H312" s="526" t="s">
        <v>106</v>
      </c>
      <c r="I312" s="924">
        <v>50.86</v>
      </c>
      <c r="J312" s="702">
        <f t="shared" si="69"/>
        <v>1.57294534014943</v>
      </c>
      <c r="K312" s="927">
        <v>0.2</v>
      </c>
      <c r="L312" s="639">
        <v>4</v>
      </c>
      <c r="M312" s="693">
        <f t="shared" si="70"/>
        <v>0.8</v>
      </c>
      <c r="N312" s="921" t="s">
        <v>714</v>
      </c>
      <c r="O312" s="795">
        <v>0.19</v>
      </c>
      <c r="P312" s="917">
        <v>43165</v>
      </c>
      <c r="Q312" s="917">
        <v>43180</v>
      </c>
      <c r="R312" s="693">
        <f t="shared" si="71"/>
        <v>5.2631578947368469</v>
      </c>
      <c r="S312" s="759">
        <f>IF(INDEX(Historical!$D$7:$D$1437,MATCH(B312,Historical!$B$7:$B$1446,0))=0,"n/a",(INDEX(Historical!$C$7:$C$1437,MATCH(B312,Historical!$B$7:$B$1446,0))/INDEX(Historical!$D$7:$D$1437,MATCH(B312,Historical!$B$7:$B$1446,0))-1)*100)</f>
        <v>5.2631578947368363</v>
      </c>
      <c r="T312" s="759">
        <f>IF(INDEX(Historical!$F$7:$F$1430,MATCH(B312,Historical!$B$7:$B$1446,0))=0,"n/a",((INDEX(Historical!$C$7:$C$1437,MATCH(B312,Historical!$B$7:$B$1446,0))/INDEX(Historical!$F$7:$F$1430,MATCH(B312,Historical!$B$7:$B$1446,0)))^(1/3)-1)*100)</f>
        <v>5.5667191978000741</v>
      </c>
      <c r="U312" s="759">
        <f>IF(INDEX(Historical!$H$7:$H$1430,MATCH(B312,Historical!$B$7:$B$1446,0))=0,"n/a",((INDEX(Historical!$C$7:$C$1437,MATCH(B312,Historical!$B$7:$B$1446,0))/INDEX(Historical!$H$7:$H$1430,MATCH(B312,Historical!$B$7:$B$1446,0)))^(1/5)-1)*100)</f>
        <v>5.9223841048812176</v>
      </c>
      <c r="V312" s="759" t="str">
        <f>IF(INDEX(Historical!$O$7:$O$1430,MATCH(B312,Historical!$B$7:$B$1446,0))=0,"n/a",((INDEX(Historical!$C$7:$C$1437,MATCH(B312,Historical!$B$7:$B$1446,0))/INDEX(Historical!$O$7:$O$1430,MATCH(B312,Historical!$B$7:$B$1446,0)))^(1/10)-1)*100)</f>
        <v>n/a</v>
      </c>
      <c r="W312" s="760" t="str">
        <f t="shared" si="72"/>
        <v>n/a</v>
      </c>
      <c r="X312" s="761">
        <f t="shared" si="73"/>
        <v>0.83413860632129833</v>
      </c>
      <c r="Y312" s="926"/>
      <c r="Z312" s="702">
        <f t="shared" si="74"/>
        <v>93.023255813953497</v>
      </c>
      <c r="AA312" s="935">
        <f t="shared" si="75"/>
        <v>59.139534883720934</v>
      </c>
      <c r="AB312" s="639">
        <v>12</v>
      </c>
      <c r="AC312" s="916">
        <v>0.86</v>
      </c>
      <c r="AD312" s="916">
        <v>4.95</v>
      </c>
      <c r="AE312" s="916">
        <v>2.56</v>
      </c>
      <c r="AF312" s="916">
        <v>6.13</v>
      </c>
      <c r="AG312" s="916">
        <v>10.6</v>
      </c>
      <c r="AH312" s="916">
        <v>-6.5</v>
      </c>
      <c r="AI312" s="916">
        <v>24.8</v>
      </c>
      <c r="AJ312" s="916">
        <v>7.1</v>
      </c>
      <c r="AK312" s="916">
        <v>12</v>
      </c>
      <c r="AL312" s="928">
        <v>917.01</v>
      </c>
      <c r="AM312" s="922">
        <v>0.3</v>
      </c>
      <c r="AN312" s="916">
        <v>0</v>
      </c>
      <c r="AO312" s="802">
        <f t="shared" si="76"/>
        <v>-51.644205438690285</v>
      </c>
      <c r="AP312" s="803">
        <f t="shared" si="77"/>
        <v>7.4953294450306478</v>
      </c>
      <c r="AQ312" s="936">
        <f t="shared" si="78"/>
        <v>301.40051975674112</v>
      </c>
      <c r="AR312" s="702">
        <f>INDEX(Historical!$C$7:$C$1437,MATCH(B312,Historical!$B$7:$B$1446,0))*IF(AH312="n/a",1.03,IF(AH312&lt;0,1.01,IF(AH312&gt;10,1.1,(1+AH312/100))))</f>
        <v>0.80800000000000005</v>
      </c>
      <c r="AS312" s="935">
        <f t="shared" si="79"/>
        <v>0.88880000000000015</v>
      </c>
      <c r="AT312" s="935">
        <f t="shared" si="85"/>
        <v>0.97768000000000022</v>
      </c>
      <c r="AU312" s="935">
        <f t="shared" si="85"/>
        <v>1.0754480000000004</v>
      </c>
      <c r="AV312" s="935">
        <f t="shared" si="85"/>
        <v>1.1829928000000005</v>
      </c>
      <c r="AW312" s="702">
        <f t="shared" si="80"/>
        <v>4.9329208000000015</v>
      </c>
      <c r="AX312" s="810">
        <f t="shared" si="81"/>
        <v>9.6990184821077499</v>
      </c>
      <c r="AY312" s="991">
        <v>0.6</v>
      </c>
      <c r="AZ312" s="922">
        <v>40.54</v>
      </c>
      <c r="BA312" s="922">
        <v>-0.61</v>
      </c>
      <c r="BB312" s="922">
        <v>3.44</v>
      </c>
      <c r="BC312" s="922">
        <v>11.67</v>
      </c>
      <c r="BE312" s="664">
        <v>2012</v>
      </c>
      <c r="BF312" s="946" t="e">
        <f>#VALUE!</f>
        <v>#VALUE!</v>
      </c>
      <c r="BG312" s="931">
        <v>4.5999999999999996</v>
      </c>
    </row>
    <row r="313" spans="1:59" ht="11.25" customHeight="1" x14ac:dyDescent="0.2">
      <c r="A313" s="609" t="s">
        <v>1208</v>
      </c>
      <c r="B313" s="925" t="s">
        <v>1209</v>
      </c>
      <c r="C313" s="988" t="s">
        <v>4353</v>
      </c>
      <c r="D313" s="988" t="s">
        <v>4354</v>
      </c>
      <c r="E313" s="792">
        <v>7</v>
      </c>
      <c r="F313" s="526">
        <v>682</v>
      </c>
      <c r="G313" s="526" t="s">
        <v>37</v>
      </c>
      <c r="H313" s="526" t="s">
        <v>37</v>
      </c>
      <c r="I313" s="924">
        <v>35.270000000000003</v>
      </c>
      <c r="J313" s="702">
        <f t="shared" si="69"/>
        <v>2.6084491068897075</v>
      </c>
      <c r="K313" s="927">
        <v>0.23</v>
      </c>
      <c r="L313" s="639">
        <v>4</v>
      </c>
      <c r="M313" s="693">
        <f t="shared" si="70"/>
        <v>0.92</v>
      </c>
      <c r="N313" s="921" t="s">
        <v>220</v>
      </c>
      <c r="O313" s="795">
        <v>0.2175</v>
      </c>
      <c r="P313" s="915">
        <v>43552</v>
      </c>
      <c r="Q313" s="915">
        <v>43570</v>
      </c>
      <c r="R313" s="693">
        <f t="shared" si="71"/>
        <v>5.7471264367816151</v>
      </c>
      <c r="S313" s="759">
        <f>IF(INDEX(Historical!$D$7:$D$1437,MATCH(B313,Historical!$B$7:$B$1446,0))=0,"n/a",(INDEX(Historical!$C$7:$C$1437,MATCH(B313,Historical!$B$7:$B$1446,0))/INDEX(Historical!$D$7:$D$1437,MATCH(B313,Historical!$B$7:$B$1446,0))-1)*100)</f>
        <v>5.3658536585365679</v>
      </c>
      <c r="T313" s="759">
        <f>IF(INDEX(Historical!$F$7:$F$1430,MATCH(B313,Historical!$B$7:$B$1446,0))=0,"n/a",((INDEX(Historical!$C$7:$C$1437,MATCH(B313,Historical!$B$7:$B$1446,0))/INDEX(Historical!$F$7:$F$1430,MATCH(B313,Historical!$B$7:$B$1446,0)))^(1/3)-1)*100)</f>
        <v>21.3916656597249</v>
      </c>
      <c r="U313" s="759">
        <f>IF(INDEX(Historical!$H$7:$H$1430,MATCH(B313,Historical!$B$7:$B$1446,0))=0,"n/a",((INDEX(Historical!$C$7:$C$1437,MATCH(B313,Historical!$B$7:$B$1446,0))/INDEX(Historical!$H$7:$H$1430,MATCH(B313,Historical!$B$7:$B$1446,0)))^(1/5)-1)*100)</f>
        <v>59.00799571170203</v>
      </c>
      <c r="V313" s="759">
        <f>IF(INDEX(Historical!$O$7:$O$1430,MATCH(B313,Historical!$B$7:$B$1446,0))=0,"n/a",((INDEX(Historical!$C$7:$C$1437,MATCH(B313,Historical!$B$7:$B$1446,0))/INDEX(Historical!$O$7:$O$1430,MATCH(B313,Historical!$B$7:$B$1446,0)))^(1/10)-1)*100)</f>
        <v>-11.343184943478668</v>
      </c>
      <c r="W313" s="760" t="str">
        <f t="shared" si="72"/>
        <v>n/a</v>
      </c>
      <c r="X313" s="761">
        <f t="shared" si="73"/>
        <v>0.77235596481285373</v>
      </c>
      <c r="Y313" s="926"/>
      <c r="Z313" s="702">
        <f t="shared" si="74"/>
        <v>70.229007633587784</v>
      </c>
      <c r="AA313" s="935">
        <f t="shared" si="75"/>
        <v>26.923664122137406</v>
      </c>
      <c r="AB313" s="639">
        <v>12</v>
      </c>
      <c r="AC313" s="916">
        <v>1.31</v>
      </c>
      <c r="AD313" s="916">
        <v>2.69</v>
      </c>
      <c r="AE313" s="916">
        <v>11.01</v>
      </c>
      <c r="AF313" s="916">
        <v>2.7</v>
      </c>
      <c r="AG313" s="916">
        <v>13.200000000000001</v>
      </c>
      <c r="AH313" s="916">
        <v>-22.5</v>
      </c>
      <c r="AI313" s="916">
        <v>0.66</v>
      </c>
      <c r="AJ313" s="916">
        <v>76.400000000000006</v>
      </c>
      <c r="AK313" s="916">
        <v>10</v>
      </c>
      <c r="AL313" s="928">
        <v>4450</v>
      </c>
      <c r="AM313" s="922">
        <v>1</v>
      </c>
      <c r="AN313" s="916">
        <v>0.79</v>
      </c>
      <c r="AO313" s="802">
        <f t="shared" si="76"/>
        <v>34.692780696454335</v>
      </c>
      <c r="AP313" s="803">
        <f t="shared" si="77"/>
        <v>61.616444818591738</v>
      </c>
      <c r="AQ313" s="936">
        <f t="shared" si="78"/>
        <v>79.745366968289048</v>
      </c>
      <c r="AR313" s="702">
        <f>INDEX(Historical!$C$7:$C$1437,MATCH(B313,Historical!$B$7:$B$1446,0))*IF(AH313="n/a",1.03,IF(AH313&lt;0,1.01,IF(AH313&gt;10,1.1,(1+AH313/100))))</f>
        <v>0.87263999999999997</v>
      </c>
      <c r="AS313" s="935">
        <f t="shared" si="79"/>
        <v>0.87839942399999993</v>
      </c>
      <c r="AT313" s="935">
        <f t="shared" si="85"/>
        <v>0.96623936639999997</v>
      </c>
      <c r="AU313" s="935">
        <f t="shared" si="85"/>
        <v>1.0628633030400001</v>
      </c>
      <c r="AV313" s="935">
        <f t="shared" si="85"/>
        <v>1.1691496333440001</v>
      </c>
      <c r="AW313" s="702">
        <f t="shared" si="80"/>
        <v>4.9492917267840006</v>
      </c>
      <c r="AX313" s="810">
        <f t="shared" si="81"/>
        <v>14.032582157028637</v>
      </c>
      <c r="AY313" s="991">
        <v>0.77</v>
      </c>
      <c r="AZ313" s="922">
        <v>29.189999999999998</v>
      </c>
      <c r="BA313" s="922">
        <v>-2.6</v>
      </c>
      <c r="BB313" s="922">
        <v>1.43</v>
      </c>
      <c r="BC313" s="922">
        <v>9.0399999999999991</v>
      </c>
      <c r="BE313" s="664">
        <v>2013</v>
      </c>
      <c r="BF313" s="946" t="e">
        <f>#VALUE!</f>
        <v>#VALUE!</v>
      </c>
      <c r="BG313" s="931">
        <v>6.8000000000000007</v>
      </c>
    </row>
    <row r="314" spans="1:59" ht="11.25" customHeight="1" x14ac:dyDescent="0.2">
      <c r="A314" s="609" t="s">
        <v>1218</v>
      </c>
      <c r="B314" s="925" t="s">
        <v>1219</v>
      </c>
      <c r="C314" s="988" t="s">
        <v>108</v>
      </c>
      <c r="D314" s="988" t="s">
        <v>4373</v>
      </c>
      <c r="E314" s="792">
        <v>8</v>
      </c>
      <c r="F314" s="526">
        <v>586</v>
      </c>
      <c r="G314" s="526" t="s">
        <v>106</v>
      </c>
      <c r="H314" s="526" t="s">
        <v>106</v>
      </c>
      <c r="I314" s="924">
        <v>105.62</v>
      </c>
      <c r="J314" s="702">
        <f t="shared" si="69"/>
        <v>0.719560689263397</v>
      </c>
      <c r="K314" s="927">
        <v>0.19</v>
      </c>
      <c r="L314" s="639">
        <v>4</v>
      </c>
      <c r="M314" s="693">
        <f t="shared" si="70"/>
        <v>0.76</v>
      </c>
      <c r="N314" s="921" t="s">
        <v>698</v>
      </c>
      <c r="O314" s="795">
        <v>0.18</v>
      </c>
      <c r="P314" s="915">
        <v>43579</v>
      </c>
      <c r="Q314" s="915">
        <v>43594</v>
      </c>
      <c r="R314" s="693">
        <f t="shared" si="71"/>
        <v>5.5555555555555607</v>
      </c>
      <c r="S314" s="759">
        <f>IF(INDEX(Historical!$D$7:$D$1437,MATCH(B314,Historical!$B$7:$B$1446,0))=0,"n/a",(INDEX(Historical!$C$7:$C$1437,MATCH(B314,Historical!$B$7:$B$1446,0))/INDEX(Historical!$D$7:$D$1437,MATCH(B314,Historical!$B$7:$B$1446,0))-1)*100)</f>
        <v>5.9701492537313383</v>
      </c>
      <c r="T314" s="759">
        <f>IF(INDEX(Historical!$F$7:$F$1430,MATCH(B314,Historical!$B$7:$B$1446,0))=0,"n/a",((INDEX(Historical!$C$7:$C$1437,MATCH(B314,Historical!$B$7:$B$1446,0))/INDEX(Historical!$F$7:$F$1430,MATCH(B314,Historical!$B$7:$B$1446,0)))^(1/3)-1)*100)</f>
        <v>6.3658248576630827</v>
      </c>
      <c r="U314" s="759">
        <f>IF(INDEX(Historical!$H$7:$H$1430,MATCH(B314,Historical!$B$7:$B$1446,0))=0,"n/a",((INDEX(Historical!$C$7:$C$1437,MATCH(B314,Historical!$B$7:$B$1446,0))/INDEX(Historical!$H$7:$H$1430,MATCH(B314,Historical!$B$7:$B$1446,0)))^(1/5)-1)*100)</f>
        <v>9.0686916213479574</v>
      </c>
      <c r="V314" s="759" t="str">
        <f>IF(INDEX(Historical!$O$7:$O$1430,MATCH(B314,Historical!$B$7:$B$1446,0))=0,"n/a",((INDEX(Historical!$C$7:$C$1437,MATCH(B314,Historical!$B$7:$B$1446,0))/INDEX(Historical!$O$7:$O$1430,MATCH(B314,Historical!$B$7:$B$1446,0)))^(1/10)-1)*100)</f>
        <v>n/a</v>
      </c>
      <c r="W314" s="760" t="str">
        <f t="shared" si="72"/>
        <v>n/a</v>
      </c>
      <c r="X314" s="761">
        <f t="shared" si="73"/>
        <v>0.98572735014651713</v>
      </c>
      <c r="Y314" s="716"/>
      <c r="Z314" s="702">
        <f t="shared" si="74"/>
        <v>15.415821501014198</v>
      </c>
      <c r="AA314" s="935">
        <f t="shared" si="75"/>
        <v>21.423935091277894</v>
      </c>
      <c r="AB314" s="639">
        <v>12</v>
      </c>
      <c r="AC314" s="916">
        <v>4.93</v>
      </c>
      <c r="AD314" s="916">
        <v>1.89</v>
      </c>
      <c r="AE314" s="916">
        <v>5.53</v>
      </c>
      <c r="AF314" s="916">
        <v>2.25</v>
      </c>
      <c r="AG314" s="916">
        <v>10.4</v>
      </c>
      <c r="AH314" s="916">
        <v>5.6000000000000005</v>
      </c>
      <c r="AI314" s="916">
        <v>11.92</v>
      </c>
      <c r="AJ314" s="916">
        <v>9.1999999999999993</v>
      </c>
      <c r="AK314" s="916">
        <v>11.3</v>
      </c>
      <c r="AL314" s="928">
        <v>17640</v>
      </c>
      <c r="AM314" s="922">
        <v>0.3</v>
      </c>
      <c r="AN314" s="916">
        <v>0.22</v>
      </c>
      <c r="AO314" s="802">
        <f t="shared" si="76"/>
        <v>-11.635682780666539</v>
      </c>
      <c r="AP314" s="803">
        <f t="shared" si="77"/>
        <v>9.7882523106113553</v>
      </c>
      <c r="AQ314" s="936">
        <f t="shared" si="78"/>
        <v>46.369173978942335</v>
      </c>
      <c r="AR314" s="702">
        <f>INDEX(Historical!$C$7:$C$1437,MATCH(B314,Historical!$B$7:$B$1446,0))*IF(AH314="n/a",1.03,IF(AH314&lt;0,1.01,IF(AH314&gt;10,1.1,(1+AH314/100))))</f>
        <v>0.74975999999999998</v>
      </c>
      <c r="AS314" s="935">
        <f t="shared" si="79"/>
        <v>0.82473600000000002</v>
      </c>
      <c r="AT314" s="935">
        <f t="shared" si="85"/>
        <v>0.90720960000000006</v>
      </c>
      <c r="AU314" s="935">
        <f t="shared" si="85"/>
        <v>0.99793056000000013</v>
      </c>
      <c r="AV314" s="935">
        <f t="shared" si="85"/>
        <v>1.0977236160000001</v>
      </c>
      <c r="AW314" s="702">
        <f t="shared" si="80"/>
        <v>4.5773597759999998</v>
      </c>
      <c r="AX314" s="810">
        <f t="shared" si="81"/>
        <v>4.3338002045067219</v>
      </c>
      <c r="AY314" s="991">
        <v>0.92</v>
      </c>
      <c r="AZ314" s="922">
        <v>32.99</v>
      </c>
      <c r="BA314" s="922">
        <v>-1.9800000000000002</v>
      </c>
      <c r="BB314" s="922">
        <v>2.35</v>
      </c>
      <c r="BC314" s="922">
        <v>8.41</v>
      </c>
      <c r="BE314" s="664">
        <v>2012</v>
      </c>
      <c r="BF314" s="946" t="e">
        <f>#VALUE!</f>
        <v>#VALUE!</v>
      </c>
      <c r="BG314" s="931">
        <v>0.8</v>
      </c>
    </row>
    <row r="315" spans="1:59" ht="11.25" customHeight="1" x14ac:dyDescent="0.2">
      <c r="A315" s="609" t="s">
        <v>1212</v>
      </c>
      <c r="B315" s="925" t="s">
        <v>1213</v>
      </c>
      <c r="C315" s="988" t="s">
        <v>108</v>
      </c>
      <c r="D315" s="988" t="s">
        <v>4373</v>
      </c>
      <c r="E315" s="792">
        <v>7</v>
      </c>
      <c r="F315" s="526">
        <v>605</v>
      </c>
      <c r="G315" s="526" t="s">
        <v>106</v>
      </c>
      <c r="H315" s="526" t="s">
        <v>106</v>
      </c>
      <c r="I315" s="924">
        <v>36.67</v>
      </c>
      <c r="J315" s="702">
        <f t="shared" si="69"/>
        <v>2.399781838014726</v>
      </c>
      <c r="K315" s="927">
        <v>0.22</v>
      </c>
      <c r="L315" s="639">
        <v>4</v>
      </c>
      <c r="M315" s="693">
        <f t="shared" si="70"/>
        <v>0.88</v>
      </c>
      <c r="N315" s="921" t="s">
        <v>595</v>
      </c>
      <c r="O315" s="795">
        <v>0.18</v>
      </c>
      <c r="P315" s="658">
        <v>43251</v>
      </c>
      <c r="Q315" s="658">
        <v>43266</v>
      </c>
      <c r="R315" s="693">
        <f t="shared" si="71"/>
        <v>22.222222222222225</v>
      </c>
      <c r="S315" s="759">
        <f>IF(INDEX(Historical!$D$7:$D$1437,MATCH(B315,Historical!$B$7:$B$1446,0))=0,"n/a",(INDEX(Historical!$C$7:$C$1437,MATCH(B315,Historical!$B$7:$B$1446,0))/INDEX(Historical!$D$7:$D$1437,MATCH(B315,Historical!$B$7:$B$1446,0))-1)*100)</f>
        <v>21.739130434782595</v>
      </c>
      <c r="T315" s="759">
        <f>IF(INDEX(Historical!$F$7:$F$1430,MATCH(B315,Historical!$B$7:$B$1446,0))=0,"n/a",((INDEX(Historical!$C$7:$C$1437,MATCH(B315,Historical!$B$7:$B$1446,0))/INDEX(Historical!$F$7:$F$1430,MATCH(B315,Historical!$B$7:$B$1446,0)))^(1/3)-1)*100)</f>
        <v>27.00821423309716</v>
      </c>
      <c r="U315" s="759">
        <f>IF(INDEX(Historical!$H$7:$H$1430,MATCH(B315,Historical!$B$7:$B$1446,0))=0,"n/a",((INDEX(Historical!$C$7:$C$1437,MATCH(B315,Historical!$B$7:$B$1446,0))/INDEX(Historical!$H$7:$H$1430,MATCH(B315,Historical!$B$7:$B$1446,0)))^(1/5)-1)*100)</f>
        <v>36.082210785873883</v>
      </c>
      <c r="V315" s="759">
        <f>IF(INDEX(Historical!$O$7:$O$1430,MATCH(B315,Historical!$B$7:$B$1446,0))=0,"n/a",((INDEX(Historical!$C$7:$C$1437,MATCH(B315,Historical!$B$7:$B$1446,0))/INDEX(Historical!$O$7:$O$1430,MATCH(B315,Historical!$B$7:$B$1446,0)))^(1/10)-1)*100)</f>
        <v>-0.90559236919174335</v>
      </c>
      <c r="W315" s="760" t="str">
        <f t="shared" si="72"/>
        <v>n/a</v>
      </c>
      <c r="X315" s="761">
        <f t="shared" si="73"/>
        <v>2.0045672658818825</v>
      </c>
      <c r="Y315" s="926"/>
      <c r="Z315" s="702">
        <f t="shared" si="74"/>
        <v>27.329192546583847</v>
      </c>
      <c r="AA315" s="935">
        <f t="shared" si="75"/>
        <v>11.388198757763975</v>
      </c>
      <c r="AB315" s="639">
        <v>12</v>
      </c>
      <c r="AC315" s="916">
        <v>3.22</v>
      </c>
      <c r="AD315" s="916">
        <v>1.63</v>
      </c>
      <c r="AE315" s="916">
        <v>4.4400000000000004</v>
      </c>
      <c r="AF315" s="916">
        <v>1.28</v>
      </c>
      <c r="AG315" s="916">
        <v>10.5</v>
      </c>
      <c r="AH315" s="916">
        <v>44.3</v>
      </c>
      <c r="AI315" s="916">
        <v>11.44</v>
      </c>
      <c r="AJ315" s="916">
        <v>18</v>
      </c>
      <c r="AK315" s="916">
        <v>7.0000000000000009</v>
      </c>
      <c r="AL315" s="928">
        <v>1810</v>
      </c>
      <c r="AM315" s="922">
        <v>1.0999999999999999</v>
      </c>
      <c r="AN315" s="916">
        <v>0.1</v>
      </c>
      <c r="AO315" s="802">
        <f t="shared" si="76"/>
        <v>27.093793866124635</v>
      </c>
      <c r="AP315" s="803">
        <f t="shared" si="77"/>
        <v>38.481992623888608</v>
      </c>
      <c r="AQ315" s="936">
        <f t="shared" si="78"/>
        <v>-19.510126489413761</v>
      </c>
      <c r="AR315" s="702">
        <f>INDEX(Historical!$C$7:$C$1437,MATCH(B315,Historical!$B$7:$B$1446,0))*IF(AH315="n/a",1.03,IF(AH315&lt;0,1.01,IF(AH315&gt;10,1.1,(1+AH315/100))))</f>
        <v>0.92400000000000004</v>
      </c>
      <c r="AS315" s="935">
        <f t="shared" si="79"/>
        <v>1.0164000000000002</v>
      </c>
      <c r="AT315" s="935">
        <f t="shared" si="85"/>
        <v>1.0875480000000002</v>
      </c>
      <c r="AU315" s="935">
        <f t="shared" si="85"/>
        <v>1.1636763600000002</v>
      </c>
      <c r="AV315" s="935">
        <f t="shared" si="85"/>
        <v>1.2451337052000002</v>
      </c>
      <c r="AW315" s="702">
        <f t="shared" si="80"/>
        <v>5.4367580652000012</v>
      </c>
      <c r="AX315" s="810">
        <f t="shared" si="81"/>
        <v>14.826174161985275</v>
      </c>
      <c r="AY315" s="991">
        <v>0.96</v>
      </c>
      <c r="AZ315" s="922">
        <v>12.870000000000001</v>
      </c>
      <c r="BA315" s="922">
        <v>-27.3</v>
      </c>
      <c r="BB315" s="922">
        <v>-5.65</v>
      </c>
      <c r="BC315" s="922">
        <v>-11.91</v>
      </c>
      <c r="BE315" s="664">
        <v>2012</v>
      </c>
      <c r="BF315" s="946" t="e">
        <f>#VALUE!</f>
        <v>#VALUE!</v>
      </c>
      <c r="BG315" s="931">
        <v>1.5</v>
      </c>
    </row>
    <row r="316" spans="1:59" ht="11.25" customHeight="1" x14ac:dyDescent="0.2">
      <c r="A316" s="537" t="s">
        <v>232</v>
      </c>
      <c r="B316" s="925" t="s">
        <v>233</v>
      </c>
      <c r="C316" s="988" t="s">
        <v>4353</v>
      </c>
      <c r="D316" s="988" t="s">
        <v>4354</v>
      </c>
      <c r="E316" s="792">
        <v>51</v>
      </c>
      <c r="F316" s="526">
        <v>24</v>
      </c>
      <c r="G316" s="526" t="s">
        <v>37</v>
      </c>
      <c r="H316" s="526" t="s">
        <v>37</v>
      </c>
      <c r="I316" s="916">
        <v>133.85</v>
      </c>
      <c r="J316" s="702">
        <f t="shared" si="69"/>
        <v>3.0481882704519987</v>
      </c>
      <c r="K316" s="927">
        <v>1.02</v>
      </c>
      <c r="L316" s="639">
        <v>4</v>
      </c>
      <c r="M316" s="693">
        <f t="shared" si="70"/>
        <v>4.08</v>
      </c>
      <c r="N316" s="921" t="s">
        <v>220</v>
      </c>
      <c r="O316" s="795">
        <v>1</v>
      </c>
      <c r="P316" s="915">
        <v>43363</v>
      </c>
      <c r="Q316" s="915">
        <v>43388</v>
      </c>
      <c r="R316" s="693">
        <f t="shared" si="71"/>
        <v>2.0000000000000018</v>
      </c>
      <c r="S316" s="759">
        <f>IF(INDEX(Historical!$D$7:$D$1437,MATCH(B316,Historical!$B$7:$B$1446,0))=0,"n/a",(INDEX(Historical!$C$7:$C$1437,MATCH(B316,Historical!$B$7:$B$1446,0))/INDEX(Historical!$D$7:$D$1437,MATCH(B316,Historical!$B$7:$B$1446,0))-1)*100)</f>
        <v>2.0304568527918621</v>
      </c>
      <c r="T316" s="759">
        <f>IF(INDEX(Historical!$F$7:$F$1430,MATCH(B316,Historical!$B$7:$B$1446,0))=0,"n/a",((INDEX(Historical!$C$7:$C$1437,MATCH(B316,Historical!$B$7:$B$1446,0))/INDEX(Historical!$F$7:$F$1430,MATCH(B316,Historical!$B$7:$B$1446,0)))^(1/3)-1)*100)</f>
        <v>4.2315589399588349</v>
      </c>
      <c r="U316" s="759">
        <f>IF(INDEX(Historical!$H$7:$H$1430,MATCH(B316,Historical!$B$7:$B$1446,0))=0,"n/a",((INDEX(Historical!$C$7:$C$1437,MATCH(B316,Historical!$B$7:$B$1446,0))/INDEX(Historical!$H$7:$H$1430,MATCH(B316,Historical!$B$7:$B$1446,0)))^(1/5)-1)*100)</f>
        <v>6.2414332109832937</v>
      </c>
      <c r="V316" s="759">
        <f>IF(INDEX(Historical!$O$7:$O$1430,MATCH(B316,Historical!$B$7:$B$1446,0))=0,"n/a",((INDEX(Historical!$C$7:$C$1437,MATCH(B316,Historical!$B$7:$B$1446,0))/INDEX(Historical!$O$7:$O$1430,MATCH(B316,Historical!$B$7:$B$1446,0)))^(1/10)-1)*100)</f>
        <v>4.9487903497924979</v>
      </c>
      <c r="W316" s="760">
        <f t="shared" si="72"/>
        <v>1.2612038033183193</v>
      </c>
      <c r="X316" s="761">
        <f t="shared" si="73"/>
        <v>0.73428626011568165</v>
      </c>
      <c r="Y316" s="925"/>
      <c r="Z316" s="702">
        <f t="shared" si="74"/>
        <v>135.09933774834437</v>
      </c>
      <c r="AA316" s="935">
        <f t="shared" si="75"/>
        <v>44.32119205298013</v>
      </c>
      <c r="AB316" s="639">
        <v>12</v>
      </c>
      <c r="AC316" s="916">
        <v>3.02</v>
      </c>
      <c r="AD316" s="916">
        <v>6.62</v>
      </c>
      <c r="AE316" s="916">
        <v>10.89</v>
      </c>
      <c r="AF316" s="916">
        <v>4.5199999999999996</v>
      </c>
      <c r="AG316" s="916">
        <v>10.9</v>
      </c>
      <c r="AH316" s="916">
        <v>4.3</v>
      </c>
      <c r="AI316" s="916">
        <v>7.86</v>
      </c>
      <c r="AJ316" s="916">
        <v>8.5</v>
      </c>
      <c r="AK316" s="916">
        <v>6.7</v>
      </c>
      <c r="AL316" s="928">
        <v>9970</v>
      </c>
      <c r="AM316" s="922">
        <v>0.8</v>
      </c>
      <c r="AN316" s="916">
        <v>1.48</v>
      </c>
      <c r="AO316" s="802">
        <f t="shared" si="76"/>
        <v>-35.03157057154484</v>
      </c>
      <c r="AP316" s="803">
        <f t="shared" si="77"/>
        <v>9.289621481435292</v>
      </c>
      <c r="AQ316" s="936">
        <f t="shared" si="78"/>
        <v>198.38959475414404</v>
      </c>
      <c r="AR316" s="702">
        <f>INDEX(Historical!$C$7:$C$1437,MATCH(B316,Historical!$B$7:$B$1446,0))*IF(AH316="n/a",1.03,IF(AH316&lt;0,1.01,IF(AH316&gt;10,1.1,(1+AH316/100))))</f>
        <v>4.1928599999999996</v>
      </c>
      <c r="AS316" s="935">
        <f t="shared" si="79"/>
        <v>4.5224187959999993</v>
      </c>
      <c r="AT316" s="935">
        <f t="shared" si="85"/>
        <v>4.8254208553319993</v>
      </c>
      <c r="AU316" s="935">
        <f t="shared" si="85"/>
        <v>5.1487240526392428</v>
      </c>
      <c r="AV316" s="935">
        <f t="shared" si="85"/>
        <v>5.4936885641660718</v>
      </c>
      <c r="AW316" s="702">
        <f t="shared" si="80"/>
        <v>24.183112268137311</v>
      </c>
      <c r="AX316" s="810">
        <f t="shared" si="81"/>
        <v>18.067323323225484</v>
      </c>
      <c r="AY316" s="991">
        <v>0.53</v>
      </c>
      <c r="AZ316" s="922">
        <v>18.190000000000001</v>
      </c>
      <c r="BA316" s="922">
        <v>-3.91</v>
      </c>
      <c r="BB316" s="922">
        <v>-0.5</v>
      </c>
      <c r="BC316" s="922">
        <v>4.07</v>
      </c>
      <c r="BE316" s="664">
        <v>1968</v>
      </c>
      <c r="BF316" s="946" t="e">
        <f>#VALUE!</f>
        <v>#VALUE!</v>
      </c>
      <c r="BG316" s="931">
        <v>3.6999999999999997</v>
      </c>
    </row>
    <row r="317" spans="1:59" ht="11.25" customHeight="1" x14ac:dyDescent="0.2">
      <c r="A317" s="609" t="s">
        <v>1234</v>
      </c>
      <c r="B317" s="925" t="s">
        <v>1235</v>
      </c>
      <c r="C317" s="988" t="s">
        <v>108</v>
      </c>
      <c r="D317" s="988" t="s">
        <v>4365</v>
      </c>
      <c r="E317" s="792">
        <v>7</v>
      </c>
      <c r="F317" s="526">
        <v>654</v>
      </c>
      <c r="G317" s="526" t="s">
        <v>106</v>
      </c>
      <c r="H317" s="526" t="s">
        <v>106</v>
      </c>
      <c r="I317" s="924">
        <v>51.69</v>
      </c>
      <c r="J317" s="702">
        <f t="shared" si="69"/>
        <v>1.1607661056297156</v>
      </c>
      <c r="K317" s="927">
        <v>0.15</v>
      </c>
      <c r="L317" s="639">
        <v>4</v>
      </c>
      <c r="M317" s="693">
        <f t="shared" si="70"/>
        <v>0.6</v>
      </c>
      <c r="N317" s="921" t="s">
        <v>560</v>
      </c>
      <c r="O317" s="795">
        <v>0.14000000000000001</v>
      </c>
      <c r="P317" s="915">
        <v>43501</v>
      </c>
      <c r="Q317" s="915">
        <v>43516</v>
      </c>
      <c r="R317" s="693">
        <f t="shared" si="71"/>
        <v>7.1428571428571281</v>
      </c>
      <c r="S317" s="759">
        <f>IF(INDEX(Historical!$D$7:$D$1437,MATCH(B317,Historical!$B$7:$B$1446,0))=0,"n/a",(INDEX(Historical!$C$7:$C$1437,MATCH(B317,Historical!$B$7:$B$1446,0))/INDEX(Historical!$D$7:$D$1437,MATCH(B317,Historical!$B$7:$B$1446,0))-1)*100)</f>
        <v>23.255813953488371</v>
      </c>
      <c r="T317" s="759">
        <f>IF(INDEX(Historical!$F$7:$F$1430,MATCH(B317,Historical!$B$7:$B$1446,0))=0,"n/a",((INDEX(Historical!$C$7:$C$1437,MATCH(B317,Historical!$B$7:$B$1446,0))/INDEX(Historical!$F$7:$F$1430,MATCH(B317,Historical!$B$7:$B$1446,0)))^(1/3)-1)*100)</f>
        <v>25.209525140702404</v>
      </c>
      <c r="U317" s="759">
        <f>IF(INDEX(Historical!$H$7:$H$1430,MATCH(B317,Historical!$B$7:$B$1446,0))=0,"n/a",((INDEX(Historical!$C$7:$C$1437,MATCH(B317,Historical!$B$7:$B$1446,0))/INDEX(Historical!$H$7:$H$1430,MATCH(B317,Historical!$B$7:$B$1446,0)))^(1/5)-1)*100)</f>
        <v>28.7173002285096</v>
      </c>
      <c r="V317" s="759" t="str">
        <f>IF(INDEX(Historical!$O$7:$O$1430,MATCH(B317,Historical!$B$7:$B$1446,0))=0,"n/a",((INDEX(Historical!$C$7:$C$1437,MATCH(B317,Historical!$B$7:$B$1446,0))/INDEX(Historical!$O$7:$O$1430,MATCH(B317,Historical!$B$7:$B$1446,0)))^(1/10)-1)*100)</f>
        <v>n/a</v>
      </c>
      <c r="W317" s="760" t="str">
        <f t="shared" si="72"/>
        <v>n/a</v>
      </c>
      <c r="X317" s="761">
        <f t="shared" si="73"/>
        <v>0.77197043625025796</v>
      </c>
      <c r="Y317" s="926"/>
      <c r="Z317" s="702">
        <f t="shared" si="74"/>
        <v>9.7244732576985413</v>
      </c>
      <c r="AA317" s="935">
        <f t="shared" si="75"/>
        <v>8.3776337115072934</v>
      </c>
      <c r="AB317" s="639">
        <v>12</v>
      </c>
      <c r="AC317" s="916">
        <v>6.17</v>
      </c>
      <c r="AD317" s="916">
        <v>1.2</v>
      </c>
      <c r="AE317" s="916">
        <v>3.77</v>
      </c>
      <c r="AF317" s="916">
        <v>1.1599999999999999</v>
      </c>
      <c r="AG317" s="916">
        <v>11.5</v>
      </c>
      <c r="AH317" s="916">
        <v>51.300000000000004</v>
      </c>
      <c r="AI317" s="916">
        <v>6.88</v>
      </c>
      <c r="AJ317" s="916">
        <v>37.200000000000003</v>
      </c>
      <c r="AK317" s="916">
        <v>7.0000000000000009</v>
      </c>
      <c r="AL317" s="928">
        <v>234.67</v>
      </c>
      <c r="AM317" s="922">
        <v>0.89999999999999991</v>
      </c>
      <c r="AN317" s="916">
        <v>0.06</v>
      </c>
      <c r="AO317" s="802">
        <f t="shared" si="76"/>
        <v>21.500432622632022</v>
      </c>
      <c r="AP317" s="803">
        <f t="shared" si="77"/>
        <v>29.878066334139316</v>
      </c>
      <c r="AQ317" s="936">
        <f t="shared" si="78"/>
        <v>-34.279869123859065</v>
      </c>
      <c r="AR317" s="702">
        <f>INDEX(Historical!$C$7:$C$1437,MATCH(B317,Historical!$B$7:$B$1446,0))*IF(AH317="n/a",1.03,IF(AH317&lt;0,1.01,IF(AH317&gt;10,1.1,(1+AH317/100))))</f>
        <v>0.58300000000000007</v>
      </c>
      <c r="AS317" s="935">
        <f t="shared" si="79"/>
        <v>0.62311040000000006</v>
      </c>
      <c r="AT317" s="935">
        <f t="shared" si="85"/>
        <v>0.66672812800000014</v>
      </c>
      <c r="AU317" s="935">
        <f t="shared" si="85"/>
        <v>0.71339909696000015</v>
      </c>
      <c r="AV317" s="935">
        <f t="shared" si="85"/>
        <v>0.76333703374720019</v>
      </c>
      <c r="AW317" s="702">
        <f t="shared" si="80"/>
        <v>3.3495746587072004</v>
      </c>
      <c r="AX317" s="810">
        <f t="shared" si="81"/>
        <v>6.4801212201725686</v>
      </c>
      <c r="AY317" s="991">
        <v>0.97</v>
      </c>
      <c r="AZ317" s="922">
        <v>25.31</v>
      </c>
      <c r="BA317" s="922">
        <v>-22.15</v>
      </c>
      <c r="BB317" s="922">
        <v>2.02</v>
      </c>
      <c r="BC317" s="922">
        <v>0.57000000000000006</v>
      </c>
      <c r="BE317" s="664">
        <v>2013</v>
      </c>
      <c r="BF317" s="946" t="e">
        <f>#VALUE!</f>
        <v>#VALUE!</v>
      </c>
      <c r="BG317" s="931">
        <v>1.3</v>
      </c>
    </row>
    <row r="318" spans="1:59" ht="11.25" customHeight="1" x14ac:dyDescent="0.2">
      <c r="A318" s="609" t="s">
        <v>3840</v>
      </c>
      <c r="B318" s="925" t="s">
        <v>3841</v>
      </c>
      <c r="C318" s="988" t="s">
        <v>108</v>
      </c>
      <c r="D318" s="988" t="s">
        <v>4373</v>
      </c>
      <c r="E318" s="792">
        <v>6</v>
      </c>
      <c r="F318" s="526">
        <v>781</v>
      </c>
      <c r="G318" s="526" t="s">
        <v>106</v>
      </c>
      <c r="H318" s="526" t="s">
        <v>106</v>
      </c>
      <c r="I318" s="924">
        <v>58.1</v>
      </c>
      <c r="J318" s="702">
        <f t="shared" si="69"/>
        <v>1.1015490533562824</v>
      </c>
      <c r="K318" s="927">
        <v>0.16</v>
      </c>
      <c r="L318" s="639">
        <v>4</v>
      </c>
      <c r="M318" s="693">
        <f t="shared" si="70"/>
        <v>0.64</v>
      </c>
      <c r="N318" s="921" t="s">
        <v>320</v>
      </c>
      <c r="O318" s="795">
        <v>0.15</v>
      </c>
      <c r="P318" s="915">
        <v>43531</v>
      </c>
      <c r="Q318" s="915">
        <v>43553</v>
      </c>
      <c r="R318" s="693">
        <f t="shared" si="71"/>
        <v>6.6666666666666732</v>
      </c>
      <c r="S318" s="759">
        <f>IF(INDEX(Historical!$D$7:$D$1437,MATCH(B318,Historical!$B$7:$B$1446,0))=0,"n/a",(INDEX(Historical!$C$7:$C$1437,MATCH(B318,Historical!$B$7:$B$1446,0))/INDEX(Historical!$D$7:$D$1437,MATCH(B318,Historical!$B$7:$B$1446,0))-1)*100)</f>
        <v>7.1428571428571397</v>
      </c>
      <c r="T318" s="759">
        <f>IF(INDEX(Historical!$F$7:$F$1430,MATCH(B318,Historical!$B$7:$B$1446,0))=0,"n/a",((INDEX(Historical!$C$7:$C$1437,MATCH(B318,Historical!$B$7:$B$1446,0))/INDEX(Historical!$F$7:$F$1430,MATCH(B318,Historical!$B$7:$B$1446,0)))^(1/3)-1)*100)</f>
        <v>7.7217345015941907</v>
      </c>
      <c r="U318" s="759">
        <f>IF(INDEX(Historical!$H$7:$H$1430,MATCH(B318,Historical!$B$7:$B$1446,0))=0,"n/a",((INDEX(Historical!$C$7:$C$1437,MATCH(B318,Historical!$B$7:$B$1446,0))/INDEX(Historical!$H$7:$H$1430,MATCH(B318,Historical!$B$7:$B$1446,0)))^(1/5)-1)*100)</f>
        <v>8.4471771197698544</v>
      </c>
      <c r="V318" s="759" t="str">
        <f>IF(INDEX(Historical!$O$7:$O$1430,MATCH(B318,Historical!$B$7:$B$1446,0))=0,"n/a",((INDEX(Historical!$C$7:$C$1437,MATCH(B318,Historical!$B$7:$B$1446,0))/INDEX(Historical!$O$7:$O$1430,MATCH(B318,Historical!$B$7:$B$1446,0)))^(1/10)-1)*100)</f>
        <v>n/a</v>
      </c>
      <c r="W318" s="760" t="str">
        <f t="shared" si="72"/>
        <v>n/a</v>
      </c>
      <c r="X318" s="761">
        <f t="shared" si="73"/>
        <v>0.47190933629999188</v>
      </c>
      <c r="Y318" s="716"/>
      <c r="Z318" s="702">
        <f t="shared" si="74"/>
        <v>14.611872146118724</v>
      </c>
      <c r="AA318" s="935">
        <f t="shared" si="75"/>
        <v>13.264840182648403</v>
      </c>
      <c r="AB318" s="639">
        <v>12</v>
      </c>
      <c r="AC318" s="916">
        <v>4.38</v>
      </c>
      <c r="AD318" s="916" t="s">
        <v>137</v>
      </c>
      <c r="AE318" s="916">
        <v>2.91</v>
      </c>
      <c r="AF318" s="916">
        <v>1.29</v>
      </c>
      <c r="AG318" s="916">
        <v>10.6</v>
      </c>
      <c r="AH318" s="916">
        <v>14.2</v>
      </c>
      <c r="AI318" s="916" t="s">
        <v>137</v>
      </c>
      <c r="AJ318" s="916">
        <v>17.899999999999999</v>
      </c>
      <c r="AK318" s="916" t="s">
        <v>137</v>
      </c>
      <c r="AL318" s="928">
        <v>129.56</v>
      </c>
      <c r="AM318" s="922">
        <v>7.3</v>
      </c>
      <c r="AN318" s="916">
        <v>0.19</v>
      </c>
      <c r="AO318" s="802">
        <f t="shared" si="76"/>
        <v>-3.7161140095222649</v>
      </c>
      <c r="AP318" s="803">
        <f t="shared" si="77"/>
        <v>9.5487261731261377</v>
      </c>
      <c r="AQ318" s="936">
        <f t="shared" si="78"/>
        <v>-12.79234530127672</v>
      </c>
      <c r="AR318" s="702">
        <f>INDEX(Historical!$C$7:$C$1437,MATCH(B318,Historical!$B$7:$B$1446,0))*IF(AH318="n/a",1.03,IF(AH318&lt;0,1.01,IF(AH318&gt;10,1.1,(1+AH318/100))))</f>
        <v>0.66</v>
      </c>
      <c r="AS318" s="935">
        <f t="shared" si="79"/>
        <v>0.67980000000000007</v>
      </c>
      <c r="AT318" s="935">
        <f t="shared" si="85"/>
        <v>0.70019400000000009</v>
      </c>
      <c r="AU318" s="935">
        <f t="shared" si="85"/>
        <v>0.72119982000000016</v>
      </c>
      <c r="AV318" s="935">
        <f t="shared" si="85"/>
        <v>0.74283581460000014</v>
      </c>
      <c r="AW318" s="702">
        <f t="shared" si="80"/>
        <v>3.5040296346000006</v>
      </c>
      <c r="AX318" s="810">
        <f t="shared" si="81"/>
        <v>6.0310320733218594</v>
      </c>
      <c r="AY318" s="991">
        <v>0.31</v>
      </c>
      <c r="AZ318" s="922">
        <v>28.09</v>
      </c>
      <c r="BA318" s="922">
        <v>-21.8</v>
      </c>
      <c r="BB318" s="922">
        <v>8.58</v>
      </c>
      <c r="BC318" s="922">
        <v>-2.88</v>
      </c>
      <c r="BE318" s="664">
        <v>2014</v>
      </c>
      <c r="BF318" s="946" t="e">
        <f>#VALUE!</f>
        <v>#VALUE!</v>
      </c>
      <c r="BG318" s="931">
        <v>1</v>
      </c>
    </row>
    <row r="319" spans="1:59" ht="11.25" customHeight="1" x14ac:dyDescent="0.2">
      <c r="A319" s="930" t="s">
        <v>4072</v>
      </c>
      <c r="B319" s="925" t="s">
        <v>4073</v>
      </c>
      <c r="C319" s="988" t="s">
        <v>4353</v>
      </c>
      <c r="D319" s="988" t="s">
        <v>4384</v>
      </c>
      <c r="E319" s="792">
        <v>5</v>
      </c>
      <c r="F319" s="526">
        <v>874</v>
      </c>
      <c r="G319" s="526" t="s">
        <v>106</v>
      </c>
      <c r="H319" s="526" t="s">
        <v>106</v>
      </c>
      <c r="I319" s="924">
        <v>87.22</v>
      </c>
      <c r="J319" s="702">
        <f t="shared" si="69"/>
        <v>0.68791561568447601</v>
      </c>
      <c r="K319" s="927">
        <v>0.15</v>
      </c>
      <c r="L319" s="639">
        <v>4</v>
      </c>
      <c r="M319" s="693">
        <f t="shared" si="70"/>
        <v>0.6</v>
      </c>
      <c r="N319" s="921" t="s">
        <v>4476</v>
      </c>
      <c r="O319" s="795">
        <v>0.13500000000000001</v>
      </c>
      <c r="P319" s="915">
        <v>43552</v>
      </c>
      <c r="Q319" s="915">
        <v>43560</v>
      </c>
      <c r="R319" s="693">
        <f t="shared" si="71"/>
        <v>11.1111111111111</v>
      </c>
      <c r="S319" s="759">
        <f>IF(INDEX(Historical!$D$7:$D$1437,MATCH(B319,Historical!$B$7:$B$1446,0))=0,"n/a",(INDEX(Historical!$C$7:$C$1437,MATCH(B319,Historical!$B$7:$B$1446,0))/INDEX(Historical!$D$7:$D$1437,MATCH(B319,Historical!$B$7:$B$1446,0))-1)*100)</f>
        <v>10.471204188481664</v>
      </c>
      <c r="T319" s="759">
        <f>IF(INDEX(Historical!$F$7:$F$1430,MATCH(B319,Historical!$B$7:$B$1446,0))=0,"n/a",((INDEX(Historical!$C$7:$C$1437,MATCH(B319,Historical!$B$7:$B$1446,0))/INDEX(Historical!$F$7:$F$1430,MATCH(B319,Historical!$B$7:$B$1446,0)))^(1/3)-1)*100)</f>
        <v>38.16482441273137</v>
      </c>
      <c r="U319" s="759" t="str">
        <f>IF(INDEX(Historical!$H$7:$H$1430,MATCH(B319,Historical!$B$7:$B$1446,0))=0,"n/a",((INDEX(Historical!$C$7:$C$1437,MATCH(B319,Historical!$B$7:$B$1446,0))/INDEX(Historical!$H$7:$H$1430,MATCH(B319,Historical!$B$7:$B$1446,0)))^(1/5)-1)*100)</f>
        <v>n/a</v>
      </c>
      <c r="V319" s="759" t="str">
        <f>IF(INDEX(Historical!$O$7:$O$1430,MATCH(B319,Historical!$B$7:$B$1446,0))=0,"n/a",((INDEX(Historical!$C$7:$C$1437,MATCH(B319,Historical!$B$7:$B$1446,0))/INDEX(Historical!$O$7:$O$1430,MATCH(B319,Historical!$B$7:$B$1446,0)))^(1/10)-1)*100)</f>
        <v>n/a</v>
      </c>
      <c r="W319" s="760" t="str">
        <f t="shared" si="72"/>
        <v>n/a</v>
      </c>
      <c r="X319" s="761" t="str">
        <f t="shared" si="73"/>
        <v>n/a</v>
      </c>
      <c r="Y319" s="926"/>
      <c r="Z319" s="702">
        <f t="shared" si="74"/>
        <v>35.502958579881657</v>
      </c>
      <c r="AA319" s="935">
        <f t="shared" si="75"/>
        <v>51.609467455621299</v>
      </c>
      <c r="AB319" s="639">
        <v>12</v>
      </c>
      <c r="AC319" s="916">
        <v>1.69</v>
      </c>
      <c r="AD319" s="916">
        <v>3.44</v>
      </c>
      <c r="AE319" s="916">
        <v>1.58</v>
      </c>
      <c r="AF319" s="916">
        <v>13.1</v>
      </c>
      <c r="AG319" s="916" t="s">
        <v>137</v>
      </c>
      <c r="AH319" s="916">
        <v>24.099999999999998</v>
      </c>
      <c r="AI319" s="916">
        <v>14.899999999999999</v>
      </c>
      <c r="AJ319" s="916" t="s">
        <v>137</v>
      </c>
      <c r="AK319" s="916">
        <v>15</v>
      </c>
      <c r="AL319" s="928">
        <v>3140</v>
      </c>
      <c r="AM319" s="922">
        <v>9.31</v>
      </c>
      <c r="AN319" s="916" t="s">
        <v>137</v>
      </c>
      <c r="AO319" s="802" t="str">
        <f t="shared" si="76"/>
        <v>n/a</v>
      </c>
      <c r="AP319" s="803" t="str">
        <f t="shared" si="77"/>
        <v>n/a</v>
      </c>
      <c r="AQ319" s="936">
        <f t="shared" si="78"/>
        <v>448.16219159768116</v>
      </c>
      <c r="AR319" s="702">
        <f>INDEX(Historical!$C$7:$C$1437,MATCH(B319,Historical!$B$7:$B$1446,0))*IF(AH319="n/a",1.03,IF(AH319&lt;0,1.01,IF(AH319&gt;10,1.1,(1+AH319/100))))</f>
        <v>0.58025000000000004</v>
      </c>
      <c r="AS319" s="935">
        <f t="shared" si="79"/>
        <v>0.63827500000000015</v>
      </c>
      <c r="AT319" s="935">
        <f t="shared" si="85"/>
        <v>0.70210250000000018</v>
      </c>
      <c r="AU319" s="935">
        <f t="shared" si="85"/>
        <v>0.77231275000000021</v>
      </c>
      <c r="AV319" s="935">
        <f t="shared" si="85"/>
        <v>0.84954402500000026</v>
      </c>
      <c r="AW319" s="702">
        <f t="shared" si="80"/>
        <v>3.5424842750000005</v>
      </c>
      <c r="AX319" s="810">
        <f t="shared" si="81"/>
        <v>4.0615504184820006</v>
      </c>
      <c r="AY319" s="991" t="s">
        <v>137</v>
      </c>
      <c r="AZ319" s="922">
        <v>34.449999999999996</v>
      </c>
      <c r="BA319" s="922">
        <v>-3.3099999999999996</v>
      </c>
      <c r="BB319" s="922">
        <v>0.21</v>
      </c>
      <c r="BC319" s="922">
        <v>7.88</v>
      </c>
      <c r="BE319" s="664">
        <v>2015</v>
      </c>
      <c r="BF319" s="946" t="e">
        <f>#VALUE!</f>
        <v>#VALUE!</v>
      </c>
      <c r="BG319" s="931" t="s">
        <v>137</v>
      </c>
    </row>
    <row r="320" spans="1:59" ht="11.25" customHeight="1" x14ac:dyDescent="0.2">
      <c r="A320" s="537" t="s">
        <v>251</v>
      </c>
      <c r="B320" s="925" t="s">
        <v>252</v>
      </c>
      <c r="C320" s="988" t="s">
        <v>123</v>
      </c>
      <c r="D320" s="988" t="s">
        <v>4205</v>
      </c>
      <c r="E320" s="792">
        <v>50</v>
      </c>
      <c r="F320" s="526">
        <v>27</v>
      </c>
      <c r="G320" s="526" t="s">
        <v>115</v>
      </c>
      <c r="H320" s="526" t="s">
        <v>115</v>
      </c>
      <c r="I320" s="916">
        <v>48.97</v>
      </c>
      <c r="J320" s="702">
        <f t="shared" si="69"/>
        <v>1.3069226056769452</v>
      </c>
      <c r="K320" s="927">
        <v>0.16</v>
      </c>
      <c r="L320" s="639">
        <v>4</v>
      </c>
      <c r="M320" s="693">
        <f t="shared" si="70"/>
        <v>0.64</v>
      </c>
      <c r="N320" s="921" t="s">
        <v>698</v>
      </c>
      <c r="O320" s="795">
        <v>0.155</v>
      </c>
      <c r="P320" s="915">
        <v>43572</v>
      </c>
      <c r="Q320" s="915">
        <v>43587</v>
      </c>
      <c r="R320" s="693">
        <f t="shared" si="71"/>
        <v>3.2258064516129057</v>
      </c>
      <c r="S320" s="759">
        <f>IF(INDEX(Historical!$D$7:$D$1437,MATCH(B320,Historical!$B$7:$B$1446,0))=0,"n/a",(INDEX(Historical!$C$7:$C$1437,MATCH(B320,Historical!$B$7:$B$1446,0))/INDEX(Historical!$D$7:$D$1437,MATCH(B320,Historical!$B$7:$B$1446,0))-1)*100)</f>
        <v>4.2372881355932313</v>
      </c>
      <c r="T320" s="759">
        <f>IF(INDEX(Historical!$F$7:$F$1430,MATCH(B320,Historical!$B$7:$B$1446,0))=0,"n/a",((INDEX(Historical!$C$7:$C$1437,MATCH(B320,Historical!$B$7:$B$1446,0))/INDEX(Historical!$F$7:$F$1430,MATCH(B320,Historical!$B$7:$B$1446,0)))^(1/3)-1)*100)</f>
        <v>6.4392109888903093</v>
      </c>
      <c r="U320" s="759">
        <f>IF(INDEX(Historical!$H$7:$H$1430,MATCH(B320,Historical!$B$7:$B$1446,0))=0,"n/a",((INDEX(Historical!$C$7:$C$1437,MATCH(B320,Historical!$B$7:$B$1446,0))/INDEX(Historical!$H$7:$H$1430,MATCH(B320,Historical!$B$7:$B$1446,0)))^(1/5)-1)*100)</f>
        <v>9.8203635971727756</v>
      </c>
      <c r="V320" s="759">
        <f>IF(INDEX(Historical!$O$7:$O$1430,MATCH(B320,Historical!$B$7:$B$1446,0))=0,"n/a",((INDEX(Historical!$C$7:$C$1437,MATCH(B320,Historical!$B$7:$B$1446,0))/INDEX(Historical!$O$7:$O$1430,MATCH(B320,Historical!$B$7:$B$1446,0)))^(1/10)-1)*100)</f>
        <v>8.8866360269094002</v>
      </c>
      <c r="W320" s="760">
        <f t="shared" si="72"/>
        <v>1.1050709815768283</v>
      </c>
      <c r="X320" s="761">
        <f t="shared" si="73"/>
        <v>1.4879338783595113</v>
      </c>
      <c r="Y320" s="925"/>
      <c r="Z320" s="702">
        <f t="shared" si="74"/>
        <v>24.806201550387598</v>
      </c>
      <c r="AA320" s="935">
        <f t="shared" si="75"/>
        <v>18.980620155038757</v>
      </c>
      <c r="AB320" s="639">
        <v>11</v>
      </c>
      <c r="AC320" s="916">
        <v>2.58</v>
      </c>
      <c r="AD320" s="916">
        <v>1.36</v>
      </c>
      <c r="AE320" s="916">
        <v>0.83</v>
      </c>
      <c r="AF320" s="916">
        <v>2.12</v>
      </c>
      <c r="AG320" s="916">
        <v>11.799999999999999</v>
      </c>
      <c r="AH320" s="916">
        <v>123.50000000000001</v>
      </c>
      <c r="AI320" s="916">
        <v>21.86</v>
      </c>
      <c r="AJ320" s="916">
        <v>6.6000000000000005</v>
      </c>
      <c r="AK320" s="916">
        <v>14.000000000000002</v>
      </c>
      <c r="AL320" s="928">
        <v>2490</v>
      </c>
      <c r="AM320" s="922">
        <v>0.70000000000000007</v>
      </c>
      <c r="AN320" s="916">
        <v>1.9</v>
      </c>
      <c r="AO320" s="802">
        <f t="shared" si="76"/>
        <v>-7.8533339521890362</v>
      </c>
      <c r="AP320" s="803">
        <f t="shared" si="77"/>
        <v>11.127286202849721</v>
      </c>
      <c r="AQ320" s="936">
        <f t="shared" si="78"/>
        <v>33.73093173098183</v>
      </c>
      <c r="AR320" s="702">
        <f>INDEX(Historical!$C$7:$C$1437,MATCH(B320,Historical!$B$7:$B$1446,0))*IF(AH320="n/a",1.03,IF(AH320&lt;0,1.01,IF(AH320&gt;10,1.1,(1+AH320/100))))</f>
        <v>0.67649999999999999</v>
      </c>
      <c r="AS320" s="935">
        <f t="shared" si="79"/>
        <v>0.74415000000000009</v>
      </c>
      <c r="AT320" s="935">
        <f t="shared" si="85"/>
        <v>0.81856500000000021</v>
      </c>
      <c r="AU320" s="935">
        <f t="shared" si="85"/>
        <v>0.90042150000000032</v>
      </c>
      <c r="AV320" s="935">
        <f t="shared" si="85"/>
        <v>0.99046365000000047</v>
      </c>
      <c r="AW320" s="702">
        <f t="shared" si="80"/>
        <v>4.1301001500000014</v>
      </c>
      <c r="AX320" s="810">
        <f t="shared" si="81"/>
        <v>8.4339394527261629</v>
      </c>
      <c r="AY320" s="991">
        <v>1.4</v>
      </c>
      <c r="AZ320" s="922">
        <v>23.630000000000003</v>
      </c>
      <c r="BA320" s="922">
        <v>-17.810000000000002</v>
      </c>
      <c r="BB320" s="922">
        <v>-1.58</v>
      </c>
      <c r="BC320" s="922">
        <v>-1.52</v>
      </c>
      <c r="BE320" s="664">
        <v>1970</v>
      </c>
      <c r="BF320" s="946" t="e">
        <f>#VALUE!</f>
        <v>#VALUE!</v>
      </c>
      <c r="BG320" s="931">
        <v>3.2</v>
      </c>
    </row>
    <row r="321" spans="1:59" ht="11.25" customHeight="1" x14ac:dyDescent="0.2">
      <c r="A321" s="930" t="s">
        <v>4135</v>
      </c>
      <c r="B321" s="925" t="s">
        <v>2301</v>
      </c>
      <c r="C321" s="988" t="s">
        <v>108</v>
      </c>
      <c r="D321" s="988" t="s">
        <v>4373</v>
      </c>
      <c r="E321" s="792">
        <v>5</v>
      </c>
      <c r="F321" s="526">
        <v>875</v>
      </c>
      <c r="G321" s="526" t="s">
        <v>106</v>
      </c>
      <c r="H321" s="526" t="s">
        <v>106</v>
      </c>
      <c r="I321" s="924">
        <v>17.25</v>
      </c>
      <c r="J321" s="702">
        <f t="shared" si="69"/>
        <v>3.0144927536231885</v>
      </c>
      <c r="K321" s="927">
        <v>0.13</v>
      </c>
      <c r="L321" s="639">
        <v>4</v>
      </c>
      <c r="M321" s="693">
        <f t="shared" si="70"/>
        <v>0.52</v>
      </c>
      <c r="N321" s="921" t="s">
        <v>493</v>
      </c>
      <c r="O321" s="795">
        <v>0.12</v>
      </c>
      <c r="P321" s="915">
        <v>43553</v>
      </c>
      <c r="Q321" s="915">
        <v>43570</v>
      </c>
      <c r="R321" s="693">
        <f t="shared" si="71"/>
        <v>8.333333333333341</v>
      </c>
      <c r="S321" s="759">
        <f>IF(INDEX(Historical!$D$7:$D$1437,MATCH(B321,Historical!$B$7:$B$1446,0))=0,"n/a",(INDEX(Historical!$C$7:$C$1437,MATCH(B321,Historical!$B$7:$B$1446,0))/INDEX(Historical!$D$7:$D$1437,MATCH(B321,Historical!$B$7:$B$1446,0))-1)*100)</f>
        <v>9.302325581395344</v>
      </c>
      <c r="T321" s="759">
        <f>IF(INDEX(Historical!$F$7:$F$1430,MATCH(B321,Historical!$B$7:$B$1446,0))=0,"n/a",((INDEX(Historical!$C$7:$C$1437,MATCH(B321,Historical!$B$7:$B$1446,0))/INDEX(Historical!$F$7:$F$1430,MATCH(B321,Historical!$B$7:$B$1446,0)))^(1/3)-1)*100)</f>
        <v>10.325677865290107</v>
      </c>
      <c r="U321" s="759">
        <f>IF(INDEX(Historical!$H$7:$H$1430,MATCH(B321,Historical!$B$7:$B$1446,0))=0,"n/a",((INDEX(Historical!$C$7:$C$1437,MATCH(B321,Historical!$B$7:$B$1446,0))/INDEX(Historical!$H$7:$H$1430,MATCH(B321,Historical!$B$7:$B$1446,0)))^(1/5)-1)*100)</f>
        <v>7.9915005882233103</v>
      </c>
      <c r="V321" s="759">
        <f>IF(INDEX(Historical!$O$7:$O$1430,MATCH(B321,Historical!$B$7:$B$1446,0))=0,"n/a",((INDEX(Historical!$C$7:$C$1437,MATCH(B321,Historical!$B$7:$B$1446,0))/INDEX(Historical!$O$7:$O$1430,MATCH(B321,Historical!$B$7:$B$1446,0)))^(1/10)-1)*100)</f>
        <v>-2.4123947527537437</v>
      </c>
      <c r="W321" s="760" t="str">
        <f t="shared" si="72"/>
        <v>n/a</v>
      </c>
      <c r="X321" s="761">
        <f t="shared" si="73"/>
        <v>1.1099306372532376</v>
      </c>
      <c r="Y321" s="926"/>
      <c r="Z321" s="702">
        <f t="shared" si="74"/>
        <v>42.276422764227647</v>
      </c>
      <c r="AA321" s="935">
        <f t="shared" si="75"/>
        <v>14.02439024390244</v>
      </c>
      <c r="AB321" s="639">
        <v>12</v>
      </c>
      <c r="AC321" s="916">
        <v>1.23</v>
      </c>
      <c r="AD321" s="916">
        <v>4.91</v>
      </c>
      <c r="AE321" s="916">
        <v>3.83</v>
      </c>
      <c r="AF321" s="916">
        <v>1.34</v>
      </c>
      <c r="AG321" s="916">
        <v>8.2000000000000011</v>
      </c>
      <c r="AH321" s="916">
        <v>10.8</v>
      </c>
      <c r="AI321" s="916">
        <v>3.2300000000000004</v>
      </c>
      <c r="AJ321" s="916">
        <v>7.1999999999999993</v>
      </c>
      <c r="AK321" s="916">
        <v>2.85</v>
      </c>
      <c r="AL321" s="928">
        <v>3010</v>
      </c>
      <c r="AM321" s="922">
        <v>0.6</v>
      </c>
      <c r="AN321" s="916">
        <v>0.17</v>
      </c>
      <c r="AO321" s="802">
        <f t="shared" si="76"/>
        <v>-3.018396902055942</v>
      </c>
      <c r="AP321" s="803">
        <f t="shared" si="77"/>
        <v>11.005993341846498</v>
      </c>
      <c r="AQ321" s="936">
        <f t="shared" si="78"/>
        <v>-8.6090621394263707</v>
      </c>
      <c r="AR321" s="702">
        <f>INDEX(Historical!$C$7:$C$1437,MATCH(B321,Historical!$B$7:$B$1446,0))*IF(AH321="n/a",1.03,IF(AH321&lt;0,1.01,IF(AH321&gt;10,1.1,(1+AH321/100))))</f>
        <v>0.51700000000000002</v>
      </c>
      <c r="AS321" s="935">
        <f t="shared" si="79"/>
        <v>0.53369909999999998</v>
      </c>
      <c r="AT321" s="935">
        <f t="shared" si="85"/>
        <v>0.54890952434999996</v>
      </c>
      <c r="AU321" s="935">
        <f t="shared" si="85"/>
        <v>0.56455344579397493</v>
      </c>
      <c r="AV321" s="935">
        <f t="shared" si="85"/>
        <v>0.58064321899910321</v>
      </c>
      <c r="AW321" s="702">
        <f t="shared" si="80"/>
        <v>2.7448052891430783</v>
      </c>
      <c r="AX321" s="810">
        <f t="shared" si="81"/>
        <v>15.911914719670021</v>
      </c>
      <c r="AY321" s="991">
        <v>1.02</v>
      </c>
      <c r="AZ321" s="922">
        <v>19.96</v>
      </c>
      <c r="BA321" s="922">
        <v>-6.29</v>
      </c>
      <c r="BB321" s="922">
        <v>4.99</v>
      </c>
      <c r="BC321" s="922">
        <v>3.54</v>
      </c>
      <c r="BE321" s="664">
        <v>2015</v>
      </c>
      <c r="BF321" s="946" t="e">
        <f>#VALUE!</f>
        <v>#VALUE!</v>
      </c>
      <c r="BG321" s="931">
        <v>0.89999999999999991</v>
      </c>
    </row>
    <row r="322" spans="1:59" ht="11.25" customHeight="1" x14ac:dyDescent="0.2">
      <c r="A322" s="537" t="s">
        <v>1050</v>
      </c>
      <c r="B322" s="925" t="s">
        <v>1051</v>
      </c>
      <c r="C322" s="988" t="s">
        <v>247</v>
      </c>
      <c r="D322" s="988" t="s">
        <v>4387</v>
      </c>
      <c r="E322" s="792">
        <v>8</v>
      </c>
      <c r="F322" s="526">
        <v>548</v>
      </c>
      <c r="G322" s="526" t="s">
        <v>37</v>
      </c>
      <c r="H322" s="526" t="s">
        <v>37</v>
      </c>
      <c r="I322" s="924">
        <v>53.97</v>
      </c>
      <c r="J322" s="702">
        <f t="shared" si="69"/>
        <v>6.8556605521586071</v>
      </c>
      <c r="K322" s="927">
        <v>0.92500000000000004</v>
      </c>
      <c r="L322" s="639">
        <v>4</v>
      </c>
      <c r="M322" s="693">
        <f t="shared" si="70"/>
        <v>3.7</v>
      </c>
      <c r="N322" s="921" t="s">
        <v>149</v>
      </c>
      <c r="O322" s="795">
        <v>0.89</v>
      </c>
      <c r="P322" s="915">
        <v>43437</v>
      </c>
      <c r="Q322" s="915">
        <v>43451</v>
      </c>
      <c r="R322" s="693">
        <f t="shared" si="71"/>
        <v>3.9325842696629247</v>
      </c>
      <c r="S322" s="759">
        <f>IF(INDEX(Historical!$D$7:$D$1437,MATCH(B322,Historical!$B$7:$B$1446,0))=0,"n/a",(INDEX(Historical!$C$7:$C$1437,MATCH(B322,Historical!$B$7:$B$1446,0))/INDEX(Historical!$D$7:$D$1437,MATCH(B322,Historical!$B$7:$B$1446,0))-1)*100)</f>
        <v>4.05209840810421</v>
      </c>
      <c r="T322" s="759">
        <f>IF(INDEX(Historical!$F$7:$F$1430,MATCH(B322,Historical!$B$7:$B$1446,0))=0,"n/a",((INDEX(Historical!$C$7:$C$1437,MATCH(B322,Historical!$B$7:$B$1446,0))/INDEX(Historical!$F$7:$F$1430,MATCH(B322,Historical!$B$7:$B$1446,0)))^(1/3)-1)*100)</f>
        <v>5.3459696364154929</v>
      </c>
      <c r="U322" s="759">
        <f>IF(INDEX(Historical!$H$7:$H$1430,MATCH(B322,Historical!$B$7:$B$1446,0))=0,"n/a",((INDEX(Historical!$C$7:$C$1437,MATCH(B322,Historical!$B$7:$B$1446,0))/INDEX(Historical!$H$7:$H$1430,MATCH(B322,Historical!$B$7:$B$1446,0)))^(1/5)-1)*100)</f>
        <v>6.901631238944228</v>
      </c>
      <c r="V322" s="759">
        <f>IF(INDEX(Historical!$O$7:$O$1430,MATCH(B322,Historical!$B$7:$B$1446,0))=0,"n/a",((INDEX(Historical!$C$7:$C$1437,MATCH(B322,Historical!$B$7:$B$1446,0))/INDEX(Historical!$O$7:$O$1430,MATCH(B322,Historical!$B$7:$B$1446,0)))^(1/10)-1)*100)</f>
        <v>6.5008347175385284</v>
      </c>
      <c r="W322" s="760">
        <f t="shared" si="72"/>
        <v>1.0616530859220887</v>
      </c>
      <c r="X322" s="761">
        <f t="shared" si="73"/>
        <v>5.7513593657868567</v>
      </c>
      <c r="Y322" s="926"/>
      <c r="Z322" s="702">
        <f t="shared" si="74"/>
        <v>181.37254901960785</v>
      </c>
      <c r="AA322" s="935">
        <f t="shared" si="75"/>
        <v>26.455882352941174</v>
      </c>
      <c r="AB322" s="639">
        <v>12</v>
      </c>
      <c r="AC322" s="916">
        <v>2.04</v>
      </c>
      <c r="AD322" s="916">
        <v>4.41</v>
      </c>
      <c r="AE322" s="916">
        <v>2.2599999999999998</v>
      </c>
      <c r="AF322" s="918">
        <v>93.05</v>
      </c>
      <c r="AG322" s="918" t="s">
        <v>137</v>
      </c>
      <c r="AH322" s="916">
        <v>-27.200000000000003</v>
      </c>
      <c r="AI322" s="916">
        <v>5.88</v>
      </c>
      <c r="AJ322" s="916">
        <v>1.2</v>
      </c>
      <c r="AK322" s="916">
        <v>6</v>
      </c>
      <c r="AL322" s="928">
        <v>3050</v>
      </c>
      <c r="AM322" s="922">
        <v>1.7000000000000002</v>
      </c>
      <c r="AN322" s="918">
        <v>51.33</v>
      </c>
      <c r="AO322" s="802">
        <f t="shared" si="76"/>
        <v>-12.698590561838339</v>
      </c>
      <c r="AP322" s="803">
        <f t="shared" si="77"/>
        <v>13.757291791102835</v>
      </c>
      <c r="AQ322" s="936">
        <f t="shared" si="78"/>
        <v>945.99125828961905</v>
      </c>
      <c r="AR322" s="702">
        <f>INDEX(Historical!$C$7:$C$1437,MATCH(B322,Historical!$B$7:$B$1446,0))*IF(AH322="n/a",1.03,IF(AH322&lt;0,1.01,IF(AH322&gt;10,1.1,(1+AH322/100))))</f>
        <v>3.6309500000000003</v>
      </c>
      <c r="AS322" s="935">
        <f t="shared" si="79"/>
        <v>3.8444498600000001</v>
      </c>
      <c r="AT322" s="935">
        <f t="shared" si="85"/>
        <v>4.0751168516000007</v>
      </c>
      <c r="AU322" s="935">
        <f t="shared" si="85"/>
        <v>4.3196238626960008</v>
      </c>
      <c r="AV322" s="935">
        <f t="shared" si="85"/>
        <v>4.5788012944577607</v>
      </c>
      <c r="AW322" s="702">
        <f t="shared" si="80"/>
        <v>20.448941868753764</v>
      </c>
      <c r="AX322" s="810">
        <f t="shared" si="81"/>
        <v>37.88946056837829</v>
      </c>
      <c r="AY322" s="991">
        <v>0.62</v>
      </c>
      <c r="AZ322" s="922">
        <v>18.02</v>
      </c>
      <c r="BA322" s="922">
        <v>-20.46</v>
      </c>
      <c r="BB322" s="922">
        <v>1.69</v>
      </c>
      <c r="BC322" s="922">
        <v>1.4200000000000002</v>
      </c>
      <c r="BE322" s="664">
        <v>2012</v>
      </c>
      <c r="BF322" s="946" t="e">
        <f>#VALUE!</f>
        <v>#VALUE!</v>
      </c>
      <c r="BG322" s="931">
        <v>6.2</v>
      </c>
    </row>
    <row r="323" spans="1:59" ht="11.25" customHeight="1" x14ac:dyDescent="0.2">
      <c r="A323" s="609" t="s">
        <v>3838</v>
      </c>
      <c r="B323" s="925" t="s">
        <v>3839</v>
      </c>
      <c r="C323" s="988" t="s">
        <v>108</v>
      </c>
      <c r="D323" s="988" t="s">
        <v>4373</v>
      </c>
      <c r="E323" s="792">
        <v>6</v>
      </c>
      <c r="F323" s="526">
        <v>776</v>
      </c>
      <c r="G323" s="526" t="s">
        <v>106</v>
      </c>
      <c r="H323" s="526" t="s">
        <v>106</v>
      </c>
      <c r="I323" s="924">
        <v>22.25</v>
      </c>
      <c r="J323" s="702">
        <f t="shared" si="69"/>
        <v>1.6179775280898878</v>
      </c>
      <c r="K323" s="927">
        <v>0.09</v>
      </c>
      <c r="L323" s="639">
        <v>4</v>
      </c>
      <c r="M323" s="693">
        <f t="shared" si="70"/>
        <v>0.36</v>
      </c>
      <c r="N323" s="921" t="s">
        <v>595</v>
      </c>
      <c r="O323" s="795">
        <v>0.05</v>
      </c>
      <c r="P323" s="915">
        <v>43524</v>
      </c>
      <c r="Q323" s="915">
        <v>43539</v>
      </c>
      <c r="R323" s="693">
        <f t="shared" si="71"/>
        <v>79.999999999999986</v>
      </c>
      <c r="S323" s="759">
        <f>IF(INDEX(Historical!$D$7:$D$1437,MATCH(B323,Historical!$B$7:$B$1446,0))=0,"n/a",(INDEX(Historical!$C$7:$C$1437,MATCH(B323,Historical!$B$7:$B$1446,0))/INDEX(Historical!$D$7:$D$1437,MATCH(B323,Historical!$B$7:$B$1446,0))-1)*100)</f>
        <v>42.857142857142861</v>
      </c>
      <c r="T323" s="759">
        <f>IF(INDEX(Historical!$F$7:$F$1430,MATCH(B323,Historical!$B$7:$B$1446,0))=0,"n/a",((INDEX(Historical!$C$7:$C$1437,MATCH(B323,Historical!$B$7:$B$1446,0))/INDEX(Historical!$F$7:$F$1430,MATCH(B323,Historical!$B$7:$B$1446,0)))^(1/3)-1)*100)</f>
        <v>25.99210498948732</v>
      </c>
      <c r="U323" s="759" t="str">
        <f>IF(INDEX(Historical!$H$7:$H$1430,MATCH(B323,Historical!$B$7:$B$1446,0))=0,"n/a",((INDEX(Historical!$C$7:$C$1437,MATCH(B323,Historical!$B$7:$B$1446,0))/INDEX(Historical!$H$7:$H$1430,MATCH(B323,Historical!$B$7:$B$1446,0)))^(1/5)-1)*100)</f>
        <v>n/a</v>
      </c>
      <c r="V323" s="759">
        <f>IF(INDEX(Historical!$O$7:$O$1430,MATCH(B323,Historical!$B$7:$B$1446,0))=0,"n/a",((INDEX(Historical!$C$7:$C$1437,MATCH(B323,Historical!$B$7:$B$1446,0))/INDEX(Historical!$O$7:$O$1430,MATCH(B323,Historical!$B$7:$B$1446,0)))^(1/10)-1)*100)</f>
        <v>-9.7838692462488002</v>
      </c>
      <c r="W323" s="760" t="str">
        <f t="shared" si="72"/>
        <v>n/a</v>
      </c>
      <c r="X323" s="761" t="str">
        <f t="shared" si="73"/>
        <v>n/a</v>
      </c>
      <c r="Y323" s="926"/>
      <c r="Z323" s="702" t="str">
        <f t="shared" si="74"/>
        <v>n/a</v>
      </c>
      <c r="AA323" s="935" t="str">
        <f t="shared" si="75"/>
        <v>n/a</v>
      </c>
      <c r="AB323" s="639">
        <v>12</v>
      </c>
      <c r="AC323" s="916" t="s">
        <v>137</v>
      </c>
      <c r="AD323" s="916" t="s">
        <v>137</v>
      </c>
      <c r="AE323" s="916" t="s">
        <v>137</v>
      </c>
      <c r="AF323" s="916" t="s">
        <v>137</v>
      </c>
      <c r="AG323" s="916" t="s">
        <v>137</v>
      </c>
      <c r="AH323" s="916" t="s">
        <v>137</v>
      </c>
      <c r="AI323" s="916" t="s">
        <v>137</v>
      </c>
      <c r="AJ323" s="916" t="s">
        <v>137</v>
      </c>
      <c r="AK323" s="916" t="s">
        <v>137</v>
      </c>
      <c r="AL323" s="928" t="s">
        <v>137</v>
      </c>
      <c r="AM323" s="922" t="s">
        <v>137</v>
      </c>
      <c r="AN323" s="916" t="s">
        <v>137</v>
      </c>
      <c r="AO323" s="802" t="str">
        <f t="shared" si="76"/>
        <v>n/a</v>
      </c>
      <c r="AP323" s="803" t="str">
        <f t="shared" si="77"/>
        <v>n/a</v>
      </c>
      <c r="AQ323" s="936" t="str">
        <f t="shared" si="78"/>
        <v>n/a</v>
      </c>
      <c r="AR323" s="702">
        <f>INDEX(Historical!$C$7:$C$1437,MATCH(B323,Historical!$B$7:$B$1446,0))*IF(AH323="n/a",1.03,IF(AH323&lt;0,1.01,IF(AH323&gt;10,1.1,(1+AH323/100))))</f>
        <v>0.20600000000000002</v>
      </c>
      <c r="AS323" s="935">
        <f t="shared" si="79"/>
        <v>0.21218000000000004</v>
      </c>
      <c r="AT323" s="935">
        <f t="shared" si="85"/>
        <v>0.21854540000000003</v>
      </c>
      <c r="AU323" s="935">
        <f t="shared" si="85"/>
        <v>0.22510176200000004</v>
      </c>
      <c r="AV323" s="935">
        <f t="shared" si="85"/>
        <v>0.23185481486000004</v>
      </c>
      <c r="AW323" s="702">
        <f t="shared" si="80"/>
        <v>1.0936819768600001</v>
      </c>
      <c r="AX323" s="810">
        <f t="shared" si="81"/>
        <v>4.9154246151011245</v>
      </c>
      <c r="AY323" s="991" t="s">
        <v>137</v>
      </c>
      <c r="AZ323" s="922" t="s">
        <v>137</v>
      </c>
      <c r="BA323" s="922" t="s">
        <v>137</v>
      </c>
      <c r="BB323" s="922" t="s">
        <v>137</v>
      </c>
      <c r="BC323" s="922" t="s">
        <v>137</v>
      </c>
      <c r="BD323" s="960" t="s">
        <v>4298</v>
      </c>
      <c r="BE323" s="664">
        <v>2014</v>
      </c>
      <c r="BF323" s="946" t="e">
        <f>#VALUE!</f>
        <v>#VALUE!</v>
      </c>
      <c r="BG323" s="931" t="s">
        <v>137</v>
      </c>
    </row>
    <row r="324" spans="1:59" s="838" customFormat="1" ht="11.25" customHeight="1" x14ac:dyDescent="0.2">
      <c r="A324" s="817" t="s">
        <v>1246</v>
      </c>
      <c r="B324" s="846" t="s">
        <v>1247</v>
      </c>
      <c r="C324" s="988" t="s">
        <v>108</v>
      </c>
      <c r="D324" s="988" t="s">
        <v>4373</v>
      </c>
      <c r="E324" s="818">
        <v>7</v>
      </c>
      <c r="F324" s="526">
        <v>655</v>
      </c>
      <c r="G324" s="1171" t="s">
        <v>106</v>
      </c>
      <c r="H324" s="1171" t="s">
        <v>106</v>
      </c>
      <c r="I324" s="819">
        <v>29.85</v>
      </c>
      <c r="J324" s="820">
        <f t="shared" si="69"/>
        <v>2.2780569514237858</v>
      </c>
      <c r="K324" s="821">
        <v>0.17</v>
      </c>
      <c r="L324" s="822">
        <v>4</v>
      </c>
      <c r="M324" s="823">
        <f t="shared" si="70"/>
        <v>0.68</v>
      </c>
      <c r="N324" s="824" t="s">
        <v>1248</v>
      </c>
      <c r="O324" s="825">
        <v>0.15</v>
      </c>
      <c r="P324" s="826">
        <v>43503</v>
      </c>
      <c r="Q324" s="826">
        <v>43516</v>
      </c>
      <c r="R324" s="823">
        <f t="shared" si="71"/>
        <v>13.333333333333346</v>
      </c>
      <c r="S324" s="759">
        <f>IF(INDEX(Historical!$D$7:$D$1437,MATCH(B324,Historical!$B$7:$B$1446,0))=0,"n/a",(INDEX(Historical!$C$7:$C$1437,MATCH(B324,Historical!$B$7:$B$1446,0))/INDEX(Historical!$D$7:$D$1437,MATCH(B324,Historical!$B$7:$B$1446,0))-1)*100)</f>
        <v>16.128957336156557</v>
      </c>
      <c r="T324" s="759">
        <f>IF(INDEX(Historical!$F$7:$F$1430,MATCH(B324,Historical!$B$7:$B$1446,0))=0,"n/a",((INDEX(Historical!$C$7:$C$1437,MATCH(B324,Historical!$B$7:$B$1446,0))/INDEX(Historical!$F$7:$F$1430,MATCH(B324,Historical!$B$7:$B$1446,0)))^(1/3)-1)*100)</f>
        <v>9.7938124280034131</v>
      </c>
      <c r="U324" s="759">
        <f>IF(INDEX(Historical!$H$7:$H$1430,MATCH(B324,Historical!$B$7:$B$1446,0))=0,"n/a",((INDEX(Historical!$C$7:$C$1437,MATCH(B324,Historical!$B$7:$B$1446,0))/INDEX(Historical!$H$7:$H$1430,MATCH(B324,Historical!$B$7:$B$1446,0)))^(1/5)-1)*100)</f>
        <v>8.4471771197698544</v>
      </c>
      <c r="V324" s="759">
        <f>IF(INDEX(Historical!$O$7:$O$1430,MATCH(B324,Historical!$B$7:$B$1446,0))=0,"n/a",((INDEX(Historical!$C$7:$C$1437,MATCH(B324,Historical!$B$7:$B$1446,0))/INDEX(Historical!$O$7:$O$1430,MATCH(B324,Historical!$B$7:$B$1446,0)))^(1/10)-1)*100)</f>
        <v>4.8589363897794557</v>
      </c>
      <c r="W324" s="827">
        <f t="shared" si="72"/>
        <v>1.7384827546905315</v>
      </c>
      <c r="X324" s="828">
        <f t="shared" si="73"/>
        <v>0.99378554350233583</v>
      </c>
      <c r="Y324" s="839"/>
      <c r="Z324" s="820">
        <f t="shared" si="74"/>
        <v>34.170854271356788</v>
      </c>
      <c r="AA324" s="830">
        <f t="shared" si="75"/>
        <v>15</v>
      </c>
      <c r="AB324" s="822">
        <v>12</v>
      </c>
      <c r="AC324" s="831">
        <v>1.99</v>
      </c>
      <c r="AD324" s="831">
        <v>1.66</v>
      </c>
      <c r="AE324" s="831">
        <v>5.53</v>
      </c>
      <c r="AF324" s="831">
        <v>1.6</v>
      </c>
      <c r="AG324" s="831">
        <v>11.899999999999999</v>
      </c>
      <c r="AH324" s="831">
        <v>18.8</v>
      </c>
      <c r="AI324" s="831">
        <v>7.5399999999999991</v>
      </c>
      <c r="AJ324" s="831">
        <v>8.5</v>
      </c>
      <c r="AK324" s="831">
        <v>9</v>
      </c>
      <c r="AL324" s="832">
        <v>739.38</v>
      </c>
      <c r="AM324" s="833">
        <v>2.8000000000000003</v>
      </c>
      <c r="AN324" s="831">
        <v>0</v>
      </c>
      <c r="AO324" s="834">
        <f t="shared" si="76"/>
        <v>-4.2747659288063602</v>
      </c>
      <c r="AP324" s="835">
        <f t="shared" si="77"/>
        <v>10.72523407119364</v>
      </c>
      <c r="AQ324" s="836">
        <f t="shared" si="78"/>
        <v>3.2795558988644613</v>
      </c>
      <c r="AR324" s="702">
        <f>INDEX(Historical!$C$7:$C$1437,MATCH(B324,Historical!$B$7:$B$1446,0))*IF(AH324="n/a",1.03,IF(AH324&lt;0,1.01,IF(AH324&gt;10,1.1,(1+AH324/100))))</f>
        <v>0.66</v>
      </c>
      <c r="AS324" s="830">
        <f t="shared" si="79"/>
        <v>0.70976399999999995</v>
      </c>
      <c r="AT324" s="830">
        <f t="shared" si="85"/>
        <v>0.77364275999999998</v>
      </c>
      <c r="AU324" s="830">
        <f t="shared" si="85"/>
        <v>0.84327060840000001</v>
      </c>
      <c r="AV324" s="830">
        <f t="shared" si="85"/>
        <v>0.91916496315600005</v>
      </c>
      <c r="AW324" s="820">
        <f t="shared" si="80"/>
        <v>3.9058423315560002</v>
      </c>
      <c r="AX324" s="837">
        <f t="shared" si="81"/>
        <v>13.084898933185929</v>
      </c>
      <c r="AY324" s="992">
        <v>0.85</v>
      </c>
      <c r="AZ324" s="833">
        <v>13.930000000000001</v>
      </c>
      <c r="BA324" s="833">
        <v>-21.86</v>
      </c>
      <c r="BB324" s="833">
        <v>-0.77</v>
      </c>
      <c r="BC324" s="833">
        <v>-7.61</v>
      </c>
      <c r="BD324" s="961"/>
      <c r="BE324" s="664">
        <v>2013</v>
      </c>
      <c r="BF324" s="946" t="e">
        <f>#VALUE!</f>
        <v>#VALUE!</v>
      </c>
      <c r="BG324" s="893">
        <v>1.4000000000000001</v>
      </c>
    </row>
    <row r="325" spans="1:59" ht="11.25" customHeight="1" x14ac:dyDescent="0.2">
      <c r="A325" s="628" t="s">
        <v>1255</v>
      </c>
      <c r="B325" s="925" t="s">
        <v>1256</v>
      </c>
      <c r="C325" s="988" t="s">
        <v>108</v>
      </c>
      <c r="D325" s="988" t="s">
        <v>4369</v>
      </c>
      <c r="E325" s="792">
        <v>7</v>
      </c>
      <c r="F325" s="526">
        <v>629</v>
      </c>
      <c r="G325" s="526" t="s">
        <v>106</v>
      </c>
      <c r="H325" s="526" t="s">
        <v>106</v>
      </c>
      <c r="I325" s="924">
        <v>12.52</v>
      </c>
      <c r="J325" s="702">
        <f t="shared" si="69"/>
        <v>6.5175718849840258</v>
      </c>
      <c r="K325" s="927">
        <v>6.8000000000000005E-2</v>
      </c>
      <c r="L325" s="639">
        <v>12</v>
      </c>
      <c r="M325" s="693">
        <f t="shared" si="70"/>
        <v>0.81600000000000006</v>
      </c>
      <c r="N325" s="921" t="s">
        <v>1060</v>
      </c>
      <c r="O325" s="795">
        <v>6.7000000000000004E-2</v>
      </c>
      <c r="P325" s="915">
        <v>43391</v>
      </c>
      <c r="Q325" s="915">
        <v>43404</v>
      </c>
      <c r="R325" s="693">
        <f t="shared" si="71"/>
        <v>1.492537313432837</v>
      </c>
      <c r="S325" s="759">
        <f>IF(INDEX(Historical!$D$7:$D$1437,MATCH(B325,Historical!$B$7:$B$1446,0))=0,"n/a",(INDEX(Historical!$C$7:$C$1437,MATCH(B325,Historical!$B$7:$B$1446,0))/INDEX(Historical!$D$7:$D$1437,MATCH(B325,Historical!$B$7:$B$1446,0))-1)*100)</f>
        <v>3.8910505836575737</v>
      </c>
      <c r="T325" s="759">
        <f>IF(INDEX(Historical!$F$7:$F$1430,MATCH(B325,Historical!$B$7:$B$1446,0))=0,"n/a",((INDEX(Historical!$C$7:$C$1437,MATCH(B325,Historical!$B$7:$B$1446,0))/INDEX(Historical!$F$7:$F$1430,MATCH(B325,Historical!$B$7:$B$1446,0)))^(1/3)-1)*100)</f>
        <v>2.3309736565651606</v>
      </c>
      <c r="U325" s="759">
        <f>IF(INDEX(Historical!$H$7:$H$1430,MATCH(B325,Historical!$B$7:$B$1446,0))=0,"n/a",((INDEX(Historical!$C$7:$C$1437,MATCH(B325,Historical!$B$7:$B$1446,0))/INDEX(Historical!$H$7:$H$1430,MATCH(B325,Historical!$B$7:$B$1446,0)))^(1/5)-1)*100)</f>
        <v>4.9200269147087194</v>
      </c>
      <c r="V325" s="759">
        <f>IF(INDEX(Historical!$O$7:$O$1430,MATCH(B325,Historical!$B$7:$B$1446,0))=0,"n/a",((INDEX(Historical!$C$7:$C$1437,MATCH(B325,Historical!$B$7:$B$1446,0))/INDEX(Historical!$O$7:$O$1430,MATCH(B325,Historical!$B$7:$B$1446,0)))^(1/10)-1)*100)</f>
        <v>-1.7944282795075317</v>
      </c>
      <c r="W325" s="760" t="str">
        <f t="shared" si="72"/>
        <v>n/a</v>
      </c>
      <c r="X325" s="761">
        <f t="shared" si="73"/>
        <v>2.9638716353666985</v>
      </c>
      <c r="Y325" s="729" t="s">
        <v>4339</v>
      </c>
      <c r="Z325" s="702">
        <f t="shared" si="74"/>
        <v>26.407766990291265</v>
      </c>
      <c r="AA325" s="935">
        <f t="shared" si="75"/>
        <v>4.0517799352750812</v>
      </c>
      <c r="AB325" s="639">
        <v>3</v>
      </c>
      <c r="AC325" s="916">
        <v>3.09</v>
      </c>
      <c r="AD325" s="916">
        <v>0.57999999999999996</v>
      </c>
      <c r="AE325" s="916">
        <v>6.97</v>
      </c>
      <c r="AF325" s="916">
        <v>1</v>
      </c>
      <c r="AG325" s="916" t="s">
        <v>137</v>
      </c>
      <c r="AH325" s="916">
        <v>-69.5</v>
      </c>
      <c r="AI325" s="916">
        <v>220.00000000000003</v>
      </c>
      <c r="AJ325" s="916">
        <v>1.66</v>
      </c>
      <c r="AK325" s="916">
        <v>7.0000000000000009</v>
      </c>
      <c r="AL325" s="928">
        <v>410.94</v>
      </c>
      <c r="AM325" s="922">
        <v>2.29</v>
      </c>
      <c r="AN325" s="916" t="s">
        <v>137</v>
      </c>
      <c r="AO325" s="802">
        <f t="shared" si="76"/>
        <v>7.3858188644176641</v>
      </c>
      <c r="AP325" s="803">
        <f t="shared" si="77"/>
        <v>11.437598799692745</v>
      </c>
      <c r="AQ325" s="936">
        <f t="shared" si="78"/>
        <v>-57.564271158085667</v>
      </c>
      <c r="AR325" s="702">
        <f>INDEX(Historical!$C$7:$C$1437,MATCH(B325,Historical!$B$7:$B$1446,0))*IF(AH325="n/a",1.03,IF(AH325&lt;0,1.01,IF(AH325&gt;10,1.1,(1+AH325/100))))</f>
        <v>0.80901000000000001</v>
      </c>
      <c r="AS325" s="935">
        <f t="shared" si="79"/>
        <v>0.88991100000000012</v>
      </c>
      <c r="AT325" s="935">
        <f t="shared" si="85"/>
        <v>0.95220477000000014</v>
      </c>
      <c r="AU325" s="935">
        <f t="shared" si="85"/>
        <v>1.0188591039000001</v>
      </c>
      <c r="AV325" s="935">
        <f t="shared" si="85"/>
        <v>1.0901792411730002</v>
      </c>
      <c r="AW325" s="702">
        <f t="shared" si="80"/>
        <v>4.7601641150730005</v>
      </c>
      <c r="AX325" s="810">
        <f t="shared" si="81"/>
        <v>38.020480152340262</v>
      </c>
      <c r="AY325" s="991" t="s">
        <v>137</v>
      </c>
      <c r="AZ325" s="922">
        <v>43.91</v>
      </c>
      <c r="BA325" s="922">
        <v>-1.4200000000000002</v>
      </c>
      <c r="BB325" s="922">
        <v>4.74</v>
      </c>
      <c r="BC325" s="922">
        <v>12.920000000000002</v>
      </c>
      <c r="BE325" s="664">
        <v>2012</v>
      </c>
      <c r="BF325" s="946" t="e">
        <f>#VALUE!</f>
        <v>#VALUE!</v>
      </c>
      <c r="BG325" s="931" t="s">
        <v>137</v>
      </c>
    </row>
    <row r="326" spans="1:59" ht="11.25" customHeight="1" x14ac:dyDescent="0.2">
      <c r="A326" s="609" t="s">
        <v>1238</v>
      </c>
      <c r="B326" s="925" t="s">
        <v>1239</v>
      </c>
      <c r="C326" s="988" t="s">
        <v>112</v>
      </c>
      <c r="D326" s="988" t="s">
        <v>4366</v>
      </c>
      <c r="E326" s="792">
        <v>9</v>
      </c>
      <c r="F326" s="526">
        <v>458</v>
      </c>
      <c r="G326" s="526" t="s">
        <v>37</v>
      </c>
      <c r="H326" s="526" t="s">
        <v>37</v>
      </c>
      <c r="I326" s="924">
        <v>77.13</v>
      </c>
      <c r="J326" s="702">
        <f t="shared" si="69"/>
        <v>2.3855827823155713</v>
      </c>
      <c r="K326" s="927">
        <v>0.46</v>
      </c>
      <c r="L326" s="639">
        <v>4</v>
      </c>
      <c r="M326" s="693">
        <f t="shared" si="70"/>
        <v>1.84</v>
      </c>
      <c r="N326" s="921" t="s">
        <v>357</v>
      </c>
      <c r="O326" s="795">
        <v>0.44</v>
      </c>
      <c r="P326" s="915">
        <v>43525</v>
      </c>
      <c r="Q326" s="915">
        <v>43555</v>
      </c>
      <c r="R326" s="693">
        <f t="shared" si="71"/>
        <v>4.5454545454545494</v>
      </c>
      <c r="S326" s="759">
        <f>IF(INDEX(Historical!$D$7:$D$1437,MATCH(B326,Historical!$B$7:$B$1446,0))=0,"n/a",(INDEX(Historical!$C$7:$C$1437,MATCH(B326,Historical!$B$7:$B$1446,0))/INDEX(Historical!$D$7:$D$1437,MATCH(B326,Historical!$B$7:$B$1446,0))-1)*100)</f>
        <v>4.7619047619047672</v>
      </c>
      <c r="T326" s="759">
        <f>IF(INDEX(Historical!$F$7:$F$1430,MATCH(B326,Historical!$B$7:$B$1446,0))=0,"n/a",((INDEX(Historical!$C$7:$C$1437,MATCH(B326,Historical!$B$7:$B$1446,0))/INDEX(Historical!$F$7:$F$1430,MATCH(B326,Historical!$B$7:$B$1446,0)))^(1/3)-1)*100)</f>
        <v>5.0081546755695205</v>
      </c>
      <c r="U326" s="759">
        <f>IF(INDEX(Historical!$H$7:$H$1430,MATCH(B326,Historical!$B$7:$B$1446,0))=0,"n/a",((INDEX(Historical!$C$7:$C$1437,MATCH(B326,Historical!$B$7:$B$1446,0))/INDEX(Historical!$H$7:$H$1430,MATCH(B326,Historical!$B$7:$B$1446,0)))^(1/5)-1)*100)</f>
        <v>7.2551603577834634</v>
      </c>
      <c r="V326" s="759">
        <f>IF(INDEX(Historical!$O$7:$O$1430,MATCH(B326,Historical!$B$7:$B$1446,0))=0,"n/a",((INDEX(Historical!$C$7:$C$1437,MATCH(B326,Historical!$B$7:$B$1446,0))/INDEX(Historical!$O$7:$O$1430,MATCH(B326,Historical!$B$7:$B$1446,0)))^(1/10)-1)*100)</f>
        <v>5.0047369321528423</v>
      </c>
      <c r="W326" s="760">
        <f t="shared" si="72"/>
        <v>1.4496586845899564</v>
      </c>
      <c r="X326" s="761">
        <f t="shared" si="73"/>
        <v>1.0076611608032588</v>
      </c>
      <c r="Y326" s="716"/>
      <c r="Z326" s="702">
        <f t="shared" si="74"/>
        <v>43.39622641509434</v>
      </c>
      <c r="AA326" s="935">
        <f t="shared" si="75"/>
        <v>18.191037735849054</v>
      </c>
      <c r="AB326" s="639">
        <v>12</v>
      </c>
      <c r="AC326" s="916">
        <v>4.24</v>
      </c>
      <c r="AD326" s="916">
        <v>1.52</v>
      </c>
      <c r="AE326" s="916">
        <v>2.08</v>
      </c>
      <c r="AF326" s="916">
        <v>1.6</v>
      </c>
      <c r="AG326" s="916">
        <v>27.700000000000003</v>
      </c>
      <c r="AH326" s="916">
        <v>7.7</v>
      </c>
      <c r="AI326" s="916">
        <v>3.4299999999999997</v>
      </c>
      <c r="AJ326" s="916">
        <v>7.1999999999999993</v>
      </c>
      <c r="AK326" s="916">
        <v>12</v>
      </c>
      <c r="AL326" s="928">
        <v>2850</v>
      </c>
      <c r="AM326" s="922">
        <v>1.6</v>
      </c>
      <c r="AN326" s="916">
        <v>2.5499999999999998</v>
      </c>
      <c r="AO326" s="802">
        <f t="shared" si="76"/>
        <v>-8.5502945957500192</v>
      </c>
      <c r="AP326" s="803">
        <f t="shared" si="77"/>
        <v>9.6407431400990351</v>
      </c>
      <c r="AQ326" s="936">
        <f t="shared" si="78"/>
        <v>13.735874096978606</v>
      </c>
      <c r="AR326" s="702">
        <f>INDEX(Historical!$C$7:$C$1437,MATCH(B326,Historical!$B$7:$B$1446,0))*IF(AH326="n/a",1.03,IF(AH326&lt;0,1.01,IF(AH326&gt;10,1.1,(1+AH326/100))))</f>
        <v>1.8955199999999999</v>
      </c>
      <c r="AS326" s="935">
        <f t="shared" si="79"/>
        <v>1.9605363359999999</v>
      </c>
      <c r="AT326" s="935">
        <f t="shared" si="85"/>
        <v>2.1565899696000002</v>
      </c>
      <c r="AU326" s="935">
        <f t="shared" si="85"/>
        <v>2.3722489665600004</v>
      </c>
      <c r="AV326" s="935">
        <f t="shared" si="85"/>
        <v>2.6094738632160008</v>
      </c>
      <c r="AW326" s="702">
        <f t="shared" si="80"/>
        <v>10.994369135376003</v>
      </c>
      <c r="AX326" s="810">
        <f t="shared" si="81"/>
        <v>14.254335712921046</v>
      </c>
      <c r="AY326" s="991">
        <v>1.51</v>
      </c>
      <c r="AZ326" s="922">
        <v>20.549999999999997</v>
      </c>
      <c r="BA326" s="922">
        <v>-15.35</v>
      </c>
      <c r="BB326" s="922">
        <v>0.32</v>
      </c>
      <c r="BC326" s="922">
        <v>-2.19</v>
      </c>
      <c r="BE326" s="664">
        <v>2011</v>
      </c>
      <c r="BF326" s="946" t="e">
        <f>#VALUE!</f>
        <v>#VALUE!</v>
      </c>
      <c r="BG326" s="931">
        <v>6.7</v>
      </c>
    </row>
    <row r="327" spans="1:59" ht="11.25" customHeight="1" x14ac:dyDescent="0.2">
      <c r="A327" s="609" t="s">
        <v>1253</v>
      </c>
      <c r="B327" s="925" t="s">
        <v>1254</v>
      </c>
      <c r="C327" s="988" t="s">
        <v>108</v>
      </c>
      <c r="D327" s="988" t="s">
        <v>4373</v>
      </c>
      <c r="E327" s="792">
        <v>7</v>
      </c>
      <c r="F327" s="526">
        <v>613</v>
      </c>
      <c r="G327" s="526" t="s">
        <v>115</v>
      </c>
      <c r="H327" s="526" t="s">
        <v>115</v>
      </c>
      <c r="I327" s="924">
        <v>42.59</v>
      </c>
      <c r="J327" s="702">
        <f t="shared" ref="J327:J390" si="86">(M327/I327)*100</f>
        <v>2.4418877670814743</v>
      </c>
      <c r="K327" s="927">
        <v>0.26</v>
      </c>
      <c r="L327" s="639">
        <v>4</v>
      </c>
      <c r="M327" s="693">
        <f t="shared" ref="M327:M390" si="87">K327*L327</f>
        <v>1.04</v>
      </c>
      <c r="N327" s="921" t="s">
        <v>426</v>
      </c>
      <c r="O327" s="795">
        <v>0.23</v>
      </c>
      <c r="P327" s="915">
        <v>43290</v>
      </c>
      <c r="Q327" s="915">
        <v>43300</v>
      </c>
      <c r="R327" s="693">
        <f t="shared" ref="R327:R390" si="88">(K327-O327)/O327*100</f>
        <v>13.043478260869565</v>
      </c>
      <c r="S327" s="759">
        <f>IF(INDEX(Historical!$D$7:$D$1437,MATCH(B327,Historical!$B$7:$B$1446,0))=0,"n/a",(INDEX(Historical!$C$7:$C$1437,MATCH(B327,Historical!$B$7:$B$1446,0))/INDEX(Historical!$D$7:$D$1437,MATCH(B327,Historical!$B$7:$B$1446,0))-1)*100)</f>
        <v>21.686746987951789</v>
      </c>
      <c r="T327" s="759">
        <f>IF(INDEX(Historical!$F$7:$F$1430,MATCH(B327,Historical!$B$7:$B$1446,0))=0,"n/a",((INDEX(Historical!$C$7:$C$1437,MATCH(B327,Historical!$B$7:$B$1446,0))/INDEX(Historical!$F$7:$F$1430,MATCH(B327,Historical!$B$7:$B$1446,0)))^(1/3)-1)*100)</f>
        <v>10.429906248360176</v>
      </c>
      <c r="U327" s="759">
        <f>IF(INDEX(Historical!$H$7:$H$1430,MATCH(B327,Historical!$B$7:$B$1446,0))=0,"n/a",((INDEX(Historical!$C$7:$C$1437,MATCH(B327,Historical!$B$7:$B$1446,0))/INDEX(Historical!$H$7:$H$1430,MATCH(B327,Historical!$B$7:$B$1446,0)))^(1/5)-1)*100)</f>
        <v>10.977266819788856</v>
      </c>
      <c r="V327" s="759">
        <f>IF(INDEX(Historical!$O$7:$O$1430,MATCH(B327,Historical!$B$7:$B$1446,0))=0,"n/a",((INDEX(Historical!$C$7:$C$1437,MATCH(B327,Historical!$B$7:$B$1446,0))/INDEX(Historical!$O$7:$O$1430,MATCH(B327,Historical!$B$7:$B$1446,0)))^(1/10)-1)*100)</f>
        <v>6.8640927399102658</v>
      </c>
      <c r="W327" s="760">
        <f t="shared" ref="W327:W390" si="89">IF(OR(U327&lt;=0,U327="n/a",V327&lt;=0,V327="n/a"),"n/a",U327/V327)</f>
        <v>1.599230551761508</v>
      </c>
      <c r="X327" s="761">
        <f t="shared" ref="X327:X390" si="90">IF(OR(AJ327&lt;=0,AJ327="n/a",U327&lt;=0,U327="n/a"),"n/a",U327/AJ327)</f>
        <v>1.0259127868961548</v>
      </c>
      <c r="Y327" s="717"/>
      <c r="Z327" s="702">
        <f t="shared" ref="Z327:Z390" si="91">IF(OR(AC327&lt;0.01,AC327="n/a"),"n/a",M327/AC327*100)</f>
        <v>45.614035087719301</v>
      </c>
      <c r="AA327" s="935">
        <f t="shared" ref="AA327:AA390" si="92">IF(OR(AC327&lt;0.01,AC327="n/a"),"n/a",I327/AC327)</f>
        <v>18.67982456140351</v>
      </c>
      <c r="AB327" s="639">
        <v>12</v>
      </c>
      <c r="AC327" s="916">
        <v>2.2799999999999998</v>
      </c>
      <c r="AD327" s="916">
        <v>1.87</v>
      </c>
      <c r="AE327" s="916">
        <v>7.32</v>
      </c>
      <c r="AF327" s="916">
        <v>2.38</v>
      </c>
      <c r="AG327" s="916">
        <v>9.9</v>
      </c>
      <c r="AH327" s="916">
        <v>24</v>
      </c>
      <c r="AI327" s="916">
        <v>5.71</v>
      </c>
      <c r="AJ327" s="916">
        <v>10.7</v>
      </c>
      <c r="AK327" s="916">
        <v>10</v>
      </c>
      <c r="AL327" s="928">
        <v>3600</v>
      </c>
      <c r="AM327" s="922">
        <v>0.4</v>
      </c>
      <c r="AN327" s="916">
        <v>0.1</v>
      </c>
      <c r="AO327" s="802">
        <f t="shared" ref="AO327:AO390" si="93">IF(U327="n/a","n/a",IF(AA327&lt;0,"n/a",IF(AA327="n/a","n/a",J327+U327-AA327)))</f>
        <v>-5.2606699745331795</v>
      </c>
      <c r="AP327" s="803">
        <f t="shared" ref="AP327:AP390" si="94">IF(U327="n/a","n/a",J327+U327)</f>
        <v>13.419154586870331</v>
      </c>
      <c r="AQ327" s="936">
        <f t="shared" ref="AQ327:AQ390" si="95">IF(OR(AC327&lt;0.01,AF327="n/a"),"n/a",(I327/SQRT(22.5*AC327*(I327/AF327))-1)*100)</f>
        <v>40.567077631428901</v>
      </c>
      <c r="AR327" s="702">
        <f>INDEX(Historical!$C$7:$C$1437,MATCH(B327,Historical!$B$7:$B$1446,0))*IF(AH327="n/a",1.03,IF(AH327&lt;0,1.01,IF(AH327&gt;10,1.1,(1+AH327/100))))</f>
        <v>1.1110000000000002</v>
      </c>
      <c r="AS327" s="935">
        <f t="shared" ref="AS327:AS390" si="96">IF($AI327="n/a",1.03*AR327,IF($AI327&lt;0,1.01*AR327,IF($AI327&gt;10,1.1*AR327,(1+$AI327/100)*AR327)))</f>
        <v>1.1744381000000002</v>
      </c>
      <c r="AT327" s="935">
        <f t="shared" ref="AT327:AV346" si="97">IF($AK327="n/a",1.03*AS327,IF($AK327&lt;0,1.01*AS327,IF($AK327&gt;10,1.1*AS327,(1+$AK327/100)*AS327)))</f>
        <v>1.2918819100000003</v>
      </c>
      <c r="AU327" s="935">
        <f t="shared" si="97"/>
        <v>1.4210701010000004</v>
      </c>
      <c r="AV327" s="935">
        <f t="shared" si="97"/>
        <v>1.5631771111000006</v>
      </c>
      <c r="AW327" s="702">
        <f t="shared" ref="AW327:AW390" si="98">SUM(AR327:AV327)</f>
        <v>6.5615672221000017</v>
      </c>
      <c r="AX327" s="810">
        <f t="shared" ref="AX327:AX390" si="99">AW327/I327*100</f>
        <v>15.406356473585351</v>
      </c>
      <c r="AY327" s="991">
        <v>1.23</v>
      </c>
      <c r="AZ327" s="922">
        <v>17.86</v>
      </c>
      <c r="BA327" s="922">
        <v>-10.01</v>
      </c>
      <c r="BB327" s="922">
        <v>2.04</v>
      </c>
      <c r="BC327" s="922">
        <v>-0.11</v>
      </c>
      <c r="BE327" s="664">
        <v>2012</v>
      </c>
      <c r="BF327" s="946" t="e">
        <f t="shared" ref="BF327" si="100">#VALUE!</f>
        <v>#VALUE!</v>
      </c>
      <c r="BG327" s="931">
        <v>1.2</v>
      </c>
    </row>
    <row r="328" spans="1:59" ht="11.25" customHeight="1" x14ac:dyDescent="0.2">
      <c r="A328" s="609" t="s">
        <v>3849</v>
      </c>
      <c r="B328" s="925" t="s">
        <v>3850</v>
      </c>
      <c r="C328" s="988" t="s">
        <v>112</v>
      </c>
      <c r="D328" s="988" t="s">
        <v>213</v>
      </c>
      <c r="E328" s="792">
        <v>5</v>
      </c>
      <c r="F328" s="526">
        <v>810</v>
      </c>
      <c r="G328" s="526" t="s">
        <v>106</v>
      </c>
      <c r="H328" s="526" t="s">
        <v>106</v>
      </c>
      <c r="I328" s="924">
        <v>35.53</v>
      </c>
      <c r="J328" s="702">
        <f t="shared" si="86"/>
        <v>2.8145229383619479</v>
      </c>
      <c r="K328" s="927">
        <v>0.25</v>
      </c>
      <c r="L328" s="639">
        <v>4</v>
      </c>
      <c r="M328" s="693">
        <f t="shared" si="87"/>
        <v>1</v>
      </c>
      <c r="N328" s="921" t="s">
        <v>975</v>
      </c>
      <c r="O328" s="795">
        <v>0.23</v>
      </c>
      <c r="P328" s="917">
        <v>43213</v>
      </c>
      <c r="Q328" s="917">
        <v>43236</v>
      </c>
      <c r="R328" s="693">
        <f t="shared" si="88"/>
        <v>8.6956521739130395</v>
      </c>
      <c r="S328" s="759">
        <f>IF(INDEX(Historical!$D$7:$D$1437,MATCH(B328,Historical!$B$7:$B$1446,0))=0,"n/a",(INDEX(Historical!$C$7:$C$1437,MATCH(B328,Historical!$B$7:$B$1446,0))/INDEX(Historical!$D$7:$D$1437,MATCH(B328,Historical!$B$7:$B$1446,0))-1)*100)</f>
        <v>11.363636363636353</v>
      </c>
      <c r="T328" s="759">
        <f>IF(INDEX(Historical!$F$7:$F$1430,MATCH(B328,Historical!$B$7:$B$1446,0))=0,"n/a",((INDEX(Historical!$C$7:$C$1437,MATCH(B328,Historical!$B$7:$B$1446,0))/INDEX(Historical!$F$7:$F$1430,MATCH(B328,Historical!$B$7:$B$1446,0)))^(1/3)-1)*100)</f>
        <v>14.666768361648419</v>
      </c>
      <c r="U328" s="759" t="str">
        <f>IF(INDEX(Historical!$H$7:$H$1430,MATCH(B328,Historical!$B$7:$B$1446,0))=0,"n/a",((INDEX(Historical!$C$7:$C$1437,MATCH(B328,Historical!$B$7:$B$1446,0))/INDEX(Historical!$H$7:$H$1430,MATCH(B328,Historical!$B$7:$B$1446,0)))^(1/5)-1)*100)</f>
        <v>n/a</v>
      </c>
      <c r="V328" s="759">
        <f>IF(INDEX(Historical!$O$7:$O$1430,MATCH(B328,Historical!$B$7:$B$1446,0))=0,"n/a",((INDEX(Historical!$C$7:$C$1437,MATCH(B328,Historical!$B$7:$B$1446,0))/INDEX(Historical!$O$7:$O$1430,MATCH(B328,Historical!$B$7:$B$1446,0)))^(1/10)-1)*100)</f>
        <v>11.842691472014465</v>
      </c>
      <c r="W328" s="760" t="str">
        <f t="shared" si="89"/>
        <v>n/a</v>
      </c>
      <c r="X328" s="761" t="str">
        <f t="shared" si="90"/>
        <v>n/a</v>
      </c>
      <c r="Y328" s="706"/>
      <c r="Z328" s="702">
        <f t="shared" si="91"/>
        <v>36.630036630036628</v>
      </c>
      <c r="AA328" s="935">
        <f t="shared" si="92"/>
        <v>13.014652014652015</v>
      </c>
      <c r="AB328" s="639">
        <v>8</v>
      </c>
      <c r="AC328" s="916">
        <v>2.73</v>
      </c>
      <c r="AD328" s="916">
        <v>1.86</v>
      </c>
      <c r="AE328" s="916">
        <v>0.45</v>
      </c>
      <c r="AF328" s="916">
        <v>0.92</v>
      </c>
      <c r="AG328" s="916">
        <v>6.8000000000000007</v>
      </c>
      <c r="AH328" s="916">
        <v>5.8999999999999995</v>
      </c>
      <c r="AI328" s="916">
        <v>7.07</v>
      </c>
      <c r="AJ328" s="916">
        <v>62.5</v>
      </c>
      <c r="AK328" s="916">
        <v>7.0000000000000009</v>
      </c>
      <c r="AL328" s="928">
        <v>1160</v>
      </c>
      <c r="AM328" s="922">
        <v>1</v>
      </c>
      <c r="AN328" s="916">
        <v>0.4</v>
      </c>
      <c r="AO328" s="802" t="str">
        <f t="shared" si="93"/>
        <v>n/a</v>
      </c>
      <c r="AP328" s="803" t="str">
        <f t="shared" si="94"/>
        <v>n/a</v>
      </c>
      <c r="AQ328" s="936">
        <f t="shared" si="95"/>
        <v>-27.051068537321253</v>
      </c>
      <c r="AR328" s="702">
        <f>INDEX(Historical!$C$7:$C$1437,MATCH(B328,Historical!$B$7:$B$1446,0))*IF(AH328="n/a",1.03,IF(AH328&lt;0,1.01,IF(AH328&gt;10,1.1,(1+AH328/100))))</f>
        <v>1.03782</v>
      </c>
      <c r="AS328" s="935">
        <f t="shared" si="96"/>
        <v>1.111193874</v>
      </c>
      <c r="AT328" s="935">
        <f t="shared" si="97"/>
        <v>1.1889774451800001</v>
      </c>
      <c r="AU328" s="935">
        <f t="shared" si="97"/>
        <v>1.2722058663426001</v>
      </c>
      <c r="AV328" s="935">
        <f t="shared" si="97"/>
        <v>1.3612602769865823</v>
      </c>
      <c r="AW328" s="702">
        <f t="shared" si="98"/>
        <v>5.9714574625091821</v>
      </c>
      <c r="AX328" s="810">
        <f t="shared" si="99"/>
        <v>16.806804003684721</v>
      </c>
      <c r="AY328" s="991">
        <v>1.82</v>
      </c>
      <c r="AZ328" s="922">
        <v>14.17</v>
      </c>
      <c r="BA328" s="922">
        <v>-45.23</v>
      </c>
      <c r="BB328" s="922">
        <v>-2.98</v>
      </c>
      <c r="BC328" s="922">
        <v>-24.91</v>
      </c>
      <c r="BE328" s="664">
        <v>2014</v>
      </c>
      <c r="BF328" s="946" t="e">
        <f>#VALUE!</f>
        <v>#VALUE!</v>
      </c>
      <c r="BG328" s="931">
        <v>3.4000000000000004</v>
      </c>
    </row>
    <row r="329" spans="1:59" ht="11.25" customHeight="1" x14ac:dyDescent="0.2">
      <c r="A329" s="609" t="s">
        <v>242</v>
      </c>
      <c r="B329" s="925" t="s">
        <v>243</v>
      </c>
      <c r="C329" s="988" t="s">
        <v>112</v>
      </c>
      <c r="D329" s="988" t="s">
        <v>4379</v>
      </c>
      <c r="E329" s="792">
        <v>28</v>
      </c>
      <c r="F329" s="526">
        <v>100</v>
      </c>
      <c r="G329" s="526" t="s">
        <v>106</v>
      </c>
      <c r="H329" s="526" t="s">
        <v>106</v>
      </c>
      <c r="I329" s="916">
        <v>178.72</v>
      </c>
      <c r="J329" s="702">
        <f t="shared" si="86"/>
        <v>2.2829006266786034</v>
      </c>
      <c r="K329" s="933">
        <v>1.02</v>
      </c>
      <c r="L329" s="639">
        <v>4</v>
      </c>
      <c r="M329" s="693">
        <f t="shared" si="87"/>
        <v>4.08</v>
      </c>
      <c r="N329" s="921" t="s">
        <v>459</v>
      </c>
      <c r="O329" s="796">
        <v>0.93</v>
      </c>
      <c r="P329" s="915">
        <v>43566</v>
      </c>
      <c r="Q329" s="915">
        <v>43595</v>
      </c>
      <c r="R329" s="693">
        <f t="shared" si="88"/>
        <v>9.6774193548387046</v>
      </c>
      <c r="S329" s="759">
        <f>IF(INDEX(Historical!$D$7:$D$1437,MATCH(B329,Historical!$B$7:$B$1446,0))=0,"n/a",(INDEX(Historical!$C$7:$C$1437,MATCH(B329,Historical!$B$7:$B$1446,0))/INDEX(Historical!$D$7:$D$1437,MATCH(B329,Historical!$B$7:$B$1446,0))-1)*100)</f>
        <v>10.670731707317071</v>
      </c>
      <c r="T329" s="759">
        <f>IF(INDEX(Historical!$F$7:$F$1430,MATCH(B329,Historical!$B$7:$B$1446,0))=0,"n/a",((INDEX(Historical!$C$7:$C$1437,MATCH(B329,Historical!$B$7:$B$1446,0))/INDEX(Historical!$F$7:$F$1430,MATCH(B329,Historical!$B$7:$B$1446,0)))^(1/3)-1)*100)</f>
        <v>10.505725880947136</v>
      </c>
      <c r="U329" s="759">
        <f>IF(INDEX(Historical!$H$7:$H$1430,MATCH(B329,Historical!$B$7:$B$1446,0))=0,"n/a",((INDEX(Historical!$C$7:$C$1437,MATCH(B329,Historical!$B$7:$B$1446,0))/INDEX(Historical!$H$7:$H$1430,MATCH(B329,Historical!$B$7:$B$1446,0)))^(1/5)-1)*100)</f>
        <v>10.634990281254142</v>
      </c>
      <c r="V329" s="759">
        <f>IF(INDEX(Historical!$O$7:$O$1430,MATCH(B329,Historical!$B$7:$B$1446,0))=0,"n/a",((INDEX(Historical!$C$7:$C$1437,MATCH(B329,Historical!$B$7:$B$1446,0))/INDEX(Historical!$O$7:$O$1430,MATCH(B329,Historical!$B$7:$B$1446,0)))^(1/10)-1)*100)</f>
        <v>10.479113989134969</v>
      </c>
      <c r="W329" s="760">
        <f t="shared" si="89"/>
        <v>1.014874949569285</v>
      </c>
      <c r="X329" s="761">
        <f t="shared" si="90"/>
        <v>1.085203089923892</v>
      </c>
      <c r="Y329" s="710"/>
      <c r="Z329" s="702">
        <f t="shared" si="91"/>
        <v>36.624775583482943</v>
      </c>
      <c r="AA329" s="935">
        <f t="shared" si="92"/>
        <v>16.043087971274684</v>
      </c>
      <c r="AB329" s="639">
        <v>12</v>
      </c>
      <c r="AC329" s="916">
        <v>11.14</v>
      </c>
      <c r="AD329" s="916">
        <v>1.91</v>
      </c>
      <c r="AE329" s="916">
        <v>1.35</v>
      </c>
      <c r="AF329" s="916">
        <v>4.21</v>
      </c>
      <c r="AG329" s="916">
        <v>27</v>
      </c>
      <c r="AH329" s="918">
        <v>12.8</v>
      </c>
      <c r="AI329" s="918">
        <v>10.95</v>
      </c>
      <c r="AJ329" s="916">
        <v>9.8000000000000007</v>
      </c>
      <c r="AK329" s="916">
        <v>8.39</v>
      </c>
      <c r="AL329" s="928">
        <v>51260</v>
      </c>
      <c r="AM329" s="922">
        <v>0.5</v>
      </c>
      <c r="AN329" s="916">
        <v>1.1100000000000001</v>
      </c>
      <c r="AO329" s="802">
        <f t="shared" si="93"/>
        <v>-3.1251970633419379</v>
      </c>
      <c r="AP329" s="803">
        <f t="shared" si="94"/>
        <v>12.917890907932746</v>
      </c>
      <c r="AQ329" s="936">
        <f t="shared" si="95"/>
        <v>73.258189300203298</v>
      </c>
      <c r="AR329" s="702">
        <f>INDEX(Historical!$C$7:$C$1437,MATCH(B329,Historical!$B$7:$B$1446,0))*IF(AH329="n/a",1.03,IF(AH329&lt;0,1.01,IF(AH329&gt;10,1.1,(1+AH329/100))))</f>
        <v>3.9930000000000003</v>
      </c>
      <c r="AS329" s="935">
        <f t="shared" si="96"/>
        <v>4.3923000000000005</v>
      </c>
      <c r="AT329" s="935">
        <f t="shared" si="97"/>
        <v>4.7608139700000009</v>
      </c>
      <c r="AU329" s="935">
        <f t="shared" si="97"/>
        <v>5.1602462620830014</v>
      </c>
      <c r="AV329" s="935">
        <f t="shared" si="97"/>
        <v>5.5931909234717656</v>
      </c>
      <c r="AW329" s="702">
        <f t="shared" si="98"/>
        <v>23.899551155554768</v>
      </c>
      <c r="AX329" s="810">
        <f t="shared" si="99"/>
        <v>13.372622625086597</v>
      </c>
      <c r="AY329" s="991">
        <v>1.1299999999999999</v>
      </c>
      <c r="AZ329" s="922">
        <v>24.22</v>
      </c>
      <c r="BA329" s="922">
        <v>-14.44</v>
      </c>
      <c r="BB329" s="922">
        <v>4.32</v>
      </c>
      <c r="BC329" s="922">
        <v>-0.83</v>
      </c>
      <c r="BE329" s="664">
        <v>1992</v>
      </c>
      <c r="BF329" s="946" t="e">
        <f>#VALUE!</f>
        <v>#VALUE!</v>
      </c>
      <c r="BG329" s="931">
        <v>7.0000000000000009</v>
      </c>
    </row>
    <row r="330" spans="1:59" ht="11.25" customHeight="1" x14ac:dyDescent="0.2">
      <c r="A330" s="609" t="s">
        <v>1244</v>
      </c>
      <c r="B330" s="925" t="s">
        <v>1245</v>
      </c>
      <c r="C330" s="988" t="s">
        <v>4353</v>
      </c>
      <c r="D330" s="988" t="s">
        <v>4354</v>
      </c>
      <c r="E330" s="793">
        <v>8</v>
      </c>
      <c r="F330" s="526">
        <v>565</v>
      </c>
      <c r="G330" s="526" t="s">
        <v>106</v>
      </c>
      <c r="H330" s="526" t="s">
        <v>106</v>
      </c>
      <c r="I330" s="924">
        <v>20.02</v>
      </c>
      <c r="J330" s="702">
        <f t="shared" si="86"/>
        <v>9.5904095904095907</v>
      </c>
      <c r="K330" s="927">
        <v>0.48</v>
      </c>
      <c r="L330" s="639">
        <v>4</v>
      </c>
      <c r="M330" s="693">
        <f t="shared" si="87"/>
        <v>1.92</v>
      </c>
      <c r="N330" s="921" t="s">
        <v>420</v>
      </c>
      <c r="O330" s="795">
        <v>0.47</v>
      </c>
      <c r="P330" s="915">
        <v>43510</v>
      </c>
      <c r="Q330" s="915">
        <v>43518</v>
      </c>
      <c r="R330" s="693">
        <f t="shared" si="88"/>
        <v>2.1276595744680873</v>
      </c>
      <c r="S330" s="759">
        <f>IF(INDEX(Historical!$D$7:$D$1437,MATCH(B330,Historical!$B$7:$B$1446,0))=0,"n/a",(INDEX(Historical!$C$7:$C$1437,MATCH(B330,Historical!$B$7:$B$1446,0))/INDEX(Historical!$D$7:$D$1437,MATCH(B330,Historical!$B$7:$B$1446,0))-1)*100)</f>
        <v>0.17760209989305942</v>
      </c>
      <c r="T330" s="759">
        <f>IF(INDEX(Historical!$F$7:$F$1430,MATCH(B330,Historical!$B$7:$B$1446,0))=0,"n/a",((INDEX(Historical!$C$7:$C$1437,MATCH(B330,Historical!$B$7:$B$1446,0))/INDEX(Historical!$F$7:$F$1430,MATCH(B330,Historical!$B$7:$B$1446,0)))^(1/3)-1)*100)</f>
        <v>3.9581308316232189</v>
      </c>
      <c r="U330" s="759">
        <f>IF(INDEX(Historical!$H$7:$H$1430,MATCH(B330,Historical!$B$7:$B$1446,0))=0,"n/a",((INDEX(Historical!$C$7:$C$1437,MATCH(B330,Historical!$B$7:$B$1446,0))/INDEX(Historical!$H$7:$H$1430,MATCH(B330,Historical!$B$7:$B$1446,0)))^(1/5)-1)*100)</f>
        <v>6.5857264285859696</v>
      </c>
      <c r="V330" s="759" t="str">
        <f>IF(INDEX(Historical!$O$7:$O$1430,MATCH(B330,Historical!$B$7:$B$1446,0))=0,"n/a",((INDEX(Historical!$C$7:$C$1437,MATCH(B330,Historical!$B$7:$B$1446,0))/INDEX(Historical!$O$7:$O$1430,MATCH(B330,Historical!$B$7:$B$1446,0)))^(1/10)-1)*100)</f>
        <v>n/a</v>
      </c>
      <c r="W330" s="760" t="str">
        <f t="shared" si="89"/>
        <v>n/a</v>
      </c>
      <c r="X330" s="761">
        <f t="shared" si="90"/>
        <v>3.2928632142929848</v>
      </c>
      <c r="Y330" s="727" t="s">
        <v>4427</v>
      </c>
      <c r="Z330" s="702">
        <f t="shared" si="91"/>
        <v>160</v>
      </c>
      <c r="AA330" s="935">
        <f t="shared" si="92"/>
        <v>16.683333333333334</v>
      </c>
      <c r="AB330" s="639">
        <v>12</v>
      </c>
      <c r="AC330" s="916">
        <v>1.2</v>
      </c>
      <c r="AD330" s="916">
        <v>1.1100000000000001</v>
      </c>
      <c r="AE330" s="916">
        <v>1.03</v>
      </c>
      <c r="AF330" s="916">
        <v>2.2999999999999998</v>
      </c>
      <c r="AG330" s="916">
        <v>13.3</v>
      </c>
      <c r="AH330" s="916">
        <v>-6.6000000000000005</v>
      </c>
      <c r="AI330" s="916">
        <v>10.11</v>
      </c>
      <c r="AJ330" s="916">
        <v>2</v>
      </c>
      <c r="AK330" s="916">
        <v>15</v>
      </c>
      <c r="AL330" s="928">
        <v>2400</v>
      </c>
      <c r="AM330" s="922">
        <v>1</v>
      </c>
      <c r="AN330" s="916">
        <v>2.64</v>
      </c>
      <c r="AO330" s="802">
        <f t="shared" si="93"/>
        <v>-0.50719731433777326</v>
      </c>
      <c r="AP330" s="803">
        <f t="shared" si="94"/>
        <v>16.17613601899556</v>
      </c>
      <c r="AQ330" s="936">
        <f t="shared" si="95"/>
        <v>30.591248076102207</v>
      </c>
      <c r="AR330" s="702">
        <f>INDEX(Historical!$C$7:$C$1437,MATCH(B330,Historical!$B$7:$B$1446,0))*IF(AH330="n/a",1.03,IF(AH330&lt;0,1.01,IF(AH330&gt;10,1.1,(1+AH330/100))))</f>
        <v>1.8987999999999998</v>
      </c>
      <c r="AS330" s="935">
        <f t="shared" si="96"/>
        <v>2.0886800000000001</v>
      </c>
      <c r="AT330" s="935">
        <f t="shared" si="97"/>
        <v>2.2975480000000004</v>
      </c>
      <c r="AU330" s="935">
        <f t="shared" si="97"/>
        <v>2.5273028000000006</v>
      </c>
      <c r="AV330" s="935">
        <f t="shared" si="97"/>
        <v>2.7800330800000008</v>
      </c>
      <c r="AW330" s="702">
        <f t="shared" si="98"/>
        <v>11.592363880000002</v>
      </c>
      <c r="AX330" s="810">
        <f t="shared" si="99"/>
        <v>57.903915484515501</v>
      </c>
      <c r="AY330" s="991">
        <v>1.47</v>
      </c>
      <c r="AZ330" s="922">
        <v>10.119999999999999</v>
      </c>
      <c r="BA330" s="922">
        <v>-28.65</v>
      </c>
      <c r="BB330" s="922">
        <v>-1.46</v>
      </c>
      <c r="BC330" s="922">
        <v>-12.07</v>
      </c>
      <c r="BE330" s="664">
        <v>2013</v>
      </c>
      <c r="BF330" s="946" t="e">
        <f>#VALUE!</f>
        <v>#VALUE!</v>
      </c>
      <c r="BG330" s="931">
        <v>3.4000000000000004</v>
      </c>
    </row>
    <row r="331" spans="1:59" ht="11.25" customHeight="1" x14ac:dyDescent="0.2">
      <c r="A331" s="628" t="s">
        <v>3973</v>
      </c>
      <c r="B331" s="925" t="s">
        <v>3974</v>
      </c>
      <c r="C331" s="988" t="s">
        <v>108</v>
      </c>
      <c r="D331" s="988" t="s">
        <v>4365</v>
      </c>
      <c r="E331" s="792">
        <v>6</v>
      </c>
      <c r="F331" s="526">
        <v>751</v>
      </c>
      <c r="G331" s="526" t="s">
        <v>106</v>
      </c>
      <c r="H331" s="526" t="s">
        <v>106</v>
      </c>
      <c r="I331" s="924">
        <v>22.57</v>
      </c>
      <c r="J331" s="702">
        <f t="shared" si="86"/>
        <v>2.3039432875498451</v>
      </c>
      <c r="K331" s="927">
        <v>0.13</v>
      </c>
      <c r="L331" s="639">
        <v>4</v>
      </c>
      <c r="M331" s="693">
        <f t="shared" si="87"/>
        <v>0.52</v>
      </c>
      <c r="N331" s="921" t="s">
        <v>241</v>
      </c>
      <c r="O331" s="795">
        <v>0.12</v>
      </c>
      <c r="P331" s="915">
        <v>43468</v>
      </c>
      <c r="Q331" s="915">
        <v>43479</v>
      </c>
      <c r="R331" s="693">
        <f t="shared" si="88"/>
        <v>8.333333333333341</v>
      </c>
      <c r="S331" s="759">
        <f>IF(INDEX(Historical!$D$7:$D$1437,MATCH(B331,Historical!$B$7:$B$1446,0))=0,"n/a",(INDEX(Historical!$C$7:$C$1437,MATCH(B331,Historical!$B$7:$B$1446,0))/INDEX(Historical!$D$7:$D$1437,MATCH(B331,Historical!$B$7:$B$1446,0))-1)*100)</f>
        <v>19.999999999999996</v>
      </c>
      <c r="T331" s="759">
        <f>IF(INDEX(Historical!$F$7:$F$1430,MATCH(B331,Historical!$B$7:$B$1446,0))=0,"n/a",((INDEX(Historical!$C$7:$C$1437,MATCH(B331,Historical!$B$7:$B$1446,0))/INDEX(Historical!$F$7:$F$1430,MATCH(B331,Historical!$B$7:$B$1446,0)))^(1/3)-1)*100)</f>
        <v>33.886590016433907</v>
      </c>
      <c r="U331" s="759" t="str">
        <f>IF(INDEX(Historical!$H$7:$H$1430,MATCH(B331,Historical!$B$7:$B$1446,0))=0,"n/a",((INDEX(Historical!$C$7:$C$1437,MATCH(B331,Historical!$B$7:$B$1446,0))/INDEX(Historical!$H$7:$H$1430,MATCH(B331,Historical!$B$7:$B$1446,0)))^(1/5)-1)*100)</f>
        <v>n/a</v>
      </c>
      <c r="V331" s="759">
        <f>IF(INDEX(Historical!$O$7:$O$1430,MATCH(B331,Historical!$B$7:$B$1446,0))=0,"n/a",((INDEX(Historical!$C$7:$C$1437,MATCH(B331,Historical!$B$7:$B$1446,0))/INDEX(Historical!$O$7:$O$1430,MATCH(B331,Historical!$B$7:$B$1446,0)))^(1/10)-1)*100)</f>
        <v>-1.1709210879118914</v>
      </c>
      <c r="W331" s="760" t="str">
        <f t="shared" si="89"/>
        <v>n/a</v>
      </c>
      <c r="X331" s="761" t="str">
        <f t="shared" si="90"/>
        <v>n/a</v>
      </c>
      <c r="Y331" s="713"/>
      <c r="Z331" s="702">
        <f t="shared" si="91"/>
        <v>28.888888888888893</v>
      </c>
      <c r="AA331" s="935">
        <f t="shared" si="92"/>
        <v>12.538888888888888</v>
      </c>
      <c r="AB331" s="639">
        <v>12</v>
      </c>
      <c r="AC331" s="916">
        <v>1.8</v>
      </c>
      <c r="AD331" s="916" t="s">
        <v>137</v>
      </c>
      <c r="AE331" s="916">
        <v>2.13</v>
      </c>
      <c r="AF331" s="916">
        <v>1.24</v>
      </c>
      <c r="AG331" s="916">
        <v>6.9</v>
      </c>
      <c r="AH331" s="916">
        <v>17.7</v>
      </c>
      <c r="AI331" s="916">
        <v>4.17</v>
      </c>
      <c r="AJ331" s="916">
        <v>0.70000000000000007</v>
      </c>
      <c r="AK331" s="916" t="s">
        <v>137</v>
      </c>
      <c r="AL331" s="928">
        <v>98.63</v>
      </c>
      <c r="AM331" s="922">
        <v>2.1</v>
      </c>
      <c r="AN331" s="916">
        <v>0.33</v>
      </c>
      <c r="AO331" s="802" t="str">
        <f t="shared" si="93"/>
        <v>n/a</v>
      </c>
      <c r="AP331" s="803" t="str">
        <f t="shared" si="94"/>
        <v>n/a</v>
      </c>
      <c r="AQ331" s="936">
        <f t="shared" si="95"/>
        <v>-16.871659539875804</v>
      </c>
      <c r="AR331" s="702">
        <f>INDEX(Historical!$C$7:$C$1437,MATCH(B331,Historical!$B$7:$B$1446,0))*IF(AH331="n/a",1.03,IF(AH331&lt;0,1.01,IF(AH331&gt;10,1.1,(1+AH331/100))))</f>
        <v>0.52800000000000002</v>
      </c>
      <c r="AS331" s="935">
        <f t="shared" si="96"/>
        <v>0.55001760000000011</v>
      </c>
      <c r="AT331" s="935">
        <f t="shared" si="97"/>
        <v>0.56651812800000012</v>
      </c>
      <c r="AU331" s="935">
        <f t="shared" si="97"/>
        <v>0.58351367184000014</v>
      </c>
      <c r="AV331" s="935">
        <f t="shared" si="97"/>
        <v>0.60101908199520016</v>
      </c>
      <c r="AW331" s="702">
        <f t="shared" si="98"/>
        <v>2.8290684818352005</v>
      </c>
      <c r="AX331" s="810">
        <f t="shared" si="99"/>
        <v>12.534641036044308</v>
      </c>
      <c r="AY331" s="991">
        <v>-0.01</v>
      </c>
      <c r="AZ331" s="922">
        <v>12.23</v>
      </c>
      <c r="BA331" s="922">
        <v>-17.61</v>
      </c>
      <c r="BB331" s="922">
        <v>-2</v>
      </c>
      <c r="BC331" s="922">
        <v>-4.16</v>
      </c>
      <c r="BE331" s="664">
        <v>2014</v>
      </c>
      <c r="BF331" s="946" t="e">
        <f>#VALUE!</f>
        <v>#VALUE!</v>
      </c>
      <c r="BG331" s="931">
        <v>0.6</v>
      </c>
    </row>
    <row r="332" spans="1:59" ht="11.25" customHeight="1" x14ac:dyDescent="0.2">
      <c r="A332" s="609" t="s">
        <v>1261</v>
      </c>
      <c r="B332" s="925" t="s">
        <v>1262</v>
      </c>
      <c r="C332" s="988" t="s">
        <v>112</v>
      </c>
      <c r="D332" s="988" t="s">
        <v>1230</v>
      </c>
      <c r="E332" s="792">
        <v>8</v>
      </c>
      <c r="F332" s="526">
        <v>549</v>
      </c>
      <c r="G332" s="526" t="s">
        <v>106</v>
      </c>
      <c r="H332" s="526" t="s">
        <v>106</v>
      </c>
      <c r="I332" s="916">
        <v>19.62</v>
      </c>
      <c r="J332" s="702">
        <f t="shared" si="86"/>
        <v>1.4780835881753311</v>
      </c>
      <c r="K332" s="927">
        <v>7.2499999999999995E-2</v>
      </c>
      <c r="L332" s="639">
        <v>4</v>
      </c>
      <c r="M332" s="693">
        <f t="shared" si="87"/>
        <v>0.28999999999999998</v>
      </c>
      <c r="N332" s="921" t="s">
        <v>714</v>
      </c>
      <c r="O332" s="795">
        <v>7.0000000000000007E-2</v>
      </c>
      <c r="P332" s="915">
        <v>43432</v>
      </c>
      <c r="Q332" s="915">
        <v>43454</v>
      </c>
      <c r="R332" s="693">
        <f t="shared" si="88"/>
        <v>3.5714285714285547</v>
      </c>
      <c r="S332" s="759">
        <f>IF(INDEX(Historical!$D$7:$D$1437,MATCH(B332,Historical!$B$7:$B$1446,0))=0,"n/a",(INDEX(Historical!$C$7:$C$1437,MATCH(B332,Historical!$B$7:$B$1446,0))/INDEX(Historical!$D$7:$D$1437,MATCH(B332,Historical!$B$7:$B$1446,0))-1)*100)</f>
        <v>12.79999999999999</v>
      </c>
      <c r="T332" s="759">
        <f>IF(INDEX(Historical!$F$7:$F$1430,MATCH(B332,Historical!$B$7:$B$1446,0))=0,"n/a",((INDEX(Historical!$C$7:$C$1437,MATCH(B332,Historical!$B$7:$B$1446,0))/INDEX(Historical!$F$7:$F$1430,MATCH(B332,Historical!$B$7:$B$1446,0)))^(1/3)-1)*100)</f>
        <v>18.376836299856404</v>
      </c>
      <c r="U332" s="759">
        <f>IF(INDEX(Historical!$H$7:$H$1430,MATCH(B332,Historical!$B$7:$B$1446,0))=0,"n/a",((INDEX(Historical!$C$7:$C$1437,MATCH(B332,Historical!$B$7:$B$1446,0))/INDEX(Historical!$H$7:$H$1430,MATCH(B332,Historical!$B$7:$B$1446,0)))^(1/5)-1)*100)</f>
        <v>21.846192255890507</v>
      </c>
      <c r="V332" s="759" t="str">
        <f>IF(INDEX(Historical!$O$7:$O$1430,MATCH(B332,Historical!$B$7:$B$1446,0))=0,"n/a",((INDEX(Historical!$C$7:$C$1437,MATCH(B332,Historical!$B$7:$B$1446,0))/INDEX(Historical!$O$7:$O$1430,MATCH(B332,Historical!$B$7:$B$1446,0)))^(1/10)-1)*100)</f>
        <v>n/a</v>
      </c>
      <c r="W332" s="760" t="str">
        <f t="shared" si="89"/>
        <v>n/a</v>
      </c>
      <c r="X332" s="761">
        <f t="shared" si="90"/>
        <v>1.0923096127945253</v>
      </c>
      <c r="Y332" s="714"/>
      <c r="Z332" s="702">
        <f t="shared" si="91"/>
        <v>53.703703703703695</v>
      </c>
      <c r="AA332" s="935">
        <f t="shared" si="92"/>
        <v>36.333333333333336</v>
      </c>
      <c r="AB332" s="639">
        <v>9</v>
      </c>
      <c r="AC332" s="916">
        <v>0.54</v>
      </c>
      <c r="AD332" s="916">
        <v>1.78</v>
      </c>
      <c r="AE332" s="916">
        <v>0.44</v>
      </c>
      <c r="AF332" s="916">
        <v>1.7</v>
      </c>
      <c r="AG332" s="916">
        <v>21.9</v>
      </c>
      <c r="AH332" s="918">
        <v>-27.800000000000004</v>
      </c>
      <c r="AI332" s="918">
        <v>33.75</v>
      </c>
      <c r="AJ332" s="916">
        <v>20</v>
      </c>
      <c r="AK332" s="916">
        <v>20.41</v>
      </c>
      <c r="AL332" s="928">
        <v>910.37</v>
      </c>
      <c r="AM332" s="922">
        <v>7.3999999999999995</v>
      </c>
      <c r="AN332" s="916">
        <v>2.4500000000000002</v>
      </c>
      <c r="AO332" s="802">
        <f t="shared" si="93"/>
        <v>-13.009057489267498</v>
      </c>
      <c r="AP332" s="803">
        <f t="shared" si="94"/>
        <v>23.324275844065838</v>
      </c>
      <c r="AQ332" s="936">
        <f t="shared" si="95"/>
        <v>65.686003789855008</v>
      </c>
      <c r="AR332" s="702">
        <f>INDEX(Historical!$C$7:$C$1437,MATCH(B332,Historical!$B$7:$B$1446,0))*IF(AH332="n/a",1.03,IF(AH332&lt;0,1.01,IF(AH332&gt;10,1.1,(1+AH332/100))))</f>
        <v>0.28481999999999996</v>
      </c>
      <c r="AS332" s="935">
        <f t="shared" si="96"/>
        <v>0.31330199999999997</v>
      </c>
      <c r="AT332" s="935">
        <f t="shared" si="97"/>
        <v>0.3446322</v>
      </c>
      <c r="AU332" s="935">
        <f t="shared" si="97"/>
        <v>0.37909542000000002</v>
      </c>
      <c r="AV332" s="935">
        <f t="shared" si="97"/>
        <v>0.41700496200000003</v>
      </c>
      <c r="AW332" s="702">
        <f t="shared" si="98"/>
        <v>1.7388545820000001</v>
      </c>
      <c r="AX332" s="810">
        <f t="shared" si="99"/>
        <v>8.8626635168195715</v>
      </c>
      <c r="AY332" s="991">
        <v>2.1</v>
      </c>
      <c r="AZ332" s="922">
        <v>103.32</v>
      </c>
      <c r="BA332" s="922">
        <v>-16.689999999999998</v>
      </c>
      <c r="BB332" s="922">
        <v>5.41</v>
      </c>
      <c r="BC332" s="922">
        <v>23.87</v>
      </c>
      <c r="BE332" s="664">
        <v>2012</v>
      </c>
      <c r="BF332" s="946" t="e">
        <f>#VALUE!</f>
        <v>#VALUE!</v>
      </c>
      <c r="BG332" s="931">
        <v>5</v>
      </c>
    </row>
    <row r="333" spans="1:59" ht="11.25" customHeight="1" x14ac:dyDescent="0.2">
      <c r="A333" s="537" t="s">
        <v>604</v>
      </c>
      <c r="B333" s="925" t="s">
        <v>605</v>
      </c>
      <c r="C333" s="988" t="s">
        <v>112</v>
      </c>
      <c r="D333" s="988" t="s">
        <v>213</v>
      </c>
      <c r="E333" s="792">
        <v>22</v>
      </c>
      <c r="F333" s="526">
        <v>153</v>
      </c>
      <c r="G333" s="526" t="s">
        <v>37</v>
      </c>
      <c r="H333" s="526" t="s">
        <v>37</v>
      </c>
      <c r="I333" s="924">
        <v>51.25</v>
      </c>
      <c r="J333" s="702">
        <f t="shared" si="86"/>
        <v>1.248780487804878</v>
      </c>
      <c r="K333" s="933">
        <v>0.16</v>
      </c>
      <c r="L333" s="639">
        <v>4</v>
      </c>
      <c r="M333" s="693">
        <f t="shared" si="87"/>
        <v>0.64</v>
      </c>
      <c r="N333" s="921" t="s">
        <v>567</v>
      </c>
      <c r="O333" s="796">
        <v>0.13250000000000001</v>
      </c>
      <c r="P333" s="915">
        <v>43483</v>
      </c>
      <c r="Q333" s="915">
        <v>43502</v>
      </c>
      <c r="R333" s="693">
        <f t="shared" si="88"/>
        <v>20.75471698113207</v>
      </c>
      <c r="S333" s="759">
        <f>IF(INDEX(Historical!$D$7:$D$1437,MATCH(B333,Historical!$B$7:$B$1446,0))=0,"n/a",(INDEX(Historical!$C$7:$C$1437,MATCH(B333,Historical!$B$7:$B$1446,0))/INDEX(Historical!$D$7:$D$1437,MATCH(B333,Historical!$B$7:$B$1446,0))-1)*100)</f>
        <v>10.000000000000009</v>
      </c>
      <c r="T333" s="759">
        <f>IF(INDEX(Historical!$F$7:$F$1430,MATCH(B333,Historical!$B$7:$B$1446,0))=0,"n/a",((INDEX(Historical!$C$7:$C$1437,MATCH(B333,Historical!$B$7:$B$1446,0))/INDEX(Historical!$F$7:$F$1430,MATCH(B333,Historical!$B$7:$B$1446,0)))^(1/3)-1)*100)</f>
        <v>9.6961310486523686</v>
      </c>
      <c r="U333" s="759">
        <f>IF(INDEX(Historical!$H$7:$H$1430,MATCH(B333,Historical!$B$7:$B$1446,0))=0,"n/a",((INDEX(Historical!$C$7:$C$1437,MATCH(B333,Historical!$B$7:$B$1446,0))/INDEX(Historical!$H$7:$H$1430,MATCH(B333,Historical!$B$7:$B$1446,0)))^(1/5)-1)*100)</f>
        <v>9.6354580632308728</v>
      </c>
      <c r="V333" s="759">
        <f>IF(INDEX(Historical!$O$7:$O$1430,MATCH(B333,Historical!$B$7:$B$1446,0))=0,"n/a",((INDEX(Historical!$C$7:$C$1437,MATCH(B333,Historical!$B$7:$B$1446,0))/INDEX(Historical!$O$7:$O$1430,MATCH(B333,Historical!$B$7:$B$1446,0)))^(1/10)-1)*100)</f>
        <v>7.9076776107973368</v>
      </c>
      <c r="W333" s="760">
        <f t="shared" si="89"/>
        <v>1.2184940430644748</v>
      </c>
      <c r="X333" s="761">
        <f t="shared" si="90"/>
        <v>0.24393564717040184</v>
      </c>
      <c r="Y333" s="710"/>
      <c r="Z333" s="702">
        <f t="shared" si="91"/>
        <v>32.1608040201005</v>
      </c>
      <c r="AA333" s="935">
        <f t="shared" si="92"/>
        <v>25.753768844221106</v>
      </c>
      <c r="AB333" s="639">
        <v>12</v>
      </c>
      <c r="AC333" s="916">
        <v>1.99</v>
      </c>
      <c r="AD333" s="916">
        <v>3.44</v>
      </c>
      <c r="AE333" s="916">
        <v>5.07</v>
      </c>
      <c r="AF333" s="916">
        <v>10.050000000000001</v>
      </c>
      <c r="AG333" s="916">
        <v>44.1</v>
      </c>
      <c r="AH333" s="916">
        <v>19.2</v>
      </c>
      <c r="AI333" s="916">
        <v>7.75</v>
      </c>
      <c r="AJ333" s="916">
        <v>39.5</v>
      </c>
      <c r="AK333" s="916">
        <v>7.5</v>
      </c>
      <c r="AL333" s="928">
        <v>8380</v>
      </c>
      <c r="AM333" s="922">
        <v>0.89999999999999991</v>
      </c>
      <c r="AN333" s="916">
        <v>0.3</v>
      </c>
      <c r="AO333" s="802">
        <f t="shared" si="93"/>
        <v>-14.869530293185356</v>
      </c>
      <c r="AP333" s="803">
        <f t="shared" si="94"/>
        <v>10.88423855103575</v>
      </c>
      <c r="AQ333" s="936">
        <f t="shared" si="95"/>
        <v>239.16588984967362</v>
      </c>
      <c r="AR333" s="702">
        <f>INDEX(Historical!$C$7:$C$1437,MATCH(B333,Historical!$B$7:$B$1446,0))*IF(AH333="n/a",1.03,IF(AH333&lt;0,1.01,IF(AH333&gt;10,1.1,(1+AH333/100))))</f>
        <v>0.58080000000000009</v>
      </c>
      <c r="AS333" s="935">
        <f t="shared" si="96"/>
        <v>0.62581200000000003</v>
      </c>
      <c r="AT333" s="935">
        <f t="shared" si="97"/>
        <v>0.67274789999999995</v>
      </c>
      <c r="AU333" s="935">
        <f t="shared" si="97"/>
        <v>0.72320399249999989</v>
      </c>
      <c r="AV333" s="935">
        <f t="shared" si="97"/>
        <v>0.77744429193749987</v>
      </c>
      <c r="AW333" s="702">
        <f t="shared" si="98"/>
        <v>3.3800081844375001</v>
      </c>
      <c r="AX333" s="810">
        <f t="shared" si="99"/>
        <v>6.5951379208536585</v>
      </c>
      <c r="AY333" s="991">
        <v>0.97</v>
      </c>
      <c r="AZ333" s="922">
        <v>37.18</v>
      </c>
      <c r="BA333" s="922">
        <v>-4.93</v>
      </c>
      <c r="BB333" s="922">
        <v>3.5900000000000003</v>
      </c>
      <c r="BC333" s="922">
        <v>13.139999999999999</v>
      </c>
      <c r="BE333" s="664">
        <v>1998</v>
      </c>
      <c r="BF333" s="946" t="e">
        <f>#VALUE!</f>
        <v>#VALUE!</v>
      </c>
      <c r="BG333" s="931">
        <v>22.900000000000002</v>
      </c>
    </row>
    <row r="334" spans="1:59" s="838" customFormat="1" ht="11.25" customHeight="1" x14ac:dyDescent="0.2">
      <c r="A334" s="697" t="s">
        <v>1251</v>
      </c>
      <c r="B334" s="846" t="s">
        <v>1252</v>
      </c>
      <c r="C334" s="988" t="s">
        <v>247</v>
      </c>
      <c r="D334" s="988" t="s">
        <v>4392</v>
      </c>
      <c r="E334" s="818">
        <v>9</v>
      </c>
      <c r="F334" s="526">
        <v>460</v>
      </c>
      <c r="G334" s="1171" t="s">
        <v>106</v>
      </c>
      <c r="H334" s="1171" t="s">
        <v>106</v>
      </c>
      <c r="I334" s="819">
        <v>36.869999999999997</v>
      </c>
      <c r="J334" s="820">
        <f t="shared" si="86"/>
        <v>1.453756441551397</v>
      </c>
      <c r="K334" s="821">
        <v>0.13400000000000001</v>
      </c>
      <c r="L334" s="822">
        <v>4</v>
      </c>
      <c r="M334" s="823">
        <f t="shared" si="87"/>
        <v>0.53600000000000003</v>
      </c>
      <c r="N334" s="824" t="s">
        <v>164</v>
      </c>
      <c r="O334" s="825">
        <v>0.112</v>
      </c>
      <c r="P334" s="826">
        <v>43530</v>
      </c>
      <c r="Q334" s="826">
        <v>43556</v>
      </c>
      <c r="R334" s="823">
        <f t="shared" si="88"/>
        <v>19.642857142857149</v>
      </c>
      <c r="S334" s="759">
        <f>IF(INDEX(Historical!$D$7:$D$1437,MATCH(B334,Historical!$B$7:$B$1446,0))=0,"n/a",(INDEX(Historical!$C$7:$C$1437,MATCH(B334,Historical!$B$7:$B$1446,0))/INDEX(Historical!$D$7:$D$1437,MATCH(B334,Historical!$B$7:$B$1446,0))-1)*100)</f>
        <v>24.965132496513263</v>
      </c>
      <c r="T334" s="759">
        <f>IF(INDEX(Historical!$F$7:$F$1430,MATCH(B334,Historical!$B$7:$B$1446,0))=0,"n/a",((INDEX(Historical!$C$7:$C$1437,MATCH(B334,Historical!$B$7:$B$1446,0))/INDEX(Historical!$F$7:$F$1430,MATCH(B334,Historical!$B$7:$B$1446,0)))^(1/3)-1)*100)</f>
        <v>19.885931490189002</v>
      </c>
      <c r="U334" s="759">
        <f>IF(INDEX(Historical!$H$7:$H$1430,MATCH(B334,Historical!$B$7:$B$1446,0))=0,"n/a",((INDEX(Historical!$C$7:$C$1437,MATCH(B334,Historical!$B$7:$B$1446,0))/INDEX(Historical!$H$7:$H$1430,MATCH(B334,Historical!$B$7:$B$1446,0)))^(1/5)-1)*100)</f>
        <v>20.005486466738365</v>
      </c>
      <c r="V334" s="759" t="str">
        <f>IF(INDEX(Historical!$O$7:$O$1430,MATCH(B334,Historical!$B$7:$B$1446,0))=0,"n/a",((INDEX(Historical!$C$7:$C$1437,MATCH(B334,Historical!$B$7:$B$1446,0))/INDEX(Historical!$O$7:$O$1430,MATCH(B334,Historical!$B$7:$B$1446,0)))^(1/10)-1)*100)</f>
        <v>n/a</v>
      </c>
      <c r="W334" s="827" t="str">
        <f t="shared" si="89"/>
        <v>n/a</v>
      </c>
      <c r="X334" s="828">
        <f t="shared" si="90"/>
        <v>7.6944178718224476</v>
      </c>
      <c r="Y334" s="843"/>
      <c r="Z334" s="820">
        <f t="shared" si="91"/>
        <v>32.289156626506028</v>
      </c>
      <c r="AA334" s="830">
        <f t="shared" si="92"/>
        <v>22.210843373493976</v>
      </c>
      <c r="AB334" s="822">
        <v>9</v>
      </c>
      <c r="AC334" s="831">
        <v>1.66</v>
      </c>
      <c r="AD334" s="831">
        <v>1.9</v>
      </c>
      <c r="AE334" s="831">
        <v>2.67</v>
      </c>
      <c r="AF334" s="831">
        <v>3.94</v>
      </c>
      <c r="AG334" s="831">
        <v>18</v>
      </c>
      <c r="AH334" s="831">
        <v>2.7</v>
      </c>
      <c r="AI334" s="831">
        <v>15.620000000000001</v>
      </c>
      <c r="AJ334" s="831">
        <v>2.6</v>
      </c>
      <c r="AK334" s="831">
        <v>11.700000000000001</v>
      </c>
      <c r="AL334" s="832">
        <v>7760</v>
      </c>
      <c r="AM334" s="833">
        <v>8.4</v>
      </c>
      <c r="AN334" s="831">
        <v>0.35</v>
      </c>
      <c r="AO334" s="834">
        <f t="shared" si="93"/>
        <v>-0.75160046520421275</v>
      </c>
      <c r="AP334" s="835">
        <f t="shared" si="94"/>
        <v>21.459242908289763</v>
      </c>
      <c r="AQ334" s="836">
        <f t="shared" si="95"/>
        <v>97.214742396388516</v>
      </c>
      <c r="AR334" s="702">
        <f>INDEX(Historical!$C$7:$C$1437,MATCH(B334,Historical!$B$7:$B$1446,0))*IF(AH334="n/a",1.03,IF(AH334&lt;0,1.01,IF(AH334&gt;10,1.1,(1+AH334/100))))</f>
        <v>0.46009599999999995</v>
      </c>
      <c r="AS334" s="830">
        <f t="shared" si="96"/>
        <v>0.50610559999999993</v>
      </c>
      <c r="AT334" s="830">
        <f t="shared" si="97"/>
        <v>0.55671616000000002</v>
      </c>
      <c r="AU334" s="830">
        <f t="shared" si="97"/>
        <v>0.61238777600000005</v>
      </c>
      <c r="AV334" s="830">
        <f t="shared" si="97"/>
        <v>0.67362655360000012</v>
      </c>
      <c r="AW334" s="820">
        <f t="shared" si="98"/>
        <v>2.8089320895999998</v>
      </c>
      <c r="AX334" s="837">
        <f t="shared" si="99"/>
        <v>7.6184759685381076</v>
      </c>
      <c r="AY334" s="992">
        <v>0.88</v>
      </c>
      <c r="AZ334" s="833">
        <v>45.56</v>
      </c>
      <c r="BA334" s="833">
        <v>-2.85</v>
      </c>
      <c r="BB334" s="833">
        <v>1.96</v>
      </c>
      <c r="BC334" s="833">
        <v>15.07</v>
      </c>
      <c r="BD334" s="961"/>
      <c r="BE334" s="664">
        <v>2011</v>
      </c>
      <c r="BF334" s="946" t="e">
        <f>#VALUE!</f>
        <v>#VALUE!</v>
      </c>
      <c r="BG334" s="893">
        <v>11.3</v>
      </c>
    </row>
    <row r="335" spans="1:59" ht="11.25" customHeight="1" x14ac:dyDescent="0.2">
      <c r="A335" s="930" t="s">
        <v>4074</v>
      </c>
      <c r="B335" s="925" t="s">
        <v>4075</v>
      </c>
      <c r="C335" s="988" t="s">
        <v>154</v>
      </c>
      <c r="D335" s="988" t="s">
        <v>924</v>
      </c>
      <c r="E335" s="792">
        <v>5</v>
      </c>
      <c r="F335" s="526">
        <v>869</v>
      </c>
      <c r="G335" s="526" t="s">
        <v>106</v>
      </c>
      <c r="H335" s="526" t="s">
        <v>106</v>
      </c>
      <c r="I335" s="924">
        <v>65.040000000000006</v>
      </c>
      <c r="J335" s="702">
        <f t="shared" si="86"/>
        <v>3.8745387453874534</v>
      </c>
      <c r="K335" s="927">
        <v>0.63</v>
      </c>
      <c r="L335" s="639">
        <v>4</v>
      </c>
      <c r="M335" s="693">
        <f t="shared" si="87"/>
        <v>2.52</v>
      </c>
      <c r="N335" s="921" t="s">
        <v>289</v>
      </c>
      <c r="O335" s="795">
        <v>0.56999999999999995</v>
      </c>
      <c r="P335" s="915">
        <v>43538</v>
      </c>
      <c r="Q335" s="915">
        <v>43552</v>
      </c>
      <c r="R335" s="693">
        <f t="shared" si="88"/>
        <v>10.526315789473696</v>
      </c>
      <c r="S335" s="759">
        <f>IF(INDEX(Historical!$D$7:$D$1437,MATCH(B335,Historical!$B$7:$B$1446,0))=0,"n/a",(INDEX(Historical!$C$7:$C$1437,MATCH(B335,Historical!$B$7:$B$1446,0))/INDEX(Historical!$D$7:$D$1437,MATCH(B335,Historical!$B$7:$B$1446,0))-1)*100)</f>
        <v>9.6153846153846025</v>
      </c>
      <c r="T335" s="759">
        <f>IF(INDEX(Historical!$F$7:$F$1430,MATCH(B335,Historical!$B$7:$B$1446,0))=0,"n/a",((INDEX(Historical!$C$7:$C$1437,MATCH(B335,Historical!$B$7:$B$1446,0))/INDEX(Historical!$F$7:$F$1430,MATCH(B335,Historical!$B$7:$B$1446,0)))^(1/3)-1)*100)</f>
        <v>20.906146296927485</v>
      </c>
      <c r="U335" s="759" t="str">
        <f>IF(INDEX(Historical!$H$7:$H$1430,MATCH(B335,Historical!$B$7:$B$1446,0))=0,"n/a",((INDEX(Historical!$C$7:$C$1437,MATCH(B335,Historical!$B$7:$B$1446,0))/INDEX(Historical!$H$7:$H$1430,MATCH(B335,Historical!$B$7:$B$1446,0)))^(1/5)-1)*100)</f>
        <v>n/a</v>
      </c>
      <c r="V335" s="759" t="str">
        <f>IF(INDEX(Historical!$O$7:$O$1430,MATCH(B335,Historical!$B$7:$B$1446,0))=0,"n/a",((INDEX(Historical!$C$7:$C$1437,MATCH(B335,Historical!$B$7:$B$1446,0))/INDEX(Historical!$O$7:$O$1430,MATCH(B335,Historical!$B$7:$B$1446,0)))^(1/10)-1)*100)</f>
        <v>n/a</v>
      </c>
      <c r="W335" s="760" t="str">
        <f t="shared" si="89"/>
        <v>n/a</v>
      </c>
      <c r="X335" s="761" t="str">
        <f t="shared" si="90"/>
        <v>n/a</v>
      </c>
      <c r="Y335" s="926"/>
      <c r="Z335" s="702">
        <f t="shared" si="91"/>
        <v>60.576923076923073</v>
      </c>
      <c r="AA335" s="935">
        <f t="shared" si="92"/>
        <v>15.634615384615385</v>
      </c>
      <c r="AB335" s="639">
        <v>12</v>
      </c>
      <c r="AC335" s="916">
        <v>4.16</v>
      </c>
      <c r="AD335" s="916" t="s">
        <v>137</v>
      </c>
      <c r="AE335" s="916">
        <v>3.78</v>
      </c>
      <c r="AF335" s="916">
        <v>3.91</v>
      </c>
      <c r="AG335" s="916">
        <v>25.2</v>
      </c>
      <c r="AH335" s="916">
        <v>-45.6</v>
      </c>
      <c r="AI335" s="916">
        <v>4.2799999999999994</v>
      </c>
      <c r="AJ335" s="916">
        <v>18.099999999999998</v>
      </c>
      <c r="AK335" s="916">
        <v>-1.9</v>
      </c>
      <c r="AL335" s="928">
        <v>83640</v>
      </c>
      <c r="AM335" s="922">
        <v>0.4</v>
      </c>
      <c r="AN335" s="916">
        <v>1.28</v>
      </c>
      <c r="AO335" s="802" t="str">
        <f t="shared" si="93"/>
        <v>n/a</v>
      </c>
      <c r="AP335" s="803" t="str">
        <f t="shared" si="94"/>
        <v>n/a</v>
      </c>
      <c r="AQ335" s="936">
        <f t="shared" si="95"/>
        <v>64.831693492141198</v>
      </c>
      <c r="AR335" s="702">
        <f>INDEX(Historical!$C$7:$C$1437,MATCH(B335,Historical!$B$7:$B$1446,0))*IF(AH335="n/a",1.03,IF(AH335&lt;0,1.01,IF(AH335&gt;10,1.1,(1+AH335/100))))</f>
        <v>2.3028</v>
      </c>
      <c r="AS335" s="935">
        <f t="shared" si="96"/>
        <v>2.40135984</v>
      </c>
      <c r="AT335" s="935">
        <f t="shared" si="97"/>
        <v>2.4253734383999999</v>
      </c>
      <c r="AU335" s="935">
        <f t="shared" si="97"/>
        <v>2.449627172784</v>
      </c>
      <c r="AV335" s="935">
        <f t="shared" si="97"/>
        <v>2.4741234445118399</v>
      </c>
      <c r="AW335" s="702">
        <f t="shared" si="98"/>
        <v>12.05328389569584</v>
      </c>
      <c r="AX335" s="810">
        <f t="shared" si="99"/>
        <v>18.53210931072546</v>
      </c>
      <c r="AY335" s="991">
        <v>1.17</v>
      </c>
      <c r="AZ335" s="922">
        <v>7.82</v>
      </c>
      <c r="BA335" s="922">
        <v>-18.3</v>
      </c>
      <c r="BB335" s="922">
        <v>0.01</v>
      </c>
      <c r="BC335" s="922">
        <v>-7.08</v>
      </c>
      <c r="BE335" s="664">
        <v>2015</v>
      </c>
      <c r="BF335" s="946" t="e">
        <f>#VALUE!</f>
        <v>#VALUE!</v>
      </c>
      <c r="BG335" s="931">
        <v>8.4</v>
      </c>
    </row>
    <row r="336" spans="1:59" ht="11.25" customHeight="1" x14ac:dyDescent="0.2">
      <c r="A336" s="609" t="s">
        <v>602</v>
      </c>
      <c r="B336" s="925" t="s">
        <v>603</v>
      </c>
      <c r="C336" s="988" t="s">
        <v>128</v>
      </c>
      <c r="D336" s="988" t="s">
        <v>4361</v>
      </c>
      <c r="E336" s="793">
        <v>15</v>
      </c>
      <c r="F336" s="526">
        <v>239</v>
      </c>
      <c r="G336" s="526" t="s">
        <v>37</v>
      </c>
      <c r="H336" s="526" t="s">
        <v>37</v>
      </c>
      <c r="I336" s="924">
        <v>51.47</v>
      </c>
      <c r="J336" s="702">
        <f t="shared" si="86"/>
        <v>3.8080435204973768</v>
      </c>
      <c r="K336" s="927">
        <v>0.49</v>
      </c>
      <c r="L336" s="639">
        <v>4</v>
      </c>
      <c r="M336" s="693">
        <f t="shared" si="87"/>
        <v>1.96</v>
      </c>
      <c r="N336" s="921" t="s">
        <v>140</v>
      </c>
      <c r="O336" s="795">
        <v>0.48</v>
      </c>
      <c r="P336" s="917">
        <v>42922</v>
      </c>
      <c r="Q336" s="917">
        <v>42948</v>
      </c>
      <c r="R336" s="693">
        <f t="shared" si="88"/>
        <v>2.0833333333333353</v>
      </c>
      <c r="S336" s="759">
        <f>IF(INDEX(Historical!$D$7:$D$1437,MATCH(B336,Historical!$B$7:$B$1446,0))=0,"n/a",(INDEX(Historical!$C$7:$C$1437,MATCH(B336,Historical!$B$7:$B$1446,0))/INDEX(Historical!$D$7:$D$1437,MATCH(B336,Historical!$B$7:$B$1446,0))-1)*100)</f>
        <v>1.0309278350515427</v>
      </c>
      <c r="T336" s="759">
        <f>IF(INDEX(Historical!$F$7:$F$1430,MATCH(B336,Historical!$B$7:$B$1446,0))=0,"n/a",((INDEX(Historical!$C$7:$C$1437,MATCH(B336,Historical!$B$7:$B$1446,0))/INDEX(Historical!$F$7:$F$1430,MATCH(B336,Historical!$B$7:$B$1446,0)))^(1/3)-1)*100)</f>
        <v>4.2485419231414134</v>
      </c>
      <c r="U336" s="759">
        <f>IF(INDEX(Historical!$H$7:$H$1430,MATCH(B336,Historical!$B$7:$B$1446,0))=0,"n/a",((INDEX(Historical!$C$7:$C$1437,MATCH(B336,Historical!$B$7:$B$1446,0))/INDEX(Historical!$H$7:$H$1430,MATCH(B336,Historical!$B$7:$B$1446,0)))^(1/5)-1)*100)</f>
        <v>6.6580269300007711</v>
      </c>
      <c r="V336" s="759">
        <f>IF(INDEX(Historical!$O$7:$O$1430,MATCH(B336,Historical!$B$7:$B$1446,0))=0,"n/a",((INDEX(Historical!$C$7:$C$1437,MATCH(B336,Historical!$B$7:$B$1446,0))/INDEX(Historical!$O$7:$O$1430,MATCH(B336,Historical!$B$7:$B$1446,0)))^(1/10)-1)*100)</f>
        <v>9.0385863261510444</v>
      </c>
      <c r="W336" s="760">
        <f t="shared" si="89"/>
        <v>0.73662259669272845</v>
      </c>
      <c r="X336" s="761" t="str">
        <f t="shared" si="90"/>
        <v>n/a</v>
      </c>
      <c r="Y336" s="727" t="s">
        <v>4434</v>
      </c>
      <c r="Z336" s="702">
        <f t="shared" si="91"/>
        <v>78.08764940239044</v>
      </c>
      <c r="AA336" s="935">
        <f t="shared" si="92"/>
        <v>20.50597609561753</v>
      </c>
      <c r="AB336" s="639">
        <v>5</v>
      </c>
      <c r="AC336" s="916">
        <v>2.5099999999999998</v>
      </c>
      <c r="AD336" s="916">
        <v>3.83</v>
      </c>
      <c r="AE336" s="916">
        <v>1.86</v>
      </c>
      <c r="AF336" s="916">
        <v>4.46</v>
      </c>
      <c r="AG336" s="916">
        <v>23.7</v>
      </c>
      <c r="AH336" s="916">
        <v>-1</v>
      </c>
      <c r="AI336" s="916">
        <v>5.13</v>
      </c>
      <c r="AJ336" s="916">
        <v>-0.3</v>
      </c>
      <c r="AK336" s="916">
        <v>5.36</v>
      </c>
      <c r="AL336" s="928">
        <v>30900</v>
      </c>
      <c r="AM336" s="922">
        <v>0.2</v>
      </c>
      <c r="AN336" s="916">
        <v>2.17</v>
      </c>
      <c r="AO336" s="802">
        <f t="shared" si="93"/>
        <v>-10.039905645119383</v>
      </c>
      <c r="AP336" s="803">
        <f t="shared" si="94"/>
        <v>10.466070450498147</v>
      </c>
      <c r="AQ336" s="936">
        <f t="shared" si="95"/>
        <v>101.61200734353785</v>
      </c>
      <c r="AR336" s="702">
        <f>INDEX(Historical!$C$7:$C$1437,MATCH(B336,Historical!$B$7:$B$1446,0))*IF(AH336="n/a",1.03,IF(AH336&lt;0,1.01,IF(AH336&gt;10,1.1,(1+AH336/100))))</f>
        <v>1.9796</v>
      </c>
      <c r="AS336" s="935">
        <f t="shared" si="96"/>
        <v>2.0811534799999998</v>
      </c>
      <c r="AT336" s="935">
        <f t="shared" si="97"/>
        <v>2.1927033065280002</v>
      </c>
      <c r="AU336" s="935">
        <f t="shared" si="97"/>
        <v>2.3102322037579013</v>
      </c>
      <c r="AV336" s="935">
        <f t="shared" si="97"/>
        <v>2.4340606498793251</v>
      </c>
      <c r="AW336" s="702">
        <f t="shared" si="98"/>
        <v>10.997749640165225</v>
      </c>
      <c r="AX336" s="810">
        <f t="shared" si="99"/>
        <v>21.367300641471196</v>
      </c>
      <c r="AY336" s="991">
        <v>0.75</v>
      </c>
      <c r="AZ336" s="922">
        <v>41.32</v>
      </c>
      <c r="BA336" s="922">
        <v>-1.34</v>
      </c>
      <c r="BB336" s="922">
        <v>4.6500000000000004</v>
      </c>
      <c r="BC336" s="922">
        <v>14.52</v>
      </c>
      <c r="BE336" s="664">
        <v>2005</v>
      </c>
      <c r="BF336" s="946" t="e">
        <f>#VALUE!</f>
        <v>#VALUE!</v>
      </c>
      <c r="BG336" s="931">
        <v>5</v>
      </c>
    </row>
    <row r="337" spans="1:59" ht="11.25" customHeight="1" x14ac:dyDescent="0.2">
      <c r="A337" s="609" t="s">
        <v>3845</v>
      </c>
      <c r="B337" s="925" t="s">
        <v>3846</v>
      </c>
      <c r="C337" s="988" t="s">
        <v>179</v>
      </c>
      <c r="D337" s="988" t="s">
        <v>4371</v>
      </c>
      <c r="E337" s="792">
        <v>6</v>
      </c>
      <c r="F337" s="526">
        <v>761</v>
      </c>
      <c r="G337" s="526" t="s">
        <v>106</v>
      </c>
      <c r="H337" s="526" t="s">
        <v>106</v>
      </c>
      <c r="I337" s="924">
        <v>21.06</v>
      </c>
      <c r="J337" s="702">
        <f t="shared" si="86"/>
        <v>10.446343779677115</v>
      </c>
      <c r="K337" s="927">
        <v>0.55000000000000004</v>
      </c>
      <c r="L337" s="639">
        <v>4</v>
      </c>
      <c r="M337" s="693">
        <f t="shared" si="87"/>
        <v>2.2000000000000002</v>
      </c>
      <c r="N337" s="921" t="s">
        <v>560</v>
      </c>
      <c r="O337" s="795">
        <v>0.53</v>
      </c>
      <c r="P337" s="915">
        <v>43503</v>
      </c>
      <c r="Q337" s="915">
        <v>43509</v>
      </c>
      <c r="R337" s="693">
        <f t="shared" si="88"/>
        <v>3.7735849056603805</v>
      </c>
      <c r="S337" s="759">
        <f>IF(INDEX(Historical!$D$7:$D$1437,MATCH(B337,Historical!$B$7:$B$1446,0))=0,"n/a",(INDEX(Historical!$C$7:$C$1437,MATCH(B337,Historical!$B$7:$B$1446,0))/INDEX(Historical!$D$7:$D$1437,MATCH(B337,Historical!$B$7:$B$1446,0))-1)*100)</f>
        <v>4.75836431226766</v>
      </c>
      <c r="T337" s="759">
        <f>IF(INDEX(Historical!$F$7:$F$1430,MATCH(B337,Historical!$B$7:$B$1446,0))=0,"n/a",((INDEX(Historical!$C$7:$C$1437,MATCH(B337,Historical!$B$7:$B$1446,0))/INDEX(Historical!$F$7:$F$1430,MATCH(B337,Historical!$B$7:$B$1446,0)))^(1/3)-1)*100)</f>
        <v>5.8616864915257416</v>
      </c>
      <c r="U337" s="759" t="str">
        <f>IF(INDEX(Historical!$H$7:$H$1430,MATCH(B337,Historical!$B$7:$B$1446,0))=0,"n/a",((INDEX(Historical!$C$7:$C$1437,MATCH(B337,Historical!$B$7:$B$1446,0))/INDEX(Historical!$H$7:$H$1430,MATCH(B337,Historical!$B$7:$B$1446,0)))^(1/5)-1)*100)</f>
        <v>n/a</v>
      </c>
      <c r="V337" s="759" t="str">
        <f>IF(INDEX(Historical!$O$7:$O$1430,MATCH(B337,Historical!$B$7:$B$1446,0))=0,"n/a",((INDEX(Historical!$C$7:$C$1437,MATCH(B337,Historical!$B$7:$B$1446,0))/INDEX(Historical!$O$7:$O$1430,MATCH(B337,Historical!$B$7:$B$1446,0)))^(1/10)-1)*100)</f>
        <v>n/a</v>
      </c>
      <c r="W337" s="760" t="str">
        <f t="shared" si="89"/>
        <v>n/a</v>
      </c>
      <c r="X337" s="761" t="str">
        <f t="shared" si="90"/>
        <v>n/a</v>
      </c>
      <c r="Y337" s="926" t="s">
        <v>4062</v>
      </c>
      <c r="Z337" s="702">
        <f t="shared" si="91"/>
        <v>96.491228070175453</v>
      </c>
      <c r="AA337" s="935">
        <f t="shared" si="92"/>
        <v>9.2368421052631575</v>
      </c>
      <c r="AB337" s="639">
        <v>12</v>
      </c>
      <c r="AC337" s="916">
        <v>2.2799999999999998</v>
      </c>
      <c r="AD337" s="916" t="s">
        <v>137</v>
      </c>
      <c r="AE337" s="916">
        <v>2.78</v>
      </c>
      <c r="AF337" s="916">
        <v>1.21</v>
      </c>
      <c r="AG337" s="916">
        <v>11.1</v>
      </c>
      <c r="AH337" s="916">
        <v>18.2</v>
      </c>
      <c r="AI337" s="916">
        <v>5.19</v>
      </c>
      <c r="AJ337" s="916">
        <v>11.799999999999999</v>
      </c>
      <c r="AK337" s="916">
        <v>-1.27</v>
      </c>
      <c r="AL337" s="928">
        <v>980.97</v>
      </c>
      <c r="AM337" s="922">
        <v>27.200000000000003</v>
      </c>
      <c r="AN337" s="916">
        <v>1.5</v>
      </c>
      <c r="AO337" s="802" t="str">
        <f t="shared" si="93"/>
        <v>n/a</v>
      </c>
      <c r="AP337" s="803" t="str">
        <f t="shared" si="94"/>
        <v>n/a</v>
      </c>
      <c r="AQ337" s="936">
        <f t="shared" si="95"/>
        <v>-29.520439693109392</v>
      </c>
      <c r="AR337" s="702">
        <f>INDEX(Historical!$C$7:$C$1437,MATCH(B337,Historical!$B$7:$B$1446,0))*IF(AH337="n/a",1.03,IF(AH337&lt;0,1.01,IF(AH337&gt;10,1.1,(1+AH337/100))))</f>
        <v>2.3248500000000005</v>
      </c>
      <c r="AS337" s="935">
        <f t="shared" si="96"/>
        <v>2.4455097150000005</v>
      </c>
      <c r="AT337" s="935">
        <f t="shared" si="97"/>
        <v>2.4699648121500006</v>
      </c>
      <c r="AU337" s="935">
        <f t="shared" si="97"/>
        <v>2.4946644602715007</v>
      </c>
      <c r="AV337" s="935">
        <f t="shared" si="97"/>
        <v>2.5196111048742158</v>
      </c>
      <c r="AW337" s="702">
        <f t="shared" si="98"/>
        <v>12.254600092295718</v>
      </c>
      <c r="AX337" s="810">
        <f t="shared" si="99"/>
        <v>58.188984293901804</v>
      </c>
      <c r="AY337" s="991">
        <v>1.19</v>
      </c>
      <c r="AZ337" s="922">
        <v>17.2</v>
      </c>
      <c r="BA337" s="922">
        <v>-18.970000000000002</v>
      </c>
      <c r="BB337" s="922">
        <v>-4.67</v>
      </c>
      <c r="BC337" s="922">
        <v>-8.99</v>
      </c>
      <c r="BE337" s="664">
        <v>2014</v>
      </c>
      <c r="BF337" s="946" t="e">
        <f>#VALUE!</f>
        <v>#VALUE!</v>
      </c>
      <c r="BG337" s="931">
        <v>3.8</v>
      </c>
    </row>
    <row r="338" spans="1:59" ht="11.25" customHeight="1" x14ac:dyDescent="0.2">
      <c r="A338" s="930" t="s">
        <v>4410</v>
      </c>
      <c r="B338" s="925" t="s">
        <v>3844</v>
      </c>
      <c r="C338" s="988" t="s">
        <v>4353</v>
      </c>
      <c r="D338" s="988" t="s">
        <v>4354</v>
      </c>
      <c r="E338" s="792">
        <v>5</v>
      </c>
      <c r="F338" s="526">
        <v>848</v>
      </c>
      <c r="G338" s="526" t="s">
        <v>106</v>
      </c>
      <c r="H338" s="526" t="s">
        <v>106</v>
      </c>
      <c r="I338" s="924">
        <v>40.380000000000003</v>
      </c>
      <c r="J338" s="702">
        <f t="shared" si="86"/>
        <v>6.7360079247152056</v>
      </c>
      <c r="K338" s="927">
        <v>0.68</v>
      </c>
      <c r="L338" s="639">
        <v>4</v>
      </c>
      <c r="M338" s="693">
        <f t="shared" si="87"/>
        <v>2.72</v>
      </c>
      <c r="N338" s="921" t="s">
        <v>289</v>
      </c>
      <c r="O338" s="795">
        <v>0.63</v>
      </c>
      <c r="P338" s="915">
        <v>43447</v>
      </c>
      <c r="Q338" s="915">
        <v>43462</v>
      </c>
      <c r="R338" s="693">
        <f t="shared" si="88"/>
        <v>7.936507936507943</v>
      </c>
      <c r="S338" s="759">
        <f>IF(INDEX(Historical!$D$7:$D$1437,MATCH(B338,Historical!$B$7:$B$1446,0))=0,"n/a",(INDEX(Historical!$C$7:$C$1437,MATCH(B338,Historical!$B$7:$B$1446,0))/INDEX(Historical!$D$7:$D$1437,MATCH(B338,Historical!$B$7:$B$1446,0))-1)*100)</f>
        <v>2.8000000000000025</v>
      </c>
      <c r="T338" s="759">
        <f>IF(INDEX(Historical!$F$7:$F$1430,MATCH(B338,Historical!$B$7:$B$1446,0))=0,"n/a",((INDEX(Historical!$C$7:$C$1437,MATCH(B338,Historical!$B$7:$B$1446,0))/INDEX(Historical!$F$7:$F$1430,MATCH(B338,Historical!$B$7:$B$1446,0)))^(1/3)-1)*100)</f>
        <v>5.6393069258270812</v>
      </c>
      <c r="U338" s="759" t="str">
        <f>IF(INDEX(Historical!$H$7:$H$1430,MATCH(B338,Historical!$B$7:$B$1446,0))=0,"n/a",((INDEX(Historical!$C$7:$C$1437,MATCH(B338,Historical!$B$7:$B$1446,0))/INDEX(Historical!$H$7:$H$1430,MATCH(B338,Historical!$B$7:$B$1446,0)))^(1/5)-1)*100)</f>
        <v>n/a</v>
      </c>
      <c r="V338" s="759" t="str">
        <f>IF(INDEX(Historical!$O$7:$O$1430,MATCH(B338,Historical!$B$7:$B$1446,0))=0,"n/a",((INDEX(Historical!$C$7:$C$1437,MATCH(B338,Historical!$B$7:$B$1446,0))/INDEX(Historical!$O$7:$O$1430,MATCH(B338,Historical!$B$7:$B$1446,0)))^(1/10)-1)*100)</f>
        <v>n/a</v>
      </c>
      <c r="W338" s="760" t="str">
        <f t="shared" si="89"/>
        <v>n/a</v>
      </c>
      <c r="X338" s="761" t="str">
        <f t="shared" si="90"/>
        <v>n/a</v>
      </c>
      <c r="Y338" s="926"/>
      <c r="Z338" s="702">
        <f t="shared" si="91"/>
        <v>172.15189873417722</v>
      </c>
      <c r="AA338" s="935">
        <f t="shared" si="92"/>
        <v>25.556962025316455</v>
      </c>
      <c r="AB338" s="639">
        <v>12</v>
      </c>
      <c r="AC338" s="916">
        <v>1.58</v>
      </c>
      <c r="AD338" s="916">
        <v>2.58</v>
      </c>
      <c r="AE338" s="916">
        <v>8.18</v>
      </c>
      <c r="AF338" s="916">
        <v>3.82</v>
      </c>
      <c r="AG338" s="916">
        <v>14.399999999999999</v>
      </c>
      <c r="AH338" s="916">
        <v>-12</v>
      </c>
      <c r="AI338" s="916">
        <v>3.94</v>
      </c>
      <c r="AJ338" s="916">
        <v>65.400000000000006</v>
      </c>
      <c r="AK338" s="916">
        <v>9.91</v>
      </c>
      <c r="AL338" s="928">
        <v>8640</v>
      </c>
      <c r="AM338" s="922">
        <v>2.7</v>
      </c>
      <c r="AN338" s="916">
        <v>2.58</v>
      </c>
      <c r="AO338" s="802" t="str">
        <f t="shared" si="93"/>
        <v>n/a</v>
      </c>
      <c r="AP338" s="803" t="str">
        <f t="shared" si="94"/>
        <v>n/a</v>
      </c>
      <c r="AQ338" s="936">
        <f t="shared" si="95"/>
        <v>108.30276568997546</v>
      </c>
      <c r="AR338" s="702">
        <f>INDEX(Historical!$C$7:$C$1437,MATCH(B338,Historical!$B$7:$B$1446,0))*IF(AH338="n/a",1.03,IF(AH338&lt;0,1.01,IF(AH338&gt;10,1.1,(1+AH338/100))))</f>
        <v>2.5956999999999999</v>
      </c>
      <c r="AS338" s="935">
        <f t="shared" si="96"/>
        <v>2.6979705800000002</v>
      </c>
      <c r="AT338" s="935">
        <f t="shared" si="97"/>
        <v>2.9653394644780002</v>
      </c>
      <c r="AU338" s="935">
        <f t="shared" si="97"/>
        <v>3.2592046054077701</v>
      </c>
      <c r="AV338" s="935">
        <f t="shared" si="97"/>
        <v>3.5821917818036799</v>
      </c>
      <c r="AW338" s="702">
        <f t="shared" si="98"/>
        <v>15.10040643168945</v>
      </c>
      <c r="AX338" s="810">
        <f t="shared" si="99"/>
        <v>37.395756393485506</v>
      </c>
      <c r="AY338" s="991">
        <v>0.62</v>
      </c>
      <c r="AZ338" s="922">
        <v>29.459999999999997</v>
      </c>
      <c r="BA338" s="922">
        <v>0.77</v>
      </c>
      <c r="BB338" s="922">
        <v>6.4799999999999995</v>
      </c>
      <c r="BC338" s="922">
        <v>13.43</v>
      </c>
      <c r="BE338" s="664">
        <v>2014</v>
      </c>
      <c r="BF338" s="946" t="e">
        <f>#VALUE!</f>
        <v>#VALUE!</v>
      </c>
      <c r="BG338" s="931">
        <v>4.3</v>
      </c>
    </row>
    <row r="339" spans="1:59" ht="11.25" customHeight="1" x14ac:dyDescent="0.2">
      <c r="A339" s="609" t="s">
        <v>1537</v>
      </c>
      <c r="B339" s="925" t="s">
        <v>1538</v>
      </c>
      <c r="C339" s="988" t="s">
        <v>123</v>
      </c>
      <c r="D339" s="988" t="s">
        <v>4400</v>
      </c>
      <c r="E339" s="793">
        <v>6</v>
      </c>
      <c r="F339" s="526">
        <v>705</v>
      </c>
      <c r="G339" s="526" t="s">
        <v>106</v>
      </c>
      <c r="H339" s="526" t="s">
        <v>106</v>
      </c>
      <c r="I339" s="924">
        <v>15.78</v>
      </c>
      <c r="J339" s="702">
        <f t="shared" si="86"/>
        <v>3.2953105196451205</v>
      </c>
      <c r="K339" s="927">
        <v>0.13</v>
      </c>
      <c r="L339" s="639">
        <v>4</v>
      </c>
      <c r="M339" s="693">
        <f t="shared" si="87"/>
        <v>0.52</v>
      </c>
      <c r="N339" s="921" t="s">
        <v>169</v>
      </c>
      <c r="O339" s="795">
        <v>0.125</v>
      </c>
      <c r="P339" s="917">
        <v>42824</v>
      </c>
      <c r="Q339" s="917">
        <v>42872</v>
      </c>
      <c r="R339" s="693">
        <f t="shared" si="88"/>
        <v>4.0000000000000036</v>
      </c>
      <c r="S339" s="759">
        <f>IF(INDEX(Historical!$D$7:$D$1437,MATCH(B339,Historical!$B$7:$B$1446,0))=0,"n/a",(INDEX(Historical!$C$7:$C$1437,MATCH(B339,Historical!$B$7:$B$1446,0))/INDEX(Historical!$D$7:$D$1437,MATCH(B339,Historical!$B$7:$B$1446,0))-1)*100)</f>
        <v>0.97087378640776656</v>
      </c>
      <c r="T339" s="759">
        <f>IF(INDEX(Historical!$F$7:$F$1430,MATCH(B339,Historical!$B$7:$B$1446,0))=0,"n/a",((INDEX(Historical!$C$7:$C$1437,MATCH(B339,Historical!$B$7:$B$1446,0))/INDEX(Historical!$F$7:$F$1430,MATCH(B339,Historical!$B$7:$B$1446,0)))^(1/3)-1)*100)</f>
        <v>3.4272939158597637</v>
      </c>
      <c r="U339" s="759">
        <f>IF(INDEX(Historical!$H$7:$H$1430,MATCH(B339,Historical!$B$7:$B$1446,0))=0,"n/a",((INDEX(Historical!$C$7:$C$1437,MATCH(B339,Historical!$B$7:$B$1446,0))/INDEX(Historical!$H$7:$H$1430,MATCH(B339,Historical!$B$7:$B$1446,0)))^(1/5)-1)*100)</f>
        <v>5.9223841048812176</v>
      </c>
      <c r="V339" s="759">
        <f>IF(INDEX(Historical!$O$7:$O$1430,MATCH(B339,Historical!$B$7:$B$1446,0))=0,"n/a",((INDEX(Historical!$C$7:$C$1437,MATCH(B339,Historical!$B$7:$B$1446,0))/INDEX(Historical!$O$7:$O$1430,MATCH(B339,Historical!$B$7:$B$1446,0)))^(1/10)-1)*100)</f>
        <v>3.7456949716377919</v>
      </c>
      <c r="W339" s="760">
        <f t="shared" si="89"/>
        <v>1.5811175628889174</v>
      </c>
      <c r="X339" s="761" t="str">
        <f t="shared" si="90"/>
        <v>n/a</v>
      </c>
      <c r="Y339" s="727" t="s">
        <v>4429</v>
      </c>
      <c r="Z339" s="702" t="str">
        <f t="shared" si="91"/>
        <v>n/a</v>
      </c>
      <c r="AA339" s="935" t="str">
        <f t="shared" si="92"/>
        <v>n/a</v>
      </c>
      <c r="AB339" s="639">
        <v>12</v>
      </c>
      <c r="AC339" s="916">
        <v>-0.02</v>
      </c>
      <c r="AD339" s="916" t="s">
        <v>137</v>
      </c>
      <c r="AE339" s="916">
        <v>0.8</v>
      </c>
      <c r="AF339" s="916">
        <v>1.28</v>
      </c>
      <c r="AG339" s="916">
        <v>-27.800000000000004</v>
      </c>
      <c r="AH339" s="916">
        <v>-106.5</v>
      </c>
      <c r="AI339" s="916">
        <v>42.86</v>
      </c>
      <c r="AJ339" s="916">
        <v>-15</v>
      </c>
      <c r="AK339" s="916">
        <v>0.2</v>
      </c>
      <c r="AL339" s="928">
        <v>691.32</v>
      </c>
      <c r="AM339" s="922">
        <v>1.2</v>
      </c>
      <c r="AN339" s="916">
        <v>0.76</v>
      </c>
      <c r="AO339" s="802" t="str">
        <f t="shared" si="93"/>
        <v>n/a</v>
      </c>
      <c r="AP339" s="803">
        <f t="shared" si="94"/>
        <v>9.217694624526338</v>
      </c>
      <c r="AQ339" s="936" t="str">
        <f t="shared" si="95"/>
        <v>n/a</v>
      </c>
      <c r="AR339" s="702">
        <f>INDEX(Historical!$C$7:$C$1437,MATCH(B339,Historical!$B$7:$B$1446,0))*IF(AH339="n/a",1.03,IF(AH339&lt;0,1.01,IF(AH339&gt;10,1.1,(1+AH339/100))))</f>
        <v>0.5252</v>
      </c>
      <c r="AS339" s="935">
        <f t="shared" si="96"/>
        <v>0.57772000000000001</v>
      </c>
      <c r="AT339" s="935">
        <f t="shared" si="97"/>
        <v>0.57887544000000002</v>
      </c>
      <c r="AU339" s="935">
        <f t="shared" si="97"/>
        <v>0.58003319088000005</v>
      </c>
      <c r="AV339" s="935">
        <f t="shared" si="97"/>
        <v>0.58119325726176008</v>
      </c>
      <c r="AW339" s="702">
        <f t="shared" si="98"/>
        <v>2.8430218881417604</v>
      </c>
      <c r="AX339" s="810">
        <f t="shared" si="99"/>
        <v>18.016615260720918</v>
      </c>
      <c r="AY339" s="991">
        <v>1.75</v>
      </c>
      <c r="AZ339" s="922">
        <v>69.95</v>
      </c>
      <c r="BA339" s="922">
        <v>-25.95</v>
      </c>
      <c r="BB339" s="922">
        <v>12.41</v>
      </c>
      <c r="BC339" s="922">
        <v>3.3099999999999996</v>
      </c>
      <c r="BD339" s="696"/>
      <c r="BE339" s="664">
        <v>2014</v>
      </c>
      <c r="BF339" s="946" t="e">
        <f>#VALUE!</f>
        <v>#VALUE!</v>
      </c>
      <c r="BG339" s="931">
        <v>-10.8</v>
      </c>
    </row>
    <row r="340" spans="1:59" ht="11.25" customHeight="1" x14ac:dyDescent="0.2">
      <c r="A340" s="537" t="s">
        <v>1103</v>
      </c>
      <c r="B340" s="925" t="s">
        <v>1104</v>
      </c>
      <c r="C340" s="988" t="s">
        <v>4224</v>
      </c>
      <c r="D340" s="988" t="s">
        <v>4372</v>
      </c>
      <c r="E340" s="792">
        <v>9</v>
      </c>
      <c r="F340" s="526">
        <v>448</v>
      </c>
      <c r="G340" s="526" t="s">
        <v>106</v>
      </c>
      <c r="H340" s="526" t="s">
        <v>106</v>
      </c>
      <c r="I340" s="924">
        <v>31.85</v>
      </c>
      <c r="J340" s="702">
        <f t="shared" si="86"/>
        <v>2.5117739403453689</v>
      </c>
      <c r="K340" s="927">
        <v>0.2</v>
      </c>
      <c r="L340" s="639">
        <v>4</v>
      </c>
      <c r="M340" s="693">
        <f t="shared" si="87"/>
        <v>0.8</v>
      </c>
      <c r="N340" s="921" t="s">
        <v>152</v>
      </c>
      <c r="O340" s="795">
        <v>0.18</v>
      </c>
      <c r="P340" s="915">
        <v>43523</v>
      </c>
      <c r="Q340" s="915">
        <v>43553</v>
      </c>
      <c r="R340" s="693">
        <f t="shared" si="88"/>
        <v>11.111111111111121</v>
      </c>
      <c r="S340" s="759">
        <f>IF(INDEX(Historical!$D$7:$D$1437,MATCH(B340,Historical!$B$7:$B$1446,0))=0,"n/a",(INDEX(Historical!$C$7:$C$1437,MATCH(B340,Historical!$B$7:$B$1446,0))/INDEX(Historical!$D$7:$D$1437,MATCH(B340,Historical!$B$7:$B$1446,0))-1)*100)</f>
        <v>16.129032258064502</v>
      </c>
      <c r="T340" s="759">
        <f>IF(INDEX(Historical!$F$7:$F$1430,MATCH(B340,Historical!$B$7:$B$1446,0))=0,"n/a",((INDEX(Historical!$C$7:$C$1437,MATCH(B340,Historical!$B$7:$B$1446,0))/INDEX(Historical!$F$7:$F$1430,MATCH(B340,Historical!$B$7:$B$1446,0)))^(1/3)-1)*100)</f>
        <v>14.471424255333186</v>
      </c>
      <c r="U340" s="759">
        <f>IF(INDEX(Historical!$H$7:$H$1430,MATCH(B340,Historical!$B$7:$B$1446,0))=0,"n/a",((INDEX(Historical!$C$7:$C$1437,MATCH(B340,Historical!$B$7:$B$1446,0))/INDEX(Historical!$H$7:$H$1430,MATCH(B340,Historical!$B$7:$B$1446,0)))^(1/5)-1)*100)</f>
        <v>13.045577778664775</v>
      </c>
      <c r="V340" s="759">
        <f>IF(INDEX(Historical!$O$7:$O$1430,MATCH(B340,Historical!$B$7:$B$1446,0))=0,"n/a",((INDEX(Historical!$C$7:$C$1437,MATCH(B340,Historical!$B$7:$B$1446,0))/INDEX(Historical!$O$7:$O$1430,MATCH(B340,Historical!$B$7:$B$1446,0)))^(1/10)-1)*100)</f>
        <v>13.665914413936475</v>
      </c>
      <c r="W340" s="760">
        <f t="shared" si="89"/>
        <v>0.95460701593161723</v>
      </c>
      <c r="X340" s="761" t="str">
        <f t="shared" si="90"/>
        <v>n/a</v>
      </c>
      <c r="Y340" s="713"/>
      <c r="Z340" s="702">
        <f t="shared" si="91"/>
        <v>76.19047619047619</v>
      </c>
      <c r="AA340" s="935">
        <f t="shared" si="92"/>
        <v>30.333333333333332</v>
      </c>
      <c r="AB340" s="639">
        <v>12</v>
      </c>
      <c r="AC340" s="916">
        <v>1.05</v>
      </c>
      <c r="AD340" s="916">
        <v>2.4500000000000002</v>
      </c>
      <c r="AE340" s="916">
        <v>2.21</v>
      </c>
      <c r="AF340" s="916">
        <v>2.2000000000000002</v>
      </c>
      <c r="AG340" s="916">
        <v>8.3000000000000007</v>
      </c>
      <c r="AH340" s="918">
        <v>300.09999999999997</v>
      </c>
      <c r="AI340" s="918">
        <v>11.020000000000001</v>
      </c>
      <c r="AJ340" s="916">
        <v>-3.3000000000000003</v>
      </c>
      <c r="AK340" s="916">
        <v>12.4</v>
      </c>
      <c r="AL340" s="928">
        <v>24940</v>
      </c>
      <c r="AM340" s="922">
        <v>0.1</v>
      </c>
      <c r="AN340" s="916">
        <v>0.52</v>
      </c>
      <c r="AO340" s="802">
        <f t="shared" si="93"/>
        <v>-14.775981614323188</v>
      </c>
      <c r="AP340" s="803">
        <f t="shared" si="94"/>
        <v>15.557351719010144</v>
      </c>
      <c r="AQ340" s="936">
        <f t="shared" si="95"/>
        <v>72.218637955533922</v>
      </c>
      <c r="AR340" s="702">
        <f>INDEX(Historical!$C$7:$C$1437,MATCH(B340,Historical!$B$7:$B$1446,0))*IF(AH340="n/a",1.03,IF(AH340&lt;0,1.01,IF(AH340&gt;10,1.1,(1+AH340/100))))</f>
        <v>0.79200000000000004</v>
      </c>
      <c r="AS340" s="935">
        <f t="shared" si="96"/>
        <v>0.87120000000000009</v>
      </c>
      <c r="AT340" s="935">
        <f t="shared" si="97"/>
        <v>0.95832000000000017</v>
      </c>
      <c r="AU340" s="935">
        <f t="shared" si="97"/>
        <v>1.0541520000000002</v>
      </c>
      <c r="AV340" s="935">
        <f t="shared" si="97"/>
        <v>1.1595672000000004</v>
      </c>
      <c r="AW340" s="702">
        <f t="shared" si="98"/>
        <v>4.8352392000000011</v>
      </c>
      <c r="AX340" s="810">
        <f t="shared" si="99"/>
        <v>15.181284772370491</v>
      </c>
      <c r="AY340" s="991">
        <v>1.1399999999999999</v>
      </c>
      <c r="AZ340" s="922">
        <v>21.98</v>
      </c>
      <c r="BA340" s="922">
        <v>-12.879999999999999</v>
      </c>
      <c r="BB340" s="922">
        <v>-7.28</v>
      </c>
      <c r="BC340" s="922">
        <v>-2.74</v>
      </c>
      <c r="BE340" s="664">
        <v>2011</v>
      </c>
      <c r="BF340" s="946" t="e">
        <f>#VALUE!</f>
        <v>#VALUE!</v>
      </c>
      <c r="BG340" s="931">
        <v>3.5999999999999996</v>
      </c>
    </row>
    <row r="341" spans="1:59" ht="11.25" customHeight="1" x14ac:dyDescent="0.2">
      <c r="A341" s="537" t="s">
        <v>1242</v>
      </c>
      <c r="B341" s="925" t="s">
        <v>1243</v>
      </c>
      <c r="C341" s="988" t="s">
        <v>247</v>
      </c>
      <c r="D341" s="988" t="s">
        <v>4368</v>
      </c>
      <c r="E341" s="792">
        <v>9</v>
      </c>
      <c r="F341" s="526">
        <v>473</v>
      </c>
      <c r="G341" s="526" t="s">
        <v>106</v>
      </c>
      <c r="H341" s="526" t="s">
        <v>106</v>
      </c>
      <c r="I341" s="924">
        <v>23.03</v>
      </c>
      <c r="J341" s="702">
        <f t="shared" si="86"/>
        <v>1.9973947025618759</v>
      </c>
      <c r="K341" s="927">
        <v>0.115</v>
      </c>
      <c r="L341" s="639">
        <v>4</v>
      </c>
      <c r="M341" s="693">
        <f t="shared" si="87"/>
        <v>0.46</v>
      </c>
      <c r="N341" s="921" t="s">
        <v>625</v>
      </c>
      <c r="O341" s="795">
        <v>0.11</v>
      </c>
      <c r="P341" s="915">
        <v>43564</v>
      </c>
      <c r="Q341" s="915">
        <v>43579</v>
      </c>
      <c r="R341" s="693">
        <f t="shared" si="88"/>
        <v>4.5454545454545494</v>
      </c>
      <c r="S341" s="759">
        <f>IF(INDEX(Historical!$D$7:$D$1437,MATCH(B341,Historical!$B$7:$B$1446,0))=0,"n/a",(INDEX(Historical!$C$7:$C$1437,MATCH(B341,Historical!$B$7:$B$1446,0))/INDEX(Historical!$D$7:$D$1437,MATCH(B341,Historical!$B$7:$B$1446,0))-1)*100)</f>
        <v>13.157894736842103</v>
      </c>
      <c r="T341" s="759">
        <f>IF(INDEX(Historical!$F$7:$F$1430,MATCH(B341,Historical!$B$7:$B$1446,0))=0,"n/a",((INDEX(Historical!$C$7:$C$1437,MATCH(B341,Historical!$B$7:$B$1446,0))/INDEX(Historical!$F$7:$F$1430,MATCH(B341,Historical!$B$7:$B$1446,0)))^(1/3)-1)*100)</f>
        <v>9.2240238124367213</v>
      </c>
      <c r="U341" s="759">
        <f>IF(INDEX(Historical!$H$7:$H$1430,MATCH(B341,Historical!$B$7:$B$1446,0))=0,"n/a",((INDEX(Historical!$C$7:$C$1437,MATCH(B341,Historical!$B$7:$B$1446,0))/INDEX(Historical!$H$7:$H$1430,MATCH(B341,Historical!$B$7:$B$1446,0)))^(1/5)-1)*100)</f>
        <v>9.3521062182361661</v>
      </c>
      <c r="V341" s="759">
        <f>IF(INDEX(Historical!$O$7:$O$1430,MATCH(B341,Historical!$B$7:$B$1446,0))=0,"n/a",((INDEX(Historical!$C$7:$C$1437,MATCH(B341,Historical!$B$7:$B$1446,0))/INDEX(Historical!$O$7:$O$1430,MATCH(B341,Historical!$B$7:$B$1446,0)))^(1/10)-1)*100)</f>
        <v>7.3027746404503269</v>
      </c>
      <c r="W341" s="760">
        <f t="shared" si="89"/>
        <v>1.280623691498642</v>
      </c>
      <c r="X341" s="761">
        <f t="shared" si="90"/>
        <v>0.58450663863976038</v>
      </c>
      <c r="Y341" s="705"/>
      <c r="Z341" s="702">
        <f t="shared" si="91"/>
        <v>28.39506172839506</v>
      </c>
      <c r="AA341" s="935">
        <f t="shared" si="92"/>
        <v>14.216049382716049</v>
      </c>
      <c r="AB341" s="639">
        <v>12</v>
      </c>
      <c r="AC341" s="916">
        <v>1.62</v>
      </c>
      <c r="AD341" s="916">
        <v>0.95</v>
      </c>
      <c r="AE341" s="916">
        <v>3.26</v>
      </c>
      <c r="AF341" s="916">
        <v>3.22</v>
      </c>
      <c r="AG341" s="916">
        <v>24.3</v>
      </c>
      <c r="AH341" s="916">
        <v>5.3</v>
      </c>
      <c r="AI341" s="916">
        <v>7.1499999999999995</v>
      </c>
      <c r="AJ341" s="916">
        <v>16</v>
      </c>
      <c r="AK341" s="916">
        <v>15</v>
      </c>
      <c r="AL341" s="928">
        <v>5990</v>
      </c>
      <c r="AM341" s="922">
        <v>0.1</v>
      </c>
      <c r="AN341" s="916">
        <v>0</v>
      </c>
      <c r="AO341" s="802">
        <f t="shared" si="93"/>
        <v>-2.8665484619180077</v>
      </c>
      <c r="AP341" s="803">
        <f t="shared" si="94"/>
        <v>11.349500920798041</v>
      </c>
      <c r="AQ341" s="936">
        <f t="shared" si="95"/>
        <v>42.635010525849481</v>
      </c>
      <c r="AR341" s="702">
        <f>INDEX(Historical!$C$7:$C$1437,MATCH(B341,Historical!$B$7:$B$1446,0))*IF(AH341="n/a",1.03,IF(AH341&lt;0,1.01,IF(AH341&gt;10,1.1,(1+AH341/100))))</f>
        <v>0.45278999999999997</v>
      </c>
      <c r="AS341" s="935">
        <f t="shared" si="96"/>
        <v>0.48516448499999992</v>
      </c>
      <c r="AT341" s="935">
        <f t="shared" si="97"/>
        <v>0.53368093350000001</v>
      </c>
      <c r="AU341" s="935">
        <f t="shared" si="97"/>
        <v>0.58704902685000004</v>
      </c>
      <c r="AV341" s="935">
        <f t="shared" si="97"/>
        <v>0.6457539295350001</v>
      </c>
      <c r="AW341" s="702">
        <f t="shared" si="98"/>
        <v>2.7044383748850001</v>
      </c>
      <c r="AX341" s="810">
        <f t="shared" si="99"/>
        <v>11.74311061608771</v>
      </c>
      <c r="AY341" s="991">
        <v>1.1299999999999999</v>
      </c>
      <c r="AZ341" s="922">
        <v>29.38</v>
      </c>
      <c r="BA341" s="922">
        <v>-9.370000000000001</v>
      </c>
      <c r="BB341" s="922">
        <v>9.74</v>
      </c>
      <c r="BC341" s="922">
        <v>6.47</v>
      </c>
      <c r="BE341" s="664">
        <v>2011</v>
      </c>
      <c r="BF341" s="946" t="e">
        <f>#VALUE!</f>
        <v>#VALUE!</v>
      </c>
      <c r="BG341" s="931">
        <v>21.5</v>
      </c>
    </row>
    <row r="342" spans="1:59" ht="11.25" customHeight="1" x14ac:dyDescent="0.2">
      <c r="A342" s="537" t="s">
        <v>245</v>
      </c>
      <c r="B342" s="925" t="s">
        <v>246</v>
      </c>
      <c r="C342" s="988" t="s">
        <v>247</v>
      </c>
      <c r="D342" s="988" t="s">
        <v>4393</v>
      </c>
      <c r="E342" s="792">
        <v>63</v>
      </c>
      <c r="F342" s="526">
        <v>4</v>
      </c>
      <c r="G342" s="526" t="s">
        <v>37</v>
      </c>
      <c r="H342" s="526" t="s">
        <v>37</v>
      </c>
      <c r="I342" s="916">
        <v>102.54</v>
      </c>
      <c r="J342" s="702">
        <f t="shared" si="86"/>
        <v>2.9744489955139453</v>
      </c>
      <c r="K342" s="927">
        <v>0.76249999999999996</v>
      </c>
      <c r="L342" s="639">
        <v>4</v>
      </c>
      <c r="M342" s="693">
        <f t="shared" si="87"/>
        <v>3.05</v>
      </c>
      <c r="N342" s="921" t="s">
        <v>164</v>
      </c>
      <c r="O342" s="795">
        <v>0.72</v>
      </c>
      <c r="P342" s="915">
        <v>43531</v>
      </c>
      <c r="Q342" s="915">
        <v>43556</v>
      </c>
      <c r="R342" s="693">
        <f t="shared" si="88"/>
        <v>5.9027777777777759</v>
      </c>
      <c r="S342" s="759">
        <f>IF(INDEX(Historical!$D$7:$D$1437,MATCH(B342,Historical!$B$7:$B$1446,0))=0,"n/a",(INDEX(Historical!$C$7:$C$1437,MATCH(B342,Historical!$B$7:$B$1446,0))/INDEX(Historical!$D$7:$D$1437,MATCH(B342,Historical!$B$7:$B$1446,0))-1)*100)</f>
        <v>5.6849953401677533</v>
      </c>
      <c r="T342" s="759">
        <f>IF(INDEX(Historical!$F$7:$F$1430,MATCH(B342,Historical!$B$7:$B$1446,0))=0,"n/a",((INDEX(Historical!$C$7:$C$1437,MATCH(B342,Historical!$B$7:$B$1446,0))/INDEX(Historical!$F$7:$F$1430,MATCH(B342,Historical!$B$7:$B$1446,0)))^(1/3)-1)*100)</f>
        <v>5.4174643524898203</v>
      </c>
      <c r="U342" s="759">
        <f>IF(INDEX(Historical!$H$7:$H$1430,MATCH(B342,Historical!$B$7:$B$1446,0))=0,"n/a",((INDEX(Historical!$C$7:$C$1437,MATCH(B342,Historical!$B$7:$B$1446,0))/INDEX(Historical!$H$7:$H$1430,MATCH(B342,Historical!$B$7:$B$1446,0)))^(1/5)-1)*100)</f>
        <v>5.6873286106645882</v>
      </c>
      <c r="V342" s="759">
        <f>IF(INDEX(Historical!$O$7:$O$1430,MATCH(B342,Historical!$B$7:$B$1446,0))=0,"n/a",((INDEX(Historical!$C$7:$C$1437,MATCH(B342,Historical!$B$7:$B$1446,0))/INDEX(Historical!$O$7:$O$1430,MATCH(B342,Historical!$B$7:$B$1446,0)))^(1/10)-1)*100)</f>
        <v>6.3272222648930621</v>
      </c>
      <c r="W342" s="760">
        <f t="shared" si="89"/>
        <v>0.89886657565691053</v>
      </c>
      <c r="X342" s="761">
        <f t="shared" si="90"/>
        <v>1.2363757849270844</v>
      </c>
      <c r="Y342" s="925"/>
      <c r="Z342" s="702">
        <f t="shared" si="91"/>
        <v>56.481481481481474</v>
      </c>
      <c r="AA342" s="935">
        <f t="shared" si="92"/>
        <v>18.988888888888887</v>
      </c>
      <c r="AB342" s="639">
        <v>12</v>
      </c>
      <c r="AC342" s="916">
        <v>5.4</v>
      </c>
      <c r="AD342" s="916">
        <v>4.42</v>
      </c>
      <c r="AE342" s="916">
        <v>0.79</v>
      </c>
      <c r="AF342" s="916">
        <v>4.22</v>
      </c>
      <c r="AG342" s="916">
        <v>22.5</v>
      </c>
      <c r="AH342" s="916">
        <v>21.8</v>
      </c>
      <c r="AI342" s="916">
        <v>4.1399999999999997</v>
      </c>
      <c r="AJ342" s="916">
        <v>4.5999999999999996</v>
      </c>
      <c r="AK342" s="916">
        <v>4.3</v>
      </c>
      <c r="AL342" s="928">
        <v>14980</v>
      </c>
      <c r="AM342" s="922">
        <v>0.6</v>
      </c>
      <c r="AN342" s="916">
        <v>0.96</v>
      </c>
      <c r="AO342" s="802">
        <f t="shared" si="93"/>
        <v>-10.327111282710353</v>
      </c>
      <c r="AP342" s="803">
        <f t="shared" si="94"/>
        <v>8.6617776061785339</v>
      </c>
      <c r="AQ342" s="936">
        <f t="shared" si="95"/>
        <v>88.718616064718717</v>
      </c>
      <c r="AR342" s="702">
        <f>INDEX(Historical!$C$7:$C$1437,MATCH(B342,Historical!$B$7:$B$1446,0))*IF(AH342="n/a",1.03,IF(AH342&lt;0,1.01,IF(AH342&gt;10,1.1,(1+AH342/100))))</f>
        <v>3.1185</v>
      </c>
      <c r="AS342" s="935">
        <f t="shared" si="96"/>
        <v>3.2476059000000004</v>
      </c>
      <c r="AT342" s="935">
        <f t="shared" si="97"/>
        <v>3.3872529537</v>
      </c>
      <c r="AU342" s="935">
        <f t="shared" si="97"/>
        <v>3.5329048307090996</v>
      </c>
      <c r="AV342" s="935">
        <f t="shared" si="97"/>
        <v>3.6848197384295904</v>
      </c>
      <c r="AW342" s="702">
        <f t="shared" si="98"/>
        <v>16.971083422838689</v>
      </c>
      <c r="AX342" s="810">
        <f t="shared" si="99"/>
        <v>16.550695750769151</v>
      </c>
      <c r="AY342" s="991">
        <v>1.02</v>
      </c>
      <c r="AZ342" s="922">
        <v>17.39</v>
      </c>
      <c r="BA342" s="922">
        <v>-10.99</v>
      </c>
      <c r="BB342" s="922">
        <v>-5.9700000000000006</v>
      </c>
      <c r="BC342" s="922">
        <v>1.1299999999999999</v>
      </c>
      <c r="BE342" s="664">
        <v>1957</v>
      </c>
      <c r="BF342" s="946" t="e">
        <f>#VALUE!</f>
        <v>#VALUE!</v>
      </c>
      <c r="BG342" s="931">
        <v>6.1</v>
      </c>
    </row>
    <row r="343" spans="1:59" ht="11.25" customHeight="1" x14ac:dyDescent="0.2">
      <c r="A343" s="537" t="s">
        <v>1263</v>
      </c>
      <c r="B343" s="925" t="s">
        <v>1264</v>
      </c>
      <c r="C343" s="988" t="s">
        <v>247</v>
      </c>
      <c r="D343" s="988" t="s">
        <v>4351</v>
      </c>
      <c r="E343" s="792">
        <v>9</v>
      </c>
      <c r="F343" s="526">
        <v>366</v>
      </c>
      <c r="G343" s="526" t="s">
        <v>106</v>
      </c>
      <c r="H343" s="526" t="s">
        <v>106</v>
      </c>
      <c r="I343" s="924">
        <v>78.31</v>
      </c>
      <c r="J343" s="702">
        <f t="shared" si="86"/>
        <v>1.3280551653684076</v>
      </c>
      <c r="K343" s="927">
        <v>0.26</v>
      </c>
      <c r="L343" s="639">
        <v>4</v>
      </c>
      <c r="M343" s="693">
        <f t="shared" si="87"/>
        <v>1.04</v>
      </c>
      <c r="N343" s="921" t="s">
        <v>149</v>
      </c>
      <c r="O343" s="795">
        <v>0.25</v>
      </c>
      <c r="P343" s="917">
        <v>43159</v>
      </c>
      <c r="Q343" s="917">
        <v>43174</v>
      </c>
      <c r="R343" s="693">
        <f t="shared" si="88"/>
        <v>4.0000000000000036</v>
      </c>
      <c r="S343" s="759">
        <f>IF(INDEX(Historical!$D$7:$D$1437,MATCH(B343,Historical!$B$7:$B$1446,0))=0,"n/a",(INDEX(Historical!$C$7:$C$1437,MATCH(B343,Historical!$B$7:$B$1446,0))/INDEX(Historical!$D$7:$D$1437,MATCH(B343,Historical!$B$7:$B$1446,0))-1)*100)</f>
        <v>7.2164948453608213</v>
      </c>
      <c r="T343" s="759">
        <f>IF(INDEX(Historical!$F$7:$F$1430,MATCH(B343,Historical!$B$7:$B$1446,0))=0,"n/a",((INDEX(Historical!$C$7:$C$1437,MATCH(B343,Historical!$B$7:$B$1446,0))/INDEX(Historical!$F$7:$F$1430,MATCH(B343,Historical!$B$7:$B$1446,0)))^(1/3)-1)*100)</f>
        <v>7.8081885792345762</v>
      </c>
      <c r="U343" s="759">
        <f>IF(INDEX(Historical!$H$7:$H$1430,MATCH(B343,Historical!$B$7:$B$1446,0))=0,"n/a",((INDEX(Historical!$C$7:$C$1437,MATCH(B343,Historical!$B$7:$B$1446,0))/INDEX(Historical!$H$7:$H$1430,MATCH(B343,Historical!$B$7:$B$1446,0)))^(1/5)-1)*100)</f>
        <v>9.8560543306117854</v>
      </c>
      <c r="V343" s="759">
        <f>IF(INDEX(Historical!$O$7:$O$1430,MATCH(B343,Historical!$B$7:$B$1446,0))=0,"n/a",((INDEX(Historical!$C$7:$C$1437,MATCH(B343,Historical!$B$7:$B$1446,0))/INDEX(Historical!$O$7:$O$1430,MATCH(B343,Historical!$B$7:$B$1446,0)))^(1/10)-1)*100)</f>
        <v>8.2663630994641792</v>
      </c>
      <c r="W343" s="760">
        <f t="shared" si="89"/>
        <v>1.1923084205254242</v>
      </c>
      <c r="X343" s="761">
        <f t="shared" si="90"/>
        <v>0.78848434644894283</v>
      </c>
      <c r="Y343" s="926"/>
      <c r="Z343" s="702">
        <f t="shared" si="91"/>
        <v>13.402061855670103</v>
      </c>
      <c r="AA343" s="935">
        <f t="shared" si="92"/>
        <v>10.091494845360826</v>
      </c>
      <c r="AB343" s="639">
        <v>12</v>
      </c>
      <c r="AC343" s="916">
        <v>7.76</v>
      </c>
      <c r="AD343" s="916" t="s">
        <v>137</v>
      </c>
      <c r="AE343" s="916">
        <v>0.12</v>
      </c>
      <c r="AF343" s="916">
        <v>1.3</v>
      </c>
      <c r="AG343" s="916">
        <v>20</v>
      </c>
      <c r="AH343" s="916">
        <v>19.900000000000002</v>
      </c>
      <c r="AI343" s="916">
        <v>-1.03</v>
      </c>
      <c r="AJ343" s="916">
        <v>12.5</v>
      </c>
      <c r="AK343" s="916">
        <v>-3</v>
      </c>
      <c r="AL343" s="928">
        <v>1390</v>
      </c>
      <c r="AM343" s="923">
        <v>4.3</v>
      </c>
      <c r="AN343" s="916">
        <v>2.78</v>
      </c>
      <c r="AO343" s="802">
        <f t="shared" si="93"/>
        <v>1.0926146506193675</v>
      </c>
      <c r="AP343" s="803">
        <f t="shared" si="94"/>
        <v>11.184109495980193</v>
      </c>
      <c r="AQ343" s="936">
        <f t="shared" si="95"/>
        <v>-23.641362857837244</v>
      </c>
      <c r="AR343" s="702">
        <f>INDEX(Historical!$C$7:$C$1437,MATCH(B343,Historical!$B$7:$B$1446,0))*IF(AH343="n/a",1.03,IF(AH343&lt;0,1.01,IF(AH343&gt;10,1.1,(1+AH343/100))))</f>
        <v>1.1440000000000001</v>
      </c>
      <c r="AS343" s="935">
        <f t="shared" si="96"/>
        <v>1.1554400000000002</v>
      </c>
      <c r="AT343" s="935">
        <f t="shared" si="97"/>
        <v>1.1669944000000003</v>
      </c>
      <c r="AU343" s="935">
        <f t="shared" si="97"/>
        <v>1.1786643440000004</v>
      </c>
      <c r="AV343" s="935">
        <f t="shared" si="97"/>
        <v>1.1904509874400004</v>
      </c>
      <c r="AW343" s="702">
        <f t="shared" si="98"/>
        <v>5.8355497314400013</v>
      </c>
      <c r="AX343" s="810">
        <f t="shared" si="99"/>
        <v>7.4518576573106898</v>
      </c>
      <c r="AY343" s="991">
        <v>1.83</v>
      </c>
      <c r="AZ343" s="922">
        <v>60.83</v>
      </c>
      <c r="BA343" s="922">
        <v>-3.51</v>
      </c>
      <c r="BB343" s="922">
        <v>19.139999999999997</v>
      </c>
      <c r="BC343" s="922">
        <v>23.31</v>
      </c>
      <c r="BE343" s="664">
        <v>2010</v>
      </c>
      <c r="BF343" s="946" t="e">
        <f>#VALUE!</f>
        <v>#VALUE!</v>
      </c>
      <c r="BG343" s="931">
        <v>4.5999999999999996</v>
      </c>
    </row>
    <row r="344" spans="1:59" s="838" customFormat="1" ht="11.25" customHeight="1" x14ac:dyDescent="0.2">
      <c r="A344" s="697" t="s">
        <v>248</v>
      </c>
      <c r="B344" s="846" t="s">
        <v>249</v>
      </c>
      <c r="C344" s="988" t="s">
        <v>112</v>
      </c>
      <c r="D344" s="988" t="s">
        <v>213</v>
      </c>
      <c r="E344" s="818">
        <v>46</v>
      </c>
      <c r="F344" s="526">
        <v>45</v>
      </c>
      <c r="G344" s="1171" t="s">
        <v>37</v>
      </c>
      <c r="H344" s="1171" t="s">
        <v>37</v>
      </c>
      <c r="I344" s="831">
        <v>33.299999999999997</v>
      </c>
      <c r="J344" s="820">
        <f t="shared" si="86"/>
        <v>1.6216216216216217</v>
      </c>
      <c r="K344" s="821">
        <v>0.13500000000000001</v>
      </c>
      <c r="L344" s="822">
        <v>4</v>
      </c>
      <c r="M344" s="823">
        <f t="shared" si="87"/>
        <v>0.54</v>
      </c>
      <c r="N344" s="824" t="s">
        <v>250</v>
      </c>
      <c r="O344" s="825">
        <v>0.125</v>
      </c>
      <c r="P344" s="826">
        <v>43418</v>
      </c>
      <c r="Q344" s="826">
        <v>43444</v>
      </c>
      <c r="R344" s="823">
        <f t="shared" si="88"/>
        <v>8.0000000000000071</v>
      </c>
      <c r="S344" s="759">
        <f>IF(INDEX(Historical!$D$7:$D$1437,MATCH(B344,Historical!$B$7:$B$1446,0))=0,"n/a",(INDEX(Historical!$C$7:$C$1437,MATCH(B344,Historical!$B$7:$B$1446,0))/INDEX(Historical!$D$7:$D$1437,MATCH(B344,Historical!$B$7:$B$1446,0))-1)*100)</f>
        <v>8.5106382978723296</v>
      </c>
      <c r="T344" s="759">
        <f>IF(INDEX(Historical!$F$7:$F$1430,MATCH(B344,Historical!$B$7:$B$1446,0))=0,"n/a",((INDEX(Historical!$C$7:$C$1437,MATCH(B344,Historical!$B$7:$B$1446,0))/INDEX(Historical!$F$7:$F$1430,MATCH(B344,Historical!$B$7:$B$1446,0)))^(1/3)-1)*100)</f>
        <v>7.9870600425827831</v>
      </c>
      <c r="U344" s="759">
        <f>IF(INDEX(Historical!$H$7:$H$1430,MATCH(B344,Historical!$B$7:$B$1446,0))=0,"n/a",((INDEX(Historical!$C$7:$C$1437,MATCH(B344,Historical!$B$7:$B$1446,0))/INDEX(Historical!$H$7:$H$1430,MATCH(B344,Historical!$B$7:$B$1446,0)))^(1/5)-1)*100)</f>
        <v>9.0966078501449665</v>
      </c>
      <c r="V344" s="759">
        <f>IF(INDEX(Historical!$O$7:$O$1430,MATCH(B344,Historical!$B$7:$B$1446,0))=0,"n/a",((INDEX(Historical!$C$7:$C$1437,MATCH(B344,Historical!$B$7:$B$1446,0))/INDEX(Historical!$O$7:$O$1430,MATCH(B344,Historical!$B$7:$B$1446,0)))^(1/10)-1)*100)</f>
        <v>7.1354063273228352</v>
      </c>
      <c r="W344" s="827">
        <f t="shared" si="89"/>
        <v>1.274854918256346</v>
      </c>
      <c r="X344" s="828">
        <f t="shared" si="90"/>
        <v>1.6243942589544582</v>
      </c>
      <c r="Y344" s="843"/>
      <c r="Z344" s="820">
        <f t="shared" si="91"/>
        <v>35.76158940397351</v>
      </c>
      <c r="AA344" s="830">
        <f t="shared" si="92"/>
        <v>22.05298013245033</v>
      </c>
      <c r="AB344" s="822">
        <v>12</v>
      </c>
      <c r="AC344" s="831">
        <v>1.51</v>
      </c>
      <c r="AD344" s="831">
        <v>1.47</v>
      </c>
      <c r="AE344" s="831">
        <v>2.1</v>
      </c>
      <c r="AF344" s="831">
        <v>2.97</v>
      </c>
      <c r="AG344" s="831">
        <v>11.700000000000001</v>
      </c>
      <c r="AH344" s="831">
        <v>46.2</v>
      </c>
      <c r="AI344" s="831">
        <v>19.86</v>
      </c>
      <c r="AJ344" s="831">
        <v>5.6000000000000005</v>
      </c>
      <c r="AK344" s="831">
        <v>15</v>
      </c>
      <c r="AL344" s="893">
        <v>869.13</v>
      </c>
      <c r="AM344" s="833">
        <v>0.5</v>
      </c>
      <c r="AN344" s="831">
        <v>0</v>
      </c>
      <c r="AO344" s="834">
        <f t="shared" si="93"/>
        <v>-11.334750660683742</v>
      </c>
      <c r="AP344" s="835">
        <f t="shared" si="94"/>
        <v>10.718229471766588</v>
      </c>
      <c r="AQ344" s="836">
        <f t="shared" si="95"/>
        <v>70.61633501758979</v>
      </c>
      <c r="AR344" s="702">
        <f>INDEX(Historical!$C$7:$C$1437,MATCH(B344,Historical!$B$7:$B$1446,0))*IF(AH344="n/a",1.03,IF(AH344&lt;0,1.01,IF(AH344&gt;10,1.1,(1+AH344/100))))</f>
        <v>0.56100000000000005</v>
      </c>
      <c r="AS344" s="830">
        <f t="shared" si="96"/>
        <v>0.61710000000000009</v>
      </c>
      <c r="AT344" s="830">
        <f t="shared" si="97"/>
        <v>0.67881000000000014</v>
      </c>
      <c r="AU344" s="830">
        <f t="shared" si="97"/>
        <v>0.74669100000000022</v>
      </c>
      <c r="AV344" s="830">
        <f t="shared" si="97"/>
        <v>0.82136010000000026</v>
      </c>
      <c r="AW344" s="820">
        <f t="shared" si="98"/>
        <v>3.4249611000000004</v>
      </c>
      <c r="AX344" s="837">
        <f t="shared" si="99"/>
        <v>10.285168468468472</v>
      </c>
      <c r="AY344" s="992">
        <v>0.93</v>
      </c>
      <c r="AZ344" s="833">
        <v>17.82</v>
      </c>
      <c r="BA344" s="833">
        <v>-8.6900000000000013</v>
      </c>
      <c r="BB344" s="833">
        <v>-2.98</v>
      </c>
      <c r="BC344" s="833">
        <v>-1.24</v>
      </c>
      <c r="BD344" s="961"/>
      <c r="BE344" s="664">
        <v>1974</v>
      </c>
      <c r="BF344" s="946" t="e">
        <f>#VALUE!</f>
        <v>#VALUE!</v>
      </c>
      <c r="BG344" s="893">
        <v>9.6</v>
      </c>
    </row>
    <row r="345" spans="1:59" ht="11.25" customHeight="1" x14ac:dyDescent="0.2">
      <c r="A345" s="609" t="s">
        <v>1257</v>
      </c>
      <c r="B345" s="925" t="s">
        <v>1258</v>
      </c>
      <c r="C345" s="988" t="s">
        <v>108</v>
      </c>
      <c r="D345" s="988" t="s">
        <v>4369</v>
      </c>
      <c r="E345" s="792">
        <v>9</v>
      </c>
      <c r="F345" s="526">
        <v>488</v>
      </c>
      <c r="G345" s="526" t="s">
        <v>106</v>
      </c>
      <c r="H345" s="526" t="s">
        <v>106</v>
      </c>
      <c r="I345" s="924">
        <v>205.92</v>
      </c>
      <c r="J345" s="702">
        <f t="shared" si="86"/>
        <v>1.6511266511266511</v>
      </c>
      <c r="K345" s="927">
        <v>0.85</v>
      </c>
      <c r="L345" s="639">
        <v>4</v>
      </c>
      <c r="M345" s="693">
        <f t="shared" si="87"/>
        <v>3.4</v>
      </c>
      <c r="N345" s="921" t="s">
        <v>289</v>
      </c>
      <c r="O345" s="795">
        <v>0.8</v>
      </c>
      <c r="P345" s="915">
        <v>43614</v>
      </c>
      <c r="Q345" s="915">
        <v>43643</v>
      </c>
      <c r="R345" s="693">
        <f t="shared" si="88"/>
        <v>6.249999999999992</v>
      </c>
      <c r="S345" s="759">
        <f>IF(INDEX(Historical!$D$7:$D$1437,MATCH(B345,Historical!$B$7:$B$1446,0))=0,"n/a",(INDEX(Historical!$C$7:$C$1437,MATCH(B345,Historical!$B$7:$B$1446,0))/INDEX(Historical!$D$7:$D$1437,MATCH(B345,Historical!$B$7:$B$1446,0))-1)*100)</f>
        <v>8.6206896551724199</v>
      </c>
      <c r="T345" s="759">
        <f>IF(INDEX(Historical!$F$7:$F$1430,MATCH(B345,Historical!$B$7:$B$1446,0))=0,"n/a",((INDEX(Historical!$C$7:$C$1437,MATCH(B345,Historical!$B$7:$B$1446,0))/INDEX(Historical!$F$7:$F$1430,MATCH(B345,Historical!$B$7:$B$1446,0)))^(1/3)-1)*100)</f>
        <v>7.2976287935406559</v>
      </c>
      <c r="U345" s="759">
        <f>IF(INDEX(Historical!$H$7:$H$1430,MATCH(B345,Historical!$B$7:$B$1446,0))=0,"n/a",((INDEX(Historical!$C$7:$C$1437,MATCH(B345,Historical!$B$7:$B$1446,0))/INDEX(Historical!$H$7:$H$1430,MATCH(B345,Historical!$B$7:$B$1446,0)))^(1/5)-1)*100)</f>
        <v>8.9711009225780014</v>
      </c>
      <c r="V345" s="759">
        <f>IF(INDEX(Historical!$O$7:$O$1430,MATCH(B345,Historical!$B$7:$B$1446,0))=0,"n/a",((INDEX(Historical!$C$7:$C$1437,MATCH(B345,Historical!$B$7:$B$1446,0))/INDEX(Historical!$O$7:$O$1430,MATCH(B345,Historical!$B$7:$B$1446,0)))^(1/10)-1)*100)</f>
        <v>8.4471771197698544</v>
      </c>
      <c r="W345" s="760">
        <f t="shared" si="89"/>
        <v>1.0620235370206634</v>
      </c>
      <c r="X345" s="761">
        <f t="shared" si="90"/>
        <v>0.97511966549760898</v>
      </c>
      <c r="Y345" s="716"/>
      <c r="Z345" s="702">
        <f t="shared" si="91"/>
        <v>14.93848857644991</v>
      </c>
      <c r="AA345" s="935">
        <f t="shared" si="92"/>
        <v>9.0474516695957803</v>
      </c>
      <c r="AB345" s="639">
        <v>12</v>
      </c>
      <c r="AC345" s="916">
        <v>22.76</v>
      </c>
      <c r="AD345" s="916">
        <v>1.48</v>
      </c>
      <c r="AE345" s="916">
        <v>1.41</v>
      </c>
      <c r="AF345" s="916">
        <v>0.99</v>
      </c>
      <c r="AG345" s="916">
        <v>7.1</v>
      </c>
      <c r="AH345" s="916">
        <v>21.5</v>
      </c>
      <c r="AI345" s="916">
        <v>11.29</v>
      </c>
      <c r="AJ345" s="916">
        <v>9.1999999999999993</v>
      </c>
      <c r="AK345" s="916">
        <v>6.1</v>
      </c>
      <c r="AL345" s="928">
        <v>74900</v>
      </c>
      <c r="AM345" s="922">
        <v>0.4</v>
      </c>
      <c r="AN345" s="916">
        <v>6.62</v>
      </c>
      <c r="AO345" s="802">
        <f t="shared" si="93"/>
        <v>1.574775904108872</v>
      </c>
      <c r="AP345" s="803">
        <f t="shared" si="94"/>
        <v>10.622227573704652</v>
      </c>
      <c r="AQ345" s="936">
        <f t="shared" si="95"/>
        <v>-36.905794761942332</v>
      </c>
      <c r="AR345" s="702">
        <f>INDEX(Historical!$C$7:$C$1437,MATCH(B345,Historical!$B$7:$B$1446,0))*IF(AH345="n/a",1.03,IF(AH345&lt;0,1.01,IF(AH345&gt;10,1.1,(1+AH345/100))))</f>
        <v>3.4650000000000003</v>
      </c>
      <c r="AS345" s="935">
        <f t="shared" si="96"/>
        <v>3.8115000000000006</v>
      </c>
      <c r="AT345" s="935">
        <f t="shared" si="97"/>
        <v>4.0440015000000002</v>
      </c>
      <c r="AU345" s="935">
        <f t="shared" si="97"/>
        <v>4.2906855915</v>
      </c>
      <c r="AV345" s="935">
        <f t="shared" si="97"/>
        <v>4.5524174125814998</v>
      </c>
      <c r="AW345" s="702">
        <f t="shared" si="98"/>
        <v>20.163604504081498</v>
      </c>
      <c r="AX345" s="810">
        <f t="shared" si="99"/>
        <v>9.7919602292548085</v>
      </c>
      <c r="AY345" s="991">
        <v>1.22</v>
      </c>
      <c r="AZ345" s="922">
        <v>35.74</v>
      </c>
      <c r="BA345" s="922">
        <v>-16.25</v>
      </c>
      <c r="BB345" s="922">
        <v>3.73</v>
      </c>
      <c r="BC345" s="922">
        <v>-1.04</v>
      </c>
      <c r="BE345" s="664">
        <v>2011</v>
      </c>
      <c r="BF345" s="946" t="e">
        <f>#VALUE!</f>
        <v>#VALUE!</v>
      </c>
      <c r="BG345" s="931">
        <v>0.6</v>
      </c>
    </row>
    <row r="346" spans="1:59" ht="11.25" customHeight="1" x14ac:dyDescent="0.2">
      <c r="A346" s="609" t="s">
        <v>3847</v>
      </c>
      <c r="B346" s="925" t="s">
        <v>3848</v>
      </c>
      <c r="C346" s="988" t="s">
        <v>108</v>
      </c>
      <c r="D346" s="988" t="s">
        <v>4373</v>
      </c>
      <c r="E346" s="792">
        <v>5</v>
      </c>
      <c r="F346" s="526">
        <v>833</v>
      </c>
      <c r="G346" s="526" t="s">
        <v>106</v>
      </c>
      <c r="H346" s="526" t="s">
        <v>106</v>
      </c>
      <c r="I346" s="924">
        <v>57.95</v>
      </c>
      <c r="J346" s="702">
        <f t="shared" si="86"/>
        <v>2.2088006902502157</v>
      </c>
      <c r="K346" s="927">
        <v>0.32</v>
      </c>
      <c r="L346" s="639">
        <v>4</v>
      </c>
      <c r="M346" s="693">
        <f t="shared" si="87"/>
        <v>1.28</v>
      </c>
      <c r="N346" s="921" t="s">
        <v>220</v>
      </c>
      <c r="O346" s="795">
        <v>0.28000000000000003</v>
      </c>
      <c r="P346" s="915">
        <v>43371</v>
      </c>
      <c r="Q346" s="915">
        <v>43388</v>
      </c>
      <c r="R346" s="693">
        <f t="shared" si="88"/>
        <v>14.285714285714276</v>
      </c>
      <c r="S346" s="759">
        <f>IF(INDEX(Historical!$D$7:$D$1437,MATCH(B346,Historical!$B$7:$B$1446,0))=0,"n/a",(INDEX(Historical!$C$7:$C$1437,MATCH(B346,Historical!$B$7:$B$1446,0))/INDEX(Historical!$D$7:$D$1437,MATCH(B346,Historical!$B$7:$B$1446,0))-1)*100)</f>
        <v>21.739130434782616</v>
      </c>
      <c r="T346" s="759">
        <f>IF(INDEX(Historical!$F$7:$F$1430,MATCH(B346,Historical!$B$7:$B$1446,0))=0,"n/a",((INDEX(Historical!$C$7:$C$1437,MATCH(B346,Historical!$B$7:$B$1446,0))/INDEX(Historical!$F$7:$F$1430,MATCH(B346,Historical!$B$7:$B$1446,0)))^(1/3)-1)*100)</f>
        <v>10.064241629820891</v>
      </c>
      <c r="U346" s="759">
        <f>IF(INDEX(Historical!$H$7:$H$1430,MATCH(B346,Historical!$B$7:$B$1446,0))=0,"n/a",((INDEX(Historical!$C$7:$C$1437,MATCH(B346,Historical!$B$7:$B$1446,0))/INDEX(Historical!$H$7:$H$1430,MATCH(B346,Historical!$B$7:$B$1446,0)))^(1/5)-1)*100)</f>
        <v>9.2388464140373152</v>
      </c>
      <c r="V346" s="759">
        <f>IF(INDEX(Historical!$O$7:$O$1430,MATCH(B346,Historical!$B$7:$B$1446,0))=0,"n/a",((INDEX(Historical!$C$7:$C$1437,MATCH(B346,Historical!$B$7:$B$1446,0))/INDEX(Historical!$O$7:$O$1430,MATCH(B346,Historical!$B$7:$B$1446,0)))^(1/10)-1)*100)</f>
        <v>4.5173891819142664</v>
      </c>
      <c r="W346" s="760">
        <f t="shared" si="89"/>
        <v>2.0451738918191475</v>
      </c>
      <c r="X346" s="761">
        <f t="shared" si="90"/>
        <v>0.64607317580680534</v>
      </c>
      <c r="Y346" s="926"/>
      <c r="Z346" s="702">
        <f t="shared" si="91"/>
        <v>25.702811244979916</v>
      </c>
      <c r="AA346" s="935">
        <f t="shared" si="92"/>
        <v>11.636546184738956</v>
      </c>
      <c r="AB346" s="639">
        <v>12</v>
      </c>
      <c r="AC346" s="916">
        <v>4.9800000000000004</v>
      </c>
      <c r="AD346" s="916">
        <v>1.94</v>
      </c>
      <c r="AE346" s="916">
        <v>3.74</v>
      </c>
      <c r="AF346" s="916">
        <v>1.54</v>
      </c>
      <c r="AG346" s="916">
        <v>12.3</v>
      </c>
      <c r="AH346" s="916">
        <v>24.3</v>
      </c>
      <c r="AI346" s="916">
        <v>-0.21</v>
      </c>
      <c r="AJ346" s="916">
        <v>14.299999999999999</v>
      </c>
      <c r="AK346" s="916">
        <v>6</v>
      </c>
      <c r="AL346" s="928">
        <v>810.14</v>
      </c>
      <c r="AM346" s="922">
        <v>10</v>
      </c>
      <c r="AN346" s="916">
        <v>0.19</v>
      </c>
      <c r="AO346" s="802">
        <f t="shared" si="93"/>
        <v>-0.18889908045142434</v>
      </c>
      <c r="AP346" s="803">
        <f t="shared" si="94"/>
        <v>11.447647104287531</v>
      </c>
      <c r="AQ346" s="936">
        <f t="shared" si="95"/>
        <v>-10.755563822354864</v>
      </c>
      <c r="AR346" s="702">
        <f>INDEX(Historical!$C$7:$C$1437,MATCH(B346,Historical!$B$7:$B$1446,0))*IF(AH346="n/a",1.03,IF(AH346&lt;0,1.01,IF(AH346&gt;10,1.1,(1+AH346/100))))</f>
        <v>1.2320000000000002</v>
      </c>
      <c r="AS346" s="935">
        <f t="shared" si="96"/>
        <v>1.2443200000000003</v>
      </c>
      <c r="AT346" s="935">
        <f t="shared" si="97"/>
        <v>1.3189792000000005</v>
      </c>
      <c r="AU346" s="935">
        <f t="shared" si="97"/>
        <v>1.3981179520000007</v>
      </c>
      <c r="AV346" s="935">
        <f t="shared" si="97"/>
        <v>1.4820050291200009</v>
      </c>
      <c r="AW346" s="702">
        <f t="shared" si="98"/>
        <v>6.6754221811200019</v>
      </c>
      <c r="AX346" s="810">
        <f t="shared" si="99"/>
        <v>11.51927900106989</v>
      </c>
      <c r="AY346" s="991">
        <v>1.08</v>
      </c>
      <c r="AZ346" s="922">
        <v>35.74</v>
      </c>
      <c r="BA346" s="922">
        <v>-4.66</v>
      </c>
      <c r="BB346" s="922">
        <v>5.34</v>
      </c>
      <c r="BC346" s="922">
        <v>7.0900000000000007</v>
      </c>
      <c r="BE346" s="664">
        <v>2014</v>
      </c>
      <c r="BF346" s="946" t="e">
        <f>#VALUE!</f>
        <v>#VALUE!</v>
      </c>
      <c r="BG346" s="931">
        <v>1.4000000000000001</v>
      </c>
    </row>
    <row r="347" spans="1:59" ht="11.25" customHeight="1" x14ac:dyDescent="0.2">
      <c r="A347" s="609" t="s">
        <v>1259</v>
      </c>
      <c r="B347" s="925" t="s">
        <v>1260</v>
      </c>
      <c r="C347" s="988" t="s">
        <v>247</v>
      </c>
      <c r="D347" s="988" t="s">
        <v>4368</v>
      </c>
      <c r="E347" s="792">
        <v>6</v>
      </c>
      <c r="F347" s="526">
        <v>739</v>
      </c>
      <c r="G347" s="526" t="s">
        <v>115</v>
      </c>
      <c r="H347" s="526" t="s">
        <v>115</v>
      </c>
      <c r="I347" s="924">
        <v>19.21</v>
      </c>
      <c r="J347" s="702">
        <f t="shared" si="86"/>
        <v>3.3315981259760541</v>
      </c>
      <c r="K347" s="927">
        <v>0.16</v>
      </c>
      <c r="L347" s="639">
        <v>4</v>
      </c>
      <c r="M347" s="693">
        <f t="shared" si="87"/>
        <v>0.64</v>
      </c>
      <c r="N347" s="921" t="s">
        <v>119</v>
      </c>
      <c r="O347" s="795">
        <v>0.14000000000000001</v>
      </c>
      <c r="P347" s="915">
        <v>43404</v>
      </c>
      <c r="Q347" s="915">
        <v>43437</v>
      </c>
      <c r="R347" s="693">
        <f t="shared" si="88"/>
        <v>14.285714285714276</v>
      </c>
      <c r="S347" s="759">
        <f>IF(INDEX(Historical!$D$7:$D$1437,MATCH(B347,Historical!$B$7:$B$1446,0))=0,"n/a",(INDEX(Historical!$C$7:$C$1437,MATCH(B347,Historical!$B$7:$B$1446,0))/INDEX(Historical!$D$7:$D$1437,MATCH(B347,Historical!$B$7:$B$1446,0))-1)*100)</f>
        <v>31.818181818181792</v>
      </c>
      <c r="T347" s="759">
        <f>IF(INDEX(Historical!$F$7:$F$1430,MATCH(B347,Historical!$B$7:$B$1446,0))=0,"n/a",((INDEX(Historical!$C$7:$C$1437,MATCH(B347,Historical!$B$7:$B$1446,0))/INDEX(Historical!$F$7:$F$1430,MATCH(B347,Historical!$B$7:$B$1446,0)))^(1/3)-1)*100)</f>
        <v>32.382118960524586</v>
      </c>
      <c r="U347" s="759">
        <f>IF(INDEX(Historical!$H$7:$H$1430,MATCH(B347,Historical!$B$7:$B$1446,0))=0,"n/a",((INDEX(Historical!$C$7:$C$1437,MATCH(B347,Historical!$B$7:$B$1446,0))/INDEX(Historical!$H$7:$H$1430,MATCH(B347,Historical!$B$7:$B$1446,0)))^(1/5)-1)*100)</f>
        <v>63.264438052790808</v>
      </c>
      <c r="V347" s="759" t="str">
        <f>IF(INDEX(Historical!$O$7:$O$1430,MATCH(B347,Historical!$B$7:$B$1446,0))=0,"n/a",((INDEX(Historical!$C$7:$C$1437,MATCH(B347,Historical!$B$7:$B$1446,0))/INDEX(Historical!$O$7:$O$1430,MATCH(B347,Historical!$B$7:$B$1446,0)))^(1/10)-1)*100)</f>
        <v>n/a</v>
      </c>
      <c r="W347" s="760" t="str">
        <f t="shared" si="89"/>
        <v>n/a</v>
      </c>
      <c r="X347" s="761">
        <f t="shared" si="90"/>
        <v>11.936686425054869</v>
      </c>
      <c r="Y347" s="713"/>
      <c r="Z347" s="702">
        <f t="shared" si="91"/>
        <v>21.7687074829932</v>
      </c>
      <c r="AA347" s="935">
        <f t="shared" si="92"/>
        <v>6.5340136054421771</v>
      </c>
      <c r="AB347" s="639">
        <v>12</v>
      </c>
      <c r="AC347" s="916">
        <v>2.94</v>
      </c>
      <c r="AD347" s="916">
        <v>2.71</v>
      </c>
      <c r="AE347" s="916">
        <v>0.28999999999999998</v>
      </c>
      <c r="AF347" s="916">
        <v>0.92</v>
      </c>
      <c r="AG347" s="916">
        <v>10.199999999999999</v>
      </c>
      <c r="AH347" s="916">
        <v>15</v>
      </c>
      <c r="AI347" s="916">
        <v>27.92</v>
      </c>
      <c r="AJ347" s="916">
        <v>5.3</v>
      </c>
      <c r="AK347" s="916">
        <v>2.41</v>
      </c>
      <c r="AL347" s="928">
        <v>4540</v>
      </c>
      <c r="AM347" s="922">
        <v>0.3</v>
      </c>
      <c r="AN347" s="916">
        <v>1.18</v>
      </c>
      <c r="AO347" s="802">
        <f t="shared" si="93"/>
        <v>60.06202257332469</v>
      </c>
      <c r="AP347" s="803">
        <f t="shared" si="94"/>
        <v>66.596036178766866</v>
      </c>
      <c r="AQ347" s="936">
        <f t="shared" si="95"/>
        <v>-48.311649638297268</v>
      </c>
      <c r="AR347" s="702">
        <f>INDEX(Historical!$C$7:$C$1437,MATCH(B347,Historical!$B$7:$B$1446,0))*IF(AH347="n/a",1.03,IF(AH347&lt;0,1.01,IF(AH347&gt;10,1.1,(1+AH347/100))))</f>
        <v>0.63800000000000001</v>
      </c>
      <c r="AS347" s="935">
        <f t="shared" si="96"/>
        <v>0.70180000000000009</v>
      </c>
      <c r="AT347" s="935">
        <f t="shared" ref="AT347:AV366" si="101">IF($AK347="n/a",1.03*AS347,IF($AK347&lt;0,1.01*AS347,IF($AK347&gt;10,1.1*AS347,(1+$AK347/100)*AS347)))</f>
        <v>0.71871338000000007</v>
      </c>
      <c r="AU347" s="935">
        <f t="shared" si="101"/>
        <v>0.73603437245800007</v>
      </c>
      <c r="AV347" s="935">
        <f t="shared" si="101"/>
        <v>0.75377280083423792</v>
      </c>
      <c r="AW347" s="702">
        <f t="shared" si="98"/>
        <v>3.5483205532922382</v>
      </c>
      <c r="AX347" s="810">
        <f t="shared" si="99"/>
        <v>18.471215790173023</v>
      </c>
      <c r="AY347" s="991">
        <v>1.51</v>
      </c>
      <c r="AZ347" s="922">
        <v>11.04</v>
      </c>
      <c r="BA347" s="922">
        <v>-27.589999999999996</v>
      </c>
      <c r="BB347" s="922">
        <v>1.47</v>
      </c>
      <c r="BC347" s="922">
        <v>-9.7900000000000009</v>
      </c>
      <c r="BE347" s="664">
        <v>2014</v>
      </c>
      <c r="BF347" s="946" t="e">
        <f>#VALUE!</f>
        <v>#VALUE!</v>
      </c>
      <c r="BG347" s="931">
        <v>2.8000000000000003</v>
      </c>
    </row>
    <row r="348" spans="1:59" ht="11.25" customHeight="1" x14ac:dyDescent="0.2">
      <c r="A348" s="609" t="s">
        <v>1249</v>
      </c>
      <c r="B348" s="925" t="s">
        <v>1250</v>
      </c>
      <c r="C348" s="988" t="s">
        <v>4353</v>
      </c>
      <c r="D348" s="988" t="s">
        <v>4354</v>
      </c>
      <c r="E348" s="792">
        <v>7</v>
      </c>
      <c r="F348" s="526">
        <v>644</v>
      </c>
      <c r="G348" s="526" t="s">
        <v>37</v>
      </c>
      <c r="H348" s="526" t="s">
        <v>115</v>
      </c>
      <c r="I348" s="924">
        <v>32.43</v>
      </c>
      <c r="J348" s="702">
        <f t="shared" si="86"/>
        <v>4.3169904409497377</v>
      </c>
      <c r="K348" s="927">
        <v>0.35</v>
      </c>
      <c r="L348" s="639">
        <v>4</v>
      </c>
      <c r="M348" s="693">
        <f t="shared" si="87"/>
        <v>1.4</v>
      </c>
      <c r="N348" s="921" t="s">
        <v>266</v>
      </c>
      <c r="O348" s="795">
        <v>0.32</v>
      </c>
      <c r="P348" s="915">
        <v>43453</v>
      </c>
      <c r="Q348" s="915">
        <v>43469</v>
      </c>
      <c r="R348" s="693">
        <f t="shared" si="88"/>
        <v>9.3749999999999911</v>
      </c>
      <c r="S348" s="759">
        <f>IF(INDEX(Historical!$D$7:$D$1437,MATCH(B348,Historical!$B$7:$B$1446,0))=0,"n/a",(INDEX(Historical!$C$7:$C$1437,MATCH(B348,Historical!$B$7:$B$1446,0))/INDEX(Historical!$D$7:$D$1437,MATCH(B348,Historical!$B$7:$B$1446,0))-1)*100)</f>
        <v>14.285714285714279</v>
      </c>
      <c r="T348" s="759">
        <f>IF(INDEX(Historical!$F$7:$F$1430,MATCH(B348,Historical!$B$7:$B$1446,0))=0,"n/a",((INDEX(Historical!$C$7:$C$1437,MATCH(B348,Historical!$B$7:$B$1446,0))/INDEX(Historical!$F$7:$F$1430,MATCH(B348,Historical!$B$7:$B$1446,0)))^(1/3)-1)*100)</f>
        <v>12.457688706899894</v>
      </c>
      <c r="U348" s="759">
        <f>IF(INDEX(Historical!$H$7:$H$1430,MATCH(B348,Historical!$B$7:$B$1446,0))=0,"n/a",((INDEX(Historical!$C$7:$C$1437,MATCH(B348,Historical!$B$7:$B$1446,0))/INDEX(Historical!$H$7:$H$1430,MATCH(B348,Historical!$B$7:$B$1446,0)))^(1/5)-1)*100)</f>
        <v>12.040333432430362</v>
      </c>
      <c r="V348" s="759">
        <f>IF(INDEX(Historical!$O$7:$O$1430,MATCH(B348,Historical!$B$7:$B$1446,0))=0,"n/a",((INDEX(Historical!$C$7:$C$1437,MATCH(B348,Historical!$B$7:$B$1446,0))/INDEX(Historical!$O$7:$O$1430,MATCH(B348,Historical!$B$7:$B$1446,0)))^(1/10)-1)*100)</f>
        <v>-3.694051397291731</v>
      </c>
      <c r="W348" s="760" t="str">
        <f t="shared" si="89"/>
        <v>n/a</v>
      </c>
      <c r="X348" s="761">
        <f t="shared" si="90"/>
        <v>1.524092839548147</v>
      </c>
      <c r="Y348" s="713"/>
      <c r="Z348" s="702">
        <f t="shared" si="91"/>
        <v>117.64705882352942</v>
      </c>
      <c r="AA348" s="935">
        <f t="shared" si="92"/>
        <v>27.252100840336137</v>
      </c>
      <c r="AB348" s="639">
        <v>12</v>
      </c>
      <c r="AC348" s="916">
        <v>1.19</v>
      </c>
      <c r="AD348" s="916" t="s">
        <v>137</v>
      </c>
      <c r="AE348" s="916">
        <v>9.66</v>
      </c>
      <c r="AF348" s="916">
        <v>2.27</v>
      </c>
      <c r="AG348" s="916">
        <v>8.3000000000000007</v>
      </c>
      <c r="AH348" s="916">
        <v>-1.6</v>
      </c>
      <c r="AI348" s="916">
        <v>3.34</v>
      </c>
      <c r="AJ348" s="916">
        <v>7.9</v>
      </c>
      <c r="AK348" s="916" t="s">
        <v>137</v>
      </c>
      <c r="AL348" s="928">
        <v>1320</v>
      </c>
      <c r="AM348" s="922">
        <v>3.5000000000000004</v>
      </c>
      <c r="AN348" s="916">
        <v>0.76</v>
      </c>
      <c r="AO348" s="802">
        <f t="shared" si="93"/>
        <v>-10.894776966956037</v>
      </c>
      <c r="AP348" s="803">
        <f t="shared" si="94"/>
        <v>16.3573238733801</v>
      </c>
      <c r="AQ348" s="936">
        <f t="shared" si="95"/>
        <v>65.814178334347133</v>
      </c>
      <c r="AR348" s="702">
        <f>INDEX(Historical!$C$7:$C$1437,MATCH(B348,Historical!$B$7:$B$1446,0))*IF(AH348="n/a",1.03,IF(AH348&lt;0,1.01,IF(AH348&gt;10,1.1,(1+AH348/100))))</f>
        <v>1.2927999999999999</v>
      </c>
      <c r="AS348" s="935">
        <f t="shared" si="96"/>
        <v>1.33597952</v>
      </c>
      <c r="AT348" s="935">
        <f t="shared" si="101"/>
        <v>1.3760589056000001</v>
      </c>
      <c r="AU348" s="935">
        <f t="shared" si="101"/>
        <v>1.4173406727680002</v>
      </c>
      <c r="AV348" s="935">
        <f t="shared" si="101"/>
        <v>1.4598608929510404</v>
      </c>
      <c r="AW348" s="702">
        <f t="shared" si="98"/>
        <v>6.88203999131904</v>
      </c>
      <c r="AX348" s="810">
        <f t="shared" si="99"/>
        <v>21.221214897684366</v>
      </c>
      <c r="AY348" s="991">
        <v>0.63</v>
      </c>
      <c r="AZ348" s="922">
        <v>33.239999999999995</v>
      </c>
      <c r="BA348" s="922">
        <v>-7.42</v>
      </c>
      <c r="BB348" s="922">
        <v>-0.24</v>
      </c>
      <c r="BC348" s="922">
        <v>7.76</v>
      </c>
      <c r="BE348" s="664">
        <v>2013</v>
      </c>
      <c r="BF348" s="946" t="e">
        <f>#VALUE!</f>
        <v>#VALUE!</v>
      </c>
      <c r="BG348" s="931">
        <v>4.2</v>
      </c>
    </row>
    <row r="349" spans="1:59" ht="11.25" customHeight="1" x14ac:dyDescent="0.2">
      <c r="A349" s="537" t="s">
        <v>381</v>
      </c>
      <c r="B349" s="925" t="s">
        <v>382</v>
      </c>
      <c r="C349" s="988" t="s">
        <v>112</v>
      </c>
      <c r="D349" s="988" t="s">
        <v>4366</v>
      </c>
      <c r="E349" s="792">
        <v>48</v>
      </c>
      <c r="F349" s="526">
        <v>33</v>
      </c>
      <c r="G349" s="526" t="s">
        <v>106</v>
      </c>
      <c r="H349" s="526" t="s">
        <v>106</v>
      </c>
      <c r="I349" s="916">
        <v>282</v>
      </c>
      <c r="J349" s="702">
        <f t="shared" si="86"/>
        <v>2.0425531914893615</v>
      </c>
      <c r="K349" s="927">
        <v>1.44</v>
      </c>
      <c r="L349" s="639">
        <v>4</v>
      </c>
      <c r="M349" s="693">
        <f t="shared" si="87"/>
        <v>5.76</v>
      </c>
      <c r="N349" s="921" t="s">
        <v>119</v>
      </c>
      <c r="O349" s="795">
        <v>1.36</v>
      </c>
      <c r="P349" s="915">
        <v>43595</v>
      </c>
      <c r="Q349" s="915">
        <v>43617</v>
      </c>
      <c r="R349" s="693">
        <f t="shared" si="88"/>
        <v>5.8823529411764595</v>
      </c>
      <c r="S349" s="759">
        <f>IF(INDEX(Historical!$D$7:$D$1437,MATCH(B349,Historical!$B$7:$B$1446,0))=0,"n/a",(INDEX(Historical!$C$7:$C$1437,MATCH(B349,Historical!$B$7:$B$1446,0))/INDEX(Historical!$D$7:$D$1437,MATCH(B349,Historical!$B$7:$B$1446,0))-1)*100)</f>
        <v>5.9288537549407216</v>
      </c>
      <c r="T349" s="759">
        <f>IF(INDEX(Historical!$F$7:$F$1430,MATCH(B349,Historical!$B$7:$B$1446,0))=0,"n/a",((INDEX(Historical!$C$7:$C$1437,MATCH(B349,Historical!$B$7:$B$1446,0))/INDEX(Historical!$F$7:$F$1430,MATCH(B349,Historical!$B$7:$B$1446,0)))^(1/3)-1)*100)</f>
        <v>5.3054143687660371</v>
      </c>
      <c r="U349" s="759">
        <f>IF(INDEX(Historical!$H$7:$H$1430,MATCH(B349,Historical!$B$7:$B$1446,0))=0,"n/a",((INDEX(Historical!$C$7:$C$1437,MATCH(B349,Historical!$B$7:$B$1446,0))/INDEX(Historical!$H$7:$H$1430,MATCH(B349,Historical!$B$7:$B$1446,0)))^(1/5)-1)*100)</f>
        <v>8.3462958501015372</v>
      </c>
      <c r="V349" s="759">
        <f>IF(INDEX(Historical!$O$7:$O$1430,MATCH(B349,Historical!$B$7:$B$1446,0))=0,"n/a",((INDEX(Historical!$C$7:$C$1437,MATCH(B349,Historical!$B$7:$B$1446,0))/INDEX(Historical!$O$7:$O$1430,MATCH(B349,Historical!$B$7:$B$1446,0)))^(1/10)-1)*100)</f>
        <v>13.209613876809122</v>
      </c>
      <c r="W349" s="760">
        <f t="shared" si="89"/>
        <v>0.63183495959365965</v>
      </c>
      <c r="X349" s="761">
        <f t="shared" si="90"/>
        <v>1.9409990349073343</v>
      </c>
      <c r="Y349" s="925"/>
      <c r="Z349" s="702">
        <f t="shared" si="91"/>
        <v>40.82211197732105</v>
      </c>
      <c r="AA349" s="935">
        <f t="shared" si="92"/>
        <v>19.985825655563431</v>
      </c>
      <c r="AB349" s="639">
        <v>12</v>
      </c>
      <c r="AC349" s="916">
        <v>14.11</v>
      </c>
      <c r="AD349" s="916">
        <v>1.94</v>
      </c>
      <c r="AE349" s="916">
        <v>1.4</v>
      </c>
      <c r="AF349" s="916">
        <v>7.96</v>
      </c>
      <c r="AG349" s="916" t="s">
        <v>137</v>
      </c>
      <c r="AH349" s="916">
        <v>37.799999999999997</v>
      </c>
      <c r="AI349" s="916">
        <v>8.85</v>
      </c>
      <c r="AJ349" s="916">
        <v>4.3</v>
      </c>
      <c r="AK349" s="916">
        <v>10.299999999999999</v>
      </c>
      <c r="AL349" s="928">
        <v>15800</v>
      </c>
      <c r="AM349" s="922">
        <v>1.7000000000000002</v>
      </c>
      <c r="AN349" s="916">
        <v>1.1200000000000001</v>
      </c>
      <c r="AO349" s="802">
        <f t="shared" si="93"/>
        <v>-9.596976613972533</v>
      </c>
      <c r="AP349" s="803">
        <f t="shared" si="94"/>
        <v>10.388849041590898</v>
      </c>
      <c r="AQ349" s="936">
        <f t="shared" si="95"/>
        <v>165.90488877565468</v>
      </c>
      <c r="AR349" s="702">
        <f>INDEX(Historical!$C$7:$C$1437,MATCH(B349,Historical!$B$7:$B$1446,0))*IF(AH349="n/a",1.03,IF(AH349&lt;0,1.01,IF(AH349&gt;10,1.1,(1+AH349/100))))</f>
        <v>5.8960000000000008</v>
      </c>
      <c r="AS349" s="935">
        <f t="shared" si="96"/>
        <v>6.4177960000000009</v>
      </c>
      <c r="AT349" s="935">
        <f t="shared" si="101"/>
        <v>7.0595756000000014</v>
      </c>
      <c r="AU349" s="935">
        <f t="shared" si="101"/>
        <v>7.7655331600000022</v>
      </c>
      <c r="AV349" s="935">
        <f t="shared" si="101"/>
        <v>8.5420864760000033</v>
      </c>
      <c r="AW349" s="702">
        <f t="shared" si="98"/>
        <v>35.680991236000004</v>
      </c>
      <c r="AX349" s="810">
        <f t="shared" si="99"/>
        <v>12.652833771631208</v>
      </c>
      <c r="AY349" s="991">
        <v>0.98</v>
      </c>
      <c r="AZ349" s="922">
        <v>6.419999999999999</v>
      </c>
      <c r="BA349" s="922">
        <v>-24.21</v>
      </c>
      <c r="BB349" s="922">
        <v>-6.78</v>
      </c>
      <c r="BC349" s="922">
        <v>-9.7799999999999994</v>
      </c>
      <c r="BE349" s="664">
        <v>1972</v>
      </c>
      <c r="BF349" s="946" t="e">
        <f>#VALUE!</f>
        <v>#VALUE!</v>
      </c>
      <c r="BG349" s="931" t="s">
        <v>137</v>
      </c>
    </row>
    <row r="350" spans="1:59" ht="11.25" customHeight="1" x14ac:dyDescent="0.2">
      <c r="A350" s="609" t="s">
        <v>1269</v>
      </c>
      <c r="B350" s="925" t="s">
        <v>1270</v>
      </c>
      <c r="C350" s="988" t="s">
        <v>108</v>
      </c>
      <c r="D350" s="988" t="s">
        <v>4373</v>
      </c>
      <c r="E350" s="792">
        <v>6</v>
      </c>
      <c r="F350" s="526">
        <v>715</v>
      </c>
      <c r="G350" s="526" t="s">
        <v>106</v>
      </c>
      <c r="H350" s="526" t="s">
        <v>106</v>
      </c>
      <c r="I350" s="924">
        <v>23.72</v>
      </c>
      <c r="J350" s="702">
        <f t="shared" si="86"/>
        <v>4.0472175379426645</v>
      </c>
      <c r="K350" s="927">
        <v>0.24</v>
      </c>
      <c r="L350" s="639">
        <v>4</v>
      </c>
      <c r="M350" s="693">
        <f t="shared" si="87"/>
        <v>0.96</v>
      </c>
      <c r="N350" s="921" t="s">
        <v>435</v>
      </c>
      <c r="O350" s="795">
        <v>0.21</v>
      </c>
      <c r="P350" s="917">
        <v>43133</v>
      </c>
      <c r="Q350" s="917">
        <v>43154</v>
      </c>
      <c r="R350" s="693">
        <f t="shared" si="88"/>
        <v>14.285714285714285</v>
      </c>
      <c r="S350" s="759">
        <f>IF(INDEX(Historical!$D$7:$D$1437,MATCH(B350,Historical!$B$7:$B$1446,0))=0,"n/a",(INDEX(Historical!$C$7:$C$1437,MATCH(B350,Historical!$B$7:$B$1446,0))/INDEX(Historical!$D$7:$D$1437,MATCH(B350,Historical!$B$7:$B$1446,0))-1)*100)</f>
        <v>19.999999999999996</v>
      </c>
      <c r="T350" s="759">
        <f>IF(INDEX(Historical!$F$7:$F$1430,MATCH(B350,Historical!$B$7:$B$1446,0))=0,"n/a",((INDEX(Historical!$C$7:$C$1437,MATCH(B350,Historical!$B$7:$B$1446,0))/INDEX(Historical!$F$7:$F$1430,MATCH(B350,Historical!$B$7:$B$1446,0)))^(1/3)-1)*100)</f>
        <v>33.886590016433907</v>
      </c>
      <c r="U350" s="759">
        <f>IF(INDEX(Historical!$H$7:$H$1430,MATCH(B350,Historical!$B$7:$B$1446,0))=0,"n/a",((INDEX(Historical!$C$7:$C$1437,MATCH(B350,Historical!$B$7:$B$1446,0))/INDEX(Historical!$H$7:$H$1430,MATCH(B350,Historical!$B$7:$B$1446,0)))^(1/5)-1)*100)</f>
        <v>68.824175968822004</v>
      </c>
      <c r="V350" s="759">
        <f>IF(INDEX(Historical!$O$7:$O$1430,MATCH(B350,Historical!$B$7:$B$1446,0))=0,"n/a",((INDEX(Historical!$C$7:$C$1437,MATCH(B350,Historical!$B$7:$B$1446,0))/INDEX(Historical!$O$7:$O$1430,MATCH(B350,Historical!$B$7:$B$1446,0)))^(1/10)-1)*100)</f>
        <v>-6.696700846319259</v>
      </c>
      <c r="W350" s="760" t="str">
        <f t="shared" si="89"/>
        <v>n/a</v>
      </c>
      <c r="X350" s="761">
        <f t="shared" si="90"/>
        <v>9.3005643201110821</v>
      </c>
      <c r="Y350" s="716"/>
      <c r="Z350" s="702">
        <f t="shared" si="91"/>
        <v>50.261780104712038</v>
      </c>
      <c r="AA350" s="935">
        <f t="shared" si="92"/>
        <v>12.418848167539267</v>
      </c>
      <c r="AB350" s="639">
        <v>12</v>
      </c>
      <c r="AC350" s="916">
        <v>1.91</v>
      </c>
      <c r="AD350" s="916">
        <v>1.56</v>
      </c>
      <c r="AE350" s="916">
        <v>3.24</v>
      </c>
      <c r="AF350" s="916">
        <v>1.34</v>
      </c>
      <c r="AG350" s="916">
        <v>10.199999999999999</v>
      </c>
      <c r="AH350" s="916">
        <v>-0.6</v>
      </c>
      <c r="AI350" s="916">
        <v>8.57</v>
      </c>
      <c r="AJ350" s="916">
        <v>7.3999999999999995</v>
      </c>
      <c r="AK350" s="916">
        <v>8</v>
      </c>
      <c r="AL350" s="928">
        <v>739.71</v>
      </c>
      <c r="AM350" s="922">
        <v>0.89999999999999991</v>
      </c>
      <c r="AN350" s="916">
        <v>0.21</v>
      </c>
      <c r="AO350" s="802">
        <f t="shared" si="93"/>
        <v>60.452545339225395</v>
      </c>
      <c r="AP350" s="803">
        <f t="shared" si="94"/>
        <v>72.871393506764662</v>
      </c>
      <c r="AQ350" s="936">
        <f t="shared" si="95"/>
        <v>-13.999337096863373</v>
      </c>
      <c r="AR350" s="702">
        <f>INDEX(Historical!$C$7:$C$1437,MATCH(B350,Historical!$B$7:$B$1446,0))*IF(AH350="n/a",1.03,IF(AH350&lt;0,1.01,IF(AH350&gt;10,1.1,(1+AH350/100))))</f>
        <v>0.96960000000000002</v>
      </c>
      <c r="AS350" s="935">
        <f t="shared" si="96"/>
        <v>1.0526947200000001</v>
      </c>
      <c r="AT350" s="935">
        <f t="shared" si="101"/>
        <v>1.1369102976000001</v>
      </c>
      <c r="AU350" s="935">
        <f t="shared" si="101"/>
        <v>1.2278631214080002</v>
      </c>
      <c r="AV350" s="935">
        <f t="shared" si="101"/>
        <v>1.3260921711206404</v>
      </c>
      <c r="AW350" s="702">
        <f t="shared" si="98"/>
        <v>5.7131603101286412</v>
      </c>
      <c r="AX350" s="810">
        <f t="shared" si="99"/>
        <v>24.085836046073531</v>
      </c>
      <c r="AY350" s="991">
        <v>0.98</v>
      </c>
      <c r="AZ350" s="922">
        <v>35.08</v>
      </c>
      <c r="BA350" s="922">
        <v>-24.099999999999998</v>
      </c>
      <c r="BB350" s="922">
        <v>7.24</v>
      </c>
      <c r="BC350" s="922">
        <v>3.6999999999999997</v>
      </c>
      <c r="BE350" s="664">
        <v>2013</v>
      </c>
      <c r="BF350" s="946" t="e">
        <f>#VALUE!</f>
        <v>#VALUE!</v>
      </c>
      <c r="BG350" s="931">
        <v>1.0999999999999999</v>
      </c>
    </row>
    <row r="351" spans="1:59" ht="11.25" customHeight="1" x14ac:dyDescent="0.2">
      <c r="A351" s="609" t="s">
        <v>611</v>
      </c>
      <c r="B351" s="925" t="s">
        <v>612</v>
      </c>
      <c r="C351" s="988" t="s">
        <v>247</v>
      </c>
      <c r="D351" s="988" t="s">
        <v>4380</v>
      </c>
      <c r="E351" s="792">
        <v>16</v>
      </c>
      <c r="F351" s="526">
        <v>236</v>
      </c>
      <c r="G351" s="526" t="s">
        <v>115</v>
      </c>
      <c r="H351" s="526" t="s">
        <v>115</v>
      </c>
      <c r="I351" s="924">
        <v>101.86</v>
      </c>
      <c r="J351" s="702">
        <f t="shared" si="86"/>
        <v>2.670331827999215</v>
      </c>
      <c r="K351" s="927">
        <v>0.68</v>
      </c>
      <c r="L351" s="639">
        <v>4</v>
      </c>
      <c r="M351" s="693">
        <f t="shared" si="87"/>
        <v>2.72</v>
      </c>
      <c r="N351" s="921" t="s">
        <v>107</v>
      </c>
      <c r="O351" s="795">
        <v>0.63</v>
      </c>
      <c r="P351" s="915">
        <v>43585</v>
      </c>
      <c r="Q351" s="915">
        <v>43600</v>
      </c>
      <c r="R351" s="693">
        <f t="shared" si="88"/>
        <v>7.936507936507943</v>
      </c>
      <c r="S351" s="759">
        <f>IF(INDEX(Historical!$D$7:$D$1437,MATCH(B351,Historical!$B$7:$B$1446,0))=0,"n/a",(INDEX(Historical!$C$7:$C$1437,MATCH(B351,Historical!$B$7:$B$1446,0))/INDEX(Historical!$D$7:$D$1437,MATCH(B351,Historical!$B$7:$B$1446,0))-1)*100)</f>
        <v>10.810810810810811</v>
      </c>
      <c r="T351" s="759">
        <f>IF(INDEX(Historical!$F$7:$F$1430,MATCH(B351,Historical!$B$7:$B$1446,0))=0,"n/a",((INDEX(Historical!$C$7:$C$1437,MATCH(B351,Historical!$B$7:$B$1446,0))/INDEX(Historical!$F$7:$F$1430,MATCH(B351,Historical!$B$7:$B$1446,0)))^(1/3)-1)*100)</f>
        <v>10.769155346682258</v>
      </c>
      <c r="U351" s="759">
        <f>IF(INDEX(Historical!$H$7:$H$1430,MATCH(B351,Historical!$B$7:$B$1446,0))=0,"n/a",((INDEX(Historical!$C$7:$C$1437,MATCH(B351,Historical!$B$7:$B$1446,0))/INDEX(Historical!$H$7:$H$1430,MATCH(B351,Historical!$B$7:$B$1446,0)))^(1/5)-1)*100)</f>
        <v>9.5373176577513874</v>
      </c>
      <c r="V351" s="759">
        <f>IF(INDEX(Historical!$O$7:$O$1430,MATCH(B351,Historical!$B$7:$B$1446,0))=0,"n/a",((INDEX(Historical!$C$7:$C$1437,MATCH(B351,Historical!$B$7:$B$1446,0))/INDEX(Historical!$O$7:$O$1430,MATCH(B351,Historical!$B$7:$B$1446,0)))^(1/10)-1)*100)</f>
        <v>12.463644065402768</v>
      </c>
      <c r="W351" s="760">
        <f t="shared" si="89"/>
        <v>0.76521100953336518</v>
      </c>
      <c r="X351" s="761" t="str">
        <f t="shared" si="90"/>
        <v>n/a</v>
      </c>
      <c r="Y351" s="710"/>
      <c r="Z351" s="702">
        <f t="shared" si="91"/>
        <v>98.194945848375454</v>
      </c>
      <c r="AA351" s="935">
        <f t="shared" si="92"/>
        <v>36.772563176895304</v>
      </c>
      <c r="AB351" s="639">
        <v>12</v>
      </c>
      <c r="AC351" s="916">
        <v>2.77</v>
      </c>
      <c r="AD351" s="916">
        <v>3.29</v>
      </c>
      <c r="AE351" s="916">
        <v>2.76</v>
      </c>
      <c r="AF351" s="916">
        <v>7.35</v>
      </c>
      <c r="AG351" s="916">
        <v>11.799999999999999</v>
      </c>
      <c r="AH351" s="916">
        <v>-63.3</v>
      </c>
      <c r="AI351" s="916">
        <v>12.870000000000001</v>
      </c>
      <c r="AJ351" s="916">
        <v>-1.0999999999999999</v>
      </c>
      <c r="AK351" s="916">
        <v>11.200000000000001</v>
      </c>
      <c r="AL351" s="928">
        <v>12690</v>
      </c>
      <c r="AM351" s="922">
        <v>0.4</v>
      </c>
      <c r="AN351" s="916">
        <v>0.97</v>
      </c>
      <c r="AO351" s="802">
        <f t="shared" si="93"/>
        <v>-24.564913691144703</v>
      </c>
      <c r="AP351" s="803">
        <f t="shared" si="94"/>
        <v>12.207649485750602</v>
      </c>
      <c r="AQ351" s="936">
        <f t="shared" si="95"/>
        <v>246.58867029644517</v>
      </c>
      <c r="AR351" s="702">
        <f>INDEX(Historical!$C$7:$C$1437,MATCH(B351,Historical!$B$7:$B$1446,0))*IF(AH351="n/a",1.03,IF(AH351&lt;0,1.01,IF(AH351&gt;10,1.1,(1+AH351/100))))</f>
        <v>2.4845999999999999</v>
      </c>
      <c r="AS351" s="935">
        <f t="shared" si="96"/>
        <v>2.73306</v>
      </c>
      <c r="AT351" s="935">
        <f t="shared" si="101"/>
        <v>3.0063660000000003</v>
      </c>
      <c r="AU351" s="935">
        <f t="shared" si="101"/>
        <v>3.3070026000000006</v>
      </c>
      <c r="AV351" s="935">
        <f t="shared" si="101"/>
        <v>3.637702860000001</v>
      </c>
      <c r="AW351" s="702">
        <f t="shared" si="98"/>
        <v>15.168731460000002</v>
      </c>
      <c r="AX351" s="810">
        <f t="shared" si="99"/>
        <v>14.891745002945219</v>
      </c>
      <c r="AY351" s="991">
        <v>0.96</v>
      </c>
      <c r="AZ351" s="922">
        <v>32.56</v>
      </c>
      <c r="BA351" s="922">
        <v>-7.06</v>
      </c>
      <c r="BB351" s="922">
        <v>15.75</v>
      </c>
      <c r="BC351" s="922">
        <v>9.370000000000001</v>
      </c>
      <c r="BE351" s="664">
        <v>2004</v>
      </c>
      <c r="BF351" s="946" t="e">
        <f>#VALUE!</f>
        <v>#VALUE!</v>
      </c>
      <c r="BG351" s="931">
        <v>4</v>
      </c>
    </row>
    <row r="352" spans="1:59" ht="11.25" customHeight="1" x14ac:dyDescent="0.2">
      <c r="A352" s="537" t="s">
        <v>1315</v>
      </c>
      <c r="B352" s="925" t="s">
        <v>1316</v>
      </c>
      <c r="C352" s="988" t="s">
        <v>108</v>
      </c>
      <c r="D352" s="988" t="s">
        <v>4373</v>
      </c>
      <c r="E352" s="792">
        <v>8</v>
      </c>
      <c r="F352" s="526">
        <v>532</v>
      </c>
      <c r="G352" s="526" t="s">
        <v>115</v>
      </c>
      <c r="H352" s="526" t="s">
        <v>115</v>
      </c>
      <c r="I352" s="924">
        <v>13.92</v>
      </c>
      <c r="J352" s="702">
        <f t="shared" si="86"/>
        <v>4.0229885057471275</v>
      </c>
      <c r="K352" s="927">
        <v>0.14000000000000001</v>
      </c>
      <c r="L352" s="639">
        <v>4</v>
      </c>
      <c r="M352" s="693">
        <f t="shared" si="87"/>
        <v>0.56000000000000005</v>
      </c>
      <c r="N352" s="921" t="s">
        <v>164</v>
      </c>
      <c r="O352" s="795">
        <v>0.11</v>
      </c>
      <c r="P352" s="915">
        <v>43357</v>
      </c>
      <c r="Q352" s="915">
        <v>43374</v>
      </c>
      <c r="R352" s="693">
        <f t="shared" si="88"/>
        <v>27.27272727272728</v>
      </c>
      <c r="S352" s="759">
        <f>IF(INDEX(Historical!$D$7:$D$1437,MATCH(B352,Historical!$B$7:$B$1446,0))=0,"n/a",(INDEX(Historical!$C$7:$C$1437,MATCH(B352,Historical!$B$7:$B$1446,0))/INDEX(Historical!$D$7:$D$1437,MATCH(B352,Historical!$B$7:$B$1446,0))-1)*100)</f>
        <v>46.874999999999979</v>
      </c>
      <c r="T352" s="759">
        <f>IF(INDEX(Historical!$F$7:$F$1430,MATCH(B352,Historical!$B$7:$B$1446,0))=0,"n/a",((INDEX(Historical!$C$7:$C$1437,MATCH(B352,Historical!$B$7:$B$1446,0))/INDEX(Historical!$F$7:$F$1430,MATCH(B352,Historical!$B$7:$B$1446,0)))^(1/3)-1)*100)</f>
        <v>25.111012491738549</v>
      </c>
      <c r="U352" s="759">
        <f>IF(INDEX(Historical!$H$7:$H$1430,MATCH(B352,Historical!$B$7:$B$1446,0))=0,"n/a",((INDEX(Historical!$C$7:$C$1437,MATCH(B352,Historical!$B$7:$B$1446,0))/INDEX(Historical!$H$7:$H$1430,MATCH(B352,Historical!$B$7:$B$1446,0)))^(1/5)-1)*100)</f>
        <v>21.161619749413418</v>
      </c>
      <c r="V352" s="759">
        <f>IF(INDEX(Historical!$O$7:$O$1430,MATCH(B352,Historical!$B$7:$B$1446,0))=0,"n/a",((INDEX(Historical!$C$7:$C$1437,MATCH(B352,Historical!$B$7:$B$1446,0))/INDEX(Historical!$O$7:$O$1430,MATCH(B352,Historical!$B$7:$B$1446,0)))^(1/10)-1)*100)</f>
        <v>-5.1402579264410058</v>
      </c>
      <c r="W352" s="760" t="str">
        <f t="shared" si="89"/>
        <v>n/a</v>
      </c>
      <c r="X352" s="761">
        <f t="shared" si="90"/>
        <v>1.9963792216427754</v>
      </c>
      <c r="Y352" s="713"/>
      <c r="Z352" s="702">
        <f t="shared" si="91"/>
        <v>47.058823529411768</v>
      </c>
      <c r="AA352" s="935">
        <f t="shared" si="92"/>
        <v>11.69747899159664</v>
      </c>
      <c r="AB352" s="639">
        <v>12</v>
      </c>
      <c r="AC352" s="916">
        <v>1.19</v>
      </c>
      <c r="AD352" s="916">
        <v>1.46</v>
      </c>
      <c r="AE352" s="916">
        <v>3.69</v>
      </c>
      <c r="AF352" s="916">
        <v>1.48</v>
      </c>
      <c r="AG352" s="916">
        <v>14.2</v>
      </c>
      <c r="AH352" s="916">
        <v>37.4</v>
      </c>
      <c r="AI352" s="916">
        <v>6.3</v>
      </c>
      <c r="AJ352" s="916">
        <v>10.6</v>
      </c>
      <c r="AK352" s="916">
        <v>8</v>
      </c>
      <c r="AL352" s="928">
        <v>14570</v>
      </c>
      <c r="AM352" s="922">
        <v>1</v>
      </c>
      <c r="AN352" s="916">
        <v>0.87</v>
      </c>
      <c r="AO352" s="802">
        <f t="shared" si="93"/>
        <v>13.487129263563908</v>
      </c>
      <c r="AP352" s="803">
        <f t="shared" si="94"/>
        <v>25.184608255160548</v>
      </c>
      <c r="AQ352" s="936">
        <f t="shared" si="95"/>
        <v>-12.282602998637271</v>
      </c>
      <c r="AR352" s="702">
        <f>INDEX(Historical!$C$7:$C$1437,MATCH(B352,Historical!$B$7:$B$1446,0))*IF(AH352="n/a",1.03,IF(AH352&lt;0,1.01,IF(AH352&gt;10,1.1,(1+AH352/100))))</f>
        <v>0.51700000000000002</v>
      </c>
      <c r="AS352" s="935">
        <f t="shared" si="96"/>
        <v>0.54957100000000003</v>
      </c>
      <c r="AT352" s="935">
        <f t="shared" si="101"/>
        <v>0.59353668000000004</v>
      </c>
      <c r="AU352" s="935">
        <f t="shared" si="101"/>
        <v>0.6410196144000001</v>
      </c>
      <c r="AV352" s="935">
        <f t="shared" si="101"/>
        <v>0.69230118355200021</v>
      </c>
      <c r="AW352" s="702">
        <f t="shared" si="98"/>
        <v>2.9934284779520008</v>
      </c>
      <c r="AX352" s="810">
        <f t="shared" si="99"/>
        <v>21.5045149278161</v>
      </c>
      <c r="AY352" s="991">
        <v>1.38</v>
      </c>
      <c r="AZ352" s="922">
        <v>25.180000000000003</v>
      </c>
      <c r="BA352" s="922">
        <v>-15.76</v>
      </c>
      <c r="BB352" s="922">
        <v>2.27</v>
      </c>
      <c r="BC352" s="922">
        <v>-2.1399999999999997</v>
      </c>
      <c r="BE352" s="664">
        <v>2011</v>
      </c>
      <c r="BF352" s="946" t="e">
        <f>#VALUE!</f>
        <v>#VALUE!</v>
      </c>
      <c r="BG352" s="931">
        <v>1.3</v>
      </c>
    </row>
    <row r="353" spans="1:59" ht="11.25" customHeight="1" x14ac:dyDescent="0.2">
      <c r="A353" s="609" t="s">
        <v>3853</v>
      </c>
      <c r="B353" s="925" t="s">
        <v>3854</v>
      </c>
      <c r="C353" s="988" t="s">
        <v>108</v>
      </c>
      <c r="D353" s="988" t="s">
        <v>4365</v>
      </c>
      <c r="E353" s="792">
        <v>6</v>
      </c>
      <c r="F353" s="526">
        <v>795</v>
      </c>
      <c r="G353" s="526" t="s">
        <v>106</v>
      </c>
      <c r="H353" s="526" t="s">
        <v>106</v>
      </c>
      <c r="I353" s="924">
        <v>36.64</v>
      </c>
      <c r="J353" s="702">
        <f t="shared" si="86"/>
        <v>2.2925764192139737</v>
      </c>
      <c r="K353" s="927">
        <v>0.21</v>
      </c>
      <c r="L353" s="639">
        <v>4</v>
      </c>
      <c r="M353" s="693">
        <f t="shared" si="87"/>
        <v>0.84</v>
      </c>
      <c r="N353" s="921" t="s">
        <v>238</v>
      </c>
      <c r="O353" s="795">
        <v>0.2</v>
      </c>
      <c r="P353" s="915">
        <v>43588</v>
      </c>
      <c r="Q353" s="915">
        <v>43602</v>
      </c>
      <c r="R353" s="693">
        <f t="shared" si="88"/>
        <v>4.9999999999999902</v>
      </c>
      <c r="S353" s="759">
        <f>IF(INDEX(Historical!$D$7:$D$1437,MATCH(B353,Historical!$B$7:$B$1446,0))=0,"n/a",(INDEX(Historical!$C$7:$C$1437,MATCH(B353,Historical!$B$7:$B$1446,0))/INDEX(Historical!$D$7:$D$1437,MATCH(B353,Historical!$B$7:$B$1446,0))-1)*100)</f>
        <v>29.090909090909079</v>
      </c>
      <c r="T353" s="759">
        <f>IF(INDEX(Historical!$F$7:$F$1430,MATCH(B353,Historical!$B$7:$B$1446,0))=0,"n/a",((INDEX(Historical!$C$7:$C$1437,MATCH(B353,Historical!$B$7:$B$1446,0))/INDEX(Historical!$F$7:$F$1430,MATCH(B353,Historical!$B$7:$B$1446,0)))^(1/3)-1)*100)</f>
        <v>33.263852688477982</v>
      </c>
      <c r="U353" s="759" t="str">
        <f>IF(INDEX(Historical!$H$7:$H$1430,MATCH(B353,Historical!$B$7:$B$1446,0))=0,"n/a",((INDEX(Historical!$C$7:$C$1437,MATCH(B353,Historical!$B$7:$B$1446,0))/INDEX(Historical!$H$7:$H$1430,MATCH(B353,Historical!$B$7:$B$1446,0)))^(1/5)-1)*100)</f>
        <v>n/a</v>
      </c>
      <c r="V353" s="759" t="str">
        <f>IF(INDEX(Historical!$O$7:$O$1430,MATCH(B353,Historical!$B$7:$B$1446,0))=0,"n/a",((INDEX(Historical!$C$7:$C$1437,MATCH(B353,Historical!$B$7:$B$1446,0))/INDEX(Historical!$O$7:$O$1430,MATCH(B353,Historical!$B$7:$B$1446,0)))^(1/10)-1)*100)</f>
        <v>n/a</v>
      </c>
      <c r="W353" s="760" t="str">
        <f t="shared" si="89"/>
        <v>n/a</v>
      </c>
      <c r="X353" s="761" t="str">
        <f t="shared" si="90"/>
        <v>n/a</v>
      </c>
      <c r="Y353" s="926"/>
      <c r="Z353" s="702">
        <f t="shared" si="91"/>
        <v>25</v>
      </c>
      <c r="AA353" s="935">
        <f t="shared" si="92"/>
        <v>10.904761904761905</v>
      </c>
      <c r="AB353" s="639">
        <v>12</v>
      </c>
      <c r="AC353" s="916">
        <v>3.36</v>
      </c>
      <c r="AD353" s="916" t="s">
        <v>137</v>
      </c>
      <c r="AE353" s="916">
        <v>3.39</v>
      </c>
      <c r="AF353" s="916">
        <v>1.1000000000000001</v>
      </c>
      <c r="AG353" s="916">
        <v>9.1</v>
      </c>
      <c r="AH353" s="916">
        <v>25.2</v>
      </c>
      <c r="AI353" s="916">
        <v>-4.54</v>
      </c>
      <c r="AJ353" s="916">
        <v>25.7</v>
      </c>
      <c r="AK353" s="916" t="s">
        <v>137</v>
      </c>
      <c r="AL353" s="928">
        <v>348.81</v>
      </c>
      <c r="AM353" s="922">
        <v>4.8</v>
      </c>
      <c r="AN353" s="916">
        <v>0.02</v>
      </c>
      <c r="AO353" s="802" t="str">
        <f t="shared" si="93"/>
        <v>n/a</v>
      </c>
      <c r="AP353" s="803" t="str">
        <f t="shared" si="94"/>
        <v>n/a</v>
      </c>
      <c r="AQ353" s="936">
        <f t="shared" si="95"/>
        <v>-26.984817118513405</v>
      </c>
      <c r="AR353" s="702">
        <f>INDEX(Historical!$C$7:$C$1437,MATCH(B353,Historical!$B$7:$B$1446,0))*IF(AH353="n/a",1.03,IF(AH353&lt;0,1.01,IF(AH353&gt;10,1.1,(1+AH353/100))))</f>
        <v>0.78100000000000003</v>
      </c>
      <c r="AS353" s="935">
        <f t="shared" si="96"/>
        <v>0.78881000000000001</v>
      </c>
      <c r="AT353" s="935">
        <f t="shared" si="101"/>
        <v>0.81247429999999998</v>
      </c>
      <c r="AU353" s="935">
        <f t="shared" si="101"/>
        <v>0.83684852899999995</v>
      </c>
      <c r="AV353" s="935">
        <f t="shared" si="101"/>
        <v>0.86195398486999997</v>
      </c>
      <c r="AW353" s="702">
        <f t="shared" si="98"/>
        <v>4.0810868138699998</v>
      </c>
      <c r="AX353" s="810">
        <f t="shared" si="99"/>
        <v>11.138337374099343</v>
      </c>
      <c r="AY353" s="991">
        <v>0.32</v>
      </c>
      <c r="AZ353" s="922">
        <v>12.44</v>
      </c>
      <c r="BA353" s="922">
        <v>-24.41</v>
      </c>
      <c r="BB353" s="922">
        <v>3.38</v>
      </c>
      <c r="BC353" s="922">
        <v>-6.67</v>
      </c>
      <c r="BE353" s="664">
        <v>2014</v>
      </c>
      <c r="BF353" s="946" t="e">
        <f>#VALUE!</f>
        <v>#VALUE!</v>
      </c>
      <c r="BG353" s="931">
        <v>1.2</v>
      </c>
    </row>
    <row r="354" spans="1:59" s="838" customFormat="1" ht="11.25" customHeight="1" x14ac:dyDescent="0.2">
      <c r="A354" s="697" t="s">
        <v>1307</v>
      </c>
      <c r="B354" s="846" t="s">
        <v>1308</v>
      </c>
      <c r="C354" s="988" t="s">
        <v>108</v>
      </c>
      <c r="D354" s="988" t="s">
        <v>4373</v>
      </c>
      <c r="E354" s="818">
        <v>8</v>
      </c>
      <c r="F354" s="526">
        <v>503</v>
      </c>
      <c r="G354" s="1171" t="s">
        <v>37</v>
      </c>
      <c r="H354" s="1171" t="s">
        <v>37</v>
      </c>
      <c r="I354" s="819">
        <v>16.27</v>
      </c>
      <c r="J354" s="820">
        <f t="shared" si="86"/>
        <v>2.4585125998770745</v>
      </c>
      <c r="K354" s="1112">
        <v>0.1</v>
      </c>
      <c r="L354" s="822">
        <v>4</v>
      </c>
      <c r="M354" s="823">
        <f t="shared" si="87"/>
        <v>0.4</v>
      </c>
      <c r="N354" s="824" t="s">
        <v>460</v>
      </c>
      <c r="O354" s="1095">
        <v>8.6699999999999999E-2</v>
      </c>
      <c r="P354" s="847">
        <v>43195</v>
      </c>
      <c r="Q354" s="847">
        <v>43210</v>
      </c>
      <c r="R354" s="823">
        <f t="shared" si="88"/>
        <v>15.340253748558256</v>
      </c>
      <c r="S354" s="759">
        <f>IF(INDEX(Historical!$D$7:$D$1437,MATCH(B354,Historical!$B$7:$B$1446,0))=0,"n/a",(INDEX(Historical!$C$7:$C$1437,MATCH(B354,Historical!$B$7:$B$1446,0))/INDEX(Historical!$D$7:$D$1437,MATCH(B354,Historical!$B$7:$B$1446,0))-1)*100)</f>
        <v>20.843749999999982</v>
      </c>
      <c r="T354" s="759">
        <f>IF(INDEX(Historical!$F$7:$F$1430,MATCH(B354,Historical!$B$7:$B$1446,0))=0,"n/a",((INDEX(Historical!$C$7:$C$1437,MATCH(B354,Historical!$B$7:$B$1446,0))/INDEX(Historical!$F$7:$F$1430,MATCH(B354,Historical!$B$7:$B$1446,0)))^(1/3)-1)*100)</f>
        <v>15.140279184989103</v>
      </c>
      <c r="U354" s="759">
        <f>IF(INDEX(Historical!$H$7:$H$1430,MATCH(B354,Historical!$B$7:$B$1446,0))=0,"n/a",((INDEX(Historical!$C$7:$C$1437,MATCH(B354,Historical!$B$7:$B$1446,0))/INDEX(Historical!$H$7:$H$1430,MATCH(B354,Historical!$B$7:$B$1446,0)))^(1/5)-1)*100)</f>
        <v>16.239723087858259</v>
      </c>
      <c r="V354" s="759">
        <f>IF(INDEX(Historical!$O$7:$O$1430,MATCH(B354,Historical!$B$7:$B$1446,0))=0,"n/a",((INDEX(Historical!$C$7:$C$1437,MATCH(B354,Historical!$B$7:$B$1446,0))/INDEX(Historical!$O$7:$O$1430,MATCH(B354,Historical!$B$7:$B$1446,0)))^(1/10)-1)*100)</f>
        <v>11.82955636337708</v>
      </c>
      <c r="W354" s="827">
        <f t="shared" si="89"/>
        <v>1.3728091391604962</v>
      </c>
      <c r="X354" s="828" t="str">
        <f t="shared" si="90"/>
        <v>n/a</v>
      </c>
      <c r="Y354" s="989" t="s">
        <v>4206</v>
      </c>
      <c r="Z354" s="820">
        <f t="shared" si="91"/>
        <v>30.075187969924812</v>
      </c>
      <c r="AA354" s="830">
        <f t="shared" si="92"/>
        <v>12.233082706766917</v>
      </c>
      <c r="AB354" s="822">
        <v>12</v>
      </c>
      <c r="AC354" s="831">
        <v>1.33</v>
      </c>
      <c r="AD354" s="831" t="s">
        <v>137</v>
      </c>
      <c r="AE354" s="831">
        <v>4.1100000000000003</v>
      </c>
      <c r="AF354" s="831">
        <v>1.27</v>
      </c>
      <c r="AG354" s="831">
        <v>10</v>
      </c>
      <c r="AH354" s="831">
        <v>34.9</v>
      </c>
      <c r="AI354" s="831">
        <v>12.01</v>
      </c>
      <c r="AJ354" s="831">
        <v>-0.89999999999999991</v>
      </c>
      <c r="AK354" s="831" t="s">
        <v>137</v>
      </c>
      <c r="AL354" s="832">
        <v>707.91</v>
      </c>
      <c r="AM354" s="833">
        <v>1.9</v>
      </c>
      <c r="AN354" s="831">
        <v>1.2</v>
      </c>
      <c r="AO354" s="834">
        <f t="shared" si="93"/>
        <v>6.4651529809684174</v>
      </c>
      <c r="AP354" s="835">
        <f t="shared" si="94"/>
        <v>18.698235687735334</v>
      </c>
      <c r="AQ354" s="836">
        <f t="shared" si="95"/>
        <v>-16.904298713688004</v>
      </c>
      <c r="AR354" s="702">
        <f>INDEX(Historical!$C$7:$C$1437,MATCH(B354,Historical!$B$7:$B$1446,0))*IF(AH354="n/a",1.03,IF(AH354&lt;0,1.01,IF(AH354&gt;10,1.1,(1+AH354/100))))</f>
        <v>0.42537000000000003</v>
      </c>
      <c r="AS354" s="830">
        <f t="shared" si="96"/>
        <v>0.46790700000000007</v>
      </c>
      <c r="AT354" s="830">
        <f t="shared" si="101"/>
        <v>0.4819442100000001</v>
      </c>
      <c r="AU354" s="830">
        <f t="shared" si="101"/>
        <v>0.49640253630000009</v>
      </c>
      <c r="AV354" s="830">
        <f t="shared" si="101"/>
        <v>0.51129461238900009</v>
      </c>
      <c r="AW354" s="820">
        <f t="shared" si="98"/>
        <v>2.3829183586890004</v>
      </c>
      <c r="AX354" s="837">
        <f t="shared" si="99"/>
        <v>14.646087023288262</v>
      </c>
      <c r="AY354" s="992">
        <v>0.98</v>
      </c>
      <c r="AZ354" s="833">
        <v>10.01</v>
      </c>
      <c r="BA354" s="833">
        <v>-26.47</v>
      </c>
      <c r="BB354" s="833">
        <v>-2.41</v>
      </c>
      <c r="BC354" s="833">
        <v>-8.89</v>
      </c>
      <c r="BD354" s="961"/>
      <c r="BE354" s="664">
        <v>2011</v>
      </c>
      <c r="BF354" s="946" t="e">
        <f>#VALUE!</f>
        <v>#VALUE!</v>
      </c>
      <c r="BG354" s="893">
        <v>1.2</v>
      </c>
    </row>
    <row r="355" spans="1:59" ht="11.25" customHeight="1" x14ac:dyDescent="0.2">
      <c r="A355" s="537" t="s">
        <v>4225</v>
      </c>
      <c r="B355" s="925" t="s">
        <v>4220</v>
      </c>
      <c r="C355" s="988" t="s">
        <v>4224</v>
      </c>
      <c r="D355" s="988" t="s">
        <v>4359</v>
      </c>
      <c r="E355" s="792">
        <v>5</v>
      </c>
      <c r="F355" s="526">
        <v>817</v>
      </c>
      <c r="G355" s="526" t="s">
        <v>106</v>
      </c>
      <c r="H355" s="526" t="s">
        <v>106</v>
      </c>
      <c r="I355" s="929">
        <v>15.35</v>
      </c>
      <c r="J355" s="702">
        <f t="shared" si="86"/>
        <v>2.2149837133550494</v>
      </c>
      <c r="K355" s="933">
        <v>0.17</v>
      </c>
      <c r="L355" s="664">
        <v>2</v>
      </c>
      <c r="M355" s="693">
        <f t="shared" si="87"/>
        <v>0.34</v>
      </c>
      <c r="N355" s="664" t="s">
        <v>4226</v>
      </c>
      <c r="O355" s="796">
        <v>0.15</v>
      </c>
      <c r="P355" s="1074">
        <v>43278</v>
      </c>
      <c r="Q355" s="1074">
        <v>43291</v>
      </c>
      <c r="R355" s="693">
        <f t="shared" si="88"/>
        <v>13.333333333333346</v>
      </c>
      <c r="S355" s="759">
        <f>IF(INDEX(Historical!$D$7:$D$1437,MATCH(B355,Historical!$B$7:$B$1446,0))=0,"n/a",(INDEX(Historical!$C$7:$C$1437,MATCH(B355,Historical!$B$7:$B$1446,0))/INDEX(Historical!$D$7:$D$1437,MATCH(B355,Historical!$B$7:$B$1446,0))-1)*100)</f>
        <v>6.6666666666666652</v>
      </c>
      <c r="T355" s="759">
        <f>IF(INDEX(Historical!$F$7:$F$1430,MATCH(B355,Historical!$B$7:$B$1446,0))=0,"n/a",((INDEX(Historical!$C$7:$C$1437,MATCH(B355,Historical!$B$7:$B$1446,0))/INDEX(Historical!$F$7:$F$1430,MATCH(B355,Historical!$B$7:$B$1446,0)))^(1/3)-1)*100)</f>
        <v>16.960709528514649</v>
      </c>
      <c r="U355" s="759">
        <f>IF(INDEX(Historical!$H$7:$H$1430,MATCH(B355,Historical!$B$7:$B$1446,0))=0,"n/a",((INDEX(Historical!$C$7:$C$1437,MATCH(B355,Historical!$B$7:$B$1446,0))/INDEX(Historical!$H$7:$H$1430,MATCH(B355,Historical!$B$7:$B$1446,0)))^(1/5)-1)*100)</f>
        <v>26.19146889603865</v>
      </c>
      <c r="V355" s="759" t="str">
        <f>IF(INDEX(Historical!$O$7:$O$1430,MATCH(B355,Historical!$B$7:$B$1446,0))=0,"n/a",((INDEX(Historical!$C$7:$C$1437,MATCH(B355,Historical!$B$7:$B$1446,0))/INDEX(Historical!$O$7:$O$1430,MATCH(B355,Historical!$B$7:$B$1446,0)))^(1/10)-1)*100)</f>
        <v>n/a</v>
      </c>
      <c r="W355" s="760" t="str">
        <f t="shared" si="89"/>
        <v>n/a</v>
      </c>
      <c r="X355" s="761">
        <f t="shared" si="90"/>
        <v>1.0434848165752451</v>
      </c>
      <c r="Y355" s="925"/>
      <c r="Z355" s="702">
        <f t="shared" si="91"/>
        <v>39.534883720930239</v>
      </c>
      <c r="AA355" s="935">
        <f t="shared" si="92"/>
        <v>17.848837209302324</v>
      </c>
      <c r="AB355" s="526">
        <v>12</v>
      </c>
      <c r="AC355" s="929">
        <v>0.86</v>
      </c>
      <c r="AD355" s="929">
        <v>1.19</v>
      </c>
      <c r="AE355" s="929">
        <v>1.59</v>
      </c>
      <c r="AF355" s="929">
        <v>3.66</v>
      </c>
      <c r="AG355" s="929">
        <v>19.600000000000001</v>
      </c>
      <c r="AH355" s="929">
        <v>26.400000000000002</v>
      </c>
      <c r="AI355" s="929">
        <v>7.95</v>
      </c>
      <c r="AJ355" s="929">
        <v>25.1</v>
      </c>
      <c r="AK355" s="929">
        <v>15</v>
      </c>
      <c r="AL355" s="929">
        <v>454.51</v>
      </c>
      <c r="AM355" s="929">
        <v>17.599999999999998</v>
      </c>
      <c r="AN355" s="929">
        <v>0.05</v>
      </c>
      <c r="AO355" s="802">
        <f t="shared" si="93"/>
        <v>10.557615400091375</v>
      </c>
      <c r="AP355" s="803">
        <f t="shared" si="94"/>
        <v>28.4064526093937</v>
      </c>
      <c r="AQ355" s="936">
        <f t="shared" si="95"/>
        <v>70.393980313659512</v>
      </c>
      <c r="AR355" s="702">
        <f>INDEX(Historical!$C$7:$C$1437,MATCH(B355,Historical!$B$7:$B$1446,0))*IF(AH355="n/a",1.03,IF(AH355&lt;0,1.01,IF(AH355&gt;10,1.1,(1+AH355/100))))</f>
        <v>0.35200000000000004</v>
      </c>
      <c r="AS355" s="935">
        <f t="shared" si="96"/>
        <v>0.37998399999999999</v>
      </c>
      <c r="AT355" s="935">
        <f t="shared" si="101"/>
        <v>0.41798240000000003</v>
      </c>
      <c r="AU355" s="935">
        <f t="shared" si="101"/>
        <v>0.45978064000000007</v>
      </c>
      <c r="AV355" s="935">
        <f t="shared" si="101"/>
        <v>0.50575870400000011</v>
      </c>
      <c r="AW355" s="702">
        <f t="shared" si="98"/>
        <v>2.1155057440000005</v>
      </c>
      <c r="AX355" s="810">
        <f t="shared" si="99"/>
        <v>13.781796377850167</v>
      </c>
      <c r="AY355" s="788">
        <v>0.95</v>
      </c>
      <c r="AZ355" s="931">
        <v>1.25</v>
      </c>
      <c r="BA355" s="931">
        <v>-32.79</v>
      </c>
      <c r="BB355" s="931">
        <v>-4.46</v>
      </c>
      <c r="BC355" s="931">
        <v>-14.430000000000001</v>
      </c>
      <c r="BE355" s="664">
        <v>2014</v>
      </c>
      <c r="BF355" s="946" t="e">
        <f>#VALUE!</f>
        <v>#VALUE!</v>
      </c>
      <c r="BG355" s="931">
        <v>12.8</v>
      </c>
    </row>
    <row r="356" spans="1:59" ht="11.25" customHeight="1" x14ac:dyDescent="0.2">
      <c r="A356" s="609" t="s">
        <v>619</v>
      </c>
      <c r="B356" s="925" t="s">
        <v>620</v>
      </c>
      <c r="C356" s="988" t="s">
        <v>112</v>
      </c>
      <c r="D356" s="988" t="s">
        <v>4356</v>
      </c>
      <c r="E356" s="792">
        <v>17</v>
      </c>
      <c r="F356" s="526">
        <v>201</v>
      </c>
      <c r="G356" s="526" t="s">
        <v>37</v>
      </c>
      <c r="H356" s="526" t="s">
        <v>106</v>
      </c>
      <c r="I356" s="924">
        <v>33.85</v>
      </c>
      <c r="J356" s="702">
        <f t="shared" si="86"/>
        <v>2.3190546528803546</v>
      </c>
      <c r="K356" s="927">
        <v>0.19625000000000001</v>
      </c>
      <c r="L356" s="639">
        <v>4</v>
      </c>
      <c r="M356" s="693">
        <f t="shared" si="87"/>
        <v>0.78500000000000003</v>
      </c>
      <c r="N356" s="921" t="s">
        <v>152</v>
      </c>
      <c r="O356" s="795">
        <v>0.19500000000000001</v>
      </c>
      <c r="P356" s="915">
        <v>43510</v>
      </c>
      <c r="Q356" s="915">
        <v>43546</v>
      </c>
      <c r="R356" s="693">
        <f t="shared" si="88"/>
        <v>0.64102564102564163</v>
      </c>
      <c r="S356" s="759">
        <f>IF(INDEX(Historical!$D$7:$D$1437,MATCH(B356,Historical!$B$7:$B$1446,0))=0,"n/a",(INDEX(Historical!$C$7:$C$1437,MATCH(B356,Historical!$B$7:$B$1446,0))/INDEX(Historical!$D$7:$D$1437,MATCH(B356,Historical!$B$7:$B$1446,0))-1)*100)</f>
        <v>2.6578073089700949</v>
      </c>
      <c r="T356" s="759">
        <f>IF(INDEX(Historical!$F$7:$F$1430,MATCH(B356,Historical!$B$7:$B$1446,0))=0,"n/a",((INDEX(Historical!$C$7:$C$1437,MATCH(B356,Historical!$B$7:$B$1446,0))/INDEX(Historical!$F$7:$F$1430,MATCH(B356,Historical!$B$7:$B$1446,0)))^(1/3)-1)*100)</f>
        <v>2.7076957882373964</v>
      </c>
      <c r="U356" s="759">
        <f>IF(INDEX(Historical!$H$7:$H$1430,MATCH(B356,Historical!$B$7:$B$1446,0))=0,"n/a",((INDEX(Historical!$C$7:$C$1437,MATCH(B356,Historical!$B$7:$B$1446,0))/INDEX(Historical!$H$7:$H$1430,MATCH(B356,Historical!$B$7:$B$1446,0)))^(1/5)-1)*100)</f>
        <v>2.8113921485983351</v>
      </c>
      <c r="V356" s="759">
        <f>IF(INDEX(Historical!$O$7:$O$1430,MATCH(B356,Historical!$B$7:$B$1446,0))=0,"n/a",((INDEX(Historical!$C$7:$C$1437,MATCH(B356,Historical!$B$7:$B$1446,0))/INDEX(Historical!$O$7:$O$1430,MATCH(B356,Historical!$B$7:$B$1446,0)))^(1/10)-1)*100)</f>
        <v>7.1656989825312323</v>
      </c>
      <c r="W356" s="760">
        <f t="shared" si="89"/>
        <v>0.39234025256322319</v>
      </c>
      <c r="X356" s="761">
        <f t="shared" si="90"/>
        <v>0.26274692977554537</v>
      </c>
      <c r="Y356" s="926"/>
      <c r="Z356" s="702">
        <f t="shared" si="91"/>
        <v>70.089285714285708</v>
      </c>
      <c r="AA356" s="935">
        <f t="shared" si="92"/>
        <v>30.223214285714285</v>
      </c>
      <c r="AB356" s="639">
        <v>12</v>
      </c>
      <c r="AC356" s="916">
        <v>1.1200000000000001</v>
      </c>
      <c r="AD356" s="916">
        <v>3.35</v>
      </c>
      <c r="AE356" s="916">
        <v>1.25</v>
      </c>
      <c r="AF356" s="916">
        <v>5.69</v>
      </c>
      <c r="AG356" s="916">
        <v>20.100000000000001</v>
      </c>
      <c r="AH356" s="916">
        <v>-10.199999999999999</v>
      </c>
      <c r="AI356" s="916">
        <v>14.05</v>
      </c>
      <c r="AJ356" s="916">
        <v>10.7</v>
      </c>
      <c r="AK356" s="916">
        <v>9.02</v>
      </c>
      <c r="AL356" s="928">
        <v>2520</v>
      </c>
      <c r="AM356" s="922">
        <v>0.3</v>
      </c>
      <c r="AN356" s="916">
        <v>7.0000000000000007E-2</v>
      </c>
      <c r="AO356" s="802">
        <f t="shared" si="93"/>
        <v>-25.092767484235594</v>
      </c>
      <c r="AP356" s="803">
        <f t="shared" si="94"/>
        <v>5.1304468014786897</v>
      </c>
      <c r="AQ356" s="936">
        <f t="shared" si="95"/>
        <v>176.46184328700915</v>
      </c>
      <c r="AR356" s="702">
        <f>INDEX(Historical!$C$7:$C$1437,MATCH(B356,Historical!$B$7:$B$1446,0))*IF(AH356="n/a",1.03,IF(AH356&lt;0,1.01,IF(AH356&gt;10,1.1,(1+AH356/100))))</f>
        <v>0.78022499999999995</v>
      </c>
      <c r="AS356" s="935">
        <f t="shared" si="96"/>
        <v>0.85824750000000005</v>
      </c>
      <c r="AT356" s="935">
        <f t="shared" si="101"/>
        <v>0.93566142450000012</v>
      </c>
      <c r="AU356" s="935">
        <f t="shared" si="101"/>
        <v>1.0200580849899001</v>
      </c>
      <c r="AV356" s="935">
        <f t="shared" si="101"/>
        <v>1.1120673242559891</v>
      </c>
      <c r="AW356" s="702">
        <f t="shared" si="98"/>
        <v>4.7062593337458889</v>
      </c>
      <c r="AX356" s="810">
        <f t="shared" si="99"/>
        <v>13.90327720456688</v>
      </c>
      <c r="AY356" s="991">
        <v>0.83</v>
      </c>
      <c r="AZ356" s="922">
        <v>13.780000000000001</v>
      </c>
      <c r="BA356" s="922">
        <v>-30.54</v>
      </c>
      <c r="BB356" s="922">
        <v>-1.72</v>
      </c>
      <c r="BC356" s="922">
        <v>-15.27</v>
      </c>
      <c r="BE356" s="664">
        <v>2003</v>
      </c>
      <c r="BF356" s="946" t="e">
        <f>#VALUE!</f>
        <v>#VALUE!</v>
      </c>
      <c r="BG356" s="931">
        <v>12.3</v>
      </c>
    </row>
    <row r="357" spans="1:59" ht="11.25" customHeight="1" x14ac:dyDescent="0.2">
      <c r="A357" s="537" t="s">
        <v>1299</v>
      </c>
      <c r="B357" s="925" t="s">
        <v>1300</v>
      </c>
      <c r="C357" s="988" t="s">
        <v>247</v>
      </c>
      <c r="D357" s="988" t="s">
        <v>4351</v>
      </c>
      <c r="E357" s="792">
        <v>10</v>
      </c>
      <c r="F357" s="526">
        <v>345</v>
      </c>
      <c r="G357" s="526" t="s">
        <v>115</v>
      </c>
      <c r="H357" s="526" t="s">
        <v>115</v>
      </c>
      <c r="I357" s="924">
        <v>203.7</v>
      </c>
      <c r="J357" s="702">
        <f t="shared" si="86"/>
        <v>2.6705940108001966</v>
      </c>
      <c r="K357" s="927">
        <v>1.36</v>
      </c>
      <c r="L357" s="639">
        <v>4</v>
      </c>
      <c r="M357" s="693">
        <f t="shared" si="87"/>
        <v>5.44</v>
      </c>
      <c r="N357" s="921" t="s">
        <v>610</v>
      </c>
      <c r="O357" s="795">
        <v>1.03</v>
      </c>
      <c r="P357" s="915">
        <v>43537</v>
      </c>
      <c r="Q357" s="915">
        <v>43552</v>
      </c>
      <c r="R357" s="693">
        <f t="shared" si="88"/>
        <v>32.038834951456316</v>
      </c>
      <c r="S357" s="759">
        <f>IF(INDEX(Historical!$D$7:$D$1437,MATCH(B357,Historical!$B$7:$B$1446,0))=0,"n/a",(INDEX(Historical!$C$7:$C$1437,MATCH(B357,Historical!$B$7:$B$1446,0))/INDEX(Historical!$D$7:$D$1437,MATCH(B357,Historical!$B$7:$B$1446,0))-1)*100)</f>
        <v>15.730337078651679</v>
      </c>
      <c r="T357" s="759">
        <f>IF(INDEX(Historical!$F$7:$F$1430,MATCH(B357,Historical!$B$7:$B$1446,0))=0,"n/a",((INDEX(Historical!$C$7:$C$1437,MATCH(B357,Historical!$B$7:$B$1446,0))/INDEX(Historical!$F$7:$F$1430,MATCH(B357,Historical!$B$7:$B$1446,0)))^(1/3)-1)*100)</f>
        <v>20.409773010338284</v>
      </c>
      <c r="U357" s="759">
        <f>IF(INDEX(Historical!$H$7:$H$1430,MATCH(B357,Historical!$B$7:$B$1446,0))=0,"n/a",((INDEX(Historical!$C$7:$C$1437,MATCH(B357,Historical!$B$7:$B$1446,0))/INDEX(Historical!$H$7:$H$1430,MATCH(B357,Historical!$B$7:$B$1446,0)))^(1/5)-1)*100)</f>
        <v>21.437976918839396</v>
      </c>
      <c r="V357" s="759">
        <f>IF(INDEX(Historical!$O$7:$O$1430,MATCH(B357,Historical!$B$7:$B$1446,0))=0,"n/a",((INDEX(Historical!$C$7:$C$1437,MATCH(B357,Historical!$B$7:$B$1446,0))/INDEX(Historical!$O$7:$O$1430,MATCH(B357,Historical!$B$7:$B$1446,0)))^(1/10)-1)*100)</f>
        <v>16.430153669199843</v>
      </c>
      <c r="W357" s="760">
        <f t="shared" si="89"/>
        <v>1.3047946690253589</v>
      </c>
      <c r="X357" s="761">
        <f t="shared" si="90"/>
        <v>1.030671967251894</v>
      </c>
      <c r="Y357" s="716"/>
      <c r="Z357" s="702">
        <f t="shared" si="91"/>
        <v>56.314699792960667</v>
      </c>
      <c r="AA357" s="935">
        <f t="shared" si="92"/>
        <v>21.086956521739129</v>
      </c>
      <c r="AB357" s="639">
        <v>1</v>
      </c>
      <c r="AC357" s="916">
        <v>9.66</v>
      </c>
      <c r="AD357" s="916">
        <v>1.98</v>
      </c>
      <c r="AE357" s="916">
        <v>2.11</v>
      </c>
      <c r="AF357" s="918" t="s">
        <v>137</v>
      </c>
      <c r="AG357" s="918" t="s">
        <v>137</v>
      </c>
      <c r="AH357" s="916">
        <v>26.6</v>
      </c>
      <c r="AI357" s="916">
        <v>9.33</v>
      </c>
      <c r="AJ357" s="916">
        <v>20.8</v>
      </c>
      <c r="AK357" s="916">
        <v>10.68</v>
      </c>
      <c r="AL357" s="928">
        <v>227820</v>
      </c>
      <c r="AM357" s="922">
        <v>0.1</v>
      </c>
      <c r="AN357" s="918" t="s">
        <v>137</v>
      </c>
      <c r="AO357" s="802">
        <f t="shared" si="93"/>
        <v>3.021614407900465</v>
      </c>
      <c r="AP357" s="803">
        <f t="shared" si="94"/>
        <v>24.108570929639594</v>
      </c>
      <c r="AQ357" s="936" t="str">
        <f t="shared" si="95"/>
        <v>n/a</v>
      </c>
      <c r="AR357" s="702">
        <f>INDEX(Historical!$C$7:$C$1437,MATCH(B357,Historical!$B$7:$B$1446,0))*IF(AH357="n/a",1.03,IF(AH357&lt;0,1.01,IF(AH357&gt;10,1.1,(1+AH357/100))))</f>
        <v>4.5320000000000009</v>
      </c>
      <c r="AS357" s="935">
        <f t="shared" si="96"/>
        <v>4.9548356000000009</v>
      </c>
      <c r="AT357" s="935">
        <f t="shared" si="101"/>
        <v>5.4503191600000012</v>
      </c>
      <c r="AU357" s="935">
        <f t="shared" si="101"/>
        <v>5.9953510760000022</v>
      </c>
      <c r="AV357" s="935">
        <f t="shared" si="101"/>
        <v>6.5948861836000026</v>
      </c>
      <c r="AW357" s="702">
        <f t="shared" si="98"/>
        <v>27.527392019600008</v>
      </c>
      <c r="AX357" s="810">
        <f t="shared" si="99"/>
        <v>13.513692694943549</v>
      </c>
      <c r="AY357" s="991">
        <v>1.1000000000000001</v>
      </c>
      <c r="AZ357" s="922">
        <v>28.849999999999998</v>
      </c>
      <c r="BA357" s="922">
        <v>-5.4399999999999995</v>
      </c>
      <c r="BB357" s="922">
        <v>5.4899999999999993</v>
      </c>
      <c r="BC357" s="922">
        <v>7.62</v>
      </c>
      <c r="BE357" s="664">
        <v>2010</v>
      </c>
      <c r="BF357" s="946" t="e">
        <f>#VALUE!</f>
        <v>#VALUE!</v>
      </c>
      <c r="BG357" s="931">
        <v>24.4</v>
      </c>
    </row>
    <row r="358" spans="1:59" ht="11.25" customHeight="1" x14ac:dyDescent="0.2">
      <c r="A358" s="537" t="s">
        <v>616</v>
      </c>
      <c r="B358" s="925" t="s">
        <v>617</v>
      </c>
      <c r="C358" s="988" t="s">
        <v>108</v>
      </c>
      <c r="D358" s="988" t="s">
        <v>4373</v>
      </c>
      <c r="E358" s="792">
        <v>17</v>
      </c>
      <c r="F358" s="526">
        <v>189</v>
      </c>
      <c r="G358" s="526" t="s">
        <v>106</v>
      </c>
      <c r="H358" s="526" t="s">
        <v>106</v>
      </c>
      <c r="I358" s="924">
        <v>114.65</v>
      </c>
      <c r="J358" s="702">
        <f t="shared" si="86"/>
        <v>0.47710423026602705</v>
      </c>
      <c r="K358" s="927">
        <v>0.54700000000000004</v>
      </c>
      <c r="L358" s="639">
        <v>1</v>
      </c>
      <c r="M358" s="693">
        <f t="shared" si="87"/>
        <v>0.54700000000000004</v>
      </c>
      <c r="N358" s="921" t="s">
        <v>618</v>
      </c>
      <c r="O358" s="795">
        <v>0.49399999999999999</v>
      </c>
      <c r="P358" s="658">
        <v>43252</v>
      </c>
      <c r="Q358" s="658">
        <v>43292</v>
      </c>
      <c r="R358" s="693">
        <f t="shared" si="88"/>
        <v>10.728744939271264</v>
      </c>
      <c r="S358" s="759">
        <f>IF(INDEX(Historical!$D$7:$D$1437,MATCH(B358,Historical!$B$7:$B$1446,0))=0,"n/a",(INDEX(Historical!$C$7:$C$1437,MATCH(B358,Historical!$B$7:$B$1446,0))/INDEX(Historical!$D$7:$D$1437,MATCH(B358,Historical!$B$7:$B$1446,0))-1)*100)</f>
        <v>10.953346855983792</v>
      </c>
      <c r="T358" s="759">
        <f>IF(INDEX(Historical!$F$7:$F$1430,MATCH(B358,Historical!$B$7:$B$1446,0))=0,"n/a",((INDEX(Historical!$C$7:$C$1437,MATCH(B358,Historical!$B$7:$B$1446,0))/INDEX(Historical!$F$7:$F$1430,MATCH(B358,Historical!$B$7:$B$1446,0)))^(1/3)-1)*100)</f>
        <v>13.509038896498815</v>
      </c>
      <c r="U358" s="759">
        <f>IF(INDEX(Historical!$H$7:$H$1430,MATCH(B358,Historical!$B$7:$B$1446,0))=0,"n/a",((INDEX(Historical!$C$7:$C$1437,MATCH(B358,Historical!$B$7:$B$1446,0))/INDEX(Historical!$H$7:$H$1430,MATCH(B358,Historical!$B$7:$B$1446,0)))^(1/5)-1)*100)</f>
        <v>12.251351440996583</v>
      </c>
      <c r="V358" s="759">
        <f>IF(INDEX(Historical!$O$7:$O$1430,MATCH(B358,Historical!$B$7:$B$1446,0))=0,"n/a",((INDEX(Historical!$C$7:$C$1437,MATCH(B358,Historical!$B$7:$B$1446,0))/INDEX(Historical!$O$7:$O$1430,MATCH(B358,Historical!$B$7:$B$1446,0)))^(1/10)-1)*100)</f>
        <v>16.558701752861982</v>
      </c>
      <c r="W358" s="760">
        <f t="shared" si="89"/>
        <v>0.7398739118469283</v>
      </c>
      <c r="X358" s="761">
        <f t="shared" si="90"/>
        <v>0.57249305799049455</v>
      </c>
      <c r="Y358" s="926" t="s">
        <v>4192</v>
      </c>
      <c r="Z358" s="702">
        <f t="shared" si="91"/>
        <v>18.732876712328768</v>
      </c>
      <c r="AA358" s="935">
        <f t="shared" si="92"/>
        <v>39.263698630136986</v>
      </c>
      <c r="AB358" s="639">
        <v>3</v>
      </c>
      <c r="AC358" s="916">
        <v>2.92</v>
      </c>
      <c r="AD358" s="916">
        <v>1.65</v>
      </c>
      <c r="AE358" s="916">
        <v>7.3</v>
      </c>
      <c r="AF358" s="916">
        <v>5.89</v>
      </c>
      <c r="AG358" s="916" t="s">
        <v>137</v>
      </c>
      <c r="AH358" s="916">
        <v>25.2</v>
      </c>
      <c r="AI358" s="916">
        <v>17.93</v>
      </c>
      <c r="AJ358" s="916">
        <v>21.4</v>
      </c>
      <c r="AK358" s="916">
        <v>23.799999999999997</v>
      </c>
      <c r="AL358" s="928">
        <v>87760</v>
      </c>
      <c r="AM358" s="922" t="s">
        <v>137</v>
      </c>
      <c r="AN358" s="916">
        <v>0.79</v>
      </c>
      <c r="AO358" s="802">
        <f t="shared" si="93"/>
        <v>-26.535242958874377</v>
      </c>
      <c r="AP358" s="803">
        <f t="shared" si="94"/>
        <v>12.72845567126261</v>
      </c>
      <c r="AQ358" s="936">
        <f t="shared" si="95"/>
        <v>220.59887359024887</v>
      </c>
      <c r="AR358" s="702">
        <f>INDEX(Historical!$C$7:$C$1437,MATCH(B358,Historical!$B$7:$B$1446,0))*IF(AH358="n/a",1.03,IF(AH358&lt;0,1.01,IF(AH358&gt;10,1.1,(1+AH358/100))))</f>
        <v>0.60170000000000012</v>
      </c>
      <c r="AS358" s="935">
        <f t="shared" si="96"/>
        <v>0.66187000000000018</v>
      </c>
      <c r="AT358" s="935">
        <f t="shared" si="101"/>
        <v>0.72805700000000029</v>
      </c>
      <c r="AU358" s="935">
        <f t="shared" si="101"/>
        <v>0.80086270000000037</v>
      </c>
      <c r="AV358" s="935">
        <f t="shared" si="101"/>
        <v>0.8809489700000005</v>
      </c>
      <c r="AW358" s="702">
        <f t="shared" si="98"/>
        <v>3.6734386700000012</v>
      </c>
      <c r="AX358" s="810">
        <f t="shared" si="99"/>
        <v>3.2040459398168344</v>
      </c>
      <c r="AY358" s="991">
        <v>0.57999999999999996</v>
      </c>
      <c r="AZ358" s="922">
        <v>34.200000000000003</v>
      </c>
      <c r="BA358" s="922">
        <v>-1.38</v>
      </c>
      <c r="BB358" s="922">
        <v>4.37</v>
      </c>
      <c r="BC358" s="922">
        <v>13.209999999999999</v>
      </c>
      <c r="BE358" s="664">
        <v>2002</v>
      </c>
      <c r="BF358" s="946" t="e">
        <f>#VALUE!</f>
        <v>#VALUE!</v>
      </c>
      <c r="BG358" s="931" t="s">
        <v>137</v>
      </c>
    </row>
    <row r="359" spans="1:59" ht="11.25" customHeight="1" x14ac:dyDescent="0.2">
      <c r="A359" s="609" t="s">
        <v>4212</v>
      </c>
      <c r="B359" s="925" t="s">
        <v>4213</v>
      </c>
      <c r="C359" s="988" t="s">
        <v>112</v>
      </c>
      <c r="D359" s="988" t="s">
        <v>4379</v>
      </c>
      <c r="E359" s="792">
        <v>12</v>
      </c>
      <c r="F359" s="526">
        <v>299</v>
      </c>
      <c r="G359" s="526" t="s">
        <v>106</v>
      </c>
      <c r="H359" s="526" t="s">
        <v>106</v>
      </c>
      <c r="I359" s="924">
        <v>105.53</v>
      </c>
      <c r="J359" s="702">
        <f t="shared" si="86"/>
        <v>0.13266369752676965</v>
      </c>
      <c r="K359" s="927">
        <v>7.0000000000000007E-2</v>
      </c>
      <c r="L359" s="639">
        <v>2</v>
      </c>
      <c r="M359" s="693">
        <f t="shared" si="87"/>
        <v>0.14000000000000001</v>
      </c>
      <c r="N359" s="921" t="s">
        <v>231</v>
      </c>
      <c r="O359" s="795">
        <v>0.06</v>
      </c>
      <c r="P359" s="915">
        <v>43467</v>
      </c>
      <c r="Q359" s="915">
        <v>43482</v>
      </c>
      <c r="R359" s="693">
        <f t="shared" si="88"/>
        <v>16.666666666666682</v>
      </c>
      <c r="S359" s="759">
        <f>IF(INDEX(Historical!$D$7:$D$1437,MATCH(B359,Historical!$B$7:$B$1446,0))=0,"n/a",(INDEX(Historical!$C$7:$C$1437,MATCH(B359,Historical!$B$7:$B$1446,0))/INDEX(Historical!$D$7:$D$1437,MATCH(B359,Historical!$B$7:$B$1446,0))-1)*100)</f>
        <v>7.7081192189105918</v>
      </c>
      <c r="T359" s="759">
        <f>IF(INDEX(Historical!$F$7:$F$1430,MATCH(B359,Historical!$B$7:$B$1446,0))=0,"n/a",((INDEX(Historical!$C$7:$C$1437,MATCH(B359,Historical!$B$7:$B$1446,0))/INDEX(Historical!$F$7:$F$1430,MATCH(B359,Historical!$B$7:$B$1446,0)))^(1/3)-1)*100)</f>
        <v>13.540138619438501</v>
      </c>
      <c r="U359" s="759">
        <f>IF(INDEX(Historical!$H$7:$H$1430,MATCH(B359,Historical!$B$7:$B$1446,0))=0,"n/a",((INDEX(Historical!$C$7:$C$1437,MATCH(B359,Historical!$B$7:$B$1446,0))/INDEX(Historical!$H$7:$H$1430,MATCH(B359,Historical!$B$7:$B$1446,0)))^(1/5)-1)*100)</f>
        <v>14.479260333706744</v>
      </c>
      <c r="V359" s="759">
        <f>IF(INDEX(Historical!$O$7:$O$1430,MATCH(B359,Historical!$B$7:$B$1446,0))=0,"n/a",((INDEX(Historical!$C$7:$C$1437,MATCH(B359,Historical!$B$7:$B$1446,0))/INDEX(Historical!$O$7:$O$1430,MATCH(B359,Historical!$B$7:$B$1446,0)))^(1/10)-1)*100)</f>
        <v>17.439501414029014</v>
      </c>
      <c r="W359" s="760">
        <f t="shared" si="89"/>
        <v>0.8302565532096613</v>
      </c>
      <c r="X359" s="761">
        <f t="shared" si="90"/>
        <v>0.79556375459927164</v>
      </c>
      <c r="Y359" s="728"/>
      <c r="Z359" s="702">
        <f t="shared" si="91"/>
        <v>7.0000000000000009</v>
      </c>
      <c r="AA359" s="935">
        <f t="shared" si="92"/>
        <v>52.765000000000001</v>
      </c>
      <c r="AB359" s="639">
        <v>10</v>
      </c>
      <c r="AC359" s="916">
        <v>2</v>
      </c>
      <c r="AD359" s="916">
        <v>3.49</v>
      </c>
      <c r="AE359" s="916">
        <v>6.94</v>
      </c>
      <c r="AF359" s="916">
        <v>9.42</v>
      </c>
      <c r="AG359" s="916">
        <v>19.900000000000002</v>
      </c>
      <c r="AH359" s="916">
        <v>31.8</v>
      </c>
      <c r="AI359" s="916">
        <v>9.85</v>
      </c>
      <c r="AJ359" s="916">
        <v>18.2</v>
      </c>
      <c r="AK359" s="916">
        <v>15.14</v>
      </c>
      <c r="AL359" s="928">
        <v>12770</v>
      </c>
      <c r="AM359" s="922">
        <v>5.6000000000000005</v>
      </c>
      <c r="AN359" s="916">
        <v>0.41</v>
      </c>
      <c r="AO359" s="802">
        <f t="shared" si="93"/>
        <v>-38.153075968766487</v>
      </c>
      <c r="AP359" s="803">
        <f t="shared" si="94"/>
        <v>14.611924031233514</v>
      </c>
      <c r="AQ359" s="936">
        <f t="shared" si="95"/>
        <v>370.01007081409085</v>
      </c>
      <c r="AR359" s="702">
        <f>INDEX(Historical!$C$7:$C$1437,MATCH(B359,Historical!$B$7:$B$1446,0))*IF(AH359="n/a",1.03,IF(AH359&lt;0,1.01,IF(AH359&gt;10,1.1,(1+AH359/100))))</f>
        <v>0.11528000000000001</v>
      </c>
      <c r="AS359" s="935">
        <f t="shared" si="96"/>
        <v>0.12663508000000001</v>
      </c>
      <c r="AT359" s="935">
        <f t="shared" si="101"/>
        <v>0.13929858800000003</v>
      </c>
      <c r="AU359" s="935">
        <f t="shared" si="101"/>
        <v>0.15322844680000006</v>
      </c>
      <c r="AV359" s="935">
        <f t="shared" si="101"/>
        <v>0.16855129148000009</v>
      </c>
      <c r="AW359" s="702">
        <f t="shared" si="98"/>
        <v>0.70299340628000007</v>
      </c>
      <c r="AX359" s="810">
        <f t="shared" si="99"/>
        <v>0.66615503295745282</v>
      </c>
      <c r="AY359" s="991">
        <v>0.84</v>
      </c>
      <c r="AZ359" s="922">
        <v>54.269999999999996</v>
      </c>
      <c r="BA359" s="922">
        <v>-0.73</v>
      </c>
      <c r="BB359" s="922">
        <v>10.14</v>
      </c>
      <c r="BC359" s="922">
        <v>22.38</v>
      </c>
      <c r="BE359" s="664">
        <v>2008</v>
      </c>
      <c r="BF359" s="946" t="e">
        <f>#VALUE!</f>
        <v>#VALUE!</v>
      </c>
      <c r="BG359" s="931">
        <v>10.199999999999999</v>
      </c>
    </row>
    <row r="360" spans="1:59" ht="11.25" customHeight="1" x14ac:dyDescent="0.2">
      <c r="A360" s="609" t="s">
        <v>626</v>
      </c>
      <c r="B360" s="925" t="s">
        <v>627</v>
      </c>
      <c r="C360" s="988" t="s">
        <v>179</v>
      </c>
      <c r="D360" s="988" t="s">
        <v>4371</v>
      </c>
      <c r="E360" s="792">
        <v>15</v>
      </c>
      <c r="F360" s="526">
        <v>260</v>
      </c>
      <c r="G360" s="526" t="s">
        <v>106</v>
      </c>
      <c r="H360" s="526" t="s">
        <v>106</v>
      </c>
      <c r="I360" s="924">
        <v>27.19</v>
      </c>
      <c r="J360" s="702">
        <f t="shared" si="86"/>
        <v>9.8565649135711659</v>
      </c>
      <c r="K360" s="927">
        <v>0.67</v>
      </c>
      <c r="L360" s="639">
        <v>4</v>
      </c>
      <c r="M360" s="693">
        <f t="shared" si="87"/>
        <v>2.68</v>
      </c>
      <c r="N360" s="921" t="s">
        <v>698</v>
      </c>
      <c r="O360" s="795">
        <v>0.66749999999999998</v>
      </c>
      <c r="P360" s="915">
        <v>43581</v>
      </c>
      <c r="Q360" s="915">
        <v>43599</v>
      </c>
      <c r="R360" s="693">
        <f t="shared" si="88"/>
        <v>0.3745318352060012</v>
      </c>
      <c r="S360" s="759">
        <f>IF(INDEX(Historical!$D$7:$D$1437,MATCH(B360,Historical!$B$7:$B$1446,0))=0,"n/a",(INDEX(Historical!$C$7:$C$1437,MATCH(B360,Historical!$B$7:$B$1446,0))/INDEX(Historical!$D$7:$D$1437,MATCH(B360,Historical!$B$7:$B$1446,0))-1)*100)</f>
        <v>4.9900199600798389</v>
      </c>
      <c r="T360" s="759">
        <f>IF(INDEX(Historical!$F$7:$F$1430,MATCH(B360,Historical!$B$7:$B$1446,0))=0,"n/a",((INDEX(Historical!$C$7:$C$1437,MATCH(B360,Historical!$B$7:$B$1446,0))/INDEX(Historical!$F$7:$F$1430,MATCH(B360,Historical!$B$7:$B$1446,0)))^(1/3)-1)*100)</f>
        <v>6.6593372510931337</v>
      </c>
      <c r="U360" s="759">
        <f>IF(INDEX(Historical!$H$7:$H$1430,MATCH(B360,Historical!$B$7:$B$1446,0))=0,"n/a",((INDEX(Historical!$C$7:$C$1437,MATCH(B360,Historical!$B$7:$B$1446,0))/INDEX(Historical!$H$7:$H$1430,MATCH(B360,Historical!$B$7:$B$1446,0)))^(1/5)-1)*100)</f>
        <v>6.4400335891258154</v>
      </c>
      <c r="V360" s="759">
        <f>IF(INDEX(Historical!$O$7:$O$1430,MATCH(B360,Historical!$B$7:$B$1446,0))=0,"n/a",((INDEX(Historical!$C$7:$C$1437,MATCH(B360,Historical!$B$7:$B$1446,0))/INDEX(Historical!$O$7:$O$1430,MATCH(B360,Historical!$B$7:$B$1446,0)))^(1/10)-1)*100)</f>
        <v>5.9179101809656132</v>
      </c>
      <c r="W360" s="760">
        <f t="shared" si="89"/>
        <v>1.0882276668949051</v>
      </c>
      <c r="X360" s="761">
        <f t="shared" si="90"/>
        <v>0.46666910066129097</v>
      </c>
      <c r="Y360" s="926"/>
      <c r="Z360" s="702">
        <f t="shared" si="91"/>
        <v>157.64705882352942</v>
      </c>
      <c r="AA360" s="935">
        <f t="shared" si="92"/>
        <v>15.994117647058825</v>
      </c>
      <c r="AB360" s="639">
        <v>12</v>
      </c>
      <c r="AC360" s="916">
        <v>1.7</v>
      </c>
      <c r="AD360" s="916" t="s">
        <v>137</v>
      </c>
      <c r="AE360" s="916">
        <v>5.96</v>
      </c>
      <c r="AF360" s="916">
        <v>6.71</v>
      </c>
      <c r="AG360" s="916">
        <v>39</v>
      </c>
      <c r="AH360" s="916">
        <v>-25.2</v>
      </c>
      <c r="AI360" s="916">
        <v>4.41</v>
      </c>
      <c r="AJ360" s="916">
        <v>13.8</v>
      </c>
      <c r="AK360" s="916">
        <v>-5.19</v>
      </c>
      <c r="AL360" s="928">
        <v>3020</v>
      </c>
      <c r="AM360" s="922">
        <v>0.1</v>
      </c>
      <c r="AN360" s="916">
        <v>3.32</v>
      </c>
      <c r="AO360" s="802">
        <f t="shared" si="93"/>
        <v>0.30248085563815508</v>
      </c>
      <c r="AP360" s="803">
        <f t="shared" si="94"/>
        <v>16.29659850269698</v>
      </c>
      <c r="AQ360" s="936">
        <f t="shared" si="95"/>
        <v>118.39874787162911</v>
      </c>
      <c r="AR360" s="702">
        <f>INDEX(Historical!$C$7:$C$1437,MATCH(B360,Historical!$B$7:$B$1446,0))*IF(AH360="n/a",1.03,IF(AH360&lt;0,1.01,IF(AH360&gt;10,1.1,(1+AH360/100))))</f>
        <v>2.6562999999999999</v>
      </c>
      <c r="AS360" s="935">
        <f t="shared" si="96"/>
        <v>2.77344283</v>
      </c>
      <c r="AT360" s="935">
        <f t="shared" si="101"/>
        <v>2.8011772583000001</v>
      </c>
      <c r="AU360" s="935">
        <f t="shared" si="101"/>
        <v>2.8291890308830001</v>
      </c>
      <c r="AV360" s="935">
        <f t="shared" si="101"/>
        <v>2.8574809211918302</v>
      </c>
      <c r="AW360" s="702">
        <f t="shared" si="98"/>
        <v>13.917590040374829</v>
      </c>
      <c r="AX360" s="810">
        <f t="shared" si="99"/>
        <v>51.186428982621656</v>
      </c>
      <c r="AY360" s="991">
        <v>0.82</v>
      </c>
      <c r="AZ360" s="922">
        <v>1.68</v>
      </c>
      <c r="BA360" s="922">
        <v>-20.03</v>
      </c>
      <c r="BB360" s="922">
        <v>-3.2199999999999998</v>
      </c>
      <c r="BC360" s="922">
        <v>-7.9699999999999989</v>
      </c>
      <c r="BE360" s="664">
        <v>2005</v>
      </c>
      <c r="BF360" s="946" t="e">
        <f>#VALUE!</f>
        <v>#VALUE!</v>
      </c>
      <c r="BG360" s="931">
        <v>8.5</v>
      </c>
    </row>
    <row r="361" spans="1:59" ht="11.25" customHeight="1" x14ac:dyDescent="0.2">
      <c r="A361" s="537" t="s">
        <v>4227</v>
      </c>
      <c r="B361" s="925" t="s">
        <v>3855</v>
      </c>
      <c r="C361" s="988" t="s">
        <v>108</v>
      </c>
      <c r="D361" s="988" t="s">
        <v>4365</v>
      </c>
      <c r="E361" s="792">
        <v>5</v>
      </c>
      <c r="F361" s="526">
        <v>821</v>
      </c>
      <c r="G361" s="526" t="s">
        <v>106</v>
      </c>
      <c r="H361" s="526" t="s">
        <v>106</v>
      </c>
      <c r="I361" s="929">
        <v>33.630000000000003</v>
      </c>
      <c r="J361" s="702">
        <f t="shared" si="86"/>
        <v>1.6651798988997917</v>
      </c>
      <c r="K361" s="933">
        <v>0.14000000000000001</v>
      </c>
      <c r="L361" s="664">
        <v>4</v>
      </c>
      <c r="M361" s="693">
        <f t="shared" si="87"/>
        <v>0.56000000000000005</v>
      </c>
      <c r="N361" s="664" t="s">
        <v>4228</v>
      </c>
      <c r="O361" s="796">
        <v>0.12</v>
      </c>
      <c r="P361" s="682">
        <v>43301</v>
      </c>
      <c r="Q361" s="682">
        <v>43318</v>
      </c>
      <c r="R361" s="693">
        <f t="shared" si="88"/>
        <v>16.666666666666682</v>
      </c>
      <c r="S361" s="759">
        <f>IF(INDEX(Historical!$D$7:$D$1437,MATCH(B361,Historical!$B$7:$B$1446,0))=0,"n/a",(INDEX(Historical!$C$7:$C$1437,MATCH(B361,Historical!$B$7:$B$1446,0))/INDEX(Historical!$D$7:$D$1437,MATCH(B361,Historical!$B$7:$B$1446,0))-1)*100)</f>
        <v>23.809523809523814</v>
      </c>
      <c r="T361" s="759">
        <f>IF(INDEX(Historical!$F$7:$F$1430,MATCH(B361,Historical!$B$7:$B$1446,0))=0,"n/a",((INDEX(Historical!$C$7:$C$1437,MATCH(B361,Historical!$B$7:$B$1446,0))/INDEX(Historical!$F$7:$F$1430,MATCH(B361,Historical!$B$7:$B$1446,0)))^(1/3)-1)*100)</f>
        <v>20.123329994304417</v>
      </c>
      <c r="U361" s="759">
        <f>IF(INDEX(Historical!$H$7:$H$1430,MATCH(B361,Historical!$B$7:$B$1446,0))=0,"n/a",((INDEX(Historical!$C$7:$C$1437,MATCH(B361,Historical!$B$7:$B$1446,0))/INDEX(Historical!$H$7:$H$1430,MATCH(B361,Historical!$B$7:$B$1446,0)))^(1/5)-1)*100)</f>
        <v>16.723531932969316</v>
      </c>
      <c r="V361" s="759">
        <f>IF(INDEX(Historical!$O$7:$O$1430,MATCH(B361,Historical!$B$7:$B$1446,0))=0,"n/a",((INDEX(Historical!$C$7:$C$1437,MATCH(B361,Historical!$B$7:$B$1446,0))/INDEX(Historical!$O$7:$O$1430,MATCH(B361,Historical!$B$7:$B$1446,0)))^(1/10)-1)*100)</f>
        <v>8.0386652698788641</v>
      </c>
      <c r="W361" s="760">
        <f t="shared" si="89"/>
        <v>2.0803866526987913</v>
      </c>
      <c r="X361" s="761">
        <f t="shared" si="90"/>
        <v>1.5203210848153923</v>
      </c>
      <c r="Y361" s="925"/>
      <c r="Z361" s="702">
        <f t="shared" si="91"/>
        <v>23.333333333333336</v>
      </c>
      <c r="AA361" s="935">
        <f t="shared" si="92"/>
        <v>14.012500000000001</v>
      </c>
      <c r="AB361" s="526">
        <v>12</v>
      </c>
      <c r="AC361" s="929">
        <v>2.4</v>
      </c>
      <c r="AD361" s="929" t="s">
        <v>137</v>
      </c>
      <c r="AE361" s="929">
        <v>3.22</v>
      </c>
      <c r="AF361" s="929">
        <v>1.23</v>
      </c>
      <c r="AG361" s="929">
        <v>7.9</v>
      </c>
      <c r="AH361" s="929">
        <v>15.2</v>
      </c>
      <c r="AI361" s="929" t="s">
        <v>137</v>
      </c>
      <c r="AJ361" s="929">
        <v>11</v>
      </c>
      <c r="AK361" s="929" t="s">
        <v>137</v>
      </c>
      <c r="AL361" s="929">
        <v>61.55</v>
      </c>
      <c r="AM361" s="929">
        <v>9.1</v>
      </c>
      <c r="AN361" s="929">
        <v>0</v>
      </c>
      <c r="AO361" s="802">
        <f t="shared" si="93"/>
        <v>4.3762118318691048</v>
      </c>
      <c r="AP361" s="803">
        <f t="shared" si="94"/>
        <v>18.388711831869106</v>
      </c>
      <c r="AQ361" s="936">
        <f t="shared" si="95"/>
        <v>-12.477621909213033</v>
      </c>
      <c r="AR361" s="702">
        <f>INDEX(Historical!$C$7:$C$1437,MATCH(B361,Historical!$B$7:$B$1446,0))*IF(AH361="n/a",1.03,IF(AH361&lt;0,1.01,IF(AH361&gt;10,1.1,(1+AH361/100))))</f>
        <v>0.57200000000000006</v>
      </c>
      <c r="AS361" s="935">
        <f t="shared" si="96"/>
        <v>0.58916000000000013</v>
      </c>
      <c r="AT361" s="935">
        <f t="shared" si="101"/>
        <v>0.60683480000000012</v>
      </c>
      <c r="AU361" s="935">
        <f t="shared" si="101"/>
        <v>0.62503984400000012</v>
      </c>
      <c r="AV361" s="935">
        <f t="shared" si="101"/>
        <v>0.64379103932000015</v>
      </c>
      <c r="AW361" s="702">
        <f t="shared" si="98"/>
        <v>3.0368256833200009</v>
      </c>
      <c r="AX361" s="810">
        <f t="shared" si="99"/>
        <v>9.030109079155519</v>
      </c>
      <c r="AY361" s="788">
        <v>0.64</v>
      </c>
      <c r="AZ361" s="931">
        <v>31.180000000000003</v>
      </c>
      <c r="BA361" s="931">
        <v>-9.83</v>
      </c>
      <c r="BB361" s="931">
        <v>6.8199999999999994</v>
      </c>
      <c r="BC361" s="931">
        <v>5.34</v>
      </c>
      <c r="BE361" s="664">
        <v>2014</v>
      </c>
      <c r="BF361" s="946" t="e">
        <f>#VALUE!</f>
        <v>#VALUE!</v>
      </c>
      <c r="BG361" s="931">
        <v>0.89999999999999991</v>
      </c>
    </row>
    <row r="362" spans="1:59" ht="11.25" customHeight="1" x14ac:dyDescent="0.2">
      <c r="A362" s="537" t="s">
        <v>1287</v>
      </c>
      <c r="B362" s="925" t="s">
        <v>1288</v>
      </c>
      <c r="C362" s="988" t="s">
        <v>108</v>
      </c>
      <c r="D362" s="988" t="s">
        <v>4373</v>
      </c>
      <c r="E362" s="792">
        <v>9</v>
      </c>
      <c r="F362" s="526">
        <v>424</v>
      </c>
      <c r="G362" s="526" t="s">
        <v>106</v>
      </c>
      <c r="H362" s="526" t="s">
        <v>106</v>
      </c>
      <c r="I362" s="924">
        <v>30.27</v>
      </c>
      <c r="J362" s="702">
        <f t="shared" si="86"/>
        <v>2.3785926660059467</v>
      </c>
      <c r="K362" s="927">
        <v>0.18</v>
      </c>
      <c r="L362" s="639">
        <v>4</v>
      </c>
      <c r="M362" s="693">
        <f t="shared" si="87"/>
        <v>0.72</v>
      </c>
      <c r="N362" s="921" t="s">
        <v>711</v>
      </c>
      <c r="O362" s="795">
        <v>0.17</v>
      </c>
      <c r="P362" s="915">
        <v>43502</v>
      </c>
      <c r="Q362" s="915">
        <v>43517</v>
      </c>
      <c r="R362" s="693">
        <f t="shared" si="88"/>
        <v>5.8823529411764595</v>
      </c>
      <c r="S362" s="759">
        <f>IF(INDEX(Historical!$D$7:$D$1437,MATCH(B362,Historical!$B$7:$B$1446,0))=0,"n/a",(INDEX(Historical!$C$7:$C$1437,MATCH(B362,Historical!$B$7:$B$1446,0))/INDEX(Historical!$D$7:$D$1437,MATCH(B362,Historical!$B$7:$B$1446,0))-1)*100)</f>
        <v>41.176470588235283</v>
      </c>
      <c r="T362" s="759">
        <f>IF(INDEX(Historical!$F$7:$F$1430,MATCH(B362,Historical!$B$7:$B$1446,0))=0,"n/a",((INDEX(Historical!$C$7:$C$1437,MATCH(B362,Historical!$B$7:$B$1446,0))/INDEX(Historical!$F$7:$F$1430,MATCH(B362,Historical!$B$7:$B$1446,0)))^(1/3)-1)*100)</f>
        <v>18.746644668878588</v>
      </c>
      <c r="U362" s="759">
        <f>IF(INDEX(Historical!$H$7:$H$1430,MATCH(B362,Historical!$B$7:$B$1446,0))=0,"n/a",((INDEX(Historical!$C$7:$C$1437,MATCH(B362,Historical!$B$7:$B$1446,0))/INDEX(Historical!$H$7:$H$1430,MATCH(B362,Historical!$B$7:$B$1446,0)))^(1/5)-1)*100)</f>
        <v>17.607902252467355</v>
      </c>
      <c r="V362" s="759">
        <f>IF(INDEX(Historical!$O$7:$O$1430,MATCH(B362,Historical!$B$7:$B$1446,0))=0,"n/a",((INDEX(Historical!$C$7:$C$1437,MATCH(B362,Historical!$B$7:$B$1446,0))/INDEX(Historical!$O$7:$O$1430,MATCH(B362,Historical!$B$7:$B$1446,0)))^(1/10)-1)*100)</f>
        <v>-0.66914422097676951</v>
      </c>
      <c r="W362" s="760" t="str">
        <f t="shared" si="89"/>
        <v>n/a</v>
      </c>
      <c r="X362" s="761">
        <f t="shared" si="90"/>
        <v>0.90296934628037717</v>
      </c>
      <c r="Y362" s="717" t="s">
        <v>4340</v>
      </c>
      <c r="Z362" s="702">
        <f t="shared" si="91"/>
        <v>50</v>
      </c>
      <c r="AA362" s="935">
        <f t="shared" si="92"/>
        <v>21.020833333333332</v>
      </c>
      <c r="AB362" s="639">
        <v>12</v>
      </c>
      <c r="AC362" s="916">
        <v>1.44</v>
      </c>
      <c r="AD362" s="916">
        <v>3</v>
      </c>
      <c r="AE362" s="916">
        <v>5.65</v>
      </c>
      <c r="AF362" s="916">
        <v>1.47</v>
      </c>
      <c r="AG362" s="916">
        <v>6.5</v>
      </c>
      <c r="AH362" s="916">
        <v>1</v>
      </c>
      <c r="AI362" s="916">
        <v>7.9200000000000008</v>
      </c>
      <c r="AJ362" s="916">
        <v>19.5</v>
      </c>
      <c r="AK362" s="916">
        <v>7.0000000000000009</v>
      </c>
      <c r="AL362" s="928">
        <v>1130</v>
      </c>
      <c r="AM362" s="922">
        <v>0.70000000000000007</v>
      </c>
      <c r="AN362" s="916">
        <v>0.03</v>
      </c>
      <c r="AO362" s="802">
        <f t="shared" si="93"/>
        <v>-1.0343384148600308</v>
      </c>
      <c r="AP362" s="803">
        <f t="shared" si="94"/>
        <v>19.986494918473301</v>
      </c>
      <c r="AQ362" s="936">
        <f t="shared" si="95"/>
        <v>17.190490702578387</v>
      </c>
      <c r="AR362" s="702">
        <f>INDEX(Historical!$C$7:$C$1437,MATCH(B362,Historical!$B$7:$B$1446,0))*IF(AH362="n/a",1.03,IF(AH362&lt;0,1.01,IF(AH362&gt;10,1.1,(1+AH362/100))))</f>
        <v>0.72719999999999996</v>
      </c>
      <c r="AS362" s="935">
        <f t="shared" si="96"/>
        <v>0.78479423999999987</v>
      </c>
      <c r="AT362" s="935">
        <f t="shared" si="101"/>
        <v>0.83972983679999991</v>
      </c>
      <c r="AU362" s="935">
        <f t="shared" si="101"/>
        <v>0.89851092537599997</v>
      </c>
      <c r="AV362" s="935">
        <f t="shared" si="101"/>
        <v>0.96140669015232005</v>
      </c>
      <c r="AW362" s="702">
        <f t="shared" si="98"/>
        <v>4.2116416923283202</v>
      </c>
      <c r="AX362" s="810">
        <f t="shared" si="99"/>
        <v>13.913583390579188</v>
      </c>
      <c r="AY362" s="991">
        <v>0.7</v>
      </c>
      <c r="AZ362" s="922">
        <v>8.18</v>
      </c>
      <c r="BA362" s="922">
        <v>-18.82</v>
      </c>
      <c r="BB362" s="922">
        <v>-3.2300000000000004</v>
      </c>
      <c r="BC362" s="922">
        <v>-8.2000000000000011</v>
      </c>
      <c r="BE362" s="664">
        <v>2011</v>
      </c>
      <c r="BF362" s="946" t="e">
        <f>#VALUE!</f>
        <v>#VALUE!</v>
      </c>
      <c r="BG362" s="931">
        <v>0.89999999999999991</v>
      </c>
    </row>
    <row r="363" spans="1:59" ht="11.25" customHeight="1" x14ac:dyDescent="0.2">
      <c r="A363" s="609" t="s">
        <v>621</v>
      </c>
      <c r="B363" s="925" t="s">
        <v>622</v>
      </c>
      <c r="C363" s="988" t="s">
        <v>112</v>
      </c>
      <c r="D363" s="988" t="s">
        <v>213</v>
      </c>
      <c r="E363" s="792">
        <v>12</v>
      </c>
      <c r="F363" s="526">
        <v>298</v>
      </c>
      <c r="G363" s="526" t="s">
        <v>106</v>
      </c>
      <c r="H363" s="526" t="s">
        <v>106</v>
      </c>
      <c r="I363" s="924">
        <v>43.02</v>
      </c>
      <c r="J363" s="702">
        <f t="shared" si="86"/>
        <v>1.9525801952580195</v>
      </c>
      <c r="K363" s="927">
        <v>0.21</v>
      </c>
      <c r="L363" s="639">
        <v>4</v>
      </c>
      <c r="M363" s="693">
        <f t="shared" si="87"/>
        <v>0.84</v>
      </c>
      <c r="N363" s="921" t="s">
        <v>152</v>
      </c>
      <c r="O363" s="795">
        <v>0.20749999999999999</v>
      </c>
      <c r="P363" s="915">
        <v>43448</v>
      </c>
      <c r="Q363" s="915">
        <v>43465</v>
      </c>
      <c r="R363" s="693">
        <f t="shared" si="88"/>
        <v>1.2048192771084349</v>
      </c>
      <c r="S363" s="759">
        <f>IF(INDEX(Historical!$D$7:$D$1437,MATCH(B363,Historical!$B$7:$B$1446,0))=0,"n/a",(INDEX(Historical!$C$7:$C$1437,MATCH(B363,Historical!$B$7:$B$1446,0))/INDEX(Historical!$D$7:$D$1437,MATCH(B363,Historical!$B$7:$B$1446,0))-1)*100)</f>
        <v>1.0334346504559111</v>
      </c>
      <c r="T363" s="759">
        <f>IF(INDEX(Historical!$F$7:$F$1430,MATCH(B363,Historical!$B$7:$B$1446,0))=0,"n/a",((INDEX(Historical!$C$7:$C$1437,MATCH(B363,Historical!$B$7:$B$1446,0))/INDEX(Historical!$F$7:$F$1430,MATCH(B363,Historical!$B$7:$B$1446,0)))^(1/3)-1)*100)</f>
        <v>1.1700568967477176</v>
      </c>
      <c r="U363" s="759">
        <f>IF(INDEX(Historical!$H$7:$H$1430,MATCH(B363,Historical!$B$7:$B$1446,0))=0,"n/a",((INDEX(Historical!$C$7:$C$1437,MATCH(B363,Historical!$B$7:$B$1446,0))/INDEX(Historical!$H$7:$H$1430,MATCH(B363,Historical!$B$7:$B$1446,0)))^(1/5)-1)*100)</f>
        <v>1.2099791786264635</v>
      </c>
      <c r="V363" s="759">
        <f>IF(INDEX(Historical!$O$7:$O$1430,MATCH(B363,Historical!$B$7:$B$1446,0))=0,"n/a",((INDEX(Historical!$C$7:$C$1437,MATCH(B363,Historical!$B$7:$B$1446,0))/INDEX(Historical!$O$7:$O$1430,MATCH(B363,Historical!$B$7:$B$1446,0)))^(1/10)-1)*100)</f>
        <v>4.213464378001186</v>
      </c>
      <c r="W363" s="760">
        <f t="shared" si="89"/>
        <v>0.28716967086368539</v>
      </c>
      <c r="X363" s="761">
        <f t="shared" si="90"/>
        <v>0.18905924666038493</v>
      </c>
      <c r="Y363" s="926" t="s">
        <v>153</v>
      </c>
      <c r="Z363" s="702">
        <f t="shared" si="91"/>
        <v>49.411764705882355</v>
      </c>
      <c r="AA363" s="935">
        <f t="shared" si="92"/>
        <v>25.305882352941179</v>
      </c>
      <c r="AB363" s="639">
        <v>9</v>
      </c>
      <c r="AC363" s="916">
        <v>1.7</v>
      </c>
      <c r="AD363" s="916">
        <v>2.02</v>
      </c>
      <c r="AE363" s="916">
        <v>1.49</v>
      </c>
      <c r="AF363" s="916">
        <v>3.68</v>
      </c>
      <c r="AG363" s="916">
        <v>12.1</v>
      </c>
      <c r="AH363" s="916">
        <v>-30.4</v>
      </c>
      <c r="AI363" s="916">
        <v>10.63</v>
      </c>
      <c r="AJ363" s="916">
        <v>6.4</v>
      </c>
      <c r="AK363" s="916">
        <v>12.5</v>
      </c>
      <c r="AL363" s="928">
        <v>2660</v>
      </c>
      <c r="AM363" s="922">
        <v>0.4</v>
      </c>
      <c r="AN363" s="916">
        <v>0.5</v>
      </c>
      <c r="AO363" s="802">
        <f t="shared" si="93"/>
        <v>-22.143322979056695</v>
      </c>
      <c r="AP363" s="803">
        <f t="shared" si="94"/>
        <v>3.1625593738844833</v>
      </c>
      <c r="AQ363" s="936">
        <f t="shared" si="95"/>
        <v>103.44330038265754</v>
      </c>
      <c r="AR363" s="702">
        <f>INDEX(Historical!$C$7:$C$1437,MATCH(B363,Historical!$B$7:$B$1446,0))*IF(AH363="n/a",1.03,IF(AH363&lt;0,1.01,IF(AH363&gt;10,1.1,(1+AH363/100))))</f>
        <v>0.83931</v>
      </c>
      <c r="AS363" s="935">
        <f t="shared" si="96"/>
        <v>0.92324100000000009</v>
      </c>
      <c r="AT363" s="935">
        <f t="shared" si="101"/>
        <v>1.0155651000000001</v>
      </c>
      <c r="AU363" s="935">
        <f t="shared" si="101"/>
        <v>1.1171216100000003</v>
      </c>
      <c r="AV363" s="935">
        <f t="shared" si="101"/>
        <v>1.2288337710000004</v>
      </c>
      <c r="AW363" s="702">
        <f t="shared" si="98"/>
        <v>5.1240714810000005</v>
      </c>
      <c r="AX363" s="810">
        <f t="shared" si="99"/>
        <v>11.910905348675035</v>
      </c>
      <c r="AY363" s="991">
        <v>1.26</v>
      </c>
      <c r="AZ363" s="922">
        <v>18.790000000000003</v>
      </c>
      <c r="BA363" s="922">
        <v>-19.45</v>
      </c>
      <c r="BB363" s="922">
        <v>-0.26</v>
      </c>
      <c r="BC363" s="922">
        <v>-6.17</v>
      </c>
      <c r="BE363" s="664">
        <v>2008</v>
      </c>
      <c r="BF363" s="946" t="e">
        <f>#VALUE!</f>
        <v>#VALUE!</v>
      </c>
      <c r="BG363" s="931">
        <v>4.5</v>
      </c>
    </row>
    <row r="364" spans="1:59" s="838" customFormat="1" ht="11.25" customHeight="1" x14ac:dyDescent="0.2">
      <c r="A364" s="697" t="s">
        <v>623</v>
      </c>
      <c r="B364" s="846" t="s">
        <v>624</v>
      </c>
      <c r="C364" s="988" t="s">
        <v>108</v>
      </c>
      <c r="D364" s="988" t="s">
        <v>4365</v>
      </c>
      <c r="E364" s="818">
        <v>12</v>
      </c>
      <c r="F364" s="526">
        <v>303</v>
      </c>
      <c r="G364" s="1171" t="s">
        <v>106</v>
      </c>
      <c r="H364" s="1171" t="s">
        <v>106</v>
      </c>
      <c r="I364" s="831">
        <v>185.01</v>
      </c>
      <c r="J364" s="820">
        <f t="shared" si="86"/>
        <v>0.82157721204259238</v>
      </c>
      <c r="K364" s="844">
        <v>0.38</v>
      </c>
      <c r="L364" s="822">
        <v>4</v>
      </c>
      <c r="M364" s="823">
        <f t="shared" si="87"/>
        <v>1.52</v>
      </c>
      <c r="N364" s="824" t="s">
        <v>625</v>
      </c>
      <c r="O364" s="845">
        <v>0.37</v>
      </c>
      <c r="P364" s="826">
        <v>43560</v>
      </c>
      <c r="Q364" s="826">
        <v>43572</v>
      </c>
      <c r="R364" s="823">
        <f t="shared" si="88"/>
        <v>2.7027027027027053</v>
      </c>
      <c r="S364" s="759">
        <f>IF(INDEX(Historical!$D$7:$D$1437,MATCH(B364,Historical!$B$7:$B$1446,0))=0,"n/a",(INDEX(Historical!$C$7:$C$1437,MATCH(B364,Historical!$B$7:$B$1446,0))/INDEX(Historical!$D$7:$D$1437,MATCH(B364,Historical!$B$7:$B$1446,0))-1)*100)</f>
        <v>6.9230769230769207</v>
      </c>
      <c r="T364" s="759">
        <f>IF(INDEX(Historical!$F$7:$F$1430,MATCH(B364,Historical!$B$7:$B$1446,0))=0,"n/a",((INDEX(Historical!$C$7:$C$1437,MATCH(B364,Historical!$B$7:$B$1446,0))/INDEX(Historical!$F$7:$F$1430,MATCH(B364,Historical!$B$7:$B$1446,0)))^(1/3)-1)*100)</f>
        <v>6.832481505512833</v>
      </c>
      <c r="U364" s="759">
        <f>IF(INDEX(Historical!$H$7:$H$1430,MATCH(B364,Historical!$B$7:$B$1446,0))=0,"n/a",((INDEX(Historical!$C$7:$C$1437,MATCH(B364,Historical!$B$7:$B$1446,0))/INDEX(Historical!$H$7:$H$1430,MATCH(B364,Historical!$B$7:$B$1446,0)))^(1/5)-1)*100)</f>
        <v>5.7706322148565414</v>
      </c>
      <c r="V364" s="759">
        <f>IF(INDEX(Historical!$O$7:$O$1430,MATCH(B364,Historical!$B$7:$B$1446,0))=0,"n/a",((INDEX(Historical!$C$7:$C$1437,MATCH(B364,Historical!$B$7:$B$1446,0))/INDEX(Historical!$O$7:$O$1430,MATCH(B364,Historical!$B$7:$B$1446,0)))^(1/10)-1)*100)</f>
        <v>5.548721748643537</v>
      </c>
      <c r="W364" s="827">
        <f t="shared" si="89"/>
        <v>1.0399930788144591</v>
      </c>
      <c r="X364" s="828">
        <f t="shared" si="90"/>
        <v>0.33550187295677569</v>
      </c>
      <c r="Y364" s="1096"/>
      <c r="Z364" s="820">
        <f t="shared" si="91"/>
        <v>10.614525139664805</v>
      </c>
      <c r="AA364" s="830">
        <f t="shared" si="92"/>
        <v>12.919692737430166</v>
      </c>
      <c r="AB364" s="822">
        <v>12</v>
      </c>
      <c r="AC364" s="831">
        <v>14.32</v>
      </c>
      <c r="AD364" s="831" t="s">
        <v>137</v>
      </c>
      <c r="AE364" s="831">
        <v>4.05</v>
      </c>
      <c r="AF364" s="831">
        <v>1.86</v>
      </c>
      <c r="AG364" s="831">
        <v>15.8</v>
      </c>
      <c r="AH364" s="831">
        <v>16.7</v>
      </c>
      <c r="AI364" s="831" t="s">
        <v>137</v>
      </c>
      <c r="AJ364" s="831">
        <v>17.2</v>
      </c>
      <c r="AK364" s="831" t="s">
        <v>137</v>
      </c>
      <c r="AL364" s="832">
        <v>394.07</v>
      </c>
      <c r="AM364" s="833">
        <v>3</v>
      </c>
      <c r="AN364" s="831">
        <v>0</v>
      </c>
      <c r="AO364" s="834">
        <f t="shared" si="93"/>
        <v>-6.3274833105310329</v>
      </c>
      <c r="AP364" s="835">
        <f t="shared" si="94"/>
        <v>6.5922094268991334</v>
      </c>
      <c r="AQ364" s="836">
        <f t="shared" si="95"/>
        <v>3.3454369075332613</v>
      </c>
      <c r="AR364" s="702">
        <f>INDEX(Historical!$C$7:$C$1437,MATCH(B364,Historical!$B$7:$B$1446,0))*IF(AH364="n/a",1.03,IF(AH364&lt;0,1.01,IF(AH364&gt;10,1.1,(1+AH364/100))))</f>
        <v>1.5289999999999999</v>
      </c>
      <c r="AS364" s="830">
        <f t="shared" si="96"/>
        <v>1.57487</v>
      </c>
      <c r="AT364" s="830">
        <f t="shared" si="101"/>
        <v>1.6221160999999999</v>
      </c>
      <c r="AU364" s="830">
        <f t="shared" si="101"/>
        <v>1.6707795830000001</v>
      </c>
      <c r="AV364" s="830">
        <f t="shared" si="101"/>
        <v>1.7209029704900001</v>
      </c>
      <c r="AW364" s="820">
        <f t="shared" si="98"/>
        <v>8.11766865349</v>
      </c>
      <c r="AX364" s="837">
        <f t="shared" si="99"/>
        <v>4.3876918293551705</v>
      </c>
      <c r="AY364" s="992">
        <v>0.77</v>
      </c>
      <c r="AZ364" s="833">
        <v>13.5</v>
      </c>
      <c r="BA364" s="833">
        <v>-19.350000000000001</v>
      </c>
      <c r="BB364" s="833">
        <v>2.31</v>
      </c>
      <c r="BC364" s="833">
        <v>-8.43</v>
      </c>
      <c r="BD364" s="961"/>
      <c r="BE364" s="664">
        <v>2008</v>
      </c>
      <c r="BF364" s="946" t="e">
        <f>#VALUE!</f>
        <v>#VALUE!</v>
      </c>
      <c r="BG364" s="893">
        <v>1.4000000000000001</v>
      </c>
    </row>
    <row r="365" spans="1:59" ht="11.25" customHeight="1" x14ac:dyDescent="0.2">
      <c r="A365" s="609" t="s">
        <v>1275</v>
      </c>
      <c r="B365" s="925" t="s">
        <v>1276</v>
      </c>
      <c r="C365" s="988" t="s">
        <v>108</v>
      </c>
      <c r="D365" s="988" t="s">
        <v>118</v>
      </c>
      <c r="E365" s="792">
        <v>8</v>
      </c>
      <c r="F365" s="526">
        <v>531</v>
      </c>
      <c r="G365" s="526" t="s">
        <v>37</v>
      </c>
      <c r="H365" s="526" t="s">
        <v>37</v>
      </c>
      <c r="I365" s="924">
        <v>52.31</v>
      </c>
      <c r="J365" s="702">
        <f t="shared" si="86"/>
        <v>2.294016440451156</v>
      </c>
      <c r="K365" s="927">
        <v>0.3</v>
      </c>
      <c r="L365" s="639">
        <v>4</v>
      </c>
      <c r="M365" s="693">
        <f t="shared" si="87"/>
        <v>1.2</v>
      </c>
      <c r="N365" s="921" t="s">
        <v>164</v>
      </c>
      <c r="O365" s="795">
        <v>0.25</v>
      </c>
      <c r="P365" s="915">
        <v>43343</v>
      </c>
      <c r="Q365" s="915">
        <v>43374</v>
      </c>
      <c r="R365" s="693">
        <f t="shared" si="88"/>
        <v>19.999999999999996</v>
      </c>
      <c r="S365" s="759">
        <f>IF(INDEX(Historical!$D$7:$D$1437,MATCH(B365,Historical!$B$7:$B$1446,0))=0,"n/a",(INDEX(Historical!$C$7:$C$1437,MATCH(B365,Historical!$B$7:$B$1446,0))/INDEX(Historical!$D$7:$D$1437,MATCH(B365,Historical!$B$7:$B$1446,0))-1)*100)</f>
        <v>14.130434782608692</v>
      </c>
      <c r="T365" s="759">
        <f>IF(INDEX(Historical!$F$7:$F$1430,MATCH(B365,Historical!$B$7:$B$1446,0))=0,"n/a",((INDEX(Historical!$C$7:$C$1437,MATCH(B365,Historical!$B$7:$B$1446,0))/INDEX(Historical!$F$7:$F$1430,MATCH(B365,Historical!$B$7:$B$1446,0)))^(1/3)-1)*100)</f>
        <v>11.868894208139679</v>
      </c>
      <c r="U365" s="759">
        <f>IF(INDEX(Historical!$H$7:$H$1430,MATCH(B365,Historical!$B$7:$B$1446,0))=0,"n/a",((INDEX(Historical!$C$7:$C$1437,MATCH(B365,Historical!$B$7:$B$1446,0))/INDEX(Historical!$H$7:$H$1430,MATCH(B365,Historical!$B$7:$B$1446,0)))^(1/5)-1)*100)</f>
        <v>18.466445254224407</v>
      </c>
      <c r="V365" s="759">
        <f>IF(INDEX(Historical!$O$7:$O$1430,MATCH(B365,Historical!$B$7:$B$1446,0))=0,"n/a",((INDEX(Historical!$C$7:$C$1437,MATCH(B365,Historical!$B$7:$B$1446,0))/INDEX(Historical!$O$7:$O$1430,MATCH(B365,Historical!$B$7:$B$1446,0)))^(1/10)-1)*100)</f>
        <v>-6.7850987529237683</v>
      </c>
      <c r="W365" s="760" t="str">
        <f t="shared" si="89"/>
        <v>n/a</v>
      </c>
      <c r="X365" s="761">
        <f t="shared" si="90"/>
        <v>1.8843311483902454</v>
      </c>
      <c r="Y365" s="713"/>
      <c r="Z365" s="702">
        <f t="shared" si="91"/>
        <v>30.303030303030305</v>
      </c>
      <c r="AA365" s="935">
        <f t="shared" si="92"/>
        <v>13.20959595959596</v>
      </c>
      <c r="AB365" s="639">
        <v>12</v>
      </c>
      <c r="AC365" s="916">
        <v>3.96</v>
      </c>
      <c r="AD365" s="916">
        <v>0.89</v>
      </c>
      <c r="AE365" s="916">
        <v>0.99</v>
      </c>
      <c r="AF365" s="916">
        <v>1.47</v>
      </c>
      <c r="AG365" s="916">
        <v>14.099999999999998</v>
      </c>
      <c r="AH365" s="916">
        <v>133.9</v>
      </c>
      <c r="AI365" s="916">
        <v>8.83</v>
      </c>
      <c r="AJ365" s="916">
        <v>9.8000000000000007</v>
      </c>
      <c r="AK365" s="916">
        <v>14.84</v>
      </c>
      <c r="AL365" s="928">
        <v>18790</v>
      </c>
      <c r="AM365" s="922">
        <v>0.2</v>
      </c>
      <c r="AN365" s="916">
        <v>0.37</v>
      </c>
      <c r="AO365" s="802">
        <f t="shared" si="93"/>
        <v>7.5508657350796025</v>
      </c>
      <c r="AP365" s="803">
        <f t="shared" si="94"/>
        <v>20.760461694675563</v>
      </c>
      <c r="AQ365" s="936">
        <f t="shared" si="95"/>
        <v>-7.1007569445834529</v>
      </c>
      <c r="AR365" s="702">
        <f>INDEX(Historical!$C$7:$C$1437,MATCH(B365,Historical!$B$7:$B$1446,0))*IF(AH365="n/a",1.03,IF(AH365&lt;0,1.01,IF(AH365&gt;10,1.1,(1+AH365/100))))</f>
        <v>1.1550000000000002</v>
      </c>
      <c r="AS365" s="935">
        <f t="shared" si="96"/>
        <v>1.2569865000000002</v>
      </c>
      <c r="AT365" s="935">
        <f t="shared" si="101"/>
        <v>1.3826851500000004</v>
      </c>
      <c r="AU365" s="935">
        <f t="shared" si="101"/>
        <v>1.5209536650000006</v>
      </c>
      <c r="AV365" s="935">
        <f t="shared" si="101"/>
        <v>1.6730490315000008</v>
      </c>
      <c r="AW365" s="702">
        <f t="shared" si="98"/>
        <v>6.9886743465000016</v>
      </c>
      <c r="AX365" s="810">
        <f t="shared" si="99"/>
        <v>13.360111539858538</v>
      </c>
      <c r="AY365" s="991">
        <v>0.71</v>
      </c>
      <c r="AZ365" s="922">
        <v>29.03</v>
      </c>
      <c r="BA365" s="922">
        <v>-4.8599999999999994</v>
      </c>
      <c r="BB365" s="922">
        <v>5.56</v>
      </c>
      <c r="BC365" s="922">
        <v>8.82</v>
      </c>
      <c r="BE365" s="664">
        <v>2011</v>
      </c>
      <c r="BF365" s="946" t="e">
        <f>#VALUE!</f>
        <v>#VALUE!</v>
      </c>
      <c r="BG365" s="931">
        <v>1.7999999999999998</v>
      </c>
    </row>
    <row r="366" spans="1:59" ht="11.25" customHeight="1" x14ac:dyDescent="0.2">
      <c r="A366" s="609" t="s">
        <v>1317</v>
      </c>
      <c r="B366" s="925" t="s">
        <v>1318</v>
      </c>
      <c r="C366" s="988" t="s">
        <v>112</v>
      </c>
      <c r="D366" s="988" t="s">
        <v>4379</v>
      </c>
      <c r="E366" s="792">
        <v>7</v>
      </c>
      <c r="F366" s="526">
        <v>638</v>
      </c>
      <c r="G366" s="526" t="s">
        <v>106</v>
      </c>
      <c r="H366" s="526" t="s">
        <v>106</v>
      </c>
      <c r="I366" s="924">
        <v>222.58</v>
      </c>
      <c r="J366" s="702">
        <f t="shared" si="86"/>
        <v>1.5455117261209452</v>
      </c>
      <c r="K366" s="927">
        <v>0.86</v>
      </c>
      <c r="L366" s="639">
        <v>4</v>
      </c>
      <c r="M366" s="693">
        <f t="shared" si="87"/>
        <v>3.44</v>
      </c>
      <c r="N366" s="921" t="s">
        <v>250</v>
      </c>
      <c r="O366" s="795">
        <v>0.72</v>
      </c>
      <c r="P366" s="915">
        <v>43433</v>
      </c>
      <c r="Q366" s="915">
        <v>43448</v>
      </c>
      <c r="R366" s="693">
        <f t="shared" si="88"/>
        <v>19.444444444444446</v>
      </c>
      <c r="S366" s="759">
        <f>IF(INDEX(Historical!$D$7:$D$1437,MATCH(B366,Historical!$B$7:$B$1446,0))=0,"n/a",(INDEX(Historical!$C$7:$C$1437,MATCH(B366,Historical!$B$7:$B$1446,0))/INDEX(Historical!$D$7:$D$1437,MATCH(B366,Historical!$B$7:$B$1446,0))-1)*100)</f>
        <v>19.84126984126986</v>
      </c>
      <c r="T366" s="759">
        <f>IF(INDEX(Historical!$F$7:$F$1430,MATCH(B366,Historical!$B$7:$B$1446,0))=0,"n/a",((INDEX(Historical!$C$7:$C$1437,MATCH(B366,Historical!$B$7:$B$1446,0))/INDEX(Historical!$F$7:$F$1430,MATCH(B366,Historical!$B$7:$B$1446,0)))^(1/3)-1)*100)</f>
        <v>21.111674062215368</v>
      </c>
      <c r="U366" s="759">
        <f>IF(INDEX(Historical!$H$7:$H$1430,MATCH(B366,Historical!$B$7:$B$1446,0))=0,"n/a",((INDEX(Historical!$C$7:$C$1437,MATCH(B366,Historical!$B$7:$B$1446,0))/INDEX(Historical!$H$7:$H$1430,MATCH(B366,Historical!$B$7:$B$1446,0)))^(1/5)-1)*100)</f>
        <v>43.287197224706134</v>
      </c>
      <c r="V366" s="759" t="str">
        <f>IF(INDEX(Historical!$O$7:$O$1430,MATCH(B366,Historical!$B$7:$B$1446,0))=0,"n/a",((INDEX(Historical!$C$7:$C$1437,MATCH(B366,Historical!$B$7:$B$1446,0))/INDEX(Historical!$O$7:$O$1430,MATCH(B366,Historical!$B$7:$B$1446,0)))^(1/10)-1)*100)</f>
        <v>n/a</v>
      </c>
      <c r="W366" s="760" t="str">
        <f t="shared" si="89"/>
        <v>n/a</v>
      </c>
      <c r="X366" s="761">
        <f t="shared" si="90"/>
        <v>1.4525905108961792</v>
      </c>
      <c r="Y366" s="716"/>
      <c r="Z366" s="702">
        <f t="shared" si="91"/>
        <v>18.001046572475143</v>
      </c>
      <c r="AA366" s="935">
        <f t="shared" si="92"/>
        <v>11.647305075876506</v>
      </c>
      <c r="AB366" s="639">
        <v>12</v>
      </c>
      <c r="AC366" s="916">
        <v>19.11</v>
      </c>
      <c r="AD366" s="916">
        <v>1.3</v>
      </c>
      <c r="AE366" s="916">
        <v>1.1399999999999999</v>
      </c>
      <c r="AF366" s="916">
        <v>6.3</v>
      </c>
      <c r="AG366" s="916">
        <v>49.5</v>
      </c>
      <c r="AH366" s="916">
        <v>63.4</v>
      </c>
      <c r="AI366" s="916">
        <v>14.29</v>
      </c>
      <c r="AJ366" s="916">
        <v>29.799999999999997</v>
      </c>
      <c r="AK366" s="916">
        <v>8.9499999999999993</v>
      </c>
      <c r="AL366" s="928">
        <v>9350</v>
      </c>
      <c r="AM366" s="922">
        <v>2.1</v>
      </c>
      <c r="AN366" s="916">
        <v>0.85</v>
      </c>
      <c r="AO366" s="802">
        <f t="shared" si="93"/>
        <v>33.185403874950566</v>
      </c>
      <c r="AP366" s="803">
        <f t="shared" si="94"/>
        <v>44.832708950827076</v>
      </c>
      <c r="AQ366" s="936">
        <f t="shared" si="95"/>
        <v>80.589186310958866</v>
      </c>
      <c r="AR366" s="702">
        <f>INDEX(Historical!$C$7:$C$1437,MATCH(B366,Historical!$B$7:$B$1446,0))*IF(AH366="n/a",1.03,IF(AH366&lt;0,1.01,IF(AH366&gt;10,1.1,(1+AH366/100))))</f>
        <v>3.3220000000000005</v>
      </c>
      <c r="AS366" s="935">
        <f t="shared" si="96"/>
        <v>3.6542000000000008</v>
      </c>
      <c r="AT366" s="935">
        <f t="shared" si="101"/>
        <v>3.9812509000000005</v>
      </c>
      <c r="AU366" s="935">
        <f t="shared" si="101"/>
        <v>4.3375728555500004</v>
      </c>
      <c r="AV366" s="935">
        <f t="shared" si="101"/>
        <v>4.7257856261217253</v>
      </c>
      <c r="AW366" s="702">
        <f t="shared" si="98"/>
        <v>20.020809381671725</v>
      </c>
      <c r="AX366" s="810">
        <f t="shared" si="99"/>
        <v>8.9948824609900822</v>
      </c>
      <c r="AY366" s="991">
        <v>1.1399999999999999</v>
      </c>
      <c r="AZ366" s="922">
        <v>28.07</v>
      </c>
      <c r="BA366" s="922">
        <v>-15.15</v>
      </c>
      <c r="BB366" s="922">
        <v>5.1100000000000003</v>
      </c>
      <c r="BC366" s="922">
        <v>0.94000000000000006</v>
      </c>
      <c r="BE366" s="664">
        <v>2013</v>
      </c>
      <c r="BF366" s="946" t="e">
        <f>#VALUE!</f>
        <v>#VALUE!</v>
      </c>
      <c r="BG366" s="931">
        <v>13.200000000000001</v>
      </c>
    </row>
    <row r="367" spans="1:59" ht="11.25" customHeight="1" x14ac:dyDescent="0.2">
      <c r="A367" s="628" t="s">
        <v>1283</v>
      </c>
      <c r="B367" s="925" t="s">
        <v>1284</v>
      </c>
      <c r="C367" s="988" t="s">
        <v>108</v>
      </c>
      <c r="D367" s="988" t="s">
        <v>4373</v>
      </c>
      <c r="E367" s="792">
        <v>7</v>
      </c>
      <c r="F367" s="526">
        <v>681</v>
      </c>
      <c r="G367" s="526" t="s">
        <v>106</v>
      </c>
      <c r="H367" s="526" t="s">
        <v>106</v>
      </c>
      <c r="I367" s="924">
        <v>82.4</v>
      </c>
      <c r="J367" s="702">
        <f t="shared" si="86"/>
        <v>2.5242718446601939</v>
      </c>
      <c r="K367" s="927">
        <v>0.52</v>
      </c>
      <c r="L367" s="639">
        <v>4</v>
      </c>
      <c r="M367" s="693">
        <f t="shared" si="87"/>
        <v>2.08</v>
      </c>
      <c r="N367" s="921" t="s">
        <v>127</v>
      </c>
      <c r="O367" s="795">
        <v>0.47310000000000002</v>
      </c>
      <c r="P367" s="915">
        <v>43546</v>
      </c>
      <c r="Q367" s="915">
        <v>43565</v>
      </c>
      <c r="R367" s="693">
        <f t="shared" si="88"/>
        <v>9.9133375607693921</v>
      </c>
      <c r="S367" s="759">
        <f>IF(INDEX(Historical!$D$7:$D$1437,MATCH(B367,Historical!$B$7:$B$1446,0))=0,"n/a",(INDEX(Historical!$C$7:$C$1437,MATCH(B367,Historical!$B$7:$B$1446,0))/INDEX(Historical!$D$7:$D$1437,MATCH(B367,Historical!$B$7:$B$1446,0))-1)*100)</f>
        <v>9.9982156664485835</v>
      </c>
      <c r="T367" s="759">
        <f>IF(INDEX(Historical!$F$7:$F$1430,MATCH(B367,Historical!$B$7:$B$1446,0))=0,"n/a",((INDEX(Historical!$C$7:$C$1437,MATCH(B367,Historical!$B$7:$B$1446,0))/INDEX(Historical!$F$7:$F$1430,MATCH(B367,Historical!$B$7:$B$1446,0)))^(1/3)-1)*100)</f>
        <v>7.9073058008646502</v>
      </c>
      <c r="U367" s="759">
        <f>IF(INDEX(Historical!$H$7:$H$1430,MATCH(B367,Historical!$B$7:$B$1446,0))=0,"n/a",((INDEX(Historical!$C$7:$C$1437,MATCH(B367,Historical!$B$7:$B$1446,0))/INDEX(Historical!$H$7:$H$1430,MATCH(B367,Historical!$B$7:$B$1446,0)))^(1/5)-1)*100)</f>
        <v>7.2565822167253158</v>
      </c>
      <c r="V367" s="759">
        <f>IF(INDEX(Historical!$O$7:$O$1430,MATCH(B367,Historical!$B$7:$B$1446,0))=0,"n/a",((INDEX(Historical!$C$7:$C$1437,MATCH(B367,Historical!$B$7:$B$1446,0))/INDEX(Historical!$O$7:$O$1430,MATCH(B367,Historical!$B$7:$B$1446,0)))^(1/10)-1)*100)</f>
        <v>4.1382559487244786</v>
      </c>
      <c r="W367" s="760">
        <f t="shared" si="89"/>
        <v>1.7535363463833089</v>
      </c>
      <c r="X367" s="761" t="str">
        <f t="shared" si="90"/>
        <v>n/a</v>
      </c>
      <c r="Y367" s="716"/>
      <c r="Z367" s="702" t="str">
        <f t="shared" si="91"/>
        <v>n/a</v>
      </c>
      <c r="AA367" s="935" t="str">
        <f t="shared" si="92"/>
        <v>n/a</v>
      </c>
      <c r="AB367" s="639">
        <v>12</v>
      </c>
      <c r="AC367" s="916" t="s">
        <v>137</v>
      </c>
      <c r="AD367" s="916" t="s">
        <v>137</v>
      </c>
      <c r="AE367" s="916" t="s">
        <v>137</v>
      </c>
      <c r="AF367" s="916" t="s">
        <v>137</v>
      </c>
      <c r="AG367" s="916" t="s">
        <v>137</v>
      </c>
      <c r="AH367" s="916" t="s">
        <v>137</v>
      </c>
      <c r="AI367" s="916" t="s">
        <v>137</v>
      </c>
      <c r="AJ367" s="916" t="s">
        <v>137</v>
      </c>
      <c r="AK367" s="916" t="s">
        <v>137</v>
      </c>
      <c r="AL367" s="928" t="s">
        <v>137</v>
      </c>
      <c r="AM367" s="922" t="s">
        <v>137</v>
      </c>
      <c r="AN367" s="916" t="s">
        <v>137</v>
      </c>
      <c r="AO367" s="802" t="str">
        <f t="shared" si="93"/>
        <v>n/a</v>
      </c>
      <c r="AP367" s="803">
        <f t="shared" si="94"/>
        <v>9.7808540613855097</v>
      </c>
      <c r="AQ367" s="936" t="str">
        <f t="shared" si="95"/>
        <v>n/a</v>
      </c>
      <c r="AR367" s="702">
        <f>INDEX(Historical!$C$7:$C$1437,MATCH(B367,Historical!$B$7:$B$1446,0))*IF(AH367="n/a",1.03,IF(AH367&lt;0,1.01,IF(AH367&gt;10,1.1,(1+AH367/100))))</f>
        <v>1.904882</v>
      </c>
      <c r="AS367" s="935">
        <f t="shared" si="96"/>
        <v>1.96202846</v>
      </c>
      <c r="AT367" s="935">
        <f t="shared" ref="AT367:AV386" si="102">IF($AK367="n/a",1.03*AS367,IF($AK367&lt;0,1.01*AS367,IF($AK367&gt;10,1.1*AS367,(1+$AK367/100)*AS367)))</f>
        <v>2.0208893138000001</v>
      </c>
      <c r="AU367" s="935">
        <f t="shared" si="102"/>
        <v>2.0815159932140004</v>
      </c>
      <c r="AV367" s="935">
        <f t="shared" si="102"/>
        <v>2.1439614730104206</v>
      </c>
      <c r="AW367" s="702">
        <f t="shared" si="98"/>
        <v>10.11327724002442</v>
      </c>
      <c r="AX367" s="810">
        <f t="shared" si="99"/>
        <v>12.273394708767499</v>
      </c>
      <c r="AY367" s="991" t="s">
        <v>137</v>
      </c>
      <c r="AZ367" s="922" t="s">
        <v>137</v>
      </c>
      <c r="BA367" s="922" t="s">
        <v>137</v>
      </c>
      <c r="BB367" s="922" t="s">
        <v>137</v>
      </c>
      <c r="BC367" s="922" t="s">
        <v>137</v>
      </c>
      <c r="BD367" s="960" t="s">
        <v>4298</v>
      </c>
      <c r="BE367" s="664">
        <v>2013</v>
      </c>
      <c r="BF367" s="946" t="e">
        <f>#VALUE!</f>
        <v>#VALUE!</v>
      </c>
      <c r="BG367" s="931" t="s">
        <v>137</v>
      </c>
    </row>
    <row r="368" spans="1:59" ht="11.25" customHeight="1" x14ac:dyDescent="0.2">
      <c r="A368" s="628" t="s">
        <v>4163</v>
      </c>
      <c r="B368" s="925" t="s">
        <v>4164</v>
      </c>
      <c r="C368" s="988" t="s">
        <v>179</v>
      </c>
      <c r="D368" s="988" t="s">
        <v>4371</v>
      </c>
      <c r="E368" s="792">
        <v>5</v>
      </c>
      <c r="F368" s="526">
        <v>809</v>
      </c>
      <c r="G368" s="526" t="s">
        <v>106</v>
      </c>
      <c r="H368" s="526" t="s">
        <v>106</v>
      </c>
      <c r="I368" s="924">
        <v>19.649999999999999</v>
      </c>
      <c r="J368" s="702">
        <f t="shared" si="86"/>
        <v>8.9567430025445294</v>
      </c>
      <c r="K368" s="927">
        <v>0.44</v>
      </c>
      <c r="L368" s="639">
        <v>4</v>
      </c>
      <c r="M368" s="693">
        <f t="shared" si="87"/>
        <v>1.76</v>
      </c>
      <c r="N368" s="921" t="s">
        <v>107</v>
      </c>
      <c r="O368" s="795">
        <v>0.43</v>
      </c>
      <c r="P368" s="658">
        <v>43223</v>
      </c>
      <c r="Q368" s="658">
        <v>43235</v>
      </c>
      <c r="R368" s="693">
        <f t="shared" si="88"/>
        <v>2.3255813953488391</v>
      </c>
      <c r="S368" s="759">
        <f>IF(INDEX(Historical!$D$7:$D$1437,MATCH(B368,Historical!$B$7:$B$1446,0))=0,"n/a",(INDEX(Historical!$C$7:$C$1437,MATCH(B368,Historical!$B$7:$B$1446,0))/INDEX(Historical!$D$7:$D$1437,MATCH(B368,Historical!$B$7:$B$1446,0))-1)*100)</f>
        <v>2.7900146842878115</v>
      </c>
      <c r="T368" s="759">
        <f>IF(INDEX(Historical!$F$7:$F$1430,MATCH(B368,Historical!$B$7:$B$1446,0))=0,"n/a",((INDEX(Historical!$C$7:$C$1437,MATCH(B368,Historical!$B$7:$B$1446,0))/INDEX(Historical!$F$7:$F$1430,MATCH(B368,Historical!$B$7:$B$1446,0)))^(1/3)-1)*100)</f>
        <v>9.0355436729529828</v>
      </c>
      <c r="U368" s="759" t="str">
        <f>IF(INDEX(Historical!$H$7:$H$1430,MATCH(B368,Historical!$B$7:$B$1446,0))=0,"n/a",((INDEX(Historical!$C$7:$C$1437,MATCH(B368,Historical!$B$7:$B$1446,0))/INDEX(Historical!$H$7:$H$1430,MATCH(B368,Historical!$B$7:$B$1446,0)))^(1/5)-1)*100)</f>
        <v>n/a</v>
      </c>
      <c r="V368" s="759" t="str">
        <f>IF(INDEX(Historical!$O$7:$O$1430,MATCH(B368,Historical!$B$7:$B$1446,0))=0,"n/a",((INDEX(Historical!$C$7:$C$1437,MATCH(B368,Historical!$B$7:$B$1446,0))/INDEX(Historical!$O$7:$O$1430,MATCH(B368,Historical!$B$7:$B$1446,0)))^(1/10)-1)*100)</f>
        <v>n/a</v>
      </c>
      <c r="W368" s="760" t="str">
        <f t="shared" si="89"/>
        <v>n/a</v>
      </c>
      <c r="X368" s="761" t="str">
        <f t="shared" si="90"/>
        <v>n/a</v>
      </c>
      <c r="Y368" s="926"/>
      <c r="Z368" s="702">
        <f t="shared" si="91"/>
        <v>89.340101522842644</v>
      </c>
      <c r="AA368" s="935">
        <f t="shared" si="92"/>
        <v>9.9746192893401009</v>
      </c>
      <c r="AB368" s="639">
        <v>12</v>
      </c>
      <c r="AC368" s="916">
        <v>1.97</v>
      </c>
      <c r="AD368" s="916">
        <v>0.84</v>
      </c>
      <c r="AE368" s="916">
        <v>4.43</v>
      </c>
      <c r="AF368" s="916">
        <v>1.77</v>
      </c>
      <c r="AG368" s="916">
        <v>17.5</v>
      </c>
      <c r="AH368" s="916">
        <v>52.400000000000006</v>
      </c>
      <c r="AI368" s="916">
        <v>3.1399999999999997</v>
      </c>
      <c r="AJ368" s="916">
        <v>5.0999999999999996</v>
      </c>
      <c r="AK368" s="916">
        <v>11.899999999999999</v>
      </c>
      <c r="AL368" s="928">
        <v>649.04</v>
      </c>
      <c r="AM368" s="922">
        <v>12.91</v>
      </c>
      <c r="AN368" s="916">
        <v>1.29</v>
      </c>
      <c r="AO368" s="802" t="str">
        <f t="shared" si="93"/>
        <v>n/a</v>
      </c>
      <c r="AP368" s="803" t="str">
        <f t="shared" si="94"/>
        <v>n/a</v>
      </c>
      <c r="AQ368" s="936">
        <f t="shared" si="95"/>
        <v>-11.418396336405079</v>
      </c>
      <c r="AR368" s="702">
        <f>INDEX(Historical!$C$7:$C$1437,MATCH(B368,Historical!$B$7:$B$1446,0))*IF(AH368="n/a",1.03,IF(AH368&lt;0,1.01,IF(AH368&gt;10,1.1,(1+AH368/100))))</f>
        <v>1.9250000000000003</v>
      </c>
      <c r="AS368" s="935">
        <f t="shared" si="96"/>
        <v>1.9854450000000003</v>
      </c>
      <c r="AT368" s="935">
        <f t="shared" si="102"/>
        <v>2.1839895000000005</v>
      </c>
      <c r="AU368" s="935">
        <f t="shared" si="102"/>
        <v>2.4023884500000006</v>
      </c>
      <c r="AV368" s="935">
        <f t="shared" si="102"/>
        <v>2.6426272950000009</v>
      </c>
      <c r="AW368" s="702">
        <f t="shared" si="98"/>
        <v>11.139450245000003</v>
      </c>
      <c r="AX368" s="810">
        <f t="shared" si="99"/>
        <v>56.689314223918593</v>
      </c>
      <c r="AY368" s="991">
        <v>0.97</v>
      </c>
      <c r="AZ368" s="922">
        <v>35.549999999999997</v>
      </c>
      <c r="BA368" s="922">
        <v>-1.6500000000000001</v>
      </c>
      <c r="BB368" s="922">
        <v>4.33</v>
      </c>
      <c r="BC368" s="922">
        <v>9.9699999999999989</v>
      </c>
      <c r="BE368" s="664">
        <v>2014</v>
      </c>
      <c r="BF368" s="946" t="e">
        <f>#VALUE!</f>
        <v>#VALUE!</v>
      </c>
      <c r="BG368" s="931">
        <v>6.3</v>
      </c>
    </row>
    <row r="369" spans="1:59" ht="11.25" customHeight="1" x14ac:dyDescent="0.2">
      <c r="A369" s="537" t="s">
        <v>1305</v>
      </c>
      <c r="B369" s="925" t="s">
        <v>1306</v>
      </c>
      <c r="C369" s="988" t="s">
        <v>108</v>
      </c>
      <c r="D369" s="988" t="s">
        <v>118</v>
      </c>
      <c r="E369" s="792">
        <v>10</v>
      </c>
      <c r="F369" s="526">
        <v>349</v>
      </c>
      <c r="G369" s="526" t="s">
        <v>115</v>
      </c>
      <c r="H369" s="526" t="s">
        <v>115</v>
      </c>
      <c r="I369" s="924">
        <v>38.58</v>
      </c>
      <c r="J369" s="702">
        <f t="shared" si="86"/>
        <v>2.9808190772420939</v>
      </c>
      <c r="K369" s="927">
        <v>0.28749999999999998</v>
      </c>
      <c r="L369" s="639">
        <v>4</v>
      </c>
      <c r="M369" s="693">
        <f t="shared" si="87"/>
        <v>1.1499999999999999</v>
      </c>
      <c r="N369" s="921" t="s">
        <v>320</v>
      </c>
      <c r="O369" s="795">
        <v>0.28499999999999998</v>
      </c>
      <c r="P369" s="915">
        <v>43539</v>
      </c>
      <c r="Q369" s="915">
        <v>43553</v>
      </c>
      <c r="R369" s="693">
        <f t="shared" si="88"/>
        <v>0.87719298245614119</v>
      </c>
      <c r="S369" s="759">
        <f>IF(INDEX(Historical!$D$7:$D$1437,MATCH(B369,Historical!$B$7:$B$1446,0))=0,"n/a",(INDEX(Historical!$C$7:$C$1437,MATCH(B369,Historical!$B$7:$B$1446,0))/INDEX(Historical!$D$7:$D$1437,MATCH(B369,Historical!$B$7:$B$1446,0))-1)*100)</f>
        <v>3.6363636363636154</v>
      </c>
      <c r="T369" s="759">
        <f>IF(INDEX(Historical!$F$7:$F$1430,MATCH(B369,Historical!$B$7:$B$1446,0))=0,"n/a",((INDEX(Historical!$C$7:$C$1437,MATCH(B369,Historical!$B$7:$B$1446,0))/INDEX(Historical!$F$7:$F$1430,MATCH(B369,Historical!$B$7:$B$1446,0)))^(1/3)-1)*100)</f>
        <v>4.4643926822318658</v>
      </c>
      <c r="U369" s="759">
        <f>IF(INDEX(Historical!$H$7:$H$1430,MATCH(B369,Historical!$B$7:$B$1446,0))=0,"n/a",((INDEX(Historical!$C$7:$C$1437,MATCH(B369,Historical!$B$7:$B$1446,0))/INDEX(Historical!$H$7:$H$1430,MATCH(B369,Historical!$B$7:$B$1446,0)))^(1/5)-1)*100)</f>
        <v>7.8852443962371455</v>
      </c>
      <c r="V369" s="759">
        <f>IF(INDEX(Historical!$O$7:$O$1430,MATCH(B369,Historical!$B$7:$B$1446,0))=0,"n/a",((INDEX(Historical!$C$7:$C$1437,MATCH(B369,Historical!$B$7:$B$1446,0))/INDEX(Historical!$O$7:$O$1430,MATCH(B369,Historical!$B$7:$B$1446,0)))^(1/10)-1)*100)</f>
        <v>11.98626258280877</v>
      </c>
      <c r="W369" s="760">
        <f t="shared" si="89"/>
        <v>0.65785680413396863</v>
      </c>
      <c r="X369" s="761" t="str">
        <f t="shared" si="90"/>
        <v>n/a</v>
      </c>
      <c r="Y369" s="716"/>
      <c r="Z369" s="702">
        <f t="shared" si="91"/>
        <v>261.36363636363632</v>
      </c>
      <c r="AA369" s="935">
        <f t="shared" si="92"/>
        <v>87.681818181818173</v>
      </c>
      <c r="AB369" s="639">
        <v>12</v>
      </c>
      <c r="AC369" s="916">
        <v>0.44</v>
      </c>
      <c r="AD369" s="916">
        <v>6.95</v>
      </c>
      <c r="AE369" s="916">
        <v>1.34</v>
      </c>
      <c r="AF369" s="916">
        <v>1.24</v>
      </c>
      <c r="AG369" s="916">
        <v>1.4000000000000001</v>
      </c>
      <c r="AH369" s="916">
        <v>-74.2</v>
      </c>
      <c r="AI369" s="916">
        <v>19.919999999999998</v>
      </c>
      <c r="AJ369" s="916">
        <v>-30.3</v>
      </c>
      <c r="AK369" s="916">
        <v>12.7</v>
      </c>
      <c r="AL369" s="928">
        <v>1600</v>
      </c>
      <c r="AM369" s="922">
        <v>1.2</v>
      </c>
      <c r="AN369" s="916">
        <v>0.23</v>
      </c>
      <c r="AO369" s="802">
        <f t="shared" si="93"/>
        <v>-76.815754708338929</v>
      </c>
      <c r="AP369" s="803">
        <f t="shared" si="94"/>
        <v>10.86606347347924</v>
      </c>
      <c r="AQ369" s="936">
        <f t="shared" si="95"/>
        <v>119.82362075633324</v>
      </c>
      <c r="AR369" s="702">
        <f>INDEX(Historical!$C$7:$C$1437,MATCH(B369,Historical!$B$7:$B$1446,0))*IF(AH369="n/a",1.03,IF(AH369&lt;0,1.01,IF(AH369&gt;10,1.1,(1+AH369/100))))</f>
        <v>1.1514</v>
      </c>
      <c r="AS369" s="935">
        <f t="shared" si="96"/>
        <v>1.26654</v>
      </c>
      <c r="AT369" s="935">
        <f t="shared" si="102"/>
        <v>1.393194</v>
      </c>
      <c r="AU369" s="935">
        <f t="shared" si="102"/>
        <v>1.5325134000000002</v>
      </c>
      <c r="AV369" s="935">
        <f t="shared" si="102"/>
        <v>1.6857647400000004</v>
      </c>
      <c r="AW369" s="702">
        <f t="shared" si="98"/>
        <v>7.0294121400000007</v>
      </c>
      <c r="AX369" s="810">
        <f t="shared" si="99"/>
        <v>18.220352877138417</v>
      </c>
      <c r="AY369" s="991">
        <v>0.82</v>
      </c>
      <c r="AZ369" s="922">
        <v>12.22</v>
      </c>
      <c r="BA369" s="922">
        <v>-18.78</v>
      </c>
      <c r="BB369" s="922">
        <v>3.4099999999999997</v>
      </c>
      <c r="BC369" s="922">
        <v>-5.08</v>
      </c>
      <c r="BE369" s="664">
        <v>2010</v>
      </c>
      <c r="BF369" s="946" t="e">
        <f>#VALUE!</f>
        <v>#VALUE!</v>
      </c>
      <c r="BG369" s="931">
        <v>0.2</v>
      </c>
    </row>
    <row r="370" spans="1:59" ht="11.25" customHeight="1" x14ac:dyDescent="0.2">
      <c r="A370" s="537" t="s">
        <v>1295</v>
      </c>
      <c r="B370" s="925" t="s">
        <v>1296</v>
      </c>
      <c r="C370" s="988" t="s">
        <v>112</v>
      </c>
      <c r="D370" s="988" t="s">
        <v>4356</v>
      </c>
      <c r="E370" s="792">
        <v>8</v>
      </c>
      <c r="F370" s="526">
        <v>506</v>
      </c>
      <c r="G370" s="526" t="s">
        <v>106</v>
      </c>
      <c r="H370" s="526" t="s">
        <v>106</v>
      </c>
      <c r="I370" s="916">
        <v>36.71</v>
      </c>
      <c r="J370" s="702">
        <f t="shared" si="86"/>
        <v>3.2143830019068371</v>
      </c>
      <c r="K370" s="927">
        <v>0.29499999999999998</v>
      </c>
      <c r="L370" s="639">
        <v>4</v>
      </c>
      <c r="M370" s="693">
        <f t="shared" si="87"/>
        <v>1.18</v>
      </c>
      <c r="N370" s="921" t="s">
        <v>119</v>
      </c>
      <c r="O370" s="795">
        <v>0.28499999999999998</v>
      </c>
      <c r="P370" s="658">
        <v>43237</v>
      </c>
      <c r="Q370" s="658">
        <v>43252</v>
      </c>
      <c r="R370" s="693">
        <f t="shared" si="88"/>
        <v>3.5087719298245648</v>
      </c>
      <c r="S370" s="759">
        <f>IF(INDEX(Historical!$D$7:$D$1437,MATCH(B370,Historical!$B$7:$B$1446,0))=0,"n/a",(INDEX(Historical!$C$7:$C$1437,MATCH(B370,Historical!$B$7:$B$1446,0))/INDEX(Historical!$D$7:$D$1437,MATCH(B370,Historical!$B$7:$B$1446,0))-1)*100)</f>
        <v>3.539823008849563</v>
      </c>
      <c r="T370" s="759">
        <f>IF(INDEX(Historical!$F$7:$F$1430,MATCH(B370,Historical!$B$7:$B$1446,0))=0,"n/a",((INDEX(Historical!$C$7:$C$1437,MATCH(B370,Historical!$B$7:$B$1446,0))/INDEX(Historical!$F$7:$F$1430,MATCH(B370,Historical!$B$7:$B$1446,0)))^(1/3)-1)*100)</f>
        <v>3.8380499892909814</v>
      </c>
      <c r="U370" s="759">
        <f>IF(INDEX(Historical!$H$7:$H$1430,MATCH(B370,Historical!$B$7:$B$1446,0))=0,"n/a",((INDEX(Historical!$C$7:$C$1437,MATCH(B370,Historical!$B$7:$B$1446,0))/INDEX(Historical!$H$7:$H$1430,MATCH(B370,Historical!$B$7:$B$1446,0)))^(1/5)-1)*100)</f>
        <v>4.0358274630921898</v>
      </c>
      <c r="V370" s="759">
        <f>IF(INDEX(Historical!$O$7:$O$1430,MATCH(B370,Historical!$B$7:$B$1446,0))=0,"n/a",((INDEX(Historical!$C$7:$C$1437,MATCH(B370,Historical!$B$7:$B$1446,0))/INDEX(Historical!$O$7:$O$1430,MATCH(B370,Historical!$B$7:$B$1446,0)))^(1/10)-1)*100)</f>
        <v>3.1261349162235552</v>
      </c>
      <c r="W370" s="760">
        <f t="shared" si="89"/>
        <v>1.2909959330762233</v>
      </c>
      <c r="X370" s="761">
        <f t="shared" si="90"/>
        <v>0.4638882141485276</v>
      </c>
      <c r="Y370" s="717"/>
      <c r="Z370" s="702">
        <f t="shared" si="91"/>
        <v>57.004830917874393</v>
      </c>
      <c r="AA370" s="935">
        <f t="shared" si="92"/>
        <v>17.734299516908216</v>
      </c>
      <c r="AB370" s="639">
        <v>12</v>
      </c>
      <c r="AC370" s="916">
        <v>2.0699999999999998</v>
      </c>
      <c r="AD370" s="916">
        <v>1.97</v>
      </c>
      <c r="AE370" s="916">
        <v>0.72</v>
      </c>
      <c r="AF370" s="916">
        <v>2.85</v>
      </c>
      <c r="AG370" s="916">
        <v>17.599999999999998</v>
      </c>
      <c r="AH370" s="916">
        <v>109.89999999999999</v>
      </c>
      <c r="AI370" s="916">
        <v>16.14</v>
      </c>
      <c r="AJ370" s="916">
        <v>8.6999999999999993</v>
      </c>
      <c r="AK370" s="916">
        <v>9</v>
      </c>
      <c r="AL370" s="928">
        <v>1600</v>
      </c>
      <c r="AM370" s="922">
        <v>1.0999999999999999</v>
      </c>
      <c r="AN370" s="916">
        <v>0.44</v>
      </c>
      <c r="AO370" s="802">
        <f t="shared" si="93"/>
        <v>-10.484089051909189</v>
      </c>
      <c r="AP370" s="803">
        <f t="shared" si="94"/>
        <v>7.2502104649990269</v>
      </c>
      <c r="AQ370" s="936">
        <f t="shared" si="95"/>
        <v>49.87810398704142</v>
      </c>
      <c r="AR370" s="702">
        <f>INDEX(Historical!$C$7:$C$1437,MATCH(B370,Historical!$B$7:$B$1446,0))*IF(AH370="n/a",1.03,IF(AH370&lt;0,1.01,IF(AH370&gt;10,1.1,(1+AH370/100))))</f>
        <v>1.2869999999999999</v>
      </c>
      <c r="AS370" s="935">
        <f t="shared" si="96"/>
        <v>1.4157</v>
      </c>
      <c r="AT370" s="935">
        <f t="shared" si="102"/>
        <v>1.543113</v>
      </c>
      <c r="AU370" s="935">
        <f t="shared" si="102"/>
        <v>1.6819931700000001</v>
      </c>
      <c r="AV370" s="935">
        <f t="shared" si="102"/>
        <v>1.8333725553000002</v>
      </c>
      <c r="AW370" s="702">
        <f t="shared" si="98"/>
        <v>7.7611787253000006</v>
      </c>
      <c r="AX370" s="810">
        <f t="shared" si="99"/>
        <v>21.141865228275673</v>
      </c>
      <c r="AY370" s="991">
        <v>1.26</v>
      </c>
      <c r="AZ370" s="922">
        <v>12.78</v>
      </c>
      <c r="BA370" s="922">
        <v>-19.139999999999997</v>
      </c>
      <c r="BB370" s="922">
        <v>-2.76</v>
      </c>
      <c r="BC370" s="922">
        <v>-6.68</v>
      </c>
      <c r="BE370" s="664">
        <v>2011</v>
      </c>
      <c r="BF370" s="946" t="e">
        <f>#VALUE!</f>
        <v>#VALUE!</v>
      </c>
      <c r="BG370" s="931">
        <v>6.9</v>
      </c>
    </row>
    <row r="371" spans="1:59" ht="11.25" customHeight="1" x14ac:dyDescent="0.2">
      <c r="A371" s="609" t="s">
        <v>3851</v>
      </c>
      <c r="B371" s="925" t="s">
        <v>3852</v>
      </c>
      <c r="C371" s="988" t="s">
        <v>108</v>
      </c>
      <c r="D371" s="988" t="s">
        <v>4369</v>
      </c>
      <c r="E371" s="792">
        <v>5</v>
      </c>
      <c r="F371" s="526">
        <v>843</v>
      </c>
      <c r="G371" s="526" t="s">
        <v>106</v>
      </c>
      <c r="H371" s="526" t="s">
        <v>106</v>
      </c>
      <c r="I371" s="924">
        <v>9.99</v>
      </c>
      <c r="J371" s="702">
        <f t="shared" si="86"/>
        <v>4.4044044044044046</v>
      </c>
      <c r="K371" s="927">
        <v>0.11</v>
      </c>
      <c r="L371" s="639">
        <v>4</v>
      </c>
      <c r="M371" s="693">
        <f t="shared" si="87"/>
        <v>0.44</v>
      </c>
      <c r="N371" s="921" t="s">
        <v>305</v>
      </c>
      <c r="O371" s="795">
        <v>0.1</v>
      </c>
      <c r="P371" s="915">
        <v>43413</v>
      </c>
      <c r="Q371" s="915">
        <v>43439</v>
      </c>
      <c r="R371" s="693">
        <f t="shared" si="88"/>
        <v>9.9999999999999947</v>
      </c>
      <c r="S371" s="759">
        <f>IF(INDEX(Historical!$D$7:$D$1437,MATCH(B371,Historical!$B$7:$B$1446,0))=0,"n/a",(INDEX(Historical!$C$7:$C$1437,MATCH(B371,Historical!$B$7:$B$1446,0))/INDEX(Historical!$D$7:$D$1437,MATCH(B371,Historical!$B$7:$B$1446,0))-1)*100)</f>
        <v>40.571267918550944</v>
      </c>
      <c r="T371" s="759">
        <f>IF(INDEX(Historical!$F$7:$F$1430,MATCH(B371,Historical!$B$7:$B$1446,0))=0,"n/a",((INDEX(Historical!$C$7:$C$1437,MATCH(B371,Historical!$B$7:$B$1446,0))/INDEX(Historical!$F$7:$F$1430,MATCH(B371,Historical!$B$7:$B$1446,0)))^(1/3)-1)*100)</f>
        <v>36.842591869960707</v>
      </c>
      <c r="U371" s="759">
        <f>IF(INDEX(Historical!$H$7:$H$1430,MATCH(B371,Historical!$B$7:$B$1446,0))=0,"n/a",((INDEX(Historical!$C$7:$C$1437,MATCH(B371,Historical!$B$7:$B$1446,0))/INDEX(Historical!$H$7:$H$1430,MATCH(B371,Historical!$B$7:$B$1446,0)))^(1/5)-1)*100)</f>
        <v>37.529039629701579</v>
      </c>
      <c r="V371" s="759">
        <f>IF(INDEX(Historical!$O$7:$O$1430,MATCH(B371,Historical!$B$7:$B$1446,0))=0,"n/a",((INDEX(Historical!$C$7:$C$1437,MATCH(B371,Historical!$B$7:$B$1446,0))/INDEX(Historical!$O$7:$O$1430,MATCH(B371,Historical!$B$7:$B$1446,0)))^(1/10)-1)*100)</f>
        <v>21.189016396298889</v>
      </c>
      <c r="W371" s="760">
        <f t="shared" si="89"/>
        <v>1.7711553442498076</v>
      </c>
      <c r="X371" s="761">
        <f t="shared" si="90"/>
        <v>0.90869345350367026</v>
      </c>
      <c r="Y371" s="716"/>
      <c r="Z371" s="702">
        <f t="shared" si="91"/>
        <v>17.670682730923694</v>
      </c>
      <c r="AA371" s="935">
        <f t="shared" si="92"/>
        <v>4.0120481927710845</v>
      </c>
      <c r="AB371" s="639">
        <v>9</v>
      </c>
      <c r="AC371" s="916">
        <v>2.4900000000000002</v>
      </c>
      <c r="AD371" s="916" t="s">
        <v>137</v>
      </c>
      <c r="AE371" s="916">
        <v>1.54</v>
      </c>
      <c r="AF371" s="916">
        <v>1.07</v>
      </c>
      <c r="AG371" s="916">
        <v>22.400000000000002</v>
      </c>
      <c r="AH371" s="916">
        <v>62.5</v>
      </c>
      <c r="AI371" s="916">
        <v>5.47</v>
      </c>
      <c r="AJ371" s="916">
        <v>41.3</v>
      </c>
      <c r="AK371" s="916" t="s">
        <v>137</v>
      </c>
      <c r="AL371" s="928">
        <v>80.72</v>
      </c>
      <c r="AM371" s="922">
        <v>34.4</v>
      </c>
      <c r="AN371" s="916">
        <v>0.28000000000000003</v>
      </c>
      <c r="AO371" s="802">
        <f t="shared" si="93"/>
        <v>37.921395841334899</v>
      </c>
      <c r="AP371" s="803">
        <f t="shared" si="94"/>
        <v>41.933444034105982</v>
      </c>
      <c r="AQ371" s="936">
        <f t="shared" si="95"/>
        <v>-56.319892316651554</v>
      </c>
      <c r="AR371" s="702">
        <f>INDEX(Historical!$C$7:$C$1437,MATCH(B371,Historical!$B$7:$B$1446,0))*IF(AH371="n/a",1.03,IF(AH371&lt;0,1.01,IF(AH371&gt;10,1.1,(1+AH371/100))))</f>
        <v>0.45100000000000001</v>
      </c>
      <c r="AS371" s="935">
        <f t="shared" si="96"/>
        <v>0.47566969999999997</v>
      </c>
      <c r="AT371" s="935">
        <f t="shared" si="102"/>
        <v>0.48993979099999996</v>
      </c>
      <c r="AU371" s="935">
        <f t="shared" si="102"/>
        <v>0.50463798472999999</v>
      </c>
      <c r="AV371" s="935">
        <f t="shared" si="102"/>
        <v>0.51977712427190004</v>
      </c>
      <c r="AW371" s="702">
        <f t="shared" si="98"/>
        <v>2.4410246000019002</v>
      </c>
      <c r="AX371" s="810">
        <f t="shared" si="99"/>
        <v>24.434680680699703</v>
      </c>
      <c r="AY371" s="991">
        <v>0.85</v>
      </c>
      <c r="AZ371" s="922">
        <v>11</v>
      </c>
      <c r="BA371" s="922">
        <v>-49.919999999999995</v>
      </c>
      <c r="BB371" s="922">
        <v>2.1800000000000002</v>
      </c>
      <c r="BC371" s="922">
        <v>-18.18</v>
      </c>
      <c r="BE371" s="664">
        <v>2014</v>
      </c>
      <c r="BF371" s="946" t="e">
        <f>#VALUE!</f>
        <v>#VALUE!</v>
      </c>
      <c r="BG371" s="931">
        <v>14.6</v>
      </c>
    </row>
    <row r="372" spans="1:59" ht="11.25" customHeight="1" x14ac:dyDescent="0.2">
      <c r="A372" s="537" t="s">
        <v>1273</v>
      </c>
      <c r="B372" s="925" t="s">
        <v>1274</v>
      </c>
      <c r="C372" s="988" t="s">
        <v>247</v>
      </c>
      <c r="D372" s="988" t="s">
        <v>4401</v>
      </c>
      <c r="E372" s="792">
        <v>9</v>
      </c>
      <c r="F372" s="526">
        <v>450</v>
      </c>
      <c r="G372" s="526" t="s">
        <v>115</v>
      </c>
      <c r="H372" s="526" t="s">
        <v>115</v>
      </c>
      <c r="I372" s="916">
        <v>37.229999999999997</v>
      </c>
      <c r="J372" s="702">
        <f t="shared" si="86"/>
        <v>4.0290088638195005</v>
      </c>
      <c r="K372" s="933">
        <v>0.375</v>
      </c>
      <c r="L372" s="639">
        <v>4</v>
      </c>
      <c r="M372" s="693">
        <f t="shared" si="87"/>
        <v>1.5</v>
      </c>
      <c r="N372" s="921" t="s">
        <v>1004</v>
      </c>
      <c r="O372" s="796">
        <v>0.37</v>
      </c>
      <c r="P372" s="915">
        <v>43537</v>
      </c>
      <c r="Q372" s="915">
        <v>43553</v>
      </c>
      <c r="R372" s="693">
        <f t="shared" si="88"/>
        <v>1.3513513513513526</v>
      </c>
      <c r="S372" s="759">
        <f>IF(INDEX(Historical!$D$7:$D$1437,MATCH(B372,Historical!$B$7:$B$1446,0))=0,"n/a",(INDEX(Historical!$C$7:$C$1437,MATCH(B372,Historical!$B$7:$B$1446,0))/INDEX(Historical!$D$7:$D$1437,MATCH(B372,Historical!$B$7:$B$1446,0))-1)*100)</f>
        <v>1.3698630136986356</v>
      </c>
      <c r="T372" s="759">
        <f>IF(INDEX(Historical!$F$7:$F$1430,MATCH(B372,Historical!$B$7:$B$1446,0))=0,"n/a",((INDEX(Historical!$C$7:$C$1437,MATCH(B372,Historical!$B$7:$B$1446,0))/INDEX(Historical!$F$7:$F$1430,MATCH(B372,Historical!$B$7:$B$1446,0)))^(1/3)-1)*100)</f>
        <v>6.0750740000032</v>
      </c>
      <c r="U372" s="759">
        <f>IF(INDEX(Historical!$H$7:$H$1430,MATCH(B372,Historical!$B$7:$B$1446,0))=0,"n/a",((INDEX(Historical!$C$7:$C$1437,MATCH(B372,Historical!$B$7:$B$1446,0))/INDEX(Historical!$H$7:$H$1430,MATCH(B372,Historical!$B$7:$B$1446,0)))^(1/5)-1)*100)</f>
        <v>11.994446021554527</v>
      </c>
      <c r="V372" s="759">
        <f>IF(INDEX(Historical!$O$7:$O$1430,MATCH(B372,Historical!$B$7:$B$1446,0))=0,"n/a",((INDEX(Historical!$C$7:$C$1437,MATCH(B372,Historical!$B$7:$B$1446,0))/INDEX(Historical!$O$7:$O$1430,MATCH(B372,Historical!$B$7:$B$1446,0)))^(1/10)-1)*100)</f>
        <v>1.3834814372290616</v>
      </c>
      <c r="W372" s="760">
        <f t="shared" si="89"/>
        <v>8.6697556604574952</v>
      </c>
      <c r="X372" s="761" t="str">
        <f t="shared" si="90"/>
        <v>n/a</v>
      </c>
      <c r="Y372" s="716"/>
      <c r="Z372" s="702">
        <f t="shared" si="91"/>
        <v>50.847457627118644</v>
      </c>
      <c r="AA372" s="935">
        <f t="shared" si="92"/>
        <v>12.620338983050846</v>
      </c>
      <c r="AB372" s="639">
        <v>12</v>
      </c>
      <c r="AC372" s="916">
        <v>2.95</v>
      </c>
      <c r="AD372" s="916">
        <v>1.49</v>
      </c>
      <c r="AE372" s="916">
        <v>1.0900000000000001</v>
      </c>
      <c r="AF372" s="916">
        <v>3.4</v>
      </c>
      <c r="AG372" s="916">
        <v>26.700000000000003</v>
      </c>
      <c r="AH372" s="916">
        <v>-3.6999999999999997</v>
      </c>
      <c r="AI372" s="916">
        <v>23.05</v>
      </c>
      <c r="AJ372" s="916">
        <v>-0.5</v>
      </c>
      <c r="AK372" s="916">
        <v>8.5</v>
      </c>
      <c r="AL372" s="928">
        <v>6030</v>
      </c>
      <c r="AM372" s="922">
        <v>0.2</v>
      </c>
      <c r="AN372" s="916">
        <v>4.28</v>
      </c>
      <c r="AO372" s="802">
        <f t="shared" si="93"/>
        <v>3.403115902323183</v>
      </c>
      <c r="AP372" s="803">
        <f t="shared" si="94"/>
        <v>16.023454885374029</v>
      </c>
      <c r="AQ372" s="936">
        <f t="shared" si="95"/>
        <v>38.096830026169791</v>
      </c>
      <c r="AR372" s="702">
        <f>INDEX(Historical!$C$7:$C$1437,MATCH(B372,Historical!$B$7:$B$1446,0))*IF(AH372="n/a",1.03,IF(AH372&lt;0,1.01,IF(AH372&gt;10,1.1,(1+AH372/100))))</f>
        <v>1.4947999999999999</v>
      </c>
      <c r="AS372" s="935">
        <f t="shared" si="96"/>
        <v>1.64428</v>
      </c>
      <c r="AT372" s="935">
        <f t="shared" si="102"/>
        <v>1.7840437999999998</v>
      </c>
      <c r="AU372" s="935">
        <f t="shared" si="102"/>
        <v>1.9356875229999997</v>
      </c>
      <c r="AV372" s="935">
        <f t="shared" si="102"/>
        <v>2.1002209624549995</v>
      </c>
      <c r="AW372" s="702">
        <f t="shared" si="98"/>
        <v>8.9590322854549989</v>
      </c>
      <c r="AX372" s="810">
        <f t="shared" si="99"/>
        <v>24.064013659562182</v>
      </c>
      <c r="AY372" s="991">
        <v>1.1499999999999999</v>
      </c>
      <c r="AZ372" s="922">
        <v>18.72</v>
      </c>
      <c r="BA372" s="922">
        <v>-20.43</v>
      </c>
      <c r="BB372" s="922">
        <v>-0.92999999999999994</v>
      </c>
      <c r="BC372" s="922">
        <v>-5.82</v>
      </c>
      <c r="BE372" s="664">
        <v>2011</v>
      </c>
      <c r="BF372" s="946" t="e">
        <f>#VALUE!</f>
        <v>#VALUE!</v>
      </c>
      <c r="BG372" s="931">
        <v>5.0999999999999996</v>
      </c>
    </row>
    <row r="373" spans="1:59" s="838" customFormat="1" ht="11.25" customHeight="1" x14ac:dyDescent="0.2">
      <c r="A373" s="697" t="s">
        <v>1297</v>
      </c>
      <c r="B373" s="846" t="s">
        <v>1298</v>
      </c>
      <c r="C373" s="988" t="s">
        <v>108</v>
      </c>
      <c r="D373" s="988" t="s">
        <v>4373</v>
      </c>
      <c r="E373" s="818">
        <v>9</v>
      </c>
      <c r="F373" s="526">
        <v>485</v>
      </c>
      <c r="G373" s="1171" t="s">
        <v>106</v>
      </c>
      <c r="H373" s="1171" t="s">
        <v>106</v>
      </c>
      <c r="I373" s="819">
        <v>19.190000000000001</v>
      </c>
      <c r="J373" s="820">
        <f t="shared" si="86"/>
        <v>2.709744658676394</v>
      </c>
      <c r="K373" s="821">
        <v>0.13</v>
      </c>
      <c r="L373" s="822">
        <v>4</v>
      </c>
      <c r="M373" s="823">
        <f t="shared" si="87"/>
        <v>0.52</v>
      </c>
      <c r="N373" s="824" t="s">
        <v>798</v>
      </c>
      <c r="O373" s="825">
        <v>0.12</v>
      </c>
      <c r="P373" s="826">
        <v>43599</v>
      </c>
      <c r="Q373" s="826">
        <v>43621</v>
      </c>
      <c r="R373" s="823">
        <f t="shared" si="88"/>
        <v>8.333333333333341</v>
      </c>
      <c r="S373" s="759">
        <f>IF(INDEX(Historical!$D$7:$D$1437,MATCH(B373,Historical!$B$7:$B$1446,0))=0,"n/a",(INDEX(Historical!$C$7:$C$1437,MATCH(B373,Historical!$B$7:$B$1446,0))/INDEX(Historical!$D$7:$D$1437,MATCH(B373,Historical!$B$7:$B$1446,0))-1)*100)</f>
        <v>14.999999999999991</v>
      </c>
      <c r="T373" s="759">
        <f>IF(INDEX(Historical!$F$7:$F$1430,MATCH(B373,Historical!$B$7:$B$1446,0))=0,"n/a",((INDEX(Historical!$C$7:$C$1437,MATCH(B373,Historical!$B$7:$B$1446,0))/INDEX(Historical!$F$7:$F$1430,MATCH(B373,Historical!$B$7:$B$1446,0)))^(1/3)-1)*100)</f>
        <v>18.70664916411231</v>
      </c>
      <c r="U373" s="759">
        <f>IF(INDEX(Historical!$H$7:$H$1430,MATCH(B373,Historical!$B$7:$B$1446,0))=0,"n/a",((INDEX(Historical!$C$7:$C$1437,MATCH(B373,Historical!$B$7:$B$1446,0))/INDEX(Historical!$H$7:$H$1430,MATCH(B373,Historical!$B$7:$B$1446,0)))^(1/5)-1)*100)</f>
        <v>25.97314324723947</v>
      </c>
      <c r="V373" s="759">
        <f>IF(INDEX(Historical!$O$7:$O$1430,MATCH(B373,Historical!$B$7:$B$1446,0))=0,"n/a",((INDEX(Historical!$C$7:$C$1437,MATCH(B373,Historical!$B$7:$B$1446,0))/INDEX(Historical!$O$7:$O$1430,MATCH(B373,Historical!$B$7:$B$1446,0)))^(1/10)-1)*100)</f>
        <v>25.00686650455901</v>
      </c>
      <c r="W373" s="827">
        <f t="shared" si="89"/>
        <v>1.0386404567123313</v>
      </c>
      <c r="X373" s="828">
        <f t="shared" si="90"/>
        <v>1.0473041631951399</v>
      </c>
      <c r="Y373" s="839"/>
      <c r="Z373" s="820">
        <f t="shared" si="91"/>
        <v>30.057803468208093</v>
      </c>
      <c r="AA373" s="830">
        <f t="shared" si="92"/>
        <v>11.092485549132949</v>
      </c>
      <c r="AB373" s="822">
        <v>12</v>
      </c>
      <c r="AC373" s="831">
        <v>1.73</v>
      </c>
      <c r="AD373" s="831">
        <v>2.2200000000000002</v>
      </c>
      <c r="AE373" s="831">
        <v>4.51</v>
      </c>
      <c r="AF373" s="831">
        <v>1.41</v>
      </c>
      <c r="AG373" s="831">
        <v>10.9</v>
      </c>
      <c r="AH373" s="831">
        <v>51.300000000000004</v>
      </c>
      <c r="AI373" s="831">
        <v>5.8500000000000005</v>
      </c>
      <c r="AJ373" s="831">
        <v>24.8</v>
      </c>
      <c r="AK373" s="831">
        <v>5</v>
      </c>
      <c r="AL373" s="832">
        <v>3170</v>
      </c>
      <c r="AM373" s="833">
        <v>4.5</v>
      </c>
      <c r="AN373" s="831">
        <v>0.16</v>
      </c>
      <c r="AO373" s="834">
        <f t="shared" si="93"/>
        <v>17.590402356782914</v>
      </c>
      <c r="AP373" s="835">
        <f t="shared" si="94"/>
        <v>28.682887905915862</v>
      </c>
      <c r="AQ373" s="836">
        <f t="shared" si="95"/>
        <v>-16.62559778850996</v>
      </c>
      <c r="AR373" s="702">
        <f>INDEX(Historical!$C$7:$C$1437,MATCH(B373,Historical!$B$7:$B$1446,0))*IF(AH373="n/a",1.03,IF(AH373&lt;0,1.01,IF(AH373&gt;10,1.1,(1+AH373/100))))</f>
        <v>0.50600000000000012</v>
      </c>
      <c r="AS373" s="830">
        <f t="shared" si="96"/>
        <v>0.5356010000000001</v>
      </c>
      <c r="AT373" s="830">
        <f t="shared" si="102"/>
        <v>0.56238105000000016</v>
      </c>
      <c r="AU373" s="830">
        <f t="shared" si="102"/>
        <v>0.59050010250000018</v>
      </c>
      <c r="AV373" s="830">
        <f t="shared" si="102"/>
        <v>0.62002510762500018</v>
      </c>
      <c r="AW373" s="820">
        <f t="shared" si="98"/>
        <v>2.8145072601250005</v>
      </c>
      <c r="AX373" s="837">
        <f t="shared" si="99"/>
        <v>14.666530797941638</v>
      </c>
      <c r="AY373" s="992">
        <v>1.1399999999999999</v>
      </c>
      <c r="AZ373" s="833">
        <v>25.019999999999996</v>
      </c>
      <c r="BA373" s="833">
        <v>-21.86</v>
      </c>
      <c r="BB373" s="833">
        <v>2.2800000000000002</v>
      </c>
      <c r="BC373" s="833">
        <v>-4.1500000000000004</v>
      </c>
      <c r="BD373" s="961"/>
      <c r="BE373" s="664">
        <v>2011</v>
      </c>
      <c r="BF373" s="946" t="e">
        <f>#VALUE!</f>
        <v>#VALUE!</v>
      </c>
      <c r="BG373" s="893">
        <v>1.7000000000000002</v>
      </c>
    </row>
    <row r="374" spans="1:59" ht="11.25" customHeight="1" x14ac:dyDescent="0.2">
      <c r="A374" s="609" t="s">
        <v>1301</v>
      </c>
      <c r="B374" s="925" t="s">
        <v>1302</v>
      </c>
      <c r="C374" s="988" t="s">
        <v>112</v>
      </c>
      <c r="D374" s="988" t="s">
        <v>4395</v>
      </c>
      <c r="E374" s="792">
        <v>8</v>
      </c>
      <c r="F374" s="526">
        <v>544</v>
      </c>
      <c r="G374" s="526" t="s">
        <v>37</v>
      </c>
      <c r="H374" s="526" t="s">
        <v>37</v>
      </c>
      <c r="I374" s="924">
        <v>173.63</v>
      </c>
      <c r="J374" s="702">
        <f t="shared" si="86"/>
        <v>1.8890744686978056</v>
      </c>
      <c r="K374" s="927">
        <v>0.82</v>
      </c>
      <c r="L374" s="639">
        <v>4</v>
      </c>
      <c r="M374" s="693">
        <f t="shared" si="87"/>
        <v>3.28</v>
      </c>
      <c r="N374" s="921" t="s">
        <v>250</v>
      </c>
      <c r="O374" s="795">
        <v>0.745</v>
      </c>
      <c r="P374" s="915">
        <v>43419</v>
      </c>
      <c r="Q374" s="915">
        <v>43441</v>
      </c>
      <c r="R374" s="693">
        <f t="shared" si="88"/>
        <v>10.067114093959725</v>
      </c>
      <c r="S374" s="759">
        <f>IF(INDEX(Historical!$D$7:$D$1437,MATCH(B374,Historical!$B$7:$B$1446,0))=0,"n/a",(INDEX(Historical!$C$7:$C$1437,MATCH(B374,Historical!$B$7:$B$1446,0))/INDEX(Historical!$D$7:$D$1437,MATCH(B374,Historical!$B$7:$B$1446,0))-1)*100)</f>
        <v>11.496350364963504</v>
      </c>
      <c r="T374" s="759">
        <f>IF(INDEX(Historical!$F$7:$F$1430,MATCH(B374,Historical!$B$7:$B$1446,0))=0,"n/a",((INDEX(Historical!$C$7:$C$1437,MATCH(B374,Historical!$B$7:$B$1446,0))/INDEX(Historical!$F$7:$F$1430,MATCH(B374,Historical!$B$7:$B$1446,0)))^(1/3)-1)*100)</f>
        <v>12.467233926731458</v>
      </c>
      <c r="U374" s="759">
        <f>IF(INDEX(Historical!$H$7:$H$1430,MATCH(B374,Historical!$B$7:$B$1446,0))=0,"n/a",((INDEX(Historical!$C$7:$C$1437,MATCH(B374,Historical!$B$7:$B$1446,0))/INDEX(Historical!$H$7:$H$1430,MATCH(B374,Historical!$B$7:$B$1446,0)))^(1/5)-1)*100)</f>
        <v>12.70427420420981</v>
      </c>
      <c r="V374" s="759">
        <f>IF(INDEX(Historical!$O$7:$O$1430,MATCH(B374,Historical!$B$7:$B$1446,0))=0,"n/a",((INDEX(Historical!$C$7:$C$1437,MATCH(B374,Historical!$B$7:$B$1446,0))/INDEX(Historical!$O$7:$O$1430,MATCH(B374,Historical!$B$7:$B$1446,0)))^(1/10)-1)*100)</f>
        <v>10.754620403060366</v>
      </c>
      <c r="W374" s="760">
        <f t="shared" si="89"/>
        <v>1.1812852270076073</v>
      </c>
      <c r="X374" s="761">
        <f t="shared" si="90"/>
        <v>2.8231720453799576</v>
      </c>
      <c r="Y374" s="705"/>
      <c r="Z374" s="702">
        <f t="shared" si="91"/>
        <v>53.420195439739416</v>
      </c>
      <c r="AA374" s="935">
        <f t="shared" si="92"/>
        <v>28.278501628664497</v>
      </c>
      <c r="AB374" s="639">
        <v>12</v>
      </c>
      <c r="AC374" s="916">
        <v>6.14</v>
      </c>
      <c r="AD374" s="916">
        <v>4.0999999999999996</v>
      </c>
      <c r="AE374" s="916">
        <v>3.14</v>
      </c>
      <c r="AF374" s="916">
        <v>6.75</v>
      </c>
      <c r="AG374" s="916">
        <v>37.1</v>
      </c>
      <c r="AH374" s="916">
        <v>206.9</v>
      </c>
      <c r="AI374" s="916">
        <v>9.35</v>
      </c>
      <c r="AJ374" s="916">
        <v>4.5</v>
      </c>
      <c r="AK374" s="916">
        <v>6.8900000000000006</v>
      </c>
      <c r="AL374" s="928">
        <v>126700</v>
      </c>
      <c r="AM374" s="922">
        <v>0.1</v>
      </c>
      <c r="AN374" s="916">
        <v>0.86</v>
      </c>
      <c r="AO374" s="802">
        <f t="shared" si="93"/>
        <v>-13.685152955756882</v>
      </c>
      <c r="AP374" s="803">
        <f t="shared" si="94"/>
        <v>14.593348672907615</v>
      </c>
      <c r="AQ374" s="936">
        <f t="shared" si="95"/>
        <v>191.2653513310388</v>
      </c>
      <c r="AR374" s="702">
        <f>INDEX(Historical!$C$7:$C$1437,MATCH(B374,Historical!$B$7:$B$1446,0))*IF(AH374="n/a",1.03,IF(AH374&lt;0,1.01,IF(AH374&gt;10,1.1,(1+AH374/100))))</f>
        <v>3.3605000000000005</v>
      </c>
      <c r="AS374" s="935">
        <f t="shared" si="96"/>
        <v>3.6747067500000004</v>
      </c>
      <c r="AT374" s="935">
        <f t="shared" si="102"/>
        <v>3.9278940450750004</v>
      </c>
      <c r="AU374" s="935">
        <f t="shared" si="102"/>
        <v>4.198525944780668</v>
      </c>
      <c r="AV374" s="935">
        <f t="shared" si="102"/>
        <v>4.4878043823760558</v>
      </c>
      <c r="AW374" s="702">
        <f t="shared" si="98"/>
        <v>19.649431122231725</v>
      </c>
      <c r="AX374" s="810">
        <f t="shared" si="99"/>
        <v>11.316841054098788</v>
      </c>
      <c r="AY374" s="991">
        <v>1.1000000000000001</v>
      </c>
      <c r="AZ374" s="922">
        <v>40.61</v>
      </c>
      <c r="BA374" s="922">
        <v>0.28999999999999998</v>
      </c>
      <c r="BB374" s="922">
        <v>9.26</v>
      </c>
      <c r="BC374" s="922">
        <v>15.950000000000001</v>
      </c>
      <c r="BE374" s="664">
        <v>2012</v>
      </c>
      <c r="BF374" s="946" t="e">
        <f>#VALUE!</f>
        <v>#VALUE!</v>
      </c>
      <c r="BG374" s="931">
        <v>11.3</v>
      </c>
    </row>
    <row r="375" spans="1:59" ht="11.25" customHeight="1" x14ac:dyDescent="0.2">
      <c r="A375" s="537" t="s">
        <v>628</v>
      </c>
      <c r="B375" s="925" t="s">
        <v>629</v>
      </c>
      <c r="C375" s="988" t="s">
        <v>108</v>
      </c>
      <c r="D375" s="988" t="s">
        <v>4373</v>
      </c>
      <c r="E375" s="792">
        <v>14</v>
      </c>
      <c r="F375" s="526">
        <v>274</v>
      </c>
      <c r="G375" s="526" t="s">
        <v>106</v>
      </c>
      <c r="H375" s="526" t="s">
        <v>106</v>
      </c>
      <c r="I375" s="924">
        <v>107.25</v>
      </c>
      <c r="J375" s="702">
        <f t="shared" si="86"/>
        <v>1.641025641025641</v>
      </c>
      <c r="K375" s="927">
        <v>0.44</v>
      </c>
      <c r="L375" s="639">
        <v>4</v>
      </c>
      <c r="M375" s="693">
        <f t="shared" si="87"/>
        <v>1.76</v>
      </c>
      <c r="N375" s="921" t="s">
        <v>520</v>
      </c>
      <c r="O375" s="795">
        <v>0.41</v>
      </c>
      <c r="P375" s="915">
        <v>43418</v>
      </c>
      <c r="Q375" s="915">
        <v>43434</v>
      </c>
      <c r="R375" s="693">
        <f t="shared" si="88"/>
        <v>7.3170731707317138</v>
      </c>
      <c r="S375" s="759">
        <f>IF(INDEX(Historical!$D$7:$D$1437,MATCH(B375,Historical!$B$7:$B$1446,0))=0,"n/a",(INDEX(Historical!$C$7:$C$1437,MATCH(B375,Historical!$B$7:$B$1446,0))/INDEX(Historical!$D$7:$D$1437,MATCH(B375,Historical!$B$7:$B$1446,0))-1)*100)</f>
        <v>34.136546184738961</v>
      </c>
      <c r="T375" s="759">
        <f>IF(INDEX(Historical!$F$7:$F$1430,MATCH(B375,Historical!$B$7:$B$1446,0))=0,"n/a",((INDEX(Historical!$C$7:$C$1437,MATCH(B375,Historical!$B$7:$B$1446,0))/INDEX(Historical!$F$7:$F$1430,MATCH(B375,Historical!$B$7:$B$1446,0)))^(1/3)-1)*100)</f>
        <v>15.637201230263354</v>
      </c>
      <c r="U375" s="759">
        <f>IF(INDEX(Historical!$H$7:$H$1430,MATCH(B375,Historical!$B$7:$B$1446,0))=0,"n/a",((INDEX(Historical!$C$7:$C$1437,MATCH(B375,Historical!$B$7:$B$1446,0))/INDEX(Historical!$H$7:$H$1430,MATCH(B375,Historical!$B$7:$B$1446,0)))^(1/5)-1)*100)</f>
        <v>10.80090157890703</v>
      </c>
      <c r="V375" s="759">
        <f>IF(INDEX(Historical!$O$7:$O$1430,MATCH(B375,Historical!$B$7:$B$1446,0))=0,"n/a",((INDEX(Historical!$C$7:$C$1437,MATCH(B375,Historical!$B$7:$B$1446,0))/INDEX(Historical!$O$7:$O$1430,MATCH(B375,Historical!$B$7:$B$1446,0)))^(1/10)-1)*100)</f>
        <v>12.447706718009165</v>
      </c>
      <c r="W375" s="760">
        <f t="shared" si="89"/>
        <v>0.86770212566789029</v>
      </c>
      <c r="X375" s="761" t="str">
        <f t="shared" si="90"/>
        <v>n/a</v>
      </c>
      <c r="Y375" s="717"/>
      <c r="Z375" s="702" t="str">
        <f t="shared" si="91"/>
        <v>n/a</v>
      </c>
      <c r="AA375" s="935" t="str">
        <f t="shared" si="92"/>
        <v>n/a</v>
      </c>
      <c r="AB375" s="639">
        <v>12</v>
      </c>
      <c r="AC375" s="916" t="s">
        <v>137</v>
      </c>
      <c r="AD375" s="916" t="s">
        <v>137</v>
      </c>
      <c r="AE375" s="916" t="s">
        <v>137</v>
      </c>
      <c r="AF375" s="916" t="s">
        <v>137</v>
      </c>
      <c r="AG375" s="916" t="s">
        <v>137</v>
      </c>
      <c r="AH375" s="916" t="s">
        <v>137</v>
      </c>
      <c r="AI375" s="916" t="s">
        <v>137</v>
      </c>
      <c r="AJ375" s="916" t="s">
        <v>137</v>
      </c>
      <c r="AK375" s="916" t="s">
        <v>137</v>
      </c>
      <c r="AL375" s="928" t="s">
        <v>137</v>
      </c>
      <c r="AM375" s="922" t="s">
        <v>137</v>
      </c>
      <c r="AN375" s="916" t="s">
        <v>137</v>
      </c>
      <c r="AO375" s="802" t="str">
        <f t="shared" si="93"/>
        <v>n/a</v>
      </c>
      <c r="AP375" s="803">
        <f t="shared" si="94"/>
        <v>12.441927219932671</v>
      </c>
      <c r="AQ375" s="936" t="str">
        <f t="shared" si="95"/>
        <v>n/a</v>
      </c>
      <c r="AR375" s="702">
        <f>INDEX(Historical!$C$7:$C$1437,MATCH(B375,Historical!$B$7:$B$1446,0))*IF(AH375="n/a",1.03,IF(AH375&lt;0,1.01,IF(AH375&gt;10,1.1,(1+AH375/100))))</f>
        <v>1.7201</v>
      </c>
      <c r="AS375" s="935">
        <f t="shared" si="96"/>
        <v>1.771703</v>
      </c>
      <c r="AT375" s="935">
        <f t="shared" si="102"/>
        <v>1.8248540900000001</v>
      </c>
      <c r="AU375" s="935">
        <f t="shared" si="102"/>
        <v>1.8795997127000001</v>
      </c>
      <c r="AV375" s="935">
        <f t="shared" si="102"/>
        <v>1.9359877040810003</v>
      </c>
      <c r="AW375" s="702">
        <f t="shared" si="98"/>
        <v>9.1322445067809994</v>
      </c>
      <c r="AX375" s="810">
        <f t="shared" si="99"/>
        <v>8.5149132930358977</v>
      </c>
      <c r="AY375" s="991" t="s">
        <v>137</v>
      </c>
      <c r="AZ375" s="922" t="s">
        <v>137</v>
      </c>
      <c r="BA375" s="922" t="s">
        <v>137</v>
      </c>
      <c r="BB375" s="922" t="s">
        <v>137</v>
      </c>
      <c r="BC375" s="922" t="s">
        <v>137</v>
      </c>
      <c r="BD375" s="960" t="s">
        <v>4298</v>
      </c>
      <c r="BE375" s="664">
        <v>2005</v>
      </c>
      <c r="BF375" s="946" t="e">
        <f>#VALUE!</f>
        <v>#VALUE!</v>
      </c>
      <c r="BG375" s="931" t="s">
        <v>137</v>
      </c>
    </row>
    <row r="376" spans="1:59" ht="11.25" customHeight="1" x14ac:dyDescent="0.2">
      <c r="A376" s="537" t="s">
        <v>1303</v>
      </c>
      <c r="B376" s="925" t="s">
        <v>1304</v>
      </c>
      <c r="C376" s="988" t="s">
        <v>108</v>
      </c>
      <c r="D376" s="988" t="s">
        <v>4373</v>
      </c>
      <c r="E376" s="792">
        <v>7</v>
      </c>
      <c r="F376" s="526">
        <v>616</v>
      </c>
      <c r="G376" s="526" t="s">
        <v>106</v>
      </c>
      <c r="H376" s="526" t="s">
        <v>106</v>
      </c>
      <c r="I376" s="924">
        <v>14.06</v>
      </c>
      <c r="J376" s="702">
        <f t="shared" si="86"/>
        <v>3.9829302987197721</v>
      </c>
      <c r="K376" s="927">
        <v>0.14000000000000001</v>
      </c>
      <c r="L376" s="639">
        <v>4</v>
      </c>
      <c r="M376" s="693">
        <f t="shared" si="87"/>
        <v>0.56000000000000005</v>
      </c>
      <c r="N376" s="921" t="s">
        <v>560</v>
      </c>
      <c r="O376" s="795">
        <v>0.13</v>
      </c>
      <c r="P376" s="915">
        <v>43307</v>
      </c>
      <c r="Q376" s="915">
        <v>43322</v>
      </c>
      <c r="R376" s="693">
        <f t="shared" si="88"/>
        <v>7.6923076923076987</v>
      </c>
      <c r="S376" s="759">
        <f>IF(INDEX(Historical!$D$7:$D$1437,MATCH(B376,Historical!$B$7:$B$1446,0))=0,"n/a",(INDEX(Historical!$C$7:$C$1437,MATCH(B376,Historical!$B$7:$B$1446,0))/INDEX(Historical!$D$7:$D$1437,MATCH(B376,Historical!$B$7:$B$1446,0))-1)*100)</f>
        <v>8.0000000000000071</v>
      </c>
      <c r="T376" s="759">
        <f>IF(INDEX(Historical!$F$7:$F$1430,MATCH(B376,Historical!$B$7:$B$1446,0))=0,"n/a",((INDEX(Historical!$C$7:$C$1437,MATCH(B376,Historical!$B$7:$B$1446,0))/INDEX(Historical!$F$7:$F$1430,MATCH(B376,Historical!$B$7:$B$1446,0)))^(1/3)-1)*100)</f>
        <v>8.7380373002892142</v>
      </c>
      <c r="U376" s="759">
        <f>IF(INDEX(Historical!$H$7:$H$1430,MATCH(B376,Historical!$B$7:$B$1446,0))=0,"n/a",((INDEX(Historical!$C$7:$C$1437,MATCH(B376,Historical!$B$7:$B$1446,0))/INDEX(Historical!$H$7:$H$1430,MATCH(B376,Historical!$B$7:$B$1446,0)))^(1/5)-1)*100)</f>
        <v>16.651613497612306</v>
      </c>
      <c r="V376" s="759">
        <f>IF(INDEX(Historical!$O$7:$O$1430,MATCH(B376,Historical!$B$7:$B$1446,0))=0,"n/a",((INDEX(Historical!$C$7:$C$1437,MATCH(B376,Historical!$B$7:$B$1446,0))/INDEX(Historical!$O$7:$O$1430,MATCH(B376,Historical!$B$7:$B$1446,0)))^(1/10)-1)*100)</f>
        <v>17.24655947096949</v>
      </c>
      <c r="W376" s="760">
        <f t="shared" si="89"/>
        <v>0.96550349799572288</v>
      </c>
      <c r="X376" s="761">
        <f t="shared" si="90"/>
        <v>2.4132773184945369</v>
      </c>
      <c r="Y376" s="716"/>
      <c r="Z376" s="702">
        <f t="shared" si="91"/>
        <v>40.000000000000007</v>
      </c>
      <c r="AA376" s="935">
        <f t="shared" si="92"/>
        <v>10.042857142857144</v>
      </c>
      <c r="AB376" s="639">
        <v>12</v>
      </c>
      <c r="AC376" s="916">
        <v>1.4</v>
      </c>
      <c r="AD376" s="916">
        <v>1.25</v>
      </c>
      <c r="AE376" s="916">
        <v>2.59</v>
      </c>
      <c r="AF376" s="916">
        <v>0.95</v>
      </c>
      <c r="AG376" s="916">
        <v>8.5</v>
      </c>
      <c r="AH376" s="916">
        <v>18.5</v>
      </c>
      <c r="AI376" s="916">
        <v>3.0300000000000002</v>
      </c>
      <c r="AJ376" s="916">
        <v>6.9</v>
      </c>
      <c r="AK376" s="916">
        <v>8</v>
      </c>
      <c r="AL376" s="928">
        <v>1740</v>
      </c>
      <c r="AM376" s="922">
        <v>0.6</v>
      </c>
      <c r="AN376" s="916">
        <v>0.16</v>
      </c>
      <c r="AO376" s="802">
        <f t="shared" si="93"/>
        <v>10.591686653474934</v>
      </c>
      <c r="AP376" s="803">
        <f t="shared" si="94"/>
        <v>20.634543796332078</v>
      </c>
      <c r="AQ376" s="936">
        <f t="shared" si="95"/>
        <v>-34.882279982193317</v>
      </c>
      <c r="AR376" s="702">
        <f>INDEX(Historical!$C$7:$C$1437,MATCH(B376,Historical!$B$7:$B$1446,0))*IF(AH376="n/a",1.03,IF(AH376&lt;0,1.01,IF(AH376&gt;10,1.1,(1+AH376/100))))</f>
        <v>0.59400000000000008</v>
      </c>
      <c r="AS376" s="935">
        <f t="shared" si="96"/>
        <v>0.61199820000000005</v>
      </c>
      <c r="AT376" s="935">
        <f t="shared" si="102"/>
        <v>0.66095805600000013</v>
      </c>
      <c r="AU376" s="935">
        <f t="shared" si="102"/>
        <v>0.71383470048000019</v>
      </c>
      <c r="AV376" s="935">
        <f t="shared" si="102"/>
        <v>0.77094147651840028</v>
      </c>
      <c r="AW376" s="702">
        <f t="shared" si="98"/>
        <v>3.3517324329984008</v>
      </c>
      <c r="AX376" s="810">
        <f t="shared" si="99"/>
        <v>23.83877975105548</v>
      </c>
      <c r="AY376" s="991">
        <v>1.47</v>
      </c>
      <c r="AZ376" s="922">
        <v>23.66</v>
      </c>
      <c r="BA376" s="922">
        <v>-25.53</v>
      </c>
      <c r="BB376" s="922">
        <v>1.39</v>
      </c>
      <c r="BC376" s="922">
        <v>-5.9700000000000006</v>
      </c>
      <c r="BE376" s="664">
        <v>2012</v>
      </c>
      <c r="BF376" s="946" t="e">
        <f>#VALUE!</f>
        <v>#VALUE!</v>
      </c>
      <c r="BG376" s="931">
        <v>1.0999999999999999</v>
      </c>
    </row>
    <row r="377" spans="1:59" ht="11.25" customHeight="1" x14ac:dyDescent="0.2">
      <c r="A377" s="537" t="s">
        <v>253</v>
      </c>
      <c r="B377" s="925" t="s">
        <v>254</v>
      </c>
      <c r="C377" s="988" t="s">
        <v>179</v>
      </c>
      <c r="D377" s="988" t="s">
        <v>4402</v>
      </c>
      <c r="E377" s="792">
        <v>46</v>
      </c>
      <c r="F377" s="526">
        <v>43</v>
      </c>
      <c r="G377" s="526" t="s">
        <v>106</v>
      </c>
      <c r="H377" s="526" t="s">
        <v>106</v>
      </c>
      <c r="I377" s="916">
        <v>58.52</v>
      </c>
      <c r="J377" s="702">
        <f t="shared" si="86"/>
        <v>4.8530416951469579</v>
      </c>
      <c r="K377" s="927">
        <v>0.71</v>
      </c>
      <c r="L377" s="639">
        <v>4</v>
      </c>
      <c r="M377" s="693">
        <f t="shared" si="87"/>
        <v>2.84</v>
      </c>
      <c r="N377" s="921" t="s">
        <v>119</v>
      </c>
      <c r="O377" s="795">
        <v>0.7</v>
      </c>
      <c r="P377" s="915">
        <v>43328</v>
      </c>
      <c r="Q377" s="915">
        <v>43343</v>
      </c>
      <c r="R377" s="693">
        <f t="shared" si="88"/>
        <v>1.4285714285714299</v>
      </c>
      <c r="S377" s="759">
        <f>IF(INDEX(Historical!$D$7:$D$1437,MATCH(B377,Historical!$B$7:$B$1446,0))=0,"n/a",(INDEX(Historical!$C$7:$C$1437,MATCH(B377,Historical!$B$7:$B$1446,0))/INDEX(Historical!$D$7:$D$1437,MATCH(B377,Historical!$B$7:$B$1446,0))-1)*100)</f>
        <v>0.71428571428571175</v>
      </c>
      <c r="T377" s="759">
        <f>IF(INDEX(Historical!$F$7:$F$1430,MATCH(B377,Historical!$B$7:$B$1446,0))=0,"n/a",((INDEX(Historical!$C$7:$C$1437,MATCH(B377,Historical!$B$7:$B$1446,0))/INDEX(Historical!$F$7:$F$1430,MATCH(B377,Historical!$B$7:$B$1446,0)))^(1/3)-1)*100)</f>
        <v>0.84138569487346437</v>
      </c>
      <c r="U377" s="759">
        <f>IF(INDEX(Historical!$H$7:$H$1430,MATCH(B377,Historical!$B$7:$B$1446,0))=0,"n/a",((INDEX(Historical!$C$7:$C$1437,MATCH(B377,Historical!$B$7:$B$1446,0))/INDEX(Historical!$H$7:$H$1430,MATCH(B377,Historical!$B$7:$B$1446,0)))^(1/5)-1)*100)</f>
        <v>16.751145735902085</v>
      </c>
      <c r="V377" s="759">
        <f>IF(INDEX(Historical!$O$7:$O$1430,MATCH(B377,Historical!$B$7:$B$1446,0))=0,"n/a",((INDEX(Historical!$C$7:$C$1437,MATCH(B377,Historical!$B$7:$B$1446,0))/INDEX(Historical!$O$7:$O$1430,MATCH(B377,Historical!$B$7:$B$1446,0)))^(1/10)-1)*100)</f>
        <v>30.963282174056506</v>
      </c>
      <c r="W377" s="760">
        <f t="shared" si="89"/>
        <v>0.54100032553840571</v>
      </c>
      <c r="X377" s="761" t="str">
        <f t="shared" si="90"/>
        <v>n/a</v>
      </c>
      <c r="Y377" s="716"/>
      <c r="Z377" s="702" t="str">
        <f t="shared" si="91"/>
        <v>n/a</v>
      </c>
      <c r="AA377" s="935" t="str">
        <f t="shared" si="92"/>
        <v>n/a</v>
      </c>
      <c r="AB377" s="639">
        <v>9</v>
      </c>
      <c r="AC377" s="916">
        <v>-0.02</v>
      </c>
      <c r="AD377" s="916" t="s">
        <v>137</v>
      </c>
      <c r="AE377" s="916">
        <v>2.54</v>
      </c>
      <c r="AF377" s="916">
        <v>1.48</v>
      </c>
      <c r="AG377" s="916">
        <v>10.8</v>
      </c>
      <c r="AH377" s="918">
        <v>89.7</v>
      </c>
      <c r="AI377" s="918">
        <v>38.17</v>
      </c>
      <c r="AJ377" s="916">
        <v>-15.1</v>
      </c>
      <c r="AK377" s="916" t="s">
        <v>137</v>
      </c>
      <c r="AL377" s="928">
        <v>6770</v>
      </c>
      <c r="AM377" s="922">
        <v>1.2</v>
      </c>
      <c r="AN377" s="916">
        <v>0.11</v>
      </c>
      <c r="AO377" s="802" t="str">
        <f t="shared" si="93"/>
        <v>n/a</v>
      </c>
      <c r="AP377" s="803">
        <f t="shared" si="94"/>
        <v>21.604187431049041</v>
      </c>
      <c r="AQ377" s="936" t="str">
        <f t="shared" si="95"/>
        <v>n/a</v>
      </c>
      <c r="AR377" s="702">
        <f>INDEX(Historical!$C$7:$C$1437,MATCH(B377,Historical!$B$7:$B$1446,0))*IF(AH377="n/a",1.03,IF(AH377&lt;0,1.01,IF(AH377&gt;10,1.1,(1+AH377/100))))</f>
        <v>3.1019999999999999</v>
      </c>
      <c r="AS377" s="935">
        <f t="shared" si="96"/>
        <v>3.4122000000000003</v>
      </c>
      <c r="AT377" s="935">
        <f t="shared" si="102"/>
        <v>3.5145660000000003</v>
      </c>
      <c r="AU377" s="935">
        <f t="shared" si="102"/>
        <v>3.6200029800000002</v>
      </c>
      <c r="AV377" s="935">
        <f t="shared" si="102"/>
        <v>3.7286030694000005</v>
      </c>
      <c r="AW377" s="702">
        <f t="shared" si="98"/>
        <v>17.377372049400002</v>
      </c>
      <c r="AX377" s="810">
        <f t="shared" si="99"/>
        <v>29.694757432330825</v>
      </c>
      <c r="AY377" s="991">
        <v>1.53</v>
      </c>
      <c r="AZ377" s="922">
        <v>31.330000000000002</v>
      </c>
      <c r="BA377" s="922">
        <v>-20.78</v>
      </c>
      <c r="BB377" s="922">
        <v>2.58</v>
      </c>
      <c r="BC377" s="922">
        <v>-2.09</v>
      </c>
      <c r="BE377" s="664">
        <v>1973</v>
      </c>
      <c r="BF377" s="946" t="e">
        <f>#VALUE!</f>
        <v>#VALUE!</v>
      </c>
      <c r="BG377" s="931">
        <v>7.7</v>
      </c>
    </row>
    <row r="378" spans="1:59" ht="11.25" customHeight="1" x14ac:dyDescent="0.2">
      <c r="A378" s="609" t="s">
        <v>1311</v>
      </c>
      <c r="B378" s="925" t="s">
        <v>1312</v>
      </c>
      <c r="C378" s="988" t="s">
        <v>4224</v>
      </c>
      <c r="D378" s="988" t="s">
        <v>4352</v>
      </c>
      <c r="E378" s="792">
        <v>9</v>
      </c>
      <c r="F378" s="526">
        <v>403</v>
      </c>
      <c r="G378" s="526" t="s">
        <v>106</v>
      </c>
      <c r="H378" s="526" t="s">
        <v>106</v>
      </c>
      <c r="I378" s="924">
        <v>19.95</v>
      </c>
      <c r="J378" s="702">
        <f t="shared" si="86"/>
        <v>3.21203007518797</v>
      </c>
      <c r="K378" s="927">
        <v>0.16020000000000001</v>
      </c>
      <c r="L378" s="639">
        <v>4</v>
      </c>
      <c r="M378" s="693">
        <f t="shared" si="87"/>
        <v>0.64080000000000004</v>
      </c>
      <c r="N378" s="921" t="s">
        <v>190</v>
      </c>
      <c r="O378" s="795">
        <v>0.13930000000000001</v>
      </c>
      <c r="P378" s="915">
        <v>43446</v>
      </c>
      <c r="Q378" s="915">
        <v>43467</v>
      </c>
      <c r="R378" s="693">
        <f t="shared" si="88"/>
        <v>15.003589375448673</v>
      </c>
      <c r="S378" s="759">
        <f>IF(INDEX(Historical!$D$7:$D$1437,MATCH(B378,Historical!$B$7:$B$1446,0))=0,"n/a",(INDEX(Historical!$C$7:$C$1437,MATCH(B378,Historical!$B$7:$B$1446,0))/INDEX(Historical!$D$7:$D$1437,MATCH(B378,Historical!$B$7:$B$1446,0))-1)*100)</f>
        <v>4.9736247174076764</v>
      </c>
      <c r="T378" s="759">
        <f>IF(INDEX(Historical!$F$7:$F$1430,MATCH(B378,Historical!$B$7:$B$1446,0))=0,"n/a",((INDEX(Historical!$C$7:$C$1437,MATCH(B378,Historical!$B$7:$B$1446,0))/INDEX(Historical!$F$7:$F$1430,MATCH(B378,Historical!$B$7:$B$1446,0)))^(1/3)-1)*100)</f>
        <v>18.846277644674771</v>
      </c>
      <c r="U378" s="759">
        <f>IF(INDEX(Historical!$H$7:$H$1430,MATCH(B378,Historical!$B$7:$B$1446,0))=0,"n/a",((INDEX(Historical!$C$7:$C$1437,MATCH(B378,Historical!$B$7:$B$1446,0))/INDEX(Historical!$H$7:$H$1430,MATCH(B378,Historical!$B$7:$B$1446,0)))^(1/5)-1)*100)</f>
        <v>16.343262416327619</v>
      </c>
      <c r="V378" s="759">
        <f>IF(INDEX(Historical!$O$7:$O$1430,MATCH(B378,Historical!$B$7:$B$1446,0))=0,"n/a",((INDEX(Historical!$C$7:$C$1437,MATCH(B378,Historical!$B$7:$B$1446,0))/INDEX(Historical!$O$7:$O$1430,MATCH(B378,Historical!$B$7:$B$1446,0)))^(1/10)-1)*100)</f>
        <v>13.956195926035964</v>
      </c>
      <c r="W378" s="760">
        <f t="shared" si="89"/>
        <v>1.1710399096532076</v>
      </c>
      <c r="X378" s="761" t="str">
        <f t="shared" si="90"/>
        <v>n/a</v>
      </c>
      <c r="Y378" s="713"/>
      <c r="Z378" s="702">
        <f t="shared" si="91"/>
        <v>29.260273972602739</v>
      </c>
      <c r="AA378" s="935">
        <f t="shared" si="92"/>
        <v>9.1095890410958908</v>
      </c>
      <c r="AB378" s="639">
        <v>10</v>
      </c>
      <c r="AC378" s="916">
        <v>2.19</v>
      </c>
      <c r="AD378" s="916">
        <v>1.75</v>
      </c>
      <c r="AE378" s="916">
        <v>0.53</v>
      </c>
      <c r="AF378" s="918" t="s">
        <v>137</v>
      </c>
      <c r="AG378" s="919">
        <v>-274.60000000000002</v>
      </c>
      <c r="AH378" s="916">
        <v>18.099999999999998</v>
      </c>
      <c r="AI378" s="916">
        <v>5.19</v>
      </c>
      <c r="AJ378" s="916">
        <v>-7.7</v>
      </c>
      <c r="AK378" s="916">
        <v>5.2200000000000006</v>
      </c>
      <c r="AL378" s="928">
        <v>30890</v>
      </c>
      <c r="AM378" s="922">
        <v>0.1</v>
      </c>
      <c r="AN378" s="916" t="s">
        <v>137</v>
      </c>
      <c r="AO378" s="802">
        <f t="shared" si="93"/>
        <v>10.445703450419696</v>
      </c>
      <c r="AP378" s="803">
        <f t="shared" si="94"/>
        <v>19.555292491515587</v>
      </c>
      <c r="AQ378" s="936" t="str">
        <f t="shared" si="95"/>
        <v>n/a</v>
      </c>
      <c r="AR378" s="702">
        <f>INDEX(Historical!$C$7:$C$1437,MATCH(B378,Historical!$B$7:$B$1446,0))*IF(AH378="n/a",1.03,IF(AH378&lt;0,1.01,IF(AH378&gt;10,1.1,(1+AH378/100))))</f>
        <v>0.61292000000000013</v>
      </c>
      <c r="AS378" s="935">
        <f t="shared" si="96"/>
        <v>0.64473054800000018</v>
      </c>
      <c r="AT378" s="935">
        <f t="shared" si="102"/>
        <v>0.67838548260560017</v>
      </c>
      <c r="AU378" s="935">
        <f t="shared" si="102"/>
        <v>0.71379720479761255</v>
      </c>
      <c r="AV378" s="935">
        <f t="shared" si="102"/>
        <v>0.75105741888804789</v>
      </c>
      <c r="AW378" s="702">
        <f t="shared" si="98"/>
        <v>3.4008906542912607</v>
      </c>
      <c r="AX378" s="810">
        <f t="shared" si="99"/>
        <v>17.047070948828374</v>
      </c>
      <c r="AY378" s="991">
        <v>1.39</v>
      </c>
      <c r="AZ378" s="922">
        <v>8.07</v>
      </c>
      <c r="BA378" s="922">
        <v>-26.33</v>
      </c>
      <c r="BB378" s="922">
        <v>-1.71</v>
      </c>
      <c r="BC378" s="922">
        <v>-11.76</v>
      </c>
      <c r="BE378" s="664">
        <v>2011</v>
      </c>
      <c r="BF378" s="946" t="e">
        <f>#VALUE!</f>
        <v>#VALUE!</v>
      </c>
      <c r="BG378" s="931">
        <v>12.6</v>
      </c>
    </row>
    <row r="379" spans="1:59" ht="11.25" customHeight="1" x14ac:dyDescent="0.2">
      <c r="A379" s="609" t="s">
        <v>1309</v>
      </c>
      <c r="B379" s="925" t="s">
        <v>1310</v>
      </c>
      <c r="C379" s="988" t="s">
        <v>4353</v>
      </c>
      <c r="D379" s="988" t="s">
        <v>4354</v>
      </c>
      <c r="E379" s="792">
        <v>8</v>
      </c>
      <c r="F379" s="526">
        <v>589</v>
      </c>
      <c r="G379" s="526" t="s">
        <v>37</v>
      </c>
      <c r="H379" s="526" t="s">
        <v>37</v>
      </c>
      <c r="I379" s="924">
        <v>26</v>
      </c>
      <c r="J379" s="702">
        <f t="shared" si="86"/>
        <v>8.3076923076923084</v>
      </c>
      <c r="K379" s="927">
        <v>0.54</v>
      </c>
      <c r="L379" s="639">
        <v>4</v>
      </c>
      <c r="M379" s="693">
        <f t="shared" si="87"/>
        <v>2.16</v>
      </c>
      <c r="N379" s="921" t="s">
        <v>169</v>
      </c>
      <c r="O379" s="795">
        <v>0.53</v>
      </c>
      <c r="P379" s="915">
        <v>43581</v>
      </c>
      <c r="Q379" s="915">
        <v>43601</v>
      </c>
      <c r="R379" s="693">
        <f t="shared" si="88"/>
        <v>1.8867924528301903</v>
      </c>
      <c r="S379" s="759">
        <f>IF(INDEX(Historical!$D$7:$D$1437,MATCH(B379,Historical!$B$7:$B$1446,0))=0,"n/a",(INDEX(Historical!$C$7:$C$1437,MATCH(B379,Historical!$B$7:$B$1446,0))/INDEX(Historical!$D$7:$D$1437,MATCH(B379,Historical!$B$7:$B$1446,0))-1)*100)</f>
        <v>1.9323671497584405</v>
      </c>
      <c r="T379" s="759">
        <f>IF(INDEX(Historical!$F$7:$F$1430,MATCH(B379,Historical!$B$7:$B$1446,0))=0,"n/a",((INDEX(Historical!$C$7:$C$1437,MATCH(B379,Historical!$B$7:$B$1446,0))/INDEX(Historical!$F$7:$F$1430,MATCH(B379,Historical!$B$7:$B$1446,0)))^(1/3)-1)*100)</f>
        <v>1.9709486512899943</v>
      </c>
      <c r="U379" s="759">
        <f>IF(INDEX(Historical!$H$7:$H$1430,MATCH(B379,Historical!$B$7:$B$1446,0))=0,"n/a",((INDEX(Historical!$C$7:$C$1437,MATCH(B379,Historical!$B$7:$B$1446,0))/INDEX(Historical!$H$7:$H$1430,MATCH(B379,Historical!$B$7:$B$1446,0)))^(1/5)-1)*100)</f>
        <v>2.2266502744985095</v>
      </c>
      <c r="V379" s="759">
        <f>IF(INDEX(Historical!$O$7:$O$1430,MATCH(B379,Historical!$B$7:$B$1446,0))=0,"n/a",((INDEX(Historical!$C$7:$C$1437,MATCH(B379,Historical!$B$7:$B$1446,0))/INDEX(Historical!$O$7:$O$1430,MATCH(B379,Historical!$B$7:$B$1446,0)))^(1/10)-1)*100)</f>
        <v>-3.7117765547028503</v>
      </c>
      <c r="W379" s="760" t="str">
        <f t="shared" si="89"/>
        <v>n/a</v>
      </c>
      <c r="X379" s="761">
        <f t="shared" si="90"/>
        <v>0.24740558605538995</v>
      </c>
      <c r="Y379" s="716"/>
      <c r="Z379" s="702">
        <f t="shared" si="91"/>
        <v>191.15044247787614</v>
      </c>
      <c r="AA379" s="935">
        <f t="shared" si="92"/>
        <v>23.008849557522126</v>
      </c>
      <c r="AB379" s="639">
        <v>12</v>
      </c>
      <c r="AC379" s="916">
        <v>1.1299999999999999</v>
      </c>
      <c r="AD379" s="916">
        <v>4.5999999999999996</v>
      </c>
      <c r="AE379" s="916">
        <v>1.87</v>
      </c>
      <c r="AF379" s="916">
        <v>1.64</v>
      </c>
      <c r="AG379" s="916">
        <v>6.8000000000000007</v>
      </c>
      <c r="AH379" s="916">
        <v>-6.4</v>
      </c>
      <c r="AI379" s="916" t="s">
        <v>137</v>
      </c>
      <c r="AJ379" s="916">
        <v>9</v>
      </c>
      <c r="AK379" s="916">
        <v>5</v>
      </c>
      <c r="AL379" s="928">
        <v>4300</v>
      </c>
      <c r="AM379" s="922">
        <v>1.32</v>
      </c>
      <c r="AN379" s="916">
        <v>1.61</v>
      </c>
      <c r="AO379" s="802">
        <f t="shared" si="93"/>
        <v>-12.474506975331309</v>
      </c>
      <c r="AP379" s="803">
        <f t="shared" si="94"/>
        <v>10.534342582190817</v>
      </c>
      <c r="AQ379" s="936">
        <f t="shared" si="95"/>
        <v>29.50248950732146</v>
      </c>
      <c r="AR379" s="702">
        <f>INDEX(Historical!$C$7:$C$1437,MATCH(B379,Historical!$B$7:$B$1446,0))*IF(AH379="n/a",1.03,IF(AH379&lt;0,1.01,IF(AH379&gt;10,1.1,(1+AH379/100))))</f>
        <v>2.1311</v>
      </c>
      <c r="AS379" s="935">
        <f t="shared" si="96"/>
        <v>2.195033</v>
      </c>
      <c r="AT379" s="935">
        <f t="shared" si="102"/>
        <v>2.3047846500000002</v>
      </c>
      <c r="AU379" s="935">
        <f t="shared" si="102"/>
        <v>2.4200238825000002</v>
      </c>
      <c r="AV379" s="935">
        <f t="shared" si="102"/>
        <v>2.5410250766250004</v>
      </c>
      <c r="AW379" s="702">
        <f t="shared" si="98"/>
        <v>11.591966609125002</v>
      </c>
      <c r="AX379" s="810">
        <f t="shared" si="99"/>
        <v>44.584486958173088</v>
      </c>
      <c r="AY379" s="991">
        <v>1.04</v>
      </c>
      <c r="AZ379" s="922">
        <v>15.709999999999999</v>
      </c>
      <c r="BA379" s="922">
        <v>-11.65</v>
      </c>
      <c r="BB379" s="922">
        <v>-2.1</v>
      </c>
      <c r="BC379" s="922">
        <v>-3.49</v>
      </c>
      <c r="BE379" s="664">
        <v>2012</v>
      </c>
      <c r="BF379" s="946" t="e">
        <f>#VALUE!</f>
        <v>#VALUE!</v>
      </c>
      <c r="BG379" s="931">
        <v>2.6</v>
      </c>
    </row>
    <row r="380" spans="1:59" ht="11.25" customHeight="1" x14ac:dyDescent="0.2">
      <c r="A380" s="537" t="s">
        <v>1293</v>
      </c>
      <c r="B380" s="925" t="s">
        <v>1294</v>
      </c>
      <c r="C380" s="988" t="s">
        <v>154</v>
      </c>
      <c r="D380" s="988" t="s">
        <v>4358</v>
      </c>
      <c r="E380" s="792">
        <v>9</v>
      </c>
      <c r="F380" s="526">
        <v>457</v>
      </c>
      <c r="G380" s="526" t="s">
        <v>37</v>
      </c>
      <c r="H380" s="526" t="s">
        <v>115</v>
      </c>
      <c r="I380" s="924">
        <v>101.42</v>
      </c>
      <c r="J380" s="702">
        <f t="shared" si="86"/>
        <v>0.82823900611319268</v>
      </c>
      <c r="K380" s="927">
        <v>0.21</v>
      </c>
      <c r="L380" s="639">
        <v>4</v>
      </c>
      <c r="M380" s="693">
        <f t="shared" si="87"/>
        <v>0.84</v>
      </c>
      <c r="N380" s="921" t="s">
        <v>320</v>
      </c>
      <c r="O380" s="795">
        <v>0.2</v>
      </c>
      <c r="P380" s="915">
        <v>43545</v>
      </c>
      <c r="Q380" s="915">
        <v>43553</v>
      </c>
      <c r="R380" s="693">
        <f t="shared" si="88"/>
        <v>4.9999999999999902</v>
      </c>
      <c r="S380" s="759">
        <f>IF(INDEX(Historical!$D$7:$D$1437,MATCH(B380,Historical!$B$7:$B$1446,0))=0,"n/a",(INDEX(Historical!$C$7:$C$1437,MATCH(B380,Historical!$B$7:$B$1446,0))/INDEX(Historical!$D$7:$D$1437,MATCH(B380,Historical!$B$7:$B$1446,0))-1)*100)</f>
        <v>11.111111111111116</v>
      </c>
      <c r="T380" s="759">
        <f>IF(INDEX(Historical!$F$7:$F$1430,MATCH(B380,Historical!$B$7:$B$1446,0))=0,"n/a",((INDEX(Historical!$C$7:$C$1437,MATCH(B380,Historical!$B$7:$B$1446,0))/INDEX(Historical!$F$7:$F$1430,MATCH(B380,Historical!$B$7:$B$1446,0)))^(1/3)-1)*100)</f>
        <v>7.7217345015941907</v>
      </c>
      <c r="U380" s="759">
        <f>IF(INDEX(Historical!$H$7:$H$1430,MATCH(B380,Historical!$B$7:$B$1446,0))=0,"n/a",((INDEX(Historical!$C$7:$C$1437,MATCH(B380,Historical!$B$7:$B$1446,0))/INDEX(Historical!$H$7:$H$1430,MATCH(B380,Historical!$B$7:$B$1446,0)))^(1/5)-1)*100)</f>
        <v>8.2785181739996272</v>
      </c>
      <c r="V380" s="759">
        <f>IF(INDEX(Historical!$O$7:$O$1430,MATCH(B380,Historical!$B$7:$B$1446,0))=0,"n/a",((INDEX(Historical!$C$7:$C$1437,MATCH(B380,Historical!$B$7:$B$1446,0))/INDEX(Historical!$O$7:$O$1430,MATCH(B380,Historical!$B$7:$B$1446,0)))^(1/10)-1)*100)</f>
        <v>5.6737641494979396</v>
      </c>
      <c r="W380" s="760">
        <f t="shared" si="89"/>
        <v>1.4590874692477616</v>
      </c>
      <c r="X380" s="761">
        <f t="shared" si="90"/>
        <v>0.91983535266662519</v>
      </c>
      <c r="Y380" s="925"/>
      <c r="Z380" s="702">
        <f t="shared" si="91"/>
        <v>29.065743944636672</v>
      </c>
      <c r="AA380" s="935">
        <f t="shared" si="92"/>
        <v>35.093425605536332</v>
      </c>
      <c r="AB380" s="639">
        <v>9</v>
      </c>
      <c r="AC380" s="916">
        <v>2.89</v>
      </c>
      <c r="AD380" s="916">
        <v>3.11</v>
      </c>
      <c r="AE380" s="916">
        <v>2.38</v>
      </c>
      <c r="AF380" s="916">
        <v>4.38</v>
      </c>
      <c r="AG380" s="916">
        <v>16.3</v>
      </c>
      <c r="AH380" s="916">
        <v>35.099999999999994</v>
      </c>
      <c r="AI380" s="916">
        <v>12.45</v>
      </c>
      <c r="AJ380" s="916">
        <v>9</v>
      </c>
      <c r="AK380" s="916">
        <v>11.27</v>
      </c>
      <c r="AL380" s="928">
        <v>6800</v>
      </c>
      <c r="AM380" s="922">
        <v>0.3</v>
      </c>
      <c r="AN380" s="916">
        <v>1.29</v>
      </c>
      <c r="AO380" s="802">
        <f t="shared" si="93"/>
        <v>-25.98666842542351</v>
      </c>
      <c r="AP380" s="803">
        <f t="shared" si="94"/>
        <v>9.1067571801128206</v>
      </c>
      <c r="AQ380" s="936">
        <f t="shared" si="95"/>
        <v>161.37176941177879</v>
      </c>
      <c r="AR380" s="702">
        <f>INDEX(Historical!$C$7:$C$1437,MATCH(B380,Historical!$B$7:$B$1446,0))*IF(AH380="n/a",1.03,IF(AH380&lt;0,1.01,IF(AH380&gt;10,1.1,(1+AH380/100))))</f>
        <v>0.88000000000000012</v>
      </c>
      <c r="AS380" s="935">
        <f t="shared" si="96"/>
        <v>0.96800000000000019</v>
      </c>
      <c r="AT380" s="935">
        <f t="shared" si="102"/>
        <v>1.0648000000000002</v>
      </c>
      <c r="AU380" s="935">
        <f t="shared" si="102"/>
        <v>1.1712800000000003</v>
      </c>
      <c r="AV380" s="935">
        <f t="shared" si="102"/>
        <v>1.2884080000000004</v>
      </c>
      <c r="AW380" s="702">
        <f t="shared" si="98"/>
        <v>5.3724880000000015</v>
      </c>
      <c r="AX380" s="810">
        <f t="shared" si="99"/>
        <v>5.2972668112798278</v>
      </c>
      <c r="AY380" s="991">
        <v>0.91</v>
      </c>
      <c r="AZ380" s="922">
        <v>23.96</v>
      </c>
      <c r="BA380" s="922">
        <v>-6.68</v>
      </c>
      <c r="BB380" s="922">
        <v>-2.1</v>
      </c>
      <c r="BC380" s="922">
        <v>5.67</v>
      </c>
      <c r="BE380" s="664">
        <v>2011</v>
      </c>
      <c r="BF380" s="946" t="e">
        <f>#VALUE!</f>
        <v>#VALUE!</v>
      </c>
      <c r="BG380" s="931">
        <v>5.7</v>
      </c>
    </row>
    <row r="381" spans="1:59" ht="11.25" customHeight="1" x14ac:dyDescent="0.2">
      <c r="A381" s="537" t="s">
        <v>255</v>
      </c>
      <c r="B381" s="925" t="s">
        <v>256</v>
      </c>
      <c r="C381" s="988" t="s">
        <v>128</v>
      </c>
      <c r="D381" s="988" t="s">
        <v>4361</v>
      </c>
      <c r="E381" s="792">
        <v>53</v>
      </c>
      <c r="F381" s="526">
        <v>17</v>
      </c>
      <c r="G381" s="526" t="s">
        <v>37</v>
      </c>
      <c r="H381" s="526" t="s">
        <v>37</v>
      </c>
      <c r="I381" s="916">
        <v>39.94</v>
      </c>
      <c r="J381" s="702">
        <f t="shared" si="86"/>
        <v>2.103154732098147</v>
      </c>
      <c r="K381" s="927">
        <v>0.21</v>
      </c>
      <c r="L381" s="639">
        <v>4</v>
      </c>
      <c r="M381" s="693">
        <f t="shared" si="87"/>
        <v>0.84</v>
      </c>
      <c r="N381" s="921" t="s">
        <v>107</v>
      </c>
      <c r="O381" s="795">
        <v>0.1875</v>
      </c>
      <c r="P381" s="915">
        <v>43476</v>
      </c>
      <c r="Q381" s="915">
        <v>43511</v>
      </c>
      <c r="R381" s="693">
        <f t="shared" si="88"/>
        <v>11.999999999999995</v>
      </c>
      <c r="S381" s="759">
        <f>IF(INDEX(Historical!$D$7:$D$1437,MATCH(B381,Historical!$B$7:$B$1446,0))=0,"n/a",(INDEX(Historical!$C$7:$C$1437,MATCH(B381,Historical!$B$7:$B$1446,0))/INDEX(Historical!$D$7:$D$1437,MATCH(B381,Historical!$B$7:$B$1446,0))-1)*100)</f>
        <v>10.294117647058808</v>
      </c>
      <c r="T381" s="759">
        <f>IF(INDEX(Historical!$F$7:$F$1430,MATCH(B381,Historical!$B$7:$B$1446,0))=0,"n/a",((INDEX(Historical!$C$7:$C$1437,MATCH(B381,Historical!$B$7:$B$1446,0))/INDEX(Historical!$F$7:$F$1430,MATCH(B381,Historical!$B$7:$B$1446,0)))^(1/3)-1)*100)</f>
        <v>14.471424255333186</v>
      </c>
      <c r="U381" s="759">
        <f>IF(INDEX(Historical!$H$7:$H$1430,MATCH(B381,Historical!$B$7:$B$1446,0))=0,"n/a",((INDEX(Historical!$C$7:$C$1437,MATCH(B381,Historical!$B$7:$B$1446,0))/INDEX(Historical!$H$7:$H$1430,MATCH(B381,Historical!$B$7:$B$1446,0)))^(1/5)-1)*100)</f>
        <v>17.143034329661333</v>
      </c>
      <c r="V381" s="759">
        <f>IF(INDEX(Historical!$O$7:$O$1430,MATCH(B381,Historical!$B$7:$B$1446,0))=0,"n/a",((INDEX(Historical!$C$7:$C$1437,MATCH(B381,Historical!$B$7:$B$1446,0))/INDEX(Historical!$O$7:$O$1430,MATCH(B381,Historical!$B$7:$B$1446,0)))^(1/10)-1)*100)</f>
        <v>15.024129044552348</v>
      </c>
      <c r="W381" s="760">
        <f t="shared" si="89"/>
        <v>1.1410334854570015</v>
      </c>
      <c r="X381" s="761">
        <f t="shared" si="90"/>
        <v>1.4167796966662258</v>
      </c>
      <c r="Y381" s="713"/>
      <c r="Z381" s="702">
        <f t="shared" si="91"/>
        <v>48.554913294797686</v>
      </c>
      <c r="AA381" s="935">
        <f t="shared" si="92"/>
        <v>23.086705202312139</v>
      </c>
      <c r="AB381" s="639">
        <v>10</v>
      </c>
      <c r="AC381" s="916">
        <v>1.73</v>
      </c>
      <c r="AD381" s="916">
        <v>4.63</v>
      </c>
      <c r="AE381" s="916">
        <v>2.2200000000000002</v>
      </c>
      <c r="AF381" s="916">
        <v>3.74</v>
      </c>
      <c r="AG381" s="916">
        <v>17.299999999999997</v>
      </c>
      <c r="AH381" s="916">
        <v>10</v>
      </c>
      <c r="AI381" s="916">
        <v>6.04</v>
      </c>
      <c r="AJ381" s="916">
        <v>12.1</v>
      </c>
      <c r="AK381" s="916">
        <v>5</v>
      </c>
      <c r="AL381" s="928">
        <v>21240</v>
      </c>
      <c r="AM381" s="922">
        <v>0.2</v>
      </c>
      <c r="AN381" s="916">
        <v>0.11</v>
      </c>
      <c r="AO381" s="802">
        <f t="shared" si="93"/>
        <v>-3.8405161405526584</v>
      </c>
      <c r="AP381" s="803">
        <f t="shared" si="94"/>
        <v>19.24618906175948</v>
      </c>
      <c r="AQ381" s="936">
        <f t="shared" si="95"/>
        <v>95.895978583473294</v>
      </c>
      <c r="AR381" s="702">
        <f>INDEX(Historical!$C$7:$C$1437,MATCH(B381,Historical!$B$7:$B$1446,0))*IF(AH381="n/a",1.03,IF(AH381&lt;0,1.01,IF(AH381&gt;10,1.1,(1+AH381/100))))</f>
        <v>0.82500000000000007</v>
      </c>
      <c r="AS381" s="935">
        <f t="shared" si="96"/>
        <v>0.87483000000000011</v>
      </c>
      <c r="AT381" s="935">
        <f t="shared" si="102"/>
        <v>0.9185715000000001</v>
      </c>
      <c r="AU381" s="935">
        <f t="shared" si="102"/>
        <v>0.96450007500000012</v>
      </c>
      <c r="AV381" s="935">
        <f t="shared" si="102"/>
        <v>1.0127250787500002</v>
      </c>
      <c r="AW381" s="702">
        <f t="shared" si="98"/>
        <v>4.5956266537500001</v>
      </c>
      <c r="AX381" s="810">
        <f t="shared" si="99"/>
        <v>11.506326123560342</v>
      </c>
      <c r="AY381" s="991">
        <v>0.12</v>
      </c>
      <c r="AZ381" s="922">
        <v>17.059999999999999</v>
      </c>
      <c r="BA381" s="922">
        <v>-13.66</v>
      </c>
      <c r="BB381" s="922">
        <v>-5.66</v>
      </c>
      <c r="BC381" s="922">
        <v>-3.7699999999999996</v>
      </c>
      <c r="BE381" s="664">
        <v>1967</v>
      </c>
      <c r="BF381" s="946" t="e">
        <f>#VALUE!</f>
        <v>#VALUE!</v>
      </c>
      <c r="BG381" s="931">
        <v>11.899999999999999</v>
      </c>
    </row>
    <row r="382" spans="1:59" ht="11.25" customHeight="1" x14ac:dyDescent="0.2">
      <c r="A382" s="609" t="s">
        <v>608</v>
      </c>
      <c r="B382" s="925" t="s">
        <v>609</v>
      </c>
      <c r="C382" s="988" t="s">
        <v>112</v>
      </c>
      <c r="D382" s="988" t="s">
        <v>4379</v>
      </c>
      <c r="E382" s="792">
        <v>17</v>
      </c>
      <c r="F382" s="526">
        <v>192</v>
      </c>
      <c r="G382" s="526" t="s">
        <v>37</v>
      </c>
      <c r="H382" s="526" t="s">
        <v>37</v>
      </c>
      <c r="I382" s="924">
        <v>168.5</v>
      </c>
      <c r="J382" s="702">
        <f t="shared" si="86"/>
        <v>1.6261127596439169</v>
      </c>
      <c r="K382" s="927">
        <v>0.68500000000000005</v>
      </c>
      <c r="L382" s="639">
        <v>4</v>
      </c>
      <c r="M382" s="693">
        <f t="shared" si="87"/>
        <v>2.74</v>
      </c>
      <c r="N382" s="921" t="s">
        <v>610</v>
      </c>
      <c r="O382" s="795">
        <v>0.56999999999999995</v>
      </c>
      <c r="P382" s="658">
        <v>43349</v>
      </c>
      <c r="Q382" s="658">
        <v>43364</v>
      </c>
      <c r="R382" s="693">
        <f t="shared" si="88"/>
        <v>20.175438596491247</v>
      </c>
      <c r="S382" s="759">
        <f>IF(INDEX(Historical!$D$7:$D$1437,MATCH(B382,Historical!$B$7:$B$1446,0))=0,"n/a",(INDEX(Historical!$C$7:$C$1437,MATCH(B382,Historical!$B$7:$B$1446,0))/INDEX(Historical!$D$7:$D$1437,MATCH(B382,Historical!$B$7:$B$1446,0))-1)*100)</f>
        <v>14.090909090909065</v>
      </c>
      <c r="T382" s="759">
        <f>IF(INDEX(Historical!$F$7:$F$1430,MATCH(B382,Historical!$B$7:$B$1446,0))=0,"n/a",((INDEX(Historical!$C$7:$C$1437,MATCH(B382,Historical!$B$7:$B$1446,0))/INDEX(Historical!$F$7:$F$1430,MATCH(B382,Historical!$B$7:$B$1446,0)))^(1/3)-1)*100)</f>
        <v>8.9659134497745754</v>
      </c>
      <c r="U382" s="759">
        <f>IF(INDEX(Historical!$H$7:$H$1430,MATCH(B382,Historical!$B$7:$B$1446,0))=0,"n/a",((INDEX(Historical!$C$7:$C$1437,MATCH(B382,Historical!$B$7:$B$1446,0))/INDEX(Historical!$H$7:$H$1430,MATCH(B382,Historical!$B$7:$B$1446,0)))^(1/5)-1)*100)</f>
        <v>9.6991662752555552</v>
      </c>
      <c r="V382" s="759">
        <f>IF(INDEX(Historical!$O$7:$O$1430,MATCH(B382,Historical!$B$7:$B$1446,0))=0,"n/a",((INDEX(Historical!$C$7:$C$1437,MATCH(B382,Historical!$B$7:$B$1446,0))/INDEX(Historical!$O$7:$O$1430,MATCH(B382,Historical!$B$7:$B$1446,0)))^(1/10)-1)*100)</f>
        <v>13.620728143755834</v>
      </c>
      <c r="W382" s="760">
        <f t="shared" si="89"/>
        <v>0.71208867638269069</v>
      </c>
      <c r="X382" s="761">
        <f t="shared" si="90"/>
        <v>1.4695706477659931</v>
      </c>
      <c r="Y382" s="926"/>
      <c r="Z382" s="702">
        <f t="shared" si="91"/>
        <v>41.141141141141141</v>
      </c>
      <c r="AA382" s="935">
        <f t="shared" si="92"/>
        <v>25.3003003003003</v>
      </c>
      <c r="AB382" s="639">
        <v>6</v>
      </c>
      <c r="AC382" s="916">
        <v>6.66</v>
      </c>
      <c r="AD382" s="916">
        <v>1.46</v>
      </c>
      <c r="AE382" s="916">
        <v>3.08</v>
      </c>
      <c r="AF382" s="916">
        <v>5.81</v>
      </c>
      <c r="AG382" s="916">
        <v>26.3</v>
      </c>
      <c r="AH382" s="916">
        <v>12.2</v>
      </c>
      <c r="AI382" s="916">
        <v>13.38</v>
      </c>
      <c r="AJ382" s="916">
        <v>6.6000000000000005</v>
      </c>
      <c r="AK382" s="916">
        <v>17.349999999999998</v>
      </c>
      <c r="AL382" s="928">
        <v>19830</v>
      </c>
      <c r="AM382" s="922">
        <v>0.37</v>
      </c>
      <c r="AN382" s="916">
        <v>1.1200000000000001</v>
      </c>
      <c r="AO382" s="802">
        <f t="shared" si="93"/>
        <v>-13.975021265400828</v>
      </c>
      <c r="AP382" s="803">
        <f t="shared" si="94"/>
        <v>11.325279034899472</v>
      </c>
      <c r="AQ382" s="936">
        <f t="shared" si="95"/>
        <v>155.59929120467254</v>
      </c>
      <c r="AR382" s="702">
        <f>INDEX(Historical!$C$7:$C$1437,MATCH(B382,Historical!$B$7:$B$1446,0))*IF(AH382="n/a",1.03,IF(AH382&lt;0,1.01,IF(AH382&gt;10,1.1,(1+AH382/100))))</f>
        <v>2.7610000000000001</v>
      </c>
      <c r="AS382" s="935">
        <f t="shared" si="96"/>
        <v>3.0371000000000006</v>
      </c>
      <c r="AT382" s="935">
        <f t="shared" si="102"/>
        <v>3.3408100000000007</v>
      </c>
      <c r="AU382" s="935">
        <f t="shared" si="102"/>
        <v>3.674891000000001</v>
      </c>
      <c r="AV382" s="935">
        <f t="shared" si="102"/>
        <v>4.0423801000000017</v>
      </c>
      <c r="AW382" s="702">
        <f t="shared" si="98"/>
        <v>16.856181100000004</v>
      </c>
      <c r="AX382" s="810">
        <f t="shared" si="99"/>
        <v>10.003668308605345</v>
      </c>
      <c r="AY382" s="991">
        <v>1.23</v>
      </c>
      <c r="AZ382" s="922">
        <v>36.730000000000004</v>
      </c>
      <c r="BA382" s="922">
        <v>-3.9899999999999998</v>
      </c>
      <c r="BB382" s="922">
        <v>3.2399999999999998</v>
      </c>
      <c r="BC382" s="922">
        <v>7.9699999999999989</v>
      </c>
      <c r="BE382" s="664">
        <v>2002</v>
      </c>
      <c r="BF382" s="946" t="e">
        <f>#VALUE!</f>
        <v>#VALUE!</v>
      </c>
      <c r="BG382" s="931">
        <v>8.6999999999999993</v>
      </c>
    </row>
    <row r="383" spans="1:59" s="838" customFormat="1" ht="11.25" customHeight="1" x14ac:dyDescent="0.2">
      <c r="A383" s="697" t="s">
        <v>1291</v>
      </c>
      <c r="B383" s="846" t="s">
        <v>1292</v>
      </c>
      <c r="C383" s="988" t="s">
        <v>128</v>
      </c>
      <c r="D383" s="988" t="s">
        <v>4361</v>
      </c>
      <c r="E383" s="818">
        <v>9</v>
      </c>
      <c r="F383" s="526">
        <v>386</v>
      </c>
      <c r="G383" s="1171" t="s">
        <v>115</v>
      </c>
      <c r="H383" s="1171" t="s">
        <v>115</v>
      </c>
      <c r="I383" s="819">
        <v>124.85</v>
      </c>
      <c r="J383" s="820">
        <f t="shared" si="86"/>
        <v>2.3131758109731679</v>
      </c>
      <c r="K383" s="821">
        <v>0.72199999999999998</v>
      </c>
      <c r="L383" s="822">
        <v>4</v>
      </c>
      <c r="M383" s="823">
        <f t="shared" si="87"/>
        <v>2.8879999999999999</v>
      </c>
      <c r="N383" s="824" t="s">
        <v>149</v>
      </c>
      <c r="O383" s="825">
        <v>0.65600000000000003</v>
      </c>
      <c r="P383" s="826">
        <v>43335</v>
      </c>
      <c r="Q383" s="826">
        <v>43357</v>
      </c>
      <c r="R383" s="823">
        <f t="shared" si="88"/>
        <v>10.06097560975609</v>
      </c>
      <c r="S383" s="759">
        <f>IF(INDEX(Historical!$D$7:$D$1437,MATCH(B383,Historical!$B$7:$B$1446,0))=0,"n/a",(INDEX(Historical!$C$7:$C$1437,MATCH(B383,Historical!$B$7:$B$1446,0))/INDEX(Historical!$D$7:$D$1437,MATCH(B383,Historical!$B$7:$B$1446,0))-1)*100)</f>
        <v>8.1632653061224367</v>
      </c>
      <c r="T383" s="759">
        <f>IF(INDEX(Historical!$F$7:$F$1430,MATCH(B383,Historical!$B$7:$B$1446,0))=0,"n/a",((INDEX(Historical!$C$7:$C$1437,MATCH(B383,Historical!$B$7:$B$1446,0))/INDEX(Historical!$F$7:$F$1430,MATCH(B383,Historical!$B$7:$B$1446,0)))^(1/3)-1)*100)</f>
        <v>7.218354565351115</v>
      </c>
      <c r="U383" s="759">
        <f>IF(INDEX(Historical!$H$7:$H$1430,MATCH(B383,Historical!$B$7:$B$1446,0))=0,"n/a",((INDEX(Historical!$C$7:$C$1437,MATCH(B383,Historical!$B$7:$B$1446,0))/INDEX(Historical!$H$7:$H$1430,MATCH(B383,Historical!$B$7:$B$1446,0)))^(1/5)-1)*100)</f>
        <v>8.7727547936197183</v>
      </c>
      <c r="V383" s="759">
        <f>IF(INDEX(Historical!$O$7:$O$1430,MATCH(B383,Historical!$B$7:$B$1446,0))=0,"n/a",((INDEX(Historical!$C$7:$C$1437,MATCH(B383,Historical!$B$7:$B$1446,0))/INDEX(Historical!$O$7:$O$1430,MATCH(B383,Historical!$B$7:$B$1446,0)))^(1/10)-1)*100)</f>
        <v>8.7610082997769503</v>
      </c>
      <c r="W383" s="827">
        <f t="shared" si="89"/>
        <v>1.0013407696284304</v>
      </c>
      <c r="X383" s="828">
        <f t="shared" si="90"/>
        <v>0.97475053262441314</v>
      </c>
      <c r="Y383" s="1167"/>
      <c r="Z383" s="820">
        <f t="shared" si="91"/>
        <v>57.644710578842314</v>
      </c>
      <c r="AA383" s="830">
        <f t="shared" si="92"/>
        <v>24.920159680638722</v>
      </c>
      <c r="AB383" s="822">
        <v>12</v>
      </c>
      <c r="AC383" s="831">
        <v>5.01</v>
      </c>
      <c r="AD383" s="831">
        <v>3.13</v>
      </c>
      <c r="AE383" s="831">
        <v>3.25</v>
      </c>
      <c r="AF383" s="831">
        <v>18.47</v>
      </c>
      <c r="AG383" s="840">
        <v>88.8</v>
      </c>
      <c r="AH383" s="831">
        <v>51.4</v>
      </c>
      <c r="AI383" s="831">
        <v>4.95</v>
      </c>
      <c r="AJ383" s="831">
        <v>9</v>
      </c>
      <c r="AK383" s="831">
        <v>7.95</v>
      </c>
      <c r="AL383" s="832">
        <v>25470</v>
      </c>
      <c r="AM383" s="997">
        <v>0.4</v>
      </c>
      <c r="AN383" s="831">
        <v>3.12</v>
      </c>
      <c r="AO383" s="834">
        <f t="shared" si="93"/>
        <v>-13.834229076045837</v>
      </c>
      <c r="AP383" s="835">
        <f t="shared" si="94"/>
        <v>11.085930604592885</v>
      </c>
      <c r="AQ383" s="836">
        <f t="shared" si="95"/>
        <v>352.29063876199342</v>
      </c>
      <c r="AR383" s="702">
        <f>INDEX(Historical!$C$7:$C$1437,MATCH(B383,Historical!$B$7:$B$1446,0))*IF(AH383="n/a",1.03,IF(AH383&lt;0,1.01,IF(AH383&gt;10,1.1,(1+AH383/100))))</f>
        <v>3.0316000000000001</v>
      </c>
      <c r="AS383" s="830">
        <f t="shared" si="96"/>
        <v>3.1816642000000002</v>
      </c>
      <c r="AT383" s="830">
        <f t="shared" si="102"/>
        <v>3.4346065039</v>
      </c>
      <c r="AU383" s="830">
        <f t="shared" si="102"/>
        <v>3.7076577209600496</v>
      </c>
      <c r="AV383" s="830">
        <f t="shared" si="102"/>
        <v>4.0024165097763733</v>
      </c>
      <c r="AW383" s="820">
        <f t="shared" si="98"/>
        <v>17.357944934636425</v>
      </c>
      <c r="AX383" s="837">
        <f t="shared" si="99"/>
        <v>13.90303959522341</v>
      </c>
      <c r="AY383" s="992">
        <v>0.16</v>
      </c>
      <c r="AZ383" s="833">
        <v>40.119999999999997</v>
      </c>
      <c r="BA383" s="833">
        <v>-1</v>
      </c>
      <c r="BB383" s="833">
        <v>9.9</v>
      </c>
      <c r="BC383" s="833">
        <v>17.48</v>
      </c>
      <c r="BD383" s="961"/>
      <c r="BE383" s="664">
        <v>2010</v>
      </c>
      <c r="BF383" s="946" t="e">
        <f>#VALUE!</f>
        <v>#VALUE!</v>
      </c>
      <c r="BG383" s="893">
        <v>14.7</v>
      </c>
    </row>
    <row r="384" spans="1:59" ht="11.25" customHeight="1" x14ac:dyDescent="0.2">
      <c r="A384" s="628" t="s">
        <v>1279</v>
      </c>
      <c r="B384" s="925" t="s">
        <v>1280</v>
      </c>
      <c r="C384" s="988" t="s">
        <v>4353</v>
      </c>
      <c r="D384" s="988" t="s">
        <v>4354</v>
      </c>
      <c r="E384" s="792">
        <v>7</v>
      </c>
      <c r="F384" s="526">
        <v>623</v>
      </c>
      <c r="G384" s="526" t="s">
        <v>106</v>
      </c>
      <c r="H384" s="526" t="s">
        <v>106</v>
      </c>
      <c r="I384" s="924">
        <v>27.58</v>
      </c>
      <c r="J384" s="702">
        <f t="shared" si="86"/>
        <v>4.4960116026105874</v>
      </c>
      <c r="K384" s="927">
        <v>0.31</v>
      </c>
      <c r="L384" s="639">
        <v>4</v>
      </c>
      <c r="M384" s="693">
        <f t="shared" si="87"/>
        <v>1.24</v>
      </c>
      <c r="N384" s="921" t="s">
        <v>588</v>
      </c>
      <c r="O384" s="795">
        <v>0.30499999999999999</v>
      </c>
      <c r="P384" s="915">
        <v>43374</v>
      </c>
      <c r="Q384" s="915">
        <v>43378</v>
      </c>
      <c r="R384" s="693">
        <f t="shared" si="88"/>
        <v>1.6393442622950833</v>
      </c>
      <c r="S384" s="759">
        <f>IF(INDEX(Historical!$D$7:$D$1437,MATCH(B384,Historical!$B$7:$B$1446,0))=0,"n/a",(INDEX(Historical!$C$7:$C$1437,MATCH(B384,Historical!$B$7:$B$1446,0))/INDEX(Historical!$D$7:$D$1437,MATCH(B384,Historical!$B$7:$B$1446,0))-1)*100)</f>
        <v>1.6597510373444146</v>
      </c>
      <c r="T384" s="759">
        <f>IF(INDEX(Historical!$F$7:$F$1430,MATCH(B384,Historical!$B$7:$B$1446,0))=0,"n/a",((INDEX(Historical!$C$7:$C$1437,MATCH(B384,Historical!$B$7:$B$1446,0))/INDEX(Historical!$F$7:$F$1430,MATCH(B384,Historical!$B$7:$B$1446,0)))^(1/3)-1)*100)</f>
        <v>1.6880816543510146</v>
      </c>
      <c r="U384" s="759">
        <f>IF(INDEX(Historical!$H$7:$H$1430,MATCH(B384,Historical!$B$7:$B$1446,0))=0,"n/a",((INDEX(Historical!$C$7:$C$1437,MATCH(B384,Historical!$B$7:$B$1446,0))/INDEX(Historical!$H$7:$H$1430,MATCH(B384,Historical!$B$7:$B$1446,0)))^(1/5)-1)*100)</f>
        <v>1.271594910569096</v>
      </c>
      <c r="V384" s="759" t="str">
        <f>IF(INDEX(Historical!$O$7:$O$1430,MATCH(B384,Historical!$B$7:$B$1446,0))=0,"n/a",((INDEX(Historical!$C$7:$C$1437,MATCH(B384,Historical!$B$7:$B$1446,0))/INDEX(Historical!$O$7:$O$1430,MATCH(B384,Historical!$B$7:$B$1446,0)))^(1/10)-1)*100)</f>
        <v>n/a</v>
      </c>
      <c r="W384" s="760" t="str">
        <f t="shared" si="89"/>
        <v>n/a</v>
      </c>
      <c r="X384" s="761">
        <f t="shared" si="90"/>
        <v>3.4460566682089327E-2</v>
      </c>
      <c r="Y384" s="711"/>
      <c r="Z384" s="702">
        <f t="shared" si="91"/>
        <v>122.77227722772277</v>
      </c>
      <c r="AA384" s="935">
        <f t="shared" si="92"/>
        <v>27.306930693069305</v>
      </c>
      <c r="AB384" s="639">
        <v>12</v>
      </c>
      <c r="AC384" s="916">
        <v>1.01</v>
      </c>
      <c r="AD384" s="916" t="s">
        <v>137</v>
      </c>
      <c r="AE384" s="916">
        <v>8.17</v>
      </c>
      <c r="AF384" s="916">
        <v>1.75</v>
      </c>
      <c r="AG384" s="916">
        <v>7.3999999999999995</v>
      </c>
      <c r="AH384" s="916">
        <v>194.6</v>
      </c>
      <c r="AI384" s="916">
        <v>10.75</v>
      </c>
      <c r="AJ384" s="916">
        <v>36.9</v>
      </c>
      <c r="AK384" s="916" t="s">
        <v>137</v>
      </c>
      <c r="AL384" s="928">
        <v>5690</v>
      </c>
      <c r="AM384" s="922">
        <v>0.47000000000000003</v>
      </c>
      <c r="AN384" s="916">
        <v>0.78</v>
      </c>
      <c r="AO384" s="802">
        <f t="shared" si="93"/>
        <v>-21.539324179889622</v>
      </c>
      <c r="AP384" s="803">
        <f t="shared" si="94"/>
        <v>5.7676065131796834</v>
      </c>
      <c r="AQ384" s="936">
        <f t="shared" si="95"/>
        <v>45.735115440264565</v>
      </c>
      <c r="AR384" s="702">
        <f>INDEX(Historical!$C$7:$C$1437,MATCH(B384,Historical!$B$7:$B$1446,0))*IF(AH384="n/a",1.03,IF(AH384&lt;0,1.01,IF(AH384&gt;10,1.1,(1+AH384/100))))</f>
        <v>1.3475000000000001</v>
      </c>
      <c r="AS384" s="935">
        <f t="shared" si="96"/>
        <v>1.4822500000000003</v>
      </c>
      <c r="AT384" s="935">
        <f t="shared" si="102"/>
        <v>1.5267175000000004</v>
      </c>
      <c r="AU384" s="935">
        <f t="shared" si="102"/>
        <v>1.5725190250000005</v>
      </c>
      <c r="AV384" s="935">
        <f t="shared" si="102"/>
        <v>1.6196945957500006</v>
      </c>
      <c r="AW384" s="702">
        <f t="shared" si="98"/>
        <v>7.5486811207500013</v>
      </c>
      <c r="AX384" s="810">
        <f t="shared" si="99"/>
        <v>27.370127341370566</v>
      </c>
      <c r="AY384" s="991">
        <v>0.53</v>
      </c>
      <c r="AZ384" s="922">
        <v>14.649999999999999</v>
      </c>
      <c r="BA384" s="922">
        <v>-5.6099999999999994</v>
      </c>
      <c r="BB384" s="922">
        <v>-2.63</v>
      </c>
      <c r="BC384" s="922">
        <v>0.75</v>
      </c>
      <c r="BE384" s="664">
        <v>2012</v>
      </c>
      <c r="BF384" s="946" t="e">
        <f>#VALUE!</f>
        <v>#VALUE!</v>
      </c>
      <c r="BG384" s="931">
        <v>3.8</v>
      </c>
    </row>
    <row r="385" spans="1:59" ht="11.25" customHeight="1" x14ac:dyDescent="0.2">
      <c r="A385" s="609" t="s">
        <v>1285</v>
      </c>
      <c r="B385" s="925" t="s">
        <v>1286</v>
      </c>
      <c r="C385" s="988" t="s">
        <v>108</v>
      </c>
      <c r="D385" s="988" t="s">
        <v>4373</v>
      </c>
      <c r="E385" s="792">
        <v>7</v>
      </c>
      <c r="F385" s="526">
        <v>656</v>
      </c>
      <c r="G385" s="526" t="s">
        <v>106</v>
      </c>
      <c r="H385" s="526" t="s">
        <v>106</v>
      </c>
      <c r="I385" s="924">
        <v>12.52</v>
      </c>
      <c r="J385" s="702">
        <f t="shared" si="86"/>
        <v>3.8338658146964857</v>
      </c>
      <c r="K385" s="927">
        <v>0.12</v>
      </c>
      <c r="L385" s="639">
        <v>4</v>
      </c>
      <c r="M385" s="693">
        <f t="shared" si="87"/>
        <v>0.48</v>
      </c>
      <c r="N385" s="921" t="s">
        <v>443</v>
      </c>
      <c r="O385" s="795">
        <v>0.11</v>
      </c>
      <c r="P385" s="915">
        <v>43502</v>
      </c>
      <c r="Q385" s="915">
        <v>43517</v>
      </c>
      <c r="R385" s="693">
        <f t="shared" si="88"/>
        <v>9.0909090909090864</v>
      </c>
      <c r="S385" s="759">
        <f>IF(INDEX(Historical!$D$7:$D$1437,MATCH(B385,Historical!$B$7:$B$1446,0))=0,"n/a",(INDEX(Historical!$C$7:$C$1437,MATCH(B385,Historical!$B$7:$B$1446,0))/INDEX(Historical!$D$7:$D$1437,MATCH(B385,Historical!$B$7:$B$1446,0))-1)*100)</f>
        <v>9.9999999999999858</v>
      </c>
      <c r="T385" s="759">
        <f>IF(INDEX(Historical!$F$7:$F$1430,MATCH(B385,Historical!$B$7:$B$1446,0))=0,"n/a",((INDEX(Historical!$C$7:$C$1437,MATCH(B385,Historical!$B$7:$B$1446,0))/INDEX(Historical!$F$7:$F$1430,MATCH(B385,Historical!$B$7:$B$1446,0)))^(1/3)-1)*100)</f>
        <v>11.199004528465784</v>
      </c>
      <c r="U385" s="759">
        <f>IF(INDEX(Historical!$H$7:$H$1430,MATCH(B385,Historical!$B$7:$B$1446,0))=0,"n/a",((INDEX(Historical!$C$7:$C$1437,MATCH(B385,Historical!$B$7:$B$1446,0))/INDEX(Historical!$H$7:$H$1430,MATCH(B385,Historical!$B$7:$B$1446,0)))^(1/5)-1)*100)</f>
        <v>48.956783302724858</v>
      </c>
      <c r="V385" s="759">
        <f>IF(INDEX(Historical!$O$7:$O$1430,MATCH(B385,Historical!$B$7:$B$1446,0))=0,"n/a",((INDEX(Historical!$C$7:$C$1437,MATCH(B385,Historical!$B$7:$B$1446,0))/INDEX(Historical!$O$7:$O$1430,MATCH(B385,Historical!$B$7:$B$1446,0)))^(1/10)-1)*100)</f>
        <v>3.2357862679155636</v>
      </c>
      <c r="W385" s="760">
        <f t="shared" si="89"/>
        <v>15.12979512527011</v>
      </c>
      <c r="X385" s="761">
        <f t="shared" si="90"/>
        <v>2.6606947447133078</v>
      </c>
      <c r="Y385" s="716"/>
      <c r="Z385" s="702">
        <f t="shared" si="91"/>
        <v>57.831325301204814</v>
      </c>
      <c r="AA385" s="935">
        <f t="shared" si="92"/>
        <v>15.084337349397591</v>
      </c>
      <c r="AB385" s="639">
        <v>12</v>
      </c>
      <c r="AC385" s="916">
        <v>0.83</v>
      </c>
      <c r="AD385" s="916">
        <v>2.14</v>
      </c>
      <c r="AE385" s="916">
        <v>4.33</v>
      </c>
      <c r="AF385" s="916">
        <v>1.45</v>
      </c>
      <c r="AG385" s="916">
        <v>10.6</v>
      </c>
      <c r="AH385" s="916">
        <v>4.5999999999999996</v>
      </c>
      <c r="AI385" s="916">
        <v>5.65</v>
      </c>
      <c r="AJ385" s="916">
        <v>18.399999999999999</v>
      </c>
      <c r="AK385" s="916">
        <v>7.0000000000000009</v>
      </c>
      <c r="AL385" s="928">
        <v>562.52</v>
      </c>
      <c r="AM385" s="922">
        <v>2.6</v>
      </c>
      <c r="AN385" s="916">
        <v>0.11</v>
      </c>
      <c r="AO385" s="802">
        <f t="shared" si="93"/>
        <v>37.706311768023753</v>
      </c>
      <c r="AP385" s="803">
        <f t="shared" si="94"/>
        <v>52.790649117421346</v>
      </c>
      <c r="AQ385" s="936">
        <f t="shared" si="95"/>
        <v>-1.4047800197945159</v>
      </c>
      <c r="AR385" s="702">
        <f>INDEX(Historical!$C$7:$C$1437,MATCH(B385,Historical!$B$7:$B$1446,0))*IF(AH385="n/a",1.03,IF(AH385&lt;0,1.01,IF(AH385&gt;10,1.1,(1+AH385/100))))</f>
        <v>0.46024000000000004</v>
      </c>
      <c r="AS385" s="935">
        <f t="shared" si="96"/>
        <v>0.48624356000000002</v>
      </c>
      <c r="AT385" s="935">
        <f t="shared" si="102"/>
        <v>0.52028060920000008</v>
      </c>
      <c r="AU385" s="935">
        <f t="shared" si="102"/>
        <v>0.55670025184400007</v>
      </c>
      <c r="AV385" s="935">
        <f t="shared" si="102"/>
        <v>0.59566926947308008</v>
      </c>
      <c r="AW385" s="702">
        <f t="shared" si="98"/>
        <v>2.6191336905170806</v>
      </c>
      <c r="AX385" s="810">
        <f t="shared" si="99"/>
        <v>20.919598167069335</v>
      </c>
      <c r="AY385" s="991">
        <v>0.86</v>
      </c>
      <c r="AZ385" s="922">
        <v>15.5</v>
      </c>
      <c r="BA385" s="922">
        <v>-30.830000000000002</v>
      </c>
      <c r="BB385" s="922">
        <v>-3.1</v>
      </c>
      <c r="BC385" s="922">
        <v>-10.54</v>
      </c>
      <c r="BE385" s="664">
        <v>2013</v>
      </c>
      <c r="BF385" s="946" t="e">
        <f>#VALUE!</f>
        <v>#VALUE!</v>
      </c>
      <c r="BG385" s="931">
        <v>1.2</v>
      </c>
    </row>
    <row r="386" spans="1:59" ht="11.25" customHeight="1" x14ac:dyDescent="0.2">
      <c r="A386" s="609" t="s">
        <v>630</v>
      </c>
      <c r="B386" s="926" t="s">
        <v>631</v>
      </c>
      <c r="C386" s="988" t="s">
        <v>112</v>
      </c>
      <c r="D386" s="988" t="s">
        <v>4397</v>
      </c>
      <c r="E386" s="792">
        <v>11</v>
      </c>
      <c r="F386" s="526">
        <v>313</v>
      </c>
      <c r="G386" s="526" t="s">
        <v>37</v>
      </c>
      <c r="H386" s="526" t="s">
        <v>37</v>
      </c>
      <c r="I386" s="924">
        <v>127.6</v>
      </c>
      <c r="J386" s="702">
        <f t="shared" si="86"/>
        <v>2.6332288401253918</v>
      </c>
      <c r="K386" s="927">
        <v>0.84</v>
      </c>
      <c r="L386" s="639">
        <v>4</v>
      </c>
      <c r="M386" s="693">
        <f t="shared" si="87"/>
        <v>3.36</v>
      </c>
      <c r="N386" s="921" t="s">
        <v>149</v>
      </c>
      <c r="O386" s="795">
        <v>0.77</v>
      </c>
      <c r="P386" s="915">
        <v>43433</v>
      </c>
      <c r="Q386" s="915">
        <v>43448</v>
      </c>
      <c r="R386" s="693">
        <f t="shared" si="88"/>
        <v>9.0909090909090846</v>
      </c>
      <c r="S386" s="759">
        <f>IF(INDEX(Historical!$D$7:$D$1437,MATCH(B386,Historical!$B$7:$B$1446,0))=0,"n/a",(INDEX(Historical!$C$7:$C$1437,MATCH(B386,Historical!$B$7:$B$1446,0))/INDEX(Historical!$D$7:$D$1437,MATCH(B386,Historical!$B$7:$B$1446,0))-1)*100)</f>
        <v>9.7560975609756184</v>
      </c>
      <c r="T386" s="759">
        <f>IF(INDEX(Historical!$F$7:$F$1430,MATCH(B386,Historical!$B$7:$B$1446,0))=0,"n/a",((INDEX(Historical!$C$7:$C$1437,MATCH(B386,Historical!$B$7:$B$1446,0))/INDEX(Historical!$F$7:$F$1430,MATCH(B386,Historical!$B$7:$B$1446,0)))^(1/3)-1)*100)</f>
        <v>12.035118663929101</v>
      </c>
      <c r="U386" s="759">
        <f>IF(INDEX(Historical!$H$7:$H$1430,MATCH(B386,Historical!$B$7:$B$1446,0))=0,"n/a",((INDEX(Historical!$C$7:$C$1437,MATCH(B386,Historical!$B$7:$B$1446,0))/INDEX(Historical!$H$7:$H$1430,MATCH(B386,Historical!$B$7:$B$1446,0)))^(1/5)-1)*100)</f>
        <v>11.231492620246829</v>
      </c>
      <c r="V386" s="759">
        <f>IF(INDEX(Historical!$O$7:$O$1430,MATCH(B386,Historical!$B$7:$B$1446,0))=0,"n/a",((INDEX(Historical!$C$7:$C$1437,MATCH(B386,Historical!$B$7:$B$1446,0))/INDEX(Historical!$O$7:$O$1430,MATCH(B386,Historical!$B$7:$B$1446,0)))^(1/10)-1)*100)</f>
        <v>8.7619948433992789</v>
      </c>
      <c r="W386" s="760">
        <f t="shared" si="89"/>
        <v>1.2818419573378215</v>
      </c>
      <c r="X386" s="761">
        <f t="shared" si="90"/>
        <v>3.4034826121960084</v>
      </c>
      <c r="Y386" s="926"/>
      <c r="Z386" s="702">
        <f t="shared" si="91"/>
        <v>52.255054432348366</v>
      </c>
      <c r="AA386" s="935">
        <f t="shared" si="92"/>
        <v>19.844479004665629</v>
      </c>
      <c r="AB386" s="639">
        <v>12</v>
      </c>
      <c r="AC386" s="916">
        <v>6.43</v>
      </c>
      <c r="AD386" s="916">
        <v>1.98</v>
      </c>
      <c r="AE386" s="916">
        <v>1.55</v>
      </c>
      <c r="AF386" s="916">
        <v>3.89</v>
      </c>
      <c r="AG386" s="916">
        <v>20.9</v>
      </c>
      <c r="AH386" s="916">
        <v>18.5</v>
      </c>
      <c r="AI386" s="916">
        <v>8.3099999999999987</v>
      </c>
      <c r="AJ386" s="916">
        <v>3.3000000000000003</v>
      </c>
      <c r="AK386" s="916">
        <v>10</v>
      </c>
      <c r="AL386" s="928">
        <v>6940</v>
      </c>
      <c r="AM386" s="922">
        <v>0.5</v>
      </c>
      <c r="AN386" s="916">
        <v>1.01</v>
      </c>
      <c r="AO386" s="802">
        <f t="shared" si="93"/>
        <v>-5.9797575442934079</v>
      </c>
      <c r="AP386" s="803">
        <f t="shared" si="94"/>
        <v>13.864721460372222</v>
      </c>
      <c r="AQ386" s="936">
        <f t="shared" si="95"/>
        <v>85.226615951799005</v>
      </c>
      <c r="AR386" s="702">
        <f>INDEX(Historical!$C$7:$C$1437,MATCH(B386,Historical!$B$7:$B$1446,0))*IF(AH386="n/a",1.03,IF(AH386&lt;0,1.01,IF(AH386&gt;10,1.1,(1+AH386/100))))</f>
        <v>3.4650000000000003</v>
      </c>
      <c r="AS386" s="935">
        <f t="shared" si="96"/>
        <v>3.7529415000000004</v>
      </c>
      <c r="AT386" s="935">
        <f t="shared" si="102"/>
        <v>4.1282356500000006</v>
      </c>
      <c r="AU386" s="935">
        <f t="shared" si="102"/>
        <v>4.5410592150000006</v>
      </c>
      <c r="AV386" s="935">
        <f t="shared" si="102"/>
        <v>4.9951651365000007</v>
      </c>
      <c r="AW386" s="702">
        <f t="shared" si="98"/>
        <v>20.882401501500002</v>
      </c>
      <c r="AX386" s="810">
        <f t="shared" si="99"/>
        <v>16.365518418103449</v>
      </c>
      <c r="AY386" s="991">
        <v>1.43</v>
      </c>
      <c r="AZ386" s="922">
        <v>38.879999999999995</v>
      </c>
      <c r="BA386" s="922">
        <v>-7.31</v>
      </c>
      <c r="BB386" s="922">
        <v>5.53</v>
      </c>
      <c r="BC386" s="922">
        <v>9.74</v>
      </c>
      <c r="BE386" s="664">
        <v>2009</v>
      </c>
      <c r="BF386" s="946" t="e">
        <f>#VALUE!</f>
        <v>#VALUE!</v>
      </c>
      <c r="BG386" s="931">
        <v>7.1999999999999993</v>
      </c>
    </row>
    <row r="387" spans="1:59" ht="11.25" customHeight="1" x14ac:dyDescent="0.2">
      <c r="A387" s="537" t="s">
        <v>1313</v>
      </c>
      <c r="B387" s="925" t="s">
        <v>1314</v>
      </c>
      <c r="C387" s="988" t="s">
        <v>154</v>
      </c>
      <c r="D387" s="988" t="s">
        <v>4355</v>
      </c>
      <c r="E387" s="792">
        <v>9</v>
      </c>
      <c r="F387" s="526">
        <v>492</v>
      </c>
      <c r="G387" s="526" t="s">
        <v>106</v>
      </c>
      <c r="H387" s="526" t="s">
        <v>106</v>
      </c>
      <c r="I387" s="924">
        <v>255.41</v>
      </c>
      <c r="J387" s="702">
        <f t="shared" si="86"/>
        <v>0.8613601660075958</v>
      </c>
      <c r="K387" s="927">
        <v>0.55000000000000004</v>
      </c>
      <c r="L387" s="639">
        <v>4</v>
      </c>
      <c r="M387" s="693">
        <f t="shared" si="87"/>
        <v>2.2000000000000002</v>
      </c>
      <c r="N387" s="921" t="s">
        <v>4082</v>
      </c>
      <c r="O387" s="795">
        <v>0.5</v>
      </c>
      <c r="P387" s="915">
        <v>43643</v>
      </c>
      <c r="Q387" s="915">
        <v>43672</v>
      </c>
      <c r="R387" s="693">
        <f t="shared" si="88"/>
        <v>10.000000000000009</v>
      </c>
      <c r="S387" s="759">
        <f>IF(INDEX(Historical!$D$7:$D$1437,MATCH(B387,Historical!$B$7:$B$1446,0))=0,"n/a",(INDEX(Historical!$C$7:$C$1437,MATCH(B387,Historical!$B$7:$B$1446,0))/INDEX(Historical!$D$7:$D$1437,MATCH(B387,Historical!$B$7:$B$1446,0))-1)*100)</f>
        <v>27.516778523489904</v>
      </c>
      <c r="T387" s="759">
        <f>IF(INDEX(Historical!$F$7:$F$1430,MATCH(B387,Historical!$B$7:$B$1446,0))=0,"n/a",((INDEX(Historical!$C$7:$C$1437,MATCH(B387,Historical!$B$7:$B$1446,0))/INDEX(Historical!$F$7:$F$1430,MATCH(B387,Historical!$B$7:$B$1446,0)))^(1/3)-1)*100)</f>
        <v>18.563110149668759</v>
      </c>
      <c r="U387" s="759">
        <f>IF(INDEX(Historical!$H$7:$H$1430,MATCH(B387,Historical!$B$7:$B$1446,0))=0,"n/a",((INDEX(Historical!$C$7:$C$1437,MATCH(B387,Historical!$B$7:$B$1446,0))/INDEX(Historical!$H$7:$H$1430,MATCH(B387,Historical!$B$7:$B$1446,0)))^(1/5)-1)*100)</f>
        <v>12.380134396864563</v>
      </c>
      <c r="V387" s="759" t="str">
        <f>IF(INDEX(Historical!$O$7:$O$1430,MATCH(B387,Historical!$B$7:$B$1446,0))=0,"n/a",((INDEX(Historical!$C$7:$C$1437,MATCH(B387,Historical!$B$7:$B$1446,0))/INDEX(Historical!$O$7:$O$1430,MATCH(B387,Historical!$B$7:$B$1446,0)))^(1/10)-1)*100)</f>
        <v>n/a</v>
      </c>
      <c r="W387" s="760" t="str">
        <f t="shared" si="89"/>
        <v>n/a</v>
      </c>
      <c r="X387" s="761">
        <f t="shared" si="90"/>
        <v>1.2380134396864562</v>
      </c>
      <c r="Y387" s="716"/>
      <c r="Z387" s="702">
        <f t="shared" si="91"/>
        <v>17.684887459807076</v>
      </c>
      <c r="AA387" s="935">
        <f t="shared" si="92"/>
        <v>20.531350482315112</v>
      </c>
      <c r="AB387" s="639">
        <v>12</v>
      </c>
      <c r="AC387" s="916">
        <v>12.44</v>
      </c>
      <c r="AD387" s="916">
        <v>1.45</v>
      </c>
      <c r="AE387" s="916">
        <v>0.61</v>
      </c>
      <c r="AF387" s="916">
        <v>3.43</v>
      </c>
      <c r="AG387" s="916">
        <v>16.400000000000002</v>
      </c>
      <c r="AH387" s="916">
        <v>-29.799999999999997</v>
      </c>
      <c r="AI387" s="916">
        <v>10.130000000000001</v>
      </c>
      <c r="AJ387" s="916">
        <v>10</v>
      </c>
      <c r="AK387" s="916">
        <v>14.13</v>
      </c>
      <c r="AL387" s="928">
        <v>34880</v>
      </c>
      <c r="AM387" s="922">
        <v>0.2</v>
      </c>
      <c r="AN387" s="916">
        <v>0.61</v>
      </c>
      <c r="AO387" s="802">
        <f t="shared" si="93"/>
        <v>-7.2898559194429531</v>
      </c>
      <c r="AP387" s="803">
        <f t="shared" si="94"/>
        <v>13.241494562872159</v>
      </c>
      <c r="AQ387" s="936">
        <f t="shared" si="95"/>
        <v>76.91496030496414</v>
      </c>
      <c r="AR387" s="702">
        <f>INDEX(Historical!$C$7:$C$1437,MATCH(B387,Historical!$B$7:$B$1446,0))*IF(AH387="n/a",1.03,IF(AH387&lt;0,1.01,IF(AH387&gt;10,1.1,(1+AH387/100))))</f>
        <v>1.9189999999999998</v>
      </c>
      <c r="AS387" s="935">
        <f t="shared" si="96"/>
        <v>2.1109</v>
      </c>
      <c r="AT387" s="935">
        <f t="shared" ref="AT387:AV406" si="103">IF($AK387="n/a",1.03*AS387,IF($AK387&lt;0,1.01*AS387,IF($AK387&gt;10,1.1*AS387,(1+$AK387/100)*AS387)))</f>
        <v>2.32199</v>
      </c>
      <c r="AU387" s="935">
        <f t="shared" si="103"/>
        <v>2.554189</v>
      </c>
      <c r="AV387" s="935">
        <f t="shared" si="103"/>
        <v>2.8096079000000005</v>
      </c>
      <c r="AW387" s="702">
        <f t="shared" si="98"/>
        <v>11.715686899999998</v>
      </c>
      <c r="AX387" s="810">
        <f t="shared" si="99"/>
        <v>4.5870118241259146</v>
      </c>
      <c r="AY387" s="991">
        <v>0.88</v>
      </c>
      <c r="AZ387" s="922">
        <v>13.19</v>
      </c>
      <c r="BA387" s="922">
        <v>-28.23</v>
      </c>
      <c r="BB387" s="922">
        <v>-6.2799999999999994</v>
      </c>
      <c r="BC387" s="922">
        <v>-16.27</v>
      </c>
      <c r="BE387" s="664">
        <v>2011</v>
      </c>
      <c r="BF387" s="946" t="e">
        <f>#VALUE!</f>
        <v>#VALUE!</v>
      </c>
      <c r="BG387" s="931">
        <v>5.6000000000000005</v>
      </c>
    </row>
    <row r="388" spans="1:59" ht="11.25" customHeight="1" x14ac:dyDescent="0.2">
      <c r="A388" s="609" t="s">
        <v>1319</v>
      </c>
      <c r="B388" s="925" t="s">
        <v>1320</v>
      </c>
      <c r="C388" s="988" t="s">
        <v>112</v>
      </c>
      <c r="D388" s="988" t="s">
        <v>213</v>
      </c>
      <c r="E388" s="792">
        <v>7</v>
      </c>
      <c r="F388" s="526">
        <v>684</v>
      </c>
      <c r="G388" s="526" t="s">
        <v>106</v>
      </c>
      <c r="H388" s="526" t="s">
        <v>106</v>
      </c>
      <c r="I388" s="924">
        <v>39.33</v>
      </c>
      <c r="J388" s="702">
        <f t="shared" si="86"/>
        <v>1.2204424103737606</v>
      </c>
      <c r="K388" s="927">
        <v>0.12</v>
      </c>
      <c r="L388" s="639">
        <v>4</v>
      </c>
      <c r="M388" s="693">
        <f t="shared" si="87"/>
        <v>0.48</v>
      </c>
      <c r="N388" s="921" t="s">
        <v>220</v>
      </c>
      <c r="O388" s="795">
        <v>0.11</v>
      </c>
      <c r="P388" s="915">
        <v>43553</v>
      </c>
      <c r="Q388" s="915">
        <v>43570</v>
      </c>
      <c r="R388" s="693">
        <f t="shared" si="88"/>
        <v>9.0909090909090864</v>
      </c>
      <c r="S388" s="759">
        <f>IF(INDEX(Historical!$D$7:$D$1437,MATCH(B388,Historical!$B$7:$B$1446,0))=0,"n/a",(INDEX(Historical!$C$7:$C$1437,MATCH(B388,Historical!$B$7:$B$1446,0))/INDEX(Historical!$D$7:$D$1437,MATCH(B388,Historical!$B$7:$B$1446,0))-1)*100)</f>
        <v>10.256410256410241</v>
      </c>
      <c r="T388" s="759">
        <f>IF(INDEX(Historical!$F$7:$F$1430,MATCH(B388,Historical!$B$7:$B$1446,0))=0,"n/a",((INDEX(Historical!$C$7:$C$1437,MATCH(B388,Historical!$B$7:$B$1446,0))/INDEX(Historical!$F$7:$F$1430,MATCH(B388,Historical!$B$7:$B$1446,0)))^(1/3)-1)*100)</f>
        <v>11.524149667113504</v>
      </c>
      <c r="U388" s="759">
        <f>IF(INDEX(Historical!$H$7:$H$1430,MATCH(B388,Historical!$B$7:$B$1446,0))=0,"n/a",((INDEX(Historical!$C$7:$C$1437,MATCH(B388,Historical!$B$7:$B$1446,0))/INDEX(Historical!$H$7:$H$1430,MATCH(B388,Historical!$B$7:$B$1446,0)))^(1/5)-1)*100)</f>
        <v>33.873214355039671</v>
      </c>
      <c r="V388" s="759" t="str">
        <f>IF(INDEX(Historical!$O$7:$O$1430,MATCH(B388,Historical!$B$7:$B$1446,0))=0,"n/a",((INDEX(Historical!$C$7:$C$1437,MATCH(B388,Historical!$B$7:$B$1446,0))/INDEX(Historical!$O$7:$O$1430,MATCH(B388,Historical!$B$7:$B$1446,0)))^(1/10)-1)*100)</f>
        <v>n/a</v>
      </c>
      <c r="W388" s="760" t="str">
        <f t="shared" si="89"/>
        <v>n/a</v>
      </c>
      <c r="X388" s="761">
        <f t="shared" si="90"/>
        <v>1.4475732630358833</v>
      </c>
      <c r="Y388" s="716"/>
      <c r="Z388" s="702">
        <f t="shared" si="91"/>
        <v>13.043478260869565</v>
      </c>
      <c r="AA388" s="935">
        <f t="shared" si="92"/>
        <v>10.687499999999998</v>
      </c>
      <c r="AB388" s="639">
        <v>6</v>
      </c>
      <c r="AC388" s="916">
        <v>3.68</v>
      </c>
      <c r="AD388" s="916" t="s">
        <v>137</v>
      </c>
      <c r="AE388" s="916">
        <v>0.87</v>
      </c>
      <c r="AF388" s="916">
        <v>1.1499999999999999</v>
      </c>
      <c r="AG388" s="916">
        <v>11.4</v>
      </c>
      <c r="AH388" s="916">
        <v>58.699999999999996</v>
      </c>
      <c r="AI388" s="916" t="s">
        <v>137</v>
      </c>
      <c r="AJ388" s="916">
        <v>23.400000000000002</v>
      </c>
      <c r="AK388" s="916" t="s">
        <v>137</v>
      </c>
      <c r="AL388" s="928">
        <v>267.05</v>
      </c>
      <c r="AM388" s="922">
        <v>4.1000000000000005</v>
      </c>
      <c r="AN388" s="916">
        <v>0</v>
      </c>
      <c r="AO388" s="802">
        <f t="shared" si="93"/>
        <v>24.406156765413435</v>
      </c>
      <c r="AP388" s="803">
        <f t="shared" si="94"/>
        <v>35.093656765413435</v>
      </c>
      <c r="AQ388" s="936">
        <f t="shared" si="95"/>
        <v>-26.091272504527595</v>
      </c>
      <c r="AR388" s="702">
        <f>INDEX(Historical!$C$7:$C$1437,MATCH(B388,Historical!$B$7:$B$1446,0))*IF(AH388="n/a",1.03,IF(AH388&lt;0,1.01,IF(AH388&gt;10,1.1,(1+AH388/100))))</f>
        <v>0.47300000000000003</v>
      </c>
      <c r="AS388" s="935">
        <f t="shared" si="96"/>
        <v>0.48719000000000007</v>
      </c>
      <c r="AT388" s="935">
        <f t="shared" si="103"/>
        <v>0.50180570000000013</v>
      </c>
      <c r="AU388" s="935">
        <f t="shared" si="103"/>
        <v>0.51685987100000019</v>
      </c>
      <c r="AV388" s="935">
        <f t="shared" si="103"/>
        <v>0.53236566713000022</v>
      </c>
      <c r="AW388" s="702">
        <f t="shared" si="98"/>
        <v>2.5112212381300005</v>
      </c>
      <c r="AX388" s="810">
        <f t="shared" si="99"/>
        <v>6.3850018767607448</v>
      </c>
      <c r="AY388" s="991">
        <v>0.67</v>
      </c>
      <c r="AZ388" s="922">
        <v>23.06</v>
      </c>
      <c r="BA388" s="922">
        <v>-22.12</v>
      </c>
      <c r="BB388" s="922">
        <v>-3.61</v>
      </c>
      <c r="BC388" s="922">
        <v>-3.7800000000000002</v>
      </c>
      <c r="BE388" s="664">
        <v>2013</v>
      </c>
      <c r="BF388" s="946" t="e">
        <f>#VALUE!</f>
        <v>#VALUE!</v>
      </c>
      <c r="BG388" s="931">
        <v>8.1</v>
      </c>
    </row>
    <row r="389" spans="1:59" ht="11.25" customHeight="1" x14ac:dyDescent="0.2">
      <c r="A389" s="609" t="s">
        <v>1277</v>
      </c>
      <c r="B389" s="925" t="s">
        <v>1278</v>
      </c>
      <c r="C389" s="988" t="s">
        <v>247</v>
      </c>
      <c r="D389" s="988" t="s">
        <v>4351</v>
      </c>
      <c r="E389" s="792">
        <v>9</v>
      </c>
      <c r="F389" s="526">
        <v>368</v>
      </c>
      <c r="G389" s="526" t="s">
        <v>106</v>
      </c>
      <c r="H389" s="526" t="s">
        <v>106</v>
      </c>
      <c r="I389" s="924">
        <v>23.82</v>
      </c>
      <c r="J389" s="702">
        <f t="shared" si="86"/>
        <v>3.0226700251889169</v>
      </c>
      <c r="K389" s="927">
        <v>0.18</v>
      </c>
      <c r="L389" s="639">
        <v>4</v>
      </c>
      <c r="M389" s="693">
        <f t="shared" si="87"/>
        <v>0.72</v>
      </c>
      <c r="N389" s="921" t="s">
        <v>152</v>
      </c>
      <c r="O389" s="795">
        <v>0.15</v>
      </c>
      <c r="P389" s="917">
        <v>43172</v>
      </c>
      <c r="Q389" s="917">
        <v>43188</v>
      </c>
      <c r="R389" s="693">
        <f t="shared" si="88"/>
        <v>20</v>
      </c>
      <c r="S389" s="759">
        <f>IF(INDEX(Historical!$D$7:$D$1437,MATCH(B389,Historical!$B$7:$B$1446,0))=0,"n/a",(INDEX(Historical!$C$7:$C$1437,MATCH(B389,Historical!$B$7:$B$1446,0))/INDEX(Historical!$D$7:$D$1437,MATCH(B389,Historical!$B$7:$B$1446,0))-1)*100)</f>
        <v>33.333333333333329</v>
      </c>
      <c r="T389" s="759">
        <f>IF(INDEX(Historical!$F$7:$F$1430,MATCH(B389,Historical!$B$7:$B$1446,0))=0,"n/a",((INDEX(Historical!$C$7:$C$1437,MATCH(B389,Historical!$B$7:$B$1446,0))/INDEX(Historical!$F$7:$F$1430,MATCH(B389,Historical!$B$7:$B$1446,0)))^(1/3)-1)*100)</f>
        <v>25.99210498948732</v>
      </c>
      <c r="U389" s="759">
        <f>IF(INDEX(Historical!$H$7:$H$1430,MATCH(B389,Historical!$B$7:$B$1446,0))=0,"n/a",((INDEX(Historical!$C$7:$C$1437,MATCH(B389,Historical!$B$7:$B$1446,0))/INDEX(Historical!$H$7:$H$1430,MATCH(B389,Historical!$B$7:$B$1446,0)))^(1/5)-1)*100)</f>
        <v>24.573093961551741</v>
      </c>
      <c r="V389" s="759">
        <f>IF(INDEX(Historical!$O$7:$O$1430,MATCH(B389,Historical!$B$7:$B$1446,0))=0,"n/a",((INDEX(Historical!$C$7:$C$1437,MATCH(B389,Historical!$B$7:$B$1446,0))/INDEX(Historical!$O$7:$O$1430,MATCH(B389,Historical!$B$7:$B$1446,0)))^(1/10)-1)*100)</f>
        <v>13.524800372187773</v>
      </c>
      <c r="W389" s="760">
        <f t="shared" si="89"/>
        <v>1.8168914353873598</v>
      </c>
      <c r="X389" s="761">
        <f t="shared" si="90"/>
        <v>11.169588164341702</v>
      </c>
      <c r="Y389" s="925"/>
      <c r="Z389" s="702">
        <f t="shared" si="91"/>
        <v>50.704225352112672</v>
      </c>
      <c r="AA389" s="935">
        <f t="shared" si="92"/>
        <v>16.774647887323944</v>
      </c>
      <c r="AB389" s="639">
        <v>12</v>
      </c>
      <c r="AC389" s="916">
        <v>1.42</v>
      </c>
      <c r="AD389" s="916">
        <v>1.28</v>
      </c>
      <c r="AE389" s="916">
        <v>0.6</v>
      </c>
      <c r="AF389" s="916">
        <v>1.79</v>
      </c>
      <c r="AG389" s="916">
        <v>10.5</v>
      </c>
      <c r="AH389" s="916">
        <v>15.9</v>
      </c>
      <c r="AI389" s="916">
        <v>9.0300000000000011</v>
      </c>
      <c r="AJ389" s="916">
        <v>2.1999999999999997</v>
      </c>
      <c r="AK389" s="916">
        <v>13.100000000000001</v>
      </c>
      <c r="AL389" s="928">
        <v>492.6</v>
      </c>
      <c r="AM389" s="922">
        <v>1.0999999999999999</v>
      </c>
      <c r="AN389" s="916">
        <v>0.18</v>
      </c>
      <c r="AO389" s="802">
        <f t="shared" si="93"/>
        <v>10.821116099416713</v>
      </c>
      <c r="AP389" s="803">
        <f t="shared" si="94"/>
        <v>27.595763986740657</v>
      </c>
      <c r="AQ389" s="936">
        <f t="shared" si="95"/>
        <v>15.52127215040886</v>
      </c>
      <c r="AR389" s="702">
        <f>INDEX(Historical!$C$7:$C$1437,MATCH(B389,Historical!$B$7:$B$1446,0))*IF(AH389="n/a",1.03,IF(AH389&lt;0,1.01,IF(AH389&gt;10,1.1,(1+AH389/100))))</f>
        <v>0.79200000000000004</v>
      </c>
      <c r="AS389" s="935">
        <f t="shared" si="96"/>
        <v>0.86351760000000011</v>
      </c>
      <c r="AT389" s="935">
        <f t="shared" si="103"/>
        <v>0.94986936000000022</v>
      </c>
      <c r="AU389" s="935">
        <f t="shared" si="103"/>
        <v>1.0448562960000003</v>
      </c>
      <c r="AV389" s="935">
        <f t="shared" si="103"/>
        <v>1.1493419256000004</v>
      </c>
      <c r="AW389" s="702">
        <f t="shared" si="98"/>
        <v>4.7995851816000012</v>
      </c>
      <c r="AX389" s="810">
        <f t="shared" si="99"/>
        <v>20.149392030226707</v>
      </c>
      <c r="AY389" s="991">
        <v>0.8</v>
      </c>
      <c r="AZ389" s="922">
        <v>41.07</v>
      </c>
      <c r="BA389" s="922">
        <v>-5.0599999999999996</v>
      </c>
      <c r="BB389" s="922">
        <v>1.18</v>
      </c>
      <c r="BC389" s="922">
        <v>13.34</v>
      </c>
      <c r="BE389" s="664">
        <v>2010</v>
      </c>
      <c r="BF389" s="946" t="e">
        <f>#VALUE!</f>
        <v>#VALUE!</v>
      </c>
      <c r="BG389" s="931">
        <v>6.6000000000000005</v>
      </c>
    </row>
    <row r="390" spans="1:59" ht="11.25" customHeight="1" x14ac:dyDescent="0.2">
      <c r="A390" s="609" t="s">
        <v>4115</v>
      </c>
      <c r="B390" s="925" t="s">
        <v>4116</v>
      </c>
      <c r="C390" s="988" t="s">
        <v>247</v>
      </c>
      <c r="D390" s="988" t="s">
        <v>4351</v>
      </c>
      <c r="E390" s="792">
        <v>9</v>
      </c>
      <c r="F390" s="526">
        <v>369</v>
      </c>
      <c r="G390" s="526" t="s">
        <v>106</v>
      </c>
      <c r="H390" s="526" t="s">
        <v>106</v>
      </c>
      <c r="I390" s="924">
        <v>24.56</v>
      </c>
      <c r="J390" s="702">
        <f t="shared" si="86"/>
        <v>2.7687296416938114</v>
      </c>
      <c r="K390" s="927">
        <v>0.17</v>
      </c>
      <c r="L390" s="639">
        <v>4</v>
      </c>
      <c r="M390" s="693">
        <f t="shared" si="87"/>
        <v>0.68</v>
      </c>
      <c r="N390" s="921" t="s">
        <v>152</v>
      </c>
      <c r="O390" s="795">
        <v>0.14249999999999999</v>
      </c>
      <c r="P390" s="917">
        <v>43172</v>
      </c>
      <c r="Q390" s="917">
        <v>43188</v>
      </c>
      <c r="R390" s="693">
        <f t="shared" si="88"/>
        <v>19.298245614035107</v>
      </c>
      <c r="S390" s="759">
        <f>IF(INDEX(Historical!$D$7:$D$1437,MATCH(B390,Historical!$B$7:$B$1446,0))=0,"n/a",(INDEX(Historical!$C$7:$C$1437,MATCH(B390,Historical!$B$7:$B$1446,0))/INDEX(Historical!$D$7:$D$1437,MATCH(B390,Historical!$B$7:$B$1446,0))-1)*100)</f>
        <v>33.33333333333335</v>
      </c>
      <c r="T390" s="759">
        <f>IF(INDEX(Historical!$F$7:$F$1430,MATCH(B390,Historical!$B$7:$B$1446,0))=0,"n/a",((INDEX(Historical!$C$7:$C$1437,MATCH(B390,Historical!$B$7:$B$1446,0))/INDEX(Historical!$F$7:$F$1430,MATCH(B390,Historical!$B$7:$B$1446,0)))^(1/3)-1)*100)</f>
        <v>25.99210498948732</v>
      </c>
      <c r="U390" s="759">
        <f>IF(INDEX(Historical!$H$7:$H$1430,MATCH(B390,Historical!$B$7:$B$1446,0))=0,"n/a",((INDEX(Historical!$C$7:$C$1437,MATCH(B390,Historical!$B$7:$B$1446,0))/INDEX(Historical!$H$7:$H$1430,MATCH(B390,Historical!$B$7:$B$1446,0)))^(1/5)-1)*100)</f>
        <v>24.757102288230492</v>
      </c>
      <c r="V390" s="759">
        <f>IF(INDEX(Historical!$O$7:$O$1430,MATCH(B390,Historical!$B$7:$B$1446,0))=0,"n/a",((INDEX(Historical!$C$7:$C$1437,MATCH(B390,Historical!$B$7:$B$1446,0))/INDEX(Historical!$O$7:$O$1430,MATCH(B390,Historical!$B$7:$B$1446,0)))^(1/10)-1)*100)</f>
        <v>13.749832040627785</v>
      </c>
      <c r="W390" s="760">
        <f t="shared" si="89"/>
        <v>1.8005385240400464</v>
      </c>
      <c r="X390" s="761" t="str">
        <f t="shared" si="90"/>
        <v>n/a</v>
      </c>
      <c r="Y390" s="925"/>
      <c r="Z390" s="702">
        <f t="shared" si="91"/>
        <v>47.887323943661983</v>
      </c>
      <c r="AA390" s="935">
        <f t="shared" si="92"/>
        <v>17.295774647887324</v>
      </c>
      <c r="AB390" s="639">
        <v>12</v>
      </c>
      <c r="AC390" s="916">
        <v>1.42</v>
      </c>
      <c r="AD390" s="916" t="s">
        <v>137</v>
      </c>
      <c r="AE390" s="916">
        <v>0.05</v>
      </c>
      <c r="AF390" s="916">
        <v>1.84</v>
      </c>
      <c r="AG390" s="916" t="s">
        <v>137</v>
      </c>
      <c r="AH390" s="916" t="s">
        <v>137</v>
      </c>
      <c r="AI390" s="916" t="s">
        <v>137</v>
      </c>
      <c r="AJ390" s="916" t="s">
        <v>137</v>
      </c>
      <c r="AK390" s="916" t="s">
        <v>137</v>
      </c>
      <c r="AL390" s="928">
        <v>43.16</v>
      </c>
      <c r="AM390" s="922" t="s">
        <v>137</v>
      </c>
      <c r="AN390" s="916" t="s">
        <v>137</v>
      </c>
      <c r="AO390" s="802">
        <f t="shared" si="93"/>
        <v>10.230057282036977</v>
      </c>
      <c r="AP390" s="803">
        <f t="shared" si="94"/>
        <v>27.525831929924301</v>
      </c>
      <c r="AQ390" s="936">
        <f t="shared" si="95"/>
        <v>18.928971056233923</v>
      </c>
      <c r="AR390" s="702">
        <f>INDEX(Historical!$C$7:$C$1437,MATCH(B390,Historical!$B$7:$B$1446,0))*IF(AH390="n/a",1.03,IF(AH390&lt;0,1.01,IF(AH390&gt;10,1.1,(1+AH390/100))))</f>
        <v>0.70040000000000002</v>
      </c>
      <c r="AS390" s="935">
        <f t="shared" si="96"/>
        <v>0.72141200000000005</v>
      </c>
      <c r="AT390" s="935">
        <f t="shared" si="103"/>
        <v>0.74305436000000002</v>
      </c>
      <c r="AU390" s="935">
        <f t="shared" si="103"/>
        <v>0.7653459908000001</v>
      </c>
      <c r="AV390" s="935">
        <f t="shared" si="103"/>
        <v>0.7883063705240001</v>
      </c>
      <c r="AW390" s="702">
        <f t="shared" si="98"/>
        <v>3.7185187213240001</v>
      </c>
      <c r="AX390" s="810">
        <f t="shared" si="99"/>
        <v>15.140548539592835</v>
      </c>
      <c r="AY390" s="991" t="s">
        <v>137</v>
      </c>
      <c r="AZ390" s="922">
        <v>38.75</v>
      </c>
      <c r="BA390" s="922">
        <v>0</v>
      </c>
      <c r="BB390" s="922">
        <v>19.3</v>
      </c>
      <c r="BC390" s="922">
        <v>17.14</v>
      </c>
      <c r="BE390" s="664">
        <v>2010</v>
      </c>
      <c r="BF390" s="946" t="e">
        <f>#VALUE!</f>
        <v>#VALUE!</v>
      </c>
      <c r="BG390" s="931" t="s">
        <v>137</v>
      </c>
    </row>
    <row r="391" spans="1:59" ht="11.25" customHeight="1" x14ac:dyDescent="0.2">
      <c r="A391" s="609" t="s">
        <v>4214</v>
      </c>
      <c r="B391" s="925" t="s">
        <v>4215</v>
      </c>
      <c r="C391" s="988" t="s">
        <v>108</v>
      </c>
      <c r="D391" s="988" t="s">
        <v>4373</v>
      </c>
      <c r="E391" s="792">
        <v>7</v>
      </c>
      <c r="F391" s="526">
        <v>610</v>
      </c>
      <c r="G391" s="526" t="s">
        <v>37</v>
      </c>
      <c r="H391" s="526" t="s">
        <v>37</v>
      </c>
      <c r="I391" s="924">
        <v>23.51</v>
      </c>
      <c r="J391" s="702">
        <f t="shared" ref="J391:J454" si="104">(M391/I391)*100</f>
        <v>1.7014036580178649</v>
      </c>
      <c r="K391" s="927">
        <v>0.1</v>
      </c>
      <c r="L391" s="639">
        <v>4</v>
      </c>
      <c r="M391" s="693">
        <f t="shared" ref="M391:M454" si="105">K391*L391</f>
        <v>0.4</v>
      </c>
      <c r="N391" s="921" t="s">
        <v>146</v>
      </c>
      <c r="O391" s="795">
        <v>7.0000000000000007E-2</v>
      </c>
      <c r="P391" s="658">
        <v>43265</v>
      </c>
      <c r="Q391" s="658">
        <v>43282</v>
      </c>
      <c r="R391" s="693">
        <f t="shared" ref="R391:R454" si="106">(K391-O391)/O391*100</f>
        <v>42.857142857142847</v>
      </c>
      <c r="S391" s="759">
        <f>IF(INDEX(Historical!$D$7:$D$1437,MATCH(B391,Historical!$B$7:$B$1446,0))=0,"n/a",(INDEX(Historical!$C$7:$C$1437,MATCH(B391,Historical!$B$7:$B$1446,0))/INDEX(Historical!$D$7:$D$1437,MATCH(B391,Historical!$B$7:$B$1446,0))-1)*100)</f>
        <v>27.011640243264658</v>
      </c>
      <c r="T391" s="759">
        <f>IF(INDEX(Historical!$F$7:$F$1430,MATCH(B391,Historical!$B$7:$B$1446,0))=0,"n/a",((INDEX(Historical!$C$7:$C$1437,MATCH(B391,Historical!$B$7:$B$1446,0))/INDEX(Historical!$F$7:$F$1430,MATCH(B391,Historical!$B$7:$B$1446,0)))^(1/3)-1)*100)</f>
        <v>22.117582920133039</v>
      </c>
      <c r="U391" s="759">
        <f>IF(INDEX(Historical!$H$7:$H$1430,MATCH(B391,Historical!$B$7:$B$1446,0))=0,"n/a",((INDEX(Historical!$C$7:$C$1437,MATCH(B391,Historical!$B$7:$B$1446,0))/INDEX(Historical!$H$7:$H$1430,MATCH(B391,Historical!$B$7:$B$1446,0)))^(1/5)-1)*100)</f>
        <v>14.534932318460857</v>
      </c>
      <c r="V391" s="759">
        <f>IF(INDEX(Historical!$O$7:$O$1430,MATCH(B391,Historical!$B$7:$B$1446,0))=0,"n/a",((INDEX(Historical!$C$7:$C$1437,MATCH(B391,Historical!$B$7:$B$1446,0))/INDEX(Historical!$O$7:$O$1430,MATCH(B391,Historical!$B$7:$B$1446,0)))^(1/10)-1)*100)</f>
        <v>-5.7330715177196012</v>
      </c>
      <c r="W391" s="760" t="str">
        <f t="shared" ref="W391:W454" si="107">IF(OR(U391&lt;=0,U391="n/a",V391&lt;=0,V391="n/a"),"n/a",U391/V391)</f>
        <v>n/a</v>
      </c>
      <c r="X391" s="761">
        <f t="shared" ref="X391:X454" si="108">IF(OR(AJ391&lt;=0,AJ391="n/a",U391&lt;=0,U391="n/a"),"n/a",U391/AJ391)</f>
        <v>0.76499643781372928</v>
      </c>
      <c r="Y391" s="728"/>
      <c r="Z391" s="702">
        <f t="shared" ref="Z391:Z454" si="109">IF(OR(AC391&lt;0.01,AC391="n/a"),"n/a",M391/AC391*100)</f>
        <v>23.529411764705884</v>
      </c>
      <c r="AA391" s="935">
        <f t="shared" ref="AA391:AA454" si="110">IF(OR(AC391&lt;0.01,AC391="n/a"),"n/a",I391/AC391)</f>
        <v>13.829411764705883</v>
      </c>
      <c r="AB391" s="639">
        <v>12</v>
      </c>
      <c r="AC391" s="916">
        <v>1.7</v>
      </c>
      <c r="AD391" s="916" t="s">
        <v>137</v>
      </c>
      <c r="AE391" s="916">
        <v>2.44</v>
      </c>
      <c r="AF391" s="916">
        <v>1.43</v>
      </c>
      <c r="AG391" s="916">
        <v>11.3</v>
      </c>
      <c r="AH391" s="916">
        <v>36.9</v>
      </c>
      <c r="AI391" s="916" t="s">
        <v>137</v>
      </c>
      <c r="AJ391" s="916">
        <v>19</v>
      </c>
      <c r="AK391" s="916" t="s">
        <v>137</v>
      </c>
      <c r="AL391" s="928">
        <v>141.30000000000001</v>
      </c>
      <c r="AM391" s="922">
        <v>0.89999999999999991</v>
      </c>
      <c r="AN391" s="916">
        <v>0.5</v>
      </c>
      <c r="AO391" s="802">
        <f t="shared" ref="AO391:AO454" si="111">IF(U391="n/a","n/a",IF(AA391&lt;0,"n/a",IF(AA391="n/a","n/a",J391+U391-AA391)))</f>
        <v>2.4069242117728376</v>
      </c>
      <c r="AP391" s="803">
        <f t="shared" ref="AP391:AP454" si="112">IF(U391="n/a","n/a",J391+U391)</f>
        <v>16.236335976478721</v>
      </c>
      <c r="AQ391" s="936">
        <f t="shared" ref="AQ391:AQ454" si="113">IF(OR(AC391&lt;0.01,AF391="n/a"),"n/a",(I391/SQRT(22.5*AC391*(I391/AF391))-1)*100)</f>
        <v>-6.2484161353837164</v>
      </c>
      <c r="AR391" s="702">
        <f>INDEX(Historical!$C$7:$C$1437,MATCH(B391,Historical!$B$7:$B$1446,0))*IF(AH391="n/a",1.03,IF(AH391&lt;0,1.01,IF(AH391&gt;10,1.1,(1+AH391/100))))</f>
        <v>0.37400000000000005</v>
      </c>
      <c r="AS391" s="935">
        <f t="shared" ref="AS391:AS454" si="114">IF($AI391="n/a",1.03*AR391,IF($AI391&lt;0,1.01*AR391,IF($AI391&gt;10,1.1*AR391,(1+$AI391/100)*AR391)))</f>
        <v>0.38522000000000006</v>
      </c>
      <c r="AT391" s="935">
        <f t="shared" si="103"/>
        <v>0.39677660000000009</v>
      </c>
      <c r="AU391" s="935">
        <f t="shared" si="103"/>
        <v>0.4086798980000001</v>
      </c>
      <c r="AV391" s="935">
        <f t="shared" si="103"/>
        <v>0.42094029494000013</v>
      </c>
      <c r="AW391" s="702">
        <f t="shared" ref="AW391:AW454" si="115">SUM(AR391:AV391)</f>
        <v>1.9856167929400004</v>
      </c>
      <c r="AX391" s="810">
        <f t="shared" ref="AX391:AX454" si="116">AW391/I391*100</f>
        <v>8.4458391873245446</v>
      </c>
      <c r="AY391" s="991">
        <v>0.32</v>
      </c>
      <c r="AZ391" s="922">
        <v>17.260000000000002</v>
      </c>
      <c r="BA391" s="922">
        <v>-5.5100000000000007</v>
      </c>
      <c r="BB391" s="922">
        <v>0.74</v>
      </c>
      <c r="BC391" s="922">
        <v>2.97</v>
      </c>
      <c r="BE391" s="664">
        <v>2012</v>
      </c>
      <c r="BF391" s="946" t="e">
        <f t="shared" ref="BF391" si="117">#VALUE!</f>
        <v>#VALUE!</v>
      </c>
      <c r="BG391" s="931">
        <v>0.70000000000000007</v>
      </c>
    </row>
    <row r="392" spans="1:59" ht="11.25" customHeight="1" x14ac:dyDescent="0.2">
      <c r="A392" s="609" t="s">
        <v>613</v>
      </c>
      <c r="B392" s="925" t="s">
        <v>614</v>
      </c>
      <c r="C392" s="988" t="s">
        <v>123</v>
      </c>
      <c r="D392" s="988" t="s">
        <v>4205</v>
      </c>
      <c r="E392" s="792">
        <v>15</v>
      </c>
      <c r="F392" s="526">
        <v>254</v>
      </c>
      <c r="G392" s="526" t="s">
        <v>37</v>
      </c>
      <c r="H392" s="526" t="s">
        <v>37</v>
      </c>
      <c r="I392" s="924">
        <v>36.909999999999997</v>
      </c>
      <c r="J392" s="702">
        <f t="shared" si="104"/>
        <v>2.4925494445949612</v>
      </c>
      <c r="K392" s="927">
        <v>0.23</v>
      </c>
      <c r="L392" s="639">
        <v>4</v>
      </c>
      <c r="M392" s="693">
        <f t="shared" si="105"/>
        <v>0.92</v>
      </c>
      <c r="N392" s="921" t="s">
        <v>210</v>
      </c>
      <c r="O392" s="799">
        <v>0.22500000000000001</v>
      </c>
      <c r="P392" s="915">
        <v>43517</v>
      </c>
      <c r="Q392" s="915">
        <v>43532</v>
      </c>
      <c r="R392" s="693">
        <f t="shared" si="106"/>
        <v>2.2222222222222241</v>
      </c>
      <c r="S392" s="759">
        <f>IF(INDEX(Historical!$D$7:$D$1437,MATCH(B392,Historical!$B$7:$B$1446,0))=0,"n/a",(INDEX(Historical!$C$7:$C$1437,MATCH(B392,Historical!$B$7:$B$1446,0))/INDEX(Historical!$D$7:$D$1437,MATCH(B392,Historical!$B$7:$B$1446,0))-1)*100)</f>
        <v>3.488372093023262</v>
      </c>
      <c r="T392" s="759">
        <f>IF(INDEX(Historical!$F$7:$F$1430,MATCH(B392,Historical!$B$7:$B$1446,0))=0,"n/a",((INDEX(Historical!$C$7:$C$1437,MATCH(B392,Historical!$B$7:$B$1446,0))/INDEX(Historical!$F$7:$F$1430,MATCH(B392,Historical!$B$7:$B$1446,0)))^(1/3)-1)*100)</f>
        <v>4.4957116445886403</v>
      </c>
      <c r="U392" s="759">
        <f>IF(INDEX(Historical!$H$7:$H$1430,MATCH(B392,Historical!$B$7:$B$1446,0))=0,"n/a",((INDEX(Historical!$C$7:$C$1437,MATCH(B392,Historical!$B$7:$B$1446,0))/INDEX(Historical!$H$7:$H$1430,MATCH(B392,Historical!$B$7:$B$1446,0)))^(1/5)-1)*100)</f>
        <v>4.9200269147087194</v>
      </c>
      <c r="V392" s="759">
        <f>IF(INDEX(Historical!$O$7:$O$1430,MATCH(B392,Historical!$B$7:$B$1446,0))=0,"n/a",((INDEX(Historical!$C$7:$C$1437,MATCH(B392,Historical!$B$7:$B$1446,0))/INDEX(Historical!$O$7:$O$1430,MATCH(B392,Historical!$B$7:$B$1446,0)))^(1/10)-1)*100)</f>
        <v>5.9356169611174403</v>
      </c>
      <c r="W392" s="760">
        <f t="shared" si="107"/>
        <v>0.82889899178778448</v>
      </c>
      <c r="X392" s="761" t="str">
        <f t="shared" si="108"/>
        <v>n/a</v>
      </c>
      <c r="Y392" s="926" t="s">
        <v>4238</v>
      </c>
      <c r="Z392" s="702" t="str">
        <f t="shared" si="109"/>
        <v>n/a</v>
      </c>
      <c r="AA392" s="935" t="str">
        <f t="shared" si="110"/>
        <v>n/a</v>
      </c>
      <c r="AB392" s="639">
        <v>3</v>
      </c>
      <c r="AC392" s="916">
        <v>-1.65</v>
      </c>
      <c r="AD392" s="916" t="s">
        <v>137</v>
      </c>
      <c r="AE392" s="916">
        <v>0.71</v>
      </c>
      <c r="AF392" s="916">
        <v>1.81</v>
      </c>
      <c r="AG392" s="916">
        <v>-7.9</v>
      </c>
      <c r="AH392" s="916">
        <v>-202.2</v>
      </c>
      <c r="AI392" s="916" t="s">
        <v>137</v>
      </c>
      <c r="AJ392" s="916">
        <v>-27.3</v>
      </c>
      <c r="AK392" s="916" t="s">
        <v>137</v>
      </c>
      <c r="AL392" s="928">
        <v>388.29</v>
      </c>
      <c r="AM392" s="922">
        <v>1.3</v>
      </c>
      <c r="AN392" s="916">
        <v>0.42</v>
      </c>
      <c r="AO392" s="802" t="str">
        <f t="shared" si="111"/>
        <v>n/a</v>
      </c>
      <c r="AP392" s="803">
        <f t="shared" si="112"/>
        <v>7.4125763593036806</v>
      </c>
      <c r="AQ392" s="936" t="str">
        <f t="shared" si="113"/>
        <v>n/a</v>
      </c>
      <c r="AR392" s="702">
        <f>INDEX(Historical!$C$7:$C$1437,MATCH(B392,Historical!$B$7:$B$1446,0))*IF(AH392="n/a",1.03,IF(AH392&lt;0,1.01,IF(AH392&gt;10,1.1,(1+AH392/100))))</f>
        <v>0.89890000000000003</v>
      </c>
      <c r="AS392" s="935">
        <f t="shared" si="114"/>
        <v>0.92586700000000011</v>
      </c>
      <c r="AT392" s="935">
        <f t="shared" si="103"/>
        <v>0.95364301000000018</v>
      </c>
      <c r="AU392" s="935">
        <f t="shared" si="103"/>
        <v>0.98225230030000021</v>
      </c>
      <c r="AV392" s="935">
        <f t="shared" si="103"/>
        <v>1.0117198693090002</v>
      </c>
      <c r="AW392" s="702">
        <f t="shared" si="115"/>
        <v>4.772382179609</v>
      </c>
      <c r="AX392" s="810">
        <f t="shared" si="116"/>
        <v>12.929781033890544</v>
      </c>
      <c r="AY392" s="991">
        <v>0.82</v>
      </c>
      <c r="AZ392" s="922">
        <v>20.82</v>
      </c>
      <c r="BA392" s="922">
        <v>-16.18</v>
      </c>
      <c r="BB392" s="922">
        <v>-6.4799999999999995</v>
      </c>
      <c r="BC392" s="922">
        <v>-7.06</v>
      </c>
      <c r="BE392" s="664">
        <v>2005</v>
      </c>
      <c r="BF392" s="946" t="e">
        <f>#VALUE!</f>
        <v>#VALUE!</v>
      </c>
      <c r="BG392" s="931">
        <v>-4.3</v>
      </c>
    </row>
    <row r="393" spans="1:59" s="838" customFormat="1" ht="11.25" customHeight="1" x14ac:dyDescent="0.2">
      <c r="A393" s="817" t="s">
        <v>1321</v>
      </c>
      <c r="B393" s="846" t="s">
        <v>1322</v>
      </c>
      <c r="C393" s="988" t="s">
        <v>112</v>
      </c>
      <c r="D393" s="988" t="s">
        <v>213</v>
      </c>
      <c r="E393" s="818">
        <v>7</v>
      </c>
      <c r="F393" s="526">
        <v>606</v>
      </c>
      <c r="G393" s="1171" t="s">
        <v>106</v>
      </c>
      <c r="H393" s="1171" t="s">
        <v>106</v>
      </c>
      <c r="I393" s="819">
        <v>66.62</v>
      </c>
      <c r="J393" s="820">
        <f t="shared" si="104"/>
        <v>1.8613029120384268</v>
      </c>
      <c r="K393" s="821">
        <v>0.31</v>
      </c>
      <c r="L393" s="822">
        <v>4</v>
      </c>
      <c r="M393" s="823">
        <f t="shared" si="105"/>
        <v>1.24</v>
      </c>
      <c r="N393" s="824" t="s">
        <v>149</v>
      </c>
      <c r="O393" s="825">
        <v>0.30249999999999999</v>
      </c>
      <c r="P393" s="842">
        <v>43251</v>
      </c>
      <c r="Q393" s="842">
        <v>43266</v>
      </c>
      <c r="R393" s="823">
        <f t="shared" si="106"/>
        <v>2.4793388429752086</v>
      </c>
      <c r="S393" s="759">
        <f>IF(INDEX(Historical!$D$7:$D$1437,MATCH(B393,Historical!$B$7:$B$1446,0))=0,"n/a",(INDEX(Historical!$C$7:$C$1437,MATCH(B393,Historical!$B$7:$B$1446,0))/INDEX(Historical!$D$7:$D$1437,MATCH(B393,Historical!$B$7:$B$1446,0))-1)*100)</f>
        <v>2.4948024948024949</v>
      </c>
      <c r="T393" s="759">
        <f>IF(INDEX(Historical!$F$7:$F$1430,MATCH(B393,Historical!$B$7:$B$1446,0))=0,"n/a",((INDEX(Historical!$C$7:$C$1437,MATCH(B393,Historical!$B$7:$B$1446,0))/INDEX(Historical!$F$7:$F$1430,MATCH(B393,Historical!$B$7:$B$1446,0)))^(1/3)-1)*100)</f>
        <v>2.9365230715279633</v>
      </c>
      <c r="U393" s="759">
        <f>IF(INDEX(Historical!$H$7:$H$1430,MATCH(B393,Historical!$B$7:$B$1446,0))=0,"n/a",((INDEX(Historical!$C$7:$C$1437,MATCH(B393,Historical!$B$7:$B$1446,0))/INDEX(Historical!$H$7:$H$1430,MATCH(B393,Historical!$B$7:$B$1446,0)))^(1/5)-1)*100)</f>
        <v>4.2695227128344726</v>
      </c>
      <c r="V393" s="759" t="str">
        <f>IF(INDEX(Historical!$O$7:$O$1430,MATCH(B393,Historical!$B$7:$B$1446,0))=0,"n/a",((INDEX(Historical!$C$7:$C$1437,MATCH(B393,Historical!$B$7:$B$1446,0))/INDEX(Historical!$O$7:$O$1430,MATCH(B393,Historical!$B$7:$B$1446,0)))^(1/10)-1)*100)</f>
        <v>n/a</v>
      </c>
      <c r="W393" s="827" t="str">
        <f t="shared" si="107"/>
        <v>n/a</v>
      </c>
      <c r="X393" s="828" t="str">
        <f t="shared" si="108"/>
        <v>n/a</v>
      </c>
      <c r="Y393" s="1130"/>
      <c r="Z393" s="820">
        <f t="shared" si="109"/>
        <v>59.330143540669852</v>
      </c>
      <c r="AA393" s="830">
        <f t="shared" si="110"/>
        <v>31.875598086124405</v>
      </c>
      <c r="AB393" s="822">
        <v>12</v>
      </c>
      <c r="AC393" s="831">
        <v>2.09</v>
      </c>
      <c r="AD393" s="831">
        <v>2.12</v>
      </c>
      <c r="AE393" s="831">
        <v>0.35</v>
      </c>
      <c r="AF393" s="831">
        <v>2.09</v>
      </c>
      <c r="AG393" s="831">
        <v>6.2</v>
      </c>
      <c r="AH393" s="831">
        <v>-60.199999999999996</v>
      </c>
      <c r="AI393" s="831">
        <v>65.86</v>
      </c>
      <c r="AJ393" s="831">
        <v>-20.399999999999999</v>
      </c>
      <c r="AK393" s="831">
        <v>15</v>
      </c>
      <c r="AL393" s="832">
        <v>1120</v>
      </c>
      <c r="AM393" s="833">
        <v>4.3999999999999995</v>
      </c>
      <c r="AN393" s="831">
        <v>0.56999999999999995</v>
      </c>
      <c r="AO393" s="834">
        <f t="shared" si="111"/>
        <v>-25.744772461251507</v>
      </c>
      <c r="AP393" s="835">
        <f t="shared" si="112"/>
        <v>6.1308256248728998</v>
      </c>
      <c r="AQ393" s="836">
        <f t="shared" si="113"/>
        <v>72.072336210353384</v>
      </c>
      <c r="AR393" s="702">
        <f>INDEX(Historical!$C$7:$C$1437,MATCH(B393,Historical!$B$7:$B$1446,0))*IF(AH393="n/a",1.03,IF(AH393&lt;0,1.01,IF(AH393&gt;10,1.1,(1+AH393/100))))</f>
        <v>1.2448249999999998</v>
      </c>
      <c r="AS393" s="830">
        <f t="shared" si="114"/>
        <v>1.3693074999999999</v>
      </c>
      <c r="AT393" s="830">
        <f t="shared" si="103"/>
        <v>1.50623825</v>
      </c>
      <c r="AU393" s="830">
        <f t="shared" si="103"/>
        <v>1.656862075</v>
      </c>
      <c r="AV393" s="830">
        <f t="shared" si="103"/>
        <v>1.8225482825000001</v>
      </c>
      <c r="AW393" s="820">
        <f t="shared" si="115"/>
        <v>7.5997811075000001</v>
      </c>
      <c r="AX393" s="837">
        <f t="shared" si="116"/>
        <v>11.407657021164814</v>
      </c>
      <c r="AY393" s="992">
        <v>0.95</v>
      </c>
      <c r="AZ393" s="833">
        <v>19.220000000000002</v>
      </c>
      <c r="BA393" s="833">
        <v>-13.239999999999998</v>
      </c>
      <c r="BB393" s="833">
        <v>0.11</v>
      </c>
      <c r="BC393" s="833">
        <v>3.25</v>
      </c>
      <c r="BD393" s="961"/>
      <c r="BE393" s="664">
        <v>2012</v>
      </c>
      <c r="BF393" s="946" t="e">
        <f>#VALUE!</f>
        <v>#VALUE!</v>
      </c>
      <c r="BG393" s="893">
        <v>2</v>
      </c>
    </row>
    <row r="394" spans="1:59" ht="11.25" customHeight="1" x14ac:dyDescent="0.2">
      <c r="A394" s="609" t="s">
        <v>3858</v>
      </c>
      <c r="B394" s="925" t="s">
        <v>3859</v>
      </c>
      <c r="C394" s="988" t="s">
        <v>108</v>
      </c>
      <c r="D394" s="988" t="s">
        <v>4373</v>
      </c>
      <c r="E394" s="792">
        <v>6</v>
      </c>
      <c r="F394" s="526">
        <v>764</v>
      </c>
      <c r="G394" s="526" t="s">
        <v>115</v>
      </c>
      <c r="H394" s="526" t="s">
        <v>115</v>
      </c>
      <c r="I394" s="924">
        <v>21.53</v>
      </c>
      <c r="J394" s="702">
        <f t="shared" si="104"/>
        <v>3.3441709242916859</v>
      </c>
      <c r="K394" s="927">
        <v>0.18</v>
      </c>
      <c r="L394" s="639">
        <v>4</v>
      </c>
      <c r="M394" s="693">
        <f t="shared" si="105"/>
        <v>0.72</v>
      </c>
      <c r="N394" s="921" t="s">
        <v>107</v>
      </c>
      <c r="O394" s="795">
        <v>0.15</v>
      </c>
      <c r="P394" s="915">
        <v>43500</v>
      </c>
      <c r="Q394" s="915">
        <v>43511</v>
      </c>
      <c r="R394" s="693">
        <f t="shared" si="106"/>
        <v>20</v>
      </c>
      <c r="S394" s="759">
        <f>IF(INDEX(Historical!$D$7:$D$1437,MATCH(B394,Historical!$B$7:$B$1446,0))=0,"n/a",(INDEX(Historical!$C$7:$C$1437,MATCH(B394,Historical!$B$7:$B$1446,0))/INDEX(Historical!$D$7:$D$1437,MATCH(B394,Historical!$B$7:$B$1446,0))-1)*100)</f>
        <v>42.857142857142861</v>
      </c>
      <c r="T394" s="759">
        <f>IF(INDEX(Historical!$F$7:$F$1430,MATCH(B394,Historical!$B$7:$B$1446,0))=0,"n/a",((INDEX(Historical!$C$7:$C$1437,MATCH(B394,Historical!$B$7:$B$1446,0))/INDEX(Historical!$F$7:$F$1430,MATCH(B394,Historical!$B$7:$B$1446,0)))^(1/3)-1)*100)</f>
        <v>32.147606301246</v>
      </c>
      <c r="U394" s="759" t="str">
        <f>IF(INDEX(Historical!$H$7:$H$1430,MATCH(B394,Historical!$B$7:$B$1446,0))=0,"n/a",((INDEX(Historical!$C$7:$C$1437,MATCH(B394,Historical!$B$7:$B$1446,0))/INDEX(Historical!$H$7:$H$1430,MATCH(B394,Historical!$B$7:$B$1446,0)))^(1/5)-1)*100)</f>
        <v>n/a</v>
      </c>
      <c r="V394" s="759">
        <f>IF(INDEX(Historical!$O$7:$O$1430,MATCH(B394,Historical!$B$7:$B$1446,0))=0,"n/a",((INDEX(Historical!$C$7:$C$1437,MATCH(B394,Historical!$B$7:$B$1446,0))/INDEX(Historical!$O$7:$O$1430,MATCH(B394,Historical!$B$7:$B$1446,0)))^(1/10)-1)*100)</f>
        <v>5.8442410876291984</v>
      </c>
      <c r="W394" s="760" t="str">
        <f t="shared" si="107"/>
        <v>n/a</v>
      </c>
      <c r="X394" s="761" t="str">
        <f t="shared" si="108"/>
        <v>n/a</v>
      </c>
      <c r="Y394" s="926"/>
      <c r="Z394" s="702">
        <f t="shared" si="109"/>
        <v>43.63636363636364</v>
      </c>
      <c r="AA394" s="935">
        <f t="shared" si="110"/>
        <v>13.048484848484851</v>
      </c>
      <c r="AB394" s="639">
        <v>12</v>
      </c>
      <c r="AC394" s="916">
        <v>1.65</v>
      </c>
      <c r="AD394" s="916">
        <v>1.63</v>
      </c>
      <c r="AE394" s="916">
        <v>3.58</v>
      </c>
      <c r="AF394" s="916">
        <v>1.52</v>
      </c>
      <c r="AG394" s="916">
        <v>9.8000000000000007</v>
      </c>
      <c r="AH394" s="916">
        <v>37.1</v>
      </c>
      <c r="AI394" s="916">
        <v>10.8</v>
      </c>
      <c r="AJ394" s="916">
        <v>-14.899999999999999</v>
      </c>
      <c r="AK394" s="916">
        <v>8</v>
      </c>
      <c r="AL394" s="928">
        <v>502.73</v>
      </c>
      <c r="AM394" s="922">
        <v>1.9</v>
      </c>
      <c r="AN394" s="916">
        <v>0.19</v>
      </c>
      <c r="AO394" s="802" t="str">
        <f t="shared" si="111"/>
        <v>n/a</v>
      </c>
      <c r="AP394" s="803" t="str">
        <f t="shared" si="112"/>
        <v>n/a</v>
      </c>
      <c r="AQ394" s="936">
        <f t="shared" si="113"/>
        <v>-6.1118940920819824</v>
      </c>
      <c r="AR394" s="702">
        <f>INDEX(Historical!$C$7:$C$1437,MATCH(B394,Historical!$B$7:$B$1446,0))*IF(AH394="n/a",1.03,IF(AH394&lt;0,1.01,IF(AH394&gt;10,1.1,(1+AH394/100))))</f>
        <v>0.66</v>
      </c>
      <c r="AS394" s="935">
        <f t="shared" si="114"/>
        <v>0.72600000000000009</v>
      </c>
      <c r="AT394" s="935">
        <f t="shared" si="103"/>
        <v>0.78408000000000011</v>
      </c>
      <c r="AU394" s="935">
        <f t="shared" si="103"/>
        <v>0.84680640000000018</v>
      </c>
      <c r="AV394" s="935">
        <f t="shared" si="103"/>
        <v>0.91455091200000027</v>
      </c>
      <c r="AW394" s="702">
        <f t="shared" si="115"/>
        <v>3.9314373120000008</v>
      </c>
      <c r="AX394" s="810">
        <f t="shared" si="116"/>
        <v>18.260275485369252</v>
      </c>
      <c r="AY394" s="991">
        <v>0.41</v>
      </c>
      <c r="AZ394" s="922">
        <v>6.69</v>
      </c>
      <c r="BA394" s="922">
        <v>-20.549999999999997</v>
      </c>
      <c r="BB394" s="922">
        <v>-3.51</v>
      </c>
      <c r="BC394" s="922">
        <v>-6.72</v>
      </c>
      <c r="BE394" s="664">
        <v>2014</v>
      </c>
      <c r="BF394" s="946" t="e">
        <f>#VALUE!</f>
        <v>#VALUE!</v>
      </c>
      <c r="BG394" s="931">
        <v>1</v>
      </c>
    </row>
    <row r="395" spans="1:59" ht="11.25" customHeight="1" x14ac:dyDescent="0.2">
      <c r="A395" s="537" t="s">
        <v>634</v>
      </c>
      <c r="B395" s="925" t="s">
        <v>635</v>
      </c>
      <c r="C395" s="988" t="s">
        <v>4224</v>
      </c>
      <c r="D395" s="988" t="s">
        <v>4359</v>
      </c>
      <c r="E395" s="792">
        <v>23</v>
      </c>
      <c r="F395" s="526">
        <v>144</v>
      </c>
      <c r="G395" s="526" t="s">
        <v>115</v>
      </c>
      <c r="H395" s="526" t="s">
        <v>115</v>
      </c>
      <c r="I395" s="916">
        <v>140.27000000000001</v>
      </c>
      <c r="J395" s="702">
        <f t="shared" si="104"/>
        <v>4.4770799173023459</v>
      </c>
      <c r="K395" s="933">
        <v>1.57</v>
      </c>
      <c r="L395" s="639">
        <v>4</v>
      </c>
      <c r="M395" s="693">
        <f t="shared" si="105"/>
        <v>6.28</v>
      </c>
      <c r="N395" s="921" t="s">
        <v>228</v>
      </c>
      <c r="O395" s="796">
        <v>1.5</v>
      </c>
      <c r="P395" s="658">
        <v>43229</v>
      </c>
      <c r="Q395" s="658">
        <v>43260</v>
      </c>
      <c r="R395" s="693">
        <f t="shared" si="106"/>
        <v>4.6666666666666714</v>
      </c>
      <c r="S395" s="759">
        <f>IF(INDEX(Historical!$D$7:$D$1437,MATCH(B395,Historical!$B$7:$B$1446,0))=0,"n/a",(INDEX(Historical!$C$7:$C$1437,MATCH(B395,Historical!$B$7:$B$1446,0))/INDEX(Historical!$D$7:$D$1437,MATCH(B395,Historical!$B$7:$B$1446,0))-1)*100)</f>
        <v>5.2542372881355881</v>
      </c>
      <c r="T395" s="759">
        <f>IF(INDEX(Historical!$F$7:$F$1430,MATCH(B395,Historical!$B$7:$B$1446,0))=0,"n/a",((INDEX(Historical!$C$7:$C$1437,MATCH(B395,Historical!$B$7:$B$1446,0))/INDEX(Historical!$F$7:$F$1430,MATCH(B395,Historical!$B$7:$B$1446,0)))^(1/3)-1)*100)</f>
        <v>7.4914361304784016</v>
      </c>
      <c r="U395" s="759">
        <f>IF(INDEX(Historical!$H$7:$H$1430,MATCH(B395,Historical!$B$7:$B$1446,0))=0,"n/a",((INDEX(Historical!$C$7:$C$1437,MATCH(B395,Historical!$B$7:$B$1446,0))/INDEX(Historical!$H$7:$H$1430,MATCH(B395,Historical!$B$7:$B$1446,0)))^(1/5)-1)*100)</f>
        <v>10.911856607956283</v>
      </c>
      <c r="V395" s="759">
        <f>IF(INDEX(Historical!$O$7:$O$1430,MATCH(B395,Historical!$B$7:$B$1446,0))=0,"n/a",((INDEX(Historical!$C$7:$C$1437,MATCH(B395,Historical!$B$7:$B$1446,0))/INDEX(Historical!$O$7:$O$1430,MATCH(B395,Historical!$B$7:$B$1446,0)))^(1/10)-1)*100)</f>
        <v>12.572885948905977</v>
      </c>
      <c r="W395" s="760">
        <f t="shared" si="107"/>
        <v>0.86788798151038438</v>
      </c>
      <c r="X395" s="761" t="str">
        <f t="shared" si="108"/>
        <v>n/a</v>
      </c>
      <c r="Y395" s="925"/>
      <c r="Z395" s="702">
        <f t="shared" si="109"/>
        <v>53.265479219677701</v>
      </c>
      <c r="AA395" s="935">
        <f t="shared" si="110"/>
        <v>11.897370653095846</v>
      </c>
      <c r="AB395" s="639">
        <v>12</v>
      </c>
      <c r="AC395" s="916">
        <v>11.79</v>
      </c>
      <c r="AD395" s="916">
        <v>4.3600000000000003</v>
      </c>
      <c r="AE395" s="916">
        <v>1.61</v>
      </c>
      <c r="AF395" s="916">
        <v>7.53</v>
      </c>
      <c r="AG395" s="918">
        <v>31.3</v>
      </c>
      <c r="AH395" s="916">
        <v>-2</v>
      </c>
      <c r="AI395" s="916">
        <v>1.8499999999999999</v>
      </c>
      <c r="AJ395" s="916">
        <v>-5.2</v>
      </c>
      <c r="AK395" s="916">
        <v>2.73</v>
      </c>
      <c r="AL395" s="928">
        <v>126440</v>
      </c>
      <c r="AM395" s="922">
        <v>0.1</v>
      </c>
      <c r="AN395" s="916">
        <v>2.73</v>
      </c>
      <c r="AO395" s="802">
        <f t="shared" si="111"/>
        <v>3.4915658721627825</v>
      </c>
      <c r="AP395" s="803">
        <f t="shared" si="112"/>
        <v>15.388936525258629</v>
      </c>
      <c r="AQ395" s="936">
        <f t="shared" si="113"/>
        <v>99.540807319440574</v>
      </c>
      <c r="AR395" s="702">
        <f>INDEX(Historical!$C$7:$C$1437,MATCH(B395,Historical!$B$7:$B$1446,0))*IF(AH395="n/a",1.03,IF(AH395&lt;0,1.01,IF(AH395&gt;10,1.1,(1+AH395/100))))</f>
        <v>6.2721</v>
      </c>
      <c r="AS395" s="935">
        <f t="shared" si="114"/>
        <v>6.38813385</v>
      </c>
      <c r="AT395" s="935">
        <f t="shared" si="103"/>
        <v>6.5625299041050003</v>
      </c>
      <c r="AU395" s="935">
        <f t="shared" si="103"/>
        <v>6.7416869704870672</v>
      </c>
      <c r="AV395" s="935">
        <f t="shared" si="103"/>
        <v>6.9257350247813649</v>
      </c>
      <c r="AW395" s="702">
        <f t="shared" si="115"/>
        <v>32.890185749373437</v>
      </c>
      <c r="AX395" s="810">
        <f t="shared" si="116"/>
        <v>23.447769123385921</v>
      </c>
      <c r="AY395" s="991">
        <v>1.22</v>
      </c>
      <c r="AZ395" s="922">
        <v>32.409999999999997</v>
      </c>
      <c r="BA395" s="922">
        <v>-9.1300000000000008</v>
      </c>
      <c r="BB395" s="922">
        <v>0.16</v>
      </c>
      <c r="BC395" s="922">
        <v>3.55</v>
      </c>
      <c r="BE395" s="664">
        <v>1996</v>
      </c>
      <c r="BF395" s="946" t="e">
        <f>#VALUE!</f>
        <v>#VALUE!</v>
      </c>
      <c r="BG395" s="931">
        <v>4.7</v>
      </c>
    </row>
    <row r="396" spans="1:59" ht="11.25" customHeight="1" x14ac:dyDescent="0.2">
      <c r="A396" s="537" t="s">
        <v>1342</v>
      </c>
      <c r="B396" s="925" t="s">
        <v>1343</v>
      </c>
      <c r="C396" s="988" t="s">
        <v>108</v>
      </c>
      <c r="D396" s="988" t="s">
        <v>4373</v>
      </c>
      <c r="E396" s="792">
        <v>10</v>
      </c>
      <c r="F396" s="526">
        <v>356</v>
      </c>
      <c r="G396" s="526" t="s">
        <v>106</v>
      </c>
      <c r="H396" s="526" t="s">
        <v>106</v>
      </c>
      <c r="I396" s="924">
        <v>41.47</v>
      </c>
      <c r="J396" s="702">
        <f t="shared" si="104"/>
        <v>2.4113817217265492</v>
      </c>
      <c r="K396" s="927">
        <v>0.5</v>
      </c>
      <c r="L396" s="639">
        <v>2</v>
      </c>
      <c r="M396" s="693">
        <f t="shared" si="105"/>
        <v>1</v>
      </c>
      <c r="N396" s="921" t="s">
        <v>615</v>
      </c>
      <c r="O396" s="795">
        <v>0.42</v>
      </c>
      <c r="P396" s="915">
        <v>43553</v>
      </c>
      <c r="Q396" s="915">
        <v>43570</v>
      </c>
      <c r="R396" s="693">
        <f t="shared" si="106"/>
        <v>19.047619047619051</v>
      </c>
      <c r="S396" s="759">
        <f>IF(INDEX(Historical!$D$7:$D$1437,MATCH(B396,Historical!$B$7:$B$1446,0))=0,"n/a",(INDEX(Historical!$C$7:$C$1437,MATCH(B396,Historical!$B$7:$B$1446,0))/INDEX(Historical!$D$7:$D$1437,MATCH(B396,Historical!$B$7:$B$1446,0))-1)*100)</f>
        <v>13.636363636363624</v>
      </c>
      <c r="T396" s="759">
        <f>IF(INDEX(Historical!$F$7:$F$1430,MATCH(B396,Historical!$B$7:$B$1446,0))=0,"n/a",((INDEX(Historical!$C$7:$C$1437,MATCH(B396,Historical!$B$7:$B$1446,0))/INDEX(Historical!$F$7:$F$1430,MATCH(B396,Historical!$B$7:$B$1446,0)))^(1/3)-1)*100)</f>
        <v>8.9459499237564799</v>
      </c>
      <c r="U396" s="759">
        <f>IF(INDEX(Historical!$H$7:$H$1430,MATCH(B396,Historical!$B$7:$B$1446,0))=0,"n/a",((INDEX(Historical!$C$7:$C$1437,MATCH(B396,Historical!$B$7:$B$1446,0))/INDEX(Historical!$H$7:$H$1430,MATCH(B396,Historical!$B$7:$B$1446,0)))^(1/5)-1)*100)</f>
        <v>11.768278437733448</v>
      </c>
      <c r="V396" s="759">
        <f>IF(INDEX(Historical!$O$7:$O$1430,MATCH(B396,Historical!$B$7:$B$1446,0))=0,"n/a",((INDEX(Historical!$C$7:$C$1437,MATCH(B396,Historical!$B$7:$B$1446,0))/INDEX(Historical!$O$7:$O$1430,MATCH(B396,Historical!$B$7:$B$1446,0)))^(1/10)-1)*100)</f>
        <v>1.2865393282954551</v>
      </c>
      <c r="W396" s="760">
        <f t="shared" si="107"/>
        <v>9.1472356724028963</v>
      </c>
      <c r="X396" s="761">
        <f t="shared" si="108"/>
        <v>1.0323051261169691</v>
      </c>
      <c r="Y396" s="926"/>
      <c r="Z396" s="702">
        <f t="shared" si="109"/>
        <v>31.05590062111801</v>
      </c>
      <c r="AA396" s="935">
        <f t="shared" si="110"/>
        <v>12.878881987577639</v>
      </c>
      <c r="AB396" s="639">
        <v>12</v>
      </c>
      <c r="AC396" s="916">
        <v>3.22</v>
      </c>
      <c r="AD396" s="916">
        <v>1.29</v>
      </c>
      <c r="AE396" s="916">
        <v>5.77</v>
      </c>
      <c r="AF396" s="916">
        <v>1.41</v>
      </c>
      <c r="AG396" s="916">
        <v>11.5</v>
      </c>
      <c r="AH396" s="916">
        <v>39.300000000000004</v>
      </c>
      <c r="AI396" s="916" t="s">
        <v>137</v>
      </c>
      <c r="AJ396" s="916">
        <v>11.4</v>
      </c>
      <c r="AK396" s="916">
        <v>10</v>
      </c>
      <c r="AL396" s="928">
        <v>2690</v>
      </c>
      <c r="AM396" s="922">
        <v>6.7</v>
      </c>
      <c r="AN396" s="916">
        <v>0.08</v>
      </c>
      <c r="AO396" s="802">
        <f t="shared" si="111"/>
        <v>1.3007781718823583</v>
      </c>
      <c r="AP396" s="803">
        <f t="shared" si="112"/>
        <v>14.179660159459997</v>
      </c>
      <c r="AQ396" s="936">
        <f t="shared" si="113"/>
        <v>-10.162557663585215</v>
      </c>
      <c r="AR396" s="702">
        <f>INDEX(Historical!$C$7:$C$1437,MATCH(B396,Historical!$B$7:$B$1446,0))*IF(AH396="n/a",1.03,IF(AH396&lt;0,1.01,IF(AH396&gt;10,1.1,(1+AH396/100))))</f>
        <v>0.82500000000000007</v>
      </c>
      <c r="AS396" s="935">
        <f t="shared" si="114"/>
        <v>0.84975000000000012</v>
      </c>
      <c r="AT396" s="935">
        <f t="shared" si="103"/>
        <v>0.93472500000000025</v>
      </c>
      <c r="AU396" s="935">
        <f t="shared" si="103"/>
        <v>1.0281975000000003</v>
      </c>
      <c r="AV396" s="935">
        <f t="shared" si="103"/>
        <v>1.1310172500000004</v>
      </c>
      <c r="AW396" s="702">
        <f t="shared" si="115"/>
        <v>4.7686897500000009</v>
      </c>
      <c r="AX396" s="810">
        <f t="shared" si="116"/>
        <v>11.499131299734751</v>
      </c>
      <c r="AY396" s="991">
        <v>1.38</v>
      </c>
      <c r="AZ396" s="922">
        <v>27.36</v>
      </c>
      <c r="BA396" s="922">
        <v>-13.51</v>
      </c>
      <c r="BB396" s="922">
        <v>3.8</v>
      </c>
      <c r="BC396" s="922">
        <v>2.29</v>
      </c>
      <c r="BE396" s="664">
        <v>2010</v>
      </c>
      <c r="BF396" s="946" t="e">
        <f>#VALUE!</f>
        <v>#VALUE!</v>
      </c>
      <c r="BG396" s="931">
        <v>1.7999999999999998</v>
      </c>
    </row>
    <row r="397" spans="1:59" ht="11.25" customHeight="1" x14ac:dyDescent="0.2">
      <c r="A397" s="628" t="s">
        <v>4060</v>
      </c>
      <c r="B397" s="925" t="s">
        <v>4061</v>
      </c>
      <c r="C397" s="988" t="s">
        <v>108</v>
      </c>
      <c r="D397" s="988" t="s">
        <v>4373</v>
      </c>
      <c r="E397" s="792">
        <v>6</v>
      </c>
      <c r="F397" s="526">
        <v>767</v>
      </c>
      <c r="G397" s="526" t="s">
        <v>106</v>
      </c>
      <c r="H397" s="526" t="s">
        <v>106</v>
      </c>
      <c r="I397" s="924">
        <v>57</v>
      </c>
      <c r="J397" s="702">
        <f t="shared" si="104"/>
        <v>1.7543859649122806</v>
      </c>
      <c r="K397" s="927">
        <v>0.25</v>
      </c>
      <c r="L397" s="639">
        <v>4</v>
      </c>
      <c r="M397" s="693">
        <f t="shared" si="105"/>
        <v>1</v>
      </c>
      <c r="N397" s="921" t="s">
        <v>169</v>
      </c>
      <c r="O397" s="795">
        <v>0.14000000000000001</v>
      </c>
      <c r="P397" s="915">
        <v>43504</v>
      </c>
      <c r="Q397" s="915">
        <v>43517</v>
      </c>
      <c r="R397" s="693">
        <f t="shared" si="106"/>
        <v>78.571428571428555</v>
      </c>
      <c r="S397" s="759">
        <f>IF(INDEX(Historical!$D$7:$D$1437,MATCH(B397,Historical!$B$7:$B$1446,0))=0,"n/a",(INDEX(Historical!$C$7:$C$1437,MATCH(B397,Historical!$B$7:$B$1446,0))/INDEX(Historical!$D$7:$D$1437,MATCH(B397,Historical!$B$7:$B$1446,0))-1)*100)</f>
        <v>35.000000000000007</v>
      </c>
      <c r="T397" s="759">
        <f>IF(INDEX(Historical!$F$7:$F$1430,MATCH(B397,Historical!$B$7:$B$1446,0))=0,"n/a",((INDEX(Historical!$C$7:$C$1437,MATCH(B397,Historical!$B$7:$B$1446,0))/INDEX(Historical!$F$7:$F$1430,MATCH(B397,Historical!$B$7:$B$1446,0)))^(1/3)-1)*100)</f>
        <v>19.055078897614951</v>
      </c>
      <c r="U397" s="759">
        <f>IF(INDEX(Historical!$H$7:$H$1430,MATCH(B397,Historical!$B$7:$B$1446,0))=0,"n/a",((INDEX(Historical!$C$7:$C$1437,MATCH(B397,Historical!$B$7:$B$1446,0))/INDEX(Historical!$H$7:$H$1430,MATCH(B397,Historical!$B$7:$B$1446,0)))^(1/5)-1)*100)</f>
        <v>35.096003852061351</v>
      </c>
      <c r="V397" s="759" t="str">
        <f>IF(INDEX(Historical!$O$7:$O$1430,MATCH(B397,Historical!$B$7:$B$1446,0))=0,"n/a",((INDEX(Historical!$C$7:$C$1437,MATCH(B397,Historical!$B$7:$B$1446,0))/INDEX(Historical!$O$7:$O$1430,MATCH(B397,Historical!$B$7:$B$1446,0)))^(1/10)-1)*100)</f>
        <v>n/a</v>
      </c>
      <c r="W397" s="760" t="str">
        <f t="shared" si="107"/>
        <v>n/a</v>
      </c>
      <c r="X397" s="761">
        <f t="shared" si="108"/>
        <v>1.7815230381757032</v>
      </c>
      <c r="Y397" s="926"/>
      <c r="Z397" s="702">
        <f t="shared" si="109"/>
        <v>24.096385542168672</v>
      </c>
      <c r="AA397" s="935">
        <f t="shared" si="110"/>
        <v>13.734939759036143</v>
      </c>
      <c r="AB397" s="639">
        <v>12</v>
      </c>
      <c r="AC397" s="916">
        <v>4.1500000000000004</v>
      </c>
      <c r="AD397" s="916">
        <v>1.37</v>
      </c>
      <c r="AE397" s="916">
        <v>5.2</v>
      </c>
      <c r="AF397" s="916">
        <v>1.1100000000000001</v>
      </c>
      <c r="AG397" s="916">
        <v>7.8</v>
      </c>
      <c r="AH397" s="916">
        <v>35.799999999999997</v>
      </c>
      <c r="AI397" s="916">
        <v>6.94</v>
      </c>
      <c r="AJ397" s="916">
        <v>19.7</v>
      </c>
      <c r="AK397" s="916">
        <v>10</v>
      </c>
      <c r="AL397" s="928">
        <v>2470</v>
      </c>
      <c r="AM397" s="922">
        <v>14.399999999999999</v>
      </c>
      <c r="AN397" s="916">
        <v>0.11</v>
      </c>
      <c r="AO397" s="802">
        <f t="shared" si="111"/>
        <v>23.115450057937487</v>
      </c>
      <c r="AP397" s="803">
        <f t="shared" si="112"/>
        <v>36.850389816973632</v>
      </c>
      <c r="AQ397" s="936">
        <f t="shared" si="113"/>
        <v>-17.684122950321235</v>
      </c>
      <c r="AR397" s="702">
        <f>INDEX(Historical!$C$7:$C$1437,MATCH(B397,Historical!$B$7:$B$1446,0))*IF(AH397="n/a",1.03,IF(AH397&lt;0,1.01,IF(AH397&gt;10,1.1,(1+AH397/100))))</f>
        <v>0.59400000000000008</v>
      </c>
      <c r="AS397" s="935">
        <f t="shared" si="114"/>
        <v>0.6352236</v>
      </c>
      <c r="AT397" s="935">
        <f t="shared" si="103"/>
        <v>0.69874596000000011</v>
      </c>
      <c r="AU397" s="935">
        <f t="shared" si="103"/>
        <v>0.76862055600000023</v>
      </c>
      <c r="AV397" s="935">
        <f t="shared" si="103"/>
        <v>0.84548261160000038</v>
      </c>
      <c r="AW397" s="702">
        <f t="shared" si="115"/>
        <v>3.5420727276000008</v>
      </c>
      <c r="AX397" s="810">
        <f t="shared" si="116"/>
        <v>6.2141626800000012</v>
      </c>
      <c r="AY397" s="991">
        <v>1.47</v>
      </c>
      <c r="AZ397" s="922">
        <v>29.14</v>
      </c>
      <c r="BA397" s="922">
        <v>-27.85</v>
      </c>
      <c r="BB397" s="922">
        <v>2.88</v>
      </c>
      <c r="BC397" s="922">
        <v>-3.32</v>
      </c>
      <c r="BE397" s="664">
        <v>2014</v>
      </c>
      <c r="BF397" s="946" t="e">
        <f>#VALUE!</f>
        <v>#VALUE!</v>
      </c>
      <c r="BG397" s="931">
        <v>1.2</v>
      </c>
    </row>
    <row r="398" spans="1:59" ht="11.25" customHeight="1" x14ac:dyDescent="0.2">
      <c r="A398" s="609" t="s">
        <v>1338</v>
      </c>
      <c r="B398" s="925" t="s">
        <v>1339</v>
      </c>
      <c r="C398" s="988" t="s">
        <v>108</v>
      </c>
      <c r="D398" s="988" t="s">
        <v>4369</v>
      </c>
      <c r="E398" s="792">
        <v>7</v>
      </c>
      <c r="F398" s="526">
        <v>678</v>
      </c>
      <c r="G398" s="526" t="s">
        <v>106</v>
      </c>
      <c r="H398" s="526" t="s">
        <v>106</v>
      </c>
      <c r="I398" s="924">
        <v>81.349999999999994</v>
      </c>
      <c r="J398" s="702">
        <f t="shared" si="104"/>
        <v>1.3521819299323909</v>
      </c>
      <c r="K398" s="927">
        <v>0.27500000000000002</v>
      </c>
      <c r="L398" s="639">
        <v>4</v>
      </c>
      <c r="M398" s="693">
        <f t="shared" si="105"/>
        <v>1.1000000000000001</v>
      </c>
      <c r="N398" s="921" t="s">
        <v>152</v>
      </c>
      <c r="O398" s="795">
        <v>0.24</v>
      </c>
      <c r="P398" s="915">
        <v>43538</v>
      </c>
      <c r="Q398" s="915">
        <v>43553</v>
      </c>
      <c r="R398" s="693">
        <f t="shared" si="106"/>
        <v>14.583333333333348</v>
      </c>
      <c r="S398" s="759">
        <f>IF(INDEX(Historical!$D$7:$D$1437,MATCH(B398,Historical!$B$7:$B$1446,0))=0,"n/a",(INDEX(Historical!$C$7:$C$1437,MATCH(B398,Historical!$B$7:$B$1446,0))/INDEX(Historical!$D$7:$D$1437,MATCH(B398,Historical!$B$7:$B$1446,0))-1)*100)</f>
        <v>19.999999999999996</v>
      </c>
      <c r="T398" s="759">
        <f>IF(INDEX(Historical!$F$7:$F$1430,MATCH(B398,Historical!$B$7:$B$1446,0))=0,"n/a",((INDEX(Historical!$C$7:$C$1437,MATCH(B398,Historical!$B$7:$B$1446,0))/INDEX(Historical!$F$7:$F$1430,MATCH(B398,Historical!$B$7:$B$1446,0)))^(1/3)-1)*100)</f>
        <v>18.289922291884441</v>
      </c>
      <c r="U398" s="759">
        <f>IF(INDEX(Historical!$H$7:$H$1430,MATCH(B398,Historical!$B$7:$B$1446,0))=0,"n/a",((INDEX(Historical!$C$7:$C$1437,MATCH(B398,Historical!$B$7:$B$1446,0))/INDEX(Historical!$H$7:$H$1430,MATCH(B398,Historical!$B$7:$B$1446,0)))^(1/5)-1)*100)</f>
        <v>49.164534156840681</v>
      </c>
      <c r="V398" s="759" t="str">
        <f>IF(INDEX(Historical!$O$7:$O$1430,MATCH(B398,Historical!$B$7:$B$1446,0))=0,"n/a",((INDEX(Historical!$C$7:$C$1437,MATCH(B398,Historical!$B$7:$B$1446,0))/INDEX(Historical!$O$7:$O$1430,MATCH(B398,Historical!$B$7:$B$1446,0)))^(1/10)-1)*100)</f>
        <v>n/a</v>
      </c>
      <c r="W398" s="760" t="str">
        <f t="shared" si="107"/>
        <v>n/a</v>
      </c>
      <c r="X398" s="761">
        <f t="shared" si="108"/>
        <v>1.4127739700241575</v>
      </c>
      <c r="Y398" s="713"/>
      <c r="Z398" s="702">
        <f t="shared" si="109"/>
        <v>32.163742690058484</v>
      </c>
      <c r="AA398" s="935">
        <f t="shared" si="110"/>
        <v>23.786549707602337</v>
      </c>
      <c r="AB398" s="639">
        <v>12</v>
      </c>
      <c r="AC398" s="916">
        <v>3.42</v>
      </c>
      <c r="AD398" s="916">
        <v>3.19</v>
      </c>
      <c r="AE398" s="916">
        <v>9.1999999999999993</v>
      </c>
      <c r="AF398" s="916">
        <v>2.69</v>
      </c>
      <c r="AG398" s="916">
        <v>11.700000000000001</v>
      </c>
      <c r="AH398" s="916">
        <v>15.299999999999999</v>
      </c>
      <c r="AI398" s="916">
        <v>11.26</v>
      </c>
      <c r="AJ398" s="916">
        <v>34.799999999999997</v>
      </c>
      <c r="AK398" s="916">
        <v>7.4499999999999993</v>
      </c>
      <c r="AL398" s="928">
        <v>45810</v>
      </c>
      <c r="AM398" s="922">
        <v>0.4</v>
      </c>
      <c r="AN398" s="916">
        <v>0.43</v>
      </c>
      <c r="AO398" s="802">
        <f t="shared" si="111"/>
        <v>26.730166379170736</v>
      </c>
      <c r="AP398" s="803">
        <f t="shared" si="112"/>
        <v>50.516716086773073</v>
      </c>
      <c r="AQ398" s="936">
        <f t="shared" si="113"/>
        <v>68.636122021417307</v>
      </c>
      <c r="AR398" s="702">
        <f>INDEX(Historical!$C$7:$C$1437,MATCH(B398,Historical!$B$7:$B$1446,0))*IF(AH398="n/a",1.03,IF(AH398&lt;0,1.01,IF(AH398&gt;10,1.1,(1+AH398/100))))</f>
        <v>1.056</v>
      </c>
      <c r="AS398" s="935">
        <f t="shared" si="114"/>
        <v>1.1616000000000002</v>
      </c>
      <c r="AT398" s="935">
        <f t="shared" si="103"/>
        <v>1.2481392000000002</v>
      </c>
      <c r="AU398" s="935">
        <f t="shared" si="103"/>
        <v>1.3411255704000002</v>
      </c>
      <c r="AV398" s="935">
        <f t="shared" si="103"/>
        <v>1.4410394253948002</v>
      </c>
      <c r="AW398" s="702">
        <f t="shared" si="115"/>
        <v>6.2479041957948009</v>
      </c>
      <c r="AX398" s="810">
        <f t="shared" si="116"/>
        <v>7.6802755940931791</v>
      </c>
      <c r="AY398" s="991">
        <v>0.5</v>
      </c>
      <c r="AZ398" s="922">
        <v>20.16</v>
      </c>
      <c r="BA398" s="922">
        <v>-1.5699999999999998</v>
      </c>
      <c r="BB398" s="922">
        <v>6.69</v>
      </c>
      <c r="BC398" s="922">
        <v>7.0900000000000007</v>
      </c>
      <c r="BE398" s="664">
        <v>2013</v>
      </c>
      <c r="BF398" s="946" t="e">
        <f>#VALUE!</f>
        <v>#VALUE!</v>
      </c>
      <c r="BG398" s="931">
        <v>2.2999999999999998</v>
      </c>
    </row>
    <row r="399" spans="1:59" ht="11.25" customHeight="1" x14ac:dyDescent="0.2">
      <c r="A399" s="609" t="s">
        <v>1323</v>
      </c>
      <c r="B399" s="925" t="s">
        <v>1324</v>
      </c>
      <c r="C399" s="988" t="s">
        <v>131</v>
      </c>
      <c r="D399" s="988" t="s">
        <v>4363</v>
      </c>
      <c r="E399" s="792">
        <v>7</v>
      </c>
      <c r="F399" s="526">
        <v>632</v>
      </c>
      <c r="G399" s="526" t="s">
        <v>37</v>
      </c>
      <c r="H399" s="526" t="s">
        <v>37</v>
      </c>
      <c r="I399" s="924">
        <v>99.02</v>
      </c>
      <c r="J399" s="702">
        <f t="shared" si="104"/>
        <v>2.5449404160775604</v>
      </c>
      <c r="K399" s="927">
        <v>0.63</v>
      </c>
      <c r="L399" s="639">
        <v>4</v>
      </c>
      <c r="M399" s="693">
        <f t="shared" si="105"/>
        <v>2.52</v>
      </c>
      <c r="N399" s="921" t="s">
        <v>520</v>
      </c>
      <c r="O399" s="795">
        <v>0.59</v>
      </c>
      <c r="P399" s="915">
        <v>43406</v>
      </c>
      <c r="Q399" s="915">
        <v>43434</v>
      </c>
      <c r="R399" s="693">
        <f t="shared" si="106"/>
        <v>6.7796610169491593</v>
      </c>
      <c r="S399" s="759">
        <f>IF(INDEX(Historical!$D$7:$D$1437,MATCH(B399,Historical!$B$7:$B$1446,0))=0,"n/a",(INDEX(Historical!$C$7:$C$1437,MATCH(B399,Historical!$B$7:$B$1446,0))/INDEX(Historical!$D$7:$D$1437,MATCH(B399,Historical!$B$7:$B$1446,0))-1)*100)</f>
        <v>7.1428571428571397</v>
      </c>
      <c r="T399" s="759">
        <f>IF(INDEX(Historical!$F$7:$F$1430,MATCH(B399,Historical!$B$7:$B$1446,0))=0,"n/a",((INDEX(Historical!$C$7:$C$1437,MATCH(B399,Historical!$B$7:$B$1446,0))/INDEX(Historical!$F$7:$F$1430,MATCH(B399,Historical!$B$7:$B$1446,0)))^(1/3)-1)*100)</f>
        <v>7.7217345015941907</v>
      </c>
      <c r="U399" s="759">
        <f>IF(INDEX(Historical!$H$7:$H$1430,MATCH(B399,Historical!$B$7:$B$1446,0))=0,"n/a",((INDEX(Historical!$C$7:$C$1437,MATCH(B399,Historical!$B$7:$B$1446,0))/INDEX(Historical!$H$7:$H$1430,MATCH(B399,Historical!$B$7:$B$1446,0)))^(1/5)-1)*100)</f>
        <v>8.8584930158139841</v>
      </c>
      <c r="V399" s="759">
        <f>IF(INDEX(Historical!$O$7:$O$1430,MATCH(B399,Historical!$B$7:$B$1446,0))=0,"n/a",((INDEX(Historical!$C$7:$C$1437,MATCH(B399,Historical!$B$7:$B$1446,0))/INDEX(Historical!$O$7:$O$1430,MATCH(B399,Historical!$B$7:$B$1446,0)))^(1/10)-1)*100)</f>
        <v>7.1773462536293131</v>
      </c>
      <c r="W399" s="760">
        <f t="shared" si="107"/>
        <v>1.2342295749399828</v>
      </c>
      <c r="X399" s="761">
        <f t="shared" si="108"/>
        <v>2.3311823725826275</v>
      </c>
      <c r="Y399" s="716"/>
      <c r="Z399" s="702">
        <f t="shared" si="109"/>
        <v>57.534246575342465</v>
      </c>
      <c r="AA399" s="935">
        <f t="shared" si="110"/>
        <v>22.607305936073057</v>
      </c>
      <c r="AB399" s="639">
        <v>12</v>
      </c>
      <c r="AC399" s="916">
        <v>4.38</v>
      </c>
      <c r="AD399" s="916">
        <v>9.42</v>
      </c>
      <c r="AE399" s="916">
        <v>3.64</v>
      </c>
      <c r="AF399" s="916">
        <v>2.11</v>
      </c>
      <c r="AG399" s="916">
        <v>9.8000000000000007</v>
      </c>
      <c r="AH399" s="916">
        <v>3.2</v>
      </c>
      <c r="AI399" s="916">
        <v>2.76</v>
      </c>
      <c r="AJ399" s="916">
        <v>3.8</v>
      </c>
      <c r="AK399" s="916">
        <v>2.4</v>
      </c>
      <c r="AL399" s="928">
        <v>4990</v>
      </c>
      <c r="AM399" s="922">
        <v>0.5</v>
      </c>
      <c r="AN399" s="916">
        <v>0</v>
      </c>
      <c r="AO399" s="802">
        <f t="shared" si="111"/>
        <v>-11.203872504181513</v>
      </c>
      <c r="AP399" s="803">
        <f t="shared" si="112"/>
        <v>11.403433431891544</v>
      </c>
      <c r="AQ399" s="936">
        <f t="shared" si="113"/>
        <v>45.604358184337876</v>
      </c>
      <c r="AR399" s="702">
        <f>INDEX(Historical!$C$7:$C$1437,MATCH(B399,Historical!$B$7:$B$1446,0))*IF(AH399="n/a",1.03,IF(AH399&lt;0,1.01,IF(AH399&gt;10,1.1,(1+AH399/100))))</f>
        <v>2.4767999999999999</v>
      </c>
      <c r="AS399" s="935">
        <f t="shared" si="114"/>
        <v>2.5451596800000003</v>
      </c>
      <c r="AT399" s="935">
        <f t="shared" si="103"/>
        <v>2.6062435123200003</v>
      </c>
      <c r="AU399" s="935">
        <f t="shared" si="103"/>
        <v>2.6687933566156805</v>
      </c>
      <c r="AV399" s="935">
        <f t="shared" si="103"/>
        <v>2.7328443971744569</v>
      </c>
      <c r="AW399" s="702">
        <f t="shared" si="115"/>
        <v>13.029840946110138</v>
      </c>
      <c r="AX399" s="810">
        <f t="shared" si="116"/>
        <v>13.158797158261098</v>
      </c>
      <c r="AY399" s="991">
        <v>0.37</v>
      </c>
      <c r="AZ399" s="922">
        <v>16.18</v>
      </c>
      <c r="BA399" s="922">
        <v>-3.34</v>
      </c>
      <c r="BB399" s="922">
        <v>0.24</v>
      </c>
      <c r="BC399" s="922">
        <v>1.81</v>
      </c>
      <c r="BE399" s="664">
        <v>2013</v>
      </c>
      <c r="BF399" s="946" t="e">
        <f>#VALUE!</f>
        <v>#VALUE!</v>
      </c>
      <c r="BG399" s="931">
        <v>3.5999999999999996</v>
      </c>
    </row>
    <row r="400" spans="1:59" ht="11.25" customHeight="1" x14ac:dyDescent="0.2">
      <c r="A400" s="930" t="s">
        <v>4423</v>
      </c>
      <c r="B400" s="925" t="s">
        <v>3862</v>
      </c>
      <c r="C400" s="988" t="s">
        <v>4224</v>
      </c>
      <c r="D400" s="988" t="s">
        <v>4394</v>
      </c>
      <c r="E400" s="793">
        <v>6</v>
      </c>
      <c r="F400" s="526">
        <v>711</v>
      </c>
      <c r="G400" s="526" t="s">
        <v>106</v>
      </c>
      <c r="H400" s="526" t="s">
        <v>106</v>
      </c>
      <c r="I400" s="924">
        <v>65.39</v>
      </c>
      <c r="J400" s="702">
        <f t="shared" si="104"/>
        <v>2.1410001529285823</v>
      </c>
      <c r="K400" s="927">
        <v>0.35</v>
      </c>
      <c r="L400" s="639">
        <v>4</v>
      </c>
      <c r="M400" s="693">
        <f t="shared" si="105"/>
        <v>1.4</v>
      </c>
      <c r="N400" s="921" t="s">
        <v>413</v>
      </c>
      <c r="O400" s="795">
        <v>0.3</v>
      </c>
      <c r="P400" s="917">
        <v>43018</v>
      </c>
      <c r="Q400" s="917">
        <v>43033</v>
      </c>
      <c r="R400" s="693">
        <f t="shared" si="106"/>
        <v>16.666666666666664</v>
      </c>
      <c r="S400" s="759">
        <f>IF(INDEX(Historical!$D$7:$D$1437,MATCH(B400,Historical!$B$7:$B$1446,0))=0,"n/a",(INDEX(Historical!$C$7:$C$1437,MATCH(B400,Historical!$B$7:$B$1446,0))/INDEX(Historical!$D$7:$D$1437,MATCH(B400,Historical!$B$7:$B$1446,0))-1)*100)</f>
        <v>11.999999999999989</v>
      </c>
      <c r="T400" s="759">
        <f>IF(INDEX(Historical!$F$7:$F$1430,MATCH(B400,Historical!$B$7:$B$1446,0))=0,"n/a",((INDEX(Historical!$C$7:$C$1437,MATCH(B400,Historical!$B$7:$B$1446,0))/INDEX(Historical!$F$7:$F$1430,MATCH(B400,Historical!$B$7:$B$1446,0)))^(1/3)-1)*100)</f>
        <v>20.507113208761485</v>
      </c>
      <c r="U400" s="759">
        <f>IF(INDEX(Historical!$H$7:$H$1430,MATCH(B400,Historical!$B$7:$B$1446,0))=0,"n/a",((INDEX(Historical!$C$7:$C$1437,MATCH(B400,Historical!$B$7:$B$1446,0))/INDEX(Historical!$H$7:$H$1430,MATCH(B400,Historical!$B$7:$B$1446,0)))^(1/5)-1)*100)</f>
        <v>36.082210785873883</v>
      </c>
      <c r="V400" s="759" t="str">
        <f>IF(INDEX(Historical!$O$7:$O$1430,MATCH(B400,Historical!$B$7:$B$1446,0))=0,"n/a",((INDEX(Historical!$C$7:$C$1437,MATCH(B400,Historical!$B$7:$B$1446,0))/INDEX(Historical!$O$7:$O$1430,MATCH(B400,Historical!$B$7:$B$1446,0)))^(1/10)-1)*100)</f>
        <v>n/a</v>
      </c>
      <c r="W400" s="760" t="str">
        <f t="shared" si="107"/>
        <v>n/a</v>
      </c>
      <c r="X400" s="761">
        <f t="shared" si="108"/>
        <v>5.082001519137167</v>
      </c>
      <c r="Y400" s="727" t="s">
        <v>4429</v>
      </c>
      <c r="Z400" s="702">
        <f t="shared" si="109"/>
        <v>110.23622047244092</v>
      </c>
      <c r="AA400" s="935">
        <f t="shared" si="110"/>
        <v>51.488188976377955</v>
      </c>
      <c r="AB400" s="639">
        <v>12</v>
      </c>
      <c r="AC400" s="916">
        <v>1.27</v>
      </c>
      <c r="AD400" s="916">
        <v>3.43</v>
      </c>
      <c r="AE400" s="916">
        <v>6.9</v>
      </c>
      <c r="AF400" s="916">
        <v>2.39</v>
      </c>
      <c r="AG400" s="916">
        <v>6.4</v>
      </c>
      <c r="AH400" s="916">
        <v>-78.600000000000009</v>
      </c>
      <c r="AI400" s="916">
        <v>461.04</v>
      </c>
      <c r="AJ400" s="916">
        <v>7.1</v>
      </c>
      <c r="AK400" s="916">
        <v>15</v>
      </c>
      <c r="AL400" s="928">
        <v>2120</v>
      </c>
      <c r="AM400" s="922">
        <v>1.0999999999999999</v>
      </c>
      <c r="AN400" s="916">
        <v>0.34</v>
      </c>
      <c r="AO400" s="802">
        <f t="shared" si="111"/>
        <v>-13.264978037575489</v>
      </c>
      <c r="AP400" s="803">
        <f t="shared" si="112"/>
        <v>38.223210938802467</v>
      </c>
      <c r="AQ400" s="936">
        <f t="shared" si="113"/>
        <v>133.86299089998386</v>
      </c>
      <c r="AR400" s="702">
        <f>INDEX(Historical!$C$7:$C$1437,MATCH(B400,Historical!$B$7:$B$1446,0))*IF(AH400="n/a",1.03,IF(AH400&lt;0,1.01,IF(AH400&gt;10,1.1,(1+AH400/100))))</f>
        <v>1.4139999999999999</v>
      </c>
      <c r="AS400" s="935">
        <f t="shared" si="114"/>
        <v>1.5554000000000001</v>
      </c>
      <c r="AT400" s="935">
        <f t="shared" si="103"/>
        <v>1.7109400000000003</v>
      </c>
      <c r="AU400" s="935">
        <f t="shared" si="103"/>
        <v>1.8820340000000004</v>
      </c>
      <c r="AV400" s="935">
        <f t="shared" si="103"/>
        <v>2.0702374000000008</v>
      </c>
      <c r="AW400" s="702">
        <f t="shared" si="115"/>
        <v>8.6326114000000018</v>
      </c>
      <c r="AX400" s="810">
        <f t="shared" si="116"/>
        <v>13.201730233980733</v>
      </c>
      <c r="AY400" s="991">
        <v>1.1499999999999999</v>
      </c>
      <c r="AZ400" s="922">
        <v>4.8899999999999997</v>
      </c>
      <c r="BA400" s="922">
        <v>-23.830000000000002</v>
      </c>
      <c r="BB400" s="922">
        <v>-3.42</v>
      </c>
      <c r="BC400" s="922">
        <v>-11.4</v>
      </c>
      <c r="BE400" s="664">
        <v>2014</v>
      </c>
      <c r="BF400" s="946" t="e">
        <f>#VALUE!</f>
        <v>#VALUE!</v>
      </c>
      <c r="BG400" s="931">
        <v>3.8</v>
      </c>
    </row>
    <row r="401" spans="1:59" ht="11.25" customHeight="1" x14ac:dyDescent="0.2">
      <c r="A401" s="537" t="s">
        <v>1325</v>
      </c>
      <c r="B401" s="925" t="s">
        <v>1326</v>
      </c>
      <c r="C401" s="988" t="s">
        <v>112</v>
      </c>
      <c r="D401" s="988" t="s">
        <v>213</v>
      </c>
      <c r="E401" s="792">
        <v>9</v>
      </c>
      <c r="F401" s="526">
        <v>371</v>
      </c>
      <c r="G401" s="526" t="s">
        <v>106</v>
      </c>
      <c r="H401" s="526" t="s">
        <v>106</v>
      </c>
      <c r="I401" s="924">
        <v>156.66</v>
      </c>
      <c r="J401" s="702">
        <f t="shared" si="104"/>
        <v>1.0979190603855482</v>
      </c>
      <c r="K401" s="927">
        <v>0.43</v>
      </c>
      <c r="L401" s="639">
        <v>4</v>
      </c>
      <c r="M401" s="693">
        <f t="shared" si="105"/>
        <v>1.72</v>
      </c>
      <c r="N401" s="921" t="s">
        <v>210</v>
      </c>
      <c r="O401" s="795">
        <v>0.37</v>
      </c>
      <c r="P401" s="658">
        <v>43234</v>
      </c>
      <c r="Q401" s="658">
        <v>43251</v>
      </c>
      <c r="R401" s="693">
        <f t="shared" si="106"/>
        <v>16.216216216216218</v>
      </c>
      <c r="S401" s="759">
        <f>IF(INDEX(Historical!$D$7:$D$1437,MATCH(B401,Historical!$B$7:$B$1446,0))=0,"n/a",(INDEX(Historical!$C$7:$C$1437,MATCH(B401,Historical!$B$7:$B$1446,0))/INDEX(Historical!$D$7:$D$1437,MATCH(B401,Historical!$B$7:$B$1446,0))-1)*100)</f>
        <v>14.482758620689662</v>
      </c>
      <c r="T401" s="759">
        <f>IF(INDEX(Historical!$F$7:$F$1430,MATCH(B401,Historical!$B$7:$B$1446,0))=0,"n/a",((INDEX(Historical!$C$7:$C$1437,MATCH(B401,Historical!$B$7:$B$1446,0))/INDEX(Historical!$F$7:$F$1430,MATCH(B401,Historical!$B$7:$B$1446,0)))^(1/3)-1)*100)</f>
        <v>10.211979044243424</v>
      </c>
      <c r="U401" s="759">
        <f>IF(INDEX(Historical!$H$7:$H$1430,MATCH(B401,Historical!$B$7:$B$1446,0))=0,"n/a",((INDEX(Historical!$C$7:$C$1437,MATCH(B401,Historical!$B$7:$B$1446,0))/INDEX(Historical!$H$7:$H$1430,MATCH(B401,Historical!$B$7:$B$1446,0)))^(1/5)-1)*100)</f>
        <v>13.27748971668381</v>
      </c>
      <c r="V401" s="759">
        <f>IF(INDEX(Historical!$O$7:$O$1430,MATCH(B401,Historical!$B$7:$B$1446,0))=0,"n/a",((INDEX(Historical!$C$7:$C$1437,MATCH(B401,Historical!$B$7:$B$1446,0))/INDEX(Historical!$O$7:$O$1430,MATCH(B401,Historical!$B$7:$B$1446,0)))^(1/10)-1)*100)</f>
        <v>13.210493895884422</v>
      </c>
      <c r="W401" s="760">
        <f t="shared" si="107"/>
        <v>1.0050714092393063</v>
      </c>
      <c r="X401" s="761">
        <f t="shared" si="108"/>
        <v>1.1961702447462892</v>
      </c>
      <c r="Y401" s="716"/>
      <c r="Z401" s="702">
        <f t="shared" si="109"/>
        <v>32.88718929254302</v>
      </c>
      <c r="AA401" s="935">
        <f t="shared" si="110"/>
        <v>29.954110898661565</v>
      </c>
      <c r="AB401" s="639">
        <v>12</v>
      </c>
      <c r="AC401" s="916">
        <v>5.23</v>
      </c>
      <c r="AD401" s="916">
        <v>2.4</v>
      </c>
      <c r="AE401" s="916">
        <v>4.8</v>
      </c>
      <c r="AF401" s="916">
        <v>5.98</v>
      </c>
      <c r="AG401" s="916">
        <v>20.200000000000003</v>
      </c>
      <c r="AH401" s="916">
        <v>20</v>
      </c>
      <c r="AI401" s="916">
        <v>6.9</v>
      </c>
      <c r="AJ401" s="916">
        <v>11.1</v>
      </c>
      <c r="AK401" s="916">
        <v>12.5</v>
      </c>
      <c r="AL401" s="928">
        <v>11930</v>
      </c>
      <c r="AM401" s="922">
        <v>0.4</v>
      </c>
      <c r="AN401" s="916">
        <v>0.43</v>
      </c>
      <c r="AO401" s="802">
        <f t="shared" si="111"/>
        <v>-15.578702121592206</v>
      </c>
      <c r="AP401" s="803">
        <f t="shared" si="112"/>
        <v>14.375408777069358</v>
      </c>
      <c r="AQ401" s="936">
        <f t="shared" si="113"/>
        <v>182.15486935290315</v>
      </c>
      <c r="AR401" s="702">
        <f>INDEX(Historical!$C$7:$C$1437,MATCH(B401,Historical!$B$7:$B$1446,0))*IF(AH401="n/a",1.03,IF(AH401&lt;0,1.01,IF(AH401&gt;10,1.1,(1+AH401/100))))</f>
        <v>1.8260000000000001</v>
      </c>
      <c r="AS401" s="935">
        <f t="shared" si="114"/>
        <v>1.951994</v>
      </c>
      <c r="AT401" s="935">
        <f t="shared" si="103"/>
        <v>2.1471934000000004</v>
      </c>
      <c r="AU401" s="935">
        <f t="shared" si="103"/>
        <v>2.3619127400000006</v>
      </c>
      <c r="AV401" s="935">
        <f t="shared" si="103"/>
        <v>2.5981040140000009</v>
      </c>
      <c r="AW401" s="702">
        <f t="shared" si="115"/>
        <v>10.885204154000002</v>
      </c>
      <c r="AX401" s="810">
        <f t="shared" si="116"/>
        <v>6.9482983237584586</v>
      </c>
      <c r="AY401" s="991">
        <v>1.26</v>
      </c>
      <c r="AZ401" s="922">
        <v>33.08</v>
      </c>
      <c r="BA401" s="922">
        <v>-1.79</v>
      </c>
      <c r="BB401" s="922">
        <v>4.3</v>
      </c>
      <c r="BC401" s="922">
        <v>9.56</v>
      </c>
      <c r="BE401" s="664">
        <v>2010</v>
      </c>
      <c r="BF401" s="946" t="e">
        <f>#VALUE!</f>
        <v>#VALUE!</v>
      </c>
      <c r="BG401" s="931">
        <v>11.600000000000001</v>
      </c>
    </row>
    <row r="402" spans="1:59" ht="11.25" customHeight="1" x14ac:dyDescent="0.2">
      <c r="A402" s="609" t="s">
        <v>636</v>
      </c>
      <c r="B402" s="925" t="s">
        <v>637</v>
      </c>
      <c r="C402" s="988" t="s">
        <v>123</v>
      </c>
      <c r="D402" s="988" t="s">
        <v>4205</v>
      </c>
      <c r="E402" s="792">
        <v>16</v>
      </c>
      <c r="F402" s="526">
        <v>215</v>
      </c>
      <c r="G402" s="526" t="s">
        <v>37</v>
      </c>
      <c r="H402" s="526" t="s">
        <v>37</v>
      </c>
      <c r="I402" s="924">
        <v>137.79</v>
      </c>
      <c r="J402" s="702">
        <f t="shared" si="104"/>
        <v>2.1191668481021844</v>
      </c>
      <c r="K402" s="927">
        <v>0.73</v>
      </c>
      <c r="L402" s="639">
        <v>4</v>
      </c>
      <c r="M402" s="693">
        <f t="shared" si="105"/>
        <v>2.92</v>
      </c>
      <c r="N402" s="921" t="s">
        <v>588</v>
      </c>
      <c r="O402" s="795">
        <v>0.69</v>
      </c>
      <c r="P402" s="915">
        <v>43364</v>
      </c>
      <c r="Q402" s="915">
        <v>43378</v>
      </c>
      <c r="R402" s="693">
        <f t="shared" si="106"/>
        <v>5.7971014492753676</v>
      </c>
      <c r="S402" s="759">
        <f>IF(INDEX(Historical!$D$7:$D$1437,MATCH(B402,Historical!$B$7:$B$1446,0))=0,"n/a",(INDEX(Historical!$C$7:$C$1437,MATCH(B402,Historical!$B$7:$B$1446,0))/INDEX(Historical!$D$7:$D$1437,MATCH(B402,Historical!$B$7:$B$1446,0))-1)*100)</f>
        <v>7.2796934865900331</v>
      </c>
      <c r="T402" s="759">
        <f>IF(INDEX(Historical!$F$7:$F$1430,MATCH(B402,Historical!$B$7:$B$1446,0))=0,"n/a",((INDEX(Historical!$C$7:$C$1437,MATCH(B402,Historical!$B$7:$B$1446,0))/INDEX(Historical!$F$7:$F$1430,MATCH(B402,Historical!$B$7:$B$1446,0)))^(1/3)-1)*100)</f>
        <v>12.433898207203997</v>
      </c>
      <c r="U402" s="759">
        <f>IF(INDEX(Historical!$H$7:$H$1430,MATCH(B402,Historical!$B$7:$B$1446,0))=0,"n/a",((INDEX(Historical!$C$7:$C$1437,MATCH(B402,Historical!$B$7:$B$1446,0))/INDEX(Historical!$H$7:$H$1430,MATCH(B402,Historical!$B$7:$B$1446,0)))^(1/5)-1)*100)</f>
        <v>14.706435356463965</v>
      </c>
      <c r="V402" s="759">
        <f>IF(INDEX(Historical!$O$7:$O$1430,MATCH(B402,Historical!$B$7:$B$1446,0))=0,"n/a",((INDEX(Historical!$C$7:$C$1437,MATCH(B402,Historical!$B$7:$B$1446,0))/INDEX(Historical!$O$7:$O$1430,MATCH(B402,Historical!$B$7:$B$1446,0)))^(1/10)-1)*100)</f>
        <v>11.53290595998957</v>
      </c>
      <c r="W402" s="760">
        <f t="shared" si="107"/>
        <v>1.2751717049878091</v>
      </c>
      <c r="X402" s="761" t="str">
        <f t="shared" si="108"/>
        <v>n/a</v>
      </c>
      <c r="Y402" s="713"/>
      <c r="Z402" s="702">
        <f t="shared" si="109"/>
        <v>65.324384787472027</v>
      </c>
      <c r="AA402" s="935">
        <f t="shared" si="110"/>
        <v>30.825503355704697</v>
      </c>
      <c r="AB402" s="639">
        <v>12</v>
      </c>
      <c r="AC402" s="916">
        <v>4.47</v>
      </c>
      <c r="AD402" s="916">
        <v>4.4000000000000004</v>
      </c>
      <c r="AE402" s="916">
        <v>3.84</v>
      </c>
      <c r="AF402" s="916">
        <v>2.5299999999999998</v>
      </c>
      <c r="AG402" s="916">
        <v>10</v>
      </c>
      <c r="AH402" s="916">
        <v>-22.3</v>
      </c>
      <c r="AI402" s="916">
        <v>11.110000000000001</v>
      </c>
      <c r="AJ402" s="916">
        <v>-0.2</v>
      </c>
      <c r="AK402" s="916">
        <v>7.0000000000000009</v>
      </c>
      <c r="AL402" s="928">
        <v>15270</v>
      </c>
      <c r="AM402" s="922">
        <v>19.3</v>
      </c>
      <c r="AN402" s="916">
        <v>0.75</v>
      </c>
      <c r="AO402" s="802">
        <f t="shared" si="111"/>
        <v>-13.999901151138548</v>
      </c>
      <c r="AP402" s="803">
        <f t="shared" si="112"/>
        <v>16.825602204566149</v>
      </c>
      <c r="AQ402" s="936">
        <f t="shared" si="113"/>
        <v>86.176169247102408</v>
      </c>
      <c r="AR402" s="702">
        <f>INDEX(Historical!$C$7:$C$1437,MATCH(B402,Historical!$B$7:$B$1446,0))*IF(AH402="n/a",1.03,IF(AH402&lt;0,1.01,IF(AH402&gt;10,1.1,(1+AH402/100))))</f>
        <v>2.8279999999999998</v>
      </c>
      <c r="AS402" s="935">
        <f t="shared" si="114"/>
        <v>3.1108000000000002</v>
      </c>
      <c r="AT402" s="935">
        <f t="shared" si="103"/>
        <v>3.3285560000000003</v>
      </c>
      <c r="AU402" s="935">
        <f t="shared" si="103"/>
        <v>3.5615549200000007</v>
      </c>
      <c r="AV402" s="935">
        <f t="shared" si="103"/>
        <v>3.810863764400001</v>
      </c>
      <c r="AW402" s="702">
        <f t="shared" si="115"/>
        <v>16.639774684400003</v>
      </c>
      <c r="AX402" s="810">
        <f t="shared" si="116"/>
        <v>12.07618454488715</v>
      </c>
      <c r="AY402" s="991">
        <v>0.79</v>
      </c>
      <c r="AZ402" s="922">
        <v>13.08</v>
      </c>
      <c r="BA402" s="922">
        <v>-8.49</v>
      </c>
      <c r="BB402" s="922">
        <v>6.4399999999999995</v>
      </c>
      <c r="BC402" s="922">
        <v>2.4899999999999998</v>
      </c>
      <c r="BE402" s="664">
        <v>2003</v>
      </c>
      <c r="BF402" s="946" t="e">
        <f>#VALUE!</f>
        <v>#VALUE!</v>
      </c>
      <c r="BG402" s="931">
        <v>4.3</v>
      </c>
    </row>
    <row r="403" spans="1:59" s="838" customFormat="1" ht="11.25" customHeight="1" x14ac:dyDescent="0.2">
      <c r="A403" s="1025" t="s">
        <v>3856</v>
      </c>
      <c r="B403" s="1026" t="s">
        <v>3857</v>
      </c>
      <c r="C403" s="988" t="s">
        <v>108</v>
      </c>
      <c r="D403" s="988" t="s">
        <v>118</v>
      </c>
      <c r="E403" s="818">
        <v>6</v>
      </c>
      <c r="F403" s="526">
        <v>800</v>
      </c>
      <c r="G403" s="1171" t="s">
        <v>106</v>
      </c>
      <c r="H403" s="1171" t="s">
        <v>106</v>
      </c>
      <c r="I403" s="1027">
        <v>38.28</v>
      </c>
      <c r="J403" s="820">
        <f t="shared" si="104"/>
        <v>1.044932079414838</v>
      </c>
      <c r="K403" s="697">
        <v>0.2</v>
      </c>
      <c r="L403" s="1171">
        <v>2</v>
      </c>
      <c r="M403" s="823">
        <f t="shared" si="105"/>
        <v>0.4</v>
      </c>
      <c r="N403" s="1171" t="s">
        <v>4204</v>
      </c>
      <c r="O403" s="1028">
        <v>0.15</v>
      </c>
      <c r="P403" s="851">
        <v>43636</v>
      </c>
      <c r="Q403" s="851">
        <v>43651</v>
      </c>
      <c r="R403" s="823">
        <f t="shared" si="106"/>
        <v>33.33333333333335</v>
      </c>
      <c r="S403" s="759">
        <f>IF(INDEX(Historical!$D$7:$D$1437,MATCH(B403,Historical!$B$7:$B$1446,0))=0,"n/a",(INDEX(Historical!$C$7:$C$1437,MATCH(B403,Historical!$B$7:$B$1446,0))/INDEX(Historical!$D$7:$D$1437,MATCH(B403,Historical!$B$7:$B$1446,0))-1)*100)</f>
        <v>56.25</v>
      </c>
      <c r="T403" s="759">
        <f>IF(INDEX(Historical!$F$7:$F$1430,MATCH(B403,Historical!$B$7:$B$1446,0))=0,"n/a",((INDEX(Historical!$C$7:$C$1437,MATCH(B403,Historical!$B$7:$B$1446,0))/INDEX(Historical!$F$7:$F$1430,MATCH(B403,Historical!$B$7:$B$1446,0)))^(1/3)-1)*100)</f>
        <v>46.200886910643305</v>
      </c>
      <c r="U403" s="759">
        <f>IF(INDEX(Historical!$H$7:$H$1430,MATCH(B403,Historical!$B$7:$B$1446,0))=0,"n/a",((INDEX(Historical!$C$7:$C$1437,MATCH(B403,Historical!$B$7:$B$1446,0))/INDEX(Historical!$H$7:$H$1430,MATCH(B403,Historical!$B$7:$B$1446,0)))^(1/5)-1)*100)</f>
        <v>48.174814720429772</v>
      </c>
      <c r="V403" s="759">
        <f>IF(INDEX(Historical!$O$7:$O$1430,MATCH(B403,Historical!$B$7:$B$1446,0))=0,"n/a",((INDEX(Historical!$C$7:$C$1437,MATCH(B403,Historical!$B$7:$B$1446,0))/INDEX(Historical!$O$7:$O$1430,MATCH(B403,Historical!$B$7:$B$1446,0)))^(1/10)-1)*100)</f>
        <v>17.461894308801895</v>
      </c>
      <c r="W403" s="827">
        <f t="shared" si="107"/>
        <v>2.7588538716642348</v>
      </c>
      <c r="X403" s="828">
        <f t="shared" si="108"/>
        <v>2.3385832388558145</v>
      </c>
      <c r="Y403" s="1029"/>
      <c r="Z403" s="820">
        <f t="shared" si="109"/>
        <v>20.304568527918786</v>
      </c>
      <c r="AA403" s="830">
        <f t="shared" si="110"/>
        <v>19.431472081218274</v>
      </c>
      <c r="AB403" s="822">
        <v>12</v>
      </c>
      <c r="AC403" s="893">
        <v>1.97</v>
      </c>
      <c r="AD403" s="893" t="s">
        <v>137</v>
      </c>
      <c r="AE403" s="831">
        <v>1.62</v>
      </c>
      <c r="AF403" s="831">
        <v>1.26</v>
      </c>
      <c r="AG403" s="831">
        <v>6.5</v>
      </c>
      <c r="AH403" s="831">
        <v>-38.9</v>
      </c>
      <c r="AI403" s="831" t="s">
        <v>137</v>
      </c>
      <c r="AJ403" s="1030">
        <v>20.599999999999998</v>
      </c>
      <c r="AK403" s="1030" t="s">
        <v>137</v>
      </c>
      <c r="AL403" s="893">
        <v>566.92999999999995</v>
      </c>
      <c r="AM403" s="893">
        <v>3.5000000000000004</v>
      </c>
      <c r="AN403" s="893">
        <v>0</v>
      </c>
      <c r="AO403" s="834">
        <f t="shared" si="111"/>
        <v>29.788274718626333</v>
      </c>
      <c r="AP403" s="835">
        <f t="shared" si="112"/>
        <v>49.219746799844607</v>
      </c>
      <c r="AQ403" s="836">
        <f t="shared" si="113"/>
        <v>4.3150246392255509</v>
      </c>
      <c r="AR403" s="702">
        <f>INDEX(Historical!$C$7:$C$1437,MATCH(B403,Historical!$B$7:$B$1446,0))*IF(AH403="n/a",1.03,IF(AH403&lt;0,1.01,IF(AH403&gt;10,1.1,(1+AH403/100))))</f>
        <v>0.2525</v>
      </c>
      <c r="AS403" s="830">
        <f t="shared" si="114"/>
        <v>0.260075</v>
      </c>
      <c r="AT403" s="830">
        <f t="shared" si="103"/>
        <v>0.26787725000000001</v>
      </c>
      <c r="AU403" s="830">
        <f t="shared" si="103"/>
        <v>0.27591356750000001</v>
      </c>
      <c r="AV403" s="830">
        <f t="shared" si="103"/>
        <v>0.28419097452500003</v>
      </c>
      <c r="AW403" s="820">
        <f t="shared" si="115"/>
        <v>1.3405567920249999</v>
      </c>
      <c r="AX403" s="837">
        <f t="shared" si="116"/>
        <v>3.5019769906609191</v>
      </c>
      <c r="AY403" s="894">
        <v>0.24</v>
      </c>
      <c r="AZ403" s="831">
        <v>16.71</v>
      </c>
      <c r="BA403" s="831">
        <v>-6.7299999999999995</v>
      </c>
      <c r="BB403" s="831">
        <v>2.6</v>
      </c>
      <c r="BC403" s="831">
        <v>4.82</v>
      </c>
      <c r="BD403" s="961"/>
      <c r="BE403" s="664">
        <v>2014</v>
      </c>
      <c r="BF403" s="946" t="e">
        <f>#VALUE!</f>
        <v>#VALUE!</v>
      </c>
      <c r="BG403" s="893">
        <v>2.7</v>
      </c>
    </row>
    <row r="404" spans="1:59" ht="11.25" customHeight="1" x14ac:dyDescent="0.2">
      <c r="A404" s="609" t="s">
        <v>1327</v>
      </c>
      <c r="B404" s="925" t="s">
        <v>1328</v>
      </c>
      <c r="C404" s="988" t="s">
        <v>108</v>
      </c>
      <c r="D404" s="988" t="s">
        <v>4373</v>
      </c>
      <c r="E404" s="792">
        <v>9</v>
      </c>
      <c r="F404" s="526">
        <v>465</v>
      </c>
      <c r="G404" s="526" t="s">
        <v>37</v>
      </c>
      <c r="H404" s="526" t="s">
        <v>37</v>
      </c>
      <c r="I404" s="924">
        <v>80.23</v>
      </c>
      <c r="J404" s="702">
        <f t="shared" si="104"/>
        <v>2.1936931322447961</v>
      </c>
      <c r="K404" s="927">
        <v>0.44</v>
      </c>
      <c r="L404" s="639">
        <v>4</v>
      </c>
      <c r="M404" s="693">
        <f t="shared" si="105"/>
        <v>1.76</v>
      </c>
      <c r="N404" s="921" t="s">
        <v>588</v>
      </c>
      <c r="O404" s="795">
        <v>0.38</v>
      </c>
      <c r="P404" s="915">
        <v>43546</v>
      </c>
      <c r="Q404" s="915">
        <v>43560</v>
      </c>
      <c r="R404" s="693">
        <f t="shared" si="106"/>
        <v>15.789473684210526</v>
      </c>
      <c r="S404" s="759">
        <f>IF(INDEX(Historical!$D$7:$D$1437,MATCH(B404,Historical!$B$7:$B$1446,0))=0,"n/a",(INDEX(Historical!$C$7:$C$1437,MATCH(B404,Historical!$B$7:$B$1446,0))/INDEX(Historical!$D$7:$D$1437,MATCH(B404,Historical!$B$7:$B$1446,0))-1)*100)</f>
        <v>16.799999999999994</v>
      </c>
      <c r="T404" s="759">
        <f>IF(INDEX(Historical!$F$7:$F$1430,MATCH(B404,Historical!$B$7:$B$1446,0))=0,"n/a",((INDEX(Historical!$C$7:$C$1437,MATCH(B404,Historical!$B$7:$B$1446,0))/INDEX(Historical!$F$7:$F$1430,MATCH(B404,Historical!$B$7:$B$1446,0)))^(1/3)-1)*100)</f>
        <v>12.698350957532734</v>
      </c>
      <c r="U404" s="759">
        <f>IF(INDEX(Historical!$H$7:$H$1430,MATCH(B404,Historical!$B$7:$B$1446,0))=0,"n/a",((INDEX(Historical!$C$7:$C$1437,MATCH(B404,Historical!$B$7:$B$1446,0))/INDEX(Historical!$H$7:$H$1430,MATCH(B404,Historical!$B$7:$B$1446,0)))^(1/5)-1)*100)</f>
        <v>10.908982403443112</v>
      </c>
      <c r="V404" s="759">
        <f>IF(INDEX(Historical!$O$7:$O$1430,MATCH(B404,Historical!$B$7:$B$1446,0))=0,"n/a",((INDEX(Historical!$C$7:$C$1437,MATCH(B404,Historical!$B$7:$B$1446,0))/INDEX(Historical!$O$7:$O$1430,MATCH(B404,Historical!$B$7:$B$1446,0)))^(1/10)-1)*100)</f>
        <v>7.4754941789725082</v>
      </c>
      <c r="W404" s="760">
        <f t="shared" si="107"/>
        <v>1.4592991636764983</v>
      </c>
      <c r="X404" s="761">
        <f t="shared" si="108"/>
        <v>0.72244916579093454</v>
      </c>
      <c r="Y404" s="705"/>
      <c r="Z404" s="702">
        <f t="shared" si="109"/>
        <v>37.8494623655914</v>
      </c>
      <c r="AA404" s="935">
        <f t="shared" si="110"/>
        <v>17.253763440860215</v>
      </c>
      <c r="AB404" s="639">
        <v>12</v>
      </c>
      <c r="AC404" s="916">
        <v>4.6500000000000004</v>
      </c>
      <c r="AD404" s="916">
        <v>2.16</v>
      </c>
      <c r="AE404" s="916">
        <v>7.99</v>
      </c>
      <c r="AF404" s="916">
        <v>2.08</v>
      </c>
      <c r="AG404" s="916">
        <v>11.4</v>
      </c>
      <c r="AH404" s="916">
        <v>35.099999999999994</v>
      </c>
      <c r="AI404" s="916">
        <v>9.9599999999999991</v>
      </c>
      <c r="AJ404" s="916">
        <v>15.1</v>
      </c>
      <c r="AK404" s="916">
        <v>8</v>
      </c>
      <c r="AL404" s="928">
        <v>2730</v>
      </c>
      <c r="AM404" s="922">
        <v>1.0999999999999999</v>
      </c>
      <c r="AN404" s="916">
        <v>0.1</v>
      </c>
      <c r="AO404" s="802">
        <f t="shared" si="111"/>
        <v>-4.1510879051723073</v>
      </c>
      <c r="AP404" s="803">
        <f t="shared" si="112"/>
        <v>13.102675535687908</v>
      </c>
      <c r="AQ404" s="936">
        <f t="shared" si="113"/>
        <v>26.293886465900982</v>
      </c>
      <c r="AR404" s="702">
        <f>INDEX(Historical!$C$7:$C$1437,MATCH(B404,Historical!$B$7:$B$1446,0))*IF(AH404="n/a",1.03,IF(AH404&lt;0,1.01,IF(AH404&gt;10,1.1,(1+AH404/100))))</f>
        <v>1.6060000000000001</v>
      </c>
      <c r="AS404" s="935">
        <f t="shared" si="114"/>
        <v>1.7659575999999999</v>
      </c>
      <c r="AT404" s="935">
        <f t="shared" si="103"/>
        <v>1.907234208</v>
      </c>
      <c r="AU404" s="935">
        <f t="shared" si="103"/>
        <v>2.05981294464</v>
      </c>
      <c r="AV404" s="935">
        <f t="shared" si="103"/>
        <v>2.2245979802111999</v>
      </c>
      <c r="AW404" s="702">
        <f t="shared" si="115"/>
        <v>9.5636027328511997</v>
      </c>
      <c r="AX404" s="810">
        <f t="shared" si="116"/>
        <v>11.920232746916612</v>
      </c>
      <c r="AY404" s="991">
        <v>1.06</v>
      </c>
      <c r="AZ404" s="922">
        <v>21.34</v>
      </c>
      <c r="BA404" s="922">
        <v>-15.55</v>
      </c>
      <c r="BB404" s="922">
        <v>-2.64</v>
      </c>
      <c r="BC404" s="922">
        <v>-1.76</v>
      </c>
      <c r="BE404" s="664">
        <v>2011</v>
      </c>
      <c r="BF404" s="946" t="e">
        <f>#VALUE!</f>
        <v>#VALUE!</v>
      </c>
      <c r="BG404" s="931">
        <v>1.4000000000000001</v>
      </c>
    </row>
    <row r="405" spans="1:59" ht="11.25" customHeight="1" x14ac:dyDescent="0.2">
      <c r="A405" s="609" t="s">
        <v>1332</v>
      </c>
      <c r="B405" s="925" t="s">
        <v>1333</v>
      </c>
      <c r="C405" s="988" t="s">
        <v>128</v>
      </c>
      <c r="D405" s="988" t="s">
        <v>4361</v>
      </c>
      <c r="E405" s="792">
        <v>8</v>
      </c>
      <c r="F405" s="526">
        <v>540</v>
      </c>
      <c r="G405" s="526" t="s">
        <v>115</v>
      </c>
      <c r="H405" s="526" t="s">
        <v>115</v>
      </c>
      <c r="I405" s="916">
        <v>94.75</v>
      </c>
      <c r="J405" s="702">
        <f t="shared" si="104"/>
        <v>2.6385224274406331</v>
      </c>
      <c r="K405" s="927">
        <v>0.625</v>
      </c>
      <c r="L405" s="639">
        <v>4</v>
      </c>
      <c r="M405" s="693">
        <f t="shared" si="105"/>
        <v>2.5</v>
      </c>
      <c r="N405" s="921" t="s">
        <v>413</v>
      </c>
      <c r="O405" s="795">
        <v>0.6</v>
      </c>
      <c r="P405" s="915">
        <v>43371</v>
      </c>
      <c r="Q405" s="915">
        <v>43398</v>
      </c>
      <c r="R405" s="693">
        <f t="shared" si="106"/>
        <v>4.1666666666666705</v>
      </c>
      <c r="S405" s="759">
        <f>IF(INDEX(Historical!$D$7:$D$1437,MATCH(B405,Historical!$B$7:$B$1446,0))=0,"n/a",(INDEX(Historical!$C$7:$C$1437,MATCH(B405,Historical!$B$7:$B$1446,0))/INDEX(Historical!$D$7:$D$1437,MATCH(B405,Historical!$B$7:$B$1446,0))-1)*100)</f>
        <v>15.476190476190466</v>
      </c>
      <c r="T405" s="759">
        <f>IF(INDEX(Historical!$F$7:$F$1430,MATCH(B405,Historical!$B$7:$B$1446,0))=0,"n/a",((INDEX(Historical!$C$7:$C$1437,MATCH(B405,Historical!$B$7:$B$1446,0))/INDEX(Historical!$F$7:$F$1430,MATCH(B405,Historical!$B$7:$B$1446,0)))^(1/3)-1)*100)</f>
        <v>12.349689762573735</v>
      </c>
      <c r="U405" s="759">
        <f>IF(INDEX(Historical!$H$7:$H$1430,MATCH(B405,Historical!$B$7:$B$1446,0))=0,"n/a",((INDEX(Historical!$C$7:$C$1437,MATCH(B405,Historical!$B$7:$B$1446,0))/INDEX(Historical!$H$7:$H$1430,MATCH(B405,Historical!$B$7:$B$1446,0)))^(1/5)-1)*100)</f>
        <v>11.613503702063532</v>
      </c>
      <c r="V405" s="759">
        <f>IF(INDEX(Historical!$O$7:$O$1430,MATCH(B405,Historical!$B$7:$B$1446,0))=0,"n/a",((INDEX(Historical!$C$7:$C$1437,MATCH(B405,Historical!$B$7:$B$1446,0))/INDEX(Historical!$O$7:$O$1430,MATCH(B405,Historical!$B$7:$B$1446,0)))^(1/10)-1)*100)</f>
        <v>16.872990485421326</v>
      </c>
      <c r="W405" s="760">
        <f t="shared" si="107"/>
        <v>0.688289589927635</v>
      </c>
      <c r="X405" s="761">
        <f t="shared" si="108"/>
        <v>2.7651199290627457</v>
      </c>
      <c r="Y405" s="705"/>
      <c r="Z405" s="702">
        <f t="shared" si="109"/>
        <v>40.387722132471723</v>
      </c>
      <c r="AA405" s="935">
        <f t="shared" si="110"/>
        <v>15.306946688206784</v>
      </c>
      <c r="AB405" s="639">
        <v>12</v>
      </c>
      <c r="AC405" s="916">
        <v>6.19</v>
      </c>
      <c r="AD405" s="916">
        <v>8.0500000000000007</v>
      </c>
      <c r="AE405" s="916">
        <v>1.08</v>
      </c>
      <c r="AF405" s="916">
        <v>2.71</v>
      </c>
      <c r="AG405" s="916">
        <v>16</v>
      </c>
      <c r="AH405" s="916">
        <v>-15.8</v>
      </c>
      <c r="AI405" s="916">
        <v>7.06</v>
      </c>
      <c r="AJ405" s="916">
        <v>4.2</v>
      </c>
      <c r="AK405" s="916">
        <v>1.9</v>
      </c>
      <c r="AL405" s="928">
        <v>6300</v>
      </c>
      <c r="AM405" s="922">
        <v>0.6</v>
      </c>
      <c r="AN405" s="916">
        <v>0.88</v>
      </c>
      <c r="AO405" s="802">
        <f t="shared" si="111"/>
        <v>-1.0549205587026176</v>
      </c>
      <c r="AP405" s="803">
        <f t="shared" si="112"/>
        <v>14.252026129504166</v>
      </c>
      <c r="AQ405" s="936">
        <f t="shared" si="113"/>
        <v>35.780583663563426</v>
      </c>
      <c r="AR405" s="702">
        <f>INDEX(Historical!$C$7:$C$1437,MATCH(B405,Historical!$B$7:$B$1446,0))*IF(AH405="n/a",1.03,IF(AH405&lt;0,1.01,IF(AH405&gt;10,1.1,(1+AH405/100))))</f>
        <v>2.4492499999999997</v>
      </c>
      <c r="AS405" s="935">
        <f t="shared" si="114"/>
        <v>2.6221670499999998</v>
      </c>
      <c r="AT405" s="935">
        <f t="shared" si="103"/>
        <v>2.6719882239499997</v>
      </c>
      <c r="AU405" s="935">
        <f t="shared" si="103"/>
        <v>2.7227560002050493</v>
      </c>
      <c r="AV405" s="935">
        <f t="shared" si="103"/>
        <v>2.7744883642089451</v>
      </c>
      <c r="AW405" s="702">
        <f t="shared" si="115"/>
        <v>13.240649638363994</v>
      </c>
      <c r="AX405" s="810">
        <f t="shared" si="116"/>
        <v>13.974300409882842</v>
      </c>
      <c r="AY405" s="991">
        <v>0.68</v>
      </c>
      <c r="AZ405" s="922">
        <v>8.8800000000000008</v>
      </c>
      <c r="BA405" s="922">
        <v>-24.39</v>
      </c>
      <c r="BB405" s="922">
        <v>1.53</v>
      </c>
      <c r="BC405" s="922">
        <v>-3.29</v>
      </c>
      <c r="BE405" s="664">
        <v>2011</v>
      </c>
      <c r="BF405" s="946" t="e">
        <f>#VALUE!</f>
        <v>#VALUE!</v>
      </c>
      <c r="BG405" s="931">
        <v>7.6</v>
      </c>
    </row>
    <row r="406" spans="1:59" ht="11.25" customHeight="1" x14ac:dyDescent="0.2">
      <c r="A406" s="609" t="s">
        <v>3922</v>
      </c>
      <c r="B406" s="925" t="s">
        <v>3923</v>
      </c>
      <c r="C406" s="988" t="s">
        <v>4353</v>
      </c>
      <c r="D406" s="988" t="s">
        <v>4354</v>
      </c>
      <c r="E406" s="792">
        <v>5</v>
      </c>
      <c r="F406" s="526">
        <v>805</v>
      </c>
      <c r="G406" s="526" t="s">
        <v>106</v>
      </c>
      <c r="H406" s="526" t="s">
        <v>106</v>
      </c>
      <c r="I406" s="924">
        <v>11.61</v>
      </c>
      <c r="J406" s="702">
        <f t="shared" si="104"/>
        <v>6.2015503875968996</v>
      </c>
      <c r="K406" s="927">
        <v>0.18</v>
      </c>
      <c r="L406" s="639">
        <v>4</v>
      </c>
      <c r="M406" s="693">
        <f t="shared" si="105"/>
        <v>0.72</v>
      </c>
      <c r="N406" s="921" t="s">
        <v>517</v>
      </c>
      <c r="O406" s="795">
        <v>0.17</v>
      </c>
      <c r="P406" s="917">
        <v>43146</v>
      </c>
      <c r="Q406" s="917">
        <v>43159</v>
      </c>
      <c r="R406" s="693">
        <f t="shared" si="106"/>
        <v>5.8823529411764595</v>
      </c>
      <c r="S406" s="759">
        <f>IF(INDEX(Historical!$D$7:$D$1437,MATCH(B406,Historical!$B$7:$B$1446,0))=0,"n/a",(INDEX(Historical!$C$7:$C$1437,MATCH(B406,Historical!$B$7:$B$1446,0))/INDEX(Historical!$D$7:$D$1437,MATCH(B406,Historical!$B$7:$B$1446,0))-1)*100)</f>
        <v>7.0631970260222943</v>
      </c>
      <c r="T406" s="759">
        <f>IF(INDEX(Historical!$F$7:$F$1430,MATCH(B406,Historical!$B$7:$B$1446,0))=0,"n/a",((INDEX(Historical!$C$7:$C$1437,MATCH(B406,Historical!$B$7:$B$1446,0))/INDEX(Historical!$F$7:$F$1430,MATCH(B406,Historical!$B$7:$B$1446,0)))^(1/3)-1)*100)</f>
        <v>15.277587606658072</v>
      </c>
      <c r="U406" s="759">
        <f>IF(INDEX(Historical!$H$7:$H$1430,MATCH(B406,Historical!$B$7:$B$1446,0))=0,"n/a",((INDEX(Historical!$C$7:$C$1437,MATCH(B406,Historical!$B$7:$B$1446,0))/INDEX(Historical!$H$7:$H$1430,MATCH(B406,Historical!$B$7:$B$1446,0)))^(1/5)-1)*100)</f>
        <v>9.8560543306117623</v>
      </c>
      <c r="V406" s="759" t="str">
        <f>IF(INDEX(Historical!$O$7:$O$1430,MATCH(B406,Historical!$B$7:$B$1446,0))=0,"n/a",((INDEX(Historical!$C$7:$C$1437,MATCH(B406,Historical!$B$7:$B$1446,0))/INDEX(Historical!$O$7:$O$1430,MATCH(B406,Historical!$B$7:$B$1446,0)))^(1/10)-1)*100)</f>
        <v>n/a</v>
      </c>
      <c r="W406" s="760" t="str">
        <f t="shared" si="107"/>
        <v>n/a</v>
      </c>
      <c r="X406" s="761">
        <f t="shared" si="108"/>
        <v>0.19175202977843897</v>
      </c>
      <c r="Y406" s="926"/>
      <c r="Z406" s="702">
        <f t="shared" si="109"/>
        <v>105.88235294117645</v>
      </c>
      <c r="AA406" s="935">
        <f t="shared" si="110"/>
        <v>17.073529411764703</v>
      </c>
      <c r="AB406" s="639">
        <v>12</v>
      </c>
      <c r="AC406" s="916">
        <v>0.68</v>
      </c>
      <c r="AD406" s="916" t="s">
        <v>137</v>
      </c>
      <c r="AE406" s="916">
        <v>2.12</v>
      </c>
      <c r="AF406" s="916">
        <v>1.01</v>
      </c>
      <c r="AG406" s="916">
        <v>5.8999999999999995</v>
      </c>
      <c r="AH406" s="918">
        <v>-14.299999999999999</v>
      </c>
      <c r="AI406" s="918" t="s">
        <v>137</v>
      </c>
      <c r="AJ406" s="916">
        <v>51.4</v>
      </c>
      <c r="AK406" s="916" t="s">
        <v>137</v>
      </c>
      <c r="AL406" s="928">
        <v>1200</v>
      </c>
      <c r="AM406" s="922">
        <v>1.6</v>
      </c>
      <c r="AN406" s="918">
        <v>0.81</v>
      </c>
      <c r="AO406" s="802">
        <f t="shared" si="111"/>
        <v>-1.0159246935560411</v>
      </c>
      <c r="AP406" s="803">
        <f t="shared" si="112"/>
        <v>16.057604718208662</v>
      </c>
      <c r="AQ406" s="936">
        <f t="shared" si="113"/>
        <v>-12.455053560706187</v>
      </c>
      <c r="AR406" s="702">
        <f>INDEX(Historical!$C$7:$C$1437,MATCH(B406,Historical!$B$7:$B$1446,0))*IF(AH406="n/a",1.03,IF(AH406&lt;0,1.01,IF(AH406&gt;10,1.1,(1+AH406/100))))</f>
        <v>0.72719999999999996</v>
      </c>
      <c r="AS406" s="935">
        <f t="shared" si="114"/>
        <v>0.74901600000000002</v>
      </c>
      <c r="AT406" s="935">
        <f t="shared" si="103"/>
        <v>0.77148648000000009</v>
      </c>
      <c r="AU406" s="935">
        <f t="shared" si="103"/>
        <v>0.79463107440000014</v>
      </c>
      <c r="AV406" s="935">
        <f t="shared" si="103"/>
        <v>0.8184700066320002</v>
      </c>
      <c r="AW406" s="702">
        <f t="shared" si="115"/>
        <v>3.8608035610320006</v>
      </c>
      <c r="AX406" s="810">
        <f t="shared" si="116"/>
        <v>33.254121972713186</v>
      </c>
      <c r="AY406" s="991">
        <v>1.41</v>
      </c>
      <c r="AZ406" s="922">
        <v>24.97</v>
      </c>
      <c r="BA406" s="922">
        <v>-25.619999999999997</v>
      </c>
      <c r="BB406" s="922">
        <v>0.89999999999999991</v>
      </c>
      <c r="BC406" s="922">
        <v>-2.8000000000000003</v>
      </c>
      <c r="BE406" s="664">
        <v>2014</v>
      </c>
      <c r="BF406" s="946" t="e">
        <f>#VALUE!</f>
        <v>#VALUE!</v>
      </c>
      <c r="BG406" s="931">
        <v>3.2</v>
      </c>
    </row>
    <row r="407" spans="1:59" ht="11.25" customHeight="1" x14ac:dyDescent="0.2">
      <c r="A407" s="106" t="s">
        <v>2409</v>
      </c>
      <c r="B407" s="631" t="s">
        <v>2410</v>
      </c>
      <c r="C407" s="988" t="s">
        <v>4224</v>
      </c>
      <c r="D407" s="988" t="s">
        <v>4360</v>
      </c>
      <c r="E407" s="792">
        <v>5</v>
      </c>
      <c r="F407" s="526">
        <v>860</v>
      </c>
      <c r="G407" s="526" t="s">
        <v>106</v>
      </c>
      <c r="H407" s="526" t="s">
        <v>106</v>
      </c>
      <c r="I407" s="924">
        <v>51.04</v>
      </c>
      <c r="J407" s="702">
        <f t="shared" si="104"/>
        <v>2.4686520376175549</v>
      </c>
      <c r="K407" s="927">
        <v>0.315</v>
      </c>
      <c r="L407" s="639">
        <v>4</v>
      </c>
      <c r="M407" s="693">
        <f t="shared" si="105"/>
        <v>1.26</v>
      </c>
      <c r="N407" s="921" t="s">
        <v>4462</v>
      </c>
      <c r="O407" s="795">
        <v>0.3</v>
      </c>
      <c r="P407" s="915">
        <v>43502</v>
      </c>
      <c r="Q407" s="915">
        <v>43525</v>
      </c>
      <c r="R407" s="693">
        <f t="shared" si="106"/>
        <v>5.0000000000000044</v>
      </c>
      <c r="S407" s="759">
        <f>IF(INDEX(Historical!$D$7:$D$1437,MATCH(B407,Historical!$B$7:$B$1446,0))=0,"n/a",(INDEX(Historical!$C$7:$C$1437,MATCH(B407,Historical!$B$7:$B$1446,0))/INDEX(Historical!$D$7:$D$1437,MATCH(B407,Historical!$B$7:$B$1446,0))-1)*100)</f>
        <v>11.368909512761016</v>
      </c>
      <c r="T407" s="759">
        <f>IF(INDEX(Historical!$F$7:$F$1430,MATCH(B407,Historical!$B$7:$B$1446,0))=0,"n/a",((INDEX(Historical!$C$7:$C$1437,MATCH(B407,Historical!$B$7:$B$1446,0))/INDEX(Historical!$F$7:$F$1430,MATCH(B407,Historical!$B$7:$B$1446,0)))^(1/3)-1)*100)</f>
        <v>7.7217345015941907</v>
      </c>
      <c r="U407" s="759">
        <f>IF(INDEX(Historical!$H$7:$H$1430,MATCH(B407,Historical!$B$7:$B$1446,0))=0,"n/a",((INDEX(Historical!$C$7:$C$1437,MATCH(B407,Historical!$B$7:$B$1446,0))/INDEX(Historical!$H$7:$H$1430,MATCH(B407,Historical!$B$7:$B$1446,0)))^(1/5)-1)*100)</f>
        <v>5.9223841048812176</v>
      </c>
      <c r="V407" s="759">
        <f>IF(INDEX(Historical!$O$7:$O$1430,MATCH(B407,Historical!$B$7:$B$1446,0))=0,"n/a",((INDEX(Historical!$C$7:$C$1437,MATCH(B407,Historical!$B$7:$B$1446,0))/INDEX(Historical!$O$7:$O$1430,MATCH(B407,Historical!$B$7:$B$1446,0)))^(1/10)-1)*100)</f>
        <v>8.1632460494987846</v>
      </c>
      <c r="W407" s="760">
        <f t="shared" si="107"/>
        <v>0.72549376424159684</v>
      </c>
      <c r="X407" s="761">
        <f t="shared" si="108"/>
        <v>0.32012887053411987</v>
      </c>
      <c r="Y407" s="926"/>
      <c r="Z407" s="702">
        <f t="shared" si="109"/>
        <v>28.50678733031674</v>
      </c>
      <c r="AA407" s="935">
        <f t="shared" si="110"/>
        <v>11.547511312217194</v>
      </c>
      <c r="AB407" s="639">
        <v>12</v>
      </c>
      <c r="AC407" s="916">
        <v>4.42</v>
      </c>
      <c r="AD407" s="916">
        <v>1.47</v>
      </c>
      <c r="AE407" s="916">
        <v>3.56</v>
      </c>
      <c r="AF407" s="916">
        <v>3.11</v>
      </c>
      <c r="AG407" s="916">
        <v>28.4</v>
      </c>
      <c r="AH407" s="916">
        <v>42.3</v>
      </c>
      <c r="AI407" s="916">
        <v>5.92</v>
      </c>
      <c r="AJ407" s="916">
        <v>18.5</v>
      </c>
      <c r="AK407" s="916">
        <v>7.85</v>
      </c>
      <c r="AL407" s="928">
        <v>252300</v>
      </c>
      <c r="AM407" s="922">
        <v>0.05</v>
      </c>
      <c r="AN407" s="916">
        <v>0.39</v>
      </c>
      <c r="AO407" s="802">
        <f t="shared" si="111"/>
        <v>-3.156475169718421</v>
      </c>
      <c r="AP407" s="803">
        <f t="shared" si="112"/>
        <v>8.3910361424987734</v>
      </c>
      <c r="AQ407" s="936">
        <f t="shared" si="113"/>
        <v>26.33774870207677</v>
      </c>
      <c r="AR407" s="702">
        <f>INDEX(Historical!$C$7:$C$1437,MATCH(B407,Historical!$B$7:$B$1446,0))*IF(AH407="n/a",1.03,IF(AH407&lt;0,1.01,IF(AH407&gt;10,1.1,(1+AH407/100))))</f>
        <v>1.32</v>
      </c>
      <c r="AS407" s="935">
        <f t="shared" si="114"/>
        <v>1.3981440000000001</v>
      </c>
      <c r="AT407" s="935">
        <f t="shared" ref="AT407:AV426" si="118">IF($AK407="n/a",1.03*AS407,IF($AK407&lt;0,1.01*AS407,IF($AK407&gt;10,1.1*AS407,(1+$AK407/100)*AS407)))</f>
        <v>1.507898304</v>
      </c>
      <c r="AU407" s="935">
        <f t="shared" si="118"/>
        <v>1.6262683208640001</v>
      </c>
      <c r="AV407" s="935">
        <f t="shared" si="118"/>
        <v>1.7539303840518241</v>
      </c>
      <c r="AW407" s="702">
        <f t="shared" si="115"/>
        <v>7.6062410089158234</v>
      </c>
      <c r="AX407" s="810">
        <f t="shared" si="116"/>
        <v>14.902509813706551</v>
      </c>
      <c r="AY407" s="991">
        <v>0.79</v>
      </c>
      <c r="AZ407" s="922">
        <v>20.49</v>
      </c>
      <c r="BA407" s="922">
        <v>-14.35</v>
      </c>
      <c r="BB407" s="922">
        <v>-6.09</v>
      </c>
      <c r="BC407" s="922">
        <v>3.37</v>
      </c>
      <c r="BE407" s="664">
        <v>2015</v>
      </c>
      <c r="BF407" s="946" t="e">
        <f>#VALUE!</f>
        <v>#VALUE!</v>
      </c>
      <c r="BG407" s="931">
        <v>16.100000000000001</v>
      </c>
    </row>
    <row r="408" spans="1:59" ht="11.25" customHeight="1" x14ac:dyDescent="0.2">
      <c r="A408" s="537" t="s">
        <v>1348</v>
      </c>
      <c r="B408" s="925" t="s">
        <v>1349</v>
      </c>
      <c r="C408" s="988" t="s">
        <v>4224</v>
      </c>
      <c r="D408" s="988" t="s">
        <v>4403</v>
      </c>
      <c r="E408" s="792">
        <v>8</v>
      </c>
      <c r="F408" s="526">
        <v>538</v>
      </c>
      <c r="G408" s="526" t="s">
        <v>106</v>
      </c>
      <c r="H408" s="526" t="s">
        <v>106</v>
      </c>
      <c r="I408" s="924">
        <v>251.06</v>
      </c>
      <c r="J408" s="702">
        <f t="shared" si="104"/>
        <v>0.74882498207599768</v>
      </c>
      <c r="K408" s="927">
        <v>0.47</v>
      </c>
      <c r="L408" s="639">
        <v>4</v>
      </c>
      <c r="M408" s="693">
        <f t="shared" si="105"/>
        <v>1.88</v>
      </c>
      <c r="N408" s="921" t="s">
        <v>380</v>
      </c>
      <c r="O408" s="795">
        <v>0.39</v>
      </c>
      <c r="P408" s="915">
        <v>43382</v>
      </c>
      <c r="Q408" s="915">
        <v>43391</v>
      </c>
      <c r="R408" s="693">
        <f t="shared" si="106"/>
        <v>20.5128205128205</v>
      </c>
      <c r="S408" s="759">
        <f>IF(INDEX(Historical!$D$7:$D$1437,MATCH(B408,Historical!$B$7:$B$1446,0))=0,"n/a",(INDEX(Historical!$C$7:$C$1437,MATCH(B408,Historical!$B$7:$B$1446,0))/INDEX(Historical!$D$7:$D$1437,MATCH(B408,Historical!$B$7:$B$1446,0))-1)*100)</f>
        <v>16.312056737588641</v>
      </c>
      <c r="T408" s="759">
        <f>IF(INDEX(Historical!$F$7:$F$1430,MATCH(B408,Historical!$B$7:$B$1446,0))=0,"n/a",((INDEX(Historical!$C$7:$C$1437,MATCH(B408,Historical!$B$7:$B$1446,0))/INDEX(Historical!$F$7:$F$1430,MATCH(B408,Historical!$B$7:$B$1446,0)))^(1/3)-1)*100)</f>
        <v>16.024983766140121</v>
      </c>
      <c r="U408" s="759">
        <f>IF(INDEX(Historical!$H$7:$H$1430,MATCH(B408,Historical!$B$7:$B$1446,0))=0,"n/a",((INDEX(Historical!$C$7:$C$1437,MATCH(B408,Historical!$B$7:$B$1446,0))/INDEX(Historical!$H$7:$H$1430,MATCH(B408,Historical!$B$7:$B$1446,0)))^(1/5)-1)*100)</f>
        <v>18.562995052566443</v>
      </c>
      <c r="V408" s="759" t="str">
        <f>IF(INDEX(Historical!$O$7:$O$1430,MATCH(B408,Historical!$B$7:$B$1446,0))=0,"n/a",((INDEX(Historical!$C$7:$C$1437,MATCH(B408,Historical!$B$7:$B$1446,0))/INDEX(Historical!$O$7:$O$1430,MATCH(B408,Historical!$B$7:$B$1446,0)))^(1/10)-1)*100)</f>
        <v>n/a</v>
      </c>
      <c r="W408" s="760" t="str">
        <f t="shared" si="107"/>
        <v>n/a</v>
      </c>
      <c r="X408" s="761">
        <f t="shared" si="108"/>
        <v>1.4850396042053153</v>
      </c>
      <c r="Y408" s="721"/>
      <c r="Z408" s="702">
        <f t="shared" si="109"/>
        <v>33.392539964476022</v>
      </c>
      <c r="AA408" s="935">
        <f t="shared" si="110"/>
        <v>44.593250444049737</v>
      </c>
      <c r="AB408" s="639">
        <v>7</v>
      </c>
      <c r="AC408" s="916">
        <v>5.63</v>
      </c>
      <c r="AD408" s="916">
        <v>2.93</v>
      </c>
      <c r="AE408" s="916">
        <v>10.52</v>
      </c>
      <c r="AF408" s="916">
        <v>23.35</v>
      </c>
      <c r="AG408" s="916">
        <v>54.7</v>
      </c>
      <c r="AH408" s="916">
        <v>29.099999999999998</v>
      </c>
      <c r="AI408" s="916">
        <v>13.34</v>
      </c>
      <c r="AJ408" s="916">
        <v>12.5</v>
      </c>
      <c r="AK408" s="916">
        <v>15.229999999999999</v>
      </c>
      <c r="AL408" s="928">
        <v>67680</v>
      </c>
      <c r="AM408" s="922">
        <v>0.1</v>
      </c>
      <c r="AN408" s="916">
        <v>0.15</v>
      </c>
      <c r="AO408" s="802">
        <f t="shared" si="111"/>
        <v>-25.281430409407296</v>
      </c>
      <c r="AP408" s="803">
        <f t="shared" si="112"/>
        <v>19.311820034642441</v>
      </c>
      <c r="AQ408" s="936">
        <f t="shared" si="113"/>
        <v>580.27850436210201</v>
      </c>
      <c r="AR408" s="702">
        <f>INDEX(Historical!$C$7:$C$1437,MATCH(B408,Historical!$B$7:$B$1446,0))*IF(AH408="n/a",1.03,IF(AH408&lt;0,1.01,IF(AH408&gt;10,1.1,(1+AH408/100))))</f>
        <v>1.804</v>
      </c>
      <c r="AS408" s="935">
        <f t="shared" si="114"/>
        <v>1.9844000000000002</v>
      </c>
      <c r="AT408" s="935">
        <f t="shared" si="118"/>
        <v>2.1828400000000006</v>
      </c>
      <c r="AU408" s="935">
        <f t="shared" si="118"/>
        <v>2.4011240000000007</v>
      </c>
      <c r="AV408" s="935">
        <f t="shared" si="118"/>
        <v>2.6412364000000008</v>
      </c>
      <c r="AW408" s="702">
        <f t="shared" si="115"/>
        <v>11.013600400000001</v>
      </c>
      <c r="AX408" s="810">
        <f t="shared" si="116"/>
        <v>4.3868399585756395</v>
      </c>
      <c r="AY408" s="991">
        <v>1.17</v>
      </c>
      <c r="AZ408" s="922">
        <v>37.480000000000004</v>
      </c>
      <c r="BA408" s="922">
        <v>-7.75</v>
      </c>
      <c r="BB408" s="922">
        <v>-1.3299999999999998</v>
      </c>
      <c r="BC408" s="922">
        <v>12.82</v>
      </c>
      <c r="BE408" s="664">
        <v>2011</v>
      </c>
      <c r="BF408" s="946" t="e">
        <f>#VALUE!</f>
        <v>#VALUE!</v>
      </c>
      <c r="BG408" s="931">
        <v>27.800000000000004</v>
      </c>
    </row>
    <row r="409" spans="1:59" ht="11.25" customHeight="1" x14ac:dyDescent="0.2">
      <c r="A409" s="762" t="s">
        <v>3860</v>
      </c>
      <c r="B409" s="854" t="s">
        <v>3861</v>
      </c>
      <c r="C409" s="988" t="s">
        <v>123</v>
      </c>
      <c r="D409" s="988" t="s">
        <v>4205</v>
      </c>
      <c r="E409" s="792">
        <v>5</v>
      </c>
      <c r="F409" s="526">
        <v>840</v>
      </c>
      <c r="G409" s="526" t="s">
        <v>106</v>
      </c>
      <c r="H409" s="526" t="s">
        <v>106</v>
      </c>
      <c r="I409" s="932">
        <v>84.82</v>
      </c>
      <c r="J409" s="702">
        <f t="shared" si="104"/>
        <v>1.0610705022400377</v>
      </c>
      <c r="K409" s="537">
        <v>0.45</v>
      </c>
      <c r="L409" s="526">
        <v>2</v>
      </c>
      <c r="M409" s="693">
        <f t="shared" si="105"/>
        <v>0.9</v>
      </c>
      <c r="N409" s="526" t="s">
        <v>401</v>
      </c>
      <c r="O409" s="643">
        <v>0.44</v>
      </c>
      <c r="P409" s="682">
        <v>43420</v>
      </c>
      <c r="Q409" s="682">
        <v>43433</v>
      </c>
      <c r="R409" s="693">
        <f t="shared" si="106"/>
        <v>2.2727272727272747</v>
      </c>
      <c r="S409" s="759">
        <f>IF(INDEX(Historical!$D$7:$D$1437,MATCH(B409,Historical!$B$7:$B$1446,0))=0,"n/a",(INDEX(Historical!$C$7:$C$1437,MATCH(B409,Historical!$B$7:$B$1446,0))/INDEX(Historical!$D$7:$D$1437,MATCH(B409,Historical!$B$7:$B$1446,0))-1)*100)</f>
        <v>15.58441558441559</v>
      </c>
      <c r="T409" s="759">
        <f>IF(INDEX(Historical!$F$7:$F$1430,MATCH(B409,Historical!$B$7:$B$1446,0))=0,"n/a",((INDEX(Historical!$C$7:$C$1437,MATCH(B409,Historical!$B$7:$B$1446,0))/INDEX(Historical!$F$7:$F$1430,MATCH(B409,Historical!$B$7:$B$1446,0)))^(1/3)-1)*100)</f>
        <v>13.419237660068051</v>
      </c>
      <c r="U409" s="759">
        <f>IF(INDEX(Historical!$H$7:$H$1430,MATCH(B409,Historical!$B$7:$B$1446,0))=0,"n/a",((INDEX(Historical!$C$7:$C$1437,MATCH(B409,Historical!$B$7:$B$1446,0))/INDEX(Historical!$H$7:$H$1430,MATCH(B409,Historical!$B$7:$B$1446,0)))^(1/5)-1)*100)</f>
        <v>12.22354940932593</v>
      </c>
      <c r="V409" s="759">
        <f>IF(INDEX(Historical!$O$7:$O$1430,MATCH(B409,Historical!$B$7:$B$1446,0))=0,"n/a",((INDEX(Historical!$C$7:$C$1437,MATCH(B409,Historical!$B$7:$B$1446,0))/INDEX(Historical!$O$7:$O$1430,MATCH(B409,Historical!$B$7:$B$1446,0)))^(1/10)-1)*100)</f>
        <v>24.433982430244995</v>
      </c>
      <c r="W409" s="760">
        <f t="shared" si="107"/>
        <v>0.50026840463776856</v>
      </c>
      <c r="X409" s="761">
        <f t="shared" si="108"/>
        <v>2.9103689069823639</v>
      </c>
      <c r="Y409" s="703"/>
      <c r="Z409" s="702">
        <f t="shared" si="109"/>
        <v>22.72727272727273</v>
      </c>
      <c r="AA409" s="935">
        <f t="shared" si="110"/>
        <v>21.419191919191917</v>
      </c>
      <c r="AB409" s="639">
        <v>12</v>
      </c>
      <c r="AC409" s="931">
        <v>3.96</v>
      </c>
      <c r="AD409" s="931">
        <v>2.86</v>
      </c>
      <c r="AE409" s="916">
        <v>1.4</v>
      </c>
      <c r="AF409" s="916">
        <v>2.5099999999999998</v>
      </c>
      <c r="AG409" s="916">
        <v>10.299999999999999</v>
      </c>
      <c r="AH409" s="916">
        <v>-5.4</v>
      </c>
      <c r="AI409" s="916">
        <v>7.4899999999999993</v>
      </c>
      <c r="AJ409" s="739">
        <v>4.2</v>
      </c>
      <c r="AK409" s="739">
        <v>7.5</v>
      </c>
      <c r="AL409" s="931">
        <v>2070</v>
      </c>
      <c r="AM409" s="931">
        <v>1.7999999999999998</v>
      </c>
      <c r="AN409" s="931">
        <v>0.26</v>
      </c>
      <c r="AO409" s="802">
        <f t="shared" si="111"/>
        <v>-8.13457200762595</v>
      </c>
      <c r="AP409" s="803">
        <f t="shared" si="112"/>
        <v>13.284619911565967</v>
      </c>
      <c r="AQ409" s="936">
        <f t="shared" si="113"/>
        <v>54.577807401208808</v>
      </c>
      <c r="AR409" s="702">
        <f>INDEX(Historical!$C$7:$C$1437,MATCH(B409,Historical!$B$7:$B$1446,0))*IF(AH409="n/a",1.03,IF(AH409&lt;0,1.01,IF(AH409&gt;10,1.1,(1+AH409/100))))</f>
        <v>0.89890000000000003</v>
      </c>
      <c r="AS409" s="935">
        <f t="shared" si="114"/>
        <v>0.96622761000000001</v>
      </c>
      <c r="AT409" s="935">
        <f t="shared" si="118"/>
        <v>1.0386946807499999</v>
      </c>
      <c r="AU409" s="935">
        <f t="shared" si="118"/>
        <v>1.1165967818062499</v>
      </c>
      <c r="AV409" s="935">
        <f t="shared" si="118"/>
        <v>1.2003415404417186</v>
      </c>
      <c r="AW409" s="702">
        <f t="shared" si="115"/>
        <v>5.2207606129979682</v>
      </c>
      <c r="AX409" s="810">
        <f t="shared" si="116"/>
        <v>6.1551056507875135</v>
      </c>
      <c r="AY409" s="788">
        <v>1.29</v>
      </c>
      <c r="AZ409" s="916">
        <v>59.830000000000005</v>
      </c>
      <c r="BA409" s="916">
        <v>-3.46</v>
      </c>
      <c r="BB409" s="916">
        <v>2.2399999999999998</v>
      </c>
      <c r="BC409" s="916">
        <v>13.69</v>
      </c>
      <c r="BE409" s="664">
        <v>2014</v>
      </c>
      <c r="BF409" s="946" t="e">
        <f>#VALUE!</f>
        <v>#VALUE!</v>
      </c>
      <c r="BG409" s="931">
        <v>5.8000000000000007</v>
      </c>
    </row>
    <row r="410" spans="1:59" ht="11.25" customHeight="1" x14ac:dyDescent="0.2">
      <c r="A410" s="609" t="s">
        <v>1344</v>
      </c>
      <c r="B410" s="925" t="s">
        <v>1345</v>
      </c>
      <c r="C410" s="988" t="s">
        <v>123</v>
      </c>
      <c r="D410" s="988" t="s">
        <v>4376</v>
      </c>
      <c r="E410" s="792">
        <v>9</v>
      </c>
      <c r="F410" s="526">
        <v>400</v>
      </c>
      <c r="G410" s="526" t="s">
        <v>37</v>
      </c>
      <c r="H410" s="526" t="s">
        <v>37</v>
      </c>
      <c r="I410" s="924">
        <v>46.81</v>
      </c>
      <c r="J410" s="702">
        <f t="shared" si="104"/>
        <v>4.2725913266396072</v>
      </c>
      <c r="K410" s="927">
        <v>0.5</v>
      </c>
      <c r="L410" s="639">
        <v>4</v>
      </c>
      <c r="M410" s="693">
        <f t="shared" si="105"/>
        <v>2</v>
      </c>
      <c r="N410" s="921" t="s">
        <v>149</v>
      </c>
      <c r="O410" s="795">
        <v>0.47499999999999998</v>
      </c>
      <c r="P410" s="915">
        <v>43418</v>
      </c>
      <c r="Q410" s="915">
        <v>43448</v>
      </c>
      <c r="R410" s="693">
        <f t="shared" si="106"/>
        <v>5.2631578947368478</v>
      </c>
      <c r="S410" s="759">
        <f>IF(INDEX(Historical!$D$7:$D$1437,MATCH(B410,Historical!$B$7:$B$1446,0))=0,"n/a",(INDEX(Historical!$C$7:$C$1437,MATCH(B410,Historical!$B$7:$B$1446,0))/INDEX(Historical!$D$7:$D$1437,MATCH(B410,Historical!$B$7:$B$1446,0))-1)*100)</f>
        <v>3.3557046979865612</v>
      </c>
      <c r="T410" s="759">
        <f>IF(INDEX(Historical!$F$7:$F$1430,MATCH(B410,Historical!$B$7:$B$1446,0))=0,"n/a",((INDEX(Historical!$C$7:$C$1437,MATCH(B410,Historical!$B$7:$B$1446,0))/INDEX(Historical!$F$7:$F$1430,MATCH(B410,Historical!$B$7:$B$1446,0)))^(1/3)-1)*100)</f>
        <v>5.4861953532834962</v>
      </c>
      <c r="U410" s="759">
        <f>IF(INDEX(Historical!$H$7:$H$1430,MATCH(B410,Historical!$B$7:$B$1446,0))=0,"n/a",((INDEX(Historical!$C$7:$C$1437,MATCH(B410,Historical!$B$7:$B$1446,0))/INDEX(Historical!$H$7:$H$1430,MATCH(B410,Historical!$B$7:$B$1446,0)))^(1/5)-1)*100)</f>
        <v>9.3229002162718455</v>
      </c>
      <c r="V410" s="759">
        <f>IF(INDEX(Historical!$O$7:$O$1430,MATCH(B410,Historical!$B$7:$B$1446,0))=0,"n/a",((INDEX(Historical!$C$7:$C$1437,MATCH(B410,Historical!$B$7:$B$1446,0))/INDEX(Historical!$O$7:$O$1430,MATCH(B410,Historical!$B$7:$B$1446,0)))^(1/10)-1)*100)</f>
        <v>6.9169530383853095</v>
      </c>
      <c r="W410" s="760">
        <f t="shared" si="107"/>
        <v>1.3478333833603964</v>
      </c>
      <c r="X410" s="761">
        <f t="shared" si="108"/>
        <v>13.31842888038835</v>
      </c>
      <c r="Y410" s="713"/>
      <c r="Z410" s="702">
        <f t="shared" si="109"/>
        <v>50</v>
      </c>
      <c r="AA410" s="935">
        <f t="shared" si="110"/>
        <v>11.702500000000001</v>
      </c>
      <c r="AB410" s="639">
        <v>12</v>
      </c>
      <c r="AC410" s="916">
        <v>4</v>
      </c>
      <c r="AD410" s="916">
        <v>0.79</v>
      </c>
      <c r="AE410" s="916">
        <v>0.81</v>
      </c>
      <c r="AF410" s="916">
        <v>2.56</v>
      </c>
      <c r="AG410" s="916">
        <v>44.3</v>
      </c>
      <c r="AH410" s="916">
        <v>84.6</v>
      </c>
      <c r="AI410" s="916">
        <v>-2.88</v>
      </c>
      <c r="AJ410" s="916">
        <v>0.70000000000000007</v>
      </c>
      <c r="AK410" s="916">
        <v>14.760000000000002</v>
      </c>
      <c r="AL410" s="928">
        <v>18830</v>
      </c>
      <c r="AM410" s="922">
        <v>0.2</v>
      </c>
      <c r="AN410" s="916">
        <v>1.45</v>
      </c>
      <c r="AO410" s="802">
        <f t="shared" si="111"/>
        <v>1.892991542911453</v>
      </c>
      <c r="AP410" s="803">
        <f t="shared" si="112"/>
        <v>13.595491542911454</v>
      </c>
      <c r="AQ410" s="936">
        <f t="shared" si="113"/>
        <v>15.389966827469227</v>
      </c>
      <c r="AR410" s="702">
        <f>INDEX(Historical!$C$7:$C$1437,MATCH(B410,Historical!$B$7:$B$1446,0))*IF(AH410="n/a",1.03,IF(AH410&lt;0,1.01,IF(AH410&gt;10,1.1,(1+AH410/100))))</f>
        <v>2.1175000000000002</v>
      </c>
      <c r="AS410" s="935">
        <f t="shared" si="114"/>
        <v>2.1386750000000001</v>
      </c>
      <c r="AT410" s="935">
        <f t="shared" si="118"/>
        <v>2.3525425000000002</v>
      </c>
      <c r="AU410" s="935">
        <f t="shared" si="118"/>
        <v>2.5877967500000003</v>
      </c>
      <c r="AV410" s="935">
        <f t="shared" si="118"/>
        <v>2.8465764250000007</v>
      </c>
      <c r="AW410" s="702">
        <f t="shared" si="115"/>
        <v>12.043090675000002</v>
      </c>
      <c r="AX410" s="810">
        <f t="shared" si="116"/>
        <v>25.727602381969668</v>
      </c>
      <c r="AY410" s="991">
        <v>1.54</v>
      </c>
      <c r="AZ410" s="922">
        <v>24.66</v>
      </c>
      <c r="BA410" s="922">
        <v>-21.42</v>
      </c>
      <c r="BB410" s="922">
        <v>1.24</v>
      </c>
      <c r="BC410" s="922">
        <v>-0.83</v>
      </c>
      <c r="BE410" s="664">
        <v>2011</v>
      </c>
      <c r="BF410" s="946" t="e">
        <f>#VALUE!</f>
        <v>#VALUE!</v>
      </c>
      <c r="BG410" s="931">
        <v>9.3000000000000007</v>
      </c>
    </row>
    <row r="411" spans="1:59" ht="11.25" customHeight="1" x14ac:dyDescent="0.2">
      <c r="A411" s="628" t="s">
        <v>1336</v>
      </c>
      <c r="B411" s="925" t="s">
        <v>1337</v>
      </c>
      <c r="C411" s="988" t="s">
        <v>128</v>
      </c>
      <c r="D411" s="988" t="s">
        <v>193</v>
      </c>
      <c r="E411" s="792">
        <v>10</v>
      </c>
      <c r="F411" s="526">
        <v>327</v>
      </c>
      <c r="G411" s="526" t="s">
        <v>106</v>
      </c>
      <c r="H411" s="526" t="s">
        <v>106</v>
      </c>
      <c r="I411" s="924">
        <v>72.489999999999995</v>
      </c>
      <c r="J411" s="702">
        <f t="shared" si="104"/>
        <v>1.5174506828528076</v>
      </c>
      <c r="K411" s="927">
        <v>0.27500000000000002</v>
      </c>
      <c r="L411" s="639">
        <v>4</v>
      </c>
      <c r="M411" s="693">
        <f t="shared" si="105"/>
        <v>1.1000000000000001</v>
      </c>
      <c r="N411" s="921" t="s">
        <v>493</v>
      </c>
      <c r="O411" s="795">
        <v>0.21</v>
      </c>
      <c r="P411" s="915">
        <v>43462</v>
      </c>
      <c r="Q411" s="915">
        <v>43480</v>
      </c>
      <c r="R411" s="693">
        <f t="shared" si="106"/>
        <v>30.95238095238097</v>
      </c>
      <c r="S411" s="759">
        <f>IF(INDEX(Historical!$D$7:$D$1437,MATCH(B411,Historical!$B$7:$B$1446,0))=0,"n/a",(INDEX(Historical!$C$7:$C$1437,MATCH(B411,Historical!$B$7:$B$1446,0))/INDEX(Historical!$D$7:$D$1437,MATCH(B411,Historical!$B$7:$B$1446,0))-1)*100)</f>
        <v>23.529411764705866</v>
      </c>
      <c r="T411" s="759">
        <f>IF(INDEX(Historical!$F$7:$F$1430,MATCH(B411,Historical!$B$7:$B$1446,0))=0,"n/a",((INDEX(Historical!$C$7:$C$1437,MATCH(B411,Historical!$B$7:$B$1446,0))/INDEX(Historical!$F$7:$F$1430,MATCH(B411,Historical!$B$7:$B$1446,0)))^(1/3)-1)*100)</f>
        <v>18.096321418390836</v>
      </c>
      <c r="U411" s="759">
        <f>IF(INDEX(Historical!$H$7:$H$1430,MATCH(B411,Historical!$B$7:$B$1446,0))=0,"n/a",((INDEX(Historical!$C$7:$C$1437,MATCH(B411,Historical!$B$7:$B$1446,0))/INDEX(Historical!$H$7:$H$1430,MATCH(B411,Historical!$B$7:$B$1446,0)))^(1/5)-1)*100)</f>
        <v>13.80604263098537</v>
      </c>
      <c r="V411" s="759">
        <f>IF(INDEX(Historical!$O$7:$O$1430,MATCH(B411,Historical!$B$7:$B$1446,0))=0,"n/a",((INDEX(Historical!$C$7:$C$1437,MATCH(B411,Historical!$B$7:$B$1446,0))/INDEX(Historical!$O$7:$O$1430,MATCH(B411,Historical!$B$7:$B$1446,0)))^(1/10)-1)*100)</f>
        <v>20.220216606602072</v>
      </c>
      <c r="W411" s="760">
        <f t="shared" si="107"/>
        <v>0.68278411154495644</v>
      </c>
      <c r="X411" s="761">
        <f t="shared" si="108"/>
        <v>2.2632856772107166</v>
      </c>
      <c r="Y411" s="713"/>
      <c r="Z411" s="702">
        <f t="shared" si="109"/>
        <v>64.327485380116968</v>
      </c>
      <c r="AA411" s="935">
        <f t="shared" si="110"/>
        <v>42.391812865497073</v>
      </c>
      <c r="AB411" s="639">
        <v>12</v>
      </c>
      <c r="AC411" s="916">
        <v>1.71</v>
      </c>
      <c r="AD411" s="916">
        <v>3.54</v>
      </c>
      <c r="AE411" s="916">
        <v>3.38</v>
      </c>
      <c r="AF411" s="916">
        <v>5.08</v>
      </c>
      <c r="AG411" s="916">
        <v>12</v>
      </c>
      <c r="AH411" s="916">
        <v>25.1</v>
      </c>
      <c r="AI411" s="916">
        <v>15.27</v>
      </c>
      <c r="AJ411" s="916">
        <v>6.1</v>
      </c>
      <c r="AK411" s="916">
        <v>12</v>
      </c>
      <c r="AL411" s="928">
        <v>2280</v>
      </c>
      <c r="AM411" s="922">
        <v>0.4</v>
      </c>
      <c r="AN411" s="916">
        <v>0.1</v>
      </c>
      <c r="AO411" s="802">
        <f t="shared" si="111"/>
        <v>-27.068319551658895</v>
      </c>
      <c r="AP411" s="803">
        <f t="shared" si="112"/>
        <v>15.323493313838178</v>
      </c>
      <c r="AQ411" s="936">
        <f t="shared" si="113"/>
        <v>209.37241804568387</v>
      </c>
      <c r="AR411" s="702">
        <f>INDEX(Historical!$C$7:$C$1437,MATCH(B411,Historical!$B$7:$B$1446,0))*IF(AH411="n/a",1.03,IF(AH411&lt;0,1.01,IF(AH411&gt;10,1.1,(1+AH411/100))))</f>
        <v>0.92400000000000004</v>
      </c>
      <c r="AS411" s="935">
        <f t="shared" si="114"/>
        <v>1.0164000000000002</v>
      </c>
      <c r="AT411" s="935">
        <f t="shared" si="118"/>
        <v>1.1180400000000004</v>
      </c>
      <c r="AU411" s="935">
        <f t="shared" si="118"/>
        <v>1.2298440000000006</v>
      </c>
      <c r="AV411" s="935">
        <f t="shared" si="118"/>
        <v>1.3528284000000008</v>
      </c>
      <c r="AW411" s="702">
        <f t="shared" si="115"/>
        <v>5.6411124000000026</v>
      </c>
      <c r="AX411" s="810">
        <f t="shared" si="116"/>
        <v>7.7819180576631304</v>
      </c>
      <c r="AY411" s="991">
        <v>0.91</v>
      </c>
      <c r="AZ411" s="922">
        <v>60.199999999999996</v>
      </c>
      <c r="BA411" s="922">
        <v>-10.5</v>
      </c>
      <c r="BB411" s="922">
        <v>-3.75</v>
      </c>
      <c r="BC411" s="922">
        <v>11.24</v>
      </c>
      <c r="BE411" s="664">
        <v>2010</v>
      </c>
      <c r="BF411" s="946" t="e">
        <f>#VALUE!</f>
        <v>#VALUE!</v>
      </c>
      <c r="BG411" s="931">
        <v>6.8000000000000007</v>
      </c>
    </row>
    <row r="412" spans="1:59" ht="11.25" customHeight="1" x14ac:dyDescent="0.2">
      <c r="A412" s="609" t="s">
        <v>1346</v>
      </c>
      <c r="B412" s="925" t="s">
        <v>1347</v>
      </c>
      <c r="C412" s="988" t="s">
        <v>4377</v>
      </c>
      <c r="D412" s="988" t="s">
        <v>523</v>
      </c>
      <c r="E412" s="792">
        <v>7</v>
      </c>
      <c r="F412" s="526">
        <v>664</v>
      </c>
      <c r="G412" s="526" t="s">
        <v>115</v>
      </c>
      <c r="H412" s="526" t="s">
        <v>115</v>
      </c>
      <c r="I412" s="924">
        <v>23</v>
      </c>
      <c r="J412" s="702">
        <f t="shared" si="104"/>
        <v>4.0869565217391299</v>
      </c>
      <c r="K412" s="927">
        <v>0.23499999999999999</v>
      </c>
      <c r="L412" s="639">
        <v>4</v>
      </c>
      <c r="M412" s="693">
        <f t="shared" si="105"/>
        <v>0.94</v>
      </c>
      <c r="N412" s="921" t="s">
        <v>149</v>
      </c>
      <c r="O412" s="795">
        <v>0.21</v>
      </c>
      <c r="P412" s="915">
        <v>43524</v>
      </c>
      <c r="Q412" s="915">
        <v>43539</v>
      </c>
      <c r="R412" s="693">
        <f t="shared" si="106"/>
        <v>11.904761904761903</v>
      </c>
      <c r="S412" s="759">
        <f>IF(INDEX(Historical!$D$7:$D$1437,MATCH(B412,Historical!$B$7:$B$1446,0))=0,"n/a",(INDEX(Historical!$C$7:$C$1437,MATCH(B412,Historical!$B$7:$B$1446,0))/INDEX(Historical!$D$7:$D$1437,MATCH(B412,Historical!$B$7:$B$1446,0))-1)*100)</f>
        <v>16.666666666666675</v>
      </c>
      <c r="T412" s="759">
        <f>IF(INDEX(Historical!$F$7:$F$1430,MATCH(B412,Historical!$B$7:$B$1446,0))=0,"n/a",((INDEX(Historical!$C$7:$C$1437,MATCH(B412,Historical!$B$7:$B$1446,0))/INDEX(Historical!$F$7:$F$1430,MATCH(B412,Historical!$B$7:$B$1446,0)))^(1/3)-1)*100)</f>
        <v>20.507113208761506</v>
      </c>
      <c r="U412" s="759">
        <f>IF(INDEX(Historical!$H$7:$H$1430,MATCH(B412,Historical!$B$7:$B$1446,0))=0,"n/a",((INDEX(Historical!$C$7:$C$1437,MATCH(B412,Historical!$B$7:$B$1446,0))/INDEX(Historical!$H$7:$H$1430,MATCH(B412,Historical!$B$7:$B$1446,0)))^(1/5)-1)*100)</f>
        <v>22.865967908314722</v>
      </c>
      <c r="V412" s="759" t="str">
        <f>IF(INDEX(Historical!$O$7:$O$1430,MATCH(B412,Historical!$B$7:$B$1446,0))=0,"n/a",((INDEX(Historical!$C$7:$C$1437,MATCH(B412,Historical!$B$7:$B$1446,0))/INDEX(Historical!$O$7:$O$1430,MATCH(B412,Historical!$B$7:$B$1446,0)))^(1/10)-1)*100)</f>
        <v>n/a</v>
      </c>
      <c r="W412" s="760" t="str">
        <f t="shared" si="107"/>
        <v>n/a</v>
      </c>
      <c r="X412" s="761">
        <f t="shared" si="108"/>
        <v>1.0735196201086723</v>
      </c>
      <c r="Y412" s="925"/>
      <c r="Z412" s="702">
        <f t="shared" si="109"/>
        <v>59.119496855345908</v>
      </c>
      <c r="AA412" s="935">
        <f t="shared" si="110"/>
        <v>14.465408805031446</v>
      </c>
      <c r="AB412" s="639">
        <v>12</v>
      </c>
      <c r="AC412" s="916">
        <v>1.59</v>
      </c>
      <c r="AD412" s="916">
        <v>4.1399999999999997</v>
      </c>
      <c r="AE412" s="916">
        <v>0.87</v>
      </c>
      <c r="AF412" s="916">
        <v>3.69</v>
      </c>
      <c r="AG412" s="916">
        <v>26.700000000000003</v>
      </c>
      <c r="AH412" s="916">
        <v>14.000000000000002</v>
      </c>
      <c r="AI412" s="916">
        <v>5.81</v>
      </c>
      <c r="AJ412" s="916">
        <v>21.3</v>
      </c>
      <c r="AK412" s="916">
        <v>3.5000000000000004</v>
      </c>
      <c r="AL412" s="928">
        <v>8460</v>
      </c>
      <c r="AM412" s="922">
        <v>0.4</v>
      </c>
      <c r="AN412" s="916">
        <v>1.56</v>
      </c>
      <c r="AO412" s="802">
        <f t="shared" si="111"/>
        <v>12.487515625022406</v>
      </c>
      <c r="AP412" s="803">
        <f t="shared" si="112"/>
        <v>26.952924430053852</v>
      </c>
      <c r="AQ412" s="936">
        <f t="shared" si="113"/>
        <v>54.023603516641487</v>
      </c>
      <c r="AR412" s="702">
        <f>INDEX(Historical!$C$7:$C$1437,MATCH(B412,Historical!$B$7:$B$1446,0))*IF(AH412="n/a",1.03,IF(AH412&lt;0,1.01,IF(AH412&gt;10,1.1,(1+AH412/100))))</f>
        <v>0.92400000000000004</v>
      </c>
      <c r="AS412" s="935">
        <f t="shared" si="114"/>
        <v>0.97768440000000012</v>
      </c>
      <c r="AT412" s="935">
        <f t="shared" si="118"/>
        <v>1.011903354</v>
      </c>
      <c r="AU412" s="935">
        <f t="shared" si="118"/>
        <v>1.0473199713899999</v>
      </c>
      <c r="AV412" s="935">
        <f t="shared" si="118"/>
        <v>1.0839761703886497</v>
      </c>
      <c r="AW412" s="702">
        <f t="shared" si="115"/>
        <v>5.0448838957786499</v>
      </c>
      <c r="AX412" s="810">
        <f t="shared" si="116"/>
        <v>21.93427780773326</v>
      </c>
      <c r="AY412" s="991">
        <v>1.06</v>
      </c>
      <c r="AZ412" s="922">
        <v>17.29</v>
      </c>
      <c r="BA412" s="922">
        <v>-8.3699999999999992</v>
      </c>
      <c r="BB412" s="922">
        <v>3.2399999999999998</v>
      </c>
      <c r="BC412" s="922">
        <v>2.16</v>
      </c>
      <c r="BE412" s="664">
        <v>2013</v>
      </c>
      <c r="BF412" s="946" t="e">
        <f>#VALUE!</f>
        <v>#VALUE!</v>
      </c>
      <c r="BG412" s="931">
        <v>4.3</v>
      </c>
    </row>
    <row r="413" spans="1:59" s="838" customFormat="1" ht="11.25" customHeight="1" x14ac:dyDescent="0.2">
      <c r="A413" s="697" t="s">
        <v>1329</v>
      </c>
      <c r="B413" s="846" t="s">
        <v>1330</v>
      </c>
      <c r="C413" s="988" t="s">
        <v>112</v>
      </c>
      <c r="D413" s="988" t="s">
        <v>213</v>
      </c>
      <c r="E413" s="818">
        <v>8</v>
      </c>
      <c r="F413" s="526">
        <v>528</v>
      </c>
      <c r="G413" s="1171" t="s">
        <v>106</v>
      </c>
      <c r="H413" s="1171" t="s">
        <v>106</v>
      </c>
      <c r="I413" s="819">
        <v>122.61</v>
      </c>
      <c r="J413" s="820">
        <f t="shared" si="104"/>
        <v>1.7290596199331214</v>
      </c>
      <c r="K413" s="821">
        <v>0.53</v>
      </c>
      <c r="L413" s="822">
        <v>4</v>
      </c>
      <c r="M413" s="823">
        <f t="shared" si="105"/>
        <v>2.12</v>
      </c>
      <c r="N413" s="824" t="s">
        <v>152</v>
      </c>
      <c r="O413" s="825">
        <v>0.45</v>
      </c>
      <c r="P413" s="826">
        <v>43349</v>
      </c>
      <c r="Q413" s="826">
        <v>43371</v>
      </c>
      <c r="R413" s="823">
        <f t="shared" si="106"/>
        <v>17.777777777777782</v>
      </c>
      <c r="S413" s="759">
        <f>IF(INDEX(Historical!$D$7:$D$1437,MATCH(B413,Historical!$B$7:$B$1446,0))=0,"n/a",(INDEX(Historical!$C$7:$C$1437,MATCH(B413,Historical!$B$7:$B$1446,0))/INDEX(Historical!$D$7:$D$1437,MATCH(B413,Historical!$B$7:$B$1446,0))-1)*100)</f>
        <v>15.294117647058814</v>
      </c>
      <c r="T413" s="759">
        <f>IF(INDEX(Historical!$F$7:$F$1430,MATCH(B413,Historical!$B$7:$B$1446,0))=0,"n/a",((INDEX(Historical!$C$7:$C$1437,MATCH(B413,Historical!$B$7:$B$1446,0))/INDEX(Historical!$F$7:$F$1430,MATCH(B413,Historical!$B$7:$B$1446,0)))^(1/3)-1)*100)</f>
        <v>19.105740639430579</v>
      </c>
      <c r="U413" s="759">
        <f>IF(INDEX(Historical!$H$7:$H$1430,MATCH(B413,Historical!$B$7:$B$1446,0))=0,"n/a",((INDEX(Historical!$C$7:$C$1437,MATCH(B413,Historical!$B$7:$B$1446,0))/INDEX(Historical!$H$7:$H$1430,MATCH(B413,Historical!$B$7:$B$1446,0)))^(1/5)-1)*100)</f>
        <v>23.913055638362234</v>
      </c>
      <c r="V413" s="759">
        <f>IF(INDEX(Historical!$O$7:$O$1430,MATCH(B413,Historical!$B$7:$B$1446,0))=0,"n/a",((INDEX(Historical!$C$7:$C$1437,MATCH(B413,Historical!$B$7:$B$1446,0))/INDEX(Historical!$O$7:$O$1430,MATCH(B413,Historical!$B$7:$B$1446,0)))^(1/10)-1)*100)</f>
        <v>13.045370282536805</v>
      </c>
      <c r="W413" s="827">
        <f t="shared" si="107"/>
        <v>1.8330683698854808</v>
      </c>
      <c r="X413" s="828">
        <f t="shared" si="108"/>
        <v>1.1387169351601063</v>
      </c>
      <c r="Y413" s="839" t="s">
        <v>1331</v>
      </c>
      <c r="Z413" s="820">
        <f t="shared" si="109"/>
        <v>39.186691312384475</v>
      </c>
      <c r="AA413" s="830">
        <f t="shared" si="110"/>
        <v>22.663585951940849</v>
      </c>
      <c r="AB413" s="822">
        <v>12</v>
      </c>
      <c r="AC413" s="831">
        <v>5.41</v>
      </c>
      <c r="AD413" s="831">
        <v>2.16</v>
      </c>
      <c r="AE413" s="831">
        <v>1.91</v>
      </c>
      <c r="AF413" s="831">
        <v>4.2699999999999996</v>
      </c>
      <c r="AG413" s="831">
        <v>19</v>
      </c>
      <c r="AH413" s="831">
        <v>6.6000000000000005</v>
      </c>
      <c r="AI413" s="831">
        <v>10.69</v>
      </c>
      <c r="AJ413" s="831">
        <v>21</v>
      </c>
      <c r="AK413" s="831">
        <v>10.48</v>
      </c>
      <c r="AL413" s="832">
        <v>29980</v>
      </c>
      <c r="AM413" s="833">
        <v>0.2</v>
      </c>
      <c r="AN413" s="831">
        <v>0.57999999999999996</v>
      </c>
      <c r="AO413" s="834">
        <f t="shared" si="111"/>
        <v>2.9785293063545062</v>
      </c>
      <c r="AP413" s="835">
        <f t="shared" si="112"/>
        <v>25.642115258295355</v>
      </c>
      <c r="AQ413" s="836">
        <f t="shared" si="113"/>
        <v>107.38960867013074</v>
      </c>
      <c r="AR413" s="702">
        <f>INDEX(Historical!$C$7:$C$1437,MATCH(B413,Historical!$B$7:$B$1446,0))*IF(AH413="n/a",1.03,IF(AH413&lt;0,1.01,IF(AH413&gt;10,1.1,(1+AH413/100))))</f>
        <v>2.0893600000000001</v>
      </c>
      <c r="AS413" s="830">
        <f t="shared" si="114"/>
        <v>2.2982960000000001</v>
      </c>
      <c r="AT413" s="830">
        <f t="shared" si="118"/>
        <v>2.5281256000000005</v>
      </c>
      <c r="AU413" s="830">
        <f t="shared" si="118"/>
        <v>2.7809381600000007</v>
      </c>
      <c r="AV413" s="830">
        <f t="shared" si="118"/>
        <v>3.0590319760000009</v>
      </c>
      <c r="AW413" s="820">
        <f t="shared" si="115"/>
        <v>12.755751736000001</v>
      </c>
      <c r="AX413" s="837">
        <f t="shared" si="116"/>
        <v>10.403516626702555</v>
      </c>
      <c r="AY413" s="992">
        <v>1.29</v>
      </c>
      <c r="AZ413" s="833">
        <v>46.82</v>
      </c>
      <c r="BA413" s="833">
        <v>0.62</v>
      </c>
      <c r="BB413" s="833">
        <v>12.85</v>
      </c>
      <c r="BC413" s="833">
        <v>21.66</v>
      </c>
      <c r="BD413" s="961"/>
      <c r="BE413" s="664">
        <v>2011</v>
      </c>
      <c r="BF413" s="946" t="e">
        <f>#VALUE!</f>
        <v>#VALUE!</v>
      </c>
      <c r="BG413" s="893">
        <v>7.3</v>
      </c>
    </row>
    <row r="414" spans="1:59" ht="11.25" customHeight="1" x14ac:dyDescent="0.2">
      <c r="A414" s="537" t="s">
        <v>1354</v>
      </c>
      <c r="B414" s="925" t="s">
        <v>1355</v>
      </c>
      <c r="C414" s="988" t="s">
        <v>4353</v>
      </c>
      <c r="D414" s="988" t="s">
        <v>4354</v>
      </c>
      <c r="E414" s="792">
        <v>9</v>
      </c>
      <c r="F414" s="526">
        <v>404</v>
      </c>
      <c r="G414" s="526" t="s">
        <v>106</v>
      </c>
      <c r="H414" s="526" t="s">
        <v>106</v>
      </c>
      <c r="I414" s="924">
        <v>32.479999999999997</v>
      </c>
      <c r="J414" s="702">
        <f t="shared" si="104"/>
        <v>7.5246305418719208</v>
      </c>
      <c r="K414" s="927">
        <v>0.61099999999999999</v>
      </c>
      <c r="L414" s="639">
        <v>4</v>
      </c>
      <c r="M414" s="693">
        <f t="shared" si="105"/>
        <v>2.444</v>
      </c>
      <c r="N414" s="921" t="s">
        <v>164</v>
      </c>
      <c r="O414" s="795">
        <v>0.58750000000000002</v>
      </c>
      <c r="P414" s="915">
        <v>43448</v>
      </c>
      <c r="Q414" s="915">
        <v>43468</v>
      </c>
      <c r="R414" s="693">
        <f t="shared" si="106"/>
        <v>3.9999999999999938</v>
      </c>
      <c r="S414" s="759">
        <f>IF(INDEX(Historical!$D$7:$D$1437,MATCH(B414,Historical!$B$7:$B$1446,0))=0,"n/a",(INDEX(Historical!$C$7:$C$1437,MATCH(B414,Historical!$B$7:$B$1446,0))/INDEX(Historical!$D$7:$D$1437,MATCH(B414,Historical!$B$7:$B$1446,0))-1)*100)</f>
        <v>6.8181818181818121</v>
      </c>
      <c r="T414" s="759">
        <f>IF(INDEX(Historical!$F$7:$F$1430,MATCH(B414,Historical!$B$7:$B$1446,0))=0,"n/a",((INDEX(Historical!$C$7:$C$1437,MATCH(B414,Historical!$B$7:$B$1446,0))/INDEX(Historical!$F$7:$F$1430,MATCH(B414,Historical!$B$7:$B$1446,0)))^(1/3)-1)*100)</f>
        <v>7.1547675061160776</v>
      </c>
      <c r="U414" s="759">
        <f>IF(INDEX(Historical!$H$7:$H$1430,MATCH(B414,Historical!$B$7:$B$1446,0))=0,"n/a",((INDEX(Historical!$C$7:$C$1437,MATCH(B414,Historical!$B$7:$B$1446,0))/INDEX(Historical!$H$7:$H$1430,MATCH(B414,Historical!$B$7:$B$1446,0)))^(1/5)-1)*100)</f>
        <v>16.82312553520109</v>
      </c>
      <c r="V414" s="759" t="str">
        <f>IF(INDEX(Historical!$O$7:$O$1430,MATCH(B414,Historical!$B$7:$B$1446,0))=0,"n/a",((INDEX(Historical!$C$7:$C$1437,MATCH(B414,Historical!$B$7:$B$1446,0))/INDEX(Historical!$O$7:$O$1430,MATCH(B414,Historical!$B$7:$B$1446,0)))^(1/10)-1)*100)</f>
        <v>n/a</v>
      </c>
      <c r="W414" s="760" t="str">
        <f t="shared" si="107"/>
        <v>n/a</v>
      </c>
      <c r="X414" s="761">
        <f t="shared" si="108"/>
        <v>0.72827383269268786</v>
      </c>
      <c r="Y414" s="713"/>
      <c r="Z414" s="702">
        <f t="shared" si="109"/>
        <v>186.56488549618319</v>
      </c>
      <c r="AA414" s="935">
        <f t="shared" si="110"/>
        <v>24.793893129770989</v>
      </c>
      <c r="AB414" s="639">
        <v>12</v>
      </c>
      <c r="AC414" s="916">
        <v>1.31</v>
      </c>
      <c r="AD414" s="916" t="s">
        <v>137</v>
      </c>
      <c r="AE414" s="916">
        <v>2.2200000000000002</v>
      </c>
      <c r="AF414" s="916">
        <v>5.29</v>
      </c>
      <c r="AG414" s="916">
        <v>18.2</v>
      </c>
      <c r="AH414" s="916">
        <v>88.7</v>
      </c>
      <c r="AI414" s="916">
        <v>11.06</v>
      </c>
      <c r="AJ414" s="916">
        <v>23.1</v>
      </c>
      <c r="AK414" s="916">
        <v>-0.97</v>
      </c>
      <c r="AL414" s="928">
        <v>9380</v>
      </c>
      <c r="AM414" s="922">
        <v>0.2</v>
      </c>
      <c r="AN414" s="918">
        <v>4.83</v>
      </c>
      <c r="AO414" s="802">
        <f t="shared" si="111"/>
        <v>-0.44613705269797777</v>
      </c>
      <c r="AP414" s="803">
        <f t="shared" si="112"/>
        <v>24.347756077073011</v>
      </c>
      <c r="AQ414" s="936">
        <f t="shared" si="113"/>
        <v>141.43984266294166</v>
      </c>
      <c r="AR414" s="702">
        <f>INDEX(Historical!$C$7:$C$1437,MATCH(B414,Historical!$B$7:$B$1446,0))*IF(AH414="n/a",1.03,IF(AH414&lt;0,1.01,IF(AH414&gt;10,1.1,(1+AH414/100))))</f>
        <v>2.5850000000000004</v>
      </c>
      <c r="AS414" s="935">
        <f t="shared" si="114"/>
        <v>2.8435000000000006</v>
      </c>
      <c r="AT414" s="935">
        <f t="shared" si="118"/>
        <v>2.8719350000000006</v>
      </c>
      <c r="AU414" s="935">
        <f t="shared" si="118"/>
        <v>2.9006543500000004</v>
      </c>
      <c r="AV414" s="935">
        <f t="shared" si="118"/>
        <v>2.9296608935000004</v>
      </c>
      <c r="AW414" s="702">
        <f t="shared" si="115"/>
        <v>14.130750243500003</v>
      </c>
      <c r="AX414" s="810">
        <f t="shared" si="116"/>
        <v>43.506004444273408</v>
      </c>
      <c r="AY414" s="991">
        <v>0.7</v>
      </c>
      <c r="AZ414" s="922">
        <v>7.48</v>
      </c>
      <c r="BA414" s="922">
        <v>-12.97</v>
      </c>
      <c r="BB414" s="922">
        <v>-8.0299999999999994</v>
      </c>
      <c r="BC414" s="922">
        <v>-6.18</v>
      </c>
      <c r="BE414" s="664">
        <v>2011</v>
      </c>
      <c r="BF414" s="946" t="e">
        <f>#VALUE!</f>
        <v>#VALUE!</v>
      </c>
      <c r="BG414" s="931">
        <v>2.8000000000000003</v>
      </c>
    </row>
    <row r="415" spans="1:59" ht="11.25" customHeight="1" x14ac:dyDescent="0.2">
      <c r="A415" s="537" t="s">
        <v>641</v>
      </c>
      <c r="B415" s="925" t="s">
        <v>642</v>
      </c>
      <c r="C415" s="988" t="s">
        <v>108</v>
      </c>
      <c r="D415" s="988" t="s">
        <v>4373</v>
      </c>
      <c r="E415" s="793">
        <v>13</v>
      </c>
      <c r="F415" s="526">
        <v>285</v>
      </c>
      <c r="G415" s="526" t="s">
        <v>106</v>
      </c>
      <c r="H415" s="526" t="s">
        <v>106</v>
      </c>
      <c r="I415" s="924">
        <v>22.3</v>
      </c>
      <c r="J415" s="702">
        <f t="shared" si="104"/>
        <v>4.6636771300448432</v>
      </c>
      <c r="K415" s="927">
        <v>0.26</v>
      </c>
      <c r="L415" s="639">
        <v>4</v>
      </c>
      <c r="M415" s="693">
        <f t="shared" si="105"/>
        <v>1.04</v>
      </c>
      <c r="N415" s="921" t="s">
        <v>152</v>
      </c>
      <c r="O415" s="795">
        <v>0.25</v>
      </c>
      <c r="P415" s="917">
        <v>43004</v>
      </c>
      <c r="Q415" s="917">
        <v>43007</v>
      </c>
      <c r="R415" s="693">
        <f t="shared" si="106"/>
        <v>4.0000000000000036</v>
      </c>
      <c r="S415" s="759">
        <f>IF(INDEX(Historical!$D$7:$D$1437,MATCH(B415,Historical!$B$7:$B$1446,0))=0,"n/a",(INDEX(Historical!$C$7:$C$1437,MATCH(B415,Historical!$B$7:$B$1446,0))/INDEX(Historical!$D$7:$D$1437,MATCH(B415,Historical!$B$7:$B$1446,0))-1)*100)</f>
        <v>1.9607843137254832</v>
      </c>
      <c r="T415" s="759">
        <f>IF(INDEX(Historical!$F$7:$F$1430,MATCH(B415,Historical!$B$7:$B$1446,0))=0,"n/a",((INDEX(Historical!$C$7:$C$1437,MATCH(B415,Historical!$B$7:$B$1446,0))/INDEX(Historical!$F$7:$F$1430,MATCH(B415,Historical!$B$7:$B$1446,0)))^(1/3)-1)*100)</f>
        <v>3.4272939158597637</v>
      </c>
      <c r="U415" s="759">
        <f>IF(INDEX(Historical!$H$7:$H$1430,MATCH(B415,Historical!$B$7:$B$1446,0))=0,"n/a",((INDEX(Historical!$C$7:$C$1437,MATCH(B415,Historical!$B$7:$B$1446,0))/INDEX(Historical!$H$7:$H$1430,MATCH(B415,Historical!$B$7:$B$1446,0)))^(1/5)-1)*100)</f>
        <v>4.3640227150435917</v>
      </c>
      <c r="V415" s="759">
        <f>IF(INDEX(Historical!$O$7:$O$1430,MATCH(B415,Historical!$B$7:$B$1446,0))=0,"n/a",((INDEX(Historical!$C$7:$C$1437,MATCH(B415,Historical!$B$7:$B$1446,0))/INDEX(Historical!$O$7:$O$1430,MATCH(B415,Historical!$B$7:$B$1446,0)))^(1/10)-1)*100)</f>
        <v>8.0386652698788641</v>
      </c>
      <c r="W415" s="760">
        <f t="shared" si="107"/>
        <v>0.54287901890824142</v>
      </c>
      <c r="X415" s="761" t="str">
        <f t="shared" si="108"/>
        <v>n/a</v>
      </c>
      <c r="Y415" s="727" t="s">
        <v>4432</v>
      </c>
      <c r="Z415" s="702" t="str">
        <f t="shared" si="109"/>
        <v>n/a</v>
      </c>
      <c r="AA415" s="935" t="str">
        <f t="shared" si="110"/>
        <v>n/a</v>
      </c>
      <c r="AB415" s="639">
        <v>12</v>
      </c>
      <c r="AC415" s="916" t="s">
        <v>137</v>
      </c>
      <c r="AD415" s="916" t="s">
        <v>137</v>
      </c>
      <c r="AE415" s="916" t="s">
        <v>137</v>
      </c>
      <c r="AF415" s="916" t="s">
        <v>137</v>
      </c>
      <c r="AG415" s="916" t="s">
        <v>137</v>
      </c>
      <c r="AH415" s="916" t="s">
        <v>137</v>
      </c>
      <c r="AI415" s="916" t="s">
        <v>137</v>
      </c>
      <c r="AJ415" s="916" t="s">
        <v>137</v>
      </c>
      <c r="AK415" s="916" t="s">
        <v>137</v>
      </c>
      <c r="AL415" s="928" t="s">
        <v>137</v>
      </c>
      <c r="AM415" s="922" t="s">
        <v>137</v>
      </c>
      <c r="AN415" s="916" t="s">
        <v>137</v>
      </c>
      <c r="AO415" s="802" t="str">
        <f t="shared" si="111"/>
        <v>n/a</v>
      </c>
      <c r="AP415" s="803">
        <f t="shared" si="112"/>
        <v>9.0276998450884349</v>
      </c>
      <c r="AQ415" s="936" t="str">
        <f t="shared" si="113"/>
        <v>n/a</v>
      </c>
      <c r="AR415" s="702">
        <f>INDEX(Historical!$C$7:$C$1437,MATCH(B415,Historical!$B$7:$B$1446,0))*IF(AH415="n/a",1.03,IF(AH415&lt;0,1.01,IF(AH415&gt;10,1.1,(1+AH415/100))))</f>
        <v>1.0712000000000002</v>
      </c>
      <c r="AS415" s="935">
        <f t="shared" si="114"/>
        <v>1.1033360000000001</v>
      </c>
      <c r="AT415" s="935">
        <f t="shared" si="118"/>
        <v>1.1364360800000002</v>
      </c>
      <c r="AU415" s="935">
        <f t="shared" si="118"/>
        <v>1.1705291624000003</v>
      </c>
      <c r="AV415" s="935">
        <f t="shared" si="118"/>
        <v>1.2056450372720002</v>
      </c>
      <c r="AW415" s="702">
        <f t="shared" si="115"/>
        <v>5.6871462796720005</v>
      </c>
      <c r="AX415" s="810">
        <f t="shared" si="116"/>
        <v>25.502898115121077</v>
      </c>
      <c r="AY415" s="991" t="s">
        <v>137</v>
      </c>
      <c r="AZ415" s="922" t="s">
        <v>137</v>
      </c>
      <c r="BA415" s="922" t="s">
        <v>137</v>
      </c>
      <c r="BB415" s="922" t="s">
        <v>137</v>
      </c>
      <c r="BC415" s="922" t="s">
        <v>137</v>
      </c>
      <c r="BD415" s="960" t="s">
        <v>4298</v>
      </c>
      <c r="BE415" s="664">
        <v>2007</v>
      </c>
      <c r="BF415" s="946" t="e">
        <f>#VALUE!</f>
        <v>#VALUE!</v>
      </c>
      <c r="BG415" s="931" t="s">
        <v>137</v>
      </c>
    </row>
    <row r="416" spans="1:59" ht="11.25" customHeight="1" x14ac:dyDescent="0.2">
      <c r="A416" s="537" t="s">
        <v>1352</v>
      </c>
      <c r="B416" s="925" t="s">
        <v>1353</v>
      </c>
      <c r="C416" s="988" t="s">
        <v>108</v>
      </c>
      <c r="D416" s="988" t="s">
        <v>4373</v>
      </c>
      <c r="E416" s="792">
        <v>7</v>
      </c>
      <c r="F416" s="526">
        <v>631</v>
      </c>
      <c r="G416" s="526" t="s">
        <v>106</v>
      </c>
      <c r="H416" s="526" t="s">
        <v>106</v>
      </c>
      <c r="I416" s="924">
        <v>11.75</v>
      </c>
      <c r="J416" s="702">
        <f t="shared" si="104"/>
        <v>3.7446808510638299</v>
      </c>
      <c r="K416" s="927">
        <v>0.11</v>
      </c>
      <c r="L416" s="639">
        <v>4</v>
      </c>
      <c r="M416" s="693">
        <f t="shared" si="105"/>
        <v>0.44</v>
      </c>
      <c r="N416" s="921" t="s">
        <v>649</v>
      </c>
      <c r="O416" s="795">
        <v>0.09</v>
      </c>
      <c r="P416" s="915">
        <v>43412</v>
      </c>
      <c r="Q416" s="915">
        <v>43427</v>
      </c>
      <c r="R416" s="693">
        <f t="shared" si="106"/>
        <v>22.222222222222225</v>
      </c>
      <c r="S416" s="759">
        <f>IF(INDEX(Historical!$D$7:$D$1437,MATCH(B416,Historical!$B$7:$B$1446,0))=0,"n/a",(INDEX(Historical!$C$7:$C$1437,MATCH(B416,Historical!$B$7:$B$1446,0))/INDEX(Historical!$D$7:$D$1437,MATCH(B416,Historical!$B$7:$B$1446,0))-1)*100)</f>
        <v>15.151515151515159</v>
      </c>
      <c r="T416" s="759">
        <f>IF(INDEX(Historical!$F$7:$F$1430,MATCH(B416,Historical!$B$7:$B$1446,0))=0,"n/a",((INDEX(Historical!$C$7:$C$1437,MATCH(B416,Historical!$B$7:$B$1446,0))/INDEX(Historical!$F$7:$F$1430,MATCH(B416,Historical!$B$7:$B$1446,0)))^(1/3)-1)*100)</f>
        <v>23.856232963017064</v>
      </c>
      <c r="U416" s="759">
        <f>IF(INDEX(Historical!$H$7:$H$1430,MATCH(B416,Historical!$B$7:$B$1446,0))=0,"n/a",((INDEX(Historical!$C$7:$C$1437,MATCH(B416,Historical!$B$7:$B$1446,0))/INDEX(Historical!$H$7:$H$1430,MATCH(B416,Historical!$B$7:$B$1446,0)))^(1/5)-1)*100)</f>
        <v>37.089729800393023</v>
      </c>
      <c r="V416" s="759" t="str">
        <f>IF(INDEX(Historical!$O$7:$O$1430,MATCH(B416,Historical!$B$7:$B$1446,0))=0,"n/a",((INDEX(Historical!$C$7:$C$1437,MATCH(B416,Historical!$B$7:$B$1446,0))/INDEX(Historical!$O$7:$O$1430,MATCH(B416,Historical!$B$7:$B$1446,0)))^(1/10)-1)*100)</f>
        <v>n/a</v>
      </c>
      <c r="W416" s="760" t="str">
        <f t="shared" si="107"/>
        <v>n/a</v>
      </c>
      <c r="X416" s="761">
        <f t="shared" si="108"/>
        <v>3.0154251870238227</v>
      </c>
      <c r="Y416" s="926"/>
      <c r="Z416" s="702">
        <f t="shared" si="109"/>
        <v>61.971830985915503</v>
      </c>
      <c r="AA416" s="935">
        <f t="shared" si="110"/>
        <v>16.549295774647888</v>
      </c>
      <c r="AB416" s="639">
        <v>12</v>
      </c>
      <c r="AC416" s="916">
        <v>0.71</v>
      </c>
      <c r="AD416" s="916">
        <v>1.6</v>
      </c>
      <c r="AE416" s="916">
        <v>3.39</v>
      </c>
      <c r="AF416" s="919">
        <v>1.07</v>
      </c>
      <c r="AG416" s="916">
        <v>5.4</v>
      </c>
      <c r="AH416" s="916">
        <v>17.599999999999998</v>
      </c>
      <c r="AI416" s="916">
        <v>9.89</v>
      </c>
      <c r="AJ416" s="916">
        <v>12.3</v>
      </c>
      <c r="AK416" s="916">
        <v>10.38</v>
      </c>
      <c r="AL416" s="928">
        <v>3280</v>
      </c>
      <c r="AM416" s="922">
        <v>1.7999999999999998</v>
      </c>
      <c r="AN416" s="916">
        <v>1.81</v>
      </c>
      <c r="AO416" s="802">
        <f t="shared" si="111"/>
        <v>24.285114876808962</v>
      </c>
      <c r="AP416" s="803">
        <f t="shared" si="112"/>
        <v>40.834410651456849</v>
      </c>
      <c r="AQ416" s="936">
        <f t="shared" si="113"/>
        <v>-11.286362118522696</v>
      </c>
      <c r="AR416" s="702">
        <f>INDEX(Historical!$C$7:$C$1437,MATCH(B416,Historical!$B$7:$B$1446,0))*IF(AH416="n/a",1.03,IF(AH416&lt;0,1.01,IF(AH416&gt;10,1.1,(1+AH416/100))))</f>
        <v>0.41800000000000004</v>
      </c>
      <c r="AS416" s="935">
        <f t="shared" si="114"/>
        <v>0.45934020000000003</v>
      </c>
      <c r="AT416" s="935">
        <f t="shared" si="118"/>
        <v>0.50527422000000011</v>
      </c>
      <c r="AU416" s="935">
        <f t="shared" si="118"/>
        <v>0.55580164200000015</v>
      </c>
      <c r="AV416" s="935">
        <f t="shared" si="118"/>
        <v>0.61138180620000027</v>
      </c>
      <c r="AW416" s="702">
        <f t="shared" si="115"/>
        <v>2.5497978682000007</v>
      </c>
      <c r="AX416" s="810">
        <f t="shared" si="116"/>
        <v>21.700407388936178</v>
      </c>
      <c r="AY416" s="991">
        <v>0.88</v>
      </c>
      <c r="AZ416" s="922">
        <v>18.27</v>
      </c>
      <c r="BA416" s="922">
        <v>-14.860000000000001</v>
      </c>
      <c r="BB416" s="922">
        <v>-3.93</v>
      </c>
      <c r="BC416" s="922">
        <v>-2.79</v>
      </c>
      <c r="BE416" s="664">
        <v>2013</v>
      </c>
      <c r="BF416" s="946" t="e">
        <f>#VALUE!</f>
        <v>#VALUE!</v>
      </c>
      <c r="BG416" s="931">
        <v>0.6</v>
      </c>
    </row>
    <row r="417" spans="1:59" ht="11.25" customHeight="1" x14ac:dyDescent="0.2">
      <c r="A417" s="609" t="s">
        <v>638</v>
      </c>
      <c r="B417" s="925" t="s">
        <v>639</v>
      </c>
      <c r="C417" s="988" t="s">
        <v>247</v>
      </c>
      <c r="D417" s="988" t="s">
        <v>4387</v>
      </c>
      <c r="E417" s="792">
        <v>14</v>
      </c>
      <c r="F417" s="526">
        <v>281</v>
      </c>
      <c r="G417" s="526" t="s">
        <v>106</v>
      </c>
      <c r="H417" s="526" t="s">
        <v>106</v>
      </c>
      <c r="I417" s="924">
        <v>44.12</v>
      </c>
      <c r="J417" s="702">
        <f t="shared" si="104"/>
        <v>1.1106074342701724</v>
      </c>
      <c r="K417" s="927">
        <v>0.49</v>
      </c>
      <c r="L417" s="639">
        <v>1</v>
      </c>
      <c r="M417" s="693">
        <f t="shared" si="105"/>
        <v>0.49</v>
      </c>
      <c r="N417" s="921" t="s">
        <v>640</v>
      </c>
      <c r="O417" s="795">
        <v>0.47</v>
      </c>
      <c r="P417" s="915">
        <v>43615</v>
      </c>
      <c r="Q417" s="915">
        <v>43644</v>
      </c>
      <c r="R417" s="693">
        <f t="shared" si="106"/>
        <v>4.2553191489361746</v>
      </c>
      <c r="S417" s="759">
        <f>IF(INDEX(Historical!$D$7:$D$1437,MATCH(B417,Historical!$B$7:$B$1446,0))=0,"n/a",(INDEX(Historical!$C$7:$C$1437,MATCH(B417,Historical!$B$7:$B$1446,0))/INDEX(Historical!$D$7:$D$1437,MATCH(B417,Historical!$B$7:$B$1446,0))-1)*100)</f>
        <v>9.302325581395344</v>
      </c>
      <c r="T417" s="759">
        <f>IF(INDEX(Historical!$F$7:$F$1430,MATCH(B417,Historical!$B$7:$B$1446,0))=0,"n/a",((INDEX(Historical!$C$7:$C$1437,MATCH(B417,Historical!$B$7:$B$1446,0))/INDEX(Historical!$F$7:$F$1430,MATCH(B417,Historical!$B$7:$B$1446,0)))^(1/3)-1)*100)</f>
        <v>21.817075763371019</v>
      </c>
      <c r="U417" s="759">
        <f>IF(INDEX(Historical!$H$7:$H$1430,MATCH(B417,Historical!$B$7:$B$1446,0))=0,"n/a",((INDEX(Historical!$C$7:$C$1437,MATCH(B417,Historical!$B$7:$B$1446,0))/INDEX(Historical!$H$7:$H$1430,MATCH(B417,Historical!$B$7:$B$1446,0)))^(1/5)-1)*100)</f>
        <v>16.395190493396548</v>
      </c>
      <c r="V417" s="759">
        <f>IF(INDEX(Historical!$O$7:$O$1430,MATCH(B417,Historical!$B$7:$B$1446,0))=0,"n/a",((INDEX(Historical!$C$7:$C$1437,MATCH(B417,Historical!$B$7:$B$1446,0))/INDEX(Historical!$O$7:$O$1430,MATCH(B417,Historical!$B$7:$B$1446,0)))^(1/10)-1)*100)</f>
        <v>14.628249734011224</v>
      </c>
      <c r="W417" s="760">
        <f t="shared" si="107"/>
        <v>1.120789622238751</v>
      </c>
      <c r="X417" s="761">
        <f t="shared" si="108"/>
        <v>1.2327210897290637</v>
      </c>
      <c r="Y417" s="926"/>
      <c r="Z417" s="702">
        <f t="shared" si="109"/>
        <v>28.160919540229884</v>
      </c>
      <c r="AA417" s="935">
        <f t="shared" si="110"/>
        <v>25.356321839080458</v>
      </c>
      <c r="AB417" s="639">
        <v>11</v>
      </c>
      <c r="AC417" s="916">
        <v>1.74</v>
      </c>
      <c r="AD417" s="916">
        <v>3.05</v>
      </c>
      <c r="AE417" s="916">
        <v>2.8</v>
      </c>
      <c r="AF417" s="916">
        <v>1.1499999999999999</v>
      </c>
      <c r="AG417" s="916">
        <v>4.7</v>
      </c>
      <c r="AH417" s="916">
        <v>-26.700000000000003</v>
      </c>
      <c r="AI417" s="916">
        <v>5.84</v>
      </c>
      <c r="AJ417" s="916">
        <v>13.3</v>
      </c>
      <c r="AK417" s="916">
        <v>8.3000000000000007</v>
      </c>
      <c r="AL417" s="928">
        <v>1900</v>
      </c>
      <c r="AM417" s="922">
        <v>7.76</v>
      </c>
      <c r="AN417" s="916">
        <v>0.15</v>
      </c>
      <c r="AO417" s="802">
        <f t="shared" si="111"/>
        <v>-7.8505239114137382</v>
      </c>
      <c r="AP417" s="803">
        <f t="shared" si="112"/>
        <v>17.50579792766672</v>
      </c>
      <c r="AQ417" s="936">
        <f t="shared" si="113"/>
        <v>13.841547024200885</v>
      </c>
      <c r="AR417" s="702">
        <f>INDEX(Historical!$C$7:$C$1437,MATCH(B417,Historical!$B$7:$B$1446,0))*IF(AH417="n/a",1.03,IF(AH417&lt;0,1.01,IF(AH417&gt;10,1.1,(1+AH417/100))))</f>
        <v>0.47469999999999996</v>
      </c>
      <c r="AS417" s="935">
        <f t="shared" si="114"/>
        <v>0.50242248</v>
      </c>
      <c r="AT417" s="935">
        <f t="shared" si="118"/>
        <v>0.54412354584</v>
      </c>
      <c r="AU417" s="935">
        <f t="shared" si="118"/>
        <v>0.58928580014471998</v>
      </c>
      <c r="AV417" s="935">
        <f t="shared" si="118"/>
        <v>0.63819652155673168</v>
      </c>
      <c r="AW417" s="702">
        <f t="shared" si="115"/>
        <v>2.7487283475414519</v>
      </c>
      <c r="AX417" s="810">
        <f t="shared" si="116"/>
        <v>6.2301186480993929</v>
      </c>
      <c r="AY417" s="991">
        <v>0.84</v>
      </c>
      <c r="AZ417" s="922">
        <v>25.629999999999995</v>
      </c>
      <c r="BA417" s="922">
        <v>-11.67</v>
      </c>
      <c r="BB417" s="922">
        <v>1.5599999999999998</v>
      </c>
      <c r="BC417" s="922">
        <v>3.42</v>
      </c>
      <c r="BE417" s="664">
        <v>2006</v>
      </c>
      <c r="BF417" s="946" t="e">
        <f>#VALUE!</f>
        <v>#VALUE!</v>
      </c>
      <c r="BG417" s="931">
        <v>3.4000000000000004</v>
      </c>
    </row>
    <row r="418" spans="1:59" ht="11.25" customHeight="1" x14ac:dyDescent="0.2">
      <c r="A418" s="628" t="s">
        <v>3970</v>
      </c>
      <c r="B418" s="925" t="s">
        <v>3971</v>
      </c>
      <c r="C418" s="988" t="s">
        <v>108</v>
      </c>
      <c r="D418" s="988" t="s">
        <v>4373</v>
      </c>
      <c r="E418" s="792">
        <v>6</v>
      </c>
      <c r="F418" s="526">
        <v>793</v>
      </c>
      <c r="G418" s="526" t="s">
        <v>106</v>
      </c>
      <c r="H418" s="526" t="s">
        <v>106</v>
      </c>
      <c r="I418" s="924">
        <v>23.28</v>
      </c>
      <c r="J418" s="702">
        <f t="shared" si="104"/>
        <v>0.902061855670103</v>
      </c>
      <c r="K418" s="927">
        <v>5.2499999999999998E-2</v>
      </c>
      <c r="L418" s="639">
        <v>4</v>
      </c>
      <c r="M418" s="693">
        <f t="shared" si="105"/>
        <v>0.21</v>
      </c>
      <c r="N418" s="921" t="s">
        <v>725</v>
      </c>
      <c r="O418" s="795">
        <v>0.05</v>
      </c>
      <c r="P418" s="915">
        <v>43560</v>
      </c>
      <c r="Q418" s="915">
        <v>43585</v>
      </c>
      <c r="R418" s="693">
        <f t="shared" si="106"/>
        <v>4.9999999999999902</v>
      </c>
      <c r="S418" s="759">
        <f>IF(INDEX(Historical!$D$7:$D$1437,MATCH(B418,Historical!$B$7:$B$1446,0))=0,"n/a",(INDEX(Historical!$C$7:$C$1437,MATCH(B418,Historical!$B$7:$B$1446,0))/INDEX(Historical!$D$7:$D$1437,MATCH(B418,Historical!$B$7:$B$1446,0))-1)*100)</f>
        <v>26.249999999999996</v>
      </c>
      <c r="T418" s="759">
        <f>IF(INDEX(Historical!$F$7:$F$1430,MATCH(B418,Historical!$B$7:$B$1446,0))=0,"n/a",((INDEX(Historical!$C$7:$C$1437,MATCH(B418,Historical!$B$7:$B$1446,0))/INDEX(Historical!$F$7:$F$1430,MATCH(B418,Historical!$B$7:$B$1446,0)))^(1/3)-1)*100)</f>
        <v>70.809891339344944</v>
      </c>
      <c r="U418" s="759" t="str">
        <f>IF(INDEX(Historical!$H$7:$H$1430,MATCH(B418,Historical!$B$7:$B$1446,0))=0,"n/a",((INDEX(Historical!$C$7:$C$1437,MATCH(B418,Historical!$B$7:$B$1446,0))/INDEX(Historical!$H$7:$H$1430,MATCH(B418,Historical!$B$7:$B$1446,0)))^(1/5)-1)*100)</f>
        <v>n/a</v>
      </c>
      <c r="V418" s="759" t="str">
        <f>IF(INDEX(Historical!$O$7:$O$1430,MATCH(B418,Historical!$B$7:$B$1446,0))=0,"n/a",((INDEX(Historical!$C$7:$C$1437,MATCH(B418,Historical!$B$7:$B$1446,0))/INDEX(Historical!$O$7:$O$1430,MATCH(B418,Historical!$B$7:$B$1446,0)))^(1/10)-1)*100)</f>
        <v>n/a</v>
      </c>
      <c r="W418" s="760" t="str">
        <f t="shared" si="107"/>
        <v>n/a</v>
      </c>
      <c r="X418" s="761" t="str">
        <f t="shared" si="108"/>
        <v>n/a</v>
      </c>
      <c r="Y418" s="926"/>
      <c r="Z418" s="702">
        <f t="shared" si="109"/>
        <v>14.583333333333334</v>
      </c>
      <c r="AA418" s="935">
        <f t="shared" si="110"/>
        <v>16.166666666666668</v>
      </c>
      <c r="AB418" s="639">
        <v>12</v>
      </c>
      <c r="AC418" s="916">
        <v>1.44</v>
      </c>
      <c r="AD418" s="916" t="s">
        <v>137</v>
      </c>
      <c r="AE418" s="916">
        <v>3.18</v>
      </c>
      <c r="AF418" s="916">
        <v>1.22</v>
      </c>
      <c r="AG418" s="916">
        <v>7.1</v>
      </c>
      <c r="AH418" s="916">
        <v>43.1</v>
      </c>
      <c r="AI418" s="916">
        <v>10.979999999999999</v>
      </c>
      <c r="AJ418" s="916">
        <v>25.4</v>
      </c>
      <c r="AK418" s="916" t="s">
        <v>137</v>
      </c>
      <c r="AL418" s="928">
        <v>234.9</v>
      </c>
      <c r="AM418" s="922">
        <v>6.9</v>
      </c>
      <c r="AN418" s="916">
        <v>0.13</v>
      </c>
      <c r="AO418" s="802" t="str">
        <f t="shared" si="111"/>
        <v>n/a</v>
      </c>
      <c r="AP418" s="803" t="str">
        <f t="shared" si="112"/>
        <v>n/a</v>
      </c>
      <c r="AQ418" s="936">
        <f t="shared" si="113"/>
        <v>-6.3734763759439428</v>
      </c>
      <c r="AR418" s="702">
        <f>INDEX(Historical!$C$7:$C$1437,MATCH(B418,Historical!$B$7:$B$1446,0))*IF(AH418="n/a",1.03,IF(AH418&lt;0,1.01,IF(AH418&gt;10,1.1,(1+AH418/100))))</f>
        <v>0.16665000000000002</v>
      </c>
      <c r="AS418" s="935">
        <f t="shared" si="114"/>
        <v>0.18331500000000003</v>
      </c>
      <c r="AT418" s="935">
        <f t="shared" si="118"/>
        <v>0.18881445000000005</v>
      </c>
      <c r="AU418" s="935">
        <f t="shared" si="118"/>
        <v>0.19447888350000006</v>
      </c>
      <c r="AV418" s="935">
        <f t="shared" si="118"/>
        <v>0.20031325000500005</v>
      </c>
      <c r="AW418" s="702">
        <f t="shared" si="115"/>
        <v>0.93357158350500025</v>
      </c>
      <c r="AX418" s="810">
        <f t="shared" si="116"/>
        <v>4.0101872143685577</v>
      </c>
      <c r="AY418" s="991">
        <v>0.2</v>
      </c>
      <c r="AZ418" s="922">
        <v>19.46</v>
      </c>
      <c r="BA418" s="922">
        <v>-22.14</v>
      </c>
      <c r="BB418" s="922">
        <v>0.08</v>
      </c>
      <c r="BC418" s="922">
        <v>-6.5299999999999994</v>
      </c>
      <c r="BE418" s="664">
        <v>2014</v>
      </c>
      <c r="BF418" s="946" t="e">
        <f>#VALUE!</f>
        <v>#VALUE!</v>
      </c>
      <c r="BG418" s="931">
        <v>0.70000000000000007</v>
      </c>
    </row>
    <row r="419" spans="1:59" ht="11.25" customHeight="1" x14ac:dyDescent="0.2">
      <c r="A419" s="609" t="s">
        <v>1356</v>
      </c>
      <c r="B419" s="925" t="s">
        <v>1357</v>
      </c>
      <c r="C419" s="988" t="s">
        <v>112</v>
      </c>
      <c r="D419" s="988" t="s">
        <v>213</v>
      </c>
      <c r="E419" s="792">
        <v>7</v>
      </c>
      <c r="F419" s="526">
        <v>679</v>
      </c>
      <c r="G419" s="526" t="s">
        <v>37</v>
      </c>
      <c r="H419" s="526" t="s">
        <v>37</v>
      </c>
      <c r="I419" s="924">
        <v>60.55</v>
      </c>
      <c r="J419" s="702">
        <f t="shared" si="104"/>
        <v>0.97109826589595383</v>
      </c>
      <c r="K419" s="927">
        <v>0.14699999999999999</v>
      </c>
      <c r="L419" s="639">
        <v>4</v>
      </c>
      <c r="M419" s="693">
        <f t="shared" si="105"/>
        <v>0.58799999999999997</v>
      </c>
      <c r="N419" s="921" t="s">
        <v>164</v>
      </c>
      <c r="O419" s="795">
        <v>0.13400000000000001</v>
      </c>
      <c r="P419" s="915">
        <v>43532</v>
      </c>
      <c r="Q419" s="915">
        <v>43556</v>
      </c>
      <c r="R419" s="693">
        <f t="shared" si="106"/>
        <v>9.7014925373134204</v>
      </c>
      <c r="S419" s="759">
        <f>IF(INDEX(Historical!$D$7:$D$1437,MATCH(B419,Historical!$B$7:$B$1446,0))=0,"n/a",(INDEX(Historical!$C$7:$C$1437,MATCH(B419,Historical!$B$7:$B$1446,0))/INDEX(Historical!$D$7:$D$1437,MATCH(B419,Historical!$B$7:$B$1446,0))-1)*100)</f>
        <v>5.5118110236220597</v>
      </c>
      <c r="T419" s="759">
        <f>IF(INDEX(Historical!$F$7:$F$1430,MATCH(B419,Historical!$B$7:$B$1446,0))=0,"n/a",((INDEX(Historical!$C$7:$C$1437,MATCH(B419,Historical!$B$7:$B$1446,0))/INDEX(Historical!$F$7:$F$1430,MATCH(B419,Historical!$B$7:$B$1446,0)))^(1/3)-1)*100)</f>
        <v>4.3296131454210629</v>
      </c>
      <c r="U419" s="759">
        <f>IF(INDEX(Historical!$H$7:$H$1430,MATCH(B419,Historical!$B$7:$B$1446,0))=0,"n/a",((INDEX(Historical!$C$7:$C$1437,MATCH(B419,Historical!$B$7:$B$1446,0))/INDEX(Historical!$H$7:$H$1430,MATCH(B419,Historical!$B$7:$B$1446,0)))^(1/5)-1)*100)</f>
        <v>6.0280952775362495</v>
      </c>
      <c r="V419" s="759">
        <f>IF(INDEX(Historical!$O$7:$O$1430,MATCH(B419,Historical!$B$7:$B$1446,0))=0,"n/a",((INDEX(Historical!$C$7:$C$1437,MATCH(B419,Historical!$B$7:$B$1446,0))/INDEX(Historical!$O$7:$O$1430,MATCH(B419,Historical!$B$7:$B$1446,0)))^(1/10)-1)*100)</f>
        <v>7.1733479194260985</v>
      </c>
      <c r="W419" s="760">
        <f t="shared" si="107"/>
        <v>0.84034614593439727</v>
      </c>
      <c r="X419" s="761" t="str">
        <f t="shared" si="108"/>
        <v>n/a</v>
      </c>
      <c r="Y419" s="725"/>
      <c r="Z419" s="702">
        <f t="shared" si="109"/>
        <v>17.142857142857139</v>
      </c>
      <c r="AA419" s="935">
        <f t="shared" si="110"/>
        <v>17.653061224489793</v>
      </c>
      <c r="AB419" s="639">
        <v>12</v>
      </c>
      <c r="AC419" s="916">
        <v>3.43</v>
      </c>
      <c r="AD419" s="916">
        <v>1.47</v>
      </c>
      <c r="AE419" s="916">
        <v>1.93</v>
      </c>
      <c r="AF419" s="916">
        <v>2.91</v>
      </c>
      <c r="AG419" s="916">
        <v>19.2</v>
      </c>
      <c r="AH419" s="916">
        <v>25</v>
      </c>
      <c r="AI419" s="916">
        <v>10.72</v>
      </c>
      <c r="AJ419" s="916">
        <v>-8.3000000000000007</v>
      </c>
      <c r="AK419" s="916">
        <v>12</v>
      </c>
      <c r="AL419" s="928">
        <v>5310</v>
      </c>
      <c r="AM419" s="922">
        <v>0.3</v>
      </c>
      <c r="AN419" s="916">
        <v>7.0000000000000007E-2</v>
      </c>
      <c r="AO419" s="802">
        <f t="shared" si="111"/>
        <v>-10.653867681057591</v>
      </c>
      <c r="AP419" s="803">
        <f t="shared" si="112"/>
        <v>6.9991935434322032</v>
      </c>
      <c r="AQ419" s="936">
        <f t="shared" si="113"/>
        <v>51.1002730540445</v>
      </c>
      <c r="AR419" s="702">
        <f>INDEX(Historical!$C$7:$C$1437,MATCH(B419,Historical!$B$7:$B$1446,0))*IF(AH419="n/a",1.03,IF(AH419&lt;0,1.01,IF(AH419&gt;10,1.1,(1+AH419/100))))</f>
        <v>0.58960000000000012</v>
      </c>
      <c r="AS419" s="935">
        <f t="shared" si="114"/>
        <v>0.64856000000000014</v>
      </c>
      <c r="AT419" s="935">
        <f t="shared" si="118"/>
        <v>0.71341600000000016</v>
      </c>
      <c r="AU419" s="935">
        <f t="shared" si="118"/>
        <v>0.78475760000000028</v>
      </c>
      <c r="AV419" s="935">
        <f t="shared" si="118"/>
        <v>0.86323336000000039</v>
      </c>
      <c r="AW419" s="702">
        <f t="shared" si="115"/>
        <v>3.5995669600000006</v>
      </c>
      <c r="AX419" s="810">
        <f t="shared" si="116"/>
        <v>5.9447844095788618</v>
      </c>
      <c r="AY419" s="991">
        <v>1.64</v>
      </c>
      <c r="AZ419" s="922">
        <v>34.89</v>
      </c>
      <c r="BA419" s="922">
        <v>-4.01</v>
      </c>
      <c r="BB419" s="922">
        <v>2.59</v>
      </c>
      <c r="BC419" s="922">
        <v>8.58</v>
      </c>
      <c r="BD419" s="696"/>
      <c r="BE419" s="664">
        <v>2013</v>
      </c>
      <c r="BF419" s="946" t="e">
        <f>#VALUE!</f>
        <v>#VALUE!</v>
      </c>
      <c r="BG419" s="931">
        <v>8.6999999999999993</v>
      </c>
    </row>
    <row r="420" spans="1:59" ht="11.25" customHeight="1" x14ac:dyDescent="0.2">
      <c r="A420" s="537" t="s">
        <v>257</v>
      </c>
      <c r="B420" s="925" t="s">
        <v>258</v>
      </c>
      <c r="C420" s="988" t="s">
        <v>112</v>
      </c>
      <c r="D420" s="988" t="s">
        <v>213</v>
      </c>
      <c r="E420" s="792">
        <v>44</v>
      </c>
      <c r="F420" s="526">
        <v>54</v>
      </c>
      <c r="G420" s="526" t="s">
        <v>37</v>
      </c>
      <c r="H420" s="526" t="s">
        <v>37</v>
      </c>
      <c r="I420" s="916">
        <v>155.63</v>
      </c>
      <c r="J420" s="702">
        <f t="shared" si="104"/>
        <v>2.5701985478378204</v>
      </c>
      <c r="K420" s="927">
        <v>1</v>
      </c>
      <c r="L420" s="639">
        <v>4</v>
      </c>
      <c r="M420" s="693">
        <f t="shared" si="105"/>
        <v>4</v>
      </c>
      <c r="N420" s="921" t="s">
        <v>127</v>
      </c>
      <c r="O420" s="795">
        <v>0.78</v>
      </c>
      <c r="P420" s="915">
        <v>43370</v>
      </c>
      <c r="Q420" s="915">
        <v>43382</v>
      </c>
      <c r="R420" s="693">
        <f t="shared" si="106"/>
        <v>28.205128205128201</v>
      </c>
      <c r="S420" s="759">
        <f>IF(INDEX(Historical!$D$7:$D$1437,MATCH(B420,Historical!$B$7:$B$1446,0))=0,"n/a",(INDEX(Historical!$C$7:$C$1437,MATCH(B420,Historical!$B$7:$B$1446,0))/INDEX(Historical!$D$7:$D$1437,MATCH(B420,Historical!$B$7:$B$1446,0))-1)*100)</f>
        <v>22.344322344322308</v>
      </c>
      <c r="T420" s="759">
        <f>IF(INDEX(Historical!$F$7:$F$1430,MATCH(B420,Historical!$B$7:$B$1446,0))=0,"n/a",((INDEX(Historical!$C$7:$C$1437,MATCH(B420,Historical!$B$7:$B$1446,0))/INDEX(Historical!$F$7:$F$1430,MATCH(B420,Historical!$B$7:$B$1446,0)))^(1/3)-1)*100)</f>
        <v>18.543395631488636</v>
      </c>
      <c r="U420" s="759">
        <f>IF(INDEX(Historical!$H$7:$H$1430,MATCH(B420,Historical!$B$7:$B$1446,0))=0,"n/a",((INDEX(Historical!$C$7:$C$1437,MATCH(B420,Historical!$B$7:$B$1446,0))/INDEX(Historical!$H$7:$H$1430,MATCH(B420,Historical!$B$7:$B$1446,0)))^(1/5)-1)*100)</f>
        <v>16.445946073795081</v>
      </c>
      <c r="V420" s="759">
        <f>IF(INDEX(Historical!$O$7:$O$1430,MATCH(B420,Historical!$B$7:$B$1446,0))=0,"n/a",((INDEX(Historical!$C$7:$C$1437,MATCH(B420,Historical!$B$7:$B$1446,0))/INDEX(Historical!$O$7:$O$1430,MATCH(B420,Historical!$B$7:$B$1446,0)))^(1/10)-1)*100)</f>
        <v>11.251240600510615</v>
      </c>
      <c r="W420" s="760">
        <f t="shared" si="107"/>
        <v>1.4617006833049784</v>
      </c>
      <c r="X420" s="761">
        <f t="shared" si="108"/>
        <v>1.0343362310562945</v>
      </c>
      <c r="Y420" s="710"/>
      <c r="Z420" s="702">
        <f t="shared" si="109"/>
        <v>52.631578947368418</v>
      </c>
      <c r="AA420" s="935">
        <f t="shared" si="110"/>
        <v>20.477631578947367</v>
      </c>
      <c r="AB420" s="639">
        <v>12</v>
      </c>
      <c r="AC420" s="916">
        <v>7.6</v>
      </c>
      <c r="AD420" s="916">
        <v>4.83</v>
      </c>
      <c r="AE420" s="916">
        <v>3.39</v>
      </c>
      <c r="AF420" s="916">
        <v>15.78</v>
      </c>
      <c r="AG420" s="916">
        <v>51</v>
      </c>
      <c r="AH420" s="916">
        <v>12.4</v>
      </c>
      <c r="AI420" s="916">
        <v>6.2700000000000005</v>
      </c>
      <c r="AJ420" s="916">
        <v>15.9</v>
      </c>
      <c r="AK420" s="916">
        <v>4.24</v>
      </c>
      <c r="AL420" s="928">
        <v>50090</v>
      </c>
      <c r="AM420" s="922">
        <v>0.2</v>
      </c>
      <c r="AN420" s="916">
        <v>2.27</v>
      </c>
      <c r="AO420" s="802">
        <f t="shared" si="111"/>
        <v>-1.4614869573144667</v>
      </c>
      <c r="AP420" s="803">
        <f t="shared" si="112"/>
        <v>19.0161446216329</v>
      </c>
      <c r="AQ420" s="936">
        <f t="shared" si="113"/>
        <v>278.96761885463366</v>
      </c>
      <c r="AR420" s="702">
        <f>INDEX(Historical!$C$7:$C$1437,MATCH(B420,Historical!$B$7:$B$1446,0))*IF(AH420="n/a",1.03,IF(AH420&lt;0,1.01,IF(AH420&gt;10,1.1,(1+AH420/100))))</f>
        <v>3.6739999999999999</v>
      </c>
      <c r="AS420" s="935">
        <f t="shared" si="114"/>
        <v>3.9043597999999999</v>
      </c>
      <c r="AT420" s="935">
        <f t="shared" si="118"/>
        <v>4.0699046555200002</v>
      </c>
      <c r="AU420" s="935">
        <f t="shared" si="118"/>
        <v>4.2424686129140481</v>
      </c>
      <c r="AV420" s="935">
        <f t="shared" si="118"/>
        <v>4.4223492821016039</v>
      </c>
      <c r="AW420" s="702">
        <f t="shared" si="115"/>
        <v>20.313082350535652</v>
      </c>
      <c r="AX420" s="810">
        <f t="shared" si="116"/>
        <v>13.0521636898642</v>
      </c>
      <c r="AY420" s="991">
        <v>1.22</v>
      </c>
      <c r="AZ420" s="922">
        <v>32.17</v>
      </c>
      <c r="BA420" s="922">
        <v>-1.9300000000000002</v>
      </c>
      <c r="BB420" s="922">
        <v>5.26</v>
      </c>
      <c r="BC420" s="922">
        <v>12.35</v>
      </c>
      <c r="BE420" s="664">
        <v>1975</v>
      </c>
      <c r="BF420" s="946" t="e">
        <f>#VALUE!</f>
        <v>#VALUE!</v>
      </c>
      <c r="BG420" s="931">
        <v>12.2</v>
      </c>
    </row>
    <row r="421" spans="1:59" ht="11.25" customHeight="1" x14ac:dyDescent="0.2">
      <c r="A421" s="537" t="s">
        <v>1350</v>
      </c>
      <c r="B421" s="925" t="s">
        <v>1351</v>
      </c>
      <c r="C421" s="988" t="s">
        <v>108</v>
      </c>
      <c r="D421" s="988" t="s">
        <v>4369</v>
      </c>
      <c r="E421" s="792">
        <v>10</v>
      </c>
      <c r="F421" s="526">
        <v>361</v>
      </c>
      <c r="G421" s="526" t="s">
        <v>115</v>
      </c>
      <c r="H421" s="526" t="s">
        <v>115</v>
      </c>
      <c r="I421" s="924">
        <v>21.97</v>
      </c>
      <c r="J421" s="702">
        <f t="shared" si="104"/>
        <v>5.6440600819299043</v>
      </c>
      <c r="K421" s="927">
        <v>0.31</v>
      </c>
      <c r="L421" s="639">
        <v>4</v>
      </c>
      <c r="M421" s="693">
        <f t="shared" si="105"/>
        <v>1.24</v>
      </c>
      <c r="N421" s="921" t="s">
        <v>119</v>
      </c>
      <c r="O421" s="795">
        <v>0.3</v>
      </c>
      <c r="P421" s="915">
        <v>43594</v>
      </c>
      <c r="Q421" s="915">
        <v>43619</v>
      </c>
      <c r="R421" s="693">
        <f t="shared" si="106"/>
        <v>3.3333333333333366</v>
      </c>
      <c r="S421" s="759">
        <f>IF(INDEX(Historical!$D$7:$D$1437,MATCH(B421,Historical!$B$7:$B$1446,0))=0,"n/a",(INDEX(Historical!$C$7:$C$1437,MATCH(B421,Historical!$B$7:$B$1446,0))/INDEX(Historical!$D$7:$D$1437,MATCH(B421,Historical!$B$7:$B$1446,0))-1)*100)</f>
        <v>3.4782608695652195</v>
      </c>
      <c r="T421" s="759">
        <f>IF(INDEX(Historical!$F$7:$F$1430,MATCH(B421,Historical!$B$7:$B$1446,0))=0,"n/a",((INDEX(Historical!$C$7:$C$1437,MATCH(B421,Historical!$B$7:$B$1446,0))/INDEX(Historical!$F$7:$F$1430,MATCH(B421,Historical!$B$7:$B$1446,0)))^(1/3)-1)*100)</f>
        <v>3.9314609252725896</v>
      </c>
      <c r="U421" s="759">
        <f>IF(INDEX(Historical!$H$7:$H$1430,MATCH(B421,Historical!$B$7:$B$1446,0))=0,"n/a",((INDEX(Historical!$C$7:$C$1437,MATCH(B421,Historical!$B$7:$B$1446,0))/INDEX(Historical!$H$7:$H$1430,MATCH(B421,Historical!$B$7:$B$1446,0)))^(1/5)-1)*100)</f>
        <v>7.0240671021675416</v>
      </c>
      <c r="V421" s="759">
        <f>IF(INDEX(Historical!$O$7:$O$1430,MATCH(B421,Historical!$B$7:$B$1446,0))=0,"n/a",((INDEX(Historical!$C$7:$C$1437,MATCH(B421,Historical!$B$7:$B$1446,0))/INDEX(Historical!$O$7:$O$1430,MATCH(B421,Historical!$B$7:$B$1446,0)))^(1/10)-1)*100)</f>
        <v>8.6311461606814355</v>
      </c>
      <c r="W421" s="760">
        <f t="shared" si="107"/>
        <v>0.81380467569477311</v>
      </c>
      <c r="X421" s="761">
        <f t="shared" si="108"/>
        <v>3.1927577737125192</v>
      </c>
      <c r="Y421" s="716"/>
      <c r="Z421" s="702">
        <f t="shared" si="109"/>
        <v>57.674418604651166</v>
      </c>
      <c r="AA421" s="935">
        <f t="shared" si="110"/>
        <v>10.21860465116279</v>
      </c>
      <c r="AB421" s="639">
        <v>12</v>
      </c>
      <c r="AC421" s="916">
        <v>2.15</v>
      </c>
      <c r="AD421" s="916">
        <v>4.4800000000000004</v>
      </c>
      <c r="AE421" s="916">
        <v>1.67</v>
      </c>
      <c r="AF421" s="916">
        <v>0.98</v>
      </c>
      <c r="AG421" s="916">
        <v>8.9</v>
      </c>
      <c r="AH421" s="916">
        <v>-7.5</v>
      </c>
      <c r="AI421" s="916">
        <v>15.72</v>
      </c>
      <c r="AJ421" s="916">
        <v>2.1999999999999997</v>
      </c>
      <c r="AK421" s="916">
        <v>2.2800000000000002</v>
      </c>
      <c r="AL421" s="928">
        <v>8900</v>
      </c>
      <c r="AM421" s="922">
        <v>0.89999999999999991</v>
      </c>
      <c r="AN421" s="916">
        <v>0.89</v>
      </c>
      <c r="AO421" s="802">
        <f t="shared" si="111"/>
        <v>2.4495225329346564</v>
      </c>
      <c r="AP421" s="803">
        <f t="shared" si="112"/>
        <v>12.668127184097447</v>
      </c>
      <c r="AQ421" s="936">
        <f t="shared" si="113"/>
        <v>-33.285908341342207</v>
      </c>
      <c r="AR421" s="702">
        <f>INDEX(Historical!$C$7:$C$1437,MATCH(B421,Historical!$B$7:$B$1446,0))*IF(AH421="n/a",1.03,IF(AH421&lt;0,1.01,IF(AH421&gt;10,1.1,(1+AH421/100))))</f>
        <v>1.2019</v>
      </c>
      <c r="AS421" s="935">
        <f t="shared" si="114"/>
        <v>1.32209</v>
      </c>
      <c r="AT421" s="935">
        <f t="shared" si="118"/>
        <v>1.3522336519999998</v>
      </c>
      <c r="AU421" s="935">
        <f t="shared" si="118"/>
        <v>1.3830645792655998</v>
      </c>
      <c r="AV421" s="935">
        <f t="shared" si="118"/>
        <v>1.4145984516728554</v>
      </c>
      <c r="AW421" s="702">
        <f t="shared" si="115"/>
        <v>6.6738866829384547</v>
      </c>
      <c r="AX421" s="810">
        <f t="shared" si="116"/>
        <v>30.37727211169074</v>
      </c>
      <c r="AY421" s="991">
        <v>1.55</v>
      </c>
      <c r="AZ421" s="922">
        <v>42.85</v>
      </c>
      <c r="BA421" s="922">
        <v>-26.369999999999997</v>
      </c>
      <c r="BB421" s="922">
        <v>10.08</v>
      </c>
      <c r="BC421" s="922">
        <v>4.3999999999999995</v>
      </c>
      <c r="BE421" s="664">
        <v>2010</v>
      </c>
      <c r="BF421" s="946" t="e">
        <f>#VALUE!</f>
        <v>#VALUE!</v>
      </c>
      <c r="BG421" s="931">
        <v>2.4</v>
      </c>
    </row>
    <row r="422" spans="1:59" ht="11.25" customHeight="1" x14ac:dyDescent="0.2">
      <c r="A422" s="609" t="s">
        <v>647</v>
      </c>
      <c r="B422" s="925" t="s">
        <v>648</v>
      </c>
      <c r="C422" s="988" t="s">
        <v>112</v>
      </c>
      <c r="D422" s="988" t="s">
        <v>4391</v>
      </c>
      <c r="E422" s="792">
        <v>16</v>
      </c>
      <c r="F422" s="526">
        <v>226</v>
      </c>
      <c r="G422" s="526" t="s">
        <v>106</v>
      </c>
      <c r="H422" s="526" t="s">
        <v>106</v>
      </c>
      <c r="I422" s="924">
        <v>94.48</v>
      </c>
      <c r="J422" s="702">
        <f t="shared" si="104"/>
        <v>1.100762066045724</v>
      </c>
      <c r="K422" s="927">
        <v>0.26</v>
      </c>
      <c r="L422" s="639">
        <v>4</v>
      </c>
      <c r="M422" s="693">
        <f t="shared" si="105"/>
        <v>1.04</v>
      </c>
      <c r="N422" s="921" t="s">
        <v>435</v>
      </c>
      <c r="O422" s="795">
        <v>0.24</v>
      </c>
      <c r="P422" s="915">
        <v>43503</v>
      </c>
      <c r="Q422" s="915">
        <v>43518</v>
      </c>
      <c r="R422" s="693">
        <f t="shared" si="106"/>
        <v>8.333333333333341</v>
      </c>
      <c r="S422" s="759">
        <f>IF(INDEX(Historical!$D$7:$D$1437,MATCH(B422,Historical!$B$7:$B$1446,0))=0,"n/a",(INDEX(Historical!$C$7:$C$1437,MATCH(B422,Historical!$B$7:$B$1446,0))/INDEX(Historical!$D$7:$D$1437,MATCH(B422,Historical!$B$7:$B$1446,0))-1)*100)</f>
        <v>4.3478260869565188</v>
      </c>
      <c r="T422" s="759">
        <f>IF(INDEX(Historical!$F$7:$F$1430,MATCH(B422,Historical!$B$7:$B$1446,0))=0,"n/a",((INDEX(Historical!$C$7:$C$1437,MATCH(B422,Historical!$B$7:$B$1446,0))/INDEX(Historical!$F$7:$F$1430,MATCH(B422,Historical!$B$7:$B$1446,0)))^(1/3)-1)*100)</f>
        <v>4.5515917149420382</v>
      </c>
      <c r="U422" s="759">
        <f>IF(INDEX(Historical!$H$7:$H$1430,MATCH(B422,Historical!$B$7:$B$1446,0))=0,"n/a",((INDEX(Historical!$C$7:$C$1437,MATCH(B422,Historical!$B$7:$B$1446,0))/INDEX(Historical!$H$7:$H$1430,MATCH(B422,Historical!$B$7:$B$1446,0)))^(1/5)-1)*100)</f>
        <v>9.8560543306117854</v>
      </c>
      <c r="V422" s="759">
        <f>IF(INDEX(Historical!$O$7:$O$1430,MATCH(B422,Historical!$B$7:$B$1446,0))=0,"n/a",((INDEX(Historical!$C$7:$C$1437,MATCH(B422,Historical!$B$7:$B$1446,0))/INDEX(Historical!$O$7:$O$1430,MATCH(B422,Historical!$B$7:$B$1446,0)))^(1/10)-1)*100)</f>
        <v>9.1493425617896982</v>
      </c>
      <c r="W422" s="760">
        <f t="shared" si="107"/>
        <v>1.0772418088020357</v>
      </c>
      <c r="X422" s="761">
        <f t="shared" si="108"/>
        <v>1.071310253327368</v>
      </c>
      <c r="Y422" s="713"/>
      <c r="Z422" s="702">
        <f t="shared" si="109"/>
        <v>22.559652928416483</v>
      </c>
      <c r="AA422" s="935">
        <f t="shared" si="110"/>
        <v>20.494577006507591</v>
      </c>
      <c r="AB422" s="639">
        <v>12</v>
      </c>
      <c r="AC422" s="916">
        <v>4.6100000000000003</v>
      </c>
      <c r="AD422" s="916">
        <v>1.65</v>
      </c>
      <c r="AE422" s="916">
        <v>1.1599999999999999</v>
      </c>
      <c r="AF422" s="916">
        <v>4.9000000000000004</v>
      </c>
      <c r="AG422" s="916">
        <v>38.5</v>
      </c>
      <c r="AH422" s="916">
        <v>-50.2</v>
      </c>
      <c r="AI422" s="916">
        <v>12.740000000000002</v>
      </c>
      <c r="AJ422" s="916">
        <v>9.1999999999999993</v>
      </c>
      <c r="AK422" s="916">
        <v>12.4</v>
      </c>
      <c r="AL422" s="928">
        <v>10120</v>
      </c>
      <c r="AM422" s="922">
        <v>2.7</v>
      </c>
      <c r="AN422" s="916">
        <v>0.55000000000000004</v>
      </c>
      <c r="AO422" s="802">
        <f t="shared" si="111"/>
        <v>-9.537760609850082</v>
      </c>
      <c r="AP422" s="803">
        <f t="shared" si="112"/>
        <v>10.956816396657509</v>
      </c>
      <c r="AQ422" s="936">
        <f t="shared" si="113"/>
        <v>111.26437080049168</v>
      </c>
      <c r="AR422" s="702">
        <f>INDEX(Historical!$C$7:$C$1437,MATCH(B422,Historical!$B$7:$B$1446,0))*IF(AH422="n/a",1.03,IF(AH422&lt;0,1.01,IF(AH422&gt;10,1.1,(1+AH422/100))))</f>
        <v>0.96960000000000002</v>
      </c>
      <c r="AS422" s="935">
        <f t="shared" si="114"/>
        <v>1.0665600000000002</v>
      </c>
      <c r="AT422" s="935">
        <f t="shared" si="118"/>
        <v>1.1732160000000003</v>
      </c>
      <c r="AU422" s="935">
        <f t="shared" si="118"/>
        <v>1.2905376000000004</v>
      </c>
      <c r="AV422" s="935">
        <f t="shared" si="118"/>
        <v>1.4195913600000005</v>
      </c>
      <c r="AW422" s="702">
        <f t="shared" si="115"/>
        <v>5.9195049600000011</v>
      </c>
      <c r="AX422" s="810">
        <f t="shared" si="116"/>
        <v>6.2653524132091452</v>
      </c>
      <c r="AY422" s="991">
        <v>1.0900000000000001</v>
      </c>
      <c r="AZ422" s="922">
        <v>6.9</v>
      </c>
      <c r="BA422" s="922">
        <v>-28.28</v>
      </c>
      <c r="BB422" s="922">
        <v>-8.48</v>
      </c>
      <c r="BC422" s="922">
        <v>-13.469999999999999</v>
      </c>
      <c r="BE422" s="664">
        <v>2004</v>
      </c>
      <c r="BF422" s="946" t="e">
        <f>#VALUE!</f>
        <v>#VALUE!</v>
      </c>
      <c r="BG422" s="931">
        <v>16.7</v>
      </c>
    </row>
    <row r="423" spans="1:59" s="838" customFormat="1" ht="11.25" customHeight="1" x14ac:dyDescent="0.2">
      <c r="A423" s="817" t="s">
        <v>1360</v>
      </c>
      <c r="B423" s="846" t="s">
        <v>1361</v>
      </c>
      <c r="C423" s="988" t="s">
        <v>112</v>
      </c>
      <c r="D423" s="988" t="s">
        <v>1230</v>
      </c>
      <c r="E423" s="818">
        <v>7</v>
      </c>
      <c r="F423" s="526">
        <v>596</v>
      </c>
      <c r="G423" s="1171" t="s">
        <v>115</v>
      </c>
      <c r="H423" s="1171" t="s">
        <v>115</v>
      </c>
      <c r="I423" s="819">
        <v>37.5</v>
      </c>
      <c r="J423" s="820">
        <f t="shared" si="104"/>
        <v>2.7733333333333334</v>
      </c>
      <c r="K423" s="821">
        <v>0.26</v>
      </c>
      <c r="L423" s="822">
        <v>4</v>
      </c>
      <c r="M423" s="823">
        <f t="shared" si="105"/>
        <v>1.04</v>
      </c>
      <c r="N423" s="824" t="s">
        <v>467</v>
      </c>
      <c r="O423" s="825">
        <v>0.25</v>
      </c>
      <c r="P423" s="847">
        <v>43084</v>
      </c>
      <c r="Q423" s="847">
        <v>43112</v>
      </c>
      <c r="R423" s="823">
        <f t="shared" si="106"/>
        <v>4.0000000000000036</v>
      </c>
      <c r="S423" s="759">
        <f>IF(INDEX(Historical!$D$7:$D$1437,MATCH(B423,Historical!$B$7:$B$1446,0))=0,"n/a",(INDEX(Historical!$C$7:$C$1437,MATCH(B423,Historical!$B$7:$B$1446,0))/INDEX(Historical!$D$7:$D$1437,MATCH(B423,Historical!$B$7:$B$1446,0))-1)*100)</f>
        <v>4.0000000000000036</v>
      </c>
      <c r="T423" s="759">
        <f>IF(INDEX(Historical!$F$7:$F$1430,MATCH(B423,Historical!$B$7:$B$1446,0))=0,"n/a",((INDEX(Historical!$C$7:$C$1437,MATCH(B423,Historical!$B$7:$B$1446,0))/INDEX(Historical!$F$7:$F$1430,MATCH(B423,Historical!$B$7:$B$1446,0)))^(1/3)-1)*100)</f>
        <v>7.7018030008854321</v>
      </c>
      <c r="U423" s="759">
        <f>IF(INDEX(Historical!$H$7:$H$1430,MATCH(B423,Historical!$B$7:$B$1446,0))=0,"n/a",((INDEX(Historical!$C$7:$C$1437,MATCH(B423,Historical!$B$7:$B$1446,0))/INDEX(Historical!$H$7:$H$1430,MATCH(B423,Historical!$B$7:$B$1446,0)))^(1/5)-1)*100)</f>
        <v>9.5315783832574219</v>
      </c>
      <c r="V423" s="759">
        <f>IF(INDEX(Historical!$O$7:$O$1430,MATCH(B423,Historical!$B$7:$B$1446,0))=0,"n/a",((INDEX(Historical!$C$7:$C$1437,MATCH(B423,Historical!$B$7:$B$1446,0))/INDEX(Historical!$O$7:$O$1430,MATCH(B423,Historical!$B$7:$B$1446,0)))^(1/10)-1)*100)</f>
        <v>7.1773462536293131</v>
      </c>
      <c r="W423" s="827">
        <f t="shared" si="107"/>
        <v>1.3280087160958221</v>
      </c>
      <c r="X423" s="828">
        <f t="shared" si="108"/>
        <v>0.4838364661551991</v>
      </c>
      <c r="Y423" s="839" t="s">
        <v>736</v>
      </c>
      <c r="Z423" s="820">
        <f t="shared" si="109"/>
        <v>49.760765550239242</v>
      </c>
      <c r="AA423" s="830">
        <f t="shared" si="110"/>
        <v>17.942583732057418</v>
      </c>
      <c r="AB423" s="822">
        <v>9</v>
      </c>
      <c r="AC423" s="831">
        <v>2.09</v>
      </c>
      <c r="AD423" s="831">
        <v>1.94</v>
      </c>
      <c r="AE423" s="831">
        <v>1.17</v>
      </c>
      <c r="AF423" s="831">
        <v>1.72</v>
      </c>
      <c r="AG423" s="831">
        <v>11</v>
      </c>
      <c r="AH423" s="840">
        <v>39.1</v>
      </c>
      <c r="AI423" s="840">
        <v>36.99</v>
      </c>
      <c r="AJ423" s="831">
        <v>19.7</v>
      </c>
      <c r="AK423" s="831">
        <v>9.26</v>
      </c>
      <c r="AL423" s="832">
        <v>34560</v>
      </c>
      <c r="AM423" s="833">
        <v>0.2</v>
      </c>
      <c r="AN423" s="831">
        <v>0.59</v>
      </c>
      <c r="AO423" s="834">
        <f t="shared" si="111"/>
        <v>-5.6376720154666629</v>
      </c>
      <c r="AP423" s="835">
        <f t="shared" si="112"/>
        <v>12.304911716590755</v>
      </c>
      <c r="AQ423" s="836">
        <f t="shared" si="113"/>
        <v>17.115790792491193</v>
      </c>
      <c r="AR423" s="702">
        <f>INDEX(Historical!$C$7:$C$1437,MATCH(B423,Historical!$B$7:$B$1446,0))*IF(AH423="n/a",1.03,IF(AH423&lt;0,1.01,IF(AH423&gt;10,1.1,(1+AH423/100))))</f>
        <v>1.1440000000000001</v>
      </c>
      <c r="AS423" s="830">
        <f t="shared" si="114"/>
        <v>1.2584000000000002</v>
      </c>
      <c r="AT423" s="830">
        <f t="shared" si="118"/>
        <v>1.3749278400000002</v>
      </c>
      <c r="AU423" s="830">
        <f t="shared" si="118"/>
        <v>1.5022461579840003</v>
      </c>
      <c r="AV423" s="830">
        <f t="shared" si="118"/>
        <v>1.6413541522133188</v>
      </c>
      <c r="AW423" s="820">
        <f t="shared" si="115"/>
        <v>6.9209281501973194</v>
      </c>
      <c r="AX423" s="837">
        <f t="shared" si="116"/>
        <v>18.455808400526188</v>
      </c>
      <c r="AY423" s="992">
        <v>1.07</v>
      </c>
      <c r="AZ423" s="833">
        <v>32.53</v>
      </c>
      <c r="BA423" s="833">
        <v>-7.01</v>
      </c>
      <c r="BB423" s="833">
        <v>3.73</v>
      </c>
      <c r="BC423" s="833">
        <v>7.3800000000000008</v>
      </c>
      <c r="BD423" s="961"/>
      <c r="BE423" s="664">
        <v>2012</v>
      </c>
      <c r="BF423" s="946" t="e">
        <f>#VALUE!</f>
        <v>#VALUE!</v>
      </c>
      <c r="BG423" s="893">
        <v>4.7</v>
      </c>
    </row>
    <row r="424" spans="1:59" ht="11.25" customHeight="1" x14ac:dyDescent="0.2">
      <c r="A424" s="537" t="s">
        <v>1358</v>
      </c>
      <c r="B424" s="925" t="s">
        <v>1359</v>
      </c>
      <c r="C424" s="988" t="s">
        <v>4224</v>
      </c>
      <c r="D424" s="988" t="s">
        <v>4403</v>
      </c>
      <c r="E424" s="792">
        <v>9</v>
      </c>
      <c r="F424" s="526">
        <v>438</v>
      </c>
      <c r="G424" s="526" t="s">
        <v>106</v>
      </c>
      <c r="H424" s="526" t="s">
        <v>106</v>
      </c>
      <c r="I424" s="924">
        <v>87.62</v>
      </c>
      <c r="J424" s="702">
        <f t="shared" si="104"/>
        <v>2.0314996576124171</v>
      </c>
      <c r="K424" s="927">
        <v>0.44500000000000001</v>
      </c>
      <c r="L424" s="639">
        <v>4</v>
      </c>
      <c r="M424" s="693">
        <f t="shared" si="105"/>
        <v>1.78</v>
      </c>
      <c r="N424" s="921" t="s">
        <v>228</v>
      </c>
      <c r="O424" s="795">
        <v>0.435</v>
      </c>
      <c r="P424" s="915">
        <v>43518</v>
      </c>
      <c r="Q424" s="915">
        <v>43536</v>
      </c>
      <c r="R424" s="693">
        <f t="shared" si="106"/>
        <v>2.2988505747126458</v>
      </c>
      <c r="S424" s="759">
        <f>IF(INDEX(Historical!$D$7:$D$1437,MATCH(B424,Historical!$B$7:$B$1446,0))=0,"n/a",(INDEX(Historical!$C$7:$C$1437,MATCH(B424,Historical!$B$7:$B$1446,0))/INDEX(Historical!$D$7:$D$1437,MATCH(B424,Historical!$B$7:$B$1446,0))-1)*100)</f>
        <v>10.526315789473673</v>
      </c>
      <c r="T424" s="759">
        <f>IF(INDEX(Historical!$F$7:$F$1430,MATCH(B424,Historical!$B$7:$B$1446,0))=0,"n/a",((INDEX(Historical!$C$7:$C$1437,MATCH(B424,Historical!$B$7:$B$1446,0))/INDEX(Historical!$F$7:$F$1430,MATCH(B424,Historical!$B$7:$B$1446,0)))^(1/3)-1)*100)</f>
        <v>11.406620776990772</v>
      </c>
      <c r="U424" s="759">
        <f>IF(INDEX(Historical!$H$7:$H$1430,MATCH(B424,Historical!$B$7:$B$1446,0))=0,"n/a",((INDEX(Historical!$C$7:$C$1437,MATCH(B424,Historical!$B$7:$B$1446,0))/INDEX(Historical!$H$7:$H$1430,MATCH(B424,Historical!$B$7:$B$1446,0)))^(1/5)-1)*100)</f>
        <v>11.496422620900493</v>
      </c>
      <c r="V424" s="759" t="str">
        <f>IF(INDEX(Historical!$O$7:$O$1430,MATCH(B424,Historical!$B$7:$B$1446,0))=0,"n/a",((INDEX(Historical!$C$7:$C$1437,MATCH(B424,Historical!$B$7:$B$1446,0))/INDEX(Historical!$O$7:$O$1430,MATCH(B424,Historical!$B$7:$B$1446,0)))^(1/10)-1)*100)</f>
        <v>n/a</v>
      </c>
      <c r="W424" s="760" t="str">
        <f t="shared" si="107"/>
        <v>n/a</v>
      </c>
      <c r="X424" s="761">
        <f t="shared" si="108"/>
        <v>4.4217010080386512</v>
      </c>
      <c r="Y424" s="926"/>
      <c r="Z424" s="702">
        <f t="shared" si="109"/>
        <v>68.461538461538467</v>
      </c>
      <c r="AA424" s="935">
        <f t="shared" si="110"/>
        <v>33.700000000000003</v>
      </c>
      <c r="AB424" s="639">
        <v>12</v>
      </c>
      <c r="AC424" s="916">
        <v>2.6</v>
      </c>
      <c r="AD424" s="916">
        <v>4.22</v>
      </c>
      <c r="AE424" s="916">
        <v>3.53</v>
      </c>
      <c r="AF424" s="916">
        <v>4.0599999999999996</v>
      </c>
      <c r="AG424" s="916">
        <v>12.2</v>
      </c>
      <c r="AH424" s="916">
        <v>-17.8</v>
      </c>
      <c r="AI424" s="916">
        <v>6.11</v>
      </c>
      <c r="AJ424" s="916">
        <v>2.6</v>
      </c>
      <c r="AK424" s="916">
        <v>8</v>
      </c>
      <c r="AL424" s="928">
        <v>4260</v>
      </c>
      <c r="AM424" s="922">
        <v>5.0999999999999996</v>
      </c>
      <c r="AN424" s="916">
        <v>0</v>
      </c>
      <c r="AO424" s="802">
        <f t="shared" si="111"/>
        <v>-20.172077721487092</v>
      </c>
      <c r="AP424" s="803">
        <f t="shared" si="112"/>
        <v>13.527922278512911</v>
      </c>
      <c r="AQ424" s="936">
        <f t="shared" si="113"/>
        <v>146.59638638426514</v>
      </c>
      <c r="AR424" s="702">
        <f>INDEX(Historical!$C$7:$C$1437,MATCH(B424,Historical!$B$7:$B$1446,0))*IF(AH424="n/a",1.03,IF(AH424&lt;0,1.01,IF(AH424&gt;10,1.1,(1+AH424/100))))</f>
        <v>1.6967999999999999</v>
      </c>
      <c r="AS424" s="935">
        <f t="shared" si="114"/>
        <v>1.8004744799999997</v>
      </c>
      <c r="AT424" s="935">
        <f t="shared" si="118"/>
        <v>1.9445124383999997</v>
      </c>
      <c r="AU424" s="935">
        <f t="shared" si="118"/>
        <v>2.1000734334719997</v>
      </c>
      <c r="AV424" s="935">
        <f t="shared" si="118"/>
        <v>2.2680793081497597</v>
      </c>
      <c r="AW424" s="702">
        <f t="shared" si="115"/>
        <v>9.8099396600217581</v>
      </c>
      <c r="AX424" s="810">
        <f t="shared" si="116"/>
        <v>11.196005090186894</v>
      </c>
      <c r="AY424" s="991">
        <v>0.87</v>
      </c>
      <c r="AZ424" s="922">
        <v>34.65</v>
      </c>
      <c r="BA424" s="922">
        <v>-4.32</v>
      </c>
      <c r="BB424" s="922">
        <v>1.3</v>
      </c>
      <c r="BC424" s="922">
        <v>10.45</v>
      </c>
      <c r="BE424" s="664">
        <v>2011</v>
      </c>
      <c r="BF424" s="946" t="e">
        <f>#VALUE!</f>
        <v>#VALUE!</v>
      </c>
      <c r="BG424" s="931">
        <v>5.0999999999999996</v>
      </c>
    </row>
    <row r="425" spans="1:59" ht="11.25" customHeight="1" x14ac:dyDescent="0.2">
      <c r="A425" s="609" t="s">
        <v>645</v>
      </c>
      <c r="B425" s="925" t="s">
        <v>646</v>
      </c>
      <c r="C425" s="988" t="s">
        <v>128</v>
      </c>
      <c r="D425" s="988" t="s">
        <v>4361</v>
      </c>
      <c r="E425" s="792">
        <v>15</v>
      </c>
      <c r="F425" s="526">
        <v>251</v>
      </c>
      <c r="G425" s="526" t="s">
        <v>106</v>
      </c>
      <c r="H425" s="526" t="s">
        <v>106</v>
      </c>
      <c r="I425" s="924">
        <v>157.18</v>
      </c>
      <c r="J425" s="702">
        <f t="shared" si="104"/>
        <v>1.2724265173686218</v>
      </c>
      <c r="K425" s="927">
        <v>0.5</v>
      </c>
      <c r="L425" s="639">
        <v>4</v>
      </c>
      <c r="M425" s="693">
        <f t="shared" si="105"/>
        <v>2</v>
      </c>
      <c r="N425" s="921" t="s">
        <v>266</v>
      </c>
      <c r="O425" s="795">
        <v>0.45</v>
      </c>
      <c r="P425" s="915">
        <v>43451</v>
      </c>
      <c r="Q425" s="915">
        <v>43469</v>
      </c>
      <c r="R425" s="693">
        <f t="shared" si="106"/>
        <v>11.111111111111107</v>
      </c>
      <c r="S425" s="759">
        <f>IF(INDEX(Historical!$D$7:$D$1437,MATCH(B425,Historical!$B$7:$B$1446,0))=0,"n/a",(INDEX(Historical!$C$7:$C$1437,MATCH(B425,Historical!$B$7:$B$1446,0))/INDEX(Historical!$D$7:$D$1437,MATCH(B425,Historical!$B$7:$B$1446,0))-1)*100)</f>
        <v>7.1428571428571397</v>
      </c>
      <c r="T425" s="759">
        <f>IF(INDEX(Historical!$F$7:$F$1430,MATCH(B425,Historical!$B$7:$B$1446,0))=0,"n/a",((INDEX(Historical!$C$7:$C$1437,MATCH(B425,Historical!$B$7:$B$1446,0))/INDEX(Historical!$F$7:$F$1430,MATCH(B425,Historical!$B$7:$B$1446,0)))^(1/3)-1)*100)</f>
        <v>7.7217345015941907</v>
      </c>
      <c r="U425" s="759">
        <f>IF(INDEX(Historical!$H$7:$H$1430,MATCH(B425,Historical!$B$7:$B$1446,0))=0,"n/a",((INDEX(Historical!$C$7:$C$1437,MATCH(B425,Historical!$B$7:$B$1446,0))/INDEX(Historical!$H$7:$H$1430,MATCH(B425,Historical!$B$7:$B$1446,0)))^(1/5)-1)*100)</f>
        <v>22.975474292468157</v>
      </c>
      <c r="V425" s="759">
        <f>IF(INDEX(Historical!$O$7:$O$1430,MATCH(B425,Historical!$B$7:$B$1446,0))=0,"n/a",((INDEX(Historical!$C$7:$C$1437,MATCH(B425,Historical!$B$7:$B$1446,0))/INDEX(Historical!$O$7:$O$1430,MATCH(B425,Historical!$B$7:$B$1446,0)))^(1/10)-1)*100)</f>
        <v>17.140501260826912</v>
      </c>
      <c r="W425" s="760">
        <f t="shared" si="107"/>
        <v>1.3404202095872513</v>
      </c>
      <c r="X425" s="761">
        <f t="shared" si="108"/>
        <v>7.1798357163962985</v>
      </c>
      <c r="Y425" s="718"/>
      <c r="Z425" s="702">
        <f t="shared" si="109"/>
        <v>48.899755501222501</v>
      </c>
      <c r="AA425" s="935">
        <f t="shared" si="110"/>
        <v>38.430317848410759</v>
      </c>
      <c r="AB425" s="639">
        <v>9</v>
      </c>
      <c r="AC425" s="916">
        <v>4.09</v>
      </c>
      <c r="AD425" s="916">
        <v>6.41</v>
      </c>
      <c r="AE425" s="916">
        <v>2.5499999999999998</v>
      </c>
      <c r="AF425" s="916">
        <v>3.84</v>
      </c>
      <c r="AG425" s="916">
        <v>11.4</v>
      </c>
      <c r="AH425" s="916">
        <v>-5.3</v>
      </c>
      <c r="AI425" s="916">
        <v>7.1099999999999994</v>
      </c>
      <c r="AJ425" s="916">
        <v>3.2</v>
      </c>
      <c r="AK425" s="916">
        <v>6</v>
      </c>
      <c r="AL425" s="928">
        <v>2920</v>
      </c>
      <c r="AM425" s="922">
        <v>20.200000000000003</v>
      </c>
      <c r="AN425" s="916">
        <v>0</v>
      </c>
      <c r="AO425" s="802">
        <f t="shared" si="111"/>
        <v>-14.182417038573981</v>
      </c>
      <c r="AP425" s="803">
        <f t="shared" si="112"/>
        <v>24.247900809836779</v>
      </c>
      <c r="AQ425" s="936">
        <f t="shared" si="113"/>
        <v>156.10103955526554</v>
      </c>
      <c r="AR425" s="702">
        <f>INDEX(Historical!$C$7:$C$1437,MATCH(B425,Historical!$B$7:$B$1446,0))*IF(AH425="n/a",1.03,IF(AH425&lt;0,1.01,IF(AH425&gt;10,1.1,(1+AH425/100))))</f>
        <v>1.8180000000000001</v>
      </c>
      <c r="AS425" s="935">
        <f t="shared" si="114"/>
        <v>1.9472597999999999</v>
      </c>
      <c r="AT425" s="935">
        <f t="shared" si="118"/>
        <v>2.0640953880000001</v>
      </c>
      <c r="AU425" s="935">
        <f t="shared" si="118"/>
        <v>2.1879411112800002</v>
      </c>
      <c r="AV425" s="935">
        <f t="shared" si="118"/>
        <v>2.3192175779568003</v>
      </c>
      <c r="AW425" s="702">
        <f t="shared" si="115"/>
        <v>10.336513877236801</v>
      </c>
      <c r="AX425" s="810">
        <f t="shared" si="116"/>
        <v>6.5762271772724272</v>
      </c>
      <c r="AY425" s="991">
        <v>0.48</v>
      </c>
      <c r="AZ425" s="922">
        <v>24.77</v>
      </c>
      <c r="BA425" s="922">
        <v>-3.4799999999999995</v>
      </c>
      <c r="BB425" s="922">
        <v>1.5699999999999998</v>
      </c>
      <c r="BC425" s="922">
        <v>3.93</v>
      </c>
      <c r="BE425" s="664">
        <v>2005</v>
      </c>
      <c r="BF425" s="946" t="e">
        <f>#VALUE!</f>
        <v>#VALUE!</v>
      </c>
      <c r="BG425" s="931">
        <v>9.3000000000000007</v>
      </c>
    </row>
    <row r="426" spans="1:59" ht="11.25" customHeight="1" x14ac:dyDescent="0.2">
      <c r="A426" s="609" t="s">
        <v>259</v>
      </c>
      <c r="B426" s="925" t="s">
        <v>260</v>
      </c>
      <c r="C426" s="988" t="s">
        <v>4224</v>
      </c>
      <c r="D426" s="988" t="s">
        <v>4359</v>
      </c>
      <c r="E426" s="792">
        <v>29</v>
      </c>
      <c r="F426" s="526">
        <v>95</v>
      </c>
      <c r="G426" s="526" t="s">
        <v>37</v>
      </c>
      <c r="H426" s="526" t="s">
        <v>106</v>
      </c>
      <c r="I426" s="916">
        <v>149.06</v>
      </c>
      <c r="J426" s="702">
        <f t="shared" si="104"/>
        <v>1.0733932644572655</v>
      </c>
      <c r="K426" s="933">
        <v>0.4</v>
      </c>
      <c r="L426" s="639">
        <v>4</v>
      </c>
      <c r="M426" s="693">
        <f t="shared" si="105"/>
        <v>1.6</v>
      </c>
      <c r="N426" s="921" t="s">
        <v>595</v>
      </c>
      <c r="O426" s="796">
        <v>0.37</v>
      </c>
      <c r="P426" s="915">
        <v>43524</v>
      </c>
      <c r="Q426" s="915">
        <v>43542</v>
      </c>
      <c r="R426" s="693">
        <f t="shared" si="106"/>
        <v>8.1081081081081159</v>
      </c>
      <c r="S426" s="759">
        <f>IF(INDEX(Historical!$D$7:$D$1437,MATCH(B426,Historical!$B$7:$B$1446,0))=0,"n/a",(INDEX(Historical!$C$7:$C$1437,MATCH(B426,Historical!$B$7:$B$1446,0))/INDEX(Historical!$D$7:$D$1437,MATCH(B426,Historical!$B$7:$B$1446,0))-1)*100)</f>
        <v>19.354838709677423</v>
      </c>
      <c r="T426" s="759">
        <f>IF(INDEX(Historical!$F$7:$F$1430,MATCH(B426,Historical!$B$7:$B$1446,0))=0,"n/a",((INDEX(Historical!$C$7:$C$1437,MATCH(B426,Historical!$B$7:$B$1446,0))/INDEX(Historical!$F$7:$F$1430,MATCH(B426,Historical!$B$7:$B$1446,0)))^(1/3)-1)*100)</f>
        <v>13.960384306101293</v>
      </c>
      <c r="U426" s="759">
        <f>IF(INDEX(Historical!$H$7:$H$1430,MATCH(B426,Historical!$B$7:$B$1446,0))=0,"n/a",((INDEX(Historical!$C$7:$C$1437,MATCH(B426,Historical!$B$7:$B$1446,0))/INDEX(Historical!$H$7:$H$1430,MATCH(B426,Historical!$B$7:$B$1446,0)))^(1/5)-1)*100)</f>
        <v>15.182836968177259</v>
      </c>
      <c r="V426" s="759">
        <f>IF(INDEX(Historical!$O$7:$O$1430,MATCH(B426,Historical!$B$7:$B$1446,0))=0,"n/a",((INDEX(Historical!$C$7:$C$1437,MATCH(B426,Historical!$B$7:$B$1446,0))/INDEX(Historical!$O$7:$O$1430,MATCH(B426,Historical!$B$7:$B$1446,0)))^(1/10)-1)*100)</f>
        <v>17.304330741852002</v>
      </c>
      <c r="W426" s="760">
        <f t="shared" si="107"/>
        <v>0.87740099254207338</v>
      </c>
      <c r="X426" s="761">
        <f t="shared" si="108"/>
        <v>1.320246692884979</v>
      </c>
      <c r="Y426" s="926" t="s">
        <v>153</v>
      </c>
      <c r="Z426" s="702">
        <f t="shared" si="109"/>
        <v>43.126684636118604</v>
      </c>
      <c r="AA426" s="935">
        <f t="shared" si="110"/>
        <v>40.177897574123989</v>
      </c>
      <c r="AB426" s="639">
        <v>6</v>
      </c>
      <c r="AC426" s="916">
        <v>3.71</v>
      </c>
      <c r="AD426" s="916">
        <v>3.65</v>
      </c>
      <c r="AE426" s="916">
        <v>7.24</v>
      </c>
      <c r="AF426" s="916">
        <v>8.27</v>
      </c>
      <c r="AG426" s="916">
        <v>23.3</v>
      </c>
      <c r="AH426" s="916">
        <v>6</v>
      </c>
      <c r="AI426" s="916">
        <v>11.76</v>
      </c>
      <c r="AJ426" s="916">
        <v>11.5</v>
      </c>
      <c r="AK426" s="916">
        <v>11</v>
      </c>
      <c r="AL426" s="928">
        <v>11440</v>
      </c>
      <c r="AM426" s="922">
        <v>0.6</v>
      </c>
      <c r="AN426" s="916">
        <v>0</v>
      </c>
      <c r="AO426" s="802">
        <f t="shared" si="111"/>
        <v>-23.921667341489464</v>
      </c>
      <c r="AP426" s="803">
        <f t="shared" si="112"/>
        <v>16.256230232634525</v>
      </c>
      <c r="AQ426" s="936">
        <f t="shared" si="113"/>
        <v>284.28647470228964</v>
      </c>
      <c r="AR426" s="702">
        <f>INDEX(Historical!$C$7:$C$1437,MATCH(B426,Historical!$B$7:$B$1446,0))*IF(AH426="n/a",1.03,IF(AH426&lt;0,1.01,IF(AH426&gt;10,1.1,(1+AH426/100))))</f>
        <v>1.5688</v>
      </c>
      <c r="AS426" s="935">
        <f t="shared" si="114"/>
        <v>1.7256800000000001</v>
      </c>
      <c r="AT426" s="935">
        <f t="shared" si="118"/>
        <v>1.8982480000000002</v>
      </c>
      <c r="AU426" s="935">
        <f t="shared" si="118"/>
        <v>2.0880728000000004</v>
      </c>
      <c r="AV426" s="935">
        <f t="shared" si="118"/>
        <v>2.2968800800000007</v>
      </c>
      <c r="AW426" s="702">
        <f t="shared" si="115"/>
        <v>9.5776808800000026</v>
      </c>
      <c r="AX426" s="810">
        <f t="shared" si="116"/>
        <v>6.4253863410707117</v>
      </c>
      <c r="AY426" s="991">
        <v>0.88</v>
      </c>
      <c r="AZ426" s="922">
        <v>27.63</v>
      </c>
      <c r="BA426" s="922">
        <v>-8.93</v>
      </c>
      <c r="BB426" s="922">
        <v>7.82</v>
      </c>
      <c r="BC426" s="922">
        <v>5.65</v>
      </c>
      <c r="BE426" s="664">
        <v>1991</v>
      </c>
      <c r="BF426" s="946" t="e">
        <f>#VALUE!</f>
        <v>#VALUE!</v>
      </c>
      <c r="BG426" s="931">
        <v>15.6</v>
      </c>
    </row>
    <row r="427" spans="1:59" ht="11.25" customHeight="1" x14ac:dyDescent="0.2">
      <c r="A427" s="609" t="s">
        <v>1364</v>
      </c>
      <c r="B427" s="925" t="s">
        <v>1365</v>
      </c>
      <c r="C427" s="988" t="s">
        <v>4353</v>
      </c>
      <c r="D427" s="988" t="s">
        <v>4384</v>
      </c>
      <c r="E427" s="792">
        <v>8</v>
      </c>
      <c r="F427" s="526">
        <v>510</v>
      </c>
      <c r="G427" s="526" t="s">
        <v>115</v>
      </c>
      <c r="H427" s="526" t="s">
        <v>115</v>
      </c>
      <c r="I427" s="924">
        <v>154.57</v>
      </c>
      <c r="J427" s="702">
        <f t="shared" si="104"/>
        <v>0.53050397877984079</v>
      </c>
      <c r="K427" s="927">
        <v>0.41</v>
      </c>
      <c r="L427" s="639">
        <v>2</v>
      </c>
      <c r="M427" s="693">
        <f t="shared" si="105"/>
        <v>0.82</v>
      </c>
      <c r="N427" s="921" t="s">
        <v>1366</v>
      </c>
      <c r="O427" s="795">
        <v>0.37</v>
      </c>
      <c r="P427" s="658">
        <v>43237</v>
      </c>
      <c r="Q427" s="658">
        <v>43266</v>
      </c>
      <c r="R427" s="693">
        <f t="shared" si="106"/>
        <v>10.810810810810805</v>
      </c>
      <c r="S427" s="759">
        <f>IF(INDEX(Historical!$D$7:$D$1437,MATCH(B427,Historical!$B$7:$B$1446,0))=0,"n/a",(INDEX(Historical!$C$7:$C$1437,MATCH(B427,Historical!$B$7:$B$1446,0))/INDEX(Historical!$D$7:$D$1437,MATCH(B427,Historical!$B$7:$B$1446,0))-1)*100)</f>
        <v>13.888888888888884</v>
      </c>
      <c r="T427" s="759">
        <f>IF(INDEX(Historical!$F$7:$F$1430,MATCH(B427,Historical!$B$7:$B$1446,0))=0,"n/a",((INDEX(Historical!$C$7:$C$1437,MATCH(B427,Historical!$B$7:$B$1446,0))/INDEX(Historical!$F$7:$F$1430,MATCH(B427,Historical!$B$7:$B$1446,0)))^(1/3)-1)*100)</f>
        <v>13.555613628301177</v>
      </c>
      <c r="U427" s="759">
        <f>IF(INDEX(Historical!$H$7:$H$1430,MATCH(B427,Historical!$B$7:$B$1446,0))=0,"n/a",((INDEX(Historical!$C$7:$C$1437,MATCH(B427,Historical!$B$7:$B$1446,0))/INDEX(Historical!$H$7:$H$1430,MATCH(B427,Historical!$B$7:$B$1446,0)))^(1/5)-1)*100)</f>
        <v>13.258872838875678</v>
      </c>
      <c r="V427" s="759">
        <f>IF(INDEX(Historical!$O$7:$O$1430,MATCH(B427,Historical!$B$7:$B$1446,0))=0,"n/a",((INDEX(Historical!$C$7:$C$1437,MATCH(B427,Historical!$B$7:$B$1446,0))/INDEX(Historical!$O$7:$O$1430,MATCH(B427,Historical!$B$7:$B$1446,0)))^(1/10)-1)*100)</f>
        <v>0.89630430261684602</v>
      </c>
      <c r="W427" s="760">
        <f t="shared" si="107"/>
        <v>14.792825160121549</v>
      </c>
      <c r="X427" s="761">
        <f t="shared" si="108"/>
        <v>0.94034559140962271</v>
      </c>
      <c r="Y427" s="926"/>
      <c r="Z427" s="702">
        <f t="shared" si="109"/>
        <v>7.0934256055363312</v>
      </c>
      <c r="AA427" s="935">
        <f t="shared" si="110"/>
        <v>13.371107266435985</v>
      </c>
      <c r="AB427" s="639">
        <v>12</v>
      </c>
      <c r="AC427" s="916">
        <v>11.56</v>
      </c>
      <c r="AD427" s="916">
        <v>1.43</v>
      </c>
      <c r="AE427" s="916">
        <v>0.43</v>
      </c>
      <c r="AF427" s="916">
        <v>1.91</v>
      </c>
      <c r="AG427" s="916">
        <v>13.700000000000001</v>
      </c>
      <c r="AH427" s="918">
        <v>31.6</v>
      </c>
      <c r="AI427" s="918">
        <v>7.5</v>
      </c>
      <c r="AJ427" s="916">
        <v>14.099999999999998</v>
      </c>
      <c r="AK427" s="916">
        <v>9.35</v>
      </c>
      <c r="AL427" s="928">
        <v>7050</v>
      </c>
      <c r="AM427" s="922">
        <v>0.5</v>
      </c>
      <c r="AN427" s="916">
        <v>0.19</v>
      </c>
      <c r="AO427" s="802">
        <f t="shared" si="111"/>
        <v>0.41826955121953446</v>
      </c>
      <c r="AP427" s="803">
        <f t="shared" si="112"/>
        <v>13.789376817655519</v>
      </c>
      <c r="AQ427" s="936">
        <f t="shared" si="113"/>
        <v>6.5391214090814165</v>
      </c>
      <c r="AR427" s="702">
        <f>INDEX(Historical!$C$7:$C$1437,MATCH(B427,Historical!$B$7:$B$1446,0))*IF(AH427="n/a",1.03,IF(AH427&lt;0,1.01,IF(AH427&gt;10,1.1,(1+AH427/100))))</f>
        <v>0.90200000000000002</v>
      </c>
      <c r="AS427" s="935">
        <f t="shared" si="114"/>
        <v>0.96965000000000001</v>
      </c>
      <c r="AT427" s="935">
        <f t="shared" ref="AT427:AV446" si="119">IF($AK427="n/a",1.03*AS427,IF($AK427&lt;0,1.01*AS427,IF($AK427&gt;10,1.1*AS427,(1+$AK427/100)*AS427)))</f>
        <v>1.060312275</v>
      </c>
      <c r="AU427" s="935">
        <f t="shared" si="119"/>
        <v>1.1594514727125</v>
      </c>
      <c r="AV427" s="935">
        <f t="shared" si="119"/>
        <v>1.2678601854111187</v>
      </c>
      <c r="AW427" s="702">
        <f t="shared" si="115"/>
        <v>5.3592739331236192</v>
      </c>
      <c r="AX427" s="810">
        <f t="shared" si="116"/>
        <v>3.4672148108453253</v>
      </c>
      <c r="AY427" s="991">
        <v>1.65</v>
      </c>
      <c r="AZ427" s="922">
        <v>29.03</v>
      </c>
      <c r="BA427" s="922">
        <v>-12.68</v>
      </c>
      <c r="BB427" s="922">
        <v>-2.2399999999999998</v>
      </c>
      <c r="BC427" s="922">
        <v>4.74</v>
      </c>
      <c r="BE427" s="664">
        <v>2011</v>
      </c>
      <c r="BF427" s="946" t="e">
        <f>#VALUE!</f>
        <v>#VALUE!</v>
      </c>
      <c r="BG427" s="931">
        <v>5.0999999999999996</v>
      </c>
    </row>
    <row r="428" spans="1:59" ht="11.25" customHeight="1" x14ac:dyDescent="0.2">
      <c r="A428" s="537" t="s">
        <v>261</v>
      </c>
      <c r="B428" s="925" t="s">
        <v>262</v>
      </c>
      <c r="C428" s="988" t="s">
        <v>154</v>
      </c>
      <c r="D428" s="988" t="s">
        <v>4383</v>
      </c>
      <c r="E428" s="792">
        <v>57</v>
      </c>
      <c r="F428" s="526">
        <v>11</v>
      </c>
      <c r="G428" s="526" t="s">
        <v>37</v>
      </c>
      <c r="H428" s="526" t="s">
        <v>37</v>
      </c>
      <c r="I428" s="916">
        <v>141.19999999999999</v>
      </c>
      <c r="J428" s="702">
        <f t="shared" si="104"/>
        <v>2.6912181303116145</v>
      </c>
      <c r="K428" s="927">
        <v>0.95</v>
      </c>
      <c r="L428" s="639">
        <v>4</v>
      </c>
      <c r="M428" s="693">
        <f t="shared" si="105"/>
        <v>3.8</v>
      </c>
      <c r="N428" s="921" t="s">
        <v>111</v>
      </c>
      <c r="O428" s="795">
        <v>0.9</v>
      </c>
      <c r="P428" s="915">
        <v>43609</v>
      </c>
      <c r="Q428" s="915">
        <v>43627</v>
      </c>
      <c r="R428" s="693">
        <f t="shared" si="106"/>
        <v>5.5555555555555483</v>
      </c>
      <c r="S428" s="759">
        <f>IF(INDEX(Historical!$D$7:$D$1437,MATCH(B428,Historical!$B$7:$B$1446,0))=0,"n/a",(INDEX(Historical!$C$7:$C$1437,MATCH(B428,Historical!$B$7:$B$1446,0))/INDEX(Historical!$D$7:$D$1437,MATCH(B428,Historical!$B$7:$B$1446,0))-1)*100)</f>
        <v>6.6265060240963791</v>
      </c>
      <c r="T428" s="759">
        <f>IF(INDEX(Historical!$F$7:$F$1430,MATCH(B428,Historical!$B$7:$B$1446,0))=0,"n/a",((INDEX(Historical!$C$7:$C$1437,MATCH(B428,Historical!$B$7:$B$1446,0))/INDEX(Historical!$F$7:$F$1430,MATCH(B428,Historical!$B$7:$B$1446,0)))^(1/3)-1)*100)</f>
        <v>6.2658569182611146</v>
      </c>
      <c r="U428" s="759">
        <f>IF(INDEX(Historical!$H$7:$H$1430,MATCH(B428,Historical!$B$7:$B$1446,0))=0,"n/a",((INDEX(Historical!$C$7:$C$1437,MATCH(B428,Historical!$B$7:$B$1446,0))/INDEX(Historical!$H$7:$H$1430,MATCH(B428,Historical!$B$7:$B$1446,0)))^(1/5)-1)*100)</f>
        <v>6.4487827443383994</v>
      </c>
      <c r="V428" s="759">
        <f>IF(INDEX(Historical!$O$7:$O$1430,MATCH(B428,Historical!$B$7:$B$1446,0))=0,"n/a",((INDEX(Historical!$C$7:$C$1437,MATCH(B428,Historical!$B$7:$B$1446,0))/INDEX(Historical!$O$7:$O$1430,MATCH(B428,Historical!$B$7:$B$1446,0)))^(1/10)-1)*100)</f>
        <v>7.0271302979190597</v>
      </c>
      <c r="W428" s="760">
        <f t="shared" si="107"/>
        <v>0.91769790382968619</v>
      </c>
      <c r="X428" s="761">
        <f t="shared" si="108"/>
        <v>2.0802524981736772</v>
      </c>
      <c r="Y428" s="925"/>
      <c r="Z428" s="702">
        <f t="shared" si="109"/>
        <v>70.370370370370367</v>
      </c>
      <c r="AA428" s="935">
        <f t="shared" si="110"/>
        <v>26.148148148148145</v>
      </c>
      <c r="AB428" s="639">
        <v>12</v>
      </c>
      <c r="AC428" s="916">
        <v>5.4</v>
      </c>
      <c r="AD428" s="916">
        <v>4.0599999999999996</v>
      </c>
      <c r="AE428" s="916">
        <v>4.63</v>
      </c>
      <c r="AF428" s="916">
        <v>6.33</v>
      </c>
      <c r="AG428" s="916">
        <v>2.5</v>
      </c>
      <c r="AH428" s="916">
        <v>7.6</v>
      </c>
      <c r="AI428" s="916">
        <v>6.47</v>
      </c>
      <c r="AJ428" s="916">
        <v>3.1</v>
      </c>
      <c r="AK428" s="916">
        <v>6.45</v>
      </c>
      <c r="AL428" s="928">
        <v>378160</v>
      </c>
      <c r="AM428" s="922">
        <v>6.9999999999999993E-2</v>
      </c>
      <c r="AN428" s="916">
        <v>0.51</v>
      </c>
      <c r="AO428" s="802">
        <f t="shared" si="111"/>
        <v>-17.008147273498132</v>
      </c>
      <c r="AP428" s="803">
        <f t="shared" si="112"/>
        <v>9.1400008746500134</v>
      </c>
      <c r="AQ428" s="936">
        <f t="shared" si="113"/>
        <v>171.22584093357224</v>
      </c>
      <c r="AR428" s="702">
        <f>INDEX(Historical!$C$7:$C$1437,MATCH(B428,Historical!$B$7:$B$1446,0))*IF(AH428="n/a",1.03,IF(AH428&lt;0,1.01,IF(AH428&gt;10,1.1,(1+AH428/100))))</f>
        <v>3.8090400000000004</v>
      </c>
      <c r="AS428" s="935">
        <f t="shared" si="114"/>
        <v>4.0554848880000005</v>
      </c>
      <c r="AT428" s="935">
        <f t="shared" si="119"/>
        <v>4.3170636632760004</v>
      </c>
      <c r="AU428" s="935">
        <f t="shared" si="119"/>
        <v>4.5955142695573024</v>
      </c>
      <c r="AV428" s="935">
        <f t="shared" si="119"/>
        <v>4.8919249399437481</v>
      </c>
      <c r="AW428" s="702">
        <f t="shared" si="115"/>
        <v>21.669027760777052</v>
      </c>
      <c r="AX428" s="810">
        <f t="shared" si="116"/>
        <v>15.346336941060237</v>
      </c>
      <c r="AY428" s="991">
        <v>0.66</v>
      </c>
      <c r="AZ428" s="922">
        <v>19.03</v>
      </c>
      <c r="BA428" s="922">
        <v>-5.2299999999999995</v>
      </c>
      <c r="BB428" s="922">
        <v>2.6</v>
      </c>
      <c r="BC428" s="922">
        <v>3.8</v>
      </c>
      <c r="BE428" s="664">
        <v>1963</v>
      </c>
      <c r="BF428" s="946" t="e">
        <f>#VALUE!</f>
        <v>#VALUE!</v>
      </c>
      <c r="BG428" s="931">
        <v>1</v>
      </c>
    </row>
    <row r="429" spans="1:59" ht="11.25" customHeight="1" x14ac:dyDescent="0.2">
      <c r="A429" s="609" t="s">
        <v>1362</v>
      </c>
      <c r="B429" s="925" t="s">
        <v>1363</v>
      </c>
      <c r="C429" s="988" t="s">
        <v>247</v>
      </c>
      <c r="D429" s="988" t="s">
        <v>4380</v>
      </c>
      <c r="E429" s="792">
        <v>6</v>
      </c>
      <c r="F429" s="526">
        <v>736</v>
      </c>
      <c r="G429" s="526" t="s">
        <v>106</v>
      </c>
      <c r="H429" s="526" t="s">
        <v>106</v>
      </c>
      <c r="I429" s="924">
        <v>76.67</v>
      </c>
      <c r="J429" s="702">
        <f t="shared" si="104"/>
        <v>0.7304030259553933</v>
      </c>
      <c r="K429" s="927">
        <v>0.14000000000000001</v>
      </c>
      <c r="L429" s="639">
        <v>4</v>
      </c>
      <c r="M429" s="693">
        <f t="shared" si="105"/>
        <v>0.56000000000000005</v>
      </c>
      <c r="N429" s="921" t="s">
        <v>3968</v>
      </c>
      <c r="O429" s="795">
        <v>0.12</v>
      </c>
      <c r="P429" s="915">
        <v>43382</v>
      </c>
      <c r="Q429" s="915">
        <v>43397</v>
      </c>
      <c r="R429" s="693">
        <f t="shared" si="106"/>
        <v>16.666666666666682</v>
      </c>
      <c r="S429" s="759">
        <f>IF(INDEX(Historical!$D$7:$D$1437,MATCH(B429,Historical!$B$7:$B$1446,0))=0,"n/a",(INDEX(Historical!$C$7:$C$1437,MATCH(B429,Historical!$B$7:$B$1446,0))/INDEX(Historical!$D$7:$D$1437,MATCH(B429,Historical!$B$7:$B$1446,0))-1)*100)</f>
        <v>29.729729729729737</v>
      </c>
      <c r="T429" s="759">
        <f>IF(INDEX(Historical!$F$7:$F$1430,MATCH(B429,Historical!$B$7:$B$1446,0))=0,"n/a",((INDEX(Historical!$C$7:$C$1437,MATCH(B429,Historical!$B$7:$B$1446,0))/INDEX(Historical!$F$7:$F$1430,MATCH(B429,Historical!$B$7:$B$1446,0)))^(1/3)-1)*100)</f>
        <v>16.318055297195457</v>
      </c>
      <c r="U429" s="759">
        <f>IF(INDEX(Historical!$H$7:$H$1430,MATCH(B429,Historical!$B$7:$B$1446,0))=0,"n/a",((INDEX(Historical!$C$7:$C$1437,MATCH(B429,Historical!$B$7:$B$1446,0))/INDEX(Historical!$H$7:$H$1430,MATCH(B429,Historical!$B$7:$B$1446,0)))^(1/5)-1)*100)</f>
        <v>44.955932735539108</v>
      </c>
      <c r="V429" s="759">
        <f>IF(INDEX(Historical!$O$7:$O$1430,MATCH(B429,Historical!$B$7:$B$1446,0))=0,"n/a",((INDEX(Historical!$C$7:$C$1437,MATCH(B429,Historical!$B$7:$B$1446,0))/INDEX(Historical!$O$7:$O$1430,MATCH(B429,Historical!$B$7:$B$1446,0)))^(1/10)-1)*100)</f>
        <v>8.1139800821938621</v>
      </c>
      <c r="W429" s="760">
        <f t="shared" si="107"/>
        <v>5.5405525130872517</v>
      </c>
      <c r="X429" s="761">
        <f t="shared" si="108"/>
        <v>2.3293229396652388</v>
      </c>
      <c r="Y429" s="705"/>
      <c r="Z429" s="702">
        <f t="shared" si="109"/>
        <v>12.200435729847497</v>
      </c>
      <c r="AA429" s="935">
        <f t="shared" si="110"/>
        <v>16.703703703703706</v>
      </c>
      <c r="AB429" s="639">
        <v>9</v>
      </c>
      <c r="AC429" s="916">
        <v>4.59</v>
      </c>
      <c r="AD429" s="916">
        <v>1.19</v>
      </c>
      <c r="AE429" s="916">
        <v>1.4</v>
      </c>
      <c r="AF429" s="916">
        <v>2.73</v>
      </c>
      <c r="AG429" s="916">
        <v>16</v>
      </c>
      <c r="AH429" s="916">
        <v>38.5</v>
      </c>
      <c r="AI429" s="916">
        <v>11.29</v>
      </c>
      <c r="AJ429" s="916">
        <v>19.3</v>
      </c>
      <c r="AK429" s="916">
        <v>14.000000000000002</v>
      </c>
      <c r="AL429" s="928">
        <v>745.23</v>
      </c>
      <c r="AM429" s="922">
        <v>5</v>
      </c>
      <c r="AN429" s="916">
        <v>0</v>
      </c>
      <c r="AO429" s="802">
        <f t="shared" si="111"/>
        <v>28.982632057790799</v>
      </c>
      <c r="AP429" s="803">
        <f t="shared" si="112"/>
        <v>45.686335761494504</v>
      </c>
      <c r="AQ429" s="936">
        <f t="shared" si="113"/>
        <v>42.362777768021822</v>
      </c>
      <c r="AR429" s="702">
        <f>INDEX(Historical!$C$7:$C$1437,MATCH(B429,Historical!$B$7:$B$1446,0))*IF(AH429="n/a",1.03,IF(AH429&lt;0,1.01,IF(AH429&gt;10,1.1,(1+AH429/100))))</f>
        <v>0.52800000000000002</v>
      </c>
      <c r="AS429" s="935">
        <f t="shared" si="114"/>
        <v>0.58080000000000009</v>
      </c>
      <c r="AT429" s="935">
        <f t="shared" si="119"/>
        <v>0.63888000000000011</v>
      </c>
      <c r="AU429" s="935">
        <f t="shared" si="119"/>
        <v>0.70276800000000017</v>
      </c>
      <c r="AV429" s="935">
        <f t="shared" si="119"/>
        <v>0.7730448000000002</v>
      </c>
      <c r="AW429" s="702">
        <f t="shared" si="115"/>
        <v>3.2234928000000003</v>
      </c>
      <c r="AX429" s="810">
        <f t="shared" si="116"/>
        <v>4.2043730272596846</v>
      </c>
      <c r="AY429" s="991">
        <v>1.05</v>
      </c>
      <c r="AZ429" s="922">
        <v>40.270000000000003</v>
      </c>
      <c r="BA429" s="922">
        <v>-28.59</v>
      </c>
      <c r="BB429" s="922">
        <v>9.74</v>
      </c>
      <c r="BC429" s="922">
        <v>0.75</v>
      </c>
      <c r="BE429" s="664">
        <v>2013</v>
      </c>
      <c r="BF429" s="946" t="e">
        <f>#VALUE!</f>
        <v>#VALUE!</v>
      </c>
      <c r="BG429" s="931">
        <v>11.200000000000001</v>
      </c>
    </row>
    <row r="430" spans="1:59" ht="11.25" customHeight="1" x14ac:dyDescent="0.2">
      <c r="A430" s="609" t="s">
        <v>1367</v>
      </c>
      <c r="B430" s="925" t="s">
        <v>1368</v>
      </c>
      <c r="C430" s="988" t="s">
        <v>108</v>
      </c>
      <c r="D430" s="988" t="s">
        <v>4373</v>
      </c>
      <c r="E430" s="792">
        <v>8</v>
      </c>
      <c r="F430" s="526">
        <v>541</v>
      </c>
      <c r="G430" s="526" t="s">
        <v>37</v>
      </c>
      <c r="H430" s="526" t="s">
        <v>37</v>
      </c>
      <c r="I430" s="924">
        <v>116.05</v>
      </c>
      <c r="J430" s="702">
        <f t="shared" si="104"/>
        <v>2.7574321413183975</v>
      </c>
      <c r="K430" s="927">
        <v>0.8</v>
      </c>
      <c r="L430" s="639">
        <v>4</v>
      </c>
      <c r="M430" s="693">
        <f t="shared" si="105"/>
        <v>3.2</v>
      </c>
      <c r="N430" s="921" t="s">
        <v>161</v>
      </c>
      <c r="O430" s="795">
        <v>0.56000000000000005</v>
      </c>
      <c r="P430" s="915">
        <v>43377</v>
      </c>
      <c r="Q430" s="915">
        <v>43404</v>
      </c>
      <c r="R430" s="693">
        <f t="shared" si="106"/>
        <v>42.857142857142847</v>
      </c>
      <c r="S430" s="759">
        <f>IF(INDEX(Historical!$D$7:$D$1437,MATCH(B430,Historical!$B$7:$B$1446,0))=0,"n/a",(INDEX(Historical!$C$7:$C$1437,MATCH(B430,Historical!$B$7:$B$1446,0))/INDEX(Historical!$D$7:$D$1437,MATCH(B430,Historical!$B$7:$B$1446,0))-1)*100)</f>
        <v>21.568627450980383</v>
      </c>
      <c r="T430" s="759">
        <f>IF(INDEX(Historical!$F$7:$F$1430,MATCH(B430,Historical!$B$7:$B$1446,0))=0,"n/a",((INDEX(Historical!$C$7:$C$1437,MATCH(B430,Historical!$B$7:$B$1446,0))/INDEX(Historical!$F$7:$F$1430,MATCH(B430,Historical!$B$7:$B$1446,0)))^(1/3)-1)*100)</f>
        <v>13.862522184714066</v>
      </c>
      <c r="U430" s="759">
        <f>IF(INDEX(Historical!$H$7:$H$1430,MATCH(B430,Historical!$B$7:$B$1446,0))=0,"n/a",((INDEX(Historical!$C$7:$C$1437,MATCH(B430,Historical!$B$7:$B$1446,0))/INDEX(Historical!$H$7:$H$1430,MATCH(B430,Historical!$B$7:$B$1446,0)))^(1/5)-1)*100)</f>
        <v>12.767137012376306</v>
      </c>
      <c r="V430" s="759">
        <f>IF(INDEX(Historical!$O$7:$O$1430,MATCH(B430,Historical!$B$7:$B$1446,0))=0,"n/a",((INDEX(Historical!$C$7:$C$1437,MATCH(B430,Historical!$B$7:$B$1446,0))/INDEX(Historical!$O$7:$O$1430,MATCH(B430,Historical!$B$7:$B$1446,0)))^(1/10)-1)*100)</f>
        <v>5.0172905515339261</v>
      </c>
      <c r="W430" s="760">
        <f t="shared" si="107"/>
        <v>2.5446277988571011</v>
      </c>
      <c r="X430" s="761">
        <f t="shared" si="108"/>
        <v>0.81319344027874563</v>
      </c>
      <c r="Y430" s="926"/>
      <c r="Z430" s="702">
        <f t="shared" si="109"/>
        <v>34.519956850053937</v>
      </c>
      <c r="AA430" s="935">
        <f t="shared" si="110"/>
        <v>12.518878101402374</v>
      </c>
      <c r="AB430" s="639">
        <v>12</v>
      </c>
      <c r="AC430" s="916">
        <v>9.27</v>
      </c>
      <c r="AD430" s="916">
        <v>1.3</v>
      </c>
      <c r="AE430" s="916">
        <v>4.74</v>
      </c>
      <c r="AF430" s="916">
        <v>1.68</v>
      </c>
      <c r="AG430" s="916">
        <v>12.1</v>
      </c>
      <c r="AH430" s="916">
        <v>31.5</v>
      </c>
      <c r="AI430" s="916">
        <v>5.62</v>
      </c>
      <c r="AJ430" s="916">
        <v>15.7</v>
      </c>
      <c r="AK430" s="916">
        <v>9.629999999999999</v>
      </c>
      <c r="AL430" s="928">
        <v>387150</v>
      </c>
      <c r="AM430" s="922">
        <v>0.1</v>
      </c>
      <c r="AN430" s="916">
        <v>1.22</v>
      </c>
      <c r="AO430" s="802">
        <f t="shared" si="111"/>
        <v>3.0056910522923292</v>
      </c>
      <c r="AP430" s="803">
        <f t="shared" si="112"/>
        <v>15.524569153694703</v>
      </c>
      <c r="AQ430" s="936">
        <f t="shared" si="113"/>
        <v>-3.3178973005839163</v>
      </c>
      <c r="AR430" s="702">
        <f>INDEX(Historical!$C$7:$C$1437,MATCH(B430,Historical!$B$7:$B$1446,0))*IF(AH430="n/a",1.03,IF(AH430&lt;0,1.01,IF(AH430&gt;10,1.1,(1+AH430/100))))</f>
        <v>2.7280000000000002</v>
      </c>
      <c r="AS430" s="935">
        <f t="shared" si="114"/>
        <v>2.8813136000000004</v>
      </c>
      <c r="AT430" s="935">
        <f t="shared" si="119"/>
        <v>3.1587840996800005</v>
      </c>
      <c r="AU430" s="935">
        <f t="shared" si="119"/>
        <v>3.4629750084791846</v>
      </c>
      <c r="AV430" s="935">
        <f t="shared" si="119"/>
        <v>3.7964595017957303</v>
      </c>
      <c r="AW430" s="702">
        <f t="shared" si="115"/>
        <v>16.027532209954916</v>
      </c>
      <c r="AX430" s="810">
        <f t="shared" si="116"/>
        <v>13.81088514429549</v>
      </c>
      <c r="AY430" s="991">
        <v>1.1299999999999999</v>
      </c>
      <c r="AZ430" s="922">
        <v>27.37</v>
      </c>
      <c r="BA430" s="922">
        <v>-2.68</v>
      </c>
      <c r="BB430" s="922">
        <v>9.2799999999999994</v>
      </c>
      <c r="BC430" s="922">
        <v>7.4300000000000006</v>
      </c>
      <c r="BE430" s="664">
        <v>2011</v>
      </c>
      <c r="BF430" s="946" t="e">
        <f>#VALUE!</f>
        <v>#VALUE!</v>
      </c>
      <c r="BG430" s="931">
        <v>1.0999999999999999</v>
      </c>
    </row>
    <row r="431" spans="1:59" ht="11.25" customHeight="1" x14ac:dyDescent="0.2">
      <c r="A431" s="537" t="s">
        <v>650</v>
      </c>
      <c r="B431" s="925" t="s">
        <v>651</v>
      </c>
      <c r="C431" s="988" t="s">
        <v>4377</v>
      </c>
      <c r="D431" s="988" t="s">
        <v>523</v>
      </c>
      <c r="E431" s="792">
        <v>25</v>
      </c>
      <c r="F431" s="526">
        <v>122</v>
      </c>
      <c r="G431" s="526" t="s">
        <v>106</v>
      </c>
      <c r="H431" s="526" t="s">
        <v>106</v>
      </c>
      <c r="I431" s="916">
        <v>46.18</v>
      </c>
      <c r="J431" s="702">
        <f t="shared" si="104"/>
        <v>2.8583802511909919</v>
      </c>
      <c r="K431" s="933">
        <v>0.33</v>
      </c>
      <c r="L431" s="639">
        <v>4</v>
      </c>
      <c r="M431" s="693">
        <f t="shared" si="105"/>
        <v>1.32</v>
      </c>
      <c r="N431" s="921" t="s">
        <v>426</v>
      </c>
      <c r="O431" s="796">
        <v>0.32</v>
      </c>
      <c r="P431" s="915">
        <v>43283</v>
      </c>
      <c r="Q431" s="915">
        <v>43299</v>
      </c>
      <c r="R431" s="693">
        <f t="shared" si="106"/>
        <v>3.1250000000000027</v>
      </c>
      <c r="S431" s="759">
        <f>IF(INDEX(Historical!$D$7:$D$1437,MATCH(B431,Historical!$B$7:$B$1446,0))=0,"n/a",(INDEX(Historical!$C$7:$C$1437,MATCH(B431,Historical!$B$7:$B$1446,0))/INDEX(Historical!$D$7:$D$1437,MATCH(B431,Historical!$B$7:$B$1446,0))-1)*100)</f>
        <v>3.1746031746031855</v>
      </c>
      <c r="T431" s="759">
        <f>IF(INDEX(Historical!$F$7:$F$1430,MATCH(B431,Historical!$B$7:$B$1446,0))=0,"n/a",((INDEX(Historical!$C$7:$C$1437,MATCH(B431,Historical!$B$7:$B$1446,0))/INDEX(Historical!$F$7:$F$1430,MATCH(B431,Historical!$B$7:$B$1446,0)))^(1/3)-1)*100)</f>
        <v>3.2810033473186673</v>
      </c>
      <c r="U431" s="759">
        <f>IF(INDEX(Historical!$H$7:$H$1430,MATCH(B431,Historical!$B$7:$B$1446,0))=0,"n/a",((INDEX(Historical!$C$7:$C$1437,MATCH(B431,Historical!$B$7:$B$1446,0))/INDEX(Historical!$H$7:$H$1430,MATCH(B431,Historical!$B$7:$B$1446,0)))^(1/5)-1)*100)</f>
        <v>5.814078782077714</v>
      </c>
      <c r="V431" s="759">
        <f>IF(INDEX(Historical!$O$7:$O$1430,MATCH(B431,Historical!$B$7:$B$1446,0))=0,"n/a",((INDEX(Historical!$C$7:$C$1437,MATCH(B431,Historical!$B$7:$B$1446,0))/INDEX(Historical!$O$7:$O$1430,MATCH(B431,Historical!$B$7:$B$1446,0)))^(1/10)-1)*100)</f>
        <v>10.476577475618431</v>
      </c>
      <c r="W431" s="760">
        <f t="shared" si="107"/>
        <v>0.55495974669289694</v>
      </c>
      <c r="X431" s="761">
        <f t="shared" si="108"/>
        <v>0.85501158559966373</v>
      </c>
      <c r="Y431" s="926" t="s">
        <v>652</v>
      </c>
      <c r="Z431" s="702">
        <f t="shared" si="109"/>
        <v>48.175182481751818</v>
      </c>
      <c r="AA431" s="935">
        <f t="shared" si="110"/>
        <v>16.854014598540143</v>
      </c>
      <c r="AB431" s="639">
        <v>4</v>
      </c>
      <c r="AC431" s="916">
        <v>2.74</v>
      </c>
      <c r="AD431" s="916">
        <v>1.1200000000000001</v>
      </c>
      <c r="AE431" s="916">
        <v>1.44</v>
      </c>
      <c r="AF431" s="916">
        <v>2.21</v>
      </c>
      <c r="AG431" s="916">
        <v>13.5</v>
      </c>
      <c r="AH431" s="916">
        <v>70</v>
      </c>
      <c r="AI431" s="916">
        <v>6.370000000000001</v>
      </c>
      <c r="AJ431" s="916">
        <v>6.8000000000000007</v>
      </c>
      <c r="AK431" s="916">
        <v>15</v>
      </c>
      <c r="AL431" s="928">
        <v>2570</v>
      </c>
      <c r="AM431" s="922">
        <v>0.1</v>
      </c>
      <c r="AN431" s="916">
        <v>0.53</v>
      </c>
      <c r="AO431" s="802">
        <f t="shared" si="111"/>
        <v>-8.181555565271438</v>
      </c>
      <c r="AP431" s="803">
        <f t="shared" si="112"/>
        <v>8.672459033268705</v>
      </c>
      <c r="AQ431" s="936">
        <f t="shared" si="113"/>
        <v>28.663855345407228</v>
      </c>
      <c r="AR431" s="702">
        <f>INDEX(Historical!$C$7:$C$1437,MATCH(B431,Historical!$B$7:$B$1446,0))*IF(AH431="n/a",1.03,IF(AH431&lt;0,1.01,IF(AH431&gt;10,1.1,(1+AH431/100))))</f>
        <v>1.4300000000000002</v>
      </c>
      <c r="AS431" s="935">
        <f t="shared" si="114"/>
        <v>1.5210910000000002</v>
      </c>
      <c r="AT431" s="935">
        <f t="shared" si="119"/>
        <v>1.6732001000000003</v>
      </c>
      <c r="AU431" s="935">
        <f t="shared" si="119"/>
        <v>1.8405201100000004</v>
      </c>
      <c r="AV431" s="935">
        <f t="shared" si="119"/>
        <v>2.0245721210000007</v>
      </c>
      <c r="AW431" s="702">
        <f t="shared" si="115"/>
        <v>8.4893833310000009</v>
      </c>
      <c r="AX431" s="810">
        <f t="shared" si="116"/>
        <v>18.383246710697275</v>
      </c>
      <c r="AY431" s="991">
        <v>1.03</v>
      </c>
      <c r="AZ431" s="922">
        <v>8.3000000000000007</v>
      </c>
      <c r="BA431" s="922">
        <v>-35.64</v>
      </c>
      <c r="BB431" s="922">
        <v>-0.92999999999999994</v>
      </c>
      <c r="BC431" s="922">
        <v>-14.24</v>
      </c>
      <c r="BE431" s="664">
        <v>1994</v>
      </c>
      <c r="BF431" s="946" t="e">
        <f>#VALUE!</f>
        <v>#VALUE!</v>
      </c>
      <c r="BG431" s="931">
        <v>5.7</v>
      </c>
    </row>
    <row r="432" spans="1:59" s="838" customFormat="1" ht="11.25" customHeight="1" x14ac:dyDescent="0.2">
      <c r="A432" s="817" t="s">
        <v>653</v>
      </c>
      <c r="B432" s="846" t="s">
        <v>654</v>
      </c>
      <c r="C432" s="988" t="s">
        <v>128</v>
      </c>
      <c r="D432" s="988" t="s">
        <v>4361</v>
      </c>
      <c r="E432" s="818">
        <v>15</v>
      </c>
      <c r="F432" s="526">
        <v>246</v>
      </c>
      <c r="G432" s="1171" t="s">
        <v>37</v>
      </c>
      <c r="H432" s="1171" t="s">
        <v>37</v>
      </c>
      <c r="I432" s="819">
        <v>60.3</v>
      </c>
      <c r="J432" s="820">
        <f t="shared" si="104"/>
        <v>3.7147595356550585</v>
      </c>
      <c r="K432" s="821">
        <v>0.56000000000000005</v>
      </c>
      <c r="L432" s="822">
        <v>4</v>
      </c>
      <c r="M432" s="823">
        <f t="shared" si="105"/>
        <v>2.2400000000000002</v>
      </c>
      <c r="N432" s="824" t="s">
        <v>149</v>
      </c>
      <c r="O432" s="825">
        <v>0.54</v>
      </c>
      <c r="P432" s="826">
        <v>43343</v>
      </c>
      <c r="Q432" s="826">
        <v>43360</v>
      </c>
      <c r="R432" s="823">
        <f t="shared" si="106"/>
        <v>3.7037037037037068</v>
      </c>
      <c r="S432" s="759">
        <f>IF(INDEX(Historical!$D$7:$D$1437,MATCH(B432,Historical!$B$7:$B$1446,0))=0,"n/a",(INDEX(Historical!$C$7:$C$1437,MATCH(B432,Historical!$B$7:$B$1446,0))/INDEX(Historical!$D$7:$D$1437,MATCH(B432,Historical!$B$7:$B$1446,0))-1)*100)</f>
        <v>3.7735849056603765</v>
      </c>
      <c r="T432" s="759">
        <f>IF(INDEX(Historical!$F$7:$F$1430,MATCH(B432,Historical!$B$7:$B$1446,0))=0,"n/a",((INDEX(Historical!$C$7:$C$1437,MATCH(B432,Historical!$B$7:$B$1446,0))/INDEX(Historical!$F$7:$F$1430,MATCH(B432,Historical!$B$7:$B$1446,0)))^(1/3)-1)*100)</f>
        <v>3.5744168651286268</v>
      </c>
      <c r="U432" s="759">
        <f>IF(INDEX(Historical!$H$7:$H$1430,MATCH(B432,Historical!$B$7:$B$1446,0))=0,"n/a",((INDEX(Historical!$C$7:$C$1437,MATCH(B432,Historical!$B$7:$B$1446,0))/INDEX(Historical!$H$7:$H$1430,MATCH(B432,Historical!$B$7:$B$1446,0)))^(1/5)-1)*100)</f>
        <v>4.0950396969256841</v>
      </c>
      <c r="V432" s="759">
        <f>IF(INDEX(Historical!$O$7:$O$1430,MATCH(B432,Historical!$B$7:$B$1446,0))=0,"n/a",((INDEX(Historical!$C$7:$C$1437,MATCH(B432,Historical!$B$7:$B$1446,0))/INDEX(Historical!$O$7:$O$1430,MATCH(B432,Historical!$B$7:$B$1446,0)))^(1/10)-1)*100)</f>
        <v>5.4017770031711043</v>
      </c>
      <c r="W432" s="827">
        <f t="shared" si="107"/>
        <v>0.75809121600571405</v>
      </c>
      <c r="X432" s="828" t="str">
        <f t="shared" si="108"/>
        <v>n/a</v>
      </c>
      <c r="Y432" s="1018"/>
      <c r="Z432" s="820">
        <f t="shared" si="109"/>
        <v>58.792650918635182</v>
      </c>
      <c r="AA432" s="830">
        <f t="shared" si="110"/>
        <v>15.826771653543306</v>
      </c>
      <c r="AB432" s="822">
        <v>12</v>
      </c>
      <c r="AC432" s="831">
        <v>3.81</v>
      </c>
      <c r="AD432" s="831">
        <v>6.09</v>
      </c>
      <c r="AE432" s="831">
        <v>1.56</v>
      </c>
      <c r="AF432" s="831">
        <v>8.1199999999999992</v>
      </c>
      <c r="AG432" s="831">
        <v>48.5</v>
      </c>
      <c r="AH432" s="831">
        <v>5.6000000000000005</v>
      </c>
      <c r="AI432" s="831">
        <v>6.8199999999999994</v>
      </c>
      <c r="AJ432" s="831">
        <v>-5.0999999999999996</v>
      </c>
      <c r="AK432" s="831">
        <v>2.6</v>
      </c>
      <c r="AL432" s="832">
        <v>21100</v>
      </c>
      <c r="AM432" s="833">
        <v>0.1</v>
      </c>
      <c r="AN432" s="831">
        <v>3.42</v>
      </c>
      <c r="AO432" s="834">
        <f t="shared" si="111"/>
        <v>-8.0169724209625635</v>
      </c>
      <c r="AP432" s="835">
        <f t="shared" si="112"/>
        <v>7.8097992325807422</v>
      </c>
      <c r="AQ432" s="836">
        <f t="shared" si="113"/>
        <v>138.99175794879218</v>
      </c>
      <c r="AR432" s="702">
        <f>INDEX(Historical!$C$7:$C$1437,MATCH(B432,Historical!$B$7:$B$1446,0))*IF(AH432="n/a",1.03,IF(AH432&lt;0,1.01,IF(AH432&gt;10,1.1,(1+AH432/100))))</f>
        <v>2.3232000000000004</v>
      </c>
      <c r="AS432" s="830">
        <f t="shared" si="114"/>
        <v>2.4816422400000007</v>
      </c>
      <c r="AT432" s="830">
        <f t="shared" si="119"/>
        <v>2.5461649382400009</v>
      </c>
      <c r="AU432" s="830">
        <f t="shared" si="119"/>
        <v>2.6123652266342412</v>
      </c>
      <c r="AV432" s="830">
        <f t="shared" si="119"/>
        <v>2.6802867225267315</v>
      </c>
      <c r="AW432" s="820">
        <f t="shared" si="115"/>
        <v>12.643659127400973</v>
      </c>
      <c r="AX432" s="837">
        <f t="shared" si="116"/>
        <v>20.967925584412892</v>
      </c>
      <c r="AY432" s="992">
        <v>0.54</v>
      </c>
      <c r="AZ432" s="833">
        <v>13.469999999999999</v>
      </c>
      <c r="BA432" s="833">
        <v>-19.580000000000002</v>
      </c>
      <c r="BB432" s="833">
        <v>6.63</v>
      </c>
      <c r="BC432" s="833">
        <v>-5.04</v>
      </c>
      <c r="BD432" s="961"/>
      <c r="BE432" s="664">
        <v>2004</v>
      </c>
      <c r="BF432" s="946" t="e">
        <f>#VALUE!</f>
        <v>#VALUE!</v>
      </c>
      <c r="BG432" s="893">
        <v>7.6</v>
      </c>
    </row>
    <row r="433" spans="1:59" ht="11.25" customHeight="1" x14ac:dyDescent="0.2">
      <c r="A433" s="609" t="s">
        <v>1369</v>
      </c>
      <c r="B433" s="925" t="s">
        <v>1370</v>
      </c>
      <c r="C433" s="988" t="s">
        <v>112</v>
      </c>
      <c r="D433" s="988" t="s">
        <v>213</v>
      </c>
      <c r="E433" s="792">
        <v>7</v>
      </c>
      <c r="F433" s="526">
        <v>687</v>
      </c>
      <c r="G433" s="526" t="s">
        <v>106</v>
      </c>
      <c r="H433" s="526" t="s">
        <v>106</v>
      </c>
      <c r="I433" s="924">
        <v>98.09</v>
      </c>
      <c r="J433" s="702">
        <f t="shared" si="104"/>
        <v>0.93791416046487919</v>
      </c>
      <c r="K433" s="927">
        <v>0.23</v>
      </c>
      <c r="L433" s="639">
        <v>4</v>
      </c>
      <c r="M433" s="693">
        <f t="shared" si="105"/>
        <v>0.92</v>
      </c>
      <c r="N433" s="921" t="s">
        <v>698</v>
      </c>
      <c r="O433" s="795">
        <v>0.22</v>
      </c>
      <c r="P433" s="915">
        <v>43563</v>
      </c>
      <c r="Q433" s="915">
        <v>43592</v>
      </c>
      <c r="R433" s="693">
        <f t="shared" si="106"/>
        <v>4.5454545454545494</v>
      </c>
      <c r="S433" s="759">
        <f>IF(INDEX(Historical!$D$7:$D$1437,MATCH(B433,Historical!$B$7:$B$1446,0))=0,"n/a",(INDEX(Historical!$C$7:$C$1437,MATCH(B433,Historical!$B$7:$B$1446,0))/INDEX(Historical!$D$7:$D$1437,MATCH(B433,Historical!$B$7:$B$1446,0))-1)*100)</f>
        <v>6.0975609756097393</v>
      </c>
      <c r="T433" s="759">
        <f>IF(INDEX(Historical!$F$7:$F$1430,MATCH(B433,Historical!$B$7:$B$1446,0))=0,"n/a",((INDEX(Historical!$C$7:$C$1437,MATCH(B433,Historical!$B$7:$B$1446,0))/INDEX(Historical!$F$7:$F$1430,MATCH(B433,Historical!$B$7:$B$1446,0)))^(1/3)-1)*100)</f>
        <v>9.6457423731894245</v>
      </c>
      <c r="U433" s="759">
        <f>IF(INDEX(Historical!$H$7:$H$1430,MATCH(B433,Historical!$B$7:$B$1446,0))=0,"n/a",((INDEX(Historical!$C$7:$C$1437,MATCH(B433,Historical!$B$7:$B$1446,0))/INDEX(Historical!$H$7:$H$1430,MATCH(B433,Historical!$B$7:$B$1446,0)))^(1/5)-1)*100)</f>
        <v>28.326352077692253</v>
      </c>
      <c r="V433" s="759" t="str">
        <f>IF(INDEX(Historical!$O$7:$O$1430,MATCH(B433,Historical!$B$7:$B$1446,0))=0,"n/a",((INDEX(Historical!$C$7:$C$1437,MATCH(B433,Historical!$B$7:$B$1446,0))/INDEX(Historical!$O$7:$O$1430,MATCH(B433,Historical!$B$7:$B$1446,0)))^(1/10)-1)*100)</f>
        <v>n/a</v>
      </c>
      <c r="W433" s="760" t="str">
        <f t="shared" si="107"/>
        <v>n/a</v>
      </c>
      <c r="X433" s="761">
        <f t="shared" si="108"/>
        <v>1.3750656348394299</v>
      </c>
      <c r="Y433" s="726"/>
      <c r="Z433" s="702">
        <f t="shared" si="109"/>
        <v>17.391304347826086</v>
      </c>
      <c r="AA433" s="935">
        <f t="shared" si="110"/>
        <v>18.542533081285445</v>
      </c>
      <c r="AB433" s="639">
        <v>12</v>
      </c>
      <c r="AC433" s="916">
        <v>5.29</v>
      </c>
      <c r="AD433" s="916">
        <v>2.3199999999999998</v>
      </c>
      <c r="AE433" s="916">
        <v>1.71</v>
      </c>
      <c r="AF433" s="916">
        <v>2.92</v>
      </c>
      <c r="AG433" s="916">
        <v>17.100000000000001</v>
      </c>
      <c r="AH433" s="918">
        <v>111.60000000000001</v>
      </c>
      <c r="AI433" s="918">
        <v>17.89</v>
      </c>
      <c r="AJ433" s="916">
        <v>20.599999999999998</v>
      </c>
      <c r="AK433" s="916">
        <v>8</v>
      </c>
      <c r="AL433" s="928">
        <v>1080</v>
      </c>
      <c r="AM433" s="922">
        <v>2.6</v>
      </c>
      <c r="AN433" s="916">
        <v>0.47</v>
      </c>
      <c r="AO433" s="802">
        <f t="shared" si="111"/>
        <v>10.721733156871686</v>
      </c>
      <c r="AP433" s="803">
        <f t="shared" si="112"/>
        <v>29.264266238157131</v>
      </c>
      <c r="AQ433" s="936">
        <f t="shared" si="113"/>
        <v>55.126037068577084</v>
      </c>
      <c r="AR433" s="702">
        <f>INDEX(Historical!$C$7:$C$1437,MATCH(B433,Historical!$B$7:$B$1446,0))*IF(AH433="n/a",1.03,IF(AH433&lt;0,1.01,IF(AH433&gt;10,1.1,(1+AH433/100))))</f>
        <v>0.95700000000000007</v>
      </c>
      <c r="AS433" s="935">
        <f t="shared" si="114"/>
        <v>1.0527000000000002</v>
      </c>
      <c r="AT433" s="935">
        <f t="shared" si="119"/>
        <v>1.1369160000000003</v>
      </c>
      <c r="AU433" s="935">
        <f t="shared" si="119"/>
        <v>1.2278692800000004</v>
      </c>
      <c r="AV433" s="935">
        <f t="shared" si="119"/>
        <v>1.3260988224000005</v>
      </c>
      <c r="AW433" s="702">
        <f t="shared" si="115"/>
        <v>5.7005841024000015</v>
      </c>
      <c r="AX433" s="810">
        <f t="shared" si="116"/>
        <v>5.8115853832194935</v>
      </c>
      <c r="AY433" s="991">
        <v>1.1000000000000001</v>
      </c>
      <c r="AZ433" s="922">
        <v>28.32</v>
      </c>
      <c r="BA433" s="922">
        <v>-12.3</v>
      </c>
      <c r="BB433" s="922">
        <v>8.84</v>
      </c>
      <c r="BC433" s="922">
        <v>5.37</v>
      </c>
      <c r="BE433" s="664">
        <v>2013</v>
      </c>
      <c r="BF433" s="946" t="e">
        <f>#VALUE!</f>
        <v>#VALUE!</v>
      </c>
      <c r="BG433" s="931">
        <v>8.1</v>
      </c>
    </row>
    <row r="434" spans="1:59" ht="11.25" customHeight="1" x14ac:dyDescent="0.2">
      <c r="A434" s="537" t="s">
        <v>1371</v>
      </c>
      <c r="B434" s="925" t="s">
        <v>1372</v>
      </c>
      <c r="C434" s="988" t="s">
        <v>123</v>
      </c>
      <c r="D434" s="988" t="s">
        <v>4390</v>
      </c>
      <c r="E434" s="792">
        <v>8</v>
      </c>
      <c r="F434" s="526">
        <v>560</v>
      </c>
      <c r="G434" s="526" t="s">
        <v>106</v>
      </c>
      <c r="H434" s="526" t="s">
        <v>106</v>
      </c>
      <c r="I434" s="924">
        <v>98.4</v>
      </c>
      <c r="J434" s="702">
        <f t="shared" si="104"/>
        <v>2.4390243902439024</v>
      </c>
      <c r="K434" s="927">
        <v>0.6</v>
      </c>
      <c r="L434" s="639">
        <v>4</v>
      </c>
      <c r="M434" s="693">
        <f t="shared" si="105"/>
        <v>2.4</v>
      </c>
      <c r="N434" s="921" t="s">
        <v>107</v>
      </c>
      <c r="O434" s="795">
        <v>0.55000000000000004</v>
      </c>
      <c r="P434" s="915">
        <v>43489</v>
      </c>
      <c r="Q434" s="915">
        <v>43511</v>
      </c>
      <c r="R434" s="693">
        <f t="shared" si="106"/>
        <v>9.0909090909090793</v>
      </c>
      <c r="S434" s="759">
        <f>IF(INDEX(Historical!$D$7:$D$1437,MATCH(B434,Historical!$B$7:$B$1446,0))=0,"n/a",(INDEX(Historical!$C$7:$C$1437,MATCH(B434,Historical!$B$7:$B$1446,0))/INDEX(Historical!$D$7:$D$1437,MATCH(B434,Historical!$B$7:$B$1446,0))-1)*100)</f>
        <v>10.000000000000009</v>
      </c>
      <c r="T434" s="759">
        <f>IF(INDEX(Historical!$F$7:$F$1430,MATCH(B434,Historical!$B$7:$B$1446,0))=0,"n/a",((INDEX(Historical!$C$7:$C$1437,MATCH(B434,Historical!$B$7:$B$1446,0))/INDEX(Historical!$F$7:$F$1430,MATCH(B434,Historical!$B$7:$B$1446,0)))^(1/3)-1)*100)</f>
        <v>11.199004528465784</v>
      </c>
      <c r="U434" s="759">
        <f>IF(INDEX(Historical!$H$7:$H$1430,MATCH(B434,Historical!$B$7:$B$1446,0))=0,"n/a",((INDEX(Historical!$C$7:$C$1437,MATCH(B434,Historical!$B$7:$B$1446,0))/INDEX(Historical!$H$7:$H$1430,MATCH(B434,Historical!$B$7:$B$1446,0)))^(1/5)-1)*100)</f>
        <v>12.888132073019754</v>
      </c>
      <c r="V434" s="759">
        <f>IF(INDEX(Historical!$O$7:$O$1430,MATCH(B434,Historical!$B$7:$B$1446,0))=0,"n/a",((INDEX(Historical!$C$7:$C$1437,MATCH(B434,Historical!$B$7:$B$1446,0))/INDEX(Historical!$O$7:$O$1430,MATCH(B434,Historical!$B$7:$B$1446,0)))^(1/10)-1)*100)</f>
        <v>10.106850305941407</v>
      </c>
      <c r="W434" s="760">
        <f t="shared" si="107"/>
        <v>1.275187786786883</v>
      </c>
      <c r="X434" s="761" t="str">
        <f t="shared" si="108"/>
        <v>n/a</v>
      </c>
      <c r="Y434" s="926"/>
      <c r="Z434" s="702">
        <f t="shared" si="109"/>
        <v>42.628774422735347</v>
      </c>
      <c r="AA434" s="935">
        <f t="shared" si="110"/>
        <v>17.477797513321494</v>
      </c>
      <c r="AB434" s="639">
        <v>12</v>
      </c>
      <c r="AC434" s="916">
        <v>5.63</v>
      </c>
      <c r="AD434" s="916">
        <v>3.1</v>
      </c>
      <c r="AE434" s="916">
        <v>0.98</v>
      </c>
      <c r="AF434" s="916">
        <v>2.12</v>
      </c>
      <c r="AG434" s="916">
        <v>12.5</v>
      </c>
      <c r="AH434" s="918">
        <v>13.700000000000001</v>
      </c>
      <c r="AI434" s="918">
        <v>9.24</v>
      </c>
      <c r="AJ434" s="916">
        <v>0</v>
      </c>
      <c r="AK434" s="916">
        <v>5.64</v>
      </c>
      <c r="AL434" s="928">
        <v>1570</v>
      </c>
      <c r="AM434" s="922">
        <v>1.2</v>
      </c>
      <c r="AN434" s="916">
        <v>0.5</v>
      </c>
      <c r="AO434" s="802">
        <f t="shared" si="111"/>
        <v>-2.1506410500578372</v>
      </c>
      <c r="AP434" s="803">
        <f t="shared" si="112"/>
        <v>15.327156463263657</v>
      </c>
      <c r="AQ434" s="936">
        <f t="shared" si="113"/>
        <v>28.327585547893051</v>
      </c>
      <c r="AR434" s="702">
        <f>INDEX(Historical!$C$7:$C$1437,MATCH(B434,Historical!$B$7:$B$1446,0))*IF(AH434="n/a",1.03,IF(AH434&lt;0,1.01,IF(AH434&gt;10,1.1,(1+AH434/100))))</f>
        <v>2.4200000000000004</v>
      </c>
      <c r="AS434" s="935">
        <f t="shared" si="114"/>
        <v>2.6436080000000004</v>
      </c>
      <c r="AT434" s="935">
        <f t="shared" si="119"/>
        <v>2.7927074912000003</v>
      </c>
      <c r="AU434" s="935">
        <f t="shared" si="119"/>
        <v>2.9502161937036804</v>
      </c>
      <c r="AV434" s="935">
        <f t="shared" si="119"/>
        <v>3.1166083870285681</v>
      </c>
      <c r="AW434" s="702">
        <f t="shared" si="115"/>
        <v>13.923140071932249</v>
      </c>
      <c r="AX434" s="810">
        <f t="shared" si="116"/>
        <v>14.149532593427081</v>
      </c>
      <c r="AY434" s="991">
        <v>0.96</v>
      </c>
      <c r="AZ434" s="922">
        <v>18.14</v>
      </c>
      <c r="BA434" s="922">
        <v>-17.77</v>
      </c>
      <c r="BB434" s="922">
        <v>-6.92</v>
      </c>
      <c r="BC434" s="922">
        <v>-3.9</v>
      </c>
      <c r="BE434" s="664">
        <v>2012</v>
      </c>
      <c r="BF434" s="946" t="e">
        <f>#VALUE!</f>
        <v>#VALUE!</v>
      </c>
      <c r="BG434" s="931">
        <v>6.6000000000000005</v>
      </c>
    </row>
    <row r="435" spans="1:59" ht="11.25" customHeight="1" x14ac:dyDescent="0.2">
      <c r="A435" s="609" t="s">
        <v>1375</v>
      </c>
      <c r="B435" s="925" t="s">
        <v>1376</v>
      </c>
      <c r="C435" s="988" t="s">
        <v>112</v>
      </c>
      <c r="D435" s="988" t="s">
        <v>4356</v>
      </c>
      <c r="E435" s="792">
        <v>6</v>
      </c>
      <c r="F435" s="526">
        <v>713</v>
      </c>
      <c r="G435" s="526" t="s">
        <v>106</v>
      </c>
      <c r="H435" s="526" t="s">
        <v>106</v>
      </c>
      <c r="I435" s="924">
        <v>56.48</v>
      </c>
      <c r="J435" s="702">
        <f t="shared" si="104"/>
        <v>2.4787535410764874</v>
      </c>
      <c r="K435" s="927">
        <v>0.35</v>
      </c>
      <c r="L435" s="639">
        <v>4</v>
      </c>
      <c r="M435" s="693">
        <f t="shared" si="105"/>
        <v>1.4</v>
      </c>
      <c r="N435" s="921" t="s">
        <v>506</v>
      </c>
      <c r="O435" s="795">
        <v>0.32</v>
      </c>
      <c r="P435" s="917">
        <v>43088</v>
      </c>
      <c r="Q435" s="917">
        <v>43105</v>
      </c>
      <c r="R435" s="693">
        <f t="shared" si="106"/>
        <v>9.3749999999999911</v>
      </c>
      <c r="S435" s="759">
        <f>IF(INDEX(Historical!$D$7:$D$1437,MATCH(B435,Historical!$B$7:$B$1446,0))=0,"n/a",(INDEX(Historical!$C$7:$C$1437,MATCH(B435,Historical!$B$7:$B$1446,0))/INDEX(Historical!$D$7:$D$1437,MATCH(B435,Historical!$B$7:$B$1446,0))-1)*100)</f>
        <v>9.375</v>
      </c>
      <c r="T435" s="759">
        <f>IF(INDEX(Historical!$F$7:$F$1430,MATCH(B435,Historical!$B$7:$B$1446,0))=0,"n/a",((INDEX(Historical!$C$7:$C$1437,MATCH(B435,Historical!$B$7:$B$1446,0))/INDEX(Historical!$F$7:$F$1430,MATCH(B435,Historical!$B$7:$B$1446,0)))^(1/3)-1)*100)</f>
        <v>9.0355436729529828</v>
      </c>
      <c r="U435" s="759">
        <f>IF(INDEX(Historical!$H$7:$H$1430,MATCH(B435,Historical!$B$7:$B$1446,0))=0,"n/a",((INDEX(Historical!$C$7:$C$1437,MATCH(B435,Historical!$B$7:$B$1446,0))/INDEX(Historical!$H$7:$H$1430,MATCH(B435,Historical!$B$7:$B$1446,0)))^(1/5)-1)*100)</f>
        <v>12.995952835136615</v>
      </c>
      <c r="V435" s="759" t="str">
        <f>IF(INDEX(Historical!$O$7:$O$1430,MATCH(B435,Historical!$B$7:$B$1446,0))=0,"n/a",((INDEX(Historical!$C$7:$C$1437,MATCH(B435,Historical!$B$7:$B$1446,0))/INDEX(Historical!$O$7:$O$1430,MATCH(B435,Historical!$B$7:$B$1446,0)))^(1/10)-1)*100)</f>
        <v>n/a</v>
      </c>
      <c r="W435" s="760" t="str">
        <f t="shared" si="107"/>
        <v>n/a</v>
      </c>
      <c r="X435" s="761">
        <f t="shared" si="108"/>
        <v>0.34110112428180089</v>
      </c>
      <c r="Y435" s="713"/>
      <c r="Z435" s="702">
        <f t="shared" si="109"/>
        <v>57.851239669421481</v>
      </c>
      <c r="AA435" s="935">
        <f t="shared" si="110"/>
        <v>23.33884297520661</v>
      </c>
      <c r="AB435" s="639">
        <v>12</v>
      </c>
      <c r="AC435" s="916">
        <v>2.42</v>
      </c>
      <c r="AD435" s="916">
        <v>3.07</v>
      </c>
      <c r="AE435" s="916">
        <v>2</v>
      </c>
      <c r="AF435" s="916">
        <v>5.16</v>
      </c>
      <c r="AG435" s="916">
        <v>21.7</v>
      </c>
      <c r="AH435" s="916">
        <v>23.400000000000002</v>
      </c>
      <c r="AI435" s="916">
        <v>9.34</v>
      </c>
      <c r="AJ435" s="916">
        <v>38.1</v>
      </c>
      <c r="AK435" s="916">
        <v>7.6</v>
      </c>
      <c r="AL435" s="928">
        <v>7550</v>
      </c>
      <c r="AM435" s="922">
        <v>0.70000000000000007</v>
      </c>
      <c r="AN435" s="916">
        <v>1.82</v>
      </c>
      <c r="AO435" s="802">
        <f t="shared" si="111"/>
        <v>-7.8641365989935075</v>
      </c>
      <c r="AP435" s="803">
        <f t="shared" si="112"/>
        <v>15.474706376213103</v>
      </c>
      <c r="AQ435" s="936">
        <f t="shared" si="113"/>
        <v>131.35199708771444</v>
      </c>
      <c r="AR435" s="702">
        <f>INDEX(Historical!$C$7:$C$1437,MATCH(B435,Historical!$B$7:$B$1446,0))*IF(AH435="n/a",1.03,IF(AH435&lt;0,1.01,IF(AH435&gt;10,1.1,(1+AH435/100))))</f>
        <v>1.54</v>
      </c>
      <c r="AS435" s="935">
        <f t="shared" si="114"/>
        <v>1.6838359999999999</v>
      </c>
      <c r="AT435" s="935">
        <f t="shared" si="119"/>
        <v>1.8118075359999999</v>
      </c>
      <c r="AU435" s="935">
        <f t="shared" si="119"/>
        <v>1.9495049087359999</v>
      </c>
      <c r="AV435" s="935">
        <f t="shared" si="119"/>
        <v>2.0976672817999362</v>
      </c>
      <c r="AW435" s="702">
        <f t="shared" si="115"/>
        <v>9.0828157265359355</v>
      </c>
      <c r="AX435" s="810">
        <f t="shared" si="116"/>
        <v>16.081472603640112</v>
      </c>
      <c r="AY435" s="991">
        <v>1.1599999999999999</v>
      </c>
      <c r="AZ435" s="922">
        <v>30.380000000000003</v>
      </c>
      <c r="BA435" s="922">
        <v>-12.5</v>
      </c>
      <c r="BB435" s="922">
        <v>10.92</v>
      </c>
      <c r="BC435" s="922">
        <v>2.48</v>
      </c>
      <c r="BE435" s="664">
        <v>2013</v>
      </c>
      <c r="BF435" s="946" t="e">
        <f>#VALUE!</f>
        <v>#VALUE!</v>
      </c>
      <c r="BG435" s="931">
        <v>4.5</v>
      </c>
    </row>
    <row r="436" spans="1:59" ht="11.25" customHeight="1" x14ac:dyDescent="0.2">
      <c r="A436" s="609" t="s">
        <v>1379</v>
      </c>
      <c r="B436" s="925" t="s">
        <v>1380</v>
      </c>
      <c r="C436" s="988" t="s">
        <v>154</v>
      </c>
      <c r="D436" s="988" t="s">
        <v>4358</v>
      </c>
      <c r="E436" s="792">
        <v>6</v>
      </c>
      <c r="F436" s="526">
        <v>732</v>
      </c>
      <c r="G436" s="526" t="s">
        <v>106</v>
      </c>
      <c r="H436" s="526" t="s">
        <v>106</v>
      </c>
      <c r="I436" s="916">
        <v>22.63</v>
      </c>
      <c r="J436" s="702">
        <f t="shared" si="104"/>
        <v>3.3583738400353518</v>
      </c>
      <c r="K436" s="927">
        <v>0.19</v>
      </c>
      <c r="L436" s="639">
        <v>4</v>
      </c>
      <c r="M436" s="693">
        <f t="shared" si="105"/>
        <v>0.76</v>
      </c>
      <c r="N436" s="921" t="s">
        <v>203</v>
      </c>
      <c r="O436" s="795">
        <v>0.17</v>
      </c>
      <c r="P436" s="915">
        <v>43353</v>
      </c>
      <c r="Q436" s="915">
        <v>43368</v>
      </c>
      <c r="R436" s="693">
        <f t="shared" si="106"/>
        <v>11.764705882352935</v>
      </c>
      <c r="S436" s="759">
        <f>IF(INDEX(Historical!$D$7:$D$1437,MATCH(B436,Historical!$B$7:$B$1446,0))=0,"n/a",(INDEX(Historical!$C$7:$C$1437,MATCH(B436,Historical!$B$7:$B$1446,0))/INDEX(Historical!$D$7:$D$1437,MATCH(B436,Historical!$B$7:$B$1446,0))-1)*100)</f>
        <v>12.5</v>
      </c>
      <c r="T436" s="759">
        <f>IF(INDEX(Historical!$F$7:$F$1430,MATCH(B436,Historical!$B$7:$B$1446,0))=0,"n/a",((INDEX(Historical!$C$7:$C$1437,MATCH(B436,Historical!$B$7:$B$1446,0))/INDEX(Historical!$F$7:$F$1430,MATCH(B436,Historical!$B$7:$B$1446,0)))^(1/3)-1)*100)</f>
        <v>12.924323465723408</v>
      </c>
      <c r="U436" s="759">
        <f>IF(INDEX(Historical!$H$7:$H$1430,MATCH(B436,Historical!$B$7:$B$1446,0))=0,"n/a",((INDEX(Historical!$C$7:$C$1437,MATCH(B436,Historical!$B$7:$B$1446,0))/INDEX(Historical!$H$7:$H$1430,MATCH(B436,Historical!$B$7:$B$1446,0)))^(1/5)-1)*100)</f>
        <v>11.382417860287909</v>
      </c>
      <c r="V436" s="759">
        <f>IF(INDEX(Historical!$O$7:$O$1430,MATCH(B436,Historical!$B$7:$B$1446,0))=0,"n/a",((INDEX(Historical!$C$7:$C$1437,MATCH(B436,Historical!$B$7:$B$1446,0))/INDEX(Historical!$O$7:$O$1430,MATCH(B436,Historical!$B$7:$B$1446,0)))^(1/10)-1)*100)</f>
        <v>8.7920299324393056</v>
      </c>
      <c r="W436" s="760">
        <f t="shared" si="107"/>
        <v>1.2946291070155527</v>
      </c>
      <c r="X436" s="761">
        <f t="shared" si="108"/>
        <v>0.7639206617642893</v>
      </c>
      <c r="Y436" s="925"/>
      <c r="Z436" s="702">
        <f t="shared" si="109"/>
        <v>50.331125827814574</v>
      </c>
      <c r="AA436" s="935">
        <f t="shared" si="110"/>
        <v>14.986754966887416</v>
      </c>
      <c r="AB436" s="639">
        <v>4</v>
      </c>
      <c r="AC436" s="916">
        <v>1.51</v>
      </c>
      <c r="AD436" s="916" t="s">
        <v>137</v>
      </c>
      <c r="AE436" s="916">
        <v>0.4</v>
      </c>
      <c r="AF436" s="916">
        <v>1.27</v>
      </c>
      <c r="AG436" s="916">
        <v>8.6999999999999993</v>
      </c>
      <c r="AH436" s="916">
        <v>41.699999999999996</v>
      </c>
      <c r="AI436" s="916">
        <v>41.18</v>
      </c>
      <c r="AJ436" s="916">
        <v>14.899999999999999</v>
      </c>
      <c r="AK436" s="916" t="s">
        <v>137</v>
      </c>
      <c r="AL436" s="928">
        <v>61.78</v>
      </c>
      <c r="AM436" s="922">
        <v>0.5</v>
      </c>
      <c r="AN436" s="916">
        <v>0.14000000000000001</v>
      </c>
      <c r="AO436" s="802">
        <f t="shared" si="111"/>
        <v>-0.24596326656415535</v>
      </c>
      <c r="AP436" s="803">
        <f t="shared" si="112"/>
        <v>14.74079170032326</v>
      </c>
      <c r="AQ436" s="936">
        <f t="shared" si="113"/>
        <v>-8.0261418591685452</v>
      </c>
      <c r="AR436" s="702">
        <f>INDEX(Historical!$C$7:$C$1437,MATCH(B436,Historical!$B$7:$B$1446,0))*IF(AH436="n/a",1.03,IF(AH436&lt;0,1.01,IF(AH436&gt;10,1.1,(1+AH436/100))))</f>
        <v>0.79200000000000004</v>
      </c>
      <c r="AS436" s="935">
        <f t="shared" si="114"/>
        <v>0.87120000000000009</v>
      </c>
      <c r="AT436" s="935">
        <f t="shared" si="119"/>
        <v>0.89733600000000013</v>
      </c>
      <c r="AU436" s="935">
        <f t="shared" si="119"/>
        <v>0.92425608000000015</v>
      </c>
      <c r="AV436" s="935">
        <f t="shared" si="119"/>
        <v>0.95198376240000016</v>
      </c>
      <c r="AW436" s="702">
        <f t="shared" si="115"/>
        <v>4.4367758424000003</v>
      </c>
      <c r="AX436" s="810">
        <f t="shared" si="116"/>
        <v>19.605726214759173</v>
      </c>
      <c r="AY436" s="991">
        <v>-0.53</v>
      </c>
      <c r="AZ436" s="922">
        <v>11.97</v>
      </c>
      <c r="BA436" s="922">
        <v>-41.67</v>
      </c>
      <c r="BB436" s="922">
        <v>-3.5900000000000003</v>
      </c>
      <c r="BC436" s="922">
        <v>-21.240000000000002</v>
      </c>
      <c r="BE436" s="664">
        <v>2013</v>
      </c>
      <c r="BF436" s="946" t="e">
        <f>#VALUE!</f>
        <v>#VALUE!</v>
      </c>
      <c r="BG436" s="931">
        <v>5.0999999999999996</v>
      </c>
    </row>
    <row r="437" spans="1:59" ht="11.25" customHeight="1" x14ac:dyDescent="0.2">
      <c r="A437" s="537" t="s">
        <v>1381</v>
      </c>
      <c r="B437" s="925" t="s">
        <v>1382</v>
      </c>
      <c r="C437" s="988" t="s">
        <v>108</v>
      </c>
      <c r="D437" s="988" t="s">
        <v>4373</v>
      </c>
      <c r="E437" s="792">
        <v>8</v>
      </c>
      <c r="F437" s="526">
        <v>526</v>
      </c>
      <c r="G437" s="526" t="s">
        <v>37</v>
      </c>
      <c r="H437" s="526" t="s">
        <v>115</v>
      </c>
      <c r="I437" s="924">
        <v>17.55</v>
      </c>
      <c r="J437" s="702">
        <f t="shared" si="104"/>
        <v>3.8746438746438745</v>
      </c>
      <c r="K437" s="927">
        <v>0.17</v>
      </c>
      <c r="L437" s="639">
        <v>4</v>
      </c>
      <c r="M437" s="693">
        <f t="shared" si="105"/>
        <v>0.68</v>
      </c>
      <c r="N437" s="921" t="s">
        <v>149</v>
      </c>
      <c r="O437" s="795">
        <v>0.12</v>
      </c>
      <c r="P437" s="915">
        <v>43339</v>
      </c>
      <c r="Q437" s="915">
        <v>43357</v>
      </c>
      <c r="R437" s="693">
        <f t="shared" si="106"/>
        <v>41.666666666666679</v>
      </c>
      <c r="S437" s="759">
        <f>IF(INDEX(Historical!$D$7:$D$1437,MATCH(B437,Historical!$B$7:$B$1446,0))=0,"n/a",(INDEX(Historical!$C$7:$C$1437,MATCH(B437,Historical!$B$7:$B$1446,0))/INDEX(Historical!$D$7:$D$1437,MATCH(B437,Historical!$B$7:$B$1446,0))-1)*100)</f>
        <v>48.684210526315773</v>
      </c>
      <c r="T437" s="759">
        <f>IF(INDEX(Historical!$F$7:$F$1430,MATCH(B437,Historical!$B$7:$B$1446,0))=0,"n/a",((INDEX(Historical!$C$7:$C$1437,MATCH(B437,Historical!$B$7:$B$1446,0))/INDEX(Historical!$F$7:$F$1430,MATCH(B437,Historical!$B$7:$B$1446,0)))^(1/3)-1)*100)</f>
        <v>24.896465993489869</v>
      </c>
      <c r="U437" s="759">
        <f>IF(INDEX(Historical!$H$7:$H$1430,MATCH(B437,Historical!$B$7:$B$1446,0))=0,"n/a",((INDEX(Historical!$C$7:$C$1437,MATCH(B437,Historical!$B$7:$B$1446,0))/INDEX(Historical!$H$7:$H$1430,MATCH(B437,Historical!$B$7:$B$1446,0)))^(1/5)-1)*100)</f>
        <v>21.317093665166876</v>
      </c>
      <c r="V437" s="759">
        <f>IF(INDEX(Historical!$O$7:$O$1430,MATCH(B437,Historical!$B$7:$B$1446,0))=0,"n/a",((INDEX(Historical!$C$7:$C$1437,MATCH(B437,Historical!$B$7:$B$1446,0))/INDEX(Historical!$O$7:$O$1430,MATCH(B437,Historical!$B$7:$B$1446,0)))^(1/10)-1)*100)</f>
        <v>-5.5493731089956366</v>
      </c>
      <c r="W437" s="760" t="str">
        <f t="shared" si="107"/>
        <v>n/a</v>
      </c>
      <c r="X437" s="761">
        <f t="shared" si="108"/>
        <v>1.652487881020688</v>
      </c>
      <c r="Y437" s="925"/>
      <c r="Z437" s="702">
        <f t="shared" si="109"/>
        <v>39.76608187134503</v>
      </c>
      <c r="AA437" s="935">
        <f t="shared" si="110"/>
        <v>10.263157894736842</v>
      </c>
      <c r="AB437" s="639">
        <v>12</v>
      </c>
      <c r="AC437" s="916">
        <v>1.71</v>
      </c>
      <c r="AD437" s="916">
        <v>2.14</v>
      </c>
      <c r="AE437" s="916">
        <v>3.52</v>
      </c>
      <c r="AF437" s="916">
        <v>1.26</v>
      </c>
      <c r="AG437" s="916">
        <v>10.9</v>
      </c>
      <c r="AH437" s="916">
        <v>35.5</v>
      </c>
      <c r="AI437" s="916">
        <v>8.5299999999999994</v>
      </c>
      <c r="AJ437" s="916">
        <v>12.9</v>
      </c>
      <c r="AK437" s="916">
        <v>4.8</v>
      </c>
      <c r="AL437" s="928">
        <v>17740</v>
      </c>
      <c r="AM437" s="922">
        <v>0.4</v>
      </c>
      <c r="AN437" s="916">
        <v>0.97</v>
      </c>
      <c r="AO437" s="802">
        <f t="shared" si="111"/>
        <v>14.92857964507391</v>
      </c>
      <c r="AP437" s="803">
        <f t="shared" si="112"/>
        <v>25.191737539810752</v>
      </c>
      <c r="AQ437" s="936">
        <f t="shared" si="113"/>
        <v>-24.188599663028043</v>
      </c>
      <c r="AR437" s="702">
        <f>INDEX(Historical!$C$7:$C$1437,MATCH(B437,Historical!$B$7:$B$1446,0))*IF(AH437="n/a",1.03,IF(AH437&lt;0,1.01,IF(AH437&gt;10,1.1,(1+AH437/100))))</f>
        <v>0.62149999999999994</v>
      </c>
      <c r="AS437" s="935">
        <f t="shared" si="114"/>
        <v>0.67451394999999992</v>
      </c>
      <c r="AT437" s="935">
        <f t="shared" si="119"/>
        <v>0.70689061959999999</v>
      </c>
      <c r="AU437" s="935">
        <f t="shared" si="119"/>
        <v>0.74082136934080001</v>
      </c>
      <c r="AV437" s="935">
        <f t="shared" si="119"/>
        <v>0.77638079506915847</v>
      </c>
      <c r="AW437" s="702">
        <f t="shared" si="115"/>
        <v>3.5201067340099588</v>
      </c>
      <c r="AX437" s="810">
        <f t="shared" si="116"/>
        <v>20.057588227976971</v>
      </c>
      <c r="AY437" s="991">
        <v>1.2</v>
      </c>
      <c r="AZ437" s="922">
        <v>28.52</v>
      </c>
      <c r="BA437" s="922">
        <v>-19.900000000000002</v>
      </c>
      <c r="BB437" s="922">
        <v>4.1000000000000005</v>
      </c>
      <c r="BC437" s="922">
        <v>-3.3300000000000005</v>
      </c>
      <c r="BE437" s="664">
        <v>2011</v>
      </c>
      <c r="BF437" s="946" t="e">
        <f>#VALUE!</f>
        <v>#VALUE!</v>
      </c>
      <c r="BG437" s="931">
        <v>1.0999999999999999</v>
      </c>
    </row>
    <row r="438" spans="1:59" ht="11.25" customHeight="1" x14ac:dyDescent="0.2">
      <c r="A438" s="537" t="s">
        <v>1383</v>
      </c>
      <c r="B438" s="925" t="s">
        <v>1384</v>
      </c>
      <c r="C438" s="988" t="s">
        <v>4353</v>
      </c>
      <c r="D438" s="988" t="s">
        <v>4354</v>
      </c>
      <c r="E438" s="792">
        <v>8</v>
      </c>
      <c r="F438" s="526">
        <v>499</v>
      </c>
      <c r="G438" s="526" t="s">
        <v>115</v>
      </c>
      <c r="H438" s="526" t="s">
        <v>115</v>
      </c>
      <c r="I438" s="924">
        <v>17.39</v>
      </c>
      <c r="J438" s="702">
        <f t="shared" si="104"/>
        <v>6.4404830362277181</v>
      </c>
      <c r="K438" s="927">
        <v>0.28000000000000003</v>
      </c>
      <c r="L438" s="639">
        <v>4</v>
      </c>
      <c r="M438" s="693">
        <f t="shared" si="105"/>
        <v>1.1200000000000001</v>
      </c>
      <c r="N438" s="921" t="s">
        <v>220</v>
      </c>
      <c r="O438" s="795">
        <v>0.27</v>
      </c>
      <c r="P438" s="917">
        <v>43098</v>
      </c>
      <c r="Q438" s="917">
        <v>43116</v>
      </c>
      <c r="R438" s="693">
        <f t="shared" si="106"/>
        <v>3.7037037037037068</v>
      </c>
      <c r="S438" s="759">
        <f>IF(INDEX(Historical!$D$7:$D$1437,MATCH(B438,Historical!$B$7:$B$1446,0))=0,"n/a",(INDEX(Historical!$C$7:$C$1437,MATCH(B438,Historical!$B$7:$B$1446,0))/INDEX(Historical!$D$7:$D$1437,MATCH(B438,Historical!$B$7:$B$1446,0))-1)*100)</f>
        <v>3.7037037037036979</v>
      </c>
      <c r="T438" s="759">
        <f>IF(INDEX(Historical!$F$7:$F$1430,MATCH(B438,Historical!$B$7:$B$1446,0))=0,"n/a",((INDEX(Historical!$C$7:$C$1437,MATCH(B438,Historical!$B$7:$B$1446,0))/INDEX(Historical!$F$7:$F$1430,MATCH(B438,Historical!$B$7:$B$1446,0)))^(1/3)-1)*100)</f>
        <v>5.2726599609396629</v>
      </c>
      <c r="U438" s="759">
        <f>IF(INDEX(Historical!$H$7:$H$1430,MATCH(B438,Historical!$B$7:$B$1446,0))=0,"n/a",((INDEX(Historical!$C$7:$C$1437,MATCH(B438,Historical!$B$7:$B$1446,0))/INDEX(Historical!$H$7:$H$1430,MATCH(B438,Historical!$B$7:$B$1446,0)))^(1/5)-1)*100)</f>
        <v>5.9223841048812176</v>
      </c>
      <c r="V438" s="759">
        <f>IF(INDEX(Historical!$O$7:$O$1430,MATCH(B438,Historical!$B$7:$B$1446,0))=0,"n/a",((INDEX(Historical!$C$7:$C$1437,MATCH(B438,Historical!$B$7:$B$1446,0))/INDEX(Historical!$O$7:$O$1430,MATCH(B438,Historical!$B$7:$B$1446,0)))^(1/10)-1)*100)</f>
        <v>-3.7418706543626667</v>
      </c>
      <c r="W438" s="760" t="str">
        <f t="shared" si="107"/>
        <v>n/a</v>
      </c>
      <c r="X438" s="761" t="str">
        <f t="shared" si="108"/>
        <v>n/a</v>
      </c>
      <c r="Y438" s="713"/>
      <c r="Z438" s="702">
        <f t="shared" si="109"/>
        <v>233.33333333333334</v>
      </c>
      <c r="AA438" s="935">
        <f t="shared" si="110"/>
        <v>36.229166666666671</v>
      </c>
      <c r="AB438" s="639">
        <v>12</v>
      </c>
      <c r="AC438" s="916">
        <v>0.48</v>
      </c>
      <c r="AD438" s="916">
        <v>7.96</v>
      </c>
      <c r="AE438" s="916">
        <v>6.28</v>
      </c>
      <c r="AF438" s="916">
        <v>1.37</v>
      </c>
      <c r="AG438" s="916">
        <v>8</v>
      </c>
      <c r="AH438" s="916">
        <v>-27.6</v>
      </c>
      <c r="AI438" s="916">
        <v>3.29</v>
      </c>
      <c r="AJ438" s="916">
        <v>-2.8000000000000003</v>
      </c>
      <c r="AK438" s="916">
        <v>4.5999999999999996</v>
      </c>
      <c r="AL438" s="928">
        <v>7310</v>
      </c>
      <c r="AM438" s="922">
        <v>2.8000000000000003</v>
      </c>
      <c r="AN438" s="916">
        <v>0.91</v>
      </c>
      <c r="AO438" s="802">
        <f t="shared" si="111"/>
        <v>-23.866299525557736</v>
      </c>
      <c r="AP438" s="803">
        <f t="shared" si="112"/>
        <v>12.362867141108936</v>
      </c>
      <c r="AQ438" s="936">
        <f t="shared" si="113"/>
        <v>48.524533451672688</v>
      </c>
      <c r="AR438" s="702">
        <f>INDEX(Historical!$C$7:$C$1437,MATCH(B438,Historical!$B$7:$B$1446,0))*IF(AH438="n/a",1.03,IF(AH438&lt;0,1.01,IF(AH438&gt;10,1.1,(1+AH438/100))))</f>
        <v>1.1312000000000002</v>
      </c>
      <c r="AS438" s="935">
        <f t="shared" si="114"/>
        <v>1.1684164800000001</v>
      </c>
      <c r="AT438" s="935">
        <f t="shared" si="119"/>
        <v>1.2221636380800001</v>
      </c>
      <c r="AU438" s="935">
        <f t="shared" si="119"/>
        <v>1.2783831654316802</v>
      </c>
      <c r="AV438" s="935">
        <f t="shared" si="119"/>
        <v>1.3371887910415374</v>
      </c>
      <c r="AW438" s="702">
        <f t="shared" si="115"/>
        <v>6.1373520745532177</v>
      </c>
      <c r="AX438" s="810">
        <f t="shared" si="116"/>
        <v>35.292421360283022</v>
      </c>
      <c r="AY438" s="991">
        <v>0.66</v>
      </c>
      <c r="AZ438" s="922">
        <v>25.47</v>
      </c>
      <c r="BA438" s="922">
        <v>-6.7100000000000009</v>
      </c>
      <c r="BB438" s="922">
        <v>-2.4</v>
      </c>
      <c r="BC438" s="922">
        <v>4.3</v>
      </c>
      <c r="BE438" s="664">
        <v>2011</v>
      </c>
      <c r="BF438" s="946" t="e">
        <f>#VALUE!</f>
        <v>#VALUE!</v>
      </c>
      <c r="BG438" s="931">
        <v>3.8</v>
      </c>
    </row>
    <row r="439" spans="1:59" ht="11.25" customHeight="1" x14ac:dyDescent="0.2">
      <c r="A439" s="609" t="s">
        <v>1385</v>
      </c>
      <c r="B439" s="925" t="s">
        <v>1386</v>
      </c>
      <c r="C439" s="988" t="s">
        <v>108</v>
      </c>
      <c r="D439" s="988" t="s">
        <v>118</v>
      </c>
      <c r="E439" s="792">
        <v>8</v>
      </c>
      <c r="F439" s="526">
        <v>501</v>
      </c>
      <c r="G439" s="526" t="s">
        <v>106</v>
      </c>
      <c r="H439" s="526" t="s">
        <v>106</v>
      </c>
      <c r="I439" s="924">
        <v>11.61</v>
      </c>
      <c r="J439" s="702">
        <f t="shared" si="104"/>
        <v>3.4453057708871664</v>
      </c>
      <c r="K439" s="927">
        <v>0.1</v>
      </c>
      <c r="L439" s="639">
        <v>4</v>
      </c>
      <c r="M439" s="693">
        <f t="shared" si="105"/>
        <v>0.4</v>
      </c>
      <c r="N439" s="921" t="s">
        <v>149</v>
      </c>
      <c r="O439" s="795">
        <v>0.08</v>
      </c>
      <c r="P439" s="917">
        <v>43158</v>
      </c>
      <c r="Q439" s="917">
        <v>43174</v>
      </c>
      <c r="R439" s="693">
        <f t="shared" si="106"/>
        <v>25.000000000000007</v>
      </c>
      <c r="S439" s="759">
        <f>IF(INDEX(Historical!$D$7:$D$1437,MATCH(B439,Historical!$B$7:$B$1446,0))=0,"n/a",(INDEX(Historical!$C$7:$C$1437,MATCH(B439,Historical!$B$7:$B$1446,0))/INDEX(Historical!$D$7:$D$1437,MATCH(B439,Historical!$B$7:$B$1446,0))-1)*100)</f>
        <v>32.231404958677686</v>
      </c>
      <c r="T439" s="759">
        <f>IF(INDEX(Historical!$F$7:$F$1430,MATCH(B439,Historical!$B$7:$B$1446,0))=0,"n/a",((INDEX(Historical!$C$7:$C$1437,MATCH(B439,Historical!$B$7:$B$1446,0))/INDEX(Historical!$F$7:$F$1430,MATCH(B439,Historical!$B$7:$B$1446,0)))^(1/3)-1)*100)</f>
        <v>23.47158379972165</v>
      </c>
      <c r="U439" s="759">
        <f>IF(INDEX(Historical!$H$7:$H$1430,MATCH(B439,Historical!$B$7:$B$1446,0))=0,"n/a",((INDEX(Historical!$C$7:$C$1437,MATCH(B439,Historical!$B$7:$B$1446,0))/INDEX(Historical!$H$7:$H$1430,MATCH(B439,Historical!$B$7:$B$1446,0)))^(1/5)-1)*100)</f>
        <v>20.112443398143132</v>
      </c>
      <c r="V439" s="759" t="str">
        <f>IF(INDEX(Historical!$O$7:$O$1430,MATCH(B439,Historical!$B$7:$B$1446,0))=0,"n/a",((INDEX(Historical!$C$7:$C$1437,MATCH(B439,Historical!$B$7:$B$1446,0))/INDEX(Historical!$O$7:$O$1430,MATCH(B439,Historical!$B$7:$B$1446,0)))^(1/10)-1)*100)</f>
        <v>n/a</v>
      </c>
      <c r="W439" s="760" t="str">
        <f t="shared" si="107"/>
        <v>n/a</v>
      </c>
      <c r="X439" s="761" t="str">
        <f t="shared" si="108"/>
        <v>n/a</v>
      </c>
      <c r="Y439" s="716"/>
      <c r="Z439" s="702">
        <f t="shared" si="109"/>
        <v>142.85714285714286</v>
      </c>
      <c r="AA439" s="935">
        <f t="shared" si="110"/>
        <v>41.464285714285708</v>
      </c>
      <c r="AB439" s="639">
        <v>12</v>
      </c>
      <c r="AC439" s="916">
        <v>0.28000000000000003</v>
      </c>
      <c r="AD439" s="916" t="s">
        <v>137</v>
      </c>
      <c r="AE439" s="916">
        <v>1.0900000000000001</v>
      </c>
      <c r="AF439" s="916">
        <v>1.41</v>
      </c>
      <c r="AG439" s="916">
        <v>3.5000000000000004</v>
      </c>
      <c r="AH439" s="916">
        <v>-68.100000000000009</v>
      </c>
      <c r="AI439" s="916">
        <v>20</v>
      </c>
      <c r="AJ439" s="916">
        <v>-10.299999999999999</v>
      </c>
      <c r="AK439" s="916" t="s">
        <v>137</v>
      </c>
      <c r="AL439" s="928">
        <v>123.65</v>
      </c>
      <c r="AM439" s="922">
        <v>9.1999999999999993</v>
      </c>
      <c r="AN439" s="916">
        <v>0.33</v>
      </c>
      <c r="AO439" s="802">
        <f t="shared" si="111"/>
        <v>-17.90653654525541</v>
      </c>
      <c r="AP439" s="803">
        <f t="shared" si="112"/>
        <v>23.557749169030298</v>
      </c>
      <c r="AQ439" s="936">
        <f t="shared" si="113"/>
        <v>61.196419669562459</v>
      </c>
      <c r="AR439" s="702">
        <f>INDEX(Historical!$C$7:$C$1437,MATCH(B439,Historical!$B$7:$B$1446,0))*IF(AH439="n/a",1.03,IF(AH439&lt;0,1.01,IF(AH439&gt;10,1.1,(1+AH439/100))))</f>
        <v>0.40400000000000003</v>
      </c>
      <c r="AS439" s="935">
        <f t="shared" si="114"/>
        <v>0.44440000000000007</v>
      </c>
      <c r="AT439" s="935">
        <f t="shared" si="119"/>
        <v>0.45773200000000008</v>
      </c>
      <c r="AU439" s="935">
        <f t="shared" si="119"/>
        <v>0.47146396000000007</v>
      </c>
      <c r="AV439" s="935">
        <f t="shared" si="119"/>
        <v>0.48560787880000006</v>
      </c>
      <c r="AW439" s="702">
        <f t="shared" si="115"/>
        <v>2.2632038388000004</v>
      </c>
      <c r="AX439" s="810">
        <f t="shared" si="116"/>
        <v>19.493573116279077</v>
      </c>
      <c r="AY439" s="991">
        <v>0.51</v>
      </c>
      <c r="AZ439" s="922">
        <v>-12.379999999999999</v>
      </c>
      <c r="BA439" s="922">
        <v>-43.64</v>
      </c>
      <c r="BB439" s="922">
        <v>-23.18</v>
      </c>
      <c r="BC439" s="922">
        <v>-29.7</v>
      </c>
      <c r="BE439" s="664">
        <v>2011</v>
      </c>
      <c r="BF439" s="946" t="e">
        <f>#VALUE!</f>
        <v>#VALUE!</v>
      </c>
      <c r="BG439" s="931">
        <v>1.2</v>
      </c>
    </row>
    <row r="440" spans="1:59" ht="11.25" customHeight="1" x14ac:dyDescent="0.2">
      <c r="A440" s="537" t="s">
        <v>1389</v>
      </c>
      <c r="B440" s="925" t="s">
        <v>1390</v>
      </c>
      <c r="C440" s="988" t="s">
        <v>4224</v>
      </c>
      <c r="D440" s="988" t="s">
        <v>4360</v>
      </c>
      <c r="E440" s="792">
        <v>9</v>
      </c>
      <c r="F440" s="526">
        <v>372</v>
      </c>
      <c r="G440" s="526" t="s">
        <v>106</v>
      </c>
      <c r="H440" s="526" t="s">
        <v>106</v>
      </c>
      <c r="I440" s="924">
        <v>127.48</v>
      </c>
      <c r="J440" s="702">
        <f t="shared" si="104"/>
        <v>2.3533103231879506</v>
      </c>
      <c r="K440" s="927">
        <v>0.75</v>
      </c>
      <c r="L440" s="639">
        <v>4</v>
      </c>
      <c r="M440" s="693">
        <f t="shared" si="105"/>
        <v>3</v>
      </c>
      <c r="N440" s="921" t="s">
        <v>119</v>
      </c>
      <c r="O440" s="795">
        <v>0.59</v>
      </c>
      <c r="P440" s="658">
        <v>43234</v>
      </c>
      <c r="Q440" s="658">
        <v>43252</v>
      </c>
      <c r="R440" s="693">
        <f t="shared" si="106"/>
        <v>27.118644067796616</v>
      </c>
      <c r="S440" s="759">
        <f>IF(INDEX(Historical!$D$7:$D$1437,MATCH(B440,Historical!$B$7:$B$1446,0))=0,"n/a",(INDEX(Historical!$C$7:$C$1437,MATCH(B440,Historical!$B$7:$B$1446,0))/INDEX(Historical!$D$7:$D$1437,MATCH(B440,Historical!$B$7:$B$1446,0))-1)*100)</f>
        <v>25.663716814159287</v>
      </c>
      <c r="T440" s="759">
        <f>IF(INDEX(Historical!$F$7:$F$1430,MATCH(B440,Historical!$B$7:$B$1446,0))=0,"n/a",((INDEX(Historical!$C$7:$C$1437,MATCH(B440,Historical!$B$7:$B$1446,0))/INDEX(Historical!$F$7:$F$1430,MATCH(B440,Historical!$B$7:$B$1446,0)))^(1/3)-1)*100)</f>
        <v>11.659597378386465</v>
      </c>
      <c r="U440" s="759">
        <f>IF(INDEX(Historical!$H$7:$H$1430,MATCH(B440,Historical!$B$7:$B$1446,0))=0,"n/a",((INDEX(Historical!$C$7:$C$1437,MATCH(B440,Historical!$B$7:$B$1446,0))/INDEX(Historical!$H$7:$H$1430,MATCH(B440,Historical!$B$7:$B$1446,0)))^(1/5)-1)*100)</f>
        <v>10.808706108221555</v>
      </c>
      <c r="V440" s="759">
        <f>IF(INDEX(Historical!$O$7:$O$1430,MATCH(B440,Historical!$B$7:$B$1446,0))=0,"n/a",((INDEX(Historical!$C$7:$C$1437,MATCH(B440,Historical!$B$7:$B$1446,0))/INDEX(Historical!$O$7:$O$1430,MATCH(B440,Historical!$B$7:$B$1446,0)))^(1/10)-1)*100)</f>
        <v>16.819867405851795</v>
      </c>
      <c r="W440" s="760">
        <f t="shared" si="107"/>
        <v>0.64261541707879943</v>
      </c>
      <c r="X440" s="761">
        <f t="shared" si="108"/>
        <v>0.5749311759692316</v>
      </c>
      <c r="Y440" s="716"/>
      <c r="Z440" s="702">
        <f t="shared" si="109"/>
        <v>33.5946248600224</v>
      </c>
      <c r="AA440" s="935">
        <f t="shared" si="110"/>
        <v>14.275475923852184</v>
      </c>
      <c r="AB440" s="639">
        <v>6</v>
      </c>
      <c r="AC440" s="916">
        <v>8.93</v>
      </c>
      <c r="AD440" s="916">
        <v>1.4</v>
      </c>
      <c r="AE440" s="916">
        <v>4.51</v>
      </c>
      <c r="AF440" s="916">
        <v>12.14</v>
      </c>
      <c r="AG440" s="918">
        <v>92.300000000000011</v>
      </c>
      <c r="AH440" s="916">
        <v>28.9</v>
      </c>
      <c r="AI440" s="916">
        <v>9.4600000000000009</v>
      </c>
      <c r="AJ440" s="916">
        <v>18.8</v>
      </c>
      <c r="AK440" s="916">
        <v>10.18</v>
      </c>
      <c r="AL440" s="928">
        <v>19400</v>
      </c>
      <c r="AM440" s="922">
        <v>0.3</v>
      </c>
      <c r="AN440" s="918">
        <v>1.4</v>
      </c>
      <c r="AO440" s="802">
        <f t="shared" si="111"/>
        <v>-1.1134594924426793</v>
      </c>
      <c r="AP440" s="803">
        <f t="shared" si="112"/>
        <v>13.162016431409505</v>
      </c>
      <c r="AQ440" s="936">
        <f t="shared" si="113"/>
        <v>177.53220250835798</v>
      </c>
      <c r="AR440" s="702">
        <f>INDEX(Historical!$C$7:$C$1437,MATCH(B440,Historical!$B$7:$B$1446,0))*IF(AH440="n/a",1.03,IF(AH440&lt;0,1.01,IF(AH440&gt;10,1.1,(1+AH440/100))))</f>
        <v>3.1240000000000001</v>
      </c>
      <c r="AS440" s="935">
        <f t="shared" si="114"/>
        <v>3.4195304000000002</v>
      </c>
      <c r="AT440" s="935">
        <f t="shared" si="119"/>
        <v>3.7614834400000006</v>
      </c>
      <c r="AU440" s="935">
        <f t="shared" si="119"/>
        <v>4.1376317840000008</v>
      </c>
      <c r="AV440" s="935">
        <f t="shared" si="119"/>
        <v>4.5513949624000016</v>
      </c>
      <c r="AW440" s="702">
        <f t="shared" si="115"/>
        <v>18.994040586400004</v>
      </c>
      <c r="AX440" s="810">
        <f t="shared" si="116"/>
        <v>14.899623930342019</v>
      </c>
      <c r="AY440" s="991">
        <v>1.6</v>
      </c>
      <c r="AZ440" s="922">
        <v>58.07</v>
      </c>
      <c r="BA440" s="922">
        <v>-0.57000000000000006</v>
      </c>
      <c r="BB440" s="922">
        <v>6.72</v>
      </c>
      <c r="BC440" s="922">
        <v>21.060000000000002</v>
      </c>
      <c r="BE440" s="664">
        <v>2010</v>
      </c>
      <c r="BF440" s="946" t="e">
        <f>#VALUE!</f>
        <v>#VALUE!</v>
      </c>
      <c r="BG440" s="931">
        <v>25.3</v>
      </c>
    </row>
    <row r="441" spans="1:59" ht="11.25" customHeight="1" x14ac:dyDescent="0.2">
      <c r="A441" s="537" t="s">
        <v>264</v>
      </c>
      <c r="B441" s="925" t="s">
        <v>265</v>
      </c>
      <c r="C441" s="988" t="s">
        <v>128</v>
      </c>
      <c r="D441" s="988" t="s">
        <v>4388</v>
      </c>
      <c r="E441" s="792">
        <v>47</v>
      </c>
      <c r="F441" s="526">
        <v>41</v>
      </c>
      <c r="G441" s="526" t="s">
        <v>115</v>
      </c>
      <c r="H441" s="526" t="s">
        <v>37</v>
      </c>
      <c r="I441" s="916">
        <v>128.38</v>
      </c>
      <c r="J441" s="702">
        <f t="shared" si="104"/>
        <v>3.2092226203458489</v>
      </c>
      <c r="K441" s="927">
        <v>1.03</v>
      </c>
      <c r="L441" s="639">
        <v>4</v>
      </c>
      <c r="M441" s="693">
        <f t="shared" si="105"/>
        <v>4.12</v>
      </c>
      <c r="N441" s="921" t="s">
        <v>190</v>
      </c>
      <c r="O441" s="795">
        <v>1</v>
      </c>
      <c r="P441" s="915">
        <v>43531</v>
      </c>
      <c r="Q441" s="915">
        <v>43557</v>
      </c>
      <c r="R441" s="693">
        <f t="shared" si="106"/>
        <v>3.0000000000000027</v>
      </c>
      <c r="S441" s="759">
        <f>IF(INDEX(Historical!$D$7:$D$1437,MATCH(B441,Historical!$B$7:$B$1446,0))=0,"n/a",(INDEX(Historical!$C$7:$C$1437,MATCH(B441,Historical!$B$7:$B$1446,0))/INDEX(Historical!$D$7:$D$1437,MATCH(B441,Historical!$B$7:$B$1446,0))-1)*100)</f>
        <v>3.6553524804177506</v>
      </c>
      <c r="T441" s="759">
        <f>IF(INDEX(Historical!$F$7:$F$1430,MATCH(B441,Historical!$B$7:$B$1446,0))=0,"n/a",((INDEX(Historical!$C$7:$C$1437,MATCH(B441,Historical!$B$7:$B$1446,0))/INDEX(Historical!$F$7:$F$1430,MATCH(B441,Historical!$B$7:$B$1446,0)))^(1/3)-1)*100)</f>
        <v>4.488963455248296</v>
      </c>
      <c r="U441" s="759">
        <f>IF(INDEX(Historical!$H$7:$H$1430,MATCH(B441,Historical!$B$7:$B$1446,0))=0,"n/a",((INDEX(Historical!$C$7:$C$1437,MATCH(B441,Historical!$B$7:$B$1446,0))/INDEX(Historical!$H$7:$H$1430,MATCH(B441,Historical!$B$7:$B$1446,0)))^(1/5)-1)*100)</f>
        <v>5.4945002481546767</v>
      </c>
      <c r="V441" s="759">
        <f>IF(INDEX(Historical!$O$7:$O$1430,MATCH(B441,Historical!$B$7:$B$1446,0))=0,"n/a",((INDEX(Historical!$C$7:$C$1437,MATCH(B441,Historical!$B$7:$B$1446,0))/INDEX(Historical!$O$7:$O$1430,MATCH(B441,Historical!$B$7:$B$1446,0)))^(1/10)-1)*100)</f>
        <v>6.1984675907025277</v>
      </c>
      <c r="W441" s="760">
        <f t="shared" si="107"/>
        <v>0.88642880966195969</v>
      </c>
      <c r="X441" s="761" t="str">
        <f t="shared" si="108"/>
        <v>n/a</v>
      </c>
      <c r="Y441" s="926"/>
      <c r="Z441" s="702">
        <f t="shared" si="109"/>
        <v>79.383429672447008</v>
      </c>
      <c r="AA441" s="935">
        <f t="shared" si="110"/>
        <v>24.736030828516373</v>
      </c>
      <c r="AB441" s="639">
        <v>12</v>
      </c>
      <c r="AC441" s="916">
        <v>5.19</v>
      </c>
      <c r="AD441" s="916">
        <v>7.6</v>
      </c>
      <c r="AE441" s="916">
        <v>2.4</v>
      </c>
      <c r="AF441" s="918" t="s">
        <v>137</v>
      </c>
      <c r="AG441" s="918">
        <v>-905.9</v>
      </c>
      <c r="AH441" s="916">
        <v>-29.4</v>
      </c>
      <c r="AI441" s="916">
        <v>4.62</v>
      </c>
      <c r="AJ441" s="916">
        <v>-2.7</v>
      </c>
      <c r="AK441" s="916">
        <v>3.26</v>
      </c>
      <c r="AL441" s="928">
        <v>44200</v>
      </c>
      <c r="AM441" s="922">
        <v>0.4</v>
      </c>
      <c r="AN441" s="919" t="s">
        <v>137</v>
      </c>
      <c r="AO441" s="802">
        <f t="shared" si="111"/>
        <v>-16.032307960015849</v>
      </c>
      <c r="AP441" s="803">
        <f t="shared" si="112"/>
        <v>8.7037228685005257</v>
      </c>
      <c r="AQ441" s="936" t="str">
        <f t="shared" si="113"/>
        <v>n/a</v>
      </c>
      <c r="AR441" s="702">
        <f>INDEX(Historical!$C$7:$C$1437,MATCH(B441,Historical!$B$7:$B$1446,0))*IF(AH441="n/a",1.03,IF(AH441&lt;0,1.01,IF(AH441&gt;10,1.1,(1+AH441/100))))</f>
        <v>4.0097000000000005</v>
      </c>
      <c r="AS441" s="935">
        <f t="shared" si="114"/>
        <v>4.1949481400000002</v>
      </c>
      <c r="AT441" s="935">
        <f t="shared" si="119"/>
        <v>4.3317034493640003</v>
      </c>
      <c r="AU441" s="935">
        <f t="shared" si="119"/>
        <v>4.4729169818132668</v>
      </c>
      <c r="AV441" s="935">
        <f t="shared" si="119"/>
        <v>4.6187340754203792</v>
      </c>
      <c r="AW441" s="702">
        <f t="shared" si="115"/>
        <v>21.628002646597643</v>
      </c>
      <c r="AX441" s="810">
        <f t="shared" si="116"/>
        <v>16.846862943291512</v>
      </c>
      <c r="AY441" s="991">
        <v>0.62</v>
      </c>
      <c r="AZ441" s="922">
        <v>29.21</v>
      </c>
      <c r="BA441" s="922">
        <v>-3.09</v>
      </c>
      <c r="BB441" s="922">
        <v>6.2399999999999993</v>
      </c>
      <c r="BC441" s="922">
        <v>12.24</v>
      </c>
      <c r="BE441" s="664">
        <v>1973</v>
      </c>
      <c r="BF441" s="946" t="e">
        <f>#VALUE!</f>
        <v>#VALUE!</v>
      </c>
      <c r="BG441" s="931">
        <v>12</v>
      </c>
    </row>
    <row r="442" spans="1:59" s="838" customFormat="1" ht="11.25" customHeight="1" x14ac:dyDescent="0.2">
      <c r="A442" s="697" t="s">
        <v>188</v>
      </c>
      <c r="B442" s="846" t="s">
        <v>189</v>
      </c>
      <c r="C442" s="988" t="s">
        <v>128</v>
      </c>
      <c r="D442" s="988" t="s">
        <v>4381</v>
      </c>
      <c r="E442" s="818">
        <v>57</v>
      </c>
      <c r="F442" s="526">
        <v>10</v>
      </c>
      <c r="G442" s="1171" t="s">
        <v>115</v>
      </c>
      <c r="H442" s="1171" t="s">
        <v>115</v>
      </c>
      <c r="I442" s="831">
        <v>49.06</v>
      </c>
      <c r="J442" s="820">
        <f t="shared" si="104"/>
        <v>3.2613126783530371</v>
      </c>
      <c r="K442" s="821">
        <v>0.4</v>
      </c>
      <c r="L442" s="822">
        <v>4</v>
      </c>
      <c r="M442" s="823">
        <f t="shared" si="105"/>
        <v>1.6</v>
      </c>
      <c r="N442" s="824" t="s">
        <v>164</v>
      </c>
      <c r="O442" s="825">
        <v>0.39</v>
      </c>
      <c r="P442" s="826">
        <v>43538</v>
      </c>
      <c r="Q442" s="826">
        <v>43556</v>
      </c>
      <c r="R442" s="823">
        <f t="shared" si="106"/>
        <v>2.5641025641025665</v>
      </c>
      <c r="S442" s="759">
        <f>IF(INDEX(Historical!$D$7:$D$1437,MATCH(B442,Historical!$B$7:$B$1446,0))=0,"n/a",(INDEX(Historical!$C$7:$C$1437,MATCH(B442,Historical!$B$7:$B$1446,0))/INDEX(Historical!$D$7:$D$1437,MATCH(B442,Historical!$B$7:$B$1446,0))-1)*100)</f>
        <v>5.4054054054054168</v>
      </c>
      <c r="T442" s="759">
        <f>IF(INDEX(Historical!$F$7:$F$1430,MATCH(B442,Historical!$B$7:$B$1446,0))=0,"n/a",((INDEX(Historical!$C$7:$C$1437,MATCH(B442,Historical!$B$7:$B$1446,0))/INDEX(Historical!$F$7:$F$1430,MATCH(B442,Historical!$B$7:$B$1446,0)))^(1/3)-1)*100)</f>
        <v>5.7264270346431223</v>
      </c>
      <c r="U442" s="759">
        <f>IF(INDEX(Historical!$H$7:$H$1430,MATCH(B442,Historical!$B$7:$B$1446,0))=0,"n/a",((INDEX(Historical!$C$7:$C$1437,MATCH(B442,Historical!$B$7:$B$1446,0))/INDEX(Historical!$H$7:$H$1430,MATCH(B442,Historical!$B$7:$B$1446,0)))^(1/5)-1)*100)</f>
        <v>6.8516702296210097</v>
      </c>
      <c r="V442" s="759">
        <f>IF(INDEX(Historical!$O$7:$O$1430,MATCH(B442,Historical!$B$7:$B$1446,0))=0,"n/a",((INDEX(Historical!$C$7:$C$1437,MATCH(B442,Historical!$B$7:$B$1446,0))/INDEX(Historical!$O$7:$O$1430,MATCH(B442,Historical!$B$7:$B$1446,0)))^(1/10)-1)*100)</f>
        <v>7.4561065135923643</v>
      </c>
      <c r="W442" s="827">
        <f t="shared" si="107"/>
        <v>0.91893405990519628</v>
      </c>
      <c r="X442" s="828" t="str">
        <f t="shared" si="108"/>
        <v>n/a</v>
      </c>
      <c r="Y442" s="843"/>
      <c r="Z442" s="820">
        <f t="shared" si="109"/>
        <v>100.62893081761007</v>
      </c>
      <c r="AA442" s="830">
        <f t="shared" si="110"/>
        <v>30.855345911949687</v>
      </c>
      <c r="AB442" s="822">
        <v>12</v>
      </c>
      <c r="AC442" s="831">
        <v>1.59</v>
      </c>
      <c r="AD442" s="831">
        <v>6.03</v>
      </c>
      <c r="AE442" s="831">
        <v>6.48</v>
      </c>
      <c r="AF442" s="831">
        <v>12.33</v>
      </c>
      <c r="AG442" s="831">
        <v>15.1</v>
      </c>
      <c r="AH442" s="831">
        <v>41.5</v>
      </c>
      <c r="AI442" s="831">
        <v>7.57</v>
      </c>
      <c r="AJ442" s="831">
        <v>-3.9</v>
      </c>
      <c r="AK442" s="831">
        <v>5.1100000000000003</v>
      </c>
      <c r="AL442" s="832">
        <v>209090</v>
      </c>
      <c r="AM442" s="833">
        <v>0.4</v>
      </c>
      <c r="AN442" s="831">
        <v>2.56</v>
      </c>
      <c r="AO442" s="834">
        <f t="shared" si="111"/>
        <v>-20.74236300397564</v>
      </c>
      <c r="AP442" s="835">
        <f t="shared" si="112"/>
        <v>10.112982907974047</v>
      </c>
      <c r="AQ442" s="836">
        <f t="shared" si="113"/>
        <v>311.20225631370789</v>
      </c>
      <c r="AR442" s="702">
        <f>INDEX(Historical!$C$7:$C$1437,MATCH(B442,Historical!$B$7:$B$1446,0))*IF(AH442="n/a",1.03,IF(AH442&lt;0,1.01,IF(AH442&gt;10,1.1,(1+AH442/100))))</f>
        <v>1.7160000000000002</v>
      </c>
      <c r="AS442" s="830">
        <f t="shared" si="114"/>
        <v>1.8459012000000004</v>
      </c>
      <c r="AT442" s="830">
        <f t="shared" si="119"/>
        <v>1.9402267513200002</v>
      </c>
      <c r="AU442" s="830">
        <f t="shared" si="119"/>
        <v>2.039372338312452</v>
      </c>
      <c r="AV442" s="830">
        <f t="shared" si="119"/>
        <v>2.1435842648002184</v>
      </c>
      <c r="AW442" s="820">
        <f t="shared" si="115"/>
        <v>9.6850845544326702</v>
      </c>
      <c r="AX442" s="837">
        <f t="shared" si="116"/>
        <v>19.741305655182774</v>
      </c>
      <c r="AY442" s="992">
        <v>0.53</v>
      </c>
      <c r="AZ442" s="833">
        <v>18.360000000000003</v>
      </c>
      <c r="BA442" s="833">
        <v>-3.5000000000000004</v>
      </c>
      <c r="BB442" s="833">
        <v>6.1400000000000006</v>
      </c>
      <c r="BC442" s="833">
        <v>4.63</v>
      </c>
      <c r="BD442" s="961"/>
      <c r="BE442" s="664">
        <v>1963</v>
      </c>
      <c r="BF442" s="946" t="e">
        <f>#VALUE!</f>
        <v>#VALUE!</v>
      </c>
      <c r="BG442" s="893">
        <v>3.1</v>
      </c>
    </row>
    <row r="443" spans="1:59" ht="11.25" customHeight="1" x14ac:dyDescent="0.2">
      <c r="A443" s="609" t="s">
        <v>655</v>
      </c>
      <c r="B443" s="925" t="s">
        <v>656</v>
      </c>
      <c r="C443" s="988" t="s">
        <v>128</v>
      </c>
      <c r="D443" s="988" t="s">
        <v>4370</v>
      </c>
      <c r="E443" s="792">
        <v>13</v>
      </c>
      <c r="F443" s="526">
        <v>287</v>
      </c>
      <c r="G443" s="526" t="s">
        <v>106</v>
      </c>
      <c r="H443" s="526" t="s">
        <v>106</v>
      </c>
      <c r="I443" s="924">
        <v>25.78</v>
      </c>
      <c r="J443" s="702">
        <f t="shared" si="104"/>
        <v>2.1722265321955003</v>
      </c>
      <c r="K443" s="927">
        <v>0.14000000000000001</v>
      </c>
      <c r="L443" s="639">
        <v>4</v>
      </c>
      <c r="M443" s="693">
        <f t="shared" si="105"/>
        <v>0.56000000000000005</v>
      </c>
      <c r="N443" s="921" t="s">
        <v>119</v>
      </c>
      <c r="O443" s="795">
        <v>0.125</v>
      </c>
      <c r="P443" s="915">
        <v>43326</v>
      </c>
      <c r="Q443" s="915">
        <v>43344</v>
      </c>
      <c r="R443" s="693">
        <f t="shared" si="106"/>
        <v>12.000000000000011</v>
      </c>
      <c r="S443" s="759">
        <f>IF(INDEX(Historical!$D$7:$D$1437,MATCH(B443,Historical!$B$7:$B$1446,0))=0,"n/a",(INDEX(Historical!$C$7:$C$1437,MATCH(B443,Historical!$B$7:$B$1446,0))/INDEX(Historical!$D$7:$D$1437,MATCH(B443,Historical!$B$7:$B$1446,0))-1)*100)</f>
        <v>8.163265306122458</v>
      </c>
      <c r="T443" s="759">
        <f>IF(INDEX(Historical!$F$7:$F$1430,MATCH(B443,Historical!$B$7:$B$1446,0))=0,"n/a",((INDEX(Historical!$C$7:$C$1437,MATCH(B443,Historical!$B$7:$B$1446,0))/INDEX(Historical!$F$7:$F$1430,MATCH(B443,Historical!$B$7:$B$1446,0)))^(1/3)-1)*100)</f>
        <v>10.295956506668368</v>
      </c>
      <c r="U443" s="759">
        <f>IF(INDEX(Historical!$H$7:$H$1430,MATCH(B443,Historical!$B$7:$B$1446,0))=0,"n/a",((INDEX(Historical!$C$7:$C$1437,MATCH(B443,Historical!$B$7:$B$1446,0))/INDEX(Historical!$H$7:$H$1430,MATCH(B443,Historical!$B$7:$B$1446,0)))^(1/5)-1)*100)</f>
        <v>11.502896690310127</v>
      </c>
      <c r="V443" s="759">
        <f>IF(INDEX(Historical!$O$7:$O$1430,MATCH(B443,Historical!$B$7:$B$1446,0))=0,"n/a",((INDEX(Historical!$C$7:$C$1437,MATCH(B443,Historical!$B$7:$B$1446,0))/INDEX(Historical!$O$7:$O$1430,MATCH(B443,Historical!$B$7:$B$1446,0)))^(1/10)-1)*100)</f>
        <v>11.879026051002327</v>
      </c>
      <c r="W443" s="760">
        <f t="shared" si="107"/>
        <v>0.96833668357344305</v>
      </c>
      <c r="X443" s="761">
        <f t="shared" si="108"/>
        <v>0.5477569852528632</v>
      </c>
      <c r="Y443" s="716"/>
      <c r="Z443" s="702">
        <f t="shared" si="109"/>
        <v>15.135135135135137</v>
      </c>
      <c r="AA443" s="935">
        <f t="shared" si="110"/>
        <v>6.9675675675675679</v>
      </c>
      <c r="AB443" s="639">
        <v>1</v>
      </c>
      <c r="AC443" s="916">
        <v>3.7</v>
      </c>
      <c r="AD443" s="916">
        <v>1.1499999999999999</v>
      </c>
      <c r="AE443" s="916">
        <v>0.18</v>
      </c>
      <c r="AF443" s="916">
        <v>2.61</v>
      </c>
      <c r="AG443" s="916">
        <v>41.199999999999996</v>
      </c>
      <c r="AH443" s="916">
        <v>251.2</v>
      </c>
      <c r="AI443" s="916">
        <v>8.24</v>
      </c>
      <c r="AJ443" s="916">
        <v>21</v>
      </c>
      <c r="AK443" s="916">
        <v>6.0600000000000005</v>
      </c>
      <c r="AL443" s="928">
        <v>21210</v>
      </c>
      <c r="AM443" s="922">
        <v>0.8</v>
      </c>
      <c r="AN443" s="916">
        <v>1.93</v>
      </c>
      <c r="AO443" s="802">
        <f t="shared" si="111"/>
        <v>6.7075556549380595</v>
      </c>
      <c r="AP443" s="803">
        <f t="shared" si="112"/>
        <v>13.675123222505627</v>
      </c>
      <c r="AQ443" s="936">
        <f t="shared" si="113"/>
        <v>-10.09795120032927</v>
      </c>
      <c r="AR443" s="702">
        <f>INDEX(Historical!$C$7:$C$1437,MATCH(B443,Historical!$B$7:$B$1446,0))*IF(AH443="n/a",1.03,IF(AH443&lt;0,1.01,IF(AH443&gt;10,1.1,(1+AH443/100))))</f>
        <v>0.58300000000000007</v>
      </c>
      <c r="AS443" s="935">
        <f t="shared" si="114"/>
        <v>0.63103920000000013</v>
      </c>
      <c r="AT443" s="935">
        <f t="shared" si="119"/>
        <v>0.66928017552000019</v>
      </c>
      <c r="AU443" s="935">
        <f t="shared" si="119"/>
        <v>0.7098385541565122</v>
      </c>
      <c r="AV443" s="935">
        <f t="shared" si="119"/>
        <v>0.75285477053839678</v>
      </c>
      <c r="AW443" s="702">
        <f t="shared" si="115"/>
        <v>3.3460127002149092</v>
      </c>
      <c r="AX443" s="810">
        <f t="shared" si="116"/>
        <v>12.979102793696311</v>
      </c>
      <c r="AY443" s="991">
        <v>0.64</v>
      </c>
      <c r="AZ443" s="922">
        <v>9.6100000000000012</v>
      </c>
      <c r="BA443" s="922">
        <v>-21.26</v>
      </c>
      <c r="BB443" s="922">
        <v>-0.16999999999999998</v>
      </c>
      <c r="BC443" s="922">
        <v>-9.11</v>
      </c>
      <c r="BE443" s="664">
        <v>2006</v>
      </c>
      <c r="BF443" s="946" t="e">
        <f>#VALUE!</f>
        <v>#VALUE!</v>
      </c>
      <c r="BG443" s="931">
        <v>8.2000000000000011</v>
      </c>
    </row>
    <row r="444" spans="1:59" ht="11.25" customHeight="1" x14ac:dyDescent="0.2">
      <c r="A444" s="609" t="s">
        <v>1387</v>
      </c>
      <c r="B444" s="925" t="s">
        <v>1388</v>
      </c>
      <c r="C444" s="988" t="s">
        <v>4353</v>
      </c>
      <c r="D444" s="988" t="s">
        <v>4354</v>
      </c>
      <c r="E444" s="792">
        <v>5</v>
      </c>
      <c r="F444" s="526">
        <v>802</v>
      </c>
      <c r="G444" s="526" t="s">
        <v>115</v>
      </c>
      <c r="H444" s="526" t="s">
        <v>115</v>
      </c>
      <c r="I444" s="924">
        <v>15.79</v>
      </c>
      <c r="J444" s="702">
        <f t="shared" si="104"/>
        <v>8.0430652311589625</v>
      </c>
      <c r="K444" s="927">
        <v>0.3175</v>
      </c>
      <c r="L444" s="639">
        <v>4</v>
      </c>
      <c r="M444" s="693">
        <f t="shared" si="105"/>
        <v>1.27</v>
      </c>
      <c r="N444" s="921" t="s">
        <v>467</v>
      </c>
      <c r="O444" s="795">
        <v>0.30249999999999999</v>
      </c>
      <c r="P444" s="917">
        <v>43104</v>
      </c>
      <c r="Q444" s="917">
        <v>43112</v>
      </c>
      <c r="R444" s="693">
        <f t="shared" si="106"/>
        <v>4.9586776859504171</v>
      </c>
      <c r="S444" s="759">
        <f>IF(INDEX(Historical!$D$7:$D$1437,MATCH(B444,Historical!$B$7:$B$1446,0))=0,"n/a",(INDEX(Historical!$C$7:$C$1437,MATCH(B444,Historical!$B$7:$B$1446,0))/INDEX(Historical!$D$7:$D$1437,MATCH(B444,Historical!$B$7:$B$1446,0))-1)*100)</f>
        <v>4.9586776859504189</v>
      </c>
      <c r="T444" s="759">
        <f>IF(INDEX(Historical!$F$7:$F$1430,MATCH(B444,Historical!$B$7:$B$1446,0))=0,"n/a",((INDEX(Historical!$C$7:$C$1437,MATCH(B444,Historical!$B$7:$B$1446,0))/INDEX(Historical!$F$7:$F$1430,MATCH(B444,Historical!$B$7:$B$1446,0)))^(1/3)-1)*100)</f>
        <v>5.6319946630018158</v>
      </c>
      <c r="U444" s="759">
        <f>IF(INDEX(Historical!$H$7:$H$1430,MATCH(B444,Historical!$B$7:$B$1446,0))=0,"n/a",((INDEX(Historical!$C$7:$C$1437,MATCH(B444,Historical!$B$7:$B$1446,0))/INDEX(Historical!$H$7:$H$1430,MATCH(B444,Historical!$B$7:$B$1446,0)))^(1/5)-1)*100)</f>
        <v>5.7563607428677388</v>
      </c>
      <c r="V444" s="759">
        <f>IF(INDEX(Historical!$O$7:$O$1430,MATCH(B444,Historical!$B$7:$B$1446,0))=0,"n/a",((INDEX(Historical!$C$7:$C$1437,MATCH(B444,Historical!$B$7:$B$1446,0))/INDEX(Historical!$O$7:$O$1430,MATCH(B444,Historical!$B$7:$B$1446,0)))^(1/10)-1)*100)</f>
        <v>-9.0520346350250627</v>
      </c>
      <c r="W444" s="760" t="str">
        <f t="shared" si="107"/>
        <v>n/a</v>
      </c>
      <c r="X444" s="761" t="str">
        <f t="shared" si="108"/>
        <v>n/a</v>
      </c>
      <c r="Y444" s="718"/>
      <c r="Z444" s="702" t="str">
        <f t="shared" si="109"/>
        <v>n/a</v>
      </c>
      <c r="AA444" s="935" t="str">
        <f t="shared" si="110"/>
        <v>n/a</v>
      </c>
      <c r="AB444" s="639">
        <v>12</v>
      </c>
      <c r="AC444" s="916">
        <v>-0.56000000000000005</v>
      </c>
      <c r="AD444" s="916" t="s">
        <v>137</v>
      </c>
      <c r="AE444" s="916">
        <v>3.73</v>
      </c>
      <c r="AF444" s="916">
        <v>0.94</v>
      </c>
      <c r="AG444" s="916">
        <v>-3.1</v>
      </c>
      <c r="AH444" s="916">
        <v>-492.2</v>
      </c>
      <c r="AI444" s="916">
        <v>47.22</v>
      </c>
      <c r="AJ444" s="916">
        <v>-9</v>
      </c>
      <c r="AK444" s="916">
        <v>52.7</v>
      </c>
      <c r="AL444" s="928">
        <v>1320</v>
      </c>
      <c r="AM444" s="922">
        <v>0.3</v>
      </c>
      <c r="AN444" s="916">
        <v>1.0900000000000001</v>
      </c>
      <c r="AO444" s="802" t="str">
        <f t="shared" si="111"/>
        <v>n/a</v>
      </c>
      <c r="AP444" s="803">
        <f t="shared" si="112"/>
        <v>13.7994259740267</v>
      </c>
      <c r="AQ444" s="936" t="str">
        <f t="shared" si="113"/>
        <v>n/a</v>
      </c>
      <c r="AR444" s="702">
        <f>INDEX(Historical!$C$7:$C$1437,MATCH(B444,Historical!$B$7:$B$1446,0))*IF(AH444="n/a",1.03,IF(AH444&lt;0,1.01,IF(AH444&gt;10,1.1,(1+AH444/100))))</f>
        <v>1.2827</v>
      </c>
      <c r="AS444" s="935">
        <f t="shared" si="114"/>
        <v>1.4109700000000001</v>
      </c>
      <c r="AT444" s="935">
        <f t="shared" si="119"/>
        <v>1.5520670000000001</v>
      </c>
      <c r="AU444" s="935">
        <f t="shared" si="119"/>
        <v>1.7072737000000002</v>
      </c>
      <c r="AV444" s="935">
        <f t="shared" si="119"/>
        <v>1.8780010700000005</v>
      </c>
      <c r="AW444" s="702">
        <f t="shared" si="115"/>
        <v>7.8310117700000008</v>
      </c>
      <c r="AX444" s="810">
        <f t="shared" si="116"/>
        <v>49.59475471817607</v>
      </c>
      <c r="AY444" s="991">
        <v>0.83</v>
      </c>
      <c r="AZ444" s="922">
        <v>15.590000000000002</v>
      </c>
      <c r="BA444" s="922">
        <v>-11.04</v>
      </c>
      <c r="BB444" s="922">
        <v>0.06</v>
      </c>
      <c r="BC444" s="922">
        <v>-1.97</v>
      </c>
      <c r="BE444" s="664">
        <v>2014</v>
      </c>
      <c r="BF444" s="946" t="e">
        <f>#VALUE!</f>
        <v>#VALUE!</v>
      </c>
      <c r="BG444" s="931">
        <v>-1.4000000000000001</v>
      </c>
    </row>
    <row r="445" spans="1:59" ht="11.25" customHeight="1" x14ac:dyDescent="0.2">
      <c r="A445" s="537" t="s">
        <v>1391</v>
      </c>
      <c r="B445" s="925" t="s">
        <v>1392</v>
      </c>
      <c r="C445" s="988" t="s">
        <v>247</v>
      </c>
      <c r="D445" s="988" t="s">
        <v>4382</v>
      </c>
      <c r="E445" s="792">
        <v>9</v>
      </c>
      <c r="F445" s="526">
        <v>463</v>
      </c>
      <c r="G445" s="526" t="s">
        <v>106</v>
      </c>
      <c r="H445" s="526" t="s">
        <v>106</v>
      </c>
      <c r="I445" s="924">
        <v>71.099999999999994</v>
      </c>
      <c r="J445" s="702">
        <f t="shared" si="104"/>
        <v>3.7693389592123774</v>
      </c>
      <c r="K445" s="927">
        <v>0.67</v>
      </c>
      <c r="L445" s="639">
        <v>4</v>
      </c>
      <c r="M445" s="693">
        <f t="shared" si="105"/>
        <v>2.68</v>
      </c>
      <c r="N445" s="921" t="s">
        <v>289</v>
      </c>
      <c r="O445" s="795">
        <v>0.61</v>
      </c>
      <c r="P445" s="915">
        <v>43543</v>
      </c>
      <c r="Q445" s="915">
        <v>43558</v>
      </c>
      <c r="R445" s="693">
        <f t="shared" si="106"/>
        <v>9.8360655737705009</v>
      </c>
      <c r="S445" s="759">
        <f>IF(INDEX(Historical!$D$7:$D$1437,MATCH(B445,Historical!$B$7:$B$1446,0))=0,"n/a",(INDEX(Historical!$C$7:$C$1437,MATCH(B445,Historical!$B$7:$B$1446,0))/INDEX(Historical!$D$7:$D$1437,MATCH(B445,Historical!$B$7:$B$1446,0))-1)*100)</f>
        <v>10.909090909090891</v>
      </c>
      <c r="T445" s="759">
        <f>IF(INDEX(Historical!$F$7:$F$1430,MATCH(B445,Historical!$B$7:$B$1446,0))=0,"n/a",((INDEX(Historical!$C$7:$C$1437,MATCH(B445,Historical!$B$7:$B$1446,0))/INDEX(Historical!$F$7:$F$1430,MATCH(B445,Historical!$B$7:$B$1446,0)))^(1/3)-1)*100)</f>
        <v>10.67234370322312</v>
      </c>
      <c r="U445" s="759">
        <f>IF(INDEX(Historical!$H$7:$H$1430,MATCH(B445,Historical!$B$7:$B$1446,0))=0,"n/a",((INDEX(Historical!$C$7:$C$1437,MATCH(B445,Historical!$B$7:$B$1446,0))/INDEX(Historical!$H$7:$H$1430,MATCH(B445,Historical!$B$7:$B$1446,0)))^(1/5)-1)*100)</f>
        <v>11.751241888136343</v>
      </c>
      <c r="V445" s="759" t="str">
        <f>IF(INDEX(Historical!$O$7:$O$1430,MATCH(B445,Historical!$B$7:$B$1446,0))=0,"n/a",((INDEX(Historical!$C$7:$C$1437,MATCH(B445,Historical!$B$7:$B$1446,0))/INDEX(Historical!$O$7:$O$1430,MATCH(B445,Historical!$B$7:$B$1446,0)))^(1/10)-1)*100)</f>
        <v>n/a</v>
      </c>
      <c r="W445" s="760" t="str">
        <f t="shared" si="107"/>
        <v>n/a</v>
      </c>
      <c r="X445" s="761">
        <f t="shared" si="108"/>
        <v>3.1760113211179308</v>
      </c>
      <c r="Y445" s="925"/>
      <c r="Z445" s="702">
        <f t="shared" si="109"/>
        <v>55.144032921810705</v>
      </c>
      <c r="AA445" s="935">
        <f t="shared" si="110"/>
        <v>14.629629629629628</v>
      </c>
      <c r="AB445" s="639">
        <v>1</v>
      </c>
      <c r="AC445" s="916">
        <v>4.8600000000000003</v>
      </c>
      <c r="AD445" s="916">
        <v>1.43</v>
      </c>
      <c r="AE445" s="916">
        <v>0.56999999999999995</v>
      </c>
      <c r="AF445" s="916">
        <v>2.0699999999999998</v>
      </c>
      <c r="AG445" s="916">
        <v>14.7</v>
      </c>
      <c r="AH445" s="916">
        <v>12.8</v>
      </c>
      <c r="AI445" s="916">
        <v>3.62</v>
      </c>
      <c r="AJ445" s="916">
        <v>3.6999999999999997</v>
      </c>
      <c r="AK445" s="916">
        <v>10.209999999999999</v>
      </c>
      <c r="AL445" s="928">
        <v>11470</v>
      </c>
      <c r="AM445" s="922">
        <v>0.70000000000000007</v>
      </c>
      <c r="AN445" s="916">
        <v>0.63</v>
      </c>
      <c r="AO445" s="802">
        <f t="shared" si="111"/>
        <v>0.89095121771909369</v>
      </c>
      <c r="AP445" s="803">
        <f t="shared" si="112"/>
        <v>15.520580847348722</v>
      </c>
      <c r="AQ445" s="936">
        <f t="shared" si="113"/>
        <v>16.014047680697942</v>
      </c>
      <c r="AR445" s="702">
        <f>INDEX(Historical!$C$7:$C$1437,MATCH(B445,Historical!$B$7:$B$1446,0))*IF(AH445="n/a",1.03,IF(AH445&lt;0,1.01,IF(AH445&gt;10,1.1,(1+AH445/100))))</f>
        <v>2.6840000000000002</v>
      </c>
      <c r="AS445" s="935">
        <f t="shared" si="114"/>
        <v>2.7811608000000003</v>
      </c>
      <c r="AT445" s="935">
        <f t="shared" si="119"/>
        <v>3.0592768800000005</v>
      </c>
      <c r="AU445" s="935">
        <f t="shared" si="119"/>
        <v>3.3652045680000007</v>
      </c>
      <c r="AV445" s="935">
        <f t="shared" si="119"/>
        <v>3.7017250248000009</v>
      </c>
      <c r="AW445" s="702">
        <f t="shared" si="115"/>
        <v>15.591367272800003</v>
      </c>
      <c r="AX445" s="810">
        <f t="shared" si="116"/>
        <v>21.928786600281299</v>
      </c>
      <c r="AY445" s="991">
        <v>0.81</v>
      </c>
      <c r="AZ445" s="922">
        <v>22.82</v>
      </c>
      <c r="BA445" s="922">
        <v>-14.63</v>
      </c>
      <c r="BB445" s="922">
        <v>2.56</v>
      </c>
      <c r="BC445" s="922">
        <v>-0.24</v>
      </c>
      <c r="BE445" s="664">
        <v>2011</v>
      </c>
      <c r="BF445" s="946" t="e">
        <f>#VALUE!</f>
        <v>#VALUE!</v>
      </c>
      <c r="BG445" s="931">
        <v>6.1</v>
      </c>
    </row>
    <row r="446" spans="1:59" ht="11.25" customHeight="1" x14ac:dyDescent="0.2">
      <c r="A446" s="609" t="s">
        <v>1373</v>
      </c>
      <c r="B446" s="925" t="s">
        <v>1374</v>
      </c>
      <c r="C446" s="988" t="s">
        <v>112</v>
      </c>
      <c r="D446" s="988" t="s">
        <v>4391</v>
      </c>
      <c r="E446" s="793">
        <v>7</v>
      </c>
      <c r="F446" s="526">
        <v>595</v>
      </c>
      <c r="G446" s="526" t="s">
        <v>106</v>
      </c>
      <c r="H446" s="526" t="s">
        <v>106</v>
      </c>
      <c r="I446" s="924">
        <v>123.14</v>
      </c>
      <c r="J446" s="702">
        <f t="shared" si="104"/>
        <v>1.1694006821503979</v>
      </c>
      <c r="K446" s="927">
        <v>0.36</v>
      </c>
      <c r="L446" s="639">
        <v>4</v>
      </c>
      <c r="M446" s="693">
        <f t="shared" si="105"/>
        <v>1.44</v>
      </c>
      <c r="N446" s="921" t="s">
        <v>266</v>
      </c>
      <c r="O446" s="795">
        <v>0.33</v>
      </c>
      <c r="P446" s="917">
        <v>42986</v>
      </c>
      <c r="Q446" s="917">
        <v>43012</v>
      </c>
      <c r="R446" s="693">
        <f t="shared" si="106"/>
        <v>9.0909090909090811</v>
      </c>
      <c r="S446" s="759">
        <f>IF(INDEX(Historical!$D$7:$D$1437,MATCH(B446,Historical!$B$7:$B$1446,0))=0,"n/a",(INDEX(Historical!$C$7:$C$1437,MATCH(B446,Historical!$B$7:$B$1446,0))/INDEX(Historical!$D$7:$D$1437,MATCH(B446,Historical!$B$7:$B$1446,0))-1)*100)</f>
        <v>6.6666666666666652</v>
      </c>
      <c r="T446" s="759">
        <f>IF(INDEX(Historical!$F$7:$F$1430,MATCH(B446,Historical!$B$7:$B$1446,0))=0,"n/a",((INDEX(Historical!$C$7:$C$1437,MATCH(B446,Historical!$B$7:$B$1446,0))/INDEX(Historical!$F$7:$F$1430,MATCH(B446,Historical!$B$7:$B$1446,0)))^(1/3)-1)*100)</f>
        <v>4.2764546753383037</v>
      </c>
      <c r="U446" s="759">
        <f>IF(INDEX(Historical!$H$7:$H$1430,MATCH(B446,Historical!$B$7:$B$1446,0))=0,"n/a",((INDEX(Historical!$C$7:$C$1437,MATCH(B446,Historical!$B$7:$B$1446,0))/INDEX(Historical!$H$7:$H$1430,MATCH(B446,Historical!$B$7:$B$1446,0)))^(1/5)-1)*100)</f>
        <v>11.382417860287909</v>
      </c>
      <c r="V446" s="759" t="str">
        <f>IF(INDEX(Historical!$O$7:$O$1430,MATCH(B446,Historical!$B$7:$B$1446,0))=0,"n/a",((INDEX(Historical!$C$7:$C$1437,MATCH(B446,Historical!$B$7:$B$1446,0))/INDEX(Historical!$O$7:$O$1430,MATCH(B446,Historical!$B$7:$B$1446,0)))^(1/10)-1)*100)</f>
        <v>n/a</v>
      </c>
      <c r="W446" s="760" t="str">
        <f t="shared" si="107"/>
        <v>n/a</v>
      </c>
      <c r="X446" s="761">
        <f t="shared" si="108"/>
        <v>0.86230438335514448</v>
      </c>
      <c r="Y446" s="727" t="s">
        <v>4427</v>
      </c>
      <c r="Z446" s="702">
        <f t="shared" si="109"/>
        <v>25.945945945945947</v>
      </c>
      <c r="AA446" s="935">
        <f t="shared" si="110"/>
        <v>22.187387387387389</v>
      </c>
      <c r="AB446" s="639">
        <v>12</v>
      </c>
      <c r="AC446" s="916">
        <v>5.55</v>
      </c>
      <c r="AD446" s="916">
        <v>1.54</v>
      </c>
      <c r="AE446" s="916">
        <v>4.5</v>
      </c>
      <c r="AF446" s="916">
        <v>2.57</v>
      </c>
      <c r="AG446" s="916">
        <v>12.3</v>
      </c>
      <c r="AH446" s="916">
        <v>13.5</v>
      </c>
      <c r="AI446" s="916">
        <v>13.600000000000001</v>
      </c>
      <c r="AJ446" s="916">
        <v>13.200000000000001</v>
      </c>
      <c r="AK446" s="916">
        <v>14.39</v>
      </c>
      <c r="AL446" s="928">
        <v>12380</v>
      </c>
      <c r="AM446" s="922">
        <v>0.5</v>
      </c>
      <c r="AN446" s="916">
        <v>0.56000000000000005</v>
      </c>
      <c r="AO446" s="802">
        <f t="shared" si="111"/>
        <v>-9.6355688449490824</v>
      </c>
      <c r="AP446" s="803">
        <f t="shared" si="112"/>
        <v>12.551818542438307</v>
      </c>
      <c r="AQ446" s="936">
        <f t="shared" si="113"/>
        <v>59.194619654456048</v>
      </c>
      <c r="AR446" s="702">
        <f>INDEX(Historical!$C$7:$C$1437,MATCH(B446,Historical!$B$7:$B$1446,0))*IF(AH446="n/a",1.03,IF(AH446&lt;0,1.01,IF(AH446&gt;10,1.1,(1+AH446/100))))</f>
        <v>1.5840000000000001</v>
      </c>
      <c r="AS446" s="935">
        <f t="shared" si="114"/>
        <v>1.7424000000000002</v>
      </c>
      <c r="AT446" s="935">
        <f t="shared" si="119"/>
        <v>1.9166400000000003</v>
      </c>
      <c r="AU446" s="935">
        <f t="shared" si="119"/>
        <v>2.1083040000000004</v>
      </c>
      <c r="AV446" s="935">
        <f t="shared" si="119"/>
        <v>2.3191344000000007</v>
      </c>
      <c r="AW446" s="702">
        <f t="shared" si="115"/>
        <v>9.6704784000000021</v>
      </c>
      <c r="AX446" s="810">
        <f t="shared" si="116"/>
        <v>7.8532389150560347</v>
      </c>
      <c r="AY446" s="991">
        <v>0.91</v>
      </c>
      <c r="AZ446" s="922">
        <v>35.99</v>
      </c>
      <c r="BA446" s="922">
        <v>-2.21</v>
      </c>
      <c r="BB446" s="922">
        <v>6.7100000000000009</v>
      </c>
      <c r="BC446" s="922">
        <v>12.91</v>
      </c>
      <c r="BE446" s="664">
        <v>2013</v>
      </c>
      <c r="BF446" s="946" t="e">
        <f>#VALUE!</f>
        <v>#VALUE!</v>
      </c>
      <c r="BG446" s="931">
        <v>6.2</v>
      </c>
    </row>
    <row r="447" spans="1:59" ht="11.25" customHeight="1" x14ac:dyDescent="0.2">
      <c r="A447" s="609" t="s">
        <v>1377</v>
      </c>
      <c r="B447" s="925" t="s">
        <v>1378</v>
      </c>
      <c r="C447" s="988" t="s">
        <v>4353</v>
      </c>
      <c r="D447" s="988" t="s">
        <v>4384</v>
      </c>
      <c r="E447" s="792">
        <v>9</v>
      </c>
      <c r="F447" s="526">
        <v>405</v>
      </c>
      <c r="G447" s="526" t="s">
        <v>106</v>
      </c>
      <c r="H447" s="526" t="s">
        <v>106</v>
      </c>
      <c r="I447" s="924">
        <v>21.54</v>
      </c>
      <c r="J447" s="702">
        <f t="shared" si="104"/>
        <v>3.8997214484679668</v>
      </c>
      <c r="K447" s="927">
        <v>0.21</v>
      </c>
      <c r="L447" s="639">
        <v>4</v>
      </c>
      <c r="M447" s="693">
        <f t="shared" si="105"/>
        <v>0.84</v>
      </c>
      <c r="N447" s="921" t="s">
        <v>266</v>
      </c>
      <c r="O447" s="795">
        <v>0.19</v>
      </c>
      <c r="P447" s="915">
        <v>43461</v>
      </c>
      <c r="Q447" s="915">
        <v>43468</v>
      </c>
      <c r="R447" s="693">
        <f t="shared" si="106"/>
        <v>10.52631578947368</v>
      </c>
      <c r="S447" s="759">
        <f>IF(INDEX(Historical!$D$7:$D$1437,MATCH(B447,Historical!$B$7:$B$1446,0))=0,"n/a",(INDEX(Historical!$C$7:$C$1437,MATCH(B447,Historical!$B$7:$B$1446,0))/INDEX(Historical!$D$7:$D$1437,MATCH(B447,Historical!$B$7:$B$1446,0))-1)*100)</f>
        <v>11.764705882352944</v>
      </c>
      <c r="T447" s="759">
        <f>IF(INDEX(Historical!$F$7:$F$1430,MATCH(B447,Historical!$B$7:$B$1446,0))=0,"n/a",((INDEX(Historical!$C$7:$C$1437,MATCH(B447,Historical!$B$7:$B$1446,0))/INDEX(Historical!$F$7:$F$1430,MATCH(B447,Historical!$B$7:$B$1446,0)))^(1/3)-1)*100)</f>
        <v>19.087732513870435</v>
      </c>
      <c r="U447" s="759">
        <f>IF(INDEX(Historical!$H$7:$H$1430,MATCH(B447,Historical!$B$7:$B$1446,0))=0,"n/a",((INDEX(Historical!$C$7:$C$1437,MATCH(B447,Historical!$B$7:$B$1446,0))/INDEX(Historical!$H$7:$H$1430,MATCH(B447,Historical!$B$7:$B$1446,0)))^(1/5)-1)*100)</f>
        <v>23.927602766410683</v>
      </c>
      <c r="V447" s="759" t="str">
        <f>IF(INDEX(Historical!$O$7:$O$1430,MATCH(B447,Historical!$B$7:$B$1446,0))=0,"n/a",((INDEX(Historical!$C$7:$C$1437,MATCH(B447,Historical!$B$7:$B$1446,0))/INDEX(Historical!$O$7:$O$1430,MATCH(B447,Historical!$B$7:$B$1446,0)))^(1/10)-1)*100)</f>
        <v>n/a</v>
      </c>
      <c r="W447" s="760" t="str">
        <f t="shared" si="107"/>
        <v>n/a</v>
      </c>
      <c r="X447" s="761">
        <f t="shared" si="108"/>
        <v>0.51457210250345553</v>
      </c>
      <c r="Y447" s="713"/>
      <c r="Z447" s="702">
        <f t="shared" si="109"/>
        <v>80.769230769230759</v>
      </c>
      <c r="AA447" s="935">
        <f t="shared" si="110"/>
        <v>20.71153846153846</v>
      </c>
      <c r="AB447" s="639">
        <v>12</v>
      </c>
      <c r="AC447" s="916">
        <v>1.04</v>
      </c>
      <c r="AD447" s="916">
        <v>2.59</v>
      </c>
      <c r="AE447" s="916">
        <v>3.94</v>
      </c>
      <c r="AF447" s="916">
        <v>2.44</v>
      </c>
      <c r="AG447" s="916">
        <v>11.600000000000001</v>
      </c>
      <c r="AH447" s="918">
        <v>124.8</v>
      </c>
      <c r="AI447" s="918">
        <v>-900</v>
      </c>
      <c r="AJ447" s="916">
        <v>46.5</v>
      </c>
      <c r="AK447" s="916">
        <v>8</v>
      </c>
      <c r="AL447" s="928">
        <v>3050</v>
      </c>
      <c r="AM447" s="922">
        <v>6.1</v>
      </c>
      <c r="AN447" s="916">
        <v>4.34</v>
      </c>
      <c r="AO447" s="802">
        <f t="shared" si="111"/>
        <v>7.1157857533401909</v>
      </c>
      <c r="AP447" s="803">
        <f t="shared" si="112"/>
        <v>27.827324214878651</v>
      </c>
      <c r="AQ447" s="936">
        <f t="shared" si="113"/>
        <v>49.868318268114351</v>
      </c>
      <c r="AR447" s="702">
        <f>INDEX(Historical!$C$7:$C$1437,MATCH(B447,Historical!$B$7:$B$1446,0))*IF(AH447="n/a",1.03,IF(AH447&lt;0,1.01,IF(AH447&gt;10,1.1,(1+AH447/100))))</f>
        <v>0.83600000000000008</v>
      </c>
      <c r="AS447" s="935">
        <f t="shared" si="114"/>
        <v>0.84436000000000011</v>
      </c>
      <c r="AT447" s="935">
        <f t="shared" ref="AT447:AV466" si="120">IF($AK447="n/a",1.03*AS447,IF($AK447&lt;0,1.01*AS447,IF($AK447&gt;10,1.1*AS447,(1+$AK447/100)*AS447)))</f>
        <v>0.91190880000000019</v>
      </c>
      <c r="AU447" s="935">
        <f t="shared" si="120"/>
        <v>0.98486150400000028</v>
      </c>
      <c r="AV447" s="935">
        <f t="shared" si="120"/>
        <v>1.0636504243200005</v>
      </c>
      <c r="AW447" s="702">
        <f t="shared" si="115"/>
        <v>4.6407807283200011</v>
      </c>
      <c r="AX447" s="810">
        <f t="shared" si="116"/>
        <v>21.544943028412263</v>
      </c>
      <c r="AY447" s="991">
        <v>1.37</v>
      </c>
      <c r="AZ447" s="922">
        <v>24.87</v>
      </c>
      <c r="BA447" s="922">
        <v>-3.3000000000000003</v>
      </c>
      <c r="BB447" s="922">
        <v>1.04</v>
      </c>
      <c r="BC447" s="922">
        <v>5.64</v>
      </c>
      <c r="BE447" s="664">
        <v>2011</v>
      </c>
      <c r="BF447" s="946" t="e">
        <f>#VALUE!</f>
        <v>#VALUE!</v>
      </c>
      <c r="BG447" s="931">
        <v>2</v>
      </c>
    </row>
    <row r="448" spans="1:59" ht="11.25" customHeight="1" x14ac:dyDescent="0.2">
      <c r="A448" s="609" t="s">
        <v>751</v>
      </c>
      <c r="B448" s="925" t="s">
        <v>752</v>
      </c>
      <c r="C448" s="988" t="s">
        <v>123</v>
      </c>
      <c r="D448" s="988" t="s">
        <v>4205</v>
      </c>
      <c r="E448" s="792">
        <v>11</v>
      </c>
      <c r="F448" s="526">
        <v>310</v>
      </c>
      <c r="G448" s="526" t="s">
        <v>37</v>
      </c>
      <c r="H448" s="526" t="s">
        <v>37</v>
      </c>
      <c r="I448" s="924">
        <v>223.82</v>
      </c>
      <c r="J448" s="702">
        <f t="shared" si="104"/>
        <v>0.66124564382092754</v>
      </c>
      <c r="K448" s="927">
        <v>0.37</v>
      </c>
      <c r="L448" s="639">
        <v>4</v>
      </c>
      <c r="M448" s="693">
        <f t="shared" si="105"/>
        <v>1.48</v>
      </c>
      <c r="N448" s="921" t="s">
        <v>161</v>
      </c>
      <c r="O448" s="795">
        <v>0.35499999999999998</v>
      </c>
      <c r="P448" s="915">
        <v>43297</v>
      </c>
      <c r="Q448" s="915">
        <v>43312</v>
      </c>
      <c r="R448" s="693">
        <f t="shared" si="106"/>
        <v>4.2253521126760605</v>
      </c>
      <c r="S448" s="759">
        <f>IF(INDEX(Historical!$D$7:$D$1437,MATCH(B448,Historical!$B$7:$B$1446,0))=0,"n/a",(INDEX(Historical!$C$7:$C$1437,MATCH(B448,Historical!$B$7:$B$1446,0))/INDEX(Historical!$D$7:$D$1437,MATCH(B448,Historical!$B$7:$B$1446,0))-1)*100)</f>
        <v>3.5714285714285809</v>
      </c>
      <c r="T448" s="759">
        <f>IF(INDEX(Historical!$F$7:$F$1430,MATCH(B448,Historical!$B$7:$B$1446,0))=0,"n/a",((INDEX(Historical!$C$7:$C$1437,MATCH(B448,Historical!$B$7:$B$1446,0))/INDEX(Historical!$F$7:$F$1430,MATCH(B448,Historical!$B$7:$B$1446,0)))^(1/3)-1)*100)</f>
        <v>5.3534525175642056</v>
      </c>
      <c r="U448" s="759">
        <f>IF(INDEX(Historical!$H$7:$H$1430,MATCH(B448,Historical!$B$7:$B$1446,0))=0,"n/a",((INDEX(Historical!$C$7:$C$1437,MATCH(B448,Historical!$B$7:$B$1446,0))/INDEX(Historical!$H$7:$H$1430,MATCH(B448,Historical!$B$7:$B$1446,0)))^(1/5)-1)*100)</f>
        <v>7.9310896244752405</v>
      </c>
      <c r="V448" s="759">
        <f>IF(INDEX(Historical!$O$7:$O$1430,MATCH(B448,Historical!$B$7:$B$1446,0))=0,"n/a",((INDEX(Historical!$C$7:$C$1437,MATCH(B448,Historical!$B$7:$B$1446,0))/INDEX(Historical!$O$7:$O$1430,MATCH(B448,Historical!$B$7:$B$1446,0)))^(1/10)-1)*100)</f>
        <v>4.8267067853141166</v>
      </c>
      <c r="W448" s="760">
        <f t="shared" si="107"/>
        <v>1.6431678942268904</v>
      </c>
      <c r="X448" s="761">
        <f t="shared" si="108"/>
        <v>2.3326734189633056</v>
      </c>
      <c r="Y448" s="925"/>
      <c r="Z448" s="702">
        <f t="shared" si="109"/>
        <v>29.306930693069305</v>
      </c>
      <c r="AA448" s="935">
        <f t="shared" si="110"/>
        <v>44.320792079207919</v>
      </c>
      <c r="AB448" s="639">
        <v>12</v>
      </c>
      <c r="AC448" s="916">
        <v>5.05</v>
      </c>
      <c r="AD448" s="916">
        <v>3.48</v>
      </c>
      <c r="AE448" s="916">
        <v>3.36</v>
      </c>
      <c r="AF448" s="916">
        <v>6.83</v>
      </c>
      <c r="AG448" s="916">
        <v>13.900000000000002</v>
      </c>
      <c r="AH448" s="916">
        <v>171.2</v>
      </c>
      <c r="AI448" s="916">
        <v>19.37</v>
      </c>
      <c r="AJ448" s="916">
        <v>3.4000000000000004</v>
      </c>
      <c r="AK448" s="916">
        <v>12.75</v>
      </c>
      <c r="AL448" s="928">
        <v>2910</v>
      </c>
      <c r="AM448" s="922">
        <v>1.3</v>
      </c>
      <c r="AN448" s="916">
        <v>0.08</v>
      </c>
      <c r="AO448" s="802">
        <f t="shared" si="111"/>
        <v>-35.728456810911752</v>
      </c>
      <c r="AP448" s="803">
        <f t="shared" si="112"/>
        <v>8.5923352682961678</v>
      </c>
      <c r="AQ448" s="936">
        <f t="shared" si="113"/>
        <v>266.79452916130344</v>
      </c>
      <c r="AR448" s="702">
        <f>INDEX(Historical!$C$7:$C$1437,MATCH(B448,Historical!$B$7:$B$1446,0))*IF(AH448="n/a",1.03,IF(AH448&lt;0,1.01,IF(AH448&gt;10,1.1,(1+AH448/100))))</f>
        <v>1.595</v>
      </c>
      <c r="AS448" s="935">
        <f t="shared" si="114"/>
        <v>1.7545000000000002</v>
      </c>
      <c r="AT448" s="935">
        <f t="shared" si="120"/>
        <v>1.9299500000000003</v>
      </c>
      <c r="AU448" s="935">
        <f t="shared" si="120"/>
        <v>2.1229450000000005</v>
      </c>
      <c r="AV448" s="935">
        <f t="shared" si="120"/>
        <v>2.3352395000000006</v>
      </c>
      <c r="AW448" s="702">
        <f t="shared" si="115"/>
        <v>9.7376345000000022</v>
      </c>
      <c r="AX448" s="810">
        <f t="shared" si="116"/>
        <v>4.3506543204360657</v>
      </c>
      <c r="AY448" s="991">
        <v>1.4</v>
      </c>
      <c r="AZ448" s="922">
        <v>62.250000000000007</v>
      </c>
      <c r="BA448" s="922">
        <v>-0.21</v>
      </c>
      <c r="BB448" s="922">
        <v>8.17</v>
      </c>
      <c r="BC448" s="922">
        <v>16.600000000000001</v>
      </c>
      <c r="BE448" s="664">
        <v>2008</v>
      </c>
      <c r="BF448" s="946" t="e">
        <f>#VALUE!</f>
        <v>#VALUE!</v>
      </c>
      <c r="BG448" s="931">
        <v>8.1</v>
      </c>
    </row>
    <row r="449" spans="1:59" ht="11.25" customHeight="1" x14ac:dyDescent="0.2">
      <c r="A449" s="537" t="s">
        <v>1423</v>
      </c>
      <c r="B449" s="925" t="s">
        <v>1424</v>
      </c>
      <c r="C449" s="988" t="s">
        <v>247</v>
      </c>
      <c r="D449" s="988" t="s">
        <v>4351</v>
      </c>
      <c r="E449" s="792">
        <v>10</v>
      </c>
      <c r="F449" s="526">
        <v>359</v>
      </c>
      <c r="G449" s="526" t="s">
        <v>106</v>
      </c>
      <c r="H449" s="526" t="s">
        <v>106</v>
      </c>
      <c r="I449" s="924">
        <v>113.52</v>
      </c>
      <c r="J449" s="702">
        <f t="shared" si="104"/>
        <v>1.0570824524312896</v>
      </c>
      <c r="K449" s="927">
        <v>0.3</v>
      </c>
      <c r="L449" s="639">
        <v>4</v>
      </c>
      <c r="M449" s="693">
        <f t="shared" si="105"/>
        <v>1.2</v>
      </c>
      <c r="N449" s="921" t="s">
        <v>997</v>
      </c>
      <c r="O449" s="795">
        <v>0.28999999999999998</v>
      </c>
      <c r="P449" s="915">
        <v>43594</v>
      </c>
      <c r="Q449" s="915">
        <v>43609</v>
      </c>
      <c r="R449" s="693">
        <f t="shared" si="106"/>
        <v>3.4482758620689689</v>
      </c>
      <c r="S449" s="759">
        <f>IF(INDEX(Historical!$D$7:$D$1437,MATCH(B449,Historical!$B$7:$B$1446,0))=0,"n/a",(INDEX(Historical!$C$7:$C$1437,MATCH(B449,Historical!$B$7:$B$1446,0))/INDEX(Historical!$D$7:$D$1437,MATCH(B449,Historical!$B$7:$B$1446,0))-1)*100)</f>
        <v>7.5471698113207308</v>
      </c>
      <c r="T449" s="759">
        <f>IF(INDEX(Historical!$F$7:$F$1430,MATCH(B449,Historical!$B$7:$B$1446,0))=0,"n/a",((INDEX(Historical!$C$7:$C$1437,MATCH(B449,Historical!$B$7:$B$1446,0))/INDEX(Historical!$F$7:$F$1430,MATCH(B449,Historical!$B$7:$B$1446,0)))^(1/3)-1)*100)</f>
        <v>14.471424255333186</v>
      </c>
      <c r="U449" s="759">
        <f>IF(INDEX(Historical!$H$7:$H$1430,MATCH(B449,Historical!$B$7:$B$1446,0))=0,"n/a",((INDEX(Historical!$C$7:$C$1437,MATCH(B449,Historical!$B$7:$B$1446,0))/INDEX(Historical!$H$7:$H$1430,MATCH(B449,Historical!$B$7:$B$1446,0)))^(1/5)-1)*100)</f>
        <v>18.397287912705451</v>
      </c>
      <c r="V449" s="759">
        <f>IF(INDEX(Historical!$O$7:$O$1430,MATCH(B449,Historical!$B$7:$B$1446,0))=0,"n/a",((INDEX(Historical!$C$7:$C$1437,MATCH(B449,Historical!$B$7:$B$1446,0))/INDEX(Historical!$O$7:$O$1430,MATCH(B449,Historical!$B$7:$B$1446,0)))^(1/10)-1)*100)</f>
        <v>9.2649067242701388</v>
      </c>
      <c r="W449" s="760">
        <f t="shared" si="107"/>
        <v>1.9856959665349176</v>
      </c>
      <c r="X449" s="761">
        <f t="shared" si="108"/>
        <v>0.89742867866855858</v>
      </c>
      <c r="Y449" s="713"/>
      <c r="Z449" s="702">
        <f t="shared" si="109"/>
        <v>11.352885525070954</v>
      </c>
      <c r="AA449" s="935">
        <f t="shared" si="110"/>
        <v>10.739829706717122</v>
      </c>
      <c r="AB449" s="639">
        <v>12</v>
      </c>
      <c r="AC449" s="916">
        <v>10.57</v>
      </c>
      <c r="AD449" s="916">
        <v>0.67</v>
      </c>
      <c r="AE449" s="916">
        <v>0.21</v>
      </c>
      <c r="AF449" s="916">
        <v>2.2400000000000002</v>
      </c>
      <c r="AG449" s="916">
        <v>25.2</v>
      </c>
      <c r="AH449" s="916">
        <v>-7.8</v>
      </c>
      <c r="AI449" s="916">
        <v>4.53</v>
      </c>
      <c r="AJ449" s="916">
        <v>20.5</v>
      </c>
      <c r="AK449" s="916">
        <v>15.950000000000001</v>
      </c>
      <c r="AL449" s="928">
        <v>2570</v>
      </c>
      <c r="AM449" s="922">
        <v>1.9</v>
      </c>
      <c r="AN449" s="916">
        <v>2.87</v>
      </c>
      <c r="AO449" s="802">
        <f t="shared" si="111"/>
        <v>8.714540658419617</v>
      </c>
      <c r="AP449" s="803">
        <f t="shared" si="112"/>
        <v>19.454370365136739</v>
      </c>
      <c r="AQ449" s="936">
        <f t="shared" si="113"/>
        <v>3.4025973089787609</v>
      </c>
      <c r="AR449" s="702">
        <f>INDEX(Historical!$C$7:$C$1437,MATCH(B449,Historical!$B$7:$B$1446,0))*IF(AH449="n/a",1.03,IF(AH449&lt;0,1.01,IF(AH449&gt;10,1.1,(1+AH449/100))))</f>
        <v>1.1514</v>
      </c>
      <c r="AS449" s="935">
        <f t="shared" si="114"/>
        <v>1.2035584199999998</v>
      </c>
      <c r="AT449" s="935">
        <f t="shared" si="120"/>
        <v>1.323914262</v>
      </c>
      <c r="AU449" s="935">
        <f t="shared" si="120"/>
        <v>1.4563056882000001</v>
      </c>
      <c r="AV449" s="935">
        <f t="shared" si="120"/>
        <v>1.6019362570200002</v>
      </c>
      <c r="AW449" s="702">
        <f t="shared" si="115"/>
        <v>6.7371146272200004</v>
      </c>
      <c r="AX449" s="810">
        <f t="shared" si="116"/>
        <v>5.9347380437103601</v>
      </c>
      <c r="AY449" s="991">
        <v>1.26</v>
      </c>
      <c r="AZ449" s="922">
        <v>67.190000000000012</v>
      </c>
      <c r="BA449" s="922">
        <v>-1.04</v>
      </c>
      <c r="BB449" s="922">
        <v>22.52</v>
      </c>
      <c r="BC449" s="922">
        <v>32.47</v>
      </c>
      <c r="BE449" s="664">
        <v>2010</v>
      </c>
      <c r="BF449" s="946" t="e">
        <f>#VALUE!</f>
        <v>#VALUE!</v>
      </c>
      <c r="BG449" s="931">
        <v>5.7</v>
      </c>
    </row>
    <row r="450" spans="1:59" ht="11.25" customHeight="1" x14ac:dyDescent="0.2">
      <c r="A450" s="609" t="s">
        <v>3864</v>
      </c>
      <c r="B450" s="925" t="s">
        <v>3865</v>
      </c>
      <c r="C450" s="988" t="s">
        <v>4353</v>
      </c>
      <c r="D450" s="988" t="s">
        <v>4354</v>
      </c>
      <c r="E450" s="792">
        <v>6</v>
      </c>
      <c r="F450" s="526">
        <v>784</v>
      </c>
      <c r="G450" s="526" t="s">
        <v>106</v>
      </c>
      <c r="H450" s="526" t="s">
        <v>106</v>
      </c>
      <c r="I450" s="924">
        <v>82.67</v>
      </c>
      <c r="J450" s="702">
        <f t="shared" si="104"/>
        <v>4.6449739929841538</v>
      </c>
      <c r="K450" s="927">
        <v>0.96</v>
      </c>
      <c r="L450" s="639">
        <v>4</v>
      </c>
      <c r="M450" s="693">
        <f t="shared" si="105"/>
        <v>3.84</v>
      </c>
      <c r="N450" s="921" t="s">
        <v>152</v>
      </c>
      <c r="O450" s="795">
        <v>0.92</v>
      </c>
      <c r="P450" s="915">
        <v>43538</v>
      </c>
      <c r="Q450" s="915">
        <v>43553</v>
      </c>
      <c r="R450" s="693">
        <f t="shared" si="106"/>
        <v>4.3478260869565135</v>
      </c>
      <c r="S450" s="759">
        <f>IF(INDEX(Historical!$D$7:$D$1437,MATCH(B450,Historical!$B$7:$B$1446,0))=0,"n/a",(INDEX(Historical!$C$7:$C$1437,MATCH(B450,Historical!$B$7:$B$1446,0))/INDEX(Historical!$D$7:$D$1437,MATCH(B450,Historical!$B$7:$B$1446,0))-1)*100)</f>
        <v>9.93975903614459</v>
      </c>
      <c r="T450" s="759">
        <f>IF(INDEX(Historical!$F$7:$F$1430,MATCH(B450,Historical!$B$7:$B$1446,0))=0,"n/a",((INDEX(Historical!$C$7:$C$1437,MATCH(B450,Historical!$B$7:$B$1446,0))/INDEX(Historical!$F$7:$F$1430,MATCH(B450,Historical!$B$7:$B$1446,0)))^(1/3)-1)*100)</f>
        <v>9.8972243146180148</v>
      </c>
      <c r="U450" s="759" t="str">
        <f>IF(INDEX(Historical!$H$7:$H$1430,MATCH(B450,Historical!$B$7:$B$1446,0))=0,"n/a",((INDEX(Historical!$C$7:$C$1437,MATCH(B450,Historical!$B$7:$B$1446,0))/INDEX(Historical!$H$7:$H$1430,MATCH(B450,Historical!$B$7:$B$1446,0)))^(1/5)-1)*100)</f>
        <v>n/a</v>
      </c>
      <c r="V450" s="759" t="str">
        <f>IF(INDEX(Historical!$O$7:$O$1430,MATCH(B450,Historical!$B$7:$B$1446,0))=0,"n/a",((INDEX(Historical!$C$7:$C$1437,MATCH(B450,Historical!$B$7:$B$1446,0))/INDEX(Historical!$O$7:$O$1430,MATCH(B450,Historical!$B$7:$B$1446,0)))^(1/10)-1)*100)</f>
        <v>n/a</v>
      </c>
      <c r="W450" s="760" t="str">
        <f t="shared" si="107"/>
        <v>n/a</v>
      </c>
      <c r="X450" s="761" t="str">
        <f t="shared" si="108"/>
        <v>n/a</v>
      </c>
      <c r="Y450" s="727"/>
      <c r="Z450" s="702">
        <f t="shared" si="109"/>
        <v>125.08143322475571</v>
      </c>
      <c r="AA450" s="935">
        <f t="shared" si="110"/>
        <v>26.928338762214985</v>
      </c>
      <c r="AB450" s="639">
        <v>12</v>
      </c>
      <c r="AC450" s="916">
        <v>3.07</v>
      </c>
      <c r="AD450" s="916">
        <v>8.9700000000000006</v>
      </c>
      <c r="AE450" s="916">
        <v>5</v>
      </c>
      <c r="AF450" s="916">
        <v>7.26</v>
      </c>
      <c r="AG450" s="916">
        <v>28.1</v>
      </c>
      <c r="AH450" s="916">
        <v>-3.5000000000000004</v>
      </c>
      <c r="AI450" s="916">
        <v>4.55</v>
      </c>
      <c r="AJ450" s="916">
        <v>48.9</v>
      </c>
      <c r="AK450" s="916">
        <v>3</v>
      </c>
      <c r="AL450" s="928">
        <v>8140.0000000000009</v>
      </c>
      <c r="AM450" s="922">
        <v>0.6</v>
      </c>
      <c r="AN450" s="916">
        <v>2.5499999999999998</v>
      </c>
      <c r="AO450" s="802" t="str">
        <f t="shared" si="111"/>
        <v>n/a</v>
      </c>
      <c r="AP450" s="803" t="str">
        <f t="shared" si="112"/>
        <v>n/a</v>
      </c>
      <c r="AQ450" s="936">
        <f t="shared" si="113"/>
        <v>194.76901647348731</v>
      </c>
      <c r="AR450" s="702">
        <f>INDEX(Historical!$C$7:$C$1437,MATCH(B450,Historical!$B$7:$B$1446,0))*IF(AH450="n/a",1.03,IF(AH450&lt;0,1.01,IF(AH450&gt;10,1.1,(1+AH450/100))))</f>
        <v>3.6865000000000001</v>
      </c>
      <c r="AS450" s="935">
        <f t="shared" si="114"/>
        <v>3.8542357500000004</v>
      </c>
      <c r="AT450" s="935">
        <f t="shared" si="120"/>
        <v>3.9698628225000006</v>
      </c>
      <c r="AU450" s="935">
        <f t="shared" si="120"/>
        <v>4.0889587071750011</v>
      </c>
      <c r="AV450" s="935">
        <f t="shared" si="120"/>
        <v>4.211627468390251</v>
      </c>
      <c r="AW450" s="702">
        <f t="shared" si="115"/>
        <v>19.811184748065251</v>
      </c>
      <c r="AX450" s="810">
        <f t="shared" si="116"/>
        <v>23.964176542960264</v>
      </c>
      <c r="AY450" s="991">
        <v>1.04</v>
      </c>
      <c r="AZ450" s="922">
        <v>30.48</v>
      </c>
      <c r="BA450" s="922">
        <v>-0.2</v>
      </c>
      <c r="BB450" s="922">
        <v>4.3999999999999995</v>
      </c>
      <c r="BC450" s="922">
        <v>9.7799999999999994</v>
      </c>
      <c r="BE450" s="664">
        <v>2014</v>
      </c>
      <c r="BF450" s="946" t="e">
        <f>#VALUE!</f>
        <v>#VALUE!</v>
      </c>
      <c r="BG450" s="931">
        <v>7.1999999999999993</v>
      </c>
    </row>
    <row r="451" spans="1:59" ht="11.25" customHeight="1" x14ac:dyDescent="0.2">
      <c r="A451" s="537" t="s">
        <v>267</v>
      </c>
      <c r="B451" s="925" t="s">
        <v>268</v>
      </c>
      <c r="C451" s="988" t="s">
        <v>128</v>
      </c>
      <c r="D451" s="988" t="s">
        <v>4361</v>
      </c>
      <c r="E451" s="792">
        <v>56</v>
      </c>
      <c r="F451" s="526">
        <v>13</v>
      </c>
      <c r="G451" s="526" t="s">
        <v>37</v>
      </c>
      <c r="H451" s="526" t="s">
        <v>37</v>
      </c>
      <c r="I451" s="916">
        <v>148.71</v>
      </c>
      <c r="J451" s="702">
        <f t="shared" si="104"/>
        <v>1.7483693093941228</v>
      </c>
      <c r="K451" s="927">
        <v>0.65</v>
      </c>
      <c r="L451" s="639">
        <v>4</v>
      </c>
      <c r="M451" s="693">
        <f t="shared" si="105"/>
        <v>2.6</v>
      </c>
      <c r="N451" s="921" t="s">
        <v>152</v>
      </c>
      <c r="O451" s="795">
        <v>0.6</v>
      </c>
      <c r="P451" s="915">
        <v>43440</v>
      </c>
      <c r="Q451" s="915">
        <v>43462</v>
      </c>
      <c r="R451" s="693">
        <f t="shared" si="106"/>
        <v>8.333333333333341</v>
      </c>
      <c r="S451" s="759">
        <f>IF(INDEX(Historical!$D$7:$D$1437,MATCH(B451,Historical!$B$7:$B$1446,0))=0,"n/a",(INDEX(Historical!$C$7:$C$1437,MATCH(B451,Historical!$B$7:$B$1446,0))/INDEX(Historical!$D$7:$D$1437,MATCH(B451,Historical!$B$7:$B$1446,0))-1)*100)</f>
        <v>8.8888888888889017</v>
      </c>
      <c r="T451" s="759">
        <f>IF(INDEX(Historical!$F$7:$F$1430,MATCH(B451,Historical!$B$7:$B$1446,0))=0,"n/a",((INDEX(Historical!$C$7:$C$1437,MATCH(B451,Historical!$B$7:$B$1446,0))/INDEX(Historical!$F$7:$F$1430,MATCH(B451,Historical!$B$7:$B$1446,0)))^(1/3)-1)*100)</f>
        <v>9.2285273387607383</v>
      </c>
      <c r="U451" s="759">
        <f>IF(INDEX(Historical!$H$7:$H$1430,MATCH(B451,Historical!$B$7:$B$1446,0))=0,"n/a",((INDEX(Historical!$C$7:$C$1437,MATCH(B451,Historical!$B$7:$B$1446,0))/INDEX(Historical!$H$7:$H$1430,MATCH(B451,Historical!$B$7:$B$1446,0)))^(1/5)-1)*100)</f>
        <v>8.6251061771879467</v>
      </c>
      <c r="V451" s="759">
        <f>IF(INDEX(Historical!$O$7:$O$1430,MATCH(B451,Historical!$B$7:$B$1446,0))=0,"n/a",((INDEX(Historical!$C$7:$C$1437,MATCH(B451,Historical!$B$7:$B$1446,0))/INDEX(Historical!$O$7:$O$1430,MATCH(B451,Historical!$B$7:$B$1446,0)))^(1/10)-1)*100)</f>
        <v>8.093942270920774</v>
      </c>
      <c r="W451" s="760">
        <f t="shared" si="107"/>
        <v>1.0656248696232358</v>
      </c>
      <c r="X451" s="761">
        <f t="shared" si="108"/>
        <v>2.2697647834705124</v>
      </c>
      <c r="Y451" s="717"/>
      <c r="Z451" s="702">
        <f t="shared" si="109"/>
        <v>48.964218455743882</v>
      </c>
      <c r="AA451" s="935">
        <f t="shared" si="110"/>
        <v>28.005649717514128</v>
      </c>
      <c r="AB451" s="639">
        <v>6</v>
      </c>
      <c r="AC451" s="916">
        <v>5.31</v>
      </c>
      <c r="AD451" s="916">
        <v>9.34</v>
      </c>
      <c r="AE451" s="916">
        <v>3.18</v>
      </c>
      <c r="AF451" s="916">
        <v>5.79</v>
      </c>
      <c r="AG451" s="916">
        <v>23.1</v>
      </c>
      <c r="AH451" s="916">
        <v>8.9</v>
      </c>
      <c r="AI451" s="916">
        <v>7.5600000000000005</v>
      </c>
      <c r="AJ451" s="916">
        <v>3.8</v>
      </c>
      <c r="AK451" s="916">
        <v>3</v>
      </c>
      <c r="AL451" s="928">
        <v>4040</v>
      </c>
      <c r="AM451" s="922">
        <v>2.1999999999999997</v>
      </c>
      <c r="AN451" s="916">
        <v>0</v>
      </c>
      <c r="AO451" s="802">
        <f t="shared" si="111"/>
        <v>-17.632174230932058</v>
      </c>
      <c r="AP451" s="803">
        <f t="shared" si="112"/>
        <v>10.37347548658207</v>
      </c>
      <c r="AQ451" s="936">
        <f t="shared" si="113"/>
        <v>168.4545994013445</v>
      </c>
      <c r="AR451" s="702">
        <f>INDEX(Historical!$C$7:$C$1437,MATCH(B451,Historical!$B$7:$B$1446,0))*IF(AH451="n/a",1.03,IF(AH451&lt;0,1.01,IF(AH451&gt;10,1.1,(1+AH451/100))))</f>
        <v>2.66805</v>
      </c>
      <c r="AS451" s="935">
        <f t="shared" si="114"/>
        <v>2.8697545800000004</v>
      </c>
      <c r="AT451" s="935">
        <f t="shared" si="120"/>
        <v>2.9558472174000006</v>
      </c>
      <c r="AU451" s="935">
        <f t="shared" si="120"/>
        <v>3.0445226339220008</v>
      </c>
      <c r="AV451" s="935">
        <f t="shared" si="120"/>
        <v>3.1358583129396611</v>
      </c>
      <c r="AW451" s="702">
        <f t="shared" si="115"/>
        <v>14.674032744261662</v>
      </c>
      <c r="AX451" s="810">
        <f t="shared" si="116"/>
        <v>9.867549421196733</v>
      </c>
      <c r="AY451" s="991">
        <v>0.28000000000000003</v>
      </c>
      <c r="AZ451" s="922">
        <v>23.400000000000002</v>
      </c>
      <c r="BA451" s="922">
        <v>-23.5</v>
      </c>
      <c r="BB451" s="922">
        <v>-3.92</v>
      </c>
      <c r="BC451" s="922">
        <v>-7.0499999999999989</v>
      </c>
      <c r="BE451" s="664">
        <v>1964</v>
      </c>
      <c r="BF451" s="946" t="e">
        <f>#VALUE!</f>
        <v>#VALUE!</v>
      </c>
      <c r="BG451" s="931">
        <v>18.600000000000001</v>
      </c>
    </row>
    <row r="452" spans="1:59" ht="11.25" customHeight="1" x14ac:dyDescent="0.2">
      <c r="A452" s="106" t="s">
        <v>4007</v>
      </c>
      <c r="B452" s="631" t="s">
        <v>4008</v>
      </c>
      <c r="C452" s="988" t="s">
        <v>4353</v>
      </c>
      <c r="D452" s="988" t="s">
        <v>4354</v>
      </c>
      <c r="E452" s="792">
        <v>5</v>
      </c>
      <c r="F452" s="526">
        <v>854</v>
      </c>
      <c r="G452" s="526" t="s">
        <v>106</v>
      </c>
      <c r="H452" s="526" t="s">
        <v>106</v>
      </c>
      <c r="I452" s="924">
        <v>12.67</v>
      </c>
      <c r="J452" s="702">
        <f t="shared" si="104"/>
        <v>4.2146803472770324</v>
      </c>
      <c r="K452" s="927">
        <v>4.4499999999999998E-2</v>
      </c>
      <c r="L452" s="639">
        <v>12</v>
      </c>
      <c r="M452" s="693">
        <f t="shared" si="105"/>
        <v>0.53400000000000003</v>
      </c>
      <c r="N452" s="921" t="s">
        <v>725</v>
      </c>
      <c r="O452" s="795">
        <v>4.4400000000000002E-2</v>
      </c>
      <c r="P452" s="915">
        <v>43482</v>
      </c>
      <c r="Q452" s="915">
        <v>43496</v>
      </c>
      <c r="R452" s="693">
        <f t="shared" si="106"/>
        <v>0.22522522522521604</v>
      </c>
      <c r="S452" s="759">
        <f>IF(INDEX(Historical!$D$7:$D$1437,MATCH(B452,Historical!$B$7:$B$1446,0))=0,"n/a",(INDEX(Historical!$C$7:$C$1437,MATCH(B452,Historical!$B$7:$B$1446,0))/INDEX(Historical!$D$7:$D$1437,MATCH(B452,Historical!$B$7:$B$1446,0))-1)*100)</f>
        <v>1.5463917525773141</v>
      </c>
      <c r="T452" s="759">
        <f>IF(INDEX(Historical!$F$7:$F$1430,MATCH(B452,Historical!$B$7:$B$1446,0))=0,"n/a",((INDEX(Historical!$C$7:$C$1437,MATCH(B452,Historical!$B$7:$B$1446,0))/INDEX(Historical!$F$7:$F$1430,MATCH(B452,Historical!$B$7:$B$1446,0)))^(1/3)-1)*100)</f>
        <v>4.5824983709269462</v>
      </c>
      <c r="U452" s="759">
        <f>IF(INDEX(Historical!$H$7:$H$1430,MATCH(B452,Historical!$B$7:$B$1446,0))=0,"n/a",((INDEX(Historical!$C$7:$C$1437,MATCH(B452,Historical!$B$7:$B$1446,0))/INDEX(Historical!$H$7:$H$1430,MATCH(B452,Historical!$B$7:$B$1446,0)))^(1/5)-1)*100)</f>
        <v>-18.617927715224436</v>
      </c>
      <c r="V452" s="759" t="str">
        <f>IF(INDEX(Historical!$O$7:$O$1430,MATCH(B452,Historical!$B$7:$B$1446,0))=0,"n/a",((INDEX(Historical!$C$7:$C$1437,MATCH(B452,Historical!$B$7:$B$1446,0))/INDEX(Historical!$O$7:$O$1430,MATCH(B452,Historical!$B$7:$B$1446,0)))^(1/10)-1)*100)</f>
        <v>n/a</v>
      </c>
      <c r="W452" s="760" t="str">
        <f t="shared" si="107"/>
        <v>n/a</v>
      </c>
      <c r="X452" s="761" t="str">
        <f t="shared" si="108"/>
        <v>n/a</v>
      </c>
      <c r="Y452" s="926"/>
      <c r="Z452" s="702">
        <f t="shared" si="109"/>
        <v>381.42857142857139</v>
      </c>
      <c r="AA452" s="935">
        <f t="shared" si="110"/>
        <v>90.499999999999986</v>
      </c>
      <c r="AB452" s="639">
        <v>12</v>
      </c>
      <c r="AC452" s="916">
        <v>0.14000000000000001</v>
      </c>
      <c r="AD452" s="916">
        <v>9.39</v>
      </c>
      <c r="AE452" s="916">
        <v>6.18</v>
      </c>
      <c r="AF452" s="916">
        <v>1.18</v>
      </c>
      <c r="AG452" s="916">
        <v>1.6</v>
      </c>
      <c r="AH452" s="916">
        <v>-166.70000000000002</v>
      </c>
      <c r="AI452" s="916">
        <v>70</v>
      </c>
      <c r="AJ452" s="916">
        <v>22.3</v>
      </c>
      <c r="AK452" s="916">
        <v>10</v>
      </c>
      <c r="AL452" s="928">
        <v>226.92</v>
      </c>
      <c r="AM452" s="922">
        <v>11.600000000000001</v>
      </c>
      <c r="AN452" s="916">
        <v>2.0699999999999998</v>
      </c>
      <c r="AO452" s="802">
        <f t="shared" si="111"/>
        <v>-104.90324736794739</v>
      </c>
      <c r="AP452" s="803">
        <f t="shared" si="112"/>
        <v>-14.403247367947404</v>
      </c>
      <c r="AQ452" s="936">
        <f t="shared" si="113"/>
        <v>117.85826177178183</v>
      </c>
      <c r="AR452" s="702">
        <f>INDEX(Historical!$C$7:$C$1437,MATCH(B452,Historical!$B$7:$B$1446,0))*IF(AH452="n/a",1.03,IF(AH452&lt;0,1.01,IF(AH452&gt;10,1.1,(1+AH452/100))))</f>
        <v>0.537219</v>
      </c>
      <c r="AS452" s="935">
        <f t="shared" si="114"/>
        <v>0.5909409000000001</v>
      </c>
      <c r="AT452" s="935">
        <f t="shared" si="120"/>
        <v>0.6500349900000002</v>
      </c>
      <c r="AU452" s="935">
        <f t="shared" si="120"/>
        <v>0.71503848900000033</v>
      </c>
      <c r="AV452" s="935">
        <f t="shared" si="120"/>
        <v>0.78654233790000039</v>
      </c>
      <c r="AW452" s="702">
        <f t="shared" si="115"/>
        <v>3.2797757169000006</v>
      </c>
      <c r="AX452" s="810">
        <f t="shared" si="116"/>
        <v>25.886154040252567</v>
      </c>
      <c r="AY452" s="991">
        <v>0.96</v>
      </c>
      <c r="AZ452" s="922">
        <v>13.94</v>
      </c>
      <c r="BA452" s="922">
        <v>-8.52</v>
      </c>
      <c r="BB452" s="922">
        <v>2.87</v>
      </c>
      <c r="BC452" s="922">
        <v>2.3199999999999998</v>
      </c>
      <c r="BE452" s="664">
        <v>2015</v>
      </c>
      <c r="BF452" s="946" t="e">
        <f>#VALUE!</f>
        <v>#VALUE!</v>
      </c>
      <c r="BG452" s="931">
        <v>0.4</v>
      </c>
    </row>
    <row r="453" spans="1:59" ht="11.25" customHeight="1" x14ac:dyDescent="0.2">
      <c r="A453" s="537" t="s">
        <v>659</v>
      </c>
      <c r="B453" s="925" t="s">
        <v>660</v>
      </c>
      <c r="C453" s="988" t="s">
        <v>108</v>
      </c>
      <c r="D453" s="988" t="s">
        <v>4373</v>
      </c>
      <c r="E453" s="792">
        <v>17</v>
      </c>
      <c r="F453" s="526">
        <v>183</v>
      </c>
      <c r="G453" s="526" t="s">
        <v>106</v>
      </c>
      <c r="H453" s="526" t="s">
        <v>106</v>
      </c>
      <c r="I453" s="924">
        <v>24.78</v>
      </c>
      <c r="J453" s="702">
        <f t="shared" si="104"/>
        <v>3.2284100080710245</v>
      </c>
      <c r="K453" s="927">
        <v>0.2</v>
      </c>
      <c r="L453" s="639">
        <v>4</v>
      </c>
      <c r="M453" s="693">
        <f t="shared" si="105"/>
        <v>0.8</v>
      </c>
      <c r="N453" s="921" t="s">
        <v>429</v>
      </c>
      <c r="O453" s="797">
        <v>0.19047619047619047</v>
      </c>
      <c r="P453" s="917">
        <v>43151</v>
      </c>
      <c r="Q453" s="917">
        <v>43166</v>
      </c>
      <c r="R453" s="693">
        <f t="shared" si="106"/>
        <v>5.0000000000000115</v>
      </c>
      <c r="S453" s="759">
        <f>IF(INDEX(Historical!$D$7:$D$1437,MATCH(B453,Historical!$B$7:$B$1446,0))=0,"n/a",(INDEX(Historical!$C$7:$C$1437,MATCH(B453,Historical!$B$7:$B$1446,0))/INDEX(Historical!$D$7:$D$1437,MATCH(B453,Historical!$B$7:$B$1446,0))-1)*100)</f>
        <v>10.250000000000025</v>
      </c>
      <c r="T453" s="759">
        <f>IF(INDEX(Historical!$F$7:$F$1430,MATCH(B453,Historical!$B$7:$B$1446,0))=0,"n/a",((INDEX(Historical!$C$7:$C$1437,MATCH(B453,Historical!$B$7:$B$1446,0))/INDEX(Historical!$F$7:$F$1430,MATCH(B453,Historical!$B$7:$B$1446,0)))^(1/3)-1)*100)</f>
        <v>6.8107006600656161</v>
      </c>
      <c r="U453" s="759">
        <f>IF(INDEX(Historical!$H$7:$H$1430,MATCH(B453,Historical!$B$7:$B$1446,0))=0,"n/a",((INDEX(Historical!$C$7:$C$1437,MATCH(B453,Historical!$B$7:$B$1446,0))/INDEX(Historical!$H$7:$H$1430,MATCH(B453,Historical!$B$7:$B$1446,0)))^(1/5)-1)*100)</f>
        <v>6.0829823955957485</v>
      </c>
      <c r="V453" s="759">
        <f>IF(INDEX(Historical!$O$7:$O$1430,MATCH(B453,Historical!$B$7:$B$1446,0))=0,"n/a",((INDEX(Historical!$C$7:$C$1437,MATCH(B453,Historical!$B$7:$B$1446,0))/INDEX(Historical!$O$7:$O$1430,MATCH(B453,Historical!$B$7:$B$1446,0)))^(1/10)-1)*100)</f>
        <v>5.5400321148199261</v>
      </c>
      <c r="W453" s="760">
        <f t="shared" si="107"/>
        <v>1.0980048977195271</v>
      </c>
      <c r="X453" s="761">
        <f t="shared" si="108"/>
        <v>0.38993476894844542</v>
      </c>
      <c r="Y453" s="722" t="s">
        <v>440</v>
      </c>
      <c r="Z453" s="702">
        <f t="shared" si="109"/>
        <v>33.333333333333336</v>
      </c>
      <c r="AA453" s="935">
        <f t="shared" si="110"/>
        <v>10.325000000000001</v>
      </c>
      <c r="AB453" s="639">
        <v>12</v>
      </c>
      <c r="AC453" s="916">
        <v>2.4</v>
      </c>
      <c r="AD453" s="916" t="s">
        <v>137</v>
      </c>
      <c r="AE453" s="916">
        <v>3.29</v>
      </c>
      <c r="AF453" s="916">
        <v>1.18</v>
      </c>
      <c r="AG453" s="916">
        <v>11.899999999999999</v>
      </c>
      <c r="AH453" s="916">
        <v>160.30000000000001</v>
      </c>
      <c r="AI453" s="916" t="s">
        <v>137</v>
      </c>
      <c r="AJ453" s="916">
        <v>15.6</v>
      </c>
      <c r="AK453" s="916" t="s">
        <v>137</v>
      </c>
      <c r="AL453" s="928">
        <v>109.28</v>
      </c>
      <c r="AM453" s="922">
        <v>6</v>
      </c>
      <c r="AN453" s="916">
        <v>0.4</v>
      </c>
      <c r="AO453" s="802">
        <f t="shared" si="111"/>
        <v>-1.0136075963332285</v>
      </c>
      <c r="AP453" s="803">
        <f t="shared" si="112"/>
        <v>9.3113924036667726</v>
      </c>
      <c r="AQ453" s="936">
        <f t="shared" si="113"/>
        <v>-26.414071393445827</v>
      </c>
      <c r="AR453" s="702">
        <f>INDEX(Historical!$C$7:$C$1437,MATCH(B453,Historical!$B$7:$B$1446,0))*IF(AH453="n/a",1.03,IF(AH453&lt;0,1.01,IF(AH453&gt;10,1.1,(1+AH453/100))))</f>
        <v>0.88000000000000012</v>
      </c>
      <c r="AS453" s="935">
        <f t="shared" si="114"/>
        <v>0.90640000000000009</v>
      </c>
      <c r="AT453" s="935">
        <f t="shared" si="120"/>
        <v>0.93359200000000009</v>
      </c>
      <c r="AU453" s="935">
        <f t="shared" si="120"/>
        <v>0.96159976000000014</v>
      </c>
      <c r="AV453" s="935">
        <f t="shared" si="120"/>
        <v>0.99044775280000019</v>
      </c>
      <c r="AW453" s="702">
        <f t="shared" si="115"/>
        <v>4.6720395128000014</v>
      </c>
      <c r="AX453" s="810">
        <f t="shared" si="116"/>
        <v>18.8540739015335</v>
      </c>
      <c r="AY453" s="991">
        <v>0.47</v>
      </c>
      <c r="AZ453" s="922">
        <v>18</v>
      </c>
      <c r="BA453" s="922">
        <v>-11.74</v>
      </c>
      <c r="BB453" s="922">
        <v>4.18</v>
      </c>
      <c r="BC453" s="922">
        <v>-1.95</v>
      </c>
      <c r="BE453" s="664">
        <v>2002</v>
      </c>
      <c r="BF453" s="946" t="e">
        <f>#VALUE!</f>
        <v>#VALUE!</v>
      </c>
      <c r="BG453" s="931">
        <v>1.0999999999999999</v>
      </c>
    </row>
    <row r="454" spans="1:59" ht="11.25" customHeight="1" x14ac:dyDescent="0.2">
      <c r="A454" s="609" t="s">
        <v>663</v>
      </c>
      <c r="B454" s="925" t="s">
        <v>664</v>
      </c>
      <c r="C454" s="988" t="s">
        <v>108</v>
      </c>
      <c r="D454" s="988" t="s">
        <v>4369</v>
      </c>
      <c r="E454" s="792">
        <v>12</v>
      </c>
      <c r="F454" s="526">
        <v>305</v>
      </c>
      <c r="G454" s="526" t="s">
        <v>106</v>
      </c>
      <c r="H454" s="526" t="s">
        <v>106</v>
      </c>
      <c r="I454" s="924">
        <v>38.880000000000003</v>
      </c>
      <c r="J454" s="702">
        <f t="shared" si="104"/>
        <v>4.8353909465020575</v>
      </c>
      <c r="K454" s="927">
        <v>0.47</v>
      </c>
      <c r="L454" s="639">
        <v>4</v>
      </c>
      <c r="M454" s="693">
        <f t="shared" si="105"/>
        <v>1.88</v>
      </c>
      <c r="N454" s="921" t="s">
        <v>238</v>
      </c>
      <c r="O454" s="795">
        <v>0.44</v>
      </c>
      <c r="P454" s="915">
        <v>43588</v>
      </c>
      <c r="Q454" s="915">
        <v>43602</v>
      </c>
      <c r="R454" s="693">
        <f t="shared" si="106"/>
        <v>6.8181818181818121</v>
      </c>
      <c r="S454" s="759">
        <f>IF(INDEX(Historical!$D$7:$D$1437,MATCH(B454,Historical!$B$7:$B$1446,0))=0,"n/a",(INDEX(Historical!$C$7:$C$1437,MATCH(B454,Historical!$B$7:$B$1446,0))/INDEX(Historical!$D$7:$D$1437,MATCH(B454,Historical!$B$7:$B$1446,0))-1)*100)</f>
        <v>7.453416149068337</v>
      </c>
      <c r="T454" s="759">
        <f>IF(INDEX(Historical!$F$7:$F$1430,MATCH(B454,Historical!$B$7:$B$1446,0))=0,"n/a",((INDEX(Historical!$C$7:$C$1437,MATCH(B454,Historical!$B$7:$B$1446,0))/INDEX(Historical!$F$7:$F$1430,MATCH(B454,Historical!$B$7:$B$1446,0)))^(1/3)-1)*100)</f>
        <v>8.6185776739880815</v>
      </c>
      <c r="U454" s="759">
        <f>IF(INDEX(Historical!$H$7:$H$1430,MATCH(B454,Historical!$B$7:$B$1446,0))=0,"n/a",((INDEX(Historical!$C$7:$C$1437,MATCH(B454,Historical!$B$7:$B$1446,0))/INDEX(Historical!$H$7:$H$1430,MATCH(B454,Historical!$B$7:$B$1446,0)))^(1/5)-1)*100)</f>
        <v>12.736487517594664</v>
      </c>
      <c r="V454" s="759">
        <f>IF(INDEX(Historical!$O$7:$O$1430,MATCH(B454,Historical!$B$7:$B$1446,0))=0,"n/a",((INDEX(Historical!$C$7:$C$1437,MATCH(B454,Historical!$B$7:$B$1446,0))/INDEX(Historical!$O$7:$O$1430,MATCH(B454,Historical!$B$7:$B$1446,0)))^(1/10)-1)*100)</f>
        <v>15.770687190628752</v>
      </c>
      <c r="W454" s="760">
        <f t="shared" si="107"/>
        <v>0.80760510709786515</v>
      </c>
      <c r="X454" s="761">
        <f t="shared" si="108"/>
        <v>0.4631450006398059</v>
      </c>
      <c r="Y454" s="926" t="s">
        <v>477</v>
      </c>
      <c r="Z454" s="702">
        <f t="shared" si="109"/>
        <v>51.506849315068493</v>
      </c>
      <c r="AA454" s="935">
        <f t="shared" si="110"/>
        <v>10.652054794520549</v>
      </c>
      <c r="AB454" s="639">
        <v>12</v>
      </c>
      <c r="AC454" s="916">
        <v>3.65</v>
      </c>
      <c r="AD454" s="916">
        <v>2.54</v>
      </c>
      <c r="AE454" s="916">
        <v>1.87</v>
      </c>
      <c r="AF454" s="916">
        <v>4.93</v>
      </c>
      <c r="AG454" s="918">
        <v>32.700000000000003</v>
      </c>
      <c r="AH454" s="916">
        <v>-20.200000000000003</v>
      </c>
      <c r="AI454" s="916">
        <v>11.48</v>
      </c>
      <c r="AJ454" s="916">
        <v>27.500000000000004</v>
      </c>
      <c r="AK454" s="916">
        <v>4.2</v>
      </c>
      <c r="AL454" s="928">
        <v>5180</v>
      </c>
      <c r="AM454" s="922">
        <v>2.1</v>
      </c>
      <c r="AN454" s="916">
        <v>1.56</v>
      </c>
      <c r="AO454" s="802">
        <f t="shared" si="111"/>
        <v>6.9198236695761715</v>
      </c>
      <c r="AP454" s="803">
        <f t="shared" si="112"/>
        <v>17.57187846409672</v>
      </c>
      <c r="AQ454" s="936">
        <f t="shared" si="113"/>
        <v>52.773805400135117</v>
      </c>
      <c r="AR454" s="702">
        <f>INDEX(Historical!$C$7:$C$1437,MATCH(B454,Historical!$B$7:$B$1446,0))*IF(AH454="n/a",1.03,IF(AH454&lt;0,1.01,IF(AH454&gt;10,1.1,(1+AH454/100))))</f>
        <v>1.7473000000000001</v>
      </c>
      <c r="AS454" s="935">
        <f t="shared" si="114"/>
        <v>1.9220300000000001</v>
      </c>
      <c r="AT454" s="935">
        <f t="shared" si="120"/>
        <v>2.0027552600000003</v>
      </c>
      <c r="AU454" s="935">
        <f t="shared" si="120"/>
        <v>2.0868709809200006</v>
      </c>
      <c r="AV454" s="935">
        <f t="shared" si="120"/>
        <v>2.1745195621186406</v>
      </c>
      <c r="AW454" s="702">
        <f t="shared" si="115"/>
        <v>9.9334758030386432</v>
      </c>
      <c r="AX454" s="810">
        <f t="shared" si="116"/>
        <v>25.549063279420377</v>
      </c>
      <c r="AY454" s="991">
        <v>1.59</v>
      </c>
      <c r="AZ454" s="922">
        <v>17.440000000000001</v>
      </c>
      <c r="BA454" s="922">
        <v>-30.03</v>
      </c>
      <c r="BB454" s="922">
        <v>4.51</v>
      </c>
      <c r="BC454" s="922">
        <v>-5.93</v>
      </c>
      <c r="BE454" s="664">
        <v>2008</v>
      </c>
      <c r="BF454" s="946" t="e">
        <f>#VALUE!</f>
        <v>#VALUE!</v>
      </c>
      <c r="BG454" s="931">
        <v>6.9</v>
      </c>
    </row>
    <row r="455" spans="1:59" ht="11.25" customHeight="1" x14ac:dyDescent="0.2">
      <c r="A455" s="537" t="s">
        <v>1397</v>
      </c>
      <c r="B455" s="925" t="s">
        <v>1398</v>
      </c>
      <c r="C455" s="988" t="s">
        <v>108</v>
      </c>
      <c r="D455" s="988" t="s">
        <v>4373</v>
      </c>
      <c r="E455" s="792">
        <v>9</v>
      </c>
      <c r="F455" s="526">
        <v>481</v>
      </c>
      <c r="G455" s="526" t="s">
        <v>37</v>
      </c>
      <c r="H455" s="526" t="s">
        <v>37</v>
      </c>
      <c r="I455" s="924">
        <v>16.559999999999999</v>
      </c>
      <c r="J455" s="702">
        <f t="shared" ref="J455:J518" si="121">(M455/I455)*100</f>
        <v>3.0193236714975846</v>
      </c>
      <c r="K455" s="927">
        <v>0.125</v>
      </c>
      <c r="L455" s="639">
        <v>4</v>
      </c>
      <c r="M455" s="693">
        <f t="shared" ref="M455:M518" si="122">K455*L455</f>
        <v>0.5</v>
      </c>
      <c r="N455" s="921" t="s">
        <v>107</v>
      </c>
      <c r="O455" s="795">
        <v>0.115</v>
      </c>
      <c r="P455" s="915">
        <v>43593</v>
      </c>
      <c r="Q455" s="915">
        <v>43602</v>
      </c>
      <c r="R455" s="693">
        <f t="shared" ref="R455:R518" si="123">(K455-O455)/O455*100</f>
        <v>8.6956521739130395</v>
      </c>
      <c r="S455" s="759">
        <f>IF(INDEX(Historical!$D$7:$D$1437,MATCH(B455,Historical!$B$7:$B$1446,0))=0,"n/a",(INDEX(Historical!$C$7:$C$1437,MATCH(B455,Historical!$B$7:$B$1446,0))/INDEX(Historical!$D$7:$D$1437,MATCH(B455,Historical!$B$7:$B$1446,0))-1)*100)</f>
        <v>12.658227848101266</v>
      </c>
      <c r="T455" s="759">
        <f>IF(INDEX(Historical!$F$7:$F$1430,MATCH(B455,Historical!$B$7:$B$1446,0))=0,"n/a",((INDEX(Historical!$C$7:$C$1437,MATCH(B455,Historical!$B$7:$B$1446,0))/INDEX(Historical!$F$7:$F$1430,MATCH(B455,Historical!$B$7:$B$1446,0)))^(1/3)-1)*100)</f>
        <v>10.479582326247083</v>
      </c>
      <c r="U455" s="759">
        <f>IF(INDEX(Historical!$H$7:$H$1430,MATCH(B455,Historical!$B$7:$B$1446,0))=0,"n/a",((INDEX(Historical!$C$7:$C$1437,MATCH(B455,Historical!$B$7:$B$1446,0))/INDEX(Historical!$H$7:$H$1430,MATCH(B455,Historical!$B$7:$B$1446,0)))^(1/5)-1)*100)</f>
        <v>10.39190626364157</v>
      </c>
      <c r="V455" s="759">
        <f>IF(INDEX(Historical!$O$7:$O$1430,MATCH(B455,Historical!$B$7:$B$1446,0))=0,"n/a",((INDEX(Historical!$C$7:$C$1437,MATCH(B455,Historical!$B$7:$B$1446,0))/INDEX(Historical!$O$7:$O$1430,MATCH(B455,Historical!$B$7:$B$1446,0)))^(1/10)-1)*100)</f>
        <v>2.5625197421714985</v>
      </c>
      <c r="W455" s="760">
        <f t="shared" ref="W455:W518" si="124">IF(OR(U455&lt;=0,U455="n/a",V455&lt;=0,V455="n/a"),"n/a",U455/V455)</f>
        <v>4.0553468106495014</v>
      </c>
      <c r="X455" s="761">
        <f t="shared" ref="X455:X518" si="125">IF(OR(AJ455&lt;=0,AJ455="n/a",U455&lt;=0,U455="n/a"),"n/a",U455/AJ455)</f>
        <v>0.79327528730088304</v>
      </c>
      <c r="Y455" s="713"/>
      <c r="Z455" s="702">
        <f t="shared" ref="Z455:Z518" si="126">IF(OR(AC455&lt;0.01,AC455="n/a"),"n/a",M455/AC455*100)</f>
        <v>37.878787878787875</v>
      </c>
      <c r="AA455" s="935">
        <f t="shared" ref="AA455:AA518" si="127">IF(OR(AC455&lt;0.01,AC455="n/a"),"n/a",I455/AC455)</f>
        <v>12.545454545454543</v>
      </c>
      <c r="AB455" s="639">
        <v>12</v>
      </c>
      <c r="AC455" s="916">
        <v>1.32</v>
      </c>
      <c r="AD455" s="916">
        <v>1.4</v>
      </c>
      <c r="AE455" s="916">
        <v>3.88</v>
      </c>
      <c r="AF455" s="916">
        <v>1.26</v>
      </c>
      <c r="AG455" s="916">
        <v>10.4</v>
      </c>
      <c r="AH455" s="916">
        <v>19</v>
      </c>
      <c r="AI455" s="916">
        <v>6.01</v>
      </c>
      <c r="AJ455" s="916">
        <v>13.100000000000001</v>
      </c>
      <c r="AK455" s="916">
        <v>9</v>
      </c>
      <c r="AL455" s="928">
        <v>827.5</v>
      </c>
      <c r="AM455" s="922">
        <v>2.8000000000000003</v>
      </c>
      <c r="AN455" s="916">
        <v>0.17</v>
      </c>
      <c r="AO455" s="802">
        <f t="shared" ref="AO455:AO518" si="128">IF(U455="n/a","n/a",IF(AA455&lt;0,"n/a",IF(AA455="n/a","n/a",J455+U455-AA455)))</f>
        <v>0.86577538968461099</v>
      </c>
      <c r="AP455" s="803">
        <f t="shared" ref="AP455:AP518" si="129">IF(U455="n/a","n/a",J455+U455)</f>
        <v>13.411229935139154</v>
      </c>
      <c r="AQ455" s="936">
        <f t="shared" ref="AQ455:AQ518" si="130">IF(OR(AC455&lt;0.01,AF455="n/a"),"n/a",(I455/SQRT(22.5*AC455*(I455/AF455))-1)*100)</f>
        <v>-16.182015381813532</v>
      </c>
      <c r="AR455" s="702">
        <f>INDEX(Historical!$C$7:$C$1437,MATCH(B455,Historical!$B$7:$B$1446,0))*IF(AH455="n/a",1.03,IF(AH455&lt;0,1.01,IF(AH455&gt;10,1.1,(1+AH455/100))))</f>
        <v>0.48950000000000005</v>
      </c>
      <c r="AS455" s="935">
        <f t="shared" ref="AS455:AS518" si="131">IF($AI455="n/a",1.03*AR455,IF($AI455&lt;0,1.01*AR455,IF($AI455&gt;10,1.1*AR455,(1+$AI455/100)*AR455)))</f>
        <v>0.5189189500000001</v>
      </c>
      <c r="AT455" s="935">
        <f t="shared" si="120"/>
        <v>0.5656216555000001</v>
      </c>
      <c r="AU455" s="935">
        <f t="shared" si="120"/>
        <v>0.6165276044950001</v>
      </c>
      <c r="AV455" s="935">
        <f t="shared" si="120"/>
        <v>0.67201508889955019</v>
      </c>
      <c r="AW455" s="702">
        <f t="shared" ref="AW455:AW518" si="132">SUM(AR455:AV455)</f>
        <v>2.8625832988945508</v>
      </c>
      <c r="AX455" s="810">
        <f t="shared" ref="AX455:AX518" si="133">AW455/I455*100</f>
        <v>17.286131031971927</v>
      </c>
      <c r="AY455" s="991">
        <v>0.83</v>
      </c>
      <c r="AZ455" s="922">
        <v>20.260000000000002</v>
      </c>
      <c r="BA455" s="922">
        <v>-21.7</v>
      </c>
      <c r="BB455" s="922">
        <v>4.79</v>
      </c>
      <c r="BC455" s="922">
        <v>-1.9300000000000002</v>
      </c>
      <c r="BE455" s="664">
        <v>2011</v>
      </c>
      <c r="BF455" s="946" t="e">
        <f t="shared" ref="BF455" si="134">#VALUE!</f>
        <v>#VALUE!</v>
      </c>
      <c r="BG455" s="931">
        <v>1.0999999999999999</v>
      </c>
    </row>
    <row r="456" spans="1:59" ht="11.25" customHeight="1" x14ac:dyDescent="0.2">
      <c r="A456" s="537" t="s">
        <v>1405</v>
      </c>
      <c r="B456" s="925" t="s">
        <v>1406</v>
      </c>
      <c r="C456" s="988" t="s">
        <v>247</v>
      </c>
      <c r="D456" s="988" t="s">
        <v>4368</v>
      </c>
      <c r="E456" s="792">
        <v>9</v>
      </c>
      <c r="F456" s="526">
        <v>442</v>
      </c>
      <c r="G456" s="526" t="s">
        <v>106</v>
      </c>
      <c r="H456" s="526" t="s">
        <v>106</v>
      </c>
      <c r="I456" s="924">
        <v>143</v>
      </c>
      <c r="J456" s="702">
        <f t="shared" si="121"/>
        <v>2.0979020979020979</v>
      </c>
      <c r="K456" s="927">
        <v>0.75</v>
      </c>
      <c r="L456" s="639">
        <v>4</v>
      </c>
      <c r="M456" s="693">
        <f t="shared" si="122"/>
        <v>3</v>
      </c>
      <c r="N456" s="921" t="s">
        <v>3968</v>
      </c>
      <c r="O456" s="795">
        <v>0.7</v>
      </c>
      <c r="P456" s="915">
        <v>43524</v>
      </c>
      <c r="Q456" s="915">
        <v>43544</v>
      </c>
      <c r="R456" s="693">
        <f t="shared" si="123"/>
        <v>7.1428571428571495</v>
      </c>
      <c r="S456" s="759">
        <f>IF(INDEX(Historical!$D$7:$D$1437,MATCH(B456,Historical!$B$7:$B$1446,0))=0,"n/a",(INDEX(Historical!$C$7:$C$1437,MATCH(B456,Historical!$B$7:$B$1446,0))/INDEX(Historical!$D$7:$D$1437,MATCH(B456,Historical!$B$7:$B$1446,0))-1)*100)</f>
        <v>39.999999999999993</v>
      </c>
      <c r="T456" s="759">
        <f>IF(INDEX(Historical!$F$7:$F$1430,MATCH(B456,Historical!$B$7:$B$1446,0))=0,"n/a",((INDEX(Historical!$C$7:$C$1437,MATCH(B456,Historical!$B$7:$B$1446,0))/INDEX(Historical!$F$7:$F$1430,MATCH(B456,Historical!$B$7:$B$1446,0)))^(1/3)-1)*100)</f>
        <v>40.94597464129783</v>
      </c>
      <c r="U456" s="759">
        <f>IF(INDEX(Historical!$H$7:$H$1430,MATCH(B456,Historical!$B$7:$B$1446,0))=0,"n/a",((INDEX(Historical!$C$7:$C$1437,MATCH(B456,Historical!$B$7:$B$1446,0))/INDEX(Historical!$H$7:$H$1430,MATCH(B456,Historical!$B$7:$B$1446,0)))^(1/5)-1)*100)</f>
        <v>32.717998558276548</v>
      </c>
      <c r="V456" s="759" t="str">
        <f>IF(INDEX(Historical!$O$7:$O$1430,MATCH(B456,Historical!$B$7:$B$1446,0))=0,"n/a",((INDEX(Historical!$C$7:$C$1437,MATCH(B456,Historical!$B$7:$B$1446,0))/INDEX(Historical!$O$7:$O$1430,MATCH(B456,Historical!$B$7:$B$1446,0)))^(1/10)-1)*100)</f>
        <v>n/a</v>
      </c>
      <c r="W456" s="760" t="str">
        <f t="shared" si="124"/>
        <v>n/a</v>
      </c>
      <c r="X456" s="761">
        <f t="shared" si="125"/>
        <v>1.1602127148325019</v>
      </c>
      <c r="Y456" s="713"/>
      <c r="Z456" s="702">
        <f t="shared" si="126"/>
        <v>17.391304347826086</v>
      </c>
      <c r="AA456" s="935">
        <f t="shared" si="127"/>
        <v>8.2898550724637676</v>
      </c>
      <c r="AB456" s="639">
        <v>12</v>
      </c>
      <c r="AC456" s="916">
        <v>17.25</v>
      </c>
      <c r="AD456" s="916">
        <v>0.63</v>
      </c>
      <c r="AE456" s="916">
        <v>0.43</v>
      </c>
      <c r="AF456" s="916">
        <v>2.1800000000000002</v>
      </c>
      <c r="AG456" s="916">
        <v>26.8</v>
      </c>
      <c r="AH456" s="916">
        <v>2.7</v>
      </c>
      <c r="AI456" s="916">
        <v>11.450000000000001</v>
      </c>
      <c r="AJ456" s="916">
        <v>28.199999999999996</v>
      </c>
      <c r="AK456" s="916">
        <v>13.200000000000001</v>
      </c>
      <c r="AL456" s="928">
        <v>9040</v>
      </c>
      <c r="AM456" s="922">
        <v>0.2</v>
      </c>
      <c r="AN456" s="916">
        <v>0.47</v>
      </c>
      <c r="AO456" s="802">
        <f t="shared" si="128"/>
        <v>26.526045583714883</v>
      </c>
      <c r="AP456" s="803">
        <f t="shared" si="129"/>
        <v>34.815900656178648</v>
      </c>
      <c r="AQ456" s="936">
        <f t="shared" si="130"/>
        <v>-10.378861476717772</v>
      </c>
      <c r="AR456" s="702">
        <f>INDEX(Historical!$C$7:$C$1437,MATCH(B456,Historical!$B$7:$B$1446,0))*IF(AH456="n/a",1.03,IF(AH456&lt;0,1.01,IF(AH456&gt;10,1.1,(1+AH456/100))))</f>
        <v>2.8755999999999995</v>
      </c>
      <c r="AS456" s="935">
        <f t="shared" si="131"/>
        <v>3.1631599999999995</v>
      </c>
      <c r="AT456" s="935">
        <f t="shared" si="120"/>
        <v>3.4794759999999996</v>
      </c>
      <c r="AU456" s="935">
        <f t="shared" si="120"/>
        <v>3.8274235999999999</v>
      </c>
      <c r="AV456" s="935">
        <f t="shared" si="120"/>
        <v>4.2101659600000003</v>
      </c>
      <c r="AW456" s="702">
        <f t="shared" si="132"/>
        <v>17.555825559999999</v>
      </c>
      <c r="AX456" s="810">
        <f t="shared" si="133"/>
        <v>12.276801090909089</v>
      </c>
      <c r="AY456" s="991">
        <v>1.36</v>
      </c>
      <c r="AZ456" s="922">
        <v>24.95</v>
      </c>
      <c r="BA456" s="922">
        <v>-30.7</v>
      </c>
      <c r="BB456" s="922">
        <v>-3.3000000000000003</v>
      </c>
      <c r="BC456" s="922">
        <v>-4.22</v>
      </c>
      <c r="BE456" s="664">
        <v>2011</v>
      </c>
      <c r="BF456" s="946" t="e">
        <f>#VALUE!</f>
        <v>#VALUE!</v>
      </c>
      <c r="BG456" s="931">
        <v>9.5</v>
      </c>
    </row>
    <row r="457" spans="1:59" ht="11.25" customHeight="1" x14ac:dyDescent="0.2">
      <c r="A457" s="537" t="s">
        <v>665</v>
      </c>
      <c r="B457" s="925" t="s">
        <v>666</v>
      </c>
      <c r="C457" s="988" t="s">
        <v>112</v>
      </c>
      <c r="D457" s="988" t="s">
        <v>213</v>
      </c>
      <c r="E457" s="792">
        <v>24</v>
      </c>
      <c r="F457" s="526">
        <v>140</v>
      </c>
      <c r="G457" s="526" t="s">
        <v>37</v>
      </c>
      <c r="H457" s="526" t="s">
        <v>37</v>
      </c>
      <c r="I457" s="916">
        <v>87.27</v>
      </c>
      <c r="J457" s="702">
        <f t="shared" si="121"/>
        <v>2.1542339864787441</v>
      </c>
      <c r="K457" s="933">
        <v>0.47</v>
      </c>
      <c r="L457" s="639">
        <v>4</v>
      </c>
      <c r="M457" s="693">
        <f t="shared" si="122"/>
        <v>1.88</v>
      </c>
      <c r="N457" s="921" t="s">
        <v>467</v>
      </c>
      <c r="O457" s="796">
        <v>0.39</v>
      </c>
      <c r="P457" s="915">
        <v>43462</v>
      </c>
      <c r="Q457" s="915">
        <v>43480</v>
      </c>
      <c r="R457" s="693">
        <f t="shared" si="123"/>
        <v>20.5128205128205</v>
      </c>
      <c r="S457" s="759">
        <f>IF(INDEX(Historical!$D$7:$D$1437,MATCH(B457,Historical!$B$7:$B$1446,0))=0,"n/a",(INDEX(Historical!$C$7:$C$1437,MATCH(B457,Historical!$B$7:$B$1446,0))/INDEX(Historical!$D$7:$D$1437,MATCH(B457,Historical!$B$7:$B$1446,0))-1)*100)</f>
        <v>11.428571428571432</v>
      </c>
      <c r="T457" s="759">
        <f>IF(INDEX(Historical!$F$7:$F$1430,MATCH(B457,Historical!$B$7:$B$1446,0))=0,"n/a",((INDEX(Historical!$C$7:$C$1437,MATCH(B457,Historical!$B$7:$B$1446,0))/INDEX(Historical!$F$7:$F$1430,MATCH(B457,Historical!$B$7:$B$1446,0)))^(1/3)-1)*100)</f>
        <v>10.37961367337601</v>
      </c>
      <c r="U457" s="759">
        <f>IF(INDEX(Historical!$H$7:$H$1430,MATCH(B457,Historical!$B$7:$B$1446,0))=0,"n/a",((INDEX(Historical!$C$7:$C$1437,MATCH(B457,Historical!$B$7:$B$1446,0))/INDEX(Historical!$H$7:$H$1430,MATCH(B457,Historical!$B$7:$B$1446,0)))^(1/5)-1)*100)</f>
        <v>14.289655141156077</v>
      </c>
      <c r="V457" s="759">
        <f>IF(INDEX(Historical!$O$7:$O$1430,MATCH(B457,Historical!$B$7:$B$1446,0))=0,"n/a",((INDEX(Historical!$C$7:$C$1437,MATCH(B457,Historical!$B$7:$B$1446,0))/INDEX(Historical!$O$7:$O$1430,MATCH(B457,Historical!$B$7:$B$1446,0)))^(1/10)-1)*100)</f>
        <v>12.050928441551644</v>
      </c>
      <c r="W457" s="760">
        <f t="shared" si="124"/>
        <v>1.1857721345257761</v>
      </c>
      <c r="X457" s="761">
        <f t="shared" si="125"/>
        <v>3.3231756142223436</v>
      </c>
      <c r="Y457" s="713"/>
      <c r="Z457" s="702">
        <f t="shared" si="126"/>
        <v>41.318681318681314</v>
      </c>
      <c r="AA457" s="935">
        <f t="shared" si="127"/>
        <v>19.18021978021978</v>
      </c>
      <c r="AB457" s="639">
        <v>12</v>
      </c>
      <c r="AC457" s="916">
        <v>4.55</v>
      </c>
      <c r="AD457" s="916">
        <v>1.94</v>
      </c>
      <c r="AE457" s="916">
        <v>1.8</v>
      </c>
      <c r="AF457" s="916">
        <v>6.28</v>
      </c>
      <c r="AG457" s="916">
        <v>24</v>
      </c>
      <c r="AH457" s="916">
        <v>5.7</v>
      </c>
      <c r="AI457" s="916">
        <v>10.73</v>
      </c>
      <c r="AJ457" s="916">
        <v>4.3</v>
      </c>
      <c r="AK457" s="916">
        <v>9.9</v>
      </c>
      <c r="AL457" s="928">
        <v>5460</v>
      </c>
      <c r="AM457" s="922">
        <v>1.3</v>
      </c>
      <c r="AN457" s="916">
        <v>0.79</v>
      </c>
      <c r="AO457" s="802">
        <f t="shared" si="128"/>
        <v>-2.7363306525849573</v>
      </c>
      <c r="AP457" s="803">
        <f t="shared" si="129"/>
        <v>16.443889127634822</v>
      </c>
      <c r="AQ457" s="936">
        <f t="shared" si="130"/>
        <v>131.37442499577296</v>
      </c>
      <c r="AR457" s="702">
        <f>INDEX(Historical!$C$7:$C$1437,MATCH(B457,Historical!$B$7:$B$1446,0))*IF(AH457="n/a",1.03,IF(AH457&lt;0,1.01,IF(AH457&gt;10,1.1,(1+AH457/100))))</f>
        <v>1.6489199999999999</v>
      </c>
      <c r="AS457" s="935">
        <f t="shared" si="131"/>
        <v>1.813812</v>
      </c>
      <c r="AT457" s="935">
        <f t="shared" si="120"/>
        <v>1.9933793879999999</v>
      </c>
      <c r="AU457" s="935">
        <f t="shared" si="120"/>
        <v>2.1907239474119997</v>
      </c>
      <c r="AV457" s="935">
        <f t="shared" si="120"/>
        <v>2.4076056182057877</v>
      </c>
      <c r="AW457" s="702">
        <f t="shared" si="132"/>
        <v>10.054440953617787</v>
      </c>
      <c r="AX457" s="810">
        <f t="shared" si="133"/>
        <v>11.521073626237868</v>
      </c>
      <c r="AY457" s="991">
        <v>1.21</v>
      </c>
      <c r="AZ457" s="922">
        <v>20.75</v>
      </c>
      <c r="BA457" s="922">
        <v>-10.89</v>
      </c>
      <c r="BB457" s="922">
        <v>0.5</v>
      </c>
      <c r="BC457" s="922">
        <v>0.4</v>
      </c>
      <c r="BE457" s="664">
        <v>1996</v>
      </c>
      <c r="BF457" s="946" t="e">
        <f>#VALUE!</f>
        <v>#VALUE!</v>
      </c>
      <c r="BG457" s="931">
        <v>9.3000000000000007</v>
      </c>
    </row>
    <row r="458" spans="1:59" ht="11.25" customHeight="1" x14ac:dyDescent="0.2">
      <c r="A458" s="537" t="s">
        <v>269</v>
      </c>
      <c r="B458" s="925" t="s">
        <v>270</v>
      </c>
      <c r="C458" s="988" t="s">
        <v>247</v>
      </c>
      <c r="D458" s="988" t="s">
        <v>4385</v>
      </c>
      <c r="E458" s="792">
        <v>47</v>
      </c>
      <c r="F458" s="526">
        <v>35</v>
      </c>
      <c r="G458" s="526" t="s">
        <v>106</v>
      </c>
      <c r="H458" s="526" t="s">
        <v>106</v>
      </c>
      <c r="I458" s="916">
        <v>39.36</v>
      </c>
      <c r="J458" s="702">
        <f t="shared" si="121"/>
        <v>3.8617886178861789</v>
      </c>
      <c r="K458" s="927">
        <v>0.38</v>
      </c>
      <c r="L458" s="639">
        <v>4</v>
      </c>
      <c r="M458" s="693">
        <f t="shared" si="122"/>
        <v>1.52</v>
      </c>
      <c r="N458" s="921" t="s">
        <v>182</v>
      </c>
      <c r="O458" s="795">
        <v>0.36</v>
      </c>
      <c r="P458" s="658">
        <v>43265</v>
      </c>
      <c r="Q458" s="658">
        <v>43294</v>
      </c>
      <c r="R458" s="693">
        <f t="shared" si="123"/>
        <v>5.5555555555555607</v>
      </c>
      <c r="S458" s="759">
        <f>IF(INDEX(Historical!$D$7:$D$1437,MATCH(B458,Historical!$B$7:$B$1446,0))=0,"n/a",(INDEX(Historical!$C$7:$C$1437,MATCH(B458,Historical!$B$7:$B$1446,0))/INDEX(Historical!$D$7:$D$1437,MATCH(B458,Historical!$B$7:$B$1446,0))-1)*100)</f>
        <v>5.7142857142857162</v>
      </c>
      <c r="T458" s="759">
        <f>IF(INDEX(Historical!$F$7:$F$1430,MATCH(B458,Historical!$B$7:$B$1446,0))=0,"n/a",((INDEX(Historical!$C$7:$C$1437,MATCH(B458,Historical!$B$7:$B$1446,0))/INDEX(Historical!$F$7:$F$1430,MATCH(B458,Historical!$B$7:$B$1446,0)))^(1/3)-1)*100)</f>
        <v>5.7914494538841454</v>
      </c>
      <c r="U458" s="759">
        <f>IF(INDEX(Historical!$H$7:$H$1430,MATCH(B458,Historical!$B$7:$B$1446,0))=0,"n/a",((INDEX(Historical!$C$7:$C$1437,MATCH(B458,Historical!$B$7:$B$1446,0))/INDEX(Historical!$H$7:$H$1430,MATCH(B458,Historical!$B$7:$B$1446,0)))^(1/5)-1)*100)</f>
        <v>4.8130045893357121</v>
      </c>
      <c r="V458" s="759">
        <f>IF(INDEX(Historical!$O$7:$O$1430,MATCH(B458,Historical!$B$7:$B$1446,0))=0,"n/a",((INDEX(Historical!$C$7:$C$1437,MATCH(B458,Historical!$B$7:$B$1446,0))/INDEX(Historical!$O$7:$O$1430,MATCH(B458,Historical!$B$7:$B$1446,0)))^(1/10)-1)*100)</f>
        <v>3.9982835590938182</v>
      </c>
      <c r="W458" s="760">
        <f t="shared" si="124"/>
        <v>1.2037676963628223</v>
      </c>
      <c r="X458" s="761">
        <f t="shared" si="125"/>
        <v>0.38504036714685697</v>
      </c>
      <c r="Y458" s="925"/>
      <c r="Z458" s="702">
        <f t="shared" si="126"/>
        <v>67.555555555555557</v>
      </c>
      <c r="AA458" s="935">
        <f t="shared" si="127"/>
        <v>17.493333333333332</v>
      </c>
      <c r="AB458" s="639">
        <v>12</v>
      </c>
      <c r="AC458" s="916">
        <v>2.25</v>
      </c>
      <c r="AD458" s="916">
        <v>3.36</v>
      </c>
      <c r="AE458" s="916">
        <v>1.2</v>
      </c>
      <c r="AF458" s="916">
        <v>4.5599999999999996</v>
      </c>
      <c r="AG458" s="916">
        <v>26.3</v>
      </c>
      <c r="AH458" s="916">
        <v>-10.199999999999999</v>
      </c>
      <c r="AI458" s="916">
        <v>11.110000000000001</v>
      </c>
      <c r="AJ458" s="916">
        <v>12.5</v>
      </c>
      <c r="AK458" s="916">
        <v>5.2</v>
      </c>
      <c r="AL458" s="928">
        <v>5130</v>
      </c>
      <c r="AM458" s="922">
        <v>0.89999999999999991</v>
      </c>
      <c r="AN458" s="916">
        <v>1.01</v>
      </c>
      <c r="AO458" s="802">
        <f t="shared" si="128"/>
        <v>-8.8185401261114418</v>
      </c>
      <c r="AP458" s="803">
        <f t="shared" si="129"/>
        <v>8.6747932072218905</v>
      </c>
      <c r="AQ458" s="936">
        <f t="shared" si="130"/>
        <v>88.29008352952512</v>
      </c>
      <c r="AR458" s="702">
        <f>INDEX(Historical!$C$7:$C$1437,MATCH(B458,Historical!$B$7:$B$1446,0))*IF(AH458="n/a",1.03,IF(AH458&lt;0,1.01,IF(AH458&gt;10,1.1,(1+AH458/100))))</f>
        <v>1.4947999999999999</v>
      </c>
      <c r="AS458" s="935">
        <f t="shared" si="131"/>
        <v>1.64428</v>
      </c>
      <c r="AT458" s="935">
        <f t="shared" si="120"/>
        <v>1.7297825600000001</v>
      </c>
      <c r="AU458" s="935">
        <f t="shared" si="120"/>
        <v>1.8197312531200001</v>
      </c>
      <c r="AV458" s="935">
        <f t="shared" si="120"/>
        <v>1.9143572782822402</v>
      </c>
      <c r="AW458" s="702">
        <f t="shared" si="132"/>
        <v>8.6029510914022413</v>
      </c>
      <c r="AX458" s="810">
        <f t="shared" si="133"/>
        <v>21.857091187505695</v>
      </c>
      <c r="AY458" s="991">
        <v>1.1000000000000001</v>
      </c>
      <c r="AZ458" s="922">
        <v>17.560000000000002</v>
      </c>
      <c r="BA458" s="922">
        <v>-15.73</v>
      </c>
      <c r="BB458" s="922">
        <v>-9.5399999999999991</v>
      </c>
      <c r="BC458" s="922">
        <v>-5.56</v>
      </c>
      <c r="BE458" s="664">
        <v>1972</v>
      </c>
      <c r="BF458" s="946" t="e">
        <f>#VALUE!</f>
        <v>#VALUE!</v>
      </c>
      <c r="BG458" s="931">
        <v>8.6</v>
      </c>
    </row>
    <row r="459" spans="1:59" ht="11.25" customHeight="1" x14ac:dyDescent="0.2">
      <c r="A459" s="537" t="s">
        <v>1425</v>
      </c>
      <c r="B459" s="925" t="s">
        <v>1426</v>
      </c>
      <c r="C459" s="988" t="s">
        <v>4224</v>
      </c>
      <c r="D459" s="988" t="s">
        <v>4372</v>
      </c>
      <c r="E459" s="792">
        <v>9</v>
      </c>
      <c r="F459" s="526">
        <v>384</v>
      </c>
      <c r="G459" s="526" t="s">
        <v>106</v>
      </c>
      <c r="H459" s="526" t="s">
        <v>106</v>
      </c>
      <c r="I459" s="924">
        <v>201.05</v>
      </c>
      <c r="J459" s="702">
        <f t="shared" si="121"/>
        <v>0.85550857995523499</v>
      </c>
      <c r="K459" s="927">
        <v>0.43</v>
      </c>
      <c r="L459" s="639">
        <v>4</v>
      </c>
      <c r="M459" s="693">
        <f t="shared" si="122"/>
        <v>1.72</v>
      </c>
      <c r="N459" s="921" t="s">
        <v>429</v>
      </c>
      <c r="O459" s="795">
        <v>0.37</v>
      </c>
      <c r="P459" s="915">
        <v>43334</v>
      </c>
      <c r="Q459" s="915">
        <v>43349</v>
      </c>
      <c r="R459" s="693">
        <f t="shared" si="123"/>
        <v>16.216216216216218</v>
      </c>
      <c r="S459" s="759">
        <f>IF(INDEX(Historical!$D$7:$D$1437,MATCH(B459,Historical!$B$7:$B$1446,0))=0,"n/a",(INDEX(Historical!$C$7:$C$1437,MATCH(B459,Historical!$B$7:$B$1446,0))/INDEX(Historical!$D$7:$D$1437,MATCH(B459,Historical!$B$7:$B$1446,0))-1)*100)</f>
        <v>14.285714285714302</v>
      </c>
      <c r="T459" s="759">
        <f>IF(INDEX(Historical!$F$7:$F$1430,MATCH(B459,Historical!$B$7:$B$1446,0))=0,"n/a",((INDEX(Historical!$C$7:$C$1437,MATCH(B459,Historical!$B$7:$B$1446,0))/INDEX(Historical!$F$7:$F$1430,MATCH(B459,Historical!$B$7:$B$1446,0)))^(1/3)-1)*100)</f>
        <v>13.998396445113137</v>
      </c>
      <c r="U459" s="759">
        <f>IF(INDEX(Historical!$H$7:$H$1430,MATCH(B459,Historical!$B$7:$B$1446,0))=0,"n/a",((INDEX(Historical!$C$7:$C$1437,MATCH(B459,Historical!$B$7:$B$1446,0))/INDEX(Historical!$H$7:$H$1430,MATCH(B459,Historical!$B$7:$B$1446,0)))^(1/5)-1)*100)</f>
        <v>13.754383035188301</v>
      </c>
      <c r="V459" s="759" t="str">
        <f>IF(INDEX(Historical!$O$7:$O$1430,MATCH(B459,Historical!$B$7:$B$1446,0))=0,"n/a",((INDEX(Historical!$C$7:$C$1437,MATCH(B459,Historical!$B$7:$B$1446,0))/INDEX(Historical!$O$7:$O$1430,MATCH(B459,Historical!$B$7:$B$1446,0)))^(1/10)-1)*100)</f>
        <v>n/a</v>
      </c>
      <c r="W459" s="760" t="str">
        <f t="shared" si="124"/>
        <v>n/a</v>
      </c>
      <c r="X459" s="761">
        <f t="shared" si="125"/>
        <v>1.250398457744391</v>
      </c>
      <c r="Y459" s="925"/>
      <c r="Z459" s="702">
        <f t="shared" si="126"/>
        <v>25.903614457831324</v>
      </c>
      <c r="AA459" s="935">
        <f t="shared" si="127"/>
        <v>30.278614457831328</v>
      </c>
      <c r="AB459" s="639">
        <v>12</v>
      </c>
      <c r="AC459" s="916">
        <v>6.64</v>
      </c>
      <c r="AD459" s="916">
        <v>2.52</v>
      </c>
      <c r="AE459" s="916">
        <v>2.89</v>
      </c>
      <c r="AF459" s="916">
        <v>3.4</v>
      </c>
      <c r="AG459" s="916">
        <v>11.1</v>
      </c>
      <c r="AH459" s="916">
        <v>-8.4</v>
      </c>
      <c r="AI459" s="916">
        <v>13.200000000000001</v>
      </c>
      <c r="AJ459" s="916">
        <v>11</v>
      </c>
      <c r="AK459" s="916">
        <v>12</v>
      </c>
      <c r="AL459" s="928">
        <v>4960</v>
      </c>
      <c r="AM459" s="922">
        <v>2.6</v>
      </c>
      <c r="AN459" s="916">
        <v>0.47</v>
      </c>
      <c r="AO459" s="802">
        <f t="shared" si="128"/>
        <v>-15.668722842687792</v>
      </c>
      <c r="AP459" s="803">
        <f t="shared" si="129"/>
        <v>14.609891615143535</v>
      </c>
      <c r="AQ459" s="936">
        <f t="shared" si="130"/>
        <v>113.90266650109444</v>
      </c>
      <c r="AR459" s="702">
        <f>INDEX(Historical!$C$7:$C$1437,MATCH(B459,Historical!$B$7:$B$1446,0))*IF(AH459="n/a",1.03,IF(AH459&lt;0,1.01,IF(AH459&gt;10,1.1,(1+AH459/100))))</f>
        <v>1.6160000000000001</v>
      </c>
      <c r="AS459" s="935">
        <f t="shared" si="131"/>
        <v>1.7776000000000003</v>
      </c>
      <c r="AT459" s="935">
        <f t="shared" si="120"/>
        <v>1.9553600000000004</v>
      </c>
      <c r="AU459" s="935">
        <f t="shared" si="120"/>
        <v>2.1508960000000008</v>
      </c>
      <c r="AV459" s="935">
        <f t="shared" si="120"/>
        <v>2.365985600000001</v>
      </c>
      <c r="AW459" s="702">
        <f t="shared" si="132"/>
        <v>9.8658416000000031</v>
      </c>
      <c r="AX459" s="810">
        <f t="shared" si="133"/>
        <v>4.907158219348422</v>
      </c>
      <c r="AY459" s="991">
        <v>0.93</v>
      </c>
      <c r="AZ459" s="922">
        <v>29.580000000000002</v>
      </c>
      <c r="BA459" s="922">
        <v>-15.559999999999999</v>
      </c>
      <c r="BB459" s="922">
        <v>4.8</v>
      </c>
      <c r="BC459" s="922">
        <v>3.94</v>
      </c>
      <c r="BE459" s="664">
        <v>2010</v>
      </c>
      <c r="BF459" s="946" t="e">
        <f>#VALUE!</f>
        <v>#VALUE!</v>
      </c>
      <c r="BG459" s="931">
        <v>6.3</v>
      </c>
    </row>
    <row r="460" spans="1:59" ht="11.25" customHeight="1" x14ac:dyDescent="0.2">
      <c r="A460" s="537" t="s">
        <v>1413</v>
      </c>
      <c r="B460" s="925" t="s">
        <v>1414</v>
      </c>
      <c r="C460" s="988" t="s">
        <v>112</v>
      </c>
      <c r="D460" s="988" t="s">
        <v>1230</v>
      </c>
      <c r="E460" s="792">
        <v>9</v>
      </c>
      <c r="F460" s="526">
        <v>380</v>
      </c>
      <c r="G460" s="526" t="s">
        <v>106</v>
      </c>
      <c r="H460" s="526" t="s">
        <v>106</v>
      </c>
      <c r="I460" s="924">
        <v>271.45</v>
      </c>
      <c r="J460" s="702">
        <f t="shared" si="121"/>
        <v>0.94308344078099093</v>
      </c>
      <c r="K460" s="927">
        <v>0.64</v>
      </c>
      <c r="L460" s="639">
        <v>4</v>
      </c>
      <c r="M460" s="693">
        <f t="shared" si="122"/>
        <v>2.56</v>
      </c>
      <c r="N460" s="921" t="s">
        <v>572</v>
      </c>
      <c r="O460" s="795">
        <v>0.51</v>
      </c>
      <c r="P460" s="658">
        <v>43279</v>
      </c>
      <c r="Q460" s="658">
        <v>43294</v>
      </c>
      <c r="R460" s="693">
        <f t="shared" si="123"/>
        <v>25.490196078431371</v>
      </c>
      <c r="S460" s="759">
        <f>IF(INDEX(Historical!$D$7:$D$1437,MATCH(B460,Historical!$B$7:$B$1446,0))=0,"n/a",(INDEX(Historical!$C$7:$C$1437,MATCH(B460,Historical!$B$7:$B$1446,0))/INDEX(Historical!$D$7:$D$1437,MATCH(B460,Historical!$B$7:$B$1446,0))-1)*100)</f>
        <v>22.340425531914889</v>
      </c>
      <c r="T460" s="759">
        <f>IF(INDEX(Historical!$F$7:$F$1430,MATCH(B460,Historical!$B$7:$B$1446,0))=0,"n/a",((INDEX(Historical!$C$7:$C$1437,MATCH(B460,Historical!$B$7:$B$1446,0))/INDEX(Historical!$F$7:$F$1430,MATCH(B460,Historical!$B$7:$B$1446,0)))^(1/3)-1)*100)</f>
        <v>20.3329697389659</v>
      </c>
      <c r="U460" s="759">
        <f>IF(INDEX(Historical!$H$7:$H$1430,MATCH(B460,Historical!$B$7:$B$1446,0))=0,"n/a",((INDEX(Historical!$C$7:$C$1437,MATCH(B460,Historical!$B$7:$B$1446,0))/INDEX(Historical!$H$7:$H$1430,MATCH(B460,Historical!$B$7:$B$1446,0)))^(1/5)-1)*100)</f>
        <v>21.185046205099312</v>
      </c>
      <c r="V460" s="759">
        <f>IF(INDEX(Historical!$O$7:$O$1430,MATCH(B460,Historical!$B$7:$B$1446,0))=0,"n/a",((INDEX(Historical!$C$7:$C$1437,MATCH(B460,Historical!$B$7:$B$1446,0))/INDEX(Historical!$O$7:$O$1430,MATCH(B460,Historical!$B$7:$B$1446,0)))^(1/10)-1)*100)</f>
        <v>15.173875550226645</v>
      </c>
      <c r="W460" s="760">
        <f t="shared" si="124"/>
        <v>1.3961526265966298</v>
      </c>
      <c r="X460" s="761">
        <f t="shared" si="125"/>
        <v>1.0539823982636474</v>
      </c>
      <c r="Y460" s="925"/>
      <c r="Z460" s="702">
        <f t="shared" si="126"/>
        <v>26.283367556468175</v>
      </c>
      <c r="AA460" s="935">
        <f t="shared" si="127"/>
        <v>27.869609856262834</v>
      </c>
      <c r="AB460" s="639">
        <v>12</v>
      </c>
      <c r="AC460" s="916">
        <v>9.74</v>
      </c>
      <c r="AD460" s="916">
        <v>1.89</v>
      </c>
      <c r="AE460" s="916">
        <v>2.75</v>
      </c>
      <c r="AF460" s="918" t="s">
        <v>137</v>
      </c>
      <c r="AG460" s="916">
        <v>-251.39999999999998</v>
      </c>
      <c r="AH460" s="916">
        <v>12</v>
      </c>
      <c r="AI460" s="916">
        <v>3.95</v>
      </c>
      <c r="AJ460" s="916">
        <v>20.100000000000001</v>
      </c>
      <c r="AK460" s="916">
        <v>14.78</v>
      </c>
      <c r="AL460" s="928">
        <v>10550</v>
      </c>
      <c r="AM460" s="922">
        <v>1.3</v>
      </c>
      <c r="AN460" s="919" t="s">
        <v>137</v>
      </c>
      <c r="AO460" s="802">
        <f t="shared" si="128"/>
        <v>-5.7414802103825302</v>
      </c>
      <c r="AP460" s="803">
        <f t="shared" si="129"/>
        <v>22.128129645880303</v>
      </c>
      <c r="AQ460" s="936" t="str">
        <f t="shared" si="130"/>
        <v>n/a</v>
      </c>
      <c r="AR460" s="702">
        <f>INDEX(Historical!$C$7:$C$1437,MATCH(B460,Historical!$B$7:$B$1446,0))*IF(AH460="n/a",1.03,IF(AH460&lt;0,1.01,IF(AH460&gt;10,1.1,(1+AH460/100))))</f>
        <v>2.5299999999999998</v>
      </c>
      <c r="AS460" s="935">
        <f t="shared" si="131"/>
        <v>2.6299350000000001</v>
      </c>
      <c r="AT460" s="935">
        <f t="shared" si="120"/>
        <v>2.8929285000000005</v>
      </c>
      <c r="AU460" s="935">
        <f t="shared" si="120"/>
        <v>3.1822213500000007</v>
      </c>
      <c r="AV460" s="935">
        <f t="shared" si="120"/>
        <v>3.5004434850000012</v>
      </c>
      <c r="AW460" s="702">
        <f t="shared" si="132"/>
        <v>14.735528335000003</v>
      </c>
      <c r="AX460" s="810">
        <f t="shared" si="133"/>
        <v>5.4284502983974958</v>
      </c>
      <c r="AY460" s="991">
        <v>0.99</v>
      </c>
      <c r="AZ460" s="922">
        <v>53.05</v>
      </c>
      <c r="BA460" s="922">
        <v>-2.02</v>
      </c>
      <c r="BB460" s="922">
        <v>4.8500000000000005</v>
      </c>
      <c r="BC460" s="922">
        <v>19.139999999999997</v>
      </c>
      <c r="BE460" s="664">
        <v>2010</v>
      </c>
      <c r="BF460" s="946" t="e">
        <f>#VALUE!</f>
        <v>#VALUE!</v>
      </c>
      <c r="BG460" s="931">
        <v>19.7</v>
      </c>
    </row>
    <row r="461" spans="1:59" s="838" customFormat="1" ht="11.25" customHeight="1" x14ac:dyDescent="0.2">
      <c r="A461" s="697" t="s">
        <v>4412</v>
      </c>
      <c r="B461" s="846" t="s">
        <v>4413</v>
      </c>
      <c r="C461" s="988" t="s">
        <v>112</v>
      </c>
      <c r="D461" s="988" t="s">
        <v>4205</v>
      </c>
      <c r="E461" s="818">
        <v>26</v>
      </c>
      <c r="F461" s="526">
        <v>117</v>
      </c>
      <c r="G461" s="1171" t="s">
        <v>37</v>
      </c>
      <c r="H461" s="1171" t="s">
        <v>37</v>
      </c>
      <c r="I461" s="831">
        <v>180.26</v>
      </c>
      <c r="J461" s="820">
        <f t="shared" si="121"/>
        <v>1.9416398535448798</v>
      </c>
      <c r="K461" s="844">
        <v>0.875</v>
      </c>
      <c r="L461" s="822">
        <v>4</v>
      </c>
      <c r="M461" s="823">
        <f t="shared" si="122"/>
        <v>3.5</v>
      </c>
      <c r="N461" s="824" t="s">
        <v>149</v>
      </c>
      <c r="O461" s="845">
        <v>0.82499999999999996</v>
      </c>
      <c r="P461" s="826">
        <v>43531</v>
      </c>
      <c r="Q461" s="826">
        <v>43546</v>
      </c>
      <c r="R461" s="823">
        <f t="shared" si="123"/>
        <v>6.0606060606060659</v>
      </c>
      <c r="S461" s="759">
        <f>IF(INDEX(Historical!$D$7:$D$1437,MATCH(B461,Historical!$B$7:$B$1446,0))=0,"n/a",(INDEX(Historical!$C$7:$C$1437,MATCH(B461,Historical!$B$7:$B$1446,0))/INDEX(Historical!$D$7:$D$1437,MATCH(B461,Historical!$B$7:$B$1446,0))-1)*100)</f>
        <v>4.7619047619047672</v>
      </c>
      <c r="T461" s="759">
        <f>IF(INDEX(Historical!$F$7:$F$1430,MATCH(B461,Historical!$B$7:$B$1446,0))=0,"n/a",((INDEX(Historical!$C$7:$C$1437,MATCH(B461,Historical!$B$7:$B$1446,0))/INDEX(Historical!$F$7:$F$1430,MATCH(B461,Historical!$B$7:$B$1446,0)))^(1/3)-1)*100)</f>
        <v>4.8856246288386806</v>
      </c>
      <c r="U461" s="759">
        <f>IF(INDEX(Historical!$H$7:$H$1430,MATCH(B461,Historical!$B$7:$B$1446,0))=0,"n/a",((INDEX(Historical!$C$7:$C$1437,MATCH(B461,Historical!$B$7:$B$1446,0))/INDEX(Historical!$H$7:$H$1430,MATCH(B461,Historical!$B$7:$B$1446,0)))^(1/5)-1)*100)</f>
        <v>6.5762756635474151</v>
      </c>
      <c r="V461" s="759">
        <f>IF(INDEX(Historical!$O$7:$O$1430,MATCH(B461,Historical!$B$7:$B$1446,0))=0,"n/a",((INDEX(Historical!$C$7:$C$1437,MATCH(B461,Historical!$B$7:$B$1446,0))/INDEX(Historical!$O$7:$O$1430,MATCH(B461,Historical!$B$7:$B$1446,0)))^(1/10)-1)*100)</f>
        <v>8.2037389818342845</v>
      </c>
      <c r="W461" s="827">
        <f t="shared" si="124"/>
        <v>0.80161931993562974</v>
      </c>
      <c r="X461" s="828">
        <f t="shared" si="125"/>
        <v>0.39856216142711609</v>
      </c>
      <c r="Y461" s="1167"/>
      <c r="Z461" s="820">
        <f t="shared" si="126"/>
        <v>32.139577594123047</v>
      </c>
      <c r="AA461" s="830">
        <f t="shared" si="127"/>
        <v>16.552800734618916</v>
      </c>
      <c r="AB461" s="822">
        <v>12</v>
      </c>
      <c r="AC461" s="831">
        <v>10.89</v>
      </c>
      <c r="AD461" s="831">
        <v>1.41</v>
      </c>
      <c r="AE461" s="831">
        <v>6.52</v>
      </c>
      <c r="AF461" s="831">
        <v>1.6</v>
      </c>
      <c r="AG461" s="831">
        <v>25</v>
      </c>
      <c r="AH461" s="831">
        <v>122.10000000000001</v>
      </c>
      <c r="AI461" s="831">
        <v>15.459999999999999</v>
      </c>
      <c r="AJ461" s="831">
        <v>16.5</v>
      </c>
      <c r="AK461" s="831">
        <v>11.73</v>
      </c>
      <c r="AL461" s="832">
        <v>97130</v>
      </c>
      <c r="AM461" s="833">
        <v>0.1</v>
      </c>
      <c r="AN461" s="831">
        <v>0.3</v>
      </c>
      <c r="AO461" s="834">
        <f t="shared" si="128"/>
        <v>-8.0348852175266217</v>
      </c>
      <c r="AP461" s="835">
        <f t="shared" si="129"/>
        <v>8.5179155170922947</v>
      </c>
      <c r="AQ461" s="836">
        <f t="shared" si="130"/>
        <v>8.4936888597473725</v>
      </c>
      <c r="AR461" s="702">
        <f>INDEX(Historical!$C$7:$C$1437,MATCH(B461,Historical!$B$7:$B$1446,0))*IF(AH461="n/a",1.03,IF(AH461&lt;0,1.01,IF(AH461&gt;10,1.1,(1+AH461/100))))</f>
        <v>3.63</v>
      </c>
      <c r="AS461" s="830">
        <f t="shared" si="131"/>
        <v>3.9930000000000003</v>
      </c>
      <c r="AT461" s="830">
        <f t="shared" si="120"/>
        <v>4.3923000000000005</v>
      </c>
      <c r="AU461" s="830">
        <f t="shared" si="120"/>
        <v>4.8315300000000008</v>
      </c>
      <c r="AV461" s="830">
        <f t="shared" si="120"/>
        <v>5.3146830000000014</v>
      </c>
      <c r="AW461" s="820">
        <f t="shared" si="132"/>
        <v>22.161513000000003</v>
      </c>
      <c r="AX461" s="837">
        <f t="shared" si="133"/>
        <v>12.294193387329415</v>
      </c>
      <c r="AY461" s="992" t="s">
        <v>137</v>
      </c>
      <c r="AZ461" s="833">
        <v>23.51</v>
      </c>
      <c r="BA461" s="833">
        <v>-3.04</v>
      </c>
      <c r="BB461" s="833">
        <v>2.87</v>
      </c>
      <c r="BC461" s="833">
        <v>8.7800000000000011</v>
      </c>
      <c r="BD461" s="961"/>
      <c r="BE461" s="664">
        <v>1994</v>
      </c>
      <c r="BF461" s="946" t="e">
        <f>#VALUE!</f>
        <v>#VALUE!</v>
      </c>
      <c r="BG461" s="893">
        <v>11.4</v>
      </c>
    </row>
    <row r="462" spans="1:59" ht="11.25" customHeight="1" x14ac:dyDescent="0.2">
      <c r="A462" s="609" t="s">
        <v>1399</v>
      </c>
      <c r="B462" s="925" t="s">
        <v>1400</v>
      </c>
      <c r="C462" s="988" t="s">
        <v>108</v>
      </c>
      <c r="D462" s="988" t="s">
        <v>4373</v>
      </c>
      <c r="E462" s="792">
        <v>8</v>
      </c>
      <c r="F462" s="526">
        <v>585</v>
      </c>
      <c r="G462" s="526" t="s">
        <v>37</v>
      </c>
      <c r="H462" s="526" t="s">
        <v>37</v>
      </c>
      <c r="I462" s="924">
        <v>47.75</v>
      </c>
      <c r="J462" s="702">
        <f t="shared" si="121"/>
        <v>2.5130890052356016</v>
      </c>
      <c r="K462" s="927">
        <v>0.3</v>
      </c>
      <c r="L462" s="639">
        <v>4</v>
      </c>
      <c r="M462" s="693">
        <f t="shared" si="122"/>
        <v>1.2</v>
      </c>
      <c r="N462" s="921" t="s">
        <v>567</v>
      </c>
      <c r="O462" s="795">
        <v>0.26</v>
      </c>
      <c r="P462" s="915">
        <v>43579</v>
      </c>
      <c r="Q462" s="915">
        <v>43591</v>
      </c>
      <c r="R462" s="693">
        <f t="shared" si="123"/>
        <v>15.384615384615378</v>
      </c>
      <c r="S462" s="759">
        <f>IF(INDEX(Historical!$D$7:$D$1437,MATCH(B462,Historical!$B$7:$B$1446,0))=0,"n/a",(INDEX(Historical!$C$7:$C$1437,MATCH(B462,Historical!$B$7:$B$1446,0))/INDEX(Historical!$D$7:$D$1437,MATCH(B462,Historical!$B$7:$B$1446,0))-1)*100)</f>
        <v>17.647058823529392</v>
      </c>
      <c r="T462" s="759">
        <f>IF(INDEX(Historical!$F$7:$F$1430,MATCH(B462,Historical!$B$7:$B$1446,0))=0,"n/a",((INDEX(Historical!$C$7:$C$1437,MATCH(B462,Historical!$B$7:$B$1446,0))/INDEX(Historical!$F$7:$F$1430,MATCH(B462,Historical!$B$7:$B$1446,0)))^(1/3)-1)*100)</f>
        <v>16.650467462533602</v>
      </c>
      <c r="U462" s="759">
        <f>IF(INDEX(Historical!$H$7:$H$1430,MATCH(B462,Historical!$B$7:$B$1446,0))=0,"n/a",((INDEX(Historical!$C$7:$C$1437,MATCH(B462,Historical!$B$7:$B$1446,0))/INDEX(Historical!$H$7:$H$1430,MATCH(B462,Historical!$B$7:$B$1446,0)))^(1/5)-1)*100)</f>
        <v>15.178629837003488</v>
      </c>
      <c r="V462" s="759">
        <f>IF(INDEX(Historical!$O$7:$O$1430,MATCH(B462,Historical!$B$7:$B$1446,0))=0,"n/a",((INDEX(Historical!$C$7:$C$1437,MATCH(B462,Historical!$B$7:$B$1446,0))/INDEX(Historical!$O$7:$O$1430,MATCH(B462,Historical!$B$7:$B$1446,0)))^(1/10)-1)*100)</f>
        <v>9.5049089553367772</v>
      </c>
      <c r="W462" s="760">
        <f t="shared" si="124"/>
        <v>1.5969253265157319</v>
      </c>
      <c r="X462" s="761">
        <f t="shared" si="125"/>
        <v>1.0255830970948303</v>
      </c>
      <c r="Y462" s="926"/>
      <c r="Z462" s="702">
        <f t="shared" si="126"/>
        <v>37.037037037037038</v>
      </c>
      <c r="AA462" s="935">
        <f t="shared" si="127"/>
        <v>14.737654320987653</v>
      </c>
      <c r="AB462" s="639">
        <v>12</v>
      </c>
      <c r="AC462" s="916">
        <v>3.24</v>
      </c>
      <c r="AD462" s="916">
        <v>1.47</v>
      </c>
      <c r="AE462" s="916">
        <v>5.86</v>
      </c>
      <c r="AF462" s="916">
        <v>2.3199999999999998</v>
      </c>
      <c r="AG462" s="916">
        <v>14.299999999999999</v>
      </c>
      <c r="AH462" s="916">
        <v>29.799999999999997</v>
      </c>
      <c r="AI462" s="916">
        <v>5.37</v>
      </c>
      <c r="AJ462" s="916">
        <v>14.799999999999999</v>
      </c>
      <c r="AK462" s="916">
        <v>10</v>
      </c>
      <c r="AL462" s="928">
        <v>1210</v>
      </c>
      <c r="AM462" s="922">
        <v>3.2</v>
      </c>
      <c r="AN462" s="916">
        <v>0.06</v>
      </c>
      <c r="AO462" s="802">
        <f t="shared" si="128"/>
        <v>2.9540645212514374</v>
      </c>
      <c r="AP462" s="803">
        <f t="shared" si="129"/>
        <v>17.691718842239091</v>
      </c>
      <c r="AQ462" s="936">
        <f t="shared" si="130"/>
        <v>23.272702258387469</v>
      </c>
      <c r="AR462" s="702">
        <f>INDEX(Historical!$C$7:$C$1437,MATCH(B462,Historical!$B$7:$B$1446,0))*IF(AH462="n/a",1.03,IF(AH462&lt;0,1.01,IF(AH462&gt;10,1.1,(1+AH462/100))))</f>
        <v>1.1000000000000001</v>
      </c>
      <c r="AS462" s="935">
        <f t="shared" si="131"/>
        <v>1.1590700000000003</v>
      </c>
      <c r="AT462" s="935">
        <f t="shared" si="120"/>
        <v>1.2749770000000005</v>
      </c>
      <c r="AU462" s="935">
        <f t="shared" si="120"/>
        <v>1.4024747000000006</v>
      </c>
      <c r="AV462" s="935">
        <f t="shared" si="120"/>
        <v>1.5427221700000009</v>
      </c>
      <c r="AW462" s="702">
        <f t="shared" si="132"/>
        <v>6.479243870000003</v>
      </c>
      <c r="AX462" s="810">
        <f t="shared" si="133"/>
        <v>13.56909710994765</v>
      </c>
      <c r="AY462" s="991">
        <v>0.91</v>
      </c>
      <c r="AZ462" s="922">
        <v>26.36</v>
      </c>
      <c r="BA462" s="922">
        <v>-6.83</v>
      </c>
      <c r="BB462" s="922">
        <v>1.59</v>
      </c>
      <c r="BC462" s="922">
        <v>3.81</v>
      </c>
      <c r="BE462" s="664">
        <v>2012</v>
      </c>
      <c r="BF462" s="946" t="e">
        <f>#VALUE!</f>
        <v>#VALUE!</v>
      </c>
      <c r="BG462" s="931">
        <v>1.5</v>
      </c>
    </row>
    <row r="463" spans="1:59" ht="11.25" customHeight="1" x14ac:dyDescent="0.2">
      <c r="A463" s="609" t="s">
        <v>657</v>
      </c>
      <c r="B463" s="925" t="s">
        <v>658</v>
      </c>
      <c r="C463" s="988" t="s">
        <v>112</v>
      </c>
      <c r="D463" s="988" t="s">
        <v>4379</v>
      </c>
      <c r="E463" s="792">
        <v>16</v>
      </c>
      <c r="F463" s="526">
        <v>230</v>
      </c>
      <c r="G463" s="526" t="s">
        <v>106</v>
      </c>
      <c r="H463" s="526" t="s">
        <v>106</v>
      </c>
      <c r="I463" s="924">
        <v>218.58</v>
      </c>
      <c r="J463" s="702">
        <f t="shared" si="121"/>
        <v>1.5554945557690547</v>
      </c>
      <c r="K463" s="927">
        <v>0.85</v>
      </c>
      <c r="L463" s="639">
        <v>4</v>
      </c>
      <c r="M463" s="693">
        <f t="shared" si="122"/>
        <v>3.4</v>
      </c>
      <c r="N463" s="921" t="s">
        <v>149</v>
      </c>
      <c r="O463" s="795">
        <v>0.8</v>
      </c>
      <c r="P463" s="915">
        <v>43524</v>
      </c>
      <c r="Q463" s="915">
        <v>43539</v>
      </c>
      <c r="R463" s="693">
        <f t="shared" si="123"/>
        <v>6.249999999999992</v>
      </c>
      <c r="S463" s="759">
        <f>IF(INDEX(Historical!$D$7:$D$1437,MATCH(B463,Historical!$B$7:$B$1446,0))=0,"n/a",(INDEX(Historical!$C$7:$C$1437,MATCH(B463,Historical!$B$7:$B$1446,0))/INDEX(Historical!$D$7:$D$1437,MATCH(B463,Historical!$B$7:$B$1446,0))-1)*100)</f>
        <v>6.6666666666666652</v>
      </c>
      <c r="T463" s="759">
        <f>IF(INDEX(Historical!$F$7:$F$1430,MATCH(B463,Historical!$B$7:$B$1446,0))=0,"n/a",((INDEX(Historical!$C$7:$C$1437,MATCH(B463,Historical!$B$7:$B$1446,0))/INDEX(Historical!$F$7:$F$1430,MATCH(B463,Historical!$B$7:$B$1446,0)))^(1/3)-1)*100)</f>
        <v>7.1664579674248774</v>
      </c>
      <c r="U463" s="759">
        <f>IF(INDEX(Historical!$H$7:$H$1430,MATCH(B463,Historical!$B$7:$B$1446,0))=0,"n/a",((INDEX(Historical!$C$7:$C$1437,MATCH(B463,Historical!$B$7:$B$1446,0))/INDEX(Historical!$H$7:$H$1430,MATCH(B463,Historical!$B$7:$B$1446,0)))^(1/5)-1)*100)</f>
        <v>7.7818067712725814</v>
      </c>
      <c r="V463" s="759">
        <f>IF(INDEX(Historical!$O$7:$O$1430,MATCH(B463,Historical!$B$7:$B$1446,0))=0,"n/a",((INDEX(Historical!$C$7:$C$1437,MATCH(B463,Historical!$B$7:$B$1446,0))/INDEX(Historical!$O$7:$O$1430,MATCH(B463,Historical!$B$7:$B$1446,0)))^(1/10)-1)*100)</f>
        <v>10.754327159301692</v>
      </c>
      <c r="W463" s="760">
        <f t="shared" si="124"/>
        <v>0.72359773475385658</v>
      </c>
      <c r="X463" s="761">
        <f t="shared" si="125"/>
        <v>1.4682654285419965</v>
      </c>
      <c r="Y463" s="925"/>
      <c r="Z463" s="702">
        <f t="shared" si="126"/>
        <v>33.830845771144276</v>
      </c>
      <c r="AA463" s="935">
        <f t="shared" si="127"/>
        <v>21.749253731343284</v>
      </c>
      <c r="AB463" s="639">
        <v>12</v>
      </c>
      <c r="AC463" s="916">
        <v>10.050000000000001</v>
      </c>
      <c r="AD463" s="916">
        <v>2.2999999999999998</v>
      </c>
      <c r="AE463" s="916">
        <v>1.68</v>
      </c>
      <c r="AF463" s="916">
        <v>2.95</v>
      </c>
      <c r="AG463" s="916">
        <v>18.099999999999998</v>
      </c>
      <c r="AH463" s="916">
        <v>18.7</v>
      </c>
      <c r="AI463" s="916">
        <v>11.25</v>
      </c>
      <c r="AJ463" s="916">
        <v>5.3</v>
      </c>
      <c r="AK463" s="916">
        <v>9.4499999999999993</v>
      </c>
      <c r="AL463" s="928">
        <v>17200</v>
      </c>
      <c r="AM463" s="922">
        <v>0.5</v>
      </c>
      <c r="AN463" s="916">
        <v>0</v>
      </c>
      <c r="AO463" s="802">
        <f t="shared" si="128"/>
        <v>-12.411952404301648</v>
      </c>
      <c r="AP463" s="803">
        <f t="shared" si="129"/>
        <v>9.3373013270416365</v>
      </c>
      <c r="AQ463" s="936">
        <f t="shared" si="130"/>
        <v>68.865888282799645</v>
      </c>
      <c r="AR463" s="702">
        <f>INDEX(Historical!$C$7:$C$1437,MATCH(B463,Historical!$B$7:$B$1446,0))*IF(AH463="n/a",1.03,IF(AH463&lt;0,1.01,IF(AH463&gt;10,1.1,(1+AH463/100))))</f>
        <v>3.5200000000000005</v>
      </c>
      <c r="AS463" s="935">
        <f t="shared" si="131"/>
        <v>3.8720000000000008</v>
      </c>
      <c r="AT463" s="935">
        <f t="shared" si="120"/>
        <v>4.2379040000000012</v>
      </c>
      <c r="AU463" s="935">
        <f t="shared" si="120"/>
        <v>4.6383859280000017</v>
      </c>
      <c r="AV463" s="935">
        <f t="shared" si="120"/>
        <v>5.0767133981960022</v>
      </c>
      <c r="AW463" s="702">
        <f t="shared" si="132"/>
        <v>21.345003326196007</v>
      </c>
      <c r="AX463" s="810">
        <f t="shared" si="133"/>
        <v>9.765304843167721</v>
      </c>
      <c r="AY463" s="991">
        <v>1.26</v>
      </c>
      <c r="AZ463" s="922">
        <v>37.68</v>
      </c>
      <c r="BA463" s="922">
        <v>-2.2999999999999998</v>
      </c>
      <c r="BB463" s="922">
        <v>3.82</v>
      </c>
      <c r="BC463" s="922">
        <v>8.66</v>
      </c>
      <c r="BE463" s="664">
        <v>2004</v>
      </c>
      <c r="BF463" s="946" t="e">
        <f>#VALUE!</f>
        <v>#VALUE!</v>
      </c>
      <c r="BG463" s="931">
        <v>7.6</v>
      </c>
    </row>
    <row r="464" spans="1:59" ht="11.25" customHeight="1" x14ac:dyDescent="0.2">
      <c r="A464" s="13" t="s">
        <v>2226</v>
      </c>
      <c r="B464" s="631" t="s">
        <v>2227</v>
      </c>
      <c r="C464" s="988" t="s">
        <v>154</v>
      </c>
      <c r="D464" s="988" t="s">
        <v>4383</v>
      </c>
      <c r="E464" s="792">
        <v>5</v>
      </c>
      <c r="F464" s="526">
        <v>863</v>
      </c>
      <c r="G464" s="526" t="s">
        <v>106</v>
      </c>
      <c r="H464" s="526" t="s">
        <v>106</v>
      </c>
      <c r="I464" s="924">
        <v>117.04</v>
      </c>
      <c r="J464" s="702">
        <f t="shared" si="121"/>
        <v>2.2043745727956257</v>
      </c>
      <c r="K464" s="927">
        <v>0.64500000000000002</v>
      </c>
      <c r="L464" s="639">
        <v>4</v>
      </c>
      <c r="M464" s="693">
        <f t="shared" si="122"/>
        <v>2.58</v>
      </c>
      <c r="N464" s="921" t="s">
        <v>4464</v>
      </c>
      <c r="O464" s="795">
        <v>0.5625</v>
      </c>
      <c r="P464" s="915">
        <v>43510</v>
      </c>
      <c r="Q464" s="915">
        <v>43532</v>
      </c>
      <c r="R464" s="693">
        <f t="shared" si="123"/>
        <v>14.66666666666667</v>
      </c>
      <c r="S464" s="759">
        <f>IF(INDEX(Historical!$D$7:$D$1437,MATCH(B464,Historical!$B$7:$B$1446,0))=0,"n/a",(INDEX(Historical!$C$7:$C$1437,MATCH(B464,Historical!$B$7:$B$1446,0))/INDEX(Historical!$D$7:$D$1437,MATCH(B464,Historical!$B$7:$B$1446,0))-1)*100)</f>
        <v>8.1730769230769162</v>
      </c>
      <c r="T464" s="759">
        <f>IF(INDEX(Historical!$F$7:$F$1430,MATCH(B464,Historical!$B$7:$B$1446,0))=0,"n/a",((INDEX(Historical!$C$7:$C$1437,MATCH(B464,Historical!$B$7:$B$1446,0))/INDEX(Historical!$F$7:$F$1430,MATCH(B464,Historical!$B$7:$B$1446,0)))^(1/3)-1)*100)</f>
        <v>4.0041911525952045</v>
      </c>
      <c r="U464" s="759">
        <f>IF(INDEX(Historical!$H$7:$H$1430,MATCH(B464,Historical!$B$7:$B$1446,0))=0,"n/a",((INDEX(Historical!$C$7:$C$1437,MATCH(B464,Historical!$B$7:$B$1446,0))/INDEX(Historical!$H$7:$H$1430,MATCH(B464,Historical!$B$7:$B$1446,0)))^(1/5)-1)*100)</f>
        <v>2.7981477212414285</v>
      </c>
      <c r="V464" s="759">
        <f>IF(INDEX(Historical!$O$7:$O$1430,MATCH(B464,Historical!$B$7:$B$1446,0))=0,"n/a",((INDEX(Historical!$C$7:$C$1437,MATCH(B464,Historical!$B$7:$B$1446,0))/INDEX(Historical!$O$7:$O$1430,MATCH(B464,Historical!$B$7:$B$1446,0)))^(1/10)-1)*100)</f>
        <v>1.812820054538955</v>
      </c>
      <c r="W464" s="760">
        <f t="shared" si="124"/>
        <v>1.5435330794335607</v>
      </c>
      <c r="X464" s="761" t="str">
        <f t="shared" si="125"/>
        <v>n/a</v>
      </c>
      <c r="Y464" s="926"/>
      <c r="Z464" s="702">
        <f t="shared" si="126"/>
        <v>78.181818181818187</v>
      </c>
      <c r="AA464" s="935">
        <f t="shared" si="127"/>
        <v>35.466666666666669</v>
      </c>
      <c r="AB464" s="639">
        <v>12</v>
      </c>
      <c r="AC464" s="916">
        <v>3.3</v>
      </c>
      <c r="AD464" s="916">
        <v>3.16</v>
      </c>
      <c r="AE464" s="916">
        <v>4.87</v>
      </c>
      <c r="AF464" s="916">
        <v>12.04</v>
      </c>
      <c r="AG464" s="916">
        <v>26.400000000000002</v>
      </c>
      <c r="AH464" s="916">
        <v>102.8</v>
      </c>
      <c r="AI464" s="916">
        <v>17.150000000000002</v>
      </c>
      <c r="AJ464" s="916">
        <v>-5.3</v>
      </c>
      <c r="AK464" s="916">
        <v>11.23</v>
      </c>
      <c r="AL464" s="928">
        <v>119570</v>
      </c>
      <c r="AM464" s="922">
        <v>11.4</v>
      </c>
      <c r="AN464" s="916">
        <v>1.3</v>
      </c>
      <c r="AO464" s="802">
        <f t="shared" si="128"/>
        <v>-30.464144372629615</v>
      </c>
      <c r="AP464" s="803">
        <f t="shared" si="129"/>
        <v>5.0025222940370542</v>
      </c>
      <c r="AQ464" s="936">
        <f t="shared" si="130"/>
        <v>335.64443537600033</v>
      </c>
      <c r="AR464" s="702">
        <f>INDEX(Historical!$C$7:$C$1437,MATCH(B464,Historical!$B$7:$B$1446,0))*IF(AH464="n/a",1.03,IF(AH464&lt;0,1.01,IF(AH464&gt;10,1.1,(1+AH464/100))))</f>
        <v>2.4750000000000001</v>
      </c>
      <c r="AS464" s="935">
        <f t="shared" si="131"/>
        <v>2.7225000000000001</v>
      </c>
      <c r="AT464" s="935">
        <f t="shared" si="120"/>
        <v>2.9947500000000002</v>
      </c>
      <c r="AU464" s="935">
        <f t="shared" si="120"/>
        <v>3.2942250000000004</v>
      </c>
      <c r="AV464" s="935">
        <f t="shared" si="120"/>
        <v>3.6236475000000006</v>
      </c>
      <c r="AW464" s="702">
        <f t="shared" si="132"/>
        <v>15.110122500000001</v>
      </c>
      <c r="AX464" s="810">
        <f t="shared" si="133"/>
        <v>12.910220864661653</v>
      </c>
      <c r="AY464" s="991">
        <v>0.28000000000000003</v>
      </c>
      <c r="AZ464" s="922">
        <v>51.82</v>
      </c>
      <c r="BA464" s="922">
        <v>-11.42</v>
      </c>
      <c r="BB464" s="922">
        <v>-6.1400000000000006</v>
      </c>
      <c r="BC464" s="922">
        <v>3.5900000000000003</v>
      </c>
      <c r="BE464" s="664">
        <v>2015</v>
      </c>
      <c r="BF464" s="946" t="e">
        <f>#VALUE!</f>
        <v>#VALUE!</v>
      </c>
      <c r="BG464" s="931">
        <v>7.3999999999999995</v>
      </c>
    </row>
    <row r="465" spans="1:59" ht="11.25" customHeight="1" x14ac:dyDescent="0.2">
      <c r="A465" s="537" t="s">
        <v>1409</v>
      </c>
      <c r="B465" s="925" t="s">
        <v>1410</v>
      </c>
      <c r="C465" s="988" t="s">
        <v>108</v>
      </c>
      <c r="D465" s="988" t="s">
        <v>4369</v>
      </c>
      <c r="E465" s="792">
        <v>8</v>
      </c>
      <c r="F465" s="526">
        <v>513</v>
      </c>
      <c r="G465" s="526" t="s">
        <v>106</v>
      </c>
      <c r="H465" s="526" t="s">
        <v>106</v>
      </c>
      <c r="I465" s="924">
        <v>33.450000000000003</v>
      </c>
      <c r="J465" s="702">
        <f t="shared" si="121"/>
        <v>4.0657698056801195</v>
      </c>
      <c r="K465" s="927">
        <v>0.34</v>
      </c>
      <c r="L465" s="639">
        <v>4</v>
      </c>
      <c r="M465" s="693">
        <f t="shared" si="122"/>
        <v>1.36</v>
      </c>
      <c r="N465" s="921" t="s">
        <v>1526</v>
      </c>
      <c r="O465" s="795">
        <v>0.28000000000000003</v>
      </c>
      <c r="P465" s="658">
        <v>43262</v>
      </c>
      <c r="Q465" s="658">
        <v>43290</v>
      </c>
      <c r="R465" s="693">
        <f t="shared" si="123"/>
        <v>21.428571428571423</v>
      </c>
      <c r="S465" s="759">
        <f>IF(INDEX(Historical!$D$7:$D$1437,MATCH(B465,Historical!$B$7:$B$1446,0))=0,"n/a",(INDEX(Historical!$C$7:$C$1437,MATCH(B465,Historical!$B$7:$B$1446,0))/INDEX(Historical!$D$7:$D$1437,MATCH(B465,Historical!$B$7:$B$1446,0))-1)*100)</f>
        <v>24</v>
      </c>
      <c r="T465" s="759">
        <f>IF(INDEX(Historical!$F$7:$F$1430,MATCH(B465,Historical!$B$7:$B$1446,0))=0,"n/a",((INDEX(Historical!$C$7:$C$1437,MATCH(B465,Historical!$B$7:$B$1446,0))/INDEX(Historical!$F$7:$F$1430,MATCH(B465,Historical!$B$7:$B$1446,0)))^(1/3)-1)*100)</f>
        <v>19.866105802463508</v>
      </c>
      <c r="U465" s="759">
        <f>IF(INDEX(Historical!$H$7:$H$1430,MATCH(B465,Historical!$B$7:$B$1446,0))=0,"n/a",((INDEX(Historical!$C$7:$C$1437,MATCH(B465,Historical!$B$7:$B$1446,0))/INDEX(Historical!$H$7:$H$1430,MATCH(B465,Historical!$B$7:$B$1446,0)))^(1/5)-1)*100)</f>
        <v>19.91964554448078</v>
      </c>
      <c r="V465" s="759">
        <f>IF(INDEX(Historical!$O$7:$O$1430,MATCH(B465,Historical!$B$7:$B$1446,0))=0,"n/a",((INDEX(Historical!$C$7:$C$1437,MATCH(B465,Historical!$B$7:$B$1446,0))/INDEX(Historical!$O$7:$O$1430,MATCH(B465,Historical!$B$7:$B$1446,0)))^(1/10)-1)*100)</f>
        <v>2.5923658862717858</v>
      </c>
      <c r="W465" s="760">
        <f t="shared" si="124"/>
        <v>7.6839637683738555</v>
      </c>
      <c r="X465" s="761">
        <f t="shared" si="125"/>
        <v>1.1317980423000444</v>
      </c>
      <c r="Y465" s="726"/>
      <c r="Z465" s="702" t="str">
        <f t="shared" si="126"/>
        <v>n/a</v>
      </c>
      <c r="AA465" s="935" t="str">
        <f t="shared" si="127"/>
        <v>n/a</v>
      </c>
      <c r="AB465" s="639">
        <v>3</v>
      </c>
      <c r="AC465" s="916">
        <v>-0.82</v>
      </c>
      <c r="AD465" s="916" t="s">
        <v>137</v>
      </c>
      <c r="AE465" s="916">
        <v>0.94</v>
      </c>
      <c r="AF465" s="916">
        <v>0.79</v>
      </c>
      <c r="AG465" s="916">
        <v>-0.5</v>
      </c>
      <c r="AH465" s="918">
        <v>-69.199999999999989</v>
      </c>
      <c r="AI465" s="918">
        <v>713</v>
      </c>
      <c r="AJ465" s="916">
        <v>17.599999999999998</v>
      </c>
      <c r="AK465" s="916">
        <v>6.2799999999999994</v>
      </c>
      <c r="AL465" s="928">
        <v>2830</v>
      </c>
      <c r="AM465" s="922">
        <v>1.3</v>
      </c>
      <c r="AN465" s="916">
        <v>0.61</v>
      </c>
      <c r="AO465" s="802" t="str">
        <f t="shared" si="128"/>
        <v>n/a</v>
      </c>
      <c r="AP465" s="803">
        <f t="shared" si="129"/>
        <v>23.985415350160899</v>
      </c>
      <c r="AQ465" s="936" t="str">
        <f t="shared" si="130"/>
        <v>n/a</v>
      </c>
      <c r="AR465" s="702">
        <f>INDEX(Historical!$C$7:$C$1437,MATCH(B465,Historical!$B$7:$B$1446,0))*IF(AH465="n/a",1.03,IF(AH465&lt;0,1.01,IF(AH465&gt;10,1.1,(1+AH465/100))))</f>
        <v>1.2524</v>
      </c>
      <c r="AS465" s="935">
        <f t="shared" si="131"/>
        <v>1.37764</v>
      </c>
      <c r="AT465" s="935">
        <f t="shared" si="120"/>
        <v>1.4641557919999999</v>
      </c>
      <c r="AU465" s="935">
        <f t="shared" si="120"/>
        <v>1.5561047757375999</v>
      </c>
      <c r="AV465" s="935">
        <f t="shared" si="120"/>
        <v>1.6538281556539212</v>
      </c>
      <c r="AW465" s="702">
        <f t="shared" si="132"/>
        <v>7.3041287233915213</v>
      </c>
      <c r="AX465" s="810">
        <f t="shared" si="133"/>
        <v>21.835960309092737</v>
      </c>
      <c r="AY465" s="991">
        <v>1.75</v>
      </c>
      <c r="AZ465" s="922">
        <v>43.87</v>
      </c>
      <c r="BA465" s="922">
        <v>-16.420000000000002</v>
      </c>
      <c r="BB465" s="922">
        <v>11.940000000000001</v>
      </c>
      <c r="BC465" s="922">
        <v>12.590000000000002</v>
      </c>
      <c r="BE465" s="664">
        <v>2011</v>
      </c>
      <c r="BF465" s="946" t="e">
        <f>#VALUE!</f>
        <v>#VALUE!</v>
      </c>
      <c r="BG465" s="931">
        <v>-0.2</v>
      </c>
    </row>
    <row r="466" spans="1:59" ht="11.25" customHeight="1" x14ac:dyDescent="0.2">
      <c r="A466" s="609" t="s">
        <v>1411</v>
      </c>
      <c r="B466" s="925" t="s">
        <v>1412</v>
      </c>
      <c r="C466" s="988" t="s">
        <v>154</v>
      </c>
      <c r="D466" s="988" t="s">
        <v>4358</v>
      </c>
      <c r="E466" s="792">
        <v>9</v>
      </c>
      <c r="F466" s="526">
        <v>464</v>
      </c>
      <c r="G466" s="526" t="s">
        <v>106</v>
      </c>
      <c r="H466" s="526" t="s">
        <v>106</v>
      </c>
      <c r="I466" s="924">
        <v>28.88</v>
      </c>
      <c r="J466" s="702">
        <f t="shared" si="121"/>
        <v>1.1772853185595571</v>
      </c>
      <c r="K466" s="927">
        <v>8.5000000000000006E-2</v>
      </c>
      <c r="L466" s="639">
        <v>4</v>
      </c>
      <c r="M466" s="693">
        <f t="shared" si="122"/>
        <v>0.34</v>
      </c>
      <c r="N466" s="921" t="s">
        <v>506</v>
      </c>
      <c r="O466" s="795">
        <v>7.0000000000000007E-2</v>
      </c>
      <c r="P466" s="915">
        <v>43545</v>
      </c>
      <c r="Q466" s="915">
        <v>43560</v>
      </c>
      <c r="R466" s="693">
        <f t="shared" si="123"/>
        <v>21.428571428571423</v>
      </c>
      <c r="S466" s="759">
        <f>IF(INDEX(Historical!$D$7:$D$1437,MATCH(B466,Historical!$B$7:$B$1446,0))=0,"n/a",(INDEX(Historical!$C$7:$C$1437,MATCH(B466,Historical!$B$7:$B$1446,0))/INDEX(Historical!$D$7:$D$1437,MATCH(B466,Historical!$B$7:$B$1446,0))-1)*100)</f>
        <v>33.333333333333329</v>
      </c>
      <c r="T466" s="759">
        <f>IF(INDEX(Historical!$F$7:$F$1430,MATCH(B466,Historical!$B$7:$B$1446,0))=0,"n/a",((INDEX(Historical!$C$7:$C$1437,MATCH(B466,Historical!$B$7:$B$1446,0))/INDEX(Historical!$F$7:$F$1430,MATCH(B466,Historical!$B$7:$B$1446,0)))^(1/3)-1)*100)</f>
        <v>20.507113208761506</v>
      </c>
      <c r="U466" s="759">
        <f>IF(INDEX(Historical!$H$7:$H$1430,MATCH(B466,Historical!$B$7:$B$1446,0))=0,"n/a",((INDEX(Historical!$C$7:$C$1437,MATCH(B466,Historical!$B$7:$B$1446,0))/INDEX(Historical!$H$7:$H$1430,MATCH(B466,Historical!$B$7:$B$1446,0)))^(1/5)-1)*100)</f>
        <v>19.479126317807506</v>
      </c>
      <c r="V466" s="759" t="str">
        <f>IF(INDEX(Historical!$O$7:$O$1430,MATCH(B466,Historical!$B$7:$B$1446,0))=0,"n/a",((INDEX(Historical!$C$7:$C$1437,MATCH(B466,Historical!$B$7:$B$1446,0))/INDEX(Historical!$O$7:$O$1430,MATCH(B466,Historical!$B$7:$B$1446,0)))^(1/10)-1)*100)</f>
        <v>n/a</v>
      </c>
      <c r="W466" s="760" t="str">
        <f t="shared" si="124"/>
        <v>n/a</v>
      </c>
      <c r="X466" s="761">
        <f t="shared" si="125"/>
        <v>0.48096608192117296</v>
      </c>
      <c r="Y466" s="925"/>
      <c r="Z466" s="702">
        <f t="shared" si="126"/>
        <v>30.630630630630627</v>
      </c>
      <c r="AA466" s="935">
        <f t="shared" si="127"/>
        <v>26.018018018018015</v>
      </c>
      <c r="AB466" s="639">
        <v>12</v>
      </c>
      <c r="AC466" s="916">
        <v>1.1100000000000001</v>
      </c>
      <c r="AD466" s="916">
        <v>2.16</v>
      </c>
      <c r="AE466" s="916">
        <v>5.36</v>
      </c>
      <c r="AF466" s="916">
        <v>4.34</v>
      </c>
      <c r="AG466" s="916">
        <v>18.7</v>
      </c>
      <c r="AH466" s="916">
        <v>33</v>
      </c>
      <c r="AI466" s="916">
        <v>12.02</v>
      </c>
      <c r="AJ466" s="916">
        <v>40.5</v>
      </c>
      <c r="AK466" s="916">
        <v>12</v>
      </c>
      <c r="AL466" s="928">
        <v>566.34</v>
      </c>
      <c r="AM466" s="922">
        <v>17.299999999999997</v>
      </c>
      <c r="AN466" s="916">
        <v>0</v>
      </c>
      <c r="AO466" s="802">
        <f t="shared" si="128"/>
        <v>-5.3616063816509509</v>
      </c>
      <c r="AP466" s="803">
        <f t="shared" si="129"/>
        <v>20.656411636367064</v>
      </c>
      <c r="AQ466" s="936">
        <f t="shared" si="130"/>
        <v>124.02202093960733</v>
      </c>
      <c r="AR466" s="702">
        <f>INDEX(Historical!$C$7:$C$1437,MATCH(B466,Historical!$B$7:$B$1446,0))*IF(AH466="n/a",1.03,IF(AH466&lt;0,1.01,IF(AH466&gt;10,1.1,(1+AH466/100))))</f>
        <v>0.30800000000000005</v>
      </c>
      <c r="AS466" s="935">
        <f t="shared" si="131"/>
        <v>0.3388000000000001</v>
      </c>
      <c r="AT466" s="935">
        <f t="shared" si="120"/>
        <v>0.37268000000000012</v>
      </c>
      <c r="AU466" s="935">
        <f t="shared" si="120"/>
        <v>0.40994800000000015</v>
      </c>
      <c r="AV466" s="935">
        <f t="shared" si="120"/>
        <v>0.4509428000000002</v>
      </c>
      <c r="AW466" s="702">
        <f t="shared" si="132"/>
        <v>1.8803708000000006</v>
      </c>
      <c r="AX466" s="810">
        <f t="shared" si="133"/>
        <v>6.5109792243767339</v>
      </c>
      <c r="AY466" s="991">
        <v>1.1000000000000001</v>
      </c>
      <c r="AZ466" s="922">
        <v>32.54</v>
      </c>
      <c r="BA466" s="922">
        <v>-25.94</v>
      </c>
      <c r="BB466" s="922">
        <v>-2.69</v>
      </c>
      <c r="BC466" s="922">
        <v>-2.94</v>
      </c>
      <c r="BE466" s="664">
        <v>2011</v>
      </c>
      <c r="BF466" s="946" t="e">
        <f>#VALUE!</f>
        <v>#VALUE!</v>
      </c>
      <c r="BG466" s="931">
        <v>16.3</v>
      </c>
    </row>
    <row r="467" spans="1:59" ht="11.25" customHeight="1" x14ac:dyDescent="0.2">
      <c r="A467" s="537" t="s">
        <v>1419</v>
      </c>
      <c r="B467" s="925" t="s">
        <v>1420</v>
      </c>
      <c r="C467" s="988" t="s">
        <v>128</v>
      </c>
      <c r="D467" s="988" t="s">
        <v>4361</v>
      </c>
      <c r="E467" s="792">
        <v>11</v>
      </c>
      <c r="F467" s="526">
        <v>314</v>
      </c>
      <c r="G467" s="526" t="s">
        <v>106</v>
      </c>
      <c r="H467" s="526" t="s">
        <v>106</v>
      </c>
      <c r="I467" s="924">
        <v>22.84</v>
      </c>
      <c r="J467" s="702">
        <f t="shared" si="121"/>
        <v>1.3134851138353765</v>
      </c>
      <c r="K467" s="927">
        <v>7.4999999999999997E-2</v>
      </c>
      <c r="L467" s="639">
        <v>4</v>
      </c>
      <c r="M467" s="693">
        <f t="shared" si="122"/>
        <v>0.3</v>
      </c>
      <c r="N467" s="921" t="s">
        <v>572</v>
      </c>
      <c r="O467" s="795">
        <v>6.25E-2</v>
      </c>
      <c r="P467" s="915">
        <v>43462</v>
      </c>
      <c r="Q467" s="915">
        <v>43480</v>
      </c>
      <c r="R467" s="693">
        <f t="shared" si="123"/>
        <v>19.999999999999996</v>
      </c>
      <c r="S467" s="759">
        <f>IF(INDEX(Historical!$D$7:$D$1437,MATCH(B467,Historical!$B$7:$B$1446,0))=0,"n/a",(INDEX(Historical!$C$7:$C$1437,MATCH(B467,Historical!$B$7:$B$1446,0))/INDEX(Historical!$D$7:$D$1437,MATCH(B467,Historical!$B$7:$B$1446,0))-1)*100)</f>
        <v>13.636363636363647</v>
      </c>
      <c r="T467" s="759">
        <f>IF(INDEX(Historical!$F$7:$F$1430,MATCH(B467,Historical!$B$7:$B$1446,0))=0,"n/a",((INDEX(Historical!$C$7:$C$1437,MATCH(B467,Historical!$B$7:$B$1446,0))/INDEX(Historical!$F$7:$F$1430,MATCH(B467,Historical!$B$7:$B$1446,0)))^(1/3)-1)*100)</f>
        <v>11.57215834702825</v>
      </c>
      <c r="U467" s="759">
        <f>IF(INDEX(Historical!$H$7:$H$1430,MATCH(B467,Historical!$B$7:$B$1446,0))=0,"n/a",((INDEX(Historical!$C$7:$C$1437,MATCH(B467,Historical!$B$7:$B$1446,0))/INDEX(Historical!$H$7:$H$1430,MATCH(B467,Historical!$B$7:$B$1446,0)))^(1/5)-1)*100)</f>
        <v>10.756634324829006</v>
      </c>
      <c r="V467" s="759" t="str">
        <f>IF(INDEX(Historical!$O$7:$O$1430,MATCH(B467,Historical!$B$7:$B$1446,0))=0,"n/a",((INDEX(Historical!$C$7:$C$1437,MATCH(B467,Historical!$B$7:$B$1446,0))/INDEX(Historical!$O$7:$O$1430,MATCH(B467,Historical!$B$7:$B$1446,0)))^(1/10)-1)*100)</f>
        <v>n/a</v>
      </c>
      <c r="W467" s="760" t="str">
        <f t="shared" si="124"/>
        <v>n/a</v>
      </c>
      <c r="X467" s="761">
        <f t="shared" si="125"/>
        <v>1.0976157474315311</v>
      </c>
      <c r="Y467" s="713"/>
      <c r="Z467" s="702">
        <f t="shared" si="126"/>
        <v>68.181818181818173</v>
      </c>
      <c r="AA467" s="935">
        <f t="shared" si="127"/>
        <v>51.909090909090907</v>
      </c>
      <c r="AB467" s="639">
        <v>10</v>
      </c>
      <c r="AC467" s="916">
        <v>0.44</v>
      </c>
      <c r="AD467" s="916">
        <v>3.5</v>
      </c>
      <c r="AE467" s="916">
        <v>2.9</v>
      </c>
      <c r="AF467" s="916">
        <v>1.87</v>
      </c>
      <c r="AG467" s="916">
        <v>3.1</v>
      </c>
      <c r="AH467" s="916">
        <v>37.4</v>
      </c>
      <c r="AI467" s="916">
        <v>53.949999999999996</v>
      </c>
      <c r="AJ467" s="916">
        <v>9.8000000000000007</v>
      </c>
      <c r="AK467" s="916">
        <v>15</v>
      </c>
      <c r="AL467" s="928">
        <v>404.72</v>
      </c>
      <c r="AM467" s="922">
        <v>11.5</v>
      </c>
      <c r="AN467" s="916">
        <v>0.45</v>
      </c>
      <c r="AO467" s="802">
        <f t="shared" si="128"/>
        <v>-39.838971470426522</v>
      </c>
      <c r="AP467" s="803">
        <f t="shared" si="129"/>
        <v>12.070119438664383</v>
      </c>
      <c r="AQ467" s="936">
        <f t="shared" si="130"/>
        <v>107.70705867211694</v>
      </c>
      <c r="AR467" s="702">
        <f>INDEX(Historical!$C$7:$C$1437,MATCH(B467,Historical!$B$7:$B$1446,0))*IF(AH467="n/a",1.03,IF(AH467&lt;0,1.01,IF(AH467&gt;10,1.1,(1+AH467/100))))</f>
        <v>0.27500000000000002</v>
      </c>
      <c r="AS467" s="935">
        <f t="shared" si="131"/>
        <v>0.30250000000000005</v>
      </c>
      <c r="AT467" s="935">
        <f t="shared" ref="AT467:AV486" si="135">IF($AK467="n/a",1.03*AS467,IF($AK467&lt;0,1.01*AS467,IF($AK467&gt;10,1.1*AS467,(1+$AK467/100)*AS467)))</f>
        <v>0.3327500000000001</v>
      </c>
      <c r="AU467" s="935">
        <f t="shared" si="135"/>
        <v>0.36602500000000016</v>
      </c>
      <c r="AV467" s="935">
        <f t="shared" si="135"/>
        <v>0.40262750000000019</v>
      </c>
      <c r="AW467" s="702">
        <f t="shared" si="132"/>
        <v>1.6789025000000006</v>
      </c>
      <c r="AX467" s="810">
        <f t="shared" si="133"/>
        <v>7.3507114711033301</v>
      </c>
      <c r="AY467" s="991">
        <v>0.97</v>
      </c>
      <c r="AZ467" s="922">
        <v>26.400000000000002</v>
      </c>
      <c r="BA467" s="922">
        <v>-31.66</v>
      </c>
      <c r="BB467" s="922">
        <v>-3.02</v>
      </c>
      <c r="BC467" s="922">
        <v>-7.06</v>
      </c>
      <c r="BE467" s="664">
        <v>2009</v>
      </c>
      <c r="BF467" s="946" t="e">
        <f>#VALUE!</f>
        <v>#VALUE!</v>
      </c>
      <c r="BG467" s="931">
        <v>1.6</v>
      </c>
    </row>
    <row r="468" spans="1:59" ht="11.25" customHeight="1" x14ac:dyDescent="0.2">
      <c r="A468" s="609" t="s">
        <v>669</v>
      </c>
      <c r="B468" s="925" t="s">
        <v>670</v>
      </c>
      <c r="C468" s="988" t="s">
        <v>112</v>
      </c>
      <c r="D468" s="988" t="s">
        <v>4379</v>
      </c>
      <c r="E468" s="792">
        <v>16</v>
      </c>
      <c r="F468" s="526">
        <v>218</v>
      </c>
      <c r="G468" s="526" t="s">
        <v>115</v>
      </c>
      <c r="H468" s="526" t="s">
        <v>115</v>
      </c>
      <c r="I468" s="924">
        <v>333.33</v>
      </c>
      <c r="J468" s="702">
        <f t="shared" si="121"/>
        <v>2.640026400264003</v>
      </c>
      <c r="K468" s="927">
        <v>2.2000000000000002</v>
      </c>
      <c r="L468" s="639">
        <v>4</v>
      </c>
      <c r="M468" s="693">
        <f t="shared" si="122"/>
        <v>8.8000000000000007</v>
      </c>
      <c r="N468" s="921" t="s">
        <v>152</v>
      </c>
      <c r="O468" s="795">
        <v>2</v>
      </c>
      <c r="P468" s="915">
        <v>43434</v>
      </c>
      <c r="Q468" s="915">
        <v>43462</v>
      </c>
      <c r="R468" s="693">
        <f t="shared" si="123"/>
        <v>10.000000000000009</v>
      </c>
      <c r="S468" s="759">
        <f>IF(INDEX(Historical!$D$7:$D$1437,MATCH(B468,Historical!$B$7:$B$1446,0))=0,"n/a",(INDEX(Historical!$C$7:$C$1437,MATCH(B468,Historical!$B$7:$B$1446,0))/INDEX(Historical!$D$7:$D$1437,MATCH(B468,Historical!$B$7:$B$1446,0))-1)*100)</f>
        <v>9.9195710455763919</v>
      </c>
      <c r="T468" s="759">
        <f>IF(INDEX(Historical!$F$7:$F$1430,MATCH(B468,Historical!$B$7:$B$1446,0))=0,"n/a",((INDEX(Historical!$C$7:$C$1437,MATCH(B468,Historical!$B$7:$B$1446,0))/INDEX(Historical!$F$7:$F$1430,MATCH(B468,Historical!$B$7:$B$1446,0)))^(1/3)-1)*100)</f>
        <v>10.064241629820891</v>
      </c>
      <c r="U468" s="759">
        <f>IF(INDEX(Historical!$H$7:$H$1430,MATCH(B468,Historical!$B$7:$B$1446,0))=0,"n/a",((INDEX(Historical!$C$7:$C$1437,MATCH(B468,Historical!$B$7:$B$1446,0))/INDEX(Historical!$H$7:$H$1430,MATCH(B468,Historical!$B$7:$B$1446,0)))^(1/5)-1)*100)</f>
        <v>11.397948036276562</v>
      </c>
      <c r="V468" s="759">
        <f>IF(INDEX(Historical!$O$7:$O$1430,MATCH(B468,Historical!$B$7:$B$1446,0))=0,"n/a",((INDEX(Historical!$C$7:$C$1437,MATCH(B468,Historical!$B$7:$B$1446,0))/INDEX(Historical!$O$7:$O$1430,MATCH(B468,Historical!$B$7:$B$1446,0)))^(1/10)-1)*100)</f>
        <v>16.181311931182574</v>
      </c>
      <c r="W468" s="760">
        <f t="shared" si="124"/>
        <v>0.70438961221134866</v>
      </c>
      <c r="X468" s="761">
        <f t="shared" si="125"/>
        <v>0.80836510895578462</v>
      </c>
      <c r="Y468" s="925"/>
      <c r="Z468" s="702">
        <f t="shared" si="126"/>
        <v>45.314109165808446</v>
      </c>
      <c r="AA468" s="935">
        <f t="shared" si="127"/>
        <v>17.164263645726052</v>
      </c>
      <c r="AB468" s="639">
        <v>12</v>
      </c>
      <c r="AC468" s="916">
        <v>19.420000000000002</v>
      </c>
      <c r="AD468" s="916">
        <v>1.39</v>
      </c>
      <c r="AE468" s="916">
        <v>1.67</v>
      </c>
      <c r="AF468" s="918">
        <v>38.18</v>
      </c>
      <c r="AG468" s="918">
        <v>428.7</v>
      </c>
      <c r="AH468" s="916">
        <v>34.300000000000004</v>
      </c>
      <c r="AI468" s="916">
        <v>22.36</v>
      </c>
      <c r="AJ468" s="916">
        <v>14.099999999999998</v>
      </c>
      <c r="AK468" s="916">
        <v>12.370000000000001</v>
      </c>
      <c r="AL468" s="928">
        <v>94420</v>
      </c>
      <c r="AM468" s="922">
        <v>0.1</v>
      </c>
      <c r="AN468" s="916">
        <v>5.65</v>
      </c>
      <c r="AO468" s="802">
        <f t="shared" si="128"/>
        <v>-3.1262892091854866</v>
      </c>
      <c r="AP468" s="803">
        <f t="shared" si="129"/>
        <v>14.037974436540566</v>
      </c>
      <c r="AQ468" s="936">
        <f t="shared" si="130"/>
        <v>439.6836876022104</v>
      </c>
      <c r="AR468" s="702">
        <f>INDEX(Historical!$C$7:$C$1437,MATCH(B468,Historical!$B$7:$B$1446,0))*IF(AH468="n/a",1.03,IF(AH468&lt;0,1.01,IF(AH468&gt;10,1.1,(1+AH468/100))))</f>
        <v>9.02</v>
      </c>
      <c r="AS468" s="935">
        <f t="shared" si="131"/>
        <v>9.9220000000000006</v>
      </c>
      <c r="AT468" s="935">
        <f t="shared" si="135"/>
        <v>10.914200000000001</v>
      </c>
      <c r="AU468" s="935">
        <f t="shared" si="135"/>
        <v>12.005620000000002</v>
      </c>
      <c r="AV468" s="935">
        <f t="shared" si="135"/>
        <v>13.206182000000004</v>
      </c>
      <c r="AW468" s="702">
        <f t="shared" si="132"/>
        <v>55.068002000000007</v>
      </c>
      <c r="AX468" s="810">
        <f t="shared" si="133"/>
        <v>16.520565805658059</v>
      </c>
      <c r="AY468" s="991">
        <v>1.01</v>
      </c>
      <c r="AZ468" s="922">
        <v>38.21</v>
      </c>
      <c r="BA468" s="922">
        <v>-5.13</v>
      </c>
      <c r="BB468" s="922">
        <v>8.99</v>
      </c>
      <c r="BC468" s="922">
        <v>8.49</v>
      </c>
      <c r="BE468" s="664">
        <v>2003</v>
      </c>
      <c r="BF468" s="946" t="e">
        <f>#VALUE!</f>
        <v>#VALUE!</v>
      </c>
      <c r="BG468" s="931">
        <v>12.2</v>
      </c>
    </row>
    <row r="469" spans="1:59" ht="11.25" customHeight="1" x14ac:dyDescent="0.2">
      <c r="A469" s="609" t="s">
        <v>1421</v>
      </c>
      <c r="B469" s="925" t="s">
        <v>1422</v>
      </c>
      <c r="C469" s="988" t="s">
        <v>108</v>
      </c>
      <c r="D469" s="988" t="s">
        <v>118</v>
      </c>
      <c r="E469" s="792">
        <v>9</v>
      </c>
      <c r="F469" s="526">
        <v>419</v>
      </c>
      <c r="G469" s="526" t="s">
        <v>115</v>
      </c>
      <c r="H469" s="526" t="s">
        <v>115</v>
      </c>
      <c r="I469" s="924">
        <v>66.72</v>
      </c>
      <c r="J469" s="702">
        <f t="shared" si="121"/>
        <v>2.2182254196642686</v>
      </c>
      <c r="K469" s="927">
        <v>0.37</v>
      </c>
      <c r="L469" s="639">
        <v>4</v>
      </c>
      <c r="M469" s="693">
        <f t="shared" si="122"/>
        <v>1.48</v>
      </c>
      <c r="N469" s="921" t="s">
        <v>140</v>
      </c>
      <c r="O469" s="795">
        <v>0.33</v>
      </c>
      <c r="P469" s="915">
        <v>43474</v>
      </c>
      <c r="Q469" s="915">
        <v>43497</v>
      </c>
      <c r="R469" s="693">
        <f t="shared" si="123"/>
        <v>12.121212121212114</v>
      </c>
      <c r="S469" s="759">
        <f>IF(INDEX(Historical!$D$7:$D$1437,MATCH(B469,Historical!$B$7:$B$1446,0))=0,"n/a",(INDEX(Historical!$C$7:$C$1437,MATCH(B469,Historical!$B$7:$B$1446,0))/INDEX(Historical!$D$7:$D$1437,MATCH(B469,Historical!$B$7:$B$1446,0))-1)*100)</f>
        <v>13.793103448275868</v>
      </c>
      <c r="T469" s="759">
        <f>IF(INDEX(Historical!$F$7:$F$1430,MATCH(B469,Historical!$B$7:$B$1446,0))=0,"n/a",((INDEX(Historical!$C$7:$C$1437,MATCH(B469,Historical!$B$7:$B$1446,0))/INDEX(Historical!$F$7:$F$1430,MATCH(B469,Historical!$B$7:$B$1446,0)))^(1/3)-1)*100)</f>
        <v>18.166575046750122</v>
      </c>
      <c r="U469" s="759">
        <f>IF(INDEX(Historical!$H$7:$H$1430,MATCH(B469,Historical!$B$7:$B$1446,0))=0,"n/a",((INDEX(Historical!$C$7:$C$1437,MATCH(B469,Historical!$B$7:$B$1446,0))/INDEX(Historical!$H$7:$H$1430,MATCH(B469,Historical!$B$7:$B$1446,0)))^(1/5)-1)*100)</f>
        <v>22.423992536427463</v>
      </c>
      <c r="V469" s="759">
        <f>IF(INDEX(Historical!$O$7:$O$1430,MATCH(B469,Historical!$B$7:$B$1446,0))=0,"n/a",((INDEX(Historical!$C$7:$C$1437,MATCH(B469,Historical!$B$7:$B$1446,0))/INDEX(Historical!$O$7:$O$1430,MATCH(B469,Historical!$B$7:$B$1446,0)))^(1/10)-1)*100)</f>
        <v>-2.2657950703959484</v>
      </c>
      <c r="W469" s="760" t="str">
        <f t="shared" si="124"/>
        <v>n/a</v>
      </c>
      <c r="X469" s="761">
        <f t="shared" si="125"/>
        <v>2.1770866540220841</v>
      </c>
      <c r="Y469" s="713"/>
      <c r="Z469" s="702">
        <f t="shared" si="126"/>
        <v>20</v>
      </c>
      <c r="AA469" s="935">
        <f t="shared" si="127"/>
        <v>9.0162162162162165</v>
      </c>
      <c r="AB469" s="639">
        <v>12</v>
      </c>
      <c r="AC469" s="916">
        <v>7.4</v>
      </c>
      <c r="AD469" s="916">
        <v>0.86</v>
      </c>
      <c r="AE469" s="916">
        <v>0.86</v>
      </c>
      <c r="AF469" s="916">
        <v>0.98</v>
      </c>
      <c r="AG469" s="916">
        <v>10.8</v>
      </c>
      <c r="AH469" s="916">
        <v>114.5</v>
      </c>
      <c r="AI469" s="916">
        <v>12.21</v>
      </c>
      <c r="AJ469" s="916">
        <v>10.299999999999999</v>
      </c>
      <c r="AK469" s="916">
        <v>10.47</v>
      </c>
      <c r="AL469" s="928">
        <v>14110</v>
      </c>
      <c r="AM469" s="922">
        <v>0.8</v>
      </c>
      <c r="AN469" s="916">
        <v>0</v>
      </c>
      <c r="AO469" s="802">
        <f t="shared" si="128"/>
        <v>15.626001739875514</v>
      </c>
      <c r="AP469" s="803">
        <f t="shared" si="129"/>
        <v>24.642217956091731</v>
      </c>
      <c r="AQ469" s="936">
        <f t="shared" si="130"/>
        <v>-37.333716696591438</v>
      </c>
      <c r="AR469" s="702">
        <f>INDEX(Historical!$C$7:$C$1437,MATCH(B469,Historical!$B$7:$B$1446,0))*IF(AH469="n/a",1.03,IF(AH469&lt;0,1.01,IF(AH469&gt;10,1.1,(1+AH469/100))))</f>
        <v>1.4520000000000002</v>
      </c>
      <c r="AS469" s="935">
        <f t="shared" si="131"/>
        <v>1.5972000000000004</v>
      </c>
      <c r="AT469" s="935">
        <f t="shared" si="135"/>
        <v>1.7569200000000005</v>
      </c>
      <c r="AU469" s="935">
        <f t="shared" si="135"/>
        <v>1.9326120000000007</v>
      </c>
      <c r="AV469" s="935">
        <f t="shared" si="135"/>
        <v>2.1258732000000009</v>
      </c>
      <c r="AW469" s="702">
        <f t="shared" si="132"/>
        <v>8.8646052000000033</v>
      </c>
      <c r="AX469" s="810">
        <f t="shared" si="133"/>
        <v>13.286278776978422</v>
      </c>
      <c r="AY469" s="991">
        <v>1.93</v>
      </c>
      <c r="AZ469" s="922">
        <v>38.800000000000004</v>
      </c>
      <c r="BA469" s="922">
        <v>-7.870000000000001</v>
      </c>
      <c r="BB469" s="922">
        <v>6.77</v>
      </c>
      <c r="BC469" s="922">
        <v>7.2499999999999991</v>
      </c>
      <c r="BE469" s="664">
        <v>2011</v>
      </c>
      <c r="BF469" s="946" t="e">
        <f>#VALUE!</f>
        <v>#VALUE!</v>
      </c>
      <c r="BG469" s="931">
        <v>0.6</v>
      </c>
    </row>
    <row r="470" spans="1:59" ht="11.25" customHeight="1" x14ac:dyDescent="0.2">
      <c r="A470" s="609" t="s">
        <v>667</v>
      </c>
      <c r="B470" s="925" t="s">
        <v>668</v>
      </c>
      <c r="C470" s="988" t="s">
        <v>112</v>
      </c>
      <c r="D470" s="988" t="s">
        <v>213</v>
      </c>
      <c r="E470" s="792">
        <v>16</v>
      </c>
      <c r="F470" s="526">
        <v>212</v>
      </c>
      <c r="G470" s="526" t="s">
        <v>106</v>
      </c>
      <c r="H470" s="526" t="s">
        <v>106</v>
      </c>
      <c r="I470" s="924">
        <v>85</v>
      </c>
      <c r="J470" s="702">
        <f t="shared" si="121"/>
        <v>1.4588235294117646</v>
      </c>
      <c r="K470" s="927">
        <v>0.31</v>
      </c>
      <c r="L470" s="639">
        <v>4</v>
      </c>
      <c r="M470" s="693">
        <f t="shared" si="122"/>
        <v>1.24</v>
      </c>
      <c r="N470" s="921" t="s">
        <v>210</v>
      </c>
      <c r="O470" s="795">
        <v>0.3</v>
      </c>
      <c r="P470" s="915">
        <v>43328</v>
      </c>
      <c r="Q470" s="915">
        <v>43343</v>
      </c>
      <c r="R470" s="693">
        <f t="shared" si="123"/>
        <v>3.3333333333333366</v>
      </c>
      <c r="S470" s="759">
        <f>IF(INDEX(Historical!$D$7:$D$1437,MATCH(B470,Historical!$B$7:$B$1446,0))=0,"n/a",(INDEX(Historical!$C$7:$C$1437,MATCH(B470,Historical!$B$7:$B$1446,0))/INDEX(Historical!$D$7:$D$1437,MATCH(B470,Historical!$B$7:$B$1446,0))-1)*100)</f>
        <v>3.3898305084745894</v>
      </c>
      <c r="T470" s="759">
        <f>IF(INDEX(Historical!$F$7:$F$1430,MATCH(B470,Historical!$B$7:$B$1446,0))=0,"n/a",((INDEX(Historical!$C$7:$C$1437,MATCH(B470,Historical!$B$7:$B$1446,0))/INDEX(Historical!$F$7:$F$1430,MATCH(B470,Historical!$B$7:$B$1446,0)))^(1/3)-1)*100)</f>
        <v>3.5116064089332433</v>
      </c>
      <c r="U470" s="759">
        <f>IF(INDEX(Historical!$H$7:$H$1430,MATCH(B470,Historical!$B$7:$B$1446,0))=0,"n/a",((INDEX(Historical!$C$7:$C$1437,MATCH(B470,Historical!$B$7:$B$1446,0))/INDEX(Historical!$H$7:$H$1430,MATCH(B470,Historical!$B$7:$B$1446,0)))^(1/5)-1)*100)</f>
        <v>20.014231947553228</v>
      </c>
      <c r="V470" s="759">
        <f>IF(INDEX(Historical!$O$7:$O$1430,MATCH(B470,Historical!$B$7:$B$1446,0))=0,"n/a",((INDEX(Historical!$C$7:$C$1437,MATCH(B470,Historical!$B$7:$B$1446,0))/INDEX(Historical!$O$7:$O$1430,MATCH(B470,Historical!$B$7:$B$1446,0)))^(1/10)-1)*100)</f>
        <v>15.450597069952444</v>
      </c>
      <c r="W470" s="760">
        <f t="shared" si="124"/>
        <v>1.2953694835829948</v>
      </c>
      <c r="X470" s="761" t="str">
        <f t="shared" si="125"/>
        <v>n/a</v>
      </c>
      <c r="Y470" s="926"/>
      <c r="Z470" s="702">
        <f t="shared" si="126"/>
        <v>105.08474576271188</v>
      </c>
      <c r="AA470" s="935">
        <f t="shared" si="127"/>
        <v>72.033898305084747</v>
      </c>
      <c r="AB470" s="639">
        <v>8</v>
      </c>
      <c r="AC470" s="916">
        <v>1.18</v>
      </c>
      <c r="AD470" s="916">
        <v>3.15</v>
      </c>
      <c r="AE470" s="916">
        <v>1.78</v>
      </c>
      <c r="AF470" s="916">
        <v>3.37</v>
      </c>
      <c r="AG470" s="916">
        <v>4.8</v>
      </c>
      <c r="AH470" s="916">
        <v>-2.4</v>
      </c>
      <c r="AI470" s="916">
        <v>84.45</v>
      </c>
      <c r="AJ470" s="916">
        <v>-17.299999999999997</v>
      </c>
      <c r="AK470" s="916">
        <v>22.900000000000002</v>
      </c>
      <c r="AL470" s="928">
        <v>916.81</v>
      </c>
      <c r="AM470" s="922">
        <v>1.2</v>
      </c>
      <c r="AN470" s="916">
        <v>0.43</v>
      </c>
      <c r="AO470" s="802">
        <f t="shared" si="128"/>
        <v>-50.56084282811976</v>
      </c>
      <c r="AP470" s="803">
        <f t="shared" si="129"/>
        <v>21.473055476964991</v>
      </c>
      <c r="AQ470" s="936">
        <f t="shared" si="130"/>
        <v>228.46730754834689</v>
      </c>
      <c r="AR470" s="702">
        <f>INDEX(Historical!$C$7:$C$1437,MATCH(B470,Historical!$B$7:$B$1446,0))*IF(AH470="n/a",1.03,IF(AH470&lt;0,1.01,IF(AH470&gt;10,1.1,(1+AH470/100))))</f>
        <v>1.2322</v>
      </c>
      <c r="AS470" s="935">
        <f t="shared" si="131"/>
        <v>1.3554200000000001</v>
      </c>
      <c r="AT470" s="935">
        <f t="shared" si="135"/>
        <v>1.4909620000000001</v>
      </c>
      <c r="AU470" s="935">
        <f t="shared" si="135"/>
        <v>1.6400582000000004</v>
      </c>
      <c r="AV470" s="935">
        <f t="shared" si="135"/>
        <v>1.8040640200000004</v>
      </c>
      <c r="AW470" s="702">
        <f t="shared" si="132"/>
        <v>7.5227042200000014</v>
      </c>
      <c r="AX470" s="810">
        <f t="shared" si="133"/>
        <v>8.8502402588235309</v>
      </c>
      <c r="AY470" s="991">
        <v>0.26</v>
      </c>
      <c r="AZ470" s="922">
        <v>3.1399999999999997</v>
      </c>
      <c r="BA470" s="922">
        <v>-22.37</v>
      </c>
      <c r="BB470" s="922">
        <v>-7.0000000000000009</v>
      </c>
      <c r="BC470" s="922">
        <v>-8.9</v>
      </c>
      <c r="BE470" s="664">
        <v>2003</v>
      </c>
      <c r="BF470" s="946" t="e">
        <f>#VALUE!</f>
        <v>#VALUE!</v>
      </c>
      <c r="BG470" s="931">
        <v>2.6</v>
      </c>
    </row>
    <row r="471" spans="1:59" s="838" customFormat="1" ht="11.25" customHeight="1" x14ac:dyDescent="0.2">
      <c r="A471" s="817" t="s">
        <v>407</v>
      </c>
      <c r="B471" s="846" t="s">
        <v>408</v>
      </c>
      <c r="C471" s="988" t="s">
        <v>131</v>
      </c>
      <c r="D471" s="988" t="s">
        <v>4363</v>
      </c>
      <c r="E471" s="818">
        <v>16</v>
      </c>
      <c r="F471" s="526">
        <v>225</v>
      </c>
      <c r="G471" s="1171" t="s">
        <v>37</v>
      </c>
      <c r="H471" s="1171" t="s">
        <v>37</v>
      </c>
      <c r="I471" s="819">
        <v>47.23</v>
      </c>
      <c r="J471" s="820">
        <f t="shared" si="121"/>
        <v>3.0065636248147363</v>
      </c>
      <c r="K471" s="821">
        <v>0.35499999999999998</v>
      </c>
      <c r="L471" s="822">
        <v>4</v>
      </c>
      <c r="M471" s="823">
        <f t="shared" si="122"/>
        <v>1.42</v>
      </c>
      <c r="N471" s="824" t="s">
        <v>107</v>
      </c>
      <c r="O471" s="825">
        <v>0.33500000000000002</v>
      </c>
      <c r="P471" s="826">
        <v>43495</v>
      </c>
      <c r="Q471" s="826">
        <v>43511</v>
      </c>
      <c r="R471" s="823">
        <f t="shared" si="123"/>
        <v>5.9701492537313312</v>
      </c>
      <c r="S471" s="759">
        <f>IF(INDEX(Historical!$D$7:$D$1437,MATCH(B471,Historical!$B$7:$B$1446,0))=0,"n/a",(INDEX(Historical!$C$7:$C$1437,MATCH(B471,Historical!$B$7:$B$1446,0))/INDEX(Historical!$D$7:$D$1437,MATCH(B471,Historical!$B$7:$B$1446,0))-1)*100)</f>
        <v>6.3492063492063489</v>
      </c>
      <c r="T471" s="759">
        <f>IF(INDEX(Historical!$F$7:$F$1430,MATCH(B471,Historical!$B$7:$B$1446,0))=0,"n/a",((INDEX(Historical!$C$7:$C$1437,MATCH(B471,Historical!$B$7:$B$1446,0))/INDEX(Historical!$F$7:$F$1430,MATCH(B471,Historical!$B$7:$B$1446,0)))^(1/3)-1)*100)</f>
        <v>6.799865166668817</v>
      </c>
      <c r="U471" s="759">
        <f>IF(INDEX(Historical!$H$7:$H$1430,MATCH(B471,Historical!$B$7:$B$1446,0))=0,"n/a",((INDEX(Historical!$C$7:$C$1437,MATCH(B471,Historical!$B$7:$B$1446,0))/INDEX(Historical!$H$7:$H$1430,MATCH(B471,Historical!$B$7:$B$1446,0)))^(1/5)-1)*100)</f>
        <v>7.3483538217864242</v>
      </c>
      <c r="V471" s="759">
        <f>IF(INDEX(Historical!$O$7:$O$1430,MATCH(B471,Historical!$B$7:$B$1446,0))=0,"n/a",((INDEX(Historical!$C$7:$C$1437,MATCH(B471,Historical!$B$7:$B$1446,0))/INDEX(Historical!$O$7:$O$1430,MATCH(B471,Historical!$B$7:$B$1446,0)))^(1/10)-1)*100)</f>
        <v>6.7089080581391292</v>
      </c>
      <c r="W471" s="827">
        <f t="shared" si="124"/>
        <v>1.0953129418537091</v>
      </c>
      <c r="X471" s="828">
        <f t="shared" si="125"/>
        <v>1.289184881015162</v>
      </c>
      <c r="Y471" s="829"/>
      <c r="Z471" s="820">
        <f t="shared" si="126"/>
        <v>65.437788018433167</v>
      </c>
      <c r="AA471" s="830">
        <f t="shared" si="127"/>
        <v>21.764976958525345</v>
      </c>
      <c r="AB471" s="822">
        <v>12</v>
      </c>
      <c r="AC471" s="831">
        <v>2.17</v>
      </c>
      <c r="AD471" s="831">
        <v>3.73</v>
      </c>
      <c r="AE471" s="831">
        <v>3.16</v>
      </c>
      <c r="AF471" s="831">
        <v>2.4300000000000002</v>
      </c>
      <c r="AG471" s="831">
        <v>11.5</v>
      </c>
      <c r="AH471" s="831">
        <v>13.8</v>
      </c>
      <c r="AI471" s="831">
        <v>7.1499999999999995</v>
      </c>
      <c r="AJ471" s="831">
        <v>5.7</v>
      </c>
      <c r="AK471" s="831">
        <v>5.8500000000000005</v>
      </c>
      <c r="AL471" s="832">
        <v>11190</v>
      </c>
      <c r="AM471" s="833">
        <v>0.2</v>
      </c>
      <c r="AN471" s="831">
        <v>1.3</v>
      </c>
      <c r="AO471" s="834">
        <f t="shared" si="128"/>
        <v>-11.410059511924185</v>
      </c>
      <c r="AP471" s="835">
        <f t="shared" si="129"/>
        <v>10.35491744660116</v>
      </c>
      <c r="AQ471" s="836">
        <f t="shared" si="130"/>
        <v>53.317236849635961</v>
      </c>
      <c r="AR471" s="702">
        <f>INDEX(Historical!$C$7:$C$1437,MATCH(B471,Historical!$B$7:$B$1446,0))*IF(AH471="n/a",1.03,IF(AH471&lt;0,1.01,IF(AH471&gt;10,1.1,(1+AH471/100))))</f>
        <v>1.4740000000000002</v>
      </c>
      <c r="AS471" s="830">
        <f t="shared" si="131"/>
        <v>1.579391</v>
      </c>
      <c r="AT471" s="830">
        <f t="shared" si="135"/>
        <v>1.6717853734999999</v>
      </c>
      <c r="AU471" s="830">
        <f t="shared" si="135"/>
        <v>1.76958481784975</v>
      </c>
      <c r="AV471" s="830">
        <f t="shared" si="135"/>
        <v>1.8731055296939603</v>
      </c>
      <c r="AW471" s="820">
        <f t="shared" si="132"/>
        <v>8.3678667210437094</v>
      </c>
      <c r="AX471" s="837">
        <f t="shared" si="133"/>
        <v>17.717270211822381</v>
      </c>
      <c r="AY471" s="992">
        <v>0.32</v>
      </c>
      <c r="AZ471" s="833">
        <v>23.57</v>
      </c>
      <c r="BA471" s="833">
        <v>-1.4200000000000002</v>
      </c>
      <c r="BB471" s="833">
        <v>1.72</v>
      </c>
      <c r="BC471" s="833">
        <v>6.9099999999999993</v>
      </c>
      <c r="BD471" s="961"/>
      <c r="BE471" s="664">
        <v>2004</v>
      </c>
      <c r="BF471" s="946" t="e">
        <f>#VALUE!</f>
        <v>#VALUE!</v>
      </c>
      <c r="BG471" s="893">
        <v>3.4000000000000004</v>
      </c>
    </row>
    <row r="472" spans="1:59" ht="11.25" customHeight="1" x14ac:dyDescent="0.2">
      <c r="A472" s="609" t="s">
        <v>1450</v>
      </c>
      <c r="B472" s="925" t="s">
        <v>1451</v>
      </c>
      <c r="C472" s="988" t="s">
        <v>108</v>
      </c>
      <c r="D472" s="988" t="s">
        <v>4357</v>
      </c>
      <c r="E472" s="792">
        <v>6</v>
      </c>
      <c r="F472" s="526">
        <v>719</v>
      </c>
      <c r="G472" s="526" t="s">
        <v>106</v>
      </c>
      <c r="H472" s="526" t="s">
        <v>106</v>
      </c>
      <c r="I472" s="924">
        <v>5.98</v>
      </c>
      <c r="J472" s="702">
        <f t="shared" si="121"/>
        <v>8.0267558528428076</v>
      </c>
      <c r="K472" s="927">
        <v>0.12</v>
      </c>
      <c r="L472" s="639">
        <v>4</v>
      </c>
      <c r="M472" s="693">
        <f t="shared" si="122"/>
        <v>0.48</v>
      </c>
      <c r="N472" s="921" t="s">
        <v>220</v>
      </c>
      <c r="O472" s="795">
        <v>0.11</v>
      </c>
      <c r="P472" s="917">
        <v>43199</v>
      </c>
      <c r="Q472" s="917">
        <v>43206</v>
      </c>
      <c r="R472" s="693">
        <f t="shared" si="123"/>
        <v>9.0909090909090864</v>
      </c>
      <c r="S472" s="759">
        <f>IF(INDEX(Historical!$D$7:$D$1437,MATCH(B472,Historical!$B$7:$B$1446,0))=0,"n/a",(INDEX(Historical!$C$7:$C$1437,MATCH(B472,Historical!$B$7:$B$1446,0))/INDEX(Historical!$D$7:$D$1437,MATCH(B472,Historical!$B$7:$B$1446,0))-1)*100)</f>
        <v>14.634146341463406</v>
      </c>
      <c r="T472" s="759">
        <f>IF(INDEX(Historical!$F$7:$F$1430,MATCH(B472,Historical!$B$7:$B$1446,0))=0,"n/a",((INDEX(Historical!$C$7:$C$1437,MATCH(B472,Historical!$B$7:$B$1446,0))/INDEX(Historical!$F$7:$F$1430,MATCH(B472,Historical!$B$7:$B$1446,0)))^(1/3)-1)*100)</f>
        <v>13.670898594408598</v>
      </c>
      <c r="U472" s="759">
        <f>IF(INDEX(Historical!$H$7:$H$1430,MATCH(B472,Historical!$B$7:$B$1446,0))=0,"n/a",((INDEX(Historical!$C$7:$C$1437,MATCH(B472,Historical!$B$7:$B$1446,0))/INDEX(Historical!$H$7:$H$1430,MATCH(B472,Historical!$B$7:$B$1446,0)))^(1/5)-1)*100)</f>
        <v>73.378531678042492</v>
      </c>
      <c r="V472" s="759" t="str">
        <f>IF(INDEX(Historical!$O$7:$O$1430,MATCH(B472,Historical!$B$7:$B$1446,0))=0,"n/a",((INDEX(Historical!$C$7:$C$1437,MATCH(B472,Historical!$B$7:$B$1446,0))/INDEX(Historical!$O$7:$O$1430,MATCH(B472,Historical!$B$7:$B$1446,0)))^(1/10)-1)*100)</f>
        <v>n/a</v>
      </c>
      <c r="W472" s="760" t="str">
        <f t="shared" si="124"/>
        <v>n/a</v>
      </c>
      <c r="X472" s="761">
        <f t="shared" si="125"/>
        <v>2.5567432640432926</v>
      </c>
      <c r="Y472" s="926"/>
      <c r="Z472" s="702">
        <f t="shared" si="126"/>
        <v>100</v>
      </c>
      <c r="AA472" s="935">
        <f t="shared" si="127"/>
        <v>12.458333333333334</v>
      </c>
      <c r="AB472" s="639">
        <v>12</v>
      </c>
      <c r="AC472" s="916">
        <v>0.48</v>
      </c>
      <c r="AD472" s="916" t="s">
        <v>137</v>
      </c>
      <c r="AE472" s="916">
        <v>7.94</v>
      </c>
      <c r="AF472" s="916">
        <v>1.74</v>
      </c>
      <c r="AG472" s="916">
        <v>14.299999999999999</v>
      </c>
      <c r="AH472" s="916">
        <v>13.5</v>
      </c>
      <c r="AI472" s="916" t="s">
        <v>137</v>
      </c>
      <c r="AJ472" s="916">
        <v>28.7</v>
      </c>
      <c r="AK472" s="916" t="s">
        <v>137</v>
      </c>
      <c r="AL472" s="928">
        <v>57.95</v>
      </c>
      <c r="AM472" s="922">
        <v>26.8</v>
      </c>
      <c r="AN472" s="916">
        <v>0</v>
      </c>
      <c r="AO472" s="802">
        <f t="shared" si="128"/>
        <v>68.946954197551975</v>
      </c>
      <c r="AP472" s="803">
        <f t="shared" si="129"/>
        <v>81.405287530885303</v>
      </c>
      <c r="AQ472" s="936">
        <f t="shared" si="130"/>
        <v>-1.8447941042124549</v>
      </c>
      <c r="AR472" s="702">
        <f>INDEX(Historical!$C$7:$C$1437,MATCH(B472,Historical!$B$7:$B$1446,0))*IF(AH472="n/a",1.03,IF(AH472&lt;0,1.01,IF(AH472&gt;10,1.1,(1+AH472/100))))</f>
        <v>0.51700000000000002</v>
      </c>
      <c r="AS472" s="935">
        <f t="shared" si="131"/>
        <v>0.53251000000000004</v>
      </c>
      <c r="AT472" s="935">
        <f t="shared" si="135"/>
        <v>0.54848530000000006</v>
      </c>
      <c r="AU472" s="935">
        <f t="shared" si="135"/>
        <v>0.5649398590000001</v>
      </c>
      <c r="AV472" s="935">
        <f t="shared" si="135"/>
        <v>0.58188805477000016</v>
      </c>
      <c r="AW472" s="702">
        <f t="shared" si="132"/>
        <v>2.7448232137700006</v>
      </c>
      <c r="AX472" s="810">
        <f t="shared" si="133"/>
        <v>45.900053741973252</v>
      </c>
      <c r="AY472" s="991">
        <v>0.44</v>
      </c>
      <c r="AZ472" s="922">
        <v>11.99</v>
      </c>
      <c r="BA472" s="922">
        <v>-25.25</v>
      </c>
      <c r="BB472" s="922">
        <v>-5.8000000000000007</v>
      </c>
      <c r="BC472" s="922">
        <v>-4.8</v>
      </c>
      <c r="BE472" s="664">
        <v>2013</v>
      </c>
      <c r="BF472" s="946" t="e">
        <f>#VALUE!</f>
        <v>#VALUE!</v>
      </c>
      <c r="BG472" s="931">
        <v>7.7</v>
      </c>
    </row>
    <row r="473" spans="1:59" ht="11.25" customHeight="1" x14ac:dyDescent="0.2">
      <c r="A473" s="628" t="s">
        <v>4289</v>
      </c>
      <c r="B473" s="631" t="s">
        <v>3866</v>
      </c>
      <c r="C473" s="988" t="s">
        <v>4224</v>
      </c>
      <c r="D473" s="988" t="s">
        <v>4352</v>
      </c>
      <c r="E473" s="792">
        <v>5</v>
      </c>
      <c r="F473" s="526">
        <v>829</v>
      </c>
      <c r="G473" s="526" t="s">
        <v>106</v>
      </c>
      <c r="H473" s="526" t="s">
        <v>106</v>
      </c>
      <c r="I473" s="924">
        <v>38.72</v>
      </c>
      <c r="J473" s="702">
        <f t="shared" si="121"/>
        <v>1.7758264462809918</v>
      </c>
      <c r="K473" s="927">
        <v>0.68759999999999999</v>
      </c>
      <c r="L473" s="639">
        <v>1</v>
      </c>
      <c r="M473" s="693">
        <f t="shared" si="122"/>
        <v>0.68759999999999999</v>
      </c>
      <c r="N473" s="921" t="s">
        <v>4290</v>
      </c>
      <c r="O473" s="795">
        <v>0.6341</v>
      </c>
      <c r="P473" s="915">
        <v>43362</v>
      </c>
      <c r="Q473" s="915">
        <v>43364</v>
      </c>
      <c r="R473" s="693">
        <f t="shared" si="123"/>
        <v>8.4371550228670547</v>
      </c>
      <c r="S473" s="759">
        <f>IF(INDEX(Historical!$D$7:$D$1437,MATCH(B473,Historical!$B$7:$B$1446,0))=0,"n/a",(INDEX(Historical!$C$7:$C$1437,MATCH(B473,Historical!$B$7:$B$1446,0))/INDEX(Historical!$D$7:$D$1437,MATCH(B473,Historical!$B$7:$B$1446,0))-1)*100)</f>
        <v>8.43715502286706</v>
      </c>
      <c r="T473" s="759">
        <f>IF(INDEX(Historical!$F$7:$F$1430,MATCH(B473,Historical!$B$7:$B$1446,0))=0,"n/a",((INDEX(Historical!$C$7:$C$1437,MATCH(B473,Historical!$B$7:$B$1446,0))/INDEX(Historical!$F$7:$F$1430,MATCH(B473,Historical!$B$7:$B$1446,0)))^(1/3)-1)*100)</f>
        <v>9.0653170384704218</v>
      </c>
      <c r="U473" s="759">
        <f>IF(INDEX(Historical!$H$7:$H$1430,MATCH(B473,Historical!$B$7:$B$1446,0))=0,"n/a",((INDEX(Historical!$C$7:$C$1437,MATCH(B473,Historical!$B$7:$B$1446,0))/INDEX(Historical!$H$7:$H$1430,MATCH(B473,Historical!$B$7:$B$1446,0)))^(1/5)-1)*100)</f>
        <v>24.486313595888287</v>
      </c>
      <c r="V473" s="759" t="str">
        <f>IF(INDEX(Historical!$O$7:$O$1430,MATCH(B473,Historical!$B$7:$B$1446,0))=0,"n/a",((INDEX(Historical!$C$7:$C$1437,MATCH(B473,Historical!$B$7:$B$1446,0))/INDEX(Historical!$O$7:$O$1430,MATCH(B473,Historical!$B$7:$B$1446,0)))^(1/10)-1)*100)</f>
        <v>n/a</v>
      </c>
      <c r="W473" s="760" t="str">
        <f t="shared" si="124"/>
        <v>n/a</v>
      </c>
      <c r="X473" s="761">
        <f t="shared" si="125"/>
        <v>1.0160296097878958</v>
      </c>
      <c r="Y473" s="926" t="s">
        <v>4293</v>
      </c>
      <c r="Z473" s="702">
        <f t="shared" si="126"/>
        <v>47.75</v>
      </c>
      <c r="AA473" s="935">
        <f t="shared" si="127"/>
        <v>26.888888888888889</v>
      </c>
      <c r="AB473" s="639">
        <v>12</v>
      </c>
      <c r="AC473" s="916">
        <v>1.44</v>
      </c>
      <c r="AD473" s="916">
        <v>2.29</v>
      </c>
      <c r="AE473" s="916">
        <v>2.41</v>
      </c>
      <c r="AF473" s="916">
        <v>5.67</v>
      </c>
      <c r="AG473" s="916">
        <v>23.5</v>
      </c>
      <c r="AH473" s="916">
        <v>9.6</v>
      </c>
      <c r="AI473" s="916">
        <v>7.93</v>
      </c>
      <c r="AJ473" s="916">
        <v>24.099999999999998</v>
      </c>
      <c r="AK473" s="916">
        <v>11.77</v>
      </c>
      <c r="AL473" s="928">
        <v>6640</v>
      </c>
      <c r="AM473" s="922">
        <v>6.7</v>
      </c>
      <c r="AN473" s="916">
        <v>0</v>
      </c>
      <c r="AO473" s="802">
        <f t="shared" si="128"/>
        <v>-0.62674884671961095</v>
      </c>
      <c r="AP473" s="803">
        <f t="shared" si="129"/>
        <v>26.262140042169278</v>
      </c>
      <c r="AQ473" s="936">
        <f t="shared" si="130"/>
        <v>160.30751045638308</v>
      </c>
      <c r="AR473" s="702">
        <f>INDEX(Historical!$C$7:$C$1437,MATCH(B473,Historical!$B$7:$B$1446,0))*IF(AH473="n/a",1.03,IF(AH473&lt;0,1.01,IF(AH473&gt;10,1.1,(1+AH473/100))))</f>
        <v>0.7536096000000001</v>
      </c>
      <c r="AS473" s="935">
        <f t="shared" si="131"/>
        <v>0.81337084128000003</v>
      </c>
      <c r="AT473" s="935">
        <f t="shared" si="135"/>
        <v>0.89470792540800015</v>
      </c>
      <c r="AU473" s="935">
        <f t="shared" si="135"/>
        <v>0.9841787179488003</v>
      </c>
      <c r="AV473" s="935">
        <f t="shared" si="135"/>
        <v>1.0825965897436804</v>
      </c>
      <c r="AW473" s="702">
        <f t="shared" si="132"/>
        <v>4.5284636743804816</v>
      </c>
      <c r="AX473" s="810">
        <f t="shared" si="133"/>
        <v>11.695412382180995</v>
      </c>
      <c r="AY473" s="991">
        <v>1.25</v>
      </c>
      <c r="AZ473" s="922">
        <v>33.239999999999995</v>
      </c>
      <c r="BA473" s="922">
        <v>-22.5</v>
      </c>
      <c r="BB473" s="922">
        <v>-0.79</v>
      </c>
      <c r="BC473" s="922">
        <v>-1.71</v>
      </c>
      <c r="BE473" s="664">
        <v>2014</v>
      </c>
      <c r="BF473" s="946" t="e">
        <f>#VALUE!</f>
        <v>#VALUE!</v>
      </c>
      <c r="BG473" s="931">
        <v>12.8</v>
      </c>
    </row>
    <row r="474" spans="1:59" ht="11.25" customHeight="1" x14ac:dyDescent="0.2">
      <c r="A474" s="609" t="s">
        <v>1427</v>
      </c>
      <c r="B474" s="925" t="s">
        <v>1428</v>
      </c>
      <c r="C474" s="988" t="s">
        <v>108</v>
      </c>
      <c r="D474" s="988" t="s">
        <v>4373</v>
      </c>
      <c r="E474" s="792">
        <v>6</v>
      </c>
      <c r="F474" s="526">
        <v>717</v>
      </c>
      <c r="G474" s="526" t="s">
        <v>106</v>
      </c>
      <c r="H474" s="526" t="s">
        <v>106</v>
      </c>
      <c r="I474" s="924">
        <v>39.799999999999997</v>
      </c>
      <c r="J474" s="702">
        <f t="shared" si="121"/>
        <v>3.5175879396984926</v>
      </c>
      <c r="K474" s="927">
        <v>0.35</v>
      </c>
      <c r="L474" s="639">
        <v>4</v>
      </c>
      <c r="M474" s="693">
        <f t="shared" si="122"/>
        <v>1.4</v>
      </c>
      <c r="N474" s="921" t="s">
        <v>241</v>
      </c>
      <c r="O474" s="795">
        <v>0.3</v>
      </c>
      <c r="P474" s="917">
        <v>43171</v>
      </c>
      <c r="Q474" s="917">
        <v>43203</v>
      </c>
      <c r="R474" s="693">
        <f t="shared" si="123"/>
        <v>16.666666666666664</v>
      </c>
      <c r="S474" s="759">
        <f>IF(INDEX(Historical!$D$7:$D$1437,MATCH(B474,Historical!$B$7:$B$1446,0))=0,"n/a",(INDEX(Historical!$C$7:$C$1437,MATCH(B474,Historical!$B$7:$B$1446,0))/INDEX(Historical!$D$7:$D$1437,MATCH(B474,Historical!$B$7:$B$1446,0))-1)*100)</f>
        <v>16.37931034482758</v>
      </c>
      <c r="T474" s="759">
        <f>IF(INDEX(Historical!$F$7:$F$1430,MATCH(B474,Historical!$B$7:$B$1446,0))=0,"n/a",((INDEX(Historical!$C$7:$C$1437,MATCH(B474,Historical!$B$7:$B$1446,0))/INDEX(Historical!$F$7:$F$1430,MATCH(B474,Historical!$B$7:$B$1446,0)))^(1/3)-1)*100)</f>
        <v>22.189536176325642</v>
      </c>
      <c r="U474" s="759">
        <f>IF(INDEX(Historical!$H$7:$H$1430,MATCH(B474,Historical!$B$7:$B$1446,0))=0,"n/a",((INDEX(Historical!$C$7:$C$1437,MATCH(B474,Historical!$B$7:$B$1446,0))/INDEX(Historical!$H$7:$H$1430,MATCH(B474,Historical!$B$7:$B$1446,0)))^(1/5)-1)*100)</f>
        <v>16.839157253320348</v>
      </c>
      <c r="V474" s="759">
        <f>IF(INDEX(Historical!$O$7:$O$1430,MATCH(B474,Historical!$B$7:$B$1446,0))=0,"n/a",((INDEX(Historical!$C$7:$C$1437,MATCH(B474,Historical!$B$7:$B$1446,0))/INDEX(Historical!$O$7:$O$1430,MATCH(B474,Historical!$B$7:$B$1446,0)))^(1/10)-1)*100)</f>
        <v>8.4471771197698544</v>
      </c>
      <c r="W474" s="760">
        <f t="shared" si="124"/>
        <v>1.9934656293532453</v>
      </c>
      <c r="X474" s="761" t="str">
        <f t="shared" si="125"/>
        <v>n/a</v>
      </c>
      <c r="Y474" s="926"/>
      <c r="Z474" s="702" t="str">
        <f t="shared" si="126"/>
        <v>n/a</v>
      </c>
      <c r="AA474" s="935" t="str">
        <f t="shared" si="127"/>
        <v>n/a</v>
      </c>
      <c r="AB474" s="639">
        <v>12</v>
      </c>
      <c r="AC474" s="916" t="s">
        <v>137</v>
      </c>
      <c r="AD474" s="916" t="s">
        <v>137</v>
      </c>
      <c r="AE474" s="916" t="s">
        <v>137</v>
      </c>
      <c r="AF474" s="916" t="s">
        <v>137</v>
      </c>
      <c r="AG474" s="916" t="s">
        <v>137</v>
      </c>
      <c r="AH474" s="916" t="s">
        <v>137</v>
      </c>
      <c r="AI474" s="916" t="s">
        <v>137</v>
      </c>
      <c r="AJ474" s="916" t="s">
        <v>137</v>
      </c>
      <c r="AK474" s="916" t="s">
        <v>137</v>
      </c>
      <c r="AL474" s="928" t="s">
        <v>137</v>
      </c>
      <c r="AM474" s="922" t="s">
        <v>137</v>
      </c>
      <c r="AN474" s="916" t="s">
        <v>137</v>
      </c>
      <c r="AO474" s="802" t="str">
        <f t="shared" si="128"/>
        <v>n/a</v>
      </c>
      <c r="AP474" s="803">
        <f t="shared" si="129"/>
        <v>20.356745193018842</v>
      </c>
      <c r="AQ474" s="936" t="str">
        <f t="shared" si="130"/>
        <v>n/a</v>
      </c>
      <c r="AR474" s="702">
        <f>INDEX(Historical!$C$7:$C$1437,MATCH(B474,Historical!$B$7:$B$1446,0))*IF(AH474="n/a",1.03,IF(AH474&lt;0,1.01,IF(AH474&gt;10,1.1,(1+AH474/100))))</f>
        <v>1.3905000000000001</v>
      </c>
      <c r="AS474" s="935">
        <f t="shared" si="131"/>
        <v>1.432215</v>
      </c>
      <c r="AT474" s="935">
        <f t="shared" si="135"/>
        <v>1.47518145</v>
      </c>
      <c r="AU474" s="935">
        <f t="shared" si="135"/>
        <v>1.5194368935</v>
      </c>
      <c r="AV474" s="935">
        <f t="shared" si="135"/>
        <v>1.5650200003050001</v>
      </c>
      <c r="AW474" s="702">
        <f t="shared" si="132"/>
        <v>7.3823533438049997</v>
      </c>
      <c r="AX474" s="810">
        <f t="shared" si="133"/>
        <v>18.54862649197236</v>
      </c>
      <c r="AY474" s="991" t="s">
        <v>137</v>
      </c>
      <c r="AZ474" s="922" t="s">
        <v>137</v>
      </c>
      <c r="BA474" s="922" t="s">
        <v>137</v>
      </c>
      <c r="BB474" s="922" t="s">
        <v>137</v>
      </c>
      <c r="BC474" s="922" t="s">
        <v>137</v>
      </c>
      <c r="BD474" s="696" t="s">
        <v>4298</v>
      </c>
      <c r="BE474" s="664">
        <v>2013</v>
      </c>
      <c r="BF474" s="946" t="e">
        <f>#VALUE!</f>
        <v>#VALUE!</v>
      </c>
      <c r="BG474" s="931" t="s">
        <v>137</v>
      </c>
    </row>
    <row r="475" spans="1:59" ht="11.25" customHeight="1" x14ac:dyDescent="0.2">
      <c r="A475" s="537" t="s">
        <v>271</v>
      </c>
      <c r="B475" s="925" t="s">
        <v>272</v>
      </c>
      <c r="C475" s="988" t="s">
        <v>247</v>
      </c>
      <c r="D475" s="988" t="s">
        <v>4351</v>
      </c>
      <c r="E475" s="792">
        <v>56</v>
      </c>
      <c r="F475" s="526">
        <v>12</v>
      </c>
      <c r="G475" s="526" t="s">
        <v>37</v>
      </c>
      <c r="H475" s="526" t="s">
        <v>115</v>
      </c>
      <c r="I475" s="916">
        <v>113.14</v>
      </c>
      <c r="J475" s="702">
        <f t="shared" si="121"/>
        <v>1.6970125508219902</v>
      </c>
      <c r="K475" s="927">
        <v>0.48</v>
      </c>
      <c r="L475" s="639">
        <v>4</v>
      </c>
      <c r="M475" s="693">
        <f t="shared" si="122"/>
        <v>1.92</v>
      </c>
      <c r="N475" s="921" t="s">
        <v>273</v>
      </c>
      <c r="O475" s="795">
        <v>0.41</v>
      </c>
      <c r="P475" s="915">
        <v>43305</v>
      </c>
      <c r="Q475" s="915">
        <v>43320</v>
      </c>
      <c r="R475" s="693">
        <f t="shared" si="123"/>
        <v>17.073170731707318</v>
      </c>
      <c r="S475" s="759">
        <f>IF(INDEX(Historical!$D$7:$D$1437,MATCH(B475,Historical!$B$7:$B$1446,0))=0,"n/a",(INDEX(Historical!$C$7:$C$1437,MATCH(B475,Historical!$B$7:$B$1446,0))/INDEX(Historical!$D$7:$D$1437,MATCH(B475,Historical!$B$7:$B$1446,0))-1)*100)</f>
        <v>17.105263157894733</v>
      </c>
      <c r="T475" s="759">
        <f>IF(INDEX(Historical!$F$7:$F$1430,MATCH(B475,Historical!$B$7:$B$1446,0))=0,"n/a",((INDEX(Historical!$C$7:$C$1437,MATCH(B475,Historical!$B$7:$B$1446,0))/INDEX(Historical!$F$7:$F$1430,MATCH(B475,Historical!$B$7:$B$1446,0)))^(1/3)-1)*100)</f>
        <v>20.394489672862392</v>
      </c>
      <c r="U475" s="759">
        <f>IF(INDEX(Historical!$H$7:$H$1430,MATCH(B475,Historical!$B$7:$B$1446,0))=0,"n/a",((INDEX(Historical!$C$7:$C$1437,MATCH(B475,Historical!$B$7:$B$1446,0))/INDEX(Historical!$H$7:$H$1430,MATCH(B475,Historical!$B$7:$B$1446,0)))^(1/5)-1)*100)</f>
        <v>21.222215738583429</v>
      </c>
      <c r="V475" s="759">
        <f>IF(INDEX(Historical!$O$7:$O$1430,MATCH(B475,Historical!$B$7:$B$1446,0))=0,"n/a",((INDEX(Historical!$C$7:$C$1437,MATCH(B475,Historical!$B$7:$B$1446,0))/INDEX(Historical!$O$7:$O$1430,MATCH(B475,Historical!$B$7:$B$1446,0)))^(1/10)-1)*100)</f>
        <v>18.356089135214827</v>
      </c>
      <c r="W475" s="760">
        <f t="shared" si="124"/>
        <v>1.1561403729441555</v>
      </c>
      <c r="X475" s="761">
        <f t="shared" si="125"/>
        <v>3.5969857184039715</v>
      </c>
      <c r="Y475" s="925"/>
      <c r="Z475" s="702">
        <f t="shared" si="126"/>
        <v>68.32740213523131</v>
      </c>
      <c r="AA475" s="935">
        <f t="shared" si="127"/>
        <v>40.263345195729535</v>
      </c>
      <c r="AB475" s="639">
        <v>1</v>
      </c>
      <c r="AC475" s="916">
        <v>2.81</v>
      </c>
      <c r="AD475" s="916">
        <v>2.52</v>
      </c>
      <c r="AE475" s="916">
        <v>1.28</v>
      </c>
      <c r="AF475" s="916">
        <v>24.81</v>
      </c>
      <c r="AG475" s="916">
        <v>44.9</v>
      </c>
      <c r="AH475" s="916">
        <v>-30.9</v>
      </c>
      <c r="AI475" s="916">
        <v>15.370000000000001</v>
      </c>
      <c r="AJ475" s="916">
        <v>5.8999999999999995</v>
      </c>
      <c r="AK475" s="916">
        <v>15.97</v>
      </c>
      <c r="AL475" s="928">
        <v>90950</v>
      </c>
      <c r="AM475" s="922">
        <v>0.16999999999999998</v>
      </c>
      <c r="AN475" s="916">
        <v>4.45</v>
      </c>
      <c r="AO475" s="802">
        <f t="shared" si="128"/>
        <v>-17.344116906324114</v>
      </c>
      <c r="AP475" s="803">
        <f t="shared" si="129"/>
        <v>22.919228289405421</v>
      </c>
      <c r="AQ475" s="936">
        <f t="shared" si="130"/>
        <v>566.3111032830268</v>
      </c>
      <c r="AR475" s="702">
        <f>INDEX(Historical!$C$7:$C$1437,MATCH(B475,Historical!$B$7:$B$1446,0))*IF(AH475="n/a",1.03,IF(AH475&lt;0,1.01,IF(AH475&gt;10,1.1,(1+AH475/100))))</f>
        <v>1.7978000000000001</v>
      </c>
      <c r="AS475" s="935">
        <f t="shared" si="131"/>
        <v>1.9775800000000003</v>
      </c>
      <c r="AT475" s="935">
        <f t="shared" si="135"/>
        <v>2.1753380000000004</v>
      </c>
      <c r="AU475" s="935">
        <f t="shared" si="135"/>
        <v>2.3928718000000009</v>
      </c>
      <c r="AV475" s="935">
        <f t="shared" si="135"/>
        <v>2.6321589800000011</v>
      </c>
      <c r="AW475" s="702">
        <f t="shared" si="132"/>
        <v>10.975748780000002</v>
      </c>
      <c r="AX475" s="810">
        <f t="shared" si="133"/>
        <v>9.7010330387130992</v>
      </c>
      <c r="AY475" s="991">
        <v>1.26</v>
      </c>
      <c r="AZ475" s="922">
        <v>39.4</v>
      </c>
      <c r="BA475" s="922">
        <v>-4.3099999999999996</v>
      </c>
      <c r="BB475" s="922">
        <v>4.75</v>
      </c>
      <c r="BC475" s="922">
        <v>11.32</v>
      </c>
      <c r="BE475" s="664">
        <v>1963</v>
      </c>
      <c r="BF475" s="946" t="e">
        <f>#VALUE!</f>
        <v>#VALUE!</v>
      </c>
      <c r="BG475" s="931">
        <v>6.3</v>
      </c>
    </row>
    <row r="476" spans="1:59" ht="11.25" customHeight="1" x14ac:dyDescent="0.2">
      <c r="A476" s="609" t="s">
        <v>1401</v>
      </c>
      <c r="B476" s="925" t="s">
        <v>1402</v>
      </c>
      <c r="C476" s="988" t="s">
        <v>4224</v>
      </c>
      <c r="D476" s="988" t="s">
        <v>4360</v>
      </c>
      <c r="E476" s="792">
        <v>5</v>
      </c>
      <c r="F476" s="526">
        <v>816</v>
      </c>
      <c r="G476" s="526" t="s">
        <v>106</v>
      </c>
      <c r="H476" s="526" t="s">
        <v>106</v>
      </c>
      <c r="I476" s="924">
        <v>207.43</v>
      </c>
      <c r="J476" s="702">
        <f t="shared" si="121"/>
        <v>2.1211975124138265</v>
      </c>
      <c r="K476" s="927">
        <v>1.1000000000000001</v>
      </c>
      <c r="L476" s="639">
        <v>4</v>
      </c>
      <c r="M476" s="693">
        <f t="shared" si="122"/>
        <v>4.4000000000000004</v>
      </c>
      <c r="N476" s="921" t="s">
        <v>127</v>
      </c>
      <c r="O476" s="795">
        <v>0.5</v>
      </c>
      <c r="P476" s="658">
        <v>43256</v>
      </c>
      <c r="Q476" s="658">
        <v>43278</v>
      </c>
      <c r="R476" s="693">
        <f t="shared" si="123"/>
        <v>120.00000000000001</v>
      </c>
      <c r="S476" s="759">
        <f>IF(INDEX(Historical!$D$7:$D$1437,MATCH(B476,Historical!$B$7:$B$1446,0))=0,"n/a",(INDEX(Historical!$C$7:$C$1437,MATCH(B476,Historical!$B$7:$B$1446,0))/INDEX(Historical!$D$7:$D$1437,MATCH(B476,Historical!$B$7:$B$1446,0))-1)*100)</f>
        <v>77.777777777777786</v>
      </c>
      <c r="T476" s="759">
        <f>IF(INDEX(Historical!$F$7:$F$1430,MATCH(B476,Historical!$B$7:$B$1446,0))=0,"n/a",((INDEX(Historical!$C$7:$C$1437,MATCH(B476,Historical!$B$7:$B$1446,0))/INDEX(Historical!$F$7:$F$1430,MATCH(B476,Historical!$B$7:$B$1446,0)))^(1/3)-1)*100)</f>
        <v>49.380158218572156</v>
      </c>
      <c r="U476" s="759" t="str">
        <f>IF(INDEX(Historical!$H$7:$H$1430,MATCH(B476,Historical!$B$7:$B$1446,0))=0,"n/a",((INDEX(Historical!$C$7:$C$1437,MATCH(B476,Historical!$B$7:$B$1446,0))/INDEX(Historical!$H$7:$H$1430,MATCH(B476,Historical!$B$7:$B$1446,0)))^(1/5)-1)*100)</f>
        <v>n/a</v>
      </c>
      <c r="V476" s="759" t="str">
        <f>IF(INDEX(Historical!$O$7:$O$1430,MATCH(B476,Historical!$B$7:$B$1446,0))=0,"n/a",((INDEX(Historical!$C$7:$C$1437,MATCH(B476,Historical!$B$7:$B$1446,0))/INDEX(Historical!$O$7:$O$1430,MATCH(B476,Historical!$B$7:$B$1446,0)))^(1/10)-1)*100)</f>
        <v>n/a</v>
      </c>
      <c r="W476" s="760" t="str">
        <f t="shared" si="124"/>
        <v>n/a</v>
      </c>
      <c r="X476" s="761" t="str">
        <f t="shared" si="125"/>
        <v>n/a</v>
      </c>
      <c r="Y476" s="713"/>
      <c r="Z476" s="702">
        <f t="shared" si="126"/>
        <v>28.552887735236858</v>
      </c>
      <c r="AA476" s="935">
        <f t="shared" si="127"/>
        <v>13.460739779364049</v>
      </c>
      <c r="AB476" s="639">
        <v>6</v>
      </c>
      <c r="AC476" s="916">
        <v>15.41</v>
      </c>
      <c r="AD476" s="916" t="s">
        <v>137</v>
      </c>
      <c r="AE476" s="916">
        <v>3.09</v>
      </c>
      <c r="AF476" s="916">
        <v>5.56</v>
      </c>
      <c r="AG476" s="916">
        <v>38.1</v>
      </c>
      <c r="AH476" s="916">
        <v>78.2</v>
      </c>
      <c r="AI476" s="916">
        <v>3.65</v>
      </c>
      <c r="AJ476" s="916">
        <v>90.5</v>
      </c>
      <c r="AK476" s="916">
        <v>-0.06</v>
      </c>
      <c r="AL476" s="928">
        <v>32159.999999999996</v>
      </c>
      <c r="AM476" s="922">
        <v>0.4</v>
      </c>
      <c r="AN476" s="916">
        <v>0.36</v>
      </c>
      <c r="AO476" s="802" t="str">
        <f t="shared" si="128"/>
        <v>n/a</v>
      </c>
      <c r="AP476" s="803" t="str">
        <f t="shared" si="129"/>
        <v>n/a</v>
      </c>
      <c r="AQ476" s="936">
        <f t="shared" si="130"/>
        <v>82.381423485402777</v>
      </c>
      <c r="AR476" s="702">
        <f>INDEX(Historical!$C$7:$C$1437,MATCH(B476,Historical!$B$7:$B$1446,0))*IF(AH476="n/a",1.03,IF(AH476&lt;0,1.01,IF(AH476&gt;10,1.1,(1+AH476/100))))</f>
        <v>3.5200000000000005</v>
      </c>
      <c r="AS476" s="935">
        <f t="shared" si="131"/>
        <v>3.6484800000000006</v>
      </c>
      <c r="AT476" s="935">
        <f t="shared" si="135"/>
        <v>3.6849648000000008</v>
      </c>
      <c r="AU476" s="935">
        <f t="shared" si="135"/>
        <v>3.7218144480000008</v>
      </c>
      <c r="AV476" s="935">
        <f t="shared" si="135"/>
        <v>3.759032592480001</v>
      </c>
      <c r="AW476" s="702">
        <f t="shared" si="132"/>
        <v>18.334291840480002</v>
      </c>
      <c r="AX476" s="810">
        <f t="shared" si="133"/>
        <v>8.8387850554307494</v>
      </c>
      <c r="AY476" s="991">
        <v>1.58</v>
      </c>
      <c r="AZ476" s="922">
        <v>69.14</v>
      </c>
      <c r="BA476" s="922">
        <v>-1.1900000000000002</v>
      </c>
      <c r="BB476" s="922">
        <v>12.76</v>
      </c>
      <c r="BC476" s="922">
        <v>27.08</v>
      </c>
      <c r="BE476" s="664">
        <v>2014</v>
      </c>
      <c r="BF476" s="946" t="e">
        <f>#VALUE!</f>
        <v>#VALUE!</v>
      </c>
      <c r="BG476" s="931">
        <v>19.400000000000002</v>
      </c>
    </row>
    <row r="477" spans="1:59" ht="11.25" customHeight="1" x14ac:dyDescent="0.2">
      <c r="A477" s="609" t="s">
        <v>1417</v>
      </c>
      <c r="B477" s="925" t="s">
        <v>1418</v>
      </c>
      <c r="C477" s="988" t="s">
        <v>4353</v>
      </c>
      <c r="D477" s="988" t="s">
        <v>4354</v>
      </c>
      <c r="E477" s="793">
        <v>6</v>
      </c>
      <c r="F477" s="526">
        <v>704</v>
      </c>
      <c r="G477" s="526" t="s">
        <v>106</v>
      </c>
      <c r="H477" s="526" t="s">
        <v>106</v>
      </c>
      <c r="I477" s="924">
        <v>95.29</v>
      </c>
      <c r="J477" s="702">
        <f t="shared" si="121"/>
        <v>4.1977122468254802</v>
      </c>
      <c r="K477" s="927">
        <v>1</v>
      </c>
      <c r="L477" s="639">
        <v>4</v>
      </c>
      <c r="M477" s="693">
        <f t="shared" si="122"/>
        <v>4</v>
      </c>
      <c r="N477" s="921" t="s">
        <v>285</v>
      </c>
      <c r="O477" s="795">
        <v>0.95</v>
      </c>
      <c r="P477" s="917">
        <v>42839</v>
      </c>
      <c r="Q477" s="917">
        <v>42851</v>
      </c>
      <c r="R477" s="693">
        <f t="shared" si="123"/>
        <v>5.2631578947368478</v>
      </c>
      <c r="S477" s="759">
        <f>IF(INDEX(Historical!$D$7:$D$1437,MATCH(B477,Historical!$B$7:$B$1446,0))=0,"n/a",(INDEX(Historical!$C$7:$C$1437,MATCH(B477,Historical!$B$7:$B$1446,0))/INDEX(Historical!$D$7:$D$1437,MATCH(B477,Historical!$B$7:$B$1446,0))-1)*100)</f>
        <v>1.2658227848101111</v>
      </c>
      <c r="T477" s="759">
        <f>IF(INDEX(Historical!$F$7:$F$1430,MATCH(B477,Historical!$B$7:$B$1446,0))=0,"n/a",((INDEX(Historical!$C$7:$C$1437,MATCH(B477,Historical!$B$7:$B$1446,0))/INDEX(Historical!$F$7:$F$1430,MATCH(B477,Historical!$B$7:$B$1446,0)))^(1/3)-1)*100)</f>
        <v>7.7217345015941907</v>
      </c>
      <c r="U477" s="759">
        <f>IF(INDEX(Historical!$H$7:$H$1430,MATCH(B477,Historical!$B$7:$B$1446,0))=0,"n/a",((INDEX(Historical!$C$7:$C$1437,MATCH(B477,Historical!$B$7:$B$1446,0))/INDEX(Historical!$H$7:$H$1430,MATCH(B477,Historical!$B$7:$B$1446,0)))^(1/5)-1)*100)</f>
        <v>14.641464238379465</v>
      </c>
      <c r="V477" s="759">
        <f>IF(INDEX(Historical!$O$7:$O$1430,MATCH(B477,Historical!$B$7:$B$1446,0))=0,"n/a",((INDEX(Historical!$C$7:$C$1437,MATCH(B477,Historical!$B$7:$B$1446,0))/INDEX(Historical!$O$7:$O$1430,MATCH(B477,Historical!$B$7:$B$1446,0)))^(1/10)-1)*100)</f>
        <v>4.6872874643600904</v>
      </c>
      <c r="W477" s="760">
        <f t="shared" si="124"/>
        <v>3.123654000252003</v>
      </c>
      <c r="X477" s="761">
        <f t="shared" si="125"/>
        <v>1.0097561543709976</v>
      </c>
      <c r="Y477" s="727" t="s">
        <v>4429</v>
      </c>
      <c r="Z477" s="702">
        <f t="shared" si="126"/>
        <v>90.293453724604973</v>
      </c>
      <c r="AA477" s="935">
        <f t="shared" si="127"/>
        <v>21.510158013544022</v>
      </c>
      <c r="AB477" s="639">
        <v>12</v>
      </c>
      <c r="AC477" s="916">
        <v>4.43</v>
      </c>
      <c r="AD477" s="916">
        <v>4.3</v>
      </c>
      <c r="AE477" s="916">
        <v>8.0399999999999991</v>
      </c>
      <c r="AF477" s="916">
        <v>2.16</v>
      </c>
      <c r="AG477" s="916">
        <v>10.199999999999999</v>
      </c>
      <c r="AH477" s="916">
        <v>113.9</v>
      </c>
      <c r="AI477" s="916">
        <v>2.69</v>
      </c>
      <c r="AJ477" s="916">
        <v>14.499999999999998</v>
      </c>
      <c r="AK477" s="916">
        <v>5</v>
      </c>
      <c r="AL477" s="928">
        <v>4430</v>
      </c>
      <c r="AM477" s="922">
        <v>1.0999999999999999</v>
      </c>
      <c r="AN477" s="916">
        <v>0.83</v>
      </c>
      <c r="AO477" s="802">
        <f t="shared" si="128"/>
        <v>-2.6709815283390768</v>
      </c>
      <c r="AP477" s="803">
        <f t="shared" si="129"/>
        <v>18.839176485204945</v>
      </c>
      <c r="AQ477" s="936">
        <f t="shared" si="130"/>
        <v>43.700214658859359</v>
      </c>
      <c r="AR477" s="702">
        <f>INDEX(Historical!$C$7:$C$1437,MATCH(B477,Historical!$B$7:$B$1446,0))*IF(AH477="n/a",1.03,IF(AH477&lt;0,1.01,IF(AH477&gt;10,1.1,(1+AH477/100))))</f>
        <v>4.4000000000000004</v>
      </c>
      <c r="AS477" s="935">
        <f t="shared" si="131"/>
        <v>4.5183600000000004</v>
      </c>
      <c r="AT477" s="935">
        <f t="shared" si="135"/>
        <v>4.7442780000000004</v>
      </c>
      <c r="AU477" s="935">
        <f t="shared" si="135"/>
        <v>4.9814919000000009</v>
      </c>
      <c r="AV477" s="935">
        <f t="shared" si="135"/>
        <v>5.2305664950000015</v>
      </c>
      <c r="AW477" s="702">
        <f t="shared" si="132"/>
        <v>23.874696395000004</v>
      </c>
      <c r="AX477" s="810">
        <f t="shared" si="133"/>
        <v>25.054776361632914</v>
      </c>
      <c r="AY477" s="991">
        <v>0.43</v>
      </c>
      <c r="AZ477" s="922">
        <v>9.2100000000000009</v>
      </c>
      <c r="BA477" s="922">
        <v>-7.3999999999999995</v>
      </c>
      <c r="BB477" s="922">
        <v>-1.1599999999999999</v>
      </c>
      <c r="BC477" s="922">
        <v>-0.73</v>
      </c>
      <c r="BE477" s="664">
        <v>2014</v>
      </c>
      <c r="BF477" s="946" t="e">
        <f>#VALUE!</f>
        <v>#VALUE!</v>
      </c>
      <c r="BG477" s="931">
        <v>5.3</v>
      </c>
    </row>
    <row r="478" spans="1:59" ht="11.25" customHeight="1" x14ac:dyDescent="0.2">
      <c r="A478" s="609" t="s">
        <v>661</v>
      </c>
      <c r="B478" s="925" t="s">
        <v>662</v>
      </c>
      <c r="C478" s="988" t="s">
        <v>112</v>
      </c>
      <c r="D478" s="988" t="s">
        <v>4391</v>
      </c>
      <c r="E478" s="792">
        <v>14</v>
      </c>
      <c r="F478" s="526">
        <v>268</v>
      </c>
      <c r="G478" s="526" t="s">
        <v>106</v>
      </c>
      <c r="H478" s="526" t="s">
        <v>106</v>
      </c>
      <c r="I478" s="924">
        <v>108.96</v>
      </c>
      <c r="J478" s="702">
        <f t="shared" si="121"/>
        <v>0.60572687224669608</v>
      </c>
      <c r="K478" s="927">
        <v>0.16500000000000001</v>
      </c>
      <c r="L478" s="639">
        <v>4</v>
      </c>
      <c r="M478" s="693">
        <f t="shared" si="122"/>
        <v>0.66</v>
      </c>
      <c r="N478" s="921" t="s">
        <v>595</v>
      </c>
      <c r="O478" s="795">
        <v>0.15</v>
      </c>
      <c r="P478" s="915">
        <v>43322</v>
      </c>
      <c r="Q478" s="915">
        <v>43343</v>
      </c>
      <c r="R478" s="693">
        <f t="shared" si="123"/>
        <v>10.000000000000009</v>
      </c>
      <c r="S478" s="759">
        <f>IF(INDEX(Historical!$D$7:$D$1437,MATCH(B478,Historical!$B$7:$B$1446,0))=0,"n/a",(INDEX(Historical!$C$7:$C$1437,MATCH(B478,Historical!$B$7:$B$1446,0))/INDEX(Historical!$D$7:$D$1437,MATCH(B478,Historical!$B$7:$B$1446,0))-1)*100)</f>
        <v>65.789473684210535</v>
      </c>
      <c r="T478" s="759">
        <f>IF(INDEX(Historical!$F$7:$F$1430,MATCH(B478,Historical!$B$7:$B$1446,0))=0,"n/a",((INDEX(Historical!$C$7:$C$1437,MATCH(B478,Historical!$B$7:$B$1446,0))/INDEX(Historical!$F$7:$F$1430,MATCH(B478,Historical!$B$7:$B$1446,0)))^(1/3)-1)*100)</f>
        <v>28.057916498749425</v>
      </c>
      <c r="U478" s="759">
        <f>IF(INDEX(Historical!$H$7:$H$1430,MATCH(B478,Historical!$B$7:$B$1446,0))=0,"n/a",((INDEX(Historical!$C$7:$C$1437,MATCH(B478,Historical!$B$7:$B$1446,0))/INDEX(Historical!$H$7:$H$1430,MATCH(B478,Historical!$B$7:$B$1446,0)))^(1/5)-1)*100)</f>
        <v>20.304011267322686</v>
      </c>
      <c r="V478" s="759">
        <f>IF(INDEX(Historical!$O$7:$O$1430,MATCH(B478,Historical!$B$7:$B$1446,0))=0,"n/a",((INDEX(Historical!$C$7:$C$1437,MATCH(B478,Historical!$B$7:$B$1446,0))/INDEX(Historical!$O$7:$O$1430,MATCH(B478,Historical!$B$7:$B$1446,0)))^(1/10)-1)*100)</f>
        <v>15.053778275661367</v>
      </c>
      <c r="W478" s="760">
        <f t="shared" si="124"/>
        <v>1.3487651336109943</v>
      </c>
      <c r="X478" s="761">
        <f t="shared" si="125"/>
        <v>1.2085720992453979</v>
      </c>
      <c r="Y478" s="717"/>
      <c r="Z478" s="702">
        <f t="shared" si="126"/>
        <v>11.8491921005386</v>
      </c>
      <c r="AA478" s="935">
        <f t="shared" si="127"/>
        <v>19.561938958707358</v>
      </c>
      <c r="AB478" s="639">
        <v>12</v>
      </c>
      <c r="AC478" s="916">
        <v>5.57</v>
      </c>
      <c r="AD478" s="916">
        <v>0.99</v>
      </c>
      <c r="AE478" s="916">
        <v>0.96</v>
      </c>
      <c r="AF478" s="916">
        <v>6.42</v>
      </c>
      <c r="AG478" s="916">
        <v>36.299999999999997</v>
      </c>
      <c r="AH478" s="916">
        <v>36.6</v>
      </c>
      <c r="AI478" s="916">
        <v>4.4400000000000004</v>
      </c>
      <c r="AJ478" s="916">
        <v>16.8</v>
      </c>
      <c r="AK478" s="916">
        <v>19.869999999999997</v>
      </c>
      <c r="AL478" s="928">
        <v>4410</v>
      </c>
      <c r="AM478" s="922">
        <v>0.8</v>
      </c>
      <c r="AN478" s="916">
        <v>0.27</v>
      </c>
      <c r="AO478" s="802">
        <f t="shared" si="128"/>
        <v>1.3477991808620224</v>
      </c>
      <c r="AP478" s="803">
        <f t="shared" si="129"/>
        <v>20.909738139569381</v>
      </c>
      <c r="AQ478" s="936">
        <f t="shared" si="130"/>
        <v>136.25565071657371</v>
      </c>
      <c r="AR478" s="702">
        <f>INDEX(Historical!$C$7:$C$1437,MATCH(B478,Historical!$B$7:$B$1446,0))*IF(AH478="n/a",1.03,IF(AH478&lt;0,1.01,IF(AH478&gt;10,1.1,(1+AH478/100))))</f>
        <v>0.69300000000000006</v>
      </c>
      <c r="AS478" s="935">
        <f t="shared" si="131"/>
        <v>0.72376920000000011</v>
      </c>
      <c r="AT478" s="935">
        <f t="shared" si="135"/>
        <v>0.79614612000000018</v>
      </c>
      <c r="AU478" s="935">
        <f t="shared" si="135"/>
        <v>0.87576073200000026</v>
      </c>
      <c r="AV478" s="935">
        <f t="shared" si="135"/>
        <v>0.96333680520000042</v>
      </c>
      <c r="AW478" s="702">
        <f t="shared" si="132"/>
        <v>4.0520128572000012</v>
      </c>
      <c r="AX478" s="810">
        <f t="shared" si="133"/>
        <v>3.7188076883259926</v>
      </c>
      <c r="AY478" s="991">
        <v>1.2</v>
      </c>
      <c r="AZ478" s="922">
        <v>20.76</v>
      </c>
      <c r="BA478" s="922">
        <v>-15.340000000000002</v>
      </c>
      <c r="BB478" s="922">
        <v>-0.91</v>
      </c>
      <c r="BC478" s="922">
        <v>0.53</v>
      </c>
      <c r="BE478" s="664">
        <v>2005</v>
      </c>
      <c r="BF478" s="946" t="e">
        <f>#VALUE!</f>
        <v>#VALUE!</v>
      </c>
      <c r="BG478" s="931">
        <v>18.600000000000001</v>
      </c>
    </row>
    <row r="479" spans="1:59" ht="11.25" customHeight="1" x14ac:dyDescent="0.2">
      <c r="A479" s="537" t="s">
        <v>1407</v>
      </c>
      <c r="B479" s="925" t="s">
        <v>1408</v>
      </c>
      <c r="C479" s="988" t="s">
        <v>108</v>
      </c>
      <c r="D479" s="988" t="s">
        <v>4373</v>
      </c>
      <c r="E479" s="792">
        <v>9</v>
      </c>
      <c r="F479" s="526">
        <v>422</v>
      </c>
      <c r="G479" s="526" t="s">
        <v>106</v>
      </c>
      <c r="H479" s="526" t="s">
        <v>106</v>
      </c>
      <c r="I479" s="924">
        <v>40.08</v>
      </c>
      <c r="J479" s="702">
        <f t="shared" si="121"/>
        <v>2.4950099800399204</v>
      </c>
      <c r="K479" s="927">
        <v>0.25</v>
      </c>
      <c r="L479" s="639">
        <v>4</v>
      </c>
      <c r="M479" s="693">
        <f t="shared" si="122"/>
        <v>1</v>
      </c>
      <c r="N479" s="921" t="s">
        <v>1248</v>
      </c>
      <c r="O479" s="795">
        <v>0.22</v>
      </c>
      <c r="P479" s="915">
        <v>43500</v>
      </c>
      <c r="Q479" s="915">
        <v>43515</v>
      </c>
      <c r="R479" s="693">
        <f t="shared" si="123"/>
        <v>13.636363636363635</v>
      </c>
      <c r="S479" s="759">
        <f>IF(INDEX(Historical!$D$7:$D$1437,MATCH(B479,Historical!$B$7:$B$1446,0))=0,"n/a",(INDEX(Historical!$C$7:$C$1437,MATCH(B479,Historical!$B$7:$B$1446,0))/INDEX(Historical!$D$7:$D$1437,MATCH(B479,Historical!$B$7:$B$1446,0))-1)*100)</f>
        <v>14.754098360655732</v>
      </c>
      <c r="T479" s="759">
        <f>IF(INDEX(Historical!$F$7:$F$1430,MATCH(B479,Historical!$B$7:$B$1446,0))=0,"n/a",((INDEX(Historical!$C$7:$C$1437,MATCH(B479,Historical!$B$7:$B$1446,0))/INDEX(Historical!$F$7:$F$1430,MATCH(B479,Historical!$B$7:$B$1446,0)))^(1/3)-1)*100)</f>
        <v>9.0355436729529828</v>
      </c>
      <c r="U479" s="759">
        <f>IF(INDEX(Historical!$H$7:$H$1430,MATCH(B479,Historical!$B$7:$B$1446,0))=0,"n/a",((INDEX(Historical!$C$7:$C$1437,MATCH(B479,Historical!$B$7:$B$1446,0))/INDEX(Historical!$H$7:$H$1430,MATCH(B479,Historical!$B$7:$B$1446,0)))^(1/5)-1)*100)</f>
        <v>10.756634324828983</v>
      </c>
      <c r="V479" s="759">
        <f>IF(INDEX(Historical!$O$7:$O$1430,MATCH(B479,Historical!$B$7:$B$1446,0))=0,"n/a",((INDEX(Historical!$C$7:$C$1437,MATCH(B479,Historical!$B$7:$B$1446,0))/INDEX(Historical!$O$7:$O$1430,MATCH(B479,Historical!$B$7:$B$1446,0)))^(1/10)-1)*100)</f>
        <v>12.949264388677427</v>
      </c>
      <c r="W479" s="760">
        <f t="shared" si="124"/>
        <v>0.83067531884161427</v>
      </c>
      <c r="X479" s="761">
        <f t="shared" si="125"/>
        <v>0.37742576578347314</v>
      </c>
      <c r="Y479" s="926"/>
      <c r="Z479" s="702">
        <f t="shared" si="126"/>
        <v>33.670033670033668</v>
      </c>
      <c r="AA479" s="935">
        <f t="shared" si="127"/>
        <v>13.494949494949493</v>
      </c>
      <c r="AB479" s="639">
        <v>12</v>
      </c>
      <c r="AC479" s="916">
        <v>2.97</v>
      </c>
      <c r="AD479" s="916">
        <v>1.35</v>
      </c>
      <c r="AE479" s="916">
        <v>4.49</v>
      </c>
      <c r="AF479" s="916">
        <v>1.69</v>
      </c>
      <c r="AG479" s="916" t="s">
        <v>137</v>
      </c>
      <c r="AH479" s="916">
        <v>33.300000000000004</v>
      </c>
      <c r="AI479" s="916">
        <v>8.75</v>
      </c>
      <c r="AJ479" s="916">
        <v>28.499999999999996</v>
      </c>
      <c r="AK479" s="916">
        <v>10</v>
      </c>
      <c r="AL479" s="928">
        <v>1910</v>
      </c>
      <c r="AM479" s="922">
        <v>1.9</v>
      </c>
      <c r="AN479" s="916">
        <v>0.12</v>
      </c>
      <c r="AO479" s="802">
        <f t="shared" si="128"/>
        <v>-0.24330519008058893</v>
      </c>
      <c r="AP479" s="803">
        <f t="shared" si="129"/>
        <v>13.251644304868904</v>
      </c>
      <c r="AQ479" s="936">
        <f t="shared" si="130"/>
        <v>0.67872918119220582</v>
      </c>
      <c r="AR479" s="702">
        <f>INDEX(Historical!$C$7:$C$1437,MATCH(B479,Historical!$B$7:$B$1446,0))*IF(AH479="n/a",1.03,IF(AH479&lt;0,1.01,IF(AH479&gt;10,1.1,(1+AH479/100))))</f>
        <v>0.77</v>
      </c>
      <c r="AS479" s="935">
        <f t="shared" si="131"/>
        <v>0.83737499999999998</v>
      </c>
      <c r="AT479" s="935">
        <f t="shared" si="135"/>
        <v>0.9211125</v>
      </c>
      <c r="AU479" s="935">
        <f t="shared" si="135"/>
        <v>1.0132237500000001</v>
      </c>
      <c r="AV479" s="935">
        <f t="shared" si="135"/>
        <v>1.1145461250000002</v>
      </c>
      <c r="AW479" s="702">
        <f t="shared" si="132"/>
        <v>4.656257375</v>
      </c>
      <c r="AX479" s="810">
        <f t="shared" si="133"/>
        <v>11.61740862025948</v>
      </c>
      <c r="AY479" s="991">
        <v>1.54</v>
      </c>
      <c r="AZ479" s="922">
        <v>32.78</v>
      </c>
      <c r="BA479" s="922">
        <v>-15.049999999999999</v>
      </c>
      <c r="BB479" s="922">
        <v>0.92999999999999994</v>
      </c>
      <c r="BC479" s="922">
        <v>-0.65</v>
      </c>
      <c r="BE479" s="664">
        <v>2012</v>
      </c>
      <c r="BF479" s="946" t="e">
        <f>#VALUE!</f>
        <v>#VALUE!</v>
      </c>
      <c r="BG479" s="931" t="s">
        <v>137</v>
      </c>
    </row>
    <row r="480" spans="1:59" s="838" customFormat="1" ht="11.25" customHeight="1" x14ac:dyDescent="0.2">
      <c r="A480" s="817" t="s">
        <v>1678</v>
      </c>
      <c r="B480" s="846" t="s">
        <v>1679</v>
      </c>
      <c r="C480" s="988" t="s">
        <v>112</v>
      </c>
      <c r="D480" s="988" t="s">
        <v>4367</v>
      </c>
      <c r="E480" s="818">
        <v>7</v>
      </c>
      <c r="F480" s="526">
        <v>609</v>
      </c>
      <c r="G480" s="1171" t="s">
        <v>115</v>
      </c>
      <c r="H480" s="1171" t="s">
        <v>115</v>
      </c>
      <c r="I480" s="819">
        <v>54.23</v>
      </c>
      <c r="J480" s="820">
        <f t="shared" si="121"/>
        <v>1.1801585838096995</v>
      </c>
      <c r="K480" s="821">
        <v>0.16</v>
      </c>
      <c r="L480" s="822">
        <v>4</v>
      </c>
      <c r="M480" s="823">
        <f t="shared" si="122"/>
        <v>0.64</v>
      </c>
      <c r="N480" s="824" t="s">
        <v>289</v>
      </c>
      <c r="O480" s="825">
        <v>0.125</v>
      </c>
      <c r="P480" s="842">
        <v>43256</v>
      </c>
      <c r="Q480" s="842">
        <v>43278</v>
      </c>
      <c r="R480" s="823">
        <f t="shared" si="123"/>
        <v>28.000000000000004</v>
      </c>
      <c r="S480" s="759">
        <f>IF(INDEX(Historical!$D$7:$D$1437,MATCH(B480,Historical!$B$7:$B$1446,0))=0,"n/a",(INDEX(Historical!$C$7:$C$1437,MATCH(B480,Historical!$B$7:$B$1446,0))/INDEX(Historical!$D$7:$D$1437,MATCH(B480,Historical!$B$7:$B$1446,0))-1)*100)</f>
        <v>19.999999999999996</v>
      </c>
      <c r="T480" s="759">
        <f>IF(INDEX(Historical!$F$7:$F$1430,MATCH(B480,Historical!$B$7:$B$1446,0))=0,"n/a",((INDEX(Historical!$C$7:$C$1437,MATCH(B480,Historical!$B$7:$B$1446,0))/INDEX(Historical!$F$7:$F$1430,MATCH(B480,Historical!$B$7:$B$1446,0)))^(1/3)-1)*100)</f>
        <v>25.99210498948732</v>
      </c>
      <c r="U480" s="759">
        <f>IF(INDEX(Historical!$H$7:$H$1430,MATCH(B480,Historical!$B$7:$B$1446,0))=0,"n/a",((INDEX(Historical!$C$7:$C$1437,MATCH(B480,Historical!$B$7:$B$1446,0))/INDEX(Historical!$H$7:$H$1430,MATCH(B480,Historical!$B$7:$B$1446,0)))^(1/5)-1)*100)</f>
        <v>34.395986872374216</v>
      </c>
      <c r="V480" s="759">
        <f>IF(INDEX(Historical!$O$7:$O$1430,MATCH(B480,Historical!$B$7:$B$1446,0))=0,"n/a",((INDEX(Historical!$C$7:$C$1437,MATCH(B480,Historical!$B$7:$B$1446,0))/INDEX(Historical!$O$7:$O$1430,MATCH(B480,Historical!$B$7:$B$1446,0)))^(1/10)-1)*100)</f>
        <v>39.792697725953815</v>
      </c>
      <c r="W480" s="827">
        <f t="shared" si="124"/>
        <v>0.86437936701990115</v>
      </c>
      <c r="X480" s="828">
        <f t="shared" si="125"/>
        <v>1.0616045330979698</v>
      </c>
      <c r="Y480" s="849"/>
      <c r="Z480" s="820">
        <f t="shared" si="126"/>
        <v>15.165876777251185</v>
      </c>
      <c r="AA480" s="830">
        <f t="shared" si="127"/>
        <v>12.850710900473933</v>
      </c>
      <c r="AB480" s="822">
        <v>12</v>
      </c>
      <c r="AC480" s="831">
        <v>4.22</v>
      </c>
      <c r="AD480" s="831">
        <v>1.22</v>
      </c>
      <c r="AE480" s="831">
        <v>1.35</v>
      </c>
      <c r="AF480" s="831">
        <v>3.07</v>
      </c>
      <c r="AG480" s="831">
        <v>35.9</v>
      </c>
      <c r="AH480" s="831">
        <v>24.099999999999998</v>
      </c>
      <c r="AI480" s="831">
        <v>14.14</v>
      </c>
      <c r="AJ480" s="831">
        <v>32.4</v>
      </c>
      <c r="AK480" s="831">
        <v>10.549999999999999</v>
      </c>
      <c r="AL480" s="832">
        <v>29850</v>
      </c>
      <c r="AM480" s="833">
        <v>0.3</v>
      </c>
      <c r="AN480" s="831">
        <v>0.35</v>
      </c>
      <c r="AO480" s="834">
        <f t="shared" si="128"/>
        <v>22.725434555709981</v>
      </c>
      <c r="AP480" s="835">
        <f t="shared" si="129"/>
        <v>35.576145456183916</v>
      </c>
      <c r="AQ480" s="836">
        <f t="shared" si="130"/>
        <v>32.416317330279675</v>
      </c>
      <c r="AR480" s="702">
        <f>INDEX(Historical!$C$7:$C$1437,MATCH(B480,Historical!$B$7:$B$1446,0))*IF(AH480="n/a",1.03,IF(AH480&lt;0,1.01,IF(AH480&gt;10,1.1,(1+AH480/100))))</f>
        <v>0.627</v>
      </c>
      <c r="AS480" s="830">
        <f t="shared" si="131"/>
        <v>0.68970000000000009</v>
      </c>
      <c r="AT480" s="830">
        <f t="shared" si="135"/>
        <v>0.75867000000000018</v>
      </c>
      <c r="AU480" s="830">
        <f t="shared" si="135"/>
        <v>0.83453700000000031</v>
      </c>
      <c r="AV480" s="830">
        <f t="shared" si="135"/>
        <v>0.91799070000000038</v>
      </c>
      <c r="AW480" s="820">
        <f t="shared" si="132"/>
        <v>3.8278977000000007</v>
      </c>
      <c r="AX480" s="837">
        <f t="shared" si="133"/>
        <v>7.0586348884381351</v>
      </c>
      <c r="AY480" s="992">
        <v>1.49</v>
      </c>
      <c r="AZ480" s="833">
        <v>22.470000000000002</v>
      </c>
      <c r="BA480" s="833">
        <v>-15.290000000000001</v>
      </c>
      <c r="BB480" s="833">
        <v>3.29</v>
      </c>
      <c r="BC480" s="833">
        <v>-0.84</v>
      </c>
      <c r="BD480" s="961"/>
      <c r="BE480" s="664">
        <v>2012</v>
      </c>
      <c r="BF480" s="946" t="e">
        <f>#VALUE!</f>
        <v>#VALUE!</v>
      </c>
      <c r="BG480" s="893">
        <v>13.5</v>
      </c>
    </row>
    <row r="481" spans="1:59" ht="11.25" customHeight="1" x14ac:dyDescent="0.2">
      <c r="A481" s="609" t="s">
        <v>1403</v>
      </c>
      <c r="B481" s="925" t="s">
        <v>1404</v>
      </c>
      <c r="C481" s="988" t="s">
        <v>247</v>
      </c>
      <c r="D481" s="988" t="s">
        <v>4387</v>
      </c>
      <c r="E481" s="792">
        <v>8</v>
      </c>
      <c r="F481" s="526">
        <v>571</v>
      </c>
      <c r="G481" s="526" t="s">
        <v>106</v>
      </c>
      <c r="H481" s="526" t="s">
        <v>106</v>
      </c>
      <c r="I481" s="924">
        <v>67.05</v>
      </c>
      <c r="J481" s="702">
        <f t="shared" si="121"/>
        <v>4.5935868754660705</v>
      </c>
      <c r="K481" s="927">
        <v>0.77</v>
      </c>
      <c r="L481" s="639">
        <v>4</v>
      </c>
      <c r="M481" s="693">
        <f t="shared" si="122"/>
        <v>3.08</v>
      </c>
      <c r="N481" s="921" t="s">
        <v>320</v>
      </c>
      <c r="O481" s="795">
        <v>0.75</v>
      </c>
      <c r="P481" s="915">
        <v>43543</v>
      </c>
      <c r="Q481" s="915">
        <v>43552</v>
      </c>
      <c r="R481" s="693">
        <f t="shared" si="123"/>
        <v>2.6666666666666687</v>
      </c>
      <c r="S481" s="759">
        <f>IF(INDEX(Historical!$D$7:$D$1437,MATCH(B481,Historical!$B$7:$B$1446,0))=0,"n/a",(INDEX(Historical!$C$7:$C$1437,MATCH(B481,Historical!$B$7:$B$1446,0))/INDEX(Historical!$D$7:$D$1437,MATCH(B481,Historical!$B$7:$B$1446,0))-1)*100)</f>
        <v>2.7397260273972712</v>
      </c>
      <c r="T481" s="759">
        <f>IF(INDEX(Historical!$F$7:$F$1430,MATCH(B481,Historical!$B$7:$B$1446,0))=0,"n/a",((INDEX(Historical!$C$7:$C$1437,MATCH(B481,Historical!$B$7:$B$1446,0))/INDEX(Historical!$F$7:$F$1430,MATCH(B481,Historical!$B$7:$B$1446,0)))^(1/3)-1)*100)</f>
        <v>4.8856246288386806</v>
      </c>
      <c r="U481" s="759">
        <f>IF(INDEX(Historical!$H$7:$H$1430,MATCH(B481,Historical!$B$7:$B$1446,0))=0,"n/a",((INDEX(Historical!$C$7:$C$1437,MATCH(B481,Historical!$B$7:$B$1446,0))/INDEX(Historical!$H$7:$H$1430,MATCH(B481,Historical!$B$7:$B$1446,0)))^(1/5)-1)*100)</f>
        <v>16.465861577965679</v>
      </c>
      <c r="V481" s="759" t="str">
        <f>IF(INDEX(Historical!$O$7:$O$1430,MATCH(B481,Historical!$B$7:$B$1446,0))=0,"n/a",((INDEX(Historical!$C$7:$C$1437,MATCH(B481,Historical!$B$7:$B$1446,0))/INDEX(Historical!$O$7:$O$1430,MATCH(B481,Historical!$B$7:$B$1446,0)))^(1/10)-1)*100)</f>
        <v>n/a</v>
      </c>
      <c r="W481" s="760" t="str">
        <f t="shared" si="124"/>
        <v>n/a</v>
      </c>
      <c r="X481" s="761">
        <f t="shared" si="125"/>
        <v>6.8607756574857</v>
      </c>
      <c r="Y481" s="716"/>
      <c r="Z481" s="702">
        <f t="shared" si="126"/>
        <v>106.57439446366782</v>
      </c>
      <c r="AA481" s="935">
        <f t="shared" si="127"/>
        <v>23.20069204152249</v>
      </c>
      <c r="AB481" s="639">
        <v>12</v>
      </c>
      <c r="AC481" s="916">
        <v>2.89</v>
      </c>
      <c r="AD481" s="916">
        <v>5.42</v>
      </c>
      <c r="AE481" s="916">
        <v>3.72</v>
      </c>
      <c r="AF481" s="916">
        <v>9.39</v>
      </c>
      <c r="AG481" s="916">
        <v>24.4</v>
      </c>
      <c r="AH481" s="916">
        <v>9.1</v>
      </c>
      <c r="AI481" s="916">
        <v>7.0900000000000007</v>
      </c>
      <c r="AJ481" s="916">
        <v>2.4</v>
      </c>
      <c r="AK481" s="916">
        <v>4.2799999999999994</v>
      </c>
      <c r="AL481" s="928">
        <v>51270</v>
      </c>
      <c r="AM481" s="922">
        <v>20.8</v>
      </c>
      <c r="AN481" s="916">
        <v>2.17</v>
      </c>
      <c r="AO481" s="802">
        <f t="shared" si="128"/>
        <v>-2.1412435880907417</v>
      </c>
      <c r="AP481" s="803">
        <f t="shared" si="129"/>
        <v>21.059448453431749</v>
      </c>
      <c r="AQ481" s="936">
        <f t="shared" si="130"/>
        <v>211.16590663709798</v>
      </c>
      <c r="AR481" s="702">
        <f>INDEX(Historical!$C$7:$C$1437,MATCH(B481,Historical!$B$7:$B$1446,0))*IF(AH481="n/a",1.03,IF(AH481&lt;0,1.01,IF(AH481&gt;10,1.1,(1+AH481/100))))</f>
        <v>3.2729999999999997</v>
      </c>
      <c r="AS481" s="935">
        <f t="shared" si="131"/>
        <v>3.5050556999999993</v>
      </c>
      <c r="AT481" s="935">
        <f t="shared" si="135"/>
        <v>3.6550720839599991</v>
      </c>
      <c r="AU481" s="935">
        <f t="shared" si="135"/>
        <v>3.8115091691534868</v>
      </c>
      <c r="AV481" s="935">
        <f t="shared" si="135"/>
        <v>3.9746417615932557</v>
      </c>
      <c r="AW481" s="702">
        <f t="shared" si="132"/>
        <v>18.219278714706739</v>
      </c>
      <c r="AX481" s="810">
        <f t="shared" si="133"/>
        <v>27.172675189719225</v>
      </c>
      <c r="AY481" s="991">
        <v>1.47</v>
      </c>
      <c r="AZ481" s="922">
        <v>41.49</v>
      </c>
      <c r="BA481" s="922">
        <v>-17.68</v>
      </c>
      <c r="BB481" s="922">
        <v>6.83</v>
      </c>
      <c r="BC481" s="922">
        <v>11.200000000000001</v>
      </c>
      <c r="BE481" s="664">
        <v>2012</v>
      </c>
      <c r="BF481" s="946" t="e">
        <f>#VALUE!</f>
        <v>#VALUE!</v>
      </c>
      <c r="BG481" s="931">
        <v>6.8000000000000007</v>
      </c>
    </row>
    <row r="482" spans="1:59" ht="11.25" customHeight="1" x14ac:dyDescent="0.2">
      <c r="A482" s="609" t="s">
        <v>1431</v>
      </c>
      <c r="B482" s="925" t="s">
        <v>1432</v>
      </c>
      <c r="C482" s="988" t="s">
        <v>123</v>
      </c>
      <c r="D482" s="988" t="s">
        <v>4205</v>
      </c>
      <c r="E482" s="792">
        <v>8</v>
      </c>
      <c r="F482" s="526">
        <v>500</v>
      </c>
      <c r="G482" s="526" t="s">
        <v>106</v>
      </c>
      <c r="H482" s="526" t="s">
        <v>106</v>
      </c>
      <c r="I482" s="924">
        <v>88.23</v>
      </c>
      <c r="J482" s="702">
        <f t="shared" si="121"/>
        <v>4.5336053496543123</v>
      </c>
      <c r="K482" s="927">
        <v>1</v>
      </c>
      <c r="L482" s="639">
        <v>4</v>
      </c>
      <c r="M482" s="693">
        <f t="shared" si="122"/>
        <v>4</v>
      </c>
      <c r="N482" s="921" t="s">
        <v>111</v>
      </c>
      <c r="O482" s="795">
        <v>0.9</v>
      </c>
      <c r="P482" s="917">
        <v>43161</v>
      </c>
      <c r="Q482" s="917">
        <v>43171</v>
      </c>
      <c r="R482" s="693">
        <f t="shared" si="123"/>
        <v>11.111111111111107</v>
      </c>
      <c r="S482" s="759">
        <f>IF(INDEX(Historical!$D$7:$D$1437,MATCH(B482,Historical!$B$7:$B$1446,0))=0,"n/a",(INDEX(Historical!$C$7:$C$1437,MATCH(B482,Historical!$B$7:$B$1446,0))/INDEX(Historical!$D$7:$D$1437,MATCH(B482,Historical!$B$7:$B$1446,0))-1)*100)</f>
        <v>12.676056338028152</v>
      </c>
      <c r="T482" s="759">
        <f>IF(INDEX(Historical!$F$7:$F$1430,MATCH(B482,Historical!$B$7:$B$1446,0))=0,"n/a",((INDEX(Historical!$C$7:$C$1437,MATCH(B482,Historical!$B$7:$B$1446,0))/INDEX(Historical!$F$7:$F$1430,MATCH(B482,Historical!$B$7:$B$1446,0)))^(1/3)-1)*100)</f>
        <v>9.5793708422175161</v>
      </c>
      <c r="U482" s="759">
        <f>IF(INDEX(Historical!$H$7:$H$1430,MATCH(B482,Historical!$B$7:$B$1446,0))=0,"n/a",((INDEX(Historical!$C$7:$C$1437,MATCH(B482,Historical!$B$7:$B$1446,0))/INDEX(Historical!$H$7:$H$1430,MATCH(B482,Historical!$B$7:$B$1446,0)))^(1/5)-1)*100)</f>
        <v>14.869835499703509</v>
      </c>
      <c r="V482" s="759" t="str">
        <f>IF(INDEX(Historical!$O$7:$O$1430,MATCH(B482,Historical!$B$7:$B$1446,0))=0,"n/a",((INDEX(Historical!$C$7:$C$1437,MATCH(B482,Historical!$B$7:$B$1446,0))/INDEX(Historical!$O$7:$O$1430,MATCH(B482,Historical!$B$7:$B$1446,0)))^(1/10)-1)*100)</f>
        <v>n/a</v>
      </c>
      <c r="W482" s="760" t="str">
        <f t="shared" si="124"/>
        <v>n/a</v>
      </c>
      <c r="X482" s="761">
        <f t="shared" si="125"/>
        <v>1.2089297154230494</v>
      </c>
      <c r="Y482" s="715" t="s">
        <v>1433</v>
      </c>
      <c r="Z482" s="702">
        <f t="shared" si="126"/>
        <v>33.277870216306162</v>
      </c>
      <c r="AA482" s="935">
        <f t="shared" si="127"/>
        <v>7.3402662229617315</v>
      </c>
      <c r="AB482" s="639">
        <v>12</v>
      </c>
      <c r="AC482" s="916">
        <v>12.02</v>
      </c>
      <c r="AD482" s="916">
        <v>1.1000000000000001</v>
      </c>
      <c r="AE482" s="916">
        <v>0.84</v>
      </c>
      <c r="AF482" s="916">
        <v>3.24</v>
      </c>
      <c r="AG482" s="916" t="s">
        <v>137</v>
      </c>
      <c r="AH482" s="916">
        <v>18.2</v>
      </c>
      <c r="AI482" s="916">
        <v>13.11</v>
      </c>
      <c r="AJ482" s="916">
        <v>12.3</v>
      </c>
      <c r="AK482" s="916">
        <v>6.660000000000001</v>
      </c>
      <c r="AL482" s="928">
        <v>32920</v>
      </c>
      <c r="AM482" s="922">
        <v>0.1</v>
      </c>
      <c r="AN482" s="916">
        <v>0.98</v>
      </c>
      <c r="AO482" s="802">
        <f t="shared" si="128"/>
        <v>12.063174626396091</v>
      </c>
      <c r="AP482" s="803">
        <f t="shared" si="129"/>
        <v>19.403440849357821</v>
      </c>
      <c r="AQ482" s="936">
        <f t="shared" si="130"/>
        <v>2.8104243793638517</v>
      </c>
      <c r="AR482" s="702">
        <f>INDEX(Historical!$C$7:$C$1437,MATCH(B482,Historical!$B$7:$B$1446,0))*IF(AH482="n/a",1.03,IF(AH482&lt;0,1.01,IF(AH482&gt;10,1.1,(1+AH482/100))))</f>
        <v>4.4000000000000004</v>
      </c>
      <c r="AS482" s="935">
        <f t="shared" si="131"/>
        <v>4.8400000000000007</v>
      </c>
      <c r="AT482" s="935">
        <f t="shared" si="135"/>
        <v>5.1623440000000009</v>
      </c>
      <c r="AU482" s="935">
        <f t="shared" si="135"/>
        <v>5.506156110400001</v>
      </c>
      <c r="AV482" s="935">
        <f t="shared" si="135"/>
        <v>5.8728661073526407</v>
      </c>
      <c r="AW482" s="702">
        <f t="shared" si="132"/>
        <v>25.781366217752648</v>
      </c>
      <c r="AX482" s="810">
        <f t="shared" si="133"/>
        <v>29.220634951550096</v>
      </c>
      <c r="AY482" s="991">
        <v>1.1299999999999999</v>
      </c>
      <c r="AZ482" s="922">
        <v>13.819999999999999</v>
      </c>
      <c r="BA482" s="922">
        <v>-26.1</v>
      </c>
      <c r="BB482" s="922">
        <v>-6.9999999999999993E-2</v>
      </c>
      <c r="BC482" s="922">
        <v>-7.02</v>
      </c>
      <c r="BE482" s="664">
        <v>2011</v>
      </c>
      <c r="BF482" s="946" t="e">
        <f>#VALUE!</f>
        <v>#VALUE!</v>
      </c>
      <c r="BG482" s="931" t="s">
        <v>137</v>
      </c>
    </row>
    <row r="483" spans="1:59" ht="11.25" customHeight="1" x14ac:dyDescent="0.2">
      <c r="A483" s="537" t="s">
        <v>671</v>
      </c>
      <c r="B483" s="925" t="s">
        <v>672</v>
      </c>
      <c r="C483" s="988" t="s">
        <v>108</v>
      </c>
      <c r="D483" s="988" t="s">
        <v>4373</v>
      </c>
      <c r="E483" s="792">
        <v>19</v>
      </c>
      <c r="F483" s="526">
        <v>171</v>
      </c>
      <c r="G483" s="526" t="s">
        <v>106</v>
      </c>
      <c r="H483" s="526" t="s">
        <v>106</v>
      </c>
      <c r="I483" s="924">
        <v>42</v>
      </c>
      <c r="J483" s="702">
        <f t="shared" si="121"/>
        <v>2.8571428571428572</v>
      </c>
      <c r="K483" s="927">
        <v>0.3</v>
      </c>
      <c r="L483" s="639">
        <v>4</v>
      </c>
      <c r="M483" s="693">
        <f t="shared" si="122"/>
        <v>1.2</v>
      </c>
      <c r="N483" s="921" t="s">
        <v>493</v>
      </c>
      <c r="O483" s="795">
        <v>0.27</v>
      </c>
      <c r="P483" s="915">
        <v>43370</v>
      </c>
      <c r="Q483" s="915">
        <v>43388</v>
      </c>
      <c r="R483" s="693">
        <f t="shared" si="123"/>
        <v>11.1111111111111</v>
      </c>
      <c r="S483" s="759">
        <f>IF(INDEX(Historical!$D$7:$D$1437,MATCH(B483,Historical!$B$7:$B$1446,0))=0,"n/a",(INDEX(Historical!$C$7:$C$1437,MATCH(B483,Historical!$B$7:$B$1446,0))/INDEX(Historical!$D$7:$D$1437,MATCH(B483,Historical!$B$7:$B$1446,0))-1)*100)</f>
        <v>7.7669902912621325</v>
      </c>
      <c r="T483" s="759">
        <f>IF(INDEX(Historical!$F$7:$F$1430,MATCH(B483,Historical!$B$7:$B$1446,0))=0,"n/a",((INDEX(Historical!$C$7:$C$1437,MATCH(B483,Historical!$B$7:$B$1446,0))/INDEX(Historical!$F$7:$F$1430,MATCH(B483,Historical!$B$7:$B$1446,0)))^(1/3)-1)*100)</f>
        <v>12.965046268916458</v>
      </c>
      <c r="U483" s="759">
        <f>IF(INDEX(Historical!$H$7:$H$1430,MATCH(B483,Historical!$B$7:$B$1446,0))=0,"n/a",((INDEX(Historical!$C$7:$C$1437,MATCH(B483,Historical!$B$7:$B$1446,0))/INDEX(Historical!$H$7:$H$1430,MATCH(B483,Historical!$B$7:$B$1446,0)))^(1/5)-1)*100)</f>
        <v>13.730973168918537</v>
      </c>
      <c r="V483" s="759">
        <f>IF(INDEX(Historical!$O$7:$O$1430,MATCH(B483,Historical!$B$7:$B$1446,0))=0,"n/a",((INDEX(Historical!$C$7:$C$1437,MATCH(B483,Historical!$B$7:$B$1446,0))/INDEX(Historical!$O$7:$O$1430,MATCH(B483,Historical!$B$7:$B$1446,0)))^(1/10)-1)*100)</f>
        <v>11.413675244823395</v>
      </c>
      <c r="W483" s="760">
        <f t="shared" si="124"/>
        <v>1.2030281985766276</v>
      </c>
      <c r="X483" s="761" t="str">
        <f t="shared" si="125"/>
        <v>n/a</v>
      </c>
      <c r="Y483" s="925"/>
      <c r="Z483" s="702" t="str">
        <f t="shared" si="126"/>
        <v>n/a</v>
      </c>
      <c r="AA483" s="935" t="str">
        <f t="shared" si="127"/>
        <v>n/a</v>
      </c>
      <c r="AB483" s="639">
        <v>12</v>
      </c>
      <c r="AC483" s="916" t="s">
        <v>137</v>
      </c>
      <c r="AD483" s="916" t="s">
        <v>137</v>
      </c>
      <c r="AE483" s="916" t="s">
        <v>137</v>
      </c>
      <c r="AF483" s="916" t="s">
        <v>137</v>
      </c>
      <c r="AG483" s="916" t="s">
        <v>137</v>
      </c>
      <c r="AH483" s="916" t="s">
        <v>137</v>
      </c>
      <c r="AI483" s="916" t="s">
        <v>137</v>
      </c>
      <c r="AJ483" s="916" t="s">
        <v>137</v>
      </c>
      <c r="AK483" s="916" t="s">
        <v>137</v>
      </c>
      <c r="AL483" s="928" t="s">
        <v>137</v>
      </c>
      <c r="AM483" s="922" t="s">
        <v>137</v>
      </c>
      <c r="AN483" s="916" t="s">
        <v>137</v>
      </c>
      <c r="AO483" s="802" t="str">
        <f t="shared" si="128"/>
        <v>n/a</v>
      </c>
      <c r="AP483" s="803">
        <f t="shared" si="129"/>
        <v>16.588116026061392</v>
      </c>
      <c r="AQ483" s="936" t="str">
        <f t="shared" si="130"/>
        <v>n/a</v>
      </c>
      <c r="AR483" s="702">
        <f>INDEX(Historical!$C$7:$C$1437,MATCH(B483,Historical!$B$7:$B$1446,0))*IF(AH483="n/a",1.03,IF(AH483&lt;0,1.01,IF(AH483&gt;10,1.1,(1+AH483/100))))</f>
        <v>1.1433000000000002</v>
      </c>
      <c r="AS483" s="935">
        <f t="shared" si="131"/>
        <v>1.1775990000000003</v>
      </c>
      <c r="AT483" s="935">
        <f t="shared" si="135"/>
        <v>1.2129269700000003</v>
      </c>
      <c r="AU483" s="935">
        <f t="shared" si="135"/>
        <v>1.2493147791000003</v>
      </c>
      <c r="AV483" s="935">
        <f t="shared" si="135"/>
        <v>1.2867942224730005</v>
      </c>
      <c r="AW483" s="702">
        <f t="shared" si="132"/>
        <v>6.0699349715730015</v>
      </c>
      <c r="AX483" s="810">
        <f t="shared" si="133"/>
        <v>14.45222612279286</v>
      </c>
      <c r="AY483" s="991" t="s">
        <v>137</v>
      </c>
      <c r="AZ483" s="922" t="s">
        <v>137</v>
      </c>
      <c r="BA483" s="922" t="s">
        <v>137</v>
      </c>
      <c r="BB483" s="922" t="s">
        <v>137</v>
      </c>
      <c r="BC483" s="922" t="s">
        <v>137</v>
      </c>
      <c r="BD483" s="960" t="s">
        <v>4298</v>
      </c>
      <c r="BE483" s="664">
        <v>2001</v>
      </c>
      <c r="BF483" s="946" t="e">
        <f>#VALUE!</f>
        <v>#VALUE!</v>
      </c>
      <c r="BG483" s="931" t="s">
        <v>137</v>
      </c>
    </row>
    <row r="484" spans="1:59" ht="11.25" customHeight="1" x14ac:dyDescent="0.2">
      <c r="A484" s="609" t="s">
        <v>1395</v>
      </c>
      <c r="B484" s="925" t="s">
        <v>1396</v>
      </c>
      <c r="C484" s="988" t="s">
        <v>247</v>
      </c>
      <c r="D484" s="988" t="s">
        <v>4385</v>
      </c>
      <c r="E484" s="792">
        <v>7</v>
      </c>
      <c r="F484" s="526">
        <v>641</v>
      </c>
      <c r="G484" s="526" t="s">
        <v>115</v>
      </c>
      <c r="H484" s="526" t="s">
        <v>115</v>
      </c>
      <c r="I484" s="924">
        <v>32.799999999999997</v>
      </c>
      <c r="J484" s="702">
        <f t="shared" si="121"/>
        <v>1.5853658536585367</v>
      </c>
      <c r="K484" s="927">
        <v>0.13</v>
      </c>
      <c r="L484" s="639">
        <v>4</v>
      </c>
      <c r="M484" s="693">
        <f t="shared" si="122"/>
        <v>0.52</v>
      </c>
      <c r="N484" s="921" t="s">
        <v>327</v>
      </c>
      <c r="O484" s="795">
        <v>0.12</v>
      </c>
      <c r="P484" s="915">
        <v>43441</v>
      </c>
      <c r="Q484" s="915">
        <v>43454</v>
      </c>
      <c r="R484" s="693">
        <f t="shared" si="123"/>
        <v>8.333333333333341</v>
      </c>
      <c r="S484" s="759">
        <f>IF(INDEX(Historical!$D$7:$D$1437,MATCH(B484,Historical!$B$7:$B$1446,0))=0,"n/a",(INDEX(Historical!$C$7:$C$1437,MATCH(B484,Historical!$B$7:$B$1446,0))/INDEX(Historical!$D$7:$D$1437,MATCH(B484,Historical!$B$7:$B$1446,0))-1)*100)</f>
        <v>8.8888888888888786</v>
      </c>
      <c r="T484" s="759">
        <f>IF(INDEX(Historical!$F$7:$F$1430,MATCH(B484,Historical!$B$7:$B$1446,0))=0,"n/a",((INDEX(Historical!$C$7:$C$1437,MATCH(B484,Historical!$B$7:$B$1446,0))/INDEX(Historical!$F$7:$F$1430,MATCH(B484,Historical!$B$7:$B$1446,0)))^(1/3)-1)*100)</f>
        <v>12.955067905975316</v>
      </c>
      <c r="U484" s="759">
        <f>IF(INDEX(Historical!$H$7:$H$1430,MATCH(B484,Historical!$B$7:$B$1446,0))=0,"n/a",((INDEX(Historical!$C$7:$C$1437,MATCH(B484,Historical!$B$7:$B$1446,0))/INDEX(Historical!$H$7:$H$1430,MATCH(B484,Historical!$B$7:$B$1446,0)))^(1/5)-1)*100)</f>
        <v>22.175665962439474</v>
      </c>
      <c r="V484" s="759">
        <f>IF(INDEX(Historical!$O$7:$O$1430,MATCH(B484,Historical!$B$7:$B$1446,0))=0,"n/a",((INDEX(Historical!$C$7:$C$1437,MATCH(B484,Historical!$B$7:$B$1446,0))/INDEX(Historical!$O$7:$O$1430,MATCH(B484,Historical!$B$7:$B$1446,0)))^(1/10)-1)*100)</f>
        <v>13.346158167069744</v>
      </c>
      <c r="W484" s="760">
        <f t="shared" si="124"/>
        <v>1.6615767387768281</v>
      </c>
      <c r="X484" s="761">
        <f t="shared" si="125"/>
        <v>1.3859791226524671</v>
      </c>
      <c r="Y484" s="717"/>
      <c r="Z484" s="702">
        <f t="shared" si="126"/>
        <v>25.365853658536587</v>
      </c>
      <c r="AA484" s="935">
        <f t="shared" si="127"/>
        <v>16</v>
      </c>
      <c r="AB484" s="639">
        <v>4</v>
      </c>
      <c r="AC484" s="916">
        <v>2.0499999999999998</v>
      </c>
      <c r="AD484" s="916">
        <v>2.0499999999999998</v>
      </c>
      <c r="AE484" s="916">
        <v>0.88</v>
      </c>
      <c r="AF484" s="916">
        <v>2.34</v>
      </c>
      <c r="AG484" s="916">
        <v>16</v>
      </c>
      <c r="AH484" s="916">
        <v>3.3000000000000003</v>
      </c>
      <c r="AI484" s="916">
        <v>8.7200000000000006</v>
      </c>
      <c r="AJ484" s="916">
        <v>16</v>
      </c>
      <c r="AK484" s="916">
        <v>7.8</v>
      </c>
      <c r="AL484" s="928">
        <v>1510</v>
      </c>
      <c r="AM484" s="922">
        <v>1.3</v>
      </c>
      <c r="AN484" s="916">
        <v>0.03</v>
      </c>
      <c r="AO484" s="802">
        <f t="shared" si="128"/>
        <v>7.7610318160980114</v>
      </c>
      <c r="AP484" s="803">
        <f t="shared" si="129"/>
        <v>23.761031816098011</v>
      </c>
      <c r="AQ484" s="936">
        <f t="shared" si="130"/>
        <v>28.9961239727768</v>
      </c>
      <c r="AR484" s="702">
        <f>INDEX(Historical!$C$7:$C$1437,MATCH(B484,Historical!$B$7:$B$1446,0))*IF(AH484="n/a",1.03,IF(AH484&lt;0,1.01,IF(AH484&gt;10,1.1,(1+AH484/100))))</f>
        <v>0.5061699999999999</v>
      </c>
      <c r="AS484" s="935">
        <f t="shared" si="131"/>
        <v>0.5503080239999999</v>
      </c>
      <c r="AT484" s="935">
        <f t="shared" si="135"/>
        <v>0.59323204987199996</v>
      </c>
      <c r="AU484" s="935">
        <f t="shared" si="135"/>
        <v>0.63950414976201597</v>
      </c>
      <c r="AV484" s="935">
        <f t="shared" si="135"/>
        <v>0.68938547344345324</v>
      </c>
      <c r="AW484" s="702">
        <f t="shared" si="132"/>
        <v>2.9785996970774686</v>
      </c>
      <c r="AX484" s="810">
        <f t="shared" si="133"/>
        <v>9.0810966374313082</v>
      </c>
      <c r="AY484" s="991">
        <v>0.92</v>
      </c>
      <c r="AZ484" s="922">
        <v>29.64</v>
      </c>
      <c r="BA484" s="922">
        <v>-16.220000000000002</v>
      </c>
      <c r="BB484" s="922">
        <v>-2.52</v>
      </c>
      <c r="BC484" s="922">
        <v>6.5</v>
      </c>
      <c r="BE484" s="664">
        <v>2013</v>
      </c>
      <c r="BF484" s="946" t="e">
        <f>#VALUE!</f>
        <v>#VALUE!</v>
      </c>
      <c r="BG484" s="931">
        <v>10.299999999999999</v>
      </c>
    </row>
    <row r="485" spans="1:59" ht="11.25" customHeight="1" x14ac:dyDescent="0.2">
      <c r="A485" s="537" t="s">
        <v>1462</v>
      </c>
      <c r="B485" s="925" t="s">
        <v>1463</v>
      </c>
      <c r="C485" s="988" t="s">
        <v>4224</v>
      </c>
      <c r="D485" s="988" t="s">
        <v>4359</v>
      </c>
      <c r="E485" s="792">
        <v>8</v>
      </c>
      <c r="F485" s="526">
        <v>559</v>
      </c>
      <c r="G485" s="526" t="s">
        <v>106</v>
      </c>
      <c r="H485" s="526" t="s">
        <v>106</v>
      </c>
      <c r="I485" s="924">
        <v>254.24</v>
      </c>
      <c r="J485" s="702">
        <f t="shared" si="121"/>
        <v>0.51919446192573948</v>
      </c>
      <c r="K485" s="927">
        <v>0.33</v>
      </c>
      <c r="L485" s="639">
        <v>4</v>
      </c>
      <c r="M485" s="693">
        <f t="shared" si="122"/>
        <v>1.32</v>
      </c>
      <c r="N485" s="921" t="s">
        <v>273</v>
      </c>
      <c r="O485" s="795">
        <v>0.25</v>
      </c>
      <c r="P485" s="915">
        <v>43473</v>
      </c>
      <c r="Q485" s="915">
        <v>43504</v>
      </c>
      <c r="R485" s="693">
        <f t="shared" si="123"/>
        <v>32.000000000000007</v>
      </c>
      <c r="S485" s="759">
        <f>IF(INDEX(Historical!$D$7:$D$1437,MATCH(B485,Historical!$B$7:$B$1446,0))=0,"n/a",(INDEX(Historical!$C$7:$C$1437,MATCH(B485,Historical!$B$7:$B$1446,0))/INDEX(Historical!$D$7:$D$1437,MATCH(B485,Historical!$B$7:$B$1446,0))-1)*100)</f>
        <v>13.636363636363647</v>
      </c>
      <c r="T485" s="759">
        <f>IF(INDEX(Historical!$F$7:$F$1430,MATCH(B485,Historical!$B$7:$B$1446,0))=0,"n/a",((INDEX(Historical!$C$7:$C$1437,MATCH(B485,Historical!$B$7:$B$1446,0))/INDEX(Historical!$F$7:$F$1430,MATCH(B485,Historical!$B$7:$B$1446,0)))^(1/3)-1)*100)</f>
        <v>16.039720840319482</v>
      </c>
      <c r="U485" s="759">
        <f>IF(INDEX(Historical!$H$7:$H$1430,MATCH(B485,Historical!$B$7:$B$1446,0))=0,"n/a",((INDEX(Historical!$C$7:$C$1437,MATCH(B485,Historical!$B$7:$B$1446,0))/INDEX(Historical!$H$7:$H$1430,MATCH(B485,Historical!$B$7:$B$1446,0)))^(1/5)-1)*100)</f>
        <v>36.633168936047468</v>
      </c>
      <c r="V485" s="759">
        <f>IF(INDEX(Historical!$O$7:$O$1430,MATCH(B485,Historical!$B$7:$B$1446,0))=0,"n/a",((INDEX(Historical!$C$7:$C$1437,MATCH(B485,Historical!$B$7:$B$1446,0))/INDEX(Historical!$O$7:$O$1430,MATCH(B485,Historical!$B$7:$B$1446,0)))^(1/10)-1)*100)</f>
        <v>32.490541459126952</v>
      </c>
      <c r="W485" s="760">
        <f t="shared" si="124"/>
        <v>1.1275025681591653</v>
      </c>
      <c r="X485" s="761">
        <f t="shared" si="125"/>
        <v>2.2068174057859919</v>
      </c>
      <c r="Y485" s="713"/>
      <c r="Z485" s="702">
        <f t="shared" si="126"/>
        <v>23.913043478260875</v>
      </c>
      <c r="AA485" s="935">
        <f t="shared" si="127"/>
        <v>46.057971014492757</v>
      </c>
      <c r="AB485" s="639">
        <v>12</v>
      </c>
      <c r="AC485" s="916">
        <v>5.52</v>
      </c>
      <c r="AD485" s="916">
        <v>2.21</v>
      </c>
      <c r="AE485" s="916">
        <v>17.37</v>
      </c>
      <c r="AF485" s="916">
        <v>48.61</v>
      </c>
      <c r="AG485" s="916">
        <v>105.89999999999999</v>
      </c>
      <c r="AH485" s="916">
        <v>26.200000000000003</v>
      </c>
      <c r="AI485" s="916">
        <v>18.279999999999998</v>
      </c>
      <c r="AJ485" s="916">
        <v>16.600000000000001</v>
      </c>
      <c r="AK485" s="916">
        <v>20.87</v>
      </c>
      <c r="AL485" s="928">
        <v>259700</v>
      </c>
      <c r="AM485" s="922">
        <v>0.1</v>
      </c>
      <c r="AN485" s="916">
        <v>1.17</v>
      </c>
      <c r="AO485" s="802">
        <f t="shared" si="128"/>
        <v>-8.9056076165195464</v>
      </c>
      <c r="AP485" s="803">
        <f t="shared" si="129"/>
        <v>37.152363397973211</v>
      </c>
      <c r="AQ485" s="936">
        <f t="shared" si="130"/>
        <v>897.52537612155072</v>
      </c>
      <c r="AR485" s="702">
        <f>INDEX(Historical!$C$7:$C$1437,MATCH(B485,Historical!$B$7:$B$1446,0))*IF(AH485="n/a",1.03,IF(AH485&lt;0,1.01,IF(AH485&gt;10,1.1,(1+AH485/100))))</f>
        <v>1.1000000000000001</v>
      </c>
      <c r="AS485" s="935">
        <f t="shared" si="131"/>
        <v>1.2100000000000002</v>
      </c>
      <c r="AT485" s="935">
        <f t="shared" si="135"/>
        <v>1.3310000000000004</v>
      </c>
      <c r="AU485" s="935">
        <f t="shared" si="135"/>
        <v>1.4641000000000006</v>
      </c>
      <c r="AV485" s="935">
        <f t="shared" si="135"/>
        <v>1.6105100000000008</v>
      </c>
      <c r="AW485" s="702">
        <f t="shared" si="132"/>
        <v>6.7156100000000025</v>
      </c>
      <c r="AX485" s="810">
        <f t="shared" si="133"/>
        <v>2.6414450912523608</v>
      </c>
      <c r="AY485" s="991">
        <v>1.1399999999999999</v>
      </c>
      <c r="AZ485" s="922">
        <v>47.910000000000004</v>
      </c>
      <c r="BA485" s="922">
        <v>2.4299999999999997</v>
      </c>
      <c r="BB485" s="922">
        <v>9.36</v>
      </c>
      <c r="BC485" s="922">
        <v>20.54</v>
      </c>
      <c r="BE485" s="664">
        <v>2012</v>
      </c>
      <c r="BF485" s="946" t="e">
        <f>#VALUE!</f>
        <v>#VALUE!</v>
      </c>
      <c r="BG485" s="931">
        <v>25</v>
      </c>
    </row>
    <row r="486" spans="1:59" ht="11.25" customHeight="1" x14ac:dyDescent="0.2">
      <c r="A486" s="537" t="s">
        <v>1478</v>
      </c>
      <c r="B486" s="925" t="s">
        <v>1479</v>
      </c>
      <c r="C486" s="988" t="s">
        <v>4353</v>
      </c>
      <c r="D486" s="988" t="s">
        <v>4354</v>
      </c>
      <c r="E486" s="792">
        <v>9</v>
      </c>
      <c r="F486" s="526">
        <v>418</v>
      </c>
      <c r="G486" s="526" t="s">
        <v>37</v>
      </c>
      <c r="H486" s="526" t="s">
        <v>37</v>
      </c>
      <c r="I486" s="924">
        <v>109.41</v>
      </c>
      <c r="J486" s="702">
        <f t="shared" si="121"/>
        <v>3.509734027968193</v>
      </c>
      <c r="K486" s="927">
        <v>0.96</v>
      </c>
      <c r="L486" s="639">
        <v>4</v>
      </c>
      <c r="M486" s="693">
        <f t="shared" si="122"/>
        <v>3.84</v>
      </c>
      <c r="N486" s="921" t="s">
        <v>161</v>
      </c>
      <c r="O486" s="795">
        <v>0.92249999999999999</v>
      </c>
      <c r="P486" s="915">
        <v>43479</v>
      </c>
      <c r="Q486" s="915">
        <v>43496</v>
      </c>
      <c r="R486" s="693">
        <f t="shared" si="123"/>
        <v>4.0650406504065018</v>
      </c>
      <c r="S486" s="759">
        <f>IF(INDEX(Historical!$D$7:$D$1437,MATCH(B486,Historical!$B$7:$B$1446,0))=0,"n/a",(INDEX(Historical!$C$7:$C$1437,MATCH(B486,Historical!$B$7:$B$1446,0))/INDEX(Historical!$D$7:$D$1437,MATCH(B486,Historical!$B$7:$B$1446,0))-1)*100)</f>
        <v>6.0344827586206851</v>
      </c>
      <c r="T486" s="759">
        <f>IF(INDEX(Historical!$F$7:$F$1430,MATCH(B486,Historical!$B$7:$B$1446,0))=0,"n/a",((INDEX(Historical!$C$7:$C$1437,MATCH(B486,Historical!$B$7:$B$1446,0))/INDEX(Historical!$F$7:$F$1430,MATCH(B486,Historical!$B$7:$B$1446,0)))^(1/3)-1)*100)</f>
        <v>6.208322604405847</v>
      </c>
      <c r="U486" s="759">
        <f>IF(INDEX(Historical!$H$7:$H$1430,MATCH(B486,Historical!$B$7:$B$1446,0))=0,"n/a",((INDEX(Historical!$C$7:$C$1437,MATCH(B486,Historical!$B$7:$B$1446,0))/INDEX(Historical!$H$7:$H$1430,MATCH(B486,Historical!$B$7:$B$1446,0)))^(1/5)-1)*100)</f>
        <v>5.8269583786462409</v>
      </c>
      <c r="V486" s="759">
        <f>IF(INDEX(Historical!$O$7:$O$1430,MATCH(B486,Historical!$B$7:$B$1446,0))=0,"n/a",((INDEX(Historical!$C$7:$C$1437,MATCH(B486,Historical!$B$7:$B$1446,0))/INDEX(Historical!$O$7:$O$1430,MATCH(B486,Historical!$B$7:$B$1446,0)))^(1/10)-1)*100)</f>
        <v>4.1379743992410623</v>
      </c>
      <c r="W486" s="760">
        <f t="shared" si="124"/>
        <v>1.4081668508425165</v>
      </c>
      <c r="X486" s="761">
        <f t="shared" si="125"/>
        <v>0.23401439271671651</v>
      </c>
      <c r="Y486" s="713"/>
      <c r="Z486" s="702">
        <f t="shared" si="126"/>
        <v>198.96373056994818</v>
      </c>
      <c r="AA486" s="935">
        <f t="shared" si="127"/>
        <v>56.689119170984455</v>
      </c>
      <c r="AB486" s="639">
        <v>12</v>
      </c>
      <c r="AC486" s="916">
        <v>1.93</v>
      </c>
      <c r="AD486" s="916">
        <v>8.1199999999999992</v>
      </c>
      <c r="AE486" s="916">
        <v>7.92</v>
      </c>
      <c r="AF486" s="916">
        <v>2.02</v>
      </c>
      <c r="AG486" s="916">
        <v>3.5000000000000004</v>
      </c>
      <c r="AH486" s="916">
        <v>-32.5</v>
      </c>
      <c r="AI486" s="916">
        <v>10.73</v>
      </c>
      <c r="AJ486" s="916">
        <v>24.9</v>
      </c>
      <c r="AK486" s="916">
        <v>7.0000000000000009</v>
      </c>
      <c r="AL486" s="928">
        <v>12440</v>
      </c>
      <c r="AM486" s="922">
        <v>0.5</v>
      </c>
      <c r="AN486" s="916">
        <v>0.74</v>
      </c>
      <c r="AO486" s="802">
        <f t="shared" si="128"/>
        <v>-47.352426764370023</v>
      </c>
      <c r="AP486" s="803">
        <f t="shared" si="129"/>
        <v>9.3366924066144339</v>
      </c>
      <c r="AQ486" s="936">
        <f t="shared" si="130"/>
        <v>125.59749873060659</v>
      </c>
      <c r="AR486" s="702">
        <f>INDEX(Historical!$C$7:$C$1437,MATCH(B486,Historical!$B$7:$B$1446,0))*IF(AH486="n/a",1.03,IF(AH486&lt;0,1.01,IF(AH486&gt;10,1.1,(1+AH486/100))))</f>
        <v>3.7269000000000001</v>
      </c>
      <c r="AS486" s="935">
        <f t="shared" si="131"/>
        <v>4.0995900000000001</v>
      </c>
      <c r="AT486" s="935">
        <f t="shared" si="135"/>
        <v>4.3865613000000003</v>
      </c>
      <c r="AU486" s="935">
        <f t="shared" si="135"/>
        <v>4.6936205910000011</v>
      </c>
      <c r="AV486" s="935">
        <f t="shared" si="135"/>
        <v>5.0221740323700015</v>
      </c>
      <c r="AW486" s="702">
        <f t="shared" si="132"/>
        <v>21.928845923370005</v>
      </c>
      <c r="AX486" s="810">
        <f t="shared" si="133"/>
        <v>20.04281685711544</v>
      </c>
      <c r="AY486" s="991">
        <v>0.47</v>
      </c>
      <c r="AZ486" s="922">
        <v>25.080000000000002</v>
      </c>
      <c r="BA486" s="922">
        <v>-1.52</v>
      </c>
      <c r="BB486" s="922">
        <v>2.2800000000000002</v>
      </c>
      <c r="BC486" s="922">
        <v>7.4499999999999993</v>
      </c>
      <c r="BE486" s="664">
        <v>2011</v>
      </c>
      <c r="BF486" s="946" t="e">
        <f>#VALUE!</f>
        <v>#VALUE!</v>
      </c>
      <c r="BG486" s="931">
        <v>1.9</v>
      </c>
    </row>
    <row r="487" spans="1:59" ht="11.25" customHeight="1" x14ac:dyDescent="0.2">
      <c r="A487" s="537" t="s">
        <v>1434</v>
      </c>
      <c r="B487" s="925" t="s">
        <v>1435</v>
      </c>
      <c r="C487" s="988" t="s">
        <v>4353</v>
      </c>
      <c r="D487" s="988" t="s">
        <v>4354</v>
      </c>
      <c r="E487" s="792">
        <v>9</v>
      </c>
      <c r="F487" s="526">
        <v>395</v>
      </c>
      <c r="G487" s="526" t="s">
        <v>37</v>
      </c>
      <c r="H487" s="526" t="s">
        <v>37</v>
      </c>
      <c r="I487" s="924">
        <v>40.14</v>
      </c>
      <c r="J487" s="702">
        <f t="shared" si="121"/>
        <v>7.4738415545590433</v>
      </c>
      <c r="K487" s="927">
        <v>0.75</v>
      </c>
      <c r="L487" s="639">
        <v>4</v>
      </c>
      <c r="M487" s="693">
        <f t="shared" si="122"/>
        <v>3</v>
      </c>
      <c r="N487" s="921" t="s">
        <v>119</v>
      </c>
      <c r="O487" s="795">
        <v>0.74</v>
      </c>
      <c r="P487" s="915">
        <v>43412</v>
      </c>
      <c r="Q487" s="915">
        <v>43437</v>
      </c>
      <c r="R487" s="693">
        <f t="shared" si="123"/>
        <v>1.3513513513513526</v>
      </c>
      <c r="S487" s="759">
        <f>IF(INDEX(Historical!$D$7:$D$1437,MATCH(B487,Historical!$B$7:$B$1446,0))=0,"n/a",(INDEX(Historical!$C$7:$C$1437,MATCH(B487,Historical!$B$7:$B$1446,0))/INDEX(Historical!$D$7:$D$1437,MATCH(B487,Historical!$B$7:$B$1446,0))-1)*100)</f>
        <v>3.4843205574912828</v>
      </c>
      <c r="T487" s="759">
        <f>IF(INDEX(Historical!$F$7:$F$1430,MATCH(B487,Historical!$B$7:$B$1446,0))=0,"n/a",((INDEX(Historical!$C$7:$C$1437,MATCH(B487,Historical!$B$7:$B$1446,0))/INDEX(Historical!$F$7:$F$1430,MATCH(B487,Historical!$B$7:$B$1446,0)))^(1/3)-1)*100)</f>
        <v>4.1358421680133484</v>
      </c>
      <c r="U487" s="759">
        <f>IF(INDEX(Historical!$H$7:$H$1430,MATCH(B487,Historical!$B$7:$B$1446,0))=0,"n/a",((INDEX(Historical!$C$7:$C$1437,MATCH(B487,Historical!$B$7:$B$1446,0))/INDEX(Historical!$H$7:$H$1430,MATCH(B487,Historical!$B$7:$B$1446,0)))^(1/5)-1)*100)</f>
        <v>4.705353957462588</v>
      </c>
      <c r="V487" s="759">
        <f>IF(INDEX(Historical!$O$7:$O$1430,MATCH(B487,Historical!$B$7:$B$1446,0))=0,"n/a",((INDEX(Historical!$C$7:$C$1437,MATCH(B487,Historical!$B$7:$B$1446,0))/INDEX(Historical!$O$7:$O$1430,MATCH(B487,Historical!$B$7:$B$1446,0)))^(1/10)-1)*100)</f>
        <v>-0.74311372448820912</v>
      </c>
      <c r="W487" s="760" t="str">
        <f t="shared" si="124"/>
        <v>n/a</v>
      </c>
      <c r="X487" s="761" t="str">
        <f t="shared" si="125"/>
        <v>n/a</v>
      </c>
      <c r="Y487" s="713"/>
      <c r="Z487" s="702">
        <f t="shared" si="126"/>
        <v>714.28571428571433</v>
      </c>
      <c r="AA487" s="935">
        <f t="shared" si="127"/>
        <v>95.571428571428569</v>
      </c>
      <c r="AB487" s="639">
        <v>12</v>
      </c>
      <c r="AC487" s="916">
        <v>0.42</v>
      </c>
      <c r="AD487" s="916">
        <v>458.38</v>
      </c>
      <c r="AE487" s="916">
        <v>5.9</v>
      </c>
      <c r="AF487" s="916">
        <v>1.92</v>
      </c>
      <c r="AG487" s="916">
        <v>1.9</v>
      </c>
      <c r="AH487" s="916">
        <v>-62.9</v>
      </c>
      <c r="AI487" s="916">
        <v>41.4</v>
      </c>
      <c r="AJ487" s="916">
        <v>-14.799999999999999</v>
      </c>
      <c r="AK487" s="916">
        <v>0.21</v>
      </c>
      <c r="AL487" s="928">
        <v>5670</v>
      </c>
      <c r="AM487" s="922">
        <v>0.2</v>
      </c>
      <c r="AN487" s="916">
        <v>1.82</v>
      </c>
      <c r="AO487" s="802">
        <f t="shared" si="128"/>
        <v>-83.392233059406934</v>
      </c>
      <c r="AP487" s="803">
        <f t="shared" si="129"/>
        <v>12.179195512021632</v>
      </c>
      <c r="AQ487" s="936">
        <f t="shared" si="130"/>
        <v>185.57710992704887</v>
      </c>
      <c r="AR487" s="702">
        <f>INDEX(Historical!$C$7:$C$1437,MATCH(B487,Historical!$B$7:$B$1446,0))*IF(AH487="n/a",1.03,IF(AH487&lt;0,1.01,IF(AH487&gt;10,1.1,(1+AH487/100))))</f>
        <v>2.9997000000000003</v>
      </c>
      <c r="AS487" s="935">
        <f t="shared" si="131"/>
        <v>3.2996700000000008</v>
      </c>
      <c r="AT487" s="935">
        <f t="shared" ref="AT487:AV506" si="136">IF($AK487="n/a",1.03*AS487,IF($AK487&lt;0,1.01*AS487,IF($AK487&gt;10,1.1*AS487,(1+$AK487/100)*AS487)))</f>
        <v>3.3065993070000008</v>
      </c>
      <c r="AU487" s="935">
        <f t="shared" si="136"/>
        <v>3.3135431655447007</v>
      </c>
      <c r="AV487" s="935">
        <f t="shared" si="136"/>
        <v>3.3205016061923445</v>
      </c>
      <c r="AW487" s="702">
        <f t="shared" si="132"/>
        <v>16.240014078737047</v>
      </c>
      <c r="AX487" s="810">
        <f t="shared" si="133"/>
        <v>40.458430689429612</v>
      </c>
      <c r="AY487" s="991">
        <v>0.82</v>
      </c>
      <c r="AZ487" s="922">
        <v>1.08</v>
      </c>
      <c r="BA487" s="922">
        <v>-34.14</v>
      </c>
      <c r="BB487" s="922">
        <v>-6.4600000000000009</v>
      </c>
      <c r="BC487" s="922">
        <v>-18.790000000000003</v>
      </c>
      <c r="BE487" s="664">
        <v>2011</v>
      </c>
      <c r="BF487" s="946" t="e">
        <f>#VALUE!</f>
        <v>#VALUE!</v>
      </c>
      <c r="BG487" s="931">
        <v>0.6</v>
      </c>
    </row>
    <row r="488" spans="1:59" ht="11.25" customHeight="1" x14ac:dyDescent="0.2">
      <c r="A488" s="537" t="s">
        <v>1444</v>
      </c>
      <c r="B488" s="925" t="s">
        <v>1445</v>
      </c>
      <c r="C488" s="988" t="s">
        <v>108</v>
      </c>
      <c r="D488" s="988" t="s">
        <v>4369</v>
      </c>
      <c r="E488" s="792">
        <v>9</v>
      </c>
      <c r="F488" s="526">
        <v>469</v>
      </c>
      <c r="G488" s="526" t="s">
        <v>106</v>
      </c>
      <c r="H488" s="526" t="s">
        <v>106</v>
      </c>
      <c r="I488" s="924">
        <v>39.47</v>
      </c>
      <c r="J488" s="702">
        <f t="shared" si="121"/>
        <v>6.0805675196351672</v>
      </c>
      <c r="K488" s="927">
        <v>0.2</v>
      </c>
      <c r="L488" s="639">
        <v>12</v>
      </c>
      <c r="M488" s="693">
        <f t="shared" si="122"/>
        <v>2.4000000000000004</v>
      </c>
      <c r="N488" s="921" t="s">
        <v>1060</v>
      </c>
      <c r="O488" s="795">
        <v>0.19500000000000001</v>
      </c>
      <c r="P488" s="915">
        <v>43543</v>
      </c>
      <c r="Q488" s="915">
        <v>43570</v>
      </c>
      <c r="R488" s="693">
        <f t="shared" si="123"/>
        <v>2.5641025641025665</v>
      </c>
      <c r="S488" s="759">
        <f>IF(INDEX(Historical!$D$7:$D$1437,MATCH(B488,Historical!$B$7:$B$1446,0))=0,"n/a",(INDEX(Historical!$C$7:$C$1437,MATCH(B488,Historical!$B$7:$B$1446,0))/INDEX(Historical!$D$7:$D$1437,MATCH(B488,Historical!$B$7:$B$1446,0))-1)*100)</f>
        <v>2.6845637583892357</v>
      </c>
      <c r="T488" s="759">
        <f>IF(INDEX(Historical!$F$7:$F$1430,MATCH(B488,Historical!$B$7:$B$1446,0))=0,"n/a",((INDEX(Historical!$C$7:$C$1437,MATCH(B488,Historical!$B$7:$B$1446,0))/INDEX(Historical!$F$7:$F$1430,MATCH(B488,Historical!$B$7:$B$1446,0)))^(1/3)-1)*100)</f>
        <v>3.004088908500635</v>
      </c>
      <c r="U488" s="759">
        <f>IF(INDEX(Historical!$H$7:$H$1430,MATCH(B488,Historical!$B$7:$B$1446,0))=0,"n/a",((INDEX(Historical!$C$7:$C$1437,MATCH(B488,Historical!$B$7:$B$1446,0))/INDEX(Historical!$H$7:$H$1430,MATCH(B488,Historical!$B$7:$B$1446,0)))^(1/5)-1)*100)</f>
        <v>4.2927091778163895</v>
      </c>
      <c r="V488" s="759">
        <f>IF(INDEX(Historical!$O$7:$O$1430,MATCH(B488,Historical!$B$7:$B$1446,0))=0,"n/a",((INDEX(Historical!$C$7:$C$1437,MATCH(B488,Historical!$B$7:$B$1446,0))/INDEX(Historical!$O$7:$O$1430,MATCH(B488,Historical!$B$7:$B$1446,0)))^(1/10)-1)*100)</f>
        <v>4.8809910694839642</v>
      </c>
      <c r="W488" s="760">
        <f t="shared" si="124"/>
        <v>0.87947490923605198</v>
      </c>
      <c r="X488" s="761">
        <f t="shared" si="125"/>
        <v>3.9024628889239907</v>
      </c>
      <c r="Y488" s="926"/>
      <c r="Z488" s="702">
        <f t="shared" si="126"/>
        <v>89.552238805970148</v>
      </c>
      <c r="AA488" s="935">
        <f t="shared" si="127"/>
        <v>14.727611940298505</v>
      </c>
      <c r="AB488" s="639">
        <v>12</v>
      </c>
      <c r="AC488" s="916">
        <v>2.68</v>
      </c>
      <c r="AD488" s="916">
        <v>2.1</v>
      </c>
      <c r="AE488" s="916">
        <v>10.4</v>
      </c>
      <c r="AF488" s="916">
        <v>1.64</v>
      </c>
      <c r="AG488" s="916">
        <v>11.600000000000001</v>
      </c>
      <c r="AH488" s="916">
        <v>-5.6000000000000005</v>
      </c>
      <c r="AI488" s="916">
        <v>3.1399999999999997</v>
      </c>
      <c r="AJ488" s="916">
        <v>1.0999999999999999</v>
      </c>
      <c r="AK488" s="916">
        <v>7.0000000000000009</v>
      </c>
      <c r="AL488" s="928">
        <v>2430</v>
      </c>
      <c r="AM488" s="922">
        <v>5.2</v>
      </c>
      <c r="AN488" s="916">
        <v>0.67</v>
      </c>
      <c r="AO488" s="802">
        <f t="shared" si="128"/>
        <v>-4.3543352428469486</v>
      </c>
      <c r="AP488" s="803">
        <f t="shared" si="129"/>
        <v>10.373276697451557</v>
      </c>
      <c r="AQ488" s="936">
        <f t="shared" si="130"/>
        <v>3.6088447148741709</v>
      </c>
      <c r="AR488" s="702">
        <f>INDEX(Historical!$C$7:$C$1437,MATCH(B488,Historical!$B$7:$B$1446,0))*IF(AH488="n/a",1.03,IF(AH488&lt;0,1.01,IF(AH488&gt;10,1.1,(1+AH488/100))))</f>
        <v>2.3179499999999997</v>
      </c>
      <c r="AS488" s="935">
        <f t="shared" si="131"/>
        <v>2.3907336300000002</v>
      </c>
      <c r="AT488" s="935">
        <f t="shared" si="136"/>
        <v>2.5580849841000002</v>
      </c>
      <c r="AU488" s="935">
        <f t="shared" si="136"/>
        <v>2.7371509329870003</v>
      </c>
      <c r="AV488" s="935">
        <f t="shared" si="136"/>
        <v>2.9287514982960903</v>
      </c>
      <c r="AW488" s="702">
        <f t="shared" si="132"/>
        <v>12.932671045383092</v>
      </c>
      <c r="AX488" s="810">
        <f t="shared" si="133"/>
        <v>32.765824791951083</v>
      </c>
      <c r="AY488" s="991">
        <v>0.95</v>
      </c>
      <c r="AZ488" s="922">
        <v>23.54</v>
      </c>
      <c r="BA488" s="922">
        <v>-2.4699999999999998</v>
      </c>
      <c r="BB488" s="922">
        <v>3.6799999999999997</v>
      </c>
      <c r="BC488" s="922">
        <v>4.2</v>
      </c>
      <c r="BE488" s="664">
        <v>2011</v>
      </c>
      <c r="BF488" s="946" t="e">
        <f>#VALUE!</f>
        <v>#VALUE!</v>
      </c>
      <c r="BG488" s="931">
        <v>6.8000000000000007</v>
      </c>
    </row>
    <row r="489" spans="1:59" ht="11.25" customHeight="1" x14ac:dyDescent="0.2">
      <c r="A489" s="609" t="s">
        <v>1452</v>
      </c>
      <c r="B489" s="925" t="s">
        <v>1453</v>
      </c>
      <c r="C489" s="988" t="s">
        <v>112</v>
      </c>
      <c r="D489" s="988" t="s">
        <v>4396</v>
      </c>
      <c r="E489" s="792">
        <v>8</v>
      </c>
      <c r="F489" s="526">
        <v>511</v>
      </c>
      <c r="G489" s="526" t="s">
        <v>106</v>
      </c>
      <c r="H489" s="526" t="s">
        <v>106</v>
      </c>
      <c r="I489" s="924">
        <v>96.04</v>
      </c>
      <c r="J489" s="702">
        <f t="shared" si="121"/>
        <v>2.1032902957101207</v>
      </c>
      <c r="K489" s="927">
        <v>1.01</v>
      </c>
      <c r="L489" s="639">
        <v>2</v>
      </c>
      <c r="M489" s="693">
        <f t="shared" si="122"/>
        <v>2.02</v>
      </c>
      <c r="N489" s="921" t="s">
        <v>1366</v>
      </c>
      <c r="O489" s="795">
        <v>0.93</v>
      </c>
      <c r="P489" s="658">
        <v>43251</v>
      </c>
      <c r="Q489" s="658">
        <v>43266</v>
      </c>
      <c r="R489" s="693">
        <f t="shared" si="123"/>
        <v>8.6021505376344045</v>
      </c>
      <c r="S489" s="759">
        <f>IF(INDEX(Historical!$D$7:$D$1437,MATCH(B489,Historical!$B$7:$B$1446,0))=0,"n/a",(INDEX(Historical!$C$7:$C$1437,MATCH(B489,Historical!$B$7:$B$1446,0))/INDEX(Historical!$D$7:$D$1437,MATCH(B489,Historical!$B$7:$B$1446,0))-1)*100)</f>
        <v>8.602150537634401</v>
      </c>
      <c r="T489" s="759">
        <f>IF(INDEX(Historical!$F$7:$F$1430,MATCH(B489,Historical!$B$7:$B$1446,0))=0,"n/a",((INDEX(Historical!$C$7:$C$1437,MATCH(B489,Historical!$B$7:$B$1446,0))/INDEX(Historical!$F$7:$F$1430,MATCH(B489,Historical!$B$7:$B$1446,0)))^(1/3)-1)*100)</f>
        <v>8.0796166472541397</v>
      </c>
      <c r="U489" s="759">
        <f>IF(INDEX(Historical!$H$7:$H$1430,MATCH(B489,Historical!$B$7:$B$1446,0))=0,"n/a",((INDEX(Historical!$C$7:$C$1437,MATCH(B489,Historical!$B$7:$B$1446,0))/INDEX(Historical!$H$7:$H$1430,MATCH(B489,Historical!$B$7:$B$1446,0)))^(1/5)-1)*100)</f>
        <v>17.034177796511329</v>
      </c>
      <c r="V489" s="759">
        <f>IF(INDEX(Historical!$O$7:$O$1430,MATCH(B489,Historical!$B$7:$B$1446,0))=0,"n/a",((INDEX(Historical!$C$7:$C$1437,MATCH(B489,Historical!$B$7:$B$1446,0))/INDEX(Historical!$O$7:$O$1430,MATCH(B489,Historical!$B$7:$B$1446,0)))^(1/10)-1)*100)</f>
        <v>10.563547528018757</v>
      </c>
      <c r="W489" s="760">
        <f t="shared" si="124"/>
        <v>1.6125433005654464</v>
      </c>
      <c r="X489" s="761">
        <f t="shared" si="125"/>
        <v>0.91581601056512518</v>
      </c>
      <c r="Y489" s="926"/>
      <c r="Z489" s="702">
        <f t="shared" si="126"/>
        <v>25.218476903870162</v>
      </c>
      <c r="AA489" s="935">
        <f t="shared" si="127"/>
        <v>11.990012484394509</v>
      </c>
      <c r="AB489" s="639">
        <v>12</v>
      </c>
      <c r="AC489" s="916">
        <v>8.01</v>
      </c>
      <c r="AD489" s="916">
        <v>3.87</v>
      </c>
      <c r="AE489" s="916">
        <v>0.27</v>
      </c>
      <c r="AF489" s="916">
        <v>2.25</v>
      </c>
      <c r="AG489" s="916">
        <v>22.400000000000002</v>
      </c>
      <c r="AH489" s="916">
        <v>30.9</v>
      </c>
      <c r="AI489" s="916">
        <v>7.79</v>
      </c>
      <c r="AJ489" s="916">
        <v>18.600000000000001</v>
      </c>
      <c r="AK489" s="916">
        <v>3.1</v>
      </c>
      <c r="AL489" s="928">
        <v>5710</v>
      </c>
      <c r="AM489" s="922">
        <v>0.2</v>
      </c>
      <c r="AN489" s="916">
        <v>0.41</v>
      </c>
      <c r="AO489" s="802">
        <f t="shared" si="128"/>
        <v>7.1474556078269416</v>
      </c>
      <c r="AP489" s="803">
        <f t="shared" si="129"/>
        <v>19.13746809222145</v>
      </c>
      <c r="AQ489" s="936">
        <f t="shared" si="130"/>
        <v>9.4989154484851781</v>
      </c>
      <c r="AR489" s="702">
        <f>INDEX(Historical!$C$7:$C$1437,MATCH(B489,Historical!$B$7:$B$1446,0))*IF(AH489="n/a",1.03,IF(AH489&lt;0,1.01,IF(AH489&gt;10,1.1,(1+AH489/100))))</f>
        <v>2.2220000000000004</v>
      </c>
      <c r="AS489" s="935">
        <f t="shared" si="131"/>
        <v>2.3950938000000006</v>
      </c>
      <c r="AT489" s="935">
        <f t="shared" si="136"/>
        <v>2.4693417078000004</v>
      </c>
      <c r="AU489" s="935">
        <f t="shared" si="136"/>
        <v>2.5458913007418</v>
      </c>
      <c r="AV489" s="935">
        <f t="shared" si="136"/>
        <v>2.6248139310647955</v>
      </c>
      <c r="AW489" s="702">
        <f t="shared" si="132"/>
        <v>12.257140739606598</v>
      </c>
      <c r="AX489" s="810">
        <f t="shared" si="133"/>
        <v>12.762537213251351</v>
      </c>
      <c r="AY489" s="991">
        <v>1.52</v>
      </c>
      <c r="AZ489" s="922">
        <v>55.989999999999995</v>
      </c>
      <c r="BA489" s="922">
        <v>-2.17</v>
      </c>
      <c r="BB489" s="922">
        <v>12.31</v>
      </c>
      <c r="BC489" s="922">
        <v>17.299999999999997</v>
      </c>
      <c r="BE489" s="664">
        <v>2011</v>
      </c>
      <c r="BF489" s="946" t="e">
        <f>#VALUE!</f>
        <v>#VALUE!</v>
      </c>
      <c r="BG489" s="931">
        <v>7.0000000000000009</v>
      </c>
    </row>
    <row r="490" spans="1:59" s="838" customFormat="1" ht="11.25" customHeight="1" x14ac:dyDescent="0.2">
      <c r="A490" s="1214" t="s">
        <v>1458</v>
      </c>
      <c r="B490" s="846" t="s">
        <v>1459</v>
      </c>
      <c r="C490" s="988" t="s">
        <v>247</v>
      </c>
      <c r="D490" s="988" t="s">
        <v>4387</v>
      </c>
      <c r="E490" s="818">
        <v>9</v>
      </c>
      <c r="F490" s="526">
        <v>377</v>
      </c>
      <c r="G490" s="1171" t="s">
        <v>115</v>
      </c>
      <c r="H490" s="1171" t="s">
        <v>115</v>
      </c>
      <c r="I490" s="819">
        <v>136.41999999999999</v>
      </c>
      <c r="J490" s="820">
        <f t="shared" si="121"/>
        <v>1.202169769828471</v>
      </c>
      <c r="K490" s="821">
        <v>0.41</v>
      </c>
      <c r="L490" s="822">
        <v>4</v>
      </c>
      <c r="M490" s="823">
        <f t="shared" si="122"/>
        <v>1.64</v>
      </c>
      <c r="N490" s="824" t="s">
        <v>320</v>
      </c>
      <c r="O490" s="825">
        <v>0.33</v>
      </c>
      <c r="P490" s="842">
        <v>43237</v>
      </c>
      <c r="Q490" s="842">
        <v>43280</v>
      </c>
      <c r="R490" s="823">
        <f t="shared" si="123"/>
        <v>24.242424242424228</v>
      </c>
      <c r="S490" s="759">
        <f>IF(INDEX(Historical!$D$7:$D$1437,MATCH(B490,Historical!$B$7:$B$1446,0))=0,"n/a",(INDEX(Historical!$C$7:$C$1437,MATCH(B490,Historical!$B$7:$B$1446,0))/INDEX(Historical!$D$7:$D$1437,MATCH(B490,Historical!$B$7:$B$1446,0))-1)*100)</f>
        <v>20.930232558139529</v>
      </c>
      <c r="T490" s="759">
        <f>IF(INDEX(Historical!$F$7:$F$1430,MATCH(B490,Historical!$B$7:$B$1446,0))=0,"n/a",((INDEX(Historical!$C$7:$C$1437,MATCH(B490,Historical!$B$7:$B$1446,0))/INDEX(Historical!$F$7:$F$1430,MATCH(B490,Historical!$B$7:$B$1446,0)))^(1/3)-1)*100)</f>
        <v>17.977810228482973</v>
      </c>
      <c r="U490" s="759">
        <f>IF(INDEX(Historical!$H$7:$H$1430,MATCH(B490,Historical!$B$7:$B$1446,0))=0,"n/a",((INDEX(Historical!$C$7:$C$1437,MATCH(B490,Historical!$B$7:$B$1446,0))/INDEX(Historical!$H$7:$H$1430,MATCH(B490,Historical!$B$7:$B$1446,0)))^(1/5)-1)*100)</f>
        <v>19.505783867609349</v>
      </c>
      <c r="V490" s="759">
        <f>IF(INDEX(Historical!$O$7:$O$1430,MATCH(B490,Historical!$B$7:$B$1446,0))=0,"n/a",((INDEX(Historical!$C$7:$C$1437,MATCH(B490,Historical!$B$7:$B$1446,0))/INDEX(Historical!$O$7:$O$1430,MATCH(B490,Historical!$B$7:$B$1446,0)))^(1/10)-1)*100)</f>
        <v>17.31198333344166</v>
      </c>
      <c r="W490" s="827">
        <f t="shared" si="124"/>
        <v>1.1267215022053487</v>
      </c>
      <c r="X490" s="828">
        <f t="shared" si="125"/>
        <v>0.9114852274583809</v>
      </c>
      <c r="Y490" s="1221"/>
      <c r="Z490" s="820">
        <f t="shared" si="126"/>
        <v>31.178707224334602</v>
      </c>
      <c r="AA490" s="830">
        <f t="shared" si="127"/>
        <v>25.935361216730037</v>
      </c>
      <c r="AB490" s="822">
        <v>12</v>
      </c>
      <c r="AC490" s="831">
        <v>5.26</v>
      </c>
      <c r="AD490" s="831">
        <v>1.42</v>
      </c>
      <c r="AE490" s="831">
        <v>2.2000000000000002</v>
      </c>
      <c r="AF490" s="831">
        <v>20.96</v>
      </c>
      <c r="AG490" s="831">
        <v>69.599999999999994</v>
      </c>
      <c r="AH490" s="831">
        <v>-2.4</v>
      </c>
      <c r="AI490" s="831">
        <v>14.2</v>
      </c>
      <c r="AJ490" s="831">
        <v>21.4</v>
      </c>
      <c r="AK490" s="831">
        <v>18.2</v>
      </c>
      <c r="AL490" s="832">
        <v>45670</v>
      </c>
      <c r="AM490" s="833">
        <v>0.8</v>
      </c>
      <c r="AN490" s="831">
        <v>4.2</v>
      </c>
      <c r="AO490" s="834">
        <f t="shared" si="128"/>
        <v>-5.2274075792922154</v>
      </c>
      <c r="AP490" s="835">
        <f t="shared" si="129"/>
        <v>20.707953637437821</v>
      </c>
      <c r="AQ490" s="836">
        <f t="shared" si="130"/>
        <v>391.53056697203431</v>
      </c>
      <c r="AR490" s="702">
        <f>INDEX(Historical!$C$7:$C$1437,MATCH(B490,Historical!$B$7:$B$1446,0))*IF(AH490="n/a",1.03,IF(AH490&lt;0,1.01,IF(AH490&gt;10,1.1,(1+AH490/100))))</f>
        <v>1.5756000000000001</v>
      </c>
      <c r="AS490" s="830">
        <f t="shared" si="131"/>
        <v>1.7331600000000003</v>
      </c>
      <c r="AT490" s="830">
        <f t="shared" si="136"/>
        <v>1.9064760000000005</v>
      </c>
      <c r="AU490" s="830">
        <f t="shared" si="136"/>
        <v>2.0971236000000006</v>
      </c>
      <c r="AV490" s="830">
        <f t="shared" si="136"/>
        <v>2.3068359600000008</v>
      </c>
      <c r="AW490" s="820">
        <f t="shared" si="132"/>
        <v>9.6191955600000014</v>
      </c>
      <c r="AX490" s="837">
        <f t="shared" si="133"/>
        <v>7.051162263597714</v>
      </c>
      <c r="AY490" s="992">
        <v>1.22</v>
      </c>
      <c r="AZ490" s="833">
        <v>35.58</v>
      </c>
      <c r="BA490" s="833">
        <v>-4.0599999999999996</v>
      </c>
      <c r="BB490" s="833">
        <v>6.5600000000000005</v>
      </c>
      <c r="BC490" s="833">
        <v>12.6</v>
      </c>
      <c r="BD490" s="961"/>
      <c r="BE490" s="664">
        <v>2010</v>
      </c>
      <c r="BF490" s="946" t="e">
        <f>#VALUE!</f>
        <v>#VALUE!</v>
      </c>
      <c r="BG490" s="893">
        <v>8</v>
      </c>
    </row>
    <row r="491" spans="1:59" ht="11.25" customHeight="1" x14ac:dyDescent="0.2">
      <c r="A491" s="930" t="s">
        <v>4291</v>
      </c>
      <c r="B491" s="631" t="s">
        <v>2500</v>
      </c>
      <c r="C491" s="988" t="s">
        <v>112</v>
      </c>
      <c r="D491" s="988" t="s">
        <v>1230</v>
      </c>
      <c r="E491" s="792">
        <v>5</v>
      </c>
      <c r="F491" s="526">
        <v>834</v>
      </c>
      <c r="G491" s="526" t="s">
        <v>106</v>
      </c>
      <c r="H491" s="526" t="s">
        <v>106</v>
      </c>
      <c r="I491" s="924">
        <v>39.06</v>
      </c>
      <c r="J491" s="702">
        <f t="shared" si="121"/>
        <v>1.2288786482334868</v>
      </c>
      <c r="K491" s="927">
        <v>0.12</v>
      </c>
      <c r="L491" s="639">
        <v>4</v>
      </c>
      <c r="M491" s="693">
        <f t="shared" si="122"/>
        <v>0.48</v>
      </c>
      <c r="N491" s="683" t="s">
        <v>927</v>
      </c>
      <c r="O491" s="795">
        <v>0.105</v>
      </c>
      <c r="P491" s="915">
        <v>43384</v>
      </c>
      <c r="Q491" s="915">
        <v>43417</v>
      </c>
      <c r="R491" s="693">
        <f t="shared" si="123"/>
        <v>14.285714285714285</v>
      </c>
      <c r="S491" s="759">
        <f>IF(INDEX(Historical!$D$7:$D$1437,MATCH(B491,Historical!$B$7:$B$1446,0))=0,"n/a",(INDEX(Historical!$C$7:$C$1437,MATCH(B491,Historical!$B$7:$B$1446,0))/INDEX(Historical!$D$7:$D$1437,MATCH(B491,Historical!$B$7:$B$1446,0))-1)*100)</f>
        <v>7.4074074074073959</v>
      </c>
      <c r="T491" s="759">
        <f>IF(INDEX(Historical!$F$7:$F$1430,MATCH(B491,Historical!$B$7:$B$1446,0))=0,"n/a",((INDEX(Historical!$C$7:$C$1437,MATCH(B491,Historical!$B$7:$B$1446,0))/INDEX(Historical!$F$7:$F$1430,MATCH(B491,Historical!$B$7:$B$1446,0)))^(1/3)-1)*100)</f>
        <v>6.0226847710841414</v>
      </c>
      <c r="U491" s="759">
        <f>IF(INDEX(Historical!$H$7:$H$1430,MATCH(B491,Historical!$B$7:$B$1446,0))=0,"n/a",((INDEX(Historical!$C$7:$C$1437,MATCH(B491,Historical!$B$7:$B$1446,0))/INDEX(Historical!$H$7:$H$1430,MATCH(B491,Historical!$B$7:$B$1446,0)))^(1/5)-1)*100)</f>
        <v>7.7143587792743107</v>
      </c>
      <c r="V491" s="759">
        <f>IF(INDEX(Historical!$O$7:$O$1430,MATCH(B491,Historical!$B$7:$B$1446,0))=0,"n/a",((INDEX(Historical!$C$7:$C$1437,MATCH(B491,Historical!$B$7:$B$1446,0))/INDEX(Historical!$O$7:$O$1430,MATCH(B491,Historical!$B$7:$B$1446,0)))^(1/10)-1)*100)</f>
        <v>-7.2669054987885895</v>
      </c>
      <c r="W491" s="760" t="str">
        <f t="shared" si="124"/>
        <v>n/a</v>
      </c>
      <c r="X491" s="761">
        <f t="shared" si="125"/>
        <v>0.28677913677599665</v>
      </c>
      <c r="Y491" s="926"/>
      <c r="Z491" s="702">
        <f t="shared" si="126"/>
        <v>20.869565217391305</v>
      </c>
      <c r="AA491" s="935">
        <f t="shared" si="127"/>
        <v>16.982608695652175</v>
      </c>
      <c r="AB491" s="639">
        <v>12</v>
      </c>
      <c r="AC491" s="916">
        <v>2.2999999999999998</v>
      </c>
      <c r="AD491" s="916">
        <v>1.46</v>
      </c>
      <c r="AE491" s="916">
        <v>1.4</v>
      </c>
      <c r="AF491" s="916" t="s">
        <v>137</v>
      </c>
      <c r="AG491" s="916" t="s">
        <v>137</v>
      </c>
      <c r="AH491" s="916">
        <v>47.4</v>
      </c>
      <c r="AI491" s="916">
        <v>11.73</v>
      </c>
      <c r="AJ491" s="916">
        <v>26.900000000000002</v>
      </c>
      <c r="AK491" s="916">
        <v>11.64</v>
      </c>
      <c r="AL491" s="928">
        <v>11680</v>
      </c>
      <c r="AM491" s="922">
        <v>0.5</v>
      </c>
      <c r="AN491" s="916" t="s">
        <v>137</v>
      </c>
      <c r="AO491" s="802">
        <f t="shared" si="128"/>
        <v>-8.039371268144377</v>
      </c>
      <c r="AP491" s="803">
        <f t="shared" si="129"/>
        <v>8.9432374275077979</v>
      </c>
      <c r="AQ491" s="936" t="str">
        <f t="shared" si="130"/>
        <v>n/a</v>
      </c>
      <c r="AR491" s="702">
        <f>INDEX(Historical!$C$7:$C$1437,MATCH(B491,Historical!$B$7:$B$1446,0))*IF(AH491="n/a",1.03,IF(AH491&lt;0,1.01,IF(AH491&gt;10,1.1,(1+AH491/100))))</f>
        <v>0.47850000000000004</v>
      </c>
      <c r="AS491" s="935">
        <f t="shared" si="131"/>
        <v>0.5263500000000001</v>
      </c>
      <c r="AT491" s="935">
        <f t="shared" si="136"/>
        <v>0.57898500000000019</v>
      </c>
      <c r="AU491" s="935">
        <f t="shared" si="136"/>
        <v>0.63688350000000027</v>
      </c>
      <c r="AV491" s="935">
        <f t="shared" si="136"/>
        <v>0.70057185000000033</v>
      </c>
      <c r="AW491" s="702">
        <f t="shared" si="132"/>
        <v>2.9212903500000009</v>
      </c>
      <c r="AX491" s="810">
        <f t="shared" si="133"/>
        <v>7.4789819508448554</v>
      </c>
      <c r="AY491" s="991">
        <v>1.42</v>
      </c>
      <c r="AZ491" s="922">
        <v>44.51</v>
      </c>
      <c r="BA491" s="922">
        <v>-4.7300000000000004</v>
      </c>
      <c r="BB491" s="922">
        <v>-0.27</v>
      </c>
      <c r="BC491" s="922">
        <v>10.220000000000001</v>
      </c>
      <c r="BE491" s="664">
        <v>2014</v>
      </c>
      <c r="BF491" s="946" t="e">
        <f>#VALUE!</f>
        <v>#VALUE!</v>
      </c>
      <c r="BG491" s="931">
        <v>11.1</v>
      </c>
    </row>
    <row r="492" spans="1:59" ht="11.25" customHeight="1" x14ac:dyDescent="0.2">
      <c r="A492" s="537" t="s">
        <v>675</v>
      </c>
      <c r="B492" s="925" t="s">
        <v>676</v>
      </c>
      <c r="C492" s="988" t="s">
        <v>112</v>
      </c>
      <c r="D492" s="988" t="s">
        <v>4356</v>
      </c>
      <c r="E492" s="792">
        <v>24</v>
      </c>
      <c r="F492" s="526">
        <v>139</v>
      </c>
      <c r="G492" s="526" t="s">
        <v>106</v>
      </c>
      <c r="H492" s="526" t="s">
        <v>106</v>
      </c>
      <c r="I492" s="916">
        <v>40.06</v>
      </c>
      <c r="J492" s="702">
        <f t="shared" si="121"/>
        <v>1.9970044932601101</v>
      </c>
      <c r="K492" s="933">
        <v>0.2</v>
      </c>
      <c r="L492" s="639">
        <v>4</v>
      </c>
      <c r="M492" s="693">
        <f t="shared" si="122"/>
        <v>0.8</v>
      </c>
      <c r="N492" s="921" t="s">
        <v>143</v>
      </c>
      <c r="O492" s="796">
        <v>0.19</v>
      </c>
      <c r="P492" s="915">
        <v>43427</v>
      </c>
      <c r="Q492" s="915">
        <v>43444</v>
      </c>
      <c r="R492" s="693">
        <f t="shared" si="123"/>
        <v>5.2631578947368469</v>
      </c>
      <c r="S492" s="759">
        <f>IF(INDEX(Historical!$D$7:$D$1437,MATCH(B492,Historical!$B$7:$B$1446,0))=0,"n/a",(INDEX(Historical!$C$7:$C$1437,MATCH(B492,Historical!$B$7:$B$1446,0))/INDEX(Historical!$D$7:$D$1437,MATCH(B492,Historical!$B$7:$B$1446,0))-1)*100)</f>
        <v>10.000000000000009</v>
      </c>
      <c r="T492" s="759">
        <f>IF(INDEX(Historical!$F$7:$F$1430,MATCH(B492,Historical!$B$7:$B$1446,0))=0,"n/a",((INDEX(Historical!$C$7:$C$1437,MATCH(B492,Historical!$B$7:$B$1446,0))/INDEX(Historical!$F$7:$F$1430,MATCH(B492,Historical!$B$7:$B$1446,0)))^(1/3)-1)*100)</f>
        <v>12.555223611563671</v>
      </c>
      <c r="U492" s="759">
        <f>IF(INDEX(Historical!$H$7:$H$1430,MATCH(B492,Historical!$B$7:$B$1446,0))=0,"n/a",((INDEX(Historical!$C$7:$C$1437,MATCH(B492,Historical!$B$7:$B$1446,0))/INDEX(Historical!$H$7:$H$1430,MATCH(B492,Historical!$B$7:$B$1446,0)))^(1/5)-1)*100)</f>
        <v>13.433510763534517</v>
      </c>
      <c r="V492" s="759">
        <f>IF(INDEX(Historical!$O$7:$O$1430,MATCH(B492,Historical!$B$7:$B$1446,0))=0,"n/a",((INDEX(Historical!$C$7:$C$1437,MATCH(B492,Historical!$B$7:$B$1446,0))/INDEX(Historical!$O$7:$O$1430,MATCH(B492,Historical!$B$7:$B$1446,0)))^(1/10)-1)*100)</f>
        <v>12.132747661084519</v>
      </c>
      <c r="W492" s="760">
        <f t="shared" si="124"/>
        <v>1.1072109252401385</v>
      </c>
      <c r="X492" s="761">
        <f t="shared" si="125"/>
        <v>2.8581937794754291</v>
      </c>
      <c r="Y492" s="925"/>
      <c r="Z492" s="702">
        <f t="shared" si="126"/>
        <v>35.874439461883412</v>
      </c>
      <c r="AA492" s="935">
        <f t="shared" si="127"/>
        <v>17.964125560538118</v>
      </c>
      <c r="AB492" s="639">
        <v>9</v>
      </c>
      <c r="AC492" s="916">
        <v>2.23</v>
      </c>
      <c r="AD492" s="916" t="s">
        <v>137</v>
      </c>
      <c r="AE492" s="916">
        <v>0.77</v>
      </c>
      <c r="AF492" s="916">
        <v>1.5</v>
      </c>
      <c r="AG492" s="916">
        <v>8.9</v>
      </c>
      <c r="AH492" s="916">
        <v>7.5</v>
      </c>
      <c r="AI492" s="916">
        <v>7.66</v>
      </c>
      <c r="AJ492" s="916">
        <v>4.7</v>
      </c>
      <c r="AK492" s="916">
        <v>-10</v>
      </c>
      <c r="AL492" s="928">
        <v>1240</v>
      </c>
      <c r="AM492" s="922">
        <v>2.5</v>
      </c>
      <c r="AN492" s="916">
        <v>1.17</v>
      </c>
      <c r="AO492" s="802">
        <f t="shared" si="128"/>
        <v>-2.5336103037434903</v>
      </c>
      <c r="AP492" s="803">
        <f t="shared" si="129"/>
        <v>15.430515256794628</v>
      </c>
      <c r="AQ492" s="936">
        <f t="shared" si="130"/>
        <v>9.4352946129602877</v>
      </c>
      <c r="AR492" s="702">
        <f>INDEX(Historical!$C$7:$C$1437,MATCH(B492,Historical!$B$7:$B$1446,0))*IF(AH492="n/a",1.03,IF(AH492&lt;0,1.01,IF(AH492&gt;10,1.1,(1+AH492/100))))</f>
        <v>0.82774999999999999</v>
      </c>
      <c r="AS492" s="935">
        <f t="shared" si="131"/>
        <v>0.89115564999999997</v>
      </c>
      <c r="AT492" s="935">
        <f t="shared" si="136"/>
        <v>0.90006720649999994</v>
      </c>
      <c r="AU492" s="935">
        <f t="shared" si="136"/>
        <v>0.90906787856499993</v>
      </c>
      <c r="AV492" s="935">
        <f t="shared" si="136"/>
        <v>0.91815855735064988</v>
      </c>
      <c r="AW492" s="702">
        <f t="shared" si="132"/>
        <v>4.4461992924156499</v>
      </c>
      <c r="AX492" s="810">
        <f t="shared" si="133"/>
        <v>11.098849956104967</v>
      </c>
      <c r="AY492" s="991">
        <v>1.08</v>
      </c>
      <c r="AZ492" s="922">
        <v>12.85</v>
      </c>
      <c r="BA492" s="922">
        <v>-34.599999999999994</v>
      </c>
      <c r="BB492" s="922">
        <v>3.6700000000000004</v>
      </c>
      <c r="BC492" s="922">
        <v>-10.01</v>
      </c>
      <c r="BE492" s="664">
        <v>1996</v>
      </c>
      <c r="BF492" s="946" t="e">
        <f>#VALUE!</f>
        <v>#VALUE!</v>
      </c>
      <c r="BG492" s="931">
        <v>3.1</v>
      </c>
    </row>
    <row r="493" spans="1:59" ht="11.25" customHeight="1" x14ac:dyDescent="0.2">
      <c r="A493" s="762" t="s">
        <v>3871</v>
      </c>
      <c r="B493" s="854" t="s">
        <v>3872</v>
      </c>
      <c r="C493" s="988" t="s">
        <v>112</v>
      </c>
      <c r="D493" s="988" t="s">
        <v>4404</v>
      </c>
      <c r="E493" s="792">
        <v>7</v>
      </c>
      <c r="F493" s="526">
        <v>619</v>
      </c>
      <c r="G493" s="526" t="s">
        <v>106</v>
      </c>
      <c r="H493" s="526" t="s">
        <v>106</v>
      </c>
      <c r="I493" s="932">
        <v>39.61</v>
      </c>
      <c r="J493" s="702">
        <f t="shared" si="121"/>
        <v>2.1206765968189849</v>
      </c>
      <c r="K493" s="537">
        <v>0.21</v>
      </c>
      <c r="L493" s="526">
        <v>4</v>
      </c>
      <c r="M493" s="693">
        <f t="shared" si="122"/>
        <v>0.84</v>
      </c>
      <c r="N493" s="526" t="s">
        <v>4202</v>
      </c>
      <c r="O493" s="643">
        <v>0.2</v>
      </c>
      <c r="P493" s="682">
        <v>43313</v>
      </c>
      <c r="Q493" s="682">
        <v>43349</v>
      </c>
      <c r="R493" s="693">
        <f t="shared" si="123"/>
        <v>4.9999999999999902</v>
      </c>
      <c r="S493" s="759">
        <f>IF(INDEX(Historical!$D$7:$D$1437,MATCH(B493,Historical!$B$7:$B$1446,0))=0,"n/a",(INDEX(Historical!$C$7:$C$1437,MATCH(B493,Historical!$B$7:$B$1446,0))/INDEX(Historical!$D$7:$D$1437,MATCH(B493,Historical!$B$7:$B$1446,0))-1)*100)</f>
        <v>5.12820512820511</v>
      </c>
      <c r="T493" s="759">
        <f>IF(INDEX(Historical!$F$7:$F$1430,MATCH(B493,Historical!$B$7:$B$1446,0))=0,"n/a",((INDEX(Historical!$C$7:$C$1437,MATCH(B493,Historical!$B$7:$B$1446,0))/INDEX(Historical!$F$7:$F$1430,MATCH(B493,Historical!$B$7:$B$1446,0)))^(1/3)-1)*100)</f>
        <v>5.4156936422339763</v>
      </c>
      <c r="U493" s="759">
        <f>IF(INDEX(Historical!$H$7:$H$1430,MATCH(B493,Historical!$B$7:$B$1446,0))=0,"n/a",((INDEX(Historical!$C$7:$C$1437,MATCH(B493,Historical!$B$7:$B$1446,0))/INDEX(Historical!$H$7:$H$1430,MATCH(B493,Historical!$B$7:$B$1446,0)))^(1/5)-1)*100)</f>
        <v>5.7509877630735673</v>
      </c>
      <c r="V493" s="759" t="str">
        <f>IF(INDEX(Historical!$O$7:$O$1430,MATCH(B493,Historical!$B$7:$B$1446,0))=0,"n/a",((INDEX(Historical!$C$7:$C$1437,MATCH(B493,Historical!$B$7:$B$1446,0))/INDEX(Historical!$O$7:$O$1430,MATCH(B493,Historical!$B$7:$B$1446,0)))^(1/10)-1)*100)</f>
        <v>n/a</v>
      </c>
      <c r="W493" s="760" t="str">
        <f t="shared" si="124"/>
        <v>n/a</v>
      </c>
      <c r="X493" s="761">
        <f t="shared" si="125"/>
        <v>0.36169734358953254</v>
      </c>
      <c r="Y493" s="703"/>
      <c r="Z493" s="702">
        <f t="shared" si="126"/>
        <v>32.307692307692307</v>
      </c>
      <c r="AA493" s="935">
        <f t="shared" si="127"/>
        <v>15.234615384615385</v>
      </c>
      <c r="AB493" s="639">
        <v>12</v>
      </c>
      <c r="AC493" s="931">
        <v>2.6</v>
      </c>
      <c r="AD493" s="931">
        <v>1.02</v>
      </c>
      <c r="AE493" s="916">
        <v>0.77</v>
      </c>
      <c r="AF493" s="916">
        <v>2.2400000000000002</v>
      </c>
      <c r="AG493" s="916">
        <v>15.1</v>
      </c>
      <c r="AH493" s="916">
        <v>46</v>
      </c>
      <c r="AI493" s="916">
        <v>14.42</v>
      </c>
      <c r="AJ493" s="739">
        <v>15.9</v>
      </c>
      <c r="AK493" s="739">
        <v>15</v>
      </c>
      <c r="AL493" s="931">
        <v>1710</v>
      </c>
      <c r="AM493" s="931">
        <v>1.7999999999999998</v>
      </c>
      <c r="AN493" s="931">
        <v>1.1299999999999999</v>
      </c>
      <c r="AO493" s="802">
        <f t="shared" si="128"/>
        <v>-7.3629510247228325</v>
      </c>
      <c r="AP493" s="803">
        <f t="shared" si="129"/>
        <v>7.8716643598925522</v>
      </c>
      <c r="AQ493" s="936">
        <f t="shared" si="130"/>
        <v>23.153992963711833</v>
      </c>
      <c r="AR493" s="702">
        <f>INDEX(Historical!$C$7:$C$1437,MATCH(B493,Historical!$B$7:$B$1446,0))*IF(AH493="n/a",1.03,IF(AH493&lt;0,1.01,IF(AH493&gt;10,1.1,(1+AH493/100))))</f>
        <v>0.90200000000000002</v>
      </c>
      <c r="AS493" s="935">
        <f t="shared" si="131"/>
        <v>0.99220000000000008</v>
      </c>
      <c r="AT493" s="935">
        <f t="shared" si="136"/>
        <v>1.0914200000000003</v>
      </c>
      <c r="AU493" s="935">
        <f t="shared" si="136"/>
        <v>1.2005620000000004</v>
      </c>
      <c r="AV493" s="935">
        <f t="shared" si="136"/>
        <v>1.3206182000000004</v>
      </c>
      <c r="AW493" s="702">
        <f t="shared" si="132"/>
        <v>5.5068002000000007</v>
      </c>
      <c r="AX493" s="810">
        <f t="shared" si="133"/>
        <v>13.902550366069178</v>
      </c>
      <c r="AY493" s="788">
        <v>1.48</v>
      </c>
      <c r="AZ493" s="916">
        <v>37.769999999999996</v>
      </c>
      <c r="BA493" s="916">
        <v>-5.6000000000000005</v>
      </c>
      <c r="BB493" s="916">
        <v>7.28</v>
      </c>
      <c r="BC493" s="916">
        <v>8.98</v>
      </c>
      <c r="BE493" s="664">
        <v>2012</v>
      </c>
      <c r="BF493" s="946" t="e">
        <f>#VALUE!</f>
        <v>#VALUE!</v>
      </c>
      <c r="BG493" s="931">
        <v>4.5999999999999996</v>
      </c>
    </row>
    <row r="494" spans="1:59" ht="11.25" customHeight="1" x14ac:dyDescent="0.2">
      <c r="A494" s="609" t="s">
        <v>1468</v>
      </c>
      <c r="B494" s="925" t="s">
        <v>1469</v>
      </c>
      <c r="C494" s="988" t="s">
        <v>108</v>
      </c>
      <c r="D494" s="988" t="s">
        <v>4373</v>
      </c>
      <c r="E494" s="792">
        <v>8</v>
      </c>
      <c r="F494" s="526">
        <v>568</v>
      </c>
      <c r="G494" s="526" t="s">
        <v>37</v>
      </c>
      <c r="H494" s="526" t="s">
        <v>37</v>
      </c>
      <c r="I494" s="924">
        <v>33.799999999999997</v>
      </c>
      <c r="J494" s="702">
        <f t="shared" si="121"/>
        <v>3.0769230769230775</v>
      </c>
      <c r="K494" s="927">
        <v>0.26</v>
      </c>
      <c r="L494" s="639">
        <v>4</v>
      </c>
      <c r="M494" s="693">
        <f t="shared" si="122"/>
        <v>1.04</v>
      </c>
      <c r="N494" s="921" t="s">
        <v>714</v>
      </c>
      <c r="O494" s="795">
        <v>0.25</v>
      </c>
      <c r="P494" s="915">
        <v>43531</v>
      </c>
      <c r="Q494" s="915">
        <v>43544</v>
      </c>
      <c r="R494" s="693">
        <f t="shared" si="123"/>
        <v>4.0000000000000036</v>
      </c>
      <c r="S494" s="759">
        <f>IF(INDEX(Historical!$D$7:$D$1437,MATCH(B494,Historical!$B$7:$B$1446,0))=0,"n/a",(INDEX(Historical!$C$7:$C$1437,MATCH(B494,Historical!$B$7:$B$1446,0))/INDEX(Historical!$D$7:$D$1437,MATCH(B494,Historical!$B$7:$B$1446,0))-1)*100)</f>
        <v>25.675675675675681</v>
      </c>
      <c r="T494" s="759">
        <f>IF(INDEX(Historical!$F$7:$F$1430,MATCH(B494,Historical!$B$7:$B$1446,0))=0,"n/a",((INDEX(Historical!$C$7:$C$1437,MATCH(B494,Historical!$B$7:$B$1446,0))/INDEX(Historical!$F$7:$F$1430,MATCH(B494,Historical!$B$7:$B$1446,0)))^(1/3)-1)*100)</f>
        <v>17.044672737199139</v>
      </c>
      <c r="U494" s="759">
        <f>IF(INDEX(Historical!$H$7:$H$1430,MATCH(B494,Historical!$B$7:$B$1446,0))=0,"n/a",((INDEX(Historical!$C$7:$C$1437,MATCH(B494,Historical!$B$7:$B$1446,0))/INDEX(Historical!$H$7:$H$1430,MATCH(B494,Historical!$B$7:$B$1446,0)))^(1/5)-1)*100)</f>
        <v>15.625623316640436</v>
      </c>
      <c r="V494" s="759">
        <f>IF(INDEX(Historical!$O$7:$O$1430,MATCH(B494,Historical!$B$7:$B$1446,0))=0,"n/a",((INDEX(Historical!$C$7:$C$1437,MATCH(B494,Historical!$B$7:$B$1446,0))/INDEX(Historical!$O$7:$O$1430,MATCH(B494,Historical!$B$7:$B$1446,0)))^(1/10)-1)*100)</f>
        <v>11.612317403390438</v>
      </c>
      <c r="W494" s="760">
        <f t="shared" si="124"/>
        <v>1.345607665880562</v>
      </c>
      <c r="X494" s="761">
        <f t="shared" si="125"/>
        <v>2.9482308144604596</v>
      </c>
      <c r="Y494" s="926"/>
      <c r="Z494" s="702">
        <f t="shared" si="126"/>
        <v>40</v>
      </c>
      <c r="AA494" s="935">
        <f t="shared" si="127"/>
        <v>12.999999999999998</v>
      </c>
      <c r="AB494" s="639">
        <v>12</v>
      </c>
      <c r="AC494" s="916">
        <v>2.6</v>
      </c>
      <c r="AD494" s="916">
        <v>1.63</v>
      </c>
      <c r="AE494" s="916">
        <v>3.81</v>
      </c>
      <c r="AF494" s="916">
        <v>1.49</v>
      </c>
      <c r="AG494" s="916">
        <v>10.299999999999999</v>
      </c>
      <c r="AH494" s="916">
        <v>28.000000000000004</v>
      </c>
      <c r="AI494" s="916">
        <v>3.2300000000000004</v>
      </c>
      <c r="AJ494" s="916">
        <v>5.3</v>
      </c>
      <c r="AK494" s="916">
        <v>8</v>
      </c>
      <c r="AL494" s="928">
        <v>554.66</v>
      </c>
      <c r="AM494" s="922">
        <v>1.3</v>
      </c>
      <c r="AN494" s="916">
        <v>0.12</v>
      </c>
      <c r="AO494" s="802">
        <f t="shared" si="128"/>
        <v>5.7025463935635141</v>
      </c>
      <c r="AP494" s="803">
        <f t="shared" si="129"/>
        <v>18.702546393563512</v>
      </c>
      <c r="AQ494" s="936">
        <f t="shared" si="130"/>
        <v>-7.2159017455637127</v>
      </c>
      <c r="AR494" s="702">
        <f>INDEX(Historical!$C$7:$C$1437,MATCH(B494,Historical!$B$7:$B$1446,0))*IF(AH494="n/a",1.03,IF(AH494&lt;0,1.01,IF(AH494&gt;10,1.1,(1+AH494/100))))</f>
        <v>1.0230000000000001</v>
      </c>
      <c r="AS494" s="935">
        <f t="shared" si="131"/>
        <v>1.0560429000000002</v>
      </c>
      <c r="AT494" s="935">
        <f t="shared" si="136"/>
        <v>1.1405263320000003</v>
      </c>
      <c r="AU494" s="935">
        <f t="shared" si="136"/>
        <v>1.2317684385600005</v>
      </c>
      <c r="AV494" s="935">
        <f t="shared" si="136"/>
        <v>1.3303099136448007</v>
      </c>
      <c r="AW494" s="702">
        <f t="shared" si="132"/>
        <v>5.7816475842048014</v>
      </c>
      <c r="AX494" s="810">
        <f t="shared" si="133"/>
        <v>17.105466225457995</v>
      </c>
      <c r="AY494" s="991">
        <v>0.84</v>
      </c>
      <c r="AZ494" s="922">
        <v>28.03</v>
      </c>
      <c r="BA494" s="922">
        <v>-9.86</v>
      </c>
      <c r="BB494" s="922">
        <v>0.48</v>
      </c>
      <c r="BC494" s="922">
        <v>3.35</v>
      </c>
      <c r="BE494" s="664">
        <v>2012</v>
      </c>
      <c r="BF494" s="946" t="e">
        <f>#VALUE!</f>
        <v>#VALUE!</v>
      </c>
      <c r="BG494" s="931">
        <v>1.2</v>
      </c>
    </row>
    <row r="495" spans="1:59" ht="11.25" customHeight="1" x14ac:dyDescent="0.2">
      <c r="A495" s="609" t="s">
        <v>3879</v>
      </c>
      <c r="B495" s="925" t="s">
        <v>3880</v>
      </c>
      <c r="C495" s="988" t="s">
        <v>108</v>
      </c>
      <c r="D495" s="988" t="s">
        <v>4369</v>
      </c>
      <c r="E495" s="792">
        <v>6</v>
      </c>
      <c r="F495" s="526">
        <v>780</v>
      </c>
      <c r="G495" s="526" t="s">
        <v>106</v>
      </c>
      <c r="H495" s="526" t="s">
        <v>106</v>
      </c>
      <c r="I495" s="924">
        <v>40.950000000000003</v>
      </c>
      <c r="J495" s="702">
        <f t="shared" si="121"/>
        <v>4.8840048840048844</v>
      </c>
      <c r="K495" s="927">
        <v>0.5</v>
      </c>
      <c r="L495" s="639">
        <v>4</v>
      </c>
      <c r="M495" s="693">
        <f t="shared" si="122"/>
        <v>2</v>
      </c>
      <c r="N495" s="921" t="s">
        <v>429</v>
      </c>
      <c r="O495" s="795">
        <v>0.47</v>
      </c>
      <c r="P495" s="915">
        <v>43511</v>
      </c>
      <c r="Q495" s="915">
        <v>43553</v>
      </c>
      <c r="R495" s="693">
        <f t="shared" si="123"/>
        <v>6.3829787234042614</v>
      </c>
      <c r="S495" s="759">
        <f>IF(INDEX(Historical!$D$7:$D$1437,MATCH(B495,Historical!$B$7:$B$1446,0))=0,"n/a",(INDEX(Historical!$C$7:$C$1437,MATCH(B495,Historical!$B$7:$B$1446,0))/INDEX(Historical!$D$7:$D$1437,MATCH(B495,Historical!$B$7:$B$1446,0))-1)*100)</f>
        <v>27.027027027027017</v>
      </c>
      <c r="T495" s="759">
        <f>IF(INDEX(Historical!$F$7:$F$1430,MATCH(B495,Historical!$B$7:$B$1446,0))=0,"n/a",((INDEX(Historical!$C$7:$C$1437,MATCH(B495,Historical!$B$7:$B$1446,0))/INDEX(Historical!$F$7:$F$1430,MATCH(B495,Historical!$B$7:$B$1446,0)))^(1/3)-1)*100)</f>
        <v>23.420115855534362</v>
      </c>
      <c r="U495" s="759" t="str">
        <f>IF(INDEX(Historical!$H$7:$H$1430,MATCH(B495,Historical!$B$7:$B$1446,0))=0,"n/a",((INDEX(Historical!$C$7:$C$1437,MATCH(B495,Historical!$B$7:$B$1446,0))/INDEX(Historical!$H$7:$H$1430,MATCH(B495,Historical!$B$7:$B$1446,0)))^(1/5)-1)*100)</f>
        <v>n/a</v>
      </c>
      <c r="V495" s="759" t="str">
        <f>IF(INDEX(Historical!$O$7:$O$1430,MATCH(B495,Historical!$B$7:$B$1446,0))=0,"n/a",((INDEX(Historical!$C$7:$C$1437,MATCH(B495,Historical!$B$7:$B$1446,0))/INDEX(Historical!$O$7:$O$1430,MATCH(B495,Historical!$B$7:$B$1446,0)))^(1/10)-1)*100)</f>
        <v>n/a</v>
      </c>
      <c r="W495" s="760" t="str">
        <f t="shared" si="124"/>
        <v>n/a</v>
      </c>
      <c r="X495" s="761" t="str">
        <f t="shared" si="125"/>
        <v>n/a</v>
      </c>
      <c r="Y495" s="720"/>
      <c r="Z495" s="702">
        <f t="shared" si="126"/>
        <v>71.68458781362007</v>
      </c>
      <c r="AA495" s="935">
        <f t="shared" si="127"/>
        <v>14.67741935483871</v>
      </c>
      <c r="AB495" s="639">
        <v>12</v>
      </c>
      <c r="AC495" s="916">
        <v>2.79</v>
      </c>
      <c r="AD495" s="916">
        <v>1.33</v>
      </c>
      <c r="AE495" s="916">
        <v>2.57</v>
      </c>
      <c r="AF495" s="916">
        <v>4.99</v>
      </c>
      <c r="AG495" s="916">
        <v>38</v>
      </c>
      <c r="AH495" s="916">
        <v>-50.3</v>
      </c>
      <c r="AI495" s="916">
        <v>17.649999999999999</v>
      </c>
      <c r="AJ495" s="916">
        <v>14.799999999999999</v>
      </c>
      <c r="AK495" s="916">
        <v>11</v>
      </c>
      <c r="AL495" s="928">
        <v>2280</v>
      </c>
      <c r="AM495" s="922">
        <v>14.219999999999999</v>
      </c>
      <c r="AN495" s="916">
        <v>0</v>
      </c>
      <c r="AO495" s="802" t="str">
        <f t="shared" si="128"/>
        <v>n/a</v>
      </c>
      <c r="AP495" s="803" t="str">
        <f t="shared" si="129"/>
        <v>n/a</v>
      </c>
      <c r="AQ495" s="936">
        <f t="shared" si="130"/>
        <v>80.419662122194268</v>
      </c>
      <c r="AR495" s="702">
        <f>INDEX(Historical!$C$7:$C$1437,MATCH(B495,Historical!$B$7:$B$1446,0))*IF(AH495="n/a",1.03,IF(AH495&lt;0,1.01,IF(AH495&gt;10,1.1,(1+AH495/100))))</f>
        <v>1.8987999999999998</v>
      </c>
      <c r="AS495" s="935">
        <f t="shared" si="131"/>
        <v>2.0886800000000001</v>
      </c>
      <c r="AT495" s="935">
        <f t="shared" si="136"/>
        <v>2.2975480000000004</v>
      </c>
      <c r="AU495" s="935">
        <f t="shared" si="136"/>
        <v>2.5273028000000006</v>
      </c>
      <c r="AV495" s="935">
        <f t="shared" si="136"/>
        <v>2.7800330800000008</v>
      </c>
      <c r="AW495" s="702">
        <f t="shared" si="132"/>
        <v>11.592363880000002</v>
      </c>
      <c r="AX495" s="810">
        <f t="shared" si="133"/>
        <v>28.308580903540907</v>
      </c>
      <c r="AY495" s="991">
        <v>1.97</v>
      </c>
      <c r="AZ495" s="922">
        <v>28.87</v>
      </c>
      <c r="BA495" s="922">
        <v>-36.28</v>
      </c>
      <c r="BB495" s="922">
        <v>-3.2199999999999998</v>
      </c>
      <c r="BC495" s="922">
        <v>-10.51</v>
      </c>
      <c r="BE495" s="664">
        <v>2014</v>
      </c>
      <c r="BF495" s="946" t="e">
        <f>#VALUE!</f>
        <v>#VALUE!</v>
      </c>
      <c r="BG495" s="931">
        <v>18.2</v>
      </c>
    </row>
    <row r="496" spans="1:59" ht="11.25" customHeight="1" x14ac:dyDescent="0.2">
      <c r="A496" s="609" t="s">
        <v>3867</v>
      </c>
      <c r="B496" s="925" t="s">
        <v>3868</v>
      </c>
      <c r="C496" s="988" t="s">
        <v>108</v>
      </c>
      <c r="D496" s="988" t="s">
        <v>4373</v>
      </c>
      <c r="E496" s="792">
        <v>5</v>
      </c>
      <c r="F496" s="526">
        <v>839</v>
      </c>
      <c r="G496" s="526" t="s">
        <v>106</v>
      </c>
      <c r="H496" s="526" t="s">
        <v>106</v>
      </c>
      <c r="I496" s="924">
        <v>10.32</v>
      </c>
      <c r="J496" s="702">
        <f t="shared" si="121"/>
        <v>2.7131782945736438</v>
      </c>
      <c r="K496" s="927">
        <v>7.0000000000000007E-2</v>
      </c>
      <c r="L496" s="639">
        <v>4</v>
      </c>
      <c r="M496" s="693">
        <f t="shared" si="122"/>
        <v>0.28000000000000003</v>
      </c>
      <c r="N496" s="921" t="s">
        <v>517</v>
      </c>
      <c r="O496" s="795">
        <v>0.06</v>
      </c>
      <c r="P496" s="915">
        <v>43413</v>
      </c>
      <c r="Q496" s="915">
        <v>43432</v>
      </c>
      <c r="R496" s="693">
        <f t="shared" si="123"/>
        <v>16.666666666666682</v>
      </c>
      <c r="S496" s="759">
        <f>IF(INDEX(Historical!$D$7:$D$1437,MATCH(B496,Historical!$B$7:$B$1446,0))=0,"n/a",(INDEX(Historical!$C$7:$C$1437,MATCH(B496,Historical!$B$7:$B$1446,0))/INDEX(Historical!$D$7:$D$1437,MATCH(B496,Historical!$B$7:$B$1446,0))-1)*100)</f>
        <v>38.888888888888886</v>
      </c>
      <c r="T496" s="759">
        <f>IF(INDEX(Historical!$F$7:$F$1430,MATCH(B496,Historical!$B$7:$B$1446,0))=0,"n/a",((INDEX(Historical!$C$7:$C$1437,MATCH(B496,Historical!$B$7:$B$1446,0))/INDEX(Historical!$F$7:$F$1430,MATCH(B496,Historical!$B$7:$B$1446,0)))^(1/3)-1)*100)</f>
        <v>31.476794716464763</v>
      </c>
      <c r="U496" s="759" t="str">
        <f>IF(INDEX(Historical!$H$7:$H$1430,MATCH(B496,Historical!$B$7:$B$1446,0))=0,"n/a",((INDEX(Historical!$C$7:$C$1437,MATCH(B496,Historical!$B$7:$B$1446,0))/INDEX(Historical!$H$7:$H$1430,MATCH(B496,Historical!$B$7:$B$1446,0)))^(1/5)-1)*100)</f>
        <v>n/a</v>
      </c>
      <c r="V496" s="759">
        <f>IF(INDEX(Historical!$O$7:$O$1430,MATCH(B496,Historical!$B$7:$B$1446,0))=0,"n/a",((INDEX(Historical!$C$7:$C$1437,MATCH(B496,Historical!$B$7:$B$1446,0))/INDEX(Historical!$O$7:$O$1430,MATCH(B496,Historical!$B$7:$B$1446,0)))^(1/10)-1)*100)</f>
        <v>-0.39143900390792297</v>
      </c>
      <c r="W496" s="760" t="str">
        <f t="shared" si="124"/>
        <v>n/a</v>
      </c>
      <c r="X496" s="761" t="str">
        <f t="shared" si="125"/>
        <v>n/a</v>
      </c>
      <c r="Y496" s="716"/>
      <c r="Z496" s="702">
        <f t="shared" si="126"/>
        <v>35.897435897435898</v>
      </c>
      <c r="AA496" s="935">
        <f t="shared" si="127"/>
        <v>13.23076923076923</v>
      </c>
      <c r="AB496" s="639">
        <v>12</v>
      </c>
      <c r="AC496" s="916">
        <v>0.78</v>
      </c>
      <c r="AD496" s="916">
        <v>1.66</v>
      </c>
      <c r="AE496" s="916">
        <v>5.04</v>
      </c>
      <c r="AF496" s="916">
        <v>1.77</v>
      </c>
      <c r="AG496" s="916">
        <v>15</v>
      </c>
      <c r="AH496" s="916">
        <v>39.900000000000006</v>
      </c>
      <c r="AI496" s="916">
        <v>6.4600000000000009</v>
      </c>
      <c r="AJ496" s="916">
        <v>35.799999999999997</v>
      </c>
      <c r="AK496" s="916">
        <v>8</v>
      </c>
      <c r="AL496" s="928">
        <v>347.89</v>
      </c>
      <c r="AM496" s="922">
        <v>17.8</v>
      </c>
      <c r="AN496" s="916">
        <v>0.21</v>
      </c>
      <c r="AO496" s="802" t="str">
        <f t="shared" si="128"/>
        <v>n/a</v>
      </c>
      <c r="AP496" s="803" t="str">
        <f t="shared" si="129"/>
        <v>n/a</v>
      </c>
      <c r="AQ496" s="936">
        <f t="shared" si="130"/>
        <v>2.0206112910774898</v>
      </c>
      <c r="AR496" s="702">
        <f>INDEX(Historical!$C$7:$C$1437,MATCH(B496,Historical!$B$7:$B$1446,0))*IF(AH496="n/a",1.03,IF(AH496&lt;0,1.01,IF(AH496&gt;10,1.1,(1+AH496/100))))</f>
        <v>0.27500000000000002</v>
      </c>
      <c r="AS496" s="935">
        <f t="shared" si="131"/>
        <v>0.292765</v>
      </c>
      <c r="AT496" s="935">
        <f t="shared" si="136"/>
        <v>0.31618620000000003</v>
      </c>
      <c r="AU496" s="935">
        <f t="shared" si="136"/>
        <v>0.34148109600000004</v>
      </c>
      <c r="AV496" s="935">
        <f t="shared" si="136"/>
        <v>0.36879958368000004</v>
      </c>
      <c r="AW496" s="702">
        <f t="shared" si="132"/>
        <v>1.5942318796800001</v>
      </c>
      <c r="AX496" s="810">
        <f t="shared" si="133"/>
        <v>15.447983330232558</v>
      </c>
      <c r="AY496" s="991">
        <v>0.56999999999999995</v>
      </c>
      <c r="AZ496" s="922">
        <v>17.2</v>
      </c>
      <c r="BA496" s="922">
        <v>-20.119999999999997</v>
      </c>
      <c r="BB496" s="922">
        <v>-1.1900000000000002</v>
      </c>
      <c r="BC496" s="922">
        <v>-5.0299999999999994</v>
      </c>
      <c r="BE496" s="664">
        <v>2014</v>
      </c>
      <c r="BF496" s="946" t="e">
        <f>#VALUE!</f>
        <v>#VALUE!</v>
      </c>
      <c r="BG496" s="931">
        <v>1.5</v>
      </c>
    </row>
    <row r="497" spans="1:59" ht="11.25" customHeight="1" x14ac:dyDescent="0.2">
      <c r="A497" s="537" t="s">
        <v>276</v>
      </c>
      <c r="B497" s="925" t="s">
        <v>277</v>
      </c>
      <c r="C497" s="988" t="s">
        <v>247</v>
      </c>
      <c r="D497" s="988" t="s">
        <v>4387</v>
      </c>
      <c r="E497" s="792">
        <v>43</v>
      </c>
      <c r="F497" s="526">
        <v>60</v>
      </c>
      <c r="G497" s="526" t="s">
        <v>37</v>
      </c>
      <c r="H497" s="526" t="s">
        <v>115</v>
      </c>
      <c r="I497" s="916">
        <v>197.57</v>
      </c>
      <c r="J497" s="702">
        <f t="shared" si="121"/>
        <v>2.3485346965632434</v>
      </c>
      <c r="K497" s="927">
        <v>1.1599999999999999</v>
      </c>
      <c r="L497" s="639">
        <v>4</v>
      </c>
      <c r="M497" s="693">
        <f t="shared" si="122"/>
        <v>4.6399999999999997</v>
      </c>
      <c r="N497" s="921" t="s">
        <v>149</v>
      </c>
      <c r="O497" s="795">
        <v>1.01</v>
      </c>
      <c r="P497" s="915">
        <v>43434</v>
      </c>
      <c r="Q497" s="915">
        <v>43451</v>
      </c>
      <c r="R497" s="693">
        <f t="shared" si="123"/>
        <v>14.851485148514843</v>
      </c>
      <c r="S497" s="759">
        <f>IF(INDEX(Historical!$D$7:$D$1437,MATCH(B497,Historical!$B$7:$B$1446,0))=0,"n/a",(INDEX(Historical!$C$7:$C$1437,MATCH(B497,Historical!$B$7:$B$1446,0))/INDEX(Historical!$D$7:$D$1437,MATCH(B497,Historical!$B$7:$B$1446,0))-1)*100)</f>
        <v>9.3994778067885143</v>
      </c>
      <c r="T497" s="759">
        <f>IF(INDEX(Historical!$F$7:$F$1430,MATCH(B497,Historical!$B$7:$B$1446,0))=0,"n/a",((INDEX(Historical!$C$7:$C$1437,MATCH(B497,Historical!$B$7:$B$1446,0))/INDEX(Historical!$F$7:$F$1430,MATCH(B497,Historical!$B$7:$B$1446,0)))^(1/3)-1)*100)</f>
        <v>6.7952311637486718</v>
      </c>
      <c r="U497" s="759">
        <f>IF(INDEX(Historical!$H$7:$H$1430,MATCH(B497,Historical!$B$7:$B$1446,0))=0,"n/a",((INDEX(Historical!$C$7:$C$1437,MATCH(B497,Historical!$B$7:$B$1446,0))/INDEX(Historical!$H$7:$H$1430,MATCH(B497,Historical!$B$7:$B$1446,0)))^(1/5)-1)*100)</f>
        <v>6.0747179811308616</v>
      </c>
      <c r="V497" s="759">
        <f>IF(INDEX(Historical!$O$7:$O$1430,MATCH(B497,Historical!$B$7:$B$1446,0))=0,"n/a",((INDEX(Historical!$C$7:$C$1437,MATCH(B497,Historical!$B$7:$B$1446,0))/INDEX(Historical!$O$7:$O$1430,MATCH(B497,Historical!$B$7:$B$1446,0)))^(1/10)-1)*100)</f>
        <v>9.9350215205921799</v>
      </c>
      <c r="W497" s="760">
        <f t="shared" si="124"/>
        <v>0.61144487392804114</v>
      </c>
      <c r="X497" s="761">
        <f t="shared" si="125"/>
        <v>0.92041181532285776</v>
      </c>
      <c r="Y497" s="882"/>
      <c r="Z497" s="702">
        <f t="shared" si="126"/>
        <v>60.732984293193716</v>
      </c>
      <c r="AA497" s="935">
        <f t="shared" si="127"/>
        <v>25.859947643979059</v>
      </c>
      <c r="AB497" s="639">
        <v>12</v>
      </c>
      <c r="AC497" s="916">
        <v>7.64</v>
      </c>
      <c r="AD497" s="916">
        <v>5.07</v>
      </c>
      <c r="AE497" s="916">
        <v>7.19</v>
      </c>
      <c r="AF497" s="916" t="s">
        <v>137</v>
      </c>
      <c r="AG497" s="919">
        <v>-100.29999999999998</v>
      </c>
      <c r="AH497" s="916">
        <v>5.7</v>
      </c>
      <c r="AI497" s="916">
        <v>8.2900000000000009</v>
      </c>
      <c r="AJ497" s="916">
        <v>6.6000000000000005</v>
      </c>
      <c r="AK497" s="916">
        <v>5.0999999999999996</v>
      </c>
      <c r="AL497" s="928">
        <v>151230</v>
      </c>
      <c r="AM497" s="922">
        <v>0.06</v>
      </c>
      <c r="AN497" s="916" t="s">
        <v>137</v>
      </c>
      <c r="AO497" s="802">
        <f t="shared" si="128"/>
        <v>-17.436694966284954</v>
      </c>
      <c r="AP497" s="803">
        <f t="shared" si="129"/>
        <v>8.423252677694105</v>
      </c>
      <c r="AQ497" s="936" t="str">
        <f t="shared" si="130"/>
        <v>n/a</v>
      </c>
      <c r="AR497" s="702">
        <f>INDEX(Historical!$C$7:$C$1437,MATCH(B497,Historical!$B$7:$B$1446,0))*IF(AH497="n/a",1.03,IF(AH497&lt;0,1.01,IF(AH497&gt;10,1.1,(1+AH497/100))))</f>
        <v>4.4288300000000005</v>
      </c>
      <c r="AS497" s="935">
        <f t="shared" si="131"/>
        <v>4.7959800070000007</v>
      </c>
      <c r="AT497" s="935">
        <f t="shared" si="136"/>
        <v>5.040574987357</v>
      </c>
      <c r="AU497" s="935">
        <f t="shared" si="136"/>
        <v>5.2976443117122063</v>
      </c>
      <c r="AV497" s="935">
        <f t="shared" si="136"/>
        <v>5.5678241716095282</v>
      </c>
      <c r="AW497" s="702">
        <f t="shared" si="132"/>
        <v>25.130853477678741</v>
      </c>
      <c r="AX497" s="810">
        <f t="shared" si="133"/>
        <v>12.719974428141287</v>
      </c>
      <c r="AY497" s="991">
        <v>0.53</v>
      </c>
      <c r="AZ497" s="922">
        <v>29.020000000000003</v>
      </c>
      <c r="BA497" s="922">
        <v>-0.52</v>
      </c>
      <c r="BB497" s="922">
        <v>5.65</v>
      </c>
      <c r="BC497" s="922">
        <v>12.659999999999998</v>
      </c>
      <c r="BE497" s="664">
        <v>1976</v>
      </c>
      <c r="BF497" s="946" t="e">
        <f>#VALUE!</f>
        <v>#VALUE!</v>
      </c>
      <c r="BG497" s="931">
        <v>17.8</v>
      </c>
    </row>
    <row r="498" spans="1:59" ht="11.25" customHeight="1" x14ac:dyDescent="0.2">
      <c r="A498" s="609" t="s">
        <v>683</v>
      </c>
      <c r="B498" s="925" t="s">
        <v>684</v>
      </c>
      <c r="C498" s="988" t="s">
        <v>4224</v>
      </c>
      <c r="D498" s="988" t="s">
        <v>4360</v>
      </c>
      <c r="E498" s="792">
        <v>18</v>
      </c>
      <c r="F498" s="526">
        <v>180</v>
      </c>
      <c r="G498" s="526" t="s">
        <v>106</v>
      </c>
      <c r="H498" s="526" t="s">
        <v>106</v>
      </c>
      <c r="I498" s="924">
        <v>99.89</v>
      </c>
      <c r="J498" s="702">
        <f t="shared" si="121"/>
        <v>1.4616077685453999</v>
      </c>
      <c r="K498" s="927">
        <v>0.36499999999999999</v>
      </c>
      <c r="L498" s="639">
        <v>4</v>
      </c>
      <c r="M498" s="693">
        <f t="shared" si="122"/>
        <v>1.46</v>
      </c>
      <c r="N498" s="921" t="s">
        <v>798</v>
      </c>
      <c r="O498" s="795">
        <v>0.36449999999999999</v>
      </c>
      <c r="P498" s="915">
        <v>43516</v>
      </c>
      <c r="Q498" s="915">
        <v>43531</v>
      </c>
      <c r="R498" s="693">
        <f t="shared" si="123"/>
        <v>0.13717421124828544</v>
      </c>
      <c r="S498" s="759">
        <f>IF(INDEX(Historical!$D$7:$D$1437,MATCH(B498,Historical!$B$7:$B$1446,0))=0,"n/a",(INDEX(Historical!$C$7:$C$1437,MATCH(B498,Historical!$B$7:$B$1446,0))/INDEX(Historical!$D$7:$D$1437,MATCH(B498,Historical!$B$7:$B$1446,0))-1)*100)</f>
        <v>0.55286800276435066</v>
      </c>
      <c r="T498" s="759">
        <f>IF(INDEX(Historical!$F$7:$F$1430,MATCH(B498,Historical!$B$7:$B$1446,0))=0,"n/a",((INDEX(Historical!$C$7:$C$1437,MATCH(B498,Historical!$B$7:$B$1446,0))/INDEX(Historical!$F$7:$F$1430,MATCH(B498,Historical!$B$7:$B$1446,0)))^(1/3)-1)*100)</f>
        <v>0.53254072000277208</v>
      </c>
      <c r="U498" s="759">
        <f>IF(INDEX(Historical!$H$7:$H$1430,MATCH(B498,Historical!$B$7:$B$1446,0))=0,"n/a",((INDEX(Historical!$C$7:$C$1437,MATCH(B498,Historical!$B$7:$B$1446,0))/INDEX(Historical!$H$7:$H$1430,MATCH(B498,Historical!$B$7:$B$1446,0)))^(1/5)-1)*100)</f>
        <v>0.55908446688530677</v>
      </c>
      <c r="V498" s="759">
        <f>IF(INDEX(Historical!$O$7:$O$1430,MATCH(B498,Historical!$B$7:$B$1446,0))=0,"n/a",((INDEX(Historical!$C$7:$C$1437,MATCH(B498,Historical!$B$7:$B$1446,0))/INDEX(Historical!$O$7:$O$1430,MATCH(B498,Historical!$B$7:$B$1446,0)))^(1/10)-1)*100)</f>
        <v>0.92510433393966363</v>
      </c>
      <c r="W498" s="760">
        <f t="shared" si="124"/>
        <v>0.60434747344051565</v>
      </c>
      <c r="X498" s="761">
        <f t="shared" si="125"/>
        <v>1.4712749128560704E-2</v>
      </c>
      <c r="Y498" s="926"/>
      <c r="Z498" s="702">
        <f t="shared" si="126"/>
        <v>155.31914893617022</v>
      </c>
      <c r="AA498" s="935">
        <f t="shared" si="127"/>
        <v>106.26595744680851</v>
      </c>
      <c r="AB498" s="639">
        <v>3</v>
      </c>
      <c r="AC498" s="916">
        <v>0.94</v>
      </c>
      <c r="AD498" s="916">
        <v>8.7200000000000006</v>
      </c>
      <c r="AE498" s="916">
        <v>4.67</v>
      </c>
      <c r="AF498" s="916">
        <v>4.58</v>
      </c>
      <c r="AG498" s="916">
        <v>7.0000000000000009</v>
      </c>
      <c r="AH498" s="916">
        <v>327.09999999999997</v>
      </c>
      <c r="AI498" s="916">
        <v>4.0199999999999996</v>
      </c>
      <c r="AJ498" s="916">
        <v>38</v>
      </c>
      <c r="AK498" s="916">
        <v>12.13</v>
      </c>
      <c r="AL498" s="928">
        <v>23450</v>
      </c>
      <c r="AM498" s="922">
        <v>2.19</v>
      </c>
      <c r="AN498" s="916">
        <v>2.04</v>
      </c>
      <c r="AO498" s="802">
        <f t="shared" si="128"/>
        <v>-104.24526521137781</v>
      </c>
      <c r="AP498" s="803">
        <f t="shared" si="129"/>
        <v>2.0206922354307064</v>
      </c>
      <c r="AQ498" s="936">
        <f t="shared" si="130"/>
        <v>365.0916684346015</v>
      </c>
      <c r="AR498" s="702">
        <f>INDEX(Historical!$C$7:$C$1437,MATCH(B498,Historical!$B$7:$B$1446,0))*IF(AH498="n/a",1.03,IF(AH498&lt;0,1.01,IF(AH498&gt;10,1.1,(1+AH498/100))))</f>
        <v>1.6005000000000003</v>
      </c>
      <c r="AS498" s="935">
        <f t="shared" si="131"/>
        <v>1.6648401000000004</v>
      </c>
      <c r="AT498" s="935">
        <f t="shared" si="136"/>
        <v>1.8313241100000006</v>
      </c>
      <c r="AU498" s="935">
        <f t="shared" si="136"/>
        <v>2.0144565210000009</v>
      </c>
      <c r="AV498" s="935">
        <f t="shared" si="136"/>
        <v>2.2159021731000013</v>
      </c>
      <c r="AW498" s="702">
        <f t="shared" si="132"/>
        <v>9.3270229041000032</v>
      </c>
      <c r="AX498" s="810">
        <f t="shared" si="133"/>
        <v>9.3372939274201645</v>
      </c>
      <c r="AY498" s="991">
        <v>1.26</v>
      </c>
      <c r="AZ498" s="922">
        <v>64.56</v>
      </c>
      <c r="BA498" s="922">
        <v>-4.1399999999999997</v>
      </c>
      <c r="BB498" s="922">
        <v>11.14</v>
      </c>
      <c r="BC498" s="922">
        <v>22.38</v>
      </c>
      <c r="BE498" s="664">
        <v>2002</v>
      </c>
      <c r="BF498" s="946" t="e">
        <f>#VALUE!</f>
        <v>#VALUE!</v>
      </c>
      <c r="BG498" s="931">
        <v>2</v>
      </c>
    </row>
    <row r="499" spans="1:59" s="838" customFormat="1" ht="11.25" customHeight="1" x14ac:dyDescent="0.2">
      <c r="A499" s="817" t="s">
        <v>679</v>
      </c>
      <c r="B499" s="846" t="s">
        <v>680</v>
      </c>
      <c r="C499" s="988" t="s">
        <v>154</v>
      </c>
      <c r="D499" s="988" t="s">
        <v>4355</v>
      </c>
      <c r="E499" s="818">
        <v>11</v>
      </c>
      <c r="F499" s="526">
        <v>311</v>
      </c>
      <c r="G499" s="1171" t="s">
        <v>115</v>
      </c>
      <c r="H499" s="1171" t="s">
        <v>115</v>
      </c>
      <c r="I499" s="819">
        <v>119.25</v>
      </c>
      <c r="J499" s="820">
        <f t="shared" si="121"/>
        <v>1.3081761006289307</v>
      </c>
      <c r="K499" s="821">
        <v>0.39</v>
      </c>
      <c r="L499" s="822">
        <v>4</v>
      </c>
      <c r="M499" s="823">
        <f t="shared" si="122"/>
        <v>1.56</v>
      </c>
      <c r="N499" s="824" t="s">
        <v>164</v>
      </c>
      <c r="O499" s="825">
        <v>0.34</v>
      </c>
      <c r="P499" s="826">
        <v>43343</v>
      </c>
      <c r="Q499" s="826">
        <v>43374</v>
      </c>
      <c r="R499" s="823">
        <f t="shared" si="123"/>
        <v>14.705882352941172</v>
      </c>
      <c r="S499" s="759">
        <f>IF(INDEX(Historical!$D$7:$D$1437,MATCH(B499,Historical!$B$7:$B$1446,0))=0,"n/a",(INDEX(Historical!$C$7:$C$1437,MATCH(B499,Historical!$B$7:$B$1446,0))/INDEX(Historical!$D$7:$D$1437,MATCH(B499,Historical!$B$7:$B$1446,0))-1)*100)</f>
        <v>19.491525423728785</v>
      </c>
      <c r="T499" s="759">
        <f>IF(INDEX(Historical!$F$7:$F$1430,MATCH(B499,Historical!$B$7:$B$1446,0))=0,"n/a",((INDEX(Historical!$C$7:$C$1437,MATCH(B499,Historical!$B$7:$B$1446,0))/INDEX(Historical!$F$7:$F$1430,MATCH(B499,Historical!$B$7:$B$1446,0)))^(1/3)-1)*100)</f>
        <v>10.678158464107224</v>
      </c>
      <c r="U499" s="759">
        <f>IF(INDEX(Historical!$H$7:$H$1430,MATCH(B499,Historical!$B$7:$B$1446,0))=0,"n/a",((INDEX(Historical!$C$7:$C$1437,MATCH(B499,Historical!$B$7:$B$1446,0))/INDEX(Historical!$H$7:$H$1430,MATCH(B499,Historical!$B$7:$B$1446,0)))^(1/5)-1)*100)</f>
        <v>9.8872457196067742</v>
      </c>
      <c r="V499" s="759">
        <f>IF(INDEX(Historical!$O$7:$O$1430,MATCH(B499,Historical!$B$7:$B$1446,0))=0,"n/a",((INDEX(Historical!$C$7:$C$1437,MATCH(B499,Historical!$B$7:$B$1446,0))/INDEX(Historical!$O$7:$O$1430,MATCH(B499,Historical!$B$7:$B$1446,0)))^(1/10)-1)*100)</f>
        <v>12.87479699002767</v>
      </c>
      <c r="W499" s="827">
        <f t="shared" si="124"/>
        <v>0.76795352402566497</v>
      </c>
      <c r="X499" s="828" t="str">
        <f t="shared" si="125"/>
        <v>n/a</v>
      </c>
      <c r="Y499" s="843"/>
      <c r="Z499" s="820" t="str">
        <f t="shared" si="126"/>
        <v>n/a</v>
      </c>
      <c r="AA499" s="830" t="str">
        <f t="shared" si="127"/>
        <v>n/a</v>
      </c>
      <c r="AB499" s="822">
        <v>3</v>
      </c>
      <c r="AC499" s="831">
        <v>-1.63</v>
      </c>
      <c r="AD499" s="831" t="s">
        <v>137</v>
      </c>
      <c r="AE499" s="831">
        <v>0.11</v>
      </c>
      <c r="AF499" s="831">
        <v>2.52</v>
      </c>
      <c r="AG499" s="831">
        <v>-3.4000000000000004</v>
      </c>
      <c r="AH499" s="831">
        <v>-116.5</v>
      </c>
      <c r="AI499" s="831">
        <v>4.42</v>
      </c>
      <c r="AJ499" s="831">
        <v>-21.8</v>
      </c>
      <c r="AK499" s="831">
        <v>6</v>
      </c>
      <c r="AL499" s="832">
        <v>23130</v>
      </c>
      <c r="AM499" s="833">
        <v>0.28999999999999998</v>
      </c>
      <c r="AN499" s="831">
        <v>1.07</v>
      </c>
      <c r="AO499" s="834" t="str">
        <f t="shared" si="128"/>
        <v>n/a</v>
      </c>
      <c r="AP499" s="835">
        <f t="shared" si="129"/>
        <v>11.195421820235705</v>
      </c>
      <c r="AQ499" s="836" t="str">
        <f t="shared" si="130"/>
        <v>n/a</v>
      </c>
      <c r="AR499" s="702">
        <f>INDEX(Historical!$C$7:$C$1437,MATCH(B499,Historical!$B$7:$B$1446,0))*IF(AH499="n/a",1.03,IF(AH499&lt;0,1.01,IF(AH499&gt;10,1.1,(1+AH499/100))))</f>
        <v>1.4240999999999999</v>
      </c>
      <c r="AS499" s="830">
        <f t="shared" si="131"/>
        <v>1.4870452199999999</v>
      </c>
      <c r="AT499" s="830">
        <f t="shared" si="136"/>
        <v>1.5762679332</v>
      </c>
      <c r="AU499" s="830">
        <f t="shared" si="136"/>
        <v>1.670844009192</v>
      </c>
      <c r="AV499" s="830">
        <f t="shared" si="136"/>
        <v>1.77109464974352</v>
      </c>
      <c r="AW499" s="820">
        <f t="shared" si="132"/>
        <v>7.9293518121355202</v>
      </c>
      <c r="AX499" s="837">
        <f t="shared" si="133"/>
        <v>6.6493516244323025</v>
      </c>
      <c r="AY499" s="992">
        <v>1.21</v>
      </c>
      <c r="AZ499" s="833">
        <v>12.379999999999999</v>
      </c>
      <c r="BA499" s="833">
        <v>-25.86</v>
      </c>
      <c r="BB499" s="833">
        <v>0</v>
      </c>
      <c r="BC499" s="833">
        <v>-4.4400000000000004</v>
      </c>
      <c r="BD499" s="961"/>
      <c r="BE499" s="664">
        <v>2008</v>
      </c>
      <c r="BF499" s="946" t="e">
        <f>#VALUE!</f>
        <v>#VALUE!</v>
      </c>
      <c r="BG499" s="893">
        <v>-0.5</v>
      </c>
    </row>
    <row r="500" spans="1:59" ht="11.25" customHeight="1" x14ac:dyDescent="0.2">
      <c r="A500" s="537" t="s">
        <v>1488</v>
      </c>
      <c r="B500" s="925" t="s">
        <v>1489</v>
      </c>
      <c r="C500" s="988" t="s">
        <v>108</v>
      </c>
      <c r="D500" s="988" t="s">
        <v>4369</v>
      </c>
      <c r="E500" s="792">
        <v>10</v>
      </c>
      <c r="F500" s="526">
        <v>341</v>
      </c>
      <c r="G500" s="526" t="s">
        <v>106</v>
      </c>
      <c r="H500" s="526" t="s">
        <v>106</v>
      </c>
      <c r="I500" s="924">
        <v>196.62</v>
      </c>
      <c r="J500" s="702">
        <f t="shared" si="121"/>
        <v>1.0171905197843556</v>
      </c>
      <c r="K500" s="927">
        <v>0.5</v>
      </c>
      <c r="L500" s="639">
        <v>4</v>
      </c>
      <c r="M500" s="693">
        <f t="shared" si="122"/>
        <v>2</v>
      </c>
      <c r="N500" s="921" t="s">
        <v>111</v>
      </c>
      <c r="O500" s="795">
        <v>0.44</v>
      </c>
      <c r="P500" s="915">
        <v>43518</v>
      </c>
      <c r="Q500" s="915">
        <v>43542</v>
      </c>
      <c r="R500" s="693">
        <f t="shared" si="123"/>
        <v>13.636363636363635</v>
      </c>
      <c r="S500" s="759">
        <f>IF(INDEX(Historical!$D$7:$D$1437,MATCH(B500,Historical!$B$7:$B$1446,0))=0,"n/a",(INDEX(Historical!$C$7:$C$1437,MATCH(B500,Historical!$B$7:$B$1446,0))/INDEX(Historical!$D$7:$D$1437,MATCH(B500,Historical!$B$7:$B$1446,0))-1)*100)</f>
        <v>15.789473684210531</v>
      </c>
      <c r="T500" s="759">
        <f>IF(INDEX(Historical!$F$7:$F$1430,MATCH(B500,Historical!$B$7:$B$1446,0))=0,"n/a",((INDEX(Historical!$C$7:$C$1437,MATCH(B500,Historical!$B$7:$B$1446,0))/INDEX(Historical!$F$7:$F$1430,MATCH(B500,Historical!$B$7:$B$1446,0)))^(1/3)-1)*100)</f>
        <v>8.9744250818549531</v>
      </c>
      <c r="U500" s="759">
        <f>IF(INDEX(Historical!$H$7:$H$1430,MATCH(B500,Historical!$B$7:$B$1446,0))=0,"n/a",((INDEX(Historical!$C$7:$C$1437,MATCH(B500,Historical!$B$7:$B$1446,0))/INDEX(Historical!$H$7:$H$1430,MATCH(B500,Historical!$B$7:$B$1446,0)))^(1/5)-1)*100)</f>
        <v>14.354703364926591</v>
      </c>
      <c r="V500" s="759">
        <f>IF(INDEX(Historical!$O$7:$O$1430,MATCH(B500,Historical!$B$7:$B$1446,0))=0,"n/a",((INDEX(Historical!$C$7:$C$1437,MATCH(B500,Historical!$B$7:$B$1446,0))/INDEX(Historical!$O$7:$O$1430,MATCH(B500,Historical!$B$7:$B$1446,0)))^(1/10)-1)*100)</f>
        <v>15.969895987933814</v>
      </c>
      <c r="W500" s="760">
        <f t="shared" si="124"/>
        <v>0.89886016638883592</v>
      </c>
      <c r="X500" s="761">
        <f t="shared" si="125"/>
        <v>1.1670490540590723</v>
      </c>
      <c r="Y500" s="713"/>
      <c r="Z500" s="702">
        <f t="shared" si="126"/>
        <v>31.007751937984494</v>
      </c>
      <c r="AA500" s="935">
        <f t="shared" si="127"/>
        <v>30.483720930232558</v>
      </c>
      <c r="AB500" s="639">
        <v>12</v>
      </c>
      <c r="AC500" s="916">
        <v>6.45</v>
      </c>
      <c r="AD500" s="916">
        <v>2.48</v>
      </c>
      <c r="AE500" s="916">
        <v>8.23</v>
      </c>
      <c r="AF500" s="916">
        <v>81.92</v>
      </c>
      <c r="AG500" s="919">
        <v>333.1</v>
      </c>
      <c r="AH500" s="916">
        <v>0.2</v>
      </c>
      <c r="AI500" s="916">
        <v>10.54</v>
      </c>
      <c r="AJ500" s="916">
        <v>12.3</v>
      </c>
      <c r="AK500" s="916">
        <v>12.3</v>
      </c>
      <c r="AL500" s="928">
        <v>36680</v>
      </c>
      <c r="AM500" s="923">
        <v>0.4</v>
      </c>
      <c r="AN500" s="916">
        <v>12.34</v>
      </c>
      <c r="AO500" s="802">
        <f t="shared" si="128"/>
        <v>-15.111827045521611</v>
      </c>
      <c r="AP500" s="803">
        <f t="shared" si="129"/>
        <v>15.371893884710946</v>
      </c>
      <c r="AQ500" s="936">
        <f t="shared" si="130"/>
        <v>953.50766882293442</v>
      </c>
      <c r="AR500" s="702">
        <f>INDEX(Historical!$C$7:$C$1437,MATCH(B500,Historical!$B$7:$B$1446,0))*IF(AH500="n/a",1.03,IF(AH500&lt;0,1.01,IF(AH500&gt;10,1.1,(1+AH500/100))))</f>
        <v>1.76352</v>
      </c>
      <c r="AS500" s="935">
        <f t="shared" si="131"/>
        <v>1.939872</v>
      </c>
      <c r="AT500" s="935">
        <f t="shared" si="136"/>
        <v>2.1338592000000003</v>
      </c>
      <c r="AU500" s="935">
        <f t="shared" si="136"/>
        <v>2.3472451200000006</v>
      </c>
      <c r="AV500" s="935">
        <f t="shared" si="136"/>
        <v>2.5819696320000007</v>
      </c>
      <c r="AW500" s="702">
        <f t="shared" si="132"/>
        <v>10.766465952000001</v>
      </c>
      <c r="AX500" s="810">
        <f t="shared" si="133"/>
        <v>5.4757735489777239</v>
      </c>
      <c r="AY500" s="991">
        <v>1.28</v>
      </c>
      <c r="AZ500" s="922">
        <v>52.11</v>
      </c>
      <c r="BA500" s="922">
        <v>0.13</v>
      </c>
      <c r="BB500" s="922">
        <v>9.24</v>
      </c>
      <c r="BC500" s="922">
        <v>18.57</v>
      </c>
      <c r="BE500" s="664">
        <v>2010</v>
      </c>
      <c r="BF500" s="946" t="e">
        <f>#VALUE!</f>
        <v>#VALUE!</v>
      </c>
      <c r="BG500" s="931">
        <v>12.1</v>
      </c>
    </row>
    <row r="501" spans="1:59" ht="11.25" customHeight="1" x14ac:dyDescent="0.2">
      <c r="A501" s="609" t="s">
        <v>3869</v>
      </c>
      <c r="B501" s="925" t="s">
        <v>3870</v>
      </c>
      <c r="C501" s="988" t="s">
        <v>4377</v>
      </c>
      <c r="D501" s="988" t="s">
        <v>1784</v>
      </c>
      <c r="E501" s="792">
        <v>6</v>
      </c>
      <c r="F501" s="526">
        <v>777</v>
      </c>
      <c r="G501" s="526" t="s">
        <v>106</v>
      </c>
      <c r="H501" s="526" t="s">
        <v>106</v>
      </c>
      <c r="I501" s="924">
        <v>37.619999999999997</v>
      </c>
      <c r="J501" s="702">
        <f t="shared" si="121"/>
        <v>1.701222753854333</v>
      </c>
      <c r="K501" s="927">
        <v>0.16</v>
      </c>
      <c r="L501" s="639">
        <v>4</v>
      </c>
      <c r="M501" s="693">
        <f t="shared" si="122"/>
        <v>0.64</v>
      </c>
      <c r="N501" s="921" t="s">
        <v>149</v>
      </c>
      <c r="O501" s="795">
        <v>0.15</v>
      </c>
      <c r="P501" s="915">
        <v>43525</v>
      </c>
      <c r="Q501" s="915">
        <v>43539</v>
      </c>
      <c r="R501" s="693">
        <f t="shared" si="123"/>
        <v>6.6666666666666732</v>
      </c>
      <c r="S501" s="759">
        <f>IF(INDEX(Historical!$D$7:$D$1437,MATCH(B501,Historical!$B$7:$B$1446,0))=0,"n/a",(INDEX(Historical!$C$7:$C$1437,MATCH(B501,Historical!$B$7:$B$1446,0))/INDEX(Historical!$D$7:$D$1437,MATCH(B501,Historical!$B$7:$B$1446,0))-1)*100)</f>
        <v>19.999999999999996</v>
      </c>
      <c r="T501" s="759">
        <f>IF(INDEX(Historical!$F$7:$F$1430,MATCH(B501,Historical!$B$7:$B$1446,0))=0,"n/a",((INDEX(Historical!$C$7:$C$1437,MATCH(B501,Historical!$B$7:$B$1446,0))/INDEX(Historical!$F$7:$F$1430,MATCH(B501,Historical!$B$7:$B$1446,0)))^(1/3)-1)*100)</f>
        <v>13.533091689267751</v>
      </c>
      <c r="U501" s="759">
        <f>IF(INDEX(Historical!$H$7:$H$1430,MATCH(B501,Historical!$B$7:$B$1446,0))=0,"n/a",((INDEX(Historical!$C$7:$C$1437,MATCH(B501,Historical!$B$7:$B$1446,0))/INDEX(Historical!$H$7:$H$1430,MATCH(B501,Historical!$B$7:$B$1446,0)))^(1/5)-1)*100)</f>
        <v>12.030033714161736</v>
      </c>
      <c r="V501" s="759">
        <f>IF(INDEX(Historical!$O$7:$O$1430,MATCH(B501,Historical!$B$7:$B$1446,0))=0,"n/a",((INDEX(Historical!$C$7:$C$1437,MATCH(B501,Historical!$B$7:$B$1446,0))/INDEX(Historical!$O$7:$O$1430,MATCH(B501,Historical!$B$7:$B$1446,0)))^(1/10)-1)*100)</f>
        <v>5.8442410876291984</v>
      </c>
      <c r="W501" s="760">
        <f t="shared" si="124"/>
        <v>2.0584424108762929</v>
      </c>
      <c r="X501" s="761">
        <f t="shared" si="125"/>
        <v>0.84718547282829126</v>
      </c>
      <c r="Y501" s="926"/>
      <c r="Z501" s="702">
        <f t="shared" si="126"/>
        <v>35.754189944134076</v>
      </c>
      <c r="AA501" s="935">
        <f t="shared" si="127"/>
        <v>21.016759776536311</v>
      </c>
      <c r="AB501" s="639">
        <v>12</v>
      </c>
      <c r="AC501" s="916">
        <v>1.79</v>
      </c>
      <c r="AD501" s="916">
        <v>1.4</v>
      </c>
      <c r="AE501" s="916">
        <v>1.59</v>
      </c>
      <c r="AF501" s="916">
        <v>2.1800000000000002</v>
      </c>
      <c r="AG501" s="916">
        <v>16.7</v>
      </c>
      <c r="AH501" s="916">
        <v>16.3</v>
      </c>
      <c r="AI501" s="916">
        <v>30.17</v>
      </c>
      <c r="AJ501" s="916">
        <v>14.2</v>
      </c>
      <c r="AK501" s="916">
        <v>15</v>
      </c>
      <c r="AL501" s="928">
        <v>1130</v>
      </c>
      <c r="AM501" s="922">
        <v>3</v>
      </c>
      <c r="AN501" s="916">
        <v>0.54</v>
      </c>
      <c r="AO501" s="802">
        <f t="shared" si="128"/>
        <v>-7.2855033085202425</v>
      </c>
      <c r="AP501" s="803">
        <f t="shared" si="129"/>
        <v>13.731256468016069</v>
      </c>
      <c r="AQ501" s="936">
        <f t="shared" si="130"/>
        <v>42.698651107615461</v>
      </c>
      <c r="AR501" s="702">
        <f>INDEX(Historical!$C$7:$C$1437,MATCH(B501,Historical!$B$7:$B$1446,0))*IF(AH501="n/a",1.03,IF(AH501&lt;0,1.01,IF(AH501&gt;10,1.1,(1+AH501/100))))</f>
        <v>0.66</v>
      </c>
      <c r="AS501" s="935">
        <f t="shared" si="131"/>
        <v>0.72600000000000009</v>
      </c>
      <c r="AT501" s="935">
        <f t="shared" si="136"/>
        <v>0.7986000000000002</v>
      </c>
      <c r="AU501" s="935">
        <f t="shared" si="136"/>
        <v>0.87846000000000024</v>
      </c>
      <c r="AV501" s="935">
        <f t="shared" si="136"/>
        <v>0.96630600000000033</v>
      </c>
      <c r="AW501" s="702">
        <f t="shared" si="132"/>
        <v>4.0293660000000013</v>
      </c>
      <c r="AX501" s="810">
        <f t="shared" si="133"/>
        <v>10.710701754385969</v>
      </c>
      <c r="AY501" s="991">
        <v>0.64</v>
      </c>
      <c r="AZ501" s="922">
        <v>27.74</v>
      </c>
      <c r="BA501" s="922">
        <v>-17.899999999999999</v>
      </c>
      <c r="BB501" s="922">
        <v>-6.9500000000000011</v>
      </c>
      <c r="BC501" s="922">
        <v>-6.88</v>
      </c>
      <c r="BE501" s="664">
        <v>2014</v>
      </c>
      <c r="BF501" s="946" t="e">
        <f>#VALUE!</f>
        <v>#VALUE!</v>
      </c>
      <c r="BG501" s="931">
        <v>8</v>
      </c>
    </row>
    <row r="502" spans="1:59" ht="11.25" customHeight="1" x14ac:dyDescent="0.2">
      <c r="A502" s="609" t="s">
        <v>287</v>
      </c>
      <c r="B502" s="925" t="s">
        <v>288</v>
      </c>
      <c r="C502" s="988" t="s">
        <v>108</v>
      </c>
      <c r="D502" s="988" t="s">
        <v>118</v>
      </c>
      <c r="E502" s="792">
        <v>32</v>
      </c>
      <c r="F502" s="526">
        <v>88</v>
      </c>
      <c r="G502" s="526" t="s">
        <v>106</v>
      </c>
      <c r="H502" s="526" t="s">
        <v>106</v>
      </c>
      <c r="I502" s="916">
        <v>53.78</v>
      </c>
      <c r="J502" s="702">
        <f t="shared" si="121"/>
        <v>4.667162513945704</v>
      </c>
      <c r="K502" s="933">
        <v>0.62749999999999995</v>
      </c>
      <c r="L502" s="639">
        <v>4</v>
      </c>
      <c r="M502" s="693">
        <f t="shared" si="122"/>
        <v>2.5099999999999998</v>
      </c>
      <c r="N502" s="921" t="s">
        <v>289</v>
      </c>
      <c r="O502" s="796">
        <v>0.625</v>
      </c>
      <c r="P502" s="915">
        <v>43446</v>
      </c>
      <c r="Q502" s="915">
        <v>43461</v>
      </c>
      <c r="R502" s="693">
        <f t="shared" si="123"/>
        <v>0.39999999999999153</v>
      </c>
      <c r="S502" s="759">
        <f>IF(INDEX(Historical!$D$7:$D$1437,MATCH(B502,Historical!$B$7:$B$1446,0))=0,"n/a",(INDEX(Historical!$C$7:$C$1437,MATCH(B502,Historical!$B$7:$B$1446,0))/INDEX(Historical!$D$7:$D$1437,MATCH(B502,Historical!$B$7:$B$1446,0))-1)*100)</f>
        <v>0.40120361083249012</v>
      </c>
      <c r="T502" s="759">
        <f>IF(INDEX(Historical!$F$7:$F$1430,MATCH(B502,Historical!$B$7:$B$1446,0))=0,"n/a",((INDEX(Historical!$C$7:$C$1437,MATCH(B502,Historical!$B$7:$B$1446,0))/INDEX(Historical!$F$7:$F$1430,MATCH(B502,Historical!$B$7:$B$1446,0)))^(1/3)-1)*100)</f>
        <v>0.40282408703211647</v>
      </c>
      <c r="U502" s="759">
        <f>IF(INDEX(Historical!$H$7:$H$1430,MATCH(B502,Historical!$B$7:$B$1446,0))=0,"n/a",((INDEX(Historical!$C$7:$C$1437,MATCH(B502,Historical!$B$7:$B$1446,0))/INDEX(Historical!$H$7:$H$1430,MATCH(B502,Historical!$B$7:$B$1446,0)))^(1/5)-1)*100)</f>
        <v>0.40446214426967941</v>
      </c>
      <c r="V502" s="759">
        <f>IF(INDEX(Historical!$O$7:$O$1430,MATCH(B502,Historical!$B$7:$B$1446,0))=0,"n/a",((INDEX(Historical!$C$7:$C$1437,MATCH(B502,Historical!$B$7:$B$1446,0))/INDEX(Historical!$O$7:$O$1430,MATCH(B502,Historical!$B$7:$B$1446,0)))^(1/10)-1)*100)</f>
        <v>0.76010470547180908</v>
      </c>
      <c r="W502" s="760">
        <f t="shared" si="124"/>
        <v>0.53211372243594168</v>
      </c>
      <c r="X502" s="761" t="str">
        <f t="shared" si="125"/>
        <v>n/a</v>
      </c>
      <c r="Y502" s="925"/>
      <c r="Z502" s="702" t="str">
        <f t="shared" si="126"/>
        <v>n/a</v>
      </c>
      <c r="AA502" s="935" t="str">
        <f t="shared" si="127"/>
        <v>n/a</v>
      </c>
      <c r="AB502" s="639">
        <v>12</v>
      </c>
      <c r="AC502" s="916">
        <v>-0.1</v>
      </c>
      <c r="AD502" s="916" t="s">
        <v>137</v>
      </c>
      <c r="AE502" s="916">
        <v>0.86</v>
      </c>
      <c r="AF502" s="916">
        <v>1.84</v>
      </c>
      <c r="AG502" s="916">
        <v>-0.3</v>
      </c>
      <c r="AH502" s="916">
        <v>-104.3</v>
      </c>
      <c r="AI502" s="916">
        <v>10.86</v>
      </c>
      <c r="AJ502" s="916">
        <v>-15.4</v>
      </c>
      <c r="AK502" s="916">
        <v>37.9</v>
      </c>
      <c r="AL502" s="928">
        <v>2920</v>
      </c>
      <c r="AM502" s="922">
        <v>50.71</v>
      </c>
      <c r="AN502" s="916">
        <v>0.23</v>
      </c>
      <c r="AO502" s="802" t="str">
        <f t="shared" si="128"/>
        <v>n/a</v>
      </c>
      <c r="AP502" s="803">
        <f t="shared" si="129"/>
        <v>5.0716246582153834</v>
      </c>
      <c r="AQ502" s="936" t="str">
        <f t="shared" si="130"/>
        <v>n/a</v>
      </c>
      <c r="AR502" s="702">
        <f>INDEX(Historical!$C$7:$C$1437,MATCH(B502,Historical!$B$7:$B$1446,0))*IF(AH502="n/a",1.03,IF(AH502&lt;0,1.01,IF(AH502&gt;10,1.1,(1+AH502/100))))</f>
        <v>2.5275249999999998</v>
      </c>
      <c r="AS502" s="935">
        <f t="shared" si="131"/>
        <v>2.7802775</v>
      </c>
      <c r="AT502" s="935">
        <f t="shared" si="136"/>
        <v>3.0583052500000001</v>
      </c>
      <c r="AU502" s="935">
        <f t="shared" si="136"/>
        <v>3.3641357750000003</v>
      </c>
      <c r="AV502" s="935">
        <f t="shared" si="136"/>
        <v>3.7005493525000004</v>
      </c>
      <c r="AW502" s="702">
        <f t="shared" si="132"/>
        <v>15.4307928775</v>
      </c>
      <c r="AX502" s="810">
        <f t="shared" si="133"/>
        <v>28.692437481405726</v>
      </c>
      <c r="AY502" s="991">
        <v>0.28999999999999998</v>
      </c>
      <c r="AZ502" s="922">
        <v>23.75</v>
      </c>
      <c r="BA502" s="922">
        <v>-13.020000000000001</v>
      </c>
      <c r="BB502" s="922">
        <v>4.5900000000000007</v>
      </c>
      <c r="BC502" s="922">
        <v>3.0300000000000002</v>
      </c>
      <c r="BE502" s="664">
        <v>1988</v>
      </c>
      <c r="BF502" s="946" t="e">
        <f>#VALUE!</f>
        <v>#VALUE!</v>
      </c>
      <c r="BG502" s="931">
        <v>-0.1</v>
      </c>
    </row>
    <row r="503" spans="1:59" ht="11.25" customHeight="1" x14ac:dyDescent="0.2">
      <c r="A503" s="762" t="s">
        <v>3881</v>
      </c>
      <c r="B503" s="854" t="s">
        <v>3882</v>
      </c>
      <c r="C503" s="988" t="s">
        <v>128</v>
      </c>
      <c r="D503" s="988" t="s">
        <v>4361</v>
      </c>
      <c r="E503" s="792">
        <v>7</v>
      </c>
      <c r="F503" s="526">
        <v>624</v>
      </c>
      <c r="G503" s="526" t="s">
        <v>106</v>
      </c>
      <c r="H503" s="526" t="s">
        <v>106</v>
      </c>
      <c r="I503" s="932">
        <v>50.85</v>
      </c>
      <c r="J503" s="702">
        <f t="shared" si="121"/>
        <v>2.0452310717797446</v>
      </c>
      <c r="K503" s="537">
        <v>0.26</v>
      </c>
      <c r="L503" s="526">
        <v>4</v>
      </c>
      <c r="M503" s="693">
        <f t="shared" si="122"/>
        <v>1.04</v>
      </c>
      <c r="N503" s="526" t="s">
        <v>127</v>
      </c>
      <c r="O503" s="643">
        <v>0.22</v>
      </c>
      <c r="P503" s="682">
        <v>43370</v>
      </c>
      <c r="Q503" s="682">
        <v>43385</v>
      </c>
      <c r="R503" s="693">
        <f t="shared" si="123"/>
        <v>18.181818181818183</v>
      </c>
      <c r="S503" s="759">
        <f>IF(INDEX(Historical!$D$7:$D$1437,MATCH(B503,Historical!$B$7:$B$1446,0))=0,"n/a",(INDEX(Historical!$C$7:$C$1437,MATCH(B503,Historical!$B$7:$B$1446,0))/INDEX(Historical!$D$7:$D$1437,MATCH(B503,Historical!$B$7:$B$1446,0))-1)*100)</f>
        <v>12.195121951219523</v>
      </c>
      <c r="T503" s="759">
        <f>IF(INDEX(Historical!$F$7:$F$1430,MATCH(B503,Historical!$B$7:$B$1446,0))=0,"n/a",((INDEX(Historical!$C$7:$C$1437,MATCH(B503,Historical!$B$7:$B$1446,0))/INDEX(Historical!$F$7:$F$1430,MATCH(B503,Historical!$B$7:$B$1446,0)))^(1/3)-1)*100)</f>
        <v>12.858935886850031</v>
      </c>
      <c r="U503" s="759">
        <f>IF(INDEX(Historical!$H$7:$H$1430,MATCH(B503,Historical!$B$7:$B$1446,0))=0,"n/a",((INDEX(Historical!$C$7:$C$1437,MATCH(B503,Historical!$B$7:$B$1446,0))/INDEX(Historical!$H$7:$H$1430,MATCH(B503,Historical!$B$7:$B$1446,0)))^(1/5)-1)*100)</f>
        <v>11.244567910677539</v>
      </c>
      <c r="V503" s="759" t="str">
        <f>IF(INDEX(Historical!$O$7:$O$1430,MATCH(B503,Historical!$B$7:$B$1446,0))=0,"n/a",((INDEX(Historical!$C$7:$C$1437,MATCH(B503,Historical!$B$7:$B$1446,0))/INDEX(Historical!$O$7:$O$1430,MATCH(B503,Historical!$B$7:$B$1446,0)))^(1/10)-1)*100)</f>
        <v>n/a</v>
      </c>
      <c r="W503" s="760" t="str">
        <f t="shared" si="124"/>
        <v>n/a</v>
      </c>
      <c r="X503" s="761">
        <f t="shared" si="125"/>
        <v>0.92930313311384616</v>
      </c>
      <c r="Y503" s="703"/>
      <c r="Z503" s="702">
        <f t="shared" si="126"/>
        <v>45.217391304347828</v>
      </c>
      <c r="AA503" s="935">
        <f t="shared" si="127"/>
        <v>22.108695652173914</v>
      </c>
      <c r="AB503" s="639">
        <v>12</v>
      </c>
      <c r="AC503" s="931">
        <v>2.2999999999999998</v>
      </c>
      <c r="AD503" s="931">
        <v>3.8</v>
      </c>
      <c r="AE503" s="916">
        <v>2.86</v>
      </c>
      <c r="AF503" s="916">
        <v>2.89</v>
      </c>
      <c r="AG503" s="916">
        <v>13.200000000000001</v>
      </c>
      <c r="AH503" s="916">
        <v>25.8</v>
      </c>
      <c r="AI503" s="916">
        <v>7.870000000000001</v>
      </c>
      <c r="AJ503" s="739">
        <v>12.1</v>
      </c>
      <c r="AK503" s="739">
        <v>5.83</v>
      </c>
      <c r="AL503" s="931">
        <v>74090</v>
      </c>
      <c r="AM503" s="931">
        <v>0.1</v>
      </c>
      <c r="AN503" s="931">
        <v>0.72</v>
      </c>
      <c r="AO503" s="802">
        <f t="shared" si="128"/>
        <v>-8.8188966697166311</v>
      </c>
      <c r="AP503" s="803">
        <f t="shared" si="129"/>
        <v>13.289798982457283</v>
      </c>
      <c r="AQ503" s="936">
        <f t="shared" si="130"/>
        <v>68.515255405401888</v>
      </c>
      <c r="AR503" s="702">
        <f>INDEX(Historical!$C$7:$C$1437,MATCH(B503,Historical!$B$7:$B$1446,0))*IF(AH503="n/a",1.03,IF(AH503&lt;0,1.01,IF(AH503&gt;10,1.1,(1+AH503/100))))</f>
        <v>1.0120000000000002</v>
      </c>
      <c r="AS503" s="935">
        <f t="shared" si="131"/>
        <v>1.0916444000000003</v>
      </c>
      <c r="AT503" s="935">
        <f t="shared" si="136"/>
        <v>1.1552872685200004</v>
      </c>
      <c r="AU503" s="935">
        <f t="shared" si="136"/>
        <v>1.2226405162747165</v>
      </c>
      <c r="AV503" s="935">
        <f t="shared" si="136"/>
        <v>1.2939204583735324</v>
      </c>
      <c r="AW503" s="702">
        <f t="shared" si="132"/>
        <v>5.7754926431682492</v>
      </c>
      <c r="AX503" s="810">
        <f t="shared" si="133"/>
        <v>11.357900969849064</v>
      </c>
      <c r="AY503" s="788">
        <v>0.91</v>
      </c>
      <c r="AZ503" s="916">
        <v>35.89</v>
      </c>
      <c r="BA503" s="916">
        <v>0.3</v>
      </c>
      <c r="BB503" s="916">
        <v>4.32</v>
      </c>
      <c r="BC503" s="916">
        <v>14.540000000000001</v>
      </c>
      <c r="BE503" s="664">
        <v>2012</v>
      </c>
      <c r="BF503" s="946" t="e">
        <f>#VALUE!</f>
        <v>#VALUE!</v>
      </c>
      <c r="BG503" s="931">
        <v>5.3</v>
      </c>
    </row>
    <row r="504" spans="1:59" ht="11.25" customHeight="1" x14ac:dyDescent="0.2">
      <c r="A504" s="537" t="s">
        <v>681</v>
      </c>
      <c r="B504" s="925" t="s">
        <v>682</v>
      </c>
      <c r="C504" s="988" t="s">
        <v>4377</v>
      </c>
      <c r="D504" s="988" t="s">
        <v>523</v>
      </c>
      <c r="E504" s="792">
        <v>26</v>
      </c>
      <c r="F504" s="526">
        <v>115</v>
      </c>
      <c r="G504" s="526" t="s">
        <v>106</v>
      </c>
      <c r="H504" s="526" t="s">
        <v>106</v>
      </c>
      <c r="I504" s="916">
        <v>59</v>
      </c>
      <c r="J504" s="702">
        <f t="shared" si="121"/>
        <v>3.8983050847457621</v>
      </c>
      <c r="K504" s="933">
        <v>0.57499999999999996</v>
      </c>
      <c r="L504" s="639">
        <v>4</v>
      </c>
      <c r="M504" s="693">
        <f t="shared" si="122"/>
        <v>2.2999999999999998</v>
      </c>
      <c r="N504" s="921" t="s">
        <v>149</v>
      </c>
      <c r="O504" s="796">
        <v>0.54500000000000004</v>
      </c>
      <c r="P504" s="915">
        <v>43523</v>
      </c>
      <c r="Q504" s="915">
        <v>43539</v>
      </c>
      <c r="R504" s="693">
        <f t="shared" si="123"/>
        <v>5.5045871559632875</v>
      </c>
      <c r="S504" s="759">
        <f>IF(INDEX(Historical!$D$7:$D$1437,MATCH(B504,Historical!$B$7:$B$1446,0))=0,"n/a",(INDEX(Historical!$C$7:$C$1437,MATCH(B504,Historical!$B$7:$B$1446,0))/INDEX(Historical!$D$7:$D$1437,MATCH(B504,Historical!$B$7:$B$1446,0))-1)*100)</f>
        <v>4.8076923076923128</v>
      </c>
      <c r="T504" s="759">
        <f>IF(INDEX(Historical!$F$7:$F$1430,MATCH(B504,Historical!$B$7:$B$1446,0))=0,"n/a",((INDEX(Historical!$C$7:$C$1437,MATCH(B504,Historical!$B$7:$B$1446,0))/INDEX(Historical!$F$7:$F$1430,MATCH(B504,Historical!$B$7:$B$1446,0)))^(1/3)-1)*100)</f>
        <v>6.0071441310801887</v>
      </c>
      <c r="U504" s="759">
        <f>IF(INDEX(Historical!$H$7:$H$1430,MATCH(B504,Historical!$B$7:$B$1446,0))=0,"n/a",((INDEX(Historical!$C$7:$C$1437,MATCH(B504,Historical!$B$7:$B$1446,0))/INDEX(Historical!$H$7:$H$1430,MATCH(B504,Historical!$B$7:$B$1446,0)))^(1/5)-1)*100)</f>
        <v>5.9872875752360999</v>
      </c>
      <c r="V504" s="759">
        <f>IF(INDEX(Historical!$O$7:$O$1430,MATCH(B504,Historical!$B$7:$B$1446,0))=0,"n/a",((INDEX(Historical!$C$7:$C$1437,MATCH(B504,Historical!$B$7:$B$1446,0))/INDEX(Historical!$O$7:$O$1430,MATCH(B504,Historical!$B$7:$B$1446,0)))^(1/10)-1)*100)</f>
        <v>9.7477952199753091</v>
      </c>
      <c r="W504" s="760">
        <f t="shared" si="124"/>
        <v>0.6142196712305642</v>
      </c>
      <c r="X504" s="761" t="str">
        <f t="shared" si="125"/>
        <v>n/a</v>
      </c>
      <c r="Y504" s="926"/>
      <c r="Z504" s="702" t="str">
        <f t="shared" si="126"/>
        <v>n/a</v>
      </c>
      <c r="AA504" s="935" t="str">
        <f t="shared" si="127"/>
        <v>n/a</v>
      </c>
      <c r="AB504" s="639">
        <v>6</v>
      </c>
      <c r="AC504" s="916">
        <v>-1.6</v>
      </c>
      <c r="AD504" s="916" t="s">
        <v>137</v>
      </c>
      <c r="AE504" s="916">
        <v>0.87</v>
      </c>
      <c r="AF504" s="916">
        <v>2.5299999999999998</v>
      </c>
      <c r="AG504" s="916">
        <v>-11.899999999999999</v>
      </c>
      <c r="AH504" s="916">
        <v>-127.89999999999999</v>
      </c>
      <c r="AI504" s="916">
        <v>99.64</v>
      </c>
      <c r="AJ504" s="916">
        <v>-19.400000000000002</v>
      </c>
      <c r="AK504" s="916">
        <v>26.8</v>
      </c>
      <c r="AL504" s="928">
        <v>2640</v>
      </c>
      <c r="AM504" s="922">
        <v>0.4</v>
      </c>
      <c r="AN504" s="916">
        <v>2.88</v>
      </c>
      <c r="AO504" s="802" t="str">
        <f t="shared" si="128"/>
        <v>n/a</v>
      </c>
      <c r="AP504" s="803">
        <f t="shared" si="129"/>
        <v>9.885592659981862</v>
      </c>
      <c r="AQ504" s="936" t="str">
        <f t="shared" si="130"/>
        <v>n/a</v>
      </c>
      <c r="AR504" s="702">
        <f>INDEX(Historical!$C$7:$C$1437,MATCH(B504,Historical!$B$7:$B$1446,0))*IF(AH504="n/a",1.03,IF(AH504&lt;0,1.01,IF(AH504&gt;10,1.1,(1+AH504/100))))</f>
        <v>2.2018</v>
      </c>
      <c r="AS504" s="935">
        <f t="shared" si="131"/>
        <v>2.42198</v>
      </c>
      <c r="AT504" s="935">
        <f t="shared" si="136"/>
        <v>2.6641780000000002</v>
      </c>
      <c r="AU504" s="935">
        <f t="shared" si="136"/>
        <v>2.9305958000000003</v>
      </c>
      <c r="AV504" s="935">
        <f t="shared" si="136"/>
        <v>3.2236553800000007</v>
      </c>
      <c r="AW504" s="702">
        <f t="shared" si="132"/>
        <v>13.442209180000001</v>
      </c>
      <c r="AX504" s="810">
        <f t="shared" si="133"/>
        <v>22.783405389830509</v>
      </c>
      <c r="AY504" s="991">
        <v>1.1399999999999999</v>
      </c>
      <c r="AZ504" s="922">
        <v>24.740000000000002</v>
      </c>
      <c r="BA504" s="922">
        <v>-5.45</v>
      </c>
      <c r="BB504" s="922">
        <v>2.83</v>
      </c>
      <c r="BC504" s="922">
        <v>8.4699999999999989</v>
      </c>
      <c r="BE504" s="664">
        <v>1994</v>
      </c>
      <c r="BF504" s="946" t="e">
        <f>#VALUE!</f>
        <v>#VALUE!</v>
      </c>
      <c r="BG504" s="931">
        <v>-2</v>
      </c>
    </row>
    <row r="505" spans="1:59" ht="11.25" customHeight="1" x14ac:dyDescent="0.2">
      <c r="A505" s="609" t="s">
        <v>283</v>
      </c>
      <c r="B505" s="925" t="s">
        <v>284</v>
      </c>
      <c r="C505" s="988" t="s">
        <v>154</v>
      </c>
      <c r="D505" s="988" t="s">
        <v>4358</v>
      </c>
      <c r="E505" s="792">
        <v>41</v>
      </c>
      <c r="F505" s="526">
        <v>64</v>
      </c>
      <c r="G505" s="526" t="s">
        <v>115</v>
      </c>
      <c r="H505" s="526" t="s">
        <v>115</v>
      </c>
      <c r="I505" s="916">
        <v>88.81</v>
      </c>
      <c r="J505" s="702">
        <f t="shared" si="121"/>
        <v>2.2519986488008104</v>
      </c>
      <c r="K505" s="927">
        <v>0.5</v>
      </c>
      <c r="L505" s="639">
        <v>4</v>
      </c>
      <c r="M505" s="693">
        <f t="shared" si="122"/>
        <v>2</v>
      </c>
      <c r="N505" s="921" t="s">
        <v>285</v>
      </c>
      <c r="O505" s="795">
        <v>0.46</v>
      </c>
      <c r="P505" s="915">
        <v>43286</v>
      </c>
      <c r="Q505" s="915">
        <v>43306</v>
      </c>
      <c r="R505" s="693">
        <f t="shared" si="123"/>
        <v>8.6956521739130395</v>
      </c>
      <c r="S505" s="759">
        <f>IF(INDEX(Historical!$D$7:$D$1437,MATCH(B505,Historical!$B$7:$B$1446,0))=0,"n/a",(INDEX(Historical!$C$7:$C$1437,MATCH(B505,Historical!$B$7:$B$1446,0))/INDEX(Historical!$D$7:$D$1437,MATCH(B505,Historical!$B$7:$B$1446,0))-1)*100)</f>
        <v>7.8651685393258397</v>
      </c>
      <c r="T505" s="759">
        <f>IF(INDEX(Historical!$F$7:$F$1430,MATCH(B505,Historical!$B$7:$B$1446,0))=0,"n/a",((INDEX(Historical!$C$7:$C$1437,MATCH(B505,Historical!$B$7:$B$1446,0))/INDEX(Historical!$F$7:$F$1430,MATCH(B505,Historical!$B$7:$B$1446,0)))^(1/3)-1)*100)</f>
        <v>11.907764570617285</v>
      </c>
      <c r="U505" s="759">
        <f>IF(INDEX(Historical!$H$7:$H$1430,MATCH(B505,Historical!$B$7:$B$1446,0))=0,"n/a",((INDEX(Historical!$C$7:$C$1437,MATCH(B505,Historical!$B$7:$B$1446,0))/INDEX(Historical!$H$7:$H$1430,MATCH(B505,Historical!$B$7:$B$1446,0)))^(1/5)-1)*100)</f>
        <v>12.195514544619957</v>
      </c>
      <c r="V505" s="759">
        <f>IF(INDEX(Historical!$O$7:$O$1430,MATCH(B505,Historical!$B$7:$B$1446,0))=0,"n/a",((INDEX(Historical!$C$7:$C$1437,MATCH(B505,Historical!$B$7:$B$1446,0))/INDEX(Historical!$O$7:$O$1430,MATCH(B505,Historical!$B$7:$B$1446,0)))^(1/10)-1)*100)</f>
        <v>11.877337196268623</v>
      </c>
      <c r="W505" s="760">
        <f t="shared" si="124"/>
        <v>1.0267886095253145</v>
      </c>
      <c r="X505" s="761">
        <f t="shared" si="125"/>
        <v>3.2093459327947258</v>
      </c>
      <c r="Y505" s="715" t="s">
        <v>286</v>
      </c>
      <c r="Z505" s="702">
        <f t="shared" si="126"/>
        <v>53.333333333333336</v>
      </c>
      <c r="AA505" s="935">
        <f t="shared" si="127"/>
        <v>23.682666666666666</v>
      </c>
      <c r="AB505" s="639">
        <v>4</v>
      </c>
      <c r="AC505" s="916">
        <v>3.75</v>
      </c>
      <c r="AD505" s="916">
        <v>3.05</v>
      </c>
      <c r="AE505" s="916">
        <v>3.9</v>
      </c>
      <c r="AF505" s="916">
        <v>2.39</v>
      </c>
      <c r="AG505" s="916" t="s">
        <v>137</v>
      </c>
      <c r="AH505" s="916">
        <v>40.400000000000006</v>
      </c>
      <c r="AI505" s="916">
        <v>5.63</v>
      </c>
      <c r="AJ505" s="916">
        <v>3.8</v>
      </c>
      <c r="AK505" s="916">
        <v>7.7700000000000005</v>
      </c>
      <c r="AL505" s="928">
        <v>119250</v>
      </c>
      <c r="AM505" s="922">
        <v>0.1</v>
      </c>
      <c r="AN505" s="916">
        <v>0.5</v>
      </c>
      <c r="AO505" s="802">
        <f t="shared" si="128"/>
        <v>-9.235153473245898</v>
      </c>
      <c r="AP505" s="803">
        <f t="shared" si="129"/>
        <v>14.447513193420768</v>
      </c>
      <c r="AQ505" s="936">
        <f t="shared" si="130"/>
        <v>58.607234434040919</v>
      </c>
      <c r="AR505" s="702">
        <f>INDEX(Historical!$C$7:$C$1437,MATCH(B505,Historical!$B$7:$B$1446,0))*IF(AH505="n/a",1.03,IF(AH505&lt;0,1.01,IF(AH505&gt;10,1.1,(1+AH505/100))))</f>
        <v>2.1120000000000001</v>
      </c>
      <c r="AS505" s="935">
        <f t="shared" si="131"/>
        <v>2.2309056000000003</v>
      </c>
      <c r="AT505" s="935">
        <f t="shared" si="136"/>
        <v>2.4042469651200005</v>
      </c>
      <c r="AU505" s="935">
        <f t="shared" si="136"/>
        <v>2.591056954309825</v>
      </c>
      <c r="AV505" s="935">
        <f t="shared" si="136"/>
        <v>2.7923820796596988</v>
      </c>
      <c r="AW505" s="702">
        <f t="shared" si="132"/>
        <v>12.130591599089524</v>
      </c>
      <c r="AX505" s="810">
        <f t="shared" si="133"/>
        <v>13.659037945152036</v>
      </c>
      <c r="AY505" s="991">
        <v>0.8</v>
      </c>
      <c r="AZ505" s="922">
        <v>13.44</v>
      </c>
      <c r="BA505" s="922">
        <v>-11.32</v>
      </c>
      <c r="BB505" s="922">
        <v>-1.38</v>
      </c>
      <c r="BC505" s="922">
        <v>-3</v>
      </c>
      <c r="BE505" s="664">
        <v>1978</v>
      </c>
      <c r="BF505" s="946" t="e">
        <f>#VALUE!</f>
        <v>#VALUE!</v>
      </c>
      <c r="BG505" s="931" t="s">
        <v>137</v>
      </c>
    </row>
    <row r="506" spans="1:59" ht="11.25" customHeight="1" x14ac:dyDescent="0.2">
      <c r="A506" s="609" t="s">
        <v>281</v>
      </c>
      <c r="B506" s="925" t="s">
        <v>282</v>
      </c>
      <c r="C506" s="988" t="s">
        <v>131</v>
      </c>
      <c r="D506" s="988" t="s">
        <v>4362</v>
      </c>
      <c r="E506" s="792">
        <v>28</v>
      </c>
      <c r="F506" s="526">
        <v>97</v>
      </c>
      <c r="G506" s="526" t="s">
        <v>37</v>
      </c>
      <c r="H506" s="526" t="s">
        <v>37</v>
      </c>
      <c r="I506" s="916">
        <v>26.15</v>
      </c>
      <c r="J506" s="702">
        <f t="shared" si="121"/>
        <v>3.0975143403441687</v>
      </c>
      <c r="K506" s="933">
        <v>0.20250000000000001</v>
      </c>
      <c r="L506" s="639">
        <v>4</v>
      </c>
      <c r="M506" s="693">
        <f t="shared" si="122"/>
        <v>0.81</v>
      </c>
      <c r="N506" s="921" t="s">
        <v>146</v>
      </c>
      <c r="O506" s="796">
        <v>0.19750000000000001</v>
      </c>
      <c r="P506" s="915">
        <v>43446</v>
      </c>
      <c r="Q506" s="915">
        <v>43466</v>
      </c>
      <c r="R506" s="693">
        <f t="shared" si="123"/>
        <v>2.5316455696202551</v>
      </c>
      <c r="S506" s="759">
        <f>IF(INDEX(Historical!$D$7:$D$1437,MATCH(B506,Historical!$B$7:$B$1446,0))=0,"n/a",(INDEX(Historical!$C$7:$C$1437,MATCH(B506,Historical!$B$7:$B$1446,0))/INDEX(Historical!$D$7:$D$1437,MATCH(B506,Historical!$B$7:$B$1446,0))-1)*100)</f>
        <v>2.5974025974025983</v>
      </c>
      <c r="T506" s="759">
        <f>IF(INDEX(Historical!$F$7:$F$1430,MATCH(B506,Historical!$B$7:$B$1446,0))=0,"n/a",((INDEX(Historical!$C$7:$C$1437,MATCH(B506,Historical!$B$7:$B$1446,0))/INDEX(Historical!$F$7:$F$1430,MATCH(B506,Historical!$B$7:$B$1446,0)))^(1/3)-1)*100)</f>
        <v>2.6679153188025717</v>
      </c>
      <c r="U506" s="759">
        <f>IF(INDEX(Historical!$H$7:$H$1430,MATCH(B506,Historical!$B$7:$B$1446,0))=0,"n/a",((INDEX(Historical!$C$7:$C$1437,MATCH(B506,Historical!$B$7:$B$1446,0))/INDEX(Historical!$H$7:$H$1430,MATCH(B506,Historical!$B$7:$B$1446,0)))^(1/5)-1)*100)</f>
        <v>2.7437943119875463</v>
      </c>
      <c r="V506" s="759">
        <f>IF(INDEX(Historical!$O$7:$O$1430,MATCH(B506,Historical!$B$7:$B$1446,0))=0,"n/a",((INDEX(Historical!$C$7:$C$1437,MATCH(B506,Historical!$B$7:$B$1446,0))/INDEX(Historical!$O$7:$O$1430,MATCH(B506,Historical!$B$7:$B$1446,0)))^(1/10)-1)*100)</f>
        <v>2.9621275417430537</v>
      </c>
      <c r="W506" s="760">
        <f t="shared" si="124"/>
        <v>0.92629175257354723</v>
      </c>
      <c r="X506" s="761">
        <f t="shared" si="125"/>
        <v>0.31904585023111004</v>
      </c>
      <c r="Y506" s="710"/>
      <c r="Z506" s="702">
        <f t="shared" si="126"/>
        <v>60.447761194029844</v>
      </c>
      <c r="AA506" s="935">
        <f t="shared" si="127"/>
        <v>19.514925373134325</v>
      </c>
      <c r="AB506" s="639">
        <v>12</v>
      </c>
      <c r="AC506" s="916">
        <v>1.34</v>
      </c>
      <c r="AD506" s="916">
        <v>2.78</v>
      </c>
      <c r="AE506" s="916">
        <v>1.1299999999999999</v>
      </c>
      <c r="AF506" s="916">
        <v>2</v>
      </c>
      <c r="AG506" s="916">
        <v>10.9</v>
      </c>
      <c r="AH506" s="918">
        <v>7.3999999999999995</v>
      </c>
      <c r="AI506" s="918">
        <v>6.8000000000000007</v>
      </c>
      <c r="AJ506" s="916">
        <v>8.6</v>
      </c>
      <c r="AK506" s="916">
        <v>7.0000000000000009</v>
      </c>
      <c r="AL506" s="928">
        <v>5120</v>
      </c>
      <c r="AM506" s="922">
        <v>0.6</v>
      </c>
      <c r="AN506" s="916">
        <v>0.82</v>
      </c>
      <c r="AO506" s="802">
        <f t="shared" si="128"/>
        <v>-13.67361672080261</v>
      </c>
      <c r="AP506" s="803">
        <f t="shared" si="129"/>
        <v>5.8413086523317155</v>
      </c>
      <c r="AQ506" s="936">
        <f t="shared" si="130"/>
        <v>31.706493126477842</v>
      </c>
      <c r="AR506" s="702">
        <f>INDEX(Historical!$C$7:$C$1437,MATCH(B506,Historical!$B$7:$B$1446,0))*IF(AH506="n/a",1.03,IF(AH506&lt;0,1.01,IF(AH506&gt;10,1.1,(1+AH506/100))))</f>
        <v>0.8484600000000001</v>
      </c>
      <c r="AS506" s="935">
        <f t="shared" si="131"/>
        <v>0.90615528000000012</v>
      </c>
      <c r="AT506" s="935">
        <f t="shared" si="136"/>
        <v>0.96958614960000022</v>
      </c>
      <c r="AU506" s="935">
        <f t="shared" si="136"/>
        <v>1.0374571800720003</v>
      </c>
      <c r="AV506" s="935">
        <f t="shared" si="136"/>
        <v>1.1100791826770404</v>
      </c>
      <c r="AW506" s="702">
        <f t="shared" si="132"/>
        <v>4.871737792349041</v>
      </c>
      <c r="AX506" s="810">
        <f t="shared" si="133"/>
        <v>18.629972437281229</v>
      </c>
      <c r="AY506" s="991">
        <v>0.69</v>
      </c>
      <c r="AZ506" s="922">
        <v>15.049999999999999</v>
      </c>
      <c r="BA506" s="922">
        <v>-11.72</v>
      </c>
      <c r="BB506" s="922">
        <v>0.86999999999999988</v>
      </c>
      <c r="BC506" s="922">
        <v>-0.52</v>
      </c>
      <c r="BE506" s="664">
        <v>1992</v>
      </c>
      <c r="BF506" s="946" t="e">
        <f>#VALUE!</f>
        <v>#VALUE!</v>
      </c>
      <c r="BG506" s="931">
        <v>4.1000000000000005</v>
      </c>
    </row>
    <row r="507" spans="1:59" ht="11.25" customHeight="1" x14ac:dyDescent="0.2">
      <c r="A507" s="609" t="s">
        <v>1472</v>
      </c>
      <c r="B507" s="925" t="s">
        <v>1473</v>
      </c>
      <c r="C507" s="988" t="s">
        <v>123</v>
      </c>
      <c r="D507" s="988" t="s">
        <v>4205</v>
      </c>
      <c r="E507" s="792">
        <v>9</v>
      </c>
      <c r="F507" s="526">
        <v>489</v>
      </c>
      <c r="G507" s="526" t="s">
        <v>106</v>
      </c>
      <c r="H507" s="526" t="s">
        <v>106</v>
      </c>
      <c r="I507" s="924">
        <v>54.92</v>
      </c>
      <c r="J507" s="702">
        <f t="shared" si="121"/>
        <v>2.6219956300072829</v>
      </c>
      <c r="K507" s="927">
        <v>0.36</v>
      </c>
      <c r="L507" s="639">
        <v>4</v>
      </c>
      <c r="M507" s="693">
        <f t="shared" si="122"/>
        <v>1.44</v>
      </c>
      <c r="N507" s="921" t="s">
        <v>357</v>
      </c>
      <c r="O507" s="795">
        <v>0.33</v>
      </c>
      <c r="P507" s="915">
        <v>43629</v>
      </c>
      <c r="Q507" s="915">
        <v>43646</v>
      </c>
      <c r="R507" s="693">
        <f t="shared" si="123"/>
        <v>9.0909090909090811</v>
      </c>
      <c r="S507" s="759">
        <f>IF(INDEX(Historical!$D$7:$D$1437,MATCH(B507,Historical!$B$7:$B$1446,0))=0,"n/a",(INDEX(Historical!$C$7:$C$1437,MATCH(B507,Historical!$B$7:$B$1446,0))/INDEX(Historical!$D$7:$D$1437,MATCH(B507,Historical!$B$7:$B$1446,0))-1)*100)</f>
        <v>12.340425531914923</v>
      </c>
      <c r="T507" s="759">
        <f>IF(INDEX(Historical!$F$7:$F$1430,MATCH(B507,Historical!$B$7:$B$1446,0))=0,"n/a",((INDEX(Historical!$C$7:$C$1437,MATCH(B507,Historical!$B$7:$B$1446,0))/INDEX(Historical!$F$7:$F$1430,MATCH(B507,Historical!$B$7:$B$1446,0)))^(1/3)-1)*100)</f>
        <v>7.0833187114252683</v>
      </c>
      <c r="U507" s="759">
        <f>IF(INDEX(Historical!$H$7:$H$1430,MATCH(B507,Historical!$B$7:$B$1446,0))=0,"n/a",((INDEX(Historical!$C$7:$C$1437,MATCH(B507,Historical!$B$7:$B$1446,0))/INDEX(Historical!$H$7:$H$1430,MATCH(B507,Historical!$B$7:$B$1446,0)))^(1/5)-1)*100)</f>
        <v>10.953461268949427</v>
      </c>
      <c r="V507" s="759">
        <f>IF(INDEX(Historical!$O$7:$O$1430,MATCH(B507,Historical!$B$7:$B$1446,0))=0,"n/a",((INDEX(Historical!$C$7:$C$1437,MATCH(B507,Historical!$B$7:$B$1446,0))/INDEX(Historical!$O$7:$O$1430,MATCH(B507,Historical!$B$7:$B$1446,0)))^(1/10)-1)*100)</f>
        <v>8.1139800821938621</v>
      </c>
      <c r="W507" s="760">
        <f t="shared" si="124"/>
        <v>1.3499492429106166</v>
      </c>
      <c r="X507" s="761">
        <f t="shared" si="125"/>
        <v>0.7021449531377838</v>
      </c>
      <c r="Y507" s="716"/>
      <c r="Z507" s="702">
        <f t="shared" si="126"/>
        <v>26.086956521739129</v>
      </c>
      <c r="AA507" s="935">
        <f t="shared" si="127"/>
        <v>9.9492753623188417</v>
      </c>
      <c r="AB507" s="639">
        <v>12</v>
      </c>
      <c r="AC507" s="916">
        <v>5.52</v>
      </c>
      <c r="AD507" s="916">
        <v>0.45</v>
      </c>
      <c r="AE507" s="916">
        <v>1.1499999999999999</v>
      </c>
      <c r="AF507" s="916">
        <v>2.85</v>
      </c>
      <c r="AG507" s="916">
        <v>29.599999999999998</v>
      </c>
      <c r="AH507" s="918">
        <v>93.2</v>
      </c>
      <c r="AI507" s="918">
        <v>34.82</v>
      </c>
      <c r="AJ507" s="916">
        <v>15.6</v>
      </c>
      <c r="AK507" s="916">
        <v>22.2</v>
      </c>
      <c r="AL507" s="928">
        <v>4240</v>
      </c>
      <c r="AM507" s="922">
        <v>0.5</v>
      </c>
      <c r="AN507" s="916">
        <v>1.41</v>
      </c>
      <c r="AO507" s="802">
        <f t="shared" si="128"/>
        <v>3.6261815366378674</v>
      </c>
      <c r="AP507" s="803">
        <f t="shared" si="129"/>
        <v>13.575456898956709</v>
      </c>
      <c r="AQ507" s="936">
        <f t="shared" si="130"/>
        <v>12.260480396875195</v>
      </c>
      <c r="AR507" s="702">
        <f>INDEX(Historical!$C$7:$C$1437,MATCH(B507,Historical!$B$7:$B$1446,0))*IF(AH507="n/a",1.03,IF(AH507&lt;0,1.01,IF(AH507&gt;10,1.1,(1+AH507/100))))</f>
        <v>1.4520000000000002</v>
      </c>
      <c r="AS507" s="935">
        <f t="shared" si="131"/>
        <v>1.5972000000000004</v>
      </c>
      <c r="AT507" s="935">
        <f t="shared" ref="AT507:AV526" si="137">IF($AK507="n/a",1.03*AS507,IF($AK507&lt;0,1.01*AS507,IF($AK507&gt;10,1.1*AS507,(1+$AK507/100)*AS507)))</f>
        <v>1.7569200000000005</v>
      </c>
      <c r="AU507" s="935">
        <f t="shared" si="137"/>
        <v>1.9326120000000007</v>
      </c>
      <c r="AV507" s="935">
        <f t="shared" si="137"/>
        <v>2.1258732000000009</v>
      </c>
      <c r="AW507" s="702">
        <f t="shared" si="132"/>
        <v>8.8646052000000033</v>
      </c>
      <c r="AX507" s="810">
        <f t="shared" si="133"/>
        <v>16.140941733430449</v>
      </c>
      <c r="AY507" s="991">
        <v>1.54</v>
      </c>
      <c r="AZ507" s="922">
        <v>20.76</v>
      </c>
      <c r="BA507" s="922">
        <v>-34.01</v>
      </c>
      <c r="BB507" s="922">
        <v>-5.1400000000000006</v>
      </c>
      <c r="BC507" s="922">
        <v>-12.950000000000001</v>
      </c>
      <c r="BE507" s="664">
        <v>2011</v>
      </c>
      <c r="BF507" s="946" t="e">
        <f>#VALUE!</f>
        <v>#VALUE!</v>
      </c>
      <c r="BG507" s="931">
        <v>9.3000000000000007</v>
      </c>
    </row>
    <row r="508" spans="1:59" ht="11.25" customHeight="1" x14ac:dyDescent="0.2">
      <c r="A508" s="609" t="s">
        <v>1474</v>
      </c>
      <c r="B508" s="925" t="s">
        <v>1475</v>
      </c>
      <c r="C508" s="988" t="s">
        <v>108</v>
      </c>
      <c r="D508" s="988" t="s">
        <v>118</v>
      </c>
      <c r="E508" s="792">
        <v>7</v>
      </c>
      <c r="F508" s="526">
        <v>696</v>
      </c>
      <c r="G508" s="526" t="s">
        <v>106</v>
      </c>
      <c r="H508" s="526" t="s">
        <v>106</v>
      </c>
      <c r="I508" s="924">
        <v>46.13</v>
      </c>
      <c r="J508" s="702">
        <f t="shared" si="121"/>
        <v>3.8153045740299154</v>
      </c>
      <c r="K508" s="927">
        <v>0.44</v>
      </c>
      <c r="L508" s="639">
        <v>4</v>
      </c>
      <c r="M508" s="693">
        <f t="shared" si="122"/>
        <v>1.76</v>
      </c>
      <c r="N508" s="921" t="s">
        <v>263</v>
      </c>
      <c r="O508" s="795">
        <v>0.42</v>
      </c>
      <c r="P508" s="915">
        <v>43591</v>
      </c>
      <c r="Q508" s="915">
        <v>43629</v>
      </c>
      <c r="R508" s="693">
        <f t="shared" si="123"/>
        <v>4.7619047619047663</v>
      </c>
      <c r="S508" s="759">
        <f>IF(INDEX(Historical!$D$7:$D$1437,MATCH(B508,Historical!$B$7:$B$1446,0))=0,"n/a",(INDEX(Historical!$C$7:$C$1437,MATCH(B508,Historical!$B$7:$B$1446,0))/INDEX(Historical!$D$7:$D$1437,MATCH(B508,Historical!$B$7:$B$1446,0))-1)*100)</f>
        <v>3.7499999999999867</v>
      </c>
      <c r="T508" s="759">
        <f>IF(INDEX(Historical!$F$7:$F$1430,MATCH(B508,Historical!$B$7:$B$1446,0))=0,"n/a",((INDEX(Historical!$C$7:$C$1437,MATCH(B508,Historical!$B$7:$B$1446,0))/INDEX(Historical!$F$7:$F$1430,MATCH(B508,Historical!$B$7:$B$1446,0)))^(1/3)-1)*100)</f>
        <v>4.0172471646771957</v>
      </c>
      <c r="U508" s="759">
        <f>IF(INDEX(Historical!$H$7:$H$1430,MATCH(B508,Historical!$B$7:$B$1446,0))=0,"n/a",((INDEX(Historical!$C$7:$C$1437,MATCH(B508,Historical!$B$7:$B$1446,0))/INDEX(Historical!$H$7:$H$1430,MATCH(B508,Historical!$B$7:$B$1446,0)))^(1/5)-1)*100)</f>
        <v>13.020115211642702</v>
      </c>
      <c r="V508" s="759">
        <f>IF(INDEX(Historical!$O$7:$O$1430,MATCH(B508,Historical!$B$7:$B$1446,0))=0,"n/a",((INDEX(Historical!$C$7:$C$1437,MATCH(B508,Historical!$B$7:$B$1446,0))/INDEX(Historical!$O$7:$O$1430,MATCH(B508,Historical!$B$7:$B$1446,0)))^(1/10)-1)*100)</f>
        <v>9.669709936208859</v>
      </c>
      <c r="W508" s="760">
        <f t="shared" si="124"/>
        <v>1.3464845685689115</v>
      </c>
      <c r="X508" s="761">
        <f t="shared" si="125"/>
        <v>1.1729833524002435</v>
      </c>
      <c r="Y508" s="721"/>
      <c r="Z508" s="702">
        <f t="shared" si="126"/>
        <v>35.627530364372468</v>
      </c>
      <c r="AA508" s="935">
        <f t="shared" si="127"/>
        <v>9.3380566801619427</v>
      </c>
      <c r="AB508" s="639">
        <v>12</v>
      </c>
      <c r="AC508" s="916">
        <v>4.9400000000000004</v>
      </c>
      <c r="AD508" s="916">
        <v>0.94</v>
      </c>
      <c r="AE508" s="916">
        <v>0.64</v>
      </c>
      <c r="AF508" s="916">
        <v>0.86</v>
      </c>
      <c r="AG508" s="916">
        <v>9.3000000000000007</v>
      </c>
      <c r="AH508" s="916">
        <v>15.299999999999999</v>
      </c>
      <c r="AI508" s="916">
        <v>11.600000000000001</v>
      </c>
      <c r="AJ508" s="916">
        <v>11.1</v>
      </c>
      <c r="AK508" s="916">
        <v>9.94</v>
      </c>
      <c r="AL508" s="928">
        <v>43780</v>
      </c>
      <c r="AM508" s="922">
        <v>0.1</v>
      </c>
      <c r="AN508" s="916">
        <v>0.31</v>
      </c>
      <c r="AO508" s="802">
        <f t="shared" si="128"/>
        <v>7.497363105510674</v>
      </c>
      <c r="AP508" s="803">
        <f t="shared" si="129"/>
        <v>16.835419785672617</v>
      </c>
      <c r="AQ508" s="936">
        <f t="shared" si="130"/>
        <v>-40.257111088192552</v>
      </c>
      <c r="AR508" s="702">
        <f>INDEX(Historical!$C$7:$C$1437,MATCH(B508,Historical!$B$7:$B$1446,0))*IF(AH508="n/a",1.03,IF(AH508&lt;0,1.01,IF(AH508&gt;10,1.1,(1+AH508/100))))</f>
        <v>1.8260000000000001</v>
      </c>
      <c r="AS508" s="935">
        <f t="shared" si="131"/>
        <v>2.0086000000000004</v>
      </c>
      <c r="AT508" s="935">
        <f t="shared" si="137"/>
        <v>2.2082548400000004</v>
      </c>
      <c r="AU508" s="935">
        <f t="shared" si="137"/>
        <v>2.4277553710960005</v>
      </c>
      <c r="AV508" s="935">
        <f t="shared" si="137"/>
        <v>2.6690742549829429</v>
      </c>
      <c r="AW508" s="702">
        <f t="shared" si="132"/>
        <v>11.139684466078945</v>
      </c>
      <c r="AX508" s="810">
        <f t="shared" si="133"/>
        <v>24.148459714023293</v>
      </c>
      <c r="AY508" s="991">
        <v>1.18</v>
      </c>
      <c r="AZ508" s="922">
        <v>22.17</v>
      </c>
      <c r="BA508" s="922">
        <v>-5.7</v>
      </c>
      <c r="BB508" s="922">
        <v>3.4099999999999997</v>
      </c>
      <c r="BC508" s="922">
        <v>4</v>
      </c>
      <c r="BE508" s="664">
        <v>2013</v>
      </c>
      <c r="BF508" s="946" t="e">
        <f>#VALUE!</f>
        <v>#VALUE!</v>
      </c>
      <c r="BG508" s="931">
        <v>0.70000000000000007</v>
      </c>
    </row>
    <row r="509" spans="1:59" s="838" customFormat="1" ht="11.25" customHeight="1" x14ac:dyDescent="0.2">
      <c r="A509" s="1025" t="s">
        <v>4198</v>
      </c>
      <c r="B509" s="1026" t="s">
        <v>4195</v>
      </c>
      <c r="C509" s="988" t="s">
        <v>108</v>
      </c>
      <c r="D509" s="988" t="s">
        <v>118</v>
      </c>
      <c r="E509" s="818">
        <v>5</v>
      </c>
      <c r="F509" s="526">
        <v>847</v>
      </c>
      <c r="G509" s="1171" t="s">
        <v>106</v>
      </c>
      <c r="H509" s="1171" t="s">
        <v>106</v>
      </c>
      <c r="I509" s="1027">
        <v>18.41</v>
      </c>
      <c r="J509" s="820">
        <f t="shared" si="121"/>
        <v>5.4318305268875617</v>
      </c>
      <c r="K509" s="697">
        <v>0.25</v>
      </c>
      <c r="L509" s="1171">
        <v>4</v>
      </c>
      <c r="M509" s="823">
        <f t="shared" si="122"/>
        <v>1</v>
      </c>
      <c r="N509" s="1171" t="s">
        <v>327</v>
      </c>
      <c r="O509" s="1028">
        <v>0.22</v>
      </c>
      <c r="P509" s="851">
        <v>43423</v>
      </c>
      <c r="Q509" s="851">
        <v>43453</v>
      </c>
      <c r="R509" s="823">
        <f t="shared" si="123"/>
        <v>13.636363636363635</v>
      </c>
      <c r="S509" s="759">
        <f>IF(INDEX(Historical!$D$7:$D$1437,MATCH(B509,Historical!$B$7:$B$1446,0))=0,"n/a",(INDEX(Historical!$C$7:$C$1437,MATCH(B509,Historical!$B$7:$B$1446,0))/INDEX(Historical!$D$7:$D$1437,MATCH(B509,Historical!$B$7:$B$1446,0))-1)*100)</f>
        <v>10.975609756097571</v>
      </c>
      <c r="T509" s="759">
        <f>IF(INDEX(Historical!$F$7:$F$1430,MATCH(B509,Historical!$B$7:$B$1446,0))=0,"n/a",((INDEX(Historical!$C$7:$C$1437,MATCH(B509,Historical!$B$7:$B$1446,0))/INDEX(Historical!$F$7:$F$1430,MATCH(B509,Historical!$B$7:$B$1446,0)))^(1/3)-1)*100)</f>
        <v>11.301022021030827</v>
      </c>
      <c r="U509" s="759">
        <f>IF(INDEX(Historical!$H$7:$H$1430,MATCH(B509,Historical!$B$7:$B$1446,0))=0,"n/a",((INDEX(Historical!$C$7:$C$1437,MATCH(B509,Historical!$B$7:$B$1446,0))/INDEX(Historical!$H$7:$H$1430,MATCH(B509,Historical!$B$7:$B$1446,0)))^(1/5)-1)*100)</f>
        <v>11.842691472014465</v>
      </c>
      <c r="V509" s="759">
        <f>IF(INDEX(Historical!$O$7:$O$1430,MATCH(B509,Historical!$B$7:$B$1446,0))=0,"n/a",((INDEX(Historical!$C$7:$C$1437,MATCH(B509,Historical!$B$7:$B$1446,0))/INDEX(Historical!$O$7:$O$1430,MATCH(B509,Historical!$B$7:$B$1446,0)))^(1/10)-1)*100)</f>
        <v>-0.9386734904589189</v>
      </c>
      <c r="W509" s="827" t="str">
        <f t="shared" si="124"/>
        <v>n/a</v>
      </c>
      <c r="X509" s="828">
        <f t="shared" si="125"/>
        <v>1.8797922971451533</v>
      </c>
      <c r="Y509" s="1029" t="s">
        <v>4425</v>
      </c>
      <c r="Z509" s="820">
        <f t="shared" si="126"/>
        <v>62.11180124223602</v>
      </c>
      <c r="AA509" s="830">
        <f t="shared" si="127"/>
        <v>11.434782608695652</v>
      </c>
      <c r="AB509" s="822">
        <v>12</v>
      </c>
      <c r="AC509" s="893">
        <v>1.61</v>
      </c>
      <c r="AD509" s="893">
        <v>1.3</v>
      </c>
      <c r="AE509" s="831">
        <v>1.26</v>
      </c>
      <c r="AF509" s="831">
        <v>1.17</v>
      </c>
      <c r="AG509" s="831">
        <v>11.4</v>
      </c>
      <c r="AH509" s="831">
        <v>78.2</v>
      </c>
      <c r="AI509" s="831">
        <v>7.8299999999999992</v>
      </c>
      <c r="AJ509" s="1030">
        <v>6.3</v>
      </c>
      <c r="AK509" s="1030">
        <v>8.82</v>
      </c>
      <c r="AL509" s="893">
        <v>36510</v>
      </c>
      <c r="AM509" s="893">
        <v>0.01</v>
      </c>
      <c r="AN509" s="893">
        <v>0.32</v>
      </c>
      <c r="AO509" s="834">
        <f t="shared" si="128"/>
        <v>5.8397393902063754</v>
      </c>
      <c r="AP509" s="835">
        <f t="shared" si="129"/>
        <v>17.274521998902028</v>
      </c>
      <c r="AQ509" s="836">
        <f t="shared" si="130"/>
        <v>-22.889125562462088</v>
      </c>
      <c r="AR509" s="702">
        <f>INDEX(Historical!$C$7:$C$1437,MATCH(B509,Historical!$B$7:$B$1446,0))*IF(AH509="n/a",1.03,IF(AH509&lt;0,1.01,IF(AH509&gt;10,1.1,(1+AH509/100))))</f>
        <v>1.0010000000000001</v>
      </c>
      <c r="AS509" s="830">
        <f t="shared" si="131"/>
        <v>1.0793783000000001</v>
      </c>
      <c r="AT509" s="830">
        <f t="shared" si="137"/>
        <v>1.1745794660600002</v>
      </c>
      <c r="AU509" s="830">
        <f t="shared" si="137"/>
        <v>1.2781773749664922</v>
      </c>
      <c r="AV509" s="830">
        <f t="shared" si="137"/>
        <v>1.3909126194385368</v>
      </c>
      <c r="AW509" s="820">
        <f t="shared" si="132"/>
        <v>5.9240477604650295</v>
      </c>
      <c r="AX509" s="837">
        <f t="shared" si="133"/>
        <v>32.178423468033834</v>
      </c>
      <c r="AY509" s="894">
        <v>1.37</v>
      </c>
      <c r="AZ509" s="831">
        <v>38.11</v>
      </c>
      <c r="BA509" s="831">
        <v>-6.1899999999999995</v>
      </c>
      <c r="BB509" s="831">
        <v>6.15</v>
      </c>
      <c r="BC509" s="831">
        <v>9.27</v>
      </c>
      <c r="BD509" s="961"/>
      <c r="BE509" s="664">
        <v>2014</v>
      </c>
      <c r="BF509" s="946" t="e">
        <f>#VALUE!</f>
        <v>#VALUE!</v>
      </c>
      <c r="BG509" s="893">
        <v>0.6</v>
      </c>
    </row>
    <row r="510" spans="1:59" ht="11.25" customHeight="1" x14ac:dyDescent="0.2">
      <c r="A510" s="628" t="s">
        <v>1436</v>
      </c>
      <c r="B510" s="925" t="s">
        <v>1437</v>
      </c>
      <c r="C510" s="988" t="s">
        <v>108</v>
      </c>
      <c r="D510" s="988" t="s">
        <v>4373</v>
      </c>
      <c r="E510" s="793">
        <v>6</v>
      </c>
      <c r="F510" s="526">
        <v>703</v>
      </c>
      <c r="G510" s="526" t="s">
        <v>106</v>
      </c>
      <c r="H510" s="526" t="s">
        <v>106</v>
      </c>
      <c r="I510" s="924">
        <v>15.69</v>
      </c>
      <c r="J510" s="702">
        <f t="shared" si="121"/>
        <v>3.0592734225621414</v>
      </c>
      <c r="K510" s="927">
        <v>0.12</v>
      </c>
      <c r="L510" s="639">
        <v>4</v>
      </c>
      <c r="M510" s="693">
        <f t="shared" si="122"/>
        <v>0.48</v>
      </c>
      <c r="N510" s="921" t="s">
        <v>625</v>
      </c>
      <c r="O510" s="795">
        <v>0.1</v>
      </c>
      <c r="P510" s="917">
        <v>42831</v>
      </c>
      <c r="Q510" s="917">
        <v>42843</v>
      </c>
      <c r="R510" s="693">
        <f t="shared" si="123"/>
        <v>19.999999999999989</v>
      </c>
      <c r="S510" s="759">
        <f>IF(INDEX(Historical!$D$7:$D$1437,MATCH(B510,Historical!$B$7:$B$1446,0))=0,"n/a",(INDEX(Historical!$C$7:$C$1437,MATCH(B510,Historical!$B$7:$B$1446,0))/INDEX(Historical!$D$7:$D$1437,MATCH(B510,Historical!$B$7:$B$1446,0))-1)*100)</f>
        <v>4.3478260869565188</v>
      </c>
      <c r="T510" s="759">
        <f>IF(INDEX(Historical!$F$7:$F$1430,MATCH(B510,Historical!$B$7:$B$1446,0))=0,"n/a",((INDEX(Historical!$C$7:$C$1437,MATCH(B510,Historical!$B$7:$B$1446,0))/INDEX(Historical!$F$7:$F$1430,MATCH(B510,Historical!$B$7:$B$1446,0)))^(1/3)-1)*100)</f>
        <v>13.881354888032128</v>
      </c>
      <c r="U510" s="759">
        <f>IF(INDEX(Historical!$H$7:$H$1430,MATCH(B510,Historical!$B$7:$B$1446,0))=0,"n/a",((INDEX(Historical!$C$7:$C$1437,MATCH(B510,Historical!$B$7:$B$1446,0))/INDEX(Historical!$H$7:$H$1430,MATCH(B510,Historical!$B$7:$B$1446,0)))^(1/5)-1)*100)</f>
        <v>24.573093961551741</v>
      </c>
      <c r="V510" s="759" t="str">
        <f>IF(INDEX(Historical!$O$7:$O$1430,MATCH(B510,Historical!$B$7:$B$1446,0))=0,"n/a",((INDEX(Historical!$C$7:$C$1437,MATCH(B510,Historical!$B$7:$B$1446,0))/INDEX(Historical!$O$7:$O$1430,MATCH(B510,Historical!$B$7:$B$1446,0)))^(1/10)-1)*100)</f>
        <v>n/a</v>
      </c>
      <c r="W510" s="760" t="str">
        <f t="shared" si="124"/>
        <v>n/a</v>
      </c>
      <c r="X510" s="761" t="str">
        <f t="shared" si="125"/>
        <v>n/a</v>
      </c>
      <c r="Y510" s="727" t="s">
        <v>4429</v>
      </c>
      <c r="Z510" s="702">
        <f t="shared" si="126"/>
        <v>53.932584269662918</v>
      </c>
      <c r="AA510" s="935">
        <f t="shared" si="127"/>
        <v>17.629213483146067</v>
      </c>
      <c r="AB510" s="639">
        <v>12</v>
      </c>
      <c r="AC510" s="916">
        <v>0.89</v>
      </c>
      <c r="AD510" s="916">
        <v>1.76</v>
      </c>
      <c r="AE510" s="916">
        <v>3.02</v>
      </c>
      <c r="AF510" s="916">
        <v>1.1100000000000001</v>
      </c>
      <c r="AG510" s="916">
        <v>6.3</v>
      </c>
      <c r="AH510" s="916">
        <v>-21</v>
      </c>
      <c r="AI510" s="916">
        <v>8.81</v>
      </c>
      <c r="AJ510" s="916">
        <v>-1.2</v>
      </c>
      <c r="AK510" s="916">
        <v>10</v>
      </c>
      <c r="AL510" s="928">
        <v>167.57</v>
      </c>
      <c r="AM510" s="922">
        <v>1.6</v>
      </c>
      <c r="AN510" s="916">
        <v>0</v>
      </c>
      <c r="AO510" s="802">
        <f t="shared" si="128"/>
        <v>10.003153900967817</v>
      </c>
      <c r="AP510" s="803">
        <f t="shared" si="129"/>
        <v>27.632367384113884</v>
      </c>
      <c r="AQ510" s="936">
        <f t="shared" si="130"/>
        <v>-6.7418708546788775</v>
      </c>
      <c r="AR510" s="702">
        <f>INDEX(Historical!$C$7:$C$1437,MATCH(B510,Historical!$B$7:$B$1446,0))*IF(AH510="n/a",1.03,IF(AH510&lt;0,1.01,IF(AH510&gt;10,1.1,(1+AH510/100))))</f>
        <v>0.48480000000000001</v>
      </c>
      <c r="AS510" s="935">
        <f t="shared" si="131"/>
        <v>0.52751088000000002</v>
      </c>
      <c r="AT510" s="935">
        <f t="shared" si="137"/>
        <v>0.58026196800000007</v>
      </c>
      <c r="AU510" s="935">
        <f t="shared" si="137"/>
        <v>0.63828816480000017</v>
      </c>
      <c r="AV510" s="935">
        <f t="shared" si="137"/>
        <v>0.70211698128000022</v>
      </c>
      <c r="AW510" s="702">
        <f t="shared" si="132"/>
        <v>2.9329779940800003</v>
      </c>
      <c r="AX510" s="810">
        <f t="shared" si="133"/>
        <v>18.693295054684516</v>
      </c>
      <c r="AY510" s="991">
        <v>0.72</v>
      </c>
      <c r="AZ510" s="922">
        <v>24.55</v>
      </c>
      <c r="BA510" s="922">
        <v>-10.75</v>
      </c>
      <c r="BB510" s="922">
        <v>-0.27999999999999997</v>
      </c>
      <c r="BC510" s="922">
        <v>0.72</v>
      </c>
      <c r="BE510" s="664">
        <v>2014</v>
      </c>
      <c r="BF510" s="946" t="e">
        <f>#VALUE!</f>
        <v>#VALUE!</v>
      </c>
      <c r="BG510" s="931">
        <v>0.70000000000000007</v>
      </c>
    </row>
    <row r="511" spans="1:59" ht="11.25" customHeight="1" x14ac:dyDescent="0.2">
      <c r="A511" s="930" t="s">
        <v>3883</v>
      </c>
      <c r="B511" s="925" t="s">
        <v>3884</v>
      </c>
      <c r="C511" s="988" t="s">
        <v>108</v>
      </c>
      <c r="D511" s="988" t="s">
        <v>4373</v>
      </c>
      <c r="E511" s="792">
        <v>5</v>
      </c>
      <c r="F511" s="526">
        <v>849</v>
      </c>
      <c r="G511" s="526" t="s">
        <v>106</v>
      </c>
      <c r="H511" s="526" t="s">
        <v>106</v>
      </c>
      <c r="I511" s="924">
        <v>29.89</v>
      </c>
      <c r="J511" s="702">
        <f t="shared" si="121"/>
        <v>2.6764804282368688</v>
      </c>
      <c r="K511" s="927">
        <v>0.2</v>
      </c>
      <c r="L511" s="639">
        <v>4</v>
      </c>
      <c r="M511" s="693">
        <f t="shared" si="122"/>
        <v>0.8</v>
      </c>
      <c r="N511" s="921" t="s">
        <v>327</v>
      </c>
      <c r="O511" s="795">
        <v>0.18</v>
      </c>
      <c r="P511" s="915">
        <v>43447</v>
      </c>
      <c r="Q511" s="915">
        <v>43462</v>
      </c>
      <c r="R511" s="693">
        <f t="shared" si="123"/>
        <v>11.111111111111121</v>
      </c>
      <c r="S511" s="759">
        <f>IF(INDEX(Historical!$D$7:$D$1437,MATCH(B511,Historical!$B$7:$B$1446,0))=0,"n/a",(INDEX(Historical!$C$7:$C$1437,MATCH(B511,Historical!$B$7:$B$1446,0))/INDEX(Historical!$D$7:$D$1437,MATCH(B511,Historical!$B$7:$B$1446,0))-1)*100)</f>
        <v>12.12121212121211</v>
      </c>
      <c r="T511" s="759">
        <f>IF(INDEX(Historical!$F$7:$F$1430,MATCH(B511,Historical!$B$7:$B$1446,0))=0,"n/a",((INDEX(Historical!$C$7:$C$1437,MATCH(B511,Historical!$B$7:$B$1446,0))/INDEX(Historical!$F$7:$F$1430,MATCH(B511,Historical!$B$7:$B$1446,0)))^(1/3)-1)*100)</f>
        <v>15.521679473813489</v>
      </c>
      <c r="U511" s="759">
        <f>IF(INDEX(Historical!$H$7:$H$1430,MATCH(B511,Historical!$B$7:$B$1446,0))=0,"n/a",((INDEX(Historical!$C$7:$C$1437,MATCH(B511,Historical!$B$7:$B$1446,0))/INDEX(Historical!$H$7:$H$1430,MATCH(B511,Historical!$B$7:$B$1446,0)))^(1/5)-1)*100)</f>
        <v>25.257602729679007</v>
      </c>
      <c r="V511" s="759">
        <f>IF(INDEX(Historical!$O$7:$O$1430,MATCH(B511,Historical!$B$7:$B$1446,0))=0,"n/a",((INDEX(Historical!$C$7:$C$1437,MATCH(B511,Historical!$B$7:$B$1446,0))/INDEX(Historical!$O$7:$O$1430,MATCH(B511,Historical!$B$7:$B$1446,0)))^(1/10)-1)*100)</f>
        <v>1.4624101940841294</v>
      </c>
      <c r="W511" s="760">
        <f t="shared" si="124"/>
        <v>17.271216264665885</v>
      </c>
      <c r="X511" s="761">
        <f t="shared" si="125"/>
        <v>1.741903636529587</v>
      </c>
      <c r="Y511" s="926"/>
      <c r="Z511" s="702">
        <f t="shared" si="126"/>
        <v>34.782608695652179</v>
      </c>
      <c r="AA511" s="935">
        <f t="shared" si="127"/>
        <v>12.995652173913046</v>
      </c>
      <c r="AB511" s="639">
        <v>12</v>
      </c>
      <c r="AC511" s="916">
        <v>2.2999999999999998</v>
      </c>
      <c r="AD511" s="916">
        <v>2.6</v>
      </c>
      <c r="AE511" s="916">
        <v>3.01</v>
      </c>
      <c r="AF511" s="916">
        <v>1.27</v>
      </c>
      <c r="AG511" s="916">
        <v>7.7</v>
      </c>
      <c r="AH511" s="916">
        <v>15.7</v>
      </c>
      <c r="AI511" s="916">
        <v>5.33</v>
      </c>
      <c r="AJ511" s="916">
        <v>14.499999999999998</v>
      </c>
      <c r="AK511" s="916">
        <v>5</v>
      </c>
      <c r="AL511" s="928">
        <v>253.47</v>
      </c>
      <c r="AM511" s="922">
        <v>6.4</v>
      </c>
      <c r="AN511" s="916">
        <v>0.09</v>
      </c>
      <c r="AO511" s="802">
        <f t="shared" si="128"/>
        <v>14.93843098400283</v>
      </c>
      <c r="AP511" s="803">
        <f t="shared" si="129"/>
        <v>27.934083157915875</v>
      </c>
      <c r="AQ511" s="936">
        <f t="shared" si="130"/>
        <v>-14.353495859448028</v>
      </c>
      <c r="AR511" s="702">
        <f>INDEX(Historical!$C$7:$C$1437,MATCH(B511,Historical!$B$7:$B$1446,0))*IF(AH511="n/a",1.03,IF(AH511&lt;0,1.01,IF(AH511&gt;10,1.1,(1+AH511/100))))</f>
        <v>0.81400000000000006</v>
      </c>
      <c r="AS511" s="935">
        <f t="shared" si="131"/>
        <v>0.85738619999999999</v>
      </c>
      <c r="AT511" s="935">
        <f t="shared" si="137"/>
        <v>0.90025551000000004</v>
      </c>
      <c r="AU511" s="935">
        <f t="shared" si="137"/>
        <v>0.94526828550000008</v>
      </c>
      <c r="AV511" s="935">
        <f t="shared" si="137"/>
        <v>0.99253169977500011</v>
      </c>
      <c r="AW511" s="702">
        <f t="shared" si="132"/>
        <v>4.5094416952750001</v>
      </c>
      <c r="AX511" s="810">
        <f t="shared" si="133"/>
        <v>15.086790549598527</v>
      </c>
      <c r="AY511" s="991">
        <v>0.68</v>
      </c>
      <c r="AZ511" s="922">
        <v>23.11</v>
      </c>
      <c r="BA511" s="922">
        <v>-25.28</v>
      </c>
      <c r="BB511" s="922">
        <v>-0.63</v>
      </c>
      <c r="BC511" s="922">
        <v>-10.11</v>
      </c>
      <c r="BE511" s="664">
        <v>2014</v>
      </c>
      <c r="BF511" s="946" t="e">
        <f>#VALUE!</f>
        <v>#VALUE!</v>
      </c>
      <c r="BG511" s="931">
        <v>0.70000000000000007</v>
      </c>
    </row>
    <row r="512" spans="1:59" ht="11.25" customHeight="1" x14ac:dyDescent="0.2">
      <c r="A512" s="537" t="s">
        <v>1442</v>
      </c>
      <c r="B512" s="925" t="s">
        <v>1443</v>
      </c>
      <c r="C512" s="988" t="s">
        <v>247</v>
      </c>
      <c r="D512" s="988" t="s">
        <v>4368</v>
      </c>
      <c r="E512" s="792">
        <v>9</v>
      </c>
      <c r="F512" s="526">
        <v>445</v>
      </c>
      <c r="G512" s="526" t="s">
        <v>106</v>
      </c>
      <c r="H512" s="526" t="s">
        <v>106</v>
      </c>
      <c r="I512" s="924">
        <v>55.64</v>
      </c>
      <c r="J512" s="702">
        <f t="shared" si="121"/>
        <v>2.6240115025161752</v>
      </c>
      <c r="K512" s="927">
        <v>0.36499999999999999</v>
      </c>
      <c r="L512" s="639">
        <v>4</v>
      </c>
      <c r="M512" s="693">
        <f t="shared" si="122"/>
        <v>1.46</v>
      </c>
      <c r="N512" s="921" t="s">
        <v>598</v>
      </c>
      <c r="O512" s="795">
        <v>0.33</v>
      </c>
      <c r="P512" s="915">
        <v>43531</v>
      </c>
      <c r="Q512" s="915">
        <v>43546</v>
      </c>
      <c r="R512" s="693">
        <f t="shared" si="123"/>
        <v>10.606060606060598</v>
      </c>
      <c r="S512" s="759">
        <f>IF(INDEX(Historical!$D$7:$D$1437,MATCH(B512,Historical!$B$7:$B$1446,0))=0,"n/a",(INDEX(Historical!$C$7:$C$1437,MATCH(B512,Historical!$B$7:$B$1446,0))/INDEX(Historical!$D$7:$D$1437,MATCH(B512,Historical!$B$7:$B$1446,0))-1)*100)</f>
        <v>19.999999999999996</v>
      </c>
      <c r="T512" s="759">
        <f>IF(INDEX(Historical!$F$7:$F$1430,MATCH(B512,Historical!$B$7:$B$1446,0))=0,"n/a",((INDEX(Historical!$C$7:$C$1437,MATCH(B512,Historical!$B$7:$B$1446,0))/INDEX(Historical!$F$7:$F$1430,MATCH(B512,Historical!$B$7:$B$1446,0)))^(1/3)-1)*100)</f>
        <v>14.471424255333186</v>
      </c>
      <c r="U512" s="759">
        <f>IF(INDEX(Historical!$H$7:$H$1430,MATCH(B512,Historical!$B$7:$B$1446,0))=0,"n/a",((INDEX(Historical!$C$7:$C$1437,MATCH(B512,Historical!$B$7:$B$1446,0))/INDEX(Historical!$H$7:$H$1430,MATCH(B512,Historical!$B$7:$B$1446,0)))^(1/5)-1)*100)</f>
        <v>15.578962436501453</v>
      </c>
      <c r="V512" s="759">
        <f>IF(INDEX(Historical!$O$7:$O$1430,MATCH(B512,Historical!$B$7:$B$1446,0))=0,"n/a",((INDEX(Historical!$C$7:$C$1437,MATCH(B512,Historical!$B$7:$B$1446,0))/INDEX(Historical!$O$7:$O$1430,MATCH(B512,Historical!$B$7:$B$1446,0)))^(1/10)-1)*100)</f>
        <v>15.405455039564163</v>
      </c>
      <c r="W512" s="760">
        <f t="shared" si="124"/>
        <v>1.0112627245668298</v>
      </c>
      <c r="X512" s="761">
        <f t="shared" si="125"/>
        <v>1.0818723914237121</v>
      </c>
      <c r="Y512" s="926" t="s">
        <v>826</v>
      </c>
      <c r="Z512" s="702">
        <f t="shared" si="126"/>
        <v>22.154779969650988</v>
      </c>
      <c r="AA512" s="935">
        <f t="shared" si="127"/>
        <v>8.4430955993930201</v>
      </c>
      <c r="AB512" s="639">
        <v>12</v>
      </c>
      <c r="AC512" s="916">
        <v>6.59</v>
      </c>
      <c r="AD512" s="916">
        <v>2.08</v>
      </c>
      <c r="AE512" s="916">
        <v>0.44</v>
      </c>
      <c r="AF512" s="916">
        <v>1.72</v>
      </c>
      <c r="AG512" s="916">
        <v>20.599999999999998</v>
      </c>
      <c r="AH512" s="916">
        <v>14.2</v>
      </c>
      <c r="AI512" s="916">
        <v>10.979999999999999</v>
      </c>
      <c r="AJ512" s="916">
        <v>14.399999999999999</v>
      </c>
      <c r="AK512" s="916">
        <v>4.05</v>
      </c>
      <c r="AL512" s="928">
        <v>17950</v>
      </c>
      <c r="AM512" s="922">
        <v>1.6</v>
      </c>
      <c r="AN512" s="916">
        <v>0.41</v>
      </c>
      <c r="AO512" s="802">
        <f t="shared" si="128"/>
        <v>9.759878339624608</v>
      </c>
      <c r="AP512" s="803">
        <f t="shared" si="129"/>
        <v>18.202973939017628</v>
      </c>
      <c r="AQ512" s="936">
        <f t="shared" si="130"/>
        <v>-19.661481686121874</v>
      </c>
      <c r="AR512" s="702">
        <f>INDEX(Historical!$C$7:$C$1437,MATCH(B512,Historical!$B$7:$B$1446,0))*IF(AH512="n/a",1.03,IF(AH512&lt;0,1.01,IF(AH512&gt;10,1.1,(1+AH512/100))))</f>
        <v>1.4520000000000002</v>
      </c>
      <c r="AS512" s="935">
        <f t="shared" si="131"/>
        <v>1.5972000000000004</v>
      </c>
      <c r="AT512" s="935">
        <f t="shared" si="137"/>
        <v>1.6618866000000003</v>
      </c>
      <c r="AU512" s="935">
        <f t="shared" si="137"/>
        <v>1.7291930073000004</v>
      </c>
      <c r="AV512" s="935">
        <f t="shared" si="137"/>
        <v>1.7992253240956504</v>
      </c>
      <c r="AW512" s="702">
        <f t="shared" si="132"/>
        <v>8.2395049313956523</v>
      </c>
      <c r="AX512" s="810">
        <f t="shared" si="133"/>
        <v>14.808599804808864</v>
      </c>
      <c r="AY512" s="991">
        <v>1.42</v>
      </c>
      <c r="AZ512" s="922">
        <v>29.759999999999998</v>
      </c>
      <c r="BA512" s="922">
        <v>-17.53</v>
      </c>
      <c r="BB512" s="922">
        <v>7.1499999999999995</v>
      </c>
      <c r="BC512" s="922">
        <v>7.7200000000000006</v>
      </c>
      <c r="BE512" s="664">
        <v>2011</v>
      </c>
      <c r="BF512" s="946" t="e">
        <f>#VALUE!</f>
        <v>#VALUE!</v>
      </c>
      <c r="BG512" s="931">
        <v>8.6999999999999993</v>
      </c>
    </row>
    <row r="513" spans="1:59" ht="11.25" customHeight="1" x14ac:dyDescent="0.2">
      <c r="A513" s="537" t="s">
        <v>290</v>
      </c>
      <c r="B513" s="925" t="s">
        <v>291</v>
      </c>
      <c r="C513" s="988" t="s">
        <v>131</v>
      </c>
      <c r="D513" s="988" t="s">
        <v>4363</v>
      </c>
      <c r="E513" s="792">
        <v>43</v>
      </c>
      <c r="F513" s="526">
        <v>59</v>
      </c>
      <c r="G513" s="526" t="s">
        <v>37</v>
      </c>
      <c r="H513" s="526" t="s">
        <v>37</v>
      </c>
      <c r="I513" s="916">
        <v>67.790000000000006</v>
      </c>
      <c r="J513" s="702">
        <f t="shared" si="121"/>
        <v>1.9914441658061661</v>
      </c>
      <c r="K513" s="927">
        <v>0.33750000000000002</v>
      </c>
      <c r="L513" s="639">
        <v>4</v>
      </c>
      <c r="M513" s="693">
        <f t="shared" si="122"/>
        <v>1.35</v>
      </c>
      <c r="N513" s="921" t="s">
        <v>149</v>
      </c>
      <c r="O513" s="795">
        <v>0.32250000000000001</v>
      </c>
      <c r="P513" s="915">
        <v>43342</v>
      </c>
      <c r="Q513" s="915">
        <v>43358</v>
      </c>
      <c r="R513" s="693">
        <f t="shared" si="123"/>
        <v>4.6511627906976782</v>
      </c>
      <c r="S513" s="759">
        <f>IF(INDEX(Historical!$D$7:$D$1437,MATCH(B513,Historical!$B$7:$B$1446,0))=0,"n/a",(INDEX(Historical!$C$7:$C$1437,MATCH(B513,Historical!$B$7:$B$1446,0))/INDEX(Historical!$D$7:$D$1437,MATCH(B513,Historical!$B$7:$B$1446,0))-1)*100)</f>
        <v>4.7619047619047672</v>
      </c>
      <c r="T513" s="759">
        <f>IF(INDEX(Historical!$F$7:$F$1430,MATCH(B513,Historical!$B$7:$B$1446,0))=0,"n/a",((INDEX(Historical!$C$7:$C$1437,MATCH(B513,Historical!$B$7:$B$1446,0))/INDEX(Historical!$F$7:$F$1430,MATCH(B513,Historical!$B$7:$B$1446,0)))^(1/3)-1)*100)</f>
        <v>4.5515917149420382</v>
      </c>
      <c r="U513" s="759">
        <f>IF(INDEX(Historical!$H$7:$H$1430,MATCH(B513,Historical!$B$7:$B$1446,0))=0,"n/a",((INDEX(Historical!$C$7:$C$1437,MATCH(B513,Historical!$B$7:$B$1446,0))/INDEX(Historical!$H$7:$H$1430,MATCH(B513,Historical!$B$7:$B$1446,0)))^(1/5)-1)*100)</f>
        <v>4.2836891288649426</v>
      </c>
      <c r="V513" s="759">
        <f>IF(INDEX(Historical!$O$7:$O$1430,MATCH(B513,Historical!$B$7:$B$1446,0))=0,"n/a",((INDEX(Historical!$C$7:$C$1437,MATCH(B513,Historical!$B$7:$B$1446,0))/INDEX(Historical!$O$7:$O$1430,MATCH(B513,Historical!$B$7:$B$1446,0)))^(1/10)-1)*100)</f>
        <v>3.2832223307625474</v>
      </c>
      <c r="W513" s="760">
        <f t="shared" si="124"/>
        <v>1.3047210019036484</v>
      </c>
      <c r="X513" s="761">
        <f t="shared" si="125"/>
        <v>1.7848704703603928</v>
      </c>
      <c r="Y513" s="716"/>
      <c r="Z513" s="702">
        <f t="shared" si="126"/>
        <v>55.555555555555557</v>
      </c>
      <c r="AA513" s="935">
        <f t="shared" si="127"/>
        <v>27.897119341563787</v>
      </c>
      <c r="AB513" s="639">
        <v>12</v>
      </c>
      <c r="AC513" s="916">
        <v>2.4300000000000002</v>
      </c>
      <c r="AD513" s="916">
        <v>6.98</v>
      </c>
      <c r="AE513" s="916">
        <v>4.2</v>
      </c>
      <c r="AF513" s="916">
        <v>2.88</v>
      </c>
      <c r="AG513" s="916">
        <v>10.5</v>
      </c>
      <c r="AH513" s="916">
        <v>11</v>
      </c>
      <c r="AI513" s="916" t="s">
        <v>137</v>
      </c>
      <c r="AJ513" s="916">
        <v>2.4</v>
      </c>
      <c r="AK513" s="916">
        <v>4</v>
      </c>
      <c r="AL513" s="928">
        <v>2350</v>
      </c>
      <c r="AM513" s="922">
        <v>0.21</v>
      </c>
      <c r="AN513" s="916">
        <v>0.63</v>
      </c>
      <c r="AO513" s="802">
        <f t="shared" si="128"/>
        <v>-21.62198604689268</v>
      </c>
      <c r="AP513" s="803">
        <f t="shared" si="129"/>
        <v>6.2751332946711091</v>
      </c>
      <c r="AQ513" s="936">
        <f t="shared" si="130"/>
        <v>88.966432884789441</v>
      </c>
      <c r="AR513" s="702">
        <f>INDEX(Historical!$C$7:$C$1437,MATCH(B513,Historical!$B$7:$B$1446,0))*IF(AH513="n/a",1.03,IF(AH513&lt;0,1.01,IF(AH513&gt;10,1.1,(1+AH513/100))))</f>
        <v>1.4520000000000002</v>
      </c>
      <c r="AS513" s="935">
        <f t="shared" si="131"/>
        <v>1.4955600000000002</v>
      </c>
      <c r="AT513" s="935">
        <f t="shared" si="137"/>
        <v>1.5553824000000003</v>
      </c>
      <c r="AU513" s="935">
        <f t="shared" si="137"/>
        <v>1.6175976960000003</v>
      </c>
      <c r="AV513" s="935">
        <f t="shared" si="137"/>
        <v>1.6823016038400003</v>
      </c>
      <c r="AW513" s="702">
        <f t="shared" si="132"/>
        <v>7.802841699840001</v>
      </c>
      <c r="AX513" s="810">
        <f t="shared" si="133"/>
        <v>11.510313762855878</v>
      </c>
      <c r="AY513" s="991">
        <v>0.37</v>
      </c>
      <c r="AZ513" s="922">
        <v>22.59</v>
      </c>
      <c r="BA513" s="922">
        <v>-1.68</v>
      </c>
      <c r="BB513" s="922">
        <v>2.4500000000000002</v>
      </c>
      <c r="BC513" s="922">
        <v>5.3</v>
      </c>
      <c r="BE513" s="664">
        <v>1976</v>
      </c>
      <c r="BF513" s="946" t="e">
        <f>#VALUE!</f>
        <v>#VALUE!</v>
      </c>
      <c r="BG513" s="931">
        <v>4.3999999999999995</v>
      </c>
    </row>
    <row r="514" spans="1:59" ht="11.25" customHeight="1" x14ac:dyDescent="0.2">
      <c r="A514" s="609" t="s">
        <v>278</v>
      </c>
      <c r="B514" s="925" t="s">
        <v>279</v>
      </c>
      <c r="C514" s="988" t="s">
        <v>112</v>
      </c>
      <c r="D514" s="988" t="s">
        <v>4356</v>
      </c>
      <c r="E514" s="792">
        <v>27</v>
      </c>
      <c r="F514" s="526">
        <v>106</v>
      </c>
      <c r="G514" s="526" t="s">
        <v>106</v>
      </c>
      <c r="H514" s="526" t="s">
        <v>106</v>
      </c>
      <c r="I514" s="916">
        <v>62</v>
      </c>
      <c r="J514" s="702">
        <f t="shared" si="121"/>
        <v>2.4193548387096775</v>
      </c>
      <c r="K514" s="933">
        <v>0.375</v>
      </c>
      <c r="L514" s="639">
        <v>4</v>
      </c>
      <c r="M514" s="693">
        <f t="shared" si="122"/>
        <v>1.5</v>
      </c>
      <c r="N514" s="921" t="s">
        <v>725</v>
      </c>
      <c r="O514" s="796">
        <v>0.34</v>
      </c>
      <c r="P514" s="915">
        <v>43567</v>
      </c>
      <c r="Q514" s="915">
        <v>43585</v>
      </c>
      <c r="R514" s="693">
        <f t="shared" si="123"/>
        <v>10.294117647058815</v>
      </c>
      <c r="S514" s="759">
        <f>IF(INDEX(Historical!$D$7:$D$1437,MATCH(B514,Historical!$B$7:$B$1446,0))=0,"n/a",(INDEX(Historical!$C$7:$C$1437,MATCH(B514,Historical!$B$7:$B$1446,0))/INDEX(Historical!$D$7:$D$1437,MATCH(B514,Historical!$B$7:$B$1446,0))-1)*100)</f>
        <v>23.671497584541058</v>
      </c>
      <c r="T514" s="759">
        <f>IF(INDEX(Historical!$F$7:$F$1430,MATCH(B514,Historical!$B$7:$B$1446,0))=0,"n/a",((INDEX(Historical!$C$7:$C$1437,MATCH(B514,Historical!$B$7:$B$1446,0))/INDEX(Historical!$F$7:$F$1430,MATCH(B514,Historical!$B$7:$B$1446,0)))^(1/3)-1)*100)</f>
        <v>8.7582713977603976</v>
      </c>
      <c r="U514" s="759">
        <f>IF(INDEX(Historical!$H$7:$H$1430,MATCH(B514,Historical!$B$7:$B$1446,0))=0,"n/a",((INDEX(Historical!$C$7:$C$1437,MATCH(B514,Historical!$B$7:$B$1446,0))/INDEX(Historical!$H$7:$H$1430,MATCH(B514,Historical!$B$7:$B$1446,0)))^(1/5)-1)*100)</f>
        <v>6.0330660435381933</v>
      </c>
      <c r="V514" s="759">
        <f>IF(INDEX(Historical!$O$7:$O$1430,MATCH(B514,Historical!$B$7:$B$1446,0))=0,"n/a",((INDEX(Historical!$C$7:$C$1437,MATCH(B514,Historical!$B$7:$B$1446,0))/INDEX(Historical!$O$7:$O$1430,MATCH(B514,Historical!$B$7:$B$1446,0)))^(1/10)-1)*100)</f>
        <v>5.0779367632917571</v>
      </c>
      <c r="W514" s="760">
        <f t="shared" si="124"/>
        <v>1.188093969021244</v>
      </c>
      <c r="X514" s="761">
        <f t="shared" si="125"/>
        <v>0.42787702436441094</v>
      </c>
      <c r="Y514" s="925"/>
      <c r="Z514" s="702">
        <f t="shared" si="126"/>
        <v>46.296296296296291</v>
      </c>
      <c r="AA514" s="935">
        <f t="shared" si="127"/>
        <v>19.1358024691358</v>
      </c>
      <c r="AB514" s="639">
        <v>12</v>
      </c>
      <c r="AC514" s="916">
        <v>3.24</v>
      </c>
      <c r="AD514" s="916">
        <v>1.6</v>
      </c>
      <c r="AE514" s="916">
        <v>3.01</v>
      </c>
      <c r="AF514" s="916">
        <v>2.62</v>
      </c>
      <c r="AG514" s="916">
        <v>14.499999999999998</v>
      </c>
      <c r="AH514" s="916">
        <v>52.7</v>
      </c>
      <c r="AI514" s="916">
        <v>8.39</v>
      </c>
      <c r="AJ514" s="916">
        <v>14.099999999999998</v>
      </c>
      <c r="AK514" s="916">
        <v>12</v>
      </c>
      <c r="AL514" s="928">
        <v>1500</v>
      </c>
      <c r="AM514" s="922">
        <v>0.8</v>
      </c>
      <c r="AN514" s="916">
        <v>0.52</v>
      </c>
      <c r="AO514" s="802">
        <f t="shared" si="128"/>
        <v>-10.683381586887929</v>
      </c>
      <c r="AP514" s="803">
        <f t="shared" si="129"/>
        <v>8.4524208822478712</v>
      </c>
      <c r="AQ514" s="936">
        <f t="shared" si="130"/>
        <v>49.273503593810865</v>
      </c>
      <c r="AR514" s="702">
        <f>INDEX(Historical!$C$7:$C$1437,MATCH(B514,Historical!$B$7:$B$1446,0))*IF(AH514="n/a",1.03,IF(AH514&lt;0,1.01,IF(AH514&gt;10,1.1,(1+AH514/100))))</f>
        <v>1.4080000000000001</v>
      </c>
      <c r="AS514" s="935">
        <f t="shared" si="131"/>
        <v>1.5261312000000002</v>
      </c>
      <c r="AT514" s="935">
        <f t="shared" si="137"/>
        <v>1.6787443200000005</v>
      </c>
      <c r="AU514" s="935">
        <f t="shared" si="137"/>
        <v>1.8466187520000008</v>
      </c>
      <c r="AV514" s="935">
        <f t="shared" si="137"/>
        <v>2.031280627200001</v>
      </c>
      <c r="AW514" s="702">
        <f t="shared" si="132"/>
        <v>8.4907748992000034</v>
      </c>
      <c r="AX514" s="810">
        <f t="shared" si="133"/>
        <v>13.694798224516132</v>
      </c>
      <c r="AY514" s="991">
        <v>0.69</v>
      </c>
      <c r="AZ514" s="922">
        <v>35.22</v>
      </c>
      <c r="BA514" s="922">
        <v>-9.8699999999999992</v>
      </c>
      <c r="BB514" s="922">
        <v>7.33</v>
      </c>
      <c r="BC514" s="922">
        <v>13.74</v>
      </c>
      <c r="BE514" s="664">
        <v>1993</v>
      </c>
      <c r="BF514" s="946" t="e">
        <f>#VALUE!</f>
        <v>#VALUE!</v>
      </c>
      <c r="BG514" s="931">
        <v>6.7</v>
      </c>
    </row>
    <row r="515" spans="1:59" ht="11.25" customHeight="1" x14ac:dyDescent="0.2">
      <c r="A515" s="609" t="s">
        <v>3877</v>
      </c>
      <c r="B515" s="925" t="s">
        <v>3878</v>
      </c>
      <c r="C515" s="988" t="s">
        <v>112</v>
      </c>
      <c r="D515" s="988" t="s">
        <v>4356</v>
      </c>
      <c r="E515" s="792">
        <v>6</v>
      </c>
      <c r="F515" s="526">
        <v>774</v>
      </c>
      <c r="G515" s="526" t="s">
        <v>106</v>
      </c>
      <c r="H515" s="526" t="s">
        <v>106</v>
      </c>
      <c r="I515" s="924">
        <v>36.020000000000003</v>
      </c>
      <c r="J515" s="702">
        <f t="shared" si="121"/>
        <v>3.0538589672404219</v>
      </c>
      <c r="K515" s="927">
        <v>0.27500000000000002</v>
      </c>
      <c r="L515" s="639">
        <v>4</v>
      </c>
      <c r="M515" s="693">
        <f t="shared" si="122"/>
        <v>1.1000000000000001</v>
      </c>
      <c r="N515" s="921" t="s">
        <v>136</v>
      </c>
      <c r="O515" s="795">
        <v>0.25</v>
      </c>
      <c r="P515" s="915">
        <v>43522</v>
      </c>
      <c r="Q515" s="915">
        <v>43537</v>
      </c>
      <c r="R515" s="693">
        <f t="shared" si="123"/>
        <v>10.000000000000009</v>
      </c>
      <c r="S515" s="759">
        <f>IF(INDEX(Historical!$D$7:$D$1437,MATCH(B515,Historical!$B$7:$B$1446,0))=0,"n/a",(INDEX(Historical!$C$7:$C$1437,MATCH(B515,Historical!$B$7:$B$1446,0))/INDEX(Historical!$D$7:$D$1437,MATCH(B515,Historical!$B$7:$B$1446,0))-1)*100)</f>
        <v>10.132158590308361</v>
      </c>
      <c r="T515" s="759">
        <f>IF(INDEX(Historical!$F$7:$F$1430,MATCH(B515,Historical!$B$7:$B$1446,0))=0,"n/a",((INDEX(Historical!$C$7:$C$1437,MATCH(B515,Historical!$B$7:$B$1446,0))/INDEX(Historical!$F$7:$F$1430,MATCH(B515,Historical!$B$7:$B$1446,0)))^(1/3)-1)*100)</f>
        <v>10.162250801492224</v>
      </c>
      <c r="U515" s="759" t="str">
        <f>IF(INDEX(Historical!$H$7:$H$1430,MATCH(B515,Historical!$B$7:$B$1446,0))=0,"n/a",((INDEX(Historical!$C$7:$C$1437,MATCH(B515,Historical!$B$7:$B$1446,0))/INDEX(Historical!$H$7:$H$1430,MATCH(B515,Historical!$B$7:$B$1446,0)))^(1/5)-1)*100)</f>
        <v>n/a</v>
      </c>
      <c r="V515" s="759" t="str">
        <f>IF(INDEX(Historical!$O$7:$O$1430,MATCH(B515,Historical!$B$7:$B$1446,0))=0,"n/a",((INDEX(Historical!$C$7:$C$1437,MATCH(B515,Historical!$B$7:$B$1446,0))/INDEX(Historical!$O$7:$O$1430,MATCH(B515,Historical!$B$7:$B$1446,0)))^(1/10)-1)*100)</f>
        <v>n/a</v>
      </c>
      <c r="W515" s="760" t="str">
        <f t="shared" si="124"/>
        <v>n/a</v>
      </c>
      <c r="X515" s="761" t="str">
        <f t="shared" si="125"/>
        <v>n/a</v>
      </c>
      <c r="Y515" s="713"/>
      <c r="Z515" s="702" t="str">
        <f t="shared" si="126"/>
        <v>n/a</v>
      </c>
      <c r="AA515" s="935" t="str">
        <f t="shared" si="127"/>
        <v>n/a</v>
      </c>
      <c r="AB515" s="639">
        <v>12</v>
      </c>
      <c r="AC515" s="916">
        <v>-0.12</v>
      </c>
      <c r="AD515" s="916" t="s">
        <v>137</v>
      </c>
      <c r="AE515" s="916">
        <v>2.7</v>
      </c>
      <c r="AF515" s="916">
        <v>1.94</v>
      </c>
      <c r="AG515" s="916">
        <v>-0.6</v>
      </c>
      <c r="AH515" s="916">
        <v>-116.9</v>
      </c>
      <c r="AI515" s="916">
        <v>12.26</v>
      </c>
      <c r="AJ515" s="916">
        <v>-18.5</v>
      </c>
      <c r="AK515" s="916">
        <v>16</v>
      </c>
      <c r="AL515" s="928">
        <v>1630</v>
      </c>
      <c r="AM515" s="922">
        <v>1.2</v>
      </c>
      <c r="AN515" s="916">
        <v>1.0900000000000001</v>
      </c>
      <c r="AO515" s="802" t="str">
        <f t="shared" si="128"/>
        <v>n/a</v>
      </c>
      <c r="AP515" s="803" t="str">
        <f t="shared" si="129"/>
        <v>n/a</v>
      </c>
      <c r="AQ515" s="936" t="str">
        <f t="shared" si="130"/>
        <v>n/a</v>
      </c>
      <c r="AR515" s="702">
        <f>INDEX(Historical!$C$7:$C$1437,MATCH(B515,Historical!$B$7:$B$1446,0))*IF(AH515="n/a",1.03,IF(AH515&lt;0,1.01,IF(AH515&gt;10,1.1,(1+AH515/100))))</f>
        <v>1.01</v>
      </c>
      <c r="AS515" s="935">
        <f t="shared" si="131"/>
        <v>1.1110000000000002</v>
      </c>
      <c r="AT515" s="935">
        <f t="shared" si="137"/>
        <v>1.2221000000000004</v>
      </c>
      <c r="AU515" s="935">
        <f t="shared" si="137"/>
        <v>1.3443100000000006</v>
      </c>
      <c r="AV515" s="935">
        <f t="shared" si="137"/>
        <v>1.4787410000000007</v>
      </c>
      <c r="AW515" s="702">
        <f t="shared" si="132"/>
        <v>6.1661510000000028</v>
      </c>
      <c r="AX515" s="810">
        <f t="shared" si="133"/>
        <v>17.118686840644092</v>
      </c>
      <c r="AY515" s="991">
        <v>1.74</v>
      </c>
      <c r="AZ515" s="922">
        <v>22.27</v>
      </c>
      <c r="BA515" s="922">
        <v>-28.53</v>
      </c>
      <c r="BB515" s="922">
        <v>2.33</v>
      </c>
      <c r="BC515" s="922">
        <v>-7.16</v>
      </c>
      <c r="BE515" s="664">
        <v>2014</v>
      </c>
      <c r="BF515" s="946" t="e">
        <f>#VALUE!</f>
        <v>#VALUE!</v>
      </c>
      <c r="BG515" s="931">
        <v>-0.2</v>
      </c>
    </row>
    <row r="516" spans="1:59" ht="11.25" customHeight="1" x14ac:dyDescent="0.2">
      <c r="A516" s="537" t="s">
        <v>274</v>
      </c>
      <c r="B516" s="925" t="s">
        <v>275</v>
      </c>
      <c r="C516" s="988" t="s">
        <v>128</v>
      </c>
      <c r="D516" s="988" t="s">
        <v>4361</v>
      </c>
      <c r="E516" s="792">
        <v>33</v>
      </c>
      <c r="F516" s="526">
        <v>83</v>
      </c>
      <c r="G516" s="526" t="s">
        <v>37</v>
      </c>
      <c r="H516" s="526" t="s">
        <v>37</v>
      </c>
      <c r="I516" s="916">
        <v>153.97</v>
      </c>
      <c r="J516" s="702">
        <f t="shared" si="121"/>
        <v>1.4808079496005715</v>
      </c>
      <c r="K516" s="933">
        <v>0.56999999999999995</v>
      </c>
      <c r="L516" s="639">
        <v>4</v>
      </c>
      <c r="M516" s="693">
        <f t="shared" si="122"/>
        <v>2.2799999999999998</v>
      </c>
      <c r="N516" s="921" t="s">
        <v>220</v>
      </c>
      <c r="O516" s="796">
        <v>0.52</v>
      </c>
      <c r="P516" s="915">
        <v>43462</v>
      </c>
      <c r="Q516" s="915">
        <v>43479</v>
      </c>
      <c r="R516" s="693">
        <f t="shared" si="123"/>
        <v>9.6153846153846025</v>
      </c>
      <c r="S516" s="759">
        <f>IF(INDEX(Historical!$D$7:$D$1437,MATCH(B516,Historical!$B$7:$B$1446,0))=0,"n/a",(INDEX(Historical!$C$7:$C$1437,MATCH(B516,Historical!$B$7:$B$1446,0))/INDEX(Historical!$D$7:$D$1437,MATCH(B516,Historical!$B$7:$B$1446,0))-1)*100)</f>
        <v>10.638297872340431</v>
      </c>
      <c r="T516" s="759">
        <f>IF(INDEX(Historical!$F$7:$F$1430,MATCH(B516,Historical!$B$7:$B$1446,0))=0,"n/a",((INDEX(Historical!$C$7:$C$1437,MATCH(B516,Historical!$B$7:$B$1446,0))/INDEX(Historical!$F$7:$F$1430,MATCH(B516,Historical!$B$7:$B$1446,0)))^(1/3)-1)*100)</f>
        <v>9.1392883061105934</v>
      </c>
      <c r="U516" s="759">
        <f>IF(INDEX(Historical!$H$7:$H$1430,MATCH(B516,Historical!$B$7:$B$1446,0))=0,"n/a",((INDEX(Historical!$C$7:$C$1437,MATCH(B516,Historical!$B$7:$B$1446,0))/INDEX(Historical!$H$7:$H$1430,MATCH(B516,Historical!$B$7:$B$1446,0)))^(1/5)-1)*100)</f>
        <v>8.8691633250776114</v>
      </c>
      <c r="V516" s="759">
        <f>IF(INDEX(Historical!$O$7:$O$1430,MATCH(B516,Historical!$B$7:$B$1446,0))=0,"n/a",((INDEX(Historical!$C$7:$C$1437,MATCH(B516,Historical!$B$7:$B$1446,0))/INDEX(Historical!$O$7:$O$1430,MATCH(B516,Historical!$B$7:$B$1446,0)))^(1/10)-1)*100)</f>
        <v>8.9828262537239301</v>
      </c>
      <c r="W516" s="760">
        <f t="shared" si="124"/>
        <v>0.98734664064116806</v>
      </c>
      <c r="X516" s="761">
        <f t="shared" si="125"/>
        <v>0.86108381796870026</v>
      </c>
      <c r="Y516" s="925" t="s">
        <v>3994</v>
      </c>
      <c r="Z516" s="702">
        <f t="shared" si="126"/>
        <v>46.435845213849284</v>
      </c>
      <c r="AA516" s="935">
        <f t="shared" si="127"/>
        <v>31.358452138492872</v>
      </c>
      <c r="AB516" s="639">
        <v>11</v>
      </c>
      <c r="AC516" s="920">
        <v>4.91</v>
      </c>
      <c r="AD516" s="920">
        <v>3.57</v>
      </c>
      <c r="AE516" s="920">
        <v>3.71</v>
      </c>
      <c r="AF516" s="920">
        <v>6.11</v>
      </c>
      <c r="AG516" s="916">
        <v>20.9</v>
      </c>
      <c r="AH516" s="920">
        <v>27.6</v>
      </c>
      <c r="AI516" s="920">
        <v>7.85</v>
      </c>
      <c r="AJ516" s="916">
        <v>10.299999999999999</v>
      </c>
      <c r="AK516" s="916">
        <v>8.7900000000000009</v>
      </c>
      <c r="AL516" s="764">
        <v>20070</v>
      </c>
      <c r="AM516" s="922">
        <v>0.1</v>
      </c>
      <c r="AN516" s="916">
        <v>1.42</v>
      </c>
      <c r="AO516" s="802">
        <f t="shared" si="128"/>
        <v>-21.00848086381469</v>
      </c>
      <c r="AP516" s="803">
        <f t="shared" si="129"/>
        <v>10.349971274678182</v>
      </c>
      <c r="AQ516" s="936">
        <f t="shared" si="130"/>
        <v>191.81435694342954</v>
      </c>
      <c r="AR516" s="702">
        <f>INDEX(Historical!$C$7:$C$1437,MATCH(B516,Historical!$B$7:$B$1446,0))*IF(AH516="n/a",1.03,IF(AH516&lt;0,1.01,IF(AH516&gt;10,1.1,(1+AH516/100))))</f>
        <v>2.2880000000000003</v>
      </c>
      <c r="AS516" s="935">
        <f t="shared" si="131"/>
        <v>2.4676080000000002</v>
      </c>
      <c r="AT516" s="935">
        <f t="shared" si="137"/>
        <v>2.6845107432000006</v>
      </c>
      <c r="AU516" s="935">
        <f t="shared" si="137"/>
        <v>2.9204792375272808</v>
      </c>
      <c r="AV516" s="935">
        <f t="shared" si="137"/>
        <v>3.1771893625059291</v>
      </c>
      <c r="AW516" s="702">
        <f t="shared" si="132"/>
        <v>13.537787343233211</v>
      </c>
      <c r="AX516" s="810">
        <f t="shared" si="133"/>
        <v>8.7924838236235701</v>
      </c>
      <c r="AY516" s="991">
        <v>0.25</v>
      </c>
      <c r="AZ516" s="922">
        <v>54.7</v>
      </c>
      <c r="BA516" s="922">
        <v>-1.3</v>
      </c>
      <c r="BB516" s="922">
        <v>6.87</v>
      </c>
      <c r="BC516" s="922">
        <v>12.93</v>
      </c>
      <c r="BE516" s="664">
        <v>1987</v>
      </c>
      <c r="BF516" s="946" t="e">
        <f>#VALUE!</f>
        <v>#VALUE!</v>
      </c>
      <c r="BG516" s="931">
        <v>6.4</v>
      </c>
    </row>
    <row r="517" spans="1:59" ht="11.25" customHeight="1" x14ac:dyDescent="0.2">
      <c r="A517" s="609" t="s">
        <v>1484</v>
      </c>
      <c r="B517" s="925" t="s">
        <v>1485</v>
      </c>
      <c r="C517" s="988" t="s">
        <v>4224</v>
      </c>
      <c r="D517" s="988" t="s">
        <v>4360</v>
      </c>
      <c r="E517" s="792">
        <v>8</v>
      </c>
      <c r="F517" s="526">
        <v>509</v>
      </c>
      <c r="G517" s="526" t="s">
        <v>106</v>
      </c>
      <c r="H517" s="526" t="s">
        <v>106</v>
      </c>
      <c r="I517" s="924">
        <v>91.01</v>
      </c>
      <c r="J517" s="702">
        <f t="shared" si="121"/>
        <v>0.87902428304581925</v>
      </c>
      <c r="K517" s="927">
        <v>0.2</v>
      </c>
      <c r="L517" s="639">
        <v>4</v>
      </c>
      <c r="M517" s="693">
        <f t="shared" si="122"/>
        <v>0.8</v>
      </c>
      <c r="N517" s="921" t="s">
        <v>250</v>
      </c>
      <c r="O517" s="795">
        <v>0.18</v>
      </c>
      <c r="P517" s="658">
        <v>43244</v>
      </c>
      <c r="Q517" s="658">
        <v>43259</v>
      </c>
      <c r="R517" s="693">
        <f t="shared" si="123"/>
        <v>11.111111111111121</v>
      </c>
      <c r="S517" s="759">
        <f>IF(INDEX(Historical!$D$7:$D$1437,MATCH(B517,Historical!$B$7:$B$1446,0))=0,"n/a",(INDEX(Historical!$C$7:$C$1437,MATCH(B517,Historical!$B$7:$B$1446,0))/INDEX(Historical!$D$7:$D$1437,MATCH(B517,Historical!$B$7:$B$1446,0))-1)*100)</f>
        <v>10.638297872340452</v>
      </c>
      <c r="T517" s="759">
        <f>IF(INDEX(Historical!$F$7:$F$1430,MATCH(B517,Historical!$B$7:$B$1446,0))=0,"n/a",((INDEX(Historical!$C$7:$C$1437,MATCH(B517,Historical!$B$7:$B$1446,0))/INDEX(Historical!$F$7:$F$1430,MATCH(B517,Historical!$B$7:$B$1446,0)))^(1/3)-1)*100)</f>
        <v>4.9373944420962212</v>
      </c>
      <c r="U517" s="759">
        <f>IF(INDEX(Historical!$H$7:$H$1430,MATCH(B517,Historical!$B$7:$B$1446,0))=0,"n/a",((INDEX(Historical!$C$7:$C$1437,MATCH(B517,Historical!$B$7:$B$1446,0))/INDEX(Historical!$H$7:$H$1430,MATCH(B517,Historical!$B$7:$B$1446,0)))^(1/5)-1)*100)</f>
        <v>4.0358274630921898</v>
      </c>
      <c r="V517" s="759" t="str">
        <f>IF(INDEX(Historical!$O$7:$O$1430,MATCH(B517,Historical!$B$7:$B$1446,0))=0,"n/a",((INDEX(Historical!$C$7:$C$1437,MATCH(B517,Historical!$B$7:$B$1446,0))/INDEX(Historical!$O$7:$O$1430,MATCH(B517,Historical!$B$7:$B$1446,0)))^(1/10)-1)*100)</f>
        <v>n/a</v>
      </c>
      <c r="W517" s="760" t="str">
        <f t="shared" si="124"/>
        <v>n/a</v>
      </c>
      <c r="X517" s="761">
        <f t="shared" si="125"/>
        <v>6.6707891951937021E-2</v>
      </c>
      <c r="Y517" s="926"/>
      <c r="Z517" s="702">
        <f t="shared" si="126"/>
        <v>11.220196353436187</v>
      </c>
      <c r="AA517" s="935">
        <f t="shared" si="127"/>
        <v>12.764375876577841</v>
      </c>
      <c r="AB517" s="639">
        <v>12</v>
      </c>
      <c r="AC517" s="916">
        <v>7.13</v>
      </c>
      <c r="AD517" s="916">
        <v>2.23</v>
      </c>
      <c r="AE517" s="916">
        <v>2.36</v>
      </c>
      <c r="AF517" s="916">
        <v>2.62</v>
      </c>
      <c r="AG517" s="916">
        <v>21.9</v>
      </c>
      <c r="AH517" s="916">
        <v>14.399999999999999</v>
      </c>
      <c r="AI517" s="916">
        <v>32.85</v>
      </c>
      <c r="AJ517" s="916">
        <v>60.5</v>
      </c>
      <c r="AK517" s="916">
        <v>5.74</v>
      </c>
      <c r="AL517" s="928">
        <v>4890</v>
      </c>
      <c r="AM517" s="922">
        <v>0.2</v>
      </c>
      <c r="AN517" s="916">
        <v>0.19</v>
      </c>
      <c r="AO517" s="802">
        <f t="shared" si="128"/>
        <v>-7.849524130439832</v>
      </c>
      <c r="AP517" s="803">
        <f t="shared" si="129"/>
        <v>4.9148517461380088</v>
      </c>
      <c r="AQ517" s="936">
        <f t="shared" si="130"/>
        <v>21.915571508654107</v>
      </c>
      <c r="AR517" s="702">
        <f>INDEX(Historical!$C$7:$C$1437,MATCH(B517,Historical!$B$7:$B$1446,0))*IF(AH517="n/a",1.03,IF(AH517&lt;0,1.01,IF(AH517&gt;10,1.1,(1+AH517/100))))</f>
        <v>0.8580000000000001</v>
      </c>
      <c r="AS517" s="935">
        <f t="shared" si="131"/>
        <v>0.94380000000000019</v>
      </c>
      <c r="AT517" s="935">
        <f t="shared" si="137"/>
        <v>0.99797412000000008</v>
      </c>
      <c r="AU517" s="935">
        <f t="shared" si="137"/>
        <v>1.0552578344879999</v>
      </c>
      <c r="AV517" s="935">
        <f t="shared" si="137"/>
        <v>1.1158296341876111</v>
      </c>
      <c r="AW517" s="702">
        <f t="shared" si="132"/>
        <v>4.9708615886756107</v>
      </c>
      <c r="AX517" s="810">
        <f t="shared" si="133"/>
        <v>5.4618850551319751</v>
      </c>
      <c r="AY517" s="991">
        <v>1.35</v>
      </c>
      <c r="AZ517" s="922">
        <v>61.45</v>
      </c>
      <c r="BA517" s="922">
        <v>-23.36</v>
      </c>
      <c r="BB517" s="922">
        <v>0.27</v>
      </c>
      <c r="BC517" s="922">
        <v>10.119999999999999</v>
      </c>
      <c r="BE517" s="664">
        <v>2011</v>
      </c>
      <c r="BF517" s="946" t="e">
        <f>#VALUE!</f>
        <v>#VALUE!</v>
      </c>
      <c r="BG517" s="931">
        <v>15.4</v>
      </c>
    </row>
    <row r="518" spans="1:59" ht="11.25" customHeight="1" x14ac:dyDescent="0.2">
      <c r="A518" s="537" t="s">
        <v>1456</v>
      </c>
      <c r="B518" s="925" t="s">
        <v>1457</v>
      </c>
      <c r="C518" s="988" t="s">
        <v>108</v>
      </c>
      <c r="D518" s="988" t="s">
        <v>4369</v>
      </c>
      <c r="E518" s="792">
        <v>11</v>
      </c>
      <c r="F518" s="526">
        <v>315</v>
      </c>
      <c r="G518" s="526" t="s">
        <v>106</v>
      </c>
      <c r="H518" s="526" t="s">
        <v>106</v>
      </c>
      <c r="I518" s="924">
        <v>278.33</v>
      </c>
      <c r="J518" s="702">
        <f t="shared" si="121"/>
        <v>0.73294290949592211</v>
      </c>
      <c r="K518" s="927">
        <v>0.51</v>
      </c>
      <c r="L518" s="639">
        <v>4</v>
      </c>
      <c r="M518" s="693">
        <f t="shared" si="122"/>
        <v>2.04</v>
      </c>
      <c r="N518" s="921" t="s">
        <v>517</v>
      </c>
      <c r="O518" s="795">
        <v>0.42</v>
      </c>
      <c r="P518" s="915">
        <v>43508</v>
      </c>
      <c r="Q518" s="915">
        <v>43523</v>
      </c>
      <c r="R518" s="693">
        <f t="shared" si="123"/>
        <v>21.428571428571434</v>
      </c>
      <c r="S518" s="759">
        <f>IF(INDEX(Historical!$D$7:$D$1437,MATCH(B518,Historical!$B$7:$B$1446,0))=0,"n/a",(INDEX(Historical!$C$7:$C$1437,MATCH(B518,Historical!$B$7:$B$1446,0))/INDEX(Historical!$D$7:$D$1437,MATCH(B518,Historical!$B$7:$B$1446,0))-1)*100)</f>
        <v>27.27272727272727</v>
      </c>
      <c r="T518" s="759">
        <f>IF(INDEX(Historical!$F$7:$F$1430,MATCH(B518,Historical!$B$7:$B$1446,0))=0,"n/a",((INDEX(Historical!$C$7:$C$1437,MATCH(B518,Historical!$B$7:$B$1446,0))/INDEX(Historical!$F$7:$F$1430,MATCH(B518,Historical!$B$7:$B$1446,0)))^(1/3)-1)*100)</f>
        <v>28.057916498749425</v>
      </c>
      <c r="U518" s="759">
        <f>IF(INDEX(Historical!$H$7:$H$1430,MATCH(B518,Historical!$B$7:$B$1446,0))=0,"n/a",((INDEX(Historical!$C$7:$C$1437,MATCH(B518,Historical!$B$7:$B$1446,0))/INDEX(Historical!$H$7:$H$1430,MATCH(B518,Historical!$B$7:$B$1446,0)))^(1/5)-1)*100)</f>
        <v>26.433216777748171</v>
      </c>
      <c r="V518" s="759" t="str">
        <f>IF(INDEX(Historical!$O$7:$O$1430,MATCH(B518,Historical!$B$7:$B$1446,0))=0,"n/a",((INDEX(Historical!$C$7:$C$1437,MATCH(B518,Historical!$B$7:$B$1446,0))/INDEX(Historical!$O$7:$O$1430,MATCH(B518,Historical!$B$7:$B$1446,0)))^(1/10)-1)*100)</f>
        <v>n/a</v>
      </c>
      <c r="W518" s="760" t="str">
        <f t="shared" si="124"/>
        <v>n/a</v>
      </c>
      <c r="X518" s="761">
        <f t="shared" si="125"/>
        <v>1.3021289053077916</v>
      </c>
      <c r="Y518" s="925"/>
      <c r="Z518" s="702">
        <f t="shared" si="126"/>
        <v>43.589743589743598</v>
      </c>
      <c r="AA518" s="935">
        <f t="shared" si="127"/>
        <v>59.472222222222221</v>
      </c>
      <c r="AB518" s="639">
        <v>12</v>
      </c>
      <c r="AC518" s="916">
        <v>4.68</v>
      </c>
      <c r="AD518" s="916">
        <v>4.58</v>
      </c>
      <c r="AE518" s="916">
        <v>23.18</v>
      </c>
      <c r="AF518" s="916">
        <v>16.329999999999998</v>
      </c>
      <c r="AG518" s="916">
        <v>29.9</v>
      </c>
      <c r="AH518" s="916">
        <v>8.4</v>
      </c>
      <c r="AI518" s="916">
        <v>15.479999999999999</v>
      </c>
      <c r="AJ518" s="916">
        <v>20.3</v>
      </c>
      <c r="AK518" s="916">
        <v>13</v>
      </c>
      <c r="AL518" s="928">
        <v>10320</v>
      </c>
      <c r="AM518" s="922">
        <v>3.4000000000000004</v>
      </c>
      <c r="AN518" s="916">
        <v>0</v>
      </c>
      <c r="AO518" s="802">
        <f t="shared" si="128"/>
        <v>-32.306062534978125</v>
      </c>
      <c r="AP518" s="803">
        <f t="shared" si="129"/>
        <v>27.166159687244093</v>
      </c>
      <c r="AQ518" s="936">
        <f t="shared" si="130"/>
        <v>556.99023800929194</v>
      </c>
      <c r="AR518" s="702">
        <f>INDEX(Historical!$C$7:$C$1437,MATCH(B518,Historical!$B$7:$B$1446,0))*IF(AH518="n/a",1.03,IF(AH518&lt;0,1.01,IF(AH518&gt;10,1.1,(1+AH518/100))))</f>
        <v>1.8211200000000001</v>
      </c>
      <c r="AS518" s="935">
        <f t="shared" si="131"/>
        <v>2.0032320000000001</v>
      </c>
      <c r="AT518" s="935">
        <f t="shared" si="137"/>
        <v>2.2035552000000003</v>
      </c>
      <c r="AU518" s="935">
        <f t="shared" si="137"/>
        <v>2.4239107200000003</v>
      </c>
      <c r="AV518" s="935">
        <f t="shared" si="137"/>
        <v>2.6663017920000005</v>
      </c>
      <c r="AW518" s="702">
        <f t="shared" si="132"/>
        <v>11.118119712</v>
      </c>
      <c r="AX518" s="810">
        <f t="shared" si="133"/>
        <v>3.9945818675672768</v>
      </c>
      <c r="AY518" s="991">
        <v>0.2</v>
      </c>
      <c r="AZ518" s="922">
        <v>61.739999999999995</v>
      </c>
      <c r="BA518" s="922">
        <v>0.09</v>
      </c>
      <c r="BB518" s="922">
        <v>13.270000000000001</v>
      </c>
      <c r="BC518" s="922">
        <v>30.25</v>
      </c>
      <c r="BE518" s="664">
        <v>2009</v>
      </c>
      <c r="BF518" s="946" t="e">
        <f>#VALUE!</f>
        <v>#VALUE!</v>
      </c>
      <c r="BG518" s="931">
        <v>26</v>
      </c>
    </row>
    <row r="519" spans="1:59" s="838" customFormat="1" ht="11.25" customHeight="1" x14ac:dyDescent="0.2">
      <c r="A519" s="697" t="s">
        <v>1448</v>
      </c>
      <c r="B519" s="846" t="s">
        <v>1449</v>
      </c>
      <c r="C519" s="988" t="s">
        <v>108</v>
      </c>
      <c r="D519" s="988" t="s">
        <v>4373</v>
      </c>
      <c r="E519" s="818">
        <v>9</v>
      </c>
      <c r="F519" s="526">
        <v>365</v>
      </c>
      <c r="G519" s="1171" t="s">
        <v>106</v>
      </c>
      <c r="H519" s="1171" t="s">
        <v>106</v>
      </c>
      <c r="I519" s="819">
        <v>24</v>
      </c>
      <c r="J519" s="820">
        <f t="shared" ref="J519:J582" si="138">(M519/I519)*100</f>
        <v>4.1666666666666661</v>
      </c>
      <c r="K519" s="821">
        <v>0.25</v>
      </c>
      <c r="L519" s="822">
        <v>4</v>
      </c>
      <c r="M519" s="823">
        <f t="shared" ref="M519:M582" si="139">K519*L519</f>
        <v>1</v>
      </c>
      <c r="N519" s="824" t="s">
        <v>190</v>
      </c>
      <c r="O519" s="1217">
        <v>0.23809523809523808</v>
      </c>
      <c r="P519" s="847">
        <v>43083</v>
      </c>
      <c r="Q519" s="847">
        <v>43103</v>
      </c>
      <c r="R519" s="823">
        <f t="shared" ref="R519:R582" si="140">(K519-O519)/O519*100</f>
        <v>5.0000000000000062</v>
      </c>
      <c r="S519" s="759">
        <f>IF(INDEX(Historical!$D$7:$D$1437,MATCH(B519,Historical!$B$7:$B$1446,0))=0,"n/a",(INDEX(Historical!$C$7:$C$1437,MATCH(B519,Historical!$B$7:$B$1446,0))/INDEX(Historical!$D$7:$D$1437,MATCH(B519,Historical!$B$7:$B$1446,0))-1)*100)</f>
        <v>5.0000000000000044</v>
      </c>
      <c r="T519" s="759">
        <f>IF(INDEX(Historical!$F$7:$F$1430,MATCH(B519,Historical!$B$7:$B$1446,0))=0,"n/a",((INDEX(Historical!$C$7:$C$1437,MATCH(B519,Historical!$B$7:$B$1446,0))/INDEX(Historical!$F$7:$F$1430,MATCH(B519,Historical!$B$7:$B$1446,0)))^(1/3)-1)*100)</f>
        <v>9.4879784971972256</v>
      </c>
      <c r="U519" s="759">
        <f>IF(INDEX(Historical!$H$7:$H$1430,MATCH(B519,Historical!$B$7:$B$1446,0))=0,"n/a",((INDEX(Historical!$C$7:$C$1437,MATCH(B519,Historical!$B$7:$B$1446,0))/INDEX(Historical!$H$7:$H$1430,MATCH(B519,Historical!$B$7:$B$1446,0)))^(1/5)-1)*100)</f>
        <v>11.842691472014465</v>
      </c>
      <c r="V519" s="759">
        <f>IF(INDEX(Historical!$O$7:$O$1430,MATCH(B519,Historical!$B$7:$B$1446,0))=0,"n/a",((INDEX(Historical!$C$7:$C$1437,MATCH(B519,Historical!$B$7:$B$1446,0))/INDEX(Historical!$O$7:$O$1430,MATCH(B519,Historical!$B$7:$B$1446,0)))^(1/10)-1)*100)</f>
        <v>12.616994313374752</v>
      </c>
      <c r="W519" s="827">
        <f t="shared" ref="W519:W582" si="141">IF(OR(U519&lt;=0,U519="n/a",V519&lt;=0,V519="n/a"),"n/a",U519/V519)</f>
        <v>0.93863016641455721</v>
      </c>
      <c r="X519" s="828" t="str">
        <f t="shared" ref="X519:X582" si="142">IF(OR(AJ519&lt;=0,AJ519="n/a",U519&lt;=0,U519="n/a"),"n/a",U519/AJ519)</f>
        <v>n/a</v>
      </c>
      <c r="Y519" s="1220" t="s">
        <v>440</v>
      </c>
      <c r="Z519" s="820" t="str">
        <f t="shared" ref="Z519:Z582" si="143">IF(OR(AC519&lt;0.01,AC519="n/a"),"n/a",M519/AC519*100)</f>
        <v>n/a</v>
      </c>
      <c r="AA519" s="830" t="str">
        <f t="shared" ref="AA519:AA582" si="144">IF(OR(AC519&lt;0.01,AC519="n/a"),"n/a",I519/AC519)</f>
        <v>n/a</v>
      </c>
      <c r="AB519" s="822">
        <v>12</v>
      </c>
      <c r="AC519" s="831" t="s">
        <v>137</v>
      </c>
      <c r="AD519" s="831" t="s">
        <v>137</v>
      </c>
      <c r="AE519" s="831" t="s">
        <v>137</v>
      </c>
      <c r="AF519" s="840" t="s">
        <v>137</v>
      </c>
      <c r="AG519" s="831" t="s">
        <v>137</v>
      </c>
      <c r="AH519" s="831" t="s">
        <v>137</v>
      </c>
      <c r="AI519" s="831" t="s">
        <v>137</v>
      </c>
      <c r="AJ519" s="831" t="s">
        <v>137</v>
      </c>
      <c r="AK519" s="831" t="s">
        <v>137</v>
      </c>
      <c r="AL519" s="832" t="s">
        <v>137</v>
      </c>
      <c r="AM519" s="833" t="s">
        <v>137</v>
      </c>
      <c r="AN519" s="831" t="s">
        <v>137</v>
      </c>
      <c r="AO519" s="834" t="str">
        <f t="shared" ref="AO519:AO582" si="145">IF(U519="n/a","n/a",IF(AA519&lt;0,"n/a",IF(AA519="n/a","n/a",J519+U519-AA519)))</f>
        <v>n/a</v>
      </c>
      <c r="AP519" s="835">
        <f t="shared" ref="AP519:AP582" si="146">IF(U519="n/a","n/a",J519+U519)</f>
        <v>16.009358138681129</v>
      </c>
      <c r="AQ519" s="836" t="str">
        <f t="shared" ref="AQ519:AQ582" si="147">IF(OR(AC519&lt;0.01,AF519="n/a"),"n/a",(I519/SQRT(22.5*AC519*(I519/AF519))-1)*100)</f>
        <v>n/a</v>
      </c>
      <c r="AR519" s="702">
        <f>INDEX(Historical!$C$7:$C$1437,MATCH(B519,Historical!$B$7:$B$1446,0))*IF(AH519="n/a",1.03,IF(AH519&lt;0,1.01,IF(AH519&gt;10,1.1,(1+AH519/100))))</f>
        <v>1.03</v>
      </c>
      <c r="AS519" s="830">
        <f t="shared" ref="AS519:AS582" si="148">IF($AI519="n/a",1.03*AR519,IF($AI519&lt;0,1.01*AR519,IF($AI519&gt;10,1.1*AR519,(1+$AI519/100)*AR519)))</f>
        <v>1.0609</v>
      </c>
      <c r="AT519" s="830">
        <f t="shared" si="137"/>
        <v>1.092727</v>
      </c>
      <c r="AU519" s="830">
        <f t="shared" si="137"/>
        <v>1.1255088100000001</v>
      </c>
      <c r="AV519" s="830">
        <f t="shared" si="137"/>
        <v>1.1592740743000001</v>
      </c>
      <c r="AW519" s="820">
        <f t="shared" ref="AW519:AW582" si="149">SUM(AR519:AV519)</f>
        <v>5.4684098842999997</v>
      </c>
      <c r="AX519" s="837">
        <f t="shared" ref="AX519:AX582" si="150">AW519/I519*100</f>
        <v>22.785041184583331</v>
      </c>
      <c r="AY519" s="992" t="s">
        <v>137</v>
      </c>
      <c r="AZ519" s="833" t="s">
        <v>137</v>
      </c>
      <c r="BA519" s="833" t="s">
        <v>137</v>
      </c>
      <c r="BB519" s="833" t="s">
        <v>137</v>
      </c>
      <c r="BC519" s="833" t="s">
        <v>137</v>
      </c>
      <c r="BD519" s="961" t="s">
        <v>4298</v>
      </c>
      <c r="BE519" s="664">
        <v>2010</v>
      </c>
      <c r="BF519" s="946" t="e">
        <f t="shared" ref="BF519" si="151">#VALUE!</f>
        <v>#VALUE!</v>
      </c>
      <c r="BG519" s="893" t="s">
        <v>137</v>
      </c>
    </row>
    <row r="520" spans="1:59" ht="11.25" customHeight="1" x14ac:dyDescent="0.2">
      <c r="A520" s="609" t="s">
        <v>1289</v>
      </c>
      <c r="B520" s="925" t="s">
        <v>1290</v>
      </c>
      <c r="C520" s="988" t="s">
        <v>112</v>
      </c>
      <c r="D520" s="988" t="s">
        <v>4356</v>
      </c>
      <c r="E520" s="792">
        <v>7</v>
      </c>
      <c r="F520" s="526">
        <v>625</v>
      </c>
      <c r="G520" s="526" t="s">
        <v>106</v>
      </c>
      <c r="H520" s="526" t="s">
        <v>106</v>
      </c>
      <c r="I520" s="916">
        <v>38.82</v>
      </c>
      <c r="J520" s="702">
        <f t="shared" si="138"/>
        <v>2.0350334878928389</v>
      </c>
      <c r="K520" s="927">
        <v>0.19750000000000001</v>
      </c>
      <c r="L520" s="639">
        <v>4</v>
      </c>
      <c r="M520" s="693">
        <f t="shared" si="139"/>
        <v>0.79</v>
      </c>
      <c r="N520" s="921" t="s">
        <v>493</v>
      </c>
      <c r="O520" s="795">
        <v>0.18</v>
      </c>
      <c r="P520" s="915">
        <v>43342</v>
      </c>
      <c r="Q520" s="915">
        <v>43388</v>
      </c>
      <c r="R520" s="693">
        <f t="shared" si="140"/>
        <v>9.7222222222222303</v>
      </c>
      <c r="S520" s="759">
        <f>IF(INDEX(Historical!$D$7:$D$1437,MATCH(B520,Historical!$B$7:$B$1446,0))=0,"n/a",(INDEX(Historical!$C$7:$C$1437,MATCH(B520,Historical!$B$7:$B$1446,0))/INDEX(Historical!$D$7:$D$1437,MATCH(B520,Historical!$B$7:$B$1446,0))-1)*100)</f>
        <v>6.8840579710145011</v>
      </c>
      <c r="T520" s="759">
        <f>IF(INDEX(Historical!$F$7:$F$1430,MATCH(B520,Historical!$B$7:$B$1446,0))=0,"n/a",((INDEX(Historical!$C$7:$C$1437,MATCH(B520,Historical!$B$7:$B$1446,0))/INDEX(Historical!$F$7:$F$1430,MATCH(B520,Historical!$B$7:$B$1446,0)))^(1/3)-1)*100)</f>
        <v>9.1269589693240061</v>
      </c>
      <c r="U520" s="759">
        <f>IF(INDEX(Historical!$H$7:$H$1430,MATCH(B520,Historical!$B$7:$B$1446,0))=0,"n/a",((INDEX(Historical!$C$7:$C$1437,MATCH(B520,Historical!$B$7:$B$1446,0))/INDEX(Historical!$H$7:$H$1430,MATCH(B520,Historical!$B$7:$B$1446,0)))^(1/5)-1)*100)</f>
        <v>9.1977482660523524</v>
      </c>
      <c r="V520" s="759">
        <f>IF(INDEX(Historical!$O$7:$O$1430,MATCH(B520,Historical!$B$7:$B$1446,0))=0,"n/a",((INDEX(Historical!$C$7:$C$1437,MATCH(B520,Historical!$B$7:$B$1446,0))/INDEX(Historical!$O$7:$O$1430,MATCH(B520,Historical!$B$7:$B$1446,0)))^(1/10)-1)*100)</f>
        <v>7.6767493355860195</v>
      </c>
      <c r="W520" s="760">
        <f t="shared" si="141"/>
        <v>1.19813059720677</v>
      </c>
      <c r="X520" s="761">
        <f t="shared" si="142"/>
        <v>0.85960264168713585</v>
      </c>
      <c r="Y520" s="925"/>
      <c r="Z520" s="702">
        <f t="shared" si="143"/>
        <v>32.244897959183675</v>
      </c>
      <c r="AA520" s="935">
        <f t="shared" si="144"/>
        <v>15.844897959183672</v>
      </c>
      <c r="AB520" s="639">
        <v>5</v>
      </c>
      <c r="AC520" s="916">
        <v>2.4500000000000002</v>
      </c>
      <c r="AD520" s="916" t="s">
        <v>137</v>
      </c>
      <c r="AE520" s="916">
        <v>0.91</v>
      </c>
      <c r="AF520" s="916">
        <v>3.2</v>
      </c>
      <c r="AG520" s="916">
        <v>21.3</v>
      </c>
      <c r="AH520" s="916">
        <v>-5.8000000000000007</v>
      </c>
      <c r="AI520" s="916">
        <v>13.209999999999999</v>
      </c>
      <c r="AJ520" s="916">
        <v>10.7</v>
      </c>
      <c r="AK520" s="916" t="s">
        <v>137</v>
      </c>
      <c r="AL520" s="928">
        <v>2280</v>
      </c>
      <c r="AM520" s="922">
        <v>0.2</v>
      </c>
      <c r="AN520" s="916">
        <v>0.39</v>
      </c>
      <c r="AO520" s="802">
        <f t="shared" si="145"/>
        <v>-4.6121162052384808</v>
      </c>
      <c r="AP520" s="803">
        <f t="shared" si="146"/>
        <v>11.232781753945192</v>
      </c>
      <c r="AQ520" s="936">
        <f t="shared" si="147"/>
        <v>50.116508040903199</v>
      </c>
      <c r="AR520" s="702">
        <f>INDEX(Historical!$C$7:$C$1437,MATCH(B520,Historical!$B$7:$B$1446,0))*IF(AH520="n/a",1.03,IF(AH520&lt;0,1.01,IF(AH520&gt;10,1.1,(1+AH520/100))))</f>
        <v>0.74487500000000006</v>
      </c>
      <c r="AS520" s="935">
        <f t="shared" si="148"/>
        <v>0.8193625000000001</v>
      </c>
      <c r="AT520" s="935">
        <f t="shared" si="137"/>
        <v>0.84394337500000016</v>
      </c>
      <c r="AU520" s="935">
        <f t="shared" si="137"/>
        <v>0.86926167625000017</v>
      </c>
      <c r="AV520" s="935">
        <f t="shared" si="137"/>
        <v>0.89533952653750015</v>
      </c>
      <c r="AW520" s="702">
        <f t="shared" si="149"/>
        <v>4.1727820777875007</v>
      </c>
      <c r="AX520" s="810">
        <f t="shared" si="150"/>
        <v>10.749052235413448</v>
      </c>
      <c r="AY520" s="991">
        <v>1.49</v>
      </c>
      <c r="AZ520" s="922">
        <v>35.449999999999996</v>
      </c>
      <c r="BA520" s="922">
        <v>-4.5</v>
      </c>
      <c r="BB520" s="922">
        <v>6.3</v>
      </c>
      <c r="BC520" s="922">
        <v>9.5</v>
      </c>
      <c r="BE520" s="664">
        <v>2012</v>
      </c>
      <c r="BF520" s="946" t="e">
        <f>#VALUE!</f>
        <v>#VALUE!</v>
      </c>
      <c r="BG520" s="931">
        <v>9.8000000000000007</v>
      </c>
    </row>
    <row r="521" spans="1:59" ht="11.25" customHeight="1" x14ac:dyDescent="0.2">
      <c r="A521" s="537" t="s">
        <v>1460</v>
      </c>
      <c r="B521" s="925" t="s">
        <v>1461</v>
      </c>
      <c r="C521" s="988" t="s">
        <v>108</v>
      </c>
      <c r="D521" s="988" t="s">
        <v>118</v>
      </c>
      <c r="E521" s="792">
        <v>9</v>
      </c>
      <c r="F521" s="526">
        <v>381</v>
      </c>
      <c r="G521" s="526" t="s">
        <v>115</v>
      </c>
      <c r="H521" s="526" t="s">
        <v>115</v>
      </c>
      <c r="I521" s="924">
        <v>94.29</v>
      </c>
      <c r="J521" s="702">
        <f t="shared" si="138"/>
        <v>1.7605260366953015</v>
      </c>
      <c r="K521" s="927">
        <v>0.41499999999999998</v>
      </c>
      <c r="L521" s="639">
        <v>4</v>
      </c>
      <c r="M521" s="693">
        <f t="shared" si="139"/>
        <v>1.66</v>
      </c>
      <c r="N521" s="921" t="s">
        <v>107</v>
      </c>
      <c r="O521" s="795">
        <v>0.375</v>
      </c>
      <c r="P521" s="915">
        <v>43291</v>
      </c>
      <c r="Q521" s="915">
        <v>43327</v>
      </c>
      <c r="R521" s="693">
        <f t="shared" si="140"/>
        <v>10.666666666666663</v>
      </c>
      <c r="S521" s="759">
        <f>IF(INDEX(Historical!$D$7:$D$1437,MATCH(B521,Historical!$B$7:$B$1446,0))=0,"n/a",(INDEX(Historical!$C$7:$C$1437,MATCH(B521,Historical!$B$7:$B$1446,0))/INDEX(Historical!$D$7:$D$1437,MATCH(B521,Historical!$B$7:$B$1446,0))-1)*100)</f>
        <v>10.489510489510479</v>
      </c>
      <c r="T521" s="759">
        <f>IF(INDEX(Historical!$F$7:$F$1430,MATCH(B521,Historical!$B$7:$B$1446,0))=0,"n/a",((INDEX(Historical!$C$7:$C$1437,MATCH(B521,Historical!$B$7:$B$1446,0))/INDEX(Historical!$F$7:$F$1430,MATCH(B521,Historical!$B$7:$B$1446,0)))^(1/3)-1)*100)</f>
        <v>10.219480540253834</v>
      </c>
      <c r="U521" s="759">
        <f>IF(INDEX(Historical!$H$7:$H$1430,MATCH(B521,Historical!$B$7:$B$1446,0))=0,"n/a",((INDEX(Historical!$C$7:$C$1437,MATCH(B521,Historical!$B$7:$B$1446,0))/INDEX(Historical!$H$7:$H$1430,MATCH(B521,Historical!$B$7:$B$1446,0)))^(1/5)-1)*100)</f>
        <v>10.478347805926491</v>
      </c>
      <c r="V521" s="759">
        <f>IF(INDEX(Historical!$O$7:$O$1430,MATCH(B521,Historical!$B$7:$B$1446,0))=0,"n/a",((INDEX(Historical!$C$7:$C$1437,MATCH(B521,Historical!$B$7:$B$1446,0))/INDEX(Historical!$O$7:$O$1430,MATCH(B521,Historical!$B$7:$B$1446,0)))^(1/10)-1)*100)</f>
        <v>7.0426149595711474</v>
      </c>
      <c r="W521" s="760">
        <f t="shared" si="141"/>
        <v>1.4878490256926611</v>
      </c>
      <c r="X521" s="761">
        <f t="shared" si="142"/>
        <v>1.7759911535468631</v>
      </c>
      <c r="Y521" s="716"/>
      <c r="Z521" s="702">
        <f t="shared" si="143"/>
        <v>51.713395638629279</v>
      </c>
      <c r="AA521" s="935">
        <f t="shared" si="144"/>
        <v>29.373831775700936</v>
      </c>
      <c r="AB521" s="639">
        <v>12</v>
      </c>
      <c r="AC521" s="916">
        <v>3.21</v>
      </c>
      <c r="AD521" s="916">
        <v>3.26</v>
      </c>
      <c r="AE521" s="916">
        <v>3.21</v>
      </c>
      <c r="AF521" s="916">
        <v>6.35</v>
      </c>
      <c r="AG521" s="916">
        <v>19.900000000000002</v>
      </c>
      <c r="AH521" s="916">
        <v>-14.299999999999999</v>
      </c>
      <c r="AI521" s="916">
        <v>11.04</v>
      </c>
      <c r="AJ521" s="916">
        <v>5.8999999999999995</v>
      </c>
      <c r="AK521" s="916">
        <v>8.99</v>
      </c>
      <c r="AL521" s="928">
        <v>48000</v>
      </c>
      <c r="AM521" s="922">
        <v>0.1</v>
      </c>
      <c r="AN521" s="916">
        <v>0.78</v>
      </c>
      <c r="AO521" s="802">
        <f t="shared" si="145"/>
        <v>-17.134957933079143</v>
      </c>
      <c r="AP521" s="803">
        <f t="shared" si="146"/>
        <v>12.238873842621793</v>
      </c>
      <c r="AQ521" s="936">
        <f t="shared" si="147"/>
        <v>187.92269932952564</v>
      </c>
      <c r="AR521" s="702">
        <f>INDEX(Historical!$C$7:$C$1437,MATCH(B521,Historical!$B$7:$B$1446,0))*IF(AH521="n/a",1.03,IF(AH521&lt;0,1.01,IF(AH521&gt;10,1.1,(1+AH521/100))))</f>
        <v>1.5958000000000001</v>
      </c>
      <c r="AS521" s="935">
        <f t="shared" si="148"/>
        <v>1.7553800000000002</v>
      </c>
      <c r="AT521" s="935">
        <f t="shared" si="137"/>
        <v>1.9131886620000003</v>
      </c>
      <c r="AU521" s="935">
        <f t="shared" si="137"/>
        <v>2.0851843227138005</v>
      </c>
      <c r="AV521" s="935">
        <f t="shared" si="137"/>
        <v>2.2726423933257713</v>
      </c>
      <c r="AW521" s="702">
        <f t="shared" si="149"/>
        <v>9.6221953780395726</v>
      </c>
      <c r="AX521" s="810">
        <f t="shared" si="150"/>
        <v>10.204894875426421</v>
      </c>
      <c r="AY521" s="991">
        <v>0.85</v>
      </c>
      <c r="AZ521" s="922">
        <v>26.900000000000002</v>
      </c>
      <c r="BA521" s="922">
        <v>-1.6</v>
      </c>
      <c r="BB521" s="922">
        <v>1.46</v>
      </c>
      <c r="BC521" s="922">
        <v>9.1399999999999988</v>
      </c>
      <c r="BE521" s="664">
        <v>2010</v>
      </c>
      <c r="BF521" s="946" t="e">
        <f>#VALUE!</f>
        <v>#VALUE!</v>
      </c>
      <c r="BG521" s="931">
        <v>7.1999999999999993</v>
      </c>
    </row>
    <row r="522" spans="1:59" ht="11.25" customHeight="1" x14ac:dyDescent="0.2">
      <c r="A522" s="537" t="s">
        <v>109</v>
      </c>
      <c r="B522" s="925" t="s">
        <v>110</v>
      </c>
      <c r="C522" s="988" t="s">
        <v>112</v>
      </c>
      <c r="D522" s="988" t="s">
        <v>4395</v>
      </c>
      <c r="E522" s="792">
        <v>61</v>
      </c>
      <c r="F522" s="526">
        <v>8</v>
      </c>
      <c r="G522" s="526" t="s">
        <v>37</v>
      </c>
      <c r="H522" s="526" t="s">
        <v>37</v>
      </c>
      <c r="I522" s="916">
        <v>189.51</v>
      </c>
      <c r="J522" s="702">
        <f t="shared" si="138"/>
        <v>3.0394174449897102</v>
      </c>
      <c r="K522" s="927">
        <v>1.44</v>
      </c>
      <c r="L522" s="639">
        <v>4</v>
      </c>
      <c r="M522" s="693">
        <f t="shared" si="139"/>
        <v>5.76</v>
      </c>
      <c r="N522" s="921" t="s">
        <v>111</v>
      </c>
      <c r="O522" s="795">
        <v>1.36</v>
      </c>
      <c r="P522" s="915">
        <v>43510</v>
      </c>
      <c r="Q522" s="915">
        <v>43536</v>
      </c>
      <c r="R522" s="693">
        <f t="shared" si="140"/>
        <v>5.8823529411764595</v>
      </c>
      <c r="S522" s="759">
        <f>IF(INDEX(Historical!$D$7:$D$1437,MATCH(B522,Historical!$B$7:$B$1446,0))=0,"n/a",(INDEX(Historical!$C$7:$C$1437,MATCH(B522,Historical!$B$7:$B$1446,0))/INDEX(Historical!$D$7:$D$1437,MATCH(B522,Historical!$B$7:$B$1446,0))-1)*100)</f>
        <v>15.744680851063841</v>
      </c>
      <c r="T522" s="759">
        <f>IF(INDEX(Historical!$F$7:$F$1430,MATCH(B522,Historical!$B$7:$B$1446,0))=0,"n/a",((INDEX(Historical!$C$7:$C$1437,MATCH(B522,Historical!$B$7:$B$1446,0))/INDEX(Historical!$F$7:$F$1430,MATCH(B522,Historical!$B$7:$B$1446,0)))^(1/3)-1)*100)</f>
        <v>9.8849835900442162</v>
      </c>
      <c r="U522" s="759">
        <f>IF(INDEX(Historical!$H$7:$H$1430,MATCH(B522,Historical!$B$7:$B$1446,0))=0,"n/a",((INDEX(Historical!$C$7:$C$1437,MATCH(B522,Historical!$B$7:$B$1446,0))/INDEX(Historical!$H$7:$H$1430,MATCH(B522,Historical!$B$7:$B$1446,0)))^(1/5)-1)*100)</f>
        <v>16.453631622684096</v>
      </c>
      <c r="V522" s="759">
        <f>IF(INDEX(Historical!$O$7:$O$1430,MATCH(B522,Historical!$B$7:$B$1446,0))=0,"n/a",((INDEX(Historical!$C$7:$C$1437,MATCH(B522,Historical!$B$7:$B$1446,0))/INDEX(Historical!$O$7:$O$1430,MATCH(B522,Historical!$B$7:$B$1446,0)))^(1/10)-1)*100)</f>
        <v>10.524075385601739</v>
      </c>
      <c r="W522" s="760">
        <f t="shared" si="141"/>
        <v>1.5634277615679888</v>
      </c>
      <c r="X522" s="761">
        <f t="shared" si="142"/>
        <v>2.5708799410443897</v>
      </c>
      <c r="Y522" s="925"/>
      <c r="Z522" s="702">
        <f t="shared" si="143"/>
        <v>61.472785485592318</v>
      </c>
      <c r="AA522" s="935">
        <f t="shared" si="144"/>
        <v>20.225186766275346</v>
      </c>
      <c r="AB522" s="639">
        <v>12</v>
      </c>
      <c r="AC522" s="916">
        <v>9.3699999999999992</v>
      </c>
      <c r="AD522" s="916">
        <v>4.2300000000000004</v>
      </c>
      <c r="AE522" s="916">
        <v>3.4</v>
      </c>
      <c r="AF522" s="916">
        <v>11.23</v>
      </c>
      <c r="AG522" s="916">
        <v>43.7</v>
      </c>
      <c r="AH522" s="916">
        <v>0.1</v>
      </c>
      <c r="AI522" s="916">
        <v>8.5500000000000007</v>
      </c>
      <c r="AJ522" s="916">
        <v>6.4</v>
      </c>
      <c r="AK522" s="916">
        <v>4.78</v>
      </c>
      <c r="AL522" s="928">
        <v>110050</v>
      </c>
      <c r="AM522" s="922">
        <v>0.1</v>
      </c>
      <c r="AN522" s="916">
        <v>1.49</v>
      </c>
      <c r="AO522" s="802">
        <f t="shared" si="145"/>
        <v>-0.73213769860154088</v>
      </c>
      <c r="AP522" s="803">
        <f t="shared" si="146"/>
        <v>19.493049067673805</v>
      </c>
      <c r="AQ522" s="936">
        <f t="shared" si="147"/>
        <v>217.72024548878579</v>
      </c>
      <c r="AR522" s="702">
        <f>INDEX(Historical!$C$7:$C$1437,MATCH(B522,Historical!$B$7:$B$1446,0))*IF(AH522="n/a",1.03,IF(AH522&lt;0,1.01,IF(AH522&gt;10,1.1,(1+AH522/100))))</f>
        <v>5.4454399999999996</v>
      </c>
      <c r="AS522" s="935">
        <f t="shared" si="148"/>
        <v>5.9110251199999988</v>
      </c>
      <c r="AT522" s="935">
        <f t="shared" si="137"/>
        <v>6.1935721207359995</v>
      </c>
      <c r="AU522" s="935">
        <f t="shared" si="137"/>
        <v>6.4896248681071809</v>
      </c>
      <c r="AV522" s="935">
        <f t="shared" si="137"/>
        <v>6.7998289368027045</v>
      </c>
      <c r="AW522" s="702">
        <f t="shared" si="149"/>
        <v>30.839491045645886</v>
      </c>
      <c r="AX522" s="810">
        <f t="shared" si="150"/>
        <v>16.273279006725708</v>
      </c>
      <c r="AY522" s="991">
        <v>0.99</v>
      </c>
      <c r="AZ522" s="922">
        <v>7.1499999999999995</v>
      </c>
      <c r="BA522" s="922">
        <v>-13.76</v>
      </c>
      <c r="BB522" s="922">
        <v>-9.3000000000000007</v>
      </c>
      <c r="BC522" s="922">
        <v>-6.69</v>
      </c>
      <c r="BE522" s="664">
        <v>1959</v>
      </c>
      <c r="BF522" s="946" t="e">
        <f>#VALUE!</f>
        <v>#VALUE!</v>
      </c>
      <c r="BG522" s="931">
        <v>12.1</v>
      </c>
    </row>
    <row r="523" spans="1:59" ht="11.25" customHeight="1" x14ac:dyDescent="0.2">
      <c r="A523" s="537" t="s">
        <v>673</v>
      </c>
      <c r="B523" s="925" t="s">
        <v>674</v>
      </c>
      <c r="C523" s="988" t="s">
        <v>179</v>
      </c>
      <c r="D523" s="988" t="s">
        <v>4371</v>
      </c>
      <c r="E523" s="792">
        <v>19</v>
      </c>
      <c r="F523" s="526">
        <v>175</v>
      </c>
      <c r="G523" s="526" t="s">
        <v>106</v>
      </c>
      <c r="H523" s="526" t="s">
        <v>106</v>
      </c>
      <c r="I523" s="924">
        <v>62.01</v>
      </c>
      <c r="J523" s="702">
        <f t="shared" si="138"/>
        <v>6.4828253507498781</v>
      </c>
      <c r="K523" s="933">
        <v>1.0049999999999999</v>
      </c>
      <c r="L523" s="639">
        <v>4</v>
      </c>
      <c r="M523" s="693">
        <f t="shared" si="139"/>
        <v>4.0199999999999996</v>
      </c>
      <c r="N523" s="921" t="s">
        <v>107</v>
      </c>
      <c r="O523" s="796">
        <v>0.99750000000000005</v>
      </c>
      <c r="P523" s="915">
        <v>43592</v>
      </c>
      <c r="Q523" s="915">
        <v>43600</v>
      </c>
      <c r="R523" s="693">
        <f t="shared" si="140"/>
        <v>0.75187969924810416</v>
      </c>
      <c r="S523" s="759">
        <f>IF(INDEX(Historical!$D$7:$D$1437,MATCH(B523,Historical!$B$7:$B$1446,0))=0,"n/a",(INDEX(Historical!$C$7:$C$1437,MATCH(B523,Historical!$B$7:$B$1446,0))/INDEX(Historical!$D$7:$D$1437,MATCH(B523,Historical!$B$7:$B$1446,0))-1)*100)</f>
        <v>7.6650106458481249</v>
      </c>
      <c r="T523" s="759">
        <f>IF(INDEX(Historical!$F$7:$F$1430,MATCH(B523,Historical!$B$7:$B$1446,0))=0,"n/a",((INDEX(Historical!$C$7:$C$1437,MATCH(B523,Historical!$B$7:$B$1446,0))/INDEX(Historical!$F$7:$F$1430,MATCH(B523,Historical!$B$7:$B$1446,0)))^(1/3)-1)*100)</f>
        <v>9.1680811549087693</v>
      </c>
      <c r="U523" s="759">
        <f>IF(INDEX(Historical!$H$7:$H$1430,MATCH(B523,Historical!$B$7:$B$1446,0))=0,"n/a",((INDEX(Historical!$C$7:$C$1437,MATCH(B523,Historical!$B$7:$B$1446,0))/INDEX(Historical!$H$7:$H$1430,MATCH(B523,Historical!$B$7:$B$1446,0)))^(1/5)-1)*100)</f>
        <v>12.575717597746516</v>
      </c>
      <c r="V523" s="759">
        <f>IF(INDEX(Historical!$O$7:$O$1430,MATCH(B523,Historical!$B$7:$B$1446,0))=0,"n/a",((INDEX(Historical!$C$7:$C$1437,MATCH(B523,Historical!$B$7:$B$1446,0))/INDEX(Historical!$O$7:$O$1430,MATCH(B523,Historical!$B$7:$B$1446,0)))^(1/10)-1)*100)</f>
        <v>10.791577584678326</v>
      </c>
      <c r="W523" s="760">
        <f t="shared" si="141"/>
        <v>1.1653270802223836</v>
      </c>
      <c r="X523" s="761">
        <f t="shared" si="142"/>
        <v>0.70255405574002894</v>
      </c>
      <c r="Y523" s="926"/>
      <c r="Z523" s="702">
        <f t="shared" si="143"/>
        <v>68.835616438356169</v>
      </c>
      <c r="AA523" s="935">
        <f t="shared" si="144"/>
        <v>10.618150684931507</v>
      </c>
      <c r="AB523" s="639">
        <v>12</v>
      </c>
      <c r="AC523" s="916">
        <v>5.84</v>
      </c>
      <c r="AD523" s="916">
        <v>1.88</v>
      </c>
      <c r="AE523" s="916">
        <v>5.01</v>
      </c>
      <c r="AF523" s="916">
        <v>5.36</v>
      </c>
      <c r="AG523" s="916">
        <v>56.3</v>
      </c>
      <c r="AH523" s="916">
        <v>53.2</v>
      </c>
      <c r="AI523" s="916">
        <v>9.48</v>
      </c>
      <c r="AJ523" s="916">
        <v>17.899999999999999</v>
      </c>
      <c r="AK523" s="916">
        <v>5.66</v>
      </c>
      <c r="AL523" s="928">
        <v>14160</v>
      </c>
      <c r="AM523" s="922">
        <v>0.3</v>
      </c>
      <c r="AN523" s="916">
        <v>1.62</v>
      </c>
      <c r="AO523" s="802">
        <f t="shared" si="145"/>
        <v>8.4403922635648883</v>
      </c>
      <c r="AP523" s="803">
        <f t="shared" si="146"/>
        <v>19.058542948496395</v>
      </c>
      <c r="AQ523" s="936">
        <f t="shared" si="147"/>
        <v>59.043373079634918</v>
      </c>
      <c r="AR523" s="702">
        <f>INDEX(Historical!$C$7:$C$1437,MATCH(B523,Historical!$B$7:$B$1446,0))*IF(AH523="n/a",1.03,IF(AH523&lt;0,1.01,IF(AH523&gt;10,1.1,(1+AH523/100))))</f>
        <v>4.1717500000000003</v>
      </c>
      <c r="AS523" s="935">
        <f t="shared" si="148"/>
        <v>4.5672319000000003</v>
      </c>
      <c r="AT523" s="935">
        <f t="shared" si="137"/>
        <v>4.8257372255400002</v>
      </c>
      <c r="AU523" s="935">
        <f t="shared" si="137"/>
        <v>5.0988739525055644</v>
      </c>
      <c r="AV523" s="935">
        <f t="shared" si="137"/>
        <v>5.3874702182173797</v>
      </c>
      <c r="AW523" s="702">
        <f t="shared" si="149"/>
        <v>24.051063296262946</v>
      </c>
      <c r="AX523" s="810">
        <f t="shared" si="150"/>
        <v>38.78578180335905</v>
      </c>
      <c r="AY523" s="991">
        <v>0.82</v>
      </c>
      <c r="AZ523" s="922">
        <v>14.299999999999999</v>
      </c>
      <c r="BA523" s="922">
        <v>-14.940000000000001</v>
      </c>
      <c r="BB523" s="922">
        <v>1.6500000000000001</v>
      </c>
      <c r="BC523" s="922">
        <v>-2.44</v>
      </c>
      <c r="BE523" s="664">
        <v>2001</v>
      </c>
      <c r="BF523" s="946" t="e">
        <f>#VALUE!</f>
        <v>#VALUE!</v>
      </c>
      <c r="BG523" s="931">
        <v>17.599999999999998</v>
      </c>
    </row>
    <row r="524" spans="1:59" ht="11.25" customHeight="1" x14ac:dyDescent="0.2">
      <c r="A524" s="628" t="s">
        <v>4029</v>
      </c>
      <c r="B524" s="925" t="s">
        <v>4030</v>
      </c>
      <c r="C524" s="988" t="s">
        <v>108</v>
      </c>
      <c r="D524" s="988" t="s">
        <v>4373</v>
      </c>
      <c r="E524" s="792">
        <v>6</v>
      </c>
      <c r="F524" s="526">
        <v>747</v>
      </c>
      <c r="G524" s="526" t="s">
        <v>106</v>
      </c>
      <c r="H524" s="526" t="s">
        <v>106</v>
      </c>
      <c r="I524" s="924">
        <v>32</v>
      </c>
      <c r="J524" s="702">
        <f t="shared" si="138"/>
        <v>3.125</v>
      </c>
      <c r="K524" s="927">
        <v>0.25</v>
      </c>
      <c r="L524" s="639">
        <v>4</v>
      </c>
      <c r="M524" s="693">
        <f t="shared" si="139"/>
        <v>1</v>
      </c>
      <c r="N524" s="921" t="s">
        <v>164</v>
      </c>
      <c r="O524" s="795">
        <v>0.13</v>
      </c>
      <c r="P524" s="915">
        <v>43454</v>
      </c>
      <c r="Q524" s="915">
        <v>43467</v>
      </c>
      <c r="R524" s="693">
        <f t="shared" si="140"/>
        <v>92.307692307692307</v>
      </c>
      <c r="S524" s="759">
        <f>IF(INDEX(Historical!$D$7:$D$1437,MATCH(B524,Historical!$B$7:$B$1446,0))=0,"n/a",(INDEX(Historical!$C$7:$C$1437,MATCH(B524,Historical!$B$7:$B$1446,0))/INDEX(Historical!$D$7:$D$1437,MATCH(B524,Historical!$B$7:$B$1446,0))-1)*100)</f>
        <v>56.574923547400616</v>
      </c>
      <c r="T524" s="759">
        <f>IF(INDEX(Historical!$F$7:$F$1430,MATCH(B524,Historical!$B$7:$B$1446,0))=0,"n/a",((INDEX(Historical!$C$7:$C$1437,MATCH(B524,Historical!$B$7:$B$1446,0))/INDEX(Historical!$F$7:$F$1430,MATCH(B524,Historical!$B$7:$B$1446,0)))^(1/3)-1)*100)</f>
        <v>26.99221961596805</v>
      </c>
      <c r="U524" s="759" t="str">
        <f>IF(INDEX(Historical!$H$7:$H$1430,MATCH(B524,Historical!$B$7:$B$1446,0))=0,"n/a",((INDEX(Historical!$C$7:$C$1437,MATCH(B524,Historical!$B$7:$B$1446,0))/INDEX(Historical!$H$7:$H$1430,MATCH(B524,Historical!$B$7:$B$1446,0)))^(1/5)-1)*100)</f>
        <v>n/a</v>
      </c>
      <c r="V524" s="759">
        <f>IF(INDEX(Historical!$O$7:$O$1430,MATCH(B524,Historical!$B$7:$B$1446,0))=0,"n/a",((INDEX(Historical!$C$7:$C$1437,MATCH(B524,Historical!$B$7:$B$1446,0))/INDEX(Historical!$O$7:$O$1430,MATCH(B524,Historical!$B$7:$B$1446,0)))^(1/10)-1)*100)</f>
        <v>-4.968169983507309</v>
      </c>
      <c r="W524" s="760" t="str">
        <f t="shared" si="141"/>
        <v>n/a</v>
      </c>
      <c r="X524" s="761" t="str">
        <f t="shared" si="142"/>
        <v>n/a</v>
      </c>
      <c r="Y524" s="926"/>
      <c r="Z524" s="702" t="str">
        <f t="shared" si="143"/>
        <v>n/a</v>
      </c>
      <c r="AA524" s="935" t="str">
        <f t="shared" si="144"/>
        <v>n/a</v>
      </c>
      <c r="AB524" s="639">
        <v>12</v>
      </c>
      <c r="AC524" s="916" t="s">
        <v>137</v>
      </c>
      <c r="AD524" s="916" t="s">
        <v>137</v>
      </c>
      <c r="AE524" s="916" t="s">
        <v>137</v>
      </c>
      <c r="AF524" s="916" t="s">
        <v>137</v>
      </c>
      <c r="AG524" s="916" t="s">
        <v>137</v>
      </c>
      <c r="AH524" s="916" t="s">
        <v>137</v>
      </c>
      <c r="AI524" s="916" t="s">
        <v>137</v>
      </c>
      <c r="AJ524" s="916" t="s">
        <v>137</v>
      </c>
      <c r="AK524" s="916" t="s">
        <v>137</v>
      </c>
      <c r="AL524" s="928" t="s">
        <v>137</v>
      </c>
      <c r="AM524" s="922" t="s">
        <v>137</v>
      </c>
      <c r="AN524" s="916" t="s">
        <v>137</v>
      </c>
      <c r="AO524" s="802" t="str">
        <f t="shared" si="145"/>
        <v>n/a</v>
      </c>
      <c r="AP524" s="803" t="str">
        <f t="shared" si="146"/>
        <v>n/a</v>
      </c>
      <c r="AQ524" s="936" t="str">
        <f t="shared" si="147"/>
        <v>n/a</v>
      </c>
      <c r="AR524" s="702">
        <f>INDEX(Historical!$C$7:$C$1437,MATCH(B524,Historical!$B$7:$B$1446,0))*IF(AH524="n/a",1.03,IF(AH524&lt;0,1.01,IF(AH524&gt;10,1.1,(1+AH524/100))))</f>
        <v>0.65920000000000001</v>
      </c>
      <c r="AS524" s="935">
        <f t="shared" si="148"/>
        <v>0.67897600000000002</v>
      </c>
      <c r="AT524" s="935">
        <f t="shared" si="137"/>
        <v>0.69934528000000007</v>
      </c>
      <c r="AU524" s="935">
        <f t="shared" si="137"/>
        <v>0.72032563840000008</v>
      </c>
      <c r="AV524" s="935">
        <f t="shared" si="137"/>
        <v>0.74193540755200005</v>
      </c>
      <c r="AW524" s="702">
        <f t="shared" si="149"/>
        <v>3.4997823259520002</v>
      </c>
      <c r="AX524" s="810">
        <f t="shared" si="150"/>
        <v>10.936819768600001</v>
      </c>
      <c r="AY524" s="991" t="s">
        <v>137</v>
      </c>
      <c r="AZ524" s="922" t="s">
        <v>137</v>
      </c>
      <c r="BA524" s="922" t="s">
        <v>137</v>
      </c>
      <c r="BB524" s="922" t="s">
        <v>137</v>
      </c>
      <c r="BC524" s="922" t="s">
        <v>137</v>
      </c>
      <c r="BD524" s="960" t="s">
        <v>4298</v>
      </c>
      <c r="BE524" s="664">
        <v>2014</v>
      </c>
      <c r="BF524" s="946" t="e">
        <f>#VALUE!</f>
        <v>#VALUE!</v>
      </c>
      <c r="BG524" s="931" t="s">
        <v>137</v>
      </c>
    </row>
    <row r="525" spans="1:59" ht="11.25" customHeight="1" x14ac:dyDescent="0.2">
      <c r="A525" s="609" t="s">
        <v>4159</v>
      </c>
      <c r="B525" s="925" t="s">
        <v>689</v>
      </c>
      <c r="C525" s="988" t="s">
        <v>247</v>
      </c>
      <c r="D525" s="988" t="s">
        <v>4351</v>
      </c>
      <c r="E525" s="792">
        <v>14</v>
      </c>
      <c r="F525" s="526">
        <v>265</v>
      </c>
      <c r="G525" s="526" t="s">
        <v>106</v>
      </c>
      <c r="H525" s="526" t="s">
        <v>106</v>
      </c>
      <c r="I525" s="924">
        <v>83.83</v>
      </c>
      <c r="J525" s="702">
        <f t="shared" si="138"/>
        <v>0.95431229869974954</v>
      </c>
      <c r="K525" s="927">
        <v>0.2</v>
      </c>
      <c r="L525" s="639">
        <v>4</v>
      </c>
      <c r="M525" s="693">
        <f t="shared" si="139"/>
        <v>0.8</v>
      </c>
      <c r="N525" s="921" t="s">
        <v>111</v>
      </c>
      <c r="O525" s="795">
        <v>0.18</v>
      </c>
      <c r="P525" s="658">
        <v>43252</v>
      </c>
      <c r="Q525" s="658">
        <v>43265</v>
      </c>
      <c r="R525" s="693">
        <f t="shared" si="140"/>
        <v>11.111111111111121</v>
      </c>
      <c r="S525" s="759">
        <f>IF(INDEX(Historical!$D$7:$D$1437,MATCH(B525,Historical!$B$7:$B$1446,0))=0,"n/a",(INDEX(Historical!$C$7:$C$1437,MATCH(B525,Historical!$B$7:$B$1446,0))/INDEX(Historical!$D$7:$D$1437,MATCH(B525,Historical!$B$7:$B$1446,0))-1)*100)</f>
        <v>9.8591549295774517</v>
      </c>
      <c r="T525" s="759">
        <f>IF(INDEX(Historical!$F$7:$F$1430,MATCH(B525,Historical!$B$7:$B$1446,0))=0,"n/a",((INDEX(Historical!$C$7:$C$1437,MATCH(B525,Historical!$B$7:$B$1446,0))/INDEX(Historical!$F$7:$F$1430,MATCH(B525,Historical!$B$7:$B$1446,0)))^(1/3)-1)*100)</f>
        <v>10.37961367337601</v>
      </c>
      <c r="U525" s="759">
        <f>IF(INDEX(Historical!$H$7:$H$1430,MATCH(B525,Historical!$B$7:$B$1446,0))=0,"n/a",((INDEX(Historical!$C$7:$C$1437,MATCH(B525,Historical!$B$7:$B$1446,0))/INDEX(Historical!$H$7:$H$1430,MATCH(B525,Historical!$B$7:$B$1446,0)))^(1/5)-1)*100)</f>
        <v>12.648452347095173</v>
      </c>
      <c r="V525" s="759">
        <f>IF(INDEX(Historical!$O$7:$O$1430,MATCH(B525,Historical!$B$7:$B$1446,0))=0,"n/a",((INDEX(Historical!$C$7:$C$1437,MATCH(B525,Historical!$B$7:$B$1446,0))/INDEX(Historical!$O$7:$O$1430,MATCH(B525,Historical!$B$7:$B$1446,0)))^(1/10)-1)*100)</f>
        <v>17.164882683060824</v>
      </c>
      <c r="W525" s="760">
        <f t="shared" si="141"/>
        <v>0.73687962688945763</v>
      </c>
      <c r="X525" s="761">
        <f t="shared" si="142"/>
        <v>1.3455800369250184</v>
      </c>
      <c r="Y525" s="713"/>
      <c r="Z525" s="702">
        <f t="shared" si="143"/>
        <v>32.921810699588477</v>
      </c>
      <c r="AA525" s="935">
        <f t="shared" si="144"/>
        <v>34.497942386831269</v>
      </c>
      <c r="AB525" s="639">
        <v>3</v>
      </c>
      <c r="AC525" s="916">
        <v>2.4300000000000002</v>
      </c>
      <c r="AD525" s="916">
        <v>1.92</v>
      </c>
      <c r="AE525" s="916">
        <v>2.2799999999999998</v>
      </c>
      <c r="AF525" s="916">
        <v>4.04</v>
      </c>
      <c r="AG525" s="916">
        <v>12.2</v>
      </c>
      <c r="AH525" s="916">
        <v>11.600000000000001</v>
      </c>
      <c r="AI525" s="916">
        <v>10.96</v>
      </c>
      <c r="AJ525" s="916">
        <v>9.4</v>
      </c>
      <c r="AK525" s="916">
        <v>18</v>
      </c>
      <c r="AL525" s="928">
        <v>2730</v>
      </c>
      <c r="AM525" s="922">
        <v>2.2999999999999998</v>
      </c>
      <c r="AN525" s="916">
        <v>0.54</v>
      </c>
      <c r="AO525" s="802">
        <f t="shared" si="145"/>
        <v>-20.895177741036349</v>
      </c>
      <c r="AP525" s="803">
        <f t="shared" si="146"/>
        <v>13.602764645794922</v>
      </c>
      <c r="AQ525" s="936">
        <f t="shared" si="147"/>
        <v>148.88345085182016</v>
      </c>
      <c r="AR525" s="702">
        <f>INDEX(Historical!$C$7:$C$1437,MATCH(B525,Historical!$B$7:$B$1446,0))*IF(AH525="n/a",1.03,IF(AH525&lt;0,1.01,IF(AH525&gt;10,1.1,(1+AH525/100))))</f>
        <v>0.8580000000000001</v>
      </c>
      <c r="AS525" s="935">
        <f t="shared" si="148"/>
        <v>0.94380000000000019</v>
      </c>
      <c r="AT525" s="935">
        <f t="shared" si="137"/>
        <v>1.0381800000000003</v>
      </c>
      <c r="AU525" s="935">
        <f t="shared" si="137"/>
        <v>1.1419980000000005</v>
      </c>
      <c r="AV525" s="935">
        <f t="shared" si="137"/>
        <v>1.2561978000000007</v>
      </c>
      <c r="AW525" s="702">
        <f t="shared" si="149"/>
        <v>5.2381758000000023</v>
      </c>
      <c r="AX525" s="810">
        <f t="shared" si="150"/>
        <v>6.2485694858642518</v>
      </c>
      <c r="AY525" s="991">
        <v>0.75</v>
      </c>
      <c r="AZ525" s="922">
        <v>62.93</v>
      </c>
      <c r="BA525" s="922">
        <v>-6.5600000000000005</v>
      </c>
      <c r="BB525" s="922">
        <v>4.45</v>
      </c>
      <c r="BC525" s="922">
        <v>13.569999999999999</v>
      </c>
      <c r="BE525" s="664">
        <v>2005</v>
      </c>
      <c r="BF525" s="946" t="e">
        <f>#VALUE!</f>
        <v>#VALUE!</v>
      </c>
      <c r="BG525" s="931">
        <v>6.4</v>
      </c>
    </row>
    <row r="526" spans="1:59" ht="11.25" customHeight="1" x14ac:dyDescent="0.2">
      <c r="A526" s="537" t="s">
        <v>124</v>
      </c>
      <c r="B526" s="925" t="s">
        <v>125</v>
      </c>
      <c r="C526" s="988" t="s">
        <v>128</v>
      </c>
      <c r="D526" s="988" t="s">
        <v>126</v>
      </c>
      <c r="E526" s="792">
        <v>49</v>
      </c>
      <c r="F526" s="526">
        <v>29</v>
      </c>
      <c r="G526" s="526" t="s">
        <v>115</v>
      </c>
      <c r="H526" s="526" t="s">
        <v>115</v>
      </c>
      <c r="I526" s="916">
        <v>54.33</v>
      </c>
      <c r="J526" s="702">
        <f t="shared" si="138"/>
        <v>5.889931897662434</v>
      </c>
      <c r="K526" s="927">
        <v>0.8</v>
      </c>
      <c r="L526" s="639">
        <v>4</v>
      </c>
      <c r="M526" s="693">
        <f t="shared" si="139"/>
        <v>3.2</v>
      </c>
      <c r="N526" s="921" t="s">
        <v>127</v>
      </c>
      <c r="O526" s="795">
        <v>0.7</v>
      </c>
      <c r="P526" s="915">
        <v>43356</v>
      </c>
      <c r="Q526" s="915">
        <v>43383</v>
      </c>
      <c r="R526" s="693">
        <f t="shared" si="140"/>
        <v>14.285714285714299</v>
      </c>
      <c r="S526" s="759">
        <f>IF(INDEX(Historical!$D$7:$D$1437,MATCH(B526,Historical!$B$7:$B$1446,0))=0,"n/a",(INDEX(Historical!$C$7:$C$1437,MATCH(B526,Historical!$B$7:$B$1446,0))/INDEX(Historical!$D$7:$D$1437,MATCH(B526,Historical!$B$7:$B$1446,0))-1)*100)</f>
        <v>14.859437751004002</v>
      </c>
      <c r="T526" s="759">
        <f>IF(INDEX(Historical!$F$7:$F$1430,MATCH(B526,Historical!$B$7:$B$1446,0))=0,"n/a",((INDEX(Historical!$C$7:$C$1437,MATCH(B526,Historical!$B$7:$B$1446,0))/INDEX(Historical!$F$7:$F$1430,MATCH(B526,Historical!$B$7:$B$1446,0)))^(1/3)-1)*100)</f>
        <v>10.408463547578739</v>
      </c>
      <c r="U526" s="759">
        <f>IF(INDEX(Historical!$H$7:$H$1430,MATCH(B526,Historical!$B$7:$B$1446,0))=0,"n/a",((INDEX(Historical!$C$7:$C$1437,MATCH(B526,Historical!$B$7:$B$1446,0))/INDEX(Historical!$H$7:$H$1430,MATCH(B526,Historical!$B$7:$B$1446,0)))^(1/5)-1)*100)</f>
        <v>9.7030508754273104</v>
      </c>
      <c r="V526" s="759">
        <f>IF(INDEX(Historical!$O$7:$O$1430,MATCH(B526,Historical!$B$7:$B$1446,0))=0,"n/a",((INDEX(Historical!$C$7:$C$1437,MATCH(B526,Historical!$B$7:$B$1446,0))/INDEX(Historical!$O$7:$O$1430,MATCH(B526,Historical!$B$7:$B$1446,0)))^(1/10)-1)*100)</f>
        <v>9.455509929680094</v>
      </c>
      <c r="W526" s="760">
        <f t="shared" si="141"/>
        <v>1.0261795447932645</v>
      </c>
      <c r="X526" s="761">
        <f t="shared" si="142"/>
        <v>0.89843063661363975</v>
      </c>
      <c r="Y526" s="881"/>
      <c r="Z526" s="702">
        <f t="shared" si="143"/>
        <v>81.632653061224488</v>
      </c>
      <c r="AA526" s="935">
        <f t="shared" si="144"/>
        <v>13.85969387755102</v>
      </c>
      <c r="AB526" s="639">
        <v>12</v>
      </c>
      <c r="AC526" s="916">
        <v>3.92</v>
      </c>
      <c r="AD526" s="916">
        <v>1.99</v>
      </c>
      <c r="AE526" s="916">
        <v>4.0199999999999996</v>
      </c>
      <c r="AF526" s="916">
        <v>6.89</v>
      </c>
      <c r="AG526" s="918">
        <v>69.399999999999991</v>
      </c>
      <c r="AH526" s="916">
        <v>6.2</v>
      </c>
      <c r="AI526" s="916">
        <v>6.81</v>
      </c>
      <c r="AJ526" s="916">
        <v>10.8</v>
      </c>
      <c r="AK526" s="916">
        <v>6.98</v>
      </c>
      <c r="AL526" s="928">
        <v>101870</v>
      </c>
      <c r="AM526" s="922">
        <v>0.1</v>
      </c>
      <c r="AN526" s="916">
        <v>1.74</v>
      </c>
      <c r="AO526" s="802">
        <f t="shared" si="145"/>
        <v>1.733288895538724</v>
      </c>
      <c r="AP526" s="803">
        <f t="shared" si="146"/>
        <v>15.592982773089744</v>
      </c>
      <c r="AQ526" s="936">
        <f t="shared" si="147"/>
        <v>106.01325827488388</v>
      </c>
      <c r="AR526" s="702">
        <f>INDEX(Historical!$C$7:$C$1437,MATCH(B526,Historical!$B$7:$B$1446,0))*IF(AH526="n/a",1.03,IF(AH526&lt;0,1.01,IF(AH526&gt;10,1.1,(1+AH526/100))))</f>
        <v>3.0373200000000002</v>
      </c>
      <c r="AS526" s="935">
        <f t="shared" si="148"/>
        <v>3.2441614920000004</v>
      </c>
      <c r="AT526" s="935">
        <f t="shared" si="137"/>
        <v>3.4706039641416009</v>
      </c>
      <c r="AU526" s="935">
        <f t="shared" si="137"/>
        <v>3.7128521208386851</v>
      </c>
      <c r="AV526" s="935">
        <f t="shared" si="137"/>
        <v>3.9720091988732258</v>
      </c>
      <c r="AW526" s="702">
        <f t="shared" si="149"/>
        <v>17.436946775853514</v>
      </c>
      <c r="AX526" s="810">
        <f t="shared" si="150"/>
        <v>32.09450906654429</v>
      </c>
      <c r="AY526" s="991">
        <v>0.39</v>
      </c>
      <c r="AZ526" s="922">
        <v>28.139999999999997</v>
      </c>
      <c r="BA526" s="922">
        <v>-17.73</v>
      </c>
      <c r="BB526" s="922">
        <v>-0.51</v>
      </c>
      <c r="BC526" s="922">
        <v>-3.04</v>
      </c>
      <c r="BE526" s="664">
        <v>1970</v>
      </c>
      <c r="BF526" s="946" t="e">
        <f>#VALUE!</f>
        <v>#VALUE!</v>
      </c>
      <c r="BG526" s="931">
        <v>22.900000000000002</v>
      </c>
    </row>
    <row r="527" spans="1:59" ht="11.25" customHeight="1" x14ac:dyDescent="0.2">
      <c r="A527" s="537" t="s">
        <v>1480</v>
      </c>
      <c r="B527" s="925" t="s">
        <v>1481</v>
      </c>
      <c r="C527" s="988" t="s">
        <v>108</v>
      </c>
      <c r="D527" s="988" t="s">
        <v>4373</v>
      </c>
      <c r="E527" s="792">
        <v>9</v>
      </c>
      <c r="F527" s="526">
        <v>440</v>
      </c>
      <c r="G527" s="526" t="s">
        <v>106</v>
      </c>
      <c r="H527" s="526" t="s">
        <v>106</v>
      </c>
      <c r="I527" s="924">
        <v>28.18</v>
      </c>
      <c r="J527" s="702">
        <f t="shared" si="138"/>
        <v>2.8743789921930452</v>
      </c>
      <c r="K527" s="927">
        <v>0.20250000000000001</v>
      </c>
      <c r="L527" s="639">
        <v>4</v>
      </c>
      <c r="M527" s="693">
        <f t="shared" si="139"/>
        <v>0.81</v>
      </c>
      <c r="N527" s="921" t="s">
        <v>149</v>
      </c>
      <c r="O527" s="795">
        <v>0.19500000000000001</v>
      </c>
      <c r="P527" s="915">
        <v>43523</v>
      </c>
      <c r="Q527" s="915">
        <v>43539</v>
      </c>
      <c r="R527" s="693">
        <f t="shared" si="140"/>
        <v>3.8461538461538494</v>
      </c>
      <c r="S527" s="759">
        <f>IF(INDEX(Historical!$D$7:$D$1437,MATCH(B527,Historical!$B$7:$B$1446,0))=0,"n/a",(INDEX(Historical!$C$7:$C$1437,MATCH(B527,Historical!$B$7:$B$1446,0))/INDEX(Historical!$D$7:$D$1437,MATCH(B527,Historical!$B$7:$B$1446,0))-1)*100)</f>
        <v>16.417910447761198</v>
      </c>
      <c r="T527" s="759">
        <f>IF(INDEX(Historical!$F$7:$F$1430,MATCH(B527,Historical!$B$7:$B$1446,0))=0,"n/a",((INDEX(Historical!$C$7:$C$1437,MATCH(B527,Historical!$B$7:$B$1446,0))/INDEX(Historical!$F$7:$F$1430,MATCH(B527,Historical!$B$7:$B$1446,0)))^(1/3)-1)*100)</f>
        <v>9.1392883061105934</v>
      </c>
      <c r="U527" s="759">
        <f>IF(INDEX(Historical!$H$7:$H$1430,MATCH(B527,Historical!$B$7:$B$1446,0))=0,"n/a",((INDEX(Historical!$C$7:$C$1437,MATCH(B527,Historical!$B$7:$B$1446,0))/INDEX(Historical!$H$7:$H$1430,MATCH(B527,Historical!$B$7:$B$1446,0)))^(1/5)-1)*100)</f>
        <v>9.3011973943858628</v>
      </c>
      <c r="V527" s="759">
        <f>IF(INDEX(Historical!$O$7:$O$1430,MATCH(B527,Historical!$B$7:$B$1446,0))=0,"n/a",((INDEX(Historical!$C$7:$C$1437,MATCH(B527,Historical!$B$7:$B$1446,0))/INDEX(Historical!$O$7:$O$1430,MATCH(B527,Historical!$B$7:$B$1446,0)))^(1/10)-1)*100)</f>
        <v>5.4800556934348377</v>
      </c>
      <c r="W527" s="760">
        <f t="shared" si="141"/>
        <v>1.6972815450632721</v>
      </c>
      <c r="X527" s="761">
        <f t="shared" si="142"/>
        <v>3.5773836132253316</v>
      </c>
      <c r="Y527" s="926"/>
      <c r="Z527" s="702">
        <f t="shared" si="143"/>
        <v>32.661290322580648</v>
      </c>
      <c r="AA527" s="935">
        <f t="shared" si="144"/>
        <v>11.362903225806452</v>
      </c>
      <c r="AB527" s="639">
        <v>12</v>
      </c>
      <c r="AC527" s="916">
        <v>2.48</v>
      </c>
      <c r="AD527" s="916">
        <v>1.42</v>
      </c>
      <c r="AE527" s="916">
        <v>2.72</v>
      </c>
      <c r="AF527" s="916">
        <v>0.96</v>
      </c>
      <c r="AG527" s="916">
        <v>6.1</v>
      </c>
      <c r="AH527" s="916">
        <v>36.6</v>
      </c>
      <c r="AI527" s="916">
        <v>2.9899999999999998</v>
      </c>
      <c r="AJ527" s="916">
        <v>2.6</v>
      </c>
      <c r="AK527" s="916">
        <v>8</v>
      </c>
      <c r="AL527" s="928">
        <v>350.84</v>
      </c>
      <c r="AM527" s="922">
        <v>1.3</v>
      </c>
      <c r="AN527" s="916">
        <v>0.09</v>
      </c>
      <c r="AO527" s="802">
        <f t="shared" si="145"/>
        <v>0.81267316077245511</v>
      </c>
      <c r="AP527" s="803">
        <f t="shared" si="146"/>
        <v>12.175576386578907</v>
      </c>
      <c r="AQ527" s="936">
        <f t="shared" si="147"/>
        <v>-30.371183817253133</v>
      </c>
      <c r="AR527" s="702">
        <f>INDEX(Historical!$C$7:$C$1437,MATCH(B527,Historical!$B$7:$B$1446,0))*IF(AH527="n/a",1.03,IF(AH527&lt;0,1.01,IF(AH527&gt;10,1.1,(1+AH527/100))))</f>
        <v>0.8580000000000001</v>
      </c>
      <c r="AS527" s="935">
        <f t="shared" si="148"/>
        <v>0.88365420000000017</v>
      </c>
      <c r="AT527" s="935">
        <f t="shared" ref="AT527:AV546" si="152">IF($AK527="n/a",1.03*AS527,IF($AK527&lt;0,1.01*AS527,IF($AK527&gt;10,1.1*AS527,(1+$AK527/100)*AS527)))</f>
        <v>0.95434653600000019</v>
      </c>
      <c r="AU527" s="935">
        <f t="shared" si="152"/>
        <v>1.0306942588800003</v>
      </c>
      <c r="AV527" s="935">
        <f t="shared" si="152"/>
        <v>1.1131497995904005</v>
      </c>
      <c r="AW527" s="702">
        <f t="shared" si="149"/>
        <v>4.8398447944704017</v>
      </c>
      <c r="AX527" s="810">
        <f t="shared" si="150"/>
        <v>17.174750867531589</v>
      </c>
      <c r="AY527" s="991">
        <v>1.06</v>
      </c>
      <c r="AZ527" s="922">
        <v>18.43</v>
      </c>
      <c r="BA527" s="922">
        <v>-19.939999999999998</v>
      </c>
      <c r="BB527" s="922">
        <v>-4.37</v>
      </c>
      <c r="BC527" s="922">
        <v>-6.5</v>
      </c>
      <c r="BE527" s="664">
        <v>2011</v>
      </c>
      <c r="BF527" s="946" t="e">
        <f>#VALUE!</f>
        <v>#VALUE!</v>
      </c>
      <c r="BG527" s="931">
        <v>0.6</v>
      </c>
    </row>
    <row r="528" spans="1:59" ht="11.25" customHeight="1" x14ac:dyDescent="0.2">
      <c r="A528" s="537" t="s">
        <v>1490</v>
      </c>
      <c r="B528" s="925" t="s">
        <v>1491</v>
      </c>
      <c r="C528" s="988" t="s">
        <v>108</v>
      </c>
      <c r="D528" s="988" t="s">
        <v>4369</v>
      </c>
      <c r="E528" s="792">
        <v>9</v>
      </c>
      <c r="F528" s="526">
        <v>417</v>
      </c>
      <c r="G528" s="526" t="s">
        <v>106</v>
      </c>
      <c r="H528" s="526" t="s">
        <v>106</v>
      </c>
      <c r="I528" s="924">
        <v>143.44999999999999</v>
      </c>
      <c r="J528" s="702">
        <f t="shared" si="138"/>
        <v>0.78075984663645881</v>
      </c>
      <c r="K528" s="927">
        <v>0.28000000000000003</v>
      </c>
      <c r="L528" s="639">
        <v>4</v>
      </c>
      <c r="M528" s="693">
        <f t="shared" si="139"/>
        <v>1.1200000000000001</v>
      </c>
      <c r="N528" s="921" t="s">
        <v>161</v>
      </c>
      <c r="O528" s="795">
        <v>0.25</v>
      </c>
      <c r="P528" s="915">
        <v>43468</v>
      </c>
      <c r="Q528" s="915">
        <v>43496</v>
      </c>
      <c r="R528" s="693">
        <f t="shared" si="140"/>
        <v>12.000000000000011</v>
      </c>
      <c r="S528" s="759">
        <f>IF(INDEX(Historical!$D$7:$D$1437,MATCH(B528,Historical!$B$7:$B$1446,0))=0,"n/a",(INDEX(Historical!$C$7:$C$1437,MATCH(B528,Historical!$B$7:$B$1446,0))/INDEX(Historical!$D$7:$D$1437,MATCH(B528,Historical!$B$7:$B$1446,0))-1)*100)</f>
        <v>8.6956521739130377</v>
      </c>
      <c r="T528" s="759">
        <f>IF(INDEX(Historical!$F$7:$F$1430,MATCH(B528,Historical!$B$7:$B$1446,0))=0,"n/a",((INDEX(Historical!$C$7:$C$1437,MATCH(B528,Historical!$B$7:$B$1446,0))/INDEX(Historical!$F$7:$F$1430,MATCH(B528,Historical!$B$7:$B$1446,0)))^(1/3)-1)*100)</f>
        <v>9.5793708422175161</v>
      </c>
      <c r="U528" s="759">
        <f>IF(INDEX(Historical!$H$7:$H$1430,MATCH(B528,Historical!$B$7:$B$1446,0))=0,"n/a",((INDEX(Historical!$C$7:$C$1437,MATCH(B528,Historical!$B$7:$B$1446,0))/INDEX(Historical!$H$7:$H$1430,MATCH(B528,Historical!$B$7:$B$1446,0)))^(1/5)-1)*100)</f>
        <v>14.869835499703509</v>
      </c>
      <c r="V528" s="759" t="str">
        <f>IF(INDEX(Historical!$O$7:$O$1430,MATCH(B528,Historical!$B$7:$B$1446,0))=0,"n/a",((INDEX(Historical!$C$7:$C$1437,MATCH(B528,Historical!$B$7:$B$1446,0))/INDEX(Historical!$O$7:$O$1430,MATCH(B528,Historical!$B$7:$B$1446,0)))^(1/10)-1)*100)</f>
        <v>n/a</v>
      </c>
      <c r="W528" s="760" t="str">
        <f t="shared" si="141"/>
        <v>n/a</v>
      </c>
      <c r="X528" s="761">
        <f t="shared" si="142"/>
        <v>1.5020035858286371</v>
      </c>
      <c r="Y528" s="713"/>
      <c r="Z528" s="702">
        <f t="shared" si="143"/>
        <v>26.291079812206576</v>
      </c>
      <c r="AA528" s="935">
        <f t="shared" si="144"/>
        <v>33.673708920187792</v>
      </c>
      <c r="AB528" s="639">
        <v>12</v>
      </c>
      <c r="AC528" s="916">
        <v>4.26</v>
      </c>
      <c r="AD528" s="916">
        <v>2.11</v>
      </c>
      <c r="AE528" s="916">
        <v>5.88</v>
      </c>
      <c r="AF528" s="916">
        <v>6.54</v>
      </c>
      <c r="AG528" s="916">
        <v>20</v>
      </c>
      <c r="AH528" s="916">
        <v>44.9</v>
      </c>
      <c r="AI528" s="916" t="s">
        <v>137</v>
      </c>
      <c r="AJ528" s="916">
        <v>9.9</v>
      </c>
      <c r="AK528" s="916">
        <v>16</v>
      </c>
      <c r="AL528" s="928">
        <v>6000</v>
      </c>
      <c r="AM528" s="922">
        <v>52.2</v>
      </c>
      <c r="AN528" s="916">
        <v>7.0000000000000007E-2</v>
      </c>
      <c r="AO528" s="802">
        <f t="shared" si="145"/>
        <v>-18.023113573847823</v>
      </c>
      <c r="AP528" s="803">
        <f t="shared" si="146"/>
        <v>15.650595346339967</v>
      </c>
      <c r="AQ528" s="936">
        <f t="shared" si="147"/>
        <v>212.85499398498638</v>
      </c>
      <c r="AR528" s="702">
        <f>INDEX(Historical!$C$7:$C$1437,MATCH(B528,Historical!$B$7:$B$1446,0))*IF(AH528="n/a",1.03,IF(AH528&lt;0,1.01,IF(AH528&gt;10,1.1,(1+AH528/100))))</f>
        <v>1.1000000000000001</v>
      </c>
      <c r="AS528" s="935">
        <f t="shared" si="148"/>
        <v>1.1330000000000002</v>
      </c>
      <c r="AT528" s="935">
        <f t="shared" si="152"/>
        <v>1.2463000000000004</v>
      </c>
      <c r="AU528" s="935">
        <f t="shared" si="152"/>
        <v>1.3709300000000006</v>
      </c>
      <c r="AV528" s="935">
        <f t="shared" si="152"/>
        <v>1.5080230000000008</v>
      </c>
      <c r="AW528" s="702">
        <f t="shared" si="149"/>
        <v>6.3582530000000022</v>
      </c>
      <c r="AX528" s="810">
        <f t="shared" si="150"/>
        <v>4.4323827117462553</v>
      </c>
      <c r="AY528" s="991">
        <v>0.85</v>
      </c>
      <c r="AZ528" s="922">
        <v>43.919999999999995</v>
      </c>
      <c r="BA528" s="922">
        <v>-2.1800000000000002</v>
      </c>
      <c r="BB528" s="922">
        <v>12.76</v>
      </c>
      <c r="BC528" s="922">
        <v>14.95</v>
      </c>
      <c r="BE528" s="664">
        <v>2011</v>
      </c>
      <c r="BF528" s="946" t="e">
        <f>#VALUE!</f>
        <v>#VALUE!</v>
      </c>
      <c r="BG528" s="931">
        <v>12.5</v>
      </c>
    </row>
    <row r="529" spans="1:59" s="838" customFormat="1" ht="11.25" customHeight="1" x14ac:dyDescent="0.2">
      <c r="A529" s="817" t="s">
        <v>1476</v>
      </c>
      <c r="B529" s="846" t="s">
        <v>1477</v>
      </c>
      <c r="C529" s="988" t="s">
        <v>108</v>
      </c>
      <c r="D529" s="988" t="s">
        <v>4373</v>
      </c>
      <c r="E529" s="818">
        <v>6</v>
      </c>
      <c r="F529" s="526">
        <v>797</v>
      </c>
      <c r="G529" s="1171" t="s">
        <v>37</v>
      </c>
      <c r="H529" s="1171" t="s">
        <v>37</v>
      </c>
      <c r="I529" s="819">
        <v>24.38</v>
      </c>
      <c r="J529" s="820">
        <f t="shared" si="138"/>
        <v>2.9532403609515994</v>
      </c>
      <c r="K529" s="821">
        <v>0.18</v>
      </c>
      <c r="L529" s="822">
        <v>4</v>
      </c>
      <c r="M529" s="823">
        <f t="shared" si="139"/>
        <v>0.72</v>
      </c>
      <c r="N529" s="824" t="s">
        <v>467</v>
      </c>
      <c r="O529" s="825">
        <v>0.15</v>
      </c>
      <c r="P529" s="826">
        <v>43592</v>
      </c>
      <c r="Q529" s="826">
        <v>43612</v>
      </c>
      <c r="R529" s="823">
        <f t="shared" si="140"/>
        <v>20</v>
      </c>
      <c r="S529" s="759">
        <f>IF(INDEX(Historical!$D$7:$D$1437,MATCH(B529,Historical!$B$7:$B$1446,0))=0,"n/a",(INDEX(Historical!$C$7:$C$1437,MATCH(B529,Historical!$B$7:$B$1446,0))/INDEX(Historical!$D$7:$D$1437,MATCH(B529,Historical!$B$7:$B$1446,0))-1)*100)</f>
        <v>15.384615384615374</v>
      </c>
      <c r="T529" s="759">
        <f>IF(INDEX(Historical!$F$7:$F$1430,MATCH(B529,Historical!$B$7:$B$1446,0))=0,"n/a",((INDEX(Historical!$C$7:$C$1437,MATCH(B529,Historical!$B$7:$B$1446,0))/INDEX(Historical!$F$7:$F$1430,MATCH(B529,Historical!$B$7:$B$1446,0)))^(1/3)-1)*100)</f>
        <v>10.891823393038823</v>
      </c>
      <c r="U529" s="759">
        <f>IF(INDEX(Historical!$H$7:$H$1430,MATCH(B529,Historical!$B$7:$B$1446,0))=0,"n/a",((INDEX(Historical!$C$7:$C$1437,MATCH(B529,Historical!$B$7:$B$1446,0))/INDEX(Historical!$H$7:$H$1430,MATCH(B529,Historical!$B$7:$B$1446,0)))^(1/5)-1)*100)</f>
        <v>24.573093961551741</v>
      </c>
      <c r="V529" s="759">
        <f>IF(INDEX(Historical!$O$7:$O$1430,MATCH(B529,Historical!$B$7:$B$1446,0))=0,"n/a",((INDEX(Historical!$C$7:$C$1437,MATCH(B529,Historical!$B$7:$B$1446,0))/INDEX(Historical!$O$7:$O$1430,MATCH(B529,Historical!$B$7:$B$1446,0)))^(1/10)-1)*100)</f>
        <v>-2.8358342136926562</v>
      </c>
      <c r="W529" s="827" t="str">
        <f t="shared" si="141"/>
        <v>n/a</v>
      </c>
      <c r="X529" s="828">
        <f t="shared" si="142"/>
        <v>10.683953896326845</v>
      </c>
      <c r="Y529" s="1219"/>
      <c r="Z529" s="820">
        <f t="shared" si="143"/>
        <v>50</v>
      </c>
      <c r="AA529" s="830">
        <f t="shared" si="144"/>
        <v>16.930555555555557</v>
      </c>
      <c r="AB529" s="822">
        <v>12</v>
      </c>
      <c r="AC529" s="831">
        <v>1.44</v>
      </c>
      <c r="AD529" s="831" t="s">
        <v>137</v>
      </c>
      <c r="AE529" s="831">
        <v>2.97</v>
      </c>
      <c r="AF529" s="831">
        <v>0.93</v>
      </c>
      <c r="AG529" s="831">
        <v>3.5000000000000004</v>
      </c>
      <c r="AH529" s="831">
        <v>-23.9</v>
      </c>
      <c r="AI529" s="831">
        <v>6.98</v>
      </c>
      <c r="AJ529" s="831">
        <v>2.2999999999999998</v>
      </c>
      <c r="AK529" s="831" t="s">
        <v>137</v>
      </c>
      <c r="AL529" s="832">
        <v>203.82</v>
      </c>
      <c r="AM529" s="833">
        <v>2.5</v>
      </c>
      <c r="AN529" s="831">
        <v>0.34</v>
      </c>
      <c r="AO529" s="834">
        <f t="shared" si="145"/>
        <v>10.595778766947785</v>
      </c>
      <c r="AP529" s="835">
        <f t="shared" si="146"/>
        <v>27.526334322503342</v>
      </c>
      <c r="AQ529" s="836">
        <f t="shared" si="147"/>
        <v>-16.346171857093339</v>
      </c>
      <c r="AR529" s="702">
        <f>INDEX(Historical!$C$7:$C$1437,MATCH(B529,Historical!$B$7:$B$1446,0))*IF(AH529="n/a",1.03,IF(AH529&lt;0,1.01,IF(AH529&gt;10,1.1,(1+AH529/100))))</f>
        <v>0.60599999999999998</v>
      </c>
      <c r="AS529" s="830">
        <f t="shared" si="148"/>
        <v>0.64829880000000006</v>
      </c>
      <c r="AT529" s="830">
        <f t="shared" si="152"/>
        <v>0.66774776400000013</v>
      </c>
      <c r="AU529" s="830">
        <f t="shared" si="152"/>
        <v>0.68778019692000014</v>
      </c>
      <c r="AV529" s="830">
        <f t="shared" si="152"/>
        <v>0.70841360282760013</v>
      </c>
      <c r="AW529" s="820">
        <f t="shared" si="149"/>
        <v>3.3182403637475999</v>
      </c>
      <c r="AX529" s="837">
        <f t="shared" si="150"/>
        <v>13.610501902164069</v>
      </c>
      <c r="AY529" s="992">
        <v>0.55000000000000004</v>
      </c>
      <c r="AZ529" s="833">
        <v>12.879999999999999</v>
      </c>
      <c r="BA529" s="833">
        <v>-32.74</v>
      </c>
      <c r="BB529" s="833">
        <v>0.54</v>
      </c>
      <c r="BC529" s="833">
        <v>-8.1100000000000012</v>
      </c>
      <c r="BD529" s="961"/>
      <c r="BE529" s="664">
        <v>2014</v>
      </c>
      <c r="BF529" s="946" t="e">
        <f>#VALUE!</f>
        <v>#VALUE!</v>
      </c>
      <c r="BG529" s="893">
        <v>0.4</v>
      </c>
    </row>
    <row r="530" spans="1:59" ht="11.25" customHeight="1" x14ac:dyDescent="0.2">
      <c r="A530" s="609" t="s">
        <v>1454</v>
      </c>
      <c r="B530" s="925" t="s">
        <v>1455</v>
      </c>
      <c r="C530" s="988" t="s">
        <v>179</v>
      </c>
      <c r="D530" s="988" t="s">
        <v>4371</v>
      </c>
      <c r="E530" s="792">
        <v>9</v>
      </c>
      <c r="F530" s="526">
        <v>437</v>
      </c>
      <c r="G530" s="526" t="s">
        <v>37</v>
      </c>
      <c r="H530" s="526" t="s">
        <v>37</v>
      </c>
      <c r="I530" s="924">
        <v>60.87</v>
      </c>
      <c r="J530" s="702">
        <f t="shared" si="138"/>
        <v>3.4828322654838186</v>
      </c>
      <c r="K530" s="927">
        <v>0.53</v>
      </c>
      <c r="L530" s="639">
        <v>4</v>
      </c>
      <c r="M530" s="693">
        <f t="shared" si="139"/>
        <v>2.12</v>
      </c>
      <c r="N530" s="921" t="s">
        <v>111</v>
      </c>
      <c r="O530" s="795">
        <v>0.46</v>
      </c>
      <c r="P530" s="915">
        <v>43515</v>
      </c>
      <c r="Q530" s="915">
        <v>43535</v>
      </c>
      <c r="R530" s="693">
        <f t="shared" si="140"/>
        <v>15.217391304347828</v>
      </c>
      <c r="S530" s="759">
        <f>IF(INDEX(Historical!$D$7:$D$1437,MATCH(B530,Historical!$B$7:$B$1446,0))=0,"n/a",(INDEX(Historical!$C$7:$C$1437,MATCH(B530,Historical!$B$7:$B$1446,0))/INDEX(Historical!$D$7:$D$1437,MATCH(B530,Historical!$B$7:$B$1446,0))-1)*100)</f>
        <v>21.052631578947366</v>
      </c>
      <c r="T530" s="759">
        <f>IF(INDEX(Historical!$F$7:$F$1430,MATCH(B530,Historical!$B$7:$B$1446,0))=0,"n/a",((INDEX(Historical!$C$7:$C$1437,MATCH(B530,Historical!$B$7:$B$1446,0))/INDEX(Historical!$F$7:$F$1430,MATCH(B530,Historical!$B$7:$B$1446,0)))^(1/3)-1)*100)</f>
        <v>17.301704780226679</v>
      </c>
      <c r="U530" s="759">
        <f>IF(INDEX(Historical!$H$7:$H$1430,MATCH(B530,Historical!$B$7:$B$1446,0))=0,"n/a",((INDEX(Historical!$C$7:$C$1437,MATCH(B530,Historical!$B$7:$B$1446,0))/INDEX(Historical!$H$7:$H$1430,MATCH(B530,Historical!$B$7:$B$1446,0)))^(1/5)-1)*100)</f>
        <v>19.032462870372502</v>
      </c>
      <c r="V530" s="759" t="str">
        <f>IF(INDEX(Historical!$O$7:$O$1430,MATCH(B530,Historical!$B$7:$B$1446,0))=0,"n/a",((INDEX(Historical!$C$7:$C$1437,MATCH(B530,Historical!$B$7:$B$1446,0))/INDEX(Historical!$O$7:$O$1430,MATCH(B530,Historical!$B$7:$B$1446,0)))^(1/10)-1)*100)</f>
        <v>n/a</v>
      </c>
      <c r="W530" s="760" t="str">
        <f t="shared" si="141"/>
        <v>n/a</v>
      </c>
      <c r="X530" s="761">
        <f t="shared" si="142"/>
        <v>1.9621095742652062</v>
      </c>
      <c r="Y530" s="926"/>
      <c r="Z530" s="702">
        <f t="shared" si="143"/>
        <v>39.924670433145018</v>
      </c>
      <c r="AA530" s="935">
        <f t="shared" si="144"/>
        <v>11.463276836158192</v>
      </c>
      <c r="AB530" s="639">
        <v>12</v>
      </c>
      <c r="AC530" s="916">
        <v>5.31</v>
      </c>
      <c r="AD530" s="916">
        <v>1.18</v>
      </c>
      <c r="AE530" s="916">
        <v>0.42</v>
      </c>
      <c r="AF530" s="916">
        <v>1.19</v>
      </c>
      <c r="AG530" s="916">
        <v>13.8</v>
      </c>
      <c r="AH530" s="916">
        <v>40.200000000000003</v>
      </c>
      <c r="AI530" s="916">
        <v>56.74</v>
      </c>
      <c r="AJ530" s="916">
        <v>9.7000000000000011</v>
      </c>
      <c r="AK530" s="916">
        <v>9.75</v>
      </c>
      <c r="AL530" s="928">
        <v>41120</v>
      </c>
      <c r="AM530" s="922">
        <v>0.4</v>
      </c>
      <c r="AN530" s="916">
        <v>0.78</v>
      </c>
      <c r="AO530" s="802">
        <f t="shared" si="145"/>
        <v>11.052018299698128</v>
      </c>
      <c r="AP530" s="803">
        <f t="shared" si="146"/>
        <v>22.51529513585632</v>
      </c>
      <c r="AQ530" s="936">
        <f t="shared" si="147"/>
        <v>-22.136017640365679</v>
      </c>
      <c r="AR530" s="702">
        <f>INDEX(Historical!$C$7:$C$1437,MATCH(B530,Historical!$B$7:$B$1446,0))*IF(AH530="n/a",1.03,IF(AH530&lt;0,1.01,IF(AH530&gt;10,1.1,(1+AH530/100))))</f>
        <v>2.0240000000000005</v>
      </c>
      <c r="AS530" s="935">
        <f t="shared" si="148"/>
        <v>2.2264000000000008</v>
      </c>
      <c r="AT530" s="935">
        <f t="shared" si="152"/>
        <v>2.4434740000000006</v>
      </c>
      <c r="AU530" s="935">
        <f t="shared" si="152"/>
        <v>2.6817127150000006</v>
      </c>
      <c r="AV530" s="935">
        <f t="shared" si="152"/>
        <v>2.9431797047125006</v>
      </c>
      <c r="AW530" s="702">
        <f t="shared" si="149"/>
        <v>12.318766419712501</v>
      </c>
      <c r="AX530" s="810">
        <f t="shared" si="150"/>
        <v>20.237828847893056</v>
      </c>
      <c r="AY530" s="991">
        <v>1.36</v>
      </c>
      <c r="AZ530" s="922">
        <v>12.120000000000001</v>
      </c>
      <c r="BA530" s="922">
        <v>-31.180000000000003</v>
      </c>
      <c r="BB530" s="922">
        <v>-1.1900000000000002</v>
      </c>
      <c r="BC530" s="922">
        <v>-12.1</v>
      </c>
      <c r="BE530" s="664">
        <v>2011</v>
      </c>
      <c r="BF530" s="946" t="e">
        <f>#VALUE!</f>
        <v>#VALUE!</v>
      </c>
      <c r="BG530" s="931">
        <v>4.5</v>
      </c>
    </row>
    <row r="531" spans="1:59" ht="11.25" customHeight="1" x14ac:dyDescent="0.2">
      <c r="A531" s="609" t="s">
        <v>1494</v>
      </c>
      <c r="B531" s="925" t="s">
        <v>1495</v>
      </c>
      <c r="C531" s="988" t="s">
        <v>179</v>
      </c>
      <c r="D531" s="988" t="s">
        <v>4371</v>
      </c>
      <c r="E531" s="792">
        <v>7</v>
      </c>
      <c r="F531" s="526">
        <v>691</v>
      </c>
      <c r="G531" s="526" t="s">
        <v>106</v>
      </c>
      <c r="H531" s="526" t="s">
        <v>106</v>
      </c>
      <c r="I531" s="924">
        <v>32.26</v>
      </c>
      <c r="J531" s="702">
        <f t="shared" si="138"/>
        <v>8.1525108493490386</v>
      </c>
      <c r="K531" s="927">
        <v>0.65749999999999997</v>
      </c>
      <c r="L531" s="639">
        <v>4</v>
      </c>
      <c r="M531" s="693">
        <f t="shared" si="139"/>
        <v>2.63</v>
      </c>
      <c r="N531" s="921" t="s">
        <v>107</v>
      </c>
      <c r="O531" s="795">
        <v>0.64749999999999996</v>
      </c>
      <c r="P531" s="915">
        <v>43593</v>
      </c>
      <c r="Q531" s="915">
        <v>43600</v>
      </c>
      <c r="R531" s="693">
        <f t="shared" si="140"/>
        <v>1.5444015444015458</v>
      </c>
      <c r="S531" s="759">
        <f>IF(INDEX(Historical!$D$7:$D$1437,MATCH(B531,Historical!$B$7:$B$1446,0))=0,"n/a",(INDEX(Historical!$C$7:$C$1437,MATCH(B531,Historical!$B$7:$B$1446,0))/INDEX(Historical!$D$7:$D$1437,MATCH(B531,Historical!$B$7:$B$1446,0))-1)*100)</f>
        <v>12.669683257918575</v>
      </c>
      <c r="T531" s="759">
        <f>IF(INDEX(Historical!$F$7:$F$1430,MATCH(B531,Historical!$B$7:$B$1446,0))=0,"n/a",((INDEX(Historical!$C$7:$C$1437,MATCH(B531,Historical!$B$7:$B$1446,0))/INDEX(Historical!$F$7:$F$1430,MATCH(B531,Historical!$B$7:$B$1446,0)))^(1/3)-1)*100)</f>
        <v>13.510858634417634</v>
      </c>
      <c r="U531" s="759">
        <f>IF(INDEX(Historical!$H$7:$H$1430,MATCH(B531,Historical!$B$7:$B$1446,0))=0,"n/a",((INDEX(Historical!$C$7:$C$1437,MATCH(B531,Historical!$B$7:$B$1446,0))/INDEX(Historical!$H$7:$H$1430,MATCH(B531,Historical!$B$7:$B$1446,0)))^(1/5)-1)*100)</f>
        <v>19.264817218650322</v>
      </c>
      <c r="V531" s="759" t="str">
        <f>IF(INDEX(Historical!$O$7:$O$1430,MATCH(B531,Historical!$B$7:$B$1446,0))=0,"n/a",((INDEX(Historical!$C$7:$C$1437,MATCH(B531,Historical!$B$7:$B$1446,0))/INDEX(Historical!$O$7:$O$1430,MATCH(B531,Historical!$B$7:$B$1446,0)))^(1/10)-1)*100)</f>
        <v>n/a</v>
      </c>
      <c r="W531" s="760" t="str">
        <f t="shared" si="141"/>
        <v>n/a</v>
      </c>
      <c r="X531" s="761">
        <f t="shared" si="142"/>
        <v>1.1135732496329667</v>
      </c>
      <c r="Y531" s="926"/>
      <c r="Z531" s="702">
        <f t="shared" si="143"/>
        <v>114.34782608695653</v>
      </c>
      <c r="AA531" s="935">
        <f t="shared" si="144"/>
        <v>14.026086956521739</v>
      </c>
      <c r="AB531" s="639">
        <v>12</v>
      </c>
      <c r="AC531" s="916">
        <v>2.2999999999999998</v>
      </c>
      <c r="AD531" s="916">
        <v>0.65</v>
      </c>
      <c r="AE531" s="916">
        <v>3.99</v>
      </c>
      <c r="AF531" s="916">
        <v>3.82</v>
      </c>
      <c r="AG531" s="916">
        <v>25.7</v>
      </c>
      <c r="AH531" s="916">
        <v>116.19999999999999</v>
      </c>
      <c r="AI531" s="916">
        <v>9.5</v>
      </c>
      <c r="AJ531" s="916">
        <v>17.299999999999997</v>
      </c>
      <c r="AK531" s="916">
        <v>21.46</v>
      </c>
      <c r="AL531" s="928">
        <v>25600</v>
      </c>
      <c r="AM531" s="922">
        <v>0.1</v>
      </c>
      <c r="AN531" s="916">
        <v>2.15</v>
      </c>
      <c r="AO531" s="802">
        <f t="shared" si="145"/>
        <v>13.391241111477621</v>
      </c>
      <c r="AP531" s="803">
        <f t="shared" si="146"/>
        <v>27.41732806799936</v>
      </c>
      <c r="AQ531" s="936">
        <f t="shared" si="147"/>
        <v>54.315192848796848</v>
      </c>
      <c r="AR531" s="702">
        <f>INDEX(Historical!$C$7:$C$1437,MATCH(B531,Historical!$B$7:$B$1446,0))*IF(AH531="n/a",1.03,IF(AH531&lt;0,1.01,IF(AH531&gt;10,1.1,(1+AH531/100))))</f>
        <v>2.7390000000000003</v>
      </c>
      <c r="AS531" s="935">
        <f t="shared" si="148"/>
        <v>2.9992050000000003</v>
      </c>
      <c r="AT531" s="935">
        <f t="shared" si="152"/>
        <v>3.2991255000000006</v>
      </c>
      <c r="AU531" s="935">
        <f t="shared" si="152"/>
        <v>3.629038050000001</v>
      </c>
      <c r="AV531" s="935">
        <f t="shared" si="152"/>
        <v>3.9919418550000016</v>
      </c>
      <c r="AW531" s="702">
        <f t="shared" si="149"/>
        <v>16.658310405000002</v>
      </c>
      <c r="AX531" s="810">
        <f t="shared" si="150"/>
        <v>51.637663995660269</v>
      </c>
      <c r="AY531" s="991">
        <v>1.26</v>
      </c>
      <c r="AZ531" s="922">
        <v>13.91</v>
      </c>
      <c r="BA531" s="922">
        <v>-17.299999999999997</v>
      </c>
      <c r="BB531" s="922">
        <v>-2.75</v>
      </c>
      <c r="BC531" s="922">
        <v>-5.43</v>
      </c>
      <c r="BE531" s="664">
        <v>2013</v>
      </c>
      <c r="BF531" s="946" t="e">
        <f>#VALUE!</f>
        <v>#VALUE!</v>
      </c>
      <c r="BG531" s="931">
        <v>8</v>
      </c>
    </row>
    <row r="532" spans="1:59" ht="11.25" customHeight="1" x14ac:dyDescent="0.2">
      <c r="A532" s="609" t="s">
        <v>3873</v>
      </c>
      <c r="B532" s="925" t="s">
        <v>3874</v>
      </c>
      <c r="C532" s="988" t="s">
        <v>4353</v>
      </c>
      <c r="D532" s="988" t="s">
        <v>4354</v>
      </c>
      <c r="E532" s="792">
        <v>5</v>
      </c>
      <c r="F532" s="526">
        <v>808</v>
      </c>
      <c r="G532" s="526" t="s">
        <v>106</v>
      </c>
      <c r="H532" s="526" t="s">
        <v>106</v>
      </c>
      <c r="I532" s="924">
        <v>17.46</v>
      </c>
      <c r="J532" s="702">
        <f t="shared" si="138"/>
        <v>5.72737686139748</v>
      </c>
      <c r="K532" s="927">
        <v>0.25</v>
      </c>
      <c r="L532" s="639">
        <v>4</v>
      </c>
      <c r="M532" s="693">
        <f t="shared" si="139"/>
        <v>1</v>
      </c>
      <c r="N532" s="921" t="s">
        <v>467</v>
      </c>
      <c r="O532" s="795">
        <v>0.24</v>
      </c>
      <c r="P532" s="917">
        <v>43173</v>
      </c>
      <c r="Q532" s="917">
        <v>43202</v>
      </c>
      <c r="R532" s="693">
        <f t="shared" si="140"/>
        <v>4.1666666666666705</v>
      </c>
      <c r="S532" s="759">
        <f>IF(INDEX(Historical!$D$7:$D$1437,MATCH(B532,Historical!$B$7:$B$1446,0))=0,"n/a",(INDEX(Historical!$C$7:$C$1437,MATCH(B532,Historical!$B$7:$B$1446,0))/INDEX(Historical!$D$7:$D$1437,MATCH(B532,Historical!$B$7:$B$1446,0))-1)*100)</f>
        <v>4.2105263157894868</v>
      </c>
      <c r="T532" s="759">
        <f>IF(INDEX(Historical!$F$7:$F$1430,MATCH(B532,Historical!$B$7:$B$1446,0))=0,"n/a",((INDEX(Historical!$C$7:$C$1437,MATCH(B532,Historical!$B$7:$B$1446,0))/INDEX(Historical!$F$7:$F$1430,MATCH(B532,Historical!$B$7:$B$1446,0)))^(1/3)-1)*100)</f>
        <v>4.4011575622509014</v>
      </c>
      <c r="U532" s="759">
        <f>IF(INDEX(Historical!$H$7:$H$1430,MATCH(B532,Historical!$B$7:$B$1446,0))=0,"n/a",((INDEX(Historical!$C$7:$C$1437,MATCH(B532,Historical!$B$7:$B$1446,0))/INDEX(Historical!$H$7:$H$1430,MATCH(B532,Historical!$B$7:$B$1446,0)))^(1/5)-1)*100)</f>
        <v>4.353985782494485</v>
      </c>
      <c r="V532" s="759">
        <f>IF(INDEX(Historical!$O$7:$O$1430,MATCH(B532,Historical!$B$7:$B$1446,0))=0,"n/a",((INDEX(Historical!$C$7:$C$1437,MATCH(B532,Historical!$B$7:$B$1446,0))/INDEX(Historical!$O$7:$O$1430,MATCH(B532,Historical!$B$7:$B$1446,0)))^(1/10)-1)*100)</f>
        <v>-0.86633923554794157</v>
      </c>
      <c r="W532" s="760" t="str">
        <f t="shared" si="141"/>
        <v>n/a</v>
      </c>
      <c r="X532" s="761">
        <f t="shared" si="142"/>
        <v>0.11863721478186606</v>
      </c>
      <c r="Y532" s="926"/>
      <c r="Z532" s="702">
        <f t="shared" si="143"/>
        <v>36.101083032490976</v>
      </c>
      <c r="AA532" s="935">
        <f t="shared" si="144"/>
        <v>6.3032490974729241</v>
      </c>
      <c r="AB532" s="639">
        <v>12</v>
      </c>
      <c r="AC532" s="916">
        <v>2.77</v>
      </c>
      <c r="AD532" s="916">
        <v>1.02</v>
      </c>
      <c r="AE532" s="916">
        <v>8.4700000000000006</v>
      </c>
      <c r="AF532" s="916">
        <v>1.41</v>
      </c>
      <c r="AG532" s="916">
        <v>24.3</v>
      </c>
      <c r="AH532" s="916">
        <v>236.10000000000002</v>
      </c>
      <c r="AI532" s="916">
        <v>8.9599999999999991</v>
      </c>
      <c r="AJ532" s="916">
        <v>36.700000000000003</v>
      </c>
      <c r="AK532" s="916">
        <v>6.21</v>
      </c>
      <c r="AL532" s="928">
        <v>6650</v>
      </c>
      <c r="AM532" s="922">
        <v>1.4000000000000001</v>
      </c>
      <c r="AN532" s="916">
        <v>0.89</v>
      </c>
      <c r="AO532" s="802">
        <f t="shared" si="145"/>
        <v>3.7781135464190401</v>
      </c>
      <c r="AP532" s="803">
        <f t="shared" si="146"/>
        <v>10.081362643891964</v>
      </c>
      <c r="AQ532" s="936">
        <f t="shared" si="147"/>
        <v>-37.150687345977815</v>
      </c>
      <c r="AR532" s="702">
        <f>INDEX(Historical!$C$7:$C$1437,MATCH(B532,Historical!$B$7:$B$1446,0))*IF(AH532="n/a",1.03,IF(AH532&lt;0,1.01,IF(AH532&gt;10,1.1,(1+AH532/100))))</f>
        <v>1.089</v>
      </c>
      <c r="AS532" s="935">
        <f t="shared" si="148"/>
        <v>1.1865743999999998</v>
      </c>
      <c r="AT532" s="935">
        <f t="shared" si="152"/>
        <v>1.2602606702399999</v>
      </c>
      <c r="AU532" s="935">
        <f t="shared" si="152"/>
        <v>1.3385228578619039</v>
      </c>
      <c r="AV532" s="935">
        <f t="shared" si="152"/>
        <v>1.4216451273351283</v>
      </c>
      <c r="AW532" s="702">
        <f t="shared" si="149"/>
        <v>6.2960030554370325</v>
      </c>
      <c r="AX532" s="810">
        <f t="shared" si="150"/>
        <v>36.059582218997896</v>
      </c>
      <c r="AY532" s="991">
        <v>0.76</v>
      </c>
      <c r="AZ532" s="922">
        <v>38.85</v>
      </c>
      <c r="BA532" s="922">
        <v>-7.7200000000000006</v>
      </c>
      <c r="BB532" s="922">
        <v>-4.3900000000000006</v>
      </c>
      <c r="BC532" s="922">
        <v>6.9500000000000011</v>
      </c>
      <c r="BE532" s="664">
        <v>2014</v>
      </c>
      <c r="BF532" s="946" t="e">
        <f>#VALUE!</f>
        <v>#VALUE!</v>
      </c>
      <c r="BG532" s="931">
        <v>11.4</v>
      </c>
    </row>
    <row r="533" spans="1:59" ht="11.25" customHeight="1" x14ac:dyDescent="0.2">
      <c r="A533" s="106" t="s">
        <v>4031</v>
      </c>
      <c r="B533" s="631" t="s">
        <v>4032</v>
      </c>
      <c r="C533" s="988" t="s">
        <v>247</v>
      </c>
      <c r="D533" s="988" t="s">
        <v>4380</v>
      </c>
      <c r="E533" s="792">
        <v>5</v>
      </c>
      <c r="F533" s="526">
        <v>865</v>
      </c>
      <c r="G533" s="526" t="s">
        <v>106</v>
      </c>
      <c r="H533" s="526" t="s">
        <v>106</v>
      </c>
      <c r="I533" s="924">
        <v>15.17</v>
      </c>
      <c r="J533" s="702">
        <f t="shared" si="138"/>
        <v>3.1641397495056034</v>
      </c>
      <c r="K533" s="927">
        <v>0.12</v>
      </c>
      <c r="L533" s="639">
        <v>4</v>
      </c>
      <c r="M533" s="693">
        <f t="shared" si="139"/>
        <v>0.48</v>
      </c>
      <c r="N533" s="921" t="s">
        <v>4463</v>
      </c>
      <c r="O533" s="795">
        <v>0.1</v>
      </c>
      <c r="P533" s="915">
        <v>43504</v>
      </c>
      <c r="Q533" s="915">
        <v>43535</v>
      </c>
      <c r="R533" s="693">
        <f t="shared" si="140"/>
        <v>19.999999999999989</v>
      </c>
      <c r="S533" s="759">
        <f>IF(INDEX(Historical!$D$7:$D$1437,MATCH(B533,Historical!$B$7:$B$1446,0))=0,"n/a",(INDEX(Historical!$C$7:$C$1437,MATCH(B533,Historical!$B$7:$B$1446,0))/INDEX(Historical!$D$7:$D$1437,MATCH(B533,Historical!$B$7:$B$1446,0))-1)*100)</f>
        <v>42.857142857142861</v>
      </c>
      <c r="T533" s="759">
        <f>IF(INDEX(Historical!$F$7:$F$1430,MATCH(B533,Historical!$B$7:$B$1446,0))=0,"n/a",((INDEX(Historical!$C$7:$C$1437,MATCH(B533,Historical!$B$7:$B$1446,0))/INDEX(Historical!$F$7:$F$1430,MATCH(B533,Historical!$B$7:$B$1446,0)))^(1/3)-1)*100)</f>
        <v>35.72088082974534</v>
      </c>
      <c r="U533" s="759">
        <f>IF(INDEX(Historical!$H$7:$H$1430,MATCH(B533,Historical!$B$7:$B$1446,0))=0,"n/a",((INDEX(Historical!$C$7:$C$1437,MATCH(B533,Historical!$B$7:$B$1446,0))/INDEX(Historical!$H$7:$H$1430,MATCH(B533,Historical!$B$7:$B$1446,0)))^(1/5)-1)*100)</f>
        <v>27.22596365393921</v>
      </c>
      <c r="V533" s="759">
        <f>IF(INDEX(Historical!$O$7:$O$1430,MATCH(B533,Historical!$B$7:$B$1446,0))=0,"n/a",((INDEX(Historical!$C$7:$C$1437,MATCH(B533,Historical!$B$7:$B$1446,0))/INDEX(Historical!$O$7:$O$1430,MATCH(B533,Historical!$B$7:$B$1446,0)))^(1/10)-1)*100)</f>
        <v>4.4019629627884527</v>
      </c>
      <c r="W533" s="760">
        <f t="shared" si="141"/>
        <v>6.1849597291233778</v>
      </c>
      <c r="X533" s="761">
        <f t="shared" si="142"/>
        <v>0.84030752018330901</v>
      </c>
      <c r="Y533" s="926"/>
      <c r="Z533" s="702">
        <f t="shared" si="143"/>
        <v>58.536585365853654</v>
      </c>
      <c r="AA533" s="935">
        <f t="shared" si="144"/>
        <v>18.5</v>
      </c>
      <c r="AB533" s="639">
        <v>12</v>
      </c>
      <c r="AC533" s="916">
        <v>0.82</v>
      </c>
      <c r="AD533" s="916">
        <v>1.84</v>
      </c>
      <c r="AE533" s="916">
        <v>1.68</v>
      </c>
      <c r="AF533" s="916">
        <v>6.77</v>
      </c>
      <c r="AG533" s="916">
        <v>34.699999999999996</v>
      </c>
      <c r="AH533" s="916">
        <v>36.6</v>
      </c>
      <c r="AI533" s="916">
        <v>10.56</v>
      </c>
      <c r="AJ533" s="916">
        <v>32.4</v>
      </c>
      <c r="AK533" s="916">
        <v>10</v>
      </c>
      <c r="AL533" s="928">
        <v>510.93</v>
      </c>
      <c r="AM533" s="922">
        <v>10.4</v>
      </c>
      <c r="AN533" s="916">
        <v>0</v>
      </c>
      <c r="AO533" s="802">
        <f t="shared" si="145"/>
        <v>11.890103403444815</v>
      </c>
      <c r="AP533" s="803">
        <f t="shared" si="146"/>
        <v>30.390103403444815</v>
      </c>
      <c r="AQ533" s="936">
        <f t="shared" si="147"/>
        <v>135.93313553726287</v>
      </c>
      <c r="AR533" s="702">
        <f>INDEX(Historical!$C$7:$C$1437,MATCH(B533,Historical!$B$7:$B$1446,0))*IF(AH533="n/a",1.03,IF(AH533&lt;0,1.01,IF(AH533&gt;10,1.1,(1+AH533/100))))</f>
        <v>0.44000000000000006</v>
      </c>
      <c r="AS533" s="935">
        <f t="shared" si="148"/>
        <v>0.4840000000000001</v>
      </c>
      <c r="AT533" s="935">
        <f t="shared" si="152"/>
        <v>0.5324000000000001</v>
      </c>
      <c r="AU533" s="935">
        <f t="shared" si="152"/>
        <v>0.58564000000000016</v>
      </c>
      <c r="AV533" s="935">
        <f t="shared" si="152"/>
        <v>0.64420400000000022</v>
      </c>
      <c r="AW533" s="702">
        <f t="shared" si="149"/>
        <v>2.6862440000000007</v>
      </c>
      <c r="AX533" s="810">
        <f t="shared" si="150"/>
        <v>17.707607119314442</v>
      </c>
      <c r="AY533" s="991">
        <v>0.38</v>
      </c>
      <c r="AZ533" s="922">
        <v>21.55</v>
      </c>
      <c r="BA533" s="922">
        <v>-38.590000000000003</v>
      </c>
      <c r="BB533" s="922">
        <v>8.73</v>
      </c>
      <c r="BC533" s="922">
        <v>-15.840000000000002</v>
      </c>
      <c r="BE533" s="664">
        <v>2015</v>
      </c>
      <c r="BF533" s="946" t="e">
        <f>#VALUE!</f>
        <v>#VALUE!</v>
      </c>
      <c r="BG533" s="931">
        <v>24.099999999999998</v>
      </c>
    </row>
    <row r="534" spans="1:59" ht="11.25" customHeight="1" x14ac:dyDescent="0.2">
      <c r="A534" s="609" t="s">
        <v>1470</v>
      </c>
      <c r="B534" s="925" t="s">
        <v>1471</v>
      </c>
      <c r="C534" s="988" t="s">
        <v>154</v>
      </c>
      <c r="D534" s="988" t="s">
        <v>4383</v>
      </c>
      <c r="E534" s="792">
        <v>8</v>
      </c>
      <c r="F534" s="526">
        <v>554</v>
      </c>
      <c r="G534" s="526" t="s">
        <v>115</v>
      </c>
      <c r="H534" s="526" t="s">
        <v>115</v>
      </c>
      <c r="I534" s="924">
        <v>78.709999999999994</v>
      </c>
      <c r="J534" s="702">
        <f t="shared" si="138"/>
        <v>2.7950705120060988</v>
      </c>
      <c r="K534" s="927">
        <v>0.55000000000000004</v>
      </c>
      <c r="L534" s="639">
        <v>4</v>
      </c>
      <c r="M534" s="693">
        <f t="shared" si="139"/>
        <v>2.2000000000000002</v>
      </c>
      <c r="N534" s="921" t="s">
        <v>601</v>
      </c>
      <c r="O534" s="795">
        <v>0.48</v>
      </c>
      <c r="P534" s="915">
        <v>43448</v>
      </c>
      <c r="Q534" s="915">
        <v>43473</v>
      </c>
      <c r="R534" s="693">
        <f t="shared" si="140"/>
        <v>14.583333333333348</v>
      </c>
      <c r="S534" s="759">
        <f>IF(INDEX(Historical!$D$7:$D$1437,MATCH(B534,Historical!$B$7:$B$1446,0))=0,"n/a",(INDEX(Historical!$C$7:$C$1437,MATCH(B534,Historical!$B$7:$B$1446,0))/INDEX(Historical!$D$7:$D$1437,MATCH(B534,Historical!$B$7:$B$1446,0))-1)*100)</f>
        <v>2.1276595744680771</v>
      </c>
      <c r="T534" s="759">
        <f>IF(INDEX(Historical!$F$7:$F$1430,MATCH(B534,Historical!$B$7:$B$1446,0))=0,"n/a",((INDEX(Historical!$C$7:$C$1437,MATCH(B534,Historical!$B$7:$B$1446,0))/INDEX(Historical!$F$7:$F$1430,MATCH(B534,Historical!$B$7:$B$1446,0)))^(1/3)-1)*100)</f>
        <v>2.1745909858070789</v>
      </c>
      <c r="U534" s="759">
        <f>IF(INDEX(Historical!$H$7:$H$1430,MATCH(B534,Historical!$B$7:$B$1446,0))=0,"n/a",((INDEX(Historical!$C$7:$C$1437,MATCH(B534,Historical!$B$7:$B$1446,0))/INDEX(Historical!$H$7:$H$1430,MATCH(B534,Historical!$B$7:$B$1446,0)))^(1/5)-1)*100)</f>
        <v>2.2243967495911177</v>
      </c>
      <c r="V534" s="759">
        <f>IF(INDEX(Historical!$O$7:$O$1430,MATCH(B534,Historical!$B$7:$B$1446,0))=0,"n/a",((INDEX(Historical!$C$7:$C$1437,MATCH(B534,Historical!$B$7:$B$1446,0))/INDEX(Historical!$O$7:$O$1430,MATCH(B534,Historical!$B$7:$B$1446,0)))^(1/10)-1)*100)</f>
        <v>2.3636502037103657</v>
      </c>
      <c r="W534" s="760">
        <f t="shared" si="141"/>
        <v>0.94108542207275281</v>
      </c>
      <c r="X534" s="761">
        <f t="shared" si="142"/>
        <v>0.23170799474907477</v>
      </c>
      <c r="Y534" s="713"/>
      <c r="Z534" s="702">
        <f t="shared" si="143"/>
        <v>94.420600858369113</v>
      </c>
      <c r="AA534" s="935">
        <f t="shared" si="144"/>
        <v>33.78111587982832</v>
      </c>
      <c r="AB534" s="639">
        <v>12</v>
      </c>
      <c r="AC534" s="916">
        <v>2.33</v>
      </c>
      <c r="AD534" s="916">
        <v>3.4</v>
      </c>
      <c r="AE534" s="916">
        <v>4.87</v>
      </c>
      <c r="AF534" s="916">
        <v>7.71</v>
      </c>
      <c r="AG534" s="916">
        <v>19.900000000000002</v>
      </c>
      <c r="AH534" s="916">
        <v>27.800000000000004</v>
      </c>
      <c r="AI534" s="916">
        <v>12.06</v>
      </c>
      <c r="AJ534" s="916">
        <v>9.6</v>
      </c>
      <c r="AK534" s="916">
        <v>9.94</v>
      </c>
      <c r="AL534" s="928">
        <v>205910</v>
      </c>
      <c r="AM534" s="922">
        <v>0.1</v>
      </c>
      <c r="AN534" s="916">
        <v>0.94</v>
      </c>
      <c r="AO534" s="802">
        <f t="shared" si="145"/>
        <v>-28.761648618231103</v>
      </c>
      <c r="AP534" s="803">
        <f t="shared" si="146"/>
        <v>5.0194672615972165</v>
      </c>
      <c r="AQ534" s="936">
        <f t="shared" si="147"/>
        <v>240.23025107743098</v>
      </c>
      <c r="AR534" s="702">
        <f>INDEX(Historical!$C$7:$C$1437,MATCH(B534,Historical!$B$7:$B$1446,0))*IF(AH534="n/a",1.03,IF(AH534&lt;0,1.01,IF(AH534&gt;10,1.1,(1+AH534/100))))</f>
        <v>2.1120000000000001</v>
      </c>
      <c r="AS534" s="935">
        <f t="shared" si="148"/>
        <v>2.3232000000000004</v>
      </c>
      <c r="AT534" s="935">
        <f t="shared" si="152"/>
        <v>2.5541260800000001</v>
      </c>
      <c r="AU534" s="935">
        <f t="shared" si="152"/>
        <v>2.8080062123519998</v>
      </c>
      <c r="AV534" s="935">
        <f t="shared" si="152"/>
        <v>3.0871220298597883</v>
      </c>
      <c r="AW534" s="702">
        <f t="shared" si="149"/>
        <v>12.884454322211788</v>
      </c>
      <c r="AX534" s="810">
        <f t="shared" si="150"/>
        <v>16.369526517865314</v>
      </c>
      <c r="AY534" s="991">
        <v>0.61</v>
      </c>
      <c r="AZ534" s="922">
        <v>39.92</v>
      </c>
      <c r="BA534" s="922">
        <v>-6.13</v>
      </c>
      <c r="BB534" s="922">
        <v>-1.83</v>
      </c>
      <c r="BC534" s="922">
        <v>6.45</v>
      </c>
      <c r="BE534" s="664">
        <v>2012</v>
      </c>
      <c r="BF534" s="946" t="e">
        <f>#VALUE!</f>
        <v>#VALUE!</v>
      </c>
      <c r="BG534" s="931">
        <v>7.3</v>
      </c>
    </row>
    <row r="535" spans="1:59" ht="11.25" customHeight="1" x14ac:dyDescent="0.2">
      <c r="A535" s="537" t="s">
        <v>4222</v>
      </c>
      <c r="B535" s="925" t="s">
        <v>4218</v>
      </c>
      <c r="C535" s="988" t="s">
        <v>108</v>
      </c>
      <c r="D535" s="988" t="s">
        <v>4369</v>
      </c>
      <c r="E535" s="792">
        <v>5</v>
      </c>
      <c r="F535" s="526">
        <v>824</v>
      </c>
      <c r="G535" s="526" t="s">
        <v>106</v>
      </c>
      <c r="H535" s="526" t="s">
        <v>106</v>
      </c>
      <c r="I535" s="929">
        <v>48.25</v>
      </c>
      <c r="J535" s="702">
        <f t="shared" si="138"/>
        <v>2.4870466321243523</v>
      </c>
      <c r="K535" s="933">
        <v>0.3</v>
      </c>
      <c r="L535" s="664">
        <v>4</v>
      </c>
      <c r="M535" s="693">
        <f t="shared" si="139"/>
        <v>1.2</v>
      </c>
      <c r="N535" s="664" t="s">
        <v>560</v>
      </c>
      <c r="O535" s="796">
        <v>0.25</v>
      </c>
      <c r="P535" s="682">
        <v>43311</v>
      </c>
      <c r="Q535" s="682">
        <v>43327</v>
      </c>
      <c r="R535" s="693">
        <f t="shared" si="140"/>
        <v>19.999999999999996</v>
      </c>
      <c r="S535" s="759">
        <f>IF(INDEX(Historical!$D$7:$D$1437,MATCH(B535,Historical!$B$7:$B$1446,0))=0,"n/a",(INDEX(Historical!$C$7:$C$1437,MATCH(B535,Historical!$B$7:$B$1446,0))/INDEX(Historical!$D$7:$D$1437,MATCH(B535,Historical!$B$7:$B$1446,0))-1)*100)</f>
        <v>22.222222222222232</v>
      </c>
      <c r="T535" s="759">
        <f>IF(INDEX(Historical!$F$7:$F$1430,MATCH(B535,Historical!$B$7:$B$1446,0))=0,"n/a",((INDEX(Historical!$C$7:$C$1437,MATCH(B535,Historical!$B$7:$B$1446,0))/INDEX(Historical!$F$7:$F$1430,MATCH(B535,Historical!$B$7:$B$1446,0)))^(1/3)-1)*100)</f>
        <v>25.99210498948732</v>
      </c>
      <c r="U535" s="759">
        <f>IF(INDEX(Historical!$H$7:$H$1430,MATCH(B535,Historical!$B$7:$B$1446,0))=0,"n/a",((INDEX(Historical!$C$7:$C$1437,MATCH(B535,Historical!$B$7:$B$1446,0))/INDEX(Historical!$H$7:$H$1430,MATCH(B535,Historical!$B$7:$B$1446,0)))^(1/5)-1)*100)</f>
        <v>40.628238838763522</v>
      </c>
      <c r="V535" s="759">
        <f>IF(INDEX(Historical!$O$7:$O$1430,MATCH(B535,Historical!$B$7:$B$1446,0))=0,"n/a",((INDEX(Historical!$C$7:$C$1437,MATCH(B535,Historical!$B$7:$B$1446,0))/INDEX(Historical!$O$7:$O$1430,MATCH(B535,Historical!$B$7:$B$1446,0)))^(1/10)-1)*100)</f>
        <v>0.1836598351406149</v>
      </c>
      <c r="W535" s="760">
        <f t="shared" si="141"/>
        <v>221.21461019311843</v>
      </c>
      <c r="X535" s="761">
        <f t="shared" si="142"/>
        <v>1.4205677915651582</v>
      </c>
      <c r="Y535" s="925"/>
      <c r="Z535" s="702">
        <f t="shared" si="143"/>
        <v>25.10460251046025</v>
      </c>
      <c r="AA535" s="935">
        <f t="shared" si="144"/>
        <v>10.094142259414225</v>
      </c>
      <c r="AB535" s="526">
        <v>12</v>
      </c>
      <c r="AC535" s="929">
        <v>4.78</v>
      </c>
      <c r="AD535" s="929">
        <v>0.9</v>
      </c>
      <c r="AE535" s="929">
        <v>1.58</v>
      </c>
      <c r="AF535" s="929">
        <v>1.1299999999999999</v>
      </c>
      <c r="AG535" s="929">
        <v>10.4</v>
      </c>
      <c r="AH535" s="929">
        <v>34.300000000000004</v>
      </c>
      <c r="AI535" s="929">
        <v>8.3800000000000008</v>
      </c>
      <c r="AJ535" s="929">
        <v>28.599999999999998</v>
      </c>
      <c r="AK535" s="929">
        <v>11.18</v>
      </c>
      <c r="AL535" s="929">
        <v>80360</v>
      </c>
      <c r="AM535" s="929">
        <v>24.2</v>
      </c>
      <c r="AN535" s="929">
        <v>5.96</v>
      </c>
      <c r="AO535" s="802">
        <f t="shared" si="145"/>
        <v>33.02114321147365</v>
      </c>
      <c r="AP535" s="803">
        <f t="shared" si="146"/>
        <v>43.115285470887876</v>
      </c>
      <c r="AQ535" s="936">
        <f t="shared" si="147"/>
        <v>-28.799560696929305</v>
      </c>
      <c r="AR535" s="702">
        <f>INDEX(Historical!$C$7:$C$1437,MATCH(B535,Historical!$B$7:$B$1446,0))*IF(AH535="n/a",1.03,IF(AH535&lt;0,1.01,IF(AH535&gt;10,1.1,(1+AH535/100))))</f>
        <v>1.2100000000000002</v>
      </c>
      <c r="AS535" s="935">
        <f t="shared" si="148"/>
        <v>1.3113980000000003</v>
      </c>
      <c r="AT535" s="935">
        <f t="shared" si="152"/>
        <v>1.4425378000000004</v>
      </c>
      <c r="AU535" s="935">
        <f t="shared" si="152"/>
        <v>1.5867915800000005</v>
      </c>
      <c r="AV535" s="935">
        <f t="shared" si="152"/>
        <v>1.7454707380000007</v>
      </c>
      <c r="AW535" s="702">
        <f t="shared" si="149"/>
        <v>7.2961981180000022</v>
      </c>
      <c r="AX535" s="810">
        <f t="shared" si="150"/>
        <v>15.121654130569953</v>
      </c>
      <c r="AY535" s="788">
        <v>1.22</v>
      </c>
      <c r="AZ535" s="931">
        <v>31.330000000000002</v>
      </c>
      <c r="BA535" s="931">
        <v>-13.28</v>
      </c>
      <c r="BB535" s="931">
        <v>10.26</v>
      </c>
      <c r="BC535" s="931">
        <v>7.4499999999999993</v>
      </c>
      <c r="BE535" s="664">
        <v>2014</v>
      </c>
      <c r="BF535" s="946" t="e">
        <f>#VALUE!</f>
        <v>#VALUE!</v>
      </c>
      <c r="BG535" s="931">
        <v>0.8</v>
      </c>
    </row>
    <row r="536" spans="1:59" ht="11.25" customHeight="1" x14ac:dyDescent="0.2">
      <c r="A536" s="537" t="s">
        <v>294</v>
      </c>
      <c r="B536" s="925" t="s">
        <v>295</v>
      </c>
      <c r="C536" s="988" t="s">
        <v>112</v>
      </c>
      <c r="D536" s="988" t="s">
        <v>4356</v>
      </c>
      <c r="E536" s="792">
        <v>47</v>
      </c>
      <c r="F536" s="526">
        <v>34</v>
      </c>
      <c r="G536" s="526" t="s">
        <v>106</v>
      </c>
      <c r="H536" s="526" t="s">
        <v>106</v>
      </c>
      <c r="I536" s="916">
        <v>109.91</v>
      </c>
      <c r="J536" s="702">
        <f t="shared" si="138"/>
        <v>1.3829496861068147</v>
      </c>
      <c r="K536" s="927">
        <v>0.38</v>
      </c>
      <c r="L536" s="639">
        <v>4</v>
      </c>
      <c r="M536" s="693">
        <f t="shared" si="139"/>
        <v>1.52</v>
      </c>
      <c r="N536" s="921" t="s">
        <v>296</v>
      </c>
      <c r="O536" s="795">
        <v>0.35</v>
      </c>
      <c r="P536" s="658">
        <v>43238</v>
      </c>
      <c r="Q536" s="658">
        <v>43261</v>
      </c>
      <c r="R536" s="693">
        <f t="shared" si="140"/>
        <v>8.5714285714285801</v>
      </c>
      <c r="S536" s="759">
        <f>IF(INDEX(Historical!$D$7:$D$1437,MATCH(B536,Historical!$B$7:$B$1446,0))=0,"n/a",(INDEX(Historical!$C$7:$C$1437,MATCH(B536,Historical!$B$7:$B$1446,0))/INDEX(Historical!$D$7:$D$1437,MATCH(B536,Historical!$B$7:$B$1446,0))-1)*100)</f>
        <v>7.9710144927536364</v>
      </c>
      <c r="T536" s="759">
        <f>IF(INDEX(Historical!$F$7:$F$1430,MATCH(B536,Historical!$B$7:$B$1446,0))=0,"n/a",((INDEX(Historical!$C$7:$C$1437,MATCH(B536,Historical!$B$7:$B$1446,0))/INDEX(Historical!$F$7:$F$1430,MATCH(B536,Historical!$B$7:$B$1446,0)))^(1/3)-1)*100)</f>
        <v>5.469652673292047</v>
      </c>
      <c r="U536" s="759">
        <f>IF(INDEX(Historical!$H$7:$H$1430,MATCH(B536,Historical!$B$7:$B$1446,0))=0,"n/a",((INDEX(Historical!$C$7:$C$1437,MATCH(B536,Historical!$B$7:$B$1446,0))/INDEX(Historical!$H$7:$H$1430,MATCH(B536,Historical!$B$7:$B$1446,0)))^(1/5)-1)*100)</f>
        <v>4.7757678435632389</v>
      </c>
      <c r="V536" s="759">
        <f>IF(INDEX(Historical!$O$7:$O$1430,MATCH(B536,Historical!$B$7:$B$1446,0))=0,"n/a",((INDEX(Historical!$C$7:$C$1437,MATCH(B536,Historical!$B$7:$B$1446,0))/INDEX(Historical!$O$7:$O$1430,MATCH(B536,Historical!$B$7:$B$1446,0)))^(1/10)-1)*100)</f>
        <v>4.7142632556182562</v>
      </c>
      <c r="W536" s="760">
        <f t="shared" si="141"/>
        <v>1.0130464898988583</v>
      </c>
      <c r="X536" s="761">
        <f t="shared" si="142"/>
        <v>0.70231880052400564</v>
      </c>
      <c r="Y536" s="716"/>
      <c r="Z536" s="702">
        <f t="shared" si="143"/>
        <v>48.56230031948882</v>
      </c>
      <c r="AA536" s="935">
        <f t="shared" si="144"/>
        <v>35.115015974440894</v>
      </c>
      <c r="AB536" s="639">
        <v>12</v>
      </c>
      <c r="AC536" s="916">
        <v>3.13</v>
      </c>
      <c r="AD536" s="916">
        <v>1.95</v>
      </c>
      <c r="AE536" s="916">
        <v>3.01</v>
      </c>
      <c r="AF536" s="916">
        <v>6.71</v>
      </c>
      <c r="AG536" s="916">
        <v>10.4</v>
      </c>
      <c r="AH536" s="916">
        <v>165</v>
      </c>
      <c r="AI536" s="916">
        <v>8.1100000000000012</v>
      </c>
      <c r="AJ536" s="916">
        <v>6.8000000000000007</v>
      </c>
      <c r="AK536" s="916">
        <v>18</v>
      </c>
      <c r="AL536" s="928">
        <v>4090</v>
      </c>
      <c r="AM536" s="922">
        <v>4.2</v>
      </c>
      <c r="AN536" s="916">
        <v>0.56999999999999995</v>
      </c>
      <c r="AO536" s="802">
        <f t="shared" si="145"/>
        <v>-28.956298444770841</v>
      </c>
      <c r="AP536" s="803">
        <f t="shared" si="146"/>
        <v>6.1587175296700538</v>
      </c>
      <c r="AQ536" s="936">
        <f t="shared" si="147"/>
        <v>223.60590379760677</v>
      </c>
      <c r="AR536" s="702">
        <f>INDEX(Historical!$C$7:$C$1437,MATCH(B536,Historical!$B$7:$B$1446,0))*IF(AH536="n/a",1.03,IF(AH536&lt;0,1.01,IF(AH536&gt;10,1.1,(1+AH536/100))))</f>
        <v>1.639</v>
      </c>
      <c r="AS536" s="935">
        <f t="shared" si="148"/>
        <v>1.7719228999999999</v>
      </c>
      <c r="AT536" s="935">
        <f t="shared" si="152"/>
        <v>1.9491151900000001</v>
      </c>
      <c r="AU536" s="935">
        <f t="shared" si="152"/>
        <v>2.1440267090000003</v>
      </c>
      <c r="AV536" s="935">
        <f t="shared" si="152"/>
        <v>2.3584293799000005</v>
      </c>
      <c r="AW536" s="702">
        <f t="shared" si="149"/>
        <v>9.8624941789000005</v>
      </c>
      <c r="AX536" s="810">
        <f t="shared" si="150"/>
        <v>8.973245545355292</v>
      </c>
      <c r="AY536" s="991">
        <v>1.28</v>
      </c>
      <c r="AZ536" s="922">
        <v>28.82</v>
      </c>
      <c r="BA536" s="922">
        <v>-0.83</v>
      </c>
      <c r="BB536" s="922">
        <v>5.65</v>
      </c>
      <c r="BC536" s="922">
        <v>7.88</v>
      </c>
      <c r="BE536" s="664">
        <v>1972</v>
      </c>
      <c r="BF536" s="946" t="e">
        <f>#VALUE!</f>
        <v>#VALUE!</v>
      </c>
      <c r="BG536" s="931">
        <v>4</v>
      </c>
    </row>
    <row r="537" spans="1:59" ht="11.25" customHeight="1" x14ac:dyDescent="0.2">
      <c r="A537" s="628" t="s">
        <v>4243</v>
      </c>
      <c r="B537" s="925" t="s">
        <v>4240</v>
      </c>
      <c r="C537" s="988" t="s">
        <v>108</v>
      </c>
      <c r="D537" s="988" t="s">
        <v>4369</v>
      </c>
      <c r="E537" s="792">
        <v>5</v>
      </c>
      <c r="F537" s="526">
        <v>828</v>
      </c>
      <c r="G537" s="526" t="s">
        <v>106</v>
      </c>
      <c r="H537" s="526" t="s">
        <v>106</v>
      </c>
      <c r="I537" s="924">
        <v>225.38</v>
      </c>
      <c r="J537" s="702">
        <f t="shared" si="138"/>
        <v>1.0293726151388767</v>
      </c>
      <c r="K537" s="927">
        <v>0.57999999999999996</v>
      </c>
      <c r="L537" s="639">
        <v>4</v>
      </c>
      <c r="M537" s="693">
        <f t="shared" si="139"/>
        <v>2.3199999999999998</v>
      </c>
      <c r="N537" s="921" t="s">
        <v>520</v>
      </c>
      <c r="O537" s="795">
        <v>0.38</v>
      </c>
      <c r="P537" s="915">
        <v>43327</v>
      </c>
      <c r="Q537" s="915">
        <v>43342</v>
      </c>
      <c r="R537" s="693">
        <f t="shared" si="140"/>
        <v>52.631578947368411</v>
      </c>
      <c r="S537" s="759">
        <f>IF(INDEX(Historical!$D$7:$D$1437,MATCH(B537,Historical!$B$7:$B$1446,0))=0,"n/a",(INDEX(Historical!$C$7:$C$1437,MATCH(B537,Historical!$B$7:$B$1446,0))/INDEX(Historical!$D$7:$D$1437,MATCH(B537,Historical!$B$7:$B$1446,0))-1)*100)</f>
        <v>45.454545454545439</v>
      </c>
      <c r="T537" s="759">
        <f>IF(INDEX(Historical!$F$7:$F$1430,MATCH(B537,Historical!$B$7:$B$1446,0))=0,"n/a",((INDEX(Historical!$C$7:$C$1437,MATCH(B537,Historical!$B$7:$B$1446,0))/INDEX(Historical!$F$7:$F$1430,MATCH(B537,Historical!$B$7:$B$1446,0)))^(1/3)-1)*100)</f>
        <v>33.886590016433907</v>
      </c>
      <c r="U537" s="759" t="str">
        <f>IF(INDEX(Historical!$H$7:$H$1430,MATCH(B537,Historical!$B$7:$B$1446,0))=0,"n/a",((INDEX(Historical!$C$7:$C$1437,MATCH(B537,Historical!$B$7:$B$1446,0))/INDEX(Historical!$H$7:$H$1430,MATCH(B537,Historical!$B$7:$B$1446,0)))^(1/5)-1)*100)</f>
        <v>n/a</v>
      </c>
      <c r="V537" s="759" t="str">
        <f>IF(INDEX(Historical!$O$7:$O$1430,MATCH(B537,Historical!$B$7:$B$1446,0))=0,"n/a",((INDEX(Historical!$C$7:$C$1437,MATCH(B537,Historical!$B$7:$B$1446,0))/INDEX(Historical!$O$7:$O$1430,MATCH(B537,Historical!$B$7:$B$1446,0)))^(1/10)-1)*100)</f>
        <v>n/a</v>
      </c>
      <c r="W537" s="760" t="str">
        <f t="shared" si="141"/>
        <v>n/a</v>
      </c>
      <c r="X537" s="761" t="str">
        <f t="shared" si="142"/>
        <v>n/a</v>
      </c>
      <c r="Y537" s="713"/>
      <c r="Z537" s="702">
        <f t="shared" si="143"/>
        <v>41.651705565529618</v>
      </c>
      <c r="AA537" s="935">
        <f t="shared" si="144"/>
        <v>40.46319569120287</v>
      </c>
      <c r="AB537" s="639">
        <v>12</v>
      </c>
      <c r="AC537" s="916">
        <v>5.57</v>
      </c>
      <c r="AD537" s="916">
        <v>2.81</v>
      </c>
      <c r="AE537" s="916">
        <v>13.15</v>
      </c>
      <c r="AF537" s="916" t="s">
        <v>137</v>
      </c>
      <c r="AG537" s="916">
        <v>207.39999999999998</v>
      </c>
      <c r="AH537" s="916">
        <v>50.4</v>
      </c>
      <c r="AI537" s="916">
        <v>15.82</v>
      </c>
      <c r="AJ537" s="916">
        <v>27.500000000000004</v>
      </c>
      <c r="AK537" s="916">
        <v>14.399999999999999</v>
      </c>
      <c r="AL537" s="928">
        <v>18850</v>
      </c>
      <c r="AM537" s="922">
        <v>2.7</v>
      </c>
      <c r="AN537" s="916" t="s">
        <v>137</v>
      </c>
      <c r="AO537" s="802" t="str">
        <f t="shared" si="145"/>
        <v>n/a</v>
      </c>
      <c r="AP537" s="803" t="str">
        <f t="shared" si="146"/>
        <v>n/a</v>
      </c>
      <c r="AQ537" s="936" t="str">
        <f t="shared" si="147"/>
        <v>n/a</v>
      </c>
      <c r="AR537" s="702">
        <f>INDEX(Historical!$C$7:$C$1437,MATCH(B537,Historical!$B$7:$B$1446,0))*IF(AH537="n/a",1.03,IF(AH537&lt;0,1.01,IF(AH537&gt;10,1.1,(1+AH537/100))))</f>
        <v>2.1120000000000001</v>
      </c>
      <c r="AS537" s="935">
        <f t="shared" si="148"/>
        <v>2.3232000000000004</v>
      </c>
      <c r="AT537" s="935">
        <f t="shared" si="152"/>
        <v>2.5555200000000005</v>
      </c>
      <c r="AU537" s="935">
        <f t="shared" si="152"/>
        <v>2.8110720000000007</v>
      </c>
      <c r="AV537" s="935">
        <f t="shared" si="152"/>
        <v>3.0921792000000008</v>
      </c>
      <c r="AW537" s="702">
        <f t="shared" si="149"/>
        <v>12.893971200000001</v>
      </c>
      <c r="AX537" s="810">
        <f t="shared" si="150"/>
        <v>5.7209917472712757</v>
      </c>
      <c r="AY537" s="991">
        <v>1.18</v>
      </c>
      <c r="AZ537" s="922">
        <v>67.84</v>
      </c>
      <c r="BA537" s="922">
        <v>-0.66</v>
      </c>
      <c r="BB537" s="922">
        <v>13.750000000000002</v>
      </c>
      <c r="BC537" s="922">
        <v>31.430000000000003</v>
      </c>
      <c r="BE537" s="664">
        <v>2014</v>
      </c>
      <c r="BF537" s="946" t="e">
        <f>#VALUE!</f>
        <v>#VALUE!</v>
      </c>
      <c r="BG537" s="931">
        <v>14.2</v>
      </c>
    </row>
    <row r="538" spans="1:59" ht="11.25" customHeight="1" x14ac:dyDescent="0.2">
      <c r="A538" s="537" t="s">
        <v>292</v>
      </c>
      <c r="B538" s="925" t="s">
        <v>293</v>
      </c>
      <c r="C538" s="988" t="s">
        <v>131</v>
      </c>
      <c r="D538" s="988" t="s">
        <v>4375</v>
      </c>
      <c r="E538" s="792">
        <v>46</v>
      </c>
      <c r="F538" s="526">
        <v>44</v>
      </c>
      <c r="G538" s="526" t="s">
        <v>37</v>
      </c>
      <c r="H538" s="526" t="s">
        <v>37</v>
      </c>
      <c r="I538" s="916">
        <v>57.99</v>
      </c>
      <c r="J538" s="702">
        <f t="shared" si="138"/>
        <v>1.6554578375581996</v>
      </c>
      <c r="K538" s="927">
        <v>0.24</v>
      </c>
      <c r="L538" s="639">
        <v>4</v>
      </c>
      <c r="M538" s="693">
        <f t="shared" si="139"/>
        <v>0.96</v>
      </c>
      <c r="N538" s="921" t="s">
        <v>119</v>
      </c>
      <c r="O538" s="795">
        <v>0.22375</v>
      </c>
      <c r="P538" s="915">
        <v>43418</v>
      </c>
      <c r="Q538" s="915">
        <v>43437</v>
      </c>
      <c r="R538" s="693">
        <f t="shared" si="140"/>
        <v>7.2625698324022281</v>
      </c>
      <c r="S538" s="759">
        <f>IF(INDEX(Historical!$D$7:$D$1437,MATCH(B538,Historical!$B$7:$B$1446,0))=0,"n/a",(INDEX(Historical!$C$7:$C$1437,MATCH(B538,Historical!$B$7:$B$1446,0))/INDEX(Historical!$D$7:$D$1437,MATCH(B538,Historical!$B$7:$B$1446,0))-1)*100)</f>
        <v>6.2682215743440128</v>
      </c>
      <c r="T538" s="759">
        <f>IF(INDEX(Historical!$F$7:$F$1430,MATCH(B538,Historical!$B$7:$B$1446,0))=0,"n/a",((INDEX(Historical!$C$7:$C$1437,MATCH(B538,Historical!$B$7:$B$1446,0))/INDEX(Historical!$F$7:$F$1430,MATCH(B538,Historical!$B$7:$B$1446,0)))^(1/3)-1)*100)</f>
        <v>5.4901660750877879</v>
      </c>
      <c r="U538" s="759">
        <f>IF(INDEX(Historical!$H$7:$H$1430,MATCH(B538,Historical!$B$7:$B$1446,0))=0,"n/a",((INDEX(Historical!$C$7:$C$1437,MATCH(B538,Historical!$B$7:$B$1446,0))/INDEX(Historical!$H$7:$H$1430,MATCH(B538,Historical!$B$7:$B$1446,0)))^(1/5)-1)*100)</f>
        <v>3.9025502799553857</v>
      </c>
      <c r="V538" s="759">
        <f>IF(INDEX(Historical!$O$7:$O$1430,MATCH(B538,Historical!$B$7:$B$1446,0))=0,"n/a",((INDEX(Historical!$C$7:$C$1437,MATCH(B538,Historical!$B$7:$B$1446,0))/INDEX(Historical!$O$7:$O$1430,MATCH(B538,Historical!$B$7:$B$1446,0)))^(1/10)-1)*100)</f>
        <v>2.6358589590341319</v>
      </c>
      <c r="W538" s="760">
        <f t="shared" si="141"/>
        <v>1.4805611152219664</v>
      </c>
      <c r="X538" s="761">
        <f t="shared" si="142"/>
        <v>0.28075901294643058</v>
      </c>
      <c r="Y538" s="925"/>
      <c r="Z538" s="702">
        <f t="shared" si="143"/>
        <v>48.979591836734691</v>
      </c>
      <c r="AA538" s="935">
        <f t="shared" si="144"/>
        <v>29.586734693877553</v>
      </c>
      <c r="AB538" s="639">
        <v>12</v>
      </c>
      <c r="AC538" s="916">
        <v>1.96</v>
      </c>
      <c r="AD538" s="916">
        <v>10.97</v>
      </c>
      <c r="AE538" s="916">
        <v>6.81</v>
      </c>
      <c r="AF538" s="916">
        <v>3.82</v>
      </c>
      <c r="AG538" s="916">
        <v>13.5</v>
      </c>
      <c r="AH538" s="916">
        <v>45.800000000000004</v>
      </c>
      <c r="AI538" s="916">
        <v>4.3900000000000006</v>
      </c>
      <c r="AJ538" s="916">
        <v>13.900000000000002</v>
      </c>
      <c r="AK538" s="916">
        <v>2.7</v>
      </c>
      <c r="AL538" s="931">
        <v>940.6</v>
      </c>
      <c r="AM538" s="922">
        <v>1.2</v>
      </c>
      <c r="AN538" s="916">
        <v>0.84</v>
      </c>
      <c r="AO538" s="802">
        <f t="shared" si="145"/>
        <v>-24.028726576363965</v>
      </c>
      <c r="AP538" s="803">
        <f t="shared" si="146"/>
        <v>5.5580081175135856</v>
      </c>
      <c r="AQ538" s="936">
        <f t="shared" si="147"/>
        <v>124.12429738935514</v>
      </c>
      <c r="AR538" s="702">
        <f>INDEX(Historical!$C$7:$C$1437,MATCH(B538,Historical!$B$7:$B$1446,0))*IF(AH538="n/a",1.03,IF(AH538&lt;0,1.01,IF(AH538&gt;10,1.1,(1+AH538/100))))</f>
        <v>1.002375</v>
      </c>
      <c r="AS538" s="935">
        <f t="shared" si="148"/>
        <v>1.0463792625000001</v>
      </c>
      <c r="AT538" s="935">
        <f t="shared" si="152"/>
        <v>1.0746315025875</v>
      </c>
      <c r="AU538" s="935">
        <f t="shared" si="152"/>
        <v>1.1036465531573623</v>
      </c>
      <c r="AV538" s="935">
        <f t="shared" si="152"/>
        <v>1.133445010092611</v>
      </c>
      <c r="AW538" s="702">
        <f t="shared" si="149"/>
        <v>5.3604773283374731</v>
      </c>
      <c r="AX538" s="810">
        <f t="shared" si="150"/>
        <v>9.2437960481763621</v>
      </c>
      <c r="AY538" s="991">
        <v>0.4</v>
      </c>
      <c r="AZ538" s="922">
        <v>44.7</v>
      </c>
      <c r="BA538" s="922">
        <v>-4.12</v>
      </c>
      <c r="BB538" s="922">
        <v>2.4500000000000002</v>
      </c>
      <c r="BC538" s="922">
        <v>13.62</v>
      </c>
      <c r="BE538" s="664">
        <v>1974</v>
      </c>
      <c r="BF538" s="946" t="e">
        <f>#VALUE!</f>
        <v>#VALUE!</v>
      </c>
      <c r="BG538" s="931">
        <v>4.3999999999999995</v>
      </c>
    </row>
    <row r="539" spans="1:59" s="838" customFormat="1" ht="11.25" customHeight="1" x14ac:dyDescent="0.2">
      <c r="A539" s="817" t="s">
        <v>685</v>
      </c>
      <c r="B539" s="846" t="s">
        <v>686</v>
      </c>
      <c r="C539" s="988" t="s">
        <v>4224</v>
      </c>
      <c r="D539" s="988" t="s">
        <v>4403</v>
      </c>
      <c r="E539" s="818">
        <v>17</v>
      </c>
      <c r="F539" s="526">
        <v>193</v>
      </c>
      <c r="G539" s="1171" t="s">
        <v>37</v>
      </c>
      <c r="H539" s="1171" t="s">
        <v>115</v>
      </c>
      <c r="I539" s="819">
        <v>130.6</v>
      </c>
      <c r="J539" s="820">
        <f t="shared" si="138"/>
        <v>1.4088820826952528</v>
      </c>
      <c r="K539" s="821">
        <v>0.46</v>
      </c>
      <c r="L539" s="822">
        <v>4</v>
      </c>
      <c r="M539" s="823">
        <f t="shared" si="139"/>
        <v>1.84</v>
      </c>
      <c r="N539" s="824" t="s">
        <v>136</v>
      </c>
      <c r="O539" s="825">
        <v>0.42</v>
      </c>
      <c r="P539" s="826">
        <v>43418</v>
      </c>
      <c r="Q539" s="826">
        <v>43447</v>
      </c>
      <c r="R539" s="823">
        <f t="shared" si="140"/>
        <v>9.5238095238095326</v>
      </c>
      <c r="S539" s="759">
        <f>IF(INDEX(Historical!$D$7:$D$1437,MATCH(B539,Historical!$B$7:$B$1446,0))=0,"n/a",(INDEX(Historical!$C$7:$C$1437,MATCH(B539,Historical!$B$7:$B$1446,0))/INDEX(Historical!$D$7:$D$1437,MATCH(B539,Historical!$B$7:$B$1446,0))-1)*100)</f>
        <v>8.1761006289308149</v>
      </c>
      <c r="T539" s="759">
        <f>IF(INDEX(Historical!$F$7:$F$1430,MATCH(B539,Historical!$B$7:$B$1446,0))=0,"n/a",((INDEX(Historical!$C$7:$C$1437,MATCH(B539,Historical!$B$7:$B$1446,0))/INDEX(Historical!$F$7:$F$1430,MATCH(B539,Historical!$B$7:$B$1446,0)))^(1/3)-1)*100)</f>
        <v>10.064241629820891</v>
      </c>
      <c r="U539" s="759">
        <f>IF(INDEX(Historical!$H$7:$H$1430,MATCH(B539,Historical!$B$7:$B$1446,0))=0,"n/a",((INDEX(Historical!$C$7:$C$1437,MATCH(B539,Historical!$B$7:$B$1446,0))/INDEX(Historical!$H$7:$H$1430,MATCH(B539,Historical!$B$7:$B$1446,0)))^(1/5)-1)*100)</f>
        <v>12.137622091418399</v>
      </c>
      <c r="V539" s="759">
        <f>IF(INDEX(Historical!$O$7:$O$1430,MATCH(B539,Historical!$B$7:$B$1446,0))=0,"n/a",((INDEX(Historical!$C$7:$C$1437,MATCH(B539,Historical!$B$7:$B$1446,0))/INDEX(Historical!$O$7:$O$1430,MATCH(B539,Historical!$B$7:$B$1446,0)))^(1/10)-1)*100)</f>
        <v>14.097745081381818</v>
      </c>
      <c r="W539" s="827">
        <f t="shared" si="141"/>
        <v>0.86096194968427575</v>
      </c>
      <c r="X539" s="828">
        <f t="shared" si="142"/>
        <v>1.4279555401668704</v>
      </c>
      <c r="Y539" s="846" t="s">
        <v>153</v>
      </c>
      <c r="Z539" s="820">
        <f t="shared" si="143"/>
        <v>40.979955456570153</v>
      </c>
      <c r="AA539" s="830">
        <f t="shared" si="144"/>
        <v>29.08685968819599</v>
      </c>
      <c r="AB539" s="822">
        <v>6</v>
      </c>
      <c r="AC539" s="831">
        <v>4.49</v>
      </c>
      <c r="AD539" s="831">
        <v>1.97</v>
      </c>
      <c r="AE539" s="831">
        <v>8.15</v>
      </c>
      <c r="AF539" s="831">
        <v>10.57</v>
      </c>
      <c r="AG539" s="831">
        <v>39.300000000000004</v>
      </c>
      <c r="AH539" s="831">
        <v>19.3</v>
      </c>
      <c r="AI539" s="831">
        <v>11.3</v>
      </c>
      <c r="AJ539" s="831">
        <v>8.5</v>
      </c>
      <c r="AK539" s="831">
        <v>14.799999999999999</v>
      </c>
      <c r="AL539" s="832">
        <v>996280</v>
      </c>
      <c r="AM539" s="833">
        <v>0.1</v>
      </c>
      <c r="AN539" s="831">
        <v>0.83</v>
      </c>
      <c r="AO539" s="834">
        <f t="shared" si="145"/>
        <v>-15.540355514082338</v>
      </c>
      <c r="AP539" s="835">
        <f t="shared" si="146"/>
        <v>13.546504174113652</v>
      </c>
      <c r="AQ539" s="836">
        <f t="shared" si="147"/>
        <v>269.6533552783572</v>
      </c>
      <c r="AR539" s="702">
        <f>INDEX(Historical!$C$7:$C$1437,MATCH(B539,Historical!$B$7:$B$1446,0))*IF(AH539="n/a",1.03,IF(AH539&lt;0,1.01,IF(AH539&gt;10,1.1,(1+AH539/100))))</f>
        <v>1.8920000000000001</v>
      </c>
      <c r="AS539" s="830">
        <f t="shared" si="148"/>
        <v>2.0812000000000004</v>
      </c>
      <c r="AT539" s="830">
        <f t="shared" si="152"/>
        <v>2.2893200000000005</v>
      </c>
      <c r="AU539" s="830">
        <f t="shared" si="152"/>
        <v>2.5182520000000008</v>
      </c>
      <c r="AV539" s="830">
        <f t="shared" si="152"/>
        <v>2.7700772000000011</v>
      </c>
      <c r="AW539" s="820">
        <f t="shared" si="149"/>
        <v>11.550849200000002</v>
      </c>
      <c r="AX539" s="837">
        <f t="shared" si="150"/>
        <v>8.8444480857580423</v>
      </c>
      <c r="AY539" s="992">
        <v>1.23</v>
      </c>
      <c r="AZ539" s="833">
        <v>41.27</v>
      </c>
      <c r="BA539" s="833">
        <v>-0.59</v>
      </c>
      <c r="BB539" s="833">
        <v>11.469999999999999</v>
      </c>
      <c r="BC539" s="833">
        <v>18.86</v>
      </c>
      <c r="BD539" s="961"/>
      <c r="BE539" s="664">
        <v>2002</v>
      </c>
      <c r="BF539" s="946" t="e">
        <f>#VALUE!</f>
        <v>#VALUE!</v>
      </c>
      <c r="BG539" s="893">
        <v>13.5</v>
      </c>
    </row>
    <row r="540" spans="1:59" ht="11.25" customHeight="1" x14ac:dyDescent="0.2">
      <c r="A540" s="609" t="s">
        <v>1492</v>
      </c>
      <c r="B540" s="925" t="s">
        <v>1493</v>
      </c>
      <c r="C540" s="988" t="s">
        <v>4224</v>
      </c>
      <c r="D540" s="988" t="s">
        <v>4394</v>
      </c>
      <c r="E540" s="792">
        <v>9</v>
      </c>
      <c r="F540" s="526">
        <v>412</v>
      </c>
      <c r="G540" s="526" t="s">
        <v>106</v>
      </c>
      <c r="H540" s="526" t="s">
        <v>106</v>
      </c>
      <c r="I540" s="924">
        <v>144.91</v>
      </c>
      <c r="J540" s="702">
        <f t="shared" si="138"/>
        <v>1.5733903802360085</v>
      </c>
      <c r="K540" s="927">
        <v>0.56999999999999995</v>
      </c>
      <c r="L540" s="639">
        <v>4</v>
      </c>
      <c r="M540" s="693">
        <f t="shared" si="139"/>
        <v>2.2799999999999998</v>
      </c>
      <c r="N540" s="921" t="s">
        <v>467</v>
      </c>
      <c r="O540" s="795">
        <v>0.52</v>
      </c>
      <c r="P540" s="915">
        <v>43447</v>
      </c>
      <c r="Q540" s="915">
        <v>43480</v>
      </c>
      <c r="R540" s="693">
        <f t="shared" si="140"/>
        <v>9.6153846153846025</v>
      </c>
      <c r="S540" s="759">
        <f>IF(INDEX(Historical!$D$7:$D$1437,MATCH(B540,Historical!$B$7:$B$1446,0))=0,"n/a",(INDEX(Historical!$C$7:$C$1437,MATCH(B540,Historical!$B$7:$B$1446,0))/INDEX(Historical!$D$7:$D$1437,MATCH(B540,Historical!$B$7:$B$1446,0))-1)*100)</f>
        <v>10.638297872340431</v>
      </c>
      <c r="T540" s="759">
        <f>IF(INDEX(Historical!$F$7:$F$1430,MATCH(B540,Historical!$B$7:$B$1446,0))=0,"n/a",((INDEX(Historical!$C$7:$C$1437,MATCH(B540,Historical!$B$7:$B$1446,0))/INDEX(Historical!$F$7:$F$1430,MATCH(B540,Historical!$B$7:$B$1446,0)))^(1/3)-1)*100)</f>
        <v>15.21476602058922</v>
      </c>
      <c r="U540" s="759">
        <f>IF(INDEX(Historical!$H$7:$H$1430,MATCH(B540,Historical!$B$7:$B$1446,0))=0,"n/a",((INDEX(Historical!$C$7:$C$1437,MATCH(B540,Historical!$B$7:$B$1446,0))/INDEX(Historical!$H$7:$H$1430,MATCH(B540,Historical!$B$7:$B$1446,0)))^(1/5)-1)*100)</f>
        <v>13.796097158262377</v>
      </c>
      <c r="V540" s="759">
        <f>IF(INDEX(Historical!$O$7:$O$1430,MATCH(B540,Historical!$B$7:$B$1446,0))=0,"n/a",((INDEX(Historical!$C$7:$C$1437,MATCH(B540,Historical!$B$7:$B$1446,0))/INDEX(Historical!$O$7:$O$1430,MATCH(B540,Historical!$B$7:$B$1446,0)))^(1/10)-1)*100)</f>
        <v>9.9100123746509894</v>
      </c>
      <c r="W540" s="760">
        <f t="shared" si="141"/>
        <v>1.3921372281584308</v>
      </c>
      <c r="X540" s="761">
        <f t="shared" si="142"/>
        <v>1.6423925188407591</v>
      </c>
      <c r="Y540" s="713"/>
      <c r="Z540" s="702">
        <f t="shared" si="143"/>
        <v>44.271844660194169</v>
      </c>
      <c r="AA540" s="935">
        <f t="shared" si="144"/>
        <v>28.137864077669899</v>
      </c>
      <c r="AB540" s="639">
        <v>12</v>
      </c>
      <c r="AC540" s="916">
        <v>5.15</v>
      </c>
      <c r="AD540" s="916">
        <v>1.99</v>
      </c>
      <c r="AE540" s="916">
        <v>3.23</v>
      </c>
      <c r="AF540" s="916" t="s">
        <v>137</v>
      </c>
      <c r="AG540" s="919">
        <v>-67</v>
      </c>
      <c r="AH540" s="918">
        <v>23.200000000000003</v>
      </c>
      <c r="AI540" s="918">
        <v>10.24</v>
      </c>
      <c r="AJ540" s="916">
        <v>8.4</v>
      </c>
      <c r="AK540" s="916">
        <v>14.16</v>
      </c>
      <c r="AL540" s="928">
        <v>23710</v>
      </c>
      <c r="AM540" s="922">
        <v>0.2</v>
      </c>
      <c r="AN540" s="916" t="s">
        <v>137</v>
      </c>
      <c r="AO540" s="802">
        <f t="shared" si="145"/>
        <v>-12.768376539171514</v>
      </c>
      <c r="AP540" s="803">
        <f t="shared" si="146"/>
        <v>15.369487538498385</v>
      </c>
      <c r="AQ540" s="936" t="str">
        <f t="shared" si="147"/>
        <v>n/a</v>
      </c>
      <c r="AR540" s="702">
        <f>INDEX(Historical!$C$7:$C$1437,MATCH(B540,Historical!$B$7:$B$1446,0))*IF(AH540="n/a",1.03,IF(AH540&lt;0,1.01,IF(AH540&gt;10,1.1,(1+AH540/100))))</f>
        <v>2.2880000000000003</v>
      </c>
      <c r="AS540" s="935">
        <f t="shared" si="148"/>
        <v>2.5168000000000004</v>
      </c>
      <c r="AT540" s="935">
        <f t="shared" si="152"/>
        <v>2.7684800000000007</v>
      </c>
      <c r="AU540" s="935">
        <f t="shared" si="152"/>
        <v>3.0453280000000009</v>
      </c>
      <c r="AV540" s="935">
        <f t="shared" si="152"/>
        <v>3.3498608000000014</v>
      </c>
      <c r="AW540" s="702">
        <f t="shared" si="149"/>
        <v>13.968468800000004</v>
      </c>
      <c r="AX540" s="810">
        <f t="shared" si="150"/>
        <v>9.639409840590714</v>
      </c>
      <c r="AY540" s="991">
        <v>0.6</v>
      </c>
      <c r="AZ540" s="922">
        <v>37.93</v>
      </c>
      <c r="BA540" s="922">
        <v>-1.82</v>
      </c>
      <c r="BB540" s="922">
        <v>2.3800000000000003</v>
      </c>
      <c r="BC540" s="922">
        <v>13.350000000000001</v>
      </c>
      <c r="BE540" s="664">
        <v>2011</v>
      </c>
      <c r="BF540" s="946" t="e">
        <f>#VALUE!</f>
        <v>#VALUE!</v>
      </c>
      <c r="BG540" s="931">
        <v>10.6</v>
      </c>
    </row>
    <row r="541" spans="1:59" ht="11.25" customHeight="1" x14ac:dyDescent="0.2">
      <c r="A541" s="609" t="s">
        <v>690</v>
      </c>
      <c r="B541" s="925" t="s">
        <v>691</v>
      </c>
      <c r="C541" s="988" t="s">
        <v>112</v>
      </c>
      <c r="D541" s="988" t="s">
        <v>4366</v>
      </c>
      <c r="E541" s="792">
        <v>16</v>
      </c>
      <c r="F541" s="526">
        <v>217</v>
      </c>
      <c r="G541" s="526" t="s">
        <v>106</v>
      </c>
      <c r="H541" s="526" t="s">
        <v>106</v>
      </c>
      <c r="I541" s="924">
        <v>83.65</v>
      </c>
      <c r="J541" s="702">
        <f t="shared" si="138"/>
        <v>3.01255230125523</v>
      </c>
      <c r="K541" s="927">
        <v>0.63</v>
      </c>
      <c r="L541" s="639">
        <v>4</v>
      </c>
      <c r="M541" s="693">
        <f t="shared" si="139"/>
        <v>2.52</v>
      </c>
      <c r="N541" s="921" t="s">
        <v>725</v>
      </c>
      <c r="O541" s="795">
        <v>0.57999999999999996</v>
      </c>
      <c r="P541" s="915">
        <v>43413</v>
      </c>
      <c r="Q541" s="915">
        <v>43431</v>
      </c>
      <c r="R541" s="693">
        <f t="shared" si="140"/>
        <v>8.6206896551724235</v>
      </c>
      <c r="S541" s="759">
        <f>IF(INDEX(Historical!$D$7:$D$1437,MATCH(B541,Historical!$B$7:$B$1446,0))=0,"n/a",(INDEX(Historical!$C$7:$C$1437,MATCH(B541,Historical!$B$7:$B$1446,0))/INDEX(Historical!$D$7:$D$1437,MATCH(B541,Historical!$B$7:$B$1446,0))-1)*100)</f>
        <v>29.508196721311485</v>
      </c>
      <c r="T541" s="759">
        <f>IF(INDEX(Historical!$F$7:$F$1430,MATCH(B541,Historical!$B$7:$B$1446,0))=0,"n/a",((INDEX(Historical!$C$7:$C$1437,MATCH(B541,Historical!$B$7:$B$1446,0))/INDEX(Historical!$F$7:$F$1430,MATCH(B541,Historical!$B$7:$B$1446,0)))^(1/3)-1)*100)</f>
        <v>13.288783635834456</v>
      </c>
      <c r="U541" s="759">
        <f>IF(INDEX(Historical!$H$7:$H$1430,MATCH(B541,Historical!$B$7:$B$1446,0))=0,"n/a",((INDEX(Historical!$C$7:$C$1437,MATCH(B541,Historical!$B$7:$B$1446,0))/INDEX(Historical!$H$7:$H$1430,MATCH(B541,Historical!$B$7:$B$1446,0)))^(1/5)-1)*100)</f>
        <v>14.016747231069825</v>
      </c>
      <c r="V541" s="759">
        <f>IF(INDEX(Historical!$O$7:$O$1430,MATCH(B541,Historical!$B$7:$B$1446,0))=0,"n/a",((INDEX(Historical!$C$7:$C$1437,MATCH(B541,Historical!$B$7:$B$1446,0))/INDEX(Historical!$O$7:$O$1430,MATCH(B541,Historical!$B$7:$B$1446,0)))^(1/10)-1)*100)</f>
        <v>12.04525655621287</v>
      </c>
      <c r="W541" s="760">
        <f t="shared" si="141"/>
        <v>1.1636736142278408</v>
      </c>
      <c r="X541" s="761">
        <f t="shared" si="142"/>
        <v>2.2248805128682263</v>
      </c>
      <c r="Y541" s="715"/>
      <c r="Z541" s="702">
        <f t="shared" si="143"/>
        <v>55.752212389380539</v>
      </c>
      <c r="AA541" s="935">
        <f t="shared" si="144"/>
        <v>18.506637168141594</v>
      </c>
      <c r="AB541" s="639">
        <v>8</v>
      </c>
      <c r="AC541" s="916">
        <v>4.5199999999999996</v>
      </c>
      <c r="AD541" s="916">
        <v>2.94</v>
      </c>
      <c r="AE541" s="916">
        <v>1.38</v>
      </c>
      <c r="AF541" s="916">
        <v>3.29</v>
      </c>
      <c r="AG541" s="916">
        <v>21.2</v>
      </c>
      <c r="AH541" s="916">
        <v>25.5</v>
      </c>
      <c r="AI541" s="916">
        <v>8.34</v>
      </c>
      <c r="AJ541" s="916">
        <v>6.3</v>
      </c>
      <c r="AK541" s="916">
        <v>6.3</v>
      </c>
      <c r="AL541" s="928">
        <v>4590</v>
      </c>
      <c r="AM541" s="922">
        <v>0.8</v>
      </c>
      <c r="AN541" s="916">
        <v>0.42</v>
      </c>
      <c r="AO541" s="802">
        <f t="shared" si="145"/>
        <v>-1.4773376358165393</v>
      </c>
      <c r="AP541" s="803">
        <f t="shared" si="146"/>
        <v>17.029299532325055</v>
      </c>
      <c r="AQ541" s="936">
        <f t="shared" si="147"/>
        <v>64.501720738296171</v>
      </c>
      <c r="AR541" s="702">
        <f>INDEX(Historical!$C$7:$C$1437,MATCH(B541,Historical!$B$7:$B$1446,0))*IF(AH541="n/a",1.03,IF(AH541&lt;0,1.01,IF(AH541&gt;10,1.1,(1+AH541/100))))</f>
        <v>2.6070000000000002</v>
      </c>
      <c r="AS541" s="935">
        <f t="shared" si="148"/>
        <v>2.8244237999999999</v>
      </c>
      <c r="AT541" s="935">
        <f t="shared" si="152"/>
        <v>3.0023624993999998</v>
      </c>
      <c r="AU541" s="935">
        <f t="shared" si="152"/>
        <v>3.1915113368621997</v>
      </c>
      <c r="AV541" s="935">
        <f t="shared" si="152"/>
        <v>3.3925765510845181</v>
      </c>
      <c r="AW541" s="702">
        <f t="shared" si="149"/>
        <v>15.017874187346719</v>
      </c>
      <c r="AX541" s="810">
        <f t="shared" si="150"/>
        <v>17.95322676311622</v>
      </c>
      <c r="AY541" s="991">
        <v>0.82</v>
      </c>
      <c r="AZ541" s="922">
        <v>14.149999999999999</v>
      </c>
      <c r="BA541" s="922">
        <v>-12.709999999999999</v>
      </c>
      <c r="BB541" s="922">
        <v>0.53</v>
      </c>
      <c r="BC541" s="922">
        <v>0.21</v>
      </c>
      <c r="BE541" s="664">
        <v>2003</v>
      </c>
      <c r="BF541" s="946" t="e">
        <f>#VALUE!</f>
        <v>#VALUE!</v>
      </c>
      <c r="BG541" s="931">
        <v>12.9</v>
      </c>
    </row>
    <row r="542" spans="1:59" ht="11.25" customHeight="1" x14ac:dyDescent="0.2">
      <c r="A542" s="609" t="s">
        <v>1774</v>
      </c>
      <c r="B542" s="925" t="s">
        <v>1775</v>
      </c>
      <c r="C542" s="988" t="s">
        <v>247</v>
      </c>
      <c r="D542" s="988" t="s">
        <v>4387</v>
      </c>
      <c r="E542" s="792">
        <v>9</v>
      </c>
      <c r="F542" s="526">
        <v>466</v>
      </c>
      <c r="G542" s="526" t="s">
        <v>106</v>
      </c>
      <c r="H542" s="526" t="s">
        <v>106</v>
      </c>
      <c r="I542" s="924">
        <v>228.85</v>
      </c>
      <c r="J542" s="702">
        <f t="shared" si="138"/>
        <v>3.0762508193139615</v>
      </c>
      <c r="K542" s="927">
        <v>1.76</v>
      </c>
      <c r="L542" s="639">
        <v>4</v>
      </c>
      <c r="M542" s="693">
        <f t="shared" si="139"/>
        <v>7.04</v>
      </c>
      <c r="N542" s="921" t="s">
        <v>927</v>
      </c>
      <c r="O542" s="795">
        <v>1.47</v>
      </c>
      <c r="P542" s="915">
        <v>43550</v>
      </c>
      <c r="Q542" s="915">
        <v>43566</v>
      </c>
      <c r="R542" s="693">
        <f t="shared" si="140"/>
        <v>19.727891156462587</v>
      </c>
      <c r="S542" s="759">
        <f>IF(INDEX(Historical!$D$7:$D$1437,MATCH(B542,Historical!$B$7:$B$1446,0))=0,"n/a",(INDEX(Historical!$C$7:$C$1437,MATCH(B542,Historical!$B$7:$B$1446,0))/INDEX(Historical!$D$7:$D$1437,MATCH(B542,Historical!$B$7:$B$1446,0))-1)*100)</f>
        <v>37.641723356009081</v>
      </c>
      <c r="T542" s="759">
        <f>IF(INDEX(Historical!$F$7:$F$1430,MATCH(B542,Historical!$B$7:$B$1446,0))=0,"n/a",((INDEX(Historical!$C$7:$C$1437,MATCH(B542,Historical!$B$7:$B$1446,0))/INDEX(Historical!$F$7:$F$1430,MATCH(B542,Historical!$B$7:$B$1446,0)))^(1/3)-1)*100)</f>
        <v>33.764274408406393</v>
      </c>
      <c r="U542" s="759">
        <f>IF(INDEX(Historical!$H$7:$H$1430,MATCH(B542,Historical!$B$7:$B$1446,0))=0,"n/a",((INDEX(Historical!$C$7:$C$1437,MATCH(B542,Historical!$B$7:$B$1446,0))/INDEX(Historical!$H$7:$H$1430,MATCH(B542,Historical!$B$7:$B$1446,0)))^(1/5)-1)*100)</f>
        <v>46.483678124948405</v>
      </c>
      <c r="V542" s="759" t="str">
        <f>IF(INDEX(Historical!$O$7:$O$1430,MATCH(B542,Historical!$B$7:$B$1446,0))=0,"n/a",((INDEX(Historical!$C$7:$C$1437,MATCH(B542,Historical!$B$7:$B$1446,0))/INDEX(Historical!$O$7:$O$1430,MATCH(B542,Historical!$B$7:$B$1446,0)))^(1/10)-1)*100)</f>
        <v>n/a</v>
      </c>
      <c r="W542" s="760" t="str">
        <f t="shared" si="141"/>
        <v>n/a</v>
      </c>
      <c r="X542" s="761">
        <f t="shared" si="142"/>
        <v>0.9390642045444122</v>
      </c>
      <c r="Y542" s="926"/>
      <c r="Z542" s="702">
        <f t="shared" si="143"/>
        <v>110.86614173228347</v>
      </c>
      <c r="AA542" s="935">
        <f t="shared" si="144"/>
        <v>36.039370078740156</v>
      </c>
      <c r="AB542" s="639">
        <v>7</v>
      </c>
      <c r="AC542" s="916">
        <v>6.35</v>
      </c>
      <c r="AD542" s="916">
        <v>90.13</v>
      </c>
      <c r="AE542" s="916">
        <v>4.34</v>
      </c>
      <c r="AF542" s="916">
        <v>6.31</v>
      </c>
      <c r="AG542" s="916">
        <v>17.599999999999998</v>
      </c>
      <c r="AH542" s="916">
        <v>46.9</v>
      </c>
      <c r="AI542" s="916">
        <v>13.62</v>
      </c>
      <c r="AJ542" s="916">
        <v>49.5</v>
      </c>
      <c r="AK542" s="916">
        <v>0.4</v>
      </c>
      <c r="AL542" s="928">
        <v>9230</v>
      </c>
      <c r="AM542" s="922">
        <v>0.2</v>
      </c>
      <c r="AN542" s="916">
        <v>0.95</v>
      </c>
      <c r="AO542" s="802">
        <f t="shared" si="145"/>
        <v>13.520558865522212</v>
      </c>
      <c r="AP542" s="803">
        <f t="shared" si="146"/>
        <v>49.559928944262367</v>
      </c>
      <c r="AQ542" s="936">
        <f t="shared" si="147"/>
        <v>217.915729712451</v>
      </c>
      <c r="AR542" s="702">
        <f>INDEX(Historical!$C$7:$C$1437,MATCH(B542,Historical!$B$7:$B$1446,0))*IF(AH542="n/a",1.03,IF(AH542&lt;0,1.01,IF(AH542&gt;10,1.1,(1+AH542/100))))</f>
        <v>6.0093000000000005</v>
      </c>
      <c r="AS542" s="935">
        <f t="shared" si="148"/>
        <v>6.6102300000000014</v>
      </c>
      <c r="AT542" s="935">
        <f t="shared" si="152"/>
        <v>6.6366709200000011</v>
      </c>
      <c r="AU542" s="935">
        <f t="shared" si="152"/>
        <v>6.6632176036800015</v>
      </c>
      <c r="AV542" s="935">
        <f t="shared" si="152"/>
        <v>6.6898704740947217</v>
      </c>
      <c r="AW542" s="702">
        <f t="shared" si="149"/>
        <v>32.609288997774726</v>
      </c>
      <c r="AX542" s="810">
        <f t="shared" si="150"/>
        <v>14.249197726796908</v>
      </c>
      <c r="AY542" s="991">
        <v>0.64</v>
      </c>
      <c r="AZ542" s="922">
        <v>27.42</v>
      </c>
      <c r="BA542" s="922">
        <v>-24.41</v>
      </c>
      <c r="BB542" s="922">
        <v>7.17</v>
      </c>
      <c r="BC542" s="922">
        <v>-5.71</v>
      </c>
      <c r="BE542" s="664">
        <v>2011</v>
      </c>
      <c r="BF542" s="946" t="e">
        <f>#VALUE!</f>
        <v>#VALUE!</v>
      </c>
      <c r="BG542" s="931">
        <v>6.5</v>
      </c>
    </row>
    <row r="543" spans="1:59" ht="11.25" customHeight="1" x14ac:dyDescent="0.2">
      <c r="A543" s="609" t="s">
        <v>1464</v>
      </c>
      <c r="B543" s="925" t="s">
        <v>1465</v>
      </c>
      <c r="C543" s="988" t="s">
        <v>123</v>
      </c>
      <c r="D543" s="988" t="s">
        <v>4390</v>
      </c>
      <c r="E543" s="792">
        <v>6</v>
      </c>
      <c r="F543" s="526">
        <v>722</v>
      </c>
      <c r="G543" s="526" t="s">
        <v>106</v>
      </c>
      <c r="H543" s="526" t="s">
        <v>106</v>
      </c>
      <c r="I543" s="924">
        <v>58.03</v>
      </c>
      <c r="J543" s="702">
        <f t="shared" si="138"/>
        <v>0.72376357056694818</v>
      </c>
      <c r="K543" s="927">
        <v>0.105</v>
      </c>
      <c r="L543" s="639">
        <v>4</v>
      </c>
      <c r="M543" s="693">
        <f t="shared" si="139"/>
        <v>0.42</v>
      </c>
      <c r="N543" s="921" t="s">
        <v>1004</v>
      </c>
      <c r="O543" s="795">
        <v>0.1</v>
      </c>
      <c r="P543" s="658">
        <v>43235</v>
      </c>
      <c r="Q543" s="658">
        <v>43252</v>
      </c>
      <c r="R543" s="693">
        <f t="shared" si="140"/>
        <v>4.9999999999999902</v>
      </c>
      <c r="S543" s="759">
        <f>IF(INDEX(Historical!$D$7:$D$1437,MATCH(B543,Historical!$B$7:$B$1446,0))=0,"n/a",(INDEX(Historical!$C$7:$C$1437,MATCH(B543,Historical!$B$7:$B$1446,0))/INDEX(Historical!$D$7:$D$1437,MATCH(B543,Historical!$B$7:$B$1446,0))-1)*100)</f>
        <v>5.0632911392404889</v>
      </c>
      <c r="T543" s="759">
        <f>IF(INDEX(Historical!$F$7:$F$1430,MATCH(B543,Historical!$B$7:$B$1446,0))=0,"n/a",((INDEX(Historical!$C$7:$C$1437,MATCH(B543,Historical!$B$7:$B$1446,0))/INDEX(Historical!$F$7:$F$1430,MATCH(B543,Historical!$B$7:$B$1446,0)))^(1/3)-1)*100)</f>
        <v>5.343218065147215</v>
      </c>
      <c r="U543" s="759">
        <f>IF(INDEX(Historical!$H$7:$H$1430,MATCH(B543,Historical!$B$7:$B$1446,0))=0,"n/a",((INDEX(Historical!$C$7:$C$1437,MATCH(B543,Historical!$B$7:$B$1446,0))/INDEX(Historical!$H$7:$H$1430,MATCH(B543,Historical!$B$7:$B$1446,0)))^(1/5)-1)*100)</f>
        <v>5.6689783679528372</v>
      </c>
      <c r="V543" s="759" t="str">
        <f>IF(INDEX(Historical!$O$7:$O$1430,MATCH(B543,Historical!$B$7:$B$1446,0))=0,"n/a",((INDEX(Historical!$C$7:$C$1437,MATCH(B543,Historical!$B$7:$B$1446,0))/INDEX(Historical!$O$7:$O$1430,MATCH(B543,Historical!$B$7:$B$1446,0)))^(1/10)-1)*100)</f>
        <v>n/a</v>
      </c>
      <c r="W543" s="760" t="str">
        <f t="shared" si="141"/>
        <v>n/a</v>
      </c>
      <c r="X543" s="761" t="str">
        <f t="shared" si="142"/>
        <v>n/a</v>
      </c>
      <c r="Y543" s="926"/>
      <c r="Z543" s="702">
        <f t="shared" si="143"/>
        <v>93.333333333333329</v>
      </c>
      <c r="AA543" s="935">
        <f t="shared" si="144"/>
        <v>128.95555555555555</v>
      </c>
      <c r="AB543" s="639">
        <v>12</v>
      </c>
      <c r="AC543" s="916">
        <v>0.45</v>
      </c>
      <c r="AD543" s="916">
        <v>10.82</v>
      </c>
      <c r="AE543" s="916">
        <v>0.98</v>
      </c>
      <c r="AF543" s="916">
        <v>2.12</v>
      </c>
      <c r="AG543" s="916">
        <v>4</v>
      </c>
      <c r="AH543" s="916">
        <v>-66.3</v>
      </c>
      <c r="AI543" s="916">
        <v>8.93</v>
      </c>
      <c r="AJ543" s="916">
        <v>-13.3</v>
      </c>
      <c r="AK543" s="916">
        <v>12</v>
      </c>
      <c r="AL543" s="928">
        <v>1190</v>
      </c>
      <c r="AM543" s="922">
        <v>1</v>
      </c>
      <c r="AN543" s="916">
        <v>0.03</v>
      </c>
      <c r="AO543" s="802">
        <f t="shared" si="145"/>
        <v>-122.56281361703576</v>
      </c>
      <c r="AP543" s="803">
        <f t="shared" si="146"/>
        <v>6.3927419385197854</v>
      </c>
      <c r="AQ543" s="936">
        <f t="shared" si="147"/>
        <v>248.57537222738037</v>
      </c>
      <c r="AR543" s="702">
        <f>INDEX(Historical!$C$7:$C$1437,MATCH(B543,Historical!$B$7:$B$1446,0))*IF(AH543="n/a",1.03,IF(AH543&lt;0,1.01,IF(AH543&gt;10,1.1,(1+AH543/100))))</f>
        <v>0.41914999999999997</v>
      </c>
      <c r="AS543" s="935">
        <f t="shared" si="148"/>
        <v>0.45658009499999996</v>
      </c>
      <c r="AT543" s="935">
        <f t="shared" si="152"/>
        <v>0.50223810449999995</v>
      </c>
      <c r="AU543" s="935">
        <f t="shared" si="152"/>
        <v>0.55246191494999997</v>
      </c>
      <c r="AV543" s="935">
        <f t="shared" si="152"/>
        <v>0.60770810644500006</v>
      </c>
      <c r="AW543" s="702">
        <f t="shared" si="149"/>
        <v>2.5381382208950001</v>
      </c>
      <c r="AX543" s="810">
        <f t="shared" si="150"/>
        <v>4.3738380508271586</v>
      </c>
      <c r="AY543" s="991">
        <v>1.02</v>
      </c>
      <c r="AZ543" s="922">
        <v>36.54</v>
      </c>
      <c r="BA543" s="922">
        <v>-10.86</v>
      </c>
      <c r="BB543" s="922">
        <v>0.57000000000000006</v>
      </c>
      <c r="BC543" s="922">
        <v>4.68</v>
      </c>
      <c r="BE543" s="664">
        <v>2013</v>
      </c>
      <c r="BF543" s="946" t="e">
        <f>#VALUE!</f>
        <v>#VALUE!</v>
      </c>
      <c r="BG543" s="931">
        <v>2.6</v>
      </c>
    </row>
    <row r="544" spans="1:59" ht="11.25" customHeight="1" x14ac:dyDescent="0.2">
      <c r="A544" s="609" t="s">
        <v>677</v>
      </c>
      <c r="B544" s="925" t="s">
        <v>678</v>
      </c>
      <c r="C544" s="988" t="s">
        <v>4224</v>
      </c>
      <c r="D544" s="988" t="s">
        <v>4360</v>
      </c>
      <c r="E544" s="792">
        <v>17</v>
      </c>
      <c r="F544" s="526">
        <v>190</v>
      </c>
      <c r="G544" s="526" t="s">
        <v>106</v>
      </c>
      <c r="H544" s="526" t="s">
        <v>106</v>
      </c>
      <c r="I544" s="924">
        <v>60</v>
      </c>
      <c r="J544" s="702">
        <f t="shared" si="138"/>
        <v>3.0666666666666669</v>
      </c>
      <c r="K544" s="927">
        <v>0.46</v>
      </c>
      <c r="L544" s="639">
        <v>4</v>
      </c>
      <c r="M544" s="693">
        <f t="shared" si="139"/>
        <v>1.84</v>
      </c>
      <c r="N544" s="921" t="s">
        <v>149</v>
      </c>
      <c r="O544" s="795">
        <v>0.42</v>
      </c>
      <c r="P544" s="915">
        <v>43341</v>
      </c>
      <c r="Q544" s="915">
        <v>43356</v>
      </c>
      <c r="R544" s="693">
        <f t="shared" si="140"/>
        <v>9.5238095238095326</v>
      </c>
      <c r="S544" s="759">
        <f>IF(INDEX(Historical!$D$7:$D$1437,MATCH(B544,Historical!$B$7:$B$1446,0))=0,"n/a",(INDEX(Historical!$C$7:$C$1437,MATCH(B544,Historical!$B$7:$B$1446,0))/INDEX(Historical!$D$7:$D$1437,MATCH(B544,Historical!$B$7:$B$1446,0))-1)*100)</f>
        <v>27.536231884057983</v>
      </c>
      <c r="T544" s="759">
        <f>IF(INDEX(Historical!$F$7:$F$1430,MATCH(B544,Historical!$B$7:$B$1446,0))=0,"n/a",((INDEX(Historical!$C$7:$C$1437,MATCH(B544,Historical!$B$7:$B$1446,0))/INDEX(Historical!$F$7:$F$1430,MATCH(B544,Historical!$B$7:$B$1446,0)))^(1/3)-1)*100)</f>
        <v>14.90834232364584</v>
      </c>
      <c r="U544" s="759">
        <f>IF(INDEX(Historical!$H$7:$H$1430,MATCH(B544,Historical!$B$7:$B$1446,0))=0,"n/a",((INDEX(Historical!$C$7:$C$1437,MATCH(B544,Historical!$B$7:$B$1446,0))/INDEX(Historical!$H$7:$H$1430,MATCH(B544,Historical!$B$7:$B$1446,0)))^(1/5)-1)*100)</f>
        <v>11.970220528043152</v>
      </c>
      <c r="V544" s="759">
        <f>IF(INDEX(Historical!$O$7:$O$1430,MATCH(B544,Historical!$B$7:$B$1446,0))=0,"n/a",((INDEX(Historical!$C$7:$C$1437,MATCH(B544,Historical!$B$7:$B$1446,0))/INDEX(Historical!$O$7:$O$1430,MATCH(B544,Historical!$B$7:$B$1446,0)))^(1/10)-1)*100)</f>
        <v>8.5478176819006269</v>
      </c>
      <c r="W544" s="760">
        <f t="shared" si="141"/>
        <v>1.4003832292058838</v>
      </c>
      <c r="X544" s="761">
        <f t="shared" si="142"/>
        <v>1.1187121988825377</v>
      </c>
      <c r="Y544" s="925"/>
      <c r="Z544" s="702">
        <f t="shared" si="143"/>
        <v>70.498084291187752</v>
      </c>
      <c r="AA544" s="935">
        <f t="shared" si="144"/>
        <v>22.988505747126439</v>
      </c>
      <c r="AB544" s="639">
        <v>6</v>
      </c>
      <c r="AC544" s="916">
        <v>2.61</v>
      </c>
      <c r="AD544" s="916">
        <v>1.72</v>
      </c>
      <c r="AE544" s="916">
        <v>6.58</v>
      </c>
      <c r="AF544" s="916">
        <v>9.4499999999999993</v>
      </c>
      <c r="AG544" s="916" t="s">
        <v>137</v>
      </c>
      <c r="AH544" s="916">
        <v>26.6</v>
      </c>
      <c r="AI544" s="916">
        <v>6.36</v>
      </c>
      <c r="AJ544" s="916">
        <v>10.7</v>
      </c>
      <c r="AK544" s="916">
        <v>13.36</v>
      </c>
      <c r="AL544" s="928">
        <v>16440</v>
      </c>
      <c r="AM544" s="922">
        <v>0.2</v>
      </c>
      <c r="AN544" s="916">
        <v>0.56999999999999995</v>
      </c>
      <c r="AO544" s="802">
        <f t="shared" si="145"/>
        <v>-7.9516185524166207</v>
      </c>
      <c r="AP544" s="803">
        <f t="shared" si="146"/>
        <v>15.036887194709818</v>
      </c>
      <c r="AQ544" s="936">
        <f t="shared" si="147"/>
        <v>210.72773313293274</v>
      </c>
      <c r="AR544" s="702">
        <f>INDEX(Historical!$C$7:$C$1437,MATCH(B544,Historical!$B$7:$B$1446,0))*IF(AH544="n/a",1.03,IF(AH544&lt;0,1.01,IF(AH544&gt;10,1.1,(1+AH544/100))))</f>
        <v>1.9360000000000002</v>
      </c>
      <c r="AS544" s="935">
        <f t="shared" si="148"/>
        <v>2.0591296000000003</v>
      </c>
      <c r="AT544" s="935">
        <f t="shared" si="152"/>
        <v>2.2650425600000004</v>
      </c>
      <c r="AU544" s="935">
        <f t="shared" si="152"/>
        <v>2.4915468160000005</v>
      </c>
      <c r="AV544" s="935">
        <f t="shared" si="152"/>
        <v>2.7407014976000008</v>
      </c>
      <c r="AW544" s="702">
        <f t="shared" si="149"/>
        <v>11.492420473600003</v>
      </c>
      <c r="AX544" s="810">
        <f t="shared" si="150"/>
        <v>19.154034122666673</v>
      </c>
      <c r="AY544" s="991">
        <v>1.33</v>
      </c>
      <c r="AZ544" s="922">
        <v>28.64</v>
      </c>
      <c r="BA544" s="922">
        <v>-5.7799999999999994</v>
      </c>
      <c r="BB544" s="922">
        <v>7.35</v>
      </c>
      <c r="BC544" s="922">
        <v>7.95</v>
      </c>
      <c r="BE544" s="664">
        <v>2002</v>
      </c>
      <c r="BF544" s="946" t="e">
        <f>#VALUE!</f>
        <v>#VALUE!</v>
      </c>
      <c r="BG544" s="931" t="s">
        <v>137</v>
      </c>
    </row>
    <row r="545" spans="1:59" ht="11.25" customHeight="1" x14ac:dyDescent="0.2">
      <c r="A545" s="537" t="s">
        <v>692</v>
      </c>
      <c r="B545" s="925" t="s">
        <v>693</v>
      </c>
      <c r="C545" s="988" t="s">
        <v>108</v>
      </c>
      <c r="D545" s="988" t="s">
        <v>4373</v>
      </c>
      <c r="E545" s="792">
        <v>17</v>
      </c>
      <c r="F545" s="526">
        <v>191</v>
      </c>
      <c r="G545" s="526" t="s">
        <v>37</v>
      </c>
      <c r="H545" s="526" t="s">
        <v>106</v>
      </c>
      <c r="I545" s="924">
        <v>39</v>
      </c>
      <c r="J545" s="702">
        <f t="shared" si="138"/>
        <v>3.3846153846153846</v>
      </c>
      <c r="K545" s="933">
        <v>0.33</v>
      </c>
      <c r="L545" s="639">
        <v>4</v>
      </c>
      <c r="M545" s="693">
        <f t="shared" si="139"/>
        <v>1.32</v>
      </c>
      <c r="N545" s="921" t="s">
        <v>149</v>
      </c>
      <c r="O545" s="796">
        <v>0.32</v>
      </c>
      <c r="P545" s="915">
        <v>43347</v>
      </c>
      <c r="Q545" s="915">
        <v>43358</v>
      </c>
      <c r="R545" s="693">
        <f t="shared" si="140"/>
        <v>3.1250000000000027</v>
      </c>
      <c r="S545" s="759">
        <f>IF(INDEX(Historical!$D$7:$D$1437,MATCH(B545,Historical!$B$7:$B$1446,0))=0,"n/a",(INDEX(Historical!$C$7:$C$1437,MATCH(B545,Historical!$B$7:$B$1446,0))/INDEX(Historical!$D$7:$D$1437,MATCH(B545,Historical!$B$7:$B$1446,0))-1)*100)</f>
        <v>6.5573770491803351</v>
      </c>
      <c r="T545" s="759">
        <f>IF(INDEX(Historical!$F$7:$F$1430,MATCH(B545,Historical!$B$7:$B$1446,0))=0,"n/a",((INDEX(Historical!$C$7:$C$1437,MATCH(B545,Historical!$B$7:$B$1446,0))/INDEX(Historical!$F$7:$F$1430,MATCH(B545,Historical!$B$7:$B$1446,0)))^(1/3)-1)*100)</f>
        <v>9.1392883061105934</v>
      </c>
      <c r="U545" s="759">
        <f>IF(INDEX(Historical!$H$7:$H$1430,MATCH(B545,Historical!$B$7:$B$1446,0))=0,"n/a",((INDEX(Historical!$C$7:$C$1437,MATCH(B545,Historical!$B$7:$B$1446,0))/INDEX(Historical!$H$7:$H$1430,MATCH(B545,Historical!$B$7:$B$1446,0)))^(1/5)-1)*100)</f>
        <v>10.197228772148016</v>
      </c>
      <c r="V545" s="759">
        <f>IF(INDEX(Historical!$O$7:$O$1430,MATCH(B545,Historical!$B$7:$B$1446,0))=0,"n/a",((INDEX(Historical!$C$7:$C$1437,MATCH(B545,Historical!$B$7:$B$1446,0))/INDEX(Historical!$O$7:$O$1430,MATCH(B545,Historical!$B$7:$B$1446,0)))^(1/10)-1)*100)</f>
        <v>8.9828262537239301</v>
      </c>
      <c r="W545" s="760">
        <f t="shared" si="141"/>
        <v>1.1351915849335994</v>
      </c>
      <c r="X545" s="761" t="str">
        <f t="shared" si="142"/>
        <v>n/a</v>
      </c>
      <c r="Y545" s="926"/>
      <c r="Z545" s="702" t="str">
        <f t="shared" si="143"/>
        <v>n/a</v>
      </c>
      <c r="AA545" s="935" t="str">
        <f t="shared" si="144"/>
        <v>n/a</v>
      </c>
      <c r="AB545" s="639">
        <v>12</v>
      </c>
      <c r="AC545" s="916" t="s">
        <v>137</v>
      </c>
      <c r="AD545" s="916" t="s">
        <v>137</v>
      </c>
      <c r="AE545" s="916" t="s">
        <v>137</v>
      </c>
      <c r="AF545" s="916" t="s">
        <v>137</v>
      </c>
      <c r="AG545" s="916" t="s">
        <v>137</v>
      </c>
      <c r="AH545" s="916" t="s">
        <v>137</v>
      </c>
      <c r="AI545" s="916" t="s">
        <v>137</v>
      </c>
      <c r="AJ545" s="916" t="s">
        <v>137</v>
      </c>
      <c r="AK545" s="916" t="s">
        <v>137</v>
      </c>
      <c r="AL545" s="928" t="s">
        <v>137</v>
      </c>
      <c r="AM545" s="922" t="s">
        <v>137</v>
      </c>
      <c r="AN545" s="916" t="s">
        <v>137</v>
      </c>
      <c r="AO545" s="802" t="str">
        <f t="shared" si="145"/>
        <v>n/a</v>
      </c>
      <c r="AP545" s="803">
        <f t="shared" si="146"/>
        <v>13.581844156763401</v>
      </c>
      <c r="AQ545" s="936" t="str">
        <f t="shared" si="147"/>
        <v>n/a</v>
      </c>
      <c r="AR545" s="702">
        <f>INDEX(Historical!$C$7:$C$1437,MATCH(B545,Historical!$B$7:$B$1446,0))*IF(AH545="n/a",1.03,IF(AH545&lt;0,1.01,IF(AH545&gt;10,1.1,(1+AH545/100))))</f>
        <v>1.3390000000000002</v>
      </c>
      <c r="AS545" s="935">
        <f t="shared" si="148"/>
        <v>1.3791700000000002</v>
      </c>
      <c r="AT545" s="935">
        <f t="shared" si="152"/>
        <v>1.4205451000000002</v>
      </c>
      <c r="AU545" s="935">
        <f t="shared" si="152"/>
        <v>1.4631614530000003</v>
      </c>
      <c r="AV545" s="935">
        <f t="shared" si="152"/>
        <v>1.5070562965900003</v>
      </c>
      <c r="AW545" s="702">
        <f t="shared" si="149"/>
        <v>7.1089328495900013</v>
      </c>
      <c r="AX545" s="810">
        <f t="shared" si="150"/>
        <v>18.228032947666669</v>
      </c>
      <c r="AY545" s="991" t="s">
        <v>137</v>
      </c>
      <c r="AZ545" s="922" t="s">
        <v>137</v>
      </c>
      <c r="BA545" s="922" t="s">
        <v>137</v>
      </c>
      <c r="BB545" s="922" t="s">
        <v>137</v>
      </c>
      <c r="BC545" s="922" t="s">
        <v>137</v>
      </c>
      <c r="BD545" s="960" t="s">
        <v>4298</v>
      </c>
      <c r="BE545" s="664">
        <v>2002</v>
      </c>
      <c r="BF545" s="946" t="e">
        <f>#VALUE!</f>
        <v>#VALUE!</v>
      </c>
      <c r="BG545" s="931" t="s">
        <v>137</v>
      </c>
    </row>
    <row r="546" spans="1:59" ht="11.25" customHeight="1" x14ac:dyDescent="0.2">
      <c r="A546" s="609" t="s">
        <v>3885</v>
      </c>
      <c r="B546" s="925" t="s">
        <v>3886</v>
      </c>
      <c r="C546" s="988" t="s">
        <v>108</v>
      </c>
      <c r="D546" s="988" t="s">
        <v>4365</v>
      </c>
      <c r="E546" s="792">
        <v>5</v>
      </c>
      <c r="F546" s="526">
        <v>806</v>
      </c>
      <c r="G546" s="526" t="s">
        <v>106</v>
      </c>
      <c r="H546" s="526" t="s">
        <v>106</v>
      </c>
      <c r="I546" s="924">
        <v>41</v>
      </c>
      <c r="J546" s="702">
        <f t="shared" si="138"/>
        <v>4.8780487804878048</v>
      </c>
      <c r="K546" s="927">
        <v>0.5</v>
      </c>
      <c r="L546" s="639">
        <v>4</v>
      </c>
      <c r="M546" s="693">
        <f t="shared" si="139"/>
        <v>2</v>
      </c>
      <c r="N546" s="921" t="s">
        <v>320</v>
      </c>
      <c r="O546" s="795">
        <v>0.32</v>
      </c>
      <c r="P546" s="917">
        <v>43174</v>
      </c>
      <c r="Q546" s="917">
        <v>43189</v>
      </c>
      <c r="R546" s="693">
        <f t="shared" si="140"/>
        <v>56.25</v>
      </c>
      <c r="S546" s="759">
        <f>IF(INDEX(Historical!$D$7:$D$1437,MATCH(B546,Historical!$B$7:$B$1446,0))=0,"n/a",(INDEX(Historical!$C$7:$C$1437,MATCH(B546,Historical!$B$7:$B$1446,0))/INDEX(Historical!$D$7:$D$1437,MATCH(B546,Historical!$B$7:$B$1446,0))-1)*100)</f>
        <v>56.25</v>
      </c>
      <c r="T546" s="759">
        <f>IF(INDEX(Historical!$F$7:$F$1430,MATCH(B546,Historical!$B$7:$B$1446,0))=0,"n/a",((INDEX(Historical!$C$7:$C$1437,MATCH(B546,Historical!$B$7:$B$1446,0))/INDEX(Historical!$F$7:$F$1430,MATCH(B546,Historical!$B$7:$B$1446,0)))^(1/3)-1)*100)</f>
        <v>35.72088082974534</v>
      </c>
      <c r="U546" s="759" t="str">
        <f>IF(INDEX(Historical!$H$7:$H$1430,MATCH(B546,Historical!$B$7:$B$1446,0))=0,"n/a",((INDEX(Historical!$C$7:$C$1437,MATCH(B546,Historical!$B$7:$B$1446,0))/INDEX(Historical!$H$7:$H$1430,MATCH(B546,Historical!$B$7:$B$1446,0)))^(1/5)-1)*100)</f>
        <v>n/a</v>
      </c>
      <c r="V546" s="759">
        <f>IF(INDEX(Historical!$O$7:$O$1430,MATCH(B546,Historical!$B$7:$B$1446,0))=0,"n/a",((INDEX(Historical!$C$7:$C$1437,MATCH(B546,Historical!$B$7:$B$1446,0))/INDEX(Historical!$O$7:$O$1430,MATCH(B546,Historical!$B$7:$B$1446,0)))^(1/10)-1)*100)</f>
        <v>8.3125420397767602</v>
      </c>
      <c r="W546" s="760" t="str">
        <f t="shared" si="141"/>
        <v>n/a</v>
      </c>
      <c r="X546" s="761" t="str">
        <f t="shared" si="142"/>
        <v>n/a</v>
      </c>
      <c r="Y546" s="926"/>
      <c r="Z546" s="702" t="str">
        <f t="shared" si="143"/>
        <v>n/a</v>
      </c>
      <c r="AA546" s="935" t="str">
        <f t="shared" si="144"/>
        <v>n/a</v>
      </c>
      <c r="AB546" s="639">
        <v>12</v>
      </c>
      <c r="AC546" s="916" t="s">
        <v>137</v>
      </c>
      <c r="AD546" s="916" t="s">
        <v>137</v>
      </c>
      <c r="AE546" s="916" t="s">
        <v>137</v>
      </c>
      <c r="AF546" s="916" t="s">
        <v>137</v>
      </c>
      <c r="AG546" s="916" t="s">
        <v>137</v>
      </c>
      <c r="AH546" s="916" t="s">
        <v>137</v>
      </c>
      <c r="AI546" s="916" t="s">
        <v>137</v>
      </c>
      <c r="AJ546" s="916" t="s">
        <v>137</v>
      </c>
      <c r="AK546" s="916" t="s">
        <v>137</v>
      </c>
      <c r="AL546" s="928" t="s">
        <v>137</v>
      </c>
      <c r="AM546" s="922" t="s">
        <v>137</v>
      </c>
      <c r="AN546" s="916" t="s">
        <v>137</v>
      </c>
      <c r="AO546" s="802" t="str">
        <f t="shared" si="145"/>
        <v>n/a</v>
      </c>
      <c r="AP546" s="803" t="str">
        <f t="shared" si="146"/>
        <v>n/a</v>
      </c>
      <c r="AQ546" s="936" t="str">
        <f t="shared" si="147"/>
        <v>n/a</v>
      </c>
      <c r="AR546" s="702">
        <f>INDEX(Historical!$C$7:$C$1437,MATCH(B546,Historical!$B$7:$B$1446,0))*IF(AH546="n/a",1.03,IF(AH546&lt;0,1.01,IF(AH546&gt;10,1.1,(1+AH546/100))))</f>
        <v>2.06</v>
      </c>
      <c r="AS546" s="935">
        <f t="shared" si="148"/>
        <v>2.1217999999999999</v>
      </c>
      <c r="AT546" s="935">
        <f t="shared" si="152"/>
        <v>2.185454</v>
      </c>
      <c r="AU546" s="935">
        <f t="shared" si="152"/>
        <v>2.2510176200000003</v>
      </c>
      <c r="AV546" s="935">
        <f t="shared" si="152"/>
        <v>2.3185481486000001</v>
      </c>
      <c r="AW546" s="702">
        <f t="shared" si="149"/>
        <v>10.936819768599999</v>
      </c>
      <c r="AX546" s="810">
        <f t="shared" si="150"/>
        <v>26.67517016731707</v>
      </c>
      <c r="AY546" s="991" t="s">
        <v>137</v>
      </c>
      <c r="AZ546" s="922" t="s">
        <v>137</v>
      </c>
      <c r="BA546" s="922" t="s">
        <v>137</v>
      </c>
      <c r="BB546" s="922" t="s">
        <v>137</v>
      </c>
      <c r="BC546" s="922" t="s">
        <v>137</v>
      </c>
      <c r="BD546" s="960" t="s">
        <v>4298</v>
      </c>
      <c r="BE546" s="664">
        <v>2014</v>
      </c>
      <c r="BF546" s="946" t="e">
        <f>#VALUE!</f>
        <v>#VALUE!</v>
      </c>
      <c r="BG546" s="931" t="s">
        <v>137</v>
      </c>
    </row>
    <row r="547" spans="1:59" ht="11.25" customHeight="1" x14ac:dyDescent="0.2">
      <c r="A547" s="609" t="s">
        <v>2553</v>
      </c>
      <c r="B547" s="925" t="s">
        <v>2554</v>
      </c>
      <c r="C547" s="988" t="s">
        <v>4224</v>
      </c>
      <c r="D547" s="988" t="s">
        <v>4372</v>
      </c>
      <c r="E547" s="792">
        <v>6</v>
      </c>
      <c r="F547" s="526">
        <v>769</v>
      </c>
      <c r="G547" s="526" t="s">
        <v>106</v>
      </c>
      <c r="H547" s="526" t="s">
        <v>106</v>
      </c>
      <c r="I547" s="924">
        <v>47.1</v>
      </c>
      <c r="J547" s="702">
        <f t="shared" si="138"/>
        <v>2.1231422505307855</v>
      </c>
      <c r="K547" s="927">
        <v>0.25</v>
      </c>
      <c r="L547" s="639">
        <v>4</v>
      </c>
      <c r="M547" s="693">
        <f t="shared" si="139"/>
        <v>1</v>
      </c>
      <c r="N547" s="921" t="s">
        <v>305</v>
      </c>
      <c r="O547" s="795">
        <v>0.23</v>
      </c>
      <c r="P547" s="915">
        <v>43504</v>
      </c>
      <c r="Q547" s="915">
        <v>43528</v>
      </c>
      <c r="R547" s="693">
        <f t="shared" si="140"/>
        <v>8.6956521739130395</v>
      </c>
      <c r="S547" s="759">
        <f>IF(INDEX(Historical!$D$7:$D$1437,MATCH(B547,Historical!$B$7:$B$1446,0))=0,"n/a",(INDEX(Historical!$C$7:$C$1437,MATCH(B547,Historical!$B$7:$B$1446,0))/INDEX(Historical!$D$7:$D$1437,MATCH(B547,Historical!$B$7:$B$1446,0))-1)*100)</f>
        <v>9.5238095238095344</v>
      </c>
      <c r="T547" s="759">
        <f>IF(INDEX(Historical!$F$7:$F$1430,MATCH(B547,Historical!$B$7:$B$1446,0))=0,"n/a",((INDEX(Historical!$C$7:$C$1437,MATCH(B547,Historical!$B$7:$B$1446,0))/INDEX(Historical!$F$7:$F$1430,MATCH(B547,Historical!$B$7:$B$1446,0)))^(1/3)-1)*100)</f>
        <v>6.5756716652330516</v>
      </c>
      <c r="U547" s="759">
        <f>IF(INDEX(Historical!$H$7:$H$1430,MATCH(B547,Historical!$B$7:$B$1446,0))=0,"n/a",((INDEX(Historical!$C$7:$C$1437,MATCH(B547,Historical!$B$7:$B$1446,0))/INDEX(Historical!$H$7:$H$1430,MATCH(B547,Historical!$B$7:$B$1446,0)))^(1/5)-1)*100)</f>
        <v>10.438362870438155</v>
      </c>
      <c r="V547" s="759">
        <f>IF(INDEX(Historical!$O$7:$O$1430,MATCH(B547,Historical!$B$7:$B$1446,0))=0,"n/a",((INDEX(Historical!$C$7:$C$1437,MATCH(B547,Historical!$B$7:$B$1446,0))/INDEX(Historical!$O$7:$O$1430,MATCH(B547,Historical!$B$7:$B$1446,0)))^(1/10)-1)*100)</f>
        <v>12.110067771001809</v>
      </c>
      <c r="W547" s="760">
        <f t="shared" si="141"/>
        <v>0.86195742813540333</v>
      </c>
      <c r="X547" s="761">
        <f t="shared" si="142"/>
        <v>0.86986357253651292</v>
      </c>
      <c r="Y547" s="926"/>
      <c r="Z547" s="702">
        <f t="shared" si="143"/>
        <v>88.495575221238937</v>
      </c>
      <c r="AA547" s="935">
        <f t="shared" si="144"/>
        <v>41.681415929203546</v>
      </c>
      <c r="AB547" s="639">
        <v>12</v>
      </c>
      <c r="AC547" s="916">
        <v>1.1299999999999999</v>
      </c>
      <c r="AD547" s="916">
        <v>0.75</v>
      </c>
      <c r="AE547" s="916">
        <v>4.5599999999999996</v>
      </c>
      <c r="AF547" s="916">
        <v>5.04</v>
      </c>
      <c r="AG547" s="916">
        <v>13.100000000000001</v>
      </c>
      <c r="AH547" s="916">
        <v>21.6</v>
      </c>
      <c r="AI547" s="916">
        <v>18.23</v>
      </c>
      <c r="AJ547" s="916">
        <v>12</v>
      </c>
      <c r="AK547" s="916">
        <v>55.410000000000004</v>
      </c>
      <c r="AL547" s="928">
        <v>6200</v>
      </c>
      <c r="AM547" s="922">
        <v>0.6</v>
      </c>
      <c r="AN547" s="916">
        <v>0</v>
      </c>
      <c r="AO547" s="802">
        <f t="shared" si="145"/>
        <v>-29.119910808234607</v>
      </c>
      <c r="AP547" s="803">
        <f t="shared" si="146"/>
        <v>12.56150512096894</v>
      </c>
      <c r="AQ547" s="936">
        <f t="shared" si="147"/>
        <v>205.55911323574682</v>
      </c>
      <c r="AR547" s="702">
        <f>INDEX(Historical!$C$7:$C$1437,MATCH(B547,Historical!$B$7:$B$1446,0))*IF(AH547="n/a",1.03,IF(AH547&lt;0,1.01,IF(AH547&gt;10,1.1,(1+AH547/100))))</f>
        <v>1.0120000000000002</v>
      </c>
      <c r="AS547" s="935">
        <f t="shared" si="148"/>
        <v>1.1132000000000004</v>
      </c>
      <c r="AT547" s="935">
        <f t="shared" ref="AT547:AV566" si="153">IF($AK547="n/a",1.03*AS547,IF($AK547&lt;0,1.01*AS547,IF($AK547&gt;10,1.1*AS547,(1+$AK547/100)*AS547)))</f>
        <v>1.2245200000000005</v>
      </c>
      <c r="AU547" s="935">
        <f t="shared" si="153"/>
        <v>1.3469720000000007</v>
      </c>
      <c r="AV547" s="935">
        <f t="shared" si="153"/>
        <v>1.4816692000000009</v>
      </c>
      <c r="AW547" s="702">
        <f t="shared" si="149"/>
        <v>6.1783612000000021</v>
      </c>
      <c r="AX547" s="810">
        <f t="shared" si="150"/>
        <v>13.117539702760089</v>
      </c>
      <c r="AY547" s="991">
        <v>0.79</v>
      </c>
      <c r="AZ547" s="922">
        <v>21.45</v>
      </c>
      <c r="BA547" s="922">
        <v>-7.6499999999999995</v>
      </c>
      <c r="BB547" s="922">
        <v>2.62</v>
      </c>
      <c r="BC547" s="922">
        <v>2.3199999999999998</v>
      </c>
      <c r="BE547" s="664">
        <v>2014</v>
      </c>
      <c r="BF547" s="946" t="e">
        <f>#VALUE!</f>
        <v>#VALUE!</v>
      </c>
      <c r="BG547" s="931">
        <v>9.6</v>
      </c>
    </row>
    <row r="548" spans="1:59" ht="11.25" customHeight="1" x14ac:dyDescent="0.2">
      <c r="A548" s="628" t="s">
        <v>4136</v>
      </c>
      <c r="B548" s="925" t="s">
        <v>4137</v>
      </c>
      <c r="C548" s="988" t="s">
        <v>108</v>
      </c>
      <c r="D548" s="988" t="s">
        <v>4373</v>
      </c>
      <c r="E548" s="792">
        <v>6</v>
      </c>
      <c r="F548" s="526">
        <v>745</v>
      </c>
      <c r="G548" s="526" t="s">
        <v>106</v>
      </c>
      <c r="H548" s="526" t="s">
        <v>106</v>
      </c>
      <c r="I548" s="924">
        <v>38.020000000000003</v>
      </c>
      <c r="J548" s="702">
        <f t="shared" si="138"/>
        <v>2.7354024197790636</v>
      </c>
      <c r="K548" s="927">
        <v>0.26</v>
      </c>
      <c r="L548" s="639">
        <v>4</v>
      </c>
      <c r="M548" s="693">
        <f t="shared" si="139"/>
        <v>1.04</v>
      </c>
      <c r="N548" s="921" t="s">
        <v>149</v>
      </c>
      <c r="O548" s="795">
        <v>0.25</v>
      </c>
      <c r="P548" s="915">
        <v>43433</v>
      </c>
      <c r="Q548" s="915">
        <v>43448</v>
      </c>
      <c r="R548" s="693">
        <f t="shared" si="140"/>
        <v>4.0000000000000036</v>
      </c>
      <c r="S548" s="759">
        <f>IF(INDEX(Historical!$D$7:$D$1437,MATCH(B548,Historical!$B$7:$B$1446,0))=0,"n/a",(INDEX(Historical!$C$7:$C$1437,MATCH(B548,Historical!$B$7:$B$1446,0))/INDEX(Historical!$D$7:$D$1437,MATCH(B548,Historical!$B$7:$B$1446,0))-1)*100)</f>
        <v>7.6086956521739024</v>
      </c>
      <c r="T548" s="759">
        <f>IF(INDEX(Historical!$F$7:$F$1430,MATCH(B548,Historical!$B$7:$B$1446,0))=0,"n/a",((INDEX(Historical!$C$7:$C$1437,MATCH(B548,Historical!$B$7:$B$1446,0))/INDEX(Historical!$F$7:$F$1430,MATCH(B548,Historical!$B$7:$B$1446,0)))^(1/3)-1)*100)</f>
        <v>4.4011575622509014</v>
      </c>
      <c r="U548" s="759">
        <f>IF(INDEX(Historical!$H$7:$H$1430,MATCH(B548,Historical!$B$7:$B$1446,0))=0,"n/a",((INDEX(Historical!$C$7:$C$1437,MATCH(B548,Historical!$B$7:$B$1446,0))/INDEX(Historical!$H$7:$H$1430,MATCH(B548,Historical!$B$7:$B$1446,0)))^(1/5)-1)*100)</f>
        <v>3.3406482938779236</v>
      </c>
      <c r="V548" s="759">
        <f>IF(INDEX(Historical!$O$7:$O$1430,MATCH(B548,Historical!$B$7:$B$1446,0))=0,"n/a",((INDEX(Historical!$C$7:$C$1437,MATCH(B548,Historical!$B$7:$B$1446,0))/INDEX(Historical!$O$7:$O$1430,MATCH(B548,Historical!$B$7:$B$1446,0)))^(1/10)-1)*100)</f>
        <v>2.1537986481630966</v>
      </c>
      <c r="W548" s="760">
        <f t="shared" si="141"/>
        <v>1.5510494895737128</v>
      </c>
      <c r="X548" s="761">
        <f t="shared" si="142"/>
        <v>0.30931928647017809</v>
      </c>
      <c r="Y548" s="926"/>
      <c r="Z548" s="702">
        <f t="shared" si="143"/>
        <v>41.434262948207177</v>
      </c>
      <c r="AA548" s="935">
        <f t="shared" si="144"/>
        <v>15.14741035856574</v>
      </c>
      <c r="AB548" s="639">
        <v>12</v>
      </c>
      <c r="AC548" s="916">
        <v>2.5099999999999998</v>
      </c>
      <c r="AD548" s="916">
        <v>3.03</v>
      </c>
      <c r="AE548" s="916">
        <v>4.62</v>
      </c>
      <c r="AF548" s="916">
        <v>1.63</v>
      </c>
      <c r="AG548" s="916">
        <v>10.299999999999999</v>
      </c>
      <c r="AH548" s="916">
        <v>23.599999999999998</v>
      </c>
      <c r="AI548" s="916">
        <v>2.25</v>
      </c>
      <c r="AJ548" s="916">
        <v>10.8</v>
      </c>
      <c r="AK548" s="916">
        <v>5</v>
      </c>
      <c r="AL548" s="928">
        <v>1640</v>
      </c>
      <c r="AM548" s="922">
        <v>1.5</v>
      </c>
      <c r="AN548" s="916">
        <v>0.17</v>
      </c>
      <c r="AO548" s="802">
        <f t="shared" si="145"/>
        <v>-9.0713596449087532</v>
      </c>
      <c r="AP548" s="803">
        <f t="shared" si="146"/>
        <v>6.0760507136569872</v>
      </c>
      <c r="AQ548" s="936">
        <f t="shared" si="147"/>
        <v>4.754270948650019</v>
      </c>
      <c r="AR548" s="702">
        <f>INDEX(Historical!$C$7:$C$1437,MATCH(B548,Historical!$B$7:$B$1446,0))*IF(AH548="n/a",1.03,IF(AH548&lt;0,1.01,IF(AH548&gt;10,1.1,(1+AH548/100))))</f>
        <v>1.089</v>
      </c>
      <c r="AS548" s="935">
        <f t="shared" si="148"/>
        <v>1.1135024999999998</v>
      </c>
      <c r="AT548" s="935">
        <f t="shared" si="153"/>
        <v>1.1691776249999999</v>
      </c>
      <c r="AU548" s="935">
        <f t="shared" si="153"/>
        <v>1.2276365062499999</v>
      </c>
      <c r="AV548" s="935">
        <f t="shared" si="153"/>
        <v>1.2890183315624999</v>
      </c>
      <c r="AW548" s="702">
        <f t="shared" si="149"/>
        <v>5.8883349628124986</v>
      </c>
      <c r="AX548" s="810">
        <f t="shared" si="150"/>
        <v>15.487467024756702</v>
      </c>
      <c r="AY548" s="991">
        <v>0.85</v>
      </c>
      <c r="AZ548" s="922">
        <v>25.230000000000004</v>
      </c>
      <c r="BA548" s="922">
        <v>-9.2200000000000006</v>
      </c>
      <c r="BB548" s="922">
        <v>1.8800000000000001</v>
      </c>
      <c r="BC548" s="922">
        <v>0.80999999999999994</v>
      </c>
      <c r="BE548" s="664">
        <v>2013</v>
      </c>
      <c r="BF548" s="946" t="e">
        <f>#VALUE!</f>
        <v>#VALUE!</v>
      </c>
      <c r="BG548" s="931">
        <v>1.0999999999999999</v>
      </c>
    </row>
    <row r="549" spans="1:59" s="838" customFormat="1" ht="11.25" customHeight="1" x14ac:dyDescent="0.2">
      <c r="A549" s="817" t="s">
        <v>297</v>
      </c>
      <c r="B549" s="1215" t="s">
        <v>298</v>
      </c>
      <c r="C549" s="988" t="s">
        <v>179</v>
      </c>
      <c r="D549" s="988" t="s">
        <v>4371</v>
      </c>
      <c r="E549" s="1000">
        <v>33</v>
      </c>
      <c r="F549" s="526">
        <v>80</v>
      </c>
      <c r="G549" s="1171" t="s">
        <v>106</v>
      </c>
      <c r="H549" s="1171" t="s">
        <v>106</v>
      </c>
      <c r="I549" s="831">
        <v>40.89</v>
      </c>
      <c r="J549" s="820">
        <f t="shared" si="138"/>
        <v>1.6140865737344092</v>
      </c>
      <c r="K549" s="821">
        <v>0.16500000000000001</v>
      </c>
      <c r="L549" s="822">
        <v>4</v>
      </c>
      <c r="M549" s="823">
        <f t="shared" si="139"/>
        <v>0.66</v>
      </c>
      <c r="N549" s="824" t="s">
        <v>149</v>
      </c>
      <c r="O549" s="1218">
        <v>8.5933965000000015E-2</v>
      </c>
      <c r="P549" s="847">
        <v>43069</v>
      </c>
      <c r="Q549" s="847">
        <v>43084</v>
      </c>
      <c r="R549" s="823">
        <f t="shared" si="140"/>
        <v>92.007898157614378</v>
      </c>
      <c r="S549" s="759">
        <f>IF(INDEX(Historical!$D$7:$D$1437,MATCH(B549,Historical!$B$7:$B$1446,0))=0,"n/a",(INDEX(Historical!$C$7:$C$1437,MATCH(B549,Historical!$B$7:$B$1446,0))/INDEX(Historical!$D$7:$D$1437,MATCH(B549,Historical!$B$7:$B$1446,0))-1)*100)</f>
        <v>56.685810230337033</v>
      </c>
      <c r="T549" s="759">
        <f>IF(INDEX(Historical!$F$7:$F$1430,MATCH(B549,Historical!$B$7:$B$1446,0))=0,"n/a",((INDEX(Historical!$C$7:$C$1437,MATCH(B549,Historical!$B$7:$B$1446,0))/INDEX(Historical!$F$7:$F$1430,MATCH(B549,Historical!$B$7:$B$1446,0)))^(1/3)-1)*100)</f>
        <v>26.050072660197188</v>
      </c>
      <c r="U549" s="759">
        <f>IF(INDEX(Historical!$H$7:$H$1430,MATCH(B549,Historical!$B$7:$B$1446,0))=0,"n/a",((INDEX(Historical!$C$7:$C$1437,MATCH(B549,Historical!$B$7:$B$1446,0))/INDEX(Historical!$H$7:$H$1430,MATCH(B549,Historical!$B$7:$B$1446,0)))^(1/5)-1)*100)</f>
        <v>15.917529946169019</v>
      </c>
      <c r="V549" s="759">
        <f>IF(INDEX(Historical!$O$7:$O$1430,MATCH(B549,Historical!$B$7:$B$1446,0))=0,"n/a",((INDEX(Historical!$C$7:$C$1437,MATCH(B549,Historical!$B$7:$B$1446,0))/INDEX(Historical!$O$7:$O$1430,MATCH(B549,Historical!$B$7:$B$1446,0)))^(1/10)-1)*100)</f>
        <v>12.379414795633203</v>
      </c>
      <c r="W549" s="827">
        <f t="shared" si="141"/>
        <v>1.2858063332512191</v>
      </c>
      <c r="X549" s="828" t="str">
        <f t="shared" si="142"/>
        <v>n/a</v>
      </c>
      <c r="Y549" s="990" t="s">
        <v>4438</v>
      </c>
      <c r="Z549" s="820">
        <f t="shared" si="143"/>
        <v>13.226452905811623</v>
      </c>
      <c r="AA549" s="830">
        <f t="shared" si="144"/>
        <v>8.1943887775551101</v>
      </c>
      <c r="AB549" s="822">
        <v>12</v>
      </c>
      <c r="AC549" s="831">
        <v>4.99</v>
      </c>
      <c r="AD549" s="831" t="s">
        <v>137</v>
      </c>
      <c r="AE549" s="831">
        <v>2.11</v>
      </c>
      <c r="AF549" s="831">
        <v>1.1299999999999999</v>
      </c>
      <c r="AG549" s="831">
        <v>14.7</v>
      </c>
      <c r="AH549" s="831">
        <v>35.6</v>
      </c>
      <c r="AI549" s="831" t="s">
        <v>137</v>
      </c>
      <c r="AJ549" s="831">
        <v>-1.7999999999999998</v>
      </c>
      <c r="AK549" s="831" t="s">
        <v>137</v>
      </c>
      <c r="AL549" s="832">
        <v>285.41000000000003</v>
      </c>
      <c r="AM549" s="833">
        <v>4.9000000000000004</v>
      </c>
      <c r="AN549" s="831">
        <v>0.04</v>
      </c>
      <c r="AO549" s="834">
        <f t="shared" si="145"/>
        <v>9.3372277423483165</v>
      </c>
      <c r="AP549" s="835">
        <f t="shared" si="146"/>
        <v>17.531616519903427</v>
      </c>
      <c r="AQ549" s="836">
        <f t="shared" si="147"/>
        <v>-35.8485842586731</v>
      </c>
      <c r="AR549" s="702">
        <f>INDEX(Historical!$C$7:$C$1437,MATCH(B549,Historical!$B$7:$B$1446,0))*IF(AH549="n/a",1.03,IF(AH549&lt;0,1.01,IF(AH549&gt;10,1.1,(1+AH549/100))))</f>
        <v>0.72600000000000009</v>
      </c>
      <c r="AS549" s="830">
        <f t="shared" si="148"/>
        <v>0.74778000000000011</v>
      </c>
      <c r="AT549" s="830">
        <f t="shared" si="153"/>
        <v>0.77021340000000016</v>
      </c>
      <c r="AU549" s="830">
        <f t="shared" si="153"/>
        <v>0.79331980200000018</v>
      </c>
      <c r="AV549" s="830">
        <f t="shared" si="153"/>
        <v>0.81711939606000017</v>
      </c>
      <c r="AW549" s="820">
        <f t="shared" si="149"/>
        <v>3.8544325980600007</v>
      </c>
      <c r="AX549" s="837">
        <f t="shared" si="150"/>
        <v>9.4263453119589151</v>
      </c>
      <c r="AY549" s="992">
        <v>0.6</v>
      </c>
      <c r="AZ549" s="833">
        <v>42.13</v>
      </c>
      <c r="BA549" s="833">
        <v>-2.3199999999999998</v>
      </c>
      <c r="BB549" s="833">
        <v>5.76</v>
      </c>
      <c r="BC549" s="833">
        <v>16.600000000000001</v>
      </c>
      <c r="BD549" s="961"/>
      <c r="BE549" s="664">
        <v>1987</v>
      </c>
      <c r="BF549" s="946" t="e">
        <f>#VALUE!</f>
        <v>#VALUE!</v>
      </c>
      <c r="BG549" s="893">
        <v>9.4</v>
      </c>
    </row>
    <row r="550" spans="1:59" ht="11.25" customHeight="1" x14ac:dyDescent="0.2">
      <c r="A550" s="609" t="s">
        <v>1496</v>
      </c>
      <c r="B550" s="925" t="s">
        <v>1497</v>
      </c>
      <c r="C550" s="988" t="s">
        <v>108</v>
      </c>
      <c r="D550" s="988" t="s">
        <v>4369</v>
      </c>
      <c r="E550" s="792">
        <v>8</v>
      </c>
      <c r="F550" s="526">
        <v>592</v>
      </c>
      <c r="G550" s="526" t="s">
        <v>106</v>
      </c>
      <c r="H550" s="526" t="s">
        <v>106</v>
      </c>
      <c r="I550" s="924">
        <v>92.2</v>
      </c>
      <c r="J550" s="702">
        <f t="shared" si="138"/>
        <v>2.039045553145336</v>
      </c>
      <c r="K550" s="927">
        <v>0.47</v>
      </c>
      <c r="L550" s="639">
        <v>4</v>
      </c>
      <c r="M550" s="693">
        <f t="shared" si="139"/>
        <v>1.88</v>
      </c>
      <c r="N550" s="921" t="s">
        <v>152</v>
      </c>
      <c r="O550" s="795">
        <v>0.44</v>
      </c>
      <c r="P550" s="915">
        <v>43629</v>
      </c>
      <c r="Q550" s="915">
        <v>43644</v>
      </c>
      <c r="R550" s="693">
        <f t="shared" si="140"/>
        <v>6.8181818181818121</v>
      </c>
      <c r="S550" s="759">
        <f>IF(INDEX(Historical!$D$7:$D$1437,MATCH(B550,Historical!$B$7:$B$1446,0))=0,"n/a",(INDEX(Historical!$C$7:$C$1437,MATCH(B550,Historical!$B$7:$B$1446,0))/INDEX(Historical!$D$7:$D$1437,MATCH(B550,Historical!$B$7:$B$1446,0))-1)*100)</f>
        <v>16.438356164383539</v>
      </c>
      <c r="T550" s="759">
        <f>IF(INDEX(Historical!$F$7:$F$1430,MATCH(B550,Historical!$B$7:$B$1446,0))=0,"n/a",((INDEX(Historical!$C$7:$C$1437,MATCH(B550,Historical!$B$7:$B$1446,0))/INDEX(Historical!$F$7:$F$1430,MATCH(B550,Historical!$B$7:$B$1446,0)))^(1/3)-1)*100)</f>
        <v>23.614325642206314</v>
      </c>
      <c r="U550" s="759">
        <f>IF(INDEX(Historical!$H$7:$H$1430,MATCH(B550,Historical!$B$7:$B$1446,0))=0,"n/a",((INDEX(Historical!$C$7:$C$1437,MATCH(B550,Historical!$B$7:$B$1446,0))/INDEX(Historical!$H$7:$H$1430,MATCH(B550,Historical!$B$7:$B$1446,0)))^(1/5)-1)*100)</f>
        <v>26.732824917687136</v>
      </c>
      <c r="V550" s="759" t="str">
        <f>IF(INDEX(Historical!$O$7:$O$1430,MATCH(B550,Historical!$B$7:$B$1446,0))=0,"n/a",((INDEX(Historical!$C$7:$C$1437,MATCH(B550,Historical!$B$7:$B$1446,0))/INDEX(Historical!$O$7:$O$1430,MATCH(B550,Historical!$B$7:$B$1446,0)))^(1/10)-1)*100)</f>
        <v>n/a</v>
      </c>
      <c r="W550" s="760" t="str">
        <f t="shared" si="141"/>
        <v>n/a</v>
      </c>
      <c r="X550" s="761">
        <f t="shared" si="142"/>
        <v>1.8185595182100094</v>
      </c>
      <c r="Y550" s="716"/>
      <c r="Z550" s="702">
        <f t="shared" si="143"/>
        <v>38.445807770961146</v>
      </c>
      <c r="AA550" s="935">
        <f t="shared" si="144"/>
        <v>18.854805725971371</v>
      </c>
      <c r="AB550" s="639">
        <v>12</v>
      </c>
      <c r="AC550" s="916">
        <v>4.8899999999999997</v>
      </c>
      <c r="AD550" s="916">
        <v>3.4</v>
      </c>
      <c r="AE550" s="916">
        <v>3.64</v>
      </c>
      <c r="AF550" s="916">
        <v>2.78</v>
      </c>
      <c r="AG550" s="916">
        <v>13.4</v>
      </c>
      <c r="AH550" s="916">
        <v>18.2</v>
      </c>
      <c r="AI550" s="916">
        <v>9.16</v>
      </c>
      <c r="AJ550" s="916">
        <v>14.7</v>
      </c>
      <c r="AK550" s="916">
        <v>5.56</v>
      </c>
      <c r="AL550" s="928">
        <v>15180</v>
      </c>
      <c r="AM550" s="922">
        <v>0.3</v>
      </c>
      <c r="AN550" s="916">
        <v>0.7</v>
      </c>
      <c r="AO550" s="802">
        <f t="shared" si="145"/>
        <v>9.9170647448611007</v>
      </c>
      <c r="AP550" s="803">
        <f t="shared" si="146"/>
        <v>28.771870470832472</v>
      </c>
      <c r="AQ550" s="936">
        <f t="shared" si="147"/>
        <v>52.630796249133894</v>
      </c>
      <c r="AR550" s="702">
        <f>INDEX(Historical!$C$7:$C$1437,MATCH(B550,Historical!$B$7:$B$1446,0))*IF(AH550="n/a",1.03,IF(AH550&lt;0,1.01,IF(AH550&gt;10,1.1,(1+AH550/100))))</f>
        <v>1.87</v>
      </c>
      <c r="AS550" s="935">
        <f t="shared" si="148"/>
        <v>2.0412919999999999</v>
      </c>
      <c r="AT550" s="935">
        <f t="shared" si="153"/>
        <v>2.1547878352000001</v>
      </c>
      <c r="AU550" s="935">
        <f t="shared" si="153"/>
        <v>2.2745940388371202</v>
      </c>
      <c r="AV550" s="935">
        <f t="shared" si="153"/>
        <v>2.4010614673964641</v>
      </c>
      <c r="AW550" s="702">
        <f t="shared" si="149"/>
        <v>10.741735341433586</v>
      </c>
      <c r="AX550" s="810">
        <f t="shared" si="150"/>
        <v>11.650472170752261</v>
      </c>
      <c r="AY550" s="991">
        <v>0.64</v>
      </c>
      <c r="AZ550" s="922">
        <v>22.14</v>
      </c>
      <c r="BA550" s="922">
        <v>-4.79</v>
      </c>
      <c r="BB550" s="922">
        <v>5.1400000000000006</v>
      </c>
      <c r="BC550" s="922">
        <v>4.9799999999999995</v>
      </c>
      <c r="BE550" s="664">
        <v>2012</v>
      </c>
      <c r="BF550" s="946" t="e">
        <f>#VALUE!</f>
        <v>#VALUE!</v>
      </c>
      <c r="BG550" s="931">
        <v>4.9000000000000004</v>
      </c>
    </row>
    <row r="551" spans="1:59" ht="11.25" customHeight="1" x14ac:dyDescent="0.2">
      <c r="A551" s="537" t="s">
        <v>303</v>
      </c>
      <c r="B551" s="925" t="s">
        <v>304</v>
      </c>
      <c r="C551" s="988" t="s">
        <v>112</v>
      </c>
      <c r="D551" s="988" t="s">
        <v>213</v>
      </c>
      <c r="E551" s="792">
        <v>55</v>
      </c>
      <c r="F551" s="526">
        <v>16</v>
      </c>
      <c r="G551" s="526" t="s">
        <v>37</v>
      </c>
      <c r="H551" s="526" t="s">
        <v>37</v>
      </c>
      <c r="I551" s="916">
        <v>145.94999999999999</v>
      </c>
      <c r="J551" s="702">
        <f t="shared" si="138"/>
        <v>0.95923261390887282</v>
      </c>
      <c r="K551" s="927">
        <v>0.35</v>
      </c>
      <c r="L551" s="639">
        <v>4</v>
      </c>
      <c r="M551" s="693">
        <f t="shared" si="139"/>
        <v>1.4</v>
      </c>
      <c r="N551" s="921" t="s">
        <v>305</v>
      </c>
      <c r="O551" s="795">
        <v>0.3</v>
      </c>
      <c r="P551" s="915">
        <v>43332</v>
      </c>
      <c r="Q551" s="915">
        <v>43347</v>
      </c>
      <c r="R551" s="693">
        <f t="shared" si="140"/>
        <v>16.666666666666664</v>
      </c>
      <c r="S551" s="759">
        <f>IF(INDEX(Historical!$D$7:$D$1437,MATCH(B551,Historical!$B$7:$B$1446,0))=0,"n/a",(INDEX(Historical!$C$7:$C$1437,MATCH(B551,Historical!$B$7:$B$1446,0))/INDEX(Historical!$D$7:$D$1437,MATCH(B551,Historical!$B$7:$B$1446,0))-1)*100)</f>
        <v>9.6491228070175303</v>
      </c>
      <c r="T551" s="759">
        <f>IF(INDEX(Historical!$F$7:$F$1430,MATCH(B551,Historical!$B$7:$B$1446,0))=0,"n/a",((INDEX(Historical!$C$7:$C$1437,MATCH(B551,Historical!$B$7:$B$1446,0))/INDEX(Historical!$F$7:$F$1430,MATCH(B551,Historical!$B$7:$B$1446,0)))^(1/3)-1)*100)</f>
        <v>11.57215834702825</v>
      </c>
      <c r="U551" s="759">
        <f>IF(INDEX(Historical!$H$7:$H$1430,MATCH(B551,Historical!$B$7:$B$1446,0))=0,"n/a",((INDEX(Historical!$C$7:$C$1437,MATCH(B551,Historical!$B$7:$B$1446,0))/INDEX(Historical!$H$7:$H$1430,MATCH(B551,Historical!$B$7:$B$1446,0)))^(1/5)-1)*100)</f>
        <v>14.686920820567927</v>
      </c>
      <c r="V551" s="759">
        <f>IF(INDEX(Historical!$O$7:$O$1430,MATCH(B551,Historical!$B$7:$B$1446,0))=0,"n/a",((INDEX(Historical!$C$7:$C$1437,MATCH(B551,Historical!$B$7:$B$1446,0))/INDEX(Historical!$O$7:$O$1430,MATCH(B551,Historical!$B$7:$B$1446,0)))^(1/10)-1)*100)</f>
        <v>13.099768206017703</v>
      </c>
      <c r="W551" s="760">
        <f t="shared" si="141"/>
        <v>1.1211588319418604</v>
      </c>
      <c r="X551" s="761">
        <f t="shared" si="142"/>
        <v>1.2137951091378452</v>
      </c>
      <c r="Y551" s="716"/>
      <c r="Z551" s="702">
        <f t="shared" si="143"/>
        <v>25.594149908592321</v>
      </c>
      <c r="AA551" s="935">
        <f t="shared" si="144"/>
        <v>26.681901279707496</v>
      </c>
      <c r="AB551" s="639">
        <v>10</v>
      </c>
      <c r="AC551" s="916">
        <v>5.47</v>
      </c>
      <c r="AD551" s="916">
        <v>2.36</v>
      </c>
      <c r="AE551" s="916">
        <v>3.76</v>
      </c>
      <c r="AF551" s="916">
        <v>6.01</v>
      </c>
      <c r="AG551" s="916">
        <v>22.8</v>
      </c>
      <c r="AH551" s="916">
        <v>18.8</v>
      </c>
      <c r="AI551" s="916">
        <v>11.93</v>
      </c>
      <c r="AJ551" s="916">
        <v>12.1</v>
      </c>
      <c r="AK551" s="916">
        <v>11.3</v>
      </c>
      <c r="AL551" s="928">
        <v>8280</v>
      </c>
      <c r="AM551" s="922">
        <v>1.3</v>
      </c>
      <c r="AN551" s="916">
        <v>0.99</v>
      </c>
      <c r="AO551" s="802">
        <f t="shared" si="145"/>
        <v>-11.035747845230697</v>
      </c>
      <c r="AP551" s="803">
        <f t="shared" si="146"/>
        <v>15.646153434476799</v>
      </c>
      <c r="AQ551" s="936">
        <f t="shared" si="147"/>
        <v>166.96502200437507</v>
      </c>
      <c r="AR551" s="702">
        <f>INDEX(Historical!$C$7:$C$1437,MATCH(B551,Historical!$B$7:$B$1446,0))*IF(AH551="n/a",1.03,IF(AH551&lt;0,1.01,IF(AH551&gt;10,1.1,(1+AH551/100))))</f>
        <v>1.375</v>
      </c>
      <c r="AS551" s="935">
        <f t="shared" si="148"/>
        <v>1.5125000000000002</v>
      </c>
      <c r="AT551" s="935">
        <f t="shared" si="153"/>
        <v>1.6637500000000003</v>
      </c>
      <c r="AU551" s="935">
        <f t="shared" si="153"/>
        <v>1.8301250000000004</v>
      </c>
      <c r="AV551" s="935">
        <f t="shared" si="153"/>
        <v>2.0131375000000005</v>
      </c>
      <c r="AW551" s="702">
        <f t="shared" si="149"/>
        <v>8.3945125000000012</v>
      </c>
      <c r="AX551" s="810">
        <f t="shared" si="150"/>
        <v>5.7516358341897922</v>
      </c>
      <c r="AY551" s="991">
        <v>1.1299999999999999</v>
      </c>
      <c r="AZ551" s="922">
        <v>32.49</v>
      </c>
      <c r="BA551" s="922">
        <v>-2.1999999999999997</v>
      </c>
      <c r="BB551" s="922">
        <v>6.2799999999999994</v>
      </c>
      <c r="BC551" s="922">
        <v>11.469999999999999</v>
      </c>
      <c r="BE551" s="664">
        <v>1964</v>
      </c>
      <c r="BF551" s="946" t="e">
        <f>#VALUE!</f>
        <v>#VALUE!</v>
      </c>
      <c r="BG551" s="931">
        <v>9.1999999999999993</v>
      </c>
    </row>
    <row r="552" spans="1:59" ht="11.25" customHeight="1" x14ac:dyDescent="0.2">
      <c r="A552" s="609" t="s">
        <v>705</v>
      </c>
      <c r="B552" s="925" t="s">
        <v>706</v>
      </c>
      <c r="C552" s="988" t="s">
        <v>131</v>
      </c>
      <c r="D552" s="988" t="s">
        <v>4363</v>
      </c>
      <c r="E552" s="792">
        <v>25</v>
      </c>
      <c r="F552" s="526">
        <v>132</v>
      </c>
      <c r="G552" s="526" t="s">
        <v>37</v>
      </c>
      <c r="H552" s="526" t="s">
        <v>37</v>
      </c>
      <c r="I552" s="916">
        <v>194.44</v>
      </c>
      <c r="J552" s="702">
        <f t="shared" si="138"/>
        <v>2.5714873482822465</v>
      </c>
      <c r="K552" s="933">
        <v>1.25</v>
      </c>
      <c r="L552" s="639">
        <v>4</v>
      </c>
      <c r="M552" s="693">
        <f t="shared" si="139"/>
        <v>5</v>
      </c>
      <c r="N552" s="921" t="s">
        <v>149</v>
      </c>
      <c r="O552" s="796">
        <v>1.1100000000000001</v>
      </c>
      <c r="P552" s="915">
        <v>43523</v>
      </c>
      <c r="Q552" s="915">
        <v>43539</v>
      </c>
      <c r="R552" s="693">
        <f t="shared" si="140"/>
        <v>12.612612612612603</v>
      </c>
      <c r="S552" s="759">
        <f>IF(INDEX(Historical!$D$7:$D$1437,MATCH(B552,Historical!$B$7:$B$1446,0))=0,"n/a",(INDEX(Historical!$C$7:$C$1437,MATCH(B552,Historical!$B$7:$B$1446,0))/INDEX(Historical!$D$7:$D$1437,MATCH(B552,Historical!$B$7:$B$1446,0))-1)*100)</f>
        <v>12.977099236641232</v>
      </c>
      <c r="T552" s="759">
        <f>IF(INDEX(Historical!$F$7:$F$1430,MATCH(B552,Historical!$B$7:$B$1446,0))=0,"n/a",((INDEX(Historical!$C$7:$C$1437,MATCH(B552,Historical!$B$7:$B$1446,0))/INDEX(Historical!$F$7:$F$1430,MATCH(B552,Historical!$B$7:$B$1446,0)))^(1/3)-1)*100)</f>
        <v>12.965046268916458</v>
      </c>
      <c r="U552" s="759">
        <f>IF(INDEX(Historical!$H$7:$H$1430,MATCH(B552,Historical!$B$7:$B$1446,0))=0,"n/a",((INDEX(Historical!$C$7:$C$1437,MATCH(B552,Historical!$B$7:$B$1446,0))/INDEX(Historical!$H$7:$H$1430,MATCH(B552,Historical!$B$7:$B$1446,0)))^(1/5)-1)*100)</f>
        <v>10.957281717318423</v>
      </c>
      <c r="V552" s="759">
        <f>IF(INDEX(Historical!$O$7:$O$1430,MATCH(B552,Historical!$B$7:$B$1446,0))=0,"n/a",((INDEX(Historical!$C$7:$C$1437,MATCH(B552,Historical!$B$7:$B$1446,0))/INDEX(Historical!$O$7:$O$1430,MATCH(B552,Historical!$B$7:$B$1446,0)))^(1/10)-1)*100)</f>
        <v>9.5711694232714084</v>
      </c>
      <c r="W552" s="760">
        <f t="shared" si="141"/>
        <v>1.1448216234347302</v>
      </c>
      <c r="X552" s="761">
        <f t="shared" si="142"/>
        <v>0.40582524878957121</v>
      </c>
      <c r="Y552" s="925"/>
      <c r="Z552" s="702">
        <f t="shared" si="143"/>
        <v>81.300813008130078</v>
      </c>
      <c r="AA552" s="935">
        <f t="shared" si="144"/>
        <v>31.616260162601623</v>
      </c>
      <c r="AB552" s="639">
        <v>12</v>
      </c>
      <c r="AC552" s="916">
        <v>6.15</v>
      </c>
      <c r="AD552" s="916">
        <v>4.2300000000000004</v>
      </c>
      <c r="AE552" s="916">
        <v>5.49</v>
      </c>
      <c r="AF552" s="916">
        <v>2.72</v>
      </c>
      <c r="AG552" s="916">
        <v>8.5</v>
      </c>
      <c r="AH552" s="916">
        <v>75.599999999999994</v>
      </c>
      <c r="AI552" s="916">
        <v>7.93</v>
      </c>
      <c r="AJ552" s="916">
        <v>27</v>
      </c>
      <c r="AK552" s="916">
        <v>7.4700000000000006</v>
      </c>
      <c r="AL552" s="928">
        <v>93000</v>
      </c>
      <c r="AM552" s="922">
        <v>0.2</v>
      </c>
      <c r="AN552" s="916">
        <v>1.17</v>
      </c>
      <c r="AO552" s="802">
        <f t="shared" si="145"/>
        <v>-18.087491097000953</v>
      </c>
      <c r="AP552" s="803">
        <f t="shared" si="146"/>
        <v>13.52876906560067</v>
      </c>
      <c r="AQ552" s="936">
        <f t="shared" si="147"/>
        <v>95.500756056823292</v>
      </c>
      <c r="AR552" s="702">
        <f>INDEX(Historical!$C$7:$C$1437,MATCH(B552,Historical!$B$7:$B$1446,0))*IF(AH552="n/a",1.03,IF(AH552&lt;0,1.01,IF(AH552&gt;10,1.1,(1+AH552/100))))</f>
        <v>4.8840000000000012</v>
      </c>
      <c r="AS552" s="935">
        <f t="shared" si="148"/>
        <v>5.2713012000000008</v>
      </c>
      <c r="AT552" s="935">
        <f t="shared" si="153"/>
        <v>5.6650673996400007</v>
      </c>
      <c r="AU552" s="935">
        <f t="shared" si="153"/>
        <v>6.0882479343931086</v>
      </c>
      <c r="AV552" s="935">
        <f t="shared" si="153"/>
        <v>6.5430400550922734</v>
      </c>
      <c r="AW552" s="702">
        <f t="shared" si="149"/>
        <v>28.451656589125385</v>
      </c>
      <c r="AX552" s="810">
        <f t="shared" si="150"/>
        <v>14.632614991321427</v>
      </c>
      <c r="AY552" s="991">
        <v>0.27</v>
      </c>
      <c r="AZ552" s="922">
        <v>25.4</v>
      </c>
      <c r="BA552" s="922">
        <v>-0.57000000000000006</v>
      </c>
      <c r="BB552" s="922">
        <v>2.5</v>
      </c>
      <c r="BC552" s="922">
        <v>9.4700000000000006</v>
      </c>
      <c r="BE552" s="664">
        <v>1995</v>
      </c>
      <c r="BF552" s="946" t="e">
        <f>#VALUE!</f>
        <v>#VALUE!</v>
      </c>
      <c r="BG552" s="931">
        <v>2.8000000000000003</v>
      </c>
    </row>
    <row r="553" spans="1:59" ht="11.25" customHeight="1" x14ac:dyDescent="0.2">
      <c r="A553" s="609" t="s">
        <v>3889</v>
      </c>
      <c r="B553" s="925" t="s">
        <v>3890</v>
      </c>
      <c r="C553" s="988" t="s">
        <v>131</v>
      </c>
      <c r="D553" s="988" t="s">
        <v>4364</v>
      </c>
      <c r="E553" s="792">
        <v>6</v>
      </c>
      <c r="F553" s="526">
        <v>794</v>
      </c>
      <c r="G553" s="526" t="s">
        <v>106</v>
      </c>
      <c r="H553" s="526" t="s">
        <v>106</v>
      </c>
      <c r="I553" s="924">
        <v>46.03</v>
      </c>
      <c r="J553" s="702">
        <f t="shared" si="138"/>
        <v>4.1929176623940903</v>
      </c>
      <c r="K553" s="927">
        <v>0.48249999999999998</v>
      </c>
      <c r="L553" s="639">
        <v>4</v>
      </c>
      <c r="M553" s="693">
        <f t="shared" si="139"/>
        <v>1.93</v>
      </c>
      <c r="N553" s="921" t="s">
        <v>107</v>
      </c>
      <c r="O553" s="795">
        <v>0.46500000000000002</v>
      </c>
      <c r="P553" s="915">
        <v>43591</v>
      </c>
      <c r="Q553" s="915">
        <v>43600</v>
      </c>
      <c r="R553" s="693">
        <f t="shared" si="140"/>
        <v>3.7634408602150451</v>
      </c>
      <c r="S553" s="759">
        <f>IF(INDEX(Historical!$D$7:$D$1437,MATCH(B553,Historical!$B$7:$B$1446,0))=0,"n/a",(INDEX(Historical!$C$7:$C$1437,MATCH(B553,Historical!$B$7:$B$1446,0))/INDEX(Historical!$D$7:$D$1437,MATCH(B553,Historical!$B$7:$B$1446,0))-1)*100)</f>
        <v>14.932885906040273</v>
      </c>
      <c r="T553" s="759">
        <f>IF(INDEX(Historical!$F$7:$F$1430,MATCH(B553,Historical!$B$7:$B$1446,0))=0,"n/a",((INDEX(Historical!$C$7:$C$1437,MATCH(B553,Historical!$B$7:$B$1446,0))/INDEX(Historical!$F$7:$F$1430,MATCH(B553,Historical!$B$7:$B$1446,0)))^(1/3)-1)*100)</f>
        <v>23.687933497096946</v>
      </c>
      <c r="U553" s="759" t="str">
        <f>IF(INDEX(Historical!$H$7:$H$1430,MATCH(B553,Historical!$B$7:$B$1446,0))=0,"n/a",((INDEX(Historical!$C$7:$C$1437,MATCH(B553,Historical!$B$7:$B$1446,0))/INDEX(Historical!$H$7:$H$1430,MATCH(B553,Historical!$B$7:$B$1446,0)))^(1/5)-1)*100)</f>
        <v>n/a</v>
      </c>
      <c r="V553" s="759" t="str">
        <f>IF(INDEX(Historical!$O$7:$O$1430,MATCH(B553,Historical!$B$7:$B$1446,0))=0,"n/a",((INDEX(Historical!$C$7:$C$1437,MATCH(B553,Historical!$B$7:$B$1446,0))/INDEX(Historical!$O$7:$O$1430,MATCH(B553,Historical!$B$7:$B$1446,0)))^(1/10)-1)*100)</f>
        <v>n/a</v>
      </c>
      <c r="W553" s="760" t="str">
        <f t="shared" si="141"/>
        <v>n/a</v>
      </c>
      <c r="X553" s="761" t="str">
        <f t="shared" si="142"/>
        <v>n/a</v>
      </c>
      <c r="Y553" s="926"/>
      <c r="Z553" s="702">
        <f t="shared" si="143"/>
        <v>247.4358974358974</v>
      </c>
      <c r="AA553" s="935">
        <f t="shared" si="144"/>
        <v>59.012820512820511</v>
      </c>
      <c r="AB553" s="639">
        <v>12</v>
      </c>
      <c r="AC553" s="916">
        <v>0.78</v>
      </c>
      <c r="AD553" s="916">
        <v>21.1</v>
      </c>
      <c r="AE553" s="916">
        <v>3.51</v>
      </c>
      <c r="AF553" s="916">
        <v>1.48</v>
      </c>
      <c r="AG553" s="916">
        <v>4</v>
      </c>
      <c r="AH553" s="918">
        <v>337.9</v>
      </c>
      <c r="AI553" s="918">
        <v>18.920000000000002</v>
      </c>
      <c r="AJ553" s="916">
        <v>68.400000000000006</v>
      </c>
      <c r="AK553" s="916">
        <v>2.8000000000000003</v>
      </c>
      <c r="AL553" s="928">
        <v>2580</v>
      </c>
      <c r="AM553" s="922">
        <v>0.6</v>
      </c>
      <c r="AN553" s="916">
        <v>1.98</v>
      </c>
      <c r="AO553" s="802" t="str">
        <f t="shared" si="145"/>
        <v>n/a</v>
      </c>
      <c r="AP553" s="803" t="str">
        <f t="shared" si="146"/>
        <v>n/a</v>
      </c>
      <c r="AQ553" s="936">
        <f t="shared" si="147"/>
        <v>97.021120536154569</v>
      </c>
      <c r="AR553" s="702">
        <f>INDEX(Historical!$C$7:$C$1437,MATCH(B553,Historical!$B$7:$B$1446,0))*IF(AH553="n/a",1.03,IF(AH553&lt;0,1.01,IF(AH553&gt;10,1.1,(1+AH553/100))))</f>
        <v>1.88375</v>
      </c>
      <c r="AS553" s="935">
        <f t="shared" si="148"/>
        <v>2.0721250000000002</v>
      </c>
      <c r="AT553" s="935">
        <f t="shared" si="153"/>
        <v>2.1301445000000001</v>
      </c>
      <c r="AU553" s="935">
        <f t="shared" si="153"/>
        <v>2.1897885459999999</v>
      </c>
      <c r="AV553" s="935">
        <f t="shared" si="153"/>
        <v>2.251102625288</v>
      </c>
      <c r="AW553" s="702">
        <f t="shared" si="149"/>
        <v>10.526910671288002</v>
      </c>
      <c r="AX553" s="810">
        <f t="shared" si="150"/>
        <v>22.869673411444712</v>
      </c>
      <c r="AY553" s="991">
        <v>0.94</v>
      </c>
      <c r="AZ553" s="922">
        <v>16.98</v>
      </c>
      <c r="BA553" s="922">
        <v>-9.1300000000000008</v>
      </c>
      <c r="BB553" s="922">
        <v>0.6</v>
      </c>
      <c r="BC553" s="922">
        <v>0.89</v>
      </c>
      <c r="BE553" s="664">
        <v>2014</v>
      </c>
      <c r="BF553" s="946" t="e">
        <f>#VALUE!</f>
        <v>#VALUE!</v>
      </c>
      <c r="BG553" s="931">
        <v>0.8</v>
      </c>
    </row>
    <row r="554" spans="1:59" ht="11.25" customHeight="1" x14ac:dyDescent="0.2">
      <c r="A554" s="609" t="s">
        <v>703</v>
      </c>
      <c r="B554" s="925" t="s">
        <v>704</v>
      </c>
      <c r="C554" s="988" t="s">
        <v>123</v>
      </c>
      <c r="D554" s="988" t="s">
        <v>4205</v>
      </c>
      <c r="E554" s="793">
        <v>13</v>
      </c>
      <c r="F554" s="526">
        <v>283</v>
      </c>
      <c r="G554" s="526" t="s">
        <v>106</v>
      </c>
      <c r="H554" s="526" t="s">
        <v>106</v>
      </c>
      <c r="I554" s="924">
        <v>419.58</v>
      </c>
      <c r="J554" s="702">
        <f t="shared" si="138"/>
        <v>1.6683350016683351</v>
      </c>
      <c r="K554" s="927">
        <v>1.75</v>
      </c>
      <c r="L554" s="639">
        <v>4</v>
      </c>
      <c r="M554" s="693">
        <f t="shared" si="139"/>
        <v>7</v>
      </c>
      <c r="N554" s="921" t="s">
        <v>190</v>
      </c>
      <c r="O554" s="795">
        <v>1.6</v>
      </c>
      <c r="P554" s="917">
        <v>42807</v>
      </c>
      <c r="Q554" s="917">
        <v>42828</v>
      </c>
      <c r="R554" s="693">
        <f t="shared" si="140"/>
        <v>9.3749999999999947</v>
      </c>
      <c r="S554" s="759">
        <f>IF(INDEX(Historical!$D$7:$D$1437,MATCH(B554,Historical!$B$7:$B$1446,0))=0,"n/a",(INDEX(Historical!$C$7:$C$1437,MATCH(B554,Historical!$B$7:$B$1446,0))/INDEX(Historical!$D$7:$D$1437,MATCH(B554,Historical!$B$7:$B$1446,0))-1)*100)</f>
        <v>2.1897810218978186</v>
      </c>
      <c r="T554" s="759">
        <f>IF(INDEX(Historical!$F$7:$F$1430,MATCH(B554,Historical!$B$7:$B$1446,0))=0,"n/a",((INDEX(Historical!$C$7:$C$1437,MATCH(B554,Historical!$B$7:$B$1446,0))/INDEX(Historical!$F$7:$F$1430,MATCH(B554,Historical!$B$7:$B$1446,0)))^(1/3)-1)*100)</f>
        <v>7.7217345015941907</v>
      </c>
      <c r="U554" s="759">
        <f>IF(INDEX(Historical!$H$7:$H$1430,MATCH(B554,Historical!$B$7:$B$1446,0))=0,"n/a",((INDEX(Historical!$C$7:$C$1437,MATCH(B554,Historical!$B$7:$B$1446,0))/INDEX(Historical!$H$7:$H$1430,MATCH(B554,Historical!$B$7:$B$1446,0)))^(1/5)-1)*100)</f>
        <v>15.200877980413008</v>
      </c>
      <c r="V554" s="759">
        <f>IF(INDEX(Historical!$O$7:$O$1430,MATCH(B554,Historical!$B$7:$B$1446,0))=0,"n/a",((INDEX(Historical!$C$7:$C$1437,MATCH(B554,Historical!$B$7:$B$1446,0))/INDEX(Historical!$O$7:$O$1430,MATCH(B554,Historical!$B$7:$B$1446,0)))^(1/10)-1)*100)</f>
        <v>24.222654472360073</v>
      </c>
      <c r="W554" s="760">
        <f t="shared" si="141"/>
        <v>0.62754798396510958</v>
      </c>
      <c r="X554" s="761">
        <f t="shared" si="142"/>
        <v>8.9416929296547103</v>
      </c>
      <c r="Y554" s="727" t="s">
        <v>4428</v>
      </c>
      <c r="Z554" s="702">
        <f t="shared" si="143"/>
        <v>34.860557768924302</v>
      </c>
      <c r="AA554" s="935">
        <f t="shared" si="144"/>
        <v>20.895418326693228</v>
      </c>
      <c r="AB554" s="639">
        <v>12</v>
      </c>
      <c r="AC554" s="916">
        <v>20.079999999999998</v>
      </c>
      <c r="AD554" s="916">
        <v>2.71</v>
      </c>
      <c r="AE554" s="916">
        <v>2.0699999999999998</v>
      </c>
      <c r="AF554" s="916">
        <v>8.6999999999999993</v>
      </c>
      <c r="AG554" s="916">
        <v>44</v>
      </c>
      <c r="AH554" s="916">
        <v>5.5</v>
      </c>
      <c r="AI554" s="916">
        <v>9.5699999999999985</v>
      </c>
      <c r="AJ554" s="916">
        <v>1.7000000000000002</v>
      </c>
      <c r="AK554" s="916">
        <v>7.7</v>
      </c>
      <c r="AL554" s="928">
        <v>4640</v>
      </c>
      <c r="AM554" s="922">
        <v>6.4</v>
      </c>
      <c r="AN554" s="916">
        <v>1.47</v>
      </c>
      <c r="AO554" s="802">
        <f t="shared" si="145"/>
        <v>-4.0262053446118848</v>
      </c>
      <c r="AP554" s="803">
        <f t="shared" si="146"/>
        <v>16.869212982081343</v>
      </c>
      <c r="AQ554" s="936">
        <f t="shared" si="147"/>
        <v>184.2456992284676</v>
      </c>
      <c r="AR554" s="702">
        <f>INDEX(Historical!$C$7:$C$1437,MATCH(B554,Historical!$B$7:$B$1446,0))*IF(AH554="n/a",1.03,IF(AH554&lt;0,1.01,IF(AH554&gt;10,1.1,(1+AH554/100))))</f>
        <v>7.3849999999999998</v>
      </c>
      <c r="AS554" s="935">
        <f t="shared" si="148"/>
        <v>8.091744499999999</v>
      </c>
      <c r="AT554" s="935">
        <f t="shared" si="153"/>
        <v>8.7148088264999988</v>
      </c>
      <c r="AU554" s="935">
        <f t="shared" si="153"/>
        <v>9.3858491061404976</v>
      </c>
      <c r="AV554" s="935">
        <f t="shared" si="153"/>
        <v>10.108559487313315</v>
      </c>
      <c r="AW554" s="702">
        <f t="shared" si="149"/>
        <v>43.685961919953812</v>
      </c>
      <c r="AX554" s="810">
        <f t="shared" si="150"/>
        <v>10.411831336086994</v>
      </c>
      <c r="AY554" s="991">
        <v>0.48</v>
      </c>
      <c r="AZ554" s="922">
        <v>18.899999999999999</v>
      </c>
      <c r="BA554" s="922">
        <v>-7.28</v>
      </c>
      <c r="BB554" s="922">
        <v>-3.29</v>
      </c>
      <c r="BC554" s="922">
        <v>2.79</v>
      </c>
      <c r="BE554" s="664">
        <v>2006</v>
      </c>
      <c r="BF554" s="946" t="e">
        <f>#VALUE!</f>
        <v>#VALUE!</v>
      </c>
      <c r="BG554" s="931">
        <v>13.3</v>
      </c>
    </row>
    <row r="555" spans="1:59" ht="11.25" customHeight="1" x14ac:dyDescent="0.2">
      <c r="A555" s="930" t="s">
        <v>4409</v>
      </c>
      <c r="B555" s="925" t="s">
        <v>3888</v>
      </c>
      <c r="C555" s="988" t="s">
        <v>4377</v>
      </c>
      <c r="D555" s="988" t="s">
        <v>523</v>
      </c>
      <c r="E555" s="792">
        <v>5</v>
      </c>
      <c r="F555" s="526">
        <v>837</v>
      </c>
      <c r="G555" s="526" t="s">
        <v>106</v>
      </c>
      <c r="H555" s="526" t="s">
        <v>106</v>
      </c>
      <c r="I555" s="924">
        <v>10.69</v>
      </c>
      <c r="J555" s="702">
        <f t="shared" si="138"/>
        <v>14.218896164639853</v>
      </c>
      <c r="K555" s="927">
        <v>0.38</v>
      </c>
      <c r="L555" s="639">
        <v>4</v>
      </c>
      <c r="M555" s="693">
        <f t="shared" si="139"/>
        <v>1.52</v>
      </c>
      <c r="N555" s="921" t="s">
        <v>327</v>
      </c>
      <c r="O555" s="795">
        <v>0.37</v>
      </c>
      <c r="P555" s="915">
        <v>43412</v>
      </c>
      <c r="Q555" s="915">
        <v>43424</v>
      </c>
      <c r="R555" s="693">
        <f t="shared" si="140"/>
        <v>2.7027027027027053</v>
      </c>
      <c r="S555" s="759">
        <f>IF(INDEX(Historical!$D$7:$D$1437,MATCH(B555,Historical!$B$7:$B$1446,0))=0,"n/a",(INDEX(Historical!$C$7:$C$1437,MATCH(B555,Historical!$B$7:$B$1446,0))/INDEX(Historical!$D$7:$D$1437,MATCH(B555,Historical!$B$7:$B$1446,0))-1)*100)</f>
        <v>4.929577464788748</v>
      </c>
      <c r="T555" s="759">
        <f>IF(INDEX(Historical!$F$7:$F$1430,MATCH(B555,Historical!$B$7:$B$1446,0))=0,"n/a",((INDEX(Historical!$C$7:$C$1437,MATCH(B555,Historical!$B$7:$B$1446,0))/INDEX(Historical!$F$7:$F$1430,MATCH(B555,Historical!$B$7:$B$1446,0)))^(1/3)-1)*100)</f>
        <v>4.9217484907025488</v>
      </c>
      <c r="U555" s="759" t="str">
        <f>IF(INDEX(Historical!$H$7:$H$1430,MATCH(B555,Historical!$B$7:$B$1446,0))=0,"n/a",((INDEX(Historical!$C$7:$C$1437,MATCH(B555,Historical!$B$7:$B$1446,0))/INDEX(Historical!$H$7:$H$1430,MATCH(B555,Historical!$B$7:$B$1446,0)))^(1/5)-1)*100)</f>
        <v>n/a</v>
      </c>
      <c r="V555" s="759" t="str">
        <f>IF(INDEX(Historical!$O$7:$O$1430,MATCH(B555,Historical!$B$7:$B$1446,0))=0,"n/a",((INDEX(Historical!$C$7:$C$1437,MATCH(B555,Historical!$B$7:$B$1446,0))/INDEX(Historical!$O$7:$O$1430,MATCH(B555,Historical!$B$7:$B$1446,0)))^(1/10)-1)*100)</f>
        <v>n/a</v>
      </c>
      <c r="W555" s="760" t="str">
        <f t="shared" si="141"/>
        <v>n/a</v>
      </c>
      <c r="X555" s="761" t="str">
        <f t="shared" si="142"/>
        <v>n/a</v>
      </c>
      <c r="Y555" s="926"/>
      <c r="Z555" s="702">
        <f t="shared" si="143"/>
        <v>562.96296296296293</v>
      </c>
      <c r="AA555" s="935">
        <f t="shared" si="144"/>
        <v>39.592592592592588</v>
      </c>
      <c r="AB555" s="639">
        <v>12</v>
      </c>
      <c r="AC555" s="916">
        <v>0.27</v>
      </c>
      <c r="AD555" s="916" t="s">
        <v>137</v>
      </c>
      <c r="AE555" s="916">
        <v>0.42</v>
      </c>
      <c r="AF555" s="916">
        <v>0.89</v>
      </c>
      <c r="AG555" s="916">
        <v>2.5</v>
      </c>
      <c r="AH555" s="916">
        <v>390.3</v>
      </c>
      <c r="AI555" s="916">
        <v>19.13</v>
      </c>
      <c r="AJ555" s="916">
        <v>-59.8</v>
      </c>
      <c r="AK555" s="916" t="s">
        <v>137</v>
      </c>
      <c r="AL555" s="928">
        <v>639.04999999999995</v>
      </c>
      <c r="AM555" s="922">
        <v>1.2</v>
      </c>
      <c r="AN555" s="916">
        <v>0.61</v>
      </c>
      <c r="AO555" s="802" t="str">
        <f t="shared" si="145"/>
        <v>n/a</v>
      </c>
      <c r="AP555" s="803" t="str">
        <f t="shared" si="146"/>
        <v>n/a</v>
      </c>
      <c r="AQ555" s="936">
        <f t="shared" si="147"/>
        <v>25.144196664678532</v>
      </c>
      <c r="AR555" s="702">
        <f>INDEX(Historical!$C$7:$C$1437,MATCH(B555,Historical!$B$7:$B$1446,0))*IF(AH555="n/a",1.03,IF(AH555&lt;0,1.01,IF(AH555&gt;10,1.1,(1+AH555/100))))</f>
        <v>1.639</v>
      </c>
      <c r="AS555" s="935">
        <f t="shared" si="148"/>
        <v>1.8029000000000002</v>
      </c>
      <c r="AT555" s="935">
        <f t="shared" si="153"/>
        <v>1.8569870000000002</v>
      </c>
      <c r="AU555" s="935">
        <f t="shared" si="153"/>
        <v>1.9126966100000002</v>
      </c>
      <c r="AV555" s="935">
        <f t="shared" si="153"/>
        <v>1.9700775083000004</v>
      </c>
      <c r="AW555" s="702">
        <f t="shared" si="149"/>
        <v>9.181661118300001</v>
      </c>
      <c r="AX555" s="810">
        <f t="shared" si="150"/>
        <v>85.890188197380752</v>
      </c>
      <c r="AY555" s="991">
        <v>1.1200000000000001</v>
      </c>
      <c r="AZ555" s="922">
        <v>2.59</v>
      </c>
      <c r="BA555" s="922">
        <v>-44.03</v>
      </c>
      <c r="BB555" s="922">
        <v>-9.24</v>
      </c>
      <c r="BC555" s="922">
        <v>-23.7</v>
      </c>
      <c r="BE555" s="664">
        <v>2014</v>
      </c>
      <c r="BF555" s="946" t="e">
        <f>#VALUE!</f>
        <v>#VALUE!</v>
      </c>
      <c r="BG555" s="931">
        <v>1.3</v>
      </c>
    </row>
    <row r="556" spans="1:59" ht="11.25" customHeight="1" x14ac:dyDescent="0.2">
      <c r="A556" s="609" t="s">
        <v>1514</v>
      </c>
      <c r="B556" s="925" t="s">
        <v>1515</v>
      </c>
      <c r="C556" s="988" t="s">
        <v>108</v>
      </c>
      <c r="D556" s="988" t="s">
        <v>4365</v>
      </c>
      <c r="E556" s="793">
        <v>7</v>
      </c>
      <c r="F556" s="526">
        <v>692</v>
      </c>
      <c r="G556" s="526" t="s">
        <v>106</v>
      </c>
      <c r="H556" s="526" t="s">
        <v>106</v>
      </c>
      <c r="I556" s="924">
        <v>15</v>
      </c>
      <c r="J556" s="702">
        <f t="shared" si="138"/>
        <v>2.9333333333333331</v>
      </c>
      <c r="K556" s="927">
        <v>0.11</v>
      </c>
      <c r="L556" s="639">
        <v>4</v>
      </c>
      <c r="M556" s="693">
        <f t="shared" si="139"/>
        <v>0.44</v>
      </c>
      <c r="N556" s="921" t="s">
        <v>443</v>
      </c>
      <c r="O556" s="795">
        <v>0.1</v>
      </c>
      <c r="P556" s="915">
        <v>43592</v>
      </c>
      <c r="Q556" s="915">
        <v>43607</v>
      </c>
      <c r="R556" s="693">
        <f t="shared" si="140"/>
        <v>9.9999999999999947</v>
      </c>
      <c r="S556" s="759">
        <f>IF(INDEX(Historical!$D$7:$D$1437,MATCH(B556,Historical!$B$7:$B$1446,0))=0,"n/a",(INDEX(Historical!$C$7:$C$1437,MATCH(B556,Historical!$B$7:$B$1446,0))/INDEX(Historical!$D$7:$D$1437,MATCH(B556,Historical!$B$7:$B$1446,0))-1)*100)</f>
        <v>17.647058823529438</v>
      </c>
      <c r="T556" s="759">
        <f>IF(INDEX(Historical!$F$7:$F$1430,MATCH(B556,Historical!$B$7:$B$1446,0))=0,"n/a",((INDEX(Historical!$C$7:$C$1437,MATCH(B556,Historical!$B$7:$B$1446,0))/INDEX(Historical!$F$7:$F$1430,MATCH(B556,Historical!$B$7:$B$1446,0)))^(1/3)-1)*100)</f>
        <v>12.624788044360603</v>
      </c>
      <c r="U556" s="759">
        <f>IF(INDEX(Historical!$H$7:$H$1430,MATCH(B556,Historical!$B$7:$B$1446,0))=0,"n/a",((INDEX(Historical!$C$7:$C$1437,MATCH(B556,Historical!$B$7:$B$1446,0))/INDEX(Historical!$H$7:$H$1430,MATCH(B556,Historical!$B$7:$B$1446,0)))^(1/5)-1)*100)</f>
        <v>10.756634324829006</v>
      </c>
      <c r="V556" s="759">
        <f>IF(INDEX(Historical!$O$7:$O$1430,MATCH(B556,Historical!$B$7:$B$1446,0))=0,"n/a",((INDEX(Historical!$C$7:$C$1437,MATCH(B556,Historical!$B$7:$B$1446,0))/INDEX(Historical!$O$7:$O$1430,MATCH(B556,Historical!$B$7:$B$1446,0)))^(1/10)-1)*100)</f>
        <v>30.233140403018034</v>
      </c>
      <c r="W556" s="760">
        <f t="shared" si="141"/>
        <v>0.35578951380635343</v>
      </c>
      <c r="X556" s="761">
        <f t="shared" si="142"/>
        <v>0.54326435983984878</v>
      </c>
      <c r="Y556" s="727" t="s">
        <v>4429</v>
      </c>
      <c r="Z556" s="702">
        <f t="shared" si="143"/>
        <v>51.764705882352949</v>
      </c>
      <c r="AA556" s="935">
        <f t="shared" si="144"/>
        <v>17.647058823529413</v>
      </c>
      <c r="AB556" s="639">
        <v>12</v>
      </c>
      <c r="AC556" s="916">
        <v>0.85</v>
      </c>
      <c r="AD556" s="916">
        <v>2.2000000000000002</v>
      </c>
      <c r="AE556" s="916">
        <v>4.9800000000000004</v>
      </c>
      <c r="AF556" s="916">
        <v>1.05</v>
      </c>
      <c r="AG556" s="916">
        <v>6.1</v>
      </c>
      <c r="AH556" s="916">
        <v>13.200000000000001</v>
      </c>
      <c r="AI556" s="916">
        <v>4.87</v>
      </c>
      <c r="AJ556" s="916">
        <v>19.8</v>
      </c>
      <c r="AK556" s="916">
        <v>8</v>
      </c>
      <c r="AL556" s="928">
        <v>733.65</v>
      </c>
      <c r="AM556" s="922">
        <v>2.2999999999999998</v>
      </c>
      <c r="AN556" s="916">
        <v>0.61</v>
      </c>
      <c r="AO556" s="802">
        <f t="shared" si="145"/>
        <v>-3.9570911653670731</v>
      </c>
      <c r="AP556" s="803">
        <f t="shared" si="146"/>
        <v>13.68996765816234</v>
      </c>
      <c r="AQ556" s="936">
        <f t="shared" si="147"/>
        <v>-9.2514787026969802</v>
      </c>
      <c r="AR556" s="702">
        <f>INDEX(Historical!$C$7:$C$1437,MATCH(B556,Historical!$B$7:$B$1446,0))*IF(AH556="n/a",1.03,IF(AH556&lt;0,1.01,IF(AH556&gt;10,1.1,(1+AH556/100))))</f>
        <v>0.44000000000000006</v>
      </c>
      <c r="AS556" s="935">
        <f t="shared" si="148"/>
        <v>0.46142800000000006</v>
      </c>
      <c r="AT556" s="935">
        <f t="shared" si="153"/>
        <v>0.4983422400000001</v>
      </c>
      <c r="AU556" s="935">
        <f t="shared" si="153"/>
        <v>0.5382096192000001</v>
      </c>
      <c r="AV556" s="935">
        <f t="shared" si="153"/>
        <v>0.58126638873600012</v>
      </c>
      <c r="AW556" s="702">
        <f t="shared" si="149"/>
        <v>2.5192462479360005</v>
      </c>
      <c r="AX556" s="810">
        <f t="shared" si="150"/>
        <v>16.794974986240003</v>
      </c>
      <c r="AY556" s="991">
        <v>0.56999999999999995</v>
      </c>
      <c r="AZ556" s="922">
        <v>17.549999999999997</v>
      </c>
      <c r="BA556" s="922">
        <v>-13.44</v>
      </c>
      <c r="BB556" s="922">
        <v>3.84</v>
      </c>
      <c r="BC556" s="922">
        <v>1.53</v>
      </c>
      <c r="BE556" s="664">
        <v>2014</v>
      </c>
      <c r="BF556" s="946" t="e">
        <f>#VALUE!</f>
        <v>#VALUE!</v>
      </c>
      <c r="BG556" s="931">
        <v>0.89999999999999991</v>
      </c>
    </row>
    <row r="557" spans="1:59" ht="11.25" customHeight="1" x14ac:dyDescent="0.2">
      <c r="A557" s="537" t="s">
        <v>299</v>
      </c>
      <c r="B557" s="925" t="s">
        <v>300</v>
      </c>
      <c r="C557" s="988" t="s">
        <v>131</v>
      </c>
      <c r="D557" s="988" t="s">
        <v>4374</v>
      </c>
      <c r="E557" s="792">
        <v>48</v>
      </c>
      <c r="F557" s="526">
        <v>31</v>
      </c>
      <c r="G557" s="526" t="s">
        <v>37</v>
      </c>
      <c r="H557" s="526" t="s">
        <v>37</v>
      </c>
      <c r="I557" s="916">
        <v>59.21</v>
      </c>
      <c r="J557" s="702">
        <f t="shared" si="138"/>
        <v>2.8711366323256207</v>
      </c>
      <c r="K557" s="927">
        <v>0.42499999999999999</v>
      </c>
      <c r="L557" s="639">
        <v>4</v>
      </c>
      <c r="M557" s="693">
        <f t="shared" si="139"/>
        <v>1.7</v>
      </c>
      <c r="N557" s="921" t="s">
        <v>182</v>
      </c>
      <c r="O557" s="795">
        <v>0.41499999999999998</v>
      </c>
      <c r="P557" s="658">
        <v>43279</v>
      </c>
      <c r="Q557" s="658">
        <v>43294</v>
      </c>
      <c r="R557" s="693">
        <f t="shared" si="140"/>
        <v>2.4096385542168699</v>
      </c>
      <c r="S557" s="759">
        <f>IF(INDEX(Historical!$D$7:$D$1437,MATCH(B557,Historical!$B$7:$B$1446,0))=0,"n/a",(INDEX(Historical!$C$7:$C$1437,MATCH(B557,Historical!$B$7:$B$1446,0))/INDEX(Historical!$D$7:$D$1437,MATCH(B557,Historical!$B$7:$B$1446,0))-1)*100)</f>
        <v>2.4390243902438824</v>
      </c>
      <c r="T557" s="759">
        <f>IF(INDEX(Historical!$F$7:$F$1430,MATCH(B557,Historical!$B$7:$B$1446,0))=0,"n/a",((INDEX(Historical!$C$7:$C$1437,MATCH(B557,Historical!$B$7:$B$1446,0))/INDEX(Historical!$F$7:$F$1430,MATCH(B557,Historical!$B$7:$B$1446,0)))^(1/3)-1)*100)</f>
        <v>2.501029596576787</v>
      </c>
      <c r="U557" s="759">
        <f>IF(INDEX(Historical!$H$7:$H$1430,MATCH(B557,Historical!$B$7:$B$1446,0))=0,"n/a",((INDEX(Historical!$C$7:$C$1437,MATCH(B557,Historical!$B$7:$B$1446,0))/INDEX(Historical!$H$7:$H$1430,MATCH(B557,Historical!$B$7:$B$1446,0)))^(1/5)-1)*100)</f>
        <v>2.5674393510510152</v>
      </c>
      <c r="V557" s="759">
        <f>IF(INDEX(Historical!$O$7:$O$1430,MATCH(B557,Historical!$B$7:$B$1446,0))=0,"n/a",((INDEX(Historical!$C$7:$C$1437,MATCH(B557,Historical!$B$7:$B$1446,0))/INDEX(Historical!$O$7:$O$1430,MATCH(B557,Historical!$B$7:$B$1446,0)))^(1/10)-1)*100)</f>
        <v>2.8372740444087441</v>
      </c>
      <c r="W557" s="760">
        <f t="shared" si="141"/>
        <v>0.90489649955051854</v>
      </c>
      <c r="X557" s="761">
        <f t="shared" si="142"/>
        <v>1.6046495944068844</v>
      </c>
      <c r="Y557" s="925"/>
      <c r="Z557" s="702">
        <f t="shared" si="143"/>
        <v>49.418604651162788</v>
      </c>
      <c r="AA557" s="935">
        <f t="shared" si="144"/>
        <v>17.212209302325583</v>
      </c>
      <c r="AB557" s="639">
        <v>9</v>
      </c>
      <c r="AC557" s="916">
        <v>3.44</v>
      </c>
      <c r="AD557" s="916">
        <v>2.02</v>
      </c>
      <c r="AE557" s="916">
        <v>3.06</v>
      </c>
      <c r="AF557" s="916">
        <v>2.4900000000000002</v>
      </c>
      <c r="AG557" s="916">
        <v>15.1</v>
      </c>
      <c r="AH557" s="916">
        <v>1.0999999999999999</v>
      </c>
      <c r="AI557" s="916">
        <v>2.41</v>
      </c>
      <c r="AJ557" s="916">
        <v>1.6</v>
      </c>
      <c r="AK557" s="916">
        <v>8.5</v>
      </c>
      <c r="AL557" s="928">
        <v>5100</v>
      </c>
      <c r="AM557" s="922">
        <v>1.6</v>
      </c>
      <c r="AN557" s="916">
        <v>1.04</v>
      </c>
      <c r="AO557" s="802">
        <f t="shared" si="145"/>
        <v>-11.773633318948947</v>
      </c>
      <c r="AP557" s="803">
        <f t="shared" si="146"/>
        <v>5.4385759833766354</v>
      </c>
      <c r="AQ557" s="936">
        <f t="shared" si="147"/>
        <v>38.015137918177814</v>
      </c>
      <c r="AR557" s="702">
        <f>INDEX(Historical!$C$7:$C$1437,MATCH(B557,Historical!$B$7:$B$1446,0))*IF(AH557="n/a",1.03,IF(AH557&lt;0,1.01,IF(AH557&gt;10,1.1,(1+AH557/100))))</f>
        <v>1.6984799999999998</v>
      </c>
      <c r="AS557" s="935">
        <f t="shared" si="148"/>
        <v>1.7394133679999997</v>
      </c>
      <c r="AT557" s="935">
        <f t="shared" si="153"/>
        <v>1.8872635042799997</v>
      </c>
      <c r="AU557" s="935">
        <f t="shared" si="153"/>
        <v>2.0476809021437994</v>
      </c>
      <c r="AV557" s="935">
        <f t="shared" si="153"/>
        <v>2.2217337788260223</v>
      </c>
      <c r="AW557" s="702">
        <f t="shared" si="149"/>
        <v>9.5945715532498212</v>
      </c>
      <c r="AX557" s="810">
        <f t="shared" si="150"/>
        <v>16.204309328238171</v>
      </c>
      <c r="AY557" s="991">
        <v>0.88</v>
      </c>
      <c r="AZ557" s="922">
        <v>19.38</v>
      </c>
      <c r="BA557" s="922">
        <v>-4.05</v>
      </c>
      <c r="BB557" s="922">
        <v>-1.6400000000000001</v>
      </c>
      <c r="BC557" s="922">
        <v>4.8599999999999994</v>
      </c>
      <c r="BE557" s="664">
        <v>1971</v>
      </c>
      <c r="BF557" s="946" t="e">
        <f>#VALUE!</f>
        <v>#VALUE!</v>
      </c>
      <c r="BG557" s="931">
        <v>4.9000000000000004</v>
      </c>
    </row>
    <row r="558" spans="1:59" ht="11.25" customHeight="1" x14ac:dyDescent="0.2">
      <c r="A558" s="609" t="s">
        <v>699</v>
      </c>
      <c r="B558" s="925" t="s">
        <v>700</v>
      </c>
      <c r="C558" s="988" t="s">
        <v>154</v>
      </c>
      <c r="D558" s="988" t="s">
        <v>4355</v>
      </c>
      <c r="E558" s="792">
        <v>15</v>
      </c>
      <c r="F558" s="526">
        <v>244</v>
      </c>
      <c r="G558" s="526" t="s">
        <v>106</v>
      </c>
      <c r="H558" s="526" t="s">
        <v>106</v>
      </c>
      <c r="I558" s="924">
        <v>75.430000000000007</v>
      </c>
      <c r="J558" s="702">
        <f t="shared" si="138"/>
        <v>2.6514649343762424</v>
      </c>
      <c r="K558" s="927">
        <v>0.5</v>
      </c>
      <c r="L558" s="639">
        <v>4</v>
      </c>
      <c r="M558" s="693">
        <f t="shared" si="139"/>
        <v>2</v>
      </c>
      <c r="N558" s="921" t="s">
        <v>119</v>
      </c>
      <c r="O558" s="795">
        <v>0.48</v>
      </c>
      <c r="P558" s="658">
        <v>43279</v>
      </c>
      <c r="Q558" s="658">
        <v>43343</v>
      </c>
      <c r="R558" s="693">
        <f t="shared" si="140"/>
        <v>4.1666666666666705</v>
      </c>
      <c r="S558" s="759">
        <f>IF(INDEX(Historical!$D$7:$D$1437,MATCH(B558,Historical!$B$7:$B$1446,0))=0,"n/a",(INDEX(Historical!$C$7:$C$1437,MATCH(B558,Historical!$B$7:$B$1446,0))/INDEX(Historical!$D$7:$D$1437,MATCH(B558,Historical!$B$7:$B$1446,0))-1)*100)</f>
        <v>5.3763440860215006</v>
      </c>
      <c r="T558" s="759">
        <f>IF(INDEX(Historical!$F$7:$F$1430,MATCH(B558,Historical!$B$7:$B$1446,0))=0,"n/a",((INDEX(Historical!$C$7:$C$1437,MATCH(B558,Historical!$B$7:$B$1446,0))/INDEX(Historical!$F$7:$F$1430,MATCH(B558,Historical!$B$7:$B$1446,0)))^(1/3)-1)*100)</f>
        <v>9.8157887721507677</v>
      </c>
      <c r="U558" s="759">
        <f>IF(INDEX(Historical!$H$7:$H$1430,MATCH(B558,Historical!$B$7:$B$1446,0))=0,"n/a",((INDEX(Historical!$C$7:$C$1437,MATCH(B558,Historical!$B$7:$B$1446,0))/INDEX(Historical!$H$7:$H$1430,MATCH(B558,Historical!$B$7:$B$1446,0)))^(1/5)-1)*100)</f>
        <v>9.5889781040844788</v>
      </c>
      <c r="V558" s="759">
        <f>IF(INDEX(Historical!$O$7:$O$1430,MATCH(B558,Historical!$B$7:$B$1446,0))=0,"n/a",((INDEX(Historical!$C$7:$C$1437,MATCH(B558,Historical!$B$7:$B$1446,0))/INDEX(Historical!$O$7:$O$1430,MATCH(B558,Historical!$B$7:$B$1446,0)))^(1/10)-1)*100)</f>
        <v>8.093942270920774</v>
      </c>
      <c r="W558" s="760">
        <f t="shared" si="141"/>
        <v>1.1847104640880552</v>
      </c>
      <c r="X558" s="761">
        <f t="shared" si="142"/>
        <v>2.8202876776719052</v>
      </c>
      <c r="Y558" s="716"/>
      <c r="Z558" s="702">
        <f t="shared" si="143"/>
        <v>50.505050505050505</v>
      </c>
      <c r="AA558" s="935">
        <f t="shared" si="144"/>
        <v>19.047979797979799</v>
      </c>
      <c r="AB558" s="639">
        <v>12</v>
      </c>
      <c r="AC558" s="916">
        <v>3.96</v>
      </c>
      <c r="AD558" s="916" t="s">
        <v>137</v>
      </c>
      <c r="AE558" s="916">
        <v>1.1399999999999999</v>
      </c>
      <c r="AF558" s="916">
        <v>1.57</v>
      </c>
      <c r="AG558" s="916">
        <v>8.3000000000000007</v>
      </c>
      <c r="AH558" s="916">
        <v>-6.7</v>
      </c>
      <c r="AI558" s="916" t="s">
        <v>137</v>
      </c>
      <c r="AJ558" s="916">
        <v>3.4000000000000004</v>
      </c>
      <c r="AK558" s="916" t="s">
        <v>137</v>
      </c>
      <c r="AL558" s="928">
        <v>1120</v>
      </c>
      <c r="AM558" s="922">
        <v>10</v>
      </c>
      <c r="AN558" s="916">
        <v>0.11</v>
      </c>
      <c r="AO558" s="802">
        <f t="shared" si="145"/>
        <v>-6.8075367595190777</v>
      </c>
      <c r="AP558" s="803">
        <f t="shared" si="146"/>
        <v>12.240443038460722</v>
      </c>
      <c r="AQ558" s="936">
        <f t="shared" si="147"/>
        <v>15.287714066115242</v>
      </c>
      <c r="AR558" s="702">
        <f>INDEX(Historical!$C$7:$C$1437,MATCH(B558,Historical!$B$7:$B$1446,0))*IF(AH558="n/a",1.03,IF(AH558&lt;0,1.01,IF(AH558&gt;10,1.1,(1+AH558/100))))</f>
        <v>1.9796</v>
      </c>
      <c r="AS558" s="935">
        <f t="shared" si="148"/>
        <v>2.0389880000000002</v>
      </c>
      <c r="AT558" s="935">
        <f t="shared" si="153"/>
        <v>2.1001576400000004</v>
      </c>
      <c r="AU558" s="935">
        <f t="shared" si="153"/>
        <v>2.1631623692000006</v>
      </c>
      <c r="AV558" s="935">
        <f t="shared" si="153"/>
        <v>2.2280572402760006</v>
      </c>
      <c r="AW558" s="702">
        <f t="shared" si="149"/>
        <v>10.509965249476</v>
      </c>
      <c r="AX558" s="810">
        <f t="shared" si="150"/>
        <v>13.933402160249237</v>
      </c>
      <c r="AY558" s="991">
        <v>0.34</v>
      </c>
      <c r="AZ558" s="922">
        <v>24.04</v>
      </c>
      <c r="BA558" s="922">
        <v>-12.83</v>
      </c>
      <c r="BB558" s="922">
        <v>-2.65</v>
      </c>
      <c r="BC558" s="922">
        <v>-1.95</v>
      </c>
      <c r="BE558" s="664">
        <v>2004</v>
      </c>
      <c r="BF558" s="946" t="e">
        <f>#VALUE!</f>
        <v>#VALUE!</v>
      </c>
      <c r="BG558" s="931">
        <v>5.5</v>
      </c>
    </row>
    <row r="559" spans="1:59" s="838" customFormat="1" ht="11.25" customHeight="1" x14ac:dyDescent="0.2">
      <c r="A559" s="697" t="s">
        <v>696</v>
      </c>
      <c r="B559" s="846" t="s">
        <v>697</v>
      </c>
      <c r="C559" s="988" t="s">
        <v>4353</v>
      </c>
      <c r="D559" s="988" t="s">
        <v>4354</v>
      </c>
      <c r="E559" s="818">
        <v>17</v>
      </c>
      <c r="F559" s="526">
        <v>202</v>
      </c>
      <c r="G559" s="1171" t="s">
        <v>115</v>
      </c>
      <c r="H559" s="1171" t="s">
        <v>115</v>
      </c>
      <c r="I559" s="819">
        <v>75.430000000000007</v>
      </c>
      <c r="J559" s="820">
        <f t="shared" si="138"/>
        <v>5.5680763621901095</v>
      </c>
      <c r="K559" s="821">
        <v>1.05</v>
      </c>
      <c r="L559" s="822">
        <v>4</v>
      </c>
      <c r="M559" s="823">
        <f t="shared" si="139"/>
        <v>4.2</v>
      </c>
      <c r="N559" s="824" t="s">
        <v>698</v>
      </c>
      <c r="O559" s="825">
        <v>1</v>
      </c>
      <c r="P559" s="826">
        <v>43552</v>
      </c>
      <c r="Q559" s="826">
        <v>43595</v>
      </c>
      <c r="R559" s="823">
        <f t="shared" si="140"/>
        <v>5.0000000000000044</v>
      </c>
      <c r="S559" s="759">
        <f>IF(INDEX(Historical!$D$7:$D$1437,MATCH(B559,Historical!$B$7:$B$1446,0))=0,"n/a",(INDEX(Historical!$C$7:$C$1437,MATCH(B559,Historical!$B$7:$B$1446,0))/INDEX(Historical!$D$7:$D$1437,MATCH(B559,Historical!$B$7:$B$1446,0))-1)*100)</f>
        <v>5.3333333333333455</v>
      </c>
      <c r="T559" s="759">
        <f>IF(INDEX(Historical!$F$7:$F$1430,MATCH(B559,Historical!$B$7:$B$1446,0))=0,"n/a",((INDEX(Historical!$C$7:$C$1437,MATCH(B559,Historical!$B$7:$B$1446,0))/INDEX(Historical!$F$7:$F$1430,MATCH(B559,Historical!$B$7:$B$1446,0)))^(1/3)-1)*100)</f>
        <v>5.9626970955666714</v>
      </c>
      <c r="U559" s="759">
        <f>IF(INDEX(Historical!$H$7:$H$1430,MATCH(B559,Historical!$B$7:$B$1446,0))=0,"n/a",((INDEX(Historical!$C$7:$C$1437,MATCH(B559,Historical!$B$7:$B$1446,0))/INDEX(Historical!$H$7:$H$1430,MATCH(B559,Historical!$B$7:$B$1446,0)))^(1/5)-1)*100)</f>
        <v>6.8584342779267615</v>
      </c>
      <c r="V559" s="759">
        <f>IF(INDEX(Historical!$O$7:$O$1430,MATCH(B559,Historical!$B$7:$B$1446,0))=0,"n/a",((INDEX(Historical!$C$7:$C$1437,MATCH(B559,Historical!$B$7:$B$1446,0))/INDEX(Historical!$O$7:$O$1430,MATCH(B559,Historical!$B$7:$B$1446,0)))^(1/10)-1)*100)</f>
        <v>6.271268263592078</v>
      </c>
      <c r="W559" s="827">
        <f t="shared" si="141"/>
        <v>1.0936279536538858</v>
      </c>
      <c r="X559" s="828">
        <f t="shared" si="142"/>
        <v>1.1824886686080622</v>
      </c>
      <c r="Y559" s="839"/>
      <c r="Z559" s="820">
        <f t="shared" si="143"/>
        <v>114.44141689373298</v>
      </c>
      <c r="AA559" s="830">
        <f t="shared" si="144"/>
        <v>20.553133514986378</v>
      </c>
      <c r="AB559" s="822">
        <v>12</v>
      </c>
      <c r="AC559" s="831">
        <v>3.67</v>
      </c>
      <c r="AD559" s="831">
        <v>2.06</v>
      </c>
      <c r="AE559" s="831">
        <v>11</v>
      </c>
      <c r="AF559" s="831">
        <v>2.2999999999999998</v>
      </c>
      <c r="AG559" s="831">
        <v>11.4</v>
      </c>
      <c r="AH559" s="831">
        <v>-5.3</v>
      </c>
      <c r="AI559" s="831">
        <v>2.31</v>
      </c>
      <c r="AJ559" s="831">
        <v>5.8000000000000007</v>
      </c>
      <c r="AK559" s="831">
        <v>10</v>
      </c>
      <c r="AL559" s="832">
        <v>3240</v>
      </c>
      <c r="AM559" s="833">
        <v>0.6</v>
      </c>
      <c r="AN559" s="831">
        <v>0.92</v>
      </c>
      <c r="AO559" s="834">
        <f t="shared" si="145"/>
        <v>-8.1266228748695077</v>
      </c>
      <c r="AP559" s="835">
        <f t="shared" si="146"/>
        <v>12.42651064011687</v>
      </c>
      <c r="AQ559" s="836">
        <f t="shared" si="147"/>
        <v>44.947817559697697</v>
      </c>
      <c r="AR559" s="702">
        <f>INDEX(Historical!$C$7:$C$1437,MATCH(B559,Historical!$B$7:$B$1446,0))*IF(AH559="n/a",1.03,IF(AH559&lt;0,1.01,IF(AH559&gt;10,1.1,(1+AH559/100))))</f>
        <v>3.9895</v>
      </c>
      <c r="AS559" s="830">
        <f t="shared" si="148"/>
        <v>4.0816574499999998</v>
      </c>
      <c r="AT559" s="830">
        <f t="shared" si="153"/>
        <v>4.4898231950000005</v>
      </c>
      <c r="AU559" s="830">
        <f t="shared" si="153"/>
        <v>4.9388055145000012</v>
      </c>
      <c r="AV559" s="830">
        <f t="shared" si="153"/>
        <v>5.4326860659500014</v>
      </c>
      <c r="AW559" s="820">
        <f t="shared" si="149"/>
        <v>22.932472225450002</v>
      </c>
      <c r="AX559" s="837">
        <f t="shared" si="150"/>
        <v>30.402322982168901</v>
      </c>
      <c r="AY559" s="992">
        <v>0.53</v>
      </c>
      <c r="AZ559" s="833">
        <v>11.34</v>
      </c>
      <c r="BA559" s="833">
        <v>-10.81</v>
      </c>
      <c r="BB559" s="833">
        <v>-3.3099999999999996</v>
      </c>
      <c r="BC559" s="833">
        <v>-2.12</v>
      </c>
      <c r="BD559" s="961"/>
      <c r="BE559" s="664">
        <v>2003</v>
      </c>
      <c r="BF559" s="946" t="e">
        <f>#VALUE!</f>
        <v>#VALUE!</v>
      </c>
      <c r="BG559" s="893">
        <v>5.8000000000000007</v>
      </c>
    </row>
    <row r="560" spans="1:59" ht="11.25" customHeight="1" x14ac:dyDescent="0.2">
      <c r="A560" s="609" t="s">
        <v>4103</v>
      </c>
      <c r="B560" s="925" t="s">
        <v>3887</v>
      </c>
      <c r="C560" s="988" t="s">
        <v>128</v>
      </c>
      <c r="D560" s="988" t="s">
        <v>193</v>
      </c>
      <c r="E560" s="792">
        <v>5</v>
      </c>
      <c r="F560" s="526">
        <v>838</v>
      </c>
      <c r="G560" s="526" t="s">
        <v>106</v>
      </c>
      <c r="H560" s="526" t="s">
        <v>106</v>
      </c>
      <c r="I560" s="924">
        <v>11.56</v>
      </c>
      <c r="J560" s="702">
        <f t="shared" si="138"/>
        <v>5.5363321799307963</v>
      </c>
      <c r="K560" s="927">
        <v>0.16</v>
      </c>
      <c r="L560" s="639">
        <v>4</v>
      </c>
      <c r="M560" s="693">
        <f t="shared" si="139"/>
        <v>0.64</v>
      </c>
      <c r="N560" s="921" t="s">
        <v>228</v>
      </c>
      <c r="O560" s="795">
        <v>0.15</v>
      </c>
      <c r="P560" s="915">
        <v>43413</v>
      </c>
      <c r="Q560" s="915">
        <v>43427</v>
      </c>
      <c r="R560" s="693">
        <f t="shared" si="140"/>
        <v>6.6666666666666732</v>
      </c>
      <c r="S560" s="759">
        <f>IF(INDEX(Historical!$D$7:$D$1437,MATCH(B560,Historical!$B$7:$B$1446,0))=0,"n/a",(INDEX(Historical!$C$7:$C$1437,MATCH(B560,Historical!$B$7:$B$1446,0))/INDEX(Historical!$D$7:$D$1437,MATCH(B560,Historical!$B$7:$B$1446,0))-1)*100)</f>
        <v>38.095238095238095</v>
      </c>
      <c r="T560" s="759">
        <f>IF(INDEX(Historical!$F$7:$F$1430,MATCH(B560,Historical!$B$7:$B$1446,0))=0,"n/a",((INDEX(Historical!$C$7:$C$1437,MATCH(B560,Historical!$B$7:$B$1446,0))/INDEX(Historical!$F$7:$F$1430,MATCH(B560,Historical!$B$7:$B$1446,0)))^(1/3)-1)*100)</f>
        <v>60.607807189026744</v>
      </c>
      <c r="U560" s="759" t="str">
        <f>IF(INDEX(Historical!$H$7:$H$1430,MATCH(B560,Historical!$B$7:$B$1446,0))=0,"n/a",((INDEX(Historical!$C$7:$C$1437,MATCH(B560,Historical!$B$7:$B$1446,0))/INDEX(Historical!$H$7:$H$1430,MATCH(B560,Historical!$B$7:$B$1446,0)))^(1/5)-1)*100)</f>
        <v>n/a</v>
      </c>
      <c r="V560" s="759" t="str">
        <f>IF(INDEX(Historical!$O$7:$O$1430,MATCH(B560,Historical!$B$7:$B$1446,0))=0,"n/a",((INDEX(Historical!$C$7:$C$1437,MATCH(B560,Historical!$B$7:$B$1446,0))/INDEX(Historical!$O$7:$O$1430,MATCH(B560,Historical!$B$7:$B$1446,0)))^(1/10)-1)*100)</f>
        <v>n/a</v>
      </c>
      <c r="W560" s="760" t="str">
        <f t="shared" si="141"/>
        <v>n/a</v>
      </c>
      <c r="X560" s="761" t="str">
        <f t="shared" si="142"/>
        <v>n/a</v>
      </c>
      <c r="Y560" s="925"/>
      <c r="Z560" s="702">
        <f t="shared" si="143"/>
        <v>23.703703703703702</v>
      </c>
      <c r="AA560" s="935">
        <f t="shared" si="144"/>
        <v>4.2814814814814817</v>
      </c>
      <c r="AB560" s="639">
        <v>12</v>
      </c>
      <c r="AC560" s="916">
        <v>2.7</v>
      </c>
      <c r="AD560" s="916" t="s">
        <v>137</v>
      </c>
      <c r="AE560" s="916">
        <v>0.68</v>
      </c>
      <c r="AF560" s="916">
        <v>1.48</v>
      </c>
      <c r="AG560" s="916">
        <v>22.8</v>
      </c>
      <c r="AH560" s="916">
        <v>-16.7</v>
      </c>
      <c r="AI560" s="916" t="s">
        <v>137</v>
      </c>
      <c r="AJ560" s="916">
        <v>77.100000000000009</v>
      </c>
      <c r="AK560" s="916" t="s">
        <v>137</v>
      </c>
      <c r="AL560" s="928">
        <v>129.82</v>
      </c>
      <c r="AM560" s="922">
        <v>2.1</v>
      </c>
      <c r="AN560" s="916">
        <v>0</v>
      </c>
      <c r="AO560" s="802" t="str">
        <f t="shared" si="145"/>
        <v>n/a</v>
      </c>
      <c r="AP560" s="803" t="str">
        <f t="shared" si="146"/>
        <v>n/a</v>
      </c>
      <c r="AQ560" s="936">
        <f t="shared" si="147"/>
        <v>-46.931521837482506</v>
      </c>
      <c r="AR560" s="702">
        <f>INDEX(Historical!$C$7:$C$1437,MATCH(B560,Historical!$B$7:$B$1446,0))*IF(AH560="n/a",1.03,IF(AH560&lt;0,1.01,IF(AH560&gt;10,1.1,(1+AH560/100))))</f>
        <v>0.58579999999999999</v>
      </c>
      <c r="AS560" s="935">
        <f t="shared" si="148"/>
        <v>0.60337399999999997</v>
      </c>
      <c r="AT560" s="935">
        <f t="shared" si="153"/>
        <v>0.62147521999999999</v>
      </c>
      <c r="AU560" s="935">
        <f t="shared" si="153"/>
        <v>0.64011947660000001</v>
      </c>
      <c r="AV560" s="935">
        <f t="shared" si="153"/>
        <v>0.65932306089800008</v>
      </c>
      <c r="AW560" s="702">
        <f t="shared" si="149"/>
        <v>3.110091757498</v>
      </c>
      <c r="AX560" s="810">
        <f t="shared" si="150"/>
        <v>26.90390793683391</v>
      </c>
      <c r="AY560" s="991">
        <v>1.35</v>
      </c>
      <c r="AZ560" s="922">
        <v>8.9499999999999993</v>
      </c>
      <c r="BA560" s="922">
        <v>-56.96</v>
      </c>
      <c r="BB560" s="922">
        <v>-8.81</v>
      </c>
      <c r="BC560" s="922">
        <v>-40.089999999999996</v>
      </c>
      <c r="BE560" s="664">
        <v>2014</v>
      </c>
      <c r="BF560" s="946" t="e">
        <f>#VALUE!</f>
        <v>#VALUE!</v>
      </c>
      <c r="BG560" s="931">
        <v>13</v>
      </c>
    </row>
    <row r="561" spans="1:59" ht="11.25" customHeight="1" x14ac:dyDescent="0.2">
      <c r="A561" s="609" t="s">
        <v>1510</v>
      </c>
      <c r="B561" s="925" t="s">
        <v>1511</v>
      </c>
      <c r="C561" s="988" t="s">
        <v>131</v>
      </c>
      <c r="D561" s="988" t="s">
        <v>4362</v>
      </c>
      <c r="E561" s="792">
        <v>8</v>
      </c>
      <c r="F561" s="526">
        <v>564</v>
      </c>
      <c r="G561" s="526" t="s">
        <v>37</v>
      </c>
      <c r="H561" s="526" t="s">
        <v>37</v>
      </c>
      <c r="I561" s="924">
        <v>27.78</v>
      </c>
      <c r="J561" s="702">
        <f t="shared" si="138"/>
        <v>2.8797696184305255</v>
      </c>
      <c r="K561" s="927">
        <v>0.2</v>
      </c>
      <c r="L561" s="639">
        <v>4</v>
      </c>
      <c r="M561" s="693">
        <f t="shared" si="139"/>
        <v>0.8</v>
      </c>
      <c r="N561" s="921" t="s">
        <v>1248</v>
      </c>
      <c r="O561" s="795">
        <v>0.19500000000000001</v>
      </c>
      <c r="P561" s="915">
        <v>43504</v>
      </c>
      <c r="Q561" s="915">
        <v>43516</v>
      </c>
      <c r="R561" s="693">
        <f t="shared" si="140"/>
        <v>2.5641025641025665</v>
      </c>
      <c r="S561" s="759">
        <f>IF(INDEX(Historical!$D$7:$D$1437,MATCH(B561,Historical!$B$7:$B$1446,0))=0,"n/a",(INDEX(Historical!$C$7:$C$1437,MATCH(B561,Historical!$B$7:$B$1446,0))/INDEX(Historical!$D$7:$D$1437,MATCH(B561,Historical!$B$7:$B$1446,0))-1)*100)</f>
        <v>11.428571428571432</v>
      </c>
      <c r="T561" s="759">
        <f>IF(INDEX(Historical!$F$7:$F$1430,MATCH(B561,Historical!$B$7:$B$1446,0))=0,"n/a",((INDEX(Historical!$C$7:$C$1437,MATCH(B561,Historical!$B$7:$B$1446,0))/INDEX(Historical!$F$7:$F$1430,MATCH(B561,Historical!$B$7:$B$1446,0)))^(1/3)-1)*100)</f>
        <v>14.89127877948726</v>
      </c>
      <c r="U561" s="759">
        <f>IF(INDEX(Historical!$H$7:$H$1430,MATCH(B561,Historical!$B$7:$B$1446,0))=0,"n/a",((INDEX(Historical!$C$7:$C$1437,MATCH(B561,Historical!$B$7:$B$1446,0))/INDEX(Historical!$H$7:$H$1430,MATCH(B561,Historical!$B$7:$B$1446,0)))^(1/5)-1)*100)</f>
        <v>15.16307146417617</v>
      </c>
      <c r="V561" s="759">
        <f>IF(INDEX(Historical!$O$7:$O$1430,MATCH(B561,Historical!$B$7:$B$1446,0))=0,"n/a",((INDEX(Historical!$C$7:$C$1437,MATCH(B561,Historical!$B$7:$B$1446,0))/INDEX(Historical!$O$7:$O$1430,MATCH(B561,Historical!$B$7:$B$1446,0)))^(1/10)-1)*100)</f>
        <v>7.9943495153367294</v>
      </c>
      <c r="W561" s="760">
        <f t="shared" si="141"/>
        <v>1.8967236089798967</v>
      </c>
      <c r="X561" s="761" t="str">
        <f t="shared" si="142"/>
        <v>n/a</v>
      </c>
      <c r="Y561" s="705"/>
      <c r="Z561" s="702" t="str">
        <f t="shared" si="143"/>
        <v>n/a</v>
      </c>
      <c r="AA561" s="935" t="str">
        <f t="shared" si="144"/>
        <v>n/a</v>
      </c>
      <c r="AB561" s="639">
        <v>12</v>
      </c>
      <c r="AC561" s="916">
        <v>-0.12</v>
      </c>
      <c r="AD561" s="916" t="s">
        <v>137</v>
      </c>
      <c r="AE561" s="916">
        <v>2.02</v>
      </c>
      <c r="AF561" s="916">
        <v>2.11</v>
      </c>
      <c r="AG561" s="916">
        <v>-1.4000000000000001</v>
      </c>
      <c r="AH561" s="916">
        <v>-121</v>
      </c>
      <c r="AI561" s="916">
        <v>6.81</v>
      </c>
      <c r="AJ561" s="916">
        <v>-16.2</v>
      </c>
      <c r="AK561" s="916">
        <v>4.83</v>
      </c>
      <c r="AL561" s="928">
        <v>10350</v>
      </c>
      <c r="AM561" s="922">
        <v>0.3</v>
      </c>
      <c r="AN561" s="916">
        <v>1.87</v>
      </c>
      <c r="AO561" s="802" t="str">
        <f t="shared" si="145"/>
        <v>n/a</v>
      </c>
      <c r="AP561" s="803">
        <f t="shared" si="146"/>
        <v>18.042841082606696</v>
      </c>
      <c r="AQ561" s="936" t="str">
        <f t="shared" si="147"/>
        <v>n/a</v>
      </c>
      <c r="AR561" s="702">
        <f>INDEX(Historical!$C$7:$C$1437,MATCH(B561,Historical!$B$7:$B$1446,0))*IF(AH561="n/a",1.03,IF(AH561&lt;0,1.01,IF(AH561&gt;10,1.1,(1+AH561/100))))</f>
        <v>0.78780000000000006</v>
      </c>
      <c r="AS561" s="935">
        <f t="shared" si="148"/>
        <v>0.84144918000000013</v>
      </c>
      <c r="AT561" s="935">
        <f t="shared" si="153"/>
        <v>0.88209117539400017</v>
      </c>
      <c r="AU561" s="935">
        <f t="shared" si="153"/>
        <v>0.92469617916553037</v>
      </c>
      <c r="AV561" s="935">
        <f t="shared" si="153"/>
        <v>0.96935900461922553</v>
      </c>
      <c r="AW561" s="702">
        <f t="shared" si="149"/>
        <v>4.4053955391787563</v>
      </c>
      <c r="AX561" s="810">
        <f t="shared" si="150"/>
        <v>15.858155288620432</v>
      </c>
      <c r="AY561" s="991">
        <v>0.25</v>
      </c>
      <c r="AZ561" s="922">
        <v>19.59</v>
      </c>
      <c r="BA561" s="922">
        <v>-3.71</v>
      </c>
      <c r="BB561" s="922">
        <v>0.41000000000000003</v>
      </c>
      <c r="BC561" s="922">
        <v>4.68</v>
      </c>
      <c r="BE561" s="664">
        <v>2012</v>
      </c>
      <c r="BF561" s="946" t="e">
        <f>#VALUE!</f>
        <v>#VALUE!</v>
      </c>
      <c r="BG561" s="931">
        <v>-0.3</v>
      </c>
    </row>
    <row r="562" spans="1:59" ht="11.25" customHeight="1" x14ac:dyDescent="0.2">
      <c r="A562" s="537" t="s">
        <v>709</v>
      </c>
      <c r="B562" s="925" t="s">
        <v>710</v>
      </c>
      <c r="C562" s="988" t="s">
        <v>108</v>
      </c>
      <c r="D562" s="988" t="s">
        <v>4365</v>
      </c>
      <c r="E562" s="792">
        <v>24</v>
      </c>
      <c r="F562" s="526">
        <v>138</v>
      </c>
      <c r="G562" s="526" t="s">
        <v>106</v>
      </c>
      <c r="H562" s="526" t="s">
        <v>106</v>
      </c>
      <c r="I562" s="916">
        <v>37</v>
      </c>
      <c r="J562" s="702">
        <f t="shared" si="138"/>
        <v>2.7027027027027026</v>
      </c>
      <c r="K562" s="933">
        <v>0.25</v>
      </c>
      <c r="L562" s="639">
        <v>4</v>
      </c>
      <c r="M562" s="693">
        <f t="shared" si="139"/>
        <v>1</v>
      </c>
      <c r="N562" s="921" t="s">
        <v>711</v>
      </c>
      <c r="O562" s="796">
        <v>0.24</v>
      </c>
      <c r="P562" s="915">
        <v>43409</v>
      </c>
      <c r="Q562" s="915">
        <v>43424</v>
      </c>
      <c r="R562" s="693">
        <f t="shared" si="140"/>
        <v>4.1666666666666705</v>
      </c>
      <c r="S562" s="759">
        <f>IF(INDEX(Historical!$D$7:$D$1437,MATCH(B562,Historical!$B$7:$B$1446,0))=0,"n/a",(INDEX(Historical!$C$7:$C$1437,MATCH(B562,Historical!$B$7:$B$1446,0))/INDEX(Historical!$D$7:$D$1437,MATCH(B562,Historical!$B$7:$B$1446,0))-1)*100)</f>
        <v>7.7777777777777724</v>
      </c>
      <c r="T562" s="759">
        <f>IF(INDEX(Historical!$F$7:$F$1430,MATCH(B562,Historical!$B$7:$B$1446,0))=0,"n/a",((INDEX(Historical!$C$7:$C$1437,MATCH(B562,Historical!$B$7:$B$1446,0))/INDEX(Historical!$F$7:$F$1430,MATCH(B562,Historical!$B$7:$B$1446,0)))^(1/3)-1)*100)</f>
        <v>6.1929221960223879</v>
      </c>
      <c r="U562" s="759">
        <f>IF(INDEX(Historical!$H$7:$H$1430,MATCH(B562,Historical!$B$7:$B$1446,0))=0,"n/a",((INDEX(Historical!$C$7:$C$1437,MATCH(B562,Historical!$B$7:$B$1446,0))/INDEX(Historical!$H$7:$H$1430,MATCH(B562,Historical!$B$7:$B$1446,0)))^(1/5)-1)*100)</f>
        <v>4.8629472762032666</v>
      </c>
      <c r="V562" s="759">
        <f>IF(INDEX(Historical!$O$7:$O$1430,MATCH(B562,Historical!$B$7:$B$1446,0))=0,"n/a",((INDEX(Historical!$C$7:$C$1437,MATCH(B562,Historical!$B$7:$B$1446,0))/INDEX(Historical!$O$7:$O$1430,MATCH(B562,Historical!$B$7:$B$1446,0)))^(1/10)-1)*100)</f>
        <v>3.9256572754381214</v>
      </c>
      <c r="W562" s="760">
        <f t="shared" si="141"/>
        <v>1.238760017750286</v>
      </c>
      <c r="X562" s="761" t="str">
        <f t="shared" si="142"/>
        <v>n/a</v>
      </c>
      <c r="Y562" s="717"/>
      <c r="Z562" s="702" t="str">
        <f t="shared" si="143"/>
        <v>n/a</v>
      </c>
      <c r="AA562" s="935" t="str">
        <f t="shared" si="144"/>
        <v>n/a</v>
      </c>
      <c r="AB562" s="639">
        <v>12</v>
      </c>
      <c r="AC562" s="916" t="s">
        <v>137</v>
      </c>
      <c r="AD562" s="916" t="s">
        <v>137</v>
      </c>
      <c r="AE562" s="916" t="s">
        <v>137</v>
      </c>
      <c r="AF562" s="916" t="s">
        <v>137</v>
      </c>
      <c r="AG562" s="916" t="s">
        <v>137</v>
      </c>
      <c r="AH562" s="916" t="s">
        <v>137</v>
      </c>
      <c r="AI562" s="916" t="s">
        <v>137</v>
      </c>
      <c r="AJ562" s="916" t="s">
        <v>137</v>
      </c>
      <c r="AK562" s="916" t="s">
        <v>137</v>
      </c>
      <c r="AL562" s="928" t="s">
        <v>137</v>
      </c>
      <c r="AM562" s="922" t="s">
        <v>137</v>
      </c>
      <c r="AN562" s="916" t="s">
        <v>137</v>
      </c>
      <c r="AO562" s="802" t="str">
        <f t="shared" si="145"/>
        <v>n/a</v>
      </c>
      <c r="AP562" s="803">
        <f t="shared" si="146"/>
        <v>7.5656499789059692</v>
      </c>
      <c r="AQ562" s="936" t="str">
        <f t="shared" si="147"/>
        <v>n/a</v>
      </c>
      <c r="AR562" s="702">
        <f>INDEX(Historical!$C$7:$C$1437,MATCH(B562,Historical!$B$7:$B$1446,0))*IF(AH562="n/a",1.03,IF(AH562&lt;0,1.01,IF(AH562&gt;10,1.1,(1+AH562/100))))</f>
        <v>0.99909999999999999</v>
      </c>
      <c r="AS562" s="935">
        <f t="shared" si="148"/>
        <v>1.0290729999999999</v>
      </c>
      <c r="AT562" s="935">
        <f t="shared" si="153"/>
        <v>1.0599451899999999</v>
      </c>
      <c r="AU562" s="935">
        <f t="shared" si="153"/>
        <v>1.0917435457</v>
      </c>
      <c r="AV562" s="935">
        <f t="shared" si="153"/>
        <v>1.124495852071</v>
      </c>
      <c r="AW562" s="702">
        <f t="shared" si="149"/>
        <v>5.3043575877709994</v>
      </c>
      <c r="AX562" s="810">
        <f t="shared" si="150"/>
        <v>14.336101588570269</v>
      </c>
      <c r="AY562" s="991" t="s">
        <v>137</v>
      </c>
      <c r="AZ562" s="922" t="s">
        <v>137</v>
      </c>
      <c r="BA562" s="922" t="s">
        <v>137</v>
      </c>
      <c r="BB562" s="922" t="s">
        <v>137</v>
      </c>
      <c r="BC562" s="922" t="s">
        <v>137</v>
      </c>
      <c r="BD562" s="960" t="s">
        <v>4298</v>
      </c>
      <c r="BE562" s="664">
        <v>1996</v>
      </c>
      <c r="BF562" s="946" t="e">
        <f>#VALUE!</f>
        <v>#VALUE!</v>
      </c>
      <c r="BG562" s="931" t="s">
        <v>137</v>
      </c>
    </row>
    <row r="563" spans="1:59" ht="11.25" customHeight="1" x14ac:dyDescent="0.2">
      <c r="A563" s="537" t="s">
        <v>701</v>
      </c>
      <c r="B563" s="925" t="s">
        <v>702</v>
      </c>
      <c r="C563" s="988" t="s">
        <v>131</v>
      </c>
      <c r="D563" s="988" t="s">
        <v>4374</v>
      </c>
      <c r="E563" s="792">
        <v>23</v>
      </c>
      <c r="F563" s="526">
        <v>146</v>
      </c>
      <c r="G563" s="526" t="s">
        <v>37</v>
      </c>
      <c r="H563" s="526" t="s">
        <v>37</v>
      </c>
      <c r="I563" s="916">
        <v>50.08</v>
      </c>
      <c r="J563" s="702">
        <f t="shared" si="138"/>
        <v>2.3362619808306708</v>
      </c>
      <c r="K563" s="933">
        <v>0.29249999999999998</v>
      </c>
      <c r="L563" s="639">
        <v>4</v>
      </c>
      <c r="M563" s="693">
        <f t="shared" si="139"/>
        <v>1.17</v>
      </c>
      <c r="N563" s="921" t="s">
        <v>164</v>
      </c>
      <c r="O563" s="796">
        <v>0.27250000000000002</v>
      </c>
      <c r="P563" s="915">
        <v>43363</v>
      </c>
      <c r="Q563" s="915">
        <v>43374</v>
      </c>
      <c r="R563" s="693">
        <f t="shared" si="140"/>
        <v>7.339449541284389</v>
      </c>
      <c r="S563" s="759">
        <f>IF(INDEX(Historical!$D$7:$D$1437,MATCH(B563,Historical!$B$7:$B$1446,0))=0,"n/a",(INDEX(Historical!$C$7:$C$1437,MATCH(B563,Historical!$B$7:$B$1446,0))/INDEX(Historical!$D$7:$D$1437,MATCH(B563,Historical!$B$7:$B$1446,0))-1)*100)</f>
        <v>6.9879518072289093</v>
      </c>
      <c r="T563" s="759">
        <f>IF(INDEX(Historical!$F$7:$F$1430,MATCH(B563,Historical!$B$7:$B$1446,0))=0,"n/a",((INDEX(Historical!$C$7:$C$1437,MATCH(B563,Historical!$B$7:$B$1446,0))/INDEX(Historical!$F$7:$F$1430,MATCH(B563,Historical!$B$7:$B$1446,0)))^(1/3)-1)*100)</f>
        <v>6.6515802889484332</v>
      </c>
      <c r="U563" s="759">
        <f>IF(INDEX(Historical!$H$7:$H$1430,MATCH(B563,Historical!$B$7:$B$1446,0))=0,"n/a",((INDEX(Historical!$C$7:$C$1437,MATCH(B563,Historical!$B$7:$B$1446,0))/INDEX(Historical!$H$7:$H$1430,MATCH(B563,Historical!$B$7:$B$1446,0)))^(1/5)-1)*100)</f>
        <v>6.5044102740563714</v>
      </c>
      <c r="V563" s="759">
        <f>IF(INDEX(Historical!$O$7:$O$1430,MATCH(B563,Historical!$B$7:$B$1446,0))=0,"n/a",((INDEX(Historical!$C$7:$C$1437,MATCH(B563,Historical!$B$7:$B$1446,0))/INDEX(Historical!$O$7:$O$1430,MATCH(B563,Historical!$B$7:$B$1446,0)))^(1/10)-1)*100)</f>
        <v>7.3396490345766674</v>
      </c>
      <c r="W563" s="760">
        <f t="shared" si="141"/>
        <v>0.88620181202322701</v>
      </c>
      <c r="X563" s="761">
        <f t="shared" si="142"/>
        <v>1.22724722152007</v>
      </c>
      <c r="Y563" s="716"/>
      <c r="Z563" s="702">
        <f t="shared" si="143"/>
        <v>58.5</v>
      </c>
      <c r="AA563" s="935">
        <f t="shared" si="144"/>
        <v>25.04</v>
      </c>
      <c r="AB563" s="639">
        <v>9</v>
      </c>
      <c r="AC563" s="916">
        <v>2</v>
      </c>
      <c r="AD563" s="916">
        <v>4.17</v>
      </c>
      <c r="AE563" s="916">
        <v>1.47</v>
      </c>
      <c r="AF563" s="916">
        <v>2.96</v>
      </c>
      <c r="AG563" s="916">
        <v>13.4</v>
      </c>
      <c r="AH563" s="916">
        <v>17.2</v>
      </c>
      <c r="AI563" s="916">
        <v>7.12</v>
      </c>
      <c r="AJ563" s="916">
        <v>5.3</v>
      </c>
      <c r="AK563" s="916">
        <v>6</v>
      </c>
      <c r="AL563" s="928">
        <v>4440</v>
      </c>
      <c r="AM563" s="922">
        <v>1.0999999999999999</v>
      </c>
      <c r="AN563" s="916">
        <v>1.1200000000000001</v>
      </c>
      <c r="AO563" s="802">
        <f t="shared" si="145"/>
        <v>-16.199327745112956</v>
      </c>
      <c r="AP563" s="803">
        <f t="shared" si="146"/>
        <v>8.8406722548870427</v>
      </c>
      <c r="AQ563" s="936">
        <f t="shared" si="147"/>
        <v>81.497964482004875</v>
      </c>
      <c r="AR563" s="702">
        <f>INDEX(Historical!$C$7:$C$1437,MATCH(B563,Historical!$B$7:$B$1446,0))*IF(AH563="n/a",1.03,IF(AH563&lt;0,1.01,IF(AH563&gt;10,1.1,(1+AH563/100))))</f>
        <v>1.2210000000000003</v>
      </c>
      <c r="AS563" s="935">
        <f t="shared" si="148"/>
        <v>1.3079352000000002</v>
      </c>
      <c r="AT563" s="935">
        <f t="shared" si="153"/>
        <v>1.3864113120000003</v>
      </c>
      <c r="AU563" s="935">
        <f t="shared" si="153"/>
        <v>1.4695959907200005</v>
      </c>
      <c r="AV563" s="935">
        <f t="shared" si="153"/>
        <v>1.5577717501632005</v>
      </c>
      <c r="AW563" s="702">
        <f t="shared" si="149"/>
        <v>6.942714252883202</v>
      </c>
      <c r="AX563" s="810">
        <f t="shared" si="150"/>
        <v>13.863247310070292</v>
      </c>
      <c r="AY563" s="991">
        <v>0.36</v>
      </c>
      <c r="AZ563" s="922">
        <v>24.349999999999998</v>
      </c>
      <c r="BA563" s="922">
        <v>-3.38</v>
      </c>
      <c r="BB563" s="922">
        <v>2</v>
      </c>
      <c r="BC563" s="922">
        <v>6.15</v>
      </c>
      <c r="BE563" s="664">
        <v>1996</v>
      </c>
      <c r="BF563" s="946" t="e">
        <f>#VALUE!</f>
        <v>#VALUE!</v>
      </c>
      <c r="BG563" s="931">
        <v>4.7</v>
      </c>
    </row>
    <row r="564" spans="1:59" ht="11.25" customHeight="1" x14ac:dyDescent="0.2">
      <c r="A564" s="609" t="s">
        <v>707</v>
      </c>
      <c r="B564" s="925" t="s">
        <v>708</v>
      </c>
      <c r="C564" s="988" t="s">
        <v>247</v>
      </c>
      <c r="D564" s="988" t="s">
        <v>4392</v>
      </c>
      <c r="E564" s="792">
        <v>17</v>
      </c>
      <c r="F564" s="526">
        <v>194</v>
      </c>
      <c r="G564" s="526" t="s">
        <v>115</v>
      </c>
      <c r="H564" s="526" t="s">
        <v>115</v>
      </c>
      <c r="I564" s="924">
        <v>87.83</v>
      </c>
      <c r="J564" s="702">
        <f t="shared" si="138"/>
        <v>1.0019355573266537</v>
      </c>
      <c r="K564" s="927">
        <v>0.22</v>
      </c>
      <c r="L564" s="639">
        <v>4</v>
      </c>
      <c r="M564" s="693">
        <f t="shared" si="139"/>
        <v>0.88</v>
      </c>
      <c r="N564" s="921" t="s">
        <v>164</v>
      </c>
      <c r="O564" s="795">
        <v>0.2</v>
      </c>
      <c r="P564" s="915">
        <v>43434</v>
      </c>
      <c r="Q564" s="915">
        <v>43467</v>
      </c>
      <c r="R564" s="693">
        <f t="shared" si="140"/>
        <v>9.9999999999999947</v>
      </c>
      <c r="S564" s="759">
        <f>IF(INDEX(Historical!$D$7:$D$1437,MATCH(B564,Historical!$B$7:$B$1446,0))=0,"n/a",(INDEX(Historical!$C$7:$C$1437,MATCH(B564,Historical!$B$7:$B$1446,0))/INDEX(Historical!$D$7:$D$1437,MATCH(B564,Historical!$B$7:$B$1446,0))-1)*100)</f>
        <v>11.111111111111116</v>
      </c>
      <c r="T564" s="759">
        <f>IF(INDEX(Historical!$F$7:$F$1430,MATCH(B564,Historical!$B$7:$B$1446,0))=0,"n/a",((INDEX(Historical!$C$7:$C$1437,MATCH(B564,Historical!$B$7:$B$1446,0))/INDEX(Historical!$F$7:$F$1430,MATCH(B564,Historical!$B$7:$B$1446,0)))^(1/3)-1)*100)</f>
        <v>12.624788044360603</v>
      </c>
      <c r="U564" s="759">
        <f>IF(INDEX(Historical!$H$7:$H$1430,MATCH(B564,Historical!$B$7:$B$1446,0))=0,"n/a",((INDEX(Historical!$C$7:$C$1437,MATCH(B564,Historical!$B$7:$B$1446,0))/INDEX(Historical!$H$7:$H$1430,MATCH(B564,Historical!$B$7:$B$1446,0)))^(1/5)-1)*100)</f>
        <v>13.754383035188301</v>
      </c>
      <c r="V564" s="759">
        <f>IF(INDEX(Historical!$O$7:$O$1430,MATCH(B564,Historical!$B$7:$B$1446,0))=0,"n/a",((INDEX(Historical!$C$7:$C$1437,MATCH(B564,Historical!$B$7:$B$1446,0))/INDEX(Historical!$O$7:$O$1430,MATCH(B564,Historical!$B$7:$B$1446,0)))^(1/10)-1)*100)</f>
        <v>13.032208304260662</v>
      </c>
      <c r="W564" s="760">
        <f t="shared" si="141"/>
        <v>1.055414609256325</v>
      </c>
      <c r="X564" s="761">
        <f t="shared" si="142"/>
        <v>1.1182425231860407</v>
      </c>
      <c r="Y564" s="713"/>
      <c r="Z564" s="702">
        <f t="shared" si="143"/>
        <v>34.920634920634917</v>
      </c>
      <c r="AA564" s="935">
        <f t="shared" si="144"/>
        <v>34.853174603174601</v>
      </c>
      <c r="AB564" s="639">
        <v>5</v>
      </c>
      <c r="AC564" s="916">
        <v>2.52</v>
      </c>
      <c r="AD564" s="916">
        <v>2.4900000000000002</v>
      </c>
      <c r="AE564" s="916">
        <v>3.53</v>
      </c>
      <c r="AF564" s="916">
        <v>15.41</v>
      </c>
      <c r="AG564" s="916">
        <v>45.800000000000004</v>
      </c>
      <c r="AH564" s="916">
        <v>-4.5999999999999996</v>
      </c>
      <c r="AI564" s="916">
        <v>19.21</v>
      </c>
      <c r="AJ564" s="916">
        <v>12.3</v>
      </c>
      <c r="AK564" s="916">
        <v>14.030000000000001</v>
      </c>
      <c r="AL564" s="928">
        <v>136870</v>
      </c>
      <c r="AM564" s="922">
        <v>1.0999999999999999</v>
      </c>
      <c r="AN564" s="916">
        <v>0.39</v>
      </c>
      <c r="AO564" s="802">
        <f t="shared" si="145"/>
        <v>-20.096856010659646</v>
      </c>
      <c r="AP564" s="803">
        <f t="shared" si="146"/>
        <v>14.756318592514955</v>
      </c>
      <c r="AQ564" s="936">
        <f t="shared" si="147"/>
        <v>388.57498941532702</v>
      </c>
      <c r="AR564" s="702">
        <f>INDEX(Historical!$C$7:$C$1437,MATCH(B564,Historical!$B$7:$B$1446,0))*IF(AH564="n/a",1.03,IF(AH564&lt;0,1.01,IF(AH564&gt;10,1.1,(1+AH564/100))))</f>
        <v>0.80800000000000005</v>
      </c>
      <c r="AS564" s="935">
        <f t="shared" si="148"/>
        <v>0.88880000000000015</v>
      </c>
      <c r="AT564" s="935">
        <f t="shared" si="153"/>
        <v>0.97768000000000022</v>
      </c>
      <c r="AU564" s="935">
        <f t="shared" si="153"/>
        <v>1.0754480000000004</v>
      </c>
      <c r="AV564" s="935">
        <f t="shared" si="153"/>
        <v>1.1829928000000005</v>
      </c>
      <c r="AW564" s="702">
        <f t="shared" si="149"/>
        <v>4.9329208000000015</v>
      </c>
      <c r="AX564" s="810">
        <f t="shared" si="150"/>
        <v>5.6164417624957323</v>
      </c>
      <c r="AY564" s="991">
        <v>0.67</v>
      </c>
      <c r="AZ564" s="922">
        <v>32.019999999999996</v>
      </c>
      <c r="BA564" s="922">
        <v>-2.41</v>
      </c>
      <c r="BB564" s="922">
        <v>2.37</v>
      </c>
      <c r="BC564" s="922">
        <v>9.82</v>
      </c>
      <c r="BE564" s="664">
        <v>2003</v>
      </c>
      <c r="BF564" s="946" t="e">
        <f>#VALUE!</f>
        <v>#VALUE!</v>
      </c>
      <c r="BG564" s="931">
        <v>18.399999999999999</v>
      </c>
    </row>
    <row r="565" spans="1:59" ht="11.25" customHeight="1" x14ac:dyDescent="0.2">
      <c r="A565" s="537" t="s">
        <v>694</v>
      </c>
      <c r="B565" s="925" t="s">
        <v>695</v>
      </c>
      <c r="C565" s="988" t="s">
        <v>108</v>
      </c>
      <c r="D565" s="988" t="s">
        <v>4373</v>
      </c>
      <c r="E565" s="792">
        <v>19</v>
      </c>
      <c r="F565" s="526">
        <v>172</v>
      </c>
      <c r="G565" s="526" t="s">
        <v>106</v>
      </c>
      <c r="H565" s="526" t="s">
        <v>106</v>
      </c>
      <c r="I565" s="924">
        <v>42.29</v>
      </c>
      <c r="J565" s="702">
        <f t="shared" si="138"/>
        <v>2.9794277606999291</v>
      </c>
      <c r="K565" s="933">
        <v>0.63</v>
      </c>
      <c r="L565" s="639">
        <v>2</v>
      </c>
      <c r="M565" s="693">
        <f t="shared" si="139"/>
        <v>1.26</v>
      </c>
      <c r="N565" s="921" t="s">
        <v>579</v>
      </c>
      <c r="O565" s="796">
        <v>0.58499999999999996</v>
      </c>
      <c r="P565" s="915">
        <v>43427</v>
      </c>
      <c r="Q565" s="915">
        <v>43437</v>
      </c>
      <c r="R565" s="693">
        <f t="shared" si="140"/>
        <v>7.6923076923076996</v>
      </c>
      <c r="S565" s="759">
        <f>IF(INDEX(Historical!$D$7:$D$1437,MATCH(B565,Historical!$B$7:$B$1446,0))=0,"n/a",(INDEX(Historical!$C$7:$C$1437,MATCH(B565,Historical!$B$7:$B$1446,0))/INDEX(Historical!$D$7:$D$1437,MATCH(B565,Historical!$B$7:$B$1446,0))-1)*100)</f>
        <v>3.4188034188034289</v>
      </c>
      <c r="T565" s="759">
        <f>IF(INDEX(Historical!$F$7:$F$1430,MATCH(B565,Historical!$B$7:$B$1446,0))=0,"n/a",((INDEX(Historical!$C$7:$C$1437,MATCH(B565,Historical!$B$7:$B$1446,0))/INDEX(Historical!$F$7:$F$1430,MATCH(B565,Historical!$B$7:$B$1446,0)))^(1/3)-1)*100)</f>
        <v>2.0062635129698858</v>
      </c>
      <c r="U565" s="759">
        <f>IF(INDEX(Historical!$H$7:$H$1430,MATCH(B565,Historical!$B$7:$B$1446,0))=0,"n/a",((INDEX(Historical!$C$7:$C$1437,MATCH(B565,Historical!$B$7:$B$1446,0))/INDEX(Historical!$H$7:$H$1430,MATCH(B565,Historical!$B$7:$B$1446,0)))^(1/5)-1)*100)</f>
        <v>1.5578432959528765</v>
      </c>
      <c r="V565" s="759">
        <f>IF(INDEX(Historical!$O$7:$O$1430,MATCH(B565,Historical!$B$7:$B$1446,0))=0,"n/a",((INDEX(Historical!$C$7:$C$1437,MATCH(B565,Historical!$B$7:$B$1446,0))/INDEX(Historical!$O$7:$O$1430,MATCH(B565,Historical!$B$7:$B$1446,0)))^(1/10)-1)*100)</f>
        <v>4.2244323206472645</v>
      </c>
      <c r="W565" s="760">
        <f t="shared" si="141"/>
        <v>0.36876985538122786</v>
      </c>
      <c r="X565" s="761" t="str">
        <f t="shared" si="142"/>
        <v>n/a</v>
      </c>
      <c r="Y565" s="926"/>
      <c r="Z565" s="702">
        <f t="shared" si="143"/>
        <v>50.4</v>
      </c>
      <c r="AA565" s="935">
        <f t="shared" si="144"/>
        <v>16.916</v>
      </c>
      <c r="AB565" s="639">
        <v>12</v>
      </c>
      <c r="AC565" s="916">
        <v>2.5</v>
      </c>
      <c r="AD565" s="916" t="s">
        <v>137</v>
      </c>
      <c r="AE565" s="916">
        <v>6.21</v>
      </c>
      <c r="AF565" s="916">
        <v>1.55</v>
      </c>
      <c r="AG565" s="916">
        <v>7.8</v>
      </c>
      <c r="AH565" s="916">
        <v>3.2</v>
      </c>
      <c r="AI565" s="916">
        <v>2.2800000000000002</v>
      </c>
      <c r="AJ565" s="916">
        <v>-1.9</v>
      </c>
      <c r="AK565" s="916" t="s">
        <v>137</v>
      </c>
      <c r="AL565" s="928">
        <v>272.77</v>
      </c>
      <c r="AM565" s="922">
        <v>1.5</v>
      </c>
      <c r="AN565" s="916">
        <v>0</v>
      </c>
      <c r="AO565" s="802">
        <f t="shared" si="145"/>
        <v>-12.378728943347195</v>
      </c>
      <c r="AP565" s="803">
        <f t="shared" si="146"/>
        <v>4.5372710566528056</v>
      </c>
      <c r="AQ565" s="936">
        <f t="shared" si="147"/>
        <v>7.9501942770111134</v>
      </c>
      <c r="AR565" s="702">
        <f>INDEX(Historical!$C$7:$C$1437,MATCH(B565,Historical!$B$7:$B$1446,0))*IF(AH565="n/a",1.03,IF(AH565&lt;0,1.01,IF(AH565&gt;10,1.1,(1+AH565/100))))</f>
        <v>1.2487200000000001</v>
      </c>
      <c r="AS565" s="935">
        <f t="shared" si="148"/>
        <v>1.2771908160000001</v>
      </c>
      <c r="AT565" s="935">
        <f t="shared" si="153"/>
        <v>1.3155065404800002</v>
      </c>
      <c r="AU565" s="935">
        <f t="shared" si="153"/>
        <v>1.3549717366944003</v>
      </c>
      <c r="AV565" s="935">
        <f t="shared" si="153"/>
        <v>1.3956208887952324</v>
      </c>
      <c r="AW565" s="702">
        <f t="shared" si="149"/>
        <v>6.5920099819696327</v>
      </c>
      <c r="AX565" s="810">
        <f t="shared" si="150"/>
        <v>15.587632967532826</v>
      </c>
      <c r="AY565" s="991">
        <v>0.42</v>
      </c>
      <c r="AZ565" s="922">
        <v>25.679999999999996</v>
      </c>
      <c r="BA565" s="922">
        <v>-14.99</v>
      </c>
      <c r="BB565" s="922">
        <v>2.6</v>
      </c>
      <c r="BC565" s="922">
        <v>-0.24</v>
      </c>
      <c r="BE565" s="664">
        <v>2001</v>
      </c>
      <c r="BF565" s="946" t="e">
        <f>#VALUE!</f>
        <v>#VALUE!</v>
      </c>
      <c r="BG565" s="931">
        <v>1.2</v>
      </c>
    </row>
    <row r="566" spans="1:59" ht="11.25" customHeight="1" x14ac:dyDescent="0.2">
      <c r="A566" s="930" t="s">
        <v>1508</v>
      </c>
      <c r="B566" s="925" t="s">
        <v>1509</v>
      </c>
      <c r="C566" s="988" t="s">
        <v>112</v>
      </c>
      <c r="D566" s="988" t="s">
        <v>4396</v>
      </c>
      <c r="E566" s="792">
        <v>6</v>
      </c>
      <c r="F566" s="526">
        <v>726</v>
      </c>
      <c r="G566" s="526" t="s">
        <v>106</v>
      </c>
      <c r="H566" s="526" t="s">
        <v>106</v>
      </c>
      <c r="I566" s="924">
        <v>25.53</v>
      </c>
      <c r="J566" s="702">
        <f t="shared" si="138"/>
        <v>5.483744614179396</v>
      </c>
      <c r="K566" s="927">
        <v>0.35</v>
      </c>
      <c r="L566" s="639">
        <v>4</v>
      </c>
      <c r="M566" s="693">
        <f t="shared" si="139"/>
        <v>1.4</v>
      </c>
      <c r="N566" s="921" t="s">
        <v>327</v>
      </c>
      <c r="O566" s="795">
        <v>0.34</v>
      </c>
      <c r="P566" s="658">
        <v>43256</v>
      </c>
      <c r="Q566" s="658">
        <v>43271</v>
      </c>
      <c r="R566" s="693">
        <f t="shared" si="140"/>
        <v>2.9411764705882213</v>
      </c>
      <c r="S566" s="759">
        <f>IF(INDEX(Historical!$D$7:$D$1437,MATCH(B566,Historical!$B$7:$B$1446,0))=0,"n/a",(INDEX(Historical!$C$7:$C$1437,MATCH(B566,Historical!$B$7:$B$1446,0))/INDEX(Historical!$D$7:$D$1437,MATCH(B566,Historical!$B$7:$B$1446,0))-1)*100)</f>
        <v>4.5112781954887105</v>
      </c>
      <c r="T566" s="759">
        <f>IF(INDEX(Historical!$F$7:$F$1430,MATCH(B566,Historical!$B$7:$B$1446,0))=0,"n/a",((INDEX(Historical!$C$7:$C$1437,MATCH(B566,Historical!$B$7:$B$1446,0))/INDEX(Historical!$F$7:$F$1430,MATCH(B566,Historical!$B$7:$B$1446,0)))^(1/3)-1)*100)</f>
        <v>8.4416459500336707</v>
      </c>
      <c r="U566" s="759">
        <f>IF(INDEX(Historical!$H$7:$H$1430,MATCH(B566,Historical!$B$7:$B$1446,0))=0,"n/a",((INDEX(Historical!$C$7:$C$1437,MATCH(B566,Historical!$B$7:$B$1446,0))/INDEX(Historical!$H$7:$H$1430,MATCH(B566,Historical!$B$7:$B$1446,0)))^(1/5)-1)*100)</f>
        <v>14.060812461697925</v>
      </c>
      <c r="V566" s="759" t="str">
        <f>IF(INDEX(Historical!$O$7:$O$1430,MATCH(B566,Historical!$B$7:$B$1446,0))=0,"n/a",((INDEX(Historical!$C$7:$C$1437,MATCH(B566,Historical!$B$7:$B$1446,0))/INDEX(Historical!$O$7:$O$1430,MATCH(B566,Historical!$B$7:$B$1446,0)))^(1/10)-1)*100)</f>
        <v>n/a</v>
      </c>
      <c r="W566" s="760" t="str">
        <f t="shared" si="141"/>
        <v>n/a</v>
      </c>
      <c r="X566" s="761" t="str">
        <f t="shared" si="142"/>
        <v>n/a</v>
      </c>
      <c r="Y566" s="926" t="s">
        <v>810</v>
      </c>
      <c r="Z566" s="702" t="str">
        <f t="shared" si="143"/>
        <v>n/a</v>
      </c>
      <c r="AA566" s="935" t="str">
        <f t="shared" si="144"/>
        <v>n/a</v>
      </c>
      <c r="AB566" s="639">
        <v>12</v>
      </c>
      <c r="AC566" s="916">
        <v>-2.65</v>
      </c>
      <c r="AD566" s="916" t="s">
        <v>137</v>
      </c>
      <c r="AE566" s="916">
        <v>1.39</v>
      </c>
      <c r="AF566" s="916">
        <v>3.18</v>
      </c>
      <c r="AG566" s="916">
        <v>-18.8</v>
      </c>
      <c r="AH566" s="916">
        <v>-277.59999999999997</v>
      </c>
      <c r="AI566" s="916">
        <v>10.27</v>
      </c>
      <c r="AJ566" s="916">
        <v>-34</v>
      </c>
      <c r="AK566" s="916">
        <v>4.71</v>
      </c>
      <c r="AL566" s="928">
        <v>9060</v>
      </c>
      <c r="AM566" s="922">
        <v>0.5</v>
      </c>
      <c r="AN566" s="916">
        <v>2.95</v>
      </c>
      <c r="AO566" s="802" t="str">
        <f t="shared" si="145"/>
        <v>n/a</v>
      </c>
      <c r="AP566" s="803">
        <f t="shared" si="146"/>
        <v>19.544557075877321</v>
      </c>
      <c r="AQ566" s="936" t="str">
        <f t="shared" si="147"/>
        <v>n/a</v>
      </c>
      <c r="AR566" s="702">
        <f>INDEX(Historical!$C$7:$C$1437,MATCH(B566,Historical!$B$7:$B$1446,0))*IF(AH566="n/a",1.03,IF(AH566&lt;0,1.01,IF(AH566&gt;10,1.1,(1+AH566/100))))</f>
        <v>1.4038999999999999</v>
      </c>
      <c r="AS566" s="935">
        <f t="shared" si="148"/>
        <v>1.5442899999999999</v>
      </c>
      <c r="AT566" s="935">
        <f t="shared" si="153"/>
        <v>1.6170260589999998</v>
      </c>
      <c r="AU566" s="935">
        <f t="shared" si="153"/>
        <v>1.6931879863788997</v>
      </c>
      <c r="AV566" s="935">
        <f t="shared" si="153"/>
        <v>1.7729371405373457</v>
      </c>
      <c r="AW566" s="702">
        <f t="shared" si="149"/>
        <v>8.0313411859162454</v>
      </c>
      <c r="AX566" s="810">
        <f t="shared" si="150"/>
        <v>31.458445694932415</v>
      </c>
      <c r="AY566" s="991">
        <v>0.89</v>
      </c>
      <c r="AZ566" s="922">
        <v>24.349999999999998</v>
      </c>
      <c r="BA566" s="922">
        <v>-20.84</v>
      </c>
      <c r="BB566" s="922">
        <v>-2.39</v>
      </c>
      <c r="BC566" s="922">
        <v>-1.9300000000000002</v>
      </c>
      <c r="BE566" s="664">
        <v>2013</v>
      </c>
      <c r="BF566" s="946" t="e">
        <f>#VALUE!</f>
        <v>#VALUE!</v>
      </c>
      <c r="BG566" s="931">
        <v>-4.3999999999999995</v>
      </c>
    </row>
    <row r="567" spans="1:59" ht="11.25" customHeight="1" x14ac:dyDescent="0.2">
      <c r="A567" s="609" t="s">
        <v>301</v>
      </c>
      <c r="B567" s="925" t="s">
        <v>302</v>
      </c>
      <c r="C567" s="988" t="s">
        <v>4353</v>
      </c>
      <c r="D567" s="988" t="s">
        <v>4354</v>
      </c>
      <c r="E567" s="792">
        <v>29</v>
      </c>
      <c r="F567" s="526">
        <v>93</v>
      </c>
      <c r="G567" s="526" t="s">
        <v>37</v>
      </c>
      <c r="H567" s="526" t="s">
        <v>37</v>
      </c>
      <c r="I567" s="916">
        <v>52.62</v>
      </c>
      <c r="J567" s="702">
        <f t="shared" si="138"/>
        <v>3.8008361839604716</v>
      </c>
      <c r="K567" s="933">
        <v>0.5</v>
      </c>
      <c r="L567" s="639">
        <v>4</v>
      </c>
      <c r="M567" s="693">
        <f t="shared" si="139"/>
        <v>2</v>
      </c>
      <c r="N567" s="921" t="s">
        <v>107</v>
      </c>
      <c r="O567" s="796">
        <v>0.47499999999999998</v>
      </c>
      <c r="P567" s="915">
        <v>43311</v>
      </c>
      <c r="Q567" s="915">
        <v>43327</v>
      </c>
      <c r="R567" s="693">
        <f t="shared" si="140"/>
        <v>5.2631578947368478</v>
      </c>
      <c r="S567" s="759">
        <f>IF(INDEX(Historical!$D$7:$D$1437,MATCH(B567,Historical!$B$7:$B$1446,0))=0,"n/a",(INDEX(Historical!$C$7:$C$1437,MATCH(B567,Historical!$B$7:$B$1446,0))/INDEX(Historical!$D$7:$D$1437,MATCH(B567,Historical!$B$7:$B$1446,0))-1)*100)</f>
        <v>4.8387096774193505</v>
      </c>
      <c r="T567" s="759">
        <f>IF(INDEX(Historical!$F$7:$F$1430,MATCH(B567,Historical!$B$7:$B$1446,0))=0,"n/a",((INDEX(Historical!$C$7:$C$1437,MATCH(B567,Historical!$B$7:$B$1446,0))/INDEX(Historical!$F$7:$F$1430,MATCH(B567,Historical!$B$7:$B$1446,0)))^(1/3)-1)*100)</f>
        <v>4.4751091772477825</v>
      </c>
      <c r="U567" s="759">
        <f>IF(INDEX(Historical!$H$7:$H$1430,MATCH(B567,Historical!$B$7:$B$1446,0))=0,"n/a",((INDEX(Historical!$C$7:$C$1437,MATCH(B567,Historical!$B$7:$B$1446,0))/INDEX(Historical!$H$7:$H$1430,MATCH(B567,Historical!$B$7:$B$1446,0)))^(1/5)-1)*100)</f>
        <v>4.0358274630921898</v>
      </c>
      <c r="V567" s="759">
        <f>IF(INDEX(Historical!$O$7:$O$1430,MATCH(B567,Historical!$B$7:$B$1446,0))=0,"n/a",((INDEX(Historical!$C$7:$C$1437,MATCH(B567,Historical!$B$7:$B$1446,0))/INDEX(Historical!$O$7:$O$1430,MATCH(B567,Historical!$B$7:$B$1446,0)))^(1/10)-1)*100)</f>
        <v>2.7962541849970046</v>
      </c>
      <c r="W567" s="760">
        <f t="shared" si="141"/>
        <v>1.4432977819920592</v>
      </c>
      <c r="X567" s="761">
        <f t="shared" si="142"/>
        <v>0.42482394348338842</v>
      </c>
      <c r="Y567" s="925"/>
      <c r="Z567" s="702">
        <f t="shared" si="143"/>
        <v>121.95121951219512</v>
      </c>
      <c r="AA567" s="935">
        <f t="shared" si="144"/>
        <v>32.085365853658537</v>
      </c>
      <c r="AB567" s="639">
        <v>12</v>
      </c>
      <c r="AC567" s="916">
        <v>1.64</v>
      </c>
      <c r="AD567" s="916">
        <v>3.2</v>
      </c>
      <c r="AE567" s="916">
        <v>13.59</v>
      </c>
      <c r="AF567" s="916">
        <v>2.38</v>
      </c>
      <c r="AG567" s="916">
        <v>7.6</v>
      </c>
      <c r="AH567" s="916">
        <v>13.700000000000001</v>
      </c>
      <c r="AI567" s="916">
        <v>2.62</v>
      </c>
      <c r="AJ567" s="916">
        <v>9.5</v>
      </c>
      <c r="AK567" s="916">
        <v>10</v>
      </c>
      <c r="AL567" s="928">
        <v>8460</v>
      </c>
      <c r="AM567" s="922">
        <v>0.70000000000000007</v>
      </c>
      <c r="AN567" s="916">
        <v>0.81</v>
      </c>
      <c r="AO567" s="802">
        <f t="shared" si="145"/>
        <v>-24.248702206605877</v>
      </c>
      <c r="AP567" s="803">
        <f t="shared" si="146"/>
        <v>7.8366636470526618</v>
      </c>
      <c r="AQ567" s="936">
        <f t="shared" si="147"/>
        <v>84.225912921798056</v>
      </c>
      <c r="AR567" s="702">
        <f>INDEX(Historical!$C$7:$C$1437,MATCH(B567,Historical!$B$7:$B$1446,0))*IF(AH567="n/a",1.03,IF(AH567&lt;0,1.01,IF(AH567&gt;10,1.1,(1+AH567/100))))</f>
        <v>2.145</v>
      </c>
      <c r="AS567" s="935">
        <f t="shared" si="148"/>
        <v>2.2011989999999999</v>
      </c>
      <c r="AT567" s="935">
        <f t="shared" ref="AT567:AV586" si="154">IF($AK567="n/a",1.03*AS567,IF($AK567&lt;0,1.01*AS567,IF($AK567&gt;10,1.1*AS567,(1+$AK567/100)*AS567)))</f>
        <v>2.4213189000000002</v>
      </c>
      <c r="AU567" s="935">
        <f t="shared" si="154"/>
        <v>2.6634507900000002</v>
      </c>
      <c r="AV567" s="935">
        <f t="shared" si="154"/>
        <v>2.9297958690000003</v>
      </c>
      <c r="AW567" s="702">
        <f t="shared" si="149"/>
        <v>12.360764559</v>
      </c>
      <c r="AX567" s="810">
        <f t="shared" si="150"/>
        <v>23.4906205986317</v>
      </c>
      <c r="AY567" s="991">
        <v>0.24</v>
      </c>
      <c r="AZ567" s="922">
        <v>38.729999999999997</v>
      </c>
      <c r="BA567" s="922">
        <v>-5.82</v>
      </c>
      <c r="BB567" s="922">
        <v>-0.61</v>
      </c>
      <c r="BC567" s="922">
        <v>7.9699999999999989</v>
      </c>
      <c r="BD567" s="696"/>
      <c r="BE567" s="664">
        <v>1990</v>
      </c>
      <c r="BF567" s="946" t="e">
        <f>#VALUE!</f>
        <v>#VALUE!</v>
      </c>
      <c r="BG567" s="931">
        <v>3.6999999999999997</v>
      </c>
    </row>
    <row r="568" spans="1:59" ht="11.25" customHeight="1" x14ac:dyDescent="0.2">
      <c r="A568" s="609" t="s">
        <v>712</v>
      </c>
      <c r="B568" s="925" t="s">
        <v>713</v>
      </c>
      <c r="C568" s="988" t="s">
        <v>112</v>
      </c>
      <c r="D568" s="988" t="s">
        <v>4379</v>
      </c>
      <c r="E568" s="792">
        <v>15</v>
      </c>
      <c r="F568" s="526">
        <v>241</v>
      </c>
      <c r="G568" s="526" t="s">
        <v>37</v>
      </c>
      <c r="H568" s="526" t="s">
        <v>37</v>
      </c>
      <c r="I568" s="924">
        <v>289.91000000000003</v>
      </c>
      <c r="J568" s="702">
        <f t="shared" si="138"/>
        <v>1.6556862474561069</v>
      </c>
      <c r="K568" s="927">
        <v>1.2</v>
      </c>
      <c r="L568" s="639">
        <v>4</v>
      </c>
      <c r="M568" s="693">
        <f t="shared" si="139"/>
        <v>4.8</v>
      </c>
      <c r="N568" s="921" t="s">
        <v>714</v>
      </c>
      <c r="O568" s="795">
        <v>1.1000000000000001</v>
      </c>
      <c r="P568" s="658">
        <v>43252</v>
      </c>
      <c r="Q568" s="658">
        <v>43271</v>
      </c>
      <c r="R568" s="693">
        <f t="shared" si="140"/>
        <v>9.0909090909090793</v>
      </c>
      <c r="S568" s="759">
        <f>IF(INDEX(Historical!$D$7:$D$1437,MATCH(B568,Historical!$B$7:$B$1446,0))=0,"n/a",(INDEX(Historical!$C$7:$C$1437,MATCH(B568,Historical!$B$7:$B$1446,0))/INDEX(Historical!$D$7:$D$1437,MATCH(B568,Historical!$B$7:$B$1446,0))-1)*100)</f>
        <v>20.512820512820529</v>
      </c>
      <c r="T568" s="759">
        <f>IF(INDEX(Historical!$F$7:$F$1430,MATCH(B568,Historical!$B$7:$B$1446,0))=0,"n/a",((INDEX(Historical!$C$7:$C$1437,MATCH(B568,Historical!$B$7:$B$1446,0))/INDEX(Historical!$F$7:$F$1430,MATCH(B568,Historical!$B$7:$B$1446,0)))^(1/3)-1)*100)</f>
        <v>14.880254240805124</v>
      </c>
      <c r="U568" s="759">
        <f>IF(INDEX(Historical!$H$7:$H$1430,MATCH(B568,Historical!$B$7:$B$1446,0))=0,"n/a",((INDEX(Historical!$C$7:$C$1437,MATCH(B568,Historical!$B$7:$B$1446,0))/INDEX(Historical!$H$7:$H$1430,MATCH(B568,Historical!$B$7:$B$1446,0)))^(1/5)-1)*100)</f>
        <v>14.578776431254514</v>
      </c>
      <c r="V568" s="759">
        <f>IF(INDEX(Historical!$O$7:$O$1430,MATCH(B568,Historical!$B$7:$B$1446,0))=0,"n/a",((INDEX(Historical!$C$7:$C$1437,MATCH(B568,Historical!$B$7:$B$1446,0))/INDEX(Historical!$O$7:$O$1430,MATCH(B568,Historical!$B$7:$B$1446,0)))^(1/10)-1)*100)</f>
        <v>12.726754861394163</v>
      </c>
      <c r="W568" s="760">
        <f t="shared" si="141"/>
        <v>1.1455219016969005</v>
      </c>
      <c r="X568" s="761">
        <f t="shared" si="142"/>
        <v>0.87823954405147664</v>
      </c>
      <c r="Y568" s="925"/>
      <c r="Z568" s="702">
        <f t="shared" si="143"/>
        <v>25.464190981432356</v>
      </c>
      <c r="AA568" s="935">
        <f t="shared" si="144"/>
        <v>15.379840848806365</v>
      </c>
      <c r="AB568" s="639">
        <v>12</v>
      </c>
      <c r="AC568" s="916">
        <v>18.850000000000001</v>
      </c>
      <c r="AD568" s="916">
        <v>1.1000000000000001</v>
      </c>
      <c r="AE568" s="916">
        <v>1.56</v>
      </c>
      <c r="AF568" s="916">
        <v>5.64</v>
      </c>
      <c r="AG568" s="916">
        <v>39.200000000000003</v>
      </c>
      <c r="AH568" s="916">
        <v>0.3</v>
      </c>
      <c r="AI568" s="916">
        <v>16.03</v>
      </c>
      <c r="AJ568" s="916">
        <v>16.600000000000001</v>
      </c>
      <c r="AK568" s="916">
        <v>13.96</v>
      </c>
      <c r="AL568" s="928">
        <v>49280</v>
      </c>
      <c r="AM568" s="922">
        <v>0.2</v>
      </c>
      <c r="AN568" s="916">
        <v>1.65</v>
      </c>
      <c r="AO568" s="802">
        <f t="shared" si="145"/>
        <v>0.85462182990425539</v>
      </c>
      <c r="AP568" s="803">
        <f t="shared" si="146"/>
        <v>16.234462678710621</v>
      </c>
      <c r="AQ568" s="936">
        <f t="shared" si="147"/>
        <v>96.34697449754934</v>
      </c>
      <c r="AR568" s="702">
        <f>INDEX(Historical!$C$7:$C$1437,MATCH(B568,Historical!$B$7:$B$1446,0))*IF(AH568="n/a",1.03,IF(AH568&lt;0,1.01,IF(AH568&gt;10,1.1,(1+AH568/100))))</f>
        <v>4.7140999999999993</v>
      </c>
      <c r="AS568" s="935">
        <f t="shared" si="148"/>
        <v>5.1855099999999998</v>
      </c>
      <c r="AT568" s="935">
        <f t="shared" si="154"/>
        <v>5.7040610000000003</v>
      </c>
      <c r="AU568" s="935">
        <f t="shared" si="154"/>
        <v>6.2744671000000007</v>
      </c>
      <c r="AV568" s="935">
        <f t="shared" si="154"/>
        <v>6.9019138100000017</v>
      </c>
      <c r="AW568" s="702">
        <f t="shared" si="149"/>
        <v>28.780051910000005</v>
      </c>
      <c r="AX568" s="810">
        <f t="shared" si="150"/>
        <v>9.9272366975958057</v>
      </c>
      <c r="AY568" s="991">
        <v>0.87</v>
      </c>
      <c r="AZ568" s="922">
        <v>29.64</v>
      </c>
      <c r="BA568" s="922">
        <v>-14.77</v>
      </c>
      <c r="BB568" s="922">
        <v>4.17</v>
      </c>
      <c r="BC568" s="922">
        <v>2.37</v>
      </c>
      <c r="BE568" s="664">
        <v>2004</v>
      </c>
      <c r="BF568" s="946" t="e">
        <f>#VALUE!</f>
        <v>#VALUE!</v>
      </c>
      <c r="BG568" s="931">
        <v>8.7999999999999989</v>
      </c>
    </row>
    <row r="569" spans="1:59" s="838" customFormat="1" ht="11.25" customHeight="1" x14ac:dyDescent="0.2">
      <c r="A569" s="697" t="s">
        <v>1500</v>
      </c>
      <c r="B569" s="846" t="s">
        <v>1501</v>
      </c>
      <c r="C569" s="988" t="s">
        <v>123</v>
      </c>
      <c r="D569" s="988" t="s">
        <v>4400</v>
      </c>
      <c r="E569" s="818">
        <v>9</v>
      </c>
      <c r="F569" s="526">
        <v>432</v>
      </c>
      <c r="G569" s="1171" t="s">
        <v>106</v>
      </c>
      <c r="H569" s="1171" t="s">
        <v>106</v>
      </c>
      <c r="I569" s="819">
        <v>67.849999999999994</v>
      </c>
      <c r="J569" s="820">
        <f t="shared" si="138"/>
        <v>2.6529108327192339</v>
      </c>
      <c r="K569" s="821">
        <v>0.45</v>
      </c>
      <c r="L569" s="822">
        <v>4</v>
      </c>
      <c r="M569" s="823">
        <f t="shared" si="139"/>
        <v>1.8</v>
      </c>
      <c r="N569" s="824" t="s">
        <v>1004</v>
      </c>
      <c r="O569" s="825">
        <v>0.41</v>
      </c>
      <c r="P569" s="826">
        <v>43510</v>
      </c>
      <c r="Q569" s="826">
        <v>43528</v>
      </c>
      <c r="R569" s="823">
        <f t="shared" si="140"/>
        <v>9.7560975609756184</v>
      </c>
      <c r="S569" s="759">
        <f>IF(INDEX(Historical!$D$7:$D$1437,MATCH(B569,Historical!$B$7:$B$1446,0))=0,"n/a",(INDEX(Historical!$C$7:$C$1437,MATCH(B569,Historical!$B$7:$B$1446,0))/INDEX(Historical!$D$7:$D$1437,MATCH(B569,Historical!$B$7:$B$1446,0))-1)*100)</f>
        <v>10.810810810810811</v>
      </c>
      <c r="T569" s="759">
        <f>IF(INDEX(Historical!$F$7:$F$1430,MATCH(B569,Historical!$B$7:$B$1446,0))=0,"n/a",((INDEX(Historical!$C$7:$C$1437,MATCH(B569,Historical!$B$7:$B$1446,0))/INDEX(Historical!$F$7:$F$1430,MATCH(B569,Historical!$B$7:$B$1446,0)))^(1/3)-1)*100)</f>
        <v>10.973904713454852</v>
      </c>
      <c r="U569" s="759">
        <f>IF(INDEX(Historical!$H$7:$H$1430,MATCH(B569,Historical!$B$7:$B$1446,0))=0,"n/a",((INDEX(Historical!$C$7:$C$1437,MATCH(B569,Historical!$B$7:$B$1446,0))/INDEX(Historical!$H$7:$H$1430,MATCH(B569,Historical!$B$7:$B$1446,0)))^(1/5)-1)*100)</f>
        <v>18.562995052566443</v>
      </c>
      <c r="V569" s="759">
        <f>IF(INDEX(Historical!$O$7:$O$1430,MATCH(B569,Historical!$B$7:$B$1446,0))=0,"n/a",((INDEX(Historical!$C$7:$C$1437,MATCH(B569,Historical!$B$7:$B$1446,0))/INDEX(Historical!$O$7:$O$1430,MATCH(B569,Historical!$B$7:$B$1446,0)))^(1/10)-1)*100)</f>
        <v>15.153829617873171</v>
      </c>
      <c r="W569" s="827">
        <f t="shared" si="141"/>
        <v>1.224970553362454</v>
      </c>
      <c r="X569" s="828" t="str">
        <f t="shared" si="142"/>
        <v>n/a</v>
      </c>
      <c r="Y569" s="990"/>
      <c r="Z569" s="820">
        <f t="shared" si="143"/>
        <v>82.568807339449535</v>
      </c>
      <c r="AA569" s="830">
        <f t="shared" si="144"/>
        <v>31.12385321100917</v>
      </c>
      <c r="AB569" s="822">
        <v>12</v>
      </c>
      <c r="AC569" s="831">
        <v>2.1800000000000002</v>
      </c>
      <c r="AD569" s="831">
        <v>2.71</v>
      </c>
      <c r="AE569" s="831">
        <v>1.0900000000000001</v>
      </c>
      <c r="AF569" s="831">
        <v>2.93</v>
      </c>
      <c r="AG569" s="831">
        <v>9.1</v>
      </c>
      <c r="AH569" s="831">
        <v>-49.4</v>
      </c>
      <c r="AI569" s="831">
        <v>19.48</v>
      </c>
      <c r="AJ569" s="831">
        <v>-5.6000000000000005</v>
      </c>
      <c r="AK569" s="831">
        <v>11.5</v>
      </c>
      <c r="AL569" s="832">
        <v>1120</v>
      </c>
      <c r="AM569" s="833">
        <v>1.3</v>
      </c>
      <c r="AN569" s="831">
        <v>0.61</v>
      </c>
      <c r="AO569" s="834">
        <f t="shared" si="145"/>
        <v>-9.9079473257234945</v>
      </c>
      <c r="AP569" s="835">
        <f t="shared" si="146"/>
        <v>21.215905885285675</v>
      </c>
      <c r="AQ569" s="836">
        <f t="shared" si="147"/>
        <v>101.3210701654415</v>
      </c>
      <c r="AR569" s="702">
        <f>INDEX(Historical!$C$7:$C$1437,MATCH(B569,Historical!$B$7:$B$1446,0))*IF(AH569="n/a",1.03,IF(AH569&lt;0,1.01,IF(AH569&gt;10,1.1,(1+AH569/100))))</f>
        <v>1.6563999999999999</v>
      </c>
      <c r="AS569" s="830">
        <f t="shared" si="148"/>
        <v>1.8220400000000001</v>
      </c>
      <c r="AT569" s="830">
        <f t="shared" si="154"/>
        <v>2.0042440000000004</v>
      </c>
      <c r="AU569" s="830">
        <f t="shared" si="154"/>
        <v>2.2046684000000005</v>
      </c>
      <c r="AV569" s="830">
        <f t="shared" si="154"/>
        <v>2.4251352400000008</v>
      </c>
      <c r="AW569" s="820">
        <f t="shared" si="149"/>
        <v>10.112487640000003</v>
      </c>
      <c r="AX569" s="837">
        <f t="shared" si="150"/>
        <v>14.904182225497426</v>
      </c>
      <c r="AY569" s="992">
        <v>1.1599999999999999</v>
      </c>
      <c r="AZ569" s="833">
        <v>19.45</v>
      </c>
      <c r="BA569" s="833">
        <v>-29.43</v>
      </c>
      <c r="BB569" s="833">
        <v>2.37</v>
      </c>
      <c r="BC569" s="833">
        <v>-9.3000000000000007</v>
      </c>
      <c r="BD569" s="961"/>
      <c r="BE569" s="664">
        <v>2011</v>
      </c>
      <c r="BF569" s="946" t="e">
        <f>#VALUE!</f>
        <v>#VALUE!</v>
      </c>
      <c r="BG569" s="893">
        <v>4.1000000000000005</v>
      </c>
    </row>
    <row r="570" spans="1:59" ht="11.25" customHeight="1" x14ac:dyDescent="0.2">
      <c r="A570" s="930" t="s">
        <v>4084</v>
      </c>
      <c r="B570" s="925" t="s">
        <v>4085</v>
      </c>
      <c r="C570" s="988" t="s">
        <v>112</v>
      </c>
      <c r="D570" s="988" t="s">
        <v>213</v>
      </c>
      <c r="E570" s="792">
        <v>5</v>
      </c>
      <c r="F570" s="526">
        <v>867</v>
      </c>
      <c r="G570" s="526" t="s">
        <v>106</v>
      </c>
      <c r="H570" s="526" t="s">
        <v>106</v>
      </c>
      <c r="I570" s="924">
        <v>74.319999999999993</v>
      </c>
      <c r="J570" s="702">
        <f t="shared" si="138"/>
        <v>1.3455328310010766</v>
      </c>
      <c r="K570" s="927">
        <v>0.25</v>
      </c>
      <c r="L570" s="639">
        <v>4</v>
      </c>
      <c r="M570" s="693">
        <f t="shared" si="139"/>
        <v>1</v>
      </c>
      <c r="N570" s="921" t="s">
        <v>327</v>
      </c>
      <c r="O570" s="795">
        <v>0.24</v>
      </c>
      <c r="P570" s="915">
        <v>43529</v>
      </c>
      <c r="Q570" s="915">
        <v>43544</v>
      </c>
      <c r="R570" s="693">
        <f t="shared" si="140"/>
        <v>4.1666666666666705</v>
      </c>
      <c r="S570" s="759">
        <f>IF(INDEX(Historical!$D$7:$D$1437,MATCH(B570,Historical!$B$7:$B$1446,0))=0,"n/a",(INDEX(Historical!$C$7:$C$1437,MATCH(B570,Historical!$B$7:$B$1446,0))/INDEX(Historical!$D$7:$D$1437,MATCH(B570,Historical!$B$7:$B$1446,0))-1)*100)</f>
        <v>9.0909090909090828</v>
      </c>
      <c r="T570" s="759">
        <f>IF(INDEX(Historical!$F$7:$F$1430,MATCH(B570,Historical!$B$7:$B$1446,0))=0,"n/a",((INDEX(Historical!$C$7:$C$1437,MATCH(B570,Historical!$B$7:$B$1446,0))/INDEX(Historical!$F$7:$F$1430,MATCH(B570,Historical!$B$7:$B$1446,0)))^(1/3)-1)*100)</f>
        <v>6.2658569182611146</v>
      </c>
      <c r="U570" s="759" t="str">
        <f>IF(INDEX(Historical!$H$7:$H$1430,MATCH(B570,Historical!$B$7:$B$1446,0))=0,"n/a",((INDEX(Historical!$C$7:$C$1437,MATCH(B570,Historical!$B$7:$B$1446,0))/INDEX(Historical!$H$7:$H$1430,MATCH(B570,Historical!$B$7:$B$1446,0)))^(1/5)-1)*100)</f>
        <v>n/a</v>
      </c>
      <c r="V570" s="759" t="str">
        <f>IF(INDEX(Historical!$O$7:$O$1430,MATCH(B570,Historical!$B$7:$B$1446,0))=0,"n/a",((INDEX(Historical!$C$7:$C$1437,MATCH(B570,Historical!$B$7:$B$1446,0))/INDEX(Historical!$O$7:$O$1430,MATCH(B570,Historical!$B$7:$B$1446,0)))^(1/10)-1)*100)</f>
        <v>n/a</v>
      </c>
      <c r="W570" s="760" t="str">
        <f t="shared" si="141"/>
        <v>n/a</v>
      </c>
      <c r="X570" s="761" t="str">
        <f t="shared" si="142"/>
        <v>n/a</v>
      </c>
      <c r="Y570" s="926"/>
      <c r="Z570" s="702">
        <f t="shared" si="143"/>
        <v>80</v>
      </c>
      <c r="AA570" s="935">
        <f t="shared" si="144"/>
        <v>59.455999999999996</v>
      </c>
      <c r="AB570" s="639">
        <v>12</v>
      </c>
      <c r="AC570" s="916">
        <v>1.25</v>
      </c>
      <c r="AD570" s="916">
        <v>7.44</v>
      </c>
      <c r="AE570" s="916">
        <v>1.01</v>
      </c>
      <c r="AF570" s="916">
        <v>1.77</v>
      </c>
      <c r="AG570" s="916">
        <v>2.8000000000000003</v>
      </c>
      <c r="AH570" s="916">
        <v>-94.5</v>
      </c>
      <c r="AI570" s="916">
        <v>11.89</v>
      </c>
      <c r="AJ570" s="916">
        <v>1.7999999999999998</v>
      </c>
      <c r="AK570" s="916">
        <v>8</v>
      </c>
      <c r="AL570" s="928">
        <v>1540</v>
      </c>
      <c r="AM570" s="922">
        <v>1.6</v>
      </c>
      <c r="AN570" s="916">
        <v>0.54</v>
      </c>
      <c r="AO570" s="802" t="str">
        <f t="shared" si="145"/>
        <v>n/a</v>
      </c>
      <c r="AP570" s="803" t="str">
        <f t="shared" si="146"/>
        <v>n/a</v>
      </c>
      <c r="AQ570" s="936">
        <f t="shared" si="147"/>
        <v>116.26847512601861</v>
      </c>
      <c r="AR570" s="702">
        <f>INDEX(Historical!$C$7:$C$1437,MATCH(B570,Historical!$B$7:$B$1446,0))*IF(AH570="n/a",1.03,IF(AH570&lt;0,1.01,IF(AH570&gt;10,1.1,(1+AH570/100))))</f>
        <v>0.96960000000000002</v>
      </c>
      <c r="AS570" s="935">
        <f t="shared" si="148"/>
        <v>1.0665600000000002</v>
      </c>
      <c r="AT570" s="935">
        <f t="shared" si="154"/>
        <v>1.1518848000000004</v>
      </c>
      <c r="AU570" s="935">
        <f t="shared" si="154"/>
        <v>1.2440355840000006</v>
      </c>
      <c r="AV570" s="935">
        <f t="shared" si="154"/>
        <v>1.3435584307200008</v>
      </c>
      <c r="AW570" s="702">
        <f t="shared" si="149"/>
        <v>5.7756388147200015</v>
      </c>
      <c r="AX570" s="810">
        <f t="shared" si="150"/>
        <v>7.7713116452099067</v>
      </c>
      <c r="AY570" s="991">
        <v>1.59</v>
      </c>
      <c r="AZ570" s="922">
        <v>33.96</v>
      </c>
      <c r="BA570" s="922">
        <v>-5.09</v>
      </c>
      <c r="BB570" s="922">
        <v>8.02</v>
      </c>
      <c r="BC570" s="922">
        <v>7.99</v>
      </c>
      <c r="BE570" s="664">
        <v>2015</v>
      </c>
      <c r="BF570" s="946" t="e">
        <f>#VALUE!</f>
        <v>#VALUE!</v>
      </c>
      <c r="BG570" s="931">
        <v>1.4000000000000001</v>
      </c>
    </row>
    <row r="571" spans="1:59" ht="11.25" customHeight="1" x14ac:dyDescent="0.2">
      <c r="A571" s="609" t="s">
        <v>1516</v>
      </c>
      <c r="B571" s="925" t="s">
        <v>1517</v>
      </c>
      <c r="C571" s="988" t="s">
        <v>108</v>
      </c>
      <c r="D571" s="988" t="s">
        <v>4373</v>
      </c>
      <c r="E571" s="792">
        <v>10</v>
      </c>
      <c r="F571" s="526">
        <v>344</v>
      </c>
      <c r="G571" s="526" t="s">
        <v>106</v>
      </c>
      <c r="H571" s="526" t="s">
        <v>106</v>
      </c>
      <c r="I571" s="924">
        <v>35.49</v>
      </c>
      <c r="J571" s="702">
        <f t="shared" si="138"/>
        <v>3.3812341504649193</v>
      </c>
      <c r="K571" s="927">
        <v>0.3</v>
      </c>
      <c r="L571" s="639">
        <v>4</v>
      </c>
      <c r="M571" s="693">
        <f t="shared" si="139"/>
        <v>1.2</v>
      </c>
      <c r="N571" s="921" t="s">
        <v>595</v>
      </c>
      <c r="O571" s="795">
        <v>0.27</v>
      </c>
      <c r="P571" s="915">
        <v>43537</v>
      </c>
      <c r="Q571" s="915">
        <v>43546</v>
      </c>
      <c r="R571" s="693">
        <f t="shared" si="140"/>
        <v>11.1111111111111</v>
      </c>
      <c r="S571" s="759">
        <f>IF(INDEX(Historical!$D$7:$D$1437,MATCH(B571,Historical!$B$7:$B$1446,0))=0,"n/a",(INDEX(Historical!$C$7:$C$1437,MATCH(B571,Historical!$B$7:$B$1446,0))/INDEX(Historical!$D$7:$D$1437,MATCH(B571,Historical!$B$7:$B$1446,0))-1)*100)</f>
        <v>18.604651162790709</v>
      </c>
      <c r="T571" s="759">
        <f>IF(INDEX(Historical!$F$7:$F$1430,MATCH(B571,Historical!$B$7:$B$1446,0))=0,"n/a",((INDEX(Historical!$C$7:$C$1437,MATCH(B571,Historical!$B$7:$B$1446,0))/INDEX(Historical!$F$7:$F$1430,MATCH(B571,Historical!$B$7:$B$1446,0)))^(1/3)-1)*100)</f>
        <v>11.290002117788411</v>
      </c>
      <c r="U571" s="759">
        <f>IF(INDEX(Historical!$H$7:$H$1430,MATCH(B571,Historical!$B$7:$B$1446,0))=0,"n/a",((INDEX(Historical!$C$7:$C$1437,MATCH(B571,Historical!$B$7:$B$1446,0))/INDEX(Historical!$H$7:$H$1430,MATCH(B571,Historical!$B$7:$B$1446,0)))^(1/5)-1)*100)</f>
        <v>9.7700948713745017</v>
      </c>
      <c r="V571" s="759">
        <f>IF(INDEX(Historical!$O$7:$O$1430,MATCH(B571,Historical!$B$7:$B$1446,0))=0,"n/a",((INDEX(Historical!$C$7:$C$1437,MATCH(B571,Historical!$B$7:$B$1446,0))/INDEX(Historical!$O$7:$O$1430,MATCH(B571,Historical!$B$7:$B$1446,0)))^(1/10)-1)*100)</f>
        <v>4.4493216110784273</v>
      </c>
      <c r="W571" s="760">
        <f t="shared" si="141"/>
        <v>2.1958616898018359</v>
      </c>
      <c r="X571" s="761">
        <f t="shared" si="142"/>
        <v>1.1494229260440589</v>
      </c>
      <c r="Y571" s="925"/>
      <c r="Z571" s="702">
        <f t="shared" si="143"/>
        <v>42.857142857142861</v>
      </c>
      <c r="AA571" s="935">
        <f t="shared" si="144"/>
        <v>12.675000000000001</v>
      </c>
      <c r="AB571" s="639">
        <v>12</v>
      </c>
      <c r="AC571" s="916">
        <v>2.8</v>
      </c>
      <c r="AD571" s="916" t="s">
        <v>137</v>
      </c>
      <c r="AE571" s="916">
        <v>3.81</v>
      </c>
      <c r="AF571" s="916">
        <v>1.19</v>
      </c>
      <c r="AG571" s="916">
        <v>10</v>
      </c>
      <c r="AH571" s="916">
        <v>23.3</v>
      </c>
      <c r="AI571" s="916">
        <v>4.24</v>
      </c>
      <c r="AJ571" s="916">
        <v>8.5</v>
      </c>
      <c r="AK571" s="916" t="s">
        <v>137</v>
      </c>
      <c r="AL571" s="928">
        <v>244.49</v>
      </c>
      <c r="AM571" s="922">
        <v>0.8</v>
      </c>
      <c r="AN571" s="916">
        <v>0.05</v>
      </c>
      <c r="AO571" s="802">
        <f t="shared" si="145"/>
        <v>0.47632902183942072</v>
      </c>
      <c r="AP571" s="803">
        <f t="shared" si="146"/>
        <v>13.151329021839421</v>
      </c>
      <c r="AQ571" s="936">
        <f t="shared" si="147"/>
        <v>-18.124077613338198</v>
      </c>
      <c r="AR571" s="702">
        <f>INDEX(Historical!$C$7:$C$1437,MATCH(B571,Historical!$B$7:$B$1446,0))*IF(AH571="n/a",1.03,IF(AH571&lt;0,1.01,IF(AH571&gt;10,1.1,(1+AH571/100))))</f>
        <v>1.1220000000000001</v>
      </c>
      <c r="AS571" s="935">
        <f t="shared" si="148"/>
        <v>1.1695728000000001</v>
      </c>
      <c r="AT571" s="935">
        <f t="shared" si="154"/>
        <v>1.2046599840000001</v>
      </c>
      <c r="AU571" s="935">
        <f t="shared" si="154"/>
        <v>1.2407997835200002</v>
      </c>
      <c r="AV571" s="935">
        <f t="shared" si="154"/>
        <v>1.2780237770256002</v>
      </c>
      <c r="AW571" s="702">
        <f t="shared" si="149"/>
        <v>6.0150563445456005</v>
      </c>
      <c r="AX571" s="810">
        <f t="shared" si="150"/>
        <v>16.948594940956891</v>
      </c>
      <c r="AY571" s="991">
        <v>0.71</v>
      </c>
      <c r="AZ571" s="922">
        <v>19.66</v>
      </c>
      <c r="BA571" s="922">
        <v>-21.83</v>
      </c>
      <c r="BB571" s="922">
        <v>-1.51</v>
      </c>
      <c r="BC571" s="922">
        <v>-6.38</v>
      </c>
      <c r="BE571" s="664">
        <v>2010</v>
      </c>
      <c r="BF571" s="946" t="e">
        <f>#VALUE!</f>
        <v>#VALUE!</v>
      </c>
      <c r="BG571" s="931">
        <v>1.3</v>
      </c>
    </row>
    <row r="572" spans="1:59" ht="11.25" customHeight="1" x14ac:dyDescent="0.2">
      <c r="A572" s="628" t="s">
        <v>1504</v>
      </c>
      <c r="B572" s="925" t="s">
        <v>1505</v>
      </c>
      <c r="C572" s="988" t="s">
        <v>108</v>
      </c>
      <c r="D572" s="988" t="s">
        <v>4357</v>
      </c>
      <c r="E572" s="793">
        <v>6</v>
      </c>
      <c r="F572" s="526">
        <v>706</v>
      </c>
      <c r="G572" s="526" t="s">
        <v>106</v>
      </c>
      <c r="H572" s="526" t="s">
        <v>106</v>
      </c>
      <c r="I572" s="924">
        <v>16.809999999999999</v>
      </c>
      <c r="J572" s="702">
        <f t="shared" si="138"/>
        <v>11.89767995240928</v>
      </c>
      <c r="K572" s="927">
        <v>0.5</v>
      </c>
      <c r="L572" s="639">
        <v>4</v>
      </c>
      <c r="M572" s="693">
        <f t="shared" si="139"/>
        <v>2</v>
      </c>
      <c r="N572" s="921" t="s">
        <v>280</v>
      </c>
      <c r="O572" s="795">
        <v>0.48</v>
      </c>
      <c r="P572" s="917">
        <v>42915</v>
      </c>
      <c r="Q572" s="917">
        <v>42944</v>
      </c>
      <c r="R572" s="693">
        <f t="shared" si="140"/>
        <v>4.1666666666666705</v>
      </c>
      <c r="S572" s="759">
        <f>IF(INDEX(Historical!$D$7:$D$1437,MATCH(B572,Historical!$B$7:$B$1446,0))=0,"n/a",(INDEX(Historical!$C$7:$C$1437,MATCH(B572,Historical!$B$7:$B$1446,0))/INDEX(Historical!$D$7:$D$1437,MATCH(B572,Historical!$B$7:$B$1446,0))-1)*100)</f>
        <v>3.0927835051546504</v>
      </c>
      <c r="T572" s="759">
        <f>IF(INDEX(Historical!$F$7:$F$1430,MATCH(B572,Historical!$B$7:$B$1446,0))=0,"n/a",((INDEX(Historical!$C$7:$C$1437,MATCH(B572,Historical!$B$7:$B$1446,0))/INDEX(Historical!$F$7:$F$1430,MATCH(B572,Historical!$B$7:$B$1446,0)))^(1/3)-1)*100)</f>
        <v>6.1951073254973732</v>
      </c>
      <c r="U572" s="759">
        <f>IF(INDEX(Historical!$H$7:$H$1430,MATCH(B572,Historical!$B$7:$B$1446,0))=0,"n/a",((INDEX(Historical!$C$7:$C$1437,MATCH(B572,Historical!$B$7:$B$1446,0))/INDEX(Historical!$H$7:$H$1430,MATCH(B572,Historical!$B$7:$B$1446,0)))^(1/5)-1)*100)</f>
        <v>32.485022284631285</v>
      </c>
      <c r="V572" s="759" t="str">
        <f>IF(INDEX(Historical!$O$7:$O$1430,MATCH(B572,Historical!$B$7:$B$1446,0))=0,"n/a",((INDEX(Historical!$C$7:$C$1437,MATCH(B572,Historical!$B$7:$B$1446,0))/INDEX(Historical!$O$7:$O$1430,MATCH(B572,Historical!$B$7:$B$1446,0)))^(1/10)-1)*100)</f>
        <v>n/a</v>
      </c>
      <c r="W572" s="760" t="str">
        <f t="shared" si="141"/>
        <v>n/a</v>
      </c>
      <c r="X572" s="761">
        <f t="shared" si="142"/>
        <v>5.1563527435922678</v>
      </c>
      <c r="Y572" s="727" t="s">
        <v>4429</v>
      </c>
      <c r="Z572" s="702">
        <f t="shared" si="143"/>
        <v>69.686411149825773</v>
      </c>
      <c r="AA572" s="935">
        <f t="shared" si="144"/>
        <v>5.8571428571428568</v>
      </c>
      <c r="AB572" s="639">
        <v>12</v>
      </c>
      <c r="AC572" s="916">
        <v>2.87</v>
      </c>
      <c r="AD572" s="916" t="s">
        <v>137</v>
      </c>
      <c r="AE572" s="916">
        <v>3.1</v>
      </c>
      <c r="AF572" s="916">
        <v>1</v>
      </c>
      <c r="AG572" s="916">
        <v>16.7</v>
      </c>
      <c r="AH572" s="916">
        <v>-9.7000000000000011</v>
      </c>
      <c r="AI572" s="916">
        <v>3.06</v>
      </c>
      <c r="AJ572" s="916">
        <v>6.3</v>
      </c>
      <c r="AK572" s="916">
        <v>-7.31</v>
      </c>
      <c r="AL572" s="928">
        <v>6940</v>
      </c>
      <c r="AM572" s="922">
        <v>0.3</v>
      </c>
      <c r="AN572" s="916">
        <v>3.78</v>
      </c>
      <c r="AO572" s="802">
        <f t="shared" si="145"/>
        <v>38.525559379897707</v>
      </c>
      <c r="AP572" s="803">
        <f t="shared" si="146"/>
        <v>44.382702237040561</v>
      </c>
      <c r="AQ572" s="936">
        <f t="shared" si="147"/>
        <v>-48.978684815318587</v>
      </c>
      <c r="AR572" s="702">
        <f>INDEX(Historical!$C$7:$C$1437,MATCH(B572,Historical!$B$7:$B$1446,0))*IF(AH572="n/a",1.03,IF(AH572&lt;0,1.01,IF(AH572&gt;10,1.1,(1+AH572/100))))</f>
        <v>2.02</v>
      </c>
      <c r="AS572" s="935">
        <f t="shared" si="148"/>
        <v>2.0818119999999998</v>
      </c>
      <c r="AT572" s="935">
        <f t="shared" si="154"/>
        <v>2.1026301199999997</v>
      </c>
      <c r="AU572" s="935">
        <f t="shared" si="154"/>
        <v>2.1236564211999998</v>
      </c>
      <c r="AV572" s="935">
        <f t="shared" si="154"/>
        <v>2.1448929854119996</v>
      </c>
      <c r="AW572" s="702">
        <f t="shared" si="149"/>
        <v>10.472991526611999</v>
      </c>
      <c r="AX572" s="810">
        <f t="shared" si="150"/>
        <v>62.302150663961932</v>
      </c>
      <c r="AY572" s="991">
        <v>1.0900000000000001</v>
      </c>
      <c r="AZ572" s="922">
        <v>21.279999999999998</v>
      </c>
      <c r="BA572" s="922">
        <v>-10.32</v>
      </c>
      <c r="BB572" s="922">
        <v>0.61</v>
      </c>
      <c r="BC572" s="922">
        <v>-1.8599999999999999</v>
      </c>
      <c r="BE572" s="664">
        <v>2014</v>
      </c>
      <c r="BF572" s="946" t="e">
        <f>#VALUE!</f>
        <v>#VALUE!</v>
      </c>
      <c r="BG572" s="931">
        <v>3.5999999999999996</v>
      </c>
    </row>
    <row r="573" spans="1:59" ht="11.25" customHeight="1" x14ac:dyDescent="0.2">
      <c r="A573" s="537" t="s">
        <v>1334</v>
      </c>
      <c r="B573" s="925" t="s">
        <v>1335</v>
      </c>
      <c r="C573" s="988" t="s">
        <v>112</v>
      </c>
      <c r="D573" s="988" t="s">
        <v>4396</v>
      </c>
      <c r="E573" s="792">
        <v>9</v>
      </c>
      <c r="F573" s="526">
        <v>447</v>
      </c>
      <c r="G573" s="526" t="s">
        <v>106</v>
      </c>
      <c r="H573" s="526" t="s">
        <v>106</v>
      </c>
      <c r="I573" s="924">
        <v>119.56</v>
      </c>
      <c r="J573" s="702">
        <f t="shared" si="138"/>
        <v>1.0036801605888257</v>
      </c>
      <c r="K573" s="927">
        <v>0.3</v>
      </c>
      <c r="L573" s="639">
        <v>4</v>
      </c>
      <c r="M573" s="693">
        <f t="shared" si="139"/>
        <v>1.2</v>
      </c>
      <c r="N573" s="921" t="s">
        <v>610</v>
      </c>
      <c r="O573" s="795">
        <v>0.2</v>
      </c>
      <c r="P573" s="915">
        <v>43537</v>
      </c>
      <c r="Q573" s="915">
        <v>43552</v>
      </c>
      <c r="R573" s="693">
        <f t="shared" si="140"/>
        <v>49.999999999999986</v>
      </c>
      <c r="S573" s="759">
        <f>IF(INDEX(Historical!$D$7:$D$1437,MATCH(B573,Historical!$B$7:$B$1446,0))=0,"n/a",(INDEX(Historical!$C$7:$C$1437,MATCH(B573,Historical!$B$7:$B$1446,0))/INDEX(Historical!$D$7:$D$1437,MATCH(B573,Historical!$B$7:$B$1446,0))-1)*100)</f>
        <v>39.130434782608717</v>
      </c>
      <c r="T573" s="759">
        <f>IF(INDEX(Historical!$F$7:$F$1430,MATCH(B573,Historical!$B$7:$B$1446,0))=0,"n/a",((INDEX(Historical!$C$7:$C$1437,MATCH(B573,Historical!$B$7:$B$1446,0))/INDEX(Historical!$F$7:$F$1430,MATCH(B573,Historical!$B$7:$B$1446,0)))^(1/3)-1)*100)</f>
        <v>23.47158379972165</v>
      </c>
      <c r="U573" s="759">
        <f>IF(INDEX(Historical!$H$7:$H$1430,MATCH(B573,Historical!$B$7:$B$1446,0))=0,"n/a",((INDEX(Historical!$C$7:$C$1437,MATCH(B573,Historical!$B$7:$B$1446,0))/INDEX(Historical!$H$7:$H$1430,MATCH(B573,Historical!$B$7:$B$1446,0)))^(1/5)-1)*100)</f>
        <v>18.664882623542333</v>
      </c>
      <c r="V573" s="759">
        <f>IF(INDEX(Historical!$O$7:$O$1430,MATCH(B573,Historical!$B$7:$B$1446,0))=0,"n/a",((INDEX(Historical!$C$7:$C$1437,MATCH(B573,Historical!$B$7:$B$1446,0))/INDEX(Historical!$O$7:$O$1430,MATCH(B573,Historical!$B$7:$B$1446,0)))^(1/10)-1)*100)</f>
        <v>12.79448730054995</v>
      </c>
      <c r="W573" s="760">
        <f t="shared" si="141"/>
        <v>1.4588222400080115</v>
      </c>
      <c r="X573" s="761">
        <f t="shared" si="142"/>
        <v>0.88880393445439676</v>
      </c>
      <c r="Y573" s="713"/>
      <c r="Z573" s="702">
        <f t="shared" si="143"/>
        <v>37.267080745341616</v>
      </c>
      <c r="AA573" s="935">
        <f t="shared" si="144"/>
        <v>37.130434782608695</v>
      </c>
      <c r="AB573" s="639">
        <v>12</v>
      </c>
      <c r="AC573" s="916">
        <v>3.22</v>
      </c>
      <c r="AD573" s="916">
        <v>2.06</v>
      </c>
      <c r="AE573" s="916">
        <v>1.28</v>
      </c>
      <c r="AF573" s="916">
        <v>62.93</v>
      </c>
      <c r="AG573" s="918">
        <v>118.6</v>
      </c>
      <c r="AH573" s="916">
        <v>55.800000000000004</v>
      </c>
      <c r="AI573" s="916">
        <v>19.25</v>
      </c>
      <c r="AJ573" s="916">
        <v>21</v>
      </c>
      <c r="AK573" s="916">
        <v>18</v>
      </c>
      <c r="AL573" s="928">
        <v>4900</v>
      </c>
      <c r="AM573" s="922">
        <v>2.4</v>
      </c>
      <c r="AN573" s="916">
        <v>1.86</v>
      </c>
      <c r="AO573" s="802">
        <f t="shared" si="145"/>
        <v>-17.461871998477537</v>
      </c>
      <c r="AP573" s="803">
        <f t="shared" si="146"/>
        <v>19.668562784131158</v>
      </c>
      <c r="AQ573" s="936">
        <f t="shared" si="147"/>
        <v>919.06673227562374</v>
      </c>
      <c r="AR573" s="702">
        <f>INDEX(Historical!$C$7:$C$1437,MATCH(B573,Historical!$B$7:$B$1446,0))*IF(AH573="n/a",1.03,IF(AH573&lt;0,1.01,IF(AH573&gt;10,1.1,(1+AH573/100))))</f>
        <v>0.88000000000000012</v>
      </c>
      <c r="AS573" s="935">
        <f t="shared" si="148"/>
        <v>0.96800000000000019</v>
      </c>
      <c r="AT573" s="935">
        <f t="shared" si="154"/>
        <v>1.0648000000000002</v>
      </c>
      <c r="AU573" s="935">
        <f t="shared" si="154"/>
        <v>1.1712800000000003</v>
      </c>
      <c r="AV573" s="935">
        <f t="shared" si="154"/>
        <v>1.2884080000000004</v>
      </c>
      <c r="AW573" s="702">
        <f t="shared" si="149"/>
        <v>5.3724880000000015</v>
      </c>
      <c r="AX573" s="810">
        <f t="shared" si="150"/>
        <v>4.4935496821679504</v>
      </c>
      <c r="AY573" s="991">
        <v>1.06</v>
      </c>
      <c r="AZ573" s="922">
        <v>59.41</v>
      </c>
      <c r="BA573" s="922">
        <v>-9.77</v>
      </c>
      <c r="BB573" s="922">
        <v>-4.5</v>
      </c>
      <c r="BC573" s="922">
        <v>7.71</v>
      </c>
      <c r="BE573" s="664">
        <v>2011</v>
      </c>
      <c r="BF573" s="946" t="e">
        <f>#VALUE!</f>
        <v>#VALUE!</v>
      </c>
      <c r="BG573" s="931">
        <v>11.899999999999999</v>
      </c>
    </row>
    <row r="574" spans="1:59" ht="11.25" customHeight="1" x14ac:dyDescent="0.2">
      <c r="A574" s="609" t="s">
        <v>1502</v>
      </c>
      <c r="B574" s="925" t="s">
        <v>1503</v>
      </c>
      <c r="C574" s="988" t="s">
        <v>4224</v>
      </c>
      <c r="D574" s="988" t="s">
        <v>4352</v>
      </c>
      <c r="E574" s="792">
        <v>6</v>
      </c>
      <c r="F574" s="526">
        <v>728</v>
      </c>
      <c r="G574" s="526" t="s">
        <v>106</v>
      </c>
      <c r="H574" s="526" t="s">
        <v>106</v>
      </c>
      <c r="I574" s="924">
        <v>72.849999999999994</v>
      </c>
      <c r="J574" s="702">
        <f t="shared" si="138"/>
        <v>2.1962937542896364</v>
      </c>
      <c r="K574" s="927">
        <v>0.4</v>
      </c>
      <c r="L574" s="639">
        <v>4</v>
      </c>
      <c r="M574" s="693">
        <f t="shared" si="139"/>
        <v>1.6</v>
      </c>
      <c r="N574" s="921" t="s">
        <v>285</v>
      </c>
      <c r="O574" s="795">
        <v>0.2</v>
      </c>
      <c r="P574" s="915">
        <v>43286</v>
      </c>
      <c r="Q574" s="915">
        <v>43307</v>
      </c>
      <c r="R574" s="693">
        <f t="shared" si="140"/>
        <v>100</v>
      </c>
      <c r="S574" s="759">
        <f>IF(INDEX(Historical!$D$7:$D$1437,MATCH(B574,Historical!$B$7:$B$1446,0))=0,"n/a",(INDEX(Historical!$C$7:$C$1437,MATCH(B574,Historical!$B$7:$B$1446,0))/INDEX(Historical!$D$7:$D$1437,MATCH(B574,Historical!$B$7:$B$1446,0))-1)*100)</f>
        <v>53.846153846153832</v>
      </c>
      <c r="T574" s="759">
        <f>IF(INDEX(Historical!$F$7:$F$1430,MATCH(B574,Historical!$B$7:$B$1446,0))=0,"n/a",((INDEX(Historical!$C$7:$C$1437,MATCH(B574,Historical!$B$7:$B$1446,0))/INDEX(Historical!$F$7:$F$1430,MATCH(B574,Historical!$B$7:$B$1446,0)))^(1/3)-1)*100)</f>
        <v>20.25709773288682</v>
      </c>
      <c r="U574" s="759">
        <f>IF(INDEX(Historical!$H$7:$H$1430,MATCH(B574,Historical!$B$7:$B$1446,0))=0,"n/a",((INDEX(Historical!$C$7:$C$1437,MATCH(B574,Historical!$B$7:$B$1446,0))/INDEX(Historical!$H$7:$H$1430,MATCH(B574,Historical!$B$7:$B$1446,0)))^(1/5)-1)*100)</f>
        <v>31.95079107728942</v>
      </c>
      <c r="V574" s="759" t="str">
        <f>IF(INDEX(Historical!$O$7:$O$1430,MATCH(B574,Historical!$B$7:$B$1446,0))=0,"n/a",((INDEX(Historical!$C$7:$C$1437,MATCH(B574,Historical!$B$7:$B$1446,0))/INDEX(Historical!$O$7:$O$1430,MATCH(B574,Historical!$B$7:$B$1446,0)))^(1/10)-1)*100)</f>
        <v>n/a</v>
      </c>
      <c r="W574" s="760" t="str">
        <f t="shared" si="141"/>
        <v>n/a</v>
      </c>
      <c r="X574" s="761">
        <f t="shared" si="142"/>
        <v>1.6136763170348192</v>
      </c>
      <c r="Y574" s="727"/>
      <c r="Z574" s="702">
        <f t="shared" si="143"/>
        <v>41.450777202072544</v>
      </c>
      <c r="AA574" s="935">
        <f t="shared" si="144"/>
        <v>18.873056994818651</v>
      </c>
      <c r="AB574" s="639">
        <v>4</v>
      </c>
      <c r="AC574" s="916">
        <v>3.86</v>
      </c>
      <c r="AD574" s="916">
        <v>1.05</v>
      </c>
      <c r="AE574" s="916">
        <v>2.97</v>
      </c>
      <c r="AF574" s="916">
        <v>14.81</v>
      </c>
      <c r="AG574" s="916">
        <v>60</v>
      </c>
      <c r="AH574" s="916">
        <v>86.8</v>
      </c>
      <c r="AI574" s="916">
        <v>10.040000000000001</v>
      </c>
      <c r="AJ574" s="916">
        <v>19.8</v>
      </c>
      <c r="AK574" s="916">
        <v>17.919999999999998</v>
      </c>
      <c r="AL574" s="928">
        <v>18390</v>
      </c>
      <c r="AM574" s="922">
        <v>0.18</v>
      </c>
      <c r="AN574" s="916">
        <v>1.39</v>
      </c>
      <c r="AO574" s="802">
        <f t="shared" si="145"/>
        <v>15.274027836760407</v>
      </c>
      <c r="AP574" s="803">
        <f t="shared" si="146"/>
        <v>34.147084831579058</v>
      </c>
      <c r="AQ574" s="936">
        <f t="shared" si="147"/>
        <v>252.45801899313042</v>
      </c>
      <c r="AR574" s="702">
        <f>INDEX(Historical!$C$7:$C$1437,MATCH(B574,Historical!$B$7:$B$1446,0))*IF(AH574="n/a",1.03,IF(AH574&lt;0,1.01,IF(AH574&gt;10,1.1,(1+AH574/100))))</f>
        <v>1.32</v>
      </c>
      <c r="AS574" s="935">
        <f t="shared" si="148"/>
        <v>1.4520000000000002</v>
      </c>
      <c r="AT574" s="935">
        <f t="shared" si="154"/>
        <v>1.5972000000000004</v>
      </c>
      <c r="AU574" s="935">
        <f t="shared" si="154"/>
        <v>1.7569200000000005</v>
      </c>
      <c r="AV574" s="935">
        <f t="shared" si="154"/>
        <v>1.9326120000000007</v>
      </c>
      <c r="AW574" s="702">
        <f t="shared" si="149"/>
        <v>8.0587320000000027</v>
      </c>
      <c r="AX574" s="810">
        <f t="shared" si="150"/>
        <v>11.062089224433773</v>
      </c>
      <c r="AY574" s="991">
        <v>1.39</v>
      </c>
      <c r="AZ574" s="922">
        <v>33.67</v>
      </c>
      <c r="BA574" s="922">
        <v>-17.29</v>
      </c>
      <c r="BB574" s="922">
        <v>5.17</v>
      </c>
      <c r="BC574" s="922">
        <v>-0.22</v>
      </c>
      <c r="BE574" s="664">
        <v>2013</v>
      </c>
      <c r="BF574" s="946" t="e">
        <f>#VALUE!</f>
        <v>#VALUE!</v>
      </c>
      <c r="BG574" s="931">
        <v>11.600000000000001</v>
      </c>
    </row>
    <row r="575" spans="1:59" ht="11.25" customHeight="1" x14ac:dyDescent="0.2">
      <c r="A575" s="609" t="s">
        <v>1512</v>
      </c>
      <c r="B575" s="925" t="s">
        <v>1513</v>
      </c>
      <c r="C575" s="988" t="s">
        <v>108</v>
      </c>
      <c r="D575" s="988" t="s">
        <v>4369</v>
      </c>
      <c r="E575" s="792">
        <v>8</v>
      </c>
      <c r="F575" s="526">
        <v>577</v>
      </c>
      <c r="G575" s="526" t="s">
        <v>106</v>
      </c>
      <c r="H575" s="526" t="s">
        <v>106</v>
      </c>
      <c r="I575" s="924">
        <v>98.55</v>
      </c>
      <c r="J575" s="702">
        <f t="shared" si="138"/>
        <v>2.4353120243531201</v>
      </c>
      <c r="K575" s="927">
        <v>0.6</v>
      </c>
      <c r="L575" s="639">
        <v>4</v>
      </c>
      <c r="M575" s="693">
        <f t="shared" si="139"/>
        <v>2.4</v>
      </c>
      <c r="N575" s="921" t="s">
        <v>146</v>
      </c>
      <c r="O575" s="795">
        <v>0.55000000000000004</v>
      </c>
      <c r="P575" s="915">
        <v>43531</v>
      </c>
      <c r="Q575" s="915">
        <v>43556</v>
      </c>
      <c r="R575" s="693">
        <f t="shared" si="140"/>
        <v>9.0909090909090793</v>
      </c>
      <c r="S575" s="759">
        <f>IF(INDEX(Historical!$D$7:$D$1437,MATCH(B575,Historical!$B$7:$B$1446,0))=0,"n/a",(INDEX(Historical!$C$7:$C$1437,MATCH(B575,Historical!$B$7:$B$1446,0))/INDEX(Historical!$D$7:$D$1437,MATCH(B575,Historical!$B$7:$B$1446,0))-1)*100)</f>
        <v>24.358974358974361</v>
      </c>
      <c r="T575" s="759">
        <f>IF(INDEX(Historical!$F$7:$F$1430,MATCH(B575,Historical!$B$7:$B$1446,0))=0,"n/a",((INDEX(Historical!$C$7:$C$1437,MATCH(B575,Historical!$B$7:$B$1446,0))/INDEX(Historical!$F$7:$F$1430,MATCH(B575,Historical!$B$7:$B$1446,0)))^(1/3)-1)*100)</f>
        <v>12.023089984572778</v>
      </c>
      <c r="U575" s="759">
        <f>IF(INDEX(Historical!$H$7:$H$1430,MATCH(B575,Historical!$B$7:$B$1446,0))=0,"n/a",((INDEX(Historical!$C$7:$C$1437,MATCH(B575,Historical!$B$7:$B$1446,0))/INDEX(Historical!$H$7:$H$1430,MATCH(B575,Historical!$B$7:$B$1446,0)))^(1/5)-1)*100)</f>
        <v>9.7206520442751021</v>
      </c>
      <c r="V575" s="759">
        <f>IF(INDEX(Historical!$O$7:$O$1430,MATCH(B575,Historical!$B$7:$B$1446,0))=0,"n/a",((INDEX(Historical!$C$7:$C$1437,MATCH(B575,Historical!$B$7:$B$1446,0))/INDEX(Historical!$O$7:$O$1430,MATCH(B575,Historical!$B$7:$B$1446,0)))^(1/10)-1)*100)</f>
        <v>5.6472922994543762</v>
      </c>
      <c r="W575" s="760">
        <f t="shared" si="141"/>
        <v>1.7212942997858074</v>
      </c>
      <c r="X575" s="761">
        <f t="shared" si="142"/>
        <v>0.56515418862064548</v>
      </c>
      <c r="Y575" s="716"/>
      <c r="Z575" s="702">
        <f t="shared" si="143"/>
        <v>37.209302325581397</v>
      </c>
      <c r="AA575" s="935">
        <f t="shared" si="144"/>
        <v>15.279069767441859</v>
      </c>
      <c r="AB575" s="639">
        <v>12</v>
      </c>
      <c r="AC575" s="916">
        <v>6.45</v>
      </c>
      <c r="AD575" s="916">
        <v>1.3</v>
      </c>
      <c r="AE575" s="916">
        <v>3.39</v>
      </c>
      <c r="AF575" s="916">
        <v>2.2599999999999998</v>
      </c>
      <c r="AG575" s="916">
        <v>15.2</v>
      </c>
      <c r="AH575" s="916">
        <v>41</v>
      </c>
      <c r="AI575" s="916">
        <v>9.8699999999999992</v>
      </c>
      <c r="AJ575" s="916">
        <v>17.2</v>
      </c>
      <c r="AK575" s="916">
        <v>11.73</v>
      </c>
      <c r="AL575" s="928">
        <v>21500</v>
      </c>
      <c r="AM575" s="922">
        <v>0.4</v>
      </c>
      <c r="AN575" s="918">
        <v>12.32</v>
      </c>
      <c r="AO575" s="802">
        <f t="shared" si="145"/>
        <v>-3.123105698813637</v>
      </c>
      <c r="AP575" s="803">
        <f t="shared" si="146"/>
        <v>12.155964068628222</v>
      </c>
      <c r="AQ575" s="936">
        <f t="shared" si="147"/>
        <v>23.882915465313626</v>
      </c>
      <c r="AR575" s="702">
        <f>INDEX(Historical!$C$7:$C$1437,MATCH(B575,Historical!$B$7:$B$1446,0))*IF(AH575="n/a",1.03,IF(AH575&lt;0,1.01,IF(AH575&gt;10,1.1,(1+AH575/100))))</f>
        <v>2.1339999999999999</v>
      </c>
      <c r="AS575" s="935">
        <f t="shared" si="148"/>
        <v>2.3446257999999998</v>
      </c>
      <c r="AT575" s="935">
        <f t="shared" si="154"/>
        <v>2.57908838</v>
      </c>
      <c r="AU575" s="935">
        <f t="shared" si="154"/>
        <v>2.836997218</v>
      </c>
      <c r="AV575" s="935">
        <f t="shared" si="154"/>
        <v>3.1206969398000002</v>
      </c>
      <c r="AW575" s="702">
        <f t="shared" si="149"/>
        <v>13.0154083378</v>
      </c>
      <c r="AX575" s="810">
        <f t="shared" si="150"/>
        <v>13.206908511212584</v>
      </c>
      <c r="AY575" s="991">
        <v>1.0900000000000001</v>
      </c>
      <c r="AZ575" s="922">
        <v>29.74</v>
      </c>
      <c r="BA575" s="922">
        <v>-14.760000000000002</v>
      </c>
      <c r="BB575" s="922">
        <v>5.8999999999999995</v>
      </c>
      <c r="BC575" s="922">
        <v>2.0500000000000003</v>
      </c>
      <c r="BE575" s="664">
        <v>2012</v>
      </c>
      <c r="BF575" s="946" t="e">
        <f>#VALUE!</f>
        <v>#VALUE!</v>
      </c>
      <c r="BG575" s="931">
        <v>1.0999999999999999</v>
      </c>
    </row>
    <row r="576" spans="1:59" ht="11.25" customHeight="1" x14ac:dyDescent="0.2">
      <c r="A576" s="537" t="s">
        <v>308</v>
      </c>
      <c r="B576" s="925" t="s">
        <v>309</v>
      </c>
      <c r="C576" s="988" t="s">
        <v>123</v>
      </c>
      <c r="D576" s="988" t="s">
        <v>4390</v>
      </c>
      <c r="E576" s="792">
        <v>46</v>
      </c>
      <c r="F576" s="526">
        <v>47</v>
      </c>
      <c r="G576" s="526" t="s">
        <v>37</v>
      </c>
      <c r="H576" s="526" t="s">
        <v>37</v>
      </c>
      <c r="I576" s="916">
        <v>57.07</v>
      </c>
      <c r="J576" s="702">
        <f t="shared" si="138"/>
        <v>2.8035745575608901</v>
      </c>
      <c r="K576" s="927">
        <v>0.4</v>
      </c>
      <c r="L576" s="639">
        <v>4</v>
      </c>
      <c r="M576" s="693">
        <f t="shared" si="139"/>
        <v>1.6</v>
      </c>
      <c r="N576" s="921" t="s">
        <v>273</v>
      </c>
      <c r="O576" s="795">
        <v>0.38</v>
      </c>
      <c r="P576" s="915">
        <v>43462</v>
      </c>
      <c r="Q576" s="915">
        <v>43507</v>
      </c>
      <c r="R576" s="693">
        <f t="shared" si="140"/>
        <v>5.2631578947368469</v>
      </c>
      <c r="S576" s="759">
        <f>IF(INDEX(Historical!$D$7:$D$1437,MATCH(B576,Historical!$B$7:$B$1446,0))=0,"n/a",(INDEX(Historical!$C$7:$C$1437,MATCH(B576,Historical!$B$7:$B$1446,0))/INDEX(Historical!$D$7:$D$1437,MATCH(B576,Historical!$B$7:$B$1446,0))-1)*100)</f>
        <v>0.66225165562914245</v>
      </c>
      <c r="T576" s="759">
        <f>IF(INDEX(Historical!$F$7:$F$1430,MATCH(B576,Historical!$B$7:$B$1446,0))=0,"n/a",((INDEX(Historical!$C$7:$C$1437,MATCH(B576,Historical!$B$7:$B$1446,0))/INDEX(Historical!$F$7:$F$1430,MATCH(B576,Historical!$B$7:$B$1446,0)))^(1/3)-1)*100)</f>
        <v>0.66668635521671682</v>
      </c>
      <c r="U576" s="759">
        <f>IF(INDEX(Historical!$H$7:$H$1430,MATCH(B576,Historical!$B$7:$B$1446,0))=0,"n/a",((INDEX(Historical!$C$7:$C$1437,MATCH(B576,Historical!$B$7:$B$1446,0))/INDEX(Historical!$H$7:$H$1430,MATCH(B576,Historical!$B$7:$B$1446,0)))^(1/5)-1)*100)</f>
        <v>0.67120120767354408</v>
      </c>
      <c r="V576" s="759">
        <f>IF(INDEX(Historical!$O$7:$O$1430,MATCH(B576,Historical!$B$7:$B$1446,0))=0,"n/a",((INDEX(Historical!$C$7:$C$1437,MATCH(B576,Historical!$B$7:$B$1446,0))/INDEX(Historical!$O$7:$O$1430,MATCH(B576,Historical!$B$7:$B$1446,0)))^(1/10)-1)*100)</f>
        <v>1.4979403088807741</v>
      </c>
      <c r="W576" s="760">
        <f t="shared" si="141"/>
        <v>0.44808274648477142</v>
      </c>
      <c r="X576" s="761">
        <f t="shared" si="142"/>
        <v>1.7994670447011907E-2</v>
      </c>
      <c r="Y576" s="732"/>
      <c r="Z576" s="702">
        <f t="shared" si="143"/>
        <v>24.65331278890601</v>
      </c>
      <c r="AA576" s="935">
        <f t="shared" si="144"/>
        <v>8.7935285053929118</v>
      </c>
      <c r="AB576" s="639">
        <v>12</v>
      </c>
      <c r="AC576" s="916">
        <v>6.49</v>
      </c>
      <c r="AD576" s="916" t="s">
        <v>137</v>
      </c>
      <c r="AE576" s="916">
        <v>0.73</v>
      </c>
      <c r="AF576" s="916">
        <v>1.8</v>
      </c>
      <c r="AG576" s="916">
        <v>21.7</v>
      </c>
      <c r="AH576" s="916">
        <v>109.60000000000001</v>
      </c>
      <c r="AI576" s="916">
        <v>-3.25</v>
      </c>
      <c r="AJ576" s="916">
        <v>37.299999999999997</v>
      </c>
      <c r="AK576" s="916" t="s">
        <v>137</v>
      </c>
      <c r="AL576" s="928">
        <v>17710</v>
      </c>
      <c r="AM576" s="922">
        <v>0.5</v>
      </c>
      <c r="AN576" s="916">
        <v>0.44</v>
      </c>
      <c r="AO576" s="802">
        <f t="shared" si="145"/>
        <v>-5.3187527401584775</v>
      </c>
      <c r="AP576" s="803">
        <f t="shared" si="146"/>
        <v>3.4747757652344342</v>
      </c>
      <c r="AQ576" s="936">
        <f t="shared" si="147"/>
        <v>-16.12614946054801</v>
      </c>
      <c r="AR576" s="702">
        <f>INDEX(Historical!$C$7:$C$1437,MATCH(B576,Historical!$B$7:$B$1446,0))*IF(AH576="n/a",1.03,IF(AH576&lt;0,1.01,IF(AH576&gt;10,1.1,(1+AH576/100))))</f>
        <v>1.6720000000000002</v>
      </c>
      <c r="AS576" s="935">
        <f t="shared" si="148"/>
        <v>1.6887200000000002</v>
      </c>
      <c r="AT576" s="935">
        <f t="shared" si="154"/>
        <v>1.7393816000000002</v>
      </c>
      <c r="AU576" s="935">
        <f t="shared" si="154"/>
        <v>1.7915630480000002</v>
      </c>
      <c r="AV576" s="935">
        <f t="shared" si="154"/>
        <v>1.8453099394400003</v>
      </c>
      <c r="AW576" s="702">
        <f t="shared" si="149"/>
        <v>8.7369745874400007</v>
      </c>
      <c r="AX576" s="810">
        <f t="shared" si="150"/>
        <v>15.309224789626775</v>
      </c>
      <c r="AY576" s="991">
        <v>1.51</v>
      </c>
      <c r="AZ576" s="922">
        <v>14.62</v>
      </c>
      <c r="BA576" s="922">
        <v>-17.100000000000001</v>
      </c>
      <c r="BB576" s="922">
        <v>-3.2800000000000002</v>
      </c>
      <c r="BC576" s="922">
        <v>-5.37</v>
      </c>
      <c r="BE576" s="664">
        <v>1974</v>
      </c>
      <c r="BF576" s="946" t="e">
        <f>#VALUE!</f>
        <v>#VALUE!</v>
      </c>
      <c r="BG576" s="931">
        <v>11.899999999999999</v>
      </c>
    </row>
    <row r="577" spans="1:59" ht="11.25" customHeight="1" x14ac:dyDescent="0.2">
      <c r="A577" s="609" t="s">
        <v>719</v>
      </c>
      <c r="B577" s="925" t="s">
        <v>720</v>
      </c>
      <c r="C577" s="988" t="s">
        <v>128</v>
      </c>
      <c r="D577" s="988" t="s">
        <v>193</v>
      </c>
      <c r="E577" s="792">
        <v>19</v>
      </c>
      <c r="F577" s="526">
        <v>174</v>
      </c>
      <c r="G577" s="526" t="s">
        <v>106</v>
      </c>
      <c r="H577" s="526" t="s">
        <v>106</v>
      </c>
      <c r="I577" s="924">
        <v>50.87</v>
      </c>
      <c r="J577" s="702">
        <f t="shared" si="138"/>
        <v>2.9093768429329665</v>
      </c>
      <c r="K577" s="927">
        <v>0.37</v>
      </c>
      <c r="L577" s="639">
        <v>4</v>
      </c>
      <c r="M577" s="693">
        <f t="shared" si="139"/>
        <v>1.48</v>
      </c>
      <c r="N577" s="921" t="s">
        <v>136</v>
      </c>
      <c r="O577" s="795">
        <v>0.36499999999999999</v>
      </c>
      <c r="P577" s="915">
        <v>43518</v>
      </c>
      <c r="Q577" s="915">
        <v>43537</v>
      </c>
      <c r="R577" s="693">
        <f t="shared" si="140"/>
        <v>1.3698630136986314</v>
      </c>
      <c r="S577" s="759">
        <f>IF(INDEX(Historical!$D$7:$D$1437,MATCH(B577,Historical!$B$7:$B$1446,0))=0,"n/a",(INDEX(Historical!$C$7:$C$1437,MATCH(B577,Historical!$B$7:$B$1446,0))/INDEX(Historical!$D$7:$D$1437,MATCH(B577,Historical!$B$7:$B$1446,0))-1)*100)</f>
        <v>1.388888888888884</v>
      </c>
      <c r="T577" s="759">
        <f>IF(INDEX(Historical!$F$7:$F$1430,MATCH(B577,Historical!$B$7:$B$1446,0))=0,"n/a",((INDEX(Historical!$C$7:$C$1437,MATCH(B577,Historical!$B$7:$B$1446,0))/INDEX(Historical!$F$7:$F$1430,MATCH(B577,Historical!$B$7:$B$1446,0)))^(1/3)-1)*100)</f>
        <v>1.4086357131201765</v>
      </c>
      <c r="U577" s="759">
        <f>IF(INDEX(Historical!$H$7:$H$1430,MATCH(B577,Historical!$B$7:$B$1446,0))=0,"n/a",((INDEX(Historical!$C$7:$C$1437,MATCH(B577,Historical!$B$7:$B$1446,0))/INDEX(Historical!$H$7:$H$1430,MATCH(B577,Historical!$B$7:$B$1446,0)))^(1/5)-1)*100)</f>
        <v>4.0002353139918068</v>
      </c>
      <c r="V577" s="759">
        <f>IF(INDEX(Historical!$O$7:$O$1430,MATCH(B577,Historical!$B$7:$B$1446,0))=0,"n/a",((INDEX(Historical!$C$7:$C$1437,MATCH(B577,Historical!$B$7:$B$1446,0))/INDEX(Historical!$O$7:$O$1430,MATCH(B577,Historical!$B$7:$B$1446,0)))^(1/10)-1)*100)</f>
        <v>12.743111905242532</v>
      </c>
      <c r="W577" s="760">
        <f t="shared" si="141"/>
        <v>0.31391353569971436</v>
      </c>
      <c r="X577" s="761" t="str">
        <f t="shared" si="142"/>
        <v>n/a</v>
      </c>
      <c r="Y577" s="716"/>
      <c r="Z577" s="702">
        <f t="shared" si="143"/>
        <v>68.83720930232559</v>
      </c>
      <c r="AA577" s="935">
        <f t="shared" si="144"/>
        <v>23.66046511627907</v>
      </c>
      <c r="AB577" s="639">
        <v>12</v>
      </c>
      <c r="AC577" s="916">
        <v>2.15</v>
      </c>
      <c r="AD577" s="916">
        <v>2.11</v>
      </c>
      <c r="AE577" s="916">
        <v>1.04</v>
      </c>
      <c r="AF577" s="916">
        <v>3.61</v>
      </c>
      <c r="AG577" s="916">
        <v>15.2</v>
      </c>
      <c r="AH577" s="916">
        <v>-33.200000000000003</v>
      </c>
      <c r="AI577" s="916">
        <v>11.97</v>
      </c>
      <c r="AJ577" s="916">
        <v>-18.3</v>
      </c>
      <c r="AK577" s="916">
        <v>11.200000000000001</v>
      </c>
      <c r="AL577" s="928">
        <v>2790</v>
      </c>
      <c r="AM577" s="922">
        <v>0.8</v>
      </c>
      <c r="AN577" s="916">
        <v>0.55000000000000004</v>
      </c>
      <c r="AO577" s="802">
        <f t="shared" si="145"/>
        <v>-16.750852959354297</v>
      </c>
      <c r="AP577" s="803">
        <f t="shared" si="146"/>
        <v>6.9096121569247728</v>
      </c>
      <c r="AQ577" s="936">
        <f t="shared" si="147"/>
        <v>94.838142592218148</v>
      </c>
      <c r="AR577" s="702">
        <f>INDEX(Historical!$C$7:$C$1437,MATCH(B577,Historical!$B$7:$B$1446,0))*IF(AH577="n/a",1.03,IF(AH577&lt;0,1.01,IF(AH577&gt;10,1.1,(1+AH577/100))))</f>
        <v>1.4745999999999999</v>
      </c>
      <c r="AS577" s="935">
        <f t="shared" si="148"/>
        <v>1.6220600000000001</v>
      </c>
      <c r="AT577" s="935">
        <f t="shared" si="154"/>
        <v>1.7842660000000001</v>
      </c>
      <c r="AU577" s="935">
        <f t="shared" si="154"/>
        <v>1.9626926000000002</v>
      </c>
      <c r="AV577" s="935">
        <f t="shared" si="154"/>
        <v>2.1589618600000002</v>
      </c>
      <c r="AW577" s="702">
        <f t="shared" si="149"/>
        <v>9.0025804600000008</v>
      </c>
      <c r="AX577" s="810">
        <f t="shared" si="150"/>
        <v>17.697229133084335</v>
      </c>
      <c r="AY577" s="991">
        <v>0.66</v>
      </c>
      <c r="AZ577" s="922">
        <v>14.680000000000001</v>
      </c>
      <c r="BA577" s="922">
        <v>-42.64</v>
      </c>
      <c r="BB577" s="922">
        <v>-6.39</v>
      </c>
      <c r="BC577" s="922">
        <v>-24.09</v>
      </c>
      <c r="BE577" s="664">
        <v>2001</v>
      </c>
      <c r="BF577" s="946" t="e">
        <f>#VALUE!</f>
        <v>#VALUE!</v>
      </c>
      <c r="BG577" s="931">
        <v>7.0000000000000009</v>
      </c>
    </row>
    <row r="578" spans="1:59" s="838" customFormat="1" ht="11.25" customHeight="1" x14ac:dyDescent="0.2">
      <c r="A578" s="817" t="s">
        <v>1520</v>
      </c>
      <c r="B578" s="846" t="s">
        <v>1521</v>
      </c>
      <c r="C578" s="988" t="s">
        <v>4224</v>
      </c>
      <c r="D578" s="988" t="s">
        <v>4360</v>
      </c>
      <c r="E578" s="818">
        <v>7</v>
      </c>
      <c r="F578" s="526">
        <v>642</v>
      </c>
      <c r="G578" s="1171" t="s">
        <v>106</v>
      </c>
      <c r="H578" s="1171" t="s">
        <v>106</v>
      </c>
      <c r="I578" s="819">
        <v>181</v>
      </c>
      <c r="J578" s="820">
        <f t="shared" si="138"/>
        <v>0.35359116022099446</v>
      </c>
      <c r="K578" s="821">
        <v>0.16</v>
      </c>
      <c r="L578" s="822">
        <v>4</v>
      </c>
      <c r="M578" s="823">
        <f t="shared" si="139"/>
        <v>0.64</v>
      </c>
      <c r="N578" s="824" t="s">
        <v>149</v>
      </c>
      <c r="O578" s="825">
        <v>0.15</v>
      </c>
      <c r="P578" s="826">
        <v>43433</v>
      </c>
      <c r="Q578" s="826">
        <v>43455</v>
      </c>
      <c r="R578" s="823">
        <f t="shared" si="140"/>
        <v>6.6666666666666732</v>
      </c>
      <c r="S578" s="759">
        <f>IF(INDEX(Historical!$D$7:$D$1437,MATCH(B578,Historical!$B$7:$B$1446,0))=0,"n/a",(INDEX(Historical!$C$7:$C$1437,MATCH(B578,Historical!$B$7:$B$1446,0))/INDEX(Historical!$D$7:$D$1437,MATCH(B578,Historical!$B$7:$B$1446,0))-1)*100)</f>
        <v>7.0175438596491002</v>
      </c>
      <c r="T578" s="759">
        <f>IF(INDEX(Historical!$F$7:$F$1430,MATCH(B578,Historical!$B$7:$B$1446,0))=0,"n/a",((INDEX(Historical!$C$7:$C$1437,MATCH(B578,Historical!$B$7:$B$1446,0))/INDEX(Historical!$F$7:$F$1430,MATCH(B578,Historical!$B$7:$B$1446,0)))^(1/3)-1)*100)</f>
        <v>17.606914407753237</v>
      </c>
      <c r="U578" s="759">
        <f>IF(INDEX(Historical!$H$7:$H$1430,MATCH(B578,Historical!$B$7:$B$1446,0))=0,"n/a",((INDEX(Historical!$C$7:$C$1437,MATCH(B578,Historical!$B$7:$B$1446,0))/INDEX(Historical!$H$7:$H$1430,MATCH(B578,Historical!$B$7:$B$1446,0)))^(1/5)-1)*100)</f>
        <v>14.496873612332051</v>
      </c>
      <c r="V578" s="759" t="str">
        <f>IF(INDEX(Historical!$O$7:$O$1430,MATCH(B578,Historical!$B$7:$B$1446,0))=0,"n/a",((INDEX(Historical!$C$7:$C$1437,MATCH(B578,Historical!$B$7:$B$1446,0))/INDEX(Historical!$O$7:$O$1430,MATCH(B578,Historical!$B$7:$B$1446,0)))^(1/10)-1)*100)</f>
        <v>n/a</v>
      </c>
      <c r="W578" s="827" t="str">
        <f t="shared" si="141"/>
        <v>n/a</v>
      </c>
      <c r="X578" s="828">
        <f t="shared" si="142"/>
        <v>0.27771788529371744</v>
      </c>
      <c r="Y578" s="953"/>
      <c r="Z578" s="820">
        <f t="shared" si="143"/>
        <v>10.613598673300165</v>
      </c>
      <c r="AA578" s="830">
        <f t="shared" si="144"/>
        <v>30.016583747927029</v>
      </c>
      <c r="AB578" s="822">
        <v>1</v>
      </c>
      <c r="AC578" s="831">
        <v>6.03</v>
      </c>
      <c r="AD578" s="831">
        <v>2.84</v>
      </c>
      <c r="AE578" s="831">
        <v>9.8699999999999992</v>
      </c>
      <c r="AF578" s="831">
        <v>11.78</v>
      </c>
      <c r="AG578" s="831">
        <v>46.9</v>
      </c>
      <c r="AH578" s="831">
        <v>30.9</v>
      </c>
      <c r="AI578" s="831">
        <v>34.69</v>
      </c>
      <c r="AJ578" s="831">
        <v>52.2</v>
      </c>
      <c r="AK578" s="831">
        <v>10.58</v>
      </c>
      <c r="AL578" s="832">
        <v>115590</v>
      </c>
      <c r="AM578" s="833">
        <v>0.4</v>
      </c>
      <c r="AN578" s="831">
        <v>0.21</v>
      </c>
      <c r="AO578" s="834">
        <f t="shared" si="145"/>
        <v>-15.166118975373983</v>
      </c>
      <c r="AP578" s="835">
        <f t="shared" si="146"/>
        <v>14.850464772553046</v>
      </c>
      <c r="AQ578" s="836">
        <f t="shared" si="147"/>
        <v>296.42589698486898</v>
      </c>
      <c r="AR578" s="702">
        <f>INDEX(Historical!$C$7:$C$1437,MATCH(B578,Historical!$B$7:$B$1446,0))*IF(AH578="n/a",1.03,IF(AH578&lt;0,1.01,IF(AH578&gt;10,1.1,(1+AH578/100))))</f>
        <v>0.67100000000000004</v>
      </c>
      <c r="AS578" s="830">
        <f t="shared" si="148"/>
        <v>0.73810000000000009</v>
      </c>
      <c r="AT578" s="830">
        <f t="shared" si="154"/>
        <v>0.81191000000000013</v>
      </c>
      <c r="AU578" s="830">
        <f t="shared" si="154"/>
        <v>0.89310100000000026</v>
      </c>
      <c r="AV578" s="830">
        <f t="shared" si="154"/>
        <v>0.98241110000000031</v>
      </c>
      <c r="AW578" s="820">
        <f t="shared" si="149"/>
        <v>4.0965221000000005</v>
      </c>
      <c r="AX578" s="837">
        <f t="shared" si="150"/>
        <v>2.2632718784530388</v>
      </c>
      <c r="AY578" s="992">
        <v>1.87</v>
      </c>
      <c r="AZ578" s="833">
        <v>45.43</v>
      </c>
      <c r="BA578" s="833">
        <v>-38.17</v>
      </c>
      <c r="BB578" s="833">
        <v>4.3099999999999996</v>
      </c>
      <c r="BC578" s="833">
        <v>-9.370000000000001</v>
      </c>
      <c r="BD578" s="961"/>
      <c r="BE578" s="664">
        <v>2013</v>
      </c>
      <c r="BF578" s="946" t="e">
        <f>#VALUE!</f>
        <v>#VALUE!</v>
      </c>
      <c r="BG578" s="893">
        <v>32.300000000000004</v>
      </c>
    </row>
    <row r="579" spans="1:59" ht="11.25" customHeight="1" x14ac:dyDescent="0.2">
      <c r="A579" s="537" t="s">
        <v>1518</v>
      </c>
      <c r="B579" s="925" t="s">
        <v>1519</v>
      </c>
      <c r="C579" s="988" t="s">
        <v>108</v>
      </c>
      <c r="D579" s="988" t="s">
        <v>4365</v>
      </c>
      <c r="E579" s="792">
        <v>10</v>
      </c>
      <c r="F579" s="526">
        <v>332</v>
      </c>
      <c r="G579" s="526" t="s">
        <v>37</v>
      </c>
      <c r="H579" s="526" t="s">
        <v>37</v>
      </c>
      <c r="I579" s="924">
        <v>17.43</v>
      </c>
      <c r="J579" s="702">
        <f t="shared" si="138"/>
        <v>4.1308089500860579</v>
      </c>
      <c r="K579" s="927">
        <v>0.18</v>
      </c>
      <c r="L579" s="639">
        <v>4</v>
      </c>
      <c r="M579" s="693">
        <f t="shared" si="139"/>
        <v>0.72</v>
      </c>
      <c r="N579" s="921" t="s">
        <v>107</v>
      </c>
      <c r="O579" s="795">
        <v>0.17</v>
      </c>
      <c r="P579" s="915">
        <v>43496</v>
      </c>
      <c r="Q579" s="915">
        <v>43510</v>
      </c>
      <c r="R579" s="693">
        <f t="shared" si="140"/>
        <v>5.8823529411764595</v>
      </c>
      <c r="S579" s="759">
        <f>IF(INDEX(Historical!$D$7:$D$1437,MATCH(B579,Historical!$B$7:$B$1446,0))=0,"n/a",(INDEX(Historical!$C$7:$C$1437,MATCH(B579,Historical!$B$7:$B$1446,0))/INDEX(Historical!$D$7:$D$1437,MATCH(B579,Historical!$B$7:$B$1446,0))-1)*100)</f>
        <v>6.25</v>
      </c>
      <c r="T579" s="759">
        <f>IF(INDEX(Historical!$F$7:$F$1430,MATCH(B579,Historical!$B$7:$B$1446,0))=0,"n/a",((INDEX(Historical!$C$7:$C$1437,MATCH(B579,Historical!$B$7:$B$1446,0))/INDEX(Historical!$F$7:$F$1430,MATCH(B579,Historical!$B$7:$B$1446,0)))^(1/3)-1)*100)</f>
        <v>6.6858844342181811</v>
      </c>
      <c r="U579" s="759">
        <f>IF(INDEX(Historical!$H$7:$H$1430,MATCH(B579,Historical!$B$7:$B$1446,0))=0,"n/a",((INDEX(Historical!$C$7:$C$1437,MATCH(B579,Historical!$B$7:$B$1446,0))/INDEX(Historical!$H$7:$H$1430,MATCH(B579,Historical!$B$7:$B$1446,0)))^(1/5)-1)*100)</f>
        <v>6.342724238285391</v>
      </c>
      <c r="V579" s="759">
        <f>IF(INDEX(Historical!$O$7:$O$1430,MATCH(B579,Historical!$B$7:$B$1446,0))=0,"n/a",((INDEX(Historical!$C$7:$C$1437,MATCH(B579,Historical!$B$7:$B$1446,0))/INDEX(Historical!$O$7:$O$1430,MATCH(B579,Historical!$B$7:$B$1446,0)))^(1/10)-1)*100)</f>
        <v>5.6865908080909522</v>
      </c>
      <c r="W579" s="760">
        <f t="shared" si="141"/>
        <v>1.1153825644111555</v>
      </c>
      <c r="X579" s="761">
        <f t="shared" si="142"/>
        <v>0.90610346261219865</v>
      </c>
      <c r="Y579" s="713"/>
      <c r="Z579" s="702">
        <f t="shared" si="143"/>
        <v>70.588235294117638</v>
      </c>
      <c r="AA579" s="935">
        <f t="shared" si="144"/>
        <v>17.088235294117645</v>
      </c>
      <c r="AB579" s="639">
        <v>12</v>
      </c>
      <c r="AC579" s="916">
        <v>1.02</v>
      </c>
      <c r="AD579" s="916">
        <v>2.4500000000000002</v>
      </c>
      <c r="AE579" s="916">
        <v>4.78</v>
      </c>
      <c r="AF579" s="916">
        <v>1.42</v>
      </c>
      <c r="AG579" s="916">
        <v>8.2000000000000011</v>
      </c>
      <c r="AH579" s="916">
        <v>14.299999999999999</v>
      </c>
      <c r="AI579" s="916">
        <v>1.55</v>
      </c>
      <c r="AJ579" s="916">
        <v>7.0000000000000009</v>
      </c>
      <c r="AK579" s="916">
        <v>7.0000000000000009</v>
      </c>
      <c r="AL579" s="928">
        <v>1850</v>
      </c>
      <c r="AM579" s="922">
        <v>0.4</v>
      </c>
      <c r="AN579" s="916">
        <v>0.27</v>
      </c>
      <c r="AO579" s="802">
        <f t="shared" si="145"/>
        <v>-6.614702105746197</v>
      </c>
      <c r="AP579" s="803">
        <f t="shared" si="146"/>
        <v>10.473533188371448</v>
      </c>
      <c r="AQ579" s="936">
        <f t="shared" si="147"/>
        <v>3.8488091573451344</v>
      </c>
      <c r="AR579" s="702">
        <f>INDEX(Historical!$C$7:$C$1437,MATCH(B579,Historical!$B$7:$B$1446,0))*IF(AH579="n/a",1.03,IF(AH579&lt;0,1.01,IF(AH579&gt;10,1.1,(1+AH579/100))))</f>
        <v>0.74800000000000011</v>
      </c>
      <c r="AS579" s="935">
        <f t="shared" si="148"/>
        <v>0.75959400000000021</v>
      </c>
      <c r="AT579" s="935">
        <f t="shared" si="154"/>
        <v>0.81276558000000032</v>
      </c>
      <c r="AU579" s="935">
        <f t="shared" si="154"/>
        <v>0.86965917060000042</v>
      </c>
      <c r="AV579" s="935">
        <f t="shared" si="154"/>
        <v>0.9305353125420005</v>
      </c>
      <c r="AW579" s="702">
        <f t="shared" si="149"/>
        <v>4.1205540631420012</v>
      </c>
      <c r="AX579" s="810">
        <f t="shared" si="150"/>
        <v>23.640585560195074</v>
      </c>
      <c r="AY579" s="991">
        <v>0.66</v>
      </c>
      <c r="AZ579" s="922">
        <v>12.45</v>
      </c>
      <c r="BA579" s="922">
        <v>-7.3400000000000007</v>
      </c>
      <c r="BB579" s="922">
        <v>-0.41000000000000003</v>
      </c>
      <c r="BC579" s="922">
        <v>-0.35000000000000003</v>
      </c>
      <c r="BE579" s="664">
        <v>2010</v>
      </c>
      <c r="BF579" s="946" t="e">
        <f>#VALUE!</f>
        <v>#VALUE!</v>
      </c>
      <c r="BG579" s="931">
        <v>1.0999999999999999</v>
      </c>
    </row>
    <row r="580" spans="1:59" ht="11.25" customHeight="1" x14ac:dyDescent="0.2">
      <c r="A580" s="609" t="s">
        <v>715</v>
      </c>
      <c r="B580" s="925" t="s">
        <v>716</v>
      </c>
      <c r="C580" s="988" t="s">
        <v>131</v>
      </c>
      <c r="D580" s="988" t="s">
        <v>4362</v>
      </c>
      <c r="E580" s="792">
        <v>15</v>
      </c>
      <c r="F580" s="526">
        <v>257</v>
      </c>
      <c r="G580" s="526" t="s">
        <v>37</v>
      </c>
      <c r="H580" s="526" t="s">
        <v>37</v>
      </c>
      <c r="I580" s="924">
        <v>69.849999999999994</v>
      </c>
      <c r="J580" s="702">
        <f t="shared" si="138"/>
        <v>3.2927702219040804</v>
      </c>
      <c r="K580" s="927">
        <v>0.57499999999999996</v>
      </c>
      <c r="L580" s="639">
        <v>4</v>
      </c>
      <c r="M580" s="693">
        <f t="shared" si="139"/>
        <v>2.2999999999999998</v>
      </c>
      <c r="N580" s="921" t="s">
        <v>320</v>
      </c>
      <c r="O580" s="795">
        <v>0.55000000000000004</v>
      </c>
      <c r="P580" s="915">
        <v>43538</v>
      </c>
      <c r="Q580" s="915">
        <v>43553</v>
      </c>
      <c r="R580" s="693">
        <f t="shared" si="140"/>
        <v>4.545454545454529</v>
      </c>
      <c r="S580" s="759">
        <f>IF(INDEX(Historical!$D$7:$D$1437,MATCH(B580,Historical!$B$7:$B$1446,0))=0,"n/a",(INDEX(Historical!$C$7:$C$1437,MATCH(B580,Historical!$B$7:$B$1446,0))/INDEX(Historical!$D$7:$D$1437,MATCH(B580,Historical!$B$7:$B$1446,0))-1)*100)</f>
        <v>4.7619047619047672</v>
      </c>
      <c r="T580" s="759">
        <f>IF(INDEX(Historical!$F$7:$F$1430,MATCH(B580,Historical!$B$7:$B$1446,0))=0,"n/a",((INDEX(Historical!$C$7:$C$1437,MATCH(B580,Historical!$B$7:$B$1446,0))/INDEX(Historical!$F$7:$F$1430,MATCH(B580,Historical!$B$7:$B$1446,0)))^(1/3)-1)*100)</f>
        <v>4.6422696369909477</v>
      </c>
      <c r="U580" s="759">
        <f>IF(INDEX(Historical!$H$7:$H$1430,MATCH(B580,Historical!$B$7:$B$1446,0))=0,"n/a",((INDEX(Historical!$C$7:$C$1437,MATCH(B580,Historical!$B$7:$B$1446,0))/INDEX(Historical!$H$7:$H$1430,MATCH(B580,Historical!$B$7:$B$1446,0)))^(1/5)-1)*100)</f>
        <v>7.6752325943092448</v>
      </c>
      <c r="V580" s="759">
        <f>IF(INDEX(Historical!$O$7:$O$1430,MATCH(B580,Historical!$B$7:$B$1446,0))=0,"n/a",((INDEX(Historical!$C$7:$C$1437,MATCH(B580,Historical!$B$7:$B$1446,0))/INDEX(Historical!$O$7:$O$1430,MATCH(B580,Historical!$B$7:$B$1446,0)))^(1/10)-1)*100)</f>
        <v>5.2409779148925528</v>
      </c>
      <c r="W580" s="760">
        <f t="shared" si="141"/>
        <v>1.4644657388270252</v>
      </c>
      <c r="X580" s="761">
        <f t="shared" si="142"/>
        <v>1.0371935938255736</v>
      </c>
      <c r="Y580" s="716"/>
      <c r="Z580" s="702">
        <f t="shared" si="143"/>
        <v>63.186813186813183</v>
      </c>
      <c r="AA580" s="935">
        <f t="shared" si="144"/>
        <v>19.189560439560438</v>
      </c>
      <c r="AB580" s="639">
        <v>12</v>
      </c>
      <c r="AC580" s="916">
        <v>3.64</v>
      </c>
      <c r="AD580" s="916">
        <v>5.95</v>
      </c>
      <c r="AE580" s="916">
        <v>2.83</v>
      </c>
      <c r="AF580" s="916">
        <v>1.81</v>
      </c>
      <c r="AG580" s="916">
        <v>9.4</v>
      </c>
      <c r="AH580" s="916">
        <v>5.4</v>
      </c>
      <c r="AI580" s="916">
        <v>1.5699999999999998</v>
      </c>
      <c r="AJ580" s="916">
        <v>7.3999999999999995</v>
      </c>
      <c r="AK580" s="916">
        <v>3.2199999999999998</v>
      </c>
      <c r="AL580" s="928">
        <v>3500</v>
      </c>
      <c r="AM580" s="922">
        <v>1.0999999999999999</v>
      </c>
      <c r="AN580" s="916">
        <v>1.0900000000000001</v>
      </c>
      <c r="AO580" s="802">
        <f t="shared" si="145"/>
        <v>-8.2215576233471133</v>
      </c>
      <c r="AP580" s="803">
        <f t="shared" si="146"/>
        <v>10.968002816213325</v>
      </c>
      <c r="AQ580" s="936">
        <f t="shared" si="147"/>
        <v>24.245463848525617</v>
      </c>
      <c r="AR580" s="702">
        <f>INDEX(Historical!$C$7:$C$1437,MATCH(B580,Historical!$B$7:$B$1446,0))*IF(AH580="n/a",1.03,IF(AH580&lt;0,1.01,IF(AH580&gt;10,1.1,(1+AH580/100))))</f>
        <v>2.3188000000000004</v>
      </c>
      <c r="AS580" s="935">
        <f t="shared" si="148"/>
        <v>2.3552051600000006</v>
      </c>
      <c r="AT580" s="935">
        <f t="shared" si="154"/>
        <v>2.4310427661520007</v>
      </c>
      <c r="AU580" s="935">
        <f t="shared" si="154"/>
        <v>2.5093223432220952</v>
      </c>
      <c r="AV580" s="935">
        <f t="shared" si="154"/>
        <v>2.5901225226738469</v>
      </c>
      <c r="AW580" s="702">
        <f t="shared" si="149"/>
        <v>12.204492792047944</v>
      </c>
      <c r="AX580" s="810">
        <f t="shared" si="150"/>
        <v>17.472430625694983</v>
      </c>
      <c r="AY580" s="991">
        <v>0.35</v>
      </c>
      <c r="AZ580" s="922">
        <v>35.549999999999997</v>
      </c>
      <c r="BA580" s="922">
        <v>-2.68</v>
      </c>
      <c r="BB580" s="922">
        <v>0.80999999999999994</v>
      </c>
      <c r="BC580" s="922">
        <v>10.99</v>
      </c>
      <c r="BE580" s="664">
        <v>2005</v>
      </c>
      <c r="BF580" s="946" t="e">
        <f>#VALUE!</f>
        <v>#VALUE!</v>
      </c>
      <c r="BG580" s="931">
        <v>3.2</v>
      </c>
    </row>
    <row r="581" spans="1:59" ht="11.25" customHeight="1" x14ac:dyDescent="0.2">
      <c r="A581" s="537" t="s">
        <v>717</v>
      </c>
      <c r="B581" s="925" t="s">
        <v>718</v>
      </c>
      <c r="C581" s="988" t="s">
        <v>108</v>
      </c>
      <c r="D581" s="988" t="s">
        <v>4373</v>
      </c>
      <c r="E581" s="792">
        <v>21</v>
      </c>
      <c r="F581" s="526">
        <v>159</v>
      </c>
      <c r="G581" s="526" t="s">
        <v>37</v>
      </c>
      <c r="H581" s="526" t="s">
        <v>37</v>
      </c>
      <c r="I581" s="924">
        <v>32.18</v>
      </c>
      <c r="J581" s="702">
        <f t="shared" si="138"/>
        <v>2.9832193909260409</v>
      </c>
      <c r="K581" s="933">
        <v>0.24</v>
      </c>
      <c r="L581" s="639">
        <v>4</v>
      </c>
      <c r="M581" s="693">
        <f t="shared" si="139"/>
        <v>0.96</v>
      </c>
      <c r="N581" s="921" t="s">
        <v>140</v>
      </c>
      <c r="O581" s="796">
        <v>0.22</v>
      </c>
      <c r="P581" s="915">
        <v>43479</v>
      </c>
      <c r="Q581" s="915">
        <v>43497</v>
      </c>
      <c r="R581" s="693">
        <f t="shared" si="140"/>
        <v>9.0909090909090864</v>
      </c>
      <c r="S581" s="759">
        <f>IF(INDEX(Historical!$D$7:$D$1437,MATCH(B581,Historical!$B$7:$B$1446,0))=0,"n/a",(INDEX(Historical!$C$7:$C$1437,MATCH(B581,Historical!$B$7:$B$1446,0))/INDEX(Historical!$D$7:$D$1437,MATCH(B581,Historical!$B$7:$B$1446,0))-1)*100)</f>
        <v>1.5385396450305011</v>
      </c>
      <c r="T581" s="759">
        <f>IF(INDEX(Historical!$F$7:$F$1430,MATCH(B581,Historical!$B$7:$B$1446,0))=0,"n/a",((INDEX(Historical!$C$7:$C$1437,MATCH(B581,Historical!$B$7:$B$1446,0))/INDEX(Historical!$F$7:$F$1430,MATCH(B581,Historical!$B$7:$B$1446,0)))^(1/3)-1)*100)</f>
        <v>2.3818422453631971</v>
      </c>
      <c r="U581" s="759">
        <f>IF(INDEX(Historical!$H$7:$H$1430,MATCH(B581,Historical!$B$7:$B$1446,0))=0,"n/a",((INDEX(Historical!$C$7:$C$1437,MATCH(B581,Historical!$B$7:$B$1446,0))/INDEX(Historical!$H$7:$H$1430,MATCH(B581,Historical!$B$7:$B$1446,0)))^(1/5)-1)*100)</f>
        <v>2.9098437658536813</v>
      </c>
      <c r="V581" s="759">
        <f>IF(INDEX(Historical!$O$7:$O$1430,MATCH(B581,Historical!$B$7:$B$1446,0))=0,"n/a",((INDEX(Historical!$C$7:$C$1437,MATCH(B581,Historical!$B$7:$B$1446,0))/INDEX(Historical!$O$7:$O$1430,MATCH(B581,Historical!$B$7:$B$1446,0)))^(1/10)-1)*100)</f>
        <v>3.7998346359950252</v>
      </c>
      <c r="W581" s="760">
        <f t="shared" si="141"/>
        <v>0.76578168383680445</v>
      </c>
      <c r="X581" s="761">
        <f t="shared" si="142"/>
        <v>0.4217164878048813</v>
      </c>
      <c r="Y581" s="711"/>
      <c r="Z581" s="702">
        <f t="shared" si="143"/>
        <v>43.835616438356162</v>
      </c>
      <c r="AA581" s="935">
        <f t="shared" si="144"/>
        <v>14.69406392694064</v>
      </c>
      <c r="AB581" s="639">
        <v>12</v>
      </c>
      <c r="AC581" s="916">
        <v>2.19</v>
      </c>
      <c r="AD581" s="916" t="s">
        <v>137</v>
      </c>
      <c r="AE581" s="916">
        <v>4.4400000000000004</v>
      </c>
      <c r="AF581" s="916">
        <v>1.64</v>
      </c>
      <c r="AG581" s="916">
        <v>9</v>
      </c>
      <c r="AH581" s="916">
        <v>20.9</v>
      </c>
      <c r="AI581" s="916" t="s">
        <v>137</v>
      </c>
      <c r="AJ581" s="916">
        <v>6.9</v>
      </c>
      <c r="AK581" s="916" t="s">
        <v>137</v>
      </c>
      <c r="AL581" s="928">
        <v>195.01</v>
      </c>
      <c r="AM581" s="922">
        <v>4.3999999999999995</v>
      </c>
      <c r="AN581" s="916">
        <v>0</v>
      </c>
      <c r="AO581" s="802">
        <f t="shared" si="145"/>
        <v>-8.8010007701609183</v>
      </c>
      <c r="AP581" s="803">
        <f t="shared" si="146"/>
        <v>5.8930631567797223</v>
      </c>
      <c r="AQ581" s="936">
        <f t="shared" si="147"/>
        <v>3.4907721923557178</v>
      </c>
      <c r="AR581" s="702">
        <f>INDEX(Historical!$C$7:$C$1437,MATCH(B581,Historical!$B$7:$B$1446,0))*IF(AH581="n/a",1.03,IF(AH581&lt;0,1.01,IF(AH581&gt;10,1.1,(1+AH581/100))))</f>
        <v>0.96800000000000008</v>
      </c>
      <c r="AS581" s="935">
        <f t="shared" si="148"/>
        <v>0.99704000000000015</v>
      </c>
      <c r="AT581" s="935">
        <f t="shared" si="154"/>
        <v>1.0269512000000003</v>
      </c>
      <c r="AU581" s="935">
        <f t="shared" si="154"/>
        <v>1.0577597360000004</v>
      </c>
      <c r="AV581" s="935">
        <f t="shared" si="154"/>
        <v>1.0894925280800005</v>
      </c>
      <c r="AW581" s="702">
        <f t="shared" si="149"/>
        <v>5.1392434640800015</v>
      </c>
      <c r="AX581" s="810">
        <f t="shared" si="150"/>
        <v>15.970302871597269</v>
      </c>
      <c r="AY581" s="991">
        <v>0.24</v>
      </c>
      <c r="AZ581" s="922">
        <v>14.6</v>
      </c>
      <c r="BA581" s="922">
        <v>-20.7</v>
      </c>
      <c r="BB581" s="922">
        <v>3.88</v>
      </c>
      <c r="BC581" s="922">
        <v>-6.12</v>
      </c>
      <c r="BE581" s="664">
        <v>2000</v>
      </c>
      <c r="BF581" s="946" t="e">
        <f>#VALUE!</f>
        <v>#VALUE!</v>
      </c>
      <c r="BG581" s="931">
        <v>0.89999999999999991</v>
      </c>
    </row>
    <row r="582" spans="1:59" ht="11.25" customHeight="1" x14ac:dyDescent="0.2">
      <c r="A582" s="537" t="s">
        <v>306</v>
      </c>
      <c r="B582" s="925" t="s">
        <v>307</v>
      </c>
      <c r="C582" s="988" t="s">
        <v>131</v>
      </c>
      <c r="D582" s="988" t="s">
        <v>4374</v>
      </c>
      <c r="E582" s="792">
        <v>63</v>
      </c>
      <c r="F582" s="526">
        <v>3</v>
      </c>
      <c r="G582" s="526" t="s">
        <v>37</v>
      </c>
      <c r="H582" s="526" t="s">
        <v>37</v>
      </c>
      <c r="I582" s="916">
        <v>66.89</v>
      </c>
      <c r="J582" s="702">
        <f t="shared" si="138"/>
        <v>2.8404843773359243</v>
      </c>
      <c r="K582" s="927">
        <v>0.47499999999999998</v>
      </c>
      <c r="L582" s="639">
        <v>4</v>
      </c>
      <c r="M582" s="693">
        <f t="shared" si="139"/>
        <v>1.9</v>
      </c>
      <c r="N582" s="921" t="s">
        <v>107</v>
      </c>
      <c r="O582" s="795">
        <v>0.47249999999999998</v>
      </c>
      <c r="P582" s="915">
        <v>43403</v>
      </c>
      <c r="Q582" s="915">
        <v>43419</v>
      </c>
      <c r="R582" s="693">
        <f t="shared" si="140"/>
        <v>0.52910052910052963</v>
      </c>
      <c r="S582" s="759">
        <f>IF(INDEX(Historical!$D$7:$D$1437,MATCH(B582,Historical!$B$7:$B$1446,0))=0,"n/a",(INDEX(Historical!$C$7:$C$1437,MATCH(B582,Historical!$B$7:$B$1446,0))/INDEX(Historical!$D$7:$D$1437,MATCH(B582,Historical!$B$7:$B$1446,0))-1)*100)</f>
        <v>0.53120849933601111</v>
      </c>
      <c r="T582" s="759">
        <f>IF(INDEX(Historical!$F$7:$F$1430,MATCH(B582,Historical!$B$7:$B$1446,0))=0,"n/a",((INDEX(Historical!$C$7:$C$1437,MATCH(B582,Historical!$B$7:$B$1446,0))/INDEX(Historical!$F$7:$F$1430,MATCH(B582,Historical!$B$7:$B$1446,0)))^(1/3)-1)*100)</f>
        <v>0.6693639692964215</v>
      </c>
      <c r="U582" s="759">
        <f>IF(INDEX(Historical!$H$7:$H$1430,MATCH(B582,Historical!$B$7:$B$1446,0))=0,"n/a",((INDEX(Historical!$C$7:$C$1437,MATCH(B582,Historical!$B$7:$B$1446,0))/INDEX(Historical!$H$7:$H$1430,MATCH(B582,Historical!$B$7:$B$1446,0)))^(1/5)-1)*100)</f>
        <v>0.72901888375003221</v>
      </c>
      <c r="V582" s="759">
        <f>IF(INDEX(Historical!$O$7:$O$1430,MATCH(B582,Historical!$B$7:$B$1446,0))=0,"n/a",((INDEX(Historical!$C$7:$C$1437,MATCH(B582,Historical!$B$7:$B$1446,0))/INDEX(Historical!$O$7:$O$1430,MATCH(B582,Historical!$B$7:$B$1446,0)))^(1/10)-1)*100)</f>
        <v>2.2160819615437921</v>
      </c>
      <c r="W582" s="760">
        <f t="shared" si="141"/>
        <v>0.32896747340616178</v>
      </c>
      <c r="X582" s="761">
        <f t="shared" si="142"/>
        <v>0.91127360468754026</v>
      </c>
      <c r="Y582" s="925"/>
      <c r="Z582" s="702">
        <f t="shared" si="143"/>
        <v>81.545064377682394</v>
      </c>
      <c r="AA582" s="935">
        <f t="shared" si="144"/>
        <v>28.708154506437769</v>
      </c>
      <c r="AB582" s="639">
        <v>12</v>
      </c>
      <c r="AC582" s="916">
        <v>2.33</v>
      </c>
      <c r="AD582" s="916">
        <v>7.18</v>
      </c>
      <c r="AE582" s="916">
        <v>2.74</v>
      </c>
      <c r="AF582" s="916">
        <v>2.5299999999999998</v>
      </c>
      <c r="AG582" s="916">
        <v>8.5</v>
      </c>
      <c r="AH582" s="918">
        <v>-2.7</v>
      </c>
      <c r="AI582" s="918">
        <v>8.9499999999999993</v>
      </c>
      <c r="AJ582" s="916">
        <v>0.8</v>
      </c>
      <c r="AK582" s="916">
        <v>4</v>
      </c>
      <c r="AL582" s="928">
        <v>1940</v>
      </c>
      <c r="AM582" s="922">
        <v>0.70000000000000007</v>
      </c>
      <c r="AN582" s="916">
        <v>1.25</v>
      </c>
      <c r="AO582" s="802">
        <f t="shared" si="145"/>
        <v>-25.138651245351813</v>
      </c>
      <c r="AP582" s="803">
        <f t="shared" si="146"/>
        <v>3.5695032610859565</v>
      </c>
      <c r="AQ582" s="936">
        <f t="shared" si="147"/>
        <v>79.668374637877477</v>
      </c>
      <c r="AR582" s="702">
        <f>INDEX(Historical!$C$7:$C$1437,MATCH(B582,Historical!$B$7:$B$1446,0))*IF(AH582="n/a",1.03,IF(AH582&lt;0,1.01,IF(AH582&gt;10,1.1,(1+AH582/100))))</f>
        <v>1.9114250000000002</v>
      </c>
      <c r="AS582" s="935">
        <f t="shared" si="148"/>
        <v>2.0824975375000001</v>
      </c>
      <c r="AT582" s="935">
        <f t="shared" si="154"/>
        <v>2.1657974390000003</v>
      </c>
      <c r="AU582" s="935">
        <f t="shared" si="154"/>
        <v>2.2524293365600006</v>
      </c>
      <c r="AV582" s="935">
        <f t="shared" si="154"/>
        <v>2.3425265100224006</v>
      </c>
      <c r="AW582" s="702">
        <f t="shared" si="149"/>
        <v>10.754675823082403</v>
      </c>
      <c r="AX582" s="810">
        <f t="shared" si="150"/>
        <v>16.0781519256726</v>
      </c>
      <c r="AY582" s="991">
        <v>0.39</v>
      </c>
      <c r="AZ582" s="922">
        <v>17.560000000000002</v>
      </c>
      <c r="BA582" s="922">
        <v>-6.8500000000000005</v>
      </c>
      <c r="BB582" s="922">
        <v>2.8000000000000003</v>
      </c>
      <c r="BC582" s="922">
        <v>2.91</v>
      </c>
      <c r="BE582" s="664">
        <v>1957</v>
      </c>
      <c r="BF582" s="946" t="e">
        <f>#VALUE!</f>
        <v>#VALUE!</v>
      </c>
      <c r="BG582" s="931">
        <v>2.1</v>
      </c>
    </row>
    <row r="583" spans="1:59" ht="11.25" customHeight="1" x14ac:dyDescent="0.2">
      <c r="A583" s="609" t="s">
        <v>1506</v>
      </c>
      <c r="B583" s="925" t="s">
        <v>1507</v>
      </c>
      <c r="C583" s="988" t="s">
        <v>4377</v>
      </c>
      <c r="D583" s="988" t="s">
        <v>523</v>
      </c>
      <c r="E583" s="792">
        <v>7</v>
      </c>
      <c r="F583" s="526">
        <v>657</v>
      </c>
      <c r="G583" s="526" t="s">
        <v>106</v>
      </c>
      <c r="H583" s="526" t="s">
        <v>106</v>
      </c>
      <c r="I583" s="924">
        <v>117.05</v>
      </c>
      <c r="J583" s="702">
        <f t="shared" ref="J583:J646" si="155">(M583/I583)*100</f>
        <v>1.5378043571123452</v>
      </c>
      <c r="K583" s="927">
        <v>0.45</v>
      </c>
      <c r="L583" s="639">
        <v>4</v>
      </c>
      <c r="M583" s="693">
        <f t="shared" ref="M583:M646" si="156">K583*L583</f>
        <v>1.8</v>
      </c>
      <c r="N583" s="921" t="s">
        <v>1004</v>
      </c>
      <c r="O583" s="795">
        <v>0.375</v>
      </c>
      <c r="P583" s="915">
        <v>43503</v>
      </c>
      <c r="Q583" s="915">
        <v>43518</v>
      </c>
      <c r="R583" s="693">
        <f t="shared" ref="R583:R646" si="157">(K583-O583)/O583*100</f>
        <v>20.000000000000004</v>
      </c>
      <c r="S583" s="759">
        <f>IF(INDEX(Historical!$D$7:$D$1437,MATCH(B583,Historical!$B$7:$B$1446,0))=0,"n/a",(INDEX(Historical!$C$7:$C$1437,MATCH(B583,Historical!$B$7:$B$1446,0))/INDEX(Historical!$D$7:$D$1437,MATCH(B583,Historical!$B$7:$B$1446,0))-1)*100)</f>
        <v>25</v>
      </c>
      <c r="T583" s="759">
        <f>IF(INDEX(Historical!$F$7:$F$1430,MATCH(B583,Historical!$B$7:$B$1446,0))=0,"n/a",((INDEX(Historical!$C$7:$C$1437,MATCH(B583,Historical!$B$7:$B$1446,0))/INDEX(Historical!$F$7:$F$1430,MATCH(B583,Historical!$B$7:$B$1446,0)))^(1/3)-1)*100)</f>
        <v>25.437066493119676</v>
      </c>
      <c r="U583" s="759">
        <f>IF(INDEX(Historical!$H$7:$H$1430,MATCH(B583,Historical!$B$7:$B$1446,0))=0,"n/a",((INDEX(Historical!$C$7:$C$1437,MATCH(B583,Historical!$B$7:$B$1446,0))/INDEX(Historical!$H$7:$H$1430,MATCH(B583,Historical!$B$7:$B$1446,0)))^(1/5)-1)*100)</f>
        <v>25.594321575479007</v>
      </c>
      <c r="V583" s="759" t="str">
        <f>IF(INDEX(Historical!$O$7:$O$1430,MATCH(B583,Historical!$B$7:$B$1446,0))=0,"n/a",((INDEX(Historical!$C$7:$C$1437,MATCH(B583,Historical!$B$7:$B$1446,0))/INDEX(Historical!$O$7:$O$1430,MATCH(B583,Historical!$B$7:$B$1446,0)))^(1/10)-1)*100)</f>
        <v>n/a</v>
      </c>
      <c r="W583" s="760" t="str">
        <f t="shared" ref="W583:W646" si="158">IF(OR(U583&lt;=0,U583="n/a",V583&lt;=0,V583="n/a"),"n/a",U583/V583)</f>
        <v>n/a</v>
      </c>
      <c r="X583" s="761">
        <f t="shared" ref="X583:X646" si="159">IF(OR(AJ583&lt;=0,AJ583="n/a",U583&lt;=0,U583="n/a"),"n/a",U583/AJ583)</f>
        <v>0.15189508353400005</v>
      </c>
      <c r="Y583" s="716"/>
      <c r="Z583" s="702">
        <f t="shared" ref="Z583:Z646" si="160">IF(OR(AC583&lt;0.01,AC583="n/a"),"n/a",M583/AC583*100)</f>
        <v>21.897810218978101</v>
      </c>
      <c r="AA583" s="935">
        <f t="shared" ref="AA583:AA646" si="161">IF(OR(AC583&lt;0.01,AC583="n/a"),"n/a",I583/AC583)</f>
        <v>14.239659367396593</v>
      </c>
      <c r="AB583" s="639">
        <v>12</v>
      </c>
      <c r="AC583" s="916">
        <v>8.2200000000000006</v>
      </c>
      <c r="AD583" s="916">
        <v>1.42</v>
      </c>
      <c r="AE583" s="916">
        <v>1.93</v>
      </c>
      <c r="AF583" s="916">
        <v>2.88</v>
      </c>
      <c r="AG583" s="916">
        <v>23</v>
      </c>
      <c r="AH583" s="916">
        <v>153.5</v>
      </c>
      <c r="AI583" s="916">
        <v>76.05</v>
      </c>
      <c r="AJ583" s="916">
        <v>168.5</v>
      </c>
      <c r="AK583" s="916">
        <v>10</v>
      </c>
      <c r="AL583" s="928">
        <v>5340</v>
      </c>
      <c r="AM583" s="922">
        <v>0.70000000000000007</v>
      </c>
      <c r="AN583" s="918">
        <v>2.15</v>
      </c>
      <c r="AO583" s="802">
        <f t="shared" ref="AO583:AO646" si="162">IF(U583="n/a","n/a",IF(AA583&lt;0,"n/a",IF(AA583="n/a","n/a",J583+U583-AA583)))</f>
        <v>12.892466565194761</v>
      </c>
      <c r="AP583" s="803">
        <f t="shared" ref="AP583:AP646" si="163">IF(U583="n/a","n/a",J583+U583)</f>
        <v>27.132125932591354</v>
      </c>
      <c r="AQ583" s="936">
        <f t="shared" ref="AQ583:AQ646" si="164">IF(OR(AC583&lt;0.01,AF583="n/a"),"n/a",(I583/SQRT(22.5*AC583*(I583/AF583))-1)*100)</f>
        <v>35.006533139206411</v>
      </c>
      <c r="AR583" s="702">
        <f>INDEX(Historical!$C$7:$C$1437,MATCH(B583,Historical!$B$7:$B$1446,0))*IF(AH583="n/a",1.03,IF(AH583&lt;0,1.01,IF(AH583&gt;10,1.1,(1+AH583/100))))</f>
        <v>1.6500000000000001</v>
      </c>
      <c r="AS583" s="935">
        <f t="shared" ref="AS583:AS646" si="165">IF($AI583="n/a",1.03*AR583,IF($AI583&lt;0,1.01*AR583,IF($AI583&gt;10,1.1*AR583,(1+$AI583/100)*AR583)))</f>
        <v>1.8150000000000004</v>
      </c>
      <c r="AT583" s="935">
        <f t="shared" si="154"/>
        <v>1.9965000000000006</v>
      </c>
      <c r="AU583" s="935">
        <f t="shared" si="154"/>
        <v>2.1961500000000007</v>
      </c>
      <c r="AV583" s="935">
        <f t="shared" si="154"/>
        <v>2.4157650000000008</v>
      </c>
      <c r="AW583" s="702">
        <f t="shared" ref="AW583:AW646" si="166">SUM(AR583:AV583)</f>
        <v>10.073415000000002</v>
      </c>
      <c r="AX583" s="810">
        <f t="shared" ref="AX583:AX646" si="167">AW583/I583*100</f>
        <v>8.6060785988893667</v>
      </c>
      <c r="AY583" s="991">
        <v>1.57</v>
      </c>
      <c r="AZ583" s="922">
        <v>94.11</v>
      </c>
      <c r="BA583" s="922">
        <v>-2.4</v>
      </c>
      <c r="BB583" s="922">
        <v>9.73</v>
      </c>
      <c r="BC583" s="922">
        <v>35.17</v>
      </c>
      <c r="BE583" s="664">
        <v>2013</v>
      </c>
      <c r="BF583" s="946" t="e">
        <f t="shared" ref="BF583" si="168">#VALUE!</f>
        <v>#VALUE!</v>
      </c>
      <c r="BG583" s="931">
        <v>5.4</v>
      </c>
    </row>
    <row r="584" spans="1:59" ht="11.25" customHeight="1" x14ac:dyDescent="0.2">
      <c r="A584" s="537" t="s">
        <v>757</v>
      </c>
      <c r="B584" s="925" t="s">
        <v>758</v>
      </c>
      <c r="C584" s="988" t="s">
        <v>4353</v>
      </c>
      <c r="D584" s="988" t="s">
        <v>4354</v>
      </c>
      <c r="E584" s="792">
        <v>27</v>
      </c>
      <c r="F584" s="526">
        <v>105</v>
      </c>
      <c r="G584" s="526" t="s">
        <v>115</v>
      </c>
      <c r="H584" s="526" t="s">
        <v>115</v>
      </c>
      <c r="I584" s="916">
        <v>70.010000000000005</v>
      </c>
      <c r="J584" s="702">
        <f t="shared" si="155"/>
        <v>3.8737323239537207</v>
      </c>
      <c r="K584" s="933">
        <v>0.22600000000000001</v>
      </c>
      <c r="L584" s="639">
        <v>12</v>
      </c>
      <c r="M584" s="693">
        <f t="shared" si="156"/>
        <v>2.7120000000000002</v>
      </c>
      <c r="N584" s="921" t="s">
        <v>759</v>
      </c>
      <c r="O584" s="796">
        <v>0.22550000000000001</v>
      </c>
      <c r="P584" s="915">
        <v>43553</v>
      </c>
      <c r="Q584" s="915">
        <v>43570</v>
      </c>
      <c r="R584" s="693">
        <f t="shared" si="157"/>
        <v>0.22172949002217313</v>
      </c>
      <c r="S584" s="759">
        <f>IF(INDEX(Historical!$D$7:$D$1437,MATCH(B584,Historical!$B$7:$B$1446,0))=0,"n/a",(INDEX(Historical!$C$7:$C$1437,MATCH(B584,Historical!$B$7:$B$1446,0))/INDEX(Historical!$D$7:$D$1437,MATCH(B584,Historical!$B$7:$B$1446,0))-1)*100)</f>
        <v>3.7672583826430017</v>
      </c>
      <c r="T584" s="759">
        <f>IF(INDEX(Historical!$F$7:$F$1430,MATCH(B584,Historical!$B$7:$B$1446,0))=0,"n/a",((INDEX(Historical!$C$7:$C$1437,MATCH(B584,Historical!$B$7:$B$1446,0))/INDEX(Historical!$F$7:$F$1430,MATCH(B584,Historical!$B$7:$B$1446,0)))^(1/3)-1)*100)</f>
        <v>5.0139909898903712</v>
      </c>
      <c r="U584" s="759">
        <f>IF(INDEX(Historical!$H$7:$H$1430,MATCH(B584,Historical!$B$7:$B$1446,0))=0,"n/a",((INDEX(Historical!$C$7:$C$1437,MATCH(B584,Historical!$B$7:$B$1446,0))/INDEX(Historical!$H$7:$H$1430,MATCH(B584,Historical!$B$7:$B$1446,0)))^(1/5)-1)*100)</f>
        <v>4.1412286598989656</v>
      </c>
      <c r="V584" s="759">
        <f>IF(INDEX(Historical!$O$7:$O$1430,MATCH(B584,Historical!$B$7:$B$1446,0))=0,"n/a",((INDEX(Historical!$C$7:$C$1437,MATCH(B584,Historical!$B$7:$B$1446,0))/INDEX(Historical!$O$7:$O$1430,MATCH(B584,Historical!$B$7:$B$1446,0)))^(1/10)-1)*100)</f>
        <v>4.4560019595793143</v>
      </c>
      <c r="W584" s="760">
        <f t="shared" si="158"/>
        <v>0.92935970348853569</v>
      </c>
      <c r="X584" s="761">
        <f t="shared" si="159"/>
        <v>0.35095158134736998</v>
      </c>
      <c r="Y584" s="926"/>
      <c r="Z584" s="702">
        <f t="shared" si="160"/>
        <v>215.23809523809527</v>
      </c>
      <c r="AA584" s="935">
        <f t="shared" si="161"/>
        <v>55.56349206349207</v>
      </c>
      <c r="AB584" s="639">
        <v>12</v>
      </c>
      <c r="AC584" s="916">
        <v>1.26</v>
      </c>
      <c r="AD584" s="916">
        <v>7.15</v>
      </c>
      <c r="AE584" s="916">
        <v>15.9</v>
      </c>
      <c r="AF584" s="916">
        <v>2.58</v>
      </c>
      <c r="AG584" s="916">
        <v>4.8</v>
      </c>
      <c r="AH584" s="916">
        <v>13.900000000000002</v>
      </c>
      <c r="AI584" s="916">
        <v>3.2800000000000002</v>
      </c>
      <c r="AJ584" s="916">
        <v>11.799999999999999</v>
      </c>
      <c r="AK584" s="916">
        <v>7.8</v>
      </c>
      <c r="AL584" s="928">
        <v>21120</v>
      </c>
      <c r="AM584" s="922">
        <v>0.1</v>
      </c>
      <c r="AN584" s="916">
        <v>0.8</v>
      </c>
      <c r="AO584" s="802">
        <f t="shared" si="162"/>
        <v>-47.548531079639382</v>
      </c>
      <c r="AP584" s="803">
        <f t="shared" si="163"/>
        <v>8.0149609838526867</v>
      </c>
      <c r="AQ584" s="936">
        <f t="shared" si="164"/>
        <v>152.41395411665385</v>
      </c>
      <c r="AR584" s="702">
        <f>INDEX(Historical!$C$7:$C$1437,MATCH(B584,Historical!$B$7:$B$1446,0))*IF(AH584="n/a",1.03,IF(AH584&lt;0,1.01,IF(AH584&gt;10,1.1,(1+AH584/100))))</f>
        <v>2.8935500000000003</v>
      </c>
      <c r="AS584" s="935">
        <f t="shared" si="165"/>
        <v>2.98845844</v>
      </c>
      <c r="AT584" s="935">
        <f t="shared" si="154"/>
        <v>3.2215581983200003</v>
      </c>
      <c r="AU584" s="935">
        <f t="shared" si="154"/>
        <v>3.4728397377889606</v>
      </c>
      <c r="AV584" s="935">
        <f t="shared" si="154"/>
        <v>3.7437212373364996</v>
      </c>
      <c r="AW584" s="702">
        <f t="shared" si="166"/>
        <v>16.320127613445461</v>
      </c>
      <c r="AX584" s="810">
        <f t="shared" si="167"/>
        <v>23.311137856656849</v>
      </c>
      <c r="AY584" s="991">
        <v>0.18</v>
      </c>
      <c r="AZ584" s="922">
        <v>39.340000000000003</v>
      </c>
      <c r="BA584" s="922">
        <v>-5.57</v>
      </c>
      <c r="BB584" s="922">
        <v>-1.02</v>
      </c>
      <c r="BC584" s="922">
        <v>10.56</v>
      </c>
      <c r="BE584" s="664">
        <v>1994</v>
      </c>
      <c r="BF584" s="946" t="e">
        <f>#VALUE!</f>
        <v>#VALUE!</v>
      </c>
      <c r="BG584" s="931">
        <v>2.4</v>
      </c>
    </row>
    <row r="585" spans="1:59" ht="11.25" customHeight="1" x14ac:dyDescent="0.2">
      <c r="A585" s="537" t="s">
        <v>1838</v>
      </c>
      <c r="B585" s="925" t="s">
        <v>1839</v>
      </c>
      <c r="C585" s="988" t="s">
        <v>112</v>
      </c>
      <c r="D585" s="988" t="s">
        <v>1230</v>
      </c>
      <c r="E585" s="792">
        <v>6</v>
      </c>
      <c r="F585" s="526">
        <v>754</v>
      </c>
      <c r="G585" s="526" t="s">
        <v>106</v>
      </c>
      <c r="H585" s="526" t="s">
        <v>106</v>
      </c>
      <c r="I585" s="924">
        <v>51.27</v>
      </c>
      <c r="J585" s="702">
        <f t="shared" si="155"/>
        <v>1.716403354788375</v>
      </c>
      <c r="K585" s="927">
        <v>0.22</v>
      </c>
      <c r="L585" s="639">
        <v>4</v>
      </c>
      <c r="M585" s="693">
        <f t="shared" si="156"/>
        <v>0.88</v>
      </c>
      <c r="N585" s="921" t="s">
        <v>572</v>
      </c>
      <c r="O585" s="795">
        <v>0.21</v>
      </c>
      <c r="P585" s="915">
        <v>43467</v>
      </c>
      <c r="Q585" s="915">
        <v>43483</v>
      </c>
      <c r="R585" s="693">
        <f t="shared" si="157"/>
        <v>4.7619047619047663</v>
      </c>
      <c r="S585" s="759">
        <f>IF(INDEX(Historical!$D$7:$D$1437,MATCH(B585,Historical!$B$7:$B$1446,0))=0,"n/a",(INDEX(Historical!$C$7:$C$1437,MATCH(B585,Historical!$B$7:$B$1446,0))/INDEX(Historical!$D$7:$D$1437,MATCH(B585,Historical!$B$7:$B$1446,0))-1)*100)</f>
        <v>4.9999999999999822</v>
      </c>
      <c r="T585" s="759">
        <f>IF(INDEX(Historical!$F$7:$F$1430,MATCH(B585,Historical!$B$7:$B$1446,0))=0,"n/a",((INDEX(Historical!$C$7:$C$1437,MATCH(B585,Historical!$B$7:$B$1446,0))/INDEX(Historical!$F$7:$F$1430,MATCH(B585,Historical!$B$7:$B$1446,0)))^(1/3)-1)*100)</f>
        <v>7.8288138310443234</v>
      </c>
      <c r="U585" s="759" t="str">
        <f>IF(INDEX(Historical!$H$7:$H$1430,MATCH(B585,Historical!$B$7:$B$1446,0))=0,"n/a",((INDEX(Historical!$C$7:$C$1437,MATCH(B585,Historical!$B$7:$B$1446,0))/INDEX(Historical!$H$7:$H$1430,MATCH(B585,Historical!$B$7:$B$1446,0)))^(1/5)-1)*100)</f>
        <v>n/a</v>
      </c>
      <c r="V585" s="759" t="str">
        <f>IF(INDEX(Historical!$O$7:$O$1430,MATCH(B585,Historical!$B$7:$B$1446,0))=0,"n/a",((INDEX(Historical!$C$7:$C$1437,MATCH(B585,Historical!$B$7:$B$1446,0))/INDEX(Historical!$O$7:$O$1430,MATCH(B585,Historical!$B$7:$B$1446,0)))^(1/10)-1)*100)</f>
        <v>n/a</v>
      </c>
      <c r="W585" s="760" t="str">
        <f t="shared" si="158"/>
        <v>n/a</v>
      </c>
      <c r="X585" s="761" t="str">
        <f t="shared" si="159"/>
        <v>n/a</v>
      </c>
      <c r="Y585" s="713"/>
      <c r="Z585" s="702">
        <f t="shared" si="160"/>
        <v>19.642857142857142</v>
      </c>
      <c r="AA585" s="935">
        <f t="shared" si="161"/>
        <v>11.444196428571429</v>
      </c>
      <c r="AB585" s="639">
        <v>12</v>
      </c>
      <c r="AC585" s="916">
        <v>4.4800000000000004</v>
      </c>
      <c r="AD585" s="916">
        <v>0.89</v>
      </c>
      <c r="AE585" s="916">
        <v>0.8</v>
      </c>
      <c r="AF585" s="916">
        <v>1.32</v>
      </c>
      <c r="AG585" s="916">
        <v>11.799999999999999</v>
      </c>
      <c r="AH585" s="916">
        <v>49.3</v>
      </c>
      <c r="AI585" s="916">
        <v>15.25</v>
      </c>
      <c r="AJ585" s="916">
        <v>23.400000000000002</v>
      </c>
      <c r="AK585" s="916">
        <v>12.8</v>
      </c>
      <c r="AL585" s="928">
        <v>5610</v>
      </c>
      <c r="AM585" s="922">
        <v>1.5</v>
      </c>
      <c r="AN585" s="916">
        <v>0</v>
      </c>
      <c r="AO585" s="802" t="str">
        <f t="shared" si="162"/>
        <v>n/a</v>
      </c>
      <c r="AP585" s="803" t="str">
        <f t="shared" si="163"/>
        <v>n/a</v>
      </c>
      <c r="AQ585" s="936">
        <f t="shared" si="164"/>
        <v>-18.061434162974443</v>
      </c>
      <c r="AR585" s="702">
        <f>INDEX(Historical!$C$7:$C$1437,MATCH(B585,Historical!$B$7:$B$1446,0))*IF(AH585="n/a",1.03,IF(AH585&lt;0,1.01,IF(AH585&gt;10,1.1,(1+AH585/100))))</f>
        <v>0.92400000000000004</v>
      </c>
      <c r="AS585" s="935">
        <f t="shared" si="165"/>
        <v>1.0164000000000002</v>
      </c>
      <c r="AT585" s="935">
        <f t="shared" si="154"/>
        <v>1.1180400000000004</v>
      </c>
      <c r="AU585" s="935">
        <f t="shared" si="154"/>
        <v>1.2298440000000006</v>
      </c>
      <c r="AV585" s="935">
        <f t="shared" si="154"/>
        <v>1.3528284000000008</v>
      </c>
      <c r="AW585" s="702">
        <f t="shared" si="166"/>
        <v>5.6411124000000026</v>
      </c>
      <c r="AX585" s="810">
        <f t="shared" si="167"/>
        <v>11.00275482738444</v>
      </c>
      <c r="AY585" s="991">
        <v>1.19</v>
      </c>
      <c r="AZ585" s="922">
        <v>26.16</v>
      </c>
      <c r="BA585" s="922">
        <v>-24.43</v>
      </c>
      <c r="BB585" s="922">
        <v>2.79</v>
      </c>
      <c r="BC585" s="922">
        <v>-1.5599999999999998</v>
      </c>
      <c r="BE585" s="664">
        <v>2014</v>
      </c>
      <c r="BF585" s="946" t="e">
        <f>#VALUE!</f>
        <v>#VALUE!</v>
      </c>
      <c r="BG585" s="931">
        <v>5</v>
      </c>
    </row>
    <row r="586" spans="1:59" ht="11.25" customHeight="1" x14ac:dyDescent="0.2">
      <c r="A586" s="628" t="s">
        <v>4337</v>
      </c>
      <c r="B586" s="631" t="s">
        <v>4333</v>
      </c>
      <c r="C586" s="988" t="s">
        <v>108</v>
      </c>
      <c r="D586" s="988" t="s">
        <v>4365</v>
      </c>
      <c r="E586" s="792">
        <v>5</v>
      </c>
      <c r="F586" s="526">
        <v>836</v>
      </c>
      <c r="G586" s="526" t="s">
        <v>106</v>
      </c>
      <c r="H586" s="526" t="s">
        <v>106</v>
      </c>
      <c r="I586" s="924">
        <v>25.18</v>
      </c>
      <c r="J586" s="702">
        <f t="shared" si="155"/>
        <v>2.7005559968228754</v>
      </c>
      <c r="K586" s="927">
        <v>0.17</v>
      </c>
      <c r="L586" s="639">
        <v>4</v>
      </c>
      <c r="M586" s="693">
        <f t="shared" si="156"/>
        <v>0.68</v>
      </c>
      <c r="N586" s="921" t="s">
        <v>107</v>
      </c>
      <c r="O586" s="795">
        <v>0.15</v>
      </c>
      <c r="P586" s="915">
        <v>43406</v>
      </c>
      <c r="Q586" s="915">
        <v>43420</v>
      </c>
      <c r="R586" s="693">
        <f t="shared" si="157"/>
        <v>13.333333333333346</v>
      </c>
      <c r="S586" s="759">
        <f>IF(INDEX(Historical!$D$7:$D$1437,MATCH(B586,Historical!$B$7:$B$1446,0))=0,"n/a",(INDEX(Historical!$C$7:$C$1437,MATCH(B586,Historical!$B$7:$B$1446,0))/INDEX(Historical!$D$7:$D$1437,MATCH(B586,Historical!$B$7:$B$1446,0))-1)*100)</f>
        <v>3.3333333333333437</v>
      </c>
      <c r="T586" s="759">
        <f>IF(INDEX(Historical!$F$7:$F$1430,MATCH(B586,Historical!$B$7:$B$1446,0))=0,"n/a",((INDEX(Historical!$C$7:$C$1437,MATCH(B586,Historical!$B$7:$B$1446,0))/INDEX(Historical!$F$7:$F$1430,MATCH(B586,Historical!$B$7:$B$1446,0)))^(1/3)-1)*100)</f>
        <v>6.0383062071096782</v>
      </c>
      <c r="U586" s="759">
        <f>IF(INDEX(Historical!$H$7:$H$1430,MATCH(B586,Historical!$B$7:$B$1446,0))=0,"n/a",((INDEX(Historical!$C$7:$C$1437,MATCH(B586,Historical!$B$7:$B$1446,0))/INDEX(Historical!$H$7:$H$1430,MATCH(B586,Historical!$B$7:$B$1446,0)))^(1/5)-1)*100)</f>
        <v>5.2519353814266312</v>
      </c>
      <c r="V586" s="759">
        <f>IF(INDEX(Historical!$O$7:$O$1430,MATCH(B586,Historical!$B$7:$B$1446,0))=0,"n/a",((INDEX(Historical!$C$7:$C$1437,MATCH(B586,Historical!$B$7:$B$1446,0))/INDEX(Historical!$O$7:$O$1430,MATCH(B586,Historical!$B$7:$B$1446,0)))^(1/10)-1)*100)</f>
        <v>-2.5167117230349811</v>
      </c>
      <c r="W586" s="760" t="str">
        <f t="shared" si="158"/>
        <v>n/a</v>
      </c>
      <c r="X586" s="761">
        <f t="shared" si="159"/>
        <v>0.57713575620072877</v>
      </c>
      <c r="Y586" s="713"/>
      <c r="Z586" s="702">
        <f t="shared" si="160"/>
        <v>46.896551724137936</v>
      </c>
      <c r="AA586" s="935">
        <f t="shared" si="161"/>
        <v>17.365517241379312</v>
      </c>
      <c r="AB586" s="639">
        <v>12</v>
      </c>
      <c r="AC586" s="916">
        <v>1.45</v>
      </c>
      <c r="AD586" s="916">
        <v>1.73</v>
      </c>
      <c r="AE586" s="916">
        <v>4.59</v>
      </c>
      <c r="AF586" s="916">
        <v>1.1599999999999999</v>
      </c>
      <c r="AG586" s="916">
        <v>7.0000000000000009</v>
      </c>
      <c r="AH586" s="916">
        <v>5.6000000000000005</v>
      </c>
      <c r="AI586" s="916">
        <v>5.5100000000000007</v>
      </c>
      <c r="AJ586" s="916">
        <v>9.1</v>
      </c>
      <c r="AK586" s="916">
        <v>10</v>
      </c>
      <c r="AL586" s="928">
        <v>1270</v>
      </c>
      <c r="AM586" s="922">
        <v>1.7999999999999998</v>
      </c>
      <c r="AN586" s="916">
        <v>0.1</v>
      </c>
      <c r="AO586" s="802">
        <f t="shared" si="162"/>
        <v>-9.4130258631298052</v>
      </c>
      <c r="AP586" s="803">
        <f t="shared" si="163"/>
        <v>7.9524913782495066</v>
      </c>
      <c r="AQ586" s="936">
        <f t="shared" si="164"/>
        <v>-5.3802933375457602</v>
      </c>
      <c r="AR586" s="702">
        <f>INDEX(Historical!$C$7:$C$1437,MATCH(B586,Historical!$B$7:$B$1446,0))*IF(AH586="n/a",1.03,IF(AH586&lt;0,1.01,IF(AH586&gt;10,1.1,(1+AH586/100))))</f>
        <v>0.65472000000000008</v>
      </c>
      <c r="AS586" s="935">
        <f t="shared" si="165"/>
        <v>0.69079507200000001</v>
      </c>
      <c r="AT586" s="935">
        <f t="shared" si="154"/>
        <v>0.75987457920000012</v>
      </c>
      <c r="AU586" s="935">
        <f t="shared" si="154"/>
        <v>0.83586203712000018</v>
      </c>
      <c r="AV586" s="935">
        <f t="shared" si="154"/>
        <v>0.91944824083200027</v>
      </c>
      <c r="AW586" s="702">
        <f t="shared" si="166"/>
        <v>3.8606999291520006</v>
      </c>
      <c r="AX586" s="810">
        <f t="shared" si="167"/>
        <v>15.332406390595713</v>
      </c>
      <c r="AY586" s="991">
        <v>0.73</v>
      </c>
      <c r="AZ586" s="922">
        <v>18.22</v>
      </c>
      <c r="BA586" s="922">
        <v>-18.509999999999998</v>
      </c>
      <c r="BB586" s="922">
        <v>1.7500000000000002</v>
      </c>
      <c r="BC586" s="922">
        <v>-2.8000000000000003</v>
      </c>
      <c r="BE586" s="664">
        <v>2014</v>
      </c>
      <c r="BF586" s="946" t="e">
        <f>#VALUE!</f>
        <v>#VALUE!</v>
      </c>
      <c r="BG586" s="931">
        <v>0.89999999999999991</v>
      </c>
    </row>
    <row r="587" spans="1:59" s="838" customFormat="1" ht="11.25" customHeight="1" x14ac:dyDescent="0.2">
      <c r="A587" s="817" t="s">
        <v>726</v>
      </c>
      <c r="B587" s="846" t="s">
        <v>727</v>
      </c>
      <c r="C587" s="988" t="s">
        <v>128</v>
      </c>
      <c r="D587" s="988" t="s">
        <v>4388</v>
      </c>
      <c r="E587" s="818">
        <v>16</v>
      </c>
      <c r="F587" s="526">
        <v>213</v>
      </c>
      <c r="G587" s="1171" t="s">
        <v>106</v>
      </c>
      <c r="H587" s="1171" t="s">
        <v>106</v>
      </c>
      <c r="I587" s="819">
        <v>31.81</v>
      </c>
      <c r="J587" s="820">
        <f t="shared" si="155"/>
        <v>3.0179188934297394</v>
      </c>
      <c r="K587" s="821">
        <v>0.24</v>
      </c>
      <c r="L587" s="822">
        <v>4</v>
      </c>
      <c r="M587" s="823">
        <f t="shared" si="156"/>
        <v>0.96</v>
      </c>
      <c r="N587" s="824" t="s">
        <v>119</v>
      </c>
      <c r="O587" s="825">
        <v>0.23</v>
      </c>
      <c r="P587" s="826">
        <v>43328</v>
      </c>
      <c r="Q587" s="826">
        <v>43343</v>
      </c>
      <c r="R587" s="823">
        <f t="shared" si="157"/>
        <v>4.3478260869565135</v>
      </c>
      <c r="S587" s="759">
        <f>IF(INDEX(Historical!$D$7:$D$1437,MATCH(B587,Historical!$B$7:$B$1446,0))=0,"n/a",(INDEX(Historical!$C$7:$C$1437,MATCH(B587,Historical!$B$7:$B$1446,0))/INDEX(Historical!$D$7:$D$1437,MATCH(B587,Historical!$B$7:$B$1446,0))-1)*100)</f>
        <v>4.4444444444444287</v>
      </c>
      <c r="T587" s="759">
        <f>IF(INDEX(Historical!$F$7:$F$1430,MATCH(B587,Historical!$B$7:$B$1446,0))=0,"n/a",((INDEX(Historical!$C$7:$C$1437,MATCH(B587,Historical!$B$7:$B$1446,0))/INDEX(Historical!$F$7:$F$1430,MATCH(B587,Historical!$B$7:$B$1446,0)))^(1/3)-1)*100)</f>
        <v>4.6577355357731998</v>
      </c>
      <c r="U587" s="759">
        <f>IF(INDEX(Historical!$H$7:$H$1430,MATCH(B587,Historical!$B$7:$B$1446,0))=0,"n/a",((INDEX(Historical!$C$7:$C$1437,MATCH(B587,Historical!$B$7:$B$1446,0))/INDEX(Historical!$H$7:$H$1430,MATCH(B587,Historical!$B$7:$B$1446,0)))^(1/5)-1)*100)</f>
        <v>4.9009030249425933</v>
      </c>
      <c r="V587" s="759">
        <f>IF(INDEX(Historical!$O$7:$O$1430,MATCH(B587,Historical!$B$7:$B$1446,0))=0,"n/a",((INDEX(Historical!$C$7:$C$1437,MATCH(B587,Historical!$B$7:$B$1446,0))/INDEX(Historical!$O$7:$O$1430,MATCH(B587,Historical!$B$7:$B$1446,0)))^(1/10)-1)*100)</f>
        <v>5.6996159590350093</v>
      </c>
      <c r="W587" s="827">
        <f t="shared" si="158"/>
        <v>0.85986548219511194</v>
      </c>
      <c r="X587" s="828" t="str">
        <f t="shared" si="159"/>
        <v>n/a</v>
      </c>
      <c r="Y587" s="852"/>
      <c r="Z587" s="820">
        <f t="shared" si="160"/>
        <v>84.955752212389385</v>
      </c>
      <c r="AA587" s="830">
        <f t="shared" si="161"/>
        <v>28.150442477876108</v>
      </c>
      <c r="AB587" s="822">
        <v>7</v>
      </c>
      <c r="AC587" s="831">
        <v>1.1299999999999999</v>
      </c>
      <c r="AD587" s="831" t="s">
        <v>137</v>
      </c>
      <c r="AE587" s="831">
        <v>0.9</v>
      </c>
      <c r="AF587" s="831">
        <v>1.72</v>
      </c>
      <c r="AG587" s="831">
        <v>7.0000000000000009</v>
      </c>
      <c r="AH587" s="831">
        <v>13.3</v>
      </c>
      <c r="AI587" s="831" t="s">
        <v>137</v>
      </c>
      <c r="AJ587" s="831">
        <v>-4.3</v>
      </c>
      <c r="AK587" s="831" t="s">
        <v>137</v>
      </c>
      <c r="AL587" s="832">
        <v>241.12</v>
      </c>
      <c r="AM587" s="833">
        <v>4.5</v>
      </c>
      <c r="AN587" s="831">
        <v>0.05</v>
      </c>
      <c r="AO587" s="834">
        <f t="shared" si="162"/>
        <v>-20.231620559503774</v>
      </c>
      <c r="AP587" s="835">
        <f t="shared" si="163"/>
        <v>7.9188219183723323</v>
      </c>
      <c r="AQ587" s="836">
        <f t="shared" si="164"/>
        <v>46.69508976399073</v>
      </c>
      <c r="AR587" s="702">
        <f>INDEX(Historical!$C$7:$C$1437,MATCH(B587,Historical!$B$7:$B$1446,0))*IF(AH587="n/a",1.03,IF(AH587&lt;0,1.01,IF(AH587&gt;10,1.1,(1+AH587/100))))</f>
        <v>1.034</v>
      </c>
      <c r="AS587" s="830">
        <f t="shared" si="165"/>
        <v>1.0650200000000001</v>
      </c>
      <c r="AT587" s="830">
        <f t="shared" ref="AT587:AV606" si="169">IF($AK587="n/a",1.03*AS587,IF($AK587&lt;0,1.01*AS587,IF($AK587&gt;10,1.1*AS587,(1+$AK587/100)*AS587)))</f>
        <v>1.0969706000000001</v>
      </c>
      <c r="AU587" s="830">
        <f t="shared" si="169"/>
        <v>1.1298797180000002</v>
      </c>
      <c r="AV587" s="830">
        <f t="shared" si="169"/>
        <v>1.1637761095400003</v>
      </c>
      <c r="AW587" s="820">
        <f t="shared" si="166"/>
        <v>5.4896464275400012</v>
      </c>
      <c r="AX587" s="837">
        <f t="shared" si="167"/>
        <v>17.257612158252126</v>
      </c>
      <c r="AY587" s="992">
        <v>0.96</v>
      </c>
      <c r="AZ587" s="833">
        <v>31.180000000000003</v>
      </c>
      <c r="BA587" s="833">
        <v>-31.929999999999996</v>
      </c>
      <c r="BB587" s="833">
        <v>3.0700000000000003</v>
      </c>
      <c r="BC587" s="833">
        <v>-3.74</v>
      </c>
      <c r="BD587" s="961"/>
      <c r="BE587" s="664">
        <v>2003</v>
      </c>
      <c r="BF587" s="946" t="e">
        <f>#VALUE!</f>
        <v>#VALUE!</v>
      </c>
      <c r="BG587" s="893">
        <v>4.7</v>
      </c>
    </row>
    <row r="588" spans="1:59" ht="11.25" customHeight="1" x14ac:dyDescent="0.2">
      <c r="A588" s="609" t="s">
        <v>723</v>
      </c>
      <c r="B588" s="925" t="s">
        <v>724</v>
      </c>
      <c r="C588" s="988" t="s">
        <v>131</v>
      </c>
      <c r="D588" s="988" t="s">
        <v>4363</v>
      </c>
      <c r="E588" s="792">
        <v>12</v>
      </c>
      <c r="F588" s="526">
        <v>297</v>
      </c>
      <c r="G588" s="526" t="s">
        <v>37</v>
      </c>
      <c r="H588" s="526" t="s">
        <v>37</v>
      </c>
      <c r="I588" s="924">
        <v>42.34</v>
      </c>
      <c r="J588" s="702">
        <f t="shared" si="155"/>
        <v>3.4482758620689653</v>
      </c>
      <c r="K588" s="927">
        <v>0.36499999999999999</v>
      </c>
      <c r="L588" s="639">
        <v>4</v>
      </c>
      <c r="M588" s="693">
        <f t="shared" si="156"/>
        <v>1.46</v>
      </c>
      <c r="N588" s="921" t="s">
        <v>725</v>
      </c>
      <c r="O588" s="795">
        <v>0.33250000000000002</v>
      </c>
      <c r="P588" s="915">
        <v>43382</v>
      </c>
      <c r="Q588" s="915">
        <v>43403</v>
      </c>
      <c r="R588" s="693">
        <f t="shared" si="157"/>
        <v>9.7744360902255547</v>
      </c>
      <c r="S588" s="759">
        <f>IF(INDEX(Historical!$D$7:$D$1437,MATCH(B588,Historical!$B$7:$B$1446,0))=0,"n/a",(INDEX(Historical!$C$7:$C$1437,MATCH(B588,Historical!$B$7:$B$1446,0))/INDEX(Historical!$D$7:$D$1437,MATCH(B588,Historical!$B$7:$B$1446,0))-1)*100)</f>
        <v>9.8790322580645231</v>
      </c>
      <c r="T588" s="759">
        <f>IF(INDEX(Historical!$F$7:$F$1430,MATCH(B588,Historical!$B$7:$B$1446,0))=0,"n/a",((INDEX(Historical!$C$7:$C$1437,MATCH(B588,Historical!$B$7:$B$1446,0))/INDEX(Historical!$F$7:$F$1430,MATCH(B588,Historical!$B$7:$B$1446,0)))^(1/3)-1)*100)</f>
        <v>9.9522738601315766</v>
      </c>
      <c r="U588" s="759">
        <f>IF(INDEX(Historical!$H$7:$H$1430,MATCH(B588,Historical!$B$7:$B$1446,0))=0,"n/a",((INDEX(Historical!$C$7:$C$1437,MATCH(B588,Historical!$B$7:$B$1446,0))/INDEX(Historical!$H$7:$H$1430,MATCH(B588,Historical!$B$7:$B$1446,0)))^(1/5)-1)*100)</f>
        <v>10.288443378735135</v>
      </c>
      <c r="V588" s="759">
        <f>IF(INDEX(Historical!$O$7:$O$1430,MATCH(B588,Historical!$B$7:$B$1446,0))=0,"n/a",((INDEX(Historical!$C$7:$C$1437,MATCH(B588,Historical!$B$7:$B$1446,0))/INDEX(Historical!$O$7:$O$1430,MATCH(B588,Historical!$B$7:$B$1446,0)))^(1/10)-1)*100)</f>
        <v>6.9633929631707225</v>
      </c>
      <c r="W588" s="760">
        <f t="shared" si="158"/>
        <v>1.4775043478302248</v>
      </c>
      <c r="X588" s="761">
        <f t="shared" si="159"/>
        <v>5.7158018770750756</v>
      </c>
      <c r="Y588" s="926"/>
      <c r="Z588" s="702">
        <f t="shared" si="160"/>
        <v>68.867924528301884</v>
      </c>
      <c r="AA588" s="935">
        <f t="shared" si="161"/>
        <v>19.971698113207548</v>
      </c>
      <c r="AB588" s="639">
        <v>12</v>
      </c>
      <c r="AC588" s="916">
        <v>2.12</v>
      </c>
      <c r="AD588" s="916" t="s">
        <v>137</v>
      </c>
      <c r="AE588" s="916">
        <v>3.74</v>
      </c>
      <c r="AF588" s="916">
        <v>2.11</v>
      </c>
      <c r="AG588" s="916">
        <v>10.8</v>
      </c>
      <c r="AH588" s="916">
        <v>13.5</v>
      </c>
      <c r="AI588" s="916">
        <v>7.24</v>
      </c>
      <c r="AJ588" s="916">
        <v>1.7999999999999998</v>
      </c>
      <c r="AK588" s="916">
        <v>-3.1</v>
      </c>
      <c r="AL588" s="928">
        <v>8480</v>
      </c>
      <c r="AM588" s="922">
        <v>0.3</v>
      </c>
      <c r="AN588" s="916">
        <v>0.79</v>
      </c>
      <c r="AO588" s="802">
        <f t="shared" si="162"/>
        <v>-6.2349788724034489</v>
      </c>
      <c r="AP588" s="803">
        <f t="shared" si="163"/>
        <v>13.736719240804099</v>
      </c>
      <c r="AQ588" s="936">
        <f t="shared" si="164"/>
        <v>36.853990351222166</v>
      </c>
      <c r="AR588" s="702">
        <f>INDEX(Historical!$C$7:$C$1437,MATCH(B588,Historical!$B$7:$B$1446,0))*IF(AH588="n/a",1.03,IF(AH588&lt;0,1.01,IF(AH588&gt;10,1.1,(1+AH588/100))))</f>
        <v>1.4987500000000002</v>
      </c>
      <c r="AS588" s="935">
        <f t="shared" si="165"/>
        <v>1.6072595000000003</v>
      </c>
      <c r="AT588" s="935">
        <f t="shared" si="169"/>
        <v>1.6233320950000003</v>
      </c>
      <c r="AU588" s="935">
        <f t="shared" si="169"/>
        <v>1.6395654159500004</v>
      </c>
      <c r="AV588" s="935">
        <f t="shared" si="169"/>
        <v>1.6559610701095004</v>
      </c>
      <c r="AW588" s="702">
        <f t="shared" si="166"/>
        <v>8.0248680810595019</v>
      </c>
      <c r="AX588" s="810">
        <f t="shared" si="167"/>
        <v>18.953396506989847</v>
      </c>
      <c r="AY588" s="991">
        <v>0.53</v>
      </c>
      <c r="AZ588" s="922">
        <v>29.48</v>
      </c>
      <c r="BA588" s="922">
        <v>-3.2399999999999998</v>
      </c>
      <c r="BB588" s="922">
        <v>-0.13</v>
      </c>
      <c r="BC588" s="922">
        <v>8.1</v>
      </c>
      <c r="BE588" s="664">
        <v>2007</v>
      </c>
      <c r="BF588" s="946" t="e">
        <f>#VALUE!</f>
        <v>#VALUE!</v>
      </c>
      <c r="BG588" s="931">
        <v>4</v>
      </c>
    </row>
    <row r="589" spans="1:59" ht="11.25" customHeight="1" x14ac:dyDescent="0.2">
      <c r="A589" s="609" t="s">
        <v>3895</v>
      </c>
      <c r="B589" s="925" t="s">
        <v>3896</v>
      </c>
      <c r="C589" s="988" t="s">
        <v>131</v>
      </c>
      <c r="D589" s="988" t="s">
        <v>4374</v>
      </c>
      <c r="E589" s="792">
        <v>6</v>
      </c>
      <c r="F589" s="526">
        <v>771</v>
      </c>
      <c r="G589" s="526" t="s">
        <v>115</v>
      </c>
      <c r="H589" s="526" t="s">
        <v>115</v>
      </c>
      <c r="I589" s="924">
        <v>88.52</v>
      </c>
      <c r="J589" s="702">
        <f t="shared" si="155"/>
        <v>2.259376412110258</v>
      </c>
      <c r="K589" s="927">
        <v>0.5</v>
      </c>
      <c r="L589" s="639">
        <v>4</v>
      </c>
      <c r="M589" s="693">
        <f t="shared" si="156"/>
        <v>2</v>
      </c>
      <c r="N589" s="921" t="s">
        <v>228</v>
      </c>
      <c r="O589" s="795">
        <v>0.46</v>
      </c>
      <c r="P589" s="915">
        <v>43517</v>
      </c>
      <c r="Q589" s="915">
        <v>43532</v>
      </c>
      <c r="R589" s="693">
        <f t="shared" si="157"/>
        <v>8.6956521739130395</v>
      </c>
      <c r="S589" s="759">
        <f>IF(INDEX(Historical!$D$7:$D$1437,MATCH(B589,Historical!$B$7:$B$1446,0))=0,"n/a",(INDEX(Historical!$C$7:$C$1437,MATCH(B589,Historical!$B$7:$B$1446,0))/INDEX(Historical!$D$7:$D$1437,MATCH(B589,Historical!$B$7:$B$1446,0))-1)*100)</f>
        <v>9.5238095238095344</v>
      </c>
      <c r="T589" s="759">
        <f>IF(INDEX(Historical!$F$7:$F$1430,MATCH(B589,Historical!$B$7:$B$1446,0))=0,"n/a",((INDEX(Historical!$C$7:$C$1437,MATCH(B589,Historical!$B$7:$B$1446,0))/INDEX(Historical!$F$7:$F$1430,MATCH(B589,Historical!$B$7:$B$1446,0)))^(1/3)-1)*100)</f>
        <v>15.313156133323268</v>
      </c>
      <c r="U589" s="759" t="str">
        <f>IF(INDEX(Historical!$H$7:$H$1430,MATCH(B589,Historical!$B$7:$B$1446,0))=0,"n/a",((INDEX(Historical!$C$7:$C$1437,MATCH(B589,Historical!$B$7:$B$1446,0))/INDEX(Historical!$H$7:$H$1430,MATCH(B589,Historical!$B$7:$B$1446,0)))^(1/5)-1)*100)</f>
        <v>n/a</v>
      </c>
      <c r="V589" s="759" t="str">
        <f>IF(INDEX(Historical!$O$7:$O$1430,MATCH(B589,Historical!$B$7:$B$1446,0))=0,"n/a",((INDEX(Historical!$C$7:$C$1437,MATCH(B589,Historical!$B$7:$B$1446,0))/INDEX(Historical!$O$7:$O$1430,MATCH(B589,Historical!$B$7:$B$1446,0)))^(1/10)-1)*100)</f>
        <v>n/a</v>
      </c>
      <c r="W589" s="760" t="str">
        <f t="shared" si="158"/>
        <v>n/a</v>
      </c>
      <c r="X589" s="761" t="str">
        <f t="shared" si="159"/>
        <v>n/a</v>
      </c>
      <c r="Y589" s="705"/>
      <c r="Z589" s="702">
        <f t="shared" si="160"/>
        <v>61.53846153846154</v>
      </c>
      <c r="AA589" s="935">
        <f t="shared" si="161"/>
        <v>27.236923076923077</v>
      </c>
      <c r="AB589" s="639">
        <v>12</v>
      </c>
      <c r="AC589" s="916">
        <v>3.25</v>
      </c>
      <c r="AD589" s="916">
        <v>5.45</v>
      </c>
      <c r="AE589" s="916">
        <v>2.85</v>
      </c>
      <c r="AF589" s="916">
        <v>2.29</v>
      </c>
      <c r="AG589" s="916">
        <v>8.5</v>
      </c>
      <c r="AH589" s="916">
        <v>4.2</v>
      </c>
      <c r="AI589" s="916">
        <v>4.49</v>
      </c>
      <c r="AJ589" s="916">
        <v>11.200000000000001</v>
      </c>
      <c r="AK589" s="916">
        <v>5</v>
      </c>
      <c r="AL589" s="928">
        <v>4650</v>
      </c>
      <c r="AM589" s="922">
        <v>1.0999999999999999</v>
      </c>
      <c r="AN589" s="916">
        <v>0.78</v>
      </c>
      <c r="AO589" s="802" t="str">
        <f t="shared" si="162"/>
        <v>n/a</v>
      </c>
      <c r="AP589" s="803" t="str">
        <f t="shared" si="163"/>
        <v>n/a</v>
      </c>
      <c r="AQ589" s="936">
        <f t="shared" si="164"/>
        <v>66.496651746319031</v>
      </c>
      <c r="AR589" s="702">
        <f>INDEX(Historical!$C$7:$C$1437,MATCH(B589,Historical!$B$7:$B$1446,0))*IF(AH589="n/a",1.03,IF(AH589&lt;0,1.01,IF(AH589&gt;10,1.1,(1+AH589/100))))</f>
        <v>1.9172800000000001</v>
      </c>
      <c r="AS589" s="935">
        <f t="shared" si="165"/>
        <v>2.0033658719999998</v>
      </c>
      <c r="AT589" s="935">
        <f t="shared" si="169"/>
        <v>2.1035341655999997</v>
      </c>
      <c r="AU589" s="935">
        <f t="shared" si="169"/>
        <v>2.2087108738799999</v>
      </c>
      <c r="AV589" s="935">
        <f t="shared" si="169"/>
        <v>2.3191464175739998</v>
      </c>
      <c r="AW589" s="702">
        <f t="shared" si="166"/>
        <v>10.552037329053999</v>
      </c>
      <c r="AX589" s="810">
        <f t="shared" si="167"/>
        <v>11.920512120485764</v>
      </c>
      <c r="AY589" s="991">
        <v>0.35</v>
      </c>
      <c r="AZ589" s="922">
        <v>27.92</v>
      </c>
      <c r="BA589" s="922">
        <v>-2.21</v>
      </c>
      <c r="BB589" s="922">
        <v>1.2</v>
      </c>
      <c r="BC589" s="922">
        <v>7.5200000000000005</v>
      </c>
      <c r="BE589" s="664">
        <v>2014</v>
      </c>
      <c r="BF589" s="946" t="e">
        <f>#VALUE!</f>
        <v>#VALUE!</v>
      </c>
      <c r="BG589" s="931">
        <v>3.3000000000000003</v>
      </c>
    </row>
    <row r="590" spans="1:59" ht="11.25" customHeight="1" x14ac:dyDescent="0.2">
      <c r="A590" s="609" t="s">
        <v>728</v>
      </c>
      <c r="B590" s="925" t="s">
        <v>729</v>
      </c>
      <c r="C590" s="988" t="s">
        <v>4353</v>
      </c>
      <c r="D590" s="988" t="s">
        <v>4354</v>
      </c>
      <c r="E590" s="792">
        <v>16</v>
      </c>
      <c r="F590" s="526">
        <v>208</v>
      </c>
      <c r="G590" s="526" t="s">
        <v>37</v>
      </c>
      <c r="H590" s="526" t="s">
        <v>37</v>
      </c>
      <c r="I590" s="924">
        <v>35.39</v>
      </c>
      <c r="J590" s="702">
        <f t="shared" si="155"/>
        <v>7.459734388245268</v>
      </c>
      <c r="K590" s="927">
        <v>0.66</v>
      </c>
      <c r="L590" s="639">
        <v>4</v>
      </c>
      <c r="M590" s="693">
        <f t="shared" si="156"/>
        <v>2.64</v>
      </c>
      <c r="N590" s="921" t="s">
        <v>107</v>
      </c>
      <c r="O590" s="795">
        <v>0.65</v>
      </c>
      <c r="P590" s="917">
        <v>43130</v>
      </c>
      <c r="Q590" s="917">
        <v>43146</v>
      </c>
      <c r="R590" s="693">
        <f t="shared" si="157"/>
        <v>1.5384615384615397</v>
      </c>
      <c r="S590" s="759">
        <f>IF(INDEX(Historical!$D$7:$D$1437,MATCH(B590,Historical!$B$7:$B$1446,0))=0,"n/a",(INDEX(Historical!$C$7:$C$1437,MATCH(B590,Historical!$B$7:$B$1446,0))/INDEX(Historical!$D$7:$D$1437,MATCH(B590,Historical!$B$7:$B$1446,0))-1)*100)</f>
        <v>3.937007874015741</v>
      </c>
      <c r="T590" s="759">
        <f>IF(INDEX(Historical!$F$7:$F$1430,MATCH(B590,Historical!$B$7:$B$1446,0))=0,"n/a",((INDEX(Historical!$C$7:$C$1437,MATCH(B590,Historical!$B$7:$B$1446,0))/INDEX(Historical!$F$7:$F$1430,MATCH(B590,Historical!$B$7:$B$1446,0)))^(1/3)-1)*100)</f>
        <v>6.5898401939383122</v>
      </c>
      <c r="U590" s="759">
        <f>IF(INDEX(Historical!$H$7:$H$1430,MATCH(B590,Historical!$B$7:$B$1446,0))=0,"n/a",((INDEX(Historical!$C$7:$C$1437,MATCH(B590,Historical!$B$7:$B$1446,0))/INDEX(Historical!$H$7:$H$1430,MATCH(B590,Historical!$B$7:$B$1446,0)))^(1/5)-1)*100)</f>
        <v>7.2551603577834634</v>
      </c>
      <c r="V590" s="759">
        <f>IF(INDEX(Historical!$O$7:$O$1430,MATCH(B590,Historical!$B$7:$B$1446,0))=0,"n/a",((INDEX(Historical!$C$7:$C$1437,MATCH(B590,Historical!$B$7:$B$1446,0))/INDEX(Historical!$O$7:$O$1430,MATCH(B590,Historical!$B$7:$B$1446,0)))^(1/10)-1)*100)</f>
        <v>8.2943244689550166</v>
      </c>
      <c r="W590" s="760">
        <f t="shared" si="158"/>
        <v>0.87471383413307979</v>
      </c>
      <c r="X590" s="761" t="str">
        <f t="shared" si="159"/>
        <v>n/a</v>
      </c>
      <c r="Y590" s="926"/>
      <c r="Z590" s="702">
        <f t="shared" si="160"/>
        <v>197.01492537313433</v>
      </c>
      <c r="AA590" s="935">
        <f t="shared" si="161"/>
        <v>26.410447761194028</v>
      </c>
      <c r="AB590" s="639">
        <v>12</v>
      </c>
      <c r="AC590" s="916">
        <v>1.34</v>
      </c>
      <c r="AD590" s="916">
        <v>1.67</v>
      </c>
      <c r="AE590" s="916">
        <v>8.24</v>
      </c>
      <c r="AF590" s="916">
        <v>2.0699999999999998</v>
      </c>
      <c r="AG590" s="916">
        <v>8.1</v>
      </c>
      <c r="AH590" s="916">
        <v>176.5</v>
      </c>
      <c r="AI590" s="916">
        <v>8.83</v>
      </c>
      <c r="AJ590" s="916">
        <v>-1.7000000000000002</v>
      </c>
      <c r="AK590" s="916">
        <v>15.8</v>
      </c>
      <c r="AL590" s="928">
        <v>7270</v>
      </c>
      <c r="AM590" s="922">
        <v>0.5</v>
      </c>
      <c r="AN590" s="916">
        <v>1.32</v>
      </c>
      <c r="AO590" s="802">
        <f t="shared" si="162"/>
        <v>-11.695553015165297</v>
      </c>
      <c r="AP590" s="803">
        <f t="shared" si="163"/>
        <v>14.714894746028731</v>
      </c>
      <c r="AQ590" s="936">
        <f t="shared" si="164"/>
        <v>55.876912787938252</v>
      </c>
      <c r="AR590" s="702">
        <f>INDEX(Historical!$C$7:$C$1437,MATCH(B590,Historical!$B$7:$B$1446,0))*IF(AH590="n/a",1.03,IF(AH590&lt;0,1.01,IF(AH590&gt;10,1.1,(1+AH590/100))))</f>
        <v>2.9040000000000004</v>
      </c>
      <c r="AS590" s="935">
        <f t="shared" si="165"/>
        <v>3.1604232000000003</v>
      </c>
      <c r="AT590" s="935">
        <f t="shared" si="169"/>
        <v>3.4764655200000005</v>
      </c>
      <c r="AU590" s="935">
        <f t="shared" si="169"/>
        <v>3.824112072000001</v>
      </c>
      <c r="AV590" s="935">
        <f t="shared" si="169"/>
        <v>4.2065232792000016</v>
      </c>
      <c r="AW590" s="702">
        <f t="shared" si="166"/>
        <v>17.571524071200006</v>
      </c>
      <c r="AX590" s="810">
        <f t="shared" si="167"/>
        <v>49.65109938174627</v>
      </c>
      <c r="AY590" s="991">
        <v>0.44</v>
      </c>
      <c r="AZ590" s="922">
        <v>37.700000000000003</v>
      </c>
      <c r="BA590" s="922">
        <v>-12.18</v>
      </c>
      <c r="BB590" s="922">
        <v>-2.79</v>
      </c>
      <c r="BC590" s="922">
        <v>1.69</v>
      </c>
      <c r="BE590" s="664">
        <v>2003</v>
      </c>
      <c r="BF590" s="946" t="e">
        <f>#VALUE!</f>
        <v>#VALUE!</v>
      </c>
      <c r="BG590" s="931">
        <v>3.3000000000000003</v>
      </c>
    </row>
    <row r="591" spans="1:59" ht="11.25" customHeight="1" x14ac:dyDescent="0.2">
      <c r="A591" s="609" t="s">
        <v>730</v>
      </c>
      <c r="B591" s="925" t="s">
        <v>731</v>
      </c>
      <c r="C591" s="988" t="s">
        <v>179</v>
      </c>
      <c r="D591" s="988" t="s">
        <v>4371</v>
      </c>
      <c r="E591" s="792">
        <v>17</v>
      </c>
      <c r="F591" s="526">
        <v>203</v>
      </c>
      <c r="G591" s="526" t="s">
        <v>37</v>
      </c>
      <c r="H591" s="526" t="s">
        <v>37</v>
      </c>
      <c r="I591" s="924">
        <v>67.930000000000007</v>
      </c>
      <c r="J591" s="702">
        <f t="shared" si="155"/>
        <v>5.0934785808920937</v>
      </c>
      <c r="K591" s="927">
        <v>0.86499999999999999</v>
      </c>
      <c r="L591" s="639">
        <v>4</v>
      </c>
      <c r="M591" s="693">
        <f t="shared" si="156"/>
        <v>3.46</v>
      </c>
      <c r="N591" s="921" t="s">
        <v>107</v>
      </c>
      <c r="O591" s="795">
        <v>0.86</v>
      </c>
      <c r="P591" s="915">
        <v>43581</v>
      </c>
      <c r="Q591" s="915">
        <v>43600</v>
      </c>
      <c r="R591" s="693">
        <f t="shared" si="157"/>
        <v>0.58139534883720978</v>
      </c>
      <c r="S591" s="759">
        <f>IF(INDEX(Historical!$D$7:$D$1437,MATCH(B591,Historical!$B$7:$B$1446,0))=0,"n/a",(INDEX(Historical!$C$7:$C$1437,MATCH(B591,Historical!$B$7:$B$1446,0))/INDEX(Historical!$D$7:$D$1437,MATCH(B591,Historical!$B$7:$B$1446,0))-1)*100)</f>
        <v>19.301470588235304</v>
      </c>
      <c r="T591" s="759">
        <f>IF(INDEX(Historical!$F$7:$F$1430,MATCH(B591,Historical!$B$7:$B$1446,0))=0,"n/a",((INDEX(Historical!$C$7:$C$1437,MATCH(B591,Historical!$B$7:$B$1446,0))/INDEX(Historical!$F$7:$F$1430,MATCH(B591,Historical!$B$7:$B$1446,0)))^(1/3)-1)*100)</f>
        <v>10.120829938829123</v>
      </c>
      <c r="U591" s="759">
        <f>IF(INDEX(Historical!$H$7:$H$1430,MATCH(B591,Historical!$B$7:$B$1446,0))=0,"n/a",((INDEX(Historical!$C$7:$C$1437,MATCH(B591,Historical!$B$7:$B$1446,0))/INDEX(Historical!$H$7:$H$1430,MATCH(B591,Historical!$B$7:$B$1446,0)))^(1/5)-1)*100)</f>
        <v>20.217544136583896</v>
      </c>
      <c r="V591" s="759">
        <f>IF(INDEX(Historical!$O$7:$O$1430,MATCH(B591,Historical!$B$7:$B$1446,0))=0,"n/a",((INDEX(Historical!$C$7:$C$1437,MATCH(B591,Historical!$B$7:$B$1446,0))/INDEX(Historical!$O$7:$O$1430,MATCH(B591,Historical!$B$7:$B$1446,0)))^(1/10)-1)*100)</f>
        <v>16.896265558942723</v>
      </c>
      <c r="W591" s="760">
        <f t="shared" si="158"/>
        <v>1.1965687959895559</v>
      </c>
      <c r="X591" s="761">
        <f t="shared" si="159"/>
        <v>1.2715436563889242</v>
      </c>
      <c r="Y591" s="926"/>
      <c r="Z591" s="702">
        <f t="shared" si="160"/>
        <v>124.46043165467626</v>
      </c>
      <c r="AA591" s="935">
        <f t="shared" si="161"/>
        <v>24.435251798561154</v>
      </c>
      <c r="AB591" s="639">
        <v>12</v>
      </c>
      <c r="AC591" s="916">
        <v>2.78</v>
      </c>
      <c r="AD591" s="916">
        <v>1.74</v>
      </c>
      <c r="AE591" s="916">
        <v>2.2599999999999998</v>
      </c>
      <c r="AF591" s="916">
        <v>4.25</v>
      </c>
      <c r="AG591" s="918">
        <v>17.299999999999997</v>
      </c>
      <c r="AH591" s="916">
        <v>57.599999999999994</v>
      </c>
      <c r="AI591" s="916">
        <v>23.45</v>
      </c>
      <c r="AJ591" s="916">
        <v>15.9</v>
      </c>
      <c r="AK591" s="916">
        <v>14.09</v>
      </c>
      <c r="AL591" s="928">
        <v>28460</v>
      </c>
      <c r="AM591" s="922">
        <v>0.6</v>
      </c>
      <c r="AN591" s="918">
        <v>1.43</v>
      </c>
      <c r="AO591" s="802">
        <f t="shared" si="162"/>
        <v>0.87577091891483505</v>
      </c>
      <c r="AP591" s="803">
        <f t="shared" si="163"/>
        <v>25.311022717475989</v>
      </c>
      <c r="AQ591" s="936">
        <f t="shared" si="164"/>
        <v>114.8382545532904</v>
      </c>
      <c r="AR591" s="702">
        <f>INDEX(Historical!$C$7:$C$1437,MATCH(B591,Historical!$B$7:$B$1446,0))*IF(AH591="n/a",1.03,IF(AH591&lt;0,1.01,IF(AH591&gt;10,1.1,(1+AH591/100))))</f>
        <v>3.5695000000000006</v>
      </c>
      <c r="AS591" s="935">
        <f t="shared" si="165"/>
        <v>3.9264500000000009</v>
      </c>
      <c r="AT591" s="935">
        <f t="shared" si="169"/>
        <v>4.3190950000000017</v>
      </c>
      <c r="AU591" s="935">
        <f t="shared" si="169"/>
        <v>4.7510045000000023</v>
      </c>
      <c r="AV591" s="935">
        <f t="shared" si="169"/>
        <v>5.2261049500000025</v>
      </c>
      <c r="AW591" s="702">
        <f t="shared" si="166"/>
        <v>21.792154450000009</v>
      </c>
      <c r="AX591" s="810">
        <f t="shared" si="167"/>
        <v>32.080309804210231</v>
      </c>
      <c r="AY591" s="991">
        <v>1.2</v>
      </c>
      <c r="AZ591" s="922">
        <v>35.160000000000004</v>
      </c>
      <c r="BA591" s="922">
        <v>-5.64</v>
      </c>
      <c r="BB591" s="922">
        <v>-0.64</v>
      </c>
      <c r="BC591" s="922">
        <v>3.8699999999999997</v>
      </c>
      <c r="BE591" s="664">
        <v>2003</v>
      </c>
      <c r="BF591" s="946" t="e">
        <f>#VALUE!</f>
        <v>#VALUE!</v>
      </c>
      <c r="BG591" s="931">
        <v>6.6000000000000005</v>
      </c>
    </row>
    <row r="592" spans="1:59" ht="11.25" customHeight="1" x14ac:dyDescent="0.2">
      <c r="A592" s="762" t="s">
        <v>3893</v>
      </c>
      <c r="B592" s="854" t="s">
        <v>3894</v>
      </c>
      <c r="C592" s="988" t="s">
        <v>108</v>
      </c>
      <c r="D592" s="988" t="s">
        <v>4373</v>
      </c>
      <c r="E592" s="792">
        <v>6</v>
      </c>
      <c r="F592" s="526">
        <v>785</v>
      </c>
      <c r="G592" s="526" t="s">
        <v>106</v>
      </c>
      <c r="H592" s="526" t="s">
        <v>106</v>
      </c>
      <c r="I592" s="932">
        <v>25</v>
      </c>
      <c r="J592" s="702">
        <f t="shared" si="155"/>
        <v>1.92</v>
      </c>
      <c r="K592" s="537">
        <v>0.12</v>
      </c>
      <c r="L592" s="526">
        <v>4</v>
      </c>
      <c r="M592" s="693">
        <f t="shared" si="156"/>
        <v>0.48</v>
      </c>
      <c r="N592" s="526" t="s">
        <v>203</v>
      </c>
      <c r="O592" s="643">
        <v>0.1</v>
      </c>
      <c r="P592" s="682">
        <v>43538</v>
      </c>
      <c r="Q592" s="682">
        <v>43553</v>
      </c>
      <c r="R592" s="693">
        <f t="shared" si="157"/>
        <v>19.999999999999989</v>
      </c>
      <c r="S592" s="759">
        <f>IF(INDEX(Historical!$D$7:$D$1437,MATCH(B592,Historical!$B$7:$B$1446,0))=0,"n/a",(INDEX(Historical!$C$7:$C$1437,MATCH(B592,Historical!$B$7:$B$1446,0))/INDEX(Historical!$D$7:$D$1437,MATCH(B592,Historical!$B$7:$B$1446,0))-1)*100)</f>
        <v>18.75</v>
      </c>
      <c r="T592" s="759">
        <f>IF(INDEX(Historical!$F$7:$F$1430,MATCH(B592,Historical!$B$7:$B$1446,0))=0,"n/a",((INDEX(Historical!$C$7:$C$1437,MATCH(B592,Historical!$B$7:$B$1446,0))/INDEX(Historical!$F$7:$F$1430,MATCH(B592,Historical!$B$7:$B$1446,0)))^(1/3)-1)*100)</f>
        <v>21.858202395720227</v>
      </c>
      <c r="U592" s="759">
        <f>IF(INDEX(Historical!$H$7:$H$1430,MATCH(B592,Historical!$B$7:$B$1446,0))=0,"n/a",((INDEX(Historical!$C$7:$C$1437,MATCH(B592,Historical!$B$7:$B$1446,0))/INDEX(Historical!$H$7:$H$1430,MATCH(B592,Historical!$B$7:$B$1446,0)))^(1/5)-1)*100)</f>
        <v>18.88654957871243</v>
      </c>
      <c r="V592" s="759">
        <f>IF(INDEX(Historical!$O$7:$O$1430,MATCH(B592,Historical!$B$7:$B$1446,0))=0,"n/a",((INDEX(Historical!$C$7:$C$1437,MATCH(B592,Historical!$B$7:$B$1446,0))/INDEX(Historical!$O$7:$O$1430,MATCH(B592,Historical!$B$7:$B$1446,0)))^(1/10)-1)*100)</f>
        <v>12.217408495208026</v>
      </c>
      <c r="W592" s="760">
        <f t="shared" si="158"/>
        <v>1.5458719896384088</v>
      </c>
      <c r="X592" s="761">
        <f t="shared" si="159"/>
        <v>1.2761182147778669</v>
      </c>
      <c r="Y592" s="703"/>
      <c r="Z592" s="702">
        <f t="shared" si="160"/>
        <v>27.586206896551722</v>
      </c>
      <c r="AA592" s="935">
        <f t="shared" si="161"/>
        <v>14.367816091954023</v>
      </c>
      <c r="AB592" s="639">
        <v>12</v>
      </c>
      <c r="AC592" s="931">
        <v>1.74</v>
      </c>
      <c r="AD592" s="931" t="s">
        <v>137</v>
      </c>
      <c r="AE592" s="916">
        <v>3.54</v>
      </c>
      <c r="AF592" s="916">
        <v>1.1499999999999999</v>
      </c>
      <c r="AG592" s="916">
        <v>7.1</v>
      </c>
      <c r="AH592" s="916">
        <v>22.8</v>
      </c>
      <c r="AI592" s="916">
        <v>14.56</v>
      </c>
      <c r="AJ592" s="739">
        <v>14.799999999999999</v>
      </c>
      <c r="AK592" s="739" t="s">
        <v>137</v>
      </c>
      <c r="AL592" s="931">
        <v>428</v>
      </c>
      <c r="AM592" s="931">
        <v>5.7</v>
      </c>
      <c r="AN592" s="931">
        <v>0.1</v>
      </c>
      <c r="AO592" s="802">
        <f t="shared" si="162"/>
        <v>6.4387334867584052</v>
      </c>
      <c r="AP592" s="803">
        <f t="shared" si="163"/>
        <v>20.806549578712428</v>
      </c>
      <c r="AQ592" s="936">
        <f t="shared" si="164"/>
        <v>-14.30548181476996</v>
      </c>
      <c r="AR592" s="702">
        <f>INDEX(Historical!$C$7:$C$1437,MATCH(B592,Historical!$B$7:$B$1446,0))*IF(AH592="n/a",1.03,IF(AH592&lt;0,1.01,IF(AH592&gt;10,1.1,(1+AH592/100))))</f>
        <v>0.41800000000000004</v>
      </c>
      <c r="AS592" s="935">
        <f t="shared" si="165"/>
        <v>0.4598000000000001</v>
      </c>
      <c r="AT592" s="935">
        <f t="shared" si="169"/>
        <v>0.47359400000000013</v>
      </c>
      <c r="AU592" s="935">
        <f t="shared" si="169"/>
        <v>0.48780182000000016</v>
      </c>
      <c r="AV592" s="935">
        <f t="shared" si="169"/>
        <v>0.50243587460000017</v>
      </c>
      <c r="AW592" s="702">
        <f t="shared" si="166"/>
        <v>2.3416316946000006</v>
      </c>
      <c r="AX592" s="810">
        <f t="shared" si="167"/>
        <v>9.3665267784000026</v>
      </c>
      <c r="AY592" s="788">
        <v>0.6</v>
      </c>
      <c r="AZ592" s="916">
        <v>2.21</v>
      </c>
      <c r="BA592" s="916">
        <v>-30.009999999999998</v>
      </c>
      <c r="BB592" s="916">
        <v>-6.3</v>
      </c>
      <c r="BC592" s="916">
        <v>-15.73</v>
      </c>
      <c r="BE592" s="664">
        <v>2014</v>
      </c>
      <c r="BF592" s="946" t="e">
        <f>#VALUE!</f>
        <v>#VALUE!</v>
      </c>
      <c r="BG592" s="931">
        <v>0.8</v>
      </c>
    </row>
    <row r="593" spans="1:59" ht="11.25" customHeight="1" x14ac:dyDescent="0.2">
      <c r="A593" s="537" t="s">
        <v>1527</v>
      </c>
      <c r="B593" s="925" t="s">
        <v>1528</v>
      </c>
      <c r="C593" s="988" t="s">
        <v>4353</v>
      </c>
      <c r="D593" s="988" t="s">
        <v>4354</v>
      </c>
      <c r="E593" s="792">
        <v>8</v>
      </c>
      <c r="F593" s="526">
        <v>498</v>
      </c>
      <c r="G593" s="526" t="s">
        <v>106</v>
      </c>
      <c r="H593" s="526" t="s">
        <v>106</v>
      </c>
      <c r="I593" s="924">
        <v>28.3</v>
      </c>
      <c r="J593" s="702">
        <f t="shared" si="155"/>
        <v>6.3604240282685502</v>
      </c>
      <c r="K593" s="927">
        <v>0.45</v>
      </c>
      <c r="L593" s="639">
        <v>4</v>
      </c>
      <c r="M593" s="693">
        <f t="shared" si="156"/>
        <v>1.8</v>
      </c>
      <c r="N593" s="921" t="s">
        <v>506</v>
      </c>
      <c r="O593" s="795">
        <v>0.43</v>
      </c>
      <c r="P593" s="917">
        <v>43090</v>
      </c>
      <c r="Q593" s="917">
        <v>43105</v>
      </c>
      <c r="R593" s="693">
        <f t="shared" si="157"/>
        <v>4.6511627906976782</v>
      </c>
      <c r="S593" s="759">
        <f>IF(INDEX(Historical!$D$7:$D$1437,MATCH(B593,Historical!$B$7:$B$1446,0))=0,"n/a",(INDEX(Historical!$C$7:$C$1437,MATCH(B593,Historical!$B$7:$B$1446,0))/INDEX(Historical!$D$7:$D$1437,MATCH(B593,Historical!$B$7:$B$1446,0))-1)*100)</f>
        <v>4.6511627906976827</v>
      </c>
      <c r="T593" s="759">
        <f>IF(INDEX(Historical!$F$7:$F$1430,MATCH(B593,Historical!$B$7:$B$1446,0))=0,"n/a",((INDEX(Historical!$C$7:$C$1437,MATCH(B593,Historical!$B$7:$B$1446,0))/INDEX(Historical!$F$7:$F$1430,MATCH(B593,Historical!$B$7:$B$1446,0)))^(1/3)-1)*100)</f>
        <v>4.8856246288386806</v>
      </c>
      <c r="U593" s="759">
        <f>IF(INDEX(Historical!$H$7:$H$1430,MATCH(B593,Historical!$B$7:$B$1446,0))=0,"n/a",((INDEX(Historical!$C$7:$C$1437,MATCH(B593,Historical!$B$7:$B$1446,0))/INDEX(Historical!$H$7:$H$1430,MATCH(B593,Historical!$B$7:$B$1446,0)))^(1/5)-1)*100)</f>
        <v>5.1547496797280434</v>
      </c>
      <c r="V593" s="759">
        <f>IF(INDEX(Historical!$O$7:$O$1430,MATCH(B593,Historical!$B$7:$B$1446,0))=0,"n/a",((INDEX(Historical!$C$7:$C$1437,MATCH(B593,Historical!$B$7:$B$1446,0))/INDEX(Historical!$O$7:$O$1430,MATCH(B593,Historical!$B$7:$B$1446,0)))^(1/10)-1)*100)</f>
        <v>2.2565182563572872</v>
      </c>
      <c r="W593" s="760">
        <f t="shared" si="158"/>
        <v>2.2843819965584462</v>
      </c>
      <c r="X593" s="761" t="str">
        <f t="shared" si="159"/>
        <v>n/a</v>
      </c>
      <c r="Y593" s="926" t="s">
        <v>3996</v>
      </c>
      <c r="Z593" s="702">
        <f t="shared" si="160"/>
        <v>173.07692307692309</v>
      </c>
      <c r="AA593" s="935">
        <f t="shared" si="161"/>
        <v>27.21153846153846</v>
      </c>
      <c r="AB593" s="639">
        <v>12</v>
      </c>
      <c r="AC593" s="916">
        <v>1.04</v>
      </c>
      <c r="AD593" s="916">
        <v>4.5199999999999996</v>
      </c>
      <c r="AE593" s="916">
        <v>6.93</v>
      </c>
      <c r="AF593" s="916">
        <v>1.78</v>
      </c>
      <c r="AG593" s="916">
        <v>6.5</v>
      </c>
      <c r="AH593" s="916">
        <v>-18</v>
      </c>
      <c r="AI593" s="916" t="s">
        <v>137</v>
      </c>
      <c r="AJ593" s="916">
        <v>-1.0999999999999999</v>
      </c>
      <c r="AK593" s="916">
        <v>6</v>
      </c>
      <c r="AL593" s="928">
        <v>547.89</v>
      </c>
      <c r="AM593" s="922">
        <v>11.3</v>
      </c>
      <c r="AN593" s="916">
        <v>1.51</v>
      </c>
      <c r="AO593" s="802">
        <f t="shared" si="162"/>
        <v>-15.696364753541866</v>
      </c>
      <c r="AP593" s="803">
        <f t="shared" si="163"/>
        <v>11.515173707996594</v>
      </c>
      <c r="AQ593" s="936">
        <f t="shared" si="164"/>
        <v>46.722017527535485</v>
      </c>
      <c r="AR593" s="702">
        <f>INDEX(Historical!$C$7:$C$1437,MATCH(B593,Historical!$B$7:$B$1446,0))*IF(AH593="n/a",1.03,IF(AH593&lt;0,1.01,IF(AH593&gt;10,1.1,(1+AH593/100))))</f>
        <v>1.8180000000000001</v>
      </c>
      <c r="AS593" s="935">
        <f t="shared" si="165"/>
        <v>1.8725400000000001</v>
      </c>
      <c r="AT593" s="935">
        <f t="shared" si="169"/>
        <v>1.9848924000000001</v>
      </c>
      <c r="AU593" s="935">
        <f t="shared" si="169"/>
        <v>2.1039859440000002</v>
      </c>
      <c r="AV593" s="935">
        <f t="shared" si="169"/>
        <v>2.2302251006400002</v>
      </c>
      <c r="AW593" s="702">
        <f t="shared" si="166"/>
        <v>10.00964344464</v>
      </c>
      <c r="AX593" s="810">
        <f t="shared" si="167"/>
        <v>35.369764822049468</v>
      </c>
      <c r="AY593" s="991">
        <v>0.86</v>
      </c>
      <c r="AZ593" s="922">
        <v>22.939999999999998</v>
      </c>
      <c r="BA593" s="922">
        <v>-5.48</v>
      </c>
      <c r="BB593" s="922">
        <v>-0.08</v>
      </c>
      <c r="BC593" s="922">
        <v>4.1000000000000005</v>
      </c>
      <c r="BE593" s="664">
        <v>2011</v>
      </c>
      <c r="BF593" s="946" t="e">
        <f>#VALUE!</f>
        <v>#VALUE!</v>
      </c>
      <c r="BG593" s="931">
        <v>2.6</v>
      </c>
    </row>
    <row r="594" spans="1:59" ht="11.25" customHeight="1" x14ac:dyDescent="0.2">
      <c r="A594" s="537" t="s">
        <v>1524</v>
      </c>
      <c r="B594" s="925" t="s">
        <v>1525</v>
      </c>
      <c r="C594" s="988" t="s">
        <v>4377</v>
      </c>
      <c r="D594" s="988" t="s">
        <v>523</v>
      </c>
      <c r="E594" s="792">
        <v>10</v>
      </c>
      <c r="F594" s="526">
        <v>355</v>
      </c>
      <c r="G594" s="526" t="s">
        <v>37</v>
      </c>
      <c r="H594" s="526" t="s">
        <v>37</v>
      </c>
      <c r="I594" s="924">
        <v>80.03</v>
      </c>
      <c r="J594" s="702">
        <f t="shared" si="155"/>
        <v>3.2487817068599276</v>
      </c>
      <c r="K594" s="927">
        <v>0.65</v>
      </c>
      <c r="L594" s="639">
        <v>4</v>
      </c>
      <c r="M594" s="693">
        <f t="shared" si="156"/>
        <v>2.6</v>
      </c>
      <c r="N594" s="921" t="s">
        <v>1526</v>
      </c>
      <c r="O594" s="795">
        <v>0.6</v>
      </c>
      <c r="P594" s="915">
        <v>43532</v>
      </c>
      <c r="Q594" s="915">
        <v>43564</v>
      </c>
      <c r="R594" s="693">
        <f t="shared" si="157"/>
        <v>8.333333333333341</v>
      </c>
      <c r="S594" s="759">
        <f>IF(INDEX(Historical!$D$7:$D$1437,MATCH(B594,Historical!$B$7:$B$1446,0))=0,"n/a",(INDEX(Historical!$C$7:$C$1437,MATCH(B594,Historical!$B$7:$B$1446,0))/INDEX(Historical!$D$7:$D$1437,MATCH(B594,Historical!$B$7:$B$1446,0))-1)*100)</f>
        <v>9.0909090909090828</v>
      </c>
      <c r="T594" s="759">
        <f>IF(INDEX(Historical!$F$7:$F$1430,MATCH(B594,Historical!$B$7:$B$1446,0))=0,"n/a",((INDEX(Historical!$C$7:$C$1437,MATCH(B594,Historical!$B$7:$B$1446,0))/INDEX(Historical!$F$7:$F$1430,MATCH(B594,Historical!$B$7:$B$1446,0)))^(1/3)-1)*100)</f>
        <v>6.2658569182611146</v>
      </c>
      <c r="U594" s="759">
        <f>IF(INDEX(Historical!$H$7:$H$1430,MATCH(B594,Historical!$B$7:$B$1446,0))=0,"n/a",((INDEX(Historical!$C$7:$C$1437,MATCH(B594,Historical!$B$7:$B$1446,0))/INDEX(Historical!$H$7:$H$1430,MATCH(B594,Historical!$B$7:$B$1446,0)))^(1/5)-1)*100)</f>
        <v>9.8560543306117623</v>
      </c>
      <c r="V594" s="759">
        <f>IF(INDEX(Historical!$O$7:$O$1430,MATCH(B594,Historical!$B$7:$B$1446,0))=0,"n/a",((INDEX(Historical!$C$7:$C$1437,MATCH(B594,Historical!$B$7:$B$1446,0))/INDEX(Historical!$O$7:$O$1430,MATCH(B594,Historical!$B$7:$B$1446,0)))^(1/10)-1)*100)</f>
        <v>14.869835499703509</v>
      </c>
      <c r="W594" s="760">
        <f t="shared" si="158"/>
        <v>0.66282201513313865</v>
      </c>
      <c r="X594" s="761">
        <f t="shared" si="159"/>
        <v>0.99556104349613761</v>
      </c>
      <c r="Y594" s="713"/>
      <c r="Z594" s="702">
        <f t="shared" si="160"/>
        <v>43.333333333333336</v>
      </c>
      <c r="AA594" s="935">
        <f t="shared" si="161"/>
        <v>13.338333333333333</v>
      </c>
      <c r="AB594" s="639">
        <v>12</v>
      </c>
      <c r="AC594" s="916">
        <v>6</v>
      </c>
      <c r="AD594" s="916">
        <v>4.45</v>
      </c>
      <c r="AE594" s="916">
        <v>1.18</v>
      </c>
      <c r="AF594" s="916">
        <v>7.4</v>
      </c>
      <c r="AG594" s="916">
        <v>54.900000000000006</v>
      </c>
      <c r="AH594" s="916">
        <v>16.7</v>
      </c>
      <c r="AI594" s="916">
        <v>5.8500000000000005</v>
      </c>
      <c r="AJ594" s="916">
        <v>9.9</v>
      </c>
      <c r="AK594" s="916">
        <v>3</v>
      </c>
      <c r="AL594" s="928">
        <v>17860</v>
      </c>
      <c r="AM594" s="922">
        <v>0.3</v>
      </c>
      <c r="AN594" s="916">
        <v>2.2799999999999998</v>
      </c>
      <c r="AO594" s="802">
        <f t="shared" si="162"/>
        <v>-0.23349729586164258</v>
      </c>
      <c r="AP594" s="803">
        <f t="shared" si="163"/>
        <v>13.10483603747169</v>
      </c>
      <c r="AQ594" s="936">
        <f t="shared" si="164"/>
        <v>109.44759797213312</v>
      </c>
      <c r="AR594" s="702">
        <f>INDEX(Historical!$C$7:$C$1437,MATCH(B594,Historical!$B$7:$B$1446,0))*IF(AH594="n/a",1.03,IF(AH594&lt;0,1.01,IF(AH594&gt;10,1.1,(1+AH594/100))))</f>
        <v>2.64</v>
      </c>
      <c r="AS594" s="935">
        <f t="shared" si="165"/>
        <v>2.7944400000000003</v>
      </c>
      <c r="AT594" s="935">
        <f t="shared" si="169"/>
        <v>2.8782732000000002</v>
      </c>
      <c r="AU594" s="935">
        <f t="shared" si="169"/>
        <v>2.9646213960000001</v>
      </c>
      <c r="AV594" s="935">
        <f t="shared" si="169"/>
        <v>3.0535600378800001</v>
      </c>
      <c r="AW594" s="702">
        <f t="shared" si="166"/>
        <v>14.330894633880002</v>
      </c>
      <c r="AX594" s="810">
        <f t="shared" si="167"/>
        <v>17.906903203648632</v>
      </c>
      <c r="AY594" s="991">
        <v>0.73</v>
      </c>
      <c r="AZ594" s="922">
        <v>21.529999999999998</v>
      </c>
      <c r="BA594" s="922">
        <v>-5.12</v>
      </c>
      <c r="BB594" s="922">
        <v>5.3</v>
      </c>
      <c r="BC594" s="922">
        <v>8.94</v>
      </c>
      <c r="BE594" s="664">
        <v>2010</v>
      </c>
      <c r="BF594" s="946" t="e">
        <f>#VALUE!</f>
        <v>#VALUE!</v>
      </c>
      <c r="BG594" s="931">
        <v>5.6000000000000005</v>
      </c>
    </row>
    <row r="595" spans="1:59" ht="11.25" customHeight="1" x14ac:dyDescent="0.2">
      <c r="A595" s="537" t="s">
        <v>1531</v>
      </c>
      <c r="B595" s="925" t="s">
        <v>1532</v>
      </c>
      <c r="C595" s="988" t="s">
        <v>4224</v>
      </c>
      <c r="D595" s="988" t="s">
        <v>4403</v>
      </c>
      <c r="E595" s="793">
        <v>11</v>
      </c>
      <c r="F595" s="526">
        <v>317</v>
      </c>
      <c r="G595" s="526" t="s">
        <v>106</v>
      </c>
      <c r="H595" s="526" t="s">
        <v>106</v>
      </c>
      <c r="I595" s="924">
        <v>55.33</v>
      </c>
      <c r="J595" s="702">
        <f t="shared" si="155"/>
        <v>1.73504427977589</v>
      </c>
      <c r="K595" s="927">
        <v>0.24</v>
      </c>
      <c r="L595" s="639">
        <v>4</v>
      </c>
      <c r="M595" s="693">
        <f t="shared" si="156"/>
        <v>0.96</v>
      </c>
      <c r="N595" s="921" t="s">
        <v>285</v>
      </c>
      <c r="O595" s="795">
        <v>0.19</v>
      </c>
      <c r="P595" s="915">
        <v>43566</v>
      </c>
      <c r="Q595" s="915">
        <v>43580</v>
      </c>
      <c r="R595" s="693">
        <f t="shared" si="157"/>
        <v>26.315789473684205</v>
      </c>
      <c r="S595" s="759">
        <f>IF(INDEX(Historical!$D$7:$D$1437,MATCH(B595,Historical!$B$7:$B$1446,0))=0,"n/a",(INDEX(Historical!$C$7:$C$1437,MATCH(B595,Historical!$B$7:$B$1446,0))/INDEX(Historical!$D$7:$D$1437,MATCH(B595,Historical!$B$7:$B$1446,0))-1)*100)</f>
        <v>5.5555555555555358</v>
      </c>
      <c r="T595" s="759">
        <f>IF(INDEX(Historical!$F$7:$F$1430,MATCH(B595,Historical!$B$7:$B$1446,0))=0,"n/a",((INDEX(Historical!$C$7:$C$1437,MATCH(B595,Historical!$B$7:$B$1446,0))/INDEX(Historical!$F$7:$F$1430,MATCH(B595,Historical!$B$7:$B$1446,0)))^(1/3)-1)*100)</f>
        <v>10.064241629820891</v>
      </c>
      <c r="U595" s="759">
        <f>IF(INDEX(Historical!$H$7:$H$1430,MATCH(B595,Historical!$B$7:$B$1446,0))=0,"n/a",((INDEX(Historical!$C$7:$C$1437,MATCH(B595,Historical!$B$7:$B$1446,0))/INDEX(Historical!$H$7:$H$1430,MATCH(B595,Historical!$B$7:$B$1446,0)))^(1/5)-1)*100)</f>
        <v>12.593380967869239</v>
      </c>
      <c r="V595" s="759" t="str">
        <f>IF(INDEX(Historical!$O$7:$O$1430,MATCH(B595,Historical!$B$7:$B$1446,0))=0,"n/a",((INDEX(Historical!$C$7:$C$1437,MATCH(B595,Historical!$B$7:$B$1446,0))/INDEX(Historical!$O$7:$O$1430,MATCH(B595,Historical!$B$7:$B$1446,0)))^(1/10)-1)*100)</f>
        <v>n/a</v>
      </c>
      <c r="W595" s="760" t="str">
        <f t="shared" si="158"/>
        <v>n/a</v>
      </c>
      <c r="X595" s="761">
        <f t="shared" si="159"/>
        <v>5.247242069945516</v>
      </c>
      <c r="Y595" s="716" t="s">
        <v>4430</v>
      </c>
      <c r="Z595" s="702">
        <f t="shared" si="160"/>
        <v>35.820895522388057</v>
      </c>
      <c r="AA595" s="935">
        <f t="shared" si="161"/>
        <v>20.6455223880597</v>
      </c>
      <c r="AB595" s="639">
        <v>5</v>
      </c>
      <c r="AC595" s="916">
        <v>2.68</v>
      </c>
      <c r="AD595" s="916">
        <v>1.99</v>
      </c>
      <c r="AE595" s="916">
        <v>4.74</v>
      </c>
      <c r="AF595" s="916">
        <v>8.2200000000000006</v>
      </c>
      <c r="AG595" s="916">
        <v>31</v>
      </c>
      <c r="AH595" s="916">
        <v>15</v>
      </c>
      <c r="AI595" s="916">
        <v>9.1399999999999988</v>
      </c>
      <c r="AJ595" s="916">
        <v>2.4</v>
      </c>
      <c r="AK595" s="916">
        <v>10.4</v>
      </c>
      <c r="AL595" s="928">
        <v>187730</v>
      </c>
      <c r="AM595" s="922">
        <v>33.200000000000003</v>
      </c>
      <c r="AN595" s="916">
        <v>2.37</v>
      </c>
      <c r="AO595" s="802">
        <f t="shared" si="162"/>
        <v>-6.317097140414571</v>
      </c>
      <c r="AP595" s="803">
        <f t="shared" si="163"/>
        <v>14.328425247645129</v>
      </c>
      <c r="AQ595" s="936">
        <f t="shared" si="164"/>
        <v>174.63607760885697</v>
      </c>
      <c r="AR595" s="702">
        <f>INDEX(Historical!$C$7:$C$1437,MATCH(B595,Historical!$B$7:$B$1446,0))*IF(AH595="n/a",1.03,IF(AH595&lt;0,1.01,IF(AH595&gt;10,1.1,(1+AH595/100))))</f>
        <v>0.83600000000000008</v>
      </c>
      <c r="AS595" s="935">
        <f t="shared" si="165"/>
        <v>0.91241040000000007</v>
      </c>
      <c r="AT595" s="935">
        <f t="shared" si="169"/>
        <v>1.0036514400000001</v>
      </c>
      <c r="AU595" s="935">
        <f t="shared" si="169"/>
        <v>1.1040165840000002</v>
      </c>
      <c r="AV595" s="935">
        <f t="shared" si="169"/>
        <v>1.2144182424000003</v>
      </c>
      <c r="AW595" s="702">
        <f t="shared" si="166"/>
        <v>5.0704966664000004</v>
      </c>
      <c r="AX595" s="810">
        <f t="shared" si="167"/>
        <v>9.1641002465208761</v>
      </c>
      <c r="AY595" s="991">
        <v>1.08</v>
      </c>
      <c r="AZ595" s="922">
        <v>30.5</v>
      </c>
      <c r="BA595" s="922">
        <v>-0.36</v>
      </c>
      <c r="BB595" s="922">
        <v>3.5999999999999996</v>
      </c>
      <c r="BC595" s="922">
        <v>11.18</v>
      </c>
      <c r="BE595" s="664">
        <v>2010</v>
      </c>
      <c r="BF595" s="946" t="e">
        <f>#VALUE!</f>
        <v>#VALUE!</v>
      </c>
      <c r="BG595" s="931">
        <v>8.6999999999999993</v>
      </c>
    </row>
    <row r="596" spans="1:59" ht="11.25" customHeight="1" x14ac:dyDescent="0.2">
      <c r="A596" s="609" t="s">
        <v>310</v>
      </c>
      <c r="B596" s="925" t="s">
        <v>311</v>
      </c>
      <c r="C596" s="988" t="s">
        <v>108</v>
      </c>
      <c r="D596" s="988" t="s">
        <v>118</v>
      </c>
      <c r="E596" s="792">
        <v>38</v>
      </c>
      <c r="F596" s="526">
        <v>69</v>
      </c>
      <c r="G596" s="526" t="s">
        <v>37</v>
      </c>
      <c r="H596" s="526" t="s">
        <v>115</v>
      </c>
      <c r="I596" s="916">
        <v>22.36</v>
      </c>
      <c r="J596" s="702">
        <f t="shared" si="155"/>
        <v>3.5778175313059037</v>
      </c>
      <c r="K596" s="927">
        <v>0.2</v>
      </c>
      <c r="L596" s="639">
        <v>4</v>
      </c>
      <c r="M596" s="693">
        <f t="shared" si="156"/>
        <v>0.8</v>
      </c>
      <c r="N596" s="921" t="s">
        <v>149</v>
      </c>
      <c r="O596" s="795">
        <v>0.19500000000000001</v>
      </c>
      <c r="P596" s="915">
        <v>43528</v>
      </c>
      <c r="Q596" s="915">
        <v>43539</v>
      </c>
      <c r="R596" s="693">
        <f t="shared" si="157"/>
        <v>2.5641025641025665</v>
      </c>
      <c r="S596" s="759">
        <f>IF(INDEX(Historical!$D$7:$D$1437,MATCH(B596,Historical!$B$7:$B$1446,0))=0,"n/a",(INDEX(Historical!$C$7:$C$1437,MATCH(B596,Historical!$B$7:$B$1446,0))/INDEX(Historical!$D$7:$D$1437,MATCH(B596,Historical!$B$7:$B$1446,0))-1)*100)</f>
        <v>2.6315789473684292</v>
      </c>
      <c r="T596" s="759">
        <f>IF(INDEX(Historical!$F$7:$F$1430,MATCH(B596,Historical!$B$7:$B$1446,0))=0,"n/a",((INDEX(Historical!$C$7:$C$1437,MATCH(B596,Historical!$B$7:$B$1446,0))/INDEX(Historical!$F$7:$F$1430,MATCH(B596,Historical!$B$7:$B$1446,0)))^(1/3)-1)*100)</f>
        <v>1.7702780305301591</v>
      </c>
      <c r="U596" s="759">
        <f>IF(INDEX(Historical!$H$7:$H$1430,MATCH(B596,Historical!$B$7:$B$1446,0))=0,"n/a",((INDEX(Historical!$C$7:$C$1437,MATCH(B596,Historical!$B$7:$B$1446,0))/INDEX(Historical!$H$7:$H$1430,MATCH(B596,Historical!$B$7:$B$1446,0)))^(1/5)-1)*100)</f>
        <v>1.6137364741595661</v>
      </c>
      <c r="V596" s="759">
        <f>IF(INDEX(Historical!$O$7:$O$1430,MATCH(B596,Historical!$B$7:$B$1446,0))=0,"n/a",((INDEX(Historical!$C$7:$C$1437,MATCH(B596,Historical!$B$7:$B$1446,0))/INDEX(Historical!$O$7:$O$1430,MATCH(B596,Historical!$B$7:$B$1446,0)))^(1/10)-1)*100)</f>
        <v>1.5317753086725894</v>
      </c>
      <c r="W596" s="760">
        <f t="shared" si="158"/>
        <v>1.0535073029464113</v>
      </c>
      <c r="X596" s="761" t="str">
        <f t="shared" si="159"/>
        <v>n/a</v>
      </c>
      <c r="Y596" s="720"/>
      <c r="Z596" s="702">
        <f t="shared" si="160"/>
        <v>30.888030888030894</v>
      </c>
      <c r="AA596" s="935">
        <f t="shared" si="161"/>
        <v>8.6332046332046328</v>
      </c>
      <c r="AB596" s="639">
        <v>12</v>
      </c>
      <c r="AC596" s="916">
        <v>2.59</v>
      </c>
      <c r="AD596" s="916">
        <v>0.86</v>
      </c>
      <c r="AE596" s="916">
        <v>1.02</v>
      </c>
      <c r="AF596" s="916">
        <v>1.3</v>
      </c>
      <c r="AG596" s="916">
        <v>15.1</v>
      </c>
      <c r="AH596" s="916">
        <v>-40.9</v>
      </c>
      <c r="AI596" s="916">
        <v>4.3900000000000006</v>
      </c>
      <c r="AJ596" s="916">
        <v>-4.8</v>
      </c>
      <c r="AK596" s="916">
        <v>10</v>
      </c>
      <c r="AL596" s="928">
        <v>6500</v>
      </c>
      <c r="AM596" s="922">
        <v>0.4</v>
      </c>
      <c r="AN596" s="916">
        <v>0.19</v>
      </c>
      <c r="AO596" s="802">
        <f t="shared" si="162"/>
        <v>-3.441650627739163</v>
      </c>
      <c r="AP596" s="803">
        <f t="shared" si="163"/>
        <v>5.1915540054654699</v>
      </c>
      <c r="AQ596" s="936">
        <f t="shared" si="164"/>
        <v>-29.373703282178333</v>
      </c>
      <c r="AR596" s="702">
        <f>INDEX(Historical!$C$7:$C$1437,MATCH(B596,Historical!$B$7:$B$1446,0))*IF(AH596="n/a",1.03,IF(AH596&lt;0,1.01,IF(AH596&gt;10,1.1,(1+AH596/100))))</f>
        <v>0.78780000000000006</v>
      </c>
      <c r="AS596" s="935">
        <f t="shared" si="165"/>
        <v>0.82238442000000012</v>
      </c>
      <c r="AT596" s="935">
        <f t="shared" si="169"/>
        <v>0.90462286200000019</v>
      </c>
      <c r="AU596" s="935">
        <f t="shared" si="169"/>
        <v>0.99508514820000027</v>
      </c>
      <c r="AV596" s="935">
        <f t="shared" si="169"/>
        <v>1.0945936630200004</v>
      </c>
      <c r="AW596" s="702">
        <f t="shared" si="166"/>
        <v>4.6044860932200011</v>
      </c>
      <c r="AX596" s="810">
        <f t="shared" si="167"/>
        <v>20.592513833720936</v>
      </c>
      <c r="AY596" s="991">
        <v>0.93</v>
      </c>
      <c r="AZ596" s="922">
        <v>14.549999999999999</v>
      </c>
      <c r="BA596" s="922">
        <v>-2.9899999999999998</v>
      </c>
      <c r="BB596" s="922">
        <v>6.5500000000000007</v>
      </c>
      <c r="BC596" s="922">
        <v>4.9799999999999995</v>
      </c>
      <c r="BE596" s="664">
        <v>1982</v>
      </c>
      <c r="BF596" s="946" t="e">
        <f>#VALUE!</f>
        <v>#VALUE!</v>
      </c>
      <c r="BG596" s="931">
        <v>4</v>
      </c>
    </row>
    <row r="597" spans="1:59" ht="11.25" customHeight="1" x14ac:dyDescent="0.2">
      <c r="A597" s="106" t="s">
        <v>4158</v>
      </c>
      <c r="B597" s="631" t="s">
        <v>2638</v>
      </c>
      <c r="C597" s="988" t="s">
        <v>108</v>
      </c>
      <c r="D597" s="988" t="s">
        <v>4373</v>
      </c>
      <c r="E597" s="792">
        <v>5</v>
      </c>
      <c r="F597" s="526">
        <v>855</v>
      </c>
      <c r="G597" s="526" t="s">
        <v>106</v>
      </c>
      <c r="H597" s="526" t="s">
        <v>106</v>
      </c>
      <c r="I597" s="924">
        <v>20.74</v>
      </c>
      <c r="J597" s="702">
        <f t="shared" si="155"/>
        <v>2.892960462873674</v>
      </c>
      <c r="K597" s="927">
        <v>0.15</v>
      </c>
      <c r="L597" s="639">
        <v>4</v>
      </c>
      <c r="M597" s="693">
        <f t="shared" si="156"/>
        <v>0.6</v>
      </c>
      <c r="N597" s="921" t="s">
        <v>698</v>
      </c>
      <c r="O597" s="795">
        <v>0.13</v>
      </c>
      <c r="P597" s="915">
        <v>43497</v>
      </c>
      <c r="Q597" s="915">
        <v>43507</v>
      </c>
      <c r="R597" s="693">
        <f t="shared" si="157"/>
        <v>15.384615384615378</v>
      </c>
      <c r="S597" s="759">
        <f>IF(INDEX(Historical!$D$7:$D$1437,MATCH(B597,Historical!$B$7:$B$1446,0))=0,"n/a",(INDEX(Historical!$C$7:$C$1437,MATCH(B597,Historical!$B$7:$B$1446,0))/INDEX(Historical!$D$7:$D$1437,MATCH(B597,Historical!$B$7:$B$1446,0))-1)*100)</f>
        <v>19.047619047619047</v>
      </c>
      <c r="T597" s="759">
        <f>IF(INDEX(Historical!$F$7:$F$1430,MATCH(B597,Historical!$B$7:$B$1446,0))=0,"n/a",((INDEX(Historical!$C$7:$C$1437,MATCH(B597,Historical!$B$7:$B$1446,0))/INDEX(Historical!$F$7:$F$1430,MATCH(B597,Historical!$B$7:$B$1446,0)))^(1/3)-1)*100)</f>
        <v>31.476794716464763</v>
      </c>
      <c r="U597" s="759" t="str">
        <f>IF(INDEX(Historical!$H$7:$H$1430,MATCH(B597,Historical!$B$7:$B$1446,0))=0,"n/a",((INDEX(Historical!$C$7:$C$1437,MATCH(B597,Historical!$B$7:$B$1446,0))/INDEX(Historical!$H$7:$H$1430,MATCH(B597,Historical!$B$7:$B$1446,0)))^(1/5)-1)*100)</f>
        <v>n/a</v>
      </c>
      <c r="V597" s="759">
        <f>IF(INDEX(Historical!$O$7:$O$1430,MATCH(B597,Historical!$B$7:$B$1446,0))=0,"n/a",((INDEX(Historical!$C$7:$C$1437,MATCH(B597,Historical!$B$7:$B$1446,0))/INDEX(Historical!$O$7:$O$1430,MATCH(B597,Historical!$B$7:$B$1446,0)))^(1/10)-1)*100)</f>
        <v>-5.3882500820729984</v>
      </c>
      <c r="W597" s="760" t="str">
        <f t="shared" si="158"/>
        <v>n/a</v>
      </c>
      <c r="X597" s="761" t="str">
        <f t="shared" si="159"/>
        <v>n/a</v>
      </c>
      <c r="Y597" s="926"/>
      <c r="Z597" s="702">
        <f t="shared" si="160"/>
        <v>41.95804195804196</v>
      </c>
      <c r="AA597" s="935">
        <f t="shared" si="161"/>
        <v>14.503496503496503</v>
      </c>
      <c r="AB597" s="639">
        <v>12</v>
      </c>
      <c r="AC597" s="916">
        <v>1.43</v>
      </c>
      <c r="AD597" s="916" t="s">
        <v>137</v>
      </c>
      <c r="AE597" s="916">
        <v>2.71</v>
      </c>
      <c r="AF597" s="916">
        <v>1.1000000000000001</v>
      </c>
      <c r="AG597" s="916">
        <v>7.7</v>
      </c>
      <c r="AH597" s="916">
        <v>15</v>
      </c>
      <c r="AI597" s="916">
        <v>19.12</v>
      </c>
      <c r="AJ597" s="916">
        <v>3.9</v>
      </c>
      <c r="AK597" s="916" t="s">
        <v>137</v>
      </c>
      <c r="AL597" s="928">
        <v>190.06</v>
      </c>
      <c r="AM597" s="922">
        <v>4.5</v>
      </c>
      <c r="AN597" s="916">
        <v>0.18</v>
      </c>
      <c r="AO597" s="802" t="str">
        <f t="shared" si="162"/>
        <v>n/a</v>
      </c>
      <c r="AP597" s="803" t="str">
        <f t="shared" si="163"/>
        <v>n/a</v>
      </c>
      <c r="AQ597" s="936">
        <f t="shared" si="164"/>
        <v>-15.794309630534531</v>
      </c>
      <c r="AR597" s="702">
        <f>INDEX(Historical!$C$7:$C$1437,MATCH(B597,Historical!$B$7:$B$1446,0))*IF(AH597="n/a",1.03,IF(AH597&lt;0,1.01,IF(AH597&gt;10,1.1,(1+AH597/100))))</f>
        <v>0.55000000000000004</v>
      </c>
      <c r="AS597" s="935">
        <f t="shared" si="165"/>
        <v>0.60500000000000009</v>
      </c>
      <c r="AT597" s="935">
        <f t="shared" si="169"/>
        <v>0.62315000000000009</v>
      </c>
      <c r="AU597" s="935">
        <f t="shared" si="169"/>
        <v>0.64184450000000015</v>
      </c>
      <c r="AV597" s="935">
        <f t="shared" si="169"/>
        <v>0.66109983500000014</v>
      </c>
      <c r="AW597" s="702">
        <f t="shared" si="166"/>
        <v>3.0810943350000004</v>
      </c>
      <c r="AX597" s="810">
        <f t="shared" si="167"/>
        <v>14.855806822565096</v>
      </c>
      <c r="AY597" s="991">
        <v>0.62</v>
      </c>
      <c r="AZ597" s="922">
        <v>19.91</v>
      </c>
      <c r="BA597" s="922">
        <v>-23.330000000000002</v>
      </c>
      <c r="BB597" s="922">
        <v>5.94</v>
      </c>
      <c r="BC597" s="922">
        <v>-4.3900000000000006</v>
      </c>
      <c r="BE597" s="664">
        <v>2015</v>
      </c>
      <c r="BF597" s="946" t="e">
        <f>#VALUE!</f>
        <v>#VALUE!</v>
      </c>
      <c r="BG597" s="931">
        <v>0.70000000000000007</v>
      </c>
    </row>
    <row r="598" spans="1:59" ht="11.25" customHeight="1" x14ac:dyDescent="0.2">
      <c r="A598" s="609" t="s">
        <v>1533</v>
      </c>
      <c r="B598" s="925" t="s">
        <v>1534</v>
      </c>
      <c r="C598" s="988" t="s">
        <v>112</v>
      </c>
      <c r="D598" s="988" t="s">
        <v>213</v>
      </c>
      <c r="E598" s="792">
        <v>6</v>
      </c>
      <c r="F598" s="526">
        <v>740</v>
      </c>
      <c r="G598" s="526" t="s">
        <v>106</v>
      </c>
      <c r="H598" s="526" t="s">
        <v>106</v>
      </c>
      <c r="I598" s="924">
        <v>82.59</v>
      </c>
      <c r="J598" s="702">
        <f t="shared" si="155"/>
        <v>1.3076643661460225</v>
      </c>
      <c r="K598" s="927">
        <v>0.27</v>
      </c>
      <c r="L598" s="639">
        <v>4</v>
      </c>
      <c r="M598" s="693">
        <f t="shared" si="156"/>
        <v>1.08</v>
      </c>
      <c r="N598" s="921" t="s">
        <v>520</v>
      </c>
      <c r="O598" s="795">
        <v>0.24</v>
      </c>
      <c r="P598" s="915">
        <v>43420</v>
      </c>
      <c r="Q598" s="915">
        <v>43437</v>
      </c>
      <c r="R598" s="693">
        <f t="shared" si="157"/>
        <v>12.500000000000011</v>
      </c>
      <c r="S598" s="759">
        <f>IF(INDEX(Historical!$D$7:$D$1437,MATCH(B598,Historical!$B$7:$B$1446,0))=0,"n/a",(INDEX(Historical!$C$7:$C$1437,MATCH(B598,Historical!$B$7:$B$1446,0))/INDEX(Historical!$D$7:$D$1437,MATCH(B598,Historical!$B$7:$B$1446,0))-1)*100)</f>
        <v>13.793103448275868</v>
      </c>
      <c r="T598" s="759">
        <f>IF(INDEX(Historical!$F$7:$F$1430,MATCH(B598,Historical!$B$7:$B$1446,0))=0,"n/a",((INDEX(Historical!$C$7:$C$1437,MATCH(B598,Historical!$B$7:$B$1446,0))/INDEX(Historical!$F$7:$F$1430,MATCH(B598,Historical!$B$7:$B$1446,0)))^(1/3)-1)*100)</f>
        <v>12.248113698841312</v>
      </c>
      <c r="U598" s="759">
        <f>IF(INDEX(Historical!$H$7:$H$1430,MATCH(B598,Historical!$B$7:$B$1446,0))=0,"n/a",((INDEX(Historical!$C$7:$C$1437,MATCH(B598,Historical!$B$7:$B$1446,0))/INDEX(Historical!$H$7:$H$1430,MATCH(B598,Historical!$B$7:$B$1446,0)))^(1/5)-1)*100)</f>
        <v>45.850790433421949</v>
      </c>
      <c r="V598" s="759">
        <f>IF(INDEX(Historical!$O$7:$O$1430,MATCH(B598,Historical!$B$7:$B$1446,0))=0,"n/a",((INDEX(Historical!$C$7:$C$1437,MATCH(B598,Historical!$B$7:$B$1446,0))/INDEX(Historical!$O$7:$O$1430,MATCH(B598,Historical!$B$7:$B$1446,0)))^(1/10)-1)*100)</f>
        <v>9.4857304883770652</v>
      </c>
      <c r="W598" s="760">
        <f t="shared" si="158"/>
        <v>4.8336594097421655</v>
      </c>
      <c r="X598" s="761">
        <f t="shared" si="159"/>
        <v>3.9188709772155508</v>
      </c>
      <c r="Y598" s="716"/>
      <c r="Z598" s="702">
        <f t="shared" si="160"/>
        <v>15.697674418604651</v>
      </c>
      <c r="AA598" s="935">
        <f t="shared" si="161"/>
        <v>12.00436046511628</v>
      </c>
      <c r="AB598" s="639">
        <v>9</v>
      </c>
      <c r="AC598" s="916">
        <v>6.88</v>
      </c>
      <c r="AD598" s="916">
        <v>2.41</v>
      </c>
      <c r="AE598" s="916">
        <v>0.74</v>
      </c>
      <c r="AF598" s="916">
        <v>2.4500000000000002</v>
      </c>
      <c r="AG598" s="916">
        <v>21.6</v>
      </c>
      <c r="AH598" s="916">
        <v>63.2</v>
      </c>
      <c r="AI598" s="916">
        <v>3.64</v>
      </c>
      <c r="AJ598" s="916">
        <v>11.700000000000001</v>
      </c>
      <c r="AK598" s="916">
        <v>4.9799999999999995</v>
      </c>
      <c r="AL598" s="928">
        <v>5900</v>
      </c>
      <c r="AM598" s="922">
        <v>1.0999999999999999</v>
      </c>
      <c r="AN598" s="916">
        <v>0.34</v>
      </c>
      <c r="AO598" s="802">
        <f t="shared" si="162"/>
        <v>35.154094334451692</v>
      </c>
      <c r="AP598" s="803">
        <f t="shared" si="163"/>
        <v>47.15845479956797</v>
      </c>
      <c r="AQ598" s="936">
        <f t="shared" si="164"/>
        <v>14.330287888565095</v>
      </c>
      <c r="AR598" s="702">
        <f>INDEX(Historical!$C$7:$C$1437,MATCH(B598,Historical!$B$7:$B$1446,0))*IF(AH598="n/a",1.03,IF(AH598&lt;0,1.01,IF(AH598&gt;10,1.1,(1+AH598/100))))</f>
        <v>1.089</v>
      </c>
      <c r="AS598" s="935">
        <f t="shared" si="165"/>
        <v>1.1286395999999999</v>
      </c>
      <c r="AT598" s="935">
        <f t="shared" si="169"/>
        <v>1.1848458520799998</v>
      </c>
      <c r="AU598" s="935">
        <f t="shared" si="169"/>
        <v>1.2438511755135839</v>
      </c>
      <c r="AV598" s="935">
        <f t="shared" si="169"/>
        <v>1.3057949640541604</v>
      </c>
      <c r="AW598" s="702">
        <f t="shared" si="166"/>
        <v>5.9521315916477446</v>
      </c>
      <c r="AX598" s="810">
        <f t="shared" si="167"/>
        <v>7.2068429490831143</v>
      </c>
      <c r="AY598" s="991">
        <v>1.91</v>
      </c>
      <c r="AZ598" s="922">
        <v>60.62</v>
      </c>
      <c r="BA598" s="922">
        <v>0.11</v>
      </c>
      <c r="BB598" s="922">
        <v>5.7</v>
      </c>
      <c r="BC598" s="922">
        <v>16.509999999999998</v>
      </c>
      <c r="BE598" s="664">
        <v>2014</v>
      </c>
      <c r="BF598" s="946" t="e">
        <f>#VALUE!</f>
        <v>#VALUE!</v>
      </c>
      <c r="BG598" s="931">
        <v>10.100000000000001</v>
      </c>
    </row>
    <row r="599" spans="1:59" ht="11.25" customHeight="1" x14ac:dyDescent="0.2">
      <c r="A599" s="609" t="s">
        <v>1529</v>
      </c>
      <c r="B599" s="925" t="s">
        <v>1530</v>
      </c>
      <c r="C599" s="988" t="s">
        <v>4224</v>
      </c>
      <c r="D599" s="988" t="s">
        <v>4403</v>
      </c>
      <c r="E599" s="792">
        <v>6</v>
      </c>
      <c r="F599" s="526">
        <v>727</v>
      </c>
      <c r="G599" s="526" t="s">
        <v>106</v>
      </c>
      <c r="H599" s="526" t="s">
        <v>106</v>
      </c>
      <c r="I599" s="924">
        <v>38.450000000000003</v>
      </c>
      <c r="J599" s="702">
        <f t="shared" si="155"/>
        <v>1.5791937581274382</v>
      </c>
      <c r="K599" s="927">
        <v>0.15179999999999999</v>
      </c>
      <c r="L599" s="639">
        <v>4</v>
      </c>
      <c r="M599" s="693">
        <f t="shared" si="156"/>
        <v>0.60719999999999996</v>
      </c>
      <c r="N599" s="921" t="s">
        <v>595</v>
      </c>
      <c r="O599" s="795">
        <v>0.13200000000000001</v>
      </c>
      <c r="P599" s="658">
        <v>43258</v>
      </c>
      <c r="Q599" s="658">
        <v>43280</v>
      </c>
      <c r="R599" s="693">
        <f t="shared" si="157"/>
        <v>14.999999999999988</v>
      </c>
      <c r="S599" s="759">
        <f>IF(INDEX(Historical!$D$7:$D$1437,MATCH(B599,Historical!$B$7:$B$1446,0))=0,"n/a",(INDEX(Historical!$C$7:$C$1437,MATCH(B599,Historical!$B$7:$B$1446,0))/INDEX(Historical!$D$7:$D$1437,MATCH(B599,Historical!$B$7:$B$1446,0))-1)*100)</f>
        <v>14.95107632093935</v>
      </c>
      <c r="T599" s="759">
        <f>IF(INDEX(Historical!$F$7:$F$1430,MATCH(B599,Historical!$B$7:$B$1446,0))=0,"n/a",((INDEX(Historical!$C$7:$C$1437,MATCH(B599,Historical!$B$7:$B$1446,0))/INDEX(Historical!$F$7:$F$1430,MATCH(B599,Historical!$B$7:$B$1446,0)))^(1/3)-1)*100)</f>
        <v>14.972722307386288</v>
      </c>
      <c r="U599" s="759">
        <f>IF(INDEX(Historical!$H$7:$H$1430,MATCH(B599,Historical!$B$7:$B$1446,0))=0,"n/a",((INDEX(Historical!$C$7:$C$1437,MATCH(B599,Historical!$B$7:$B$1446,0))/INDEX(Historical!$H$7:$H$1430,MATCH(B599,Historical!$B$7:$B$1446,0)))^(1/5)-1)*100)</f>
        <v>21.157494817672351</v>
      </c>
      <c r="V599" s="759" t="str">
        <f>IF(INDEX(Historical!$O$7:$O$1430,MATCH(B599,Historical!$B$7:$B$1446,0))=0,"n/a",((INDEX(Historical!$C$7:$C$1437,MATCH(B599,Historical!$B$7:$B$1446,0))/INDEX(Historical!$O$7:$O$1430,MATCH(B599,Historical!$B$7:$B$1446,0)))^(1/10)-1)*100)</f>
        <v>n/a</v>
      </c>
      <c r="W599" s="760" t="str">
        <f t="shared" si="158"/>
        <v>n/a</v>
      </c>
      <c r="X599" s="761">
        <f t="shared" si="159"/>
        <v>2.2997276975730818</v>
      </c>
      <c r="Y599" s="926" t="s">
        <v>826</v>
      </c>
      <c r="Z599" s="702">
        <f t="shared" si="160"/>
        <v>61.333333333333329</v>
      </c>
      <c r="AA599" s="935">
        <f t="shared" si="161"/>
        <v>38.838383838383841</v>
      </c>
      <c r="AB599" s="639">
        <v>6</v>
      </c>
      <c r="AC599" s="916">
        <v>0.99</v>
      </c>
      <c r="AD599" s="916">
        <v>3.35</v>
      </c>
      <c r="AE599" s="916">
        <v>3.63</v>
      </c>
      <c r="AF599" s="916">
        <v>2.73</v>
      </c>
      <c r="AG599" s="916">
        <v>7.0000000000000009</v>
      </c>
      <c r="AH599" s="916">
        <v>-75.599999999999994</v>
      </c>
      <c r="AI599" s="916">
        <v>8.17</v>
      </c>
      <c r="AJ599" s="916">
        <v>9.1999999999999993</v>
      </c>
      <c r="AK599" s="916">
        <v>11.65</v>
      </c>
      <c r="AL599" s="928">
        <v>10320</v>
      </c>
      <c r="AM599" s="922">
        <v>2.2999999999999998</v>
      </c>
      <c r="AN599" s="916">
        <v>0.69</v>
      </c>
      <c r="AO599" s="802">
        <f t="shared" si="162"/>
        <v>-16.101695262584052</v>
      </c>
      <c r="AP599" s="803">
        <f t="shared" si="163"/>
        <v>22.736688575799789</v>
      </c>
      <c r="AQ599" s="936">
        <f t="shared" si="164"/>
        <v>117.0804130360584</v>
      </c>
      <c r="AR599" s="702">
        <f>INDEX(Historical!$C$7:$C$1437,MATCH(B599,Historical!$B$7:$B$1446,0))*IF(AH599="n/a",1.03,IF(AH599&lt;0,1.01,IF(AH599&gt;10,1.1,(1+AH599/100))))</f>
        <v>0.59327400000000008</v>
      </c>
      <c r="AS599" s="935">
        <f t="shared" si="165"/>
        <v>0.6417444858000001</v>
      </c>
      <c r="AT599" s="935">
        <f t="shared" si="169"/>
        <v>0.7059189343800002</v>
      </c>
      <c r="AU599" s="935">
        <f t="shared" si="169"/>
        <v>0.77651082781800029</v>
      </c>
      <c r="AV599" s="935">
        <f t="shared" si="169"/>
        <v>0.8541619105998004</v>
      </c>
      <c r="AW599" s="702">
        <f t="shared" si="166"/>
        <v>3.5716101585978013</v>
      </c>
      <c r="AX599" s="810">
        <f t="shared" si="167"/>
        <v>9.2889731042855672</v>
      </c>
      <c r="AY599" s="991">
        <v>0.54</v>
      </c>
      <c r="AZ599" s="922">
        <v>24.07</v>
      </c>
      <c r="BA599" s="922">
        <v>-3.91</v>
      </c>
      <c r="BB599" s="922">
        <v>0.91999999999999993</v>
      </c>
      <c r="BC599" s="922">
        <v>5.67</v>
      </c>
      <c r="BE599" s="664">
        <v>2013</v>
      </c>
      <c r="BF599" s="946" t="e">
        <f>#VALUE!</f>
        <v>#VALUE!</v>
      </c>
      <c r="BG599" s="931">
        <v>3.4000000000000004</v>
      </c>
    </row>
    <row r="600" spans="1:59" ht="11.25" customHeight="1" x14ac:dyDescent="0.2">
      <c r="A600" s="537" t="s">
        <v>2641</v>
      </c>
      <c r="B600" s="925" t="s">
        <v>2642</v>
      </c>
      <c r="C600" s="988" t="s">
        <v>131</v>
      </c>
      <c r="D600" s="988" t="s">
        <v>4363</v>
      </c>
      <c r="E600" s="792">
        <v>6</v>
      </c>
      <c r="F600" s="526">
        <v>773</v>
      </c>
      <c r="G600" s="526" t="s">
        <v>37</v>
      </c>
      <c r="H600" s="526" t="s">
        <v>37</v>
      </c>
      <c r="I600" s="924">
        <v>51.3</v>
      </c>
      <c r="J600" s="702">
        <f t="shared" si="155"/>
        <v>2.7290448343079921</v>
      </c>
      <c r="K600" s="927">
        <v>0.35</v>
      </c>
      <c r="L600" s="639">
        <v>4</v>
      </c>
      <c r="M600" s="693">
        <f t="shared" si="156"/>
        <v>1.4</v>
      </c>
      <c r="N600" s="921" t="s">
        <v>296</v>
      </c>
      <c r="O600" s="795">
        <v>0.33500000000000002</v>
      </c>
      <c r="P600" s="915">
        <v>43510</v>
      </c>
      <c r="Q600" s="915">
        <v>43533</v>
      </c>
      <c r="R600" s="693">
        <f t="shared" si="157"/>
        <v>4.4776119402984946</v>
      </c>
      <c r="S600" s="759">
        <f>IF(INDEX(Historical!$D$7:$D$1437,MATCH(B600,Historical!$B$7:$B$1446,0))=0,"n/a",(INDEX(Historical!$C$7:$C$1437,MATCH(B600,Historical!$B$7:$B$1446,0))/INDEX(Historical!$D$7:$D$1437,MATCH(B600,Historical!$B$7:$B$1446,0))-1)*100)</f>
        <v>4.6875</v>
      </c>
      <c r="T600" s="759">
        <f>IF(INDEX(Historical!$F$7:$F$1430,MATCH(B600,Historical!$B$7:$B$1446,0))=0,"n/a",((INDEX(Historical!$C$7:$C$1437,MATCH(B600,Historical!$B$7:$B$1446,0))/INDEX(Historical!$F$7:$F$1430,MATCH(B600,Historical!$B$7:$B$1446,0)))^(1/3)-1)*100)</f>
        <v>2.8963325043393606</v>
      </c>
      <c r="U600" s="759">
        <f>IF(INDEX(Historical!$H$7:$H$1430,MATCH(B600,Historical!$B$7:$B$1446,0))=0,"n/a",((INDEX(Historical!$C$7:$C$1437,MATCH(B600,Historical!$B$7:$B$1446,0))/INDEX(Historical!$H$7:$H$1430,MATCH(B600,Historical!$B$7:$B$1446,0)))^(1/5)-1)*100)</f>
        <v>2.4027376750527463</v>
      </c>
      <c r="V600" s="759">
        <f>IF(INDEX(Historical!$O$7:$O$1430,MATCH(B600,Historical!$B$7:$B$1446,0))=0,"n/a",((INDEX(Historical!$C$7:$C$1437,MATCH(B600,Historical!$B$7:$B$1446,0))/INDEX(Historical!$O$7:$O$1430,MATCH(B600,Historical!$B$7:$B$1446,0)))^(1/10)-1)*100)</f>
        <v>1.1942378177002499</v>
      </c>
      <c r="W600" s="760">
        <f t="shared" si="158"/>
        <v>2.0119423781769958</v>
      </c>
      <c r="X600" s="761">
        <f t="shared" si="159"/>
        <v>0.25835888979061788</v>
      </c>
      <c r="Y600" s="705"/>
      <c r="Z600" s="702">
        <f t="shared" si="160"/>
        <v>67.961165048543677</v>
      </c>
      <c r="AA600" s="935">
        <f t="shared" si="161"/>
        <v>24.902912621359221</v>
      </c>
      <c r="AB600" s="639">
        <v>12</v>
      </c>
      <c r="AC600" s="916">
        <v>2.06</v>
      </c>
      <c r="AD600" s="916">
        <v>2.76</v>
      </c>
      <c r="AE600" s="916">
        <v>2.2200000000000002</v>
      </c>
      <c r="AF600" s="916">
        <v>2.79</v>
      </c>
      <c r="AG600" s="916">
        <v>11.4</v>
      </c>
      <c r="AH600" s="916">
        <v>10.6</v>
      </c>
      <c r="AI600" s="916">
        <v>9.73</v>
      </c>
      <c r="AJ600" s="916">
        <v>9.3000000000000007</v>
      </c>
      <c r="AK600" s="916">
        <v>9</v>
      </c>
      <c r="AL600" s="928">
        <v>2029.9999999999998</v>
      </c>
      <c r="AM600" s="922">
        <v>1.6</v>
      </c>
      <c r="AN600" s="916">
        <v>0.84</v>
      </c>
      <c r="AO600" s="802">
        <f t="shared" si="162"/>
        <v>-19.771130111998481</v>
      </c>
      <c r="AP600" s="803">
        <f t="shared" si="163"/>
        <v>5.1317825093607379</v>
      </c>
      <c r="AQ600" s="936">
        <f t="shared" si="164"/>
        <v>75.725956109179933</v>
      </c>
      <c r="AR600" s="702">
        <f>INDEX(Historical!$C$7:$C$1437,MATCH(B600,Historical!$B$7:$B$1446,0))*IF(AH600="n/a",1.03,IF(AH600&lt;0,1.01,IF(AH600&gt;10,1.1,(1+AH600/100))))</f>
        <v>1.4740000000000002</v>
      </c>
      <c r="AS600" s="935">
        <f t="shared" si="165"/>
        <v>1.6174202000000002</v>
      </c>
      <c r="AT600" s="935">
        <f t="shared" si="169"/>
        <v>1.7629880180000004</v>
      </c>
      <c r="AU600" s="935">
        <f t="shared" si="169"/>
        <v>1.9216569396200005</v>
      </c>
      <c r="AV600" s="935">
        <f t="shared" si="169"/>
        <v>2.0946060641858009</v>
      </c>
      <c r="AW600" s="702">
        <f t="shared" si="166"/>
        <v>8.8706712218058019</v>
      </c>
      <c r="AX600" s="810">
        <f t="shared" si="167"/>
        <v>17.291756767652636</v>
      </c>
      <c r="AY600" s="991">
        <v>0.32</v>
      </c>
      <c r="AZ600" s="922">
        <v>20.560000000000002</v>
      </c>
      <c r="BA600" s="922">
        <v>-1.1199999999999999</v>
      </c>
      <c r="BB600" s="922">
        <v>2.46</v>
      </c>
      <c r="BC600" s="922">
        <v>5.67</v>
      </c>
      <c r="BE600" s="664">
        <v>2014</v>
      </c>
      <c r="BF600" s="946" t="e">
        <f>#VALUE!</f>
        <v>#VALUE!</v>
      </c>
      <c r="BG600" s="931">
        <v>4.1000000000000005</v>
      </c>
    </row>
    <row r="601" spans="1:59" ht="11.25" customHeight="1" x14ac:dyDescent="0.2">
      <c r="A601" s="609" t="s">
        <v>3891</v>
      </c>
      <c r="B601" s="925" t="s">
        <v>3892</v>
      </c>
      <c r="C601" s="988" t="s">
        <v>108</v>
      </c>
      <c r="D601" s="988" t="s">
        <v>4373</v>
      </c>
      <c r="E601" s="792">
        <v>6</v>
      </c>
      <c r="F601" s="526">
        <v>760</v>
      </c>
      <c r="G601" s="526" t="s">
        <v>106</v>
      </c>
      <c r="H601" s="526" t="s">
        <v>106</v>
      </c>
      <c r="I601" s="924">
        <v>19.170000000000002</v>
      </c>
      <c r="J601" s="702">
        <f t="shared" si="155"/>
        <v>1.4084507042253522</v>
      </c>
      <c r="K601" s="927">
        <v>0.13500000000000001</v>
      </c>
      <c r="L601" s="639">
        <v>2</v>
      </c>
      <c r="M601" s="693">
        <f t="shared" si="156"/>
        <v>0.27</v>
      </c>
      <c r="N601" s="921" t="s">
        <v>273</v>
      </c>
      <c r="O601" s="795">
        <v>0.13</v>
      </c>
      <c r="P601" s="915">
        <v>43490</v>
      </c>
      <c r="Q601" s="915">
        <v>43504</v>
      </c>
      <c r="R601" s="693">
        <f t="shared" si="157"/>
        <v>3.8461538461538494</v>
      </c>
      <c r="S601" s="759">
        <f>IF(INDEX(Historical!$D$7:$D$1437,MATCH(B601,Historical!$B$7:$B$1446,0))=0,"n/a",(INDEX(Historical!$C$7:$C$1437,MATCH(B601,Historical!$B$7:$B$1446,0))/INDEX(Historical!$D$7:$D$1437,MATCH(B601,Historical!$B$7:$B$1446,0))-1)*100)</f>
        <v>4.0000000000000036</v>
      </c>
      <c r="T601" s="759">
        <f>IF(INDEX(Historical!$F$7:$F$1430,MATCH(B601,Historical!$B$7:$B$1446,0))=0,"n/a",((INDEX(Historical!$C$7:$C$1437,MATCH(B601,Historical!$B$7:$B$1446,0))/INDEX(Historical!$F$7:$F$1430,MATCH(B601,Historical!$B$7:$B$1446,0)))^(1/3)-1)*100)</f>
        <v>7.3786693294802586</v>
      </c>
      <c r="U601" s="759" t="str">
        <f>IF(INDEX(Historical!$H$7:$H$1430,MATCH(B601,Historical!$B$7:$B$1446,0))=0,"n/a",((INDEX(Historical!$C$7:$C$1437,MATCH(B601,Historical!$B$7:$B$1446,0))/INDEX(Historical!$H$7:$H$1430,MATCH(B601,Historical!$B$7:$B$1446,0)))^(1/5)-1)*100)</f>
        <v>n/a</v>
      </c>
      <c r="V601" s="759">
        <f>IF(INDEX(Historical!$O$7:$O$1430,MATCH(B601,Historical!$B$7:$B$1446,0))=0,"n/a",((INDEX(Historical!$C$7:$C$1437,MATCH(B601,Historical!$B$7:$B$1446,0))/INDEX(Historical!$O$7:$O$1430,MATCH(B601,Historical!$B$7:$B$1446,0)))^(1/10)-1)*100)</f>
        <v>13.237743997702346</v>
      </c>
      <c r="W601" s="760" t="str">
        <f t="shared" si="158"/>
        <v>n/a</v>
      </c>
      <c r="X601" s="761" t="str">
        <f t="shared" si="159"/>
        <v>n/a</v>
      </c>
      <c r="Y601" s="926"/>
      <c r="Z601" s="702">
        <f t="shared" si="160"/>
        <v>19.014084507042256</v>
      </c>
      <c r="AA601" s="935">
        <f t="shared" si="161"/>
        <v>13.500000000000002</v>
      </c>
      <c r="AB601" s="639">
        <v>12</v>
      </c>
      <c r="AC601" s="916">
        <v>1.42</v>
      </c>
      <c r="AD601" s="916" t="s">
        <v>137</v>
      </c>
      <c r="AE601" s="916">
        <v>3.93</v>
      </c>
      <c r="AF601" s="916">
        <v>1.56</v>
      </c>
      <c r="AG601" s="916">
        <v>12.1</v>
      </c>
      <c r="AH601" s="916">
        <v>14.2</v>
      </c>
      <c r="AI601" s="916" t="s">
        <v>137</v>
      </c>
      <c r="AJ601" s="916">
        <v>13.900000000000002</v>
      </c>
      <c r="AK601" s="916" t="s">
        <v>137</v>
      </c>
      <c r="AL601" s="928">
        <v>157.96</v>
      </c>
      <c r="AM601" s="922">
        <v>10.100000000000001</v>
      </c>
      <c r="AN601" s="916">
        <v>0</v>
      </c>
      <c r="AO601" s="802" t="str">
        <f t="shared" si="162"/>
        <v>n/a</v>
      </c>
      <c r="AP601" s="803" t="str">
        <f t="shared" si="163"/>
        <v>n/a</v>
      </c>
      <c r="AQ601" s="936">
        <f t="shared" si="164"/>
        <v>-3.2529070204173949</v>
      </c>
      <c r="AR601" s="702">
        <f>INDEX(Historical!$C$7:$C$1437,MATCH(B601,Historical!$B$7:$B$1446,0))*IF(AH601="n/a",1.03,IF(AH601&lt;0,1.01,IF(AH601&gt;10,1.1,(1+AH601/100))))</f>
        <v>0.28600000000000003</v>
      </c>
      <c r="AS601" s="935">
        <f t="shared" si="165"/>
        <v>0.29458000000000006</v>
      </c>
      <c r="AT601" s="935">
        <f t="shared" si="169"/>
        <v>0.30341740000000006</v>
      </c>
      <c r="AU601" s="935">
        <f t="shared" si="169"/>
        <v>0.31251992200000006</v>
      </c>
      <c r="AV601" s="935">
        <f t="shared" si="169"/>
        <v>0.32189551966000007</v>
      </c>
      <c r="AW601" s="702">
        <f t="shared" si="166"/>
        <v>1.5184128416600005</v>
      </c>
      <c r="AX601" s="810">
        <f t="shared" si="167"/>
        <v>7.92077643015128</v>
      </c>
      <c r="AY601" s="991">
        <v>0.41</v>
      </c>
      <c r="AZ601" s="922">
        <v>16.97</v>
      </c>
      <c r="BA601" s="922">
        <v>-25.259999999999998</v>
      </c>
      <c r="BB601" s="922">
        <v>3.8699999999999997</v>
      </c>
      <c r="BC601" s="922">
        <v>0.73</v>
      </c>
      <c r="BE601" s="664">
        <v>2014</v>
      </c>
      <c r="BF601" s="946" t="e">
        <f>#VALUE!</f>
        <v>#VALUE!</v>
      </c>
      <c r="BG601" s="931">
        <v>1.0999999999999999</v>
      </c>
    </row>
    <row r="602" spans="1:59" ht="11.25" customHeight="1" x14ac:dyDescent="0.2">
      <c r="A602" s="537" t="s">
        <v>1535</v>
      </c>
      <c r="B602" s="925" t="s">
        <v>1536</v>
      </c>
      <c r="C602" s="988" t="s">
        <v>247</v>
      </c>
      <c r="D602" s="988" t="s">
        <v>4392</v>
      </c>
      <c r="E602" s="792">
        <v>9</v>
      </c>
      <c r="F602" s="526">
        <v>479</v>
      </c>
      <c r="G602" s="526" t="s">
        <v>106</v>
      </c>
      <c r="H602" s="526" t="s">
        <v>106</v>
      </c>
      <c r="I602" s="924">
        <v>83.06</v>
      </c>
      <c r="J602" s="702">
        <f t="shared" si="155"/>
        <v>1.7818444497953285</v>
      </c>
      <c r="K602" s="927">
        <v>0.37</v>
      </c>
      <c r="L602" s="639">
        <v>4</v>
      </c>
      <c r="M602" s="693">
        <f t="shared" si="156"/>
        <v>1.48</v>
      </c>
      <c r="N602" s="921" t="s">
        <v>187</v>
      </c>
      <c r="O602" s="795">
        <v>0.34</v>
      </c>
      <c r="P602" s="915">
        <v>43572</v>
      </c>
      <c r="Q602" s="915">
        <v>43588</v>
      </c>
      <c r="R602" s="693">
        <f t="shared" si="157"/>
        <v>8.8235294117646959</v>
      </c>
      <c r="S602" s="759">
        <f>IF(INDEX(Historical!$D$7:$D$1437,MATCH(B602,Historical!$B$7:$B$1446,0))=0,"n/a",(INDEX(Historical!$C$7:$C$1437,MATCH(B602,Historical!$B$7:$B$1446,0))/INDEX(Historical!$D$7:$D$1437,MATCH(B602,Historical!$B$7:$B$1446,0))-1)*100)</f>
        <v>19.444444444444443</v>
      </c>
      <c r="T602" s="759">
        <f>IF(INDEX(Historical!$F$7:$F$1430,MATCH(B602,Historical!$B$7:$B$1446,0))=0,"n/a",((INDEX(Historical!$C$7:$C$1437,MATCH(B602,Historical!$B$7:$B$1446,0))/INDEX(Historical!$F$7:$F$1430,MATCH(B602,Historical!$B$7:$B$1446,0)))^(1/3)-1)*100)</f>
        <v>10.3501240610526</v>
      </c>
      <c r="U602" s="759">
        <f>IF(INDEX(Historical!$H$7:$H$1430,MATCH(B602,Historical!$B$7:$B$1446,0))=0,"n/a",((INDEX(Historical!$C$7:$C$1437,MATCH(B602,Historical!$B$7:$B$1446,0))/INDEX(Historical!$H$7:$H$1430,MATCH(B602,Historical!$B$7:$B$1446,0)))^(1/5)-1)*100)</f>
        <v>13.330844220540294</v>
      </c>
      <c r="V602" s="759">
        <f>IF(INDEX(Historical!$O$7:$O$1430,MATCH(B602,Historical!$B$7:$B$1446,0))=0,"n/a",((INDEX(Historical!$C$7:$C$1437,MATCH(B602,Historical!$B$7:$B$1446,0))/INDEX(Historical!$O$7:$O$1430,MATCH(B602,Historical!$B$7:$B$1446,0)))^(1/10)-1)*100)</f>
        <v>6.0048464743126528</v>
      </c>
      <c r="W602" s="760">
        <f t="shared" si="158"/>
        <v>2.2200141631541404</v>
      </c>
      <c r="X602" s="761">
        <f t="shared" si="159"/>
        <v>4.1658888189188419</v>
      </c>
      <c r="Y602" s="716"/>
      <c r="Z602" s="702">
        <f t="shared" si="160"/>
        <v>37.56345177664975</v>
      </c>
      <c r="AA602" s="935">
        <f t="shared" si="161"/>
        <v>21.081218274111677</v>
      </c>
      <c r="AB602" s="639">
        <v>1</v>
      </c>
      <c r="AC602" s="916">
        <v>3.94</v>
      </c>
      <c r="AD602" s="916">
        <v>2.11</v>
      </c>
      <c r="AE602" s="916">
        <v>1.25</v>
      </c>
      <c r="AF602" s="916">
        <v>2.9</v>
      </c>
      <c r="AG602" s="916">
        <v>14.299999999999999</v>
      </c>
      <c r="AH602" s="916">
        <v>23.799999999999997</v>
      </c>
      <c r="AI602" s="916">
        <v>8.02</v>
      </c>
      <c r="AJ602" s="916">
        <v>3.2</v>
      </c>
      <c r="AK602" s="916">
        <v>10</v>
      </c>
      <c r="AL602" s="928">
        <v>1380</v>
      </c>
      <c r="AM602" s="922">
        <v>1.7999999999999998</v>
      </c>
      <c r="AN602" s="916">
        <v>0.03</v>
      </c>
      <c r="AO602" s="802">
        <f t="shared" si="162"/>
        <v>-5.9685296037760551</v>
      </c>
      <c r="AP602" s="803">
        <f t="shared" si="163"/>
        <v>15.112688670335622</v>
      </c>
      <c r="AQ602" s="936">
        <f t="shared" si="164"/>
        <v>64.837337996413737</v>
      </c>
      <c r="AR602" s="702">
        <f>INDEX(Historical!$C$7:$C$1437,MATCH(B602,Historical!$B$7:$B$1446,0))*IF(AH602="n/a",1.03,IF(AH602&lt;0,1.01,IF(AH602&gt;10,1.1,(1+AH602/100))))</f>
        <v>1.4190000000000003</v>
      </c>
      <c r="AS602" s="935">
        <f t="shared" si="165"/>
        <v>1.5328038000000004</v>
      </c>
      <c r="AT602" s="935">
        <f t="shared" si="169"/>
        <v>1.6860841800000006</v>
      </c>
      <c r="AU602" s="935">
        <f t="shared" si="169"/>
        <v>1.8546925980000009</v>
      </c>
      <c r="AV602" s="935">
        <f t="shared" si="169"/>
        <v>2.0401618578000011</v>
      </c>
      <c r="AW602" s="702">
        <f t="shared" si="166"/>
        <v>8.532742435800003</v>
      </c>
      <c r="AX602" s="810">
        <f t="shared" si="167"/>
        <v>10.272986318083317</v>
      </c>
      <c r="AY602" s="991">
        <v>0.33</v>
      </c>
      <c r="AZ602" s="922">
        <v>30.8</v>
      </c>
      <c r="BA602" s="922">
        <v>-14.540000000000001</v>
      </c>
      <c r="BB602" s="922">
        <v>5.91</v>
      </c>
      <c r="BC602" s="922">
        <v>0.49</v>
      </c>
      <c r="BE602" s="664">
        <v>2011</v>
      </c>
      <c r="BF602" s="946" t="e">
        <f>#VALUE!</f>
        <v>#VALUE!</v>
      </c>
      <c r="BG602" s="931">
        <v>9.3000000000000007</v>
      </c>
    </row>
    <row r="603" spans="1:59" ht="11.25" customHeight="1" x14ac:dyDescent="0.2">
      <c r="A603" s="609" t="s">
        <v>721</v>
      </c>
      <c r="B603" s="925" t="s">
        <v>722</v>
      </c>
      <c r="C603" s="988" t="s">
        <v>179</v>
      </c>
      <c r="D603" s="988" t="s">
        <v>4371</v>
      </c>
      <c r="E603" s="792">
        <v>15</v>
      </c>
      <c r="F603" s="526">
        <v>247</v>
      </c>
      <c r="G603" s="526" t="s">
        <v>37</v>
      </c>
      <c r="H603" s="526" t="s">
        <v>37</v>
      </c>
      <c r="I603" s="924">
        <v>58.88</v>
      </c>
      <c r="J603" s="702">
        <f t="shared" si="155"/>
        <v>5.2989130434782608</v>
      </c>
      <c r="K603" s="927">
        <v>0.78</v>
      </c>
      <c r="L603" s="639">
        <v>4</v>
      </c>
      <c r="M603" s="693">
        <f t="shared" si="156"/>
        <v>3.12</v>
      </c>
      <c r="N603" s="921" t="s">
        <v>220</v>
      </c>
      <c r="O603" s="795">
        <v>0.77</v>
      </c>
      <c r="P603" s="915">
        <v>43350</v>
      </c>
      <c r="Q603" s="915">
        <v>43388</v>
      </c>
      <c r="R603" s="693">
        <f t="shared" si="157"/>
        <v>1.2987012987012998</v>
      </c>
      <c r="S603" s="759">
        <f>IF(INDEX(Historical!$D$7:$D$1437,MATCH(B603,Historical!$B$7:$B$1446,0))=0,"n/a",(INDEX(Historical!$C$7:$C$1437,MATCH(B603,Historical!$B$7:$B$1446,0))/INDEX(Historical!$D$7:$D$1437,MATCH(B603,Historical!$B$7:$B$1446,0))-1)*100)</f>
        <v>1.3114754098360493</v>
      </c>
      <c r="T603" s="759">
        <f>IF(INDEX(Historical!$F$7:$F$1430,MATCH(B603,Historical!$B$7:$B$1446,0))=0,"n/a",((INDEX(Historical!$C$7:$C$1437,MATCH(B603,Historical!$B$7:$B$1446,0))/INDEX(Historical!$F$7:$F$1430,MATCH(B603,Historical!$B$7:$B$1446,0)))^(1/3)-1)*100)</f>
        <v>1.6725500735793153</v>
      </c>
      <c r="U603" s="759">
        <f>IF(INDEX(Historical!$H$7:$H$1430,MATCH(B603,Historical!$B$7:$B$1446,0))=0,"n/a",((INDEX(Historical!$C$7:$C$1437,MATCH(B603,Historical!$B$7:$B$1446,0))/INDEX(Historical!$H$7:$H$1430,MATCH(B603,Historical!$B$7:$B$1446,0)))^(1/5)-1)*100)</f>
        <v>5.4109461407648718</v>
      </c>
      <c r="V603" s="759">
        <f>IF(INDEX(Historical!$O$7:$O$1430,MATCH(B603,Historical!$B$7:$B$1446,0))=0,"n/a",((INDEX(Historical!$C$7:$C$1437,MATCH(B603,Historical!$B$7:$B$1446,0))/INDEX(Historical!$O$7:$O$1430,MATCH(B603,Historical!$B$7:$B$1446,0)))^(1/10)-1)*100)</f>
        <v>10.219345911703549</v>
      </c>
      <c r="W603" s="760">
        <f t="shared" si="158"/>
        <v>0.52948067200348592</v>
      </c>
      <c r="X603" s="761" t="str">
        <f t="shared" si="159"/>
        <v>n/a</v>
      </c>
      <c r="Y603" s="926"/>
      <c r="Z603" s="702">
        <f t="shared" si="160"/>
        <v>58.208955223880601</v>
      </c>
      <c r="AA603" s="935">
        <f t="shared" si="161"/>
        <v>10.985074626865671</v>
      </c>
      <c r="AB603" s="639">
        <v>12</v>
      </c>
      <c r="AC603" s="916">
        <v>5.36</v>
      </c>
      <c r="AD603" s="916">
        <v>0.82</v>
      </c>
      <c r="AE603" s="916">
        <v>2.5</v>
      </c>
      <c r="AF603" s="916">
        <v>2.08</v>
      </c>
      <c r="AG603" s="916">
        <v>19.5</v>
      </c>
      <c r="AH603" s="918">
        <v>216.8</v>
      </c>
      <c r="AI603" s="918">
        <v>2.37</v>
      </c>
      <c r="AJ603" s="916">
        <v>-2.6</v>
      </c>
      <c r="AK603" s="916">
        <v>13.38</v>
      </c>
      <c r="AL603" s="928">
        <v>44420</v>
      </c>
      <c r="AM603" s="922">
        <v>0.1</v>
      </c>
      <c r="AN603" s="916">
        <v>0.48</v>
      </c>
      <c r="AO603" s="802">
        <f t="shared" si="162"/>
        <v>-0.27521544262253883</v>
      </c>
      <c r="AP603" s="803">
        <f t="shared" si="163"/>
        <v>10.709859184243133</v>
      </c>
      <c r="AQ603" s="936">
        <f t="shared" si="164"/>
        <v>0.77247248437244398</v>
      </c>
      <c r="AR603" s="702">
        <f>INDEX(Historical!$C$7:$C$1437,MATCH(B603,Historical!$B$7:$B$1446,0))*IF(AH603="n/a",1.03,IF(AH603&lt;0,1.01,IF(AH603&gt;10,1.1,(1+AH603/100))))</f>
        <v>3.399</v>
      </c>
      <c r="AS603" s="935">
        <f t="shared" si="165"/>
        <v>3.4795563</v>
      </c>
      <c r="AT603" s="935">
        <f t="shared" si="169"/>
        <v>3.8275119300000005</v>
      </c>
      <c r="AU603" s="935">
        <f t="shared" si="169"/>
        <v>4.2102631230000007</v>
      </c>
      <c r="AV603" s="935">
        <f t="shared" si="169"/>
        <v>4.6312894353000011</v>
      </c>
      <c r="AW603" s="702">
        <f t="shared" si="166"/>
        <v>19.547620788300001</v>
      </c>
      <c r="AX603" s="810">
        <f t="shared" si="167"/>
        <v>33.199084219259511</v>
      </c>
      <c r="AY603" s="991">
        <v>0.83</v>
      </c>
      <c r="AZ603" s="922">
        <v>3.61</v>
      </c>
      <c r="BA603" s="922">
        <v>-32.840000000000003</v>
      </c>
      <c r="BB603" s="922">
        <v>-10.18</v>
      </c>
      <c r="BC603" s="922">
        <v>-17.309999999999999</v>
      </c>
      <c r="BE603" s="664">
        <v>2004</v>
      </c>
      <c r="BF603" s="946" t="e">
        <f>#VALUE!</f>
        <v>#VALUE!</v>
      </c>
      <c r="BG603" s="931">
        <v>9.4</v>
      </c>
    </row>
    <row r="604" spans="1:59" ht="11.25" customHeight="1" x14ac:dyDescent="0.2">
      <c r="A604" s="537" t="s">
        <v>4419</v>
      </c>
      <c r="B604" s="925" t="s">
        <v>4216</v>
      </c>
      <c r="C604" s="988" t="s">
        <v>108</v>
      </c>
      <c r="D604" s="988" t="s">
        <v>4373</v>
      </c>
      <c r="E604" s="792">
        <v>23</v>
      </c>
      <c r="F604" s="526">
        <v>150</v>
      </c>
      <c r="G604" s="526" t="s">
        <v>106</v>
      </c>
      <c r="H604" s="526" t="s">
        <v>106</v>
      </c>
      <c r="I604" s="924">
        <v>32.65</v>
      </c>
      <c r="J604" s="702">
        <f t="shared" si="155"/>
        <v>2.8177641653905057</v>
      </c>
      <c r="K604" s="933">
        <v>0.23</v>
      </c>
      <c r="L604" s="639">
        <v>4</v>
      </c>
      <c r="M604" s="693">
        <f t="shared" si="156"/>
        <v>0.92</v>
      </c>
      <c r="N604" s="921" t="s">
        <v>460</v>
      </c>
      <c r="O604" s="796">
        <v>0.22</v>
      </c>
      <c r="P604" s="915">
        <v>43567</v>
      </c>
      <c r="Q604" s="915">
        <v>43577</v>
      </c>
      <c r="R604" s="693">
        <f t="shared" si="157"/>
        <v>4.5454545454545494</v>
      </c>
      <c r="S604" s="759">
        <f>IF(INDEX(Historical!$D$7:$D$1437,MATCH(B604,Historical!$B$7:$B$1446,0))=0,"n/a",(INDEX(Historical!$C$7:$C$1437,MATCH(B604,Historical!$B$7:$B$1446,0))/INDEX(Historical!$D$7:$D$1437,MATCH(B604,Historical!$B$7:$B$1446,0))-1)*100)</f>
        <v>11.971830985915499</v>
      </c>
      <c r="T604" s="759">
        <f>IF(INDEX(Historical!$F$7:$F$1430,MATCH(B604,Historical!$B$7:$B$1446,0))=0,"n/a",((INDEX(Historical!$C$7:$C$1437,MATCH(B604,Historical!$B$7:$B$1446,0))/INDEX(Historical!$F$7:$F$1430,MATCH(B604,Historical!$B$7:$B$1446,0)))^(1/3)-1)*100)</f>
        <v>13.066725033322268</v>
      </c>
      <c r="U604" s="759">
        <f>IF(INDEX(Historical!$H$7:$H$1430,MATCH(B604,Historical!$B$7:$B$1446,0))=0,"n/a",((INDEX(Historical!$C$7:$C$1437,MATCH(B604,Historical!$B$7:$B$1446,0))/INDEX(Historical!$H$7:$H$1430,MATCH(B604,Historical!$B$7:$B$1446,0)))^(1/5)-1)*100)</f>
        <v>17.169054553092657</v>
      </c>
      <c r="V604" s="759">
        <f>IF(INDEX(Historical!$O$7:$O$1430,MATCH(B604,Historical!$B$7:$B$1446,0))=0,"n/a",((INDEX(Historical!$C$7:$C$1437,MATCH(B604,Historical!$B$7:$B$1446,0))/INDEX(Historical!$O$7:$O$1430,MATCH(B604,Historical!$B$7:$B$1446,0)))^(1/10)-1)*100)</f>
        <v>20.322185454786457</v>
      </c>
      <c r="W604" s="760">
        <f t="shared" si="158"/>
        <v>0.84484292259270044</v>
      </c>
      <c r="X604" s="761">
        <f t="shared" si="159"/>
        <v>0.82543531505253154</v>
      </c>
      <c r="Y604" s="926" t="s">
        <v>4461</v>
      </c>
      <c r="Z604" s="702">
        <f t="shared" si="160"/>
        <v>28.571428571428569</v>
      </c>
      <c r="AA604" s="935">
        <f t="shared" si="161"/>
        <v>10.13975155279503</v>
      </c>
      <c r="AB604" s="639">
        <v>12</v>
      </c>
      <c r="AC604" s="916">
        <v>3.22</v>
      </c>
      <c r="AD604" s="916">
        <v>0.84</v>
      </c>
      <c r="AE604" s="916">
        <v>3.62</v>
      </c>
      <c r="AF604" s="916">
        <v>1.1100000000000001</v>
      </c>
      <c r="AG604" s="916">
        <v>12.3</v>
      </c>
      <c r="AH604" s="916">
        <v>-13.600000000000001</v>
      </c>
      <c r="AI604" s="916">
        <v>2.78</v>
      </c>
      <c r="AJ604" s="916">
        <v>20.8</v>
      </c>
      <c r="AK604" s="916">
        <v>12</v>
      </c>
      <c r="AL604" s="928">
        <v>4120</v>
      </c>
      <c r="AM604" s="922">
        <v>1.4000000000000001</v>
      </c>
      <c r="AN604" s="916">
        <v>0.12</v>
      </c>
      <c r="AO604" s="802">
        <f t="shared" si="162"/>
        <v>9.8470671656881343</v>
      </c>
      <c r="AP604" s="803">
        <f t="shared" si="163"/>
        <v>19.986818718483164</v>
      </c>
      <c r="AQ604" s="936">
        <f t="shared" si="164"/>
        <v>-29.273219833557985</v>
      </c>
      <c r="AR604" s="702">
        <f>INDEX(Historical!$C$7:$C$1437,MATCH(B604,Historical!$B$7:$B$1446,0))*IF(AH604="n/a",1.03,IF(AH604&lt;0,1.01,IF(AH604&gt;10,1.1,(1+AH604/100))))</f>
        <v>0.80295000000000005</v>
      </c>
      <c r="AS604" s="935">
        <f t="shared" si="165"/>
        <v>0.82527201000000006</v>
      </c>
      <c r="AT604" s="935">
        <f t="shared" si="169"/>
        <v>0.90779921100000016</v>
      </c>
      <c r="AU604" s="935">
        <f t="shared" si="169"/>
        <v>0.99857913210000027</v>
      </c>
      <c r="AV604" s="935">
        <f t="shared" si="169"/>
        <v>1.0984370453100003</v>
      </c>
      <c r="AW604" s="702">
        <f t="shared" si="166"/>
        <v>4.6330373984100008</v>
      </c>
      <c r="AX604" s="810">
        <f t="shared" si="167"/>
        <v>14.1900073458193</v>
      </c>
      <c r="AY604" s="991">
        <v>1.92</v>
      </c>
      <c r="AZ604" s="922">
        <v>55.33</v>
      </c>
      <c r="BA604" s="922">
        <v>-35.21</v>
      </c>
      <c r="BB604" s="922">
        <v>4.95</v>
      </c>
      <c r="BC604" s="922">
        <v>0.82000000000000006</v>
      </c>
      <c r="BE604" s="664">
        <v>1997</v>
      </c>
      <c r="BF604" s="946" t="e">
        <f>#VALUE!</f>
        <v>#VALUE!</v>
      </c>
      <c r="BG604" s="931">
        <v>2</v>
      </c>
    </row>
    <row r="605" spans="1:59" ht="11.25" customHeight="1" x14ac:dyDescent="0.2">
      <c r="A605" s="537" t="s">
        <v>1553</v>
      </c>
      <c r="B605" s="925" t="s">
        <v>1554</v>
      </c>
      <c r="C605" s="988" t="s">
        <v>247</v>
      </c>
      <c r="D605" s="988" t="s">
        <v>4351</v>
      </c>
      <c r="E605" s="792">
        <v>9</v>
      </c>
      <c r="F605" s="526">
        <v>430</v>
      </c>
      <c r="G605" s="526" t="s">
        <v>106</v>
      </c>
      <c r="H605" s="526" t="s">
        <v>106</v>
      </c>
      <c r="I605" s="924">
        <v>45.92</v>
      </c>
      <c r="J605" s="702">
        <f t="shared" si="155"/>
        <v>3.3101045296167246</v>
      </c>
      <c r="K605" s="927">
        <v>0.38</v>
      </c>
      <c r="L605" s="639">
        <v>4</v>
      </c>
      <c r="M605" s="693">
        <f t="shared" si="156"/>
        <v>1.52</v>
      </c>
      <c r="N605" s="921" t="s">
        <v>119</v>
      </c>
      <c r="O605" s="795">
        <v>0.37</v>
      </c>
      <c r="P605" s="915">
        <v>43504</v>
      </c>
      <c r="Q605" s="915">
        <v>43525</v>
      </c>
      <c r="R605" s="693">
        <f t="shared" si="157"/>
        <v>2.7027027027027053</v>
      </c>
      <c r="S605" s="759">
        <f>IF(INDEX(Historical!$D$7:$D$1437,MATCH(B605,Historical!$B$7:$B$1446,0))=0,"n/a",(INDEX(Historical!$C$7:$C$1437,MATCH(B605,Historical!$B$7:$B$1446,0))/INDEX(Historical!$D$7:$D$1437,MATCH(B605,Historical!$B$7:$B$1446,0))-1)*100)</f>
        <v>12.698412698412698</v>
      </c>
      <c r="T605" s="759">
        <f>IF(INDEX(Historical!$F$7:$F$1430,MATCH(B605,Historical!$B$7:$B$1446,0))=0,"n/a",((INDEX(Historical!$C$7:$C$1437,MATCH(B605,Historical!$B$7:$B$1446,0))/INDEX(Historical!$F$7:$F$1430,MATCH(B605,Historical!$B$7:$B$1446,0)))^(1/3)-1)*100)</f>
        <v>14.741405029518994</v>
      </c>
      <c r="U605" s="759">
        <f>IF(INDEX(Historical!$H$7:$H$1430,MATCH(B605,Historical!$B$7:$B$1446,0))=0,"n/a",((INDEX(Historical!$C$7:$C$1437,MATCH(B605,Historical!$B$7:$B$1446,0))/INDEX(Historical!$H$7:$H$1430,MATCH(B605,Historical!$B$7:$B$1446,0)))^(1/5)-1)*100)</f>
        <v>18.026446295116184</v>
      </c>
      <c r="V605" s="759">
        <f>IF(INDEX(Historical!$O$7:$O$1430,MATCH(B605,Historical!$B$7:$B$1446,0))=0,"n/a",((INDEX(Historical!$C$7:$C$1437,MATCH(B605,Historical!$B$7:$B$1446,0))/INDEX(Historical!$O$7:$O$1430,MATCH(B605,Historical!$B$7:$B$1446,0)))^(1/10)-1)*100)</f>
        <v>14.709288067146996</v>
      </c>
      <c r="W605" s="760">
        <f t="shared" si="158"/>
        <v>1.2255145329146158</v>
      </c>
      <c r="X605" s="761">
        <f t="shared" si="159"/>
        <v>1.1938043904050453</v>
      </c>
      <c r="Y605" s="926"/>
      <c r="Z605" s="702">
        <f t="shared" si="160"/>
        <v>27.536231884057973</v>
      </c>
      <c r="AA605" s="935">
        <f t="shared" si="161"/>
        <v>8.3188405797101463</v>
      </c>
      <c r="AB605" s="639">
        <v>12</v>
      </c>
      <c r="AC605" s="916">
        <v>5.52</v>
      </c>
      <c r="AD605" s="916">
        <v>1.89</v>
      </c>
      <c r="AE605" s="916">
        <v>0.17</v>
      </c>
      <c r="AF605" s="916">
        <v>1.5</v>
      </c>
      <c r="AG605" s="916">
        <v>27.700000000000003</v>
      </c>
      <c r="AH605" s="916">
        <v>28.199999999999996</v>
      </c>
      <c r="AI605" s="916">
        <v>2.33</v>
      </c>
      <c r="AJ605" s="916">
        <v>15.1</v>
      </c>
      <c r="AK605" s="916">
        <v>4.3999999999999995</v>
      </c>
      <c r="AL605" s="928">
        <v>3830</v>
      </c>
      <c r="AM605" s="922">
        <v>1.4000000000000001</v>
      </c>
      <c r="AN605" s="916">
        <v>2.2999999999999998</v>
      </c>
      <c r="AO605" s="802">
        <f t="shared" si="162"/>
        <v>13.017710245022764</v>
      </c>
      <c r="AP605" s="803">
        <f t="shared" si="163"/>
        <v>21.33655082473291</v>
      </c>
      <c r="AQ605" s="936">
        <f t="shared" si="164"/>
        <v>-25.52924251891374</v>
      </c>
      <c r="AR605" s="702">
        <f>INDEX(Historical!$C$7:$C$1437,MATCH(B605,Historical!$B$7:$B$1446,0))*IF(AH605="n/a",1.03,IF(AH605&lt;0,1.01,IF(AH605&gt;10,1.1,(1+AH605/100))))</f>
        <v>1.5620000000000001</v>
      </c>
      <c r="AS605" s="935">
        <f t="shared" si="165"/>
        <v>1.5983946000000002</v>
      </c>
      <c r="AT605" s="935">
        <f t="shared" si="169"/>
        <v>1.6687239624000003</v>
      </c>
      <c r="AU605" s="935">
        <f t="shared" si="169"/>
        <v>1.7421478167456004</v>
      </c>
      <c r="AV605" s="935">
        <f t="shared" si="169"/>
        <v>1.8188023206824069</v>
      </c>
      <c r="AW605" s="702">
        <f t="shared" si="166"/>
        <v>8.3900686998280083</v>
      </c>
      <c r="AX605" s="810">
        <f t="shared" si="167"/>
        <v>18.271055530984338</v>
      </c>
      <c r="AY605" s="991">
        <v>1.35</v>
      </c>
      <c r="AZ605" s="922">
        <v>19.3</v>
      </c>
      <c r="BA605" s="922">
        <v>-14.7</v>
      </c>
      <c r="BB605" s="922">
        <v>3.7800000000000002</v>
      </c>
      <c r="BC605" s="922">
        <v>-0.15</v>
      </c>
      <c r="BE605" s="664">
        <v>2011</v>
      </c>
      <c r="BF605" s="946" t="e">
        <f>#VALUE!</f>
        <v>#VALUE!</v>
      </c>
      <c r="BG605" s="931">
        <v>6.6000000000000005</v>
      </c>
    </row>
    <row r="606" spans="1:59" s="838" customFormat="1" ht="11.25" customHeight="1" x14ac:dyDescent="0.2">
      <c r="A606" s="697" t="s">
        <v>1549</v>
      </c>
      <c r="B606" s="846" t="s">
        <v>1550</v>
      </c>
      <c r="C606" s="988" t="s">
        <v>4224</v>
      </c>
      <c r="D606" s="988" t="s">
        <v>4359</v>
      </c>
      <c r="E606" s="818">
        <v>8</v>
      </c>
      <c r="F606" s="526">
        <v>504</v>
      </c>
      <c r="G606" s="1171" t="s">
        <v>37</v>
      </c>
      <c r="H606" s="1171" t="s">
        <v>37</v>
      </c>
      <c r="I606" s="819">
        <v>84.31</v>
      </c>
      <c r="J606" s="820">
        <f t="shared" si="155"/>
        <v>2.6568615822559605</v>
      </c>
      <c r="K606" s="821">
        <v>0.56000000000000005</v>
      </c>
      <c r="L606" s="822">
        <v>4</v>
      </c>
      <c r="M606" s="823">
        <f t="shared" si="156"/>
        <v>2.2400000000000002</v>
      </c>
      <c r="N606" s="824" t="s">
        <v>649</v>
      </c>
      <c r="O606" s="825">
        <v>0.5</v>
      </c>
      <c r="P606" s="842">
        <v>43228</v>
      </c>
      <c r="Q606" s="842">
        <v>43244</v>
      </c>
      <c r="R606" s="823">
        <f t="shared" si="157"/>
        <v>12.000000000000011</v>
      </c>
      <c r="S606" s="759">
        <f>IF(INDEX(Historical!$D$7:$D$1437,MATCH(B606,Historical!$B$7:$B$1446,0))=0,"n/a",(INDEX(Historical!$C$7:$C$1437,MATCH(B606,Historical!$B$7:$B$1446,0))/INDEX(Historical!$D$7:$D$1437,MATCH(B606,Historical!$B$7:$B$1446,0))-1)*100)</f>
        <v>13.541666666666675</v>
      </c>
      <c r="T606" s="759">
        <f>IF(INDEX(Historical!$F$7:$F$1430,MATCH(B606,Historical!$B$7:$B$1446,0))=0,"n/a",((INDEX(Historical!$C$7:$C$1437,MATCH(B606,Historical!$B$7:$B$1446,0))/INDEX(Historical!$F$7:$F$1430,MATCH(B606,Historical!$B$7:$B$1446,0)))^(1/3)-1)*100)</f>
        <v>10.861011548331589</v>
      </c>
      <c r="U606" s="759">
        <f>IF(INDEX(Historical!$H$7:$H$1430,MATCH(B606,Historical!$B$7:$B$1446,0))=0,"n/a",((INDEX(Historical!$C$7:$C$1437,MATCH(B606,Historical!$B$7:$B$1446,0))/INDEX(Historical!$H$7:$H$1430,MATCH(B606,Historical!$B$7:$B$1446,0)))^(1/5)-1)*100)</f>
        <v>9.8964129213460872</v>
      </c>
      <c r="V606" s="759">
        <f>IF(INDEX(Historical!$O$7:$O$1430,MATCH(B606,Historical!$B$7:$B$1446,0))=0,"n/a",((INDEX(Historical!$C$7:$C$1437,MATCH(B606,Historical!$B$7:$B$1446,0))/INDEX(Historical!$O$7:$O$1430,MATCH(B606,Historical!$B$7:$B$1446,0)))^(1/10)-1)*100)</f>
        <v>5.9765229305059897</v>
      </c>
      <c r="W606" s="827">
        <f t="shared" si="158"/>
        <v>1.6558813605201426</v>
      </c>
      <c r="X606" s="828">
        <f t="shared" si="159"/>
        <v>1.2217793730056898</v>
      </c>
      <c r="Y606" s="852"/>
      <c r="Z606" s="820">
        <f t="shared" si="160"/>
        <v>82.051282051282058</v>
      </c>
      <c r="AA606" s="830">
        <f t="shared" si="161"/>
        <v>30.882783882783883</v>
      </c>
      <c r="AB606" s="822">
        <v>5</v>
      </c>
      <c r="AC606" s="831">
        <v>2.73</v>
      </c>
      <c r="AD606" s="831">
        <v>3.25</v>
      </c>
      <c r="AE606" s="831">
        <v>8.2200000000000006</v>
      </c>
      <c r="AF606" s="831">
        <v>11.66</v>
      </c>
      <c r="AG606" s="831">
        <v>42.3</v>
      </c>
      <c r="AH606" s="831">
        <v>2</v>
      </c>
      <c r="AI606" s="831">
        <v>8.61</v>
      </c>
      <c r="AJ606" s="831">
        <v>8.1</v>
      </c>
      <c r="AK606" s="831">
        <v>9.5</v>
      </c>
      <c r="AL606" s="832">
        <v>30100</v>
      </c>
      <c r="AM606" s="833">
        <v>10.6</v>
      </c>
      <c r="AN606" s="831">
        <v>0.33</v>
      </c>
      <c r="AO606" s="834">
        <f t="shared" si="162"/>
        <v>-18.329509379181836</v>
      </c>
      <c r="AP606" s="835">
        <f t="shared" si="163"/>
        <v>12.553274503602047</v>
      </c>
      <c r="AQ606" s="836">
        <f t="shared" si="164"/>
        <v>300.0518077967514</v>
      </c>
      <c r="AR606" s="702">
        <f>INDEX(Historical!$C$7:$C$1437,MATCH(B606,Historical!$B$7:$B$1446,0))*IF(AH606="n/a",1.03,IF(AH606&lt;0,1.01,IF(AH606&gt;10,1.1,(1+AH606/100))))</f>
        <v>2.2236000000000002</v>
      </c>
      <c r="AS606" s="830">
        <f t="shared" si="165"/>
        <v>2.4150519600000004</v>
      </c>
      <c r="AT606" s="830">
        <f t="shared" si="169"/>
        <v>2.6444818962000003</v>
      </c>
      <c r="AU606" s="830">
        <f t="shared" si="169"/>
        <v>2.8957076763390002</v>
      </c>
      <c r="AV606" s="830">
        <f t="shared" si="169"/>
        <v>3.1707999055912053</v>
      </c>
      <c r="AW606" s="820">
        <f t="shared" si="166"/>
        <v>13.349641438130206</v>
      </c>
      <c r="AX606" s="837">
        <f t="shared" si="167"/>
        <v>15.833995300830514</v>
      </c>
      <c r="AY606" s="992">
        <v>1.02</v>
      </c>
      <c r="AZ606" s="833">
        <v>40.21</v>
      </c>
      <c r="BA606" s="833">
        <v>0.26</v>
      </c>
      <c r="BB606" s="833">
        <v>6.35</v>
      </c>
      <c r="BC606" s="833">
        <v>16.72</v>
      </c>
      <c r="BD606" s="961"/>
      <c r="BE606" s="664">
        <v>2011</v>
      </c>
      <c r="BF606" s="946" t="e">
        <f>#VALUE!</f>
        <v>#VALUE!</v>
      </c>
      <c r="BG606" s="893">
        <v>12.8</v>
      </c>
    </row>
    <row r="607" spans="1:59" ht="11.25" customHeight="1" x14ac:dyDescent="0.2">
      <c r="A607" s="537" t="s">
        <v>745</v>
      </c>
      <c r="B607" s="925" t="s">
        <v>746</v>
      </c>
      <c r="C607" s="988" t="s">
        <v>108</v>
      </c>
      <c r="D607" s="988" t="s">
        <v>4373</v>
      </c>
      <c r="E607" s="792">
        <v>20</v>
      </c>
      <c r="F607" s="526">
        <v>165</v>
      </c>
      <c r="G607" s="526" t="s">
        <v>37</v>
      </c>
      <c r="H607" s="526" t="s">
        <v>37</v>
      </c>
      <c r="I607" s="924">
        <v>73.64</v>
      </c>
      <c r="J607" s="702">
        <f t="shared" si="155"/>
        <v>2.2270505160238998</v>
      </c>
      <c r="K607" s="933">
        <v>0.41</v>
      </c>
      <c r="L607" s="639">
        <v>4</v>
      </c>
      <c r="M607" s="693">
        <f t="shared" si="156"/>
        <v>1.64</v>
      </c>
      <c r="N607" s="921" t="s">
        <v>164</v>
      </c>
      <c r="O607" s="796">
        <v>0.36</v>
      </c>
      <c r="P607" s="915">
        <v>43447</v>
      </c>
      <c r="Q607" s="915">
        <v>43102</v>
      </c>
      <c r="R607" s="693">
        <f t="shared" si="157"/>
        <v>13.888888888888888</v>
      </c>
      <c r="S607" s="759">
        <f>IF(INDEX(Historical!$D$7:$D$1437,MATCH(B607,Historical!$B$7:$B$1446,0))=0,"n/a",(INDEX(Historical!$C$7:$C$1437,MATCH(B607,Historical!$B$7:$B$1446,0))/INDEX(Historical!$D$7:$D$1437,MATCH(B607,Historical!$B$7:$B$1446,0))-1)*100)</f>
        <v>5.8823529411764497</v>
      </c>
      <c r="T607" s="759">
        <f>IF(INDEX(Historical!$F$7:$F$1430,MATCH(B607,Historical!$B$7:$B$1446,0))=0,"n/a",((INDEX(Historical!$C$7:$C$1437,MATCH(B607,Historical!$B$7:$B$1446,0))/INDEX(Historical!$F$7:$F$1430,MATCH(B607,Historical!$B$7:$B$1446,0)))^(1/3)-1)*100)</f>
        <v>9.7266191355609202</v>
      </c>
      <c r="U607" s="759">
        <f>IF(INDEX(Historical!$H$7:$H$1430,MATCH(B607,Historical!$B$7:$B$1446,0))=0,"n/a",((INDEX(Historical!$C$7:$C$1437,MATCH(B607,Historical!$B$7:$B$1446,0))/INDEX(Historical!$H$7:$H$1430,MATCH(B607,Historical!$B$7:$B$1446,0)))^(1/5)-1)*100)</f>
        <v>10.859472602645347</v>
      </c>
      <c r="V607" s="759">
        <f>IF(INDEX(Historical!$O$7:$O$1430,MATCH(B607,Historical!$B$7:$B$1446,0))=0,"n/a",((INDEX(Historical!$C$7:$C$1437,MATCH(B607,Historical!$B$7:$B$1446,0))/INDEX(Historical!$O$7:$O$1430,MATCH(B607,Historical!$B$7:$B$1446,0)))^(1/10)-1)*100)</f>
        <v>11.157622371784459</v>
      </c>
      <c r="W607" s="760">
        <f t="shared" si="158"/>
        <v>0.97327837784749938</v>
      </c>
      <c r="X607" s="761">
        <f t="shared" si="159"/>
        <v>2.3105260856692227</v>
      </c>
      <c r="Y607" s="710"/>
      <c r="Z607" s="702">
        <f t="shared" si="160"/>
        <v>34.745762711864408</v>
      </c>
      <c r="AA607" s="935">
        <f t="shared" si="161"/>
        <v>15.601694915254239</v>
      </c>
      <c r="AB607" s="639">
        <v>12</v>
      </c>
      <c r="AC607" s="916">
        <v>4.72</v>
      </c>
      <c r="AD607" s="916">
        <v>1.71</v>
      </c>
      <c r="AE607" s="916">
        <v>6.87</v>
      </c>
      <c r="AF607" s="916">
        <v>1.27</v>
      </c>
      <c r="AG607" s="916">
        <v>7.7</v>
      </c>
      <c r="AH607" s="916">
        <v>17.100000000000001</v>
      </c>
      <c r="AI607" s="916">
        <v>5.12</v>
      </c>
      <c r="AJ607" s="916">
        <v>4.7</v>
      </c>
      <c r="AK607" s="916">
        <v>9.120000000000001</v>
      </c>
      <c r="AL607" s="928">
        <v>5100</v>
      </c>
      <c r="AM607" s="922">
        <v>2.6</v>
      </c>
      <c r="AN607" s="916">
        <v>0</v>
      </c>
      <c r="AO607" s="802">
        <f t="shared" si="162"/>
        <v>-2.5151717965849922</v>
      </c>
      <c r="AP607" s="803">
        <f t="shared" si="163"/>
        <v>13.086523118669247</v>
      </c>
      <c r="AQ607" s="936">
        <f t="shared" si="164"/>
        <v>-6.158164879237404</v>
      </c>
      <c r="AR607" s="702">
        <f>INDEX(Historical!$C$7:$C$1437,MATCH(B607,Historical!$B$7:$B$1446,0))*IF(AH607="n/a",1.03,IF(AH607&lt;0,1.01,IF(AH607&gt;10,1.1,(1+AH607/100))))</f>
        <v>1.5840000000000001</v>
      </c>
      <c r="AS607" s="935">
        <f t="shared" si="165"/>
        <v>1.6651008</v>
      </c>
      <c r="AT607" s="935">
        <f t="shared" ref="AT607:AV626" si="170">IF($AK607="n/a",1.03*AS607,IF($AK607&lt;0,1.01*AS607,IF($AK607&gt;10,1.1*AS607,(1+$AK607/100)*AS607)))</f>
        <v>1.8169579929599999</v>
      </c>
      <c r="AU607" s="935">
        <f t="shared" si="170"/>
        <v>1.9826645619179519</v>
      </c>
      <c r="AV607" s="935">
        <f t="shared" si="170"/>
        <v>2.1634835699648689</v>
      </c>
      <c r="AW607" s="702">
        <f t="shared" si="166"/>
        <v>9.2122069248428211</v>
      </c>
      <c r="AX607" s="810">
        <f t="shared" si="167"/>
        <v>12.509786698591554</v>
      </c>
      <c r="AY607" s="991">
        <v>1.39</v>
      </c>
      <c r="AZ607" s="922">
        <v>29.17</v>
      </c>
      <c r="BA607" s="922">
        <v>-4.26</v>
      </c>
      <c r="BB607" s="922">
        <v>2.23</v>
      </c>
      <c r="BC607" s="922">
        <v>5.29</v>
      </c>
      <c r="BE607" s="664">
        <v>2000</v>
      </c>
      <c r="BF607" s="946" t="e">
        <f>#VALUE!</f>
        <v>#VALUE!</v>
      </c>
      <c r="BG607" s="931">
        <v>1.4000000000000001</v>
      </c>
    </row>
    <row r="608" spans="1:59" ht="11.25" customHeight="1" x14ac:dyDescent="0.2">
      <c r="A608" s="609" t="s">
        <v>316</v>
      </c>
      <c r="B608" s="925" t="s">
        <v>317</v>
      </c>
      <c r="C608" s="988" t="s">
        <v>108</v>
      </c>
      <c r="D608" s="988" t="s">
        <v>4373</v>
      </c>
      <c r="E608" s="792">
        <v>27</v>
      </c>
      <c r="F608" s="526">
        <v>107</v>
      </c>
      <c r="G608" s="526" t="s">
        <v>37</v>
      </c>
      <c r="H608" s="526" t="s">
        <v>115</v>
      </c>
      <c r="I608" s="916">
        <v>17.29</v>
      </c>
      <c r="J608" s="702">
        <f t="shared" si="155"/>
        <v>4.1064198958935805</v>
      </c>
      <c r="K608" s="933">
        <v>0.17749999999999999</v>
      </c>
      <c r="L608" s="639">
        <v>4</v>
      </c>
      <c r="M608" s="693">
        <f t="shared" si="156"/>
        <v>0.71</v>
      </c>
      <c r="N608" s="921" t="s">
        <v>107</v>
      </c>
      <c r="O608" s="796">
        <v>0.17499999999999999</v>
      </c>
      <c r="P608" s="915">
        <v>43585</v>
      </c>
      <c r="Q608" s="915">
        <v>43600</v>
      </c>
      <c r="R608" s="693">
        <f t="shared" si="157"/>
        <v>1.4285714285714299</v>
      </c>
      <c r="S608" s="759">
        <f>IF(INDEX(Historical!$D$7:$D$1437,MATCH(B608,Historical!$B$7:$B$1446,0))=0,"n/a",(INDEX(Historical!$C$7:$C$1437,MATCH(B608,Historical!$B$7:$B$1446,0))/INDEX(Historical!$D$7:$D$1437,MATCH(B608,Historical!$B$7:$B$1446,0))-1)*100)</f>
        <v>1.4545454545454639</v>
      </c>
      <c r="T608" s="759">
        <f>IF(INDEX(Historical!$F$7:$F$1430,MATCH(B608,Historical!$B$7:$B$1446,0))=0,"n/a",((INDEX(Historical!$C$7:$C$1437,MATCH(B608,Historical!$B$7:$B$1446,0))/INDEX(Historical!$F$7:$F$1430,MATCH(B608,Historical!$B$7:$B$1446,0)))^(1/3)-1)*100)</f>
        <v>1.73087418261475</v>
      </c>
      <c r="U608" s="759">
        <f>IF(INDEX(Historical!$H$7:$H$1430,MATCH(B608,Historical!$B$7:$B$1446,0))=0,"n/a",((INDEX(Historical!$C$7:$C$1437,MATCH(B608,Historical!$B$7:$B$1446,0))/INDEX(Historical!$H$7:$H$1430,MATCH(B608,Historical!$B$7:$B$1446,0)))^(1/5)-1)*100)</f>
        <v>1.4987953575060553</v>
      </c>
      <c r="V608" s="759">
        <f>IF(INDEX(Historical!$O$7:$O$1430,MATCH(B608,Historical!$B$7:$B$1446,0))=0,"n/a",((INDEX(Historical!$C$7:$C$1437,MATCH(B608,Historical!$B$7:$B$1446,0))/INDEX(Historical!$O$7:$O$1430,MATCH(B608,Historical!$B$7:$B$1446,0)))^(1/10)-1)*100)</f>
        <v>1.803565795420603</v>
      </c>
      <c r="W608" s="760">
        <f t="shared" si="158"/>
        <v>0.83101784327004646</v>
      </c>
      <c r="X608" s="761">
        <f t="shared" si="159"/>
        <v>0.13263675730142083</v>
      </c>
      <c r="Y608" s="925"/>
      <c r="Z608" s="702">
        <f t="shared" si="160"/>
        <v>56.349206349206348</v>
      </c>
      <c r="AA608" s="935">
        <f t="shared" si="161"/>
        <v>13.722222222222221</v>
      </c>
      <c r="AB608" s="639">
        <v>12</v>
      </c>
      <c r="AC608" s="916">
        <v>1.26</v>
      </c>
      <c r="AD608" s="916">
        <v>1</v>
      </c>
      <c r="AE608" s="916">
        <v>4.17</v>
      </c>
      <c r="AF608" s="916">
        <v>1.02</v>
      </c>
      <c r="AG608" s="916">
        <v>7.3</v>
      </c>
      <c r="AH608" s="916">
        <v>33.1</v>
      </c>
      <c r="AI608" s="916">
        <v>9.7900000000000009</v>
      </c>
      <c r="AJ608" s="916">
        <v>11.3</v>
      </c>
      <c r="AK608" s="916">
        <v>13.73</v>
      </c>
      <c r="AL608" s="928">
        <v>6830</v>
      </c>
      <c r="AM608" s="922">
        <v>0.3</v>
      </c>
      <c r="AN608" s="916">
        <v>0.14000000000000001</v>
      </c>
      <c r="AO608" s="802">
        <f t="shared" si="162"/>
        <v>-8.1170069688225865</v>
      </c>
      <c r="AP608" s="803">
        <f t="shared" si="163"/>
        <v>5.6052152533996358</v>
      </c>
      <c r="AQ608" s="936">
        <f t="shared" si="164"/>
        <v>-21.128327387199786</v>
      </c>
      <c r="AR608" s="702">
        <f>INDEX(Historical!$C$7:$C$1437,MATCH(B608,Historical!$B$7:$B$1446,0))*IF(AH608="n/a",1.03,IF(AH608&lt;0,1.01,IF(AH608&gt;10,1.1,(1+AH608/100))))</f>
        <v>0.7672500000000001</v>
      </c>
      <c r="AS608" s="935">
        <f t="shared" si="165"/>
        <v>0.84236377500000015</v>
      </c>
      <c r="AT608" s="935">
        <f t="shared" si="170"/>
        <v>0.92660015250000027</v>
      </c>
      <c r="AU608" s="935">
        <f t="shared" si="170"/>
        <v>1.0192601677500004</v>
      </c>
      <c r="AV608" s="935">
        <f t="shared" si="170"/>
        <v>1.1211861845250006</v>
      </c>
      <c r="AW608" s="702">
        <f t="shared" si="166"/>
        <v>4.6766602797750014</v>
      </c>
      <c r="AX608" s="810">
        <f t="shared" si="167"/>
        <v>27.048353266483527</v>
      </c>
      <c r="AY608" s="991">
        <v>1.1499999999999999</v>
      </c>
      <c r="AZ608" s="922">
        <v>26.57</v>
      </c>
      <c r="BA608" s="922">
        <v>-10.74</v>
      </c>
      <c r="BB608" s="922">
        <v>0.98</v>
      </c>
      <c r="BC608" s="922">
        <v>2.37</v>
      </c>
      <c r="BE608" s="664">
        <v>1993</v>
      </c>
      <c r="BF608" s="946" t="e">
        <f>#VALUE!</f>
        <v>#VALUE!</v>
      </c>
      <c r="BG608" s="931">
        <v>0.89999999999999991</v>
      </c>
    </row>
    <row r="609" spans="1:59" ht="11.25" customHeight="1" x14ac:dyDescent="0.2">
      <c r="A609" s="609" t="s">
        <v>3901</v>
      </c>
      <c r="B609" s="925" t="s">
        <v>3902</v>
      </c>
      <c r="C609" s="988" t="s">
        <v>179</v>
      </c>
      <c r="D609" s="988" t="s">
        <v>4371</v>
      </c>
      <c r="E609" s="792">
        <v>6</v>
      </c>
      <c r="F609" s="526">
        <v>775</v>
      </c>
      <c r="G609" s="526" t="s">
        <v>106</v>
      </c>
      <c r="H609" s="526" t="s">
        <v>106</v>
      </c>
      <c r="I609" s="924">
        <v>21.29</v>
      </c>
      <c r="J609" s="702">
        <f t="shared" si="155"/>
        <v>9.4880225457961487</v>
      </c>
      <c r="K609" s="927">
        <v>0.505</v>
      </c>
      <c r="L609" s="639">
        <v>4</v>
      </c>
      <c r="M609" s="693">
        <f t="shared" si="156"/>
        <v>2.02</v>
      </c>
      <c r="N609" s="921" t="s">
        <v>136</v>
      </c>
      <c r="O609" s="795">
        <v>0.5</v>
      </c>
      <c r="P609" s="915">
        <v>43524</v>
      </c>
      <c r="Q609" s="915">
        <v>43538</v>
      </c>
      <c r="R609" s="693">
        <f t="shared" si="157"/>
        <v>1.0000000000000009</v>
      </c>
      <c r="S609" s="759">
        <f>IF(INDEX(Historical!$D$7:$D$1437,MATCH(B609,Historical!$B$7:$B$1446,0))=0,"n/a",(INDEX(Historical!$C$7:$C$1437,MATCH(B609,Historical!$B$7:$B$1446,0))/INDEX(Historical!$D$7:$D$1437,MATCH(B609,Historical!$B$7:$B$1446,0))-1)*100)</f>
        <v>5.9139784946236507</v>
      </c>
      <c r="T609" s="759">
        <f>IF(INDEX(Historical!$F$7:$F$1430,MATCH(B609,Historical!$B$7:$B$1446,0))=0,"n/a",((INDEX(Historical!$C$7:$C$1437,MATCH(B609,Historical!$B$7:$B$1446,0))/INDEX(Historical!$F$7:$F$1430,MATCH(B609,Historical!$B$7:$B$1446,0)))^(1/3)-1)*100)</f>
        <v>11.011484772105717</v>
      </c>
      <c r="U609" s="759" t="str">
        <f>IF(INDEX(Historical!$H$7:$H$1430,MATCH(B609,Historical!$B$7:$B$1446,0))=0,"n/a",((INDEX(Historical!$C$7:$C$1437,MATCH(B609,Historical!$B$7:$B$1446,0))/INDEX(Historical!$H$7:$H$1430,MATCH(B609,Historical!$B$7:$B$1446,0)))^(1/5)-1)*100)</f>
        <v>n/a</v>
      </c>
      <c r="V609" s="759" t="str">
        <f>IF(INDEX(Historical!$O$7:$O$1430,MATCH(B609,Historical!$B$7:$B$1446,0))=0,"n/a",((INDEX(Historical!$C$7:$C$1437,MATCH(B609,Historical!$B$7:$B$1446,0))/INDEX(Historical!$O$7:$O$1430,MATCH(B609,Historical!$B$7:$B$1446,0)))^(1/10)-1)*100)</f>
        <v>n/a</v>
      </c>
      <c r="W609" s="760" t="str">
        <f t="shared" si="158"/>
        <v>n/a</v>
      </c>
      <c r="X609" s="761" t="str">
        <f t="shared" si="159"/>
        <v>n/a</v>
      </c>
      <c r="Y609" s="926"/>
      <c r="Z609" s="702">
        <f t="shared" si="160"/>
        <v>119.52662721893492</v>
      </c>
      <c r="AA609" s="935">
        <f t="shared" si="161"/>
        <v>12.597633136094675</v>
      </c>
      <c r="AB609" s="639">
        <v>12</v>
      </c>
      <c r="AC609" s="916">
        <v>1.69</v>
      </c>
      <c r="AD609" s="916">
        <v>6.96</v>
      </c>
      <c r="AE609" s="916">
        <v>3.43</v>
      </c>
      <c r="AF609" s="916">
        <v>40.94</v>
      </c>
      <c r="AG609" s="919" t="s">
        <v>137</v>
      </c>
      <c r="AH609" s="916">
        <v>-20.399999999999999</v>
      </c>
      <c r="AI609" s="916">
        <v>10.639999999999999</v>
      </c>
      <c r="AJ609" s="916">
        <v>37.9</v>
      </c>
      <c r="AK609" s="916">
        <v>1.81</v>
      </c>
      <c r="AL609" s="928">
        <v>971.46</v>
      </c>
      <c r="AM609" s="922">
        <v>0.1</v>
      </c>
      <c r="AN609" s="916">
        <v>28.41</v>
      </c>
      <c r="AO609" s="802" t="str">
        <f t="shared" si="162"/>
        <v>n/a</v>
      </c>
      <c r="AP609" s="803" t="str">
        <f t="shared" si="163"/>
        <v>n/a</v>
      </c>
      <c r="AQ609" s="936">
        <f t="shared" si="164"/>
        <v>378.77023048255427</v>
      </c>
      <c r="AR609" s="702">
        <f>INDEX(Historical!$C$7:$C$1437,MATCH(B609,Historical!$B$7:$B$1446,0))*IF(AH609="n/a",1.03,IF(AH609&lt;0,1.01,IF(AH609&gt;10,1.1,(1+AH609/100))))</f>
        <v>1.9897</v>
      </c>
      <c r="AS609" s="935">
        <f t="shared" si="165"/>
        <v>2.1886700000000001</v>
      </c>
      <c r="AT609" s="935">
        <f t="shared" si="170"/>
        <v>2.2282849270000002</v>
      </c>
      <c r="AU609" s="935">
        <f t="shared" si="170"/>
        <v>2.2686168841787002</v>
      </c>
      <c r="AV609" s="935">
        <f t="shared" si="170"/>
        <v>2.3096788497823346</v>
      </c>
      <c r="AW609" s="702">
        <f t="shared" si="166"/>
        <v>10.984950660961035</v>
      </c>
      <c r="AX609" s="810">
        <f t="shared" si="167"/>
        <v>51.596762146364661</v>
      </c>
      <c r="AY609" s="991">
        <v>0.8</v>
      </c>
      <c r="AZ609" s="922">
        <v>12.35</v>
      </c>
      <c r="BA609" s="922">
        <v>-10.130000000000001</v>
      </c>
      <c r="BB609" s="922">
        <v>-1.1499999999999999</v>
      </c>
      <c r="BC609" s="922">
        <v>-0.67</v>
      </c>
      <c r="BE609" s="664">
        <v>2014</v>
      </c>
      <c r="BF609" s="946" t="e">
        <f>#VALUE!</f>
        <v>#VALUE!</v>
      </c>
      <c r="BG609" s="931">
        <v>9.1999999999999993</v>
      </c>
    </row>
    <row r="610" spans="1:59" ht="11.25" customHeight="1" x14ac:dyDescent="0.2">
      <c r="A610" s="537" t="s">
        <v>1539</v>
      </c>
      <c r="B610" s="925" t="s">
        <v>1540</v>
      </c>
      <c r="C610" s="988" t="s">
        <v>112</v>
      </c>
      <c r="D610" s="988" t="s">
        <v>213</v>
      </c>
      <c r="E610" s="792">
        <v>9</v>
      </c>
      <c r="F610" s="526">
        <v>433</v>
      </c>
      <c r="G610" s="526" t="s">
        <v>106</v>
      </c>
      <c r="H610" s="526" t="s">
        <v>106</v>
      </c>
      <c r="I610" s="924">
        <v>71.67</v>
      </c>
      <c r="J610" s="702">
        <f t="shared" si="155"/>
        <v>1.7859634435607648</v>
      </c>
      <c r="K610" s="927">
        <v>0.32</v>
      </c>
      <c r="L610" s="639">
        <v>4</v>
      </c>
      <c r="M610" s="693">
        <f t="shared" si="156"/>
        <v>1.28</v>
      </c>
      <c r="N610" s="921" t="s">
        <v>798</v>
      </c>
      <c r="O610" s="795">
        <v>0.28000000000000003</v>
      </c>
      <c r="P610" s="915">
        <v>43507</v>
      </c>
      <c r="Q610" s="915">
        <v>43529</v>
      </c>
      <c r="R610" s="693">
        <f t="shared" si="157"/>
        <v>14.285714285714276</v>
      </c>
      <c r="S610" s="759">
        <f>IF(INDEX(Historical!$D$7:$D$1437,MATCH(B610,Historical!$B$7:$B$1446,0))=0,"n/a",(INDEX(Historical!$C$7:$C$1437,MATCH(B610,Historical!$B$7:$B$1446,0))/INDEX(Historical!$D$7:$D$1437,MATCH(B610,Historical!$B$7:$B$1446,0))-1)*100)</f>
        <v>10.1010101010101</v>
      </c>
      <c r="T610" s="759">
        <f>IF(INDEX(Historical!$F$7:$F$1430,MATCH(B610,Historical!$B$7:$B$1446,0))=0,"n/a",((INDEX(Historical!$C$7:$C$1437,MATCH(B610,Historical!$B$7:$B$1446,0))/INDEX(Historical!$F$7:$F$1430,MATCH(B610,Historical!$B$7:$B$1446,0)))^(1/3)-1)*100)</f>
        <v>5.8147532470133934</v>
      </c>
      <c r="U610" s="759">
        <f>IF(INDEX(Historical!$H$7:$H$1430,MATCH(B610,Historical!$B$7:$B$1446,0))=0,"n/a",((INDEX(Historical!$C$7:$C$1437,MATCH(B610,Historical!$B$7:$B$1446,0))/INDEX(Historical!$H$7:$H$1430,MATCH(B610,Historical!$B$7:$B$1446,0)))^(1/5)-1)*100)</f>
        <v>6.3817921122524268</v>
      </c>
      <c r="V610" s="759">
        <f>IF(INDEX(Historical!$O$7:$O$1430,MATCH(B610,Historical!$B$7:$B$1446,0))=0,"n/a",((INDEX(Historical!$C$7:$C$1437,MATCH(B610,Historical!$B$7:$B$1446,0))/INDEX(Historical!$O$7:$O$1430,MATCH(B610,Historical!$B$7:$B$1446,0)))^(1/10)-1)*100)</f>
        <v>4.233999023071866</v>
      </c>
      <c r="W610" s="760">
        <f t="shared" si="158"/>
        <v>1.5072729297944634</v>
      </c>
      <c r="X610" s="761">
        <f t="shared" si="159"/>
        <v>0.46924942001856074</v>
      </c>
      <c r="Y610" s="733"/>
      <c r="Z610" s="702">
        <f t="shared" si="160"/>
        <v>20.512820512820511</v>
      </c>
      <c r="AA610" s="935">
        <f t="shared" si="161"/>
        <v>11.485576923076923</v>
      </c>
      <c r="AB610" s="639">
        <v>12</v>
      </c>
      <c r="AC610" s="916">
        <v>6.24</v>
      </c>
      <c r="AD610" s="916">
        <v>2.81</v>
      </c>
      <c r="AE610" s="916">
        <v>1.05</v>
      </c>
      <c r="AF610" s="916">
        <v>2.91</v>
      </c>
      <c r="AG610" s="916">
        <v>25</v>
      </c>
      <c r="AH610" s="916">
        <v>46.6</v>
      </c>
      <c r="AI610" s="916">
        <v>-11.41</v>
      </c>
      <c r="AJ610" s="916">
        <v>13.600000000000001</v>
      </c>
      <c r="AK610" s="916">
        <v>4.08</v>
      </c>
      <c r="AL610" s="928">
        <v>24570</v>
      </c>
      <c r="AM610" s="922">
        <v>1.4000000000000001</v>
      </c>
      <c r="AN610" s="916">
        <v>1.1599999999999999</v>
      </c>
      <c r="AO610" s="802">
        <f t="shared" si="162"/>
        <v>-3.3178213672637327</v>
      </c>
      <c r="AP610" s="803">
        <f t="shared" si="163"/>
        <v>8.1677555558131907</v>
      </c>
      <c r="AQ610" s="936">
        <f t="shared" si="164"/>
        <v>21.879774725667623</v>
      </c>
      <c r="AR610" s="702">
        <f>INDEX(Historical!$C$7:$C$1437,MATCH(B610,Historical!$B$7:$B$1446,0))*IF(AH610="n/a",1.03,IF(AH610&lt;0,1.01,IF(AH610&gt;10,1.1,(1+AH610/100))))</f>
        <v>1.1990000000000003</v>
      </c>
      <c r="AS610" s="935">
        <f t="shared" si="165"/>
        <v>1.2109900000000002</v>
      </c>
      <c r="AT610" s="935">
        <f t="shared" si="170"/>
        <v>1.2603983920000001</v>
      </c>
      <c r="AU610" s="935">
        <f t="shared" si="170"/>
        <v>1.3118226463936</v>
      </c>
      <c r="AV610" s="935">
        <f t="shared" si="170"/>
        <v>1.3653450103664588</v>
      </c>
      <c r="AW610" s="702">
        <f t="shared" si="166"/>
        <v>6.34755604876006</v>
      </c>
      <c r="AX610" s="810">
        <f t="shared" si="167"/>
        <v>8.8566430148738107</v>
      </c>
      <c r="AY610" s="991">
        <v>1.23</v>
      </c>
      <c r="AZ610" s="922">
        <v>37.56</v>
      </c>
      <c r="BA610" s="922">
        <v>-0.75</v>
      </c>
      <c r="BB610" s="922">
        <v>4.03</v>
      </c>
      <c r="BC610" s="922">
        <v>13.209999999999999</v>
      </c>
      <c r="BE610" s="664">
        <v>2011</v>
      </c>
      <c r="BF610" s="946" t="e">
        <f>#VALUE!</f>
        <v>#VALUE!</v>
      </c>
      <c r="BG610" s="931">
        <v>8.9</v>
      </c>
    </row>
    <row r="611" spans="1:59" ht="11.25" customHeight="1" x14ac:dyDescent="0.2">
      <c r="A611" s="537" t="s">
        <v>1547</v>
      </c>
      <c r="B611" s="925" t="s">
        <v>1548</v>
      </c>
      <c r="C611" s="988" t="s">
        <v>154</v>
      </c>
      <c r="D611" s="988" t="s">
        <v>4355</v>
      </c>
      <c r="E611" s="793">
        <v>9</v>
      </c>
      <c r="F611" s="526">
        <v>362</v>
      </c>
      <c r="G611" s="526" t="s">
        <v>106</v>
      </c>
      <c r="H611" s="526" t="s">
        <v>106</v>
      </c>
      <c r="I611" s="924">
        <v>21.84</v>
      </c>
      <c r="J611" s="702">
        <f t="shared" si="155"/>
        <v>4.7619047619047628</v>
      </c>
      <c r="K611" s="927">
        <v>0.26</v>
      </c>
      <c r="L611" s="639">
        <v>4</v>
      </c>
      <c r="M611" s="693">
        <f t="shared" si="156"/>
        <v>1.04</v>
      </c>
      <c r="N611" s="921" t="s">
        <v>280</v>
      </c>
      <c r="O611" s="795">
        <v>0.24</v>
      </c>
      <c r="P611" s="917">
        <v>42837</v>
      </c>
      <c r="Q611" s="917">
        <v>42853</v>
      </c>
      <c r="R611" s="693">
        <f t="shared" si="157"/>
        <v>8.333333333333341</v>
      </c>
      <c r="S611" s="759">
        <f>IF(INDEX(Historical!$D$7:$D$1437,MATCH(B611,Historical!$B$7:$B$1446,0))=0,"n/a",(INDEX(Historical!$C$7:$C$1437,MATCH(B611,Historical!$B$7:$B$1446,0))/INDEX(Historical!$D$7:$D$1437,MATCH(B611,Historical!$B$7:$B$1446,0))-1)*100)</f>
        <v>1.9607843137254832</v>
      </c>
      <c r="T611" s="759">
        <f>IF(INDEX(Historical!$F$7:$F$1430,MATCH(B611,Historical!$B$7:$B$1446,0))=0,"n/a",((INDEX(Historical!$C$7:$C$1437,MATCH(B611,Historical!$B$7:$B$1446,0))/INDEX(Historical!$F$7:$F$1430,MATCH(B611,Historical!$B$7:$B$1446,0)))^(1/3)-1)*100)</f>
        <v>6.5397392040924318</v>
      </c>
      <c r="U611" s="759">
        <f>IF(INDEX(Historical!$H$7:$H$1430,MATCH(B611,Historical!$B$7:$B$1446,0))=0,"n/a",((INDEX(Historical!$C$7:$C$1437,MATCH(B611,Historical!$B$7:$B$1446,0))/INDEX(Historical!$H$7:$H$1430,MATCH(B611,Historical!$B$7:$B$1446,0)))^(1/5)-1)*100)</f>
        <v>10.899178727659798</v>
      </c>
      <c r="V611" s="759" t="str">
        <f>IF(INDEX(Historical!$O$7:$O$1430,MATCH(B611,Historical!$B$7:$B$1446,0))=0,"n/a",((INDEX(Historical!$C$7:$C$1437,MATCH(B611,Historical!$B$7:$B$1446,0))/INDEX(Historical!$O$7:$O$1430,MATCH(B611,Historical!$B$7:$B$1446,0)))^(1/10)-1)*100)</f>
        <v>n/a</v>
      </c>
      <c r="W611" s="760" t="str">
        <f t="shared" si="158"/>
        <v>n/a</v>
      </c>
      <c r="X611" s="761" t="str">
        <f t="shared" si="159"/>
        <v>n/a</v>
      </c>
      <c r="Y611" s="716" t="s">
        <v>4431</v>
      </c>
      <c r="Z611" s="702">
        <f t="shared" si="160"/>
        <v>126.82926829268293</v>
      </c>
      <c r="AA611" s="935">
        <f t="shared" si="161"/>
        <v>26.634146341463417</v>
      </c>
      <c r="AB611" s="639">
        <v>4</v>
      </c>
      <c r="AC611" s="916">
        <v>0.82</v>
      </c>
      <c r="AD611" s="916">
        <v>11.85</v>
      </c>
      <c r="AE611" s="916">
        <v>0.37</v>
      </c>
      <c r="AF611" s="916">
        <v>1.38</v>
      </c>
      <c r="AG611" s="916">
        <v>5.3</v>
      </c>
      <c r="AH611" s="916">
        <v>-26.6</v>
      </c>
      <c r="AI611" s="916">
        <v>7.4399999999999995</v>
      </c>
      <c r="AJ611" s="916">
        <v>-8</v>
      </c>
      <c r="AK611" s="916">
        <v>2.2399999999999998</v>
      </c>
      <c r="AL611" s="928">
        <v>2040</v>
      </c>
      <c r="AM611" s="922">
        <v>0.3</v>
      </c>
      <c r="AN611" s="916">
        <v>0.53</v>
      </c>
      <c r="AO611" s="802">
        <f t="shared" si="162"/>
        <v>-10.973062851898856</v>
      </c>
      <c r="AP611" s="803">
        <f t="shared" si="163"/>
        <v>15.661083489564561</v>
      </c>
      <c r="AQ611" s="936">
        <f t="shared" si="164"/>
        <v>27.810835832090387</v>
      </c>
      <c r="AR611" s="702">
        <f>INDEX(Historical!$C$7:$C$1437,MATCH(B611,Historical!$B$7:$B$1446,0))*IF(AH611="n/a",1.03,IF(AH611&lt;0,1.01,IF(AH611&gt;10,1.1,(1+AH611/100))))</f>
        <v>1.0504</v>
      </c>
      <c r="AS611" s="935">
        <f t="shared" si="165"/>
        <v>1.1285497600000001</v>
      </c>
      <c r="AT611" s="935">
        <f t="shared" si="170"/>
        <v>1.153829274624</v>
      </c>
      <c r="AU611" s="935">
        <f t="shared" si="170"/>
        <v>1.1796750503755775</v>
      </c>
      <c r="AV611" s="935">
        <f t="shared" si="170"/>
        <v>1.2060997715039905</v>
      </c>
      <c r="AW611" s="702">
        <f t="shared" si="166"/>
        <v>5.7185538565035676</v>
      </c>
      <c r="AX611" s="810">
        <f t="shared" si="167"/>
        <v>26.183854654320367</v>
      </c>
      <c r="AY611" s="991">
        <v>1.32</v>
      </c>
      <c r="AZ611" s="922">
        <v>15.310000000000002</v>
      </c>
      <c r="BA611" s="922">
        <v>-17.89</v>
      </c>
      <c r="BB611" s="922">
        <v>-1.2</v>
      </c>
      <c r="BC611" s="922">
        <v>-4.83</v>
      </c>
      <c r="BE611" s="664">
        <v>2011</v>
      </c>
      <c r="BF611" s="946" t="e">
        <f>#VALUE!</f>
        <v>#VALUE!</v>
      </c>
      <c r="BG611" s="931">
        <v>2.2999999999999998</v>
      </c>
    </row>
    <row r="612" spans="1:59" ht="11.25" customHeight="1" x14ac:dyDescent="0.2">
      <c r="A612" s="609" t="s">
        <v>1555</v>
      </c>
      <c r="B612" s="925" t="s">
        <v>1556</v>
      </c>
      <c r="C612" s="988" t="s">
        <v>108</v>
      </c>
      <c r="D612" s="988" t="s">
        <v>4373</v>
      </c>
      <c r="E612" s="792">
        <v>7</v>
      </c>
      <c r="F612" s="526">
        <v>666</v>
      </c>
      <c r="G612" s="526" t="s">
        <v>37</v>
      </c>
      <c r="H612" s="526" t="s">
        <v>115</v>
      </c>
      <c r="I612" s="924">
        <v>27.97</v>
      </c>
      <c r="J612" s="702">
        <f t="shared" si="155"/>
        <v>2.0021451555237757</v>
      </c>
      <c r="K612" s="927">
        <v>0.14000000000000001</v>
      </c>
      <c r="L612" s="639">
        <v>4</v>
      </c>
      <c r="M612" s="693">
        <f t="shared" si="156"/>
        <v>0.56000000000000005</v>
      </c>
      <c r="N612" s="921" t="s">
        <v>149</v>
      </c>
      <c r="O612" s="797">
        <v>0.13</v>
      </c>
      <c r="P612" s="915">
        <v>43525</v>
      </c>
      <c r="Q612" s="915">
        <v>43539</v>
      </c>
      <c r="R612" s="693">
        <f t="shared" si="157"/>
        <v>7.6923076923076987</v>
      </c>
      <c r="S612" s="759">
        <f>IF(INDEX(Historical!$D$7:$D$1437,MATCH(B612,Historical!$B$7:$B$1446,0))=0,"n/a",(INDEX(Historical!$C$7:$C$1437,MATCH(B612,Historical!$B$7:$B$1446,0))/INDEX(Historical!$D$7:$D$1437,MATCH(B612,Historical!$B$7:$B$1446,0))-1)*100)</f>
        <v>19.166666666666686</v>
      </c>
      <c r="T612" s="759">
        <f>IF(INDEX(Historical!$F$7:$F$1430,MATCH(B612,Historical!$B$7:$B$1446,0))=0,"n/a",((INDEX(Historical!$C$7:$C$1437,MATCH(B612,Historical!$B$7:$B$1446,0))/INDEX(Historical!$F$7:$F$1430,MATCH(B612,Historical!$B$7:$B$1446,0)))^(1/3)-1)*100)</f>
        <v>26.885695877421956</v>
      </c>
      <c r="U612" s="759">
        <f>IF(INDEX(Historical!$H$7:$H$1430,MATCH(B612,Historical!$B$7:$B$1446,0))=0,"n/a",((INDEX(Historical!$C$7:$C$1437,MATCH(B612,Historical!$B$7:$B$1446,0))/INDEX(Historical!$H$7:$H$1430,MATCH(B612,Historical!$B$7:$B$1446,0)))^(1/5)-1)*100)</f>
        <v>36.660484645734968</v>
      </c>
      <c r="V612" s="759">
        <f>IF(INDEX(Historical!$O$7:$O$1430,MATCH(B612,Historical!$B$7:$B$1446,0))=0,"n/a",((INDEX(Historical!$C$7:$C$1437,MATCH(B612,Historical!$B$7:$B$1446,0))/INDEX(Historical!$O$7:$O$1430,MATCH(B612,Historical!$B$7:$B$1446,0)))^(1/10)-1)*100)</f>
        <v>1.7689934520530581</v>
      </c>
      <c r="W612" s="760">
        <f t="shared" si="158"/>
        <v>20.723923315367589</v>
      </c>
      <c r="X612" s="761">
        <f t="shared" si="159"/>
        <v>2.0480717679181546</v>
      </c>
      <c r="Y612" s="722" t="s">
        <v>440</v>
      </c>
      <c r="Z612" s="702">
        <f t="shared" si="160"/>
        <v>24.454148471615721</v>
      </c>
      <c r="AA612" s="935">
        <f t="shared" si="161"/>
        <v>12.213973799126636</v>
      </c>
      <c r="AB612" s="639">
        <v>12</v>
      </c>
      <c r="AC612" s="916">
        <v>2.29</v>
      </c>
      <c r="AD612" s="916" t="s">
        <v>137</v>
      </c>
      <c r="AE612" s="916">
        <v>3.59</v>
      </c>
      <c r="AF612" s="916">
        <v>1.36</v>
      </c>
      <c r="AG612" s="916">
        <v>10</v>
      </c>
      <c r="AH612" s="916">
        <v>24.2</v>
      </c>
      <c r="AI612" s="916" t="s">
        <v>137</v>
      </c>
      <c r="AJ612" s="916">
        <v>17.899999999999999</v>
      </c>
      <c r="AK612" s="916" t="s">
        <v>137</v>
      </c>
      <c r="AL612" s="928">
        <v>168.1</v>
      </c>
      <c r="AM612" s="922">
        <v>9.1</v>
      </c>
      <c r="AN612" s="916">
        <v>0.17</v>
      </c>
      <c r="AO612" s="802">
        <f t="shared" si="162"/>
        <v>26.448656002132111</v>
      </c>
      <c r="AP612" s="803">
        <f t="shared" si="163"/>
        <v>38.662629801258745</v>
      </c>
      <c r="AQ612" s="936">
        <f t="shared" si="164"/>
        <v>-14.077543054960874</v>
      </c>
      <c r="AR612" s="702">
        <f>INDEX(Historical!$C$7:$C$1437,MATCH(B612,Historical!$B$7:$B$1446,0))*IF(AH612="n/a",1.03,IF(AH612&lt;0,1.01,IF(AH612&gt;10,1.1,(1+AH612/100))))</f>
        <v>0.57200000000000006</v>
      </c>
      <c r="AS612" s="935">
        <f t="shared" si="165"/>
        <v>0.58916000000000013</v>
      </c>
      <c r="AT612" s="935">
        <f t="shared" si="170"/>
        <v>0.60683480000000012</v>
      </c>
      <c r="AU612" s="935">
        <f t="shared" si="170"/>
        <v>0.62503984400000012</v>
      </c>
      <c r="AV612" s="935">
        <f t="shared" si="170"/>
        <v>0.64379103932000015</v>
      </c>
      <c r="AW612" s="702">
        <f t="shared" si="166"/>
        <v>3.0368256833200009</v>
      </c>
      <c r="AX612" s="810">
        <f t="shared" si="167"/>
        <v>10.857438982195212</v>
      </c>
      <c r="AY612" s="991">
        <v>0.7</v>
      </c>
      <c r="AZ612" s="922">
        <v>40.18</v>
      </c>
      <c r="BA612" s="922">
        <v>-16.16</v>
      </c>
      <c r="BB612" s="922">
        <v>1.55</v>
      </c>
      <c r="BC612" s="922">
        <v>-0.51</v>
      </c>
      <c r="BE612" s="664">
        <v>2013</v>
      </c>
      <c r="BF612" s="946" t="e">
        <f>#VALUE!</f>
        <v>#VALUE!</v>
      </c>
      <c r="BG612" s="931">
        <v>1.0999999999999999</v>
      </c>
    </row>
    <row r="613" spans="1:59" ht="11.25" customHeight="1" x14ac:dyDescent="0.2">
      <c r="A613" s="609" t="s">
        <v>1597</v>
      </c>
      <c r="B613" s="925" t="s">
        <v>34</v>
      </c>
      <c r="C613" s="988" t="s">
        <v>131</v>
      </c>
      <c r="D613" s="988" t="s">
        <v>4362</v>
      </c>
      <c r="E613" s="792">
        <v>8</v>
      </c>
      <c r="F613" s="526">
        <v>574</v>
      </c>
      <c r="G613" s="526" t="s">
        <v>37</v>
      </c>
      <c r="H613" s="526" t="s">
        <v>37</v>
      </c>
      <c r="I613" s="924">
        <v>59.65</v>
      </c>
      <c r="J613" s="702">
        <f t="shared" si="155"/>
        <v>3.1517183570829839</v>
      </c>
      <c r="K613" s="927">
        <v>0.47</v>
      </c>
      <c r="L613" s="639">
        <v>4</v>
      </c>
      <c r="M613" s="693">
        <f t="shared" si="156"/>
        <v>1.88</v>
      </c>
      <c r="N613" s="921" t="s">
        <v>320</v>
      </c>
      <c r="O613" s="795">
        <v>0.45</v>
      </c>
      <c r="P613" s="915">
        <v>43531</v>
      </c>
      <c r="Q613" s="915">
        <v>43553</v>
      </c>
      <c r="R613" s="693">
        <f t="shared" si="157"/>
        <v>4.4444444444444366</v>
      </c>
      <c r="S613" s="759">
        <f>IF(INDEX(Historical!$D$7:$D$1437,MATCH(B613,Historical!$B$7:$B$1446,0))=0,"n/a",(INDEX(Historical!$C$7:$C$1437,MATCH(B613,Historical!$B$7:$B$1446,0))/INDEX(Historical!$D$7:$D$1437,MATCH(B613,Historical!$B$7:$B$1446,0))-1)*100)</f>
        <v>4.6511627906976827</v>
      </c>
      <c r="T613" s="759">
        <f>IF(INDEX(Historical!$F$7:$F$1430,MATCH(B613,Historical!$B$7:$B$1446,0))=0,"n/a",((INDEX(Historical!$C$7:$C$1437,MATCH(B613,Historical!$B$7:$B$1446,0))/INDEX(Historical!$F$7:$F$1430,MATCH(B613,Historical!$B$7:$B$1446,0)))^(1/3)-1)*100)</f>
        <v>4.8856246288386806</v>
      </c>
      <c r="U613" s="759">
        <f>IF(INDEX(Historical!$H$7:$H$1430,MATCH(B613,Historical!$B$7:$B$1446,0))=0,"n/a",((INDEX(Historical!$C$7:$C$1437,MATCH(B613,Historical!$B$7:$B$1446,0))/INDEX(Historical!$H$7:$H$1430,MATCH(B613,Historical!$B$7:$B$1446,0)))^(1/5)-1)*100)</f>
        <v>4.5639552591273169</v>
      </c>
      <c r="V613" s="759">
        <f>IF(INDEX(Historical!$O$7:$O$1430,MATCH(B613,Historical!$B$7:$B$1446,0))=0,"n/a",((INDEX(Historical!$C$7:$C$1437,MATCH(B613,Historical!$B$7:$B$1446,0))/INDEX(Historical!$O$7:$O$1430,MATCH(B613,Historical!$B$7:$B$1446,0)))^(1/10)-1)*100)</f>
        <v>3.3875584783562118</v>
      </c>
      <c r="W613" s="760">
        <f t="shared" si="158"/>
        <v>1.3472698075287377</v>
      </c>
      <c r="X613" s="761">
        <f t="shared" si="159"/>
        <v>1.5213184197091056</v>
      </c>
      <c r="Y613" s="705"/>
      <c r="Z613" s="702">
        <f t="shared" si="160"/>
        <v>66.197183098591552</v>
      </c>
      <c r="AA613" s="935">
        <f t="shared" si="161"/>
        <v>21.003521126760564</v>
      </c>
      <c r="AB613" s="639">
        <v>12</v>
      </c>
      <c r="AC613" s="916">
        <v>2.84</v>
      </c>
      <c r="AD613" s="916">
        <v>3.82</v>
      </c>
      <c r="AE613" s="916">
        <v>3.11</v>
      </c>
      <c r="AF613" s="916">
        <v>2.09</v>
      </c>
      <c r="AG613" s="916">
        <v>10.100000000000001</v>
      </c>
      <c r="AH613" s="916">
        <v>73.5</v>
      </c>
      <c r="AI613" s="916">
        <v>7.8299999999999992</v>
      </c>
      <c r="AJ613" s="916">
        <v>3</v>
      </c>
      <c r="AK613" s="916">
        <v>5.5100000000000007</v>
      </c>
      <c r="AL613" s="928">
        <v>30150</v>
      </c>
      <c r="AM613" s="922">
        <v>0.2</v>
      </c>
      <c r="AN613" s="916">
        <v>1.08</v>
      </c>
      <c r="AO613" s="802">
        <f t="shared" si="162"/>
        <v>-13.287847510550263</v>
      </c>
      <c r="AP613" s="803">
        <f t="shared" si="163"/>
        <v>7.7156736162103012</v>
      </c>
      <c r="AQ613" s="936">
        <f t="shared" si="164"/>
        <v>39.67797751324624</v>
      </c>
      <c r="AR613" s="702">
        <f>INDEX(Historical!$C$7:$C$1437,MATCH(B613,Historical!$B$7:$B$1446,0))*IF(AH613="n/a",1.03,IF(AH613&lt;0,1.01,IF(AH613&gt;10,1.1,(1+AH613/100))))</f>
        <v>1.9800000000000002</v>
      </c>
      <c r="AS613" s="935">
        <f t="shared" si="165"/>
        <v>2.1350340000000001</v>
      </c>
      <c r="AT613" s="935">
        <f t="shared" si="170"/>
        <v>2.2526743734000001</v>
      </c>
      <c r="AU613" s="935">
        <f t="shared" si="170"/>
        <v>2.3767967313743399</v>
      </c>
      <c r="AV613" s="935">
        <f t="shared" si="170"/>
        <v>2.507758231273066</v>
      </c>
      <c r="AW613" s="702">
        <f t="shared" si="166"/>
        <v>11.252263336047406</v>
      </c>
      <c r="AX613" s="810">
        <f t="shared" si="167"/>
        <v>18.863811124974696</v>
      </c>
      <c r="AY613" s="991">
        <v>0.43</v>
      </c>
      <c r="AZ613" s="922">
        <v>21.18</v>
      </c>
      <c r="BA613" s="922">
        <v>-1.18</v>
      </c>
      <c r="BB613" s="922">
        <v>1.3599999999999999</v>
      </c>
      <c r="BC613" s="922">
        <v>9.42</v>
      </c>
      <c r="BE613" s="664">
        <v>2012</v>
      </c>
      <c r="BF613" s="946" t="e">
        <f>#VALUE!</f>
        <v>#VALUE!</v>
      </c>
      <c r="BG613" s="931">
        <v>3.3000000000000003</v>
      </c>
    </row>
    <row r="614" spans="1:59" ht="11.25" customHeight="1" x14ac:dyDescent="0.2">
      <c r="A614" s="609" t="s">
        <v>1545</v>
      </c>
      <c r="B614" s="925" t="s">
        <v>1546</v>
      </c>
      <c r="C614" s="988" t="s">
        <v>131</v>
      </c>
      <c r="D614" s="988" t="s">
        <v>4364</v>
      </c>
      <c r="E614" s="792">
        <v>5</v>
      </c>
      <c r="F614" s="526">
        <v>803</v>
      </c>
      <c r="G614" s="526" t="s">
        <v>106</v>
      </c>
      <c r="H614" s="526" t="s">
        <v>106</v>
      </c>
      <c r="I614" s="924">
        <v>23.12</v>
      </c>
      <c r="J614" s="702">
        <f t="shared" si="155"/>
        <v>7.3010380622837365</v>
      </c>
      <c r="K614" s="927">
        <v>0.42199999999999999</v>
      </c>
      <c r="L614" s="639">
        <v>4</v>
      </c>
      <c r="M614" s="693">
        <f t="shared" si="156"/>
        <v>1.6879999999999999</v>
      </c>
      <c r="N614" s="921" t="s">
        <v>161</v>
      </c>
      <c r="O614" s="795">
        <v>0.42</v>
      </c>
      <c r="P614" s="917">
        <v>43097</v>
      </c>
      <c r="Q614" s="917">
        <v>43131</v>
      </c>
      <c r="R614" s="693">
        <f t="shared" si="157"/>
        <v>0.47619047619047666</v>
      </c>
      <c r="S614" s="759">
        <f>IF(INDEX(Historical!$D$7:$D$1437,MATCH(B614,Historical!$B$7:$B$1446,0))=0,"n/a",(INDEX(Historical!$C$7:$C$1437,MATCH(B614,Historical!$B$7:$B$1446,0))/INDEX(Historical!$D$7:$D$1437,MATCH(B614,Historical!$B$7:$B$1446,0))-1)*100)</f>
        <v>0.4761904761904745</v>
      </c>
      <c r="T614" s="759">
        <f>IF(INDEX(Historical!$F$7:$F$1430,MATCH(B614,Historical!$B$7:$B$1446,0))=0,"n/a",((INDEX(Historical!$C$7:$C$1437,MATCH(B614,Historical!$B$7:$B$1446,0))/INDEX(Historical!$F$7:$F$1430,MATCH(B614,Historical!$B$7:$B$1446,0)))^(1/3)-1)*100)</f>
        <v>5.7093505144201862</v>
      </c>
      <c r="U614" s="759">
        <f>IF(INDEX(Historical!$H$7:$H$1430,MATCH(B614,Historical!$B$7:$B$1446,0))=0,"n/a",((INDEX(Historical!$C$7:$C$1437,MATCH(B614,Historical!$B$7:$B$1446,0))/INDEX(Historical!$H$7:$H$1430,MATCH(B614,Historical!$B$7:$B$1446,0)))^(1/5)-1)*100)</f>
        <v>40.121405250166319</v>
      </c>
      <c r="V614" s="759" t="str">
        <f>IF(INDEX(Historical!$O$7:$O$1430,MATCH(B614,Historical!$B$7:$B$1446,0))=0,"n/a",((INDEX(Historical!$C$7:$C$1437,MATCH(B614,Historical!$B$7:$B$1446,0))/INDEX(Historical!$O$7:$O$1430,MATCH(B614,Historical!$B$7:$B$1446,0)))^(1/10)-1)*100)</f>
        <v>n/a</v>
      </c>
      <c r="W614" s="760" t="str">
        <f t="shared" si="158"/>
        <v>n/a</v>
      </c>
      <c r="X614" s="761">
        <f t="shared" si="159"/>
        <v>1.1697202696841491</v>
      </c>
      <c r="Y614" s="713"/>
      <c r="Z614" s="702">
        <f t="shared" si="160"/>
        <v>112.53333333333333</v>
      </c>
      <c r="AA614" s="935">
        <f t="shared" si="161"/>
        <v>15.413333333333334</v>
      </c>
      <c r="AB614" s="639">
        <v>12</v>
      </c>
      <c r="AC614" s="916">
        <v>1.5</v>
      </c>
      <c r="AD614" s="916">
        <v>0.26</v>
      </c>
      <c r="AE614" s="916">
        <v>4.66</v>
      </c>
      <c r="AF614" s="916">
        <v>2.15</v>
      </c>
      <c r="AG614" s="916">
        <v>12.5</v>
      </c>
      <c r="AH614" s="916">
        <v>820.1</v>
      </c>
      <c r="AI614" s="916">
        <v>14.85</v>
      </c>
      <c r="AJ614" s="916">
        <v>34.300000000000004</v>
      </c>
      <c r="AK614" s="916">
        <v>58.3</v>
      </c>
      <c r="AL614" s="928">
        <v>2250</v>
      </c>
      <c r="AM614" s="922">
        <v>1.4000000000000001</v>
      </c>
      <c r="AN614" s="916">
        <v>2.1800000000000002</v>
      </c>
      <c r="AO614" s="802">
        <f t="shared" si="162"/>
        <v>32.009109979116722</v>
      </c>
      <c r="AP614" s="803">
        <f t="shared" si="163"/>
        <v>47.422443312450056</v>
      </c>
      <c r="AQ614" s="936">
        <f t="shared" si="164"/>
        <v>21.360192387356982</v>
      </c>
      <c r="AR614" s="702">
        <f>INDEX(Historical!$C$7:$C$1437,MATCH(B614,Historical!$B$7:$B$1446,0))*IF(AH614="n/a",1.03,IF(AH614&lt;0,1.01,IF(AH614&gt;10,1.1,(1+AH614/100))))</f>
        <v>1.8568</v>
      </c>
      <c r="AS614" s="935">
        <f t="shared" si="165"/>
        <v>2.0424800000000003</v>
      </c>
      <c r="AT614" s="935">
        <f t="shared" si="170"/>
        <v>2.2467280000000005</v>
      </c>
      <c r="AU614" s="935">
        <f t="shared" si="170"/>
        <v>2.471400800000001</v>
      </c>
      <c r="AV614" s="935">
        <f t="shared" si="170"/>
        <v>2.7185408800000013</v>
      </c>
      <c r="AW614" s="702">
        <f t="shared" si="166"/>
        <v>11.335949680000002</v>
      </c>
      <c r="AX614" s="810">
        <f t="shared" si="167"/>
        <v>49.03092422145329</v>
      </c>
      <c r="AY614" s="991">
        <v>1.1200000000000001</v>
      </c>
      <c r="AZ614" s="922">
        <v>37.54</v>
      </c>
      <c r="BA614" s="922">
        <v>-0.26</v>
      </c>
      <c r="BB614" s="922">
        <v>6.12</v>
      </c>
      <c r="BC614" s="922">
        <v>14.74</v>
      </c>
      <c r="BE614" s="664">
        <v>2014</v>
      </c>
      <c r="BF614" s="946" t="e">
        <f>#VALUE!</f>
        <v>#VALUE!</v>
      </c>
      <c r="BG614" s="931">
        <v>2.7</v>
      </c>
    </row>
    <row r="615" spans="1:59" ht="11.25" customHeight="1" x14ac:dyDescent="0.2">
      <c r="A615" s="537" t="s">
        <v>318</v>
      </c>
      <c r="B615" s="925" t="s">
        <v>319</v>
      </c>
      <c r="C615" s="988" t="s">
        <v>128</v>
      </c>
      <c r="D615" s="988" t="s">
        <v>4381</v>
      </c>
      <c r="E615" s="792">
        <v>46</v>
      </c>
      <c r="F615" s="526">
        <v>42</v>
      </c>
      <c r="G615" s="526" t="s">
        <v>115</v>
      </c>
      <c r="H615" s="526" t="s">
        <v>115</v>
      </c>
      <c r="I615" s="916">
        <v>128.05000000000001</v>
      </c>
      <c r="J615" s="702">
        <f t="shared" si="155"/>
        <v>2.8973057399453337</v>
      </c>
      <c r="K615" s="927">
        <v>0.92749999999999999</v>
      </c>
      <c r="L615" s="639">
        <v>4</v>
      </c>
      <c r="M615" s="693">
        <f t="shared" si="156"/>
        <v>3.71</v>
      </c>
      <c r="N615" s="921" t="s">
        <v>320</v>
      </c>
      <c r="O615" s="795">
        <v>0.80500000000000005</v>
      </c>
      <c r="P615" s="658">
        <v>43252</v>
      </c>
      <c r="Q615" s="658">
        <v>43281</v>
      </c>
      <c r="R615" s="693">
        <f t="shared" si="157"/>
        <v>15.217391304347819</v>
      </c>
      <c r="S615" s="759">
        <f>IF(INDEX(Historical!$D$7:$D$1437,MATCH(B615,Historical!$B$7:$B$1446,0))=0,"n/a",(INDEX(Historical!$C$7:$C$1437,MATCH(B615,Historical!$B$7:$B$1446,0))/INDEX(Historical!$D$7:$D$1437,MATCH(B615,Historical!$B$7:$B$1446,0))-1)*100)</f>
        <v>11.235955056179758</v>
      </c>
      <c r="T615" s="759">
        <f>IF(INDEX(Historical!$F$7:$F$1430,MATCH(B615,Historical!$B$7:$B$1446,0))=0,"n/a",((INDEX(Historical!$C$7:$C$1437,MATCH(B615,Historical!$B$7:$B$1446,0))/INDEX(Historical!$F$7:$F$1430,MATCH(B615,Historical!$B$7:$B$1446,0)))^(1/3)-1)*100)</f>
        <v>8.4703733566916295</v>
      </c>
      <c r="U615" s="759">
        <f>IF(INDEX(Historical!$H$7:$H$1430,MATCH(B615,Historical!$B$7:$B$1446,0))=0,"n/a",((INDEX(Historical!$C$7:$C$1437,MATCH(B615,Historical!$B$7:$B$1446,0))/INDEX(Historical!$H$7:$H$1430,MATCH(B615,Historical!$B$7:$B$1446,0)))^(1/5)-1)*100)</f>
        <v>9.4113037287753887</v>
      </c>
      <c r="V615" s="759">
        <f>IF(INDEX(Historical!$O$7:$O$1430,MATCH(B615,Historical!$B$7:$B$1446,0))=0,"n/a",((INDEX(Historical!$C$7:$C$1437,MATCH(B615,Historical!$B$7:$B$1446,0))/INDEX(Historical!$O$7:$O$1430,MATCH(B615,Historical!$B$7:$B$1446,0)))^(1/10)-1)*100)</f>
        <v>8.0334699791991149</v>
      </c>
      <c r="W615" s="760">
        <f t="shared" si="158"/>
        <v>1.1715116572469764</v>
      </c>
      <c r="X615" s="761">
        <f t="shared" si="159"/>
        <v>0.61916471899838088</v>
      </c>
      <c r="Y615" s="721" t="s">
        <v>3998</v>
      </c>
      <c r="Z615" s="702">
        <f t="shared" si="160"/>
        <v>42.063492063492063</v>
      </c>
      <c r="AA615" s="935">
        <f t="shared" si="161"/>
        <v>14.518140589569162</v>
      </c>
      <c r="AB615" s="639">
        <v>12</v>
      </c>
      <c r="AC615" s="916">
        <v>8.82</v>
      </c>
      <c r="AD615" s="916">
        <v>2.95</v>
      </c>
      <c r="AE615" s="916">
        <v>2.77</v>
      </c>
      <c r="AF615" s="916">
        <v>12.68</v>
      </c>
      <c r="AG615" s="916">
        <v>102.49999999999999</v>
      </c>
      <c r="AH615" s="916">
        <v>71.3</v>
      </c>
      <c r="AI615" s="916">
        <v>8.17</v>
      </c>
      <c r="AJ615" s="916">
        <v>15.2</v>
      </c>
      <c r="AK615" s="916">
        <v>4.92</v>
      </c>
      <c r="AL615" s="928">
        <v>180040</v>
      </c>
      <c r="AM615" s="922">
        <v>0.1</v>
      </c>
      <c r="AN615" s="916">
        <v>2.2400000000000002</v>
      </c>
      <c r="AO615" s="802">
        <f t="shared" si="162"/>
        <v>-2.2095311208484407</v>
      </c>
      <c r="AP615" s="803">
        <f t="shared" si="163"/>
        <v>12.308609468720721</v>
      </c>
      <c r="AQ615" s="936">
        <f t="shared" si="164"/>
        <v>186.03808812094081</v>
      </c>
      <c r="AR615" s="702">
        <f>INDEX(Historical!$C$7:$C$1437,MATCH(B615,Historical!$B$7:$B$1446,0))*IF(AH615="n/a",1.03,IF(AH615&lt;0,1.01,IF(AH615&gt;10,1.1,(1+AH615/100))))</f>
        <v>3.8115000000000001</v>
      </c>
      <c r="AS615" s="935">
        <f t="shared" si="165"/>
        <v>4.1228995500000005</v>
      </c>
      <c r="AT615" s="935">
        <f t="shared" si="170"/>
        <v>4.32574620786</v>
      </c>
      <c r="AU615" s="935">
        <f t="shared" si="170"/>
        <v>4.5385729212867112</v>
      </c>
      <c r="AV615" s="935">
        <f t="shared" si="170"/>
        <v>4.7618707090140173</v>
      </c>
      <c r="AW615" s="702">
        <f t="shared" si="166"/>
        <v>21.560589388160729</v>
      </c>
      <c r="AX615" s="810">
        <f t="shared" si="167"/>
        <v>16.837633259008765</v>
      </c>
      <c r="AY615" s="991">
        <v>0.67</v>
      </c>
      <c r="AZ615" s="922">
        <v>33.47</v>
      </c>
      <c r="BA615" s="922">
        <v>-0.16</v>
      </c>
      <c r="BB615" s="922">
        <v>6.67</v>
      </c>
      <c r="BC615" s="922">
        <v>11.85</v>
      </c>
      <c r="BE615" s="664">
        <v>1973</v>
      </c>
      <c r="BF615" s="946" t="e">
        <f>#VALUE!</f>
        <v>#VALUE!</v>
      </c>
      <c r="BG615" s="931">
        <v>16.5</v>
      </c>
    </row>
    <row r="616" spans="1:59" s="838" customFormat="1" ht="11.25" customHeight="1" x14ac:dyDescent="0.2">
      <c r="A616" s="697" t="s">
        <v>1559</v>
      </c>
      <c r="B616" s="846" t="s">
        <v>1560</v>
      </c>
      <c r="C616" s="988" t="s">
        <v>247</v>
      </c>
      <c r="D616" s="988" t="s">
        <v>4398</v>
      </c>
      <c r="E616" s="818">
        <v>10</v>
      </c>
      <c r="F616" s="526">
        <v>318</v>
      </c>
      <c r="G616" s="1171" t="s">
        <v>106</v>
      </c>
      <c r="H616" s="1171" t="s">
        <v>106</v>
      </c>
      <c r="I616" s="819">
        <v>21.85</v>
      </c>
      <c r="J616" s="820">
        <f t="shared" si="155"/>
        <v>4.9427917620137301</v>
      </c>
      <c r="K616" s="821">
        <v>0.27</v>
      </c>
      <c r="L616" s="822">
        <v>4</v>
      </c>
      <c r="M616" s="823">
        <f t="shared" si="156"/>
        <v>1.08</v>
      </c>
      <c r="N616" s="824" t="s">
        <v>975</v>
      </c>
      <c r="O616" s="825">
        <v>0.25</v>
      </c>
      <c r="P616" s="826">
        <v>43314</v>
      </c>
      <c r="Q616" s="826">
        <v>43322</v>
      </c>
      <c r="R616" s="823">
        <f t="shared" si="157"/>
        <v>8.0000000000000071</v>
      </c>
      <c r="S616" s="759">
        <f>IF(INDEX(Historical!$D$7:$D$1437,MATCH(B616,Historical!$B$7:$B$1446,0))=0,"n/a",(INDEX(Historical!$C$7:$C$1437,MATCH(B616,Historical!$B$7:$B$1446,0))/INDEX(Historical!$D$7:$D$1437,MATCH(B616,Historical!$B$7:$B$1446,0))-1)*100)</f>
        <v>31.645569620253156</v>
      </c>
      <c r="T616" s="759">
        <f>IF(INDEX(Historical!$F$7:$F$1430,MATCH(B616,Historical!$B$7:$B$1446,0))=0,"n/a",((INDEX(Historical!$C$7:$C$1437,MATCH(B616,Historical!$B$7:$B$1446,0))/INDEX(Historical!$F$7:$F$1430,MATCH(B616,Historical!$B$7:$B$1446,0)))^(1/3)-1)*100)</f>
        <v>13.568615187108213</v>
      </c>
      <c r="U616" s="759">
        <f>IF(INDEX(Historical!$H$7:$H$1430,MATCH(B616,Historical!$B$7:$B$1446,0))=0,"n/a",((INDEX(Historical!$C$7:$C$1437,MATCH(B616,Historical!$B$7:$B$1446,0))/INDEX(Historical!$H$7:$H$1430,MATCH(B616,Historical!$B$7:$B$1446,0)))^(1/5)-1)*100)</f>
        <v>10.197228772148016</v>
      </c>
      <c r="V616" s="759" t="str">
        <f>IF(INDEX(Historical!$O$7:$O$1430,MATCH(B616,Historical!$B$7:$B$1446,0))=0,"n/a",((INDEX(Historical!$C$7:$C$1437,MATCH(B616,Historical!$B$7:$B$1446,0))/INDEX(Historical!$O$7:$O$1430,MATCH(B616,Historical!$B$7:$B$1446,0)))^(1/10)-1)*100)</f>
        <v>n/a</v>
      </c>
      <c r="W616" s="827" t="str">
        <f t="shared" si="158"/>
        <v>n/a</v>
      </c>
      <c r="X616" s="828">
        <f t="shared" si="159"/>
        <v>0.69368903211891264</v>
      </c>
      <c r="Y616" s="843"/>
      <c r="Z616" s="820">
        <f t="shared" si="160"/>
        <v>53.731343283582099</v>
      </c>
      <c r="AA616" s="830">
        <f t="shared" si="161"/>
        <v>10.870646766169155</v>
      </c>
      <c r="AB616" s="822">
        <v>3</v>
      </c>
      <c r="AC616" s="831">
        <v>2.0099999999999998</v>
      </c>
      <c r="AD616" s="831">
        <v>1.25</v>
      </c>
      <c r="AE616" s="831">
        <v>1.59</v>
      </c>
      <c r="AF616" s="831">
        <v>3.37</v>
      </c>
      <c r="AG616" s="831">
        <v>32.9</v>
      </c>
      <c r="AH616" s="831">
        <v>45.7</v>
      </c>
      <c r="AI616" s="831">
        <v>-0.15</v>
      </c>
      <c r="AJ616" s="831">
        <v>14.7</v>
      </c>
      <c r="AK616" s="831">
        <v>8.6900000000000013</v>
      </c>
      <c r="AL616" s="832">
        <v>456.23</v>
      </c>
      <c r="AM616" s="833">
        <v>3.84</v>
      </c>
      <c r="AN616" s="831">
        <v>0</v>
      </c>
      <c r="AO616" s="834">
        <f t="shared" si="162"/>
        <v>4.2693737679925903</v>
      </c>
      <c r="AP616" s="835">
        <f t="shared" si="163"/>
        <v>15.140020534161746</v>
      </c>
      <c r="AQ616" s="836">
        <f t="shared" si="164"/>
        <v>27.60020829309029</v>
      </c>
      <c r="AR616" s="702">
        <f>INDEX(Historical!$C$7:$C$1437,MATCH(B616,Historical!$B$7:$B$1446,0))*IF(AH616="n/a",1.03,IF(AH616&lt;0,1.01,IF(AH616&gt;10,1.1,(1+AH616/100))))</f>
        <v>1.1440000000000001</v>
      </c>
      <c r="AS616" s="830">
        <f t="shared" si="165"/>
        <v>1.1554400000000002</v>
      </c>
      <c r="AT616" s="830">
        <f t="shared" si="170"/>
        <v>1.2558477360000002</v>
      </c>
      <c r="AU616" s="830">
        <f t="shared" si="170"/>
        <v>1.3649809042584002</v>
      </c>
      <c r="AV616" s="830">
        <f t="shared" si="170"/>
        <v>1.4835977448384552</v>
      </c>
      <c r="AW616" s="820">
        <f t="shared" si="166"/>
        <v>6.4038663850968565</v>
      </c>
      <c r="AX616" s="837">
        <f t="shared" si="167"/>
        <v>29.308312975271651</v>
      </c>
      <c r="AY616" s="992">
        <v>0.46</v>
      </c>
      <c r="AZ616" s="833">
        <v>7.9</v>
      </c>
      <c r="BA616" s="833">
        <v>-53.339999999999996</v>
      </c>
      <c r="BB616" s="833">
        <v>-2.0699999999999998</v>
      </c>
      <c r="BC616" s="833">
        <v>-21.7</v>
      </c>
      <c r="BD616" s="961"/>
      <c r="BE616" s="664">
        <v>2009</v>
      </c>
      <c r="BF616" s="946" t="e">
        <f>#VALUE!</f>
        <v>#VALUE!</v>
      </c>
      <c r="BG616" s="893">
        <v>27.900000000000002</v>
      </c>
    </row>
    <row r="617" spans="1:59" ht="11.25" customHeight="1" x14ac:dyDescent="0.2">
      <c r="A617" s="537" t="s">
        <v>3903</v>
      </c>
      <c r="B617" s="925" t="s">
        <v>3904</v>
      </c>
      <c r="C617" s="988" t="s">
        <v>108</v>
      </c>
      <c r="D617" s="988" t="s">
        <v>4373</v>
      </c>
      <c r="E617" s="792">
        <v>6</v>
      </c>
      <c r="F617" s="526">
        <v>755</v>
      </c>
      <c r="G617" s="526" t="s">
        <v>106</v>
      </c>
      <c r="H617" s="526" t="s">
        <v>106</v>
      </c>
      <c r="I617" s="924">
        <v>49.19</v>
      </c>
      <c r="J617" s="702">
        <f t="shared" si="155"/>
        <v>2.4395202276885546</v>
      </c>
      <c r="K617" s="927">
        <v>0.3</v>
      </c>
      <c r="L617" s="639">
        <v>4</v>
      </c>
      <c r="M617" s="693">
        <f t="shared" si="156"/>
        <v>1.2</v>
      </c>
      <c r="N617" s="921" t="s">
        <v>3981</v>
      </c>
      <c r="O617" s="795">
        <v>0.25</v>
      </c>
      <c r="P617" s="915">
        <v>43472</v>
      </c>
      <c r="Q617" s="915">
        <v>43487</v>
      </c>
      <c r="R617" s="693">
        <f t="shared" si="157"/>
        <v>19.999999999999996</v>
      </c>
      <c r="S617" s="759">
        <f>IF(INDEX(Historical!$D$7:$D$1437,MATCH(B617,Historical!$B$7:$B$1446,0))=0,"n/a",(INDEX(Historical!$C$7:$C$1437,MATCH(B617,Historical!$B$7:$B$1446,0))/INDEX(Historical!$D$7:$D$1437,MATCH(B617,Historical!$B$7:$B$1446,0))-1)*100)</f>
        <v>17.499999999999982</v>
      </c>
      <c r="T617" s="759">
        <f>IF(INDEX(Historical!$F$7:$F$1430,MATCH(B617,Historical!$B$7:$B$1446,0))=0,"n/a",((INDEX(Historical!$C$7:$C$1437,MATCH(B617,Historical!$B$7:$B$1446,0))/INDEX(Historical!$F$7:$F$1430,MATCH(B617,Historical!$B$7:$B$1446,0)))^(1/3)-1)*100)</f>
        <v>26.898554176646329</v>
      </c>
      <c r="U617" s="759" t="str">
        <f>IF(INDEX(Historical!$H$7:$H$1430,MATCH(B617,Historical!$B$7:$B$1446,0))=0,"n/a",((INDEX(Historical!$C$7:$C$1437,MATCH(B617,Historical!$B$7:$B$1446,0))/INDEX(Historical!$H$7:$H$1430,MATCH(B617,Historical!$B$7:$B$1446,0)))^(1/5)-1)*100)</f>
        <v>n/a</v>
      </c>
      <c r="V617" s="759">
        <f>IF(INDEX(Historical!$O$7:$O$1430,MATCH(B617,Historical!$B$7:$B$1446,0))=0,"n/a",((INDEX(Historical!$C$7:$C$1437,MATCH(B617,Historical!$B$7:$B$1446,0))/INDEX(Historical!$O$7:$O$1430,MATCH(B617,Historical!$B$7:$B$1446,0)))^(1/10)-1)*100)</f>
        <v>7.1773462536293131</v>
      </c>
      <c r="W617" s="760" t="str">
        <f t="shared" si="158"/>
        <v>n/a</v>
      </c>
      <c r="X617" s="761" t="str">
        <f t="shared" si="159"/>
        <v>n/a</v>
      </c>
      <c r="Y617" s="713"/>
      <c r="Z617" s="702">
        <f t="shared" si="160"/>
        <v>25.10460251046025</v>
      </c>
      <c r="AA617" s="935">
        <f t="shared" si="161"/>
        <v>10.290794979079497</v>
      </c>
      <c r="AB617" s="639">
        <v>12</v>
      </c>
      <c r="AC617" s="916">
        <v>4.78</v>
      </c>
      <c r="AD617" s="916">
        <v>1.03</v>
      </c>
      <c r="AE617" s="916">
        <v>3.59</v>
      </c>
      <c r="AF617" s="916">
        <v>1.78</v>
      </c>
      <c r="AG617" s="916">
        <v>15</v>
      </c>
      <c r="AH617" s="916">
        <v>37.299999999999997</v>
      </c>
      <c r="AI617" s="916">
        <v>5.71</v>
      </c>
      <c r="AJ617" s="916">
        <v>26.700000000000003</v>
      </c>
      <c r="AK617" s="916">
        <v>10</v>
      </c>
      <c r="AL617" s="928">
        <v>742.28</v>
      </c>
      <c r="AM617" s="922">
        <v>1.4000000000000001</v>
      </c>
      <c r="AN617" s="916">
        <v>0.24</v>
      </c>
      <c r="AO617" s="802" t="str">
        <f t="shared" si="162"/>
        <v>n/a</v>
      </c>
      <c r="AP617" s="803" t="str">
        <f t="shared" si="163"/>
        <v>n/a</v>
      </c>
      <c r="AQ617" s="936">
        <f t="shared" si="164"/>
        <v>-9.7716106199593931</v>
      </c>
      <c r="AR617" s="702">
        <f>INDEX(Historical!$C$7:$C$1437,MATCH(B617,Historical!$B$7:$B$1446,0))*IF(AH617="n/a",1.03,IF(AH617&lt;0,1.01,IF(AH617&gt;10,1.1,(1+AH617/100))))</f>
        <v>1.034</v>
      </c>
      <c r="AS617" s="935">
        <f t="shared" si="165"/>
        <v>1.0930413999999999</v>
      </c>
      <c r="AT617" s="935">
        <f t="shared" si="170"/>
        <v>1.20234554</v>
      </c>
      <c r="AU617" s="935">
        <f t="shared" si="170"/>
        <v>1.3225800940000001</v>
      </c>
      <c r="AV617" s="935">
        <f t="shared" si="170"/>
        <v>1.4548381034000002</v>
      </c>
      <c r="AW617" s="702">
        <f t="shared" si="166"/>
        <v>6.1068051374000003</v>
      </c>
      <c r="AX617" s="810">
        <f t="shared" si="167"/>
        <v>12.414728882699738</v>
      </c>
      <c r="AY617" s="991">
        <v>1.1499999999999999</v>
      </c>
      <c r="AZ617" s="922">
        <v>23.380000000000003</v>
      </c>
      <c r="BA617" s="922">
        <v>-29.2</v>
      </c>
      <c r="BB617" s="922">
        <v>2.71</v>
      </c>
      <c r="BC617" s="922">
        <v>-6.65</v>
      </c>
      <c r="BE617" s="664">
        <v>2014</v>
      </c>
      <c r="BF617" s="946" t="e">
        <f>#VALUE!</f>
        <v>#VALUE!</v>
      </c>
      <c r="BG617" s="931">
        <v>1.5</v>
      </c>
    </row>
    <row r="618" spans="1:59" ht="11.25" customHeight="1" x14ac:dyDescent="0.2">
      <c r="A618" s="537" t="s">
        <v>1561</v>
      </c>
      <c r="B618" s="925" t="s">
        <v>1562</v>
      </c>
      <c r="C618" s="988" t="s">
        <v>154</v>
      </c>
      <c r="D618" s="988" t="s">
        <v>4383</v>
      </c>
      <c r="E618" s="792">
        <v>9</v>
      </c>
      <c r="F618" s="526">
        <v>428</v>
      </c>
      <c r="G618" s="526" t="s">
        <v>37</v>
      </c>
      <c r="H618" s="526" t="s">
        <v>37</v>
      </c>
      <c r="I618" s="924">
        <v>40.61</v>
      </c>
      <c r="J618" s="702">
        <f t="shared" si="155"/>
        <v>3.5459246491012064</v>
      </c>
      <c r="K618" s="927">
        <v>0.36</v>
      </c>
      <c r="L618" s="639">
        <v>4</v>
      </c>
      <c r="M618" s="693">
        <f t="shared" si="156"/>
        <v>1.44</v>
      </c>
      <c r="N618" s="921" t="s">
        <v>119</v>
      </c>
      <c r="O618" s="795">
        <v>0.34</v>
      </c>
      <c r="P618" s="915">
        <v>43496</v>
      </c>
      <c r="Q618" s="915">
        <v>43525</v>
      </c>
      <c r="R618" s="693">
        <f t="shared" si="157"/>
        <v>5.8823529411764595</v>
      </c>
      <c r="S618" s="759">
        <f>IF(INDEX(Historical!$D$7:$D$1437,MATCH(B618,Historical!$B$7:$B$1446,0))=0,"n/a",(INDEX(Historical!$C$7:$C$1437,MATCH(B618,Historical!$B$7:$B$1446,0))/INDEX(Historical!$D$7:$D$1437,MATCH(B618,Historical!$B$7:$B$1446,0))-1)*100)</f>
        <v>6.25</v>
      </c>
      <c r="T618" s="759">
        <f>IF(INDEX(Historical!$F$7:$F$1430,MATCH(B618,Historical!$B$7:$B$1446,0))=0,"n/a",((INDEX(Historical!$C$7:$C$1437,MATCH(B618,Historical!$B$7:$B$1446,0))/INDEX(Historical!$F$7:$F$1430,MATCH(B618,Historical!$B$7:$B$1446,0)))^(1/3)-1)*100)</f>
        <v>6.6858844342181811</v>
      </c>
      <c r="U618" s="759">
        <f>IF(INDEX(Historical!$H$7:$H$1430,MATCH(B618,Historical!$B$7:$B$1446,0))=0,"n/a",((INDEX(Historical!$C$7:$C$1437,MATCH(B618,Historical!$B$7:$B$1446,0))/INDEX(Historical!$H$7:$H$1430,MATCH(B618,Historical!$B$7:$B$1446,0)))^(1/5)-1)*100)</f>
        <v>7.2145025900850923</v>
      </c>
      <c r="V618" s="759">
        <f>IF(INDEX(Historical!$O$7:$O$1430,MATCH(B618,Historical!$B$7:$B$1446,0))=0,"n/a",((INDEX(Historical!$C$7:$C$1437,MATCH(B618,Historical!$B$7:$B$1446,0))/INDEX(Historical!$O$7:$O$1430,MATCH(B618,Historical!$B$7:$B$1446,0)))^(1/10)-1)*100)</f>
        <v>0.60808760979120802</v>
      </c>
      <c r="W618" s="760">
        <f t="shared" si="158"/>
        <v>11.864248627861786</v>
      </c>
      <c r="X618" s="761">
        <f t="shared" si="159"/>
        <v>7.2145025900850923</v>
      </c>
      <c r="Y618" s="713"/>
      <c r="Z618" s="702">
        <f t="shared" si="160"/>
        <v>83.720930232558132</v>
      </c>
      <c r="AA618" s="935">
        <f t="shared" si="161"/>
        <v>23.61046511627907</v>
      </c>
      <c r="AB618" s="639">
        <v>12</v>
      </c>
      <c r="AC618" s="916">
        <v>1.72</v>
      </c>
      <c r="AD618" s="916">
        <v>4.3099999999999996</v>
      </c>
      <c r="AE618" s="916">
        <v>4.38</v>
      </c>
      <c r="AF618" s="916">
        <v>3.71</v>
      </c>
      <c r="AG618" s="916">
        <v>16.2</v>
      </c>
      <c r="AH618" s="916">
        <v>-11.899999999999999</v>
      </c>
      <c r="AI618" s="916">
        <v>6.02</v>
      </c>
      <c r="AJ618" s="916">
        <v>1</v>
      </c>
      <c r="AK618" s="916">
        <v>5.4899999999999993</v>
      </c>
      <c r="AL618" s="928">
        <v>235170</v>
      </c>
      <c r="AM618" s="922">
        <v>0.1</v>
      </c>
      <c r="AN618" s="916">
        <v>0.66</v>
      </c>
      <c r="AO618" s="802">
        <f t="shared" si="162"/>
        <v>-12.85003787709277</v>
      </c>
      <c r="AP618" s="803">
        <f t="shared" si="163"/>
        <v>10.760427239186299</v>
      </c>
      <c r="AQ618" s="936">
        <f t="shared" si="164"/>
        <v>97.309486826486008</v>
      </c>
      <c r="AR618" s="702">
        <f>INDEX(Historical!$C$7:$C$1437,MATCH(B618,Historical!$B$7:$B$1446,0))*IF(AH618="n/a",1.03,IF(AH618&lt;0,1.01,IF(AH618&gt;10,1.1,(1+AH618/100))))</f>
        <v>1.3736000000000002</v>
      </c>
      <c r="AS618" s="935">
        <f t="shared" si="165"/>
        <v>1.4562907200000001</v>
      </c>
      <c r="AT618" s="935">
        <f t="shared" si="170"/>
        <v>1.536241080528</v>
      </c>
      <c r="AU618" s="935">
        <f t="shared" si="170"/>
        <v>1.6205807158489871</v>
      </c>
      <c r="AV618" s="935">
        <f t="shared" si="170"/>
        <v>1.7095505971490965</v>
      </c>
      <c r="AW618" s="702">
        <f t="shared" si="166"/>
        <v>7.6962631135260846</v>
      </c>
      <c r="AX618" s="810">
        <f t="shared" si="167"/>
        <v>18.951645194597599</v>
      </c>
      <c r="AY618" s="991">
        <v>0.7</v>
      </c>
      <c r="AZ618" s="922">
        <v>18.16</v>
      </c>
      <c r="BA618" s="922">
        <v>-12.61</v>
      </c>
      <c r="BB618" s="922">
        <v>-3.04</v>
      </c>
      <c r="BC618" s="922">
        <v>-3.94</v>
      </c>
      <c r="BE618" s="664">
        <v>2011</v>
      </c>
      <c r="BF618" s="946" t="e">
        <f>#VALUE!</f>
        <v>#VALUE!</v>
      </c>
      <c r="BG618" s="931">
        <v>6.8000000000000007</v>
      </c>
    </row>
    <row r="619" spans="1:59" ht="11.25" customHeight="1" x14ac:dyDescent="0.2">
      <c r="A619" s="609" t="s">
        <v>1589</v>
      </c>
      <c r="B619" s="925" t="s">
        <v>1590</v>
      </c>
      <c r="C619" s="988" t="s">
        <v>108</v>
      </c>
      <c r="D619" s="988" t="s">
        <v>118</v>
      </c>
      <c r="E619" s="792">
        <v>10</v>
      </c>
      <c r="F619" s="526">
        <v>323</v>
      </c>
      <c r="G619" s="526" t="s">
        <v>106</v>
      </c>
      <c r="H619" s="526" t="s">
        <v>106</v>
      </c>
      <c r="I619" s="924">
        <v>57.16</v>
      </c>
      <c r="J619" s="702">
        <f t="shared" si="155"/>
        <v>3.778866340097971</v>
      </c>
      <c r="K619" s="927">
        <v>0.54</v>
      </c>
      <c r="L619" s="639">
        <v>4</v>
      </c>
      <c r="M619" s="693">
        <f t="shared" si="156"/>
        <v>2.16</v>
      </c>
      <c r="N619" s="921" t="s">
        <v>152</v>
      </c>
      <c r="O619" s="795">
        <v>0.53</v>
      </c>
      <c r="P619" s="915">
        <v>43434</v>
      </c>
      <c r="Q619" s="915">
        <v>43462</v>
      </c>
      <c r="R619" s="693">
        <f t="shared" si="157"/>
        <v>1.8867924528301903</v>
      </c>
      <c r="S619" s="759">
        <f>IF(INDEX(Historical!$D$7:$D$1437,MATCH(B619,Historical!$B$7:$B$1446,0))=0,"n/a",(INDEX(Historical!$C$7:$C$1437,MATCH(B619,Historical!$B$7:$B$1446,0))/INDEX(Historical!$D$7:$D$1437,MATCH(B619,Historical!$B$7:$B$1446,0))-1)*100)</f>
        <v>12.299465240641716</v>
      </c>
      <c r="T619" s="759">
        <f>IF(INDEX(Historical!$F$7:$F$1430,MATCH(B619,Historical!$B$7:$B$1446,0))=0,"n/a",((INDEX(Historical!$C$7:$C$1437,MATCH(B619,Historical!$B$7:$B$1446,0))/INDEX(Historical!$F$7:$F$1430,MATCH(B619,Historical!$B$7:$B$1446,0)))^(1/3)-1)*100)</f>
        <v>11.868894208139679</v>
      </c>
      <c r="U619" s="759">
        <f>IF(INDEX(Historical!$H$7:$H$1430,MATCH(B619,Historical!$B$7:$B$1446,0))=0,"n/a",((INDEX(Historical!$C$7:$C$1437,MATCH(B619,Historical!$B$7:$B$1446,0))/INDEX(Historical!$H$7:$H$1430,MATCH(B619,Historical!$B$7:$B$1446,0)))^(1/5)-1)*100)</f>
        <v>16.465861577965679</v>
      </c>
      <c r="V619" s="759">
        <f>IF(INDEX(Historical!$O$7:$O$1430,MATCH(B619,Historical!$B$7:$B$1446,0))=0,"n/a",((INDEX(Historical!$C$7:$C$1437,MATCH(B619,Historical!$B$7:$B$1446,0))/INDEX(Historical!$O$7:$O$1430,MATCH(B619,Historical!$B$7:$B$1446,0)))^(1/10)-1)*100)</f>
        <v>16.654280155455027</v>
      </c>
      <c r="W619" s="760">
        <f t="shared" si="158"/>
        <v>0.98868647724605307</v>
      </c>
      <c r="X619" s="761">
        <f t="shared" si="159"/>
        <v>1.2965245336980851</v>
      </c>
      <c r="Y619" s="926"/>
      <c r="Z619" s="702">
        <f t="shared" si="160"/>
        <v>40.373831775700943</v>
      </c>
      <c r="AA619" s="935">
        <f t="shared" si="161"/>
        <v>10.68411214953271</v>
      </c>
      <c r="AB619" s="639">
        <v>12</v>
      </c>
      <c r="AC619" s="916">
        <v>5.35</v>
      </c>
      <c r="AD619" s="916">
        <v>1.72</v>
      </c>
      <c r="AE619" s="916">
        <v>1.1299999999999999</v>
      </c>
      <c r="AF619" s="916">
        <v>1.42</v>
      </c>
      <c r="AG619" s="916">
        <v>18.3</v>
      </c>
      <c r="AH619" s="916">
        <v>-8.4</v>
      </c>
      <c r="AI619" s="916">
        <v>8.9599999999999991</v>
      </c>
      <c r="AJ619" s="916">
        <v>12.7</v>
      </c>
      <c r="AK619" s="916">
        <v>6.2</v>
      </c>
      <c r="AL619" s="928">
        <v>16149.999999999998</v>
      </c>
      <c r="AM619" s="922">
        <v>0.5</v>
      </c>
      <c r="AN619" s="916">
        <v>0.28999999999999998</v>
      </c>
      <c r="AO619" s="802">
        <f t="shared" si="162"/>
        <v>9.5606157685309388</v>
      </c>
      <c r="AP619" s="803">
        <f t="shared" si="163"/>
        <v>20.244727918063649</v>
      </c>
      <c r="AQ619" s="936">
        <f t="shared" si="164"/>
        <v>-17.885069019530253</v>
      </c>
      <c r="AR619" s="702">
        <f>INDEX(Historical!$C$7:$C$1437,MATCH(B619,Historical!$B$7:$B$1446,0))*IF(AH619="n/a",1.03,IF(AH619&lt;0,1.01,IF(AH619&gt;10,1.1,(1+AH619/100))))</f>
        <v>2.121</v>
      </c>
      <c r="AS619" s="935">
        <f t="shared" si="165"/>
        <v>2.3110415999999998</v>
      </c>
      <c r="AT619" s="935">
        <f t="shared" si="170"/>
        <v>2.4543261791999997</v>
      </c>
      <c r="AU619" s="935">
        <f t="shared" si="170"/>
        <v>2.6064944023103997</v>
      </c>
      <c r="AV619" s="935">
        <f t="shared" si="170"/>
        <v>2.7680970552536448</v>
      </c>
      <c r="AW619" s="702">
        <f t="shared" si="166"/>
        <v>12.260959236764045</v>
      </c>
      <c r="AX619" s="810">
        <f t="shared" si="167"/>
        <v>21.450243591259703</v>
      </c>
      <c r="AY619" s="991">
        <v>1.51</v>
      </c>
      <c r="AZ619" s="922">
        <v>41.42</v>
      </c>
      <c r="BA619" s="922">
        <v>-6.4799999999999995</v>
      </c>
      <c r="BB619" s="922">
        <v>9</v>
      </c>
      <c r="BC619" s="922">
        <v>10.52</v>
      </c>
      <c r="BE619" s="664">
        <v>2009</v>
      </c>
      <c r="BF619" s="946" t="e">
        <f>#VALUE!</f>
        <v>#VALUE!</v>
      </c>
      <c r="BG619" s="931">
        <v>0.89999999999999991</v>
      </c>
    </row>
    <row r="620" spans="1:59" ht="11.25" customHeight="1" x14ac:dyDescent="0.2">
      <c r="A620" s="537" t="s">
        <v>1593</v>
      </c>
      <c r="B620" s="925" t="s">
        <v>1594</v>
      </c>
      <c r="C620" s="988" t="s">
        <v>108</v>
      </c>
      <c r="D620" s="988" t="s">
        <v>4365</v>
      </c>
      <c r="E620" s="792">
        <v>9</v>
      </c>
      <c r="F620" s="526">
        <v>427</v>
      </c>
      <c r="G620" s="526" t="s">
        <v>106</v>
      </c>
      <c r="H620" s="526" t="s">
        <v>106</v>
      </c>
      <c r="I620" s="924">
        <v>26.52</v>
      </c>
      <c r="J620" s="702">
        <f t="shared" si="155"/>
        <v>3.4690799396681751</v>
      </c>
      <c r="K620" s="927">
        <v>0.23</v>
      </c>
      <c r="L620" s="639">
        <v>4</v>
      </c>
      <c r="M620" s="693">
        <f t="shared" si="156"/>
        <v>0.92</v>
      </c>
      <c r="N620" s="921" t="s">
        <v>210</v>
      </c>
      <c r="O620" s="795">
        <v>0.21</v>
      </c>
      <c r="P620" s="915">
        <v>43510</v>
      </c>
      <c r="Q620" s="915">
        <v>43524</v>
      </c>
      <c r="R620" s="693">
        <f t="shared" si="157"/>
        <v>9.5238095238095326</v>
      </c>
      <c r="S620" s="759">
        <f>IF(INDEX(Historical!$D$7:$D$1437,MATCH(B620,Historical!$B$7:$B$1446,0))=0,"n/a",(INDEX(Historical!$C$7:$C$1437,MATCH(B620,Historical!$B$7:$B$1446,0))/INDEX(Historical!$D$7:$D$1437,MATCH(B620,Historical!$B$7:$B$1446,0))-1)*100)</f>
        <v>5.12820512820511</v>
      </c>
      <c r="T620" s="759">
        <f>IF(INDEX(Historical!$F$7:$F$1430,MATCH(B620,Historical!$B$7:$B$1446,0))=0,"n/a",((INDEX(Historical!$C$7:$C$1437,MATCH(B620,Historical!$B$7:$B$1446,0))/INDEX(Historical!$F$7:$F$1430,MATCH(B620,Historical!$B$7:$B$1446,0)))^(1/3)-1)*100)</f>
        <v>8.0521713396629391</v>
      </c>
      <c r="U620" s="759">
        <f>IF(INDEX(Historical!$H$7:$H$1430,MATCH(B620,Historical!$B$7:$B$1446,0))=0,"n/a",((INDEX(Historical!$C$7:$C$1437,MATCH(B620,Historical!$B$7:$B$1446,0))/INDEX(Historical!$H$7:$H$1430,MATCH(B620,Historical!$B$7:$B$1446,0)))^(1/5)-1)*100)</f>
        <v>7.9257722981303402</v>
      </c>
      <c r="V620" s="759">
        <f>IF(INDEX(Historical!$O$7:$O$1430,MATCH(B620,Historical!$B$7:$B$1446,0))=0,"n/a",((INDEX(Historical!$C$7:$C$1437,MATCH(B620,Historical!$B$7:$B$1446,0))/INDEX(Historical!$O$7:$O$1430,MATCH(B620,Historical!$B$7:$B$1446,0)))^(1/10)-1)*100)</f>
        <v>6.4231520106765583</v>
      </c>
      <c r="W620" s="760">
        <f t="shared" si="158"/>
        <v>1.2339381482730174</v>
      </c>
      <c r="X620" s="761">
        <f t="shared" si="159"/>
        <v>0.97849040717658531</v>
      </c>
      <c r="Y620" s="926"/>
      <c r="Z620" s="702">
        <f t="shared" si="160"/>
        <v>50.549450549450547</v>
      </c>
      <c r="AA620" s="935">
        <f t="shared" si="161"/>
        <v>14.571428571428571</v>
      </c>
      <c r="AB620" s="639">
        <v>12</v>
      </c>
      <c r="AC620" s="916">
        <v>1.82</v>
      </c>
      <c r="AD620" s="916">
        <v>1.82</v>
      </c>
      <c r="AE620" s="916">
        <v>4.8</v>
      </c>
      <c r="AF620" s="916">
        <v>1.27</v>
      </c>
      <c r="AG620" s="916">
        <v>7.7</v>
      </c>
      <c r="AH620" s="916">
        <v>20</v>
      </c>
      <c r="AI620" s="916">
        <v>2.67</v>
      </c>
      <c r="AJ620" s="916">
        <v>8.1</v>
      </c>
      <c r="AK620" s="916">
        <v>8</v>
      </c>
      <c r="AL620" s="928">
        <v>1730</v>
      </c>
      <c r="AM620" s="922">
        <v>1.5</v>
      </c>
      <c r="AN620" s="916">
        <v>1.06</v>
      </c>
      <c r="AO620" s="802">
        <f t="shared" si="162"/>
        <v>-3.1765763336300559</v>
      </c>
      <c r="AP620" s="803">
        <f t="shared" si="163"/>
        <v>11.394852237798515</v>
      </c>
      <c r="AQ620" s="936">
        <f t="shared" si="164"/>
        <v>-9.3095269349536167</v>
      </c>
      <c r="AR620" s="702">
        <f>INDEX(Historical!$C$7:$C$1437,MATCH(B620,Historical!$B$7:$B$1446,0))*IF(AH620="n/a",1.03,IF(AH620&lt;0,1.01,IF(AH620&gt;10,1.1,(1+AH620/100))))</f>
        <v>0.90200000000000002</v>
      </c>
      <c r="AS620" s="935">
        <f t="shared" si="165"/>
        <v>0.9260834</v>
      </c>
      <c r="AT620" s="935">
        <f t="shared" si="170"/>
        <v>1.000170072</v>
      </c>
      <c r="AU620" s="935">
        <f t="shared" si="170"/>
        <v>1.08018367776</v>
      </c>
      <c r="AV620" s="935">
        <f t="shared" si="170"/>
        <v>1.1665983719808002</v>
      </c>
      <c r="AW620" s="702">
        <f t="shared" si="166"/>
        <v>5.0750355217408005</v>
      </c>
      <c r="AX620" s="810">
        <f t="shared" si="167"/>
        <v>19.136634697363501</v>
      </c>
      <c r="AY620" s="991">
        <v>0.54</v>
      </c>
      <c r="AZ620" s="922">
        <v>20.22</v>
      </c>
      <c r="BA620" s="922">
        <v>-8.27</v>
      </c>
      <c r="BB620" s="922">
        <v>-0.95</v>
      </c>
      <c r="BC620" s="922">
        <v>4.5900000000000007</v>
      </c>
      <c r="BE620" s="664">
        <v>2011</v>
      </c>
      <c r="BF620" s="946" t="e">
        <f>#VALUE!</f>
        <v>#VALUE!</v>
      </c>
      <c r="BG620" s="931">
        <v>1</v>
      </c>
    </row>
    <row r="621" spans="1:59" ht="11.25" customHeight="1" x14ac:dyDescent="0.2">
      <c r="A621" s="537" t="s">
        <v>323</v>
      </c>
      <c r="B621" s="925" t="s">
        <v>324</v>
      </c>
      <c r="C621" s="988" t="s">
        <v>128</v>
      </c>
      <c r="D621" s="988" t="s">
        <v>4388</v>
      </c>
      <c r="E621" s="792">
        <v>63</v>
      </c>
      <c r="F621" s="526">
        <v>5</v>
      </c>
      <c r="G621" s="526" t="s">
        <v>37</v>
      </c>
      <c r="H621" s="526" t="s">
        <v>115</v>
      </c>
      <c r="I621" s="916">
        <v>106.48</v>
      </c>
      <c r="J621" s="702">
        <f t="shared" si="155"/>
        <v>2.8020285499624342</v>
      </c>
      <c r="K621" s="927">
        <v>0.74590000000000001</v>
      </c>
      <c r="L621" s="639">
        <v>4</v>
      </c>
      <c r="M621" s="693">
        <f t="shared" si="156"/>
        <v>2.9836</v>
      </c>
      <c r="N621" s="921" t="s">
        <v>107</v>
      </c>
      <c r="O621" s="795">
        <v>0.71719999999999995</v>
      </c>
      <c r="P621" s="915">
        <v>43572</v>
      </c>
      <c r="Q621" s="915">
        <v>43600</v>
      </c>
      <c r="R621" s="693">
        <f t="shared" si="157"/>
        <v>4.001673173452323</v>
      </c>
      <c r="S621" s="759">
        <f>IF(INDEX(Historical!$D$7:$D$1437,MATCH(B621,Historical!$B$7:$B$1446,0))=0,"n/a",(INDEX(Historical!$C$7:$C$1437,MATCH(B621,Historical!$B$7:$B$1446,0))/INDEX(Historical!$D$7:$D$1437,MATCH(B621,Historical!$B$7:$B$1446,0))-1)*100)</f>
        <v>3.7578059379907325</v>
      </c>
      <c r="T621" s="759">
        <f>IF(INDEX(Historical!$F$7:$F$1430,MATCH(B621,Historical!$B$7:$B$1446,0))=0,"n/a",((INDEX(Historical!$C$7:$C$1437,MATCH(B621,Historical!$B$7:$B$1446,0))/INDEX(Historical!$F$7:$F$1430,MATCH(B621,Historical!$B$7:$B$1446,0)))^(1/3)-1)*100)</f>
        <v>2.5782945017231329</v>
      </c>
      <c r="U621" s="759">
        <f>IF(INDEX(Historical!$H$7:$H$1430,MATCH(B621,Historical!$B$7:$B$1446,0))=0,"n/a",((INDEX(Historical!$C$7:$C$1437,MATCH(B621,Historical!$B$7:$B$1446,0))/INDEX(Historical!$H$7:$H$1430,MATCH(B621,Historical!$B$7:$B$1446,0)))^(1/5)-1)*100)</f>
        <v>3.7239529350821643</v>
      </c>
      <c r="V621" s="759">
        <f>IF(INDEX(Historical!$O$7:$O$1430,MATCH(B621,Historical!$B$7:$B$1446,0))=0,"n/a",((INDEX(Historical!$C$7:$C$1437,MATCH(B621,Historical!$B$7:$B$1446,0))/INDEX(Historical!$O$7:$O$1430,MATCH(B621,Historical!$B$7:$B$1446,0)))^(1/10)-1)*100)</f>
        <v>6.2470818736873879</v>
      </c>
      <c r="W621" s="760">
        <f t="shared" si="158"/>
        <v>0.59611079386799726</v>
      </c>
      <c r="X621" s="761">
        <f t="shared" si="159"/>
        <v>2.4826352900547763</v>
      </c>
      <c r="Y621" s="925"/>
      <c r="Z621" s="702">
        <f t="shared" si="160"/>
        <v>71.549160671462829</v>
      </c>
      <c r="AA621" s="935">
        <f t="shared" si="161"/>
        <v>25.534772182254198</v>
      </c>
      <c r="AB621" s="639">
        <v>6</v>
      </c>
      <c r="AC621" s="916">
        <v>4.17</v>
      </c>
      <c r="AD621" s="916">
        <v>4.1100000000000003</v>
      </c>
      <c r="AE621" s="916">
        <v>3.98</v>
      </c>
      <c r="AF621" s="916">
        <v>4.93</v>
      </c>
      <c r="AG621" s="916">
        <v>20.5</v>
      </c>
      <c r="AH621" s="916">
        <v>5.6000000000000005</v>
      </c>
      <c r="AI621" s="916">
        <v>6.11</v>
      </c>
      <c r="AJ621" s="916">
        <v>1.5</v>
      </c>
      <c r="AK621" s="916">
        <v>6.22</v>
      </c>
      <c r="AL621" s="928">
        <v>267170</v>
      </c>
      <c r="AM621" s="922">
        <v>0.1</v>
      </c>
      <c r="AN621" s="916">
        <v>0.56000000000000005</v>
      </c>
      <c r="AO621" s="802">
        <f t="shared" si="162"/>
        <v>-19.008790697209598</v>
      </c>
      <c r="AP621" s="803">
        <f t="shared" si="163"/>
        <v>6.5259814850445981</v>
      </c>
      <c r="AQ621" s="936">
        <f t="shared" si="164"/>
        <v>136.536515253413</v>
      </c>
      <c r="AR621" s="702">
        <f>INDEX(Historical!$C$7:$C$1437,MATCH(B621,Historical!$B$7:$B$1446,0))*IF(AH621="n/a",1.03,IF(AH621&lt;0,1.01,IF(AH621&gt;10,1.1,(1+AH621/100))))</f>
        <v>3.0003072000000004</v>
      </c>
      <c r="AS621" s="935">
        <f t="shared" si="165"/>
        <v>3.18362596992</v>
      </c>
      <c r="AT621" s="935">
        <f t="shared" si="170"/>
        <v>3.381647505249024</v>
      </c>
      <c r="AU621" s="935">
        <f t="shared" si="170"/>
        <v>3.5919859800755134</v>
      </c>
      <c r="AV621" s="935">
        <f t="shared" si="170"/>
        <v>3.8154075080362104</v>
      </c>
      <c r="AW621" s="702">
        <f t="shared" si="166"/>
        <v>16.972974163280746</v>
      </c>
      <c r="AX621" s="810">
        <f t="shared" si="167"/>
        <v>15.940058380241121</v>
      </c>
      <c r="AY621" s="991">
        <v>0.36</v>
      </c>
      <c r="AZ621" s="922">
        <v>50.54</v>
      </c>
      <c r="BA621" s="922">
        <v>-0.67</v>
      </c>
      <c r="BB621" s="922">
        <v>4.2</v>
      </c>
      <c r="BC621" s="922">
        <v>16.600000000000001</v>
      </c>
      <c r="BE621" s="664">
        <v>1957</v>
      </c>
      <c r="BF621" s="946" t="e">
        <f>#VALUE!</f>
        <v>#VALUE!</v>
      </c>
      <c r="BG621" s="931">
        <v>8.9</v>
      </c>
    </row>
    <row r="622" spans="1:59" ht="11.25" customHeight="1" x14ac:dyDescent="0.2">
      <c r="A622" s="537" t="s">
        <v>312</v>
      </c>
      <c r="B622" s="925" t="s">
        <v>313</v>
      </c>
      <c r="C622" s="988" t="s">
        <v>112</v>
      </c>
      <c r="D622" s="988" t="s">
        <v>213</v>
      </c>
      <c r="E622" s="792">
        <v>63</v>
      </c>
      <c r="F622" s="526">
        <v>6</v>
      </c>
      <c r="G622" s="526" t="s">
        <v>37</v>
      </c>
      <c r="H622" s="526" t="s">
        <v>37</v>
      </c>
      <c r="I622" s="916">
        <v>181.08</v>
      </c>
      <c r="J622" s="702">
        <f t="shared" si="155"/>
        <v>1.9438922023415062</v>
      </c>
      <c r="K622" s="927">
        <v>0.88</v>
      </c>
      <c r="L622" s="639">
        <v>4</v>
      </c>
      <c r="M622" s="693">
        <f t="shared" si="156"/>
        <v>3.52</v>
      </c>
      <c r="N622" s="921" t="s">
        <v>296</v>
      </c>
      <c r="O622" s="795">
        <v>0.76</v>
      </c>
      <c r="P622" s="915">
        <v>43594</v>
      </c>
      <c r="Q622" s="915">
        <v>43623</v>
      </c>
      <c r="R622" s="693">
        <f t="shared" si="157"/>
        <v>15.789473684210526</v>
      </c>
      <c r="S622" s="759">
        <f>IF(INDEX(Historical!$D$7:$D$1437,MATCH(B622,Historical!$B$7:$B$1446,0))=0,"n/a",(INDEX(Historical!$C$7:$C$1437,MATCH(B622,Historical!$B$7:$B$1446,0))/INDEX(Historical!$D$7:$D$1437,MATCH(B622,Historical!$B$7:$B$1446,0))-1)*100)</f>
        <v>11.363636363636353</v>
      </c>
      <c r="T622" s="759">
        <f>IF(INDEX(Historical!$F$7:$F$1430,MATCH(B622,Historical!$B$7:$B$1446,0))=0,"n/a",((INDEX(Historical!$C$7:$C$1437,MATCH(B622,Historical!$B$7:$B$1446,0))/INDEX(Historical!$F$7:$F$1430,MATCH(B622,Historical!$B$7:$B$1446,0)))^(1/3)-1)*100)</f>
        <v>5.2726599609396629</v>
      </c>
      <c r="U622" s="759">
        <f>IF(INDEX(Historical!$H$7:$H$1430,MATCH(B622,Historical!$B$7:$B$1446,0))=0,"n/a",((INDEX(Historical!$C$7:$C$1437,MATCH(B622,Historical!$B$7:$B$1446,0))/INDEX(Historical!$H$7:$H$1430,MATCH(B622,Historical!$B$7:$B$1446,0)))^(1/5)-1)*100)</f>
        <v>10.556801476705168</v>
      </c>
      <c r="V622" s="759">
        <f>IF(INDEX(Historical!$O$7:$O$1430,MATCH(B622,Historical!$B$7:$B$1446,0))=0,"n/a",((INDEX(Historical!$C$7:$C$1437,MATCH(B622,Historical!$B$7:$B$1446,0))/INDEX(Historical!$O$7:$O$1430,MATCH(B622,Historical!$B$7:$B$1446,0)))^(1/10)-1)*100)</f>
        <v>12.319704007936782</v>
      </c>
      <c r="W622" s="760">
        <f t="shared" si="158"/>
        <v>0.85690382414253696</v>
      </c>
      <c r="X622" s="761">
        <f t="shared" si="159"/>
        <v>0.94257156042010415</v>
      </c>
      <c r="Y622" s="926" t="s">
        <v>153</v>
      </c>
      <c r="Z622" s="702">
        <f t="shared" si="160"/>
        <v>32.653061224489797</v>
      </c>
      <c r="AA622" s="935">
        <f t="shared" si="161"/>
        <v>16.797773654916515</v>
      </c>
      <c r="AB622" s="639">
        <v>6</v>
      </c>
      <c r="AC622" s="916">
        <v>10.78</v>
      </c>
      <c r="AD622" s="916">
        <v>1.84</v>
      </c>
      <c r="AE622" s="916">
        <v>1.63</v>
      </c>
      <c r="AF622" s="916">
        <v>4.0599999999999996</v>
      </c>
      <c r="AG622" s="916">
        <v>23.799999999999997</v>
      </c>
      <c r="AH622" s="916">
        <v>46.300000000000004</v>
      </c>
      <c r="AI622" s="916">
        <v>7.04</v>
      </c>
      <c r="AJ622" s="916">
        <v>11.200000000000001</v>
      </c>
      <c r="AK622" s="916">
        <v>9.120000000000001</v>
      </c>
      <c r="AL622" s="928">
        <v>23610</v>
      </c>
      <c r="AM622" s="922">
        <v>0.1</v>
      </c>
      <c r="AN622" s="916">
        <v>0.94</v>
      </c>
      <c r="AO622" s="802">
        <f t="shared" si="162"/>
        <v>-4.2970799758698419</v>
      </c>
      <c r="AP622" s="803">
        <f t="shared" si="163"/>
        <v>12.500693679046673</v>
      </c>
      <c r="AQ622" s="936">
        <f t="shared" si="164"/>
        <v>74.099538628479294</v>
      </c>
      <c r="AR622" s="702">
        <f>INDEX(Historical!$C$7:$C$1437,MATCH(B622,Historical!$B$7:$B$1446,0))*IF(AH622="n/a",1.03,IF(AH622&lt;0,1.01,IF(AH622&gt;10,1.1,(1+AH622/100))))</f>
        <v>3.234</v>
      </c>
      <c r="AS622" s="935">
        <f t="shared" si="165"/>
        <v>3.4616736000000001</v>
      </c>
      <c r="AT622" s="935">
        <f t="shared" si="170"/>
        <v>3.7773782323199998</v>
      </c>
      <c r="AU622" s="935">
        <f t="shared" si="170"/>
        <v>4.1218751271075833</v>
      </c>
      <c r="AV622" s="935">
        <f t="shared" si="170"/>
        <v>4.4977901386997949</v>
      </c>
      <c r="AW622" s="702">
        <f t="shared" si="166"/>
        <v>19.092717098127377</v>
      </c>
      <c r="AX622" s="810">
        <f t="shared" si="167"/>
        <v>10.543802241068796</v>
      </c>
      <c r="AY622" s="991">
        <v>1.46</v>
      </c>
      <c r="AZ622" s="922">
        <v>28.59</v>
      </c>
      <c r="BA622" s="922">
        <v>-6.2700000000000005</v>
      </c>
      <c r="BB622" s="922">
        <v>2.31</v>
      </c>
      <c r="BC622" s="922">
        <v>7.3999999999999995</v>
      </c>
      <c r="BE622" s="664">
        <v>1957</v>
      </c>
      <c r="BF622" s="946" t="e">
        <f>#VALUE!</f>
        <v>#VALUE!</v>
      </c>
      <c r="BG622" s="931">
        <v>9</v>
      </c>
    </row>
    <row r="623" spans="1:59" ht="11.25" customHeight="1" x14ac:dyDescent="0.2">
      <c r="A623" s="537" t="s">
        <v>739</v>
      </c>
      <c r="B623" s="925" t="s">
        <v>740</v>
      </c>
      <c r="C623" s="988" t="s">
        <v>247</v>
      </c>
      <c r="D623" s="988" t="s">
        <v>4380</v>
      </c>
      <c r="E623" s="792">
        <v>24</v>
      </c>
      <c r="F623" s="526">
        <v>141</v>
      </c>
      <c r="G623" s="526" t="s">
        <v>37</v>
      </c>
      <c r="H623" s="526" t="s">
        <v>37</v>
      </c>
      <c r="I623" s="916">
        <v>96.4</v>
      </c>
      <c r="J623" s="702">
        <f t="shared" si="155"/>
        <v>2.5311203319502074</v>
      </c>
      <c r="K623" s="933">
        <v>0.61</v>
      </c>
      <c r="L623" s="639">
        <v>4</v>
      </c>
      <c r="M623" s="693">
        <f t="shared" si="156"/>
        <v>2.44</v>
      </c>
      <c r="N623" s="921" t="s">
        <v>149</v>
      </c>
      <c r="O623" s="796">
        <v>0.6</v>
      </c>
      <c r="P623" s="915">
        <v>43524</v>
      </c>
      <c r="Q623" s="915">
        <v>43539</v>
      </c>
      <c r="R623" s="693">
        <f t="shared" si="157"/>
        <v>1.6666666666666683</v>
      </c>
      <c r="S623" s="759">
        <f>IF(INDEX(Historical!$D$7:$D$1437,MATCH(B623,Historical!$B$7:$B$1446,0))=0,"n/a",(INDEX(Historical!$C$7:$C$1437,MATCH(B623,Historical!$B$7:$B$1446,0))/INDEX(Historical!$D$7:$D$1437,MATCH(B623,Historical!$B$7:$B$1446,0))-1)*100)</f>
        <v>3.4482758620689724</v>
      </c>
      <c r="T623" s="759">
        <f>IF(INDEX(Historical!$F$7:$F$1430,MATCH(B623,Historical!$B$7:$B$1446,0))=0,"n/a",((INDEX(Historical!$C$7:$C$1437,MATCH(B623,Historical!$B$7:$B$1446,0))/INDEX(Historical!$F$7:$F$1430,MATCH(B623,Historical!$B$7:$B$1446,0)))^(1/3)-1)*100)</f>
        <v>4.2217737766512498</v>
      </c>
      <c r="U623" s="759">
        <f>IF(INDEX(Historical!$H$7:$H$1430,MATCH(B623,Historical!$B$7:$B$1446,0))=0,"n/a",((INDEX(Historical!$C$7:$C$1437,MATCH(B623,Historical!$B$7:$B$1446,0))/INDEX(Historical!$H$7:$H$1430,MATCH(B623,Historical!$B$7:$B$1446,0)))^(1/5)-1)*100)</f>
        <v>7.3940923785779322</v>
      </c>
      <c r="V623" s="759">
        <f>IF(INDEX(Historical!$O$7:$O$1430,MATCH(B623,Historical!$B$7:$B$1446,0))=0,"n/a",((INDEX(Historical!$C$7:$C$1437,MATCH(B623,Historical!$B$7:$B$1446,0))/INDEX(Historical!$O$7:$O$1430,MATCH(B623,Historical!$B$7:$B$1446,0)))^(1/10)-1)*100)</f>
        <v>12.186284523575219</v>
      </c>
      <c r="W623" s="760">
        <f t="shared" si="158"/>
        <v>0.60675527182001565</v>
      </c>
      <c r="X623" s="761" t="str">
        <f t="shared" si="159"/>
        <v>n/a</v>
      </c>
      <c r="Y623" s="716"/>
      <c r="Z623" s="702">
        <f t="shared" si="160"/>
        <v>47.104247104247108</v>
      </c>
      <c r="AA623" s="935">
        <f t="shared" si="161"/>
        <v>18.610038610038611</v>
      </c>
      <c r="AB623" s="639">
        <v>12</v>
      </c>
      <c r="AC623" s="916">
        <v>5.18</v>
      </c>
      <c r="AD623" s="916">
        <v>1.24</v>
      </c>
      <c r="AE623" s="916">
        <v>0.91</v>
      </c>
      <c r="AF623" s="916">
        <v>6.72</v>
      </c>
      <c r="AG623" s="916">
        <v>37.200000000000003</v>
      </c>
      <c r="AH623" s="916">
        <v>47.599999999999994</v>
      </c>
      <c r="AI623" s="916">
        <v>12.04</v>
      </c>
      <c r="AJ623" s="916">
        <v>-0.6</v>
      </c>
      <c r="AK623" s="916">
        <v>15</v>
      </c>
      <c r="AL623" s="928">
        <v>5720</v>
      </c>
      <c r="AM623" s="922">
        <v>1.0999999999999999</v>
      </c>
      <c r="AN623" s="916">
        <v>2.39</v>
      </c>
      <c r="AO623" s="802">
        <f t="shared" si="162"/>
        <v>-8.6848258995104715</v>
      </c>
      <c r="AP623" s="803">
        <f t="shared" si="163"/>
        <v>9.9252127105281396</v>
      </c>
      <c r="AQ623" s="936">
        <f t="shared" si="164"/>
        <v>135.75831264662116</v>
      </c>
      <c r="AR623" s="702">
        <f>INDEX(Historical!$C$7:$C$1437,MATCH(B623,Historical!$B$7:$B$1446,0))*IF(AH623="n/a",1.03,IF(AH623&lt;0,1.01,IF(AH623&gt;10,1.1,(1+AH623/100))))</f>
        <v>2.64</v>
      </c>
      <c r="AS623" s="935">
        <f t="shared" si="165"/>
        <v>2.9040000000000004</v>
      </c>
      <c r="AT623" s="935">
        <f t="shared" si="170"/>
        <v>3.1944000000000008</v>
      </c>
      <c r="AU623" s="935">
        <f t="shared" si="170"/>
        <v>3.513840000000001</v>
      </c>
      <c r="AV623" s="935">
        <f t="shared" si="170"/>
        <v>3.8652240000000013</v>
      </c>
      <c r="AW623" s="702">
        <f t="shared" si="166"/>
        <v>16.117464000000005</v>
      </c>
      <c r="AX623" s="810">
        <f t="shared" si="167"/>
        <v>16.719360995850625</v>
      </c>
      <c r="AY623" s="991">
        <v>1.1299999999999999</v>
      </c>
      <c r="AZ623" s="922">
        <v>37.19</v>
      </c>
      <c r="BA623" s="922">
        <v>-26.55</v>
      </c>
      <c r="BB623" s="922">
        <v>7.9699999999999989</v>
      </c>
      <c r="BC623" s="922">
        <v>2.06</v>
      </c>
      <c r="BE623" s="664">
        <v>1996</v>
      </c>
      <c r="BF623" s="946" t="e">
        <f>#VALUE!</f>
        <v>#VALUE!</v>
      </c>
      <c r="BG623" s="931">
        <v>8.2000000000000011</v>
      </c>
    </row>
    <row r="624" spans="1:59" ht="11.25" customHeight="1" x14ac:dyDescent="0.2">
      <c r="A624" s="609" t="s">
        <v>3899</v>
      </c>
      <c r="B624" s="925" t="s">
        <v>3900</v>
      </c>
      <c r="C624" s="988" t="s">
        <v>108</v>
      </c>
      <c r="D624" s="988" t="s">
        <v>4373</v>
      </c>
      <c r="E624" s="792">
        <v>5</v>
      </c>
      <c r="F624" s="526">
        <v>819</v>
      </c>
      <c r="G624" s="526" t="s">
        <v>106</v>
      </c>
      <c r="H624" s="526" t="s">
        <v>106</v>
      </c>
      <c r="I624" s="924">
        <v>22.88</v>
      </c>
      <c r="J624" s="702">
        <f t="shared" si="155"/>
        <v>2.4475524475524479</v>
      </c>
      <c r="K624" s="927">
        <v>0.14000000000000001</v>
      </c>
      <c r="L624" s="639">
        <v>4</v>
      </c>
      <c r="M624" s="693">
        <f t="shared" si="156"/>
        <v>0.56000000000000005</v>
      </c>
      <c r="N624" s="921" t="s">
        <v>280</v>
      </c>
      <c r="O624" s="795">
        <v>0.12</v>
      </c>
      <c r="P624" s="915">
        <v>43293</v>
      </c>
      <c r="Q624" s="915">
        <v>43309</v>
      </c>
      <c r="R624" s="693">
        <f t="shared" si="157"/>
        <v>16.666666666666682</v>
      </c>
      <c r="S624" s="759">
        <f>IF(INDEX(Historical!$D$7:$D$1437,MATCH(B624,Historical!$B$7:$B$1446,0))=0,"n/a",(INDEX(Historical!$C$7:$C$1437,MATCH(B624,Historical!$B$7:$B$1446,0))/INDEX(Historical!$D$7:$D$1437,MATCH(B624,Historical!$B$7:$B$1446,0))-1)*100)</f>
        <v>18.181818181818187</v>
      </c>
      <c r="T624" s="759">
        <f>IF(INDEX(Historical!$F$7:$F$1430,MATCH(B624,Historical!$B$7:$B$1446,0))=0,"n/a",((INDEX(Historical!$C$7:$C$1437,MATCH(B624,Historical!$B$7:$B$1446,0))/INDEX(Historical!$F$7:$F$1430,MATCH(B624,Historical!$B$7:$B$1446,0)))^(1/3)-1)*100)</f>
        <v>29.398934610938454</v>
      </c>
      <c r="U624" s="759" t="str">
        <f>IF(INDEX(Historical!$H$7:$H$1430,MATCH(B624,Historical!$B$7:$B$1446,0))=0,"n/a",((INDEX(Historical!$C$7:$C$1437,MATCH(B624,Historical!$B$7:$B$1446,0))/INDEX(Historical!$H$7:$H$1430,MATCH(B624,Historical!$B$7:$B$1446,0)))^(1/5)-1)*100)</f>
        <v>n/a</v>
      </c>
      <c r="V624" s="759" t="str">
        <f>IF(INDEX(Historical!$O$7:$O$1430,MATCH(B624,Historical!$B$7:$B$1446,0))=0,"n/a",((INDEX(Historical!$C$7:$C$1437,MATCH(B624,Historical!$B$7:$B$1446,0))/INDEX(Historical!$O$7:$O$1430,MATCH(B624,Historical!$B$7:$B$1446,0)))^(1/10)-1)*100)</f>
        <v>n/a</v>
      </c>
      <c r="W624" s="760" t="str">
        <f t="shared" si="158"/>
        <v>n/a</v>
      </c>
      <c r="X624" s="761" t="str">
        <f t="shared" si="159"/>
        <v>n/a</v>
      </c>
      <c r="Y624" s="723" t="s">
        <v>4154</v>
      </c>
      <c r="Z624" s="702">
        <f t="shared" si="160"/>
        <v>23.333333333333336</v>
      </c>
      <c r="AA624" s="935">
        <f t="shared" si="161"/>
        <v>9.5333333333333332</v>
      </c>
      <c r="AB624" s="639">
        <v>12</v>
      </c>
      <c r="AC624" s="916">
        <v>2.4</v>
      </c>
      <c r="AD624" s="916">
        <v>0.36</v>
      </c>
      <c r="AE624" s="916">
        <v>3.7</v>
      </c>
      <c r="AF624" s="916">
        <v>1.57</v>
      </c>
      <c r="AG624" s="916">
        <v>12.9</v>
      </c>
      <c r="AH624" s="916">
        <v>58.699999999999996</v>
      </c>
      <c r="AI624" s="916" t="s">
        <v>137</v>
      </c>
      <c r="AJ624" s="916">
        <v>16.400000000000002</v>
      </c>
      <c r="AK624" s="916">
        <v>26.3</v>
      </c>
      <c r="AL624" s="928">
        <v>246.88</v>
      </c>
      <c r="AM624" s="922">
        <v>7.9</v>
      </c>
      <c r="AN624" s="916">
        <v>0.09</v>
      </c>
      <c r="AO624" s="802" t="str">
        <f t="shared" si="162"/>
        <v>n/a</v>
      </c>
      <c r="AP624" s="803" t="str">
        <f t="shared" si="163"/>
        <v>n/a</v>
      </c>
      <c r="AQ624" s="936">
        <f t="shared" si="164"/>
        <v>-18.439297770628848</v>
      </c>
      <c r="AR624" s="702">
        <f>INDEX(Historical!$C$7:$C$1437,MATCH(B624,Historical!$B$7:$B$1446,0))*IF(AH624="n/a",1.03,IF(AH624&lt;0,1.01,IF(AH624&gt;10,1.1,(1+AH624/100))))</f>
        <v>0.57200000000000006</v>
      </c>
      <c r="AS624" s="935">
        <f t="shared" si="165"/>
        <v>0.58916000000000013</v>
      </c>
      <c r="AT624" s="935">
        <f t="shared" si="170"/>
        <v>0.64807600000000021</v>
      </c>
      <c r="AU624" s="935">
        <f t="shared" si="170"/>
        <v>0.71288360000000028</v>
      </c>
      <c r="AV624" s="935">
        <f t="shared" si="170"/>
        <v>0.78417196000000033</v>
      </c>
      <c r="AW624" s="702">
        <f t="shared" si="166"/>
        <v>3.3062915600000009</v>
      </c>
      <c r="AX624" s="810">
        <f t="shared" si="167"/>
        <v>14.450575000000004</v>
      </c>
      <c r="AY624" s="991">
        <v>0.4</v>
      </c>
      <c r="AZ624" s="922">
        <v>36.919999999999995</v>
      </c>
      <c r="BA624" s="922">
        <v>-7.7399999999999993</v>
      </c>
      <c r="BB624" s="922">
        <v>5.8500000000000005</v>
      </c>
      <c r="BC624" s="922">
        <v>8.73</v>
      </c>
      <c r="BE624" s="664">
        <v>2014</v>
      </c>
      <c r="BF624" s="946" t="e">
        <f>#VALUE!</f>
        <v>#VALUE!</v>
      </c>
      <c r="BG624" s="931">
        <v>1.4000000000000001</v>
      </c>
    </row>
    <row r="625" spans="1:59" ht="11.25" customHeight="1" x14ac:dyDescent="0.2">
      <c r="A625" s="609" t="s">
        <v>1541</v>
      </c>
      <c r="B625" s="925" t="s">
        <v>1542</v>
      </c>
      <c r="C625" s="988" t="s">
        <v>123</v>
      </c>
      <c r="D625" s="988" t="s">
        <v>4376</v>
      </c>
      <c r="E625" s="792">
        <v>8</v>
      </c>
      <c r="F625" s="526">
        <v>514</v>
      </c>
      <c r="G625" s="526" t="s">
        <v>106</v>
      </c>
      <c r="H625" s="526" t="s">
        <v>106</v>
      </c>
      <c r="I625" s="924">
        <v>99.16</v>
      </c>
      <c r="J625" s="702">
        <f t="shared" si="155"/>
        <v>3.1867688584106499</v>
      </c>
      <c r="K625" s="927">
        <v>0.79</v>
      </c>
      <c r="L625" s="639">
        <v>4</v>
      </c>
      <c r="M625" s="693">
        <f t="shared" si="156"/>
        <v>3.16</v>
      </c>
      <c r="N625" s="921" t="s">
        <v>182</v>
      </c>
      <c r="O625" s="795">
        <v>0.63</v>
      </c>
      <c r="P625" s="658">
        <v>43265</v>
      </c>
      <c r="Q625" s="658">
        <v>43294</v>
      </c>
      <c r="R625" s="693">
        <f t="shared" si="157"/>
        <v>25.396825396825403</v>
      </c>
      <c r="S625" s="759">
        <f>IF(INDEX(Historical!$D$7:$D$1437,MATCH(B625,Historical!$B$7:$B$1446,0))=0,"n/a",(INDEX(Historical!$C$7:$C$1437,MATCH(B625,Historical!$B$7:$B$1446,0))/INDEX(Historical!$D$7:$D$1437,MATCH(B625,Historical!$B$7:$B$1446,0))-1)*100)</f>
        <v>12.698412698412698</v>
      </c>
      <c r="T625" s="759">
        <f>IF(INDEX(Historical!$F$7:$F$1430,MATCH(B625,Historical!$B$7:$B$1446,0))=0,"n/a",((INDEX(Historical!$C$7:$C$1437,MATCH(B625,Historical!$B$7:$B$1446,0))/INDEX(Historical!$F$7:$F$1430,MATCH(B625,Historical!$B$7:$B$1446,0)))^(1/3)-1)*100)</f>
        <v>11.477741034746503</v>
      </c>
      <c r="U625" s="759">
        <f>IF(INDEX(Historical!$H$7:$H$1430,MATCH(B625,Historical!$B$7:$B$1446,0))=0,"n/a",((INDEX(Historical!$C$7:$C$1437,MATCH(B625,Historical!$B$7:$B$1446,0))/INDEX(Historical!$H$7:$H$1430,MATCH(B625,Historical!$B$7:$B$1446,0)))^(1/5)-1)*100)</f>
        <v>15.823415016251396</v>
      </c>
      <c r="V625" s="759">
        <f>IF(INDEX(Historical!$O$7:$O$1430,MATCH(B625,Historical!$B$7:$B$1446,0))=0,"n/a",((INDEX(Historical!$C$7:$C$1437,MATCH(B625,Historical!$B$7:$B$1446,0))/INDEX(Historical!$O$7:$O$1430,MATCH(B625,Historical!$B$7:$B$1446,0)))^(1/10)-1)*100)</f>
        <v>8.996790356615092</v>
      </c>
      <c r="W625" s="760">
        <f t="shared" si="158"/>
        <v>1.7587844541266735</v>
      </c>
      <c r="X625" s="761">
        <f t="shared" si="159"/>
        <v>1.3880188610746838</v>
      </c>
      <c r="Y625" s="716"/>
      <c r="Z625" s="702">
        <f t="shared" si="160"/>
        <v>38.210399032648127</v>
      </c>
      <c r="AA625" s="935">
        <f t="shared" si="161"/>
        <v>11.990326481257558</v>
      </c>
      <c r="AB625" s="639">
        <v>12</v>
      </c>
      <c r="AC625" s="916">
        <v>8.27</v>
      </c>
      <c r="AD625" s="916">
        <v>6.27</v>
      </c>
      <c r="AE625" s="916">
        <v>1.32</v>
      </c>
      <c r="AF625" s="916">
        <v>3.48</v>
      </c>
      <c r="AG625" s="916">
        <v>32.300000000000004</v>
      </c>
      <c r="AH625" s="916">
        <v>34.699999999999996</v>
      </c>
      <c r="AI625" s="916">
        <v>-3.0300000000000002</v>
      </c>
      <c r="AJ625" s="916">
        <v>11.4</v>
      </c>
      <c r="AK625" s="916">
        <v>1.91</v>
      </c>
      <c r="AL625" s="928">
        <v>9290</v>
      </c>
      <c r="AM625" s="922">
        <v>0.70000000000000007</v>
      </c>
      <c r="AN625" s="916">
        <v>0.94</v>
      </c>
      <c r="AO625" s="802">
        <f t="shared" si="162"/>
        <v>7.0198573934044894</v>
      </c>
      <c r="AP625" s="803">
        <f t="shared" si="163"/>
        <v>19.010183874662047</v>
      </c>
      <c r="AQ625" s="936">
        <f t="shared" si="164"/>
        <v>36.180168493843802</v>
      </c>
      <c r="AR625" s="702">
        <f>INDEX(Historical!$C$7:$C$1437,MATCH(B625,Historical!$B$7:$B$1446,0))*IF(AH625="n/a",1.03,IF(AH625&lt;0,1.01,IF(AH625&gt;10,1.1,(1+AH625/100))))</f>
        <v>3.1240000000000001</v>
      </c>
      <c r="AS625" s="935">
        <f t="shared" si="165"/>
        <v>3.15524</v>
      </c>
      <c r="AT625" s="935">
        <f t="shared" si="170"/>
        <v>3.2155050839999997</v>
      </c>
      <c r="AU625" s="935">
        <f t="shared" si="170"/>
        <v>3.2769212311043994</v>
      </c>
      <c r="AV625" s="935">
        <f t="shared" si="170"/>
        <v>3.3395104266184932</v>
      </c>
      <c r="AW625" s="702">
        <f t="shared" si="166"/>
        <v>16.111176741722893</v>
      </c>
      <c r="AX625" s="810">
        <f t="shared" si="167"/>
        <v>16.247657061035593</v>
      </c>
      <c r="AY625" s="991">
        <v>1.81</v>
      </c>
      <c r="AZ625" s="922">
        <v>27.29</v>
      </c>
      <c r="BA625" s="922">
        <v>-20.48</v>
      </c>
      <c r="BB625" s="922">
        <v>0.22999999999999998</v>
      </c>
      <c r="BC625" s="922">
        <v>-0.69</v>
      </c>
      <c r="BE625" s="664">
        <v>2011</v>
      </c>
      <c r="BF625" s="946" t="e">
        <f>#VALUE!</f>
        <v>#VALUE!</v>
      </c>
      <c r="BG625" s="931">
        <v>12.5</v>
      </c>
    </row>
    <row r="626" spans="1:59" s="838" customFormat="1" ht="11.25" customHeight="1" x14ac:dyDescent="0.2">
      <c r="A626" s="697" t="s">
        <v>3820</v>
      </c>
      <c r="B626" s="846" t="s">
        <v>3821</v>
      </c>
      <c r="C626" s="988" t="s">
        <v>247</v>
      </c>
      <c r="D626" s="988" t="s">
        <v>4351</v>
      </c>
      <c r="E626" s="818">
        <v>6</v>
      </c>
      <c r="F626" s="526">
        <v>792</v>
      </c>
      <c r="G626" s="1171" t="s">
        <v>106</v>
      </c>
      <c r="H626" s="1171" t="s">
        <v>106</v>
      </c>
      <c r="I626" s="819">
        <v>112.82</v>
      </c>
      <c r="J626" s="820">
        <f t="shared" si="155"/>
        <v>1.9854635702889563</v>
      </c>
      <c r="K626" s="821">
        <v>0.56000000000000005</v>
      </c>
      <c r="L626" s="822">
        <v>4</v>
      </c>
      <c r="M626" s="823">
        <f t="shared" si="156"/>
        <v>2.2400000000000002</v>
      </c>
      <c r="N626" s="824" t="s">
        <v>4082</v>
      </c>
      <c r="O626" s="825">
        <v>0.5</v>
      </c>
      <c r="P626" s="826">
        <v>43567</v>
      </c>
      <c r="Q626" s="826">
        <v>43581</v>
      </c>
      <c r="R626" s="823">
        <f t="shared" si="157"/>
        <v>12.000000000000011</v>
      </c>
      <c r="S626" s="759">
        <f>IF(INDEX(Historical!$D$7:$D$1437,MATCH(B626,Historical!$B$7:$B$1446,0))=0,"n/a",(INDEX(Historical!$C$7:$C$1437,MATCH(B626,Historical!$B$7:$B$1446,0))/INDEX(Historical!$D$7:$D$1437,MATCH(B626,Historical!$B$7:$B$1446,0))-1)*100)</f>
        <v>42.857142857142861</v>
      </c>
      <c r="T626" s="759">
        <f>IF(INDEX(Historical!$F$7:$F$1430,MATCH(B626,Historical!$B$7:$B$1446,0))=0,"n/a",((INDEX(Historical!$C$7:$C$1437,MATCH(B626,Historical!$B$7:$B$1446,0))/INDEX(Historical!$F$7:$F$1430,MATCH(B626,Historical!$B$7:$B$1446,0)))^(1/3)-1)*100)</f>
        <v>50.861361205363153</v>
      </c>
      <c r="U626" s="759" t="str">
        <f>IF(INDEX(Historical!$H$7:$H$1430,MATCH(B626,Historical!$B$7:$B$1446,0))=0,"n/a",((INDEX(Historical!$C$7:$C$1437,MATCH(B626,Historical!$B$7:$B$1446,0))/INDEX(Historical!$H$7:$H$1430,MATCH(B626,Historical!$B$7:$B$1446,0)))^(1/5)-1)*100)</f>
        <v>n/a</v>
      </c>
      <c r="V626" s="759" t="str">
        <f>IF(INDEX(Historical!$O$7:$O$1430,MATCH(B626,Historical!$B$7:$B$1446,0))=0,"n/a",((INDEX(Historical!$C$7:$C$1437,MATCH(B626,Historical!$B$7:$B$1446,0))/INDEX(Historical!$O$7:$O$1430,MATCH(B626,Historical!$B$7:$B$1446,0)))^(1/10)-1)*100)</f>
        <v>n/a</v>
      </c>
      <c r="W626" s="827" t="str">
        <f t="shared" si="158"/>
        <v>n/a</v>
      </c>
      <c r="X626" s="828" t="str">
        <f t="shared" si="159"/>
        <v>n/a</v>
      </c>
      <c r="Y626" s="843"/>
      <c r="Z626" s="820">
        <f t="shared" si="160"/>
        <v>37.458193979933114</v>
      </c>
      <c r="AA626" s="830">
        <f t="shared" si="161"/>
        <v>18.866220735785951</v>
      </c>
      <c r="AB626" s="822">
        <v>1</v>
      </c>
      <c r="AC626" s="831">
        <v>5.98</v>
      </c>
      <c r="AD626" s="831">
        <v>1.95</v>
      </c>
      <c r="AE626" s="831">
        <v>0.91</v>
      </c>
      <c r="AF626" s="831">
        <v>5.79</v>
      </c>
      <c r="AG626" s="831">
        <v>30.5</v>
      </c>
      <c r="AH626" s="831">
        <v>-20.3</v>
      </c>
      <c r="AI626" s="831">
        <v>43.730000000000004</v>
      </c>
      <c r="AJ626" s="831">
        <v>20.9</v>
      </c>
      <c r="AK626" s="831">
        <v>9.7000000000000011</v>
      </c>
      <c r="AL626" s="832">
        <v>1770</v>
      </c>
      <c r="AM626" s="833">
        <v>3.2</v>
      </c>
      <c r="AN626" s="831">
        <v>0.16</v>
      </c>
      <c r="AO626" s="834" t="str">
        <f t="shared" si="162"/>
        <v>n/a</v>
      </c>
      <c r="AP626" s="835" t="str">
        <f t="shared" si="163"/>
        <v>n/a</v>
      </c>
      <c r="AQ626" s="836">
        <f t="shared" si="164"/>
        <v>120.33854563698681</v>
      </c>
      <c r="AR626" s="702">
        <f>INDEX(Historical!$C$7:$C$1437,MATCH(B626,Historical!$B$7:$B$1446,0))*IF(AH626="n/a",1.03,IF(AH626&lt;0,1.01,IF(AH626&gt;10,1.1,(1+AH626/100))))</f>
        <v>2.02</v>
      </c>
      <c r="AS626" s="830">
        <f t="shared" si="165"/>
        <v>2.2220000000000004</v>
      </c>
      <c r="AT626" s="830">
        <f t="shared" si="170"/>
        <v>2.4375340000000003</v>
      </c>
      <c r="AU626" s="830">
        <f t="shared" si="170"/>
        <v>2.6739747980000002</v>
      </c>
      <c r="AV626" s="830">
        <f t="shared" si="170"/>
        <v>2.9333503534059999</v>
      </c>
      <c r="AW626" s="820">
        <f t="shared" si="166"/>
        <v>12.286859151406002</v>
      </c>
      <c r="AX626" s="837">
        <f t="shared" si="167"/>
        <v>10.890674659994684</v>
      </c>
      <c r="AY626" s="992">
        <v>0.67</v>
      </c>
      <c r="AZ626" s="833">
        <v>37.5</v>
      </c>
      <c r="BA626" s="833">
        <v>-29.59</v>
      </c>
      <c r="BB626" s="833">
        <v>16.41</v>
      </c>
      <c r="BC626" s="833">
        <v>-0.76</v>
      </c>
      <c r="BD626" s="961"/>
      <c r="BE626" s="664">
        <v>2014</v>
      </c>
      <c r="BF626" s="946" t="e">
        <f>#VALUE!</f>
        <v>#VALUE!</v>
      </c>
      <c r="BG626" s="893">
        <v>12.5</v>
      </c>
    </row>
    <row r="627" spans="1:59" ht="11.25" customHeight="1" x14ac:dyDescent="0.2">
      <c r="A627" s="537" t="s">
        <v>3905</v>
      </c>
      <c r="B627" s="925" t="s">
        <v>3906</v>
      </c>
      <c r="C627" s="988" t="s">
        <v>4353</v>
      </c>
      <c r="D627" s="988" t="s">
        <v>4354</v>
      </c>
      <c r="E627" s="792">
        <v>6</v>
      </c>
      <c r="F627" s="526">
        <v>786</v>
      </c>
      <c r="G627" s="526" t="s">
        <v>106</v>
      </c>
      <c r="H627" s="526" t="s">
        <v>106</v>
      </c>
      <c r="I627" s="924">
        <v>76.67</v>
      </c>
      <c r="J627" s="702">
        <f t="shared" si="155"/>
        <v>2.7650971696882745</v>
      </c>
      <c r="K627" s="927">
        <v>0.53</v>
      </c>
      <c r="L627" s="639">
        <v>4</v>
      </c>
      <c r="M627" s="693">
        <f t="shared" si="156"/>
        <v>2.12</v>
      </c>
      <c r="N627" s="921" t="s">
        <v>152</v>
      </c>
      <c r="O627" s="795">
        <v>0.48</v>
      </c>
      <c r="P627" s="915">
        <v>43538</v>
      </c>
      <c r="Q627" s="915">
        <v>43553</v>
      </c>
      <c r="R627" s="693">
        <f t="shared" si="157"/>
        <v>10.416666666666677</v>
      </c>
      <c r="S627" s="759">
        <f>IF(INDEX(Historical!$D$7:$D$1437,MATCH(B627,Historical!$B$7:$B$1446,0))=0,"n/a",(INDEX(Historical!$C$7:$C$1437,MATCH(B627,Historical!$B$7:$B$1446,0))/INDEX(Historical!$D$7:$D$1437,MATCH(B627,Historical!$B$7:$B$1446,0))-1)*100)</f>
        <v>9.0909090909090828</v>
      </c>
      <c r="T627" s="759">
        <f>IF(INDEX(Historical!$F$7:$F$1430,MATCH(B627,Historical!$B$7:$B$1446,0))=0,"n/a",((INDEX(Historical!$C$7:$C$1437,MATCH(B627,Historical!$B$7:$B$1446,0))/INDEX(Historical!$F$7:$F$1430,MATCH(B627,Historical!$B$7:$B$1446,0)))^(1/3)-1)*100)</f>
        <v>8.0983869874452274</v>
      </c>
      <c r="U627" s="759">
        <f>IF(INDEX(Historical!$H$7:$H$1430,MATCH(B627,Historical!$B$7:$B$1446,0))=0,"n/a",((INDEX(Historical!$C$7:$C$1437,MATCH(B627,Historical!$B$7:$B$1446,0))/INDEX(Historical!$H$7:$H$1430,MATCH(B627,Historical!$B$7:$B$1446,0)))^(1/5)-1)*100)</f>
        <v>11.382417860287886</v>
      </c>
      <c r="V627" s="759">
        <f>IF(INDEX(Historical!$O$7:$O$1430,MATCH(B627,Historical!$B$7:$B$1446,0))=0,"n/a",((INDEX(Historical!$C$7:$C$1437,MATCH(B627,Historical!$B$7:$B$1446,0))/INDEX(Historical!$O$7:$O$1430,MATCH(B627,Historical!$B$7:$B$1446,0)))^(1/10)-1)*100)</f>
        <v>2.0981006815159908</v>
      </c>
      <c r="W627" s="760">
        <f t="shared" si="158"/>
        <v>5.4251056493930863</v>
      </c>
      <c r="X627" s="761">
        <f t="shared" si="159"/>
        <v>0.22584162421206122</v>
      </c>
      <c r="Y627" s="727"/>
      <c r="Z627" s="702">
        <f t="shared" si="160"/>
        <v>73.611111111111114</v>
      </c>
      <c r="AA627" s="935">
        <f t="shared" si="161"/>
        <v>26.621527777777779</v>
      </c>
      <c r="AB627" s="639">
        <v>12</v>
      </c>
      <c r="AC627" s="916">
        <v>2.88</v>
      </c>
      <c r="AD627" s="916" t="s">
        <v>137</v>
      </c>
      <c r="AE627" s="916">
        <v>16.75</v>
      </c>
      <c r="AF627" s="916">
        <v>2.17</v>
      </c>
      <c r="AG627" s="916">
        <v>7.9</v>
      </c>
      <c r="AH627" s="916">
        <v>0.1</v>
      </c>
      <c r="AI627" s="916">
        <v>-5.89</v>
      </c>
      <c r="AJ627" s="916">
        <v>50.4</v>
      </c>
      <c r="AK627" s="916">
        <v>-6.05</v>
      </c>
      <c r="AL627" s="928">
        <v>48280</v>
      </c>
      <c r="AM627" s="922">
        <v>0.67</v>
      </c>
      <c r="AN627" s="916">
        <v>0.48</v>
      </c>
      <c r="AO627" s="802">
        <f t="shared" si="162"/>
        <v>-12.474012747801618</v>
      </c>
      <c r="AP627" s="803">
        <f t="shared" si="163"/>
        <v>14.147515029976161</v>
      </c>
      <c r="AQ627" s="936">
        <f t="shared" si="164"/>
        <v>60.234155434792449</v>
      </c>
      <c r="AR627" s="702">
        <f>INDEX(Historical!$C$7:$C$1437,MATCH(B627,Historical!$B$7:$B$1446,0))*IF(AH627="n/a",1.03,IF(AH627&lt;0,1.01,IF(AH627&gt;10,1.1,(1+AH627/100))))</f>
        <v>1.9219199999999996</v>
      </c>
      <c r="AS627" s="935">
        <f t="shared" si="165"/>
        <v>1.9411391999999996</v>
      </c>
      <c r="AT627" s="935">
        <f t="shared" ref="AT627:AV646" si="171">IF($AK627="n/a",1.03*AS627,IF($AK627&lt;0,1.01*AS627,IF($AK627&gt;10,1.1*AS627,(1+$AK627/100)*AS627)))</f>
        <v>1.9605505919999997</v>
      </c>
      <c r="AU627" s="935">
        <f t="shared" si="171"/>
        <v>1.9801560979199997</v>
      </c>
      <c r="AV627" s="935">
        <f t="shared" si="171"/>
        <v>1.9999576588991996</v>
      </c>
      <c r="AW627" s="702">
        <f t="shared" si="166"/>
        <v>9.8037235488191996</v>
      </c>
      <c r="AX627" s="810">
        <f t="shared" si="167"/>
        <v>12.786909545870875</v>
      </c>
      <c r="AY627" s="991">
        <v>1.06</v>
      </c>
      <c r="AZ627" s="922">
        <v>38.869999999999997</v>
      </c>
      <c r="BA627" s="922">
        <v>0.42</v>
      </c>
      <c r="BB627" s="922">
        <v>6.38</v>
      </c>
      <c r="BC627" s="922">
        <v>14.430000000000001</v>
      </c>
      <c r="BE627" s="664">
        <v>2014</v>
      </c>
      <c r="BF627" s="946" t="e">
        <f>#VALUE!</f>
        <v>#VALUE!</v>
      </c>
      <c r="BG627" s="931">
        <v>4.5</v>
      </c>
    </row>
    <row r="628" spans="1:59" ht="11.25" customHeight="1" x14ac:dyDescent="0.2">
      <c r="A628" s="537" t="s">
        <v>1129</v>
      </c>
      <c r="B628" s="925" t="s">
        <v>1130</v>
      </c>
      <c r="C628" s="988" t="s">
        <v>112</v>
      </c>
      <c r="D628" s="988" t="s">
        <v>213</v>
      </c>
      <c r="E628" s="792">
        <v>10</v>
      </c>
      <c r="F628" s="526">
        <v>351</v>
      </c>
      <c r="G628" s="526" t="s">
        <v>115</v>
      </c>
      <c r="H628" s="526" t="s">
        <v>115</v>
      </c>
      <c r="I628" s="924">
        <v>37.76</v>
      </c>
      <c r="J628" s="702">
        <f t="shared" si="155"/>
        <v>2.8866525423728815</v>
      </c>
      <c r="K628" s="927">
        <v>0.27250000000000002</v>
      </c>
      <c r="L628" s="639">
        <v>4</v>
      </c>
      <c r="M628" s="693">
        <f t="shared" si="156"/>
        <v>1.0900000000000001</v>
      </c>
      <c r="N628" s="921" t="s">
        <v>320</v>
      </c>
      <c r="O628" s="795">
        <v>0.26500000000000001</v>
      </c>
      <c r="P628" s="915">
        <v>43542</v>
      </c>
      <c r="Q628" s="915">
        <v>43553</v>
      </c>
      <c r="R628" s="693">
        <f t="shared" si="157"/>
        <v>2.8301886792452855</v>
      </c>
      <c r="S628" s="759">
        <f>IF(INDEX(Historical!$D$7:$D$1437,MATCH(B628,Historical!$B$7:$B$1446,0))=0,"n/a",(INDEX(Historical!$C$7:$C$1437,MATCH(B628,Historical!$B$7:$B$1446,0))/INDEX(Historical!$D$7:$D$1437,MATCH(B628,Historical!$B$7:$B$1446,0))-1)*100)</f>
        <v>10.416666666666675</v>
      </c>
      <c r="T628" s="759">
        <f>IF(INDEX(Historical!$F$7:$F$1430,MATCH(B628,Historical!$B$7:$B$1446,0))=0,"n/a",((INDEX(Historical!$C$7:$C$1437,MATCH(B628,Historical!$B$7:$B$1446,0))/INDEX(Historical!$F$7:$F$1430,MATCH(B628,Historical!$B$7:$B$1446,0)))^(1/3)-1)*100)</f>
        <v>5.9998586670435561</v>
      </c>
      <c r="U628" s="759">
        <f>IF(INDEX(Historical!$H$7:$H$1430,MATCH(B628,Historical!$B$7:$B$1446,0))=0,"n/a",((INDEX(Historical!$C$7:$C$1437,MATCH(B628,Historical!$B$7:$B$1446,0))/INDEX(Historical!$H$7:$H$1430,MATCH(B628,Historical!$B$7:$B$1446,0)))^(1/5)-1)*100)</f>
        <v>4.8875347432512095</v>
      </c>
      <c r="V628" s="759" t="str">
        <f>IF(INDEX(Historical!$O$7:$O$1430,MATCH(B628,Historical!$B$7:$B$1446,0))=0,"n/a",((INDEX(Historical!$C$7:$C$1437,MATCH(B628,Historical!$B$7:$B$1446,0))/INDEX(Historical!$O$7:$O$1430,MATCH(B628,Historical!$B$7:$B$1446,0)))^(1/10)-1)*100)</f>
        <v>n/a</v>
      </c>
      <c r="W628" s="760" t="str">
        <f t="shared" si="158"/>
        <v>n/a</v>
      </c>
      <c r="X628" s="761">
        <f t="shared" si="159"/>
        <v>0.1645634593687276</v>
      </c>
      <c r="Y628" s="713"/>
      <c r="Z628" s="702">
        <f t="shared" si="160"/>
        <v>57.068062827225141</v>
      </c>
      <c r="AA628" s="935">
        <f t="shared" si="161"/>
        <v>19.769633507853403</v>
      </c>
      <c r="AB628" s="639">
        <v>12</v>
      </c>
      <c r="AC628" s="916">
        <v>1.91</v>
      </c>
      <c r="AD628" s="916">
        <v>1.32</v>
      </c>
      <c r="AE628" s="916">
        <v>1.64</v>
      </c>
      <c r="AF628" s="916">
        <v>3.03</v>
      </c>
      <c r="AG628" s="916">
        <v>16.100000000000001</v>
      </c>
      <c r="AH628" s="916">
        <v>-44.1</v>
      </c>
      <c r="AI628" s="916">
        <v>9.85</v>
      </c>
      <c r="AJ628" s="916">
        <v>29.7</v>
      </c>
      <c r="AK628" s="916">
        <v>15</v>
      </c>
      <c r="AL628" s="928">
        <v>859.04</v>
      </c>
      <c r="AM628" s="922">
        <v>2.1999999999999997</v>
      </c>
      <c r="AN628" s="916">
        <v>0.97</v>
      </c>
      <c r="AO628" s="802">
        <f t="shared" si="162"/>
        <v>-11.995446222229312</v>
      </c>
      <c r="AP628" s="803">
        <f t="shared" si="163"/>
        <v>7.774187285624091</v>
      </c>
      <c r="AQ628" s="936">
        <f t="shared" si="164"/>
        <v>63.165886315867461</v>
      </c>
      <c r="AR628" s="702">
        <f>INDEX(Historical!$C$7:$C$1437,MATCH(B628,Historical!$B$7:$B$1446,0))*IF(AH628="n/a",1.03,IF(AH628&lt;0,1.01,IF(AH628&gt;10,1.1,(1+AH628/100))))</f>
        <v>1.0706</v>
      </c>
      <c r="AS628" s="935">
        <f t="shared" si="165"/>
        <v>1.1760541</v>
      </c>
      <c r="AT628" s="935">
        <f t="shared" si="171"/>
        <v>1.2936595100000001</v>
      </c>
      <c r="AU628" s="935">
        <f t="shared" si="171"/>
        <v>1.4230254610000002</v>
      </c>
      <c r="AV628" s="935">
        <f t="shared" si="171"/>
        <v>1.5653280071000002</v>
      </c>
      <c r="AW628" s="702">
        <f t="shared" si="166"/>
        <v>6.5286670780999998</v>
      </c>
      <c r="AX628" s="810">
        <f t="shared" si="167"/>
        <v>17.289902219544491</v>
      </c>
      <c r="AY628" s="991">
        <v>0.72</v>
      </c>
      <c r="AZ628" s="922">
        <v>12.58</v>
      </c>
      <c r="BA628" s="922">
        <v>-23.72</v>
      </c>
      <c r="BB628" s="922">
        <v>-2.5100000000000002</v>
      </c>
      <c r="BC628" s="922">
        <v>-6.8000000000000007</v>
      </c>
      <c r="BE628" s="664">
        <v>2010</v>
      </c>
      <c r="BF628" s="946" t="e">
        <f>#VALUE!</f>
        <v>#VALUE!</v>
      </c>
      <c r="BG628" s="931">
        <v>6.4</v>
      </c>
    </row>
    <row r="629" spans="1:59" ht="11.25" customHeight="1" x14ac:dyDescent="0.2">
      <c r="A629" s="537" t="s">
        <v>737</v>
      </c>
      <c r="B629" s="925" t="s">
        <v>738</v>
      </c>
      <c r="C629" s="988" t="s">
        <v>128</v>
      </c>
      <c r="D629" s="988" t="s">
        <v>126</v>
      </c>
      <c r="E629" s="792">
        <v>11</v>
      </c>
      <c r="F629" s="526">
        <v>309</v>
      </c>
      <c r="G629" s="526" t="s">
        <v>115</v>
      </c>
      <c r="H629" s="526" t="s">
        <v>115</v>
      </c>
      <c r="I629" s="924">
        <v>86.56</v>
      </c>
      <c r="J629" s="702">
        <f t="shared" si="155"/>
        <v>5.2680221811460255</v>
      </c>
      <c r="K629" s="927">
        <v>1.1399999999999999</v>
      </c>
      <c r="L629" s="639">
        <v>4</v>
      </c>
      <c r="M629" s="693">
        <f t="shared" si="156"/>
        <v>4.5599999999999996</v>
      </c>
      <c r="N629" s="921" t="s">
        <v>111</v>
      </c>
      <c r="O629" s="795">
        <v>1.07</v>
      </c>
      <c r="P629" s="658">
        <v>43272</v>
      </c>
      <c r="Q629" s="658">
        <v>43292</v>
      </c>
      <c r="R629" s="693">
        <f t="shared" si="157"/>
        <v>6.5420560747663394</v>
      </c>
      <c r="S629" s="759">
        <f>IF(INDEX(Historical!$D$7:$D$1437,MATCH(B629,Historical!$B$7:$B$1446,0))=0,"n/a",(INDEX(Historical!$C$7:$C$1437,MATCH(B629,Historical!$B$7:$B$1446,0))/INDEX(Historical!$D$7:$D$1437,MATCH(B629,Historical!$B$7:$B$1446,0))-1)*100)</f>
        <v>5.4892601431980825</v>
      </c>
      <c r="T629" s="759">
        <f>IF(INDEX(Historical!$F$7:$F$1430,MATCH(B629,Historical!$B$7:$B$1446,0))=0,"n/a",((INDEX(Historical!$C$7:$C$1437,MATCH(B629,Historical!$B$7:$B$1446,0))/INDEX(Historical!$F$7:$F$1430,MATCH(B629,Historical!$B$7:$B$1446,0)))^(1/3)-1)*100)</f>
        <v>3.2124464049385182</v>
      </c>
      <c r="U629" s="759">
        <f>IF(INDEX(Historical!$H$7:$H$1430,MATCH(B629,Historical!$B$7:$B$1446,0))=0,"n/a",((INDEX(Historical!$C$7:$C$1437,MATCH(B629,Historical!$B$7:$B$1446,0))/INDEX(Historical!$H$7:$H$1430,MATCH(B629,Historical!$B$7:$B$1446,0)))^(1/5)-1)*100)</f>
        <v>4.8381547806508607</v>
      </c>
      <c r="V629" s="759">
        <f>IF(INDEX(Historical!$O$7:$O$1430,MATCH(B629,Historical!$B$7:$B$1446,0))=0,"n/a",((INDEX(Historical!$C$7:$C$1437,MATCH(B629,Historical!$B$7:$B$1446,0))/INDEX(Historical!$O$7:$O$1430,MATCH(B629,Historical!$B$7:$B$1446,0)))^(1/10)-1)*100)</f>
        <v>16.022502063149791</v>
      </c>
      <c r="W629" s="760">
        <f t="shared" si="158"/>
        <v>0.30196000359882308</v>
      </c>
      <c r="X629" s="761" t="str">
        <f t="shared" si="159"/>
        <v>n/a</v>
      </c>
      <c r="Y629" s="925"/>
      <c r="Z629" s="702">
        <f t="shared" si="160"/>
        <v>91.75050301810866</v>
      </c>
      <c r="AA629" s="935">
        <f t="shared" si="161"/>
        <v>17.416498993963785</v>
      </c>
      <c r="AB629" s="639">
        <v>12</v>
      </c>
      <c r="AC629" s="916">
        <v>4.97</v>
      </c>
      <c r="AD629" s="916">
        <v>2.82</v>
      </c>
      <c r="AE629" s="916">
        <v>4.57</v>
      </c>
      <c r="AF629" s="916" t="s">
        <v>137</v>
      </c>
      <c r="AG629" s="916">
        <v>-64</v>
      </c>
      <c r="AH629" s="916">
        <v>3.9</v>
      </c>
      <c r="AI629" s="916">
        <v>8.75</v>
      </c>
      <c r="AJ629" s="916">
        <v>-0.6</v>
      </c>
      <c r="AK629" s="916">
        <v>6.18</v>
      </c>
      <c r="AL629" s="928">
        <v>134600</v>
      </c>
      <c r="AM629" s="922">
        <v>0.2</v>
      </c>
      <c r="AN629" s="916" t="s">
        <v>137</v>
      </c>
      <c r="AO629" s="802">
        <f t="shared" si="162"/>
        <v>-7.3103220321668978</v>
      </c>
      <c r="AP629" s="803">
        <f t="shared" si="163"/>
        <v>10.106176961796887</v>
      </c>
      <c r="AQ629" s="936" t="str">
        <f t="shared" si="164"/>
        <v>n/a</v>
      </c>
      <c r="AR629" s="702">
        <f>INDEX(Historical!$C$7:$C$1437,MATCH(B629,Historical!$B$7:$B$1446,0))*IF(AH629="n/a",1.03,IF(AH629&lt;0,1.01,IF(AH629&gt;10,1.1,(1+AH629/100))))</f>
        <v>4.5923799999999995</v>
      </c>
      <c r="AS629" s="935">
        <f t="shared" si="165"/>
        <v>4.9942132499999987</v>
      </c>
      <c r="AT629" s="935">
        <f t="shared" si="171"/>
        <v>5.3028556288499988</v>
      </c>
      <c r="AU629" s="935">
        <f t="shared" si="171"/>
        <v>5.6305721067129291</v>
      </c>
      <c r="AV629" s="935">
        <f t="shared" si="171"/>
        <v>5.9785414629077884</v>
      </c>
      <c r="AW629" s="702">
        <f t="shared" si="166"/>
        <v>26.498562448470715</v>
      </c>
      <c r="AX629" s="810">
        <f t="shared" si="167"/>
        <v>30.612941830488349</v>
      </c>
      <c r="AY629" s="991">
        <v>0.97</v>
      </c>
      <c r="AZ629" s="922">
        <v>33.85</v>
      </c>
      <c r="BA629" s="922">
        <v>-6.660000000000001</v>
      </c>
      <c r="BB629" s="922">
        <v>-0.48</v>
      </c>
      <c r="BC629" s="922">
        <v>5.0200000000000005</v>
      </c>
      <c r="BE629" s="664">
        <v>2008</v>
      </c>
      <c r="BF629" s="946" t="e">
        <f>#VALUE!</f>
        <v>#VALUE!</v>
      </c>
      <c r="BG629" s="931">
        <v>19.5</v>
      </c>
    </row>
    <row r="630" spans="1:59" ht="11.25" customHeight="1" x14ac:dyDescent="0.2">
      <c r="A630" s="609" t="s">
        <v>1573</v>
      </c>
      <c r="B630" s="925" t="s">
        <v>1574</v>
      </c>
      <c r="C630" s="988" t="s">
        <v>108</v>
      </c>
      <c r="D630" s="988" t="s">
        <v>4373</v>
      </c>
      <c r="E630" s="792">
        <v>10</v>
      </c>
      <c r="F630" s="526">
        <v>352</v>
      </c>
      <c r="G630" s="526" t="s">
        <v>106</v>
      </c>
      <c r="H630" s="526" t="s">
        <v>106</v>
      </c>
      <c r="I630" s="924">
        <v>27.5</v>
      </c>
      <c r="J630" s="702">
        <f t="shared" si="155"/>
        <v>3.2</v>
      </c>
      <c r="K630" s="927">
        <v>0.22</v>
      </c>
      <c r="L630" s="639">
        <v>4</v>
      </c>
      <c r="M630" s="693">
        <f t="shared" si="156"/>
        <v>0.88</v>
      </c>
      <c r="N630" s="921" t="s">
        <v>320</v>
      </c>
      <c r="O630" s="795">
        <v>0.21</v>
      </c>
      <c r="P630" s="915">
        <v>43542</v>
      </c>
      <c r="Q630" s="915">
        <v>43553</v>
      </c>
      <c r="R630" s="693">
        <f t="shared" si="157"/>
        <v>4.7619047619047663</v>
      </c>
      <c r="S630" s="759">
        <f>IF(INDEX(Historical!$D$7:$D$1437,MATCH(B630,Historical!$B$7:$B$1446,0))=0,"n/a",(INDEX(Historical!$C$7:$C$1437,MATCH(B630,Historical!$B$7:$B$1446,0))/INDEX(Historical!$D$7:$D$1437,MATCH(B630,Historical!$B$7:$B$1446,0))-1)*100)</f>
        <v>4.9999999999999822</v>
      </c>
      <c r="T630" s="759">
        <f>IF(INDEX(Historical!$F$7:$F$1430,MATCH(B630,Historical!$B$7:$B$1446,0))=0,"n/a",((INDEX(Historical!$C$7:$C$1437,MATCH(B630,Historical!$B$7:$B$1446,0))/INDEX(Historical!$F$7:$F$1430,MATCH(B630,Historical!$B$7:$B$1446,0)))^(1/3)-1)*100)</f>
        <v>5.2726599609396629</v>
      </c>
      <c r="U630" s="759">
        <f>IF(INDEX(Historical!$H$7:$H$1430,MATCH(B630,Historical!$B$7:$B$1446,0))=0,"n/a",((INDEX(Historical!$C$7:$C$1437,MATCH(B630,Historical!$B$7:$B$1446,0))/INDEX(Historical!$H$7:$H$1430,MATCH(B630,Historical!$B$7:$B$1446,0)))^(1/5)-1)*100)</f>
        <v>4.6263070955007146</v>
      </c>
      <c r="V630" s="759">
        <f>IF(INDEX(Historical!$O$7:$O$1430,MATCH(B630,Historical!$B$7:$B$1446,0))=0,"n/a",((INDEX(Historical!$C$7:$C$1437,MATCH(B630,Historical!$B$7:$B$1446,0))/INDEX(Historical!$O$7:$O$1430,MATCH(B630,Historical!$B$7:$B$1446,0)))^(1/10)-1)*100)</f>
        <v>3.9538176114951584</v>
      </c>
      <c r="W630" s="760">
        <f t="shared" si="158"/>
        <v>1.1700861167825216</v>
      </c>
      <c r="X630" s="761" t="str">
        <f t="shared" si="159"/>
        <v>n/a</v>
      </c>
      <c r="Y630" s="723"/>
      <c r="Z630" s="702" t="str">
        <f t="shared" si="160"/>
        <v>n/a</v>
      </c>
      <c r="AA630" s="935" t="str">
        <f t="shared" si="161"/>
        <v>n/a</v>
      </c>
      <c r="AB630" s="639">
        <v>12</v>
      </c>
      <c r="AC630" s="916" t="s">
        <v>137</v>
      </c>
      <c r="AD630" s="916" t="s">
        <v>137</v>
      </c>
      <c r="AE630" s="916" t="s">
        <v>137</v>
      </c>
      <c r="AF630" s="916" t="s">
        <v>137</v>
      </c>
      <c r="AG630" s="916" t="s">
        <v>137</v>
      </c>
      <c r="AH630" s="916" t="s">
        <v>137</v>
      </c>
      <c r="AI630" s="916" t="s">
        <v>137</v>
      </c>
      <c r="AJ630" s="916" t="s">
        <v>137</v>
      </c>
      <c r="AK630" s="916" t="s">
        <v>137</v>
      </c>
      <c r="AL630" s="928" t="s">
        <v>137</v>
      </c>
      <c r="AM630" s="922" t="s">
        <v>137</v>
      </c>
      <c r="AN630" s="916" t="s">
        <v>137</v>
      </c>
      <c r="AO630" s="802" t="str">
        <f t="shared" si="162"/>
        <v>n/a</v>
      </c>
      <c r="AP630" s="803">
        <f t="shared" si="163"/>
        <v>7.8263070955007148</v>
      </c>
      <c r="AQ630" s="936" t="str">
        <f t="shared" si="164"/>
        <v>n/a</v>
      </c>
      <c r="AR630" s="702">
        <f>INDEX(Historical!$C$7:$C$1437,MATCH(B630,Historical!$B$7:$B$1446,0))*IF(AH630="n/a",1.03,IF(AH630&lt;0,1.01,IF(AH630&gt;10,1.1,(1+AH630/100))))</f>
        <v>0.86519999999999997</v>
      </c>
      <c r="AS630" s="935">
        <f t="shared" si="165"/>
        <v>0.89115599999999995</v>
      </c>
      <c r="AT630" s="935">
        <f t="shared" si="171"/>
        <v>0.91789067999999996</v>
      </c>
      <c r="AU630" s="935">
        <f t="shared" si="171"/>
        <v>0.94542740039999995</v>
      </c>
      <c r="AV630" s="935">
        <f t="shared" si="171"/>
        <v>0.97379022241199997</v>
      </c>
      <c r="AW630" s="702">
        <f t="shared" si="166"/>
        <v>4.5934643028119995</v>
      </c>
      <c r="AX630" s="810">
        <f t="shared" si="167"/>
        <v>16.703506555679997</v>
      </c>
      <c r="AY630" s="991" t="s">
        <v>137</v>
      </c>
      <c r="AZ630" s="922" t="s">
        <v>137</v>
      </c>
      <c r="BA630" s="922" t="s">
        <v>137</v>
      </c>
      <c r="BB630" s="922" t="s">
        <v>137</v>
      </c>
      <c r="BC630" s="922" t="s">
        <v>137</v>
      </c>
      <c r="BD630" s="960" t="s">
        <v>4298</v>
      </c>
      <c r="BE630" s="664">
        <v>2010</v>
      </c>
      <c r="BF630" s="946" t="e">
        <f>#VALUE!</f>
        <v>#VALUE!</v>
      </c>
      <c r="BG630" s="931" t="s">
        <v>137</v>
      </c>
    </row>
    <row r="631" spans="1:59" ht="11.25" customHeight="1" x14ac:dyDescent="0.2">
      <c r="A631" s="537" t="s">
        <v>1575</v>
      </c>
      <c r="B631" s="925" t="s">
        <v>1576</v>
      </c>
      <c r="C631" s="988" t="s">
        <v>108</v>
      </c>
      <c r="D631" s="988" t="s">
        <v>4373</v>
      </c>
      <c r="E631" s="792">
        <v>8</v>
      </c>
      <c r="F631" s="526">
        <v>517</v>
      </c>
      <c r="G631" s="526" t="s">
        <v>37</v>
      </c>
      <c r="H631" s="526" t="s">
        <v>115</v>
      </c>
      <c r="I631" s="924">
        <v>136.93</v>
      </c>
      <c r="J631" s="702">
        <f t="shared" si="155"/>
        <v>2.7751405827795219</v>
      </c>
      <c r="K631" s="927">
        <v>0.95</v>
      </c>
      <c r="L631" s="639">
        <v>4</v>
      </c>
      <c r="M631" s="693">
        <f t="shared" si="156"/>
        <v>3.8</v>
      </c>
      <c r="N631" s="921" t="s">
        <v>244</v>
      </c>
      <c r="O631" s="795">
        <v>0.75</v>
      </c>
      <c r="P631" s="915">
        <v>43297</v>
      </c>
      <c r="Q631" s="915">
        <v>43317</v>
      </c>
      <c r="R631" s="693">
        <f t="shared" si="157"/>
        <v>26.666666666666661</v>
      </c>
      <c r="S631" s="759">
        <f>IF(INDEX(Historical!$D$7:$D$1437,MATCH(B631,Historical!$B$7:$B$1446,0))=0,"n/a",(INDEX(Historical!$C$7:$C$1437,MATCH(B631,Historical!$B$7:$B$1446,0))/INDEX(Historical!$D$7:$D$1437,MATCH(B631,Historical!$B$7:$B$1446,0))-1)*100)</f>
        <v>30.76923076923077</v>
      </c>
      <c r="T631" s="759">
        <f>IF(INDEX(Historical!$F$7:$F$1430,MATCH(B631,Historical!$B$7:$B$1446,0))=0,"n/a",((INDEX(Historical!$C$7:$C$1437,MATCH(B631,Historical!$B$7:$B$1446,0))/INDEX(Historical!$F$7:$F$1430,MATCH(B631,Historical!$B$7:$B$1446,0)))^(1/3)-1)*100)</f>
        <v>19.150065805814599</v>
      </c>
      <c r="U631" s="759">
        <f>IF(INDEX(Historical!$H$7:$H$1430,MATCH(B631,Historical!$B$7:$B$1446,0))=0,"n/a",((INDEX(Historical!$C$7:$C$1437,MATCH(B631,Historical!$B$7:$B$1446,0))/INDEX(Historical!$H$7:$H$1430,MATCH(B631,Historical!$B$7:$B$1446,0)))^(1/5)-1)*100)</f>
        <v>14.601445099846867</v>
      </c>
      <c r="V631" s="759">
        <f>IF(INDEX(Historical!$O$7:$O$1430,MATCH(B631,Historical!$B$7:$B$1446,0))=0,"n/a",((INDEX(Historical!$C$7:$C$1437,MATCH(B631,Historical!$B$7:$B$1446,0))/INDEX(Historical!$O$7:$O$1430,MATCH(B631,Historical!$B$7:$B$1446,0)))^(1/10)-1)*100)</f>
        <v>2.6795226432171804</v>
      </c>
      <c r="W631" s="760">
        <f t="shared" si="158"/>
        <v>5.449271024750729</v>
      </c>
      <c r="X631" s="761">
        <f t="shared" si="159"/>
        <v>1.8962915714086839</v>
      </c>
      <c r="Y631" s="716"/>
      <c r="Z631" s="702">
        <f t="shared" si="160"/>
        <v>34.830430797433543</v>
      </c>
      <c r="AA631" s="935">
        <f t="shared" si="161"/>
        <v>12.550870760769936</v>
      </c>
      <c r="AB631" s="639">
        <v>12</v>
      </c>
      <c r="AC631" s="916">
        <v>10.91</v>
      </c>
      <c r="AD631" s="916">
        <v>1.48</v>
      </c>
      <c r="AE631" s="916">
        <v>5.2</v>
      </c>
      <c r="AF631" s="916">
        <v>1.32</v>
      </c>
      <c r="AG631" s="916">
        <v>12.3</v>
      </c>
      <c r="AH631" s="916">
        <v>35.299999999999997</v>
      </c>
      <c r="AI631" s="916">
        <v>7.04</v>
      </c>
      <c r="AJ631" s="916">
        <v>7.7</v>
      </c>
      <c r="AK631" s="916">
        <v>8.4599999999999991</v>
      </c>
      <c r="AL631" s="928">
        <v>63120</v>
      </c>
      <c r="AM631" s="922">
        <v>0.3</v>
      </c>
      <c r="AN631" s="916">
        <v>0.75</v>
      </c>
      <c r="AO631" s="802">
        <f t="shared" si="162"/>
        <v>4.8257149218564521</v>
      </c>
      <c r="AP631" s="803">
        <f t="shared" si="163"/>
        <v>17.376585682626388</v>
      </c>
      <c r="AQ631" s="936">
        <f t="shared" si="164"/>
        <v>-14.19104060189852</v>
      </c>
      <c r="AR631" s="702">
        <f>INDEX(Historical!$C$7:$C$1437,MATCH(B631,Historical!$B$7:$B$1446,0))*IF(AH631="n/a",1.03,IF(AH631&lt;0,1.01,IF(AH631&gt;10,1.1,(1+AH631/100))))</f>
        <v>3.74</v>
      </c>
      <c r="AS631" s="935">
        <f t="shared" si="165"/>
        <v>4.0032960000000006</v>
      </c>
      <c r="AT631" s="935">
        <f t="shared" si="171"/>
        <v>4.3419748416000008</v>
      </c>
      <c r="AU631" s="935">
        <f t="shared" si="171"/>
        <v>4.7093059131993611</v>
      </c>
      <c r="AV631" s="935">
        <f t="shared" si="171"/>
        <v>5.1077131934560267</v>
      </c>
      <c r="AW631" s="702">
        <f t="shared" si="166"/>
        <v>21.902289948255387</v>
      </c>
      <c r="AX631" s="810">
        <f t="shared" si="167"/>
        <v>15.995245708212508</v>
      </c>
      <c r="AY631" s="991">
        <v>1.06</v>
      </c>
      <c r="AZ631" s="922">
        <v>26.26</v>
      </c>
      <c r="BA631" s="922">
        <v>-10.09</v>
      </c>
      <c r="BB631" s="922">
        <v>7.1999999999999993</v>
      </c>
      <c r="BC631" s="922">
        <v>4.46</v>
      </c>
      <c r="BE631" s="664">
        <v>2011</v>
      </c>
      <c r="BF631" s="946" t="e">
        <f>#VALUE!</f>
        <v>#VALUE!</v>
      </c>
      <c r="BG631" s="931">
        <v>1.5</v>
      </c>
    </row>
    <row r="632" spans="1:59" ht="11.25" customHeight="1" x14ac:dyDescent="0.2">
      <c r="A632" s="537" t="s">
        <v>1577</v>
      </c>
      <c r="B632" s="925" t="s">
        <v>1578</v>
      </c>
      <c r="C632" s="988" t="s">
        <v>131</v>
      </c>
      <c r="D632" s="988" t="s">
        <v>4363</v>
      </c>
      <c r="E632" s="792">
        <v>8</v>
      </c>
      <c r="F632" s="526">
        <v>562</v>
      </c>
      <c r="G632" s="526" t="s">
        <v>37</v>
      </c>
      <c r="H632" s="526" t="s">
        <v>37</v>
      </c>
      <c r="I632" s="924">
        <v>46.44</v>
      </c>
      <c r="J632" s="702">
        <f t="shared" si="155"/>
        <v>2.4978466838931954</v>
      </c>
      <c r="K632" s="927">
        <v>0.28999999999999998</v>
      </c>
      <c r="L632" s="639">
        <v>4</v>
      </c>
      <c r="M632" s="693">
        <f t="shared" si="156"/>
        <v>1.1599999999999999</v>
      </c>
      <c r="N632" s="921" t="s">
        <v>140</v>
      </c>
      <c r="O632" s="795">
        <v>0.26500000000000001</v>
      </c>
      <c r="P632" s="915">
        <v>43496</v>
      </c>
      <c r="Q632" s="915">
        <v>43511</v>
      </c>
      <c r="R632" s="693">
        <f t="shared" si="157"/>
        <v>9.4339622641509298</v>
      </c>
      <c r="S632" s="759">
        <f>IF(INDEX(Historical!$D$7:$D$1437,MATCH(B632,Historical!$B$7:$B$1446,0))=0,"n/a",(INDEX(Historical!$C$7:$C$1437,MATCH(B632,Historical!$B$7:$B$1446,0))/INDEX(Historical!$D$7:$D$1437,MATCH(B632,Historical!$B$7:$B$1446,0))-1)*100)</f>
        <v>9.2783505154639059</v>
      </c>
      <c r="T632" s="759">
        <f>IF(INDEX(Historical!$F$7:$F$1430,MATCH(B632,Historical!$B$7:$B$1446,0))=0,"n/a",((INDEX(Historical!$C$7:$C$1437,MATCH(B632,Historical!$B$7:$B$1446,0))/INDEX(Historical!$F$7:$F$1430,MATCH(B632,Historical!$B$7:$B$1446,0)))^(1/3)-1)*100)</f>
        <v>9.8344617513870922</v>
      </c>
      <c r="U632" s="759">
        <f>IF(INDEX(Historical!$H$7:$H$1430,MATCH(B632,Historical!$B$7:$B$1446,0))=0,"n/a",((INDEX(Historical!$C$7:$C$1437,MATCH(B632,Historical!$B$7:$B$1446,0))/INDEX(Historical!$H$7:$H$1430,MATCH(B632,Historical!$B$7:$B$1446,0)))^(1/5)-1)*100)</f>
        <v>10.617841113805838</v>
      </c>
      <c r="V632" s="759">
        <f>IF(INDEX(Historical!$O$7:$O$1430,MATCH(B632,Historical!$B$7:$B$1446,0))=0,"n/a",((INDEX(Historical!$C$7:$C$1437,MATCH(B632,Historical!$B$7:$B$1446,0))/INDEX(Historical!$O$7:$O$1430,MATCH(B632,Historical!$B$7:$B$1446,0)))^(1/10)-1)*100)</f>
        <v>4.0889797322854582</v>
      </c>
      <c r="W632" s="760">
        <f t="shared" si="158"/>
        <v>2.5966969290579476</v>
      </c>
      <c r="X632" s="761" t="str">
        <f t="shared" si="159"/>
        <v>n/a</v>
      </c>
      <c r="Y632" s="713"/>
      <c r="Z632" s="702">
        <f t="shared" si="160"/>
        <v>104.50450450450448</v>
      </c>
      <c r="AA632" s="935">
        <f t="shared" si="161"/>
        <v>41.837837837837832</v>
      </c>
      <c r="AB632" s="639">
        <v>12</v>
      </c>
      <c r="AC632" s="916">
        <v>1.1100000000000001</v>
      </c>
      <c r="AD632" s="916">
        <v>10.76</v>
      </c>
      <c r="AE632" s="916">
        <v>2.57</v>
      </c>
      <c r="AF632" s="916">
        <v>2.2000000000000002</v>
      </c>
      <c r="AG632" s="916">
        <v>5</v>
      </c>
      <c r="AH632" s="916">
        <v>-35.4</v>
      </c>
      <c r="AI632" s="916">
        <v>3.73</v>
      </c>
      <c r="AJ632" s="916">
        <v>-2.4</v>
      </c>
      <c r="AK632" s="916">
        <v>3.9</v>
      </c>
      <c r="AL632" s="928">
        <v>3690</v>
      </c>
      <c r="AM632" s="922">
        <v>0.89999999999999991</v>
      </c>
      <c r="AN632" s="916">
        <v>1.72</v>
      </c>
      <c r="AO632" s="802">
        <f t="shared" si="162"/>
        <v>-28.7221500401388</v>
      </c>
      <c r="AP632" s="803">
        <f t="shared" si="163"/>
        <v>13.115687797699033</v>
      </c>
      <c r="AQ632" s="936">
        <f t="shared" si="164"/>
        <v>102.25752917532662</v>
      </c>
      <c r="AR632" s="702">
        <f>INDEX(Historical!$C$7:$C$1437,MATCH(B632,Historical!$B$7:$B$1446,0))*IF(AH632="n/a",1.03,IF(AH632&lt;0,1.01,IF(AH632&gt;10,1.1,(1+AH632/100))))</f>
        <v>1.0706</v>
      </c>
      <c r="AS632" s="935">
        <f t="shared" si="165"/>
        <v>1.1105333800000001</v>
      </c>
      <c r="AT632" s="935">
        <f t="shared" si="171"/>
        <v>1.15384418182</v>
      </c>
      <c r="AU632" s="935">
        <f t="shared" si="171"/>
        <v>1.1988441049109799</v>
      </c>
      <c r="AV632" s="935">
        <f t="shared" si="171"/>
        <v>1.245599025002508</v>
      </c>
      <c r="AW632" s="702">
        <f t="shared" si="166"/>
        <v>5.7794206917334883</v>
      </c>
      <c r="AX632" s="810">
        <f t="shared" si="167"/>
        <v>12.444919663508804</v>
      </c>
      <c r="AY632" s="991">
        <v>0.26</v>
      </c>
      <c r="AZ632" s="922">
        <v>32.879999999999995</v>
      </c>
      <c r="BA632" s="922">
        <v>-3.09</v>
      </c>
      <c r="BB632" s="922">
        <v>1.69</v>
      </c>
      <c r="BC632" s="922">
        <v>11.129999999999999</v>
      </c>
      <c r="BE632" s="664">
        <v>2012</v>
      </c>
      <c r="BF632" s="946" t="e">
        <f>#VALUE!</f>
        <v>#VALUE!</v>
      </c>
      <c r="BG632" s="931">
        <v>1.3</v>
      </c>
    </row>
    <row r="633" spans="1:59" ht="11.25" customHeight="1" x14ac:dyDescent="0.2">
      <c r="A633" s="609" t="s">
        <v>314</v>
      </c>
      <c r="B633" s="925" t="s">
        <v>315</v>
      </c>
      <c r="C633" s="988" t="s">
        <v>112</v>
      </c>
      <c r="D633" s="988" t="s">
        <v>213</v>
      </c>
      <c r="E633" s="792">
        <v>43</v>
      </c>
      <c r="F633" s="526">
        <v>61</v>
      </c>
      <c r="G633" s="526" t="s">
        <v>37</v>
      </c>
      <c r="H633" s="526" t="s">
        <v>37</v>
      </c>
      <c r="I633" s="916">
        <v>38.99</v>
      </c>
      <c r="J633" s="702">
        <f t="shared" si="155"/>
        <v>1.8466273403436775</v>
      </c>
      <c r="K633" s="934">
        <v>0.18</v>
      </c>
      <c r="L633" s="639">
        <v>4</v>
      </c>
      <c r="M633" s="693">
        <f t="shared" si="156"/>
        <v>0.72</v>
      </c>
      <c r="N633" s="921" t="s">
        <v>273</v>
      </c>
      <c r="O633" s="795">
        <v>0.17499999999999999</v>
      </c>
      <c r="P633" s="915">
        <v>43489</v>
      </c>
      <c r="Q633" s="915">
        <v>43504</v>
      </c>
      <c r="R633" s="693">
        <f t="shared" si="157"/>
        <v>2.8571428571428599</v>
      </c>
      <c r="S633" s="759">
        <f>IF(INDEX(Historical!$D$7:$D$1437,MATCH(B633,Historical!$B$7:$B$1446,0))=0,"n/a",(INDEX(Historical!$C$7:$C$1437,MATCH(B633,Historical!$B$7:$B$1446,0))/INDEX(Historical!$D$7:$D$1437,MATCH(B633,Historical!$B$7:$B$1446,0))-1)*100)</f>
        <v>-23.913043478260875</v>
      </c>
      <c r="T633" s="759">
        <f>IF(INDEX(Historical!$F$7:$F$1430,MATCH(B633,Historical!$B$7:$B$1446,0))=0,"n/a",((INDEX(Historical!$C$7:$C$1437,MATCH(B633,Historical!$B$7:$B$1446,0))/INDEX(Historical!$F$7:$F$1430,MATCH(B633,Historical!$B$7:$B$1446,0)))^(1/3)-1)*100)</f>
        <v>-6.3890951597686545</v>
      </c>
      <c r="U633" s="759">
        <f>IF(INDEX(Historical!$H$7:$H$1430,MATCH(B633,Historical!$B$7:$B$1446,0))=0,"n/a",((INDEX(Historical!$C$7:$C$1437,MATCH(B633,Historical!$B$7:$B$1446,0))/INDEX(Historical!$H$7:$H$1430,MATCH(B633,Historical!$B$7:$B$1446,0)))^(1/5)-1)*100)</f>
        <v>1.8084002320198911</v>
      </c>
      <c r="V633" s="759">
        <f>IF(INDEX(Historical!$O$7:$O$1430,MATCH(B633,Historical!$B$7:$B$1446,0))=0,"n/a",((INDEX(Historical!$C$7:$C$1437,MATCH(B633,Historical!$B$7:$B$1446,0))/INDEX(Historical!$O$7:$O$1430,MATCH(B633,Historical!$B$7:$B$1446,0)))^(1/10)-1)*100)</f>
        <v>4.4402826834626152</v>
      </c>
      <c r="W633" s="760">
        <f t="shared" si="158"/>
        <v>0.40727141962269547</v>
      </c>
      <c r="X633" s="761" t="str">
        <f t="shared" si="159"/>
        <v>n/a</v>
      </c>
      <c r="Y633" s="728"/>
      <c r="Z633" s="702">
        <f t="shared" si="160"/>
        <v>36.923076923076927</v>
      </c>
      <c r="AA633" s="935">
        <f t="shared" si="161"/>
        <v>19.994871794871795</v>
      </c>
      <c r="AB633" s="639">
        <v>12</v>
      </c>
      <c r="AC633" s="916">
        <v>1.95</v>
      </c>
      <c r="AD633" s="916">
        <v>2.89</v>
      </c>
      <c r="AE633" s="916">
        <v>2.31</v>
      </c>
      <c r="AF633" s="916">
        <v>3.67</v>
      </c>
      <c r="AG633" s="916">
        <v>18.899999999999999</v>
      </c>
      <c r="AH633" s="918">
        <v>103.89999999999999</v>
      </c>
      <c r="AI633" s="918">
        <v>10.91</v>
      </c>
      <c r="AJ633" s="916">
        <v>-4.7</v>
      </c>
      <c r="AK633" s="916">
        <v>6.9</v>
      </c>
      <c r="AL633" s="928">
        <v>6740</v>
      </c>
      <c r="AM633" s="922">
        <v>0.2</v>
      </c>
      <c r="AN633" s="916">
        <v>0</v>
      </c>
      <c r="AO633" s="802">
        <f t="shared" si="162"/>
        <v>-16.339844222508226</v>
      </c>
      <c r="AP633" s="803">
        <f t="shared" si="163"/>
        <v>3.6550275723635686</v>
      </c>
      <c r="AQ633" s="936">
        <f t="shared" si="164"/>
        <v>80.593071710565752</v>
      </c>
      <c r="AR633" s="702">
        <f>INDEX(Historical!$C$7:$C$1437,MATCH(B633,Historical!$B$7:$B$1446,0))*IF(AH633="n/a",1.03,IF(AH633&lt;0,1.01,IF(AH633&gt;10,1.1,(1+AH633/100))))</f>
        <v>1.1550000000000002</v>
      </c>
      <c r="AS633" s="935">
        <f t="shared" si="165"/>
        <v>1.2705000000000004</v>
      </c>
      <c r="AT633" s="935">
        <f t="shared" si="171"/>
        <v>1.3581645000000004</v>
      </c>
      <c r="AU633" s="935">
        <f t="shared" si="171"/>
        <v>1.4518778505000005</v>
      </c>
      <c r="AV633" s="935">
        <f t="shared" si="171"/>
        <v>1.5520574221845005</v>
      </c>
      <c r="AW633" s="702">
        <f t="shared" si="166"/>
        <v>6.7875997726845014</v>
      </c>
      <c r="AX633" s="810">
        <f t="shared" si="167"/>
        <v>17.408565716041295</v>
      </c>
      <c r="AY633" s="991">
        <v>1.17</v>
      </c>
      <c r="AZ633" s="922">
        <v>10.45</v>
      </c>
      <c r="BA633" s="922">
        <v>-16.919999999999998</v>
      </c>
      <c r="BB633" s="922">
        <v>-7.22</v>
      </c>
      <c r="BC633" s="922">
        <v>-6.4600000000000009</v>
      </c>
      <c r="BE633" s="664">
        <v>1977</v>
      </c>
      <c r="BF633" s="946" t="e">
        <f>#VALUE!</f>
        <v>#VALUE!</v>
      </c>
      <c r="BG633" s="931">
        <v>9.4</v>
      </c>
    </row>
    <row r="634" spans="1:59" ht="11.25" customHeight="1" x14ac:dyDescent="0.2">
      <c r="A634" s="609" t="s">
        <v>1571</v>
      </c>
      <c r="B634" s="925" t="s">
        <v>1572</v>
      </c>
      <c r="C634" s="988" t="s">
        <v>131</v>
      </c>
      <c r="D634" s="988" t="s">
        <v>4363</v>
      </c>
      <c r="E634" s="792">
        <v>7</v>
      </c>
      <c r="F634" s="526">
        <v>634</v>
      </c>
      <c r="G634" s="526" t="s">
        <v>37</v>
      </c>
      <c r="H634" s="526" t="s">
        <v>37</v>
      </c>
      <c r="I634" s="924">
        <v>95.27</v>
      </c>
      <c r="J634" s="702">
        <f t="shared" si="155"/>
        <v>3.096462685000525</v>
      </c>
      <c r="K634" s="927">
        <v>0.73750000000000004</v>
      </c>
      <c r="L634" s="639">
        <v>4</v>
      </c>
      <c r="M634" s="693">
        <f t="shared" si="156"/>
        <v>2.95</v>
      </c>
      <c r="N634" s="921" t="s">
        <v>119</v>
      </c>
      <c r="O634" s="795">
        <v>0.69499999999999995</v>
      </c>
      <c r="P634" s="915">
        <v>43404</v>
      </c>
      <c r="Q634" s="915">
        <v>43437</v>
      </c>
      <c r="R634" s="693">
        <f t="shared" si="157"/>
        <v>6.1151079136690791</v>
      </c>
      <c r="S634" s="759">
        <f>IF(INDEX(Historical!$D$7:$D$1437,MATCH(B634,Historical!$B$7:$B$1446,0))=0,"n/a",(INDEX(Historical!$C$7:$C$1437,MATCH(B634,Historical!$B$7:$B$1446,0))/INDEX(Historical!$D$7:$D$1437,MATCH(B634,Historical!$B$7:$B$1446,0))-1)*100)</f>
        <v>6.1090225563909639</v>
      </c>
      <c r="T634" s="759">
        <f>IF(INDEX(Historical!$F$7:$F$1430,MATCH(B634,Historical!$B$7:$B$1446,0))=0,"n/a",((INDEX(Historical!$C$7:$C$1437,MATCH(B634,Historical!$B$7:$B$1446,0))/INDEX(Historical!$F$7:$F$1430,MATCH(B634,Historical!$B$7:$B$1446,0)))^(1/3)-1)*100)</f>
        <v>5.4076916412182596</v>
      </c>
      <c r="U634" s="759">
        <f>IF(INDEX(Historical!$H$7:$H$1430,MATCH(B634,Historical!$B$7:$B$1446,0))=0,"n/a",((INDEX(Historical!$C$7:$C$1437,MATCH(B634,Historical!$B$7:$B$1446,0))/INDEX(Historical!$H$7:$H$1430,MATCH(B634,Historical!$B$7:$B$1446,0)))^(1/5)-1)*100)</f>
        <v>5.0856964165137963</v>
      </c>
      <c r="V634" s="759">
        <f>IF(INDEX(Historical!$O$7:$O$1430,MATCH(B634,Historical!$B$7:$B$1446,0))=0,"n/a",((INDEX(Historical!$C$7:$C$1437,MATCH(B634,Historical!$B$7:$B$1446,0))/INDEX(Historical!$O$7:$O$1430,MATCH(B634,Historical!$B$7:$B$1446,0)))^(1/10)-1)*100)</f>
        <v>3.0010057988484329</v>
      </c>
      <c r="W634" s="760">
        <f t="shared" si="158"/>
        <v>1.6946639751463712</v>
      </c>
      <c r="X634" s="761">
        <f t="shared" si="159"/>
        <v>1.240413760125316</v>
      </c>
      <c r="Y634" s="705"/>
      <c r="Z634" s="702">
        <f t="shared" si="160"/>
        <v>65.848214285714278</v>
      </c>
      <c r="AA634" s="935">
        <f t="shared" si="161"/>
        <v>21.265624999999996</v>
      </c>
      <c r="AB634" s="639">
        <v>12</v>
      </c>
      <c r="AC634" s="916">
        <v>4.4800000000000004</v>
      </c>
      <c r="AD634" s="916">
        <v>4.24</v>
      </c>
      <c r="AE634" s="916">
        <v>2.9</v>
      </c>
      <c r="AF634" s="916">
        <v>2.0499999999999998</v>
      </c>
      <c r="AG634" s="916">
        <v>9.9</v>
      </c>
      <c r="AH634" s="916">
        <v>1.0999999999999999</v>
      </c>
      <c r="AI634" s="916">
        <v>4.43</v>
      </c>
      <c r="AJ634" s="916">
        <v>4.1000000000000005</v>
      </c>
      <c r="AK634" s="916">
        <v>5.01</v>
      </c>
      <c r="AL634" s="928">
        <v>10700</v>
      </c>
      <c r="AM634" s="922">
        <v>0.1</v>
      </c>
      <c r="AN634" s="916">
        <v>1</v>
      </c>
      <c r="AO634" s="802">
        <f t="shared" si="162"/>
        <v>-13.083465898485676</v>
      </c>
      <c r="AP634" s="803">
        <f t="shared" si="163"/>
        <v>8.1821591015143209</v>
      </c>
      <c r="AQ634" s="936">
        <f t="shared" si="164"/>
        <v>39.195356324204369</v>
      </c>
      <c r="AR634" s="702">
        <f>INDEX(Historical!$C$7:$C$1437,MATCH(B634,Historical!$B$7:$B$1446,0))*IF(AH634="n/a",1.03,IF(AH634&lt;0,1.01,IF(AH634&gt;10,1.1,(1+AH634/100))))</f>
        <v>2.8535474999999995</v>
      </c>
      <c r="AS634" s="935">
        <f t="shared" si="165"/>
        <v>2.9799596542499995</v>
      </c>
      <c r="AT634" s="935">
        <f t="shared" si="171"/>
        <v>3.1292556329279244</v>
      </c>
      <c r="AU634" s="935">
        <f t="shared" si="171"/>
        <v>3.2860313401376136</v>
      </c>
      <c r="AV634" s="935">
        <f t="shared" si="171"/>
        <v>3.4506615102785081</v>
      </c>
      <c r="AW634" s="702">
        <f t="shared" si="166"/>
        <v>15.699455637594044</v>
      </c>
      <c r="AX634" s="810">
        <f t="shared" si="167"/>
        <v>16.478907985298672</v>
      </c>
      <c r="AY634" s="991">
        <v>0.17</v>
      </c>
      <c r="AZ634" s="922">
        <v>29.770000000000003</v>
      </c>
      <c r="BA634" s="922">
        <v>-2.06</v>
      </c>
      <c r="BB634" s="922">
        <v>1.1299999999999999</v>
      </c>
      <c r="BC634" s="922">
        <v>10.050000000000001</v>
      </c>
      <c r="BE634" s="664">
        <v>2013</v>
      </c>
      <c r="BF634" s="946" t="e">
        <f>#VALUE!</f>
        <v>#VALUE!</v>
      </c>
      <c r="BG634" s="931">
        <v>2.9000000000000004</v>
      </c>
    </row>
    <row r="635" spans="1:59" ht="11.25" customHeight="1" x14ac:dyDescent="0.2">
      <c r="A635" s="537" t="s">
        <v>1579</v>
      </c>
      <c r="B635" s="925" t="s">
        <v>1580</v>
      </c>
      <c r="C635" s="988" t="s">
        <v>123</v>
      </c>
      <c r="D635" s="988" t="s">
        <v>4205</v>
      </c>
      <c r="E635" s="792">
        <v>9</v>
      </c>
      <c r="F635" s="526">
        <v>407</v>
      </c>
      <c r="G635" s="526" t="s">
        <v>106</v>
      </c>
      <c r="H635" s="526" t="s">
        <v>106</v>
      </c>
      <c r="I635" s="924">
        <v>27.64</v>
      </c>
      <c r="J635" s="702">
        <f t="shared" si="155"/>
        <v>2.8219971056439941</v>
      </c>
      <c r="K635" s="927">
        <v>0.19500000000000001</v>
      </c>
      <c r="L635" s="639">
        <v>4</v>
      </c>
      <c r="M635" s="693">
        <f t="shared" si="156"/>
        <v>0.78</v>
      </c>
      <c r="N635" s="921" t="s">
        <v>127</v>
      </c>
      <c r="O635" s="795">
        <v>0.17499999999999999</v>
      </c>
      <c r="P635" s="915">
        <v>43447</v>
      </c>
      <c r="Q635" s="915">
        <v>43474</v>
      </c>
      <c r="R635" s="693">
        <f t="shared" si="157"/>
        <v>11.428571428571439</v>
      </c>
      <c r="S635" s="759">
        <f>IF(INDEX(Historical!$D$7:$D$1437,MATCH(B635,Historical!$B$7:$B$1446,0))=0,"n/a",(INDEX(Historical!$C$7:$C$1437,MATCH(B635,Historical!$B$7:$B$1446,0))/INDEX(Historical!$D$7:$D$1437,MATCH(B635,Historical!$B$7:$B$1446,0))-1)*100)</f>
        <v>29.629629629629605</v>
      </c>
      <c r="T635" s="759">
        <f>IF(INDEX(Historical!$F$7:$F$1430,MATCH(B635,Historical!$B$7:$B$1446,0))=0,"n/a",((INDEX(Historical!$C$7:$C$1437,MATCH(B635,Historical!$B$7:$B$1446,0))/INDEX(Historical!$F$7:$F$1430,MATCH(B635,Historical!$B$7:$B$1446,0)))^(1/3)-1)*100)</f>
        <v>20.507113208761485</v>
      </c>
      <c r="U635" s="759">
        <f>IF(INDEX(Historical!$H$7:$H$1430,MATCH(B635,Historical!$B$7:$B$1446,0))=0,"n/a",((INDEX(Historical!$C$7:$C$1437,MATCH(B635,Historical!$B$7:$B$1446,0))/INDEX(Historical!$H$7:$H$1430,MATCH(B635,Historical!$B$7:$B$1446,0)))^(1/5)-1)*100)</f>
        <v>24.932100186948468</v>
      </c>
      <c r="V635" s="759" t="str">
        <f>IF(INDEX(Historical!$O$7:$O$1430,MATCH(B635,Historical!$B$7:$B$1446,0))=0,"n/a",((INDEX(Historical!$C$7:$C$1437,MATCH(B635,Historical!$B$7:$B$1446,0))/INDEX(Historical!$O$7:$O$1430,MATCH(B635,Historical!$B$7:$B$1446,0)))^(1/10)-1)*100)</f>
        <v>n/a</v>
      </c>
      <c r="W635" s="760" t="str">
        <f t="shared" si="158"/>
        <v>n/a</v>
      </c>
      <c r="X635" s="761">
        <f t="shared" si="159"/>
        <v>1.6511324627118191</v>
      </c>
      <c r="Y635" s="713"/>
      <c r="Z635" s="702">
        <f t="shared" si="160"/>
        <v>41.935483870967744</v>
      </c>
      <c r="AA635" s="935">
        <f t="shared" si="161"/>
        <v>14.86021505376344</v>
      </c>
      <c r="AB635" s="639">
        <v>12</v>
      </c>
      <c r="AC635" s="916">
        <v>1.86</v>
      </c>
      <c r="AD635" s="916">
        <v>1.66</v>
      </c>
      <c r="AE635" s="916">
        <v>0.61</v>
      </c>
      <c r="AF635" s="916">
        <v>3.79</v>
      </c>
      <c r="AG635" s="916">
        <v>26.1</v>
      </c>
      <c r="AH635" s="916">
        <v>-9.7000000000000011</v>
      </c>
      <c r="AI635" s="916">
        <v>12.389999999999999</v>
      </c>
      <c r="AJ635" s="916">
        <v>15.1</v>
      </c>
      <c r="AK635" s="916">
        <v>8.9499999999999993</v>
      </c>
      <c r="AL635" s="928">
        <v>2150</v>
      </c>
      <c r="AM635" s="922">
        <v>1</v>
      </c>
      <c r="AN635" s="916">
        <v>2.57</v>
      </c>
      <c r="AO635" s="802">
        <f t="shared" si="162"/>
        <v>12.893882238829022</v>
      </c>
      <c r="AP635" s="803">
        <f t="shared" si="163"/>
        <v>27.754097292592462</v>
      </c>
      <c r="AQ635" s="936">
        <f t="shared" si="164"/>
        <v>58.212536451956076</v>
      </c>
      <c r="AR635" s="702">
        <f>INDEX(Historical!$C$7:$C$1437,MATCH(B635,Historical!$B$7:$B$1446,0))*IF(AH635="n/a",1.03,IF(AH635&lt;0,1.01,IF(AH635&gt;10,1.1,(1+AH635/100))))</f>
        <v>0.70699999999999996</v>
      </c>
      <c r="AS635" s="935">
        <f t="shared" si="165"/>
        <v>0.77770000000000006</v>
      </c>
      <c r="AT635" s="935">
        <f t="shared" si="171"/>
        <v>0.84730415000000003</v>
      </c>
      <c r="AU635" s="935">
        <f t="shared" si="171"/>
        <v>0.92313787142499992</v>
      </c>
      <c r="AV635" s="935">
        <f t="shared" si="171"/>
        <v>1.0057587109175374</v>
      </c>
      <c r="AW635" s="702">
        <f t="shared" si="166"/>
        <v>4.2609007323425381</v>
      </c>
      <c r="AX635" s="810">
        <f t="shared" si="167"/>
        <v>15.415704530906432</v>
      </c>
      <c r="AY635" s="991">
        <v>1.68</v>
      </c>
      <c r="AZ635" s="922">
        <v>5.66</v>
      </c>
      <c r="BA635" s="922">
        <v>-39.519999999999996</v>
      </c>
      <c r="BB635" s="922">
        <v>-9.7900000000000009</v>
      </c>
      <c r="BC635" s="922">
        <v>-21.69</v>
      </c>
      <c r="BE635" s="664">
        <v>2011</v>
      </c>
      <c r="BF635" s="946" t="e">
        <f>#VALUE!</f>
        <v>#VALUE!</v>
      </c>
      <c r="BG635" s="931">
        <v>5.4</v>
      </c>
    </row>
    <row r="636" spans="1:59" s="838" customFormat="1" ht="11.25" customHeight="1" x14ac:dyDescent="0.2">
      <c r="A636" s="697" t="s">
        <v>1581</v>
      </c>
      <c r="B636" s="846" t="s">
        <v>1582</v>
      </c>
      <c r="C636" s="988" t="s">
        <v>247</v>
      </c>
      <c r="D636" s="988" t="s">
        <v>4393</v>
      </c>
      <c r="E636" s="818">
        <v>8</v>
      </c>
      <c r="F636" s="526">
        <v>507</v>
      </c>
      <c r="G636" s="1171" t="s">
        <v>106</v>
      </c>
      <c r="H636" s="1171" t="s">
        <v>106</v>
      </c>
      <c r="I636" s="819">
        <v>183.74</v>
      </c>
      <c r="J636" s="820">
        <f t="shared" si="155"/>
        <v>0.97964515075650382</v>
      </c>
      <c r="K636" s="821">
        <v>0.45</v>
      </c>
      <c r="L636" s="822">
        <v>4</v>
      </c>
      <c r="M636" s="823">
        <f t="shared" si="156"/>
        <v>1.8</v>
      </c>
      <c r="N636" s="824" t="s">
        <v>210</v>
      </c>
      <c r="O636" s="825">
        <v>0.37</v>
      </c>
      <c r="P636" s="842">
        <v>43237</v>
      </c>
      <c r="Q636" s="842">
        <v>43252</v>
      </c>
      <c r="R636" s="823">
        <f t="shared" si="157"/>
        <v>21.621621621621625</v>
      </c>
      <c r="S636" s="759">
        <f>IF(INDEX(Historical!$D$7:$D$1437,MATCH(B636,Historical!$B$7:$B$1446,0))=0,"n/a",(INDEX(Historical!$C$7:$C$1437,MATCH(B636,Historical!$B$7:$B$1446,0))/INDEX(Historical!$D$7:$D$1437,MATCH(B636,Historical!$B$7:$B$1446,0))-1)*100)</f>
        <v>21.126760563380277</v>
      </c>
      <c r="T636" s="759">
        <f>IF(INDEX(Historical!$F$7:$F$1430,MATCH(B636,Historical!$B$7:$B$1446,0))=0,"n/a",((INDEX(Historical!$C$7:$C$1437,MATCH(B636,Historical!$B$7:$B$1446,0))/INDEX(Historical!$F$7:$F$1430,MATCH(B636,Historical!$B$7:$B$1446,0)))^(1/3)-1)*100)</f>
        <v>19.814528297901845</v>
      </c>
      <c r="U636" s="759">
        <f>IF(INDEX(Historical!$H$7:$H$1430,MATCH(B636,Historical!$B$7:$B$1446,0))=0,"n/a",((INDEX(Historical!$C$7:$C$1437,MATCH(B636,Historical!$B$7:$B$1446,0))/INDEX(Historical!$H$7:$H$1430,MATCH(B636,Historical!$B$7:$B$1446,0)))^(1/5)-1)*100)</f>
        <v>18.697375750709845</v>
      </c>
      <c r="V636" s="759">
        <f>IF(INDEX(Historical!$O$7:$O$1430,MATCH(B636,Historical!$B$7:$B$1446,0))=0,"n/a",((INDEX(Historical!$C$7:$C$1437,MATCH(B636,Historical!$B$7:$B$1446,0))/INDEX(Historical!$O$7:$O$1430,MATCH(B636,Historical!$B$7:$B$1446,0)))^(1/10)-1)*100)</f>
        <v>12.926489361423243</v>
      </c>
      <c r="W636" s="827">
        <f t="shared" si="158"/>
        <v>1.4464387992697201</v>
      </c>
      <c r="X636" s="828">
        <f t="shared" si="159"/>
        <v>0.83470427458526086</v>
      </c>
      <c r="Y636" s="849"/>
      <c r="Z636" s="820">
        <f t="shared" si="160"/>
        <v>31.74603174603175</v>
      </c>
      <c r="AA636" s="830">
        <f t="shared" si="161"/>
        <v>32.405643738977076</v>
      </c>
      <c r="AB636" s="822">
        <v>12</v>
      </c>
      <c r="AC636" s="831">
        <v>5.67</v>
      </c>
      <c r="AD636" s="831">
        <v>1.91</v>
      </c>
      <c r="AE636" s="831">
        <v>2.39</v>
      </c>
      <c r="AF636" s="831">
        <v>32.869999999999997</v>
      </c>
      <c r="AG636" s="831">
        <v>83.899999999999991</v>
      </c>
      <c r="AH636" s="831">
        <v>32.9</v>
      </c>
      <c r="AI636" s="831">
        <v>10.57</v>
      </c>
      <c r="AJ636" s="831">
        <v>22.400000000000002</v>
      </c>
      <c r="AK636" s="831">
        <v>17</v>
      </c>
      <c r="AL636" s="832">
        <v>7190</v>
      </c>
      <c r="AM636" s="833">
        <v>1</v>
      </c>
      <c r="AN636" s="831">
        <v>2.98</v>
      </c>
      <c r="AO636" s="834">
        <f t="shared" si="162"/>
        <v>-12.728622837510727</v>
      </c>
      <c r="AP636" s="835">
        <f t="shared" si="163"/>
        <v>19.677020901466349</v>
      </c>
      <c r="AQ636" s="836">
        <f t="shared" si="164"/>
        <v>588.04828955214612</v>
      </c>
      <c r="AR636" s="702">
        <f>INDEX(Historical!$C$7:$C$1437,MATCH(B636,Historical!$B$7:$B$1446,0))*IF(AH636="n/a",1.03,IF(AH636&lt;0,1.01,IF(AH636&gt;10,1.1,(1+AH636/100))))</f>
        <v>1.8920000000000001</v>
      </c>
      <c r="AS636" s="830">
        <f t="shared" si="165"/>
        <v>2.0812000000000004</v>
      </c>
      <c r="AT636" s="830">
        <f t="shared" si="171"/>
        <v>2.2893200000000005</v>
      </c>
      <c r="AU636" s="830">
        <f t="shared" si="171"/>
        <v>2.5182520000000008</v>
      </c>
      <c r="AV636" s="830">
        <f t="shared" si="171"/>
        <v>2.7700772000000011</v>
      </c>
      <c r="AW636" s="820">
        <f t="shared" si="166"/>
        <v>11.550849200000002</v>
      </c>
      <c r="AX636" s="837">
        <f t="shared" si="167"/>
        <v>6.2865185588331345</v>
      </c>
      <c r="AY636" s="992">
        <v>0.92</v>
      </c>
      <c r="AZ636" s="833">
        <v>35.31</v>
      </c>
      <c r="BA636" s="833">
        <v>1.4500000000000002</v>
      </c>
      <c r="BB636" s="833">
        <v>12.19</v>
      </c>
      <c r="BC636" s="833">
        <v>16.830000000000002</v>
      </c>
      <c r="BD636" s="961"/>
      <c r="BE636" s="664">
        <v>2011</v>
      </c>
      <c r="BF636" s="946" t="e">
        <f>#VALUE!</f>
        <v>#VALUE!</v>
      </c>
      <c r="BG636" s="893">
        <v>18.3</v>
      </c>
    </row>
    <row r="637" spans="1:59" ht="11.25" customHeight="1" x14ac:dyDescent="0.2">
      <c r="A637" s="609" t="s">
        <v>741</v>
      </c>
      <c r="B637" s="925" t="s">
        <v>742</v>
      </c>
      <c r="C637" s="988" t="s">
        <v>131</v>
      </c>
      <c r="D637" s="988" t="s">
        <v>4363</v>
      </c>
      <c r="E637" s="792">
        <v>14</v>
      </c>
      <c r="F637" s="526">
        <v>282</v>
      </c>
      <c r="G637" s="526" t="s">
        <v>106</v>
      </c>
      <c r="H637" s="526" t="s">
        <v>106</v>
      </c>
      <c r="I637" s="924">
        <v>52.31</v>
      </c>
      <c r="J637" s="702">
        <f t="shared" si="155"/>
        <v>2.9439877652456508</v>
      </c>
      <c r="K637" s="927">
        <v>0.38500000000000001</v>
      </c>
      <c r="L637" s="639">
        <v>4</v>
      </c>
      <c r="M637" s="693">
        <f t="shared" si="156"/>
        <v>1.54</v>
      </c>
      <c r="N637" s="921" t="s">
        <v>220</v>
      </c>
      <c r="O637" s="795">
        <v>0.36249999999999999</v>
      </c>
      <c r="P637" s="915">
        <v>43640</v>
      </c>
      <c r="Q637" s="915">
        <v>43661</v>
      </c>
      <c r="R637" s="693">
        <f t="shared" si="157"/>
        <v>6.2068965517241432</v>
      </c>
      <c r="S637" s="759">
        <f>IF(INDEX(Historical!$D$7:$D$1437,MATCH(B637,Historical!$B$7:$B$1446,0))=0,"n/a",(INDEX(Historical!$C$7:$C$1437,MATCH(B637,Historical!$B$7:$B$1446,0))/INDEX(Historical!$D$7:$D$1437,MATCH(B637,Historical!$B$7:$B$1446,0))-1)*100)</f>
        <v>6.4393939393939448</v>
      </c>
      <c r="T637" s="759">
        <f>IF(INDEX(Historical!$F$7:$F$1430,MATCH(B637,Historical!$B$7:$B$1446,0))=0,"n/a",((INDEX(Historical!$C$7:$C$1437,MATCH(B637,Historical!$B$7:$B$1446,0))/INDEX(Historical!$F$7:$F$1430,MATCH(B637,Historical!$B$7:$B$1446,0)))^(1/3)-1)*100)</f>
        <v>6.5956408753060192</v>
      </c>
      <c r="U637" s="759">
        <f>IF(INDEX(Historical!$H$7:$H$1430,MATCH(B637,Historical!$B$7:$B$1446,0))=0,"n/a",((INDEX(Historical!$C$7:$C$1437,MATCH(B637,Historical!$B$7:$B$1446,0))/INDEX(Historical!$H$7:$H$1430,MATCH(B637,Historical!$B$7:$B$1446,0)))^(1/5)-1)*100)</f>
        <v>5.2082908223901825</v>
      </c>
      <c r="V637" s="759">
        <f>IF(INDEX(Historical!$O$7:$O$1430,MATCH(B637,Historical!$B$7:$B$1446,0))=0,"n/a",((INDEX(Historical!$C$7:$C$1437,MATCH(B637,Historical!$B$7:$B$1446,0))/INDEX(Historical!$O$7:$O$1430,MATCH(B637,Historical!$B$7:$B$1446,0)))^(1/10)-1)*100)</f>
        <v>3.8820494608564404</v>
      </c>
      <c r="W637" s="760">
        <f t="shared" si="158"/>
        <v>1.3416343286984171</v>
      </c>
      <c r="X637" s="761">
        <f t="shared" si="159"/>
        <v>0.44138057816865955</v>
      </c>
      <c r="Y637" s="925"/>
      <c r="Z637" s="702">
        <f t="shared" si="160"/>
        <v>64.978902953586498</v>
      </c>
      <c r="AA637" s="935">
        <f t="shared" si="161"/>
        <v>22.071729957805907</v>
      </c>
      <c r="AB637" s="639">
        <v>12</v>
      </c>
      <c r="AC637" s="916">
        <v>2.37</v>
      </c>
      <c r="AD637" s="916">
        <v>4.5</v>
      </c>
      <c r="AE637" s="916">
        <v>2.34</v>
      </c>
      <c r="AF637" s="916">
        <v>1.86</v>
      </c>
      <c r="AG637" s="916">
        <v>8.3000000000000007</v>
      </c>
      <c r="AH637" s="916">
        <v>3.6999999999999997</v>
      </c>
      <c r="AI637" s="916">
        <v>4.62</v>
      </c>
      <c r="AJ637" s="916">
        <v>11.799999999999999</v>
      </c>
      <c r="AK637" s="916">
        <v>4.9000000000000004</v>
      </c>
      <c r="AL637" s="928">
        <v>4670</v>
      </c>
      <c r="AM637" s="922">
        <v>0.2</v>
      </c>
      <c r="AN637" s="916">
        <v>0.99</v>
      </c>
      <c r="AO637" s="802">
        <f t="shared" si="162"/>
        <v>-13.919451370170073</v>
      </c>
      <c r="AP637" s="803">
        <f t="shared" si="163"/>
        <v>8.1522785876358341</v>
      </c>
      <c r="AQ637" s="936">
        <f t="shared" si="164"/>
        <v>35.077620025621627</v>
      </c>
      <c r="AR637" s="702">
        <f>INDEX(Historical!$C$7:$C$1437,MATCH(B637,Historical!$B$7:$B$1446,0))*IF(AH637="n/a",1.03,IF(AH637&lt;0,1.01,IF(AH637&gt;10,1.1,(1+AH637/100))))</f>
        <v>1.456985</v>
      </c>
      <c r="AS637" s="935">
        <f t="shared" si="165"/>
        <v>1.5242977069999999</v>
      </c>
      <c r="AT637" s="935">
        <f t="shared" si="171"/>
        <v>1.5989882946429999</v>
      </c>
      <c r="AU637" s="935">
        <f t="shared" si="171"/>
        <v>1.6773387210805066</v>
      </c>
      <c r="AV637" s="935">
        <f t="shared" si="171"/>
        <v>1.7595283184134514</v>
      </c>
      <c r="AW637" s="702">
        <f t="shared" si="166"/>
        <v>8.0171380411369579</v>
      </c>
      <c r="AX637" s="810">
        <f t="shared" si="167"/>
        <v>15.326205393112136</v>
      </c>
      <c r="AY637" s="991">
        <v>0.28000000000000003</v>
      </c>
      <c r="AZ637" s="922">
        <v>32.08</v>
      </c>
      <c r="BA637" s="922">
        <v>-0.54999999999999993</v>
      </c>
      <c r="BB637" s="922">
        <v>2.41</v>
      </c>
      <c r="BC637" s="922">
        <v>9.94</v>
      </c>
      <c r="BE637" s="664">
        <v>2006</v>
      </c>
      <c r="BF637" s="946" t="e">
        <f>#VALUE!</f>
        <v>#VALUE!</v>
      </c>
      <c r="BG637" s="931">
        <v>2.6</v>
      </c>
    </row>
    <row r="638" spans="1:59" ht="11.25" customHeight="1" x14ac:dyDescent="0.2">
      <c r="A638" s="537" t="s">
        <v>1583</v>
      </c>
      <c r="B638" s="925" t="s">
        <v>1584</v>
      </c>
      <c r="C638" s="988" t="s">
        <v>4224</v>
      </c>
      <c r="D638" s="988" t="s">
        <v>4360</v>
      </c>
      <c r="E638" s="792">
        <v>7</v>
      </c>
      <c r="F638" s="526">
        <v>674</v>
      </c>
      <c r="G638" s="526" t="s">
        <v>106</v>
      </c>
      <c r="H638" s="526" t="s">
        <v>106</v>
      </c>
      <c r="I638" s="924">
        <v>79.02</v>
      </c>
      <c r="J638" s="702">
        <f t="shared" si="155"/>
        <v>0.86054163502910663</v>
      </c>
      <c r="K638" s="927">
        <v>0.17</v>
      </c>
      <c r="L638" s="639">
        <v>4</v>
      </c>
      <c r="M638" s="693">
        <f t="shared" si="156"/>
        <v>0.68</v>
      </c>
      <c r="N638" s="921" t="s">
        <v>320</v>
      </c>
      <c r="O638" s="795">
        <v>0.16</v>
      </c>
      <c r="P638" s="915">
        <v>43523</v>
      </c>
      <c r="Q638" s="915">
        <v>43553</v>
      </c>
      <c r="R638" s="693">
        <f t="shared" si="157"/>
        <v>6.2500000000000053</v>
      </c>
      <c r="S638" s="759">
        <f>IF(INDEX(Historical!$D$7:$D$1437,MATCH(B638,Historical!$B$7:$B$1446,0))=0,"n/a",(INDEX(Historical!$C$7:$C$1437,MATCH(B638,Historical!$B$7:$B$1446,0))/INDEX(Historical!$D$7:$D$1437,MATCH(B638,Historical!$B$7:$B$1446,0))-1)*100)</f>
        <v>14.285714285714279</v>
      </c>
      <c r="T638" s="759">
        <f>IF(INDEX(Historical!$F$7:$F$1430,MATCH(B638,Historical!$B$7:$B$1446,0))=0,"n/a",((INDEX(Historical!$C$7:$C$1437,MATCH(B638,Historical!$B$7:$B$1446,0))/INDEX(Historical!$F$7:$F$1430,MATCH(B638,Historical!$B$7:$B$1446,0)))^(1/3)-1)*100)</f>
        <v>10.064241629820891</v>
      </c>
      <c r="U638" s="759">
        <f>IF(INDEX(Historical!$H$7:$H$1430,MATCH(B638,Historical!$B$7:$B$1446,0))=0,"n/a",((INDEX(Historical!$C$7:$C$1437,MATCH(B638,Historical!$B$7:$B$1446,0))/INDEX(Historical!$H$7:$H$1430,MATCH(B638,Historical!$B$7:$B$1446,0)))^(1/5)-1)*100)</f>
        <v>14.869835499703509</v>
      </c>
      <c r="V638" s="759">
        <f>IF(INDEX(Historical!$O$7:$O$1430,MATCH(B638,Historical!$B$7:$B$1446,0))=0,"n/a",((INDEX(Historical!$C$7:$C$1437,MATCH(B638,Historical!$B$7:$B$1446,0))/INDEX(Historical!$O$7:$O$1430,MATCH(B638,Historical!$B$7:$B$1446,0)))^(1/10)-1)*100)</f>
        <v>38.300578436247832</v>
      </c>
      <c r="W638" s="760">
        <f t="shared" si="158"/>
        <v>0.38824049418613044</v>
      </c>
      <c r="X638" s="761">
        <f t="shared" si="159"/>
        <v>12.391529583086259</v>
      </c>
      <c r="Y638" s="706"/>
      <c r="Z638" s="702">
        <f t="shared" si="160"/>
        <v>34</v>
      </c>
      <c r="AA638" s="935">
        <f t="shared" si="161"/>
        <v>39.51</v>
      </c>
      <c r="AB638" s="639">
        <v>12</v>
      </c>
      <c r="AC638" s="916">
        <v>2</v>
      </c>
      <c r="AD638" s="916">
        <v>5.41</v>
      </c>
      <c r="AE638" s="916">
        <v>5.59</v>
      </c>
      <c r="AF638" s="916">
        <v>4.3099999999999996</v>
      </c>
      <c r="AG638" s="916">
        <v>11.899999999999999</v>
      </c>
      <c r="AH638" s="916">
        <v>-6.2</v>
      </c>
      <c r="AI638" s="916">
        <v>27.229999999999997</v>
      </c>
      <c r="AJ638" s="916">
        <v>1.2</v>
      </c>
      <c r="AK638" s="916">
        <v>7.2900000000000009</v>
      </c>
      <c r="AL638" s="928">
        <v>2320</v>
      </c>
      <c r="AM638" s="922">
        <v>1.7999999999999998</v>
      </c>
      <c r="AN638" s="916">
        <v>0</v>
      </c>
      <c r="AO638" s="802">
        <f t="shared" si="162"/>
        <v>-23.779622865267385</v>
      </c>
      <c r="AP638" s="803">
        <f t="shared" si="163"/>
        <v>15.730377134732615</v>
      </c>
      <c r="AQ638" s="936">
        <f t="shared" si="164"/>
        <v>175.10652482265846</v>
      </c>
      <c r="AR638" s="702">
        <f>INDEX(Historical!$C$7:$C$1437,MATCH(B638,Historical!$B$7:$B$1446,0))*IF(AH638="n/a",1.03,IF(AH638&lt;0,1.01,IF(AH638&gt;10,1.1,(1+AH638/100))))</f>
        <v>0.64639999999999997</v>
      </c>
      <c r="AS638" s="935">
        <f t="shared" si="165"/>
        <v>0.71104000000000001</v>
      </c>
      <c r="AT638" s="935">
        <f t="shared" si="171"/>
        <v>0.76287481599999996</v>
      </c>
      <c r="AU638" s="935">
        <f t="shared" si="171"/>
        <v>0.81848839008639995</v>
      </c>
      <c r="AV638" s="935">
        <f t="shared" si="171"/>
        <v>0.87815619372369846</v>
      </c>
      <c r="AW638" s="702">
        <f t="shared" si="166"/>
        <v>3.8169593998100986</v>
      </c>
      <c r="AX638" s="810">
        <f t="shared" si="167"/>
        <v>4.8303712981651463</v>
      </c>
      <c r="AY638" s="991">
        <v>1.07</v>
      </c>
      <c r="AZ638" s="922">
        <v>66.88</v>
      </c>
      <c r="BA638" s="922">
        <v>-2.8899999999999997</v>
      </c>
      <c r="BB638" s="922">
        <v>7.99</v>
      </c>
      <c r="BC638" s="922">
        <v>18.11</v>
      </c>
      <c r="BE638" s="664">
        <v>2013</v>
      </c>
      <c r="BF638" s="946" t="e">
        <f>#VALUE!</f>
        <v>#VALUE!</v>
      </c>
      <c r="BG638" s="931">
        <v>10.6</v>
      </c>
    </row>
    <row r="639" spans="1:59" ht="11.25" customHeight="1" x14ac:dyDescent="0.2">
      <c r="A639" s="537" t="s">
        <v>1567</v>
      </c>
      <c r="B639" s="925" t="s">
        <v>1568</v>
      </c>
      <c r="C639" s="988" t="s">
        <v>108</v>
      </c>
      <c r="D639" s="988" t="s">
        <v>4373</v>
      </c>
      <c r="E639" s="792">
        <v>7</v>
      </c>
      <c r="F639" s="526">
        <v>636</v>
      </c>
      <c r="G639" s="526" t="s">
        <v>106</v>
      </c>
      <c r="H639" s="526" t="s">
        <v>106</v>
      </c>
      <c r="I639" s="924">
        <v>33</v>
      </c>
      <c r="J639" s="702">
        <f t="shared" si="155"/>
        <v>1.5151515151515151</v>
      </c>
      <c r="K639" s="927">
        <v>0.125</v>
      </c>
      <c r="L639" s="639">
        <v>4</v>
      </c>
      <c r="M639" s="693">
        <f t="shared" si="156"/>
        <v>0.5</v>
      </c>
      <c r="N639" s="921" t="s">
        <v>1004</v>
      </c>
      <c r="O639" s="795">
        <v>0.11</v>
      </c>
      <c r="P639" s="915">
        <v>43455</v>
      </c>
      <c r="Q639" s="915">
        <v>43441</v>
      </c>
      <c r="R639" s="693">
        <f t="shared" si="157"/>
        <v>13.636363636363635</v>
      </c>
      <c r="S639" s="759">
        <f>IF(INDEX(Historical!$D$7:$D$1437,MATCH(B639,Historical!$B$7:$B$1446,0))=0,"n/a",(INDEX(Historical!$C$7:$C$1437,MATCH(B639,Historical!$B$7:$B$1446,0))/INDEX(Historical!$D$7:$D$1437,MATCH(B639,Historical!$B$7:$B$1446,0))-1)*100)</f>
        <v>11.250000000000004</v>
      </c>
      <c r="T639" s="759">
        <f>IF(INDEX(Historical!$F$7:$F$1430,MATCH(B639,Historical!$B$7:$B$1446,0))=0,"n/a",((INDEX(Historical!$C$7:$C$1437,MATCH(B639,Historical!$B$7:$B$1446,0))/INDEX(Historical!$F$7:$F$1430,MATCH(B639,Historical!$B$7:$B$1446,0)))^(1/3)-1)*100)</f>
        <v>9.3856532240373269</v>
      </c>
      <c r="U639" s="759">
        <f>IF(INDEX(Historical!$H$7:$H$1430,MATCH(B639,Historical!$B$7:$B$1446,0))=0,"n/a",((INDEX(Historical!$C$7:$C$1437,MATCH(B639,Historical!$B$7:$B$1446,0))/INDEX(Historical!$H$7:$H$1430,MATCH(B639,Historical!$B$7:$B$1446,0)))^(1/5)-1)*100)</f>
        <v>14.613427058925254</v>
      </c>
      <c r="V639" s="759">
        <f>IF(INDEX(Historical!$O$7:$O$1430,MATCH(B639,Historical!$B$7:$B$1446,0))=0,"n/a",((INDEX(Historical!$C$7:$C$1437,MATCH(B639,Historical!$B$7:$B$1446,0))/INDEX(Historical!$O$7:$O$1430,MATCH(B639,Historical!$B$7:$B$1446,0)))^(1/10)-1)*100)</f>
        <v>-2.9443380282872189</v>
      </c>
      <c r="W639" s="760" t="str">
        <f t="shared" si="158"/>
        <v>n/a</v>
      </c>
      <c r="X639" s="761" t="str">
        <f t="shared" si="159"/>
        <v>n/a</v>
      </c>
      <c r="Y639" s="716"/>
      <c r="Z639" s="702" t="str">
        <f t="shared" si="160"/>
        <v>n/a</v>
      </c>
      <c r="AA639" s="935" t="str">
        <f t="shared" si="161"/>
        <v>n/a</v>
      </c>
      <c r="AB639" s="639">
        <v>12</v>
      </c>
      <c r="AC639" s="916" t="s">
        <v>137</v>
      </c>
      <c r="AD639" s="916" t="s">
        <v>137</v>
      </c>
      <c r="AE639" s="916" t="s">
        <v>137</v>
      </c>
      <c r="AF639" s="916" t="s">
        <v>137</v>
      </c>
      <c r="AG639" s="916" t="s">
        <v>137</v>
      </c>
      <c r="AH639" s="916" t="s">
        <v>137</v>
      </c>
      <c r="AI639" s="916" t="s">
        <v>137</v>
      </c>
      <c r="AJ639" s="916" t="s">
        <v>137</v>
      </c>
      <c r="AK639" s="916" t="s">
        <v>137</v>
      </c>
      <c r="AL639" s="928" t="s">
        <v>137</v>
      </c>
      <c r="AM639" s="922" t="s">
        <v>137</v>
      </c>
      <c r="AN639" s="916" t="s">
        <v>137</v>
      </c>
      <c r="AO639" s="802" t="str">
        <f t="shared" si="162"/>
        <v>n/a</v>
      </c>
      <c r="AP639" s="803">
        <f t="shared" si="163"/>
        <v>16.128578574076769</v>
      </c>
      <c r="AQ639" s="936" t="str">
        <f t="shared" si="164"/>
        <v>n/a</v>
      </c>
      <c r="AR639" s="702">
        <f>INDEX(Historical!$C$7:$C$1437,MATCH(B639,Historical!$B$7:$B$1446,0))*IF(AH639="n/a",1.03,IF(AH639&lt;0,1.01,IF(AH639&gt;10,1.1,(1+AH639/100))))</f>
        <v>0.45835000000000004</v>
      </c>
      <c r="AS639" s="935">
        <f t="shared" si="165"/>
        <v>0.47210050000000003</v>
      </c>
      <c r="AT639" s="935">
        <f t="shared" si="171"/>
        <v>0.48626351500000004</v>
      </c>
      <c r="AU639" s="935">
        <f t="shared" si="171"/>
        <v>0.50085142045000008</v>
      </c>
      <c r="AV639" s="935">
        <f t="shared" si="171"/>
        <v>0.51587696306350006</v>
      </c>
      <c r="AW639" s="702">
        <f t="shared" si="166"/>
        <v>2.4334423985135003</v>
      </c>
      <c r="AX639" s="810">
        <f t="shared" si="167"/>
        <v>7.3740678742833339</v>
      </c>
      <c r="AY639" s="991" t="s">
        <v>137</v>
      </c>
      <c r="AZ639" s="922" t="s">
        <v>137</v>
      </c>
      <c r="BA639" s="922" t="s">
        <v>137</v>
      </c>
      <c r="BB639" s="922" t="s">
        <v>137</v>
      </c>
      <c r="BC639" s="922" t="s">
        <v>137</v>
      </c>
      <c r="BD639" s="960" t="s">
        <v>4298</v>
      </c>
      <c r="BE639" s="664">
        <v>2012</v>
      </c>
      <c r="BF639" s="946" t="e">
        <f>#VALUE!</f>
        <v>#VALUE!</v>
      </c>
      <c r="BG639" s="931" t="s">
        <v>137</v>
      </c>
    </row>
    <row r="640" spans="1:59" ht="11.25" customHeight="1" x14ac:dyDescent="0.2">
      <c r="A640" s="537" t="s">
        <v>321</v>
      </c>
      <c r="B640" s="925" t="s">
        <v>322</v>
      </c>
      <c r="C640" s="988" t="s">
        <v>123</v>
      </c>
      <c r="D640" s="988" t="s">
        <v>4205</v>
      </c>
      <c r="E640" s="792">
        <v>47</v>
      </c>
      <c r="F640" s="526">
        <v>37</v>
      </c>
      <c r="G640" s="526" t="s">
        <v>37</v>
      </c>
      <c r="H640" s="526" t="s">
        <v>115</v>
      </c>
      <c r="I640" s="916">
        <v>117.5</v>
      </c>
      <c r="J640" s="702">
        <f t="shared" si="155"/>
        <v>1.6340425531914893</v>
      </c>
      <c r="K640" s="927">
        <v>0.48</v>
      </c>
      <c r="L640" s="639">
        <v>4</v>
      </c>
      <c r="M640" s="693">
        <f t="shared" si="156"/>
        <v>1.92</v>
      </c>
      <c r="N640" s="921" t="s">
        <v>111</v>
      </c>
      <c r="O640" s="795">
        <v>0.45</v>
      </c>
      <c r="P640" s="915">
        <v>43321</v>
      </c>
      <c r="Q640" s="915">
        <v>43355</v>
      </c>
      <c r="R640" s="693">
        <f t="shared" si="157"/>
        <v>6.6666666666666599</v>
      </c>
      <c r="S640" s="759">
        <f>IF(INDEX(Historical!$D$7:$D$1437,MATCH(B640,Historical!$B$7:$B$1446,0))=0,"n/a",(INDEX(Historical!$C$7:$C$1437,MATCH(B640,Historical!$B$7:$B$1446,0))/INDEX(Historical!$D$7:$D$1437,MATCH(B640,Historical!$B$7:$B$1446,0))-1)*100)</f>
        <v>9.4117647058823408</v>
      </c>
      <c r="T640" s="759">
        <f>IF(INDEX(Historical!$F$7:$F$1430,MATCH(B640,Historical!$B$7:$B$1446,0))=0,"n/a",((INDEX(Historical!$C$7:$C$1437,MATCH(B640,Historical!$B$7:$B$1446,0))/INDEX(Historical!$F$7:$F$1430,MATCH(B640,Historical!$B$7:$B$1446,0)))^(1/3)-1)*100)</f>
        <v>9.5432196662554869</v>
      </c>
      <c r="U640" s="759">
        <f>IF(INDEX(Historical!$H$7:$H$1430,MATCH(B640,Historical!$B$7:$B$1446,0))=0,"n/a",((INDEX(Historical!$C$7:$C$1437,MATCH(B640,Historical!$B$7:$B$1446,0))/INDEX(Historical!$H$7:$H$1430,MATCH(B640,Historical!$B$7:$B$1446,0)))^(1/5)-1)*100)</f>
        <v>8.9796765975817205</v>
      </c>
      <c r="V640" s="759">
        <f>IF(INDEX(Historical!$O$7:$O$1430,MATCH(B640,Historical!$B$7:$B$1446,0))=0,"n/a",((INDEX(Historical!$C$7:$C$1437,MATCH(B640,Historical!$B$7:$B$1446,0))/INDEX(Historical!$O$7:$O$1430,MATCH(B640,Historical!$B$7:$B$1446,0)))^(1/10)-1)*100)</f>
        <v>5.9350474316304691</v>
      </c>
      <c r="W640" s="760">
        <f t="shared" si="158"/>
        <v>1.5129915474179849</v>
      </c>
      <c r="X640" s="761">
        <f t="shared" si="159"/>
        <v>0.70706114941588349</v>
      </c>
      <c r="Y640" s="716"/>
      <c r="Z640" s="702">
        <f t="shared" si="160"/>
        <v>35.955056179775283</v>
      </c>
      <c r="AA640" s="935">
        <f t="shared" si="161"/>
        <v>22.00374531835206</v>
      </c>
      <c r="AB640" s="639">
        <v>12</v>
      </c>
      <c r="AC640" s="916">
        <v>5.34</v>
      </c>
      <c r="AD640" s="916">
        <v>2.2999999999999998</v>
      </c>
      <c r="AE640" s="916">
        <v>1.83</v>
      </c>
      <c r="AF640" s="916">
        <v>5.67</v>
      </c>
      <c r="AG640" s="916">
        <v>26.900000000000002</v>
      </c>
      <c r="AH640" s="916">
        <v>-8.4</v>
      </c>
      <c r="AI640" s="916">
        <v>10.059999999999999</v>
      </c>
      <c r="AJ640" s="916">
        <v>12.7</v>
      </c>
      <c r="AK640" s="916">
        <v>9.59</v>
      </c>
      <c r="AL640" s="928">
        <v>27810</v>
      </c>
      <c r="AM640" s="922">
        <v>0.1</v>
      </c>
      <c r="AN640" s="916">
        <v>1.08</v>
      </c>
      <c r="AO640" s="802">
        <f t="shared" si="162"/>
        <v>-11.390026167578849</v>
      </c>
      <c r="AP640" s="803">
        <f t="shared" si="163"/>
        <v>10.61371915077321</v>
      </c>
      <c r="AQ640" s="936">
        <f t="shared" si="164"/>
        <v>135.47704389652765</v>
      </c>
      <c r="AR640" s="702">
        <f>INDEX(Historical!$C$7:$C$1437,MATCH(B640,Historical!$B$7:$B$1446,0))*IF(AH640="n/a",1.03,IF(AH640&lt;0,1.01,IF(AH640&gt;10,1.1,(1+AH640/100))))</f>
        <v>1.8786</v>
      </c>
      <c r="AS640" s="935">
        <f t="shared" si="165"/>
        <v>2.0664600000000002</v>
      </c>
      <c r="AT640" s="935">
        <f t="shared" si="171"/>
        <v>2.2646335140000002</v>
      </c>
      <c r="AU640" s="935">
        <f t="shared" si="171"/>
        <v>2.4818118679926005</v>
      </c>
      <c r="AV640" s="935">
        <f t="shared" si="171"/>
        <v>2.7198176261330911</v>
      </c>
      <c r="AW640" s="702">
        <f t="shared" si="166"/>
        <v>11.411323008125692</v>
      </c>
      <c r="AX640" s="810">
        <f t="shared" si="167"/>
        <v>9.711764262234631</v>
      </c>
      <c r="AY640" s="991">
        <v>1.18</v>
      </c>
      <c r="AZ640" s="922">
        <v>24.51</v>
      </c>
      <c r="BA640" s="922">
        <v>-3.1199999999999997</v>
      </c>
      <c r="BB640" s="922">
        <v>4.2</v>
      </c>
      <c r="BC640" s="922">
        <v>9.17</v>
      </c>
      <c r="BE640" s="664">
        <v>1972</v>
      </c>
      <c r="BF640" s="946" t="e">
        <f>#VALUE!</f>
        <v>#VALUE!</v>
      </c>
      <c r="BG640" s="931">
        <v>7.8</v>
      </c>
    </row>
    <row r="641" spans="1:59" ht="11.25" customHeight="1" x14ac:dyDescent="0.2">
      <c r="A641" s="609" t="s">
        <v>743</v>
      </c>
      <c r="B641" s="925" t="s">
        <v>744</v>
      </c>
      <c r="C641" s="988" t="s">
        <v>131</v>
      </c>
      <c r="D641" s="988" t="s">
        <v>4363</v>
      </c>
      <c r="E641" s="792">
        <v>18</v>
      </c>
      <c r="F641" s="526">
        <v>182</v>
      </c>
      <c r="G641" s="526" t="s">
        <v>37</v>
      </c>
      <c r="H641" s="526" t="s">
        <v>37</v>
      </c>
      <c r="I641" s="924">
        <v>31.21</v>
      </c>
      <c r="J641" s="702">
        <f t="shared" si="155"/>
        <v>5.2867670618391536</v>
      </c>
      <c r="K641" s="927">
        <v>0.41249999999999998</v>
      </c>
      <c r="L641" s="639">
        <v>4</v>
      </c>
      <c r="M641" s="693">
        <f t="shared" si="156"/>
        <v>1.65</v>
      </c>
      <c r="N641" s="921" t="s">
        <v>164</v>
      </c>
      <c r="O641" s="795">
        <v>0.41</v>
      </c>
      <c r="P641" s="915">
        <v>43531</v>
      </c>
      <c r="Q641" s="915">
        <v>43556</v>
      </c>
      <c r="R641" s="693">
        <f t="shared" si="157"/>
        <v>0.60975609756097615</v>
      </c>
      <c r="S641" s="759">
        <f>IF(INDEX(Historical!$D$7:$D$1437,MATCH(B641,Historical!$B$7:$B$1446,0))=0,"n/a",(INDEX(Historical!$C$7:$C$1437,MATCH(B641,Historical!$B$7:$B$1446,0))/INDEX(Historical!$D$7:$D$1437,MATCH(B641,Historical!$B$7:$B$1446,0))-1)*100)</f>
        <v>3.833865814696491</v>
      </c>
      <c r="T641" s="759">
        <f>IF(INDEX(Historical!$F$7:$F$1430,MATCH(B641,Historical!$B$7:$B$1446,0))=0,"n/a",((INDEX(Historical!$C$7:$C$1437,MATCH(B641,Historical!$B$7:$B$1446,0))/INDEX(Historical!$F$7:$F$1430,MATCH(B641,Historical!$B$7:$B$1446,0)))^(1/3)-1)*100)</f>
        <v>2.818372270192615</v>
      </c>
      <c r="U641" s="759">
        <f>IF(INDEX(Historical!$H$7:$H$1430,MATCH(B641,Historical!$B$7:$B$1446,0))=0,"n/a",((INDEX(Historical!$C$7:$C$1437,MATCH(B641,Historical!$B$7:$B$1446,0))/INDEX(Historical!$H$7:$H$1430,MATCH(B641,Historical!$B$7:$B$1446,0)))^(1/5)-1)*100)</f>
        <v>3.5208440573418098</v>
      </c>
      <c r="V641" s="759">
        <f>IF(INDEX(Historical!$O$7:$O$1430,MATCH(B641,Historical!$B$7:$B$1446,0))=0,"n/a",((INDEX(Historical!$C$7:$C$1437,MATCH(B641,Historical!$B$7:$B$1446,0))/INDEX(Historical!$O$7:$O$1430,MATCH(B641,Historical!$B$7:$B$1446,0)))^(1/10)-1)*100)</f>
        <v>2.6741776967489139</v>
      </c>
      <c r="W641" s="760">
        <f t="shared" si="158"/>
        <v>1.3166081153179223</v>
      </c>
      <c r="X641" s="761">
        <f t="shared" si="159"/>
        <v>0.78240979052040216</v>
      </c>
      <c r="Y641" s="926"/>
      <c r="Z641" s="702">
        <f t="shared" si="160"/>
        <v>63.953488372093013</v>
      </c>
      <c r="AA641" s="935">
        <f t="shared" si="161"/>
        <v>12.096899224806201</v>
      </c>
      <c r="AB641" s="639">
        <v>12</v>
      </c>
      <c r="AC641" s="916">
        <v>2.58</v>
      </c>
      <c r="AD641" s="916">
        <v>19.21</v>
      </c>
      <c r="AE641" s="918">
        <v>2.89</v>
      </c>
      <c r="AF641" s="916">
        <v>1.93</v>
      </c>
      <c r="AG641" s="916">
        <v>15.9</v>
      </c>
      <c r="AH641" s="916">
        <v>22.3</v>
      </c>
      <c r="AI641" s="916">
        <v>4.4799999999999995</v>
      </c>
      <c r="AJ641" s="916">
        <v>4.5</v>
      </c>
      <c r="AK641" s="916">
        <v>0.63</v>
      </c>
      <c r="AL641" s="928">
        <v>22520</v>
      </c>
      <c r="AM641" s="922">
        <v>0.21</v>
      </c>
      <c r="AN641" s="916">
        <v>1.89</v>
      </c>
      <c r="AO641" s="802">
        <f t="shared" si="162"/>
        <v>-3.2892881056252374</v>
      </c>
      <c r="AP641" s="803">
        <f t="shared" si="163"/>
        <v>8.8076111191809634</v>
      </c>
      <c r="AQ641" s="936">
        <f t="shared" si="164"/>
        <v>1.8648680117732575</v>
      </c>
      <c r="AR641" s="702">
        <f>INDEX(Historical!$C$7:$C$1437,MATCH(B641,Historical!$B$7:$B$1446,0))*IF(AH641="n/a",1.03,IF(AH641&lt;0,1.01,IF(AH641&gt;10,1.1,(1+AH641/100))))</f>
        <v>1.7875000000000001</v>
      </c>
      <c r="AS641" s="935">
        <f t="shared" si="165"/>
        <v>1.86758</v>
      </c>
      <c r="AT641" s="935">
        <f t="shared" si="171"/>
        <v>1.879345754</v>
      </c>
      <c r="AU641" s="935">
        <f t="shared" si="171"/>
        <v>1.8911856322502001</v>
      </c>
      <c r="AV641" s="935">
        <f t="shared" si="171"/>
        <v>1.9031001017333764</v>
      </c>
      <c r="AW641" s="702">
        <f t="shared" si="166"/>
        <v>9.3287114879835755</v>
      </c>
      <c r="AX641" s="810">
        <f t="shared" si="167"/>
        <v>29.890136135801264</v>
      </c>
      <c r="AY641" s="991">
        <v>0.56999999999999995</v>
      </c>
      <c r="AZ641" s="922">
        <v>23.36</v>
      </c>
      <c r="BA641" s="922">
        <v>-5.09</v>
      </c>
      <c r="BB641" s="922">
        <v>-1.8499999999999999</v>
      </c>
      <c r="BC641" s="922">
        <v>2.71</v>
      </c>
      <c r="BE641" s="664">
        <v>2002</v>
      </c>
      <c r="BF641" s="946" t="e">
        <f>#VALUE!</f>
        <v>#VALUE!</v>
      </c>
      <c r="BG641" s="931">
        <v>4.3</v>
      </c>
    </row>
    <row r="642" spans="1:59" ht="11.25" customHeight="1" x14ac:dyDescent="0.2">
      <c r="A642" s="609" t="s">
        <v>1557</v>
      </c>
      <c r="B642" s="925" t="s">
        <v>1558</v>
      </c>
      <c r="C642" s="988" t="s">
        <v>108</v>
      </c>
      <c r="D642" s="988" t="s">
        <v>4373</v>
      </c>
      <c r="E642" s="792">
        <v>7</v>
      </c>
      <c r="F642" s="526">
        <v>637</v>
      </c>
      <c r="G642" s="526" t="s">
        <v>106</v>
      </c>
      <c r="H642" s="526" t="s">
        <v>106</v>
      </c>
      <c r="I642" s="924">
        <v>67.12</v>
      </c>
      <c r="J642" s="702">
        <f t="shared" si="155"/>
        <v>3.1585220500595943</v>
      </c>
      <c r="K642" s="927">
        <v>0.53</v>
      </c>
      <c r="L642" s="639">
        <v>4</v>
      </c>
      <c r="M642" s="693">
        <f t="shared" si="156"/>
        <v>2.12</v>
      </c>
      <c r="N642" s="921" t="s">
        <v>152</v>
      </c>
      <c r="O642" s="795">
        <v>0.51</v>
      </c>
      <c r="P642" s="915">
        <v>43425</v>
      </c>
      <c r="Q642" s="915">
        <v>43448</v>
      </c>
      <c r="R642" s="693">
        <f t="shared" si="157"/>
        <v>3.9215686274509838</v>
      </c>
      <c r="S642" s="759">
        <f>IF(INDEX(Historical!$D$7:$D$1437,MATCH(B642,Historical!$B$7:$B$1446,0))=0,"n/a",(INDEX(Historical!$C$7:$C$1437,MATCH(B642,Historical!$B$7:$B$1446,0))/INDEX(Historical!$D$7:$D$1437,MATCH(B642,Historical!$B$7:$B$1446,0))-1)*100)</f>
        <v>5.1546391752577359</v>
      </c>
      <c r="T642" s="759">
        <f>IF(INDEX(Historical!$F$7:$F$1430,MATCH(B642,Historical!$B$7:$B$1446,0))=0,"n/a",((INDEX(Historical!$C$7:$C$1437,MATCH(B642,Historical!$B$7:$B$1446,0))/INDEX(Historical!$F$7:$F$1430,MATCH(B642,Historical!$B$7:$B$1446,0)))^(1/3)-1)*100)</f>
        <v>7.5879871950279343</v>
      </c>
      <c r="U642" s="759">
        <f>IF(INDEX(Historical!$H$7:$H$1430,MATCH(B642,Historical!$B$7:$B$1446,0))=0,"n/a",((INDEX(Historical!$C$7:$C$1437,MATCH(B642,Historical!$B$7:$B$1446,0))/INDEX(Historical!$H$7:$H$1430,MATCH(B642,Historical!$B$7:$B$1446,0)))^(1/5)-1)*100)</f>
        <v>9.7961838602559368</v>
      </c>
      <c r="V642" s="759" t="str">
        <f>IF(INDEX(Historical!$O$7:$O$1430,MATCH(B642,Historical!$B$7:$B$1446,0))=0,"n/a",((INDEX(Historical!$C$7:$C$1437,MATCH(B642,Historical!$B$7:$B$1446,0))/INDEX(Historical!$O$7:$O$1430,MATCH(B642,Historical!$B$7:$B$1446,0)))^(1/10)-1)*100)</f>
        <v>n/a</v>
      </c>
      <c r="W642" s="760" t="str">
        <f t="shared" si="158"/>
        <v>n/a</v>
      </c>
      <c r="X642" s="761" t="str">
        <f t="shared" si="159"/>
        <v>n/a</v>
      </c>
      <c r="Y642" s="711"/>
      <c r="Z642" s="702" t="str">
        <f t="shared" si="160"/>
        <v>n/a</v>
      </c>
      <c r="AA642" s="935" t="str">
        <f t="shared" si="161"/>
        <v>n/a</v>
      </c>
      <c r="AB642" s="639">
        <v>12</v>
      </c>
      <c r="AC642" s="916" t="s">
        <v>137</v>
      </c>
      <c r="AD642" s="916" t="s">
        <v>137</v>
      </c>
      <c r="AE642" s="916" t="s">
        <v>137</v>
      </c>
      <c r="AF642" s="916" t="s">
        <v>137</v>
      </c>
      <c r="AG642" s="916" t="s">
        <v>137</v>
      </c>
      <c r="AH642" s="916" t="s">
        <v>137</v>
      </c>
      <c r="AI642" s="916" t="s">
        <v>137</v>
      </c>
      <c r="AJ642" s="916" t="s">
        <v>137</v>
      </c>
      <c r="AK642" s="916" t="s">
        <v>137</v>
      </c>
      <c r="AL642" s="928" t="s">
        <v>137</v>
      </c>
      <c r="AM642" s="922" t="s">
        <v>137</v>
      </c>
      <c r="AN642" s="916" t="s">
        <v>137</v>
      </c>
      <c r="AO642" s="802" t="str">
        <f t="shared" si="162"/>
        <v>n/a</v>
      </c>
      <c r="AP642" s="803">
        <f t="shared" si="163"/>
        <v>12.954705910315532</v>
      </c>
      <c r="AQ642" s="936" t="str">
        <f t="shared" si="164"/>
        <v>n/a</v>
      </c>
      <c r="AR642" s="702">
        <f>INDEX(Historical!$C$7:$C$1437,MATCH(B642,Historical!$B$7:$B$1446,0))*IF(AH642="n/a",1.03,IF(AH642&lt;0,1.01,IF(AH642&gt;10,1.1,(1+AH642/100))))</f>
        <v>2.1012</v>
      </c>
      <c r="AS642" s="935">
        <f t="shared" si="165"/>
        <v>2.1642359999999998</v>
      </c>
      <c r="AT642" s="935">
        <f t="shared" si="171"/>
        <v>2.2291630799999997</v>
      </c>
      <c r="AU642" s="935">
        <f t="shared" si="171"/>
        <v>2.2960379723999997</v>
      </c>
      <c r="AV642" s="935">
        <f t="shared" si="171"/>
        <v>2.3649191115719996</v>
      </c>
      <c r="AW642" s="702">
        <f t="shared" si="166"/>
        <v>11.155556163971998</v>
      </c>
      <c r="AX642" s="810">
        <f t="shared" si="167"/>
        <v>16.620316096501782</v>
      </c>
      <c r="AY642" s="991" t="s">
        <v>137</v>
      </c>
      <c r="AZ642" s="922" t="s">
        <v>137</v>
      </c>
      <c r="BA642" s="922" t="s">
        <v>137</v>
      </c>
      <c r="BB642" s="922" t="s">
        <v>137</v>
      </c>
      <c r="BC642" s="922" t="s">
        <v>137</v>
      </c>
      <c r="BD642" s="960" t="s">
        <v>4298</v>
      </c>
      <c r="BE642" s="664">
        <v>2012</v>
      </c>
      <c r="BF642" s="946" t="e">
        <f>#VALUE!</f>
        <v>#VALUE!</v>
      </c>
      <c r="BG642" s="931" t="s">
        <v>137</v>
      </c>
    </row>
    <row r="643" spans="1:59" ht="11.25" customHeight="1" x14ac:dyDescent="0.2">
      <c r="A643" s="609" t="s">
        <v>734</v>
      </c>
      <c r="B643" s="925" t="s">
        <v>735</v>
      </c>
      <c r="C643" s="988" t="s">
        <v>154</v>
      </c>
      <c r="D643" s="988" t="s">
        <v>4383</v>
      </c>
      <c r="E643" s="792">
        <v>17</v>
      </c>
      <c r="F643" s="526">
        <v>207</v>
      </c>
      <c r="G643" s="526" t="s">
        <v>106</v>
      </c>
      <c r="H643" s="526" t="s">
        <v>106</v>
      </c>
      <c r="I643" s="924">
        <v>47.92</v>
      </c>
      <c r="J643" s="702">
        <f t="shared" si="155"/>
        <v>1.7529215358931551</v>
      </c>
      <c r="K643" s="927">
        <v>0.21</v>
      </c>
      <c r="L643" s="639">
        <v>4</v>
      </c>
      <c r="M643" s="693">
        <f t="shared" si="156"/>
        <v>0.84</v>
      </c>
      <c r="N643" s="921" t="s">
        <v>327</v>
      </c>
      <c r="O643" s="795">
        <v>0.19</v>
      </c>
      <c r="P643" s="915">
        <v>43615</v>
      </c>
      <c r="Q643" s="915">
        <v>43634</v>
      </c>
      <c r="R643" s="693">
        <f t="shared" si="157"/>
        <v>10.52631578947368</v>
      </c>
      <c r="S643" s="759">
        <f>IF(INDEX(Historical!$D$7:$D$1437,MATCH(B643,Historical!$B$7:$B$1446,0))=0,"n/a",(INDEX(Historical!$C$7:$C$1437,MATCH(B643,Historical!$B$7:$B$1446,0))/INDEX(Historical!$D$7:$D$1437,MATCH(B643,Historical!$B$7:$B$1446,0))-1)*100)</f>
        <v>18.75</v>
      </c>
      <c r="T643" s="759">
        <f>IF(INDEX(Historical!$F$7:$F$1430,MATCH(B643,Historical!$B$7:$B$1446,0))=0,"n/a",((INDEX(Historical!$C$7:$C$1437,MATCH(B643,Historical!$B$7:$B$1446,0))/INDEX(Historical!$F$7:$F$1430,MATCH(B643,Historical!$B$7:$B$1446,0)))^(1/3)-1)*100)</f>
        <v>14.977941578896626</v>
      </c>
      <c r="U643" s="759">
        <f>IF(INDEX(Historical!$H$7:$H$1430,MATCH(B643,Historical!$B$7:$B$1446,0))=0,"n/a",((INDEX(Historical!$C$7:$C$1437,MATCH(B643,Historical!$B$7:$B$1446,0))/INDEX(Historical!$H$7:$H$1430,MATCH(B643,Historical!$B$7:$B$1446,0)))^(1/5)-1)*100)</f>
        <v>16.118714233316211</v>
      </c>
      <c r="V643" s="759">
        <f>IF(INDEX(Historical!$O$7:$O$1430,MATCH(B643,Historical!$B$7:$B$1446,0))=0,"n/a",((INDEX(Historical!$C$7:$C$1437,MATCH(B643,Historical!$B$7:$B$1446,0))/INDEX(Historical!$O$7:$O$1430,MATCH(B643,Historical!$B$7:$B$1446,0)))^(1/10)-1)*100)</f>
        <v>14.00029446326867</v>
      </c>
      <c r="W643" s="760">
        <f t="shared" si="158"/>
        <v>1.1513125152906927</v>
      </c>
      <c r="X643" s="761" t="str">
        <f t="shared" si="159"/>
        <v>n/a</v>
      </c>
      <c r="Y643" s="926" t="s">
        <v>736</v>
      </c>
      <c r="Z643" s="702">
        <f t="shared" si="160"/>
        <v>89.361702127659584</v>
      </c>
      <c r="AA643" s="935">
        <f t="shared" si="161"/>
        <v>50.978723404255327</v>
      </c>
      <c r="AB643" s="639">
        <v>6</v>
      </c>
      <c r="AC643" s="916">
        <v>0.94</v>
      </c>
      <c r="AD643" s="916">
        <v>30.02</v>
      </c>
      <c r="AE643" s="916">
        <v>1.37</v>
      </c>
      <c r="AF643" s="916">
        <v>1.1499999999999999</v>
      </c>
      <c r="AG643" s="916">
        <v>2.1999999999999997</v>
      </c>
      <c r="AH643" s="916">
        <v>0.3</v>
      </c>
      <c r="AI643" s="916">
        <v>8.24</v>
      </c>
      <c r="AJ643" s="916">
        <v>-11.799999999999999</v>
      </c>
      <c r="AK643" s="916">
        <v>1.7000000000000002</v>
      </c>
      <c r="AL643" s="928">
        <v>6500</v>
      </c>
      <c r="AM643" s="922">
        <v>0.1</v>
      </c>
      <c r="AN643" s="916">
        <v>0.56999999999999995</v>
      </c>
      <c r="AO643" s="802">
        <f t="shared" si="162"/>
        <v>-33.107087635045957</v>
      </c>
      <c r="AP643" s="803">
        <f t="shared" si="163"/>
        <v>17.871635769209366</v>
      </c>
      <c r="AQ643" s="936">
        <f t="shared" si="164"/>
        <v>61.418065786252505</v>
      </c>
      <c r="AR643" s="702">
        <f>INDEX(Historical!$C$7:$C$1437,MATCH(B643,Historical!$B$7:$B$1446,0))*IF(AH643="n/a",1.03,IF(AH643&lt;0,1.01,IF(AH643&gt;10,1.1,(1+AH643/100))))</f>
        <v>0.76227999999999996</v>
      </c>
      <c r="AS643" s="935">
        <f t="shared" si="165"/>
        <v>0.825091872</v>
      </c>
      <c r="AT643" s="935">
        <f t="shared" si="171"/>
        <v>0.83911843382399998</v>
      </c>
      <c r="AU643" s="935">
        <f t="shared" si="171"/>
        <v>0.85338344719900794</v>
      </c>
      <c r="AV643" s="935">
        <f t="shared" si="171"/>
        <v>0.86789096580139102</v>
      </c>
      <c r="AW643" s="702">
        <f t="shared" si="166"/>
        <v>4.1477647188243987</v>
      </c>
      <c r="AX643" s="810">
        <f t="shared" si="167"/>
        <v>8.6556025017203631</v>
      </c>
      <c r="AY643" s="991">
        <v>1.32</v>
      </c>
      <c r="AZ643" s="922">
        <v>32.08</v>
      </c>
      <c r="BA643" s="922">
        <v>-40.589999999999996</v>
      </c>
      <c r="BB643" s="922">
        <v>-1.95</v>
      </c>
      <c r="BC643" s="922">
        <v>-20.46</v>
      </c>
      <c r="BE643" s="664">
        <v>2003</v>
      </c>
      <c r="BF643" s="946" t="e">
        <f>#VALUE!</f>
        <v>#VALUE!</v>
      </c>
      <c r="BG643" s="931">
        <v>1.2</v>
      </c>
    </row>
    <row r="644" spans="1:59" ht="11.25" customHeight="1" x14ac:dyDescent="0.2">
      <c r="A644" s="537" t="s">
        <v>1587</v>
      </c>
      <c r="B644" s="925" t="s">
        <v>1588</v>
      </c>
      <c r="C644" s="988" t="s">
        <v>108</v>
      </c>
      <c r="D644" s="988" t="s">
        <v>118</v>
      </c>
      <c r="E644" s="792">
        <v>10</v>
      </c>
      <c r="F644" s="526">
        <v>339</v>
      </c>
      <c r="G644" s="526" t="s">
        <v>106</v>
      </c>
      <c r="H644" s="526" t="s">
        <v>106</v>
      </c>
      <c r="I644" s="924">
        <v>130.29</v>
      </c>
      <c r="J644" s="702">
        <f t="shared" si="155"/>
        <v>1.0438253127638346</v>
      </c>
      <c r="K644" s="927">
        <v>0.34</v>
      </c>
      <c r="L644" s="639">
        <v>4</v>
      </c>
      <c r="M644" s="693">
        <f t="shared" si="156"/>
        <v>1.36</v>
      </c>
      <c r="N644" s="921" t="s">
        <v>595</v>
      </c>
      <c r="O644" s="795">
        <v>0.25</v>
      </c>
      <c r="P644" s="915">
        <v>43515</v>
      </c>
      <c r="Q644" s="915">
        <v>43539</v>
      </c>
      <c r="R644" s="693">
        <f t="shared" si="157"/>
        <v>36.000000000000007</v>
      </c>
      <c r="S644" s="759">
        <f>IF(INDEX(Historical!$D$7:$D$1437,MATCH(B644,Historical!$B$7:$B$1446,0))=0,"n/a",(INDEX(Historical!$C$7:$C$1437,MATCH(B644,Historical!$B$7:$B$1446,0))/INDEX(Historical!$D$7:$D$1437,MATCH(B644,Historical!$B$7:$B$1446,0))-1)*100)</f>
        <v>28.205128205128194</v>
      </c>
      <c r="T644" s="759">
        <f>IF(INDEX(Historical!$F$7:$F$1430,MATCH(B644,Historical!$B$7:$B$1446,0))=0,"n/a",((INDEX(Historical!$C$7:$C$1437,MATCH(B644,Historical!$B$7:$B$1446,0))/INDEX(Historical!$F$7:$F$1430,MATCH(B644,Historical!$B$7:$B$1446,0)))^(1/3)-1)*100)</f>
        <v>16.039720840319482</v>
      </c>
      <c r="U644" s="759">
        <f>IF(INDEX(Historical!$H$7:$H$1430,MATCH(B644,Historical!$B$7:$B$1446,0))=0,"n/a",((INDEX(Historical!$C$7:$C$1437,MATCH(B644,Historical!$B$7:$B$1446,0))/INDEX(Historical!$H$7:$H$1430,MATCH(B644,Historical!$B$7:$B$1446,0)))^(1/5)-1)*100)</f>
        <v>17.844539784792257</v>
      </c>
      <c r="V644" s="759" t="str">
        <f>IF(INDEX(Historical!$O$7:$O$1430,MATCH(B644,Historical!$B$7:$B$1446,0))=0,"n/a",((INDEX(Historical!$C$7:$C$1437,MATCH(B644,Historical!$B$7:$B$1446,0))/INDEX(Historical!$O$7:$O$1430,MATCH(B644,Historical!$B$7:$B$1446,0)))^(1/10)-1)*100)</f>
        <v>n/a</v>
      </c>
      <c r="W644" s="760" t="str">
        <f t="shared" si="158"/>
        <v>n/a</v>
      </c>
      <c r="X644" s="761">
        <f t="shared" si="159"/>
        <v>0.83385699928935786</v>
      </c>
      <c r="Y644" s="926"/>
      <c r="Z644" s="702">
        <f t="shared" si="160"/>
        <v>18.579234972677597</v>
      </c>
      <c r="AA644" s="935">
        <f t="shared" si="161"/>
        <v>17.79918032786885</v>
      </c>
      <c r="AB644" s="639">
        <v>12</v>
      </c>
      <c r="AC644" s="916">
        <v>7.32</v>
      </c>
      <c r="AD644" s="916">
        <v>1.01</v>
      </c>
      <c r="AE644" s="916">
        <v>2.9</v>
      </c>
      <c r="AF644" s="916">
        <v>3.85</v>
      </c>
      <c r="AG644" s="916">
        <v>22.5</v>
      </c>
      <c r="AH644" s="916">
        <v>31.3</v>
      </c>
      <c r="AI644" s="916">
        <v>11.66</v>
      </c>
      <c r="AJ644" s="916">
        <v>21.4</v>
      </c>
      <c r="AK644" s="916">
        <v>17.68</v>
      </c>
      <c r="AL644" s="928">
        <v>5500</v>
      </c>
      <c r="AM644" s="922">
        <v>0.70000000000000007</v>
      </c>
      <c r="AN644" s="916">
        <v>0.92</v>
      </c>
      <c r="AO644" s="802">
        <f t="shared" si="162"/>
        <v>1.0891847696872432</v>
      </c>
      <c r="AP644" s="803">
        <f t="shared" si="163"/>
        <v>18.888365097556093</v>
      </c>
      <c r="AQ644" s="936">
        <f t="shared" si="164"/>
        <v>74.517549913143995</v>
      </c>
      <c r="AR644" s="702">
        <f>INDEX(Historical!$C$7:$C$1437,MATCH(B644,Historical!$B$7:$B$1446,0))*IF(AH644="n/a",1.03,IF(AH644&lt;0,1.01,IF(AH644&gt;10,1.1,(1+AH644/100))))</f>
        <v>1.1000000000000001</v>
      </c>
      <c r="AS644" s="935">
        <f t="shared" si="165"/>
        <v>1.2100000000000002</v>
      </c>
      <c r="AT644" s="935">
        <f t="shared" si="171"/>
        <v>1.3310000000000004</v>
      </c>
      <c r="AU644" s="935">
        <f t="shared" si="171"/>
        <v>1.4641000000000006</v>
      </c>
      <c r="AV644" s="935">
        <f t="shared" si="171"/>
        <v>1.6105100000000008</v>
      </c>
      <c r="AW644" s="702">
        <f t="shared" si="166"/>
        <v>6.7156100000000025</v>
      </c>
      <c r="AX644" s="810">
        <f t="shared" si="167"/>
        <v>5.1543556681249543</v>
      </c>
      <c r="AY644" s="991">
        <v>1.39</v>
      </c>
      <c r="AZ644" s="922">
        <v>44.690000000000005</v>
      </c>
      <c r="BA644" s="922">
        <v>-0.91</v>
      </c>
      <c r="BB644" s="922">
        <v>4.87</v>
      </c>
      <c r="BC644" s="922">
        <v>12.520000000000001</v>
      </c>
      <c r="BE644" s="664">
        <v>2010</v>
      </c>
      <c r="BF644" s="946" t="e">
        <f>#VALUE!</f>
        <v>#VALUE!</v>
      </c>
      <c r="BG644" s="931">
        <v>2.6</v>
      </c>
    </row>
    <row r="645" spans="1:59" ht="11.25" customHeight="1" x14ac:dyDescent="0.2">
      <c r="A645" s="762" t="s">
        <v>4199</v>
      </c>
      <c r="B645" s="854" t="s">
        <v>2698</v>
      </c>
      <c r="C645" s="988" t="s">
        <v>112</v>
      </c>
      <c r="D645" s="988" t="s">
        <v>4399</v>
      </c>
      <c r="E645" s="792">
        <v>7</v>
      </c>
      <c r="F645" s="526">
        <v>597</v>
      </c>
      <c r="G645" s="526" t="s">
        <v>106</v>
      </c>
      <c r="H645" s="526" t="s">
        <v>106</v>
      </c>
      <c r="I645" s="932">
        <v>21.92</v>
      </c>
      <c r="J645" s="702">
        <f t="shared" si="155"/>
        <v>1.0948905109489049</v>
      </c>
      <c r="K645" s="537">
        <v>0.06</v>
      </c>
      <c r="L645" s="526">
        <v>4</v>
      </c>
      <c r="M645" s="693">
        <f t="shared" si="156"/>
        <v>0.24</v>
      </c>
      <c r="N645" s="526" t="s">
        <v>493</v>
      </c>
      <c r="O645" s="643">
        <v>5.5E-2</v>
      </c>
      <c r="P645" s="999">
        <v>43097</v>
      </c>
      <c r="Q645" s="999">
        <v>43115</v>
      </c>
      <c r="R645" s="693">
        <f t="shared" si="157"/>
        <v>9.0909090909090864</v>
      </c>
      <c r="S645" s="759">
        <f>IF(INDEX(Historical!$D$7:$D$1437,MATCH(B645,Historical!$B$7:$B$1446,0))=0,"n/a",(INDEX(Historical!$C$7:$C$1437,MATCH(B645,Historical!$B$7:$B$1446,0))/INDEX(Historical!$D$7:$D$1437,MATCH(B645,Historical!$B$7:$B$1446,0))-1)*100)</f>
        <v>6.6666666666666652</v>
      </c>
      <c r="T645" s="759">
        <f>IF(INDEX(Historical!$F$7:$F$1430,MATCH(B645,Historical!$B$7:$B$1446,0))=0,"n/a",((INDEX(Historical!$C$7:$C$1437,MATCH(B645,Historical!$B$7:$B$1446,0))/INDEX(Historical!$F$7:$F$1430,MATCH(B645,Historical!$B$7:$B$1446,0)))^(1/3)-1)*100)</f>
        <v>6.2658569182611146</v>
      </c>
      <c r="U645" s="759">
        <f>IF(INDEX(Historical!$H$7:$H$1430,MATCH(B645,Historical!$B$7:$B$1446,0))=0,"n/a",((INDEX(Historical!$C$7:$C$1437,MATCH(B645,Historical!$B$7:$B$1446,0))/INDEX(Historical!$H$7:$H$1430,MATCH(B645,Historical!$B$7:$B$1446,0)))^(1/5)-1)*100)</f>
        <v>12.195514544619957</v>
      </c>
      <c r="V645" s="759">
        <f>IF(INDEX(Historical!$O$7:$O$1430,MATCH(B645,Historical!$B$7:$B$1446,0))=0,"n/a",((INDEX(Historical!$C$7:$C$1437,MATCH(B645,Historical!$B$7:$B$1446,0))/INDEX(Historical!$O$7:$O$1430,MATCH(B645,Historical!$B$7:$B$1446,0)))^(1/10)-1)*100)</f>
        <v>16.983368811009349</v>
      </c>
      <c r="W645" s="760">
        <f t="shared" si="158"/>
        <v>0.7180857155215461</v>
      </c>
      <c r="X645" s="761">
        <f t="shared" si="159"/>
        <v>5.0814643935916495</v>
      </c>
      <c r="Y645" s="703"/>
      <c r="Z645" s="702">
        <f t="shared" si="160"/>
        <v>15.894039735099339</v>
      </c>
      <c r="AA645" s="935">
        <f t="shared" si="161"/>
        <v>14.51655629139073</v>
      </c>
      <c r="AB645" s="639">
        <v>12</v>
      </c>
      <c r="AC645" s="931">
        <v>1.51</v>
      </c>
      <c r="AD645" s="931">
        <v>1.45</v>
      </c>
      <c r="AE645" s="916">
        <v>0.38</v>
      </c>
      <c r="AF645" s="916">
        <v>1.85</v>
      </c>
      <c r="AG645" s="916">
        <v>13.4</v>
      </c>
      <c r="AH645" s="916">
        <v>25</v>
      </c>
      <c r="AI645" s="916">
        <v>28.59</v>
      </c>
      <c r="AJ645" s="739">
        <v>2.4</v>
      </c>
      <c r="AK645" s="739">
        <v>10</v>
      </c>
      <c r="AL645" s="931">
        <v>1130</v>
      </c>
      <c r="AM645" s="931">
        <v>4.5999999999999996</v>
      </c>
      <c r="AN645" s="931">
        <v>0.61</v>
      </c>
      <c r="AO645" s="802">
        <f t="shared" si="162"/>
        <v>-1.2261512358218685</v>
      </c>
      <c r="AP645" s="803">
        <f t="shared" si="163"/>
        <v>13.290405055568861</v>
      </c>
      <c r="AQ645" s="936">
        <f t="shared" si="164"/>
        <v>9.2512479238624934</v>
      </c>
      <c r="AR645" s="702">
        <f>INDEX(Historical!$C$7:$C$1437,MATCH(B645,Historical!$B$7:$B$1446,0))*IF(AH645="n/a",1.03,IF(AH645&lt;0,1.01,IF(AH645&gt;10,1.1,(1+AH645/100))))</f>
        <v>0.26400000000000001</v>
      </c>
      <c r="AS645" s="935">
        <f t="shared" si="165"/>
        <v>0.29040000000000005</v>
      </c>
      <c r="AT645" s="935">
        <f t="shared" si="171"/>
        <v>0.31944000000000006</v>
      </c>
      <c r="AU645" s="935">
        <f t="shared" si="171"/>
        <v>0.35138400000000009</v>
      </c>
      <c r="AV645" s="935">
        <f t="shared" si="171"/>
        <v>0.3865224000000001</v>
      </c>
      <c r="AW645" s="702">
        <f t="shared" si="166"/>
        <v>1.6117464000000001</v>
      </c>
      <c r="AX645" s="810">
        <f t="shared" si="167"/>
        <v>7.3528576642335768</v>
      </c>
      <c r="AY645" s="788">
        <v>1.43</v>
      </c>
      <c r="AZ645" s="916">
        <v>23.01</v>
      </c>
      <c r="BA645" s="916">
        <v>-24.14</v>
      </c>
      <c r="BB645" s="916">
        <v>0.03</v>
      </c>
      <c r="BC645" s="916">
        <v>-4.4400000000000004</v>
      </c>
      <c r="BE645" s="664">
        <v>2012</v>
      </c>
      <c r="BF645" s="946" t="e">
        <f>#VALUE!</f>
        <v>#VALUE!</v>
      </c>
      <c r="BG645" s="931">
        <v>5.0999999999999996</v>
      </c>
    </row>
    <row r="646" spans="1:59" s="838" customFormat="1" ht="11.25" customHeight="1" x14ac:dyDescent="0.2">
      <c r="A646" s="817" t="s">
        <v>1591</v>
      </c>
      <c r="B646" s="846" t="s">
        <v>1592</v>
      </c>
      <c r="C646" s="988" t="s">
        <v>108</v>
      </c>
      <c r="D646" s="988" t="s">
        <v>4365</v>
      </c>
      <c r="E646" s="1000">
        <v>8</v>
      </c>
      <c r="F646" s="526">
        <v>494</v>
      </c>
      <c r="G646" s="1171" t="s">
        <v>106</v>
      </c>
      <c r="H646" s="1171" t="s">
        <v>106</v>
      </c>
      <c r="I646" s="819">
        <v>20.25</v>
      </c>
      <c r="J646" s="820">
        <f t="shared" si="155"/>
        <v>2.7654320987654324</v>
      </c>
      <c r="K646" s="821">
        <v>0.14000000000000001</v>
      </c>
      <c r="L646" s="822">
        <v>4</v>
      </c>
      <c r="M646" s="823">
        <f t="shared" si="156"/>
        <v>0.56000000000000005</v>
      </c>
      <c r="N646" s="824" t="s">
        <v>143</v>
      </c>
      <c r="O646" s="825">
        <v>0.13</v>
      </c>
      <c r="P646" s="847">
        <v>42964</v>
      </c>
      <c r="Q646" s="847">
        <v>42989</v>
      </c>
      <c r="R646" s="823">
        <f t="shared" si="157"/>
        <v>7.6923076923076987</v>
      </c>
      <c r="S646" s="759">
        <f>IF(INDEX(Historical!$D$7:$D$1437,MATCH(B646,Historical!$B$7:$B$1446,0))=0,"n/a",(INDEX(Historical!$C$7:$C$1437,MATCH(B646,Historical!$B$7:$B$1446,0))/INDEX(Historical!$D$7:$D$1437,MATCH(B646,Historical!$B$7:$B$1446,0))-1)*100)</f>
        <v>3.7037037037036979</v>
      </c>
      <c r="T646" s="759">
        <f>IF(INDEX(Historical!$F$7:$F$1430,MATCH(B646,Historical!$B$7:$B$1446,0))=0,"n/a",((INDEX(Historical!$C$7:$C$1437,MATCH(B646,Historical!$B$7:$B$1446,0))/INDEX(Historical!$F$7:$F$1430,MATCH(B646,Historical!$B$7:$B$1446,0)))^(1/3)-1)*100)</f>
        <v>6.014041147633864</v>
      </c>
      <c r="U646" s="759">
        <f>IF(INDEX(Historical!$H$7:$H$1430,MATCH(B646,Historical!$B$7:$B$1446,0))=0,"n/a",((INDEX(Historical!$C$7:$C$1437,MATCH(B646,Historical!$B$7:$B$1446,0))/INDEX(Historical!$H$7:$H$1430,MATCH(B646,Historical!$B$7:$B$1446,0)))^(1/5)-1)*100)</f>
        <v>10.494795379650323</v>
      </c>
      <c r="V646" s="759">
        <f>IF(INDEX(Historical!$O$7:$O$1430,MATCH(B646,Historical!$B$7:$B$1446,0))=0,"n/a",((INDEX(Historical!$C$7:$C$1437,MATCH(B646,Historical!$B$7:$B$1446,0))/INDEX(Historical!$O$7:$O$1430,MATCH(B646,Historical!$B$7:$B$1446,0)))^(1/10)-1)*100)</f>
        <v>3.9538176114951584</v>
      </c>
      <c r="W646" s="827">
        <f t="shared" si="158"/>
        <v>2.6543448410817456</v>
      </c>
      <c r="X646" s="828" t="str">
        <f t="shared" si="159"/>
        <v>n/a</v>
      </c>
      <c r="Y646" s="990" t="s">
        <v>4435</v>
      </c>
      <c r="Z646" s="820">
        <f t="shared" si="160"/>
        <v>61.53846153846154</v>
      </c>
      <c r="AA646" s="830">
        <f t="shared" si="161"/>
        <v>22.252747252747252</v>
      </c>
      <c r="AB646" s="822">
        <v>6</v>
      </c>
      <c r="AC646" s="831">
        <v>0.91</v>
      </c>
      <c r="AD646" s="831" t="s">
        <v>137</v>
      </c>
      <c r="AE646" s="831">
        <v>3.57</v>
      </c>
      <c r="AF646" s="831">
        <v>1.24</v>
      </c>
      <c r="AG646" s="831">
        <v>5.7</v>
      </c>
      <c r="AH646" s="831">
        <v>-20.599999999999998</v>
      </c>
      <c r="AI646" s="831">
        <v>48.3</v>
      </c>
      <c r="AJ646" s="831">
        <v>-26.5</v>
      </c>
      <c r="AK646" s="831">
        <v>-13</v>
      </c>
      <c r="AL646" s="832">
        <v>157.13999999999999</v>
      </c>
      <c r="AM646" s="833">
        <v>1.7000000000000002</v>
      </c>
      <c r="AN646" s="831">
        <v>0</v>
      </c>
      <c r="AO646" s="834">
        <f t="shared" si="162"/>
        <v>-8.9925197743314964</v>
      </c>
      <c r="AP646" s="835">
        <f t="shared" si="163"/>
        <v>13.260227478415755</v>
      </c>
      <c r="AQ646" s="836">
        <f t="shared" si="164"/>
        <v>10.741754834101602</v>
      </c>
      <c r="AR646" s="702">
        <f>INDEX(Historical!$C$7:$C$1437,MATCH(B646,Historical!$B$7:$B$1446,0))*IF(AH646="n/a",1.03,IF(AH646&lt;0,1.01,IF(AH646&gt;10,1.1,(1+AH646/100))))</f>
        <v>0.5656000000000001</v>
      </c>
      <c r="AS646" s="830">
        <f t="shared" si="165"/>
        <v>0.62216000000000016</v>
      </c>
      <c r="AT646" s="830">
        <f t="shared" si="171"/>
        <v>0.62838160000000021</v>
      </c>
      <c r="AU646" s="830">
        <f t="shared" si="171"/>
        <v>0.63466541600000026</v>
      </c>
      <c r="AV646" s="830">
        <f t="shared" si="171"/>
        <v>0.64101207016000028</v>
      </c>
      <c r="AW646" s="820">
        <f t="shared" si="166"/>
        <v>3.091819086160001</v>
      </c>
      <c r="AX646" s="837">
        <f t="shared" si="167"/>
        <v>15.268242400790127</v>
      </c>
      <c r="AY646" s="992">
        <v>0.49</v>
      </c>
      <c r="AZ646" s="833">
        <v>38.04</v>
      </c>
      <c r="BA646" s="833">
        <v>-3.53</v>
      </c>
      <c r="BB646" s="833">
        <v>1.29</v>
      </c>
      <c r="BC646" s="833">
        <v>11.33</v>
      </c>
      <c r="BD646" s="961"/>
      <c r="BE646" s="664">
        <v>2012</v>
      </c>
      <c r="BF646" s="946" t="e">
        <f>#VALUE!</f>
        <v>#VALUE!</v>
      </c>
      <c r="BG646" s="893">
        <v>0.6</v>
      </c>
    </row>
    <row r="647" spans="1:59" ht="11.25" customHeight="1" x14ac:dyDescent="0.2">
      <c r="A647" s="537" t="s">
        <v>1595</v>
      </c>
      <c r="B647" s="925" t="s">
        <v>1596</v>
      </c>
      <c r="C647" s="988" t="s">
        <v>108</v>
      </c>
      <c r="D647" s="988" t="s">
        <v>118</v>
      </c>
      <c r="E647" s="792">
        <v>11</v>
      </c>
      <c r="F647" s="526">
        <v>316</v>
      </c>
      <c r="G647" s="526" t="s">
        <v>106</v>
      </c>
      <c r="H647" s="526" t="s">
        <v>106</v>
      </c>
      <c r="I647" s="924">
        <v>105.71</v>
      </c>
      <c r="J647" s="702">
        <f t="shared" ref="J647:J710" si="172">(M647/I647)*100</f>
        <v>3.7839371866427016</v>
      </c>
      <c r="K647" s="927">
        <v>1</v>
      </c>
      <c r="L647" s="639">
        <v>4</v>
      </c>
      <c r="M647" s="693">
        <f t="shared" ref="M647:M710" si="173">K647*L647</f>
        <v>4</v>
      </c>
      <c r="N647" s="921" t="s">
        <v>149</v>
      </c>
      <c r="O647" s="795">
        <v>0.9</v>
      </c>
      <c r="P647" s="915">
        <v>43515</v>
      </c>
      <c r="Q647" s="915">
        <v>43538</v>
      </c>
      <c r="R647" s="693">
        <f t="shared" ref="R647:R710" si="174">(K647-O647)/O647*100</f>
        <v>11.111111111111107</v>
      </c>
      <c r="S647" s="759">
        <f>IF(INDEX(Historical!$D$7:$D$1437,MATCH(B647,Historical!$B$7:$B$1446,0))=0,"n/a",(INDEX(Historical!$C$7:$C$1437,MATCH(B647,Historical!$B$7:$B$1446,0))/INDEX(Historical!$D$7:$D$1437,MATCH(B647,Historical!$B$7:$B$1446,0))-1)*100)</f>
        <v>19.999999999999996</v>
      </c>
      <c r="T647" s="759">
        <f>IF(INDEX(Historical!$F$7:$F$1430,MATCH(B647,Historical!$B$7:$B$1446,0))=0,"n/a",((INDEX(Historical!$C$7:$C$1437,MATCH(B647,Historical!$B$7:$B$1446,0))/INDEX(Historical!$F$7:$F$1430,MATCH(B647,Historical!$B$7:$B$1446,0)))^(1/3)-1)*100)</f>
        <v>13.842447691670268</v>
      </c>
      <c r="U647" s="759">
        <f>IF(INDEX(Historical!$H$7:$H$1430,MATCH(B647,Historical!$B$7:$B$1446,0))=0,"n/a",((INDEX(Historical!$C$7:$C$1437,MATCH(B647,Historical!$B$7:$B$1446,0))/INDEX(Historical!$H$7:$H$1430,MATCH(B647,Historical!$B$7:$B$1446,0)))^(1/5)-1)*100)</f>
        <v>15.784727941305498</v>
      </c>
      <c r="V647" s="759">
        <f>IF(INDEX(Historical!$O$7:$O$1430,MATCH(B647,Historical!$B$7:$B$1446,0))=0,"n/a",((INDEX(Historical!$C$7:$C$1437,MATCH(B647,Historical!$B$7:$B$1446,0))/INDEX(Historical!$O$7:$O$1430,MATCH(B647,Historical!$B$7:$B$1446,0)))^(1/10)-1)*100)</f>
        <v>20.029349024006905</v>
      </c>
      <c r="W647" s="760">
        <f t="shared" ref="W647:W710" si="175">IF(OR(U647&lt;=0,U647="n/a",V647&lt;=0,V647="n/a"),"n/a",U647/V647)</f>
        <v>0.78807992822862782</v>
      </c>
      <c r="X647" s="761">
        <f t="shared" ref="X647:X710" si="176">IF(OR(AJ647&lt;=0,AJ647="n/a",U647&lt;=0,U647="n/a"),"n/a",U647/AJ647)</f>
        <v>0.30181124170756207</v>
      </c>
      <c r="Y647" s="716"/>
      <c r="Z647" s="702">
        <f t="shared" ref="Z647:Z710" si="177">IF(OR(AC647&lt;0.01,AC647="n/a"),"n/a",M647/AC647*100)</f>
        <v>43.811610076670313</v>
      </c>
      <c r="AA647" s="935">
        <f t="shared" ref="AA647:AA710" si="178">IF(OR(AC647&lt;0.01,AC647="n/a"),"n/a",I647/AC647)</f>
        <v>11.578313253012047</v>
      </c>
      <c r="AB647" s="639">
        <v>12</v>
      </c>
      <c r="AC647" s="916">
        <v>9.1300000000000008</v>
      </c>
      <c r="AD647" s="916">
        <v>1.36</v>
      </c>
      <c r="AE647" s="916">
        <v>0.69</v>
      </c>
      <c r="AF647" s="916">
        <v>0.9</v>
      </c>
      <c r="AG647" s="916">
        <v>8.2000000000000011</v>
      </c>
      <c r="AH647" s="918">
        <v>-18.8</v>
      </c>
      <c r="AI647" s="918">
        <v>7.42</v>
      </c>
      <c r="AJ647" s="916">
        <v>52.300000000000004</v>
      </c>
      <c r="AK647" s="916">
        <v>8.5299999999999994</v>
      </c>
      <c r="AL647" s="928">
        <v>43640</v>
      </c>
      <c r="AM647" s="922">
        <v>0.2</v>
      </c>
      <c r="AN647" s="916">
        <v>0.43</v>
      </c>
      <c r="AO647" s="802">
        <f t="shared" ref="AO647:AO710" si="179">IF(U647="n/a","n/a",IF(AA647&lt;0,"n/a",IF(AA647="n/a","n/a",J647+U647-AA647)))</f>
        <v>7.9903518749361542</v>
      </c>
      <c r="AP647" s="803">
        <f t="shared" ref="AP647:AP710" si="180">IF(U647="n/a","n/a",J647+U647)</f>
        <v>19.568665127948201</v>
      </c>
      <c r="AQ647" s="936">
        <f t="shared" ref="AQ647:AQ710" si="181">IF(OR(AC647&lt;0.01,AF647="n/a"),"n/a",(I647/SQRT(22.5*AC647*(I647/AF647))-1)*100)</f>
        <v>-31.946158806391978</v>
      </c>
      <c r="AR647" s="702">
        <f>INDEX(Historical!$C$7:$C$1437,MATCH(B647,Historical!$B$7:$B$1446,0))*IF(AH647="n/a",1.03,IF(AH647&lt;0,1.01,IF(AH647&gt;10,1.1,(1+AH647/100))))</f>
        <v>3.6360000000000001</v>
      </c>
      <c r="AS647" s="935">
        <f t="shared" ref="AS647:AS710" si="182">IF($AI647="n/a",1.03*AR647,IF($AI647&lt;0,1.01*AR647,IF($AI647&gt;10,1.1*AR647,(1+$AI647/100)*AR647)))</f>
        <v>3.9057912000000004</v>
      </c>
      <c r="AT647" s="935">
        <f t="shared" ref="AT647:AV666" si="183">IF($AK647="n/a",1.03*AS647,IF($AK647&lt;0,1.01*AS647,IF($AK647&gt;10,1.1*AS647,(1+$AK647/100)*AS647)))</f>
        <v>4.2389551893600004</v>
      </c>
      <c r="AU647" s="935">
        <f t="shared" si="183"/>
        <v>4.6005380670124083</v>
      </c>
      <c r="AV647" s="935">
        <f t="shared" si="183"/>
        <v>4.9929639641285668</v>
      </c>
      <c r="AW647" s="702">
        <f t="shared" ref="AW647:AW710" si="184">SUM(AR647:AV647)</f>
        <v>21.374248420500976</v>
      </c>
      <c r="AX647" s="810">
        <f t="shared" ref="AX647:AX710" si="185">AW647/I647*100</f>
        <v>20.219703358718171</v>
      </c>
      <c r="AY647" s="991">
        <v>1.45</v>
      </c>
      <c r="AZ647" s="922">
        <v>39.81</v>
      </c>
      <c r="BA647" s="922">
        <v>-2.56</v>
      </c>
      <c r="BB647" s="922">
        <v>9.0499999999999989</v>
      </c>
      <c r="BC647" s="922">
        <v>11.37</v>
      </c>
      <c r="BE647" s="664">
        <v>2009</v>
      </c>
      <c r="BF647" s="946" t="e">
        <f t="shared" ref="BF647" si="186">#VALUE!</f>
        <v>#VALUE!</v>
      </c>
      <c r="BG647" s="931">
        <v>0.5</v>
      </c>
    </row>
    <row r="648" spans="1:59" ht="11.25" customHeight="1" x14ac:dyDescent="0.2">
      <c r="A648" s="628" t="s">
        <v>4292</v>
      </c>
      <c r="B648" s="925" t="s">
        <v>3907</v>
      </c>
      <c r="C648" s="988" t="s">
        <v>4353</v>
      </c>
      <c r="D648" s="988" t="s">
        <v>4354</v>
      </c>
      <c r="E648" s="792">
        <v>5</v>
      </c>
      <c r="F648" s="526">
        <v>831</v>
      </c>
      <c r="G648" s="526" t="s">
        <v>106</v>
      </c>
      <c r="H648" s="526" t="s">
        <v>106</v>
      </c>
      <c r="I648" s="924">
        <v>153.62</v>
      </c>
      <c r="J648" s="702">
        <f t="shared" si="172"/>
        <v>2.7340190079416744</v>
      </c>
      <c r="K648" s="927">
        <v>1.05</v>
      </c>
      <c r="L648" s="639">
        <v>4</v>
      </c>
      <c r="M648" s="693">
        <f t="shared" si="173"/>
        <v>4.2</v>
      </c>
      <c r="N648" s="683" t="s">
        <v>111</v>
      </c>
      <c r="O648" s="795">
        <v>0.85</v>
      </c>
      <c r="P648" s="915">
        <v>43354</v>
      </c>
      <c r="Q648" s="915">
        <v>43370</v>
      </c>
      <c r="R648" s="693">
        <f t="shared" si="174"/>
        <v>23.529411764705891</v>
      </c>
      <c r="S648" s="759">
        <f>IF(INDEX(Historical!$D$7:$D$1437,MATCH(B648,Historical!$B$7:$B$1446,0))=0,"n/a",(INDEX(Historical!$C$7:$C$1437,MATCH(B648,Historical!$B$7:$B$1446,0))/INDEX(Historical!$D$7:$D$1437,MATCH(B648,Historical!$B$7:$B$1446,0))-1)*100)</f>
        <v>11.764705882352944</v>
      </c>
      <c r="T648" s="759">
        <f>IF(INDEX(Historical!$F$7:$F$1430,MATCH(B648,Historical!$B$7:$B$1446,0))=0,"n/a",((INDEX(Historical!$C$7:$C$1437,MATCH(B648,Historical!$B$7:$B$1446,0))/INDEX(Historical!$F$7:$F$1430,MATCH(B648,Historical!$B$7:$B$1446,0)))^(1/3)-1)*100)</f>
        <v>19.983162620797646</v>
      </c>
      <c r="U648" s="759">
        <f>IF(INDEX(Historical!$H$7:$H$1430,MATCH(B648,Historical!$B$7:$B$1446,0))=0,"n/a",((INDEX(Historical!$C$7:$C$1437,MATCH(B648,Historical!$B$7:$B$1446,0))/INDEX(Historical!$H$7:$H$1430,MATCH(B648,Historical!$B$7:$B$1446,0)))^(1/5)-1)*100)</f>
        <v>16.6417926847523</v>
      </c>
      <c r="V648" s="759">
        <f>IF(INDEX(Historical!$O$7:$O$1430,MATCH(B648,Historical!$B$7:$B$1446,0))=0,"n/a",((INDEX(Historical!$C$7:$C$1437,MATCH(B648,Historical!$B$7:$B$1446,0))/INDEX(Historical!$O$7:$O$1430,MATCH(B648,Historical!$B$7:$B$1446,0)))^(1/10)-1)*100)</f>
        <v>8.0008299434556562</v>
      </c>
      <c r="W648" s="760">
        <f t="shared" si="175"/>
        <v>2.0800082994345592</v>
      </c>
      <c r="X648" s="761">
        <f t="shared" si="176"/>
        <v>0.57385492016387252</v>
      </c>
      <c r="Y648" s="713"/>
      <c r="Z648" s="702">
        <f t="shared" si="177"/>
        <v>66.561014263074497</v>
      </c>
      <c r="AA648" s="935">
        <f t="shared" si="178"/>
        <v>24.345483359746435</v>
      </c>
      <c r="AB648" s="639">
        <v>12</v>
      </c>
      <c r="AC648" s="916">
        <v>6.31</v>
      </c>
      <c r="AD648" s="916" t="s">
        <v>137</v>
      </c>
      <c r="AE648" s="916">
        <v>10.119999999999999</v>
      </c>
      <c r="AF648" s="916">
        <v>5.22</v>
      </c>
      <c r="AG648" s="916">
        <v>21.9</v>
      </c>
      <c r="AH648" s="916">
        <v>91.100000000000009</v>
      </c>
      <c r="AI648" s="916">
        <v>6.43</v>
      </c>
      <c r="AJ648" s="916">
        <v>28.999999999999996</v>
      </c>
      <c r="AK648" s="916" t="s">
        <v>137</v>
      </c>
      <c r="AL648" s="928">
        <v>4180</v>
      </c>
      <c r="AM648" s="922">
        <v>0.70000000000000007</v>
      </c>
      <c r="AN648" s="916">
        <v>0</v>
      </c>
      <c r="AO648" s="802">
        <f t="shared" si="179"/>
        <v>-4.9696716670524594</v>
      </c>
      <c r="AP648" s="803">
        <f t="shared" si="180"/>
        <v>19.375811692693976</v>
      </c>
      <c r="AQ648" s="936">
        <f t="shared" si="181"/>
        <v>137.65841326284186</v>
      </c>
      <c r="AR648" s="702">
        <f>INDEX(Historical!$C$7:$C$1437,MATCH(B648,Historical!$B$7:$B$1446,0))*IF(AH648="n/a",1.03,IF(AH648&lt;0,1.01,IF(AH648&gt;10,1.1,(1+AH648/100))))</f>
        <v>4.18</v>
      </c>
      <c r="AS648" s="935">
        <f t="shared" si="182"/>
        <v>4.4487740000000002</v>
      </c>
      <c r="AT648" s="935">
        <f t="shared" si="183"/>
        <v>4.5822372200000006</v>
      </c>
      <c r="AU648" s="935">
        <f t="shared" si="183"/>
        <v>4.7197043366000004</v>
      </c>
      <c r="AV648" s="935">
        <f t="shared" si="183"/>
        <v>4.8612954666980004</v>
      </c>
      <c r="AW648" s="702">
        <f t="shared" si="184"/>
        <v>22.792011023297999</v>
      </c>
      <c r="AX648" s="810">
        <f t="shared" si="185"/>
        <v>14.836616992122117</v>
      </c>
      <c r="AY648" s="991">
        <v>0.53</v>
      </c>
      <c r="AZ648" s="922">
        <v>34.510000000000005</v>
      </c>
      <c r="BA648" s="922">
        <v>-3.6900000000000004</v>
      </c>
      <c r="BB648" s="922">
        <v>1.38</v>
      </c>
      <c r="BC648" s="922">
        <v>11.87</v>
      </c>
      <c r="BE648" s="664">
        <v>2014</v>
      </c>
      <c r="BF648" s="946" t="e">
        <f>#VALUE!</f>
        <v>#VALUE!</v>
      </c>
      <c r="BG648" s="931">
        <v>8.4</v>
      </c>
    </row>
    <row r="649" spans="1:59" ht="11.25" customHeight="1" x14ac:dyDescent="0.2">
      <c r="A649" s="609" t="s">
        <v>747</v>
      </c>
      <c r="B649" s="925" t="s">
        <v>748</v>
      </c>
      <c r="C649" s="988" t="s">
        <v>108</v>
      </c>
      <c r="D649" s="988" t="s">
        <v>4373</v>
      </c>
      <c r="E649" s="792">
        <v>26</v>
      </c>
      <c r="F649" s="526">
        <v>114</v>
      </c>
      <c r="G649" s="526" t="s">
        <v>106</v>
      </c>
      <c r="H649" s="526" t="s">
        <v>106</v>
      </c>
      <c r="I649" s="924">
        <v>23.25</v>
      </c>
      <c r="J649" s="702">
        <f t="shared" si="172"/>
        <v>1.5483870967741935</v>
      </c>
      <c r="K649" s="927">
        <v>0.18</v>
      </c>
      <c r="L649" s="639">
        <v>2</v>
      </c>
      <c r="M649" s="693">
        <f t="shared" si="173"/>
        <v>0.36</v>
      </c>
      <c r="N649" s="921" t="s">
        <v>231</v>
      </c>
      <c r="O649" s="799">
        <v>0.1767</v>
      </c>
      <c r="P649" s="915">
        <v>43475</v>
      </c>
      <c r="Q649" s="915">
        <v>43496</v>
      </c>
      <c r="R649" s="693">
        <f t="shared" si="174"/>
        <v>1.8675721561969425</v>
      </c>
      <c r="S649" s="759">
        <f>IF(INDEX(Historical!$D$7:$D$1437,MATCH(B649,Historical!$B$7:$B$1446,0))=0,"n/a",(INDEX(Historical!$C$7:$C$1437,MATCH(B649,Historical!$B$7:$B$1446,0))/INDEX(Historical!$D$7:$D$1437,MATCH(B649,Historical!$B$7:$B$1446,0))-1)*100)</f>
        <v>5.2187500000000053</v>
      </c>
      <c r="T649" s="759">
        <f>IF(INDEX(Historical!$F$7:$F$1430,MATCH(B649,Historical!$B$7:$B$1446,0))=0,"n/a",((INDEX(Historical!$C$7:$C$1437,MATCH(B649,Historical!$B$7:$B$1446,0))/INDEX(Historical!$F$7:$F$1430,MATCH(B649,Historical!$B$7:$B$1446,0)))^(1/3)-1)*100)</f>
        <v>7.1972159317675644</v>
      </c>
      <c r="U649" s="759">
        <f>IF(INDEX(Historical!$H$7:$H$1430,MATCH(B649,Historical!$B$7:$B$1446,0))=0,"n/a",((INDEX(Historical!$C$7:$C$1437,MATCH(B649,Historical!$B$7:$B$1446,0))/INDEX(Historical!$H$7:$H$1430,MATCH(B649,Historical!$B$7:$B$1446,0)))^(1/5)-1)*100)</f>
        <v>5.5783156524186639</v>
      </c>
      <c r="V649" s="759">
        <f>IF(INDEX(Historical!$O$7:$O$1430,MATCH(B649,Historical!$B$7:$B$1446,0))=0,"n/a",((INDEX(Historical!$C$7:$C$1437,MATCH(B649,Historical!$B$7:$B$1446,0))/INDEX(Historical!$O$7:$O$1430,MATCH(B649,Historical!$B$7:$B$1446,0)))^(1/10)-1)*100)</f>
        <v>5.2122946531158787</v>
      </c>
      <c r="W649" s="760">
        <f t="shared" si="175"/>
        <v>1.0702226224075764</v>
      </c>
      <c r="X649" s="761" t="str">
        <f t="shared" si="176"/>
        <v>n/a</v>
      </c>
      <c r="Y649" s="728" t="s">
        <v>4426</v>
      </c>
      <c r="Z649" s="702" t="str">
        <f t="shared" si="177"/>
        <v>n/a</v>
      </c>
      <c r="AA649" s="935" t="str">
        <f t="shared" si="178"/>
        <v>n/a</v>
      </c>
      <c r="AB649" s="639">
        <v>12</v>
      </c>
      <c r="AC649" s="916" t="s">
        <v>137</v>
      </c>
      <c r="AD649" s="916" t="s">
        <v>137</v>
      </c>
      <c r="AE649" s="916" t="s">
        <v>137</v>
      </c>
      <c r="AF649" s="916" t="s">
        <v>137</v>
      </c>
      <c r="AG649" s="916" t="s">
        <v>137</v>
      </c>
      <c r="AH649" s="916" t="s">
        <v>137</v>
      </c>
      <c r="AI649" s="916" t="s">
        <v>137</v>
      </c>
      <c r="AJ649" s="916" t="s">
        <v>137</v>
      </c>
      <c r="AK649" s="916" t="s">
        <v>137</v>
      </c>
      <c r="AL649" s="928" t="s">
        <v>137</v>
      </c>
      <c r="AM649" s="922" t="s">
        <v>137</v>
      </c>
      <c r="AN649" s="916" t="s">
        <v>137</v>
      </c>
      <c r="AO649" s="802" t="str">
        <f t="shared" si="179"/>
        <v>n/a</v>
      </c>
      <c r="AP649" s="803">
        <f t="shared" si="180"/>
        <v>7.126702749192857</v>
      </c>
      <c r="AQ649" s="936" t="str">
        <f t="shared" si="181"/>
        <v>n/a</v>
      </c>
      <c r="AR649" s="702">
        <f>INDEX(Historical!$C$7:$C$1437,MATCH(B649,Historical!$B$7:$B$1446,0))*IF(AH649="n/a",1.03,IF(AH649&lt;0,1.01,IF(AH649&gt;10,1.1,(1+AH649/100))))</f>
        <v>0.34680100000000003</v>
      </c>
      <c r="AS649" s="935">
        <f t="shared" si="182"/>
        <v>0.35720503000000003</v>
      </c>
      <c r="AT649" s="935">
        <f t="shared" si="183"/>
        <v>0.36792118090000003</v>
      </c>
      <c r="AU649" s="935">
        <f t="shared" si="183"/>
        <v>0.37895881632700007</v>
      </c>
      <c r="AV649" s="935">
        <f t="shared" si="183"/>
        <v>0.39032758081681007</v>
      </c>
      <c r="AW649" s="702">
        <f t="shared" si="184"/>
        <v>1.8412136080438104</v>
      </c>
      <c r="AX649" s="810">
        <f t="shared" si="185"/>
        <v>7.9191983141669269</v>
      </c>
      <c r="AY649" s="991" t="s">
        <v>137</v>
      </c>
      <c r="AZ649" s="922" t="s">
        <v>137</v>
      </c>
      <c r="BA649" s="922" t="s">
        <v>137</v>
      </c>
      <c r="BB649" s="922" t="s">
        <v>137</v>
      </c>
      <c r="BC649" s="922" t="s">
        <v>137</v>
      </c>
      <c r="BD649" s="960" t="s">
        <v>4298</v>
      </c>
      <c r="BE649" s="664">
        <v>1994</v>
      </c>
      <c r="BF649" s="946" t="e">
        <f>#VALUE!</f>
        <v>#VALUE!</v>
      </c>
      <c r="BG649" s="931" t="s">
        <v>137</v>
      </c>
    </row>
    <row r="650" spans="1:59" ht="11.25" customHeight="1" x14ac:dyDescent="0.2">
      <c r="A650" s="609" t="s">
        <v>1563</v>
      </c>
      <c r="B650" s="925" t="s">
        <v>1564</v>
      </c>
      <c r="C650" s="988" t="s">
        <v>179</v>
      </c>
      <c r="D650" s="988" t="s">
        <v>4371</v>
      </c>
      <c r="E650" s="792">
        <v>7</v>
      </c>
      <c r="F650" s="526">
        <v>603</v>
      </c>
      <c r="G650" s="526" t="s">
        <v>37</v>
      </c>
      <c r="H650" s="526" t="s">
        <v>37</v>
      </c>
      <c r="I650" s="924">
        <v>94.27</v>
      </c>
      <c r="J650" s="702">
        <f t="shared" si="172"/>
        <v>3.3945051447968604</v>
      </c>
      <c r="K650" s="927">
        <v>0.8</v>
      </c>
      <c r="L650" s="639">
        <v>4</v>
      </c>
      <c r="M650" s="693">
        <f t="shared" si="173"/>
        <v>3.2</v>
      </c>
      <c r="N650" s="921" t="s">
        <v>119</v>
      </c>
      <c r="O650" s="795">
        <v>0.7</v>
      </c>
      <c r="P650" s="658">
        <v>43238</v>
      </c>
      <c r="Q650" s="658">
        <v>43252</v>
      </c>
      <c r="R650" s="693">
        <f t="shared" si="174"/>
        <v>14.285714285714299</v>
      </c>
      <c r="S650" s="759">
        <f>IF(INDEX(Historical!$D$7:$D$1437,MATCH(B650,Historical!$B$7:$B$1446,0))=0,"n/a",(INDEX(Historical!$C$7:$C$1437,MATCH(B650,Historical!$B$7:$B$1446,0))/INDEX(Historical!$D$7:$D$1437,MATCH(B650,Historical!$B$7:$B$1446,0))-1)*100)</f>
        <v>13.553113553113572</v>
      </c>
      <c r="T650" s="759">
        <f>IF(INDEX(Historical!$F$7:$F$1430,MATCH(B650,Historical!$B$7:$B$1446,0))=0,"n/a",((INDEX(Historical!$C$7:$C$1437,MATCH(B650,Historical!$B$7:$B$1446,0))/INDEX(Historical!$F$7:$F$1430,MATCH(B650,Historical!$B$7:$B$1446,0)))^(1/3)-1)*100)</f>
        <v>12.452314898476423</v>
      </c>
      <c r="U650" s="759">
        <f>IF(INDEX(Historical!$H$7:$H$1430,MATCH(B650,Historical!$B$7:$B$1446,0))=0,"n/a",((INDEX(Historical!$C$7:$C$1437,MATCH(B650,Historical!$B$7:$B$1446,0))/INDEX(Historical!$H$7:$H$1430,MATCH(B650,Historical!$B$7:$B$1446,0)))^(1/5)-1)*100)</f>
        <v>18.485561996426014</v>
      </c>
      <c r="V650" s="759" t="str">
        <f>IF(INDEX(Historical!$O$7:$O$1430,MATCH(B650,Historical!$B$7:$B$1446,0))=0,"n/a",((INDEX(Historical!$C$7:$C$1437,MATCH(B650,Historical!$B$7:$B$1446,0))/INDEX(Historical!$O$7:$O$1430,MATCH(B650,Historical!$B$7:$B$1446,0)))^(1/10)-1)*100)</f>
        <v>n/a</v>
      </c>
      <c r="W650" s="760" t="str">
        <f t="shared" si="175"/>
        <v>n/a</v>
      </c>
      <c r="X650" s="761">
        <f t="shared" si="176"/>
        <v>1.2406417447265783</v>
      </c>
      <c r="Y650" s="926"/>
      <c r="Z650" s="702">
        <f t="shared" si="177"/>
        <v>26.71118530884808</v>
      </c>
      <c r="AA650" s="935">
        <f t="shared" si="178"/>
        <v>7.8689482470784631</v>
      </c>
      <c r="AB650" s="639">
        <v>12</v>
      </c>
      <c r="AC650" s="916">
        <v>11.98</v>
      </c>
      <c r="AD650" s="916" t="s">
        <v>137</v>
      </c>
      <c r="AE650" s="916">
        <v>0.39</v>
      </c>
      <c r="AF650" s="916">
        <v>1.77</v>
      </c>
      <c r="AG650" s="916">
        <v>24.2</v>
      </c>
      <c r="AH650" s="916">
        <v>158.6</v>
      </c>
      <c r="AI650" s="916">
        <v>44.59</v>
      </c>
      <c r="AJ650" s="916">
        <v>14.899999999999999</v>
      </c>
      <c r="AK650" s="916">
        <v>-8.75</v>
      </c>
      <c r="AL650" s="928">
        <v>42970</v>
      </c>
      <c r="AM650" s="922">
        <v>0.2</v>
      </c>
      <c r="AN650" s="916">
        <v>0.45</v>
      </c>
      <c r="AO650" s="802">
        <f t="shared" si="179"/>
        <v>14.01111889414441</v>
      </c>
      <c r="AP650" s="803">
        <f t="shared" si="180"/>
        <v>21.880067141222874</v>
      </c>
      <c r="AQ650" s="936">
        <f t="shared" si="181"/>
        <v>-21.321926258316893</v>
      </c>
      <c r="AR650" s="702">
        <f>INDEX(Historical!$C$7:$C$1437,MATCH(B650,Historical!$B$7:$B$1446,0))*IF(AH650="n/a",1.03,IF(AH650&lt;0,1.01,IF(AH650&gt;10,1.1,(1+AH650/100))))</f>
        <v>3.4100000000000006</v>
      </c>
      <c r="AS650" s="935">
        <f t="shared" si="182"/>
        <v>3.7510000000000008</v>
      </c>
      <c r="AT650" s="935">
        <f t="shared" si="183"/>
        <v>3.7885100000000009</v>
      </c>
      <c r="AU650" s="935">
        <f t="shared" si="183"/>
        <v>3.8263951000000009</v>
      </c>
      <c r="AV650" s="935">
        <f t="shared" si="183"/>
        <v>3.8646590510000012</v>
      </c>
      <c r="AW650" s="702">
        <f t="shared" si="184"/>
        <v>18.640564151000003</v>
      </c>
      <c r="AX650" s="810">
        <f t="shared" si="185"/>
        <v>19.773590910151697</v>
      </c>
      <c r="AY650" s="991">
        <v>0.92</v>
      </c>
      <c r="AZ650" s="922">
        <v>20.18</v>
      </c>
      <c r="BA650" s="922">
        <v>-23.96</v>
      </c>
      <c r="BB650" s="922">
        <v>-2.68</v>
      </c>
      <c r="BC650" s="922">
        <v>-7.51</v>
      </c>
      <c r="BE650" s="664">
        <v>2012</v>
      </c>
      <c r="BF650" s="946" t="e">
        <f>#VALUE!</f>
        <v>#VALUE!</v>
      </c>
      <c r="BG650" s="931">
        <v>10.299999999999999</v>
      </c>
    </row>
    <row r="651" spans="1:59" ht="11.25" customHeight="1" x14ac:dyDescent="0.2">
      <c r="A651" s="609" t="s">
        <v>1565</v>
      </c>
      <c r="B651" s="925" t="s">
        <v>1566</v>
      </c>
      <c r="C651" s="988" t="s">
        <v>179</v>
      </c>
      <c r="D651" s="988" t="s">
        <v>4371</v>
      </c>
      <c r="E651" s="792">
        <v>7</v>
      </c>
      <c r="F651" s="526">
        <v>688</v>
      </c>
      <c r="G651" s="526" t="s">
        <v>106</v>
      </c>
      <c r="H651" s="526" t="s">
        <v>106</v>
      </c>
      <c r="I651" s="924">
        <v>49.53</v>
      </c>
      <c r="J651" s="702">
        <f t="shared" si="172"/>
        <v>6.8241469816272966</v>
      </c>
      <c r="K651" s="927">
        <v>0.84499999999999997</v>
      </c>
      <c r="L651" s="639">
        <v>4</v>
      </c>
      <c r="M651" s="693">
        <f t="shared" si="173"/>
        <v>3.38</v>
      </c>
      <c r="N651" s="921" t="s">
        <v>560</v>
      </c>
      <c r="O651" s="795">
        <v>0.83499999999999996</v>
      </c>
      <c r="P651" s="915">
        <v>43584</v>
      </c>
      <c r="Q651" s="915">
        <v>43599</v>
      </c>
      <c r="R651" s="693">
        <f t="shared" si="174"/>
        <v>1.1976047904191627</v>
      </c>
      <c r="S651" s="759">
        <f>IF(INDEX(Historical!$D$7:$D$1437,MATCH(B651,Historical!$B$7:$B$1446,0))=0,"n/a",(INDEX(Historical!$C$7:$C$1437,MATCH(B651,Historical!$B$7:$B$1446,0))/INDEX(Historical!$D$7:$D$1437,MATCH(B651,Historical!$B$7:$B$1446,0))-1)*100)</f>
        <v>9.6049896049895889</v>
      </c>
      <c r="T651" s="759">
        <f>IF(INDEX(Historical!$F$7:$F$1430,MATCH(B651,Historical!$B$7:$B$1446,0))=0,"n/a",((INDEX(Historical!$C$7:$C$1437,MATCH(B651,Historical!$B$7:$B$1446,0))/INDEX(Historical!$F$7:$F$1430,MATCH(B651,Historical!$B$7:$B$1446,0)))^(1/3)-1)*100)</f>
        <v>19.673049221064964</v>
      </c>
      <c r="U651" s="759">
        <f>IF(INDEX(Historical!$H$7:$H$1430,MATCH(B651,Historical!$B$7:$B$1446,0))=0,"n/a",((INDEX(Historical!$C$7:$C$1437,MATCH(B651,Historical!$B$7:$B$1446,0))/INDEX(Historical!$H$7:$H$1430,MATCH(B651,Historical!$B$7:$B$1446,0)))^(1/5)-1)*100)</f>
        <v>76.247409150448291</v>
      </c>
      <c r="V651" s="759" t="str">
        <f>IF(INDEX(Historical!$O$7:$O$1430,MATCH(B651,Historical!$B$7:$B$1446,0))=0,"n/a",((INDEX(Historical!$C$7:$C$1437,MATCH(B651,Historical!$B$7:$B$1446,0))/INDEX(Historical!$O$7:$O$1430,MATCH(B651,Historical!$B$7:$B$1446,0)))^(1/10)-1)*100)</f>
        <v>n/a</v>
      </c>
      <c r="W651" s="760" t="str">
        <f t="shared" si="175"/>
        <v>n/a</v>
      </c>
      <c r="X651" s="761">
        <f t="shared" si="176"/>
        <v>1.3056063210693201</v>
      </c>
      <c r="Y651" s="926"/>
      <c r="Z651" s="702">
        <f t="shared" si="177"/>
        <v>84.5</v>
      </c>
      <c r="AA651" s="935">
        <f t="shared" si="178"/>
        <v>12.3825</v>
      </c>
      <c r="AB651" s="639">
        <v>12</v>
      </c>
      <c r="AC651" s="916">
        <v>4</v>
      </c>
      <c r="AD651" s="916">
        <v>1.1100000000000001</v>
      </c>
      <c r="AE651" s="916">
        <v>5.86</v>
      </c>
      <c r="AF651" s="916">
        <v>2</v>
      </c>
      <c r="AG651" s="916">
        <v>17.5</v>
      </c>
      <c r="AH651" s="916">
        <v>54.500000000000007</v>
      </c>
      <c r="AI651" s="916">
        <v>6.34</v>
      </c>
      <c r="AJ651" s="916">
        <v>58.4</v>
      </c>
      <c r="AK651" s="916">
        <v>11.18</v>
      </c>
      <c r="AL651" s="928">
        <v>6140</v>
      </c>
      <c r="AM651" s="922">
        <v>0.1</v>
      </c>
      <c r="AN651" s="916">
        <v>0.99</v>
      </c>
      <c r="AO651" s="802">
        <f t="shared" si="179"/>
        <v>70.689056132075592</v>
      </c>
      <c r="AP651" s="803">
        <f t="shared" si="180"/>
        <v>83.071556132075585</v>
      </c>
      <c r="AQ651" s="936">
        <f t="shared" si="181"/>
        <v>4.9126620893144013</v>
      </c>
      <c r="AR651" s="702">
        <f>INDEX(Historical!$C$7:$C$1437,MATCH(B651,Historical!$B$7:$B$1446,0))*IF(AH651="n/a",1.03,IF(AH651&lt;0,1.01,IF(AH651&gt;10,1.1,(1+AH651/100))))</f>
        <v>2.8996000000000004</v>
      </c>
      <c r="AS651" s="935">
        <f t="shared" si="182"/>
        <v>3.0834346400000001</v>
      </c>
      <c r="AT651" s="935">
        <f t="shared" si="183"/>
        <v>3.3917781040000006</v>
      </c>
      <c r="AU651" s="935">
        <f t="shared" si="183"/>
        <v>3.7309559144000009</v>
      </c>
      <c r="AV651" s="935">
        <f t="shared" si="183"/>
        <v>4.1040515058400011</v>
      </c>
      <c r="AW651" s="702">
        <f t="shared" si="184"/>
        <v>17.209820164240003</v>
      </c>
      <c r="AX651" s="810">
        <f t="shared" si="185"/>
        <v>34.746255126670711</v>
      </c>
      <c r="AY651" s="991">
        <v>1.19</v>
      </c>
      <c r="AZ651" s="922">
        <v>21.52</v>
      </c>
      <c r="BA651" s="922">
        <v>-9.98</v>
      </c>
      <c r="BB651" s="922">
        <v>-3.7199999999999998</v>
      </c>
      <c r="BC651" s="922">
        <v>-1.68</v>
      </c>
      <c r="BE651" s="664">
        <v>2013</v>
      </c>
      <c r="BF651" s="946" t="e">
        <f>#VALUE!</f>
        <v>#VALUE!</v>
      </c>
      <c r="BG651" s="931">
        <v>9.3000000000000007</v>
      </c>
    </row>
    <row r="652" spans="1:59" ht="11.25" customHeight="1" x14ac:dyDescent="0.2">
      <c r="A652" s="628" t="s">
        <v>4152</v>
      </c>
      <c r="B652" s="925" t="s">
        <v>4153</v>
      </c>
      <c r="C652" s="988" t="s">
        <v>108</v>
      </c>
      <c r="D652" s="988" t="s">
        <v>4373</v>
      </c>
      <c r="E652" s="793">
        <v>6</v>
      </c>
      <c r="F652" s="526">
        <v>707</v>
      </c>
      <c r="G652" s="526" t="s">
        <v>106</v>
      </c>
      <c r="H652" s="526" t="s">
        <v>106</v>
      </c>
      <c r="I652" s="924">
        <v>14.15</v>
      </c>
      <c r="J652" s="702">
        <f t="shared" si="172"/>
        <v>1.9787985865724382</v>
      </c>
      <c r="K652" s="927">
        <v>7.0000000000000007E-2</v>
      </c>
      <c r="L652" s="639">
        <v>4</v>
      </c>
      <c r="M652" s="693">
        <f t="shared" si="173"/>
        <v>0.28000000000000003</v>
      </c>
      <c r="N652" s="921" t="s">
        <v>140</v>
      </c>
      <c r="O652" s="795">
        <v>6.5000000000000002E-2</v>
      </c>
      <c r="P652" s="917">
        <v>42936</v>
      </c>
      <c r="Q652" s="917">
        <v>42948</v>
      </c>
      <c r="R652" s="693">
        <f t="shared" si="174"/>
        <v>7.6923076923076987</v>
      </c>
      <c r="S652" s="759">
        <f>IF(INDEX(Historical!$D$7:$D$1437,MATCH(B652,Historical!$B$7:$B$1446,0))=0,"n/a",(INDEX(Historical!$C$7:$C$1437,MATCH(B652,Historical!$B$7:$B$1446,0))/INDEX(Historical!$D$7:$D$1437,MATCH(B652,Historical!$B$7:$B$1446,0))-1)*100)</f>
        <v>3.7037037037036979</v>
      </c>
      <c r="T652" s="759">
        <f>IF(INDEX(Historical!$F$7:$F$1430,MATCH(B652,Historical!$B$7:$B$1446,0))=0,"n/a",((INDEX(Historical!$C$7:$C$1437,MATCH(B652,Historical!$B$7:$B$1446,0))/INDEX(Historical!$F$7:$F$1430,MATCH(B652,Historical!$B$7:$B$1446,0)))^(1/3)-1)*100)</f>
        <v>8.7843088111080103</v>
      </c>
      <c r="U652" s="759">
        <f>IF(INDEX(Historical!$H$7:$H$1430,MATCH(B652,Historical!$B$7:$B$1446,0))=0,"n/a",((INDEX(Historical!$C$7:$C$1437,MATCH(B652,Historical!$B$7:$B$1446,0))/INDEX(Historical!$H$7:$H$1430,MATCH(B652,Historical!$B$7:$B$1446,0)))^(1/5)-1)*100)</f>
        <v>18.466445254224407</v>
      </c>
      <c r="V652" s="759">
        <f>IF(INDEX(Historical!$O$7:$O$1430,MATCH(B652,Historical!$B$7:$B$1446,0))=0,"n/a",((INDEX(Historical!$C$7:$C$1437,MATCH(B652,Historical!$B$7:$B$1446,0))/INDEX(Historical!$O$7:$O$1430,MATCH(B652,Historical!$B$7:$B$1446,0)))^(1/10)-1)*100)</f>
        <v>-4.7391036908989719</v>
      </c>
      <c r="W652" s="760" t="str">
        <f t="shared" si="175"/>
        <v>n/a</v>
      </c>
      <c r="X652" s="761" t="str">
        <f t="shared" si="176"/>
        <v>n/a</v>
      </c>
      <c r="Y652" s="727" t="s">
        <v>4429</v>
      </c>
      <c r="Z652" s="702" t="str">
        <f t="shared" si="177"/>
        <v>n/a</v>
      </c>
      <c r="AA652" s="935" t="str">
        <f t="shared" si="178"/>
        <v>n/a</v>
      </c>
      <c r="AB652" s="639">
        <v>12</v>
      </c>
      <c r="AC652" s="916" t="s">
        <v>137</v>
      </c>
      <c r="AD652" s="916" t="s">
        <v>137</v>
      </c>
      <c r="AE652" s="916" t="s">
        <v>137</v>
      </c>
      <c r="AF652" s="916" t="s">
        <v>137</v>
      </c>
      <c r="AG652" s="916" t="s">
        <v>137</v>
      </c>
      <c r="AH652" s="916" t="s">
        <v>137</v>
      </c>
      <c r="AI652" s="916" t="s">
        <v>137</v>
      </c>
      <c r="AJ652" s="916" t="s">
        <v>137</v>
      </c>
      <c r="AK652" s="916" t="s">
        <v>137</v>
      </c>
      <c r="AL652" s="928" t="s">
        <v>137</v>
      </c>
      <c r="AM652" s="922" t="s">
        <v>137</v>
      </c>
      <c r="AN652" s="916" t="s">
        <v>137</v>
      </c>
      <c r="AO652" s="802" t="str">
        <f t="shared" si="179"/>
        <v>n/a</v>
      </c>
      <c r="AP652" s="803">
        <f t="shared" si="180"/>
        <v>20.445243840796845</v>
      </c>
      <c r="AQ652" s="936" t="str">
        <f t="shared" si="181"/>
        <v>n/a</v>
      </c>
      <c r="AR652" s="702">
        <f>INDEX(Historical!$C$7:$C$1437,MATCH(B652,Historical!$B$7:$B$1446,0))*IF(AH652="n/a",1.03,IF(AH652&lt;0,1.01,IF(AH652&gt;10,1.1,(1+AH652/100))))</f>
        <v>0.28840000000000005</v>
      </c>
      <c r="AS652" s="935">
        <f t="shared" si="182"/>
        <v>0.29705200000000004</v>
      </c>
      <c r="AT652" s="935">
        <f t="shared" si="183"/>
        <v>0.30596356000000002</v>
      </c>
      <c r="AU652" s="935">
        <f t="shared" si="183"/>
        <v>0.31514246680000002</v>
      </c>
      <c r="AV652" s="935">
        <f t="shared" si="183"/>
        <v>0.32459674080400003</v>
      </c>
      <c r="AW652" s="702">
        <f t="shared" si="184"/>
        <v>1.5311547676040003</v>
      </c>
      <c r="AX652" s="810">
        <f t="shared" si="185"/>
        <v>10.820881749851592</v>
      </c>
      <c r="AY652" s="991" t="s">
        <v>137</v>
      </c>
      <c r="AZ652" s="922" t="s">
        <v>137</v>
      </c>
      <c r="BA652" s="922" t="s">
        <v>137</v>
      </c>
      <c r="BB652" s="922" t="s">
        <v>137</v>
      </c>
      <c r="BC652" s="922" t="s">
        <v>137</v>
      </c>
      <c r="BD652" s="960" t="s">
        <v>4298</v>
      </c>
      <c r="BE652" s="664">
        <v>2014</v>
      </c>
      <c r="BF652" s="946" t="e">
        <f>#VALUE!</f>
        <v>#VALUE!</v>
      </c>
      <c r="BG652" s="931" t="s">
        <v>137</v>
      </c>
    </row>
    <row r="653" spans="1:59" ht="11.25" customHeight="1" x14ac:dyDescent="0.2">
      <c r="A653" s="609" t="s">
        <v>1543</v>
      </c>
      <c r="B653" s="925" t="s">
        <v>1544</v>
      </c>
      <c r="C653" s="988" t="s">
        <v>247</v>
      </c>
      <c r="D653" s="988" t="s">
        <v>4387</v>
      </c>
      <c r="E653" s="793">
        <v>6</v>
      </c>
      <c r="F653" s="526">
        <v>708</v>
      </c>
      <c r="G653" s="526" t="s">
        <v>106</v>
      </c>
      <c r="H653" s="526" t="s">
        <v>106</v>
      </c>
      <c r="I653" s="924">
        <v>51.16</v>
      </c>
      <c r="J653" s="702">
        <f t="shared" si="172"/>
        <v>1.7591868647380766</v>
      </c>
      <c r="K653" s="927">
        <v>0.22500000000000001</v>
      </c>
      <c r="L653" s="639">
        <v>4</v>
      </c>
      <c r="M653" s="693">
        <f t="shared" si="173"/>
        <v>0.9</v>
      </c>
      <c r="N653" s="921" t="s">
        <v>238</v>
      </c>
      <c r="O653" s="795">
        <v>0.2</v>
      </c>
      <c r="P653" s="917">
        <v>42950</v>
      </c>
      <c r="Q653" s="917">
        <v>42965</v>
      </c>
      <c r="R653" s="693">
        <f t="shared" si="174"/>
        <v>12.499999999999996</v>
      </c>
      <c r="S653" s="759">
        <f>IF(INDEX(Historical!$D$7:$D$1437,MATCH(B653,Historical!$B$7:$B$1446,0))=0,"n/a",(INDEX(Historical!$C$7:$C$1437,MATCH(B653,Historical!$B$7:$B$1446,0))/INDEX(Historical!$D$7:$D$1437,MATCH(B653,Historical!$B$7:$B$1446,0))-1)*100)</f>
        <v>5.8823529411764719</v>
      </c>
      <c r="T653" s="759">
        <f>IF(INDEX(Historical!$F$7:$F$1430,MATCH(B653,Historical!$B$7:$B$1446,0))=0,"n/a",((INDEX(Historical!$C$7:$C$1437,MATCH(B653,Historical!$B$7:$B$1446,0))/INDEX(Historical!$F$7:$F$1430,MATCH(B653,Historical!$B$7:$B$1446,0)))^(1/3)-1)*100)</f>
        <v>12.624788044360603</v>
      </c>
      <c r="U653" s="759">
        <f>IF(INDEX(Historical!$H$7:$H$1430,MATCH(B653,Historical!$B$7:$B$1446,0))=0,"n/a",((INDEX(Historical!$C$7:$C$1437,MATCH(B653,Historical!$B$7:$B$1446,0))/INDEX(Historical!$H$7:$H$1430,MATCH(B653,Historical!$B$7:$B$1446,0)))^(1/5)-1)*100)</f>
        <v>29.19940099556333</v>
      </c>
      <c r="V653" s="759" t="str">
        <f>IF(INDEX(Historical!$O$7:$O$1430,MATCH(B653,Historical!$B$7:$B$1446,0))=0,"n/a",((INDEX(Historical!$C$7:$C$1437,MATCH(B653,Historical!$B$7:$B$1446,0))/INDEX(Historical!$O$7:$O$1430,MATCH(B653,Historical!$B$7:$B$1446,0)))^(1/10)-1)*100)</f>
        <v>n/a</v>
      </c>
      <c r="W653" s="760" t="str">
        <f t="shared" si="175"/>
        <v>n/a</v>
      </c>
      <c r="X653" s="761" t="str">
        <f t="shared" si="176"/>
        <v>n/a</v>
      </c>
      <c r="Y653" s="727" t="s">
        <v>4429</v>
      </c>
      <c r="Z653" s="702">
        <f t="shared" si="177"/>
        <v>4500</v>
      </c>
      <c r="AA653" s="935">
        <f t="shared" si="178"/>
        <v>2558</v>
      </c>
      <c r="AB653" s="639">
        <v>1</v>
      </c>
      <c r="AC653" s="916">
        <v>0.02</v>
      </c>
      <c r="AD653" s="916">
        <v>819.87</v>
      </c>
      <c r="AE653" s="916">
        <v>1.02</v>
      </c>
      <c r="AF653" s="918" t="s">
        <v>137</v>
      </c>
      <c r="AG653" s="919">
        <v>-0.6</v>
      </c>
      <c r="AH653" s="916">
        <v>-98.1</v>
      </c>
      <c r="AI653" s="916">
        <v>46.08</v>
      </c>
      <c r="AJ653" s="916">
        <v>-49.5</v>
      </c>
      <c r="AK653" s="916">
        <v>3.9</v>
      </c>
      <c r="AL653" s="928">
        <v>1610</v>
      </c>
      <c r="AM653" s="922">
        <v>30.7</v>
      </c>
      <c r="AN653" s="918" t="s">
        <v>137</v>
      </c>
      <c r="AO653" s="802">
        <f t="shared" si="179"/>
        <v>-2527.0414121396984</v>
      </c>
      <c r="AP653" s="803">
        <f t="shared" si="180"/>
        <v>30.958587860301407</v>
      </c>
      <c r="AQ653" s="936" t="str">
        <f t="shared" si="181"/>
        <v>n/a</v>
      </c>
      <c r="AR653" s="702">
        <f>INDEX(Historical!$C$7:$C$1437,MATCH(B653,Historical!$B$7:$B$1446,0))*IF(AH653="n/a",1.03,IF(AH653&lt;0,1.01,IF(AH653&gt;10,1.1,(1+AH653/100))))</f>
        <v>0.90900000000000003</v>
      </c>
      <c r="AS653" s="935">
        <f t="shared" si="182"/>
        <v>0.99990000000000012</v>
      </c>
      <c r="AT653" s="935">
        <f t="shared" si="183"/>
        <v>1.0388961000000001</v>
      </c>
      <c r="AU653" s="935">
        <f t="shared" si="183"/>
        <v>1.0794130478999999</v>
      </c>
      <c r="AV653" s="935">
        <f t="shared" si="183"/>
        <v>1.1215101567680998</v>
      </c>
      <c r="AW653" s="702">
        <f t="shared" si="184"/>
        <v>5.1487193046680995</v>
      </c>
      <c r="AX653" s="810">
        <f t="shared" si="185"/>
        <v>10.063954856661649</v>
      </c>
      <c r="AY653" s="991">
        <v>0.51</v>
      </c>
      <c r="AZ653" s="922">
        <v>34.449999999999996</v>
      </c>
      <c r="BA653" s="922">
        <v>-19.059999999999999</v>
      </c>
      <c r="BB653" s="922">
        <v>7.4399999999999995</v>
      </c>
      <c r="BC653" s="922">
        <v>8.3800000000000008</v>
      </c>
      <c r="BE653" s="664">
        <v>2014</v>
      </c>
      <c r="BF653" s="946" t="e">
        <f>#VALUE!</f>
        <v>#VALUE!</v>
      </c>
      <c r="BG653" s="931">
        <v>0.3</v>
      </c>
    </row>
    <row r="654" spans="1:59" ht="11.25" customHeight="1" x14ac:dyDescent="0.2">
      <c r="A654" s="609" t="s">
        <v>753</v>
      </c>
      <c r="B654" s="925" t="s">
        <v>754</v>
      </c>
      <c r="C654" s="988" t="s">
        <v>4224</v>
      </c>
      <c r="D654" s="988" t="s">
        <v>4360</v>
      </c>
      <c r="E654" s="792">
        <v>16</v>
      </c>
      <c r="F654" s="526">
        <v>209</v>
      </c>
      <c r="G654" s="526" t="s">
        <v>37</v>
      </c>
      <c r="H654" s="526" t="s">
        <v>115</v>
      </c>
      <c r="I654" s="924">
        <v>86.13</v>
      </c>
      <c r="J654" s="702">
        <f t="shared" si="172"/>
        <v>2.8793683966097761</v>
      </c>
      <c r="K654" s="927">
        <v>0.62</v>
      </c>
      <c r="L654" s="639">
        <v>4</v>
      </c>
      <c r="M654" s="693">
        <f t="shared" si="173"/>
        <v>2.48</v>
      </c>
      <c r="N654" s="921" t="s">
        <v>327</v>
      </c>
      <c r="O654" s="795">
        <v>0.56999999999999995</v>
      </c>
      <c r="P654" s="658">
        <v>43249</v>
      </c>
      <c r="Q654" s="658">
        <v>43271</v>
      </c>
      <c r="R654" s="693">
        <f t="shared" si="174"/>
        <v>8.771929824561413</v>
      </c>
      <c r="S654" s="759">
        <f>IF(INDEX(Historical!$D$7:$D$1437,MATCH(B654,Historical!$B$7:$B$1446,0))=0,"n/a",(INDEX(Historical!$C$7:$C$1437,MATCH(B654,Historical!$B$7:$B$1446,0))/INDEX(Historical!$D$7:$D$1437,MATCH(B654,Historical!$B$7:$B$1446,0))-1)*100)</f>
        <v>8.4821428571428612</v>
      </c>
      <c r="T654" s="759">
        <f>IF(INDEX(Historical!$F$7:$F$1430,MATCH(B654,Historical!$B$7:$B$1446,0))=0,"n/a",((INDEX(Historical!$C$7:$C$1437,MATCH(B654,Historical!$B$7:$B$1446,0))/INDEX(Historical!$F$7:$F$1430,MATCH(B654,Historical!$B$7:$B$1446,0)))^(1/3)-1)*100)</f>
        <v>9.319535187362149</v>
      </c>
      <c r="U654" s="759">
        <f>IF(INDEX(Historical!$H$7:$H$1430,MATCH(B654,Historical!$B$7:$B$1446,0))=0,"n/a",((INDEX(Historical!$C$7:$C$1437,MATCH(B654,Historical!$B$7:$B$1446,0))/INDEX(Historical!$H$7:$H$1430,MATCH(B654,Historical!$B$7:$B$1446,0)))^(1/5)-1)*100)</f>
        <v>13.326789159551655</v>
      </c>
      <c r="V654" s="759">
        <f>IF(INDEX(Historical!$O$7:$O$1430,MATCH(B654,Historical!$B$7:$B$1446,0))=0,"n/a",((INDEX(Historical!$C$7:$C$1437,MATCH(B654,Historical!$B$7:$B$1446,0))/INDEX(Historical!$O$7:$O$1430,MATCH(B654,Historical!$B$7:$B$1446,0)))^(1/10)-1)*100)</f>
        <v>14.636114721090433</v>
      </c>
      <c r="W654" s="760">
        <f t="shared" si="175"/>
        <v>0.91054145266762232</v>
      </c>
      <c r="X654" s="761" t="str">
        <f t="shared" si="176"/>
        <v>n/a</v>
      </c>
      <c r="Y654" s="721"/>
      <c r="Z654" s="702">
        <f t="shared" si="177"/>
        <v>164.23841059602648</v>
      </c>
      <c r="AA654" s="935">
        <f t="shared" si="178"/>
        <v>57.039735099337747</v>
      </c>
      <c r="AB654" s="639">
        <v>9</v>
      </c>
      <c r="AC654" s="916">
        <v>1.51</v>
      </c>
      <c r="AD654" s="916">
        <v>8.5399999999999991</v>
      </c>
      <c r="AE654" s="916">
        <v>4.8600000000000003</v>
      </c>
      <c r="AF654" s="916">
        <v>28.9</v>
      </c>
      <c r="AG654" s="916">
        <v>16.8</v>
      </c>
      <c r="AH654" s="916">
        <v>-282.8</v>
      </c>
      <c r="AI654" s="916">
        <v>46.9</v>
      </c>
      <c r="AJ654" s="916">
        <v>-22.6</v>
      </c>
      <c r="AK654" s="916">
        <v>6.7</v>
      </c>
      <c r="AL654" s="928">
        <v>104480</v>
      </c>
      <c r="AM654" s="922">
        <v>0.09</v>
      </c>
      <c r="AN654" s="916">
        <v>4.53</v>
      </c>
      <c r="AO654" s="802">
        <f t="shared" si="179"/>
        <v>-40.833577543176318</v>
      </c>
      <c r="AP654" s="803">
        <f t="shared" si="180"/>
        <v>16.206157556161433</v>
      </c>
      <c r="AQ654" s="936">
        <f t="shared" si="181"/>
        <v>755.94608977976611</v>
      </c>
      <c r="AR654" s="702">
        <f>INDEX(Historical!$C$7:$C$1437,MATCH(B654,Historical!$B$7:$B$1446,0))*IF(AH654="n/a",1.03,IF(AH654&lt;0,1.01,IF(AH654&gt;10,1.1,(1+AH654/100))))</f>
        <v>2.4543000000000004</v>
      </c>
      <c r="AS654" s="935">
        <f t="shared" si="182"/>
        <v>2.6997300000000006</v>
      </c>
      <c r="AT654" s="935">
        <f t="shared" si="183"/>
        <v>2.8806119100000007</v>
      </c>
      <c r="AU654" s="935">
        <f t="shared" si="183"/>
        <v>3.0736129079700008</v>
      </c>
      <c r="AV654" s="935">
        <f t="shared" si="183"/>
        <v>3.2795449728039907</v>
      </c>
      <c r="AW654" s="702">
        <f t="shared" si="184"/>
        <v>14.387799790773993</v>
      </c>
      <c r="AX654" s="810">
        <f t="shared" si="185"/>
        <v>16.704748392864268</v>
      </c>
      <c r="AY654" s="991">
        <v>1.43</v>
      </c>
      <c r="AZ654" s="922">
        <v>75.42</v>
      </c>
      <c r="BA654" s="922">
        <v>-2.82</v>
      </c>
      <c r="BB654" s="922">
        <v>42.559999999999995</v>
      </c>
      <c r="BC654" s="922">
        <v>40.75</v>
      </c>
      <c r="BE654" s="664">
        <v>2003</v>
      </c>
      <c r="BF654" s="946" t="e">
        <f>#VALUE!</f>
        <v>#VALUE!</v>
      </c>
      <c r="BG654" s="931">
        <v>4.5</v>
      </c>
    </row>
    <row r="655" spans="1:59" ht="11.25" customHeight="1" x14ac:dyDescent="0.2">
      <c r="A655" s="537" t="s">
        <v>1600</v>
      </c>
      <c r="B655" s="925" t="s">
        <v>1601</v>
      </c>
      <c r="C655" s="988" t="s">
        <v>108</v>
      </c>
      <c r="D655" s="988" t="s">
        <v>4373</v>
      </c>
      <c r="E655" s="792">
        <v>9</v>
      </c>
      <c r="F655" s="526">
        <v>452</v>
      </c>
      <c r="G655" s="526" t="s">
        <v>106</v>
      </c>
      <c r="H655" s="526" t="s">
        <v>106</v>
      </c>
      <c r="I655" s="924">
        <v>37.5</v>
      </c>
      <c r="J655" s="702">
        <f t="shared" si="172"/>
        <v>3.52</v>
      </c>
      <c r="K655" s="927">
        <v>0.33</v>
      </c>
      <c r="L655" s="639">
        <v>4</v>
      </c>
      <c r="M655" s="693">
        <f t="shared" si="173"/>
        <v>1.32</v>
      </c>
      <c r="N655" s="921" t="s">
        <v>320</v>
      </c>
      <c r="O655" s="795">
        <v>0.32</v>
      </c>
      <c r="P655" s="915">
        <v>43538</v>
      </c>
      <c r="Q655" s="915">
        <v>43553</v>
      </c>
      <c r="R655" s="693">
        <f t="shared" si="174"/>
        <v>3.1250000000000027</v>
      </c>
      <c r="S655" s="759">
        <f>IF(INDEX(Historical!$D$7:$D$1437,MATCH(B655,Historical!$B$7:$B$1446,0))=0,"n/a",(INDEX(Historical!$C$7:$C$1437,MATCH(B655,Historical!$B$7:$B$1446,0))/INDEX(Historical!$D$7:$D$1437,MATCH(B655,Historical!$B$7:$B$1446,0))-1)*100)</f>
        <v>3.2258064516129004</v>
      </c>
      <c r="T655" s="759">
        <f>IF(INDEX(Historical!$F$7:$F$1430,MATCH(B655,Historical!$B$7:$B$1446,0))=0,"n/a",((INDEX(Historical!$C$7:$C$1437,MATCH(B655,Historical!$B$7:$B$1446,0))/INDEX(Historical!$F$7:$F$1430,MATCH(B655,Historical!$B$7:$B$1446,0)))^(1/3)-1)*100)</f>
        <v>3.3357652893651002</v>
      </c>
      <c r="U655" s="759">
        <f>IF(INDEX(Historical!$H$7:$H$1430,MATCH(B655,Historical!$B$7:$B$1446,0))=0,"n/a",((INDEX(Historical!$C$7:$C$1437,MATCH(B655,Historical!$B$7:$B$1446,0))/INDEX(Historical!$H$7:$H$1430,MATCH(B655,Historical!$B$7:$B$1446,0)))^(1/5)-1)*100)</f>
        <v>3.4563715943573214</v>
      </c>
      <c r="V655" s="759">
        <f>IF(INDEX(Historical!$O$7:$O$1430,MATCH(B655,Historical!$B$7:$B$1446,0))=0,"n/a",((INDEX(Historical!$C$7:$C$1437,MATCH(B655,Historical!$B$7:$B$1446,0))/INDEX(Historical!$O$7:$O$1430,MATCH(B655,Historical!$B$7:$B$1446,0)))^(1/10)-1)*100)</f>
        <v>3.3575519102710727</v>
      </c>
      <c r="W655" s="760">
        <f t="shared" si="175"/>
        <v>1.0294320644109627</v>
      </c>
      <c r="X655" s="761" t="str">
        <f t="shared" si="176"/>
        <v>n/a</v>
      </c>
      <c r="Y655" s="717"/>
      <c r="Z655" s="702" t="str">
        <f t="shared" si="177"/>
        <v>n/a</v>
      </c>
      <c r="AA655" s="935" t="str">
        <f t="shared" si="178"/>
        <v>n/a</v>
      </c>
      <c r="AB655" s="639">
        <v>12</v>
      </c>
      <c r="AC655" s="916" t="s">
        <v>137</v>
      </c>
      <c r="AD655" s="916" t="s">
        <v>137</v>
      </c>
      <c r="AE655" s="916" t="s">
        <v>137</v>
      </c>
      <c r="AF655" s="916" t="s">
        <v>137</v>
      </c>
      <c r="AG655" s="916" t="s">
        <v>137</v>
      </c>
      <c r="AH655" s="916" t="s">
        <v>137</v>
      </c>
      <c r="AI655" s="916" t="s">
        <v>137</v>
      </c>
      <c r="AJ655" s="916" t="s">
        <v>137</v>
      </c>
      <c r="AK655" s="916" t="s">
        <v>137</v>
      </c>
      <c r="AL655" s="928" t="s">
        <v>137</v>
      </c>
      <c r="AM655" s="922" t="s">
        <v>137</v>
      </c>
      <c r="AN655" s="916" t="s">
        <v>137</v>
      </c>
      <c r="AO655" s="802" t="str">
        <f t="shared" si="179"/>
        <v>n/a</v>
      </c>
      <c r="AP655" s="803">
        <f t="shared" si="180"/>
        <v>6.976371594357321</v>
      </c>
      <c r="AQ655" s="936" t="str">
        <f t="shared" si="181"/>
        <v>n/a</v>
      </c>
      <c r="AR655" s="702">
        <f>INDEX(Historical!$C$7:$C$1437,MATCH(B655,Historical!$B$7:$B$1446,0))*IF(AH655="n/a",1.03,IF(AH655&lt;0,1.01,IF(AH655&gt;10,1.1,(1+AH655/100))))</f>
        <v>1.3184</v>
      </c>
      <c r="AS655" s="935">
        <f t="shared" si="182"/>
        <v>1.357952</v>
      </c>
      <c r="AT655" s="935">
        <f t="shared" si="183"/>
        <v>1.3986905600000001</v>
      </c>
      <c r="AU655" s="935">
        <f t="shared" si="183"/>
        <v>1.4406512768000002</v>
      </c>
      <c r="AV655" s="935">
        <f t="shared" si="183"/>
        <v>1.4838708151040001</v>
      </c>
      <c r="AW655" s="702">
        <f t="shared" si="184"/>
        <v>6.9995646519040005</v>
      </c>
      <c r="AX655" s="810">
        <f t="shared" si="185"/>
        <v>18.665505738410669</v>
      </c>
      <c r="AY655" s="991" t="s">
        <v>137</v>
      </c>
      <c r="AZ655" s="922" t="s">
        <v>137</v>
      </c>
      <c r="BA655" s="922" t="s">
        <v>137</v>
      </c>
      <c r="BB655" s="922" t="s">
        <v>137</v>
      </c>
      <c r="BC655" s="922" t="s">
        <v>137</v>
      </c>
      <c r="BD655" s="960" t="s">
        <v>4298</v>
      </c>
      <c r="BE655" s="664">
        <v>2011</v>
      </c>
      <c r="BF655" s="946" t="e">
        <f>#VALUE!</f>
        <v>#VALUE!</v>
      </c>
      <c r="BG655" s="931" t="s">
        <v>137</v>
      </c>
    </row>
    <row r="656" spans="1:59" s="838" customFormat="1" ht="11.25" customHeight="1" x14ac:dyDescent="0.2">
      <c r="A656" s="817" t="s">
        <v>749</v>
      </c>
      <c r="B656" s="846" t="s">
        <v>750</v>
      </c>
      <c r="C656" s="988" t="s">
        <v>108</v>
      </c>
      <c r="D656" s="988" t="s">
        <v>4365</v>
      </c>
      <c r="E656" s="818">
        <v>11</v>
      </c>
      <c r="F656" s="526">
        <v>307</v>
      </c>
      <c r="G656" s="1171" t="s">
        <v>106</v>
      </c>
      <c r="H656" s="1171" t="s">
        <v>106</v>
      </c>
      <c r="I656" s="819">
        <v>12.95</v>
      </c>
      <c r="J656" s="820">
        <f t="shared" si="172"/>
        <v>2.1621621621621627</v>
      </c>
      <c r="K656" s="821">
        <v>7.0000000000000007E-2</v>
      </c>
      <c r="L656" s="822">
        <v>4</v>
      </c>
      <c r="M656" s="823">
        <f t="shared" si="173"/>
        <v>0.28000000000000003</v>
      </c>
      <c r="N656" s="824" t="s">
        <v>567</v>
      </c>
      <c r="O656" s="825">
        <v>0.05</v>
      </c>
      <c r="P656" s="847">
        <v>43210</v>
      </c>
      <c r="Q656" s="847">
        <v>43227</v>
      </c>
      <c r="R656" s="823">
        <f t="shared" si="174"/>
        <v>40.000000000000007</v>
      </c>
      <c r="S656" s="759">
        <f>IF(INDEX(Historical!$D$7:$D$1437,MATCH(B656,Historical!$B$7:$B$1446,0))=0,"n/a",(INDEX(Historical!$C$7:$C$1437,MATCH(B656,Historical!$B$7:$B$1446,0))/INDEX(Historical!$D$7:$D$1437,MATCH(B656,Historical!$B$7:$B$1446,0))-1)*100)</f>
        <v>36.842105263157876</v>
      </c>
      <c r="T656" s="759">
        <f>IF(INDEX(Historical!$F$7:$F$1430,MATCH(B656,Historical!$B$7:$B$1446,0))=0,"n/a",((INDEX(Historical!$C$7:$C$1437,MATCH(B656,Historical!$B$7:$B$1446,0))/INDEX(Historical!$F$7:$F$1430,MATCH(B656,Historical!$B$7:$B$1446,0)))^(1/3)-1)*100)</f>
        <v>23.508852616895837</v>
      </c>
      <c r="U656" s="759">
        <f>IF(INDEX(Historical!$H$7:$H$1430,MATCH(B656,Historical!$B$7:$B$1446,0))=0,"n/a",((INDEX(Historical!$C$7:$C$1437,MATCH(B656,Historical!$B$7:$B$1446,0))/INDEX(Historical!$H$7:$H$1430,MATCH(B656,Historical!$B$7:$B$1446,0)))^(1/5)-1)*100)</f>
        <v>22.306615529984054</v>
      </c>
      <c r="V656" s="759">
        <f>IF(INDEX(Historical!$O$7:$O$1430,MATCH(B656,Historical!$B$7:$B$1446,0))=0,"n/a",((INDEX(Historical!$C$7:$C$1437,MATCH(B656,Historical!$B$7:$B$1446,0))/INDEX(Historical!$O$7:$O$1430,MATCH(B656,Historical!$B$7:$B$1446,0)))^(1/10)-1)*100)</f>
        <v>21.365208974215811</v>
      </c>
      <c r="W656" s="827">
        <f t="shared" si="175"/>
        <v>1.0440625952643086</v>
      </c>
      <c r="X656" s="828" t="str">
        <f t="shared" si="176"/>
        <v>n/a</v>
      </c>
      <c r="Y656" s="839"/>
      <c r="Z656" s="820" t="str">
        <f t="shared" si="177"/>
        <v>n/a</v>
      </c>
      <c r="AA656" s="830" t="str">
        <f t="shared" si="178"/>
        <v>n/a</v>
      </c>
      <c r="AB656" s="822">
        <v>12</v>
      </c>
      <c r="AC656" s="831" t="s">
        <v>137</v>
      </c>
      <c r="AD656" s="831" t="s">
        <v>137</v>
      </c>
      <c r="AE656" s="831" t="s">
        <v>137</v>
      </c>
      <c r="AF656" s="831" t="s">
        <v>137</v>
      </c>
      <c r="AG656" s="831" t="s">
        <v>137</v>
      </c>
      <c r="AH656" s="831" t="s">
        <v>137</v>
      </c>
      <c r="AI656" s="831" t="s">
        <v>137</v>
      </c>
      <c r="AJ656" s="831" t="s">
        <v>137</v>
      </c>
      <c r="AK656" s="831" t="s">
        <v>137</v>
      </c>
      <c r="AL656" s="832" t="s">
        <v>137</v>
      </c>
      <c r="AM656" s="833" t="s">
        <v>137</v>
      </c>
      <c r="AN656" s="831" t="s">
        <v>137</v>
      </c>
      <c r="AO656" s="834" t="str">
        <f t="shared" si="179"/>
        <v>n/a</v>
      </c>
      <c r="AP656" s="835">
        <f t="shared" si="180"/>
        <v>24.468777692146215</v>
      </c>
      <c r="AQ656" s="836" t="str">
        <f t="shared" si="181"/>
        <v>n/a</v>
      </c>
      <c r="AR656" s="702">
        <f>INDEX(Historical!$C$7:$C$1437,MATCH(B656,Historical!$B$7:$B$1446,0))*IF(AH656="n/a",1.03,IF(AH656&lt;0,1.01,IF(AH656&gt;10,1.1,(1+AH656/100))))</f>
        <v>0.26780000000000004</v>
      </c>
      <c r="AS656" s="830">
        <f t="shared" si="182"/>
        <v>0.27583400000000002</v>
      </c>
      <c r="AT656" s="830">
        <f t="shared" si="183"/>
        <v>0.28410902000000005</v>
      </c>
      <c r="AU656" s="830">
        <f t="shared" si="183"/>
        <v>0.29263229060000007</v>
      </c>
      <c r="AV656" s="830">
        <f t="shared" si="183"/>
        <v>0.30141125931800006</v>
      </c>
      <c r="AW656" s="820">
        <f t="shared" si="184"/>
        <v>1.4217865699180001</v>
      </c>
      <c r="AX656" s="837">
        <f t="shared" si="185"/>
        <v>10.97904687195367</v>
      </c>
      <c r="AY656" s="992" t="s">
        <v>137</v>
      </c>
      <c r="AZ656" s="833" t="s">
        <v>137</v>
      </c>
      <c r="BA656" s="833" t="s">
        <v>137</v>
      </c>
      <c r="BB656" s="833" t="s">
        <v>137</v>
      </c>
      <c r="BC656" s="833" t="s">
        <v>137</v>
      </c>
      <c r="BD656" s="961" t="s">
        <v>4298</v>
      </c>
      <c r="BE656" s="664">
        <v>2008</v>
      </c>
      <c r="BF656" s="946" t="e">
        <f>#VALUE!</f>
        <v>#VALUE!</v>
      </c>
      <c r="BG656" s="893" t="s">
        <v>137</v>
      </c>
    </row>
    <row r="657" spans="1:59" ht="11.25" customHeight="1" x14ac:dyDescent="0.2">
      <c r="A657" s="13" t="s">
        <v>3914</v>
      </c>
      <c r="B657" s="631" t="s">
        <v>3915</v>
      </c>
      <c r="C657" s="988" t="s">
        <v>247</v>
      </c>
      <c r="D657" s="988" t="s">
        <v>4387</v>
      </c>
      <c r="E657" s="792">
        <v>5</v>
      </c>
      <c r="F657" s="526">
        <v>873</v>
      </c>
      <c r="G657" s="526" t="s">
        <v>106</v>
      </c>
      <c r="H657" s="526" t="s">
        <v>106</v>
      </c>
      <c r="I657" s="924">
        <v>65.239999999999995</v>
      </c>
      <c r="J657" s="702">
        <f t="shared" si="172"/>
        <v>3.0656039239730228</v>
      </c>
      <c r="K657" s="927">
        <v>0.5</v>
      </c>
      <c r="L657" s="639">
        <v>4</v>
      </c>
      <c r="M657" s="693">
        <f t="shared" si="173"/>
        <v>2</v>
      </c>
      <c r="N657" s="921" t="s">
        <v>4484</v>
      </c>
      <c r="O657" s="795">
        <v>0.45</v>
      </c>
      <c r="P657" s="915">
        <v>43538</v>
      </c>
      <c r="Q657" s="915">
        <v>43558</v>
      </c>
      <c r="R657" s="693">
        <f t="shared" si="174"/>
        <v>11.111111111111107</v>
      </c>
      <c r="S657" s="759">
        <f>IF(INDEX(Historical!$D$7:$D$1437,MATCH(B657,Historical!$B$7:$B$1446,0))=0,"n/a",(INDEX(Historical!$C$7:$C$1437,MATCH(B657,Historical!$B$7:$B$1446,0))/INDEX(Historical!$D$7:$D$1437,MATCH(B657,Historical!$B$7:$B$1446,0))-1)*100)</f>
        <v>130.76923076923075</v>
      </c>
      <c r="T657" s="759">
        <f>IF(INDEX(Historical!$F$7:$F$1430,MATCH(B657,Historical!$B$7:$B$1446,0))=0,"n/a",((INDEX(Historical!$C$7:$C$1437,MATCH(B657,Historical!$B$7:$B$1446,0))/INDEX(Historical!$F$7:$F$1430,MATCH(B657,Historical!$B$7:$B$1446,0)))^(1/3)-1)*100)</f>
        <v>59.933684639215244</v>
      </c>
      <c r="U657" s="759" t="str">
        <f>IF(INDEX(Historical!$H$7:$H$1430,MATCH(B657,Historical!$B$7:$B$1446,0))=0,"n/a",((INDEX(Historical!$C$7:$C$1437,MATCH(B657,Historical!$B$7:$B$1446,0))/INDEX(Historical!$H$7:$H$1430,MATCH(B657,Historical!$B$7:$B$1446,0)))^(1/5)-1)*100)</f>
        <v>n/a</v>
      </c>
      <c r="V657" s="759" t="str">
        <f>IF(INDEX(Historical!$O$7:$O$1430,MATCH(B657,Historical!$B$7:$B$1446,0))=0,"n/a",((INDEX(Historical!$C$7:$C$1437,MATCH(B657,Historical!$B$7:$B$1446,0))/INDEX(Historical!$O$7:$O$1430,MATCH(B657,Historical!$B$7:$B$1446,0)))^(1/10)-1)*100)</f>
        <v>n/a</v>
      </c>
      <c r="W657" s="760" t="str">
        <f t="shared" si="175"/>
        <v>n/a</v>
      </c>
      <c r="X657" s="761" t="str">
        <f t="shared" si="176"/>
        <v>n/a</v>
      </c>
      <c r="Y657" s="926"/>
      <c r="Z657" s="702">
        <f t="shared" si="177"/>
        <v>82.644628099173559</v>
      </c>
      <c r="AA657" s="935">
        <f t="shared" si="178"/>
        <v>26.958677685950413</v>
      </c>
      <c r="AB657" s="639">
        <v>12</v>
      </c>
      <c r="AC657" s="916">
        <v>2.42</v>
      </c>
      <c r="AD657" s="916">
        <v>1.41</v>
      </c>
      <c r="AE657" s="916">
        <v>3.06</v>
      </c>
      <c r="AF657" s="916">
        <v>10.19</v>
      </c>
      <c r="AG657" s="916" t="s">
        <v>137</v>
      </c>
      <c r="AH657" s="916">
        <v>28.599999999999998</v>
      </c>
      <c r="AI657" s="916">
        <v>10.4</v>
      </c>
      <c r="AJ657" s="916">
        <v>40.67</v>
      </c>
      <c r="AK657" s="916">
        <v>19.13</v>
      </c>
      <c r="AL657" s="928">
        <v>16410</v>
      </c>
      <c r="AM657" s="922">
        <v>3.5999999999999996</v>
      </c>
      <c r="AN657" s="916" t="s">
        <v>137</v>
      </c>
      <c r="AO657" s="802" t="str">
        <f t="shared" si="179"/>
        <v>n/a</v>
      </c>
      <c r="AP657" s="803" t="str">
        <f t="shared" si="180"/>
        <v>n/a</v>
      </c>
      <c r="AQ657" s="936">
        <f t="shared" si="181"/>
        <v>249.41788138422118</v>
      </c>
      <c r="AR657" s="702">
        <f>INDEX(Historical!$C$7:$C$1437,MATCH(B657,Historical!$B$7:$B$1446,0))*IF(AH657="n/a",1.03,IF(AH657&lt;0,1.01,IF(AH657&gt;10,1.1,(1+AH657/100))))</f>
        <v>1.9800000000000002</v>
      </c>
      <c r="AS657" s="935">
        <f t="shared" si="182"/>
        <v>2.1780000000000004</v>
      </c>
      <c r="AT657" s="935">
        <f t="shared" si="183"/>
        <v>2.3958000000000008</v>
      </c>
      <c r="AU657" s="935">
        <f t="shared" si="183"/>
        <v>2.6353800000000009</v>
      </c>
      <c r="AV657" s="935">
        <f t="shared" si="183"/>
        <v>2.8989180000000014</v>
      </c>
      <c r="AW657" s="702">
        <f t="shared" si="184"/>
        <v>12.088098000000004</v>
      </c>
      <c r="AX657" s="810">
        <f t="shared" si="185"/>
        <v>18.528660331085231</v>
      </c>
      <c r="AY657" s="991" t="s">
        <v>137</v>
      </c>
      <c r="AZ657" s="922">
        <v>29.959999999999997</v>
      </c>
      <c r="BA657" s="922">
        <v>-3.9600000000000004</v>
      </c>
      <c r="BB657" s="922">
        <v>1.24</v>
      </c>
      <c r="BC657" s="922">
        <v>8.9700000000000006</v>
      </c>
      <c r="BE657" s="664">
        <v>2015</v>
      </c>
      <c r="BF657" s="946" t="e">
        <f>#VALUE!</f>
        <v>#VALUE!</v>
      </c>
      <c r="BG657" s="931" t="s">
        <v>137</v>
      </c>
    </row>
    <row r="658" spans="1:59" ht="11.25" customHeight="1" x14ac:dyDescent="0.2">
      <c r="A658" s="537" t="s">
        <v>3908</v>
      </c>
      <c r="B658" s="925" t="s">
        <v>3909</v>
      </c>
      <c r="C658" s="988" t="s">
        <v>4353</v>
      </c>
      <c r="D658" s="988" t="s">
        <v>4354</v>
      </c>
      <c r="E658" s="792">
        <v>6</v>
      </c>
      <c r="F658" s="526">
        <v>788</v>
      </c>
      <c r="G658" s="526" t="s">
        <v>106</v>
      </c>
      <c r="H658" s="526" t="s">
        <v>106</v>
      </c>
      <c r="I658" s="924">
        <v>45.35</v>
      </c>
      <c r="J658" s="702">
        <f t="shared" si="172"/>
        <v>3.8809261300992284</v>
      </c>
      <c r="K658" s="927">
        <v>0.44</v>
      </c>
      <c r="L658" s="639">
        <v>4</v>
      </c>
      <c r="M658" s="693">
        <f t="shared" si="173"/>
        <v>1.76</v>
      </c>
      <c r="N658" s="921" t="s">
        <v>506</v>
      </c>
      <c r="O658" s="795">
        <v>0.41</v>
      </c>
      <c r="P658" s="915">
        <v>43543</v>
      </c>
      <c r="Q658" s="915">
        <v>43559</v>
      </c>
      <c r="R658" s="693">
        <f t="shared" si="174"/>
        <v>7.3170731707317138</v>
      </c>
      <c r="S658" s="759">
        <f>IF(INDEX(Historical!$D$7:$D$1437,MATCH(B658,Historical!$B$7:$B$1446,0))=0,"n/a",(INDEX(Historical!$C$7:$C$1437,MATCH(B658,Historical!$B$7:$B$1446,0))/INDEX(Historical!$D$7:$D$1437,MATCH(B658,Historical!$B$7:$B$1446,0))-1)*100)</f>
        <v>5.8823529411764719</v>
      </c>
      <c r="T658" s="759">
        <f>IF(INDEX(Historical!$F$7:$F$1430,MATCH(B658,Historical!$B$7:$B$1446,0))=0,"n/a",((INDEX(Historical!$C$7:$C$1437,MATCH(B658,Historical!$B$7:$B$1446,0))/INDEX(Historical!$F$7:$F$1430,MATCH(B658,Historical!$B$7:$B$1446,0)))^(1/3)-1)*100)</f>
        <v>10.215636926059734</v>
      </c>
      <c r="U658" s="759" t="str">
        <f>IF(INDEX(Historical!$H$7:$H$1430,MATCH(B658,Historical!$B$7:$B$1446,0))=0,"n/a",((INDEX(Historical!$C$7:$C$1437,MATCH(B658,Historical!$B$7:$B$1446,0))/INDEX(Historical!$H$7:$H$1430,MATCH(B658,Historical!$B$7:$B$1446,0)))^(1/5)-1)*100)</f>
        <v>n/a</v>
      </c>
      <c r="V658" s="759" t="str">
        <f>IF(INDEX(Historical!$O$7:$O$1430,MATCH(B658,Historical!$B$7:$B$1446,0))=0,"n/a",((INDEX(Historical!$C$7:$C$1437,MATCH(B658,Historical!$B$7:$B$1446,0))/INDEX(Historical!$O$7:$O$1430,MATCH(B658,Historical!$B$7:$B$1446,0)))^(1/10)-1)*100)</f>
        <v>n/a</v>
      </c>
      <c r="W658" s="760" t="str">
        <f t="shared" si="175"/>
        <v>n/a</v>
      </c>
      <c r="X658" s="761" t="str">
        <f t="shared" si="176"/>
        <v>n/a</v>
      </c>
      <c r="Y658" s="926"/>
      <c r="Z658" s="702" t="str">
        <f t="shared" si="177"/>
        <v>n/a</v>
      </c>
      <c r="AA658" s="935" t="str">
        <f t="shared" si="178"/>
        <v>n/a</v>
      </c>
      <c r="AB658" s="639">
        <v>12</v>
      </c>
      <c r="AC658" s="916">
        <v>-0.44</v>
      </c>
      <c r="AD658" s="916" t="s">
        <v>137</v>
      </c>
      <c r="AE658" s="916">
        <v>5.65</v>
      </c>
      <c r="AF658" s="916">
        <v>2.91</v>
      </c>
      <c r="AG658" s="916">
        <v>-2.7</v>
      </c>
      <c r="AH658" s="918">
        <v>-842.4</v>
      </c>
      <c r="AI658" s="918">
        <v>32.58</v>
      </c>
      <c r="AJ658" s="916">
        <v>-49.2</v>
      </c>
      <c r="AK658" s="916" t="s">
        <v>137</v>
      </c>
      <c r="AL658" s="928">
        <v>2550</v>
      </c>
      <c r="AM658" s="922">
        <v>1.6</v>
      </c>
      <c r="AN658" s="916">
        <v>1.71</v>
      </c>
      <c r="AO658" s="802" t="str">
        <f t="shared" si="179"/>
        <v>n/a</v>
      </c>
      <c r="AP658" s="803" t="str">
        <f t="shared" si="180"/>
        <v>n/a</v>
      </c>
      <c r="AQ658" s="936" t="str">
        <f t="shared" si="181"/>
        <v>n/a</v>
      </c>
      <c r="AR658" s="702">
        <f>INDEX(Historical!$C$7:$C$1437,MATCH(B658,Historical!$B$7:$B$1446,0))*IF(AH658="n/a",1.03,IF(AH658&lt;0,1.01,IF(AH658&gt;10,1.1,(1+AH658/100))))</f>
        <v>1.6362000000000001</v>
      </c>
      <c r="AS658" s="935">
        <f t="shared" si="182"/>
        <v>1.7998200000000002</v>
      </c>
      <c r="AT658" s="935">
        <f t="shared" si="183"/>
        <v>1.8538146000000002</v>
      </c>
      <c r="AU658" s="935">
        <f t="shared" si="183"/>
        <v>1.9094290380000003</v>
      </c>
      <c r="AV658" s="935">
        <f t="shared" si="183"/>
        <v>1.9667119091400003</v>
      </c>
      <c r="AW658" s="702">
        <f t="shared" si="184"/>
        <v>9.1659755471400022</v>
      </c>
      <c r="AX658" s="810">
        <f t="shared" si="185"/>
        <v>20.211632959514887</v>
      </c>
      <c r="AY658" s="991">
        <v>0.79</v>
      </c>
      <c r="AZ658" s="922">
        <v>35.010000000000005</v>
      </c>
      <c r="BA658" s="922">
        <v>-3.42</v>
      </c>
      <c r="BB658" s="922">
        <v>2.34</v>
      </c>
      <c r="BC658" s="922">
        <v>7.6899999999999995</v>
      </c>
      <c r="BE658" s="664">
        <v>2014</v>
      </c>
      <c r="BF658" s="946" t="e">
        <f>#VALUE!</f>
        <v>#VALUE!</v>
      </c>
      <c r="BG658" s="931">
        <v>-0.8</v>
      </c>
    </row>
    <row r="659" spans="1:59" ht="11.25" customHeight="1" x14ac:dyDescent="0.2">
      <c r="A659" s="609" t="s">
        <v>784</v>
      </c>
      <c r="B659" s="925" t="s">
        <v>785</v>
      </c>
      <c r="C659" s="988" t="s">
        <v>112</v>
      </c>
      <c r="D659" s="988" t="s">
        <v>4391</v>
      </c>
      <c r="E659" s="792">
        <v>14</v>
      </c>
      <c r="F659" s="526">
        <v>270</v>
      </c>
      <c r="G659" s="526" t="s">
        <v>115</v>
      </c>
      <c r="H659" s="526" t="s">
        <v>115</v>
      </c>
      <c r="I659" s="924">
        <v>63</v>
      </c>
      <c r="J659" s="702">
        <f t="shared" si="172"/>
        <v>3.4285714285714288</v>
      </c>
      <c r="K659" s="927">
        <v>0.54</v>
      </c>
      <c r="L659" s="639">
        <v>4</v>
      </c>
      <c r="M659" s="693">
        <f t="shared" si="173"/>
        <v>2.16</v>
      </c>
      <c r="N659" s="921" t="s">
        <v>595</v>
      </c>
      <c r="O659" s="795">
        <v>0.52</v>
      </c>
      <c r="P659" s="915">
        <v>43329</v>
      </c>
      <c r="Q659" s="915">
        <v>43364</v>
      </c>
      <c r="R659" s="693">
        <f t="shared" si="174"/>
        <v>3.8461538461538494</v>
      </c>
      <c r="S659" s="759">
        <f>IF(INDEX(Historical!$D$7:$D$1437,MATCH(B659,Historical!$B$7:$B$1446,0))=0,"n/a",(INDEX(Historical!$C$7:$C$1437,MATCH(B659,Historical!$B$7:$B$1446,0))/INDEX(Historical!$D$7:$D$1437,MATCH(B659,Historical!$B$7:$B$1446,0))-1)*100)</f>
        <v>17.777777777777782</v>
      </c>
      <c r="T659" s="759">
        <f>IF(INDEX(Historical!$F$7:$F$1430,MATCH(B659,Historical!$B$7:$B$1446,0))=0,"n/a",((INDEX(Historical!$C$7:$C$1437,MATCH(B659,Historical!$B$7:$B$1446,0))/INDEX(Historical!$F$7:$F$1430,MATCH(B659,Historical!$B$7:$B$1446,0)))^(1/3)-1)*100)</f>
        <v>10.765306656385331</v>
      </c>
      <c r="U659" s="759">
        <f>IF(INDEX(Historical!$H$7:$H$1430,MATCH(B659,Historical!$B$7:$B$1446,0))=0,"n/a",((INDEX(Historical!$C$7:$C$1437,MATCH(B659,Historical!$B$7:$B$1446,0))/INDEX(Historical!$H$7:$H$1430,MATCH(B659,Historical!$B$7:$B$1446,0)))^(1/5)-1)*100)</f>
        <v>10.275364441874446</v>
      </c>
      <c r="V659" s="759">
        <f>IF(INDEX(Historical!$O$7:$O$1430,MATCH(B659,Historical!$B$7:$B$1446,0))=0,"n/a",((INDEX(Historical!$C$7:$C$1437,MATCH(B659,Historical!$B$7:$B$1446,0))/INDEX(Historical!$O$7:$O$1430,MATCH(B659,Historical!$B$7:$B$1446,0)))^(1/10)-1)*100)</f>
        <v>8.7063223523018873</v>
      </c>
      <c r="W659" s="760">
        <f t="shared" si="175"/>
        <v>1.1802186992487953</v>
      </c>
      <c r="X659" s="761">
        <f t="shared" si="176"/>
        <v>3.6697730149551591</v>
      </c>
      <c r="Y659" s="925"/>
      <c r="Z659" s="702">
        <f t="shared" si="177"/>
        <v>40.677966101694921</v>
      </c>
      <c r="AA659" s="935">
        <f t="shared" si="178"/>
        <v>11.864406779661017</v>
      </c>
      <c r="AB659" s="639">
        <v>12</v>
      </c>
      <c r="AC659" s="916">
        <v>5.31</v>
      </c>
      <c r="AD659" s="916">
        <v>0.81</v>
      </c>
      <c r="AE659" s="916">
        <v>0.39</v>
      </c>
      <c r="AF659" s="916">
        <v>1.1299999999999999</v>
      </c>
      <c r="AG659" s="916">
        <v>9.4</v>
      </c>
      <c r="AH659" s="916">
        <v>30</v>
      </c>
      <c r="AI659" s="916">
        <v>10.040000000000001</v>
      </c>
      <c r="AJ659" s="916">
        <v>2.8000000000000003</v>
      </c>
      <c r="AK659" s="916">
        <v>14.610000000000001</v>
      </c>
      <c r="AL659" s="928">
        <v>3320</v>
      </c>
      <c r="AM659" s="922">
        <v>1</v>
      </c>
      <c r="AN659" s="916">
        <v>2.2799999999999998</v>
      </c>
      <c r="AO659" s="802">
        <f t="shared" si="179"/>
        <v>1.8395290907848576</v>
      </c>
      <c r="AP659" s="803">
        <f t="shared" si="180"/>
        <v>13.703935870445875</v>
      </c>
      <c r="AQ659" s="936">
        <f t="shared" si="181"/>
        <v>-22.808233999799221</v>
      </c>
      <c r="AR659" s="702">
        <f>INDEX(Historical!$C$7:$C$1437,MATCH(B659,Historical!$B$7:$B$1446,0))*IF(AH659="n/a",1.03,IF(AH659&lt;0,1.01,IF(AH659&gt;10,1.1,(1+AH659/100))))</f>
        <v>2.3320000000000003</v>
      </c>
      <c r="AS659" s="935">
        <f t="shared" si="182"/>
        <v>2.5652000000000004</v>
      </c>
      <c r="AT659" s="935">
        <f t="shared" si="183"/>
        <v>2.8217200000000005</v>
      </c>
      <c r="AU659" s="935">
        <f t="shared" si="183"/>
        <v>3.1038920000000005</v>
      </c>
      <c r="AV659" s="935">
        <f t="shared" si="183"/>
        <v>3.4142812000000009</v>
      </c>
      <c r="AW659" s="702">
        <f t="shared" si="184"/>
        <v>14.237093200000002</v>
      </c>
      <c r="AX659" s="810">
        <f t="shared" si="185"/>
        <v>22.598560634920638</v>
      </c>
      <c r="AY659" s="991">
        <v>1.71</v>
      </c>
      <c r="AZ659" s="922">
        <v>40.630000000000003</v>
      </c>
      <c r="BA659" s="922">
        <v>-21.2</v>
      </c>
      <c r="BB659" s="922">
        <v>0.22</v>
      </c>
      <c r="BC659" s="922">
        <v>-1.32</v>
      </c>
      <c r="BE659" s="664">
        <v>2005</v>
      </c>
      <c r="BF659" s="946" t="e">
        <f>#VALUE!</f>
        <v>#VALUE!</v>
      </c>
      <c r="BG659" s="931">
        <v>2.1999999999999997</v>
      </c>
    </row>
    <row r="660" spans="1:59" ht="11.25" customHeight="1" x14ac:dyDescent="0.2">
      <c r="A660" s="609" t="s">
        <v>772</v>
      </c>
      <c r="B660" s="925" t="s">
        <v>773</v>
      </c>
      <c r="C660" s="988" t="s">
        <v>112</v>
      </c>
      <c r="D660" s="988" t="s">
        <v>4356</v>
      </c>
      <c r="E660" s="792">
        <v>18</v>
      </c>
      <c r="F660" s="526">
        <v>178</v>
      </c>
      <c r="G660" s="526" t="s">
        <v>106</v>
      </c>
      <c r="H660" s="526" t="s">
        <v>106</v>
      </c>
      <c r="I660" s="924">
        <v>34.79</v>
      </c>
      <c r="J660" s="702">
        <f t="shared" si="172"/>
        <v>2.0695602184535788</v>
      </c>
      <c r="K660" s="927">
        <v>0.18</v>
      </c>
      <c r="L660" s="639">
        <v>4</v>
      </c>
      <c r="M660" s="693">
        <f t="shared" si="173"/>
        <v>0.72</v>
      </c>
      <c r="N660" s="921" t="s">
        <v>598</v>
      </c>
      <c r="O660" s="795">
        <v>0.17</v>
      </c>
      <c r="P660" s="915">
        <v>43340</v>
      </c>
      <c r="Q660" s="915">
        <v>43362</v>
      </c>
      <c r="R660" s="693">
        <f t="shared" si="174"/>
        <v>5.8823529411764595</v>
      </c>
      <c r="S660" s="759">
        <f>IF(INDEX(Historical!$D$7:$D$1437,MATCH(B660,Historical!$B$7:$B$1446,0))=0,"n/a",(INDEX(Historical!$C$7:$C$1437,MATCH(B660,Historical!$B$7:$B$1446,0))/INDEX(Historical!$D$7:$D$1437,MATCH(B660,Historical!$B$7:$B$1446,0))-1)*100)</f>
        <v>2.9411764705882248</v>
      </c>
      <c r="T660" s="759">
        <f>IF(INDEX(Historical!$F$7:$F$1430,MATCH(B660,Historical!$B$7:$B$1446,0))=0,"n/a",((INDEX(Historical!$C$7:$C$1437,MATCH(B660,Historical!$B$7:$B$1446,0))/INDEX(Historical!$F$7:$F$1430,MATCH(B660,Historical!$B$7:$B$1446,0)))^(1/3)-1)*100)</f>
        <v>5.2726599609396629</v>
      </c>
      <c r="U660" s="759">
        <f>IF(INDEX(Historical!$H$7:$H$1430,MATCH(B660,Historical!$B$7:$B$1446,0))=0,"n/a",((INDEX(Historical!$C$7:$C$1437,MATCH(B660,Historical!$B$7:$B$1446,0))/INDEX(Historical!$H$7:$H$1430,MATCH(B660,Historical!$B$7:$B$1446,0)))^(1/5)-1)*100)</f>
        <v>6.7483896919149133</v>
      </c>
      <c r="V660" s="759">
        <f>IF(INDEX(Historical!$O$7:$O$1430,MATCH(B660,Historical!$B$7:$B$1446,0))=0,"n/a",((INDEX(Historical!$C$7:$C$1437,MATCH(B660,Historical!$B$7:$B$1446,0))/INDEX(Historical!$O$7:$O$1430,MATCH(B660,Historical!$B$7:$B$1446,0)))^(1/10)-1)*100)</f>
        <v>7.4884777101442701</v>
      </c>
      <c r="W660" s="760">
        <f t="shared" si="175"/>
        <v>0.90116976415289374</v>
      </c>
      <c r="X660" s="761">
        <f t="shared" si="176"/>
        <v>1.3772223861050843</v>
      </c>
      <c r="Y660" s="706" t="s">
        <v>4239</v>
      </c>
      <c r="Z660" s="702">
        <f t="shared" si="177"/>
        <v>64.864864864864856</v>
      </c>
      <c r="AA660" s="935">
        <f t="shared" si="178"/>
        <v>31.342342342342338</v>
      </c>
      <c r="AB660" s="639">
        <v>12</v>
      </c>
      <c r="AC660" s="916">
        <v>1.1100000000000001</v>
      </c>
      <c r="AD660" s="916">
        <v>1.24</v>
      </c>
      <c r="AE660" s="916">
        <v>3.24</v>
      </c>
      <c r="AF660" s="916">
        <v>4.5599999999999996</v>
      </c>
      <c r="AG660" s="916">
        <v>15.299999999999999</v>
      </c>
      <c r="AH660" s="916">
        <v>60</v>
      </c>
      <c r="AI660" s="916">
        <v>18.68</v>
      </c>
      <c r="AJ660" s="916">
        <v>4.9000000000000004</v>
      </c>
      <c r="AK660" s="916">
        <v>25.3</v>
      </c>
      <c r="AL660" s="928">
        <v>3790</v>
      </c>
      <c r="AM660" s="922">
        <v>14.299999999999999</v>
      </c>
      <c r="AN660" s="916">
        <v>0.88</v>
      </c>
      <c r="AO660" s="802">
        <f t="shared" si="179"/>
        <v>-22.524392431973844</v>
      </c>
      <c r="AP660" s="803">
        <f t="shared" si="180"/>
        <v>8.8179499103684922</v>
      </c>
      <c r="AQ660" s="936">
        <f t="shared" si="181"/>
        <v>152.03269724478307</v>
      </c>
      <c r="AR660" s="702">
        <f>INDEX(Historical!$C$7:$C$1437,MATCH(B660,Historical!$B$7:$B$1446,0))*IF(AH660="n/a",1.03,IF(AH660&lt;0,1.01,IF(AH660&gt;10,1.1,(1+AH660/100))))</f>
        <v>0.77</v>
      </c>
      <c r="AS660" s="935">
        <f t="shared" si="182"/>
        <v>0.84700000000000009</v>
      </c>
      <c r="AT660" s="935">
        <f t="shared" si="183"/>
        <v>0.93170000000000019</v>
      </c>
      <c r="AU660" s="935">
        <f t="shared" si="183"/>
        <v>1.0248700000000004</v>
      </c>
      <c r="AV660" s="935">
        <f t="shared" si="183"/>
        <v>1.1273570000000006</v>
      </c>
      <c r="AW660" s="702">
        <f t="shared" si="184"/>
        <v>4.700927000000001</v>
      </c>
      <c r="AX660" s="810">
        <f t="shared" si="185"/>
        <v>13.512293762575457</v>
      </c>
      <c r="AY660" s="991">
        <v>0.77</v>
      </c>
      <c r="AZ660" s="922">
        <v>13.100000000000001</v>
      </c>
      <c r="BA660" s="922">
        <v>-10.27</v>
      </c>
      <c r="BB660" s="922">
        <v>0.38999999999999996</v>
      </c>
      <c r="BC660" s="922">
        <v>-0.15</v>
      </c>
      <c r="BE660" s="664">
        <v>2001</v>
      </c>
      <c r="BF660" s="946" t="e">
        <f>#VALUE!</f>
        <v>#VALUE!</v>
      </c>
      <c r="BG660" s="931">
        <v>5.7</v>
      </c>
    </row>
    <row r="661" spans="1:59" ht="11.25" customHeight="1" x14ac:dyDescent="0.2">
      <c r="A661" s="609" t="s">
        <v>760</v>
      </c>
      <c r="B661" s="925" t="s">
        <v>761</v>
      </c>
      <c r="C661" s="988" t="s">
        <v>112</v>
      </c>
      <c r="D661" s="988" t="s">
        <v>4397</v>
      </c>
      <c r="E661" s="792">
        <v>14</v>
      </c>
      <c r="F661" s="526">
        <v>266</v>
      </c>
      <c r="G661" s="526" t="s">
        <v>106</v>
      </c>
      <c r="H661" s="526" t="s">
        <v>106</v>
      </c>
      <c r="I661" s="924">
        <v>85.08</v>
      </c>
      <c r="J661" s="702">
        <f t="shared" si="172"/>
        <v>1.3164080865068173</v>
      </c>
      <c r="K661" s="927">
        <v>0.28000000000000003</v>
      </c>
      <c r="L661" s="639">
        <v>4</v>
      </c>
      <c r="M661" s="693">
        <f t="shared" si="173"/>
        <v>1.1200000000000001</v>
      </c>
      <c r="N661" s="921" t="s">
        <v>241</v>
      </c>
      <c r="O661" s="795">
        <v>0.26</v>
      </c>
      <c r="P661" s="658">
        <v>43279</v>
      </c>
      <c r="Q661" s="658">
        <v>43294</v>
      </c>
      <c r="R661" s="693">
        <f t="shared" si="174"/>
        <v>7.6923076923076987</v>
      </c>
      <c r="S661" s="759">
        <f>IF(INDEX(Historical!$D$7:$D$1437,MATCH(B661,Historical!$B$7:$B$1446,0))=0,"n/a",(INDEX(Historical!$C$7:$C$1437,MATCH(B661,Historical!$B$7:$B$1446,0))/INDEX(Historical!$D$7:$D$1437,MATCH(B661,Historical!$B$7:$B$1446,0))-1)*100)</f>
        <v>8.0000000000000071</v>
      </c>
      <c r="T661" s="759">
        <f>IF(INDEX(Historical!$F$7:$F$1430,MATCH(B661,Historical!$B$7:$B$1446,0))=0,"n/a",((INDEX(Historical!$C$7:$C$1437,MATCH(B661,Historical!$B$7:$B$1446,0))/INDEX(Historical!$F$7:$F$1430,MATCH(B661,Historical!$B$7:$B$1446,0)))^(1/3)-1)*100)</f>
        <v>6.2658569182611146</v>
      </c>
      <c r="U661" s="759">
        <f>IF(INDEX(Historical!$H$7:$H$1430,MATCH(B661,Historical!$B$7:$B$1446,0))=0,"n/a",((INDEX(Historical!$C$7:$C$1437,MATCH(B661,Historical!$B$7:$B$1446,0))/INDEX(Historical!$H$7:$H$1430,MATCH(B661,Historical!$B$7:$B$1446,0)))^(1/5)-1)*100)</f>
        <v>6.7249181879538877</v>
      </c>
      <c r="V661" s="759">
        <f>IF(INDEX(Historical!$O$7:$O$1430,MATCH(B661,Historical!$B$7:$B$1446,0))=0,"n/a",((INDEX(Historical!$C$7:$C$1437,MATCH(B661,Historical!$B$7:$B$1446,0))/INDEX(Historical!$O$7:$O$1430,MATCH(B661,Historical!$B$7:$B$1446,0)))^(1/10)-1)*100)</f>
        <v>5.7068683258444386</v>
      </c>
      <c r="W661" s="760">
        <f t="shared" si="175"/>
        <v>1.1783902841246665</v>
      </c>
      <c r="X661" s="761">
        <f t="shared" si="176"/>
        <v>0.54233211193176512</v>
      </c>
      <c r="Y661" s="925"/>
      <c r="Z661" s="702">
        <f t="shared" si="177"/>
        <v>23.678646934460886</v>
      </c>
      <c r="AA661" s="935">
        <f t="shared" si="178"/>
        <v>17.987315010570821</v>
      </c>
      <c r="AB661" s="639">
        <v>12</v>
      </c>
      <c r="AC661" s="916">
        <v>4.7300000000000004</v>
      </c>
      <c r="AD661" s="916">
        <v>1.42</v>
      </c>
      <c r="AE661" s="916">
        <v>0.99</v>
      </c>
      <c r="AF661" s="916">
        <v>1.58</v>
      </c>
      <c r="AG661" s="916">
        <v>9.9</v>
      </c>
      <c r="AH661" s="916">
        <v>0.5</v>
      </c>
      <c r="AI661" s="916">
        <v>9.07</v>
      </c>
      <c r="AJ661" s="916">
        <v>12.4</v>
      </c>
      <c r="AK661" s="916">
        <v>12.7</v>
      </c>
      <c r="AL661" s="928">
        <v>3590</v>
      </c>
      <c r="AM661" s="922">
        <v>0.70000000000000007</v>
      </c>
      <c r="AN661" s="916">
        <v>0.56999999999999995</v>
      </c>
      <c r="AO661" s="802">
        <f t="shared" si="179"/>
        <v>-9.9459887361101167</v>
      </c>
      <c r="AP661" s="803">
        <f t="shared" si="180"/>
        <v>8.0413262744607046</v>
      </c>
      <c r="AQ661" s="936">
        <f t="shared" si="181"/>
        <v>12.388132463059364</v>
      </c>
      <c r="AR661" s="702">
        <f>INDEX(Historical!$C$7:$C$1437,MATCH(B661,Historical!$B$7:$B$1446,0))*IF(AH661="n/a",1.03,IF(AH661&lt;0,1.01,IF(AH661&gt;10,1.1,(1+AH661/100))))</f>
        <v>1.0853999999999999</v>
      </c>
      <c r="AS661" s="935">
        <f t="shared" si="182"/>
        <v>1.18384578</v>
      </c>
      <c r="AT661" s="935">
        <f t="shared" si="183"/>
        <v>1.3022303580000001</v>
      </c>
      <c r="AU661" s="935">
        <f t="shared" si="183"/>
        <v>1.4324533938000001</v>
      </c>
      <c r="AV661" s="935">
        <f t="shared" si="183"/>
        <v>1.5756987331800003</v>
      </c>
      <c r="AW661" s="702">
        <f t="shared" si="184"/>
        <v>6.5796282649800002</v>
      </c>
      <c r="AX661" s="810">
        <f t="shared" si="185"/>
        <v>7.7334605841325814</v>
      </c>
      <c r="AY661" s="991">
        <v>1.55</v>
      </c>
      <c r="AZ661" s="922">
        <v>28.84</v>
      </c>
      <c r="BA661" s="922">
        <v>-1.9300000000000002</v>
      </c>
      <c r="BB661" s="922">
        <v>2.54</v>
      </c>
      <c r="BC661" s="922">
        <v>6.87</v>
      </c>
      <c r="BE661" s="664">
        <v>2005</v>
      </c>
      <c r="BF661" s="946" t="e">
        <f>#VALUE!</f>
        <v>#VALUE!</v>
      </c>
      <c r="BG661" s="931">
        <v>5</v>
      </c>
    </row>
    <row r="662" spans="1:59" ht="11.25" customHeight="1" x14ac:dyDescent="0.2">
      <c r="A662" s="537" t="s">
        <v>765</v>
      </c>
      <c r="B662" s="925" t="s">
        <v>766</v>
      </c>
      <c r="C662" s="988" t="s">
        <v>108</v>
      </c>
      <c r="D662" s="988" t="s">
        <v>4373</v>
      </c>
      <c r="E662" s="792">
        <v>21</v>
      </c>
      <c r="F662" s="526">
        <v>163</v>
      </c>
      <c r="G662" s="526" t="s">
        <v>37</v>
      </c>
      <c r="H662" s="526" t="s">
        <v>115</v>
      </c>
      <c r="I662" s="924">
        <v>47.26</v>
      </c>
      <c r="J662" s="702">
        <f t="shared" si="172"/>
        <v>2.2344477359289039</v>
      </c>
      <c r="K662" s="933">
        <v>0.26400000000000001</v>
      </c>
      <c r="L662" s="639">
        <v>4</v>
      </c>
      <c r="M662" s="693">
        <f t="shared" si="173"/>
        <v>1.056</v>
      </c>
      <c r="N662" s="921" t="s">
        <v>460</v>
      </c>
      <c r="O662" s="796">
        <v>0.24199999999999999</v>
      </c>
      <c r="P662" s="915">
        <v>43538</v>
      </c>
      <c r="Q662" s="915">
        <v>43574</v>
      </c>
      <c r="R662" s="693">
        <f t="shared" si="174"/>
        <v>9.0909090909090988</v>
      </c>
      <c r="S662" s="759">
        <f>IF(INDEX(Historical!$D$7:$D$1437,MATCH(B662,Historical!$B$7:$B$1446,0))=0,"n/a",(INDEX(Historical!$C$7:$C$1437,MATCH(B662,Historical!$B$7:$B$1446,0))/INDEX(Historical!$D$7:$D$1437,MATCH(B662,Historical!$B$7:$B$1446,0))-1)*100)</f>
        <v>10.256410256410241</v>
      </c>
      <c r="T662" s="759">
        <f>IF(INDEX(Historical!$F$7:$F$1430,MATCH(B662,Historical!$B$7:$B$1446,0))=0,"n/a",((INDEX(Historical!$C$7:$C$1437,MATCH(B662,Historical!$B$7:$B$1446,0))/INDEX(Historical!$F$7:$F$1430,MATCH(B662,Historical!$B$7:$B$1446,0)))^(1/3)-1)*100)</f>
        <v>7.1026304014222053</v>
      </c>
      <c r="U662" s="759">
        <f>IF(INDEX(Historical!$H$7:$H$1430,MATCH(B662,Historical!$B$7:$B$1446,0))=0,"n/a",((INDEX(Historical!$C$7:$C$1437,MATCH(B662,Historical!$B$7:$B$1446,0))/INDEX(Historical!$H$7:$H$1430,MATCH(B662,Historical!$B$7:$B$1446,0)))^(1/5)-1)*100)</f>
        <v>6.7631434549900948</v>
      </c>
      <c r="V662" s="759">
        <f>IF(INDEX(Historical!$O$7:$O$1430,MATCH(B662,Historical!$B$7:$B$1446,0))=0,"n/a",((INDEX(Historical!$C$7:$C$1437,MATCH(B662,Historical!$B$7:$B$1446,0))/INDEX(Historical!$O$7:$O$1430,MATCH(B662,Historical!$B$7:$B$1446,0)))^(1/10)-1)*100)</f>
        <v>7.1773462536293131</v>
      </c>
      <c r="W662" s="760">
        <f t="shared" si="175"/>
        <v>0.94229025826505564</v>
      </c>
      <c r="X662" s="761">
        <f t="shared" si="176"/>
        <v>0.27161218694739336</v>
      </c>
      <c r="Y662" s="723"/>
      <c r="Z662" s="702">
        <f t="shared" si="177"/>
        <v>27.936507936507937</v>
      </c>
      <c r="AA662" s="935">
        <f t="shared" si="178"/>
        <v>12.502645502645503</v>
      </c>
      <c r="AB662" s="639">
        <v>12</v>
      </c>
      <c r="AC662" s="916">
        <v>3.78</v>
      </c>
      <c r="AD662" s="916">
        <v>1.25</v>
      </c>
      <c r="AE662" s="916">
        <v>3.64</v>
      </c>
      <c r="AF662" s="916">
        <v>1.44</v>
      </c>
      <c r="AG662" s="916">
        <v>9.7000000000000011</v>
      </c>
      <c r="AH662" s="916">
        <v>49.4</v>
      </c>
      <c r="AI662" s="916">
        <v>6.23</v>
      </c>
      <c r="AJ662" s="916">
        <v>24.9</v>
      </c>
      <c r="AK662" s="916">
        <v>10</v>
      </c>
      <c r="AL662" s="928">
        <v>965.05</v>
      </c>
      <c r="AM662" s="922">
        <v>2.6</v>
      </c>
      <c r="AN662" s="916">
        <v>0.06</v>
      </c>
      <c r="AO662" s="802">
        <f t="shared" si="179"/>
        <v>-3.5050543117265036</v>
      </c>
      <c r="AP662" s="803">
        <f t="shared" si="180"/>
        <v>8.9975911909189996</v>
      </c>
      <c r="AQ662" s="936">
        <f t="shared" si="181"/>
        <v>-10.547816562740508</v>
      </c>
      <c r="AR662" s="702">
        <f>INDEX(Historical!$C$7:$C$1437,MATCH(B662,Historical!$B$7:$B$1446,0))*IF(AH662="n/a",1.03,IF(AH662&lt;0,1.01,IF(AH662&gt;10,1.1,(1+AH662/100))))</f>
        <v>1.0406</v>
      </c>
      <c r="AS662" s="935">
        <f t="shared" si="182"/>
        <v>1.1054293799999999</v>
      </c>
      <c r="AT662" s="935">
        <f t="shared" si="183"/>
        <v>1.2159723179999999</v>
      </c>
      <c r="AU662" s="935">
        <f t="shared" si="183"/>
        <v>1.3375695498</v>
      </c>
      <c r="AV662" s="935">
        <f t="shared" si="183"/>
        <v>1.4713265047800002</v>
      </c>
      <c r="AW662" s="702">
        <f t="shared" si="184"/>
        <v>6.1708977525800002</v>
      </c>
      <c r="AX662" s="810">
        <f t="shared" si="185"/>
        <v>13.057337605966993</v>
      </c>
      <c r="AY662" s="991">
        <v>0.56000000000000005</v>
      </c>
      <c r="AZ662" s="922">
        <v>34.380000000000003</v>
      </c>
      <c r="BA662" s="922">
        <v>-6.78</v>
      </c>
      <c r="BB662" s="922">
        <v>5.8000000000000007</v>
      </c>
      <c r="BC662" s="922">
        <v>5.89</v>
      </c>
      <c r="BE662" s="664">
        <v>1999</v>
      </c>
      <c r="BF662" s="946" t="e">
        <f>#VALUE!</f>
        <v>#VALUE!</v>
      </c>
      <c r="BG662" s="931">
        <v>1.3</v>
      </c>
    </row>
    <row r="663" spans="1:59" ht="11.25" customHeight="1" x14ac:dyDescent="0.2">
      <c r="A663" s="609" t="s">
        <v>1622</v>
      </c>
      <c r="B663" s="925" t="s">
        <v>1623</v>
      </c>
      <c r="C663" s="988" t="s">
        <v>247</v>
      </c>
      <c r="D663" s="988" t="s">
        <v>4387</v>
      </c>
      <c r="E663" s="792">
        <v>8</v>
      </c>
      <c r="F663" s="526">
        <v>534</v>
      </c>
      <c r="G663" s="526" t="s">
        <v>106</v>
      </c>
      <c r="H663" s="526" t="s">
        <v>106</v>
      </c>
      <c r="I663" s="924">
        <v>120.94</v>
      </c>
      <c r="J663" s="702">
        <f t="shared" si="172"/>
        <v>2.3151976186538779</v>
      </c>
      <c r="K663" s="927">
        <v>0.7</v>
      </c>
      <c r="L663" s="639">
        <v>4</v>
      </c>
      <c r="M663" s="693">
        <f t="shared" si="173"/>
        <v>2.8</v>
      </c>
      <c r="N663" s="921" t="s">
        <v>927</v>
      </c>
      <c r="O663" s="795">
        <v>0.6</v>
      </c>
      <c r="P663" s="915">
        <v>43363</v>
      </c>
      <c r="Q663" s="915">
        <v>43384</v>
      </c>
      <c r="R663" s="693">
        <f t="shared" si="174"/>
        <v>16.666666666666664</v>
      </c>
      <c r="S663" s="759">
        <f>IF(INDEX(Historical!$D$7:$D$1437,MATCH(B663,Historical!$B$7:$B$1446,0))=0,"n/a",(INDEX(Historical!$C$7:$C$1437,MATCH(B663,Historical!$B$7:$B$1446,0))/INDEX(Historical!$D$7:$D$1437,MATCH(B663,Historical!$B$7:$B$1446,0))-1)*100)</f>
        <v>22.549019607843146</v>
      </c>
      <c r="T663" s="759">
        <f>IF(INDEX(Historical!$F$7:$F$1430,MATCH(B663,Historical!$B$7:$B$1446,0))=0,"n/a",((INDEX(Historical!$C$7:$C$1437,MATCH(B663,Historical!$B$7:$B$1446,0))/INDEX(Historical!$F$7:$F$1430,MATCH(B663,Historical!$B$7:$B$1446,0)))^(1/3)-1)*100)</f>
        <v>25.163185563879221</v>
      </c>
      <c r="U663" s="759">
        <f>IF(INDEX(Historical!$H$7:$H$1430,MATCH(B663,Historical!$B$7:$B$1446,0))=0,"n/a",((INDEX(Historical!$C$7:$C$1437,MATCH(B663,Historical!$B$7:$B$1446,0))/INDEX(Historical!$H$7:$H$1430,MATCH(B663,Historical!$B$7:$B$1446,0)))^(1/5)-1)*100)</f>
        <v>32.593438978292191</v>
      </c>
      <c r="V663" s="759">
        <f>IF(INDEX(Historical!$O$7:$O$1430,MATCH(B663,Historical!$B$7:$B$1446,0))=0,"n/a",((INDEX(Historical!$C$7:$C$1437,MATCH(B663,Historical!$B$7:$B$1446,0))/INDEX(Historical!$O$7:$O$1430,MATCH(B663,Historical!$B$7:$B$1446,0)))^(1/10)-1)*100)</f>
        <v>15.339715498651451</v>
      </c>
      <c r="W663" s="760">
        <f t="shared" si="175"/>
        <v>2.1247746727217693</v>
      </c>
      <c r="X663" s="761">
        <f t="shared" si="176"/>
        <v>1.0217378990060246</v>
      </c>
      <c r="Y663" s="716"/>
      <c r="Z663" s="702">
        <f t="shared" si="177"/>
        <v>32.634032634032636</v>
      </c>
      <c r="AA663" s="935">
        <f t="shared" si="178"/>
        <v>14.095571095571096</v>
      </c>
      <c r="AB663" s="639">
        <v>12</v>
      </c>
      <c r="AC663" s="916">
        <v>8.58</v>
      </c>
      <c r="AD663" s="916">
        <v>1.1399999999999999</v>
      </c>
      <c r="AE663" s="916">
        <v>2.66</v>
      </c>
      <c r="AF663" s="916">
        <v>2.2799999999999998</v>
      </c>
      <c r="AG663" s="916">
        <v>16.5</v>
      </c>
      <c r="AH663" s="916">
        <v>13.600000000000001</v>
      </c>
      <c r="AI663" s="916">
        <v>11.62</v>
      </c>
      <c r="AJ663" s="916">
        <v>31.900000000000002</v>
      </c>
      <c r="AK663" s="916">
        <v>12.4</v>
      </c>
      <c r="AL663" s="928">
        <v>25270</v>
      </c>
      <c r="AM663" s="922">
        <v>10.5</v>
      </c>
      <c r="AN663" s="916">
        <v>0.94</v>
      </c>
      <c r="AO663" s="802">
        <f t="shared" si="179"/>
        <v>20.813065501374972</v>
      </c>
      <c r="AP663" s="803">
        <f t="shared" si="180"/>
        <v>34.908636596946067</v>
      </c>
      <c r="AQ663" s="936">
        <f t="shared" si="181"/>
        <v>19.513647938267042</v>
      </c>
      <c r="AR663" s="702">
        <f>INDEX(Historical!$C$7:$C$1437,MATCH(B663,Historical!$B$7:$B$1446,0))*IF(AH663="n/a",1.03,IF(AH663&lt;0,1.01,IF(AH663&gt;10,1.1,(1+AH663/100))))</f>
        <v>2.75</v>
      </c>
      <c r="AS663" s="935">
        <f t="shared" si="182"/>
        <v>3.0250000000000004</v>
      </c>
      <c r="AT663" s="935">
        <f t="shared" si="183"/>
        <v>3.3275000000000006</v>
      </c>
      <c r="AU663" s="935">
        <f t="shared" si="183"/>
        <v>3.6602500000000009</v>
      </c>
      <c r="AV663" s="935">
        <f t="shared" si="183"/>
        <v>4.0262750000000009</v>
      </c>
      <c r="AW663" s="702">
        <f t="shared" si="184"/>
        <v>16.789025000000002</v>
      </c>
      <c r="AX663" s="810">
        <f t="shared" si="185"/>
        <v>13.882110964114439</v>
      </c>
      <c r="AY663" s="991">
        <v>1.53</v>
      </c>
      <c r="AZ663" s="922">
        <v>35.160000000000004</v>
      </c>
      <c r="BA663" s="922">
        <v>-9.48</v>
      </c>
      <c r="BB663" s="922">
        <v>2.33</v>
      </c>
      <c r="BC663" s="922">
        <v>5.75</v>
      </c>
      <c r="BE663" s="664">
        <v>2011</v>
      </c>
      <c r="BF663" s="946" t="e">
        <f>#VALUE!</f>
        <v>#VALUE!</v>
      </c>
      <c r="BG663" s="931">
        <v>7.0000000000000009</v>
      </c>
    </row>
    <row r="664" spans="1:59" ht="11.25" customHeight="1" x14ac:dyDescent="0.2">
      <c r="A664" s="609" t="s">
        <v>1167</v>
      </c>
      <c r="B664" s="925" t="s">
        <v>1168</v>
      </c>
      <c r="C664" s="988" t="s">
        <v>108</v>
      </c>
      <c r="D664" s="988" t="s">
        <v>118</v>
      </c>
      <c r="E664" s="792">
        <v>6</v>
      </c>
      <c r="F664" s="526">
        <v>742</v>
      </c>
      <c r="G664" s="526" t="s">
        <v>106</v>
      </c>
      <c r="H664" s="526" t="s">
        <v>106</v>
      </c>
      <c r="I664" s="924">
        <v>235.5</v>
      </c>
      <c r="J664" s="702">
        <f t="shared" si="172"/>
        <v>2.3779193205944797</v>
      </c>
      <c r="K664" s="927">
        <v>1.4</v>
      </c>
      <c r="L664" s="639">
        <v>4</v>
      </c>
      <c r="M664" s="693">
        <f t="shared" si="173"/>
        <v>5.6</v>
      </c>
      <c r="N664" s="921" t="s">
        <v>263</v>
      </c>
      <c r="O664" s="795">
        <v>1.3</v>
      </c>
      <c r="P664" s="915">
        <v>43431</v>
      </c>
      <c r="Q664" s="915">
        <v>43446</v>
      </c>
      <c r="R664" s="693">
        <f t="shared" si="174"/>
        <v>7.6923076923076819</v>
      </c>
      <c r="S664" s="759">
        <f>IF(INDEX(Historical!$D$7:$D$1437,MATCH(B664,Historical!$B$7:$B$1446,0))=0,"n/a",(INDEX(Historical!$C$7:$C$1437,MATCH(B664,Historical!$B$7:$B$1446,0))/INDEX(Historical!$D$7:$D$1437,MATCH(B664,Historical!$B$7:$B$1446,0))-1)*100)</f>
        <v>4.9504950495049549</v>
      </c>
      <c r="T664" s="759">
        <f>IF(INDEX(Historical!$F$7:$F$1430,MATCH(B664,Historical!$B$7:$B$1446,0))=0,"n/a",((INDEX(Historical!$C$7:$C$1437,MATCH(B664,Historical!$B$7:$B$1446,0))/INDEX(Historical!$F$7:$F$1430,MATCH(B664,Historical!$B$7:$B$1446,0)))^(1/3)-1)*100)</f>
        <v>9.8344617513870922</v>
      </c>
      <c r="U664" s="759">
        <f>IF(INDEX(Historical!$H$7:$H$1430,MATCH(B664,Historical!$B$7:$B$1446,0))=0,"n/a",((INDEX(Historical!$C$7:$C$1437,MATCH(B664,Historical!$B$7:$B$1446,0))/INDEX(Historical!$H$7:$H$1430,MATCH(B664,Historical!$B$7:$B$1446,0)))^(1/5)-1)*100)</f>
        <v>19.334591543070822</v>
      </c>
      <c r="V664" s="759">
        <f>IF(INDEX(Historical!$O$7:$O$1430,MATCH(B664,Historical!$B$7:$B$1446,0))=0,"n/a",((INDEX(Historical!$C$7:$C$1437,MATCH(B664,Historical!$B$7:$B$1446,0))/INDEX(Historical!$O$7:$O$1430,MATCH(B664,Historical!$B$7:$B$1446,0)))^(1/10)-1)*100)</f>
        <v>10.68721596482507</v>
      </c>
      <c r="W664" s="760">
        <f t="shared" si="175"/>
        <v>1.8091326690418663</v>
      </c>
      <c r="X664" s="761" t="str">
        <f t="shared" si="176"/>
        <v>n/a</v>
      </c>
      <c r="Y664" s="926" t="s">
        <v>477</v>
      </c>
      <c r="Z664" s="702">
        <f t="shared" si="177"/>
        <v>228.57142857142856</v>
      </c>
      <c r="AA664" s="935">
        <f t="shared" si="178"/>
        <v>96.122448979591823</v>
      </c>
      <c r="AB664" s="639">
        <v>12</v>
      </c>
      <c r="AC664" s="916">
        <v>2.4500000000000002</v>
      </c>
      <c r="AD664" s="916">
        <v>1.66</v>
      </c>
      <c r="AE664" s="916">
        <v>1.45</v>
      </c>
      <c r="AF664" s="916">
        <v>1.2</v>
      </c>
      <c r="AG664" s="916">
        <v>1.3</v>
      </c>
      <c r="AH664" s="916">
        <v>-78.100000000000009</v>
      </c>
      <c r="AI664" s="916">
        <v>4.8599999999999994</v>
      </c>
      <c r="AJ664" s="916">
        <v>-36</v>
      </c>
      <c r="AK664" s="916">
        <v>57.86</v>
      </c>
      <c r="AL664" s="928">
        <v>10690</v>
      </c>
      <c r="AM664" s="922">
        <v>1.3</v>
      </c>
      <c r="AN664" s="916">
        <v>0.08</v>
      </c>
      <c r="AO664" s="802">
        <f t="shared" si="179"/>
        <v>-74.409938115926522</v>
      </c>
      <c r="AP664" s="803">
        <f t="shared" si="180"/>
        <v>21.712510863665301</v>
      </c>
      <c r="AQ664" s="936">
        <f t="shared" si="181"/>
        <v>126.41843149895936</v>
      </c>
      <c r="AR664" s="702">
        <f>INDEX(Historical!$C$7:$C$1437,MATCH(B664,Historical!$B$7:$B$1446,0))*IF(AH664="n/a",1.03,IF(AH664&lt;0,1.01,IF(AH664&gt;10,1.1,(1+AH664/100))))</f>
        <v>5.3529999999999998</v>
      </c>
      <c r="AS664" s="935">
        <f t="shared" si="182"/>
        <v>5.6131557999999995</v>
      </c>
      <c r="AT664" s="935">
        <f t="shared" si="183"/>
        <v>6.17447138</v>
      </c>
      <c r="AU664" s="935">
        <f t="shared" si="183"/>
        <v>6.7919185180000001</v>
      </c>
      <c r="AV664" s="935">
        <f t="shared" si="183"/>
        <v>7.4711103698000008</v>
      </c>
      <c r="AW664" s="702">
        <f t="shared" si="184"/>
        <v>31.4036560678</v>
      </c>
      <c r="AX664" s="810">
        <f t="shared" si="185"/>
        <v>13.334885803736729</v>
      </c>
      <c r="AY664" s="991">
        <v>0.34</v>
      </c>
      <c r="AZ664" s="922">
        <v>17.11</v>
      </c>
      <c r="BA664" s="922">
        <v>-0.74</v>
      </c>
      <c r="BB664" s="922">
        <v>6.5299999999999994</v>
      </c>
      <c r="BC664" s="922">
        <v>7.16</v>
      </c>
      <c r="BE664" s="664">
        <v>2014</v>
      </c>
      <c r="BF664" s="946" t="e">
        <f>#VALUE!</f>
        <v>#VALUE!</v>
      </c>
      <c r="BG664" s="931">
        <v>0.4</v>
      </c>
    </row>
    <row r="665" spans="1:59" s="838" customFormat="1" ht="11.25" customHeight="1" x14ac:dyDescent="0.2">
      <c r="A665" s="697" t="s">
        <v>1616</v>
      </c>
      <c r="B665" s="846" t="s">
        <v>1617</v>
      </c>
      <c r="C665" s="988" t="s">
        <v>112</v>
      </c>
      <c r="D665" s="988" t="s">
        <v>4396</v>
      </c>
      <c r="E665" s="818">
        <v>9</v>
      </c>
      <c r="F665" s="526">
        <v>389</v>
      </c>
      <c r="G665" s="1171" t="s">
        <v>106</v>
      </c>
      <c r="H665" s="1171" t="s">
        <v>106</v>
      </c>
      <c r="I665" s="819">
        <v>16.059999999999999</v>
      </c>
      <c r="J665" s="820">
        <f t="shared" si="172"/>
        <v>3.2378580323785808</v>
      </c>
      <c r="K665" s="821">
        <v>0.13</v>
      </c>
      <c r="L665" s="822">
        <v>4</v>
      </c>
      <c r="M665" s="823">
        <f t="shared" si="173"/>
        <v>0.52</v>
      </c>
      <c r="N665" s="824" t="s">
        <v>714</v>
      </c>
      <c r="O665" s="825">
        <v>0.12</v>
      </c>
      <c r="P665" s="826">
        <v>43334</v>
      </c>
      <c r="Q665" s="826">
        <v>43363</v>
      </c>
      <c r="R665" s="823">
        <f t="shared" si="174"/>
        <v>8.333333333333341</v>
      </c>
      <c r="S665" s="759">
        <f>IF(INDEX(Historical!$D$7:$D$1437,MATCH(B665,Historical!$B$7:$B$1446,0))=0,"n/a",(INDEX(Historical!$C$7:$C$1437,MATCH(B665,Historical!$B$7:$B$1446,0))/INDEX(Historical!$D$7:$D$1437,MATCH(B665,Historical!$B$7:$B$1446,0))-1)*100)</f>
        <v>8.6956521739130608</v>
      </c>
      <c r="T665" s="759">
        <f>IF(INDEX(Historical!$F$7:$F$1430,MATCH(B665,Historical!$B$7:$B$1446,0))=0,"n/a",((INDEX(Historical!$C$7:$C$1437,MATCH(B665,Historical!$B$7:$B$1446,0))/INDEX(Historical!$F$7:$F$1430,MATCH(B665,Historical!$B$7:$B$1446,0)))^(1/3)-1)*100)</f>
        <v>11.57215834702825</v>
      </c>
      <c r="U665" s="759">
        <f>IF(INDEX(Historical!$H$7:$H$1430,MATCH(B665,Historical!$B$7:$B$1446,0))=0,"n/a",((INDEX(Historical!$C$7:$C$1437,MATCH(B665,Historical!$B$7:$B$1446,0))/INDEX(Historical!$H$7:$H$1430,MATCH(B665,Historical!$B$7:$B$1446,0)))^(1/5)-1)*100)</f>
        <v>13.972304907201583</v>
      </c>
      <c r="V665" s="759" t="str">
        <f>IF(INDEX(Historical!$O$7:$O$1430,MATCH(B665,Historical!$B$7:$B$1446,0))=0,"n/a",((INDEX(Historical!$C$7:$C$1437,MATCH(B665,Historical!$B$7:$B$1446,0))/INDEX(Historical!$O$7:$O$1430,MATCH(B665,Historical!$B$7:$B$1446,0)))^(1/10)-1)*100)</f>
        <v>n/a</v>
      </c>
      <c r="W665" s="827" t="str">
        <f t="shared" si="175"/>
        <v>n/a</v>
      </c>
      <c r="X665" s="828">
        <f t="shared" si="176"/>
        <v>4.6574349690671939</v>
      </c>
      <c r="Y665" s="843"/>
      <c r="Z665" s="820">
        <f t="shared" si="177"/>
        <v>63.414634146341463</v>
      </c>
      <c r="AA665" s="830">
        <f t="shared" si="178"/>
        <v>19.585365853658537</v>
      </c>
      <c r="AB665" s="822">
        <v>5</v>
      </c>
      <c r="AC665" s="831">
        <v>0.82</v>
      </c>
      <c r="AD665" s="831">
        <v>2.46</v>
      </c>
      <c r="AE665" s="831">
        <v>0.7</v>
      </c>
      <c r="AF665" s="831">
        <v>1.81</v>
      </c>
      <c r="AG665" s="831">
        <v>9.5</v>
      </c>
      <c r="AH665" s="831">
        <v>3.6999999999999997</v>
      </c>
      <c r="AI665" s="831">
        <v>14.06</v>
      </c>
      <c r="AJ665" s="831">
        <v>3</v>
      </c>
      <c r="AK665" s="831">
        <v>8</v>
      </c>
      <c r="AL665" s="832">
        <v>510.07</v>
      </c>
      <c r="AM665" s="833">
        <v>0.8</v>
      </c>
      <c r="AN665" s="831">
        <v>0.2</v>
      </c>
      <c r="AO665" s="834">
        <f t="shared" si="179"/>
        <v>-2.3752029140783719</v>
      </c>
      <c r="AP665" s="835">
        <f t="shared" si="180"/>
        <v>17.210162939580165</v>
      </c>
      <c r="AQ665" s="836">
        <f t="shared" si="181"/>
        <v>25.520272280566438</v>
      </c>
      <c r="AR665" s="702">
        <f>INDEX(Historical!$C$7:$C$1437,MATCH(B665,Historical!$B$7:$B$1446,0))*IF(AH665="n/a",1.03,IF(AH665&lt;0,1.01,IF(AH665&gt;10,1.1,(1+AH665/100))))</f>
        <v>0.51849999999999996</v>
      </c>
      <c r="AS665" s="830">
        <f t="shared" si="182"/>
        <v>0.57035000000000002</v>
      </c>
      <c r="AT665" s="830">
        <f t="shared" si="183"/>
        <v>0.61597800000000003</v>
      </c>
      <c r="AU665" s="830">
        <f t="shared" si="183"/>
        <v>0.66525624000000005</v>
      </c>
      <c r="AV665" s="830">
        <f t="shared" si="183"/>
        <v>0.7184767392000001</v>
      </c>
      <c r="AW665" s="820">
        <f t="shared" si="184"/>
        <v>3.0885609792000004</v>
      </c>
      <c r="AX665" s="837">
        <f t="shared" si="185"/>
        <v>19.231388413449569</v>
      </c>
      <c r="AY665" s="992">
        <v>1.17</v>
      </c>
      <c r="AZ665" s="833">
        <v>26.26</v>
      </c>
      <c r="BA665" s="833">
        <v>-17.64</v>
      </c>
      <c r="BB665" s="833">
        <v>-3.5700000000000003</v>
      </c>
      <c r="BC665" s="833">
        <v>-1.68</v>
      </c>
      <c r="BD665" s="961"/>
      <c r="BE665" s="664">
        <v>2010</v>
      </c>
      <c r="BF665" s="946" t="e">
        <f>#VALUE!</f>
        <v>#VALUE!</v>
      </c>
      <c r="BG665" s="893">
        <v>6.1</v>
      </c>
    </row>
    <row r="666" spans="1:59" ht="11.25" customHeight="1" x14ac:dyDescent="0.2">
      <c r="A666" s="609" t="s">
        <v>3912</v>
      </c>
      <c r="B666" s="925" t="s">
        <v>3913</v>
      </c>
      <c r="C666" s="988" t="s">
        <v>4353</v>
      </c>
      <c r="D666" s="988" t="s">
        <v>4354</v>
      </c>
      <c r="E666" s="792">
        <v>6</v>
      </c>
      <c r="F666" s="526">
        <v>770</v>
      </c>
      <c r="G666" s="526" t="s">
        <v>106</v>
      </c>
      <c r="H666" s="526" t="s">
        <v>106</v>
      </c>
      <c r="I666" s="924">
        <v>67.17</v>
      </c>
      <c r="J666" s="702">
        <f t="shared" si="172"/>
        <v>3.4836980794997765</v>
      </c>
      <c r="K666" s="927">
        <v>0.58499999999999996</v>
      </c>
      <c r="L666" s="639">
        <v>4</v>
      </c>
      <c r="M666" s="693">
        <f t="shared" si="173"/>
        <v>2.34</v>
      </c>
      <c r="N666" s="921" t="s">
        <v>1004</v>
      </c>
      <c r="O666" s="795">
        <v>0.55500000000000005</v>
      </c>
      <c r="P666" s="915">
        <v>43518</v>
      </c>
      <c r="Q666" s="915">
        <v>43531</v>
      </c>
      <c r="R666" s="693">
        <f t="shared" si="174"/>
        <v>5.4054054054053902</v>
      </c>
      <c r="S666" s="759">
        <f>IF(INDEX(Historical!$D$7:$D$1437,MATCH(B666,Historical!$B$7:$B$1446,0))=0,"n/a",(INDEX(Historical!$C$7:$C$1437,MATCH(B666,Historical!$B$7:$B$1446,0))/INDEX(Historical!$D$7:$D$1437,MATCH(B666,Historical!$B$7:$B$1446,0))-1)*100)</f>
        <v>5.7142857142857162</v>
      </c>
      <c r="T666" s="759">
        <f>IF(INDEX(Historical!$F$7:$F$1430,MATCH(B666,Historical!$B$7:$B$1446,0))=0,"n/a",((INDEX(Historical!$C$7:$C$1437,MATCH(B666,Historical!$B$7:$B$1446,0))/INDEX(Historical!$F$7:$F$1430,MATCH(B666,Historical!$B$7:$B$1446,0)))^(1/3)-1)*100)</f>
        <v>4.5964829148398945</v>
      </c>
      <c r="U666" s="759">
        <f>IF(INDEX(Historical!$H$7:$H$1430,MATCH(B666,Historical!$B$7:$B$1446,0))=0,"n/a",((INDEX(Historical!$C$7:$C$1437,MATCH(B666,Historical!$B$7:$B$1446,0))/INDEX(Historical!$H$7:$H$1430,MATCH(B666,Historical!$B$7:$B$1446,0)))^(1/5)-1)*100)</f>
        <v>3.7137289336648172</v>
      </c>
      <c r="V666" s="759">
        <f>IF(INDEX(Historical!$O$7:$O$1430,MATCH(B666,Historical!$B$7:$B$1446,0))=0,"n/a",((INDEX(Historical!$C$7:$C$1437,MATCH(B666,Historical!$B$7:$B$1446,0))/INDEX(Historical!$O$7:$O$1430,MATCH(B666,Historical!$B$7:$B$1446,0)))^(1/10)-1)*100)</f>
        <v>-2.6366523942927822</v>
      </c>
      <c r="W666" s="760" t="str">
        <f t="shared" si="175"/>
        <v>n/a</v>
      </c>
      <c r="X666" s="761">
        <f t="shared" si="176"/>
        <v>0.22783613089968202</v>
      </c>
      <c r="Y666" s="734"/>
      <c r="Z666" s="702">
        <f t="shared" si="177"/>
        <v>159.18367346938774</v>
      </c>
      <c r="AA666" s="935">
        <f t="shared" si="178"/>
        <v>45.693877551020407</v>
      </c>
      <c r="AB666" s="639">
        <v>12</v>
      </c>
      <c r="AC666" s="916">
        <v>1.47</v>
      </c>
      <c r="AD666" s="916">
        <v>5.04</v>
      </c>
      <c r="AE666" s="916">
        <v>10.01</v>
      </c>
      <c r="AF666" s="916">
        <v>1.78</v>
      </c>
      <c r="AG666" s="916">
        <v>3.8</v>
      </c>
      <c r="AH666" s="916">
        <v>56.000000000000007</v>
      </c>
      <c r="AI666" s="916">
        <v>7.1499999999999995</v>
      </c>
      <c r="AJ666" s="916">
        <v>16.3</v>
      </c>
      <c r="AK666" s="916">
        <v>9.1</v>
      </c>
      <c r="AL666" s="928">
        <v>11230</v>
      </c>
      <c r="AM666" s="922">
        <v>0.70000000000000007</v>
      </c>
      <c r="AN666" s="916">
        <v>0.57999999999999996</v>
      </c>
      <c r="AO666" s="802">
        <f t="shared" si="179"/>
        <v>-38.496450537855814</v>
      </c>
      <c r="AP666" s="803">
        <f t="shared" si="180"/>
        <v>7.1974270131645941</v>
      </c>
      <c r="AQ666" s="936">
        <f t="shared" si="181"/>
        <v>90.128730707283736</v>
      </c>
      <c r="AR666" s="702">
        <f>INDEX(Historical!$C$7:$C$1437,MATCH(B666,Historical!$B$7:$B$1446,0))*IF(AH666="n/a",1.03,IF(AH666&lt;0,1.01,IF(AH666&gt;10,1.1,(1+AH666/100))))</f>
        <v>2.4420000000000006</v>
      </c>
      <c r="AS666" s="935">
        <f t="shared" si="182"/>
        <v>2.6166030000000005</v>
      </c>
      <c r="AT666" s="935">
        <f t="shared" si="183"/>
        <v>2.8547138730000006</v>
      </c>
      <c r="AU666" s="935">
        <f t="shared" si="183"/>
        <v>3.1144928354430004</v>
      </c>
      <c r="AV666" s="935">
        <f t="shared" si="183"/>
        <v>3.3979116834683132</v>
      </c>
      <c r="AW666" s="702">
        <f t="shared" si="184"/>
        <v>14.425721391911315</v>
      </c>
      <c r="AX666" s="810">
        <f t="shared" si="185"/>
        <v>21.47643500358987</v>
      </c>
      <c r="AY666" s="991">
        <v>0.56999999999999995</v>
      </c>
      <c r="AZ666" s="922">
        <v>21.29</v>
      </c>
      <c r="BA666" s="922">
        <v>-2.67</v>
      </c>
      <c r="BB666" s="922">
        <v>1.35</v>
      </c>
      <c r="BC666" s="922">
        <v>5.2200000000000006</v>
      </c>
      <c r="BE666" s="664">
        <v>2014</v>
      </c>
      <c r="BF666" s="946" t="e">
        <f>#VALUE!</f>
        <v>#VALUE!</v>
      </c>
      <c r="BG666" s="931">
        <v>2.1999999999999997</v>
      </c>
    </row>
    <row r="667" spans="1:59" ht="11.25" customHeight="1" x14ac:dyDescent="0.2">
      <c r="A667" s="930" t="s">
        <v>4138</v>
      </c>
      <c r="B667" s="925" t="s">
        <v>4139</v>
      </c>
      <c r="C667" s="988" t="s">
        <v>4353</v>
      </c>
      <c r="D667" s="988" t="s">
        <v>4354</v>
      </c>
      <c r="E667" s="792">
        <v>6</v>
      </c>
      <c r="F667" s="526">
        <v>790</v>
      </c>
      <c r="G667" s="526" t="s">
        <v>106</v>
      </c>
      <c r="H667" s="526" t="s">
        <v>106</v>
      </c>
      <c r="I667" s="924">
        <v>37.89</v>
      </c>
      <c r="J667" s="702">
        <f t="shared" si="172"/>
        <v>1.9530219055159674</v>
      </c>
      <c r="K667" s="927">
        <v>0.185</v>
      </c>
      <c r="L667" s="639">
        <v>4</v>
      </c>
      <c r="M667" s="693">
        <f t="shared" si="173"/>
        <v>0.74</v>
      </c>
      <c r="N667" s="921" t="s">
        <v>493</v>
      </c>
      <c r="O667" s="795">
        <v>0.16</v>
      </c>
      <c r="P667" s="915">
        <v>43552</v>
      </c>
      <c r="Q667" s="915">
        <v>43570</v>
      </c>
      <c r="R667" s="693">
        <f t="shared" si="174"/>
        <v>15.624999999999996</v>
      </c>
      <c r="S667" s="759">
        <f>IF(INDEX(Historical!$D$7:$D$1437,MATCH(B667,Historical!$B$7:$B$1446,0))=0,"n/a",(INDEX(Historical!$C$7:$C$1437,MATCH(B667,Historical!$B$7:$B$1446,0))/INDEX(Historical!$D$7:$D$1437,MATCH(B667,Historical!$B$7:$B$1446,0))-1)*100)</f>
        <v>7.7586206896551824</v>
      </c>
      <c r="T667" s="759">
        <f>IF(INDEX(Historical!$F$7:$F$1430,MATCH(B667,Historical!$B$7:$B$1446,0))=0,"n/a",((INDEX(Historical!$C$7:$C$1437,MATCH(B667,Historical!$B$7:$B$1446,0))/INDEX(Historical!$F$7:$F$1430,MATCH(B667,Historical!$B$7:$B$1446,0)))^(1/3)-1)*100)</f>
        <v>7.0130183618327457</v>
      </c>
      <c r="U667" s="759">
        <f>IF(INDEX(Historical!$H$7:$H$1430,MATCH(B667,Historical!$B$7:$B$1446,0))=0,"n/a",((INDEX(Historical!$C$7:$C$1437,MATCH(B667,Historical!$B$7:$B$1446,0))/INDEX(Historical!$H$7:$H$1430,MATCH(B667,Historical!$B$7:$B$1446,0)))^(1/5)-1)*100)</f>
        <v>24.374728155491532</v>
      </c>
      <c r="V667" s="759" t="str">
        <f>IF(INDEX(Historical!$O$7:$O$1430,MATCH(B667,Historical!$B$7:$B$1446,0))=0,"n/a",((INDEX(Historical!$C$7:$C$1437,MATCH(B667,Historical!$B$7:$B$1446,0))/INDEX(Historical!$O$7:$O$1430,MATCH(B667,Historical!$B$7:$B$1446,0)))^(1/10)-1)*100)</f>
        <v>n/a</v>
      </c>
      <c r="W667" s="760" t="str">
        <f t="shared" si="175"/>
        <v>n/a</v>
      </c>
      <c r="X667" s="761">
        <f t="shared" si="176"/>
        <v>0.94843300215920356</v>
      </c>
      <c r="Y667" s="926"/>
      <c r="Z667" s="702">
        <f t="shared" si="177"/>
        <v>176.19047619047618</v>
      </c>
      <c r="AA667" s="935">
        <f t="shared" si="178"/>
        <v>90.214285714285722</v>
      </c>
      <c r="AB667" s="639">
        <v>12</v>
      </c>
      <c r="AC667" s="916">
        <v>0.42</v>
      </c>
      <c r="AD667" s="916">
        <v>9.11</v>
      </c>
      <c r="AE667" s="916">
        <v>18.53</v>
      </c>
      <c r="AF667" s="916">
        <v>2.08</v>
      </c>
      <c r="AG667" s="916">
        <v>2.4</v>
      </c>
      <c r="AH667" s="916">
        <v>-13.900000000000002</v>
      </c>
      <c r="AI667" s="916">
        <v>5.96</v>
      </c>
      <c r="AJ667" s="916">
        <v>25.7</v>
      </c>
      <c r="AK667" s="916">
        <v>10</v>
      </c>
      <c r="AL667" s="928">
        <v>3940</v>
      </c>
      <c r="AM667" s="922">
        <v>0.1</v>
      </c>
      <c r="AN667" s="916">
        <v>0.44</v>
      </c>
      <c r="AO667" s="802">
        <f t="shared" si="179"/>
        <v>-63.886535653278223</v>
      </c>
      <c r="AP667" s="803">
        <f t="shared" si="180"/>
        <v>26.327750061007499</v>
      </c>
      <c r="AQ667" s="936">
        <f t="shared" si="181"/>
        <v>188.78728371951428</v>
      </c>
      <c r="AR667" s="702">
        <f>INDEX(Historical!$C$7:$C$1437,MATCH(B667,Historical!$B$7:$B$1446,0))*IF(AH667="n/a",1.03,IF(AH667&lt;0,1.01,IF(AH667&gt;10,1.1,(1+AH667/100))))</f>
        <v>0.63124999999999998</v>
      </c>
      <c r="AS667" s="935">
        <f t="shared" si="182"/>
        <v>0.66887250000000009</v>
      </c>
      <c r="AT667" s="935">
        <f t="shared" ref="AT667:AV686" si="187">IF($AK667="n/a",1.03*AS667,IF($AK667&lt;0,1.01*AS667,IF($AK667&gt;10,1.1*AS667,(1+$AK667/100)*AS667)))</f>
        <v>0.73575975000000016</v>
      </c>
      <c r="AU667" s="935">
        <f t="shared" si="187"/>
        <v>0.80933572500000028</v>
      </c>
      <c r="AV667" s="935">
        <f t="shared" si="187"/>
        <v>0.89026929750000039</v>
      </c>
      <c r="AW667" s="702">
        <f t="shared" si="184"/>
        <v>3.7354872725000012</v>
      </c>
      <c r="AX667" s="810">
        <f t="shared" si="185"/>
        <v>9.858768204011616</v>
      </c>
      <c r="AY667" s="991">
        <v>0.89</v>
      </c>
      <c r="AZ667" s="922">
        <v>34.5</v>
      </c>
      <c r="BA667" s="922">
        <v>0.96</v>
      </c>
      <c r="BB667" s="922">
        <v>6.4</v>
      </c>
      <c r="BC667" s="922">
        <v>15.909999999999998</v>
      </c>
      <c r="BE667" s="664">
        <v>2014</v>
      </c>
      <c r="BF667" s="946" t="e">
        <f>#VALUE!</f>
        <v>#VALUE!</v>
      </c>
      <c r="BG667" s="931">
        <v>1.4000000000000001</v>
      </c>
    </row>
    <row r="668" spans="1:59" ht="11.25" customHeight="1" x14ac:dyDescent="0.2">
      <c r="A668" s="609" t="s">
        <v>1608</v>
      </c>
      <c r="B668" s="925" t="s">
        <v>1609</v>
      </c>
      <c r="C668" s="988" t="s">
        <v>108</v>
      </c>
      <c r="D668" s="988" t="s">
        <v>4373</v>
      </c>
      <c r="E668" s="792">
        <v>6</v>
      </c>
      <c r="F668" s="526">
        <v>733</v>
      </c>
      <c r="G668" s="526" t="s">
        <v>115</v>
      </c>
      <c r="H668" s="526" t="s">
        <v>115</v>
      </c>
      <c r="I668" s="924">
        <v>15.53</v>
      </c>
      <c r="J668" s="702">
        <f t="shared" si="172"/>
        <v>3.6059240180296208</v>
      </c>
      <c r="K668" s="927">
        <v>0.14000000000000001</v>
      </c>
      <c r="L668" s="639">
        <v>4</v>
      </c>
      <c r="M668" s="693">
        <f t="shared" si="173"/>
        <v>0.56000000000000005</v>
      </c>
      <c r="N668" s="921" t="s">
        <v>152</v>
      </c>
      <c r="O668" s="795">
        <v>0.09</v>
      </c>
      <c r="P668" s="915">
        <v>43349</v>
      </c>
      <c r="Q668" s="915">
        <v>43374</v>
      </c>
      <c r="R668" s="693">
        <f t="shared" si="174"/>
        <v>55.555555555555578</v>
      </c>
      <c r="S668" s="759">
        <f>IF(INDEX(Historical!$D$7:$D$1437,MATCH(B668,Historical!$B$7:$B$1446,0))=0,"n/a",(INDEX(Historical!$C$7:$C$1437,MATCH(B668,Historical!$B$7:$B$1446,0))/INDEX(Historical!$D$7:$D$1437,MATCH(B668,Historical!$B$7:$B$1446,0))-1)*100)</f>
        <v>30.15873015873014</v>
      </c>
      <c r="T668" s="759">
        <f>IF(INDEX(Historical!$F$7:$F$1430,MATCH(B668,Historical!$B$7:$B$1446,0))=0,"n/a",((INDEX(Historical!$C$7:$C$1437,MATCH(B668,Historical!$B$7:$B$1446,0))/INDEX(Historical!$F$7:$F$1430,MATCH(B668,Historical!$B$7:$B$1446,0)))^(1/3)-1)*100)</f>
        <v>23.06098642720351</v>
      </c>
      <c r="U668" s="759">
        <f>IF(INDEX(Historical!$H$7:$H$1430,MATCH(B668,Historical!$B$7:$B$1446,0))=0,"n/a",((INDEX(Historical!$C$7:$C$1437,MATCH(B668,Historical!$B$7:$B$1446,0))/INDEX(Historical!$H$7:$H$1430,MATCH(B668,Historical!$B$7:$B$1446,0)))^(1/5)-1)*100)</f>
        <v>38.656034031107048</v>
      </c>
      <c r="V668" s="759">
        <f>IF(INDEX(Historical!$O$7:$O$1430,MATCH(B668,Historical!$B$7:$B$1446,0))=0,"n/a",((INDEX(Historical!$C$7:$C$1437,MATCH(B668,Historical!$B$7:$B$1446,0))/INDEX(Historical!$O$7:$O$1430,MATCH(B668,Historical!$B$7:$B$1446,0)))^(1/10)-1)*100)</f>
        <v>-10.476672292265354</v>
      </c>
      <c r="W668" s="760" t="str">
        <f t="shared" si="175"/>
        <v>n/a</v>
      </c>
      <c r="X668" s="761">
        <f t="shared" si="176"/>
        <v>3.2484062211014328</v>
      </c>
      <c r="Y668" s="926"/>
      <c r="Z668" s="702">
        <f t="shared" si="177"/>
        <v>41.481481481481481</v>
      </c>
      <c r="AA668" s="935">
        <f t="shared" si="178"/>
        <v>11.503703703703703</v>
      </c>
      <c r="AB668" s="639">
        <v>12</v>
      </c>
      <c r="AC668" s="916">
        <v>1.35</v>
      </c>
      <c r="AD668" s="916">
        <v>1.28</v>
      </c>
      <c r="AE668" s="916">
        <v>3.55</v>
      </c>
      <c r="AF668" s="916">
        <v>1.1299999999999999</v>
      </c>
      <c r="AG668" s="916">
        <v>11.200000000000001</v>
      </c>
      <c r="AH668" s="916">
        <v>28.799999999999997</v>
      </c>
      <c r="AI668" s="916">
        <v>7.48</v>
      </c>
      <c r="AJ668" s="916">
        <v>11.899999999999999</v>
      </c>
      <c r="AK668" s="916">
        <v>9</v>
      </c>
      <c r="AL668" s="928">
        <v>16070</v>
      </c>
      <c r="AM668" s="922">
        <v>0.3</v>
      </c>
      <c r="AN668" s="916">
        <v>0.39</v>
      </c>
      <c r="AO668" s="802">
        <f t="shared" si="179"/>
        <v>30.758254345432963</v>
      </c>
      <c r="AP668" s="803">
        <f t="shared" si="180"/>
        <v>42.261958049136666</v>
      </c>
      <c r="AQ668" s="936">
        <f t="shared" si="181"/>
        <v>-23.99068716361079</v>
      </c>
      <c r="AR668" s="702">
        <f>INDEX(Historical!$C$7:$C$1437,MATCH(B668,Historical!$B$7:$B$1446,0))*IF(AH668="n/a",1.03,IF(AH668&lt;0,1.01,IF(AH668&gt;10,1.1,(1+AH668/100))))</f>
        <v>0.45100000000000001</v>
      </c>
      <c r="AS668" s="935">
        <f t="shared" si="182"/>
        <v>0.48473480000000002</v>
      </c>
      <c r="AT668" s="935">
        <f t="shared" si="187"/>
        <v>0.52836093200000012</v>
      </c>
      <c r="AU668" s="935">
        <f t="shared" si="187"/>
        <v>0.57591341588000022</v>
      </c>
      <c r="AV668" s="935">
        <f t="shared" si="187"/>
        <v>0.62774562330920025</v>
      </c>
      <c r="AW668" s="702">
        <f t="shared" si="184"/>
        <v>2.6677547711892005</v>
      </c>
      <c r="AX668" s="810">
        <f t="shared" si="185"/>
        <v>17.178073220793308</v>
      </c>
      <c r="AY668" s="991">
        <v>1.51</v>
      </c>
      <c r="AZ668" s="922">
        <v>25.34</v>
      </c>
      <c r="BA668" s="922">
        <v>-22.31</v>
      </c>
      <c r="BB668" s="922">
        <v>0.86</v>
      </c>
      <c r="BC668" s="922">
        <v>-6.2600000000000007</v>
      </c>
      <c r="BE668" s="664">
        <v>2013</v>
      </c>
      <c r="BF668" s="946" t="e">
        <f>#VALUE!</f>
        <v>#VALUE!</v>
      </c>
      <c r="BG668" s="931">
        <v>1.3</v>
      </c>
    </row>
    <row r="669" spans="1:59" ht="11.25" customHeight="1" x14ac:dyDescent="0.2">
      <c r="A669" s="537" t="s">
        <v>1610</v>
      </c>
      <c r="B669" s="925" t="s">
        <v>1611</v>
      </c>
      <c r="C669" s="988" t="s">
        <v>108</v>
      </c>
      <c r="D669" s="988" t="s">
        <v>118</v>
      </c>
      <c r="E669" s="792">
        <v>10</v>
      </c>
      <c r="F669" s="526">
        <v>320</v>
      </c>
      <c r="G669" s="526" t="s">
        <v>106</v>
      </c>
      <c r="H669" s="526" t="s">
        <v>106</v>
      </c>
      <c r="I669" s="924">
        <v>151.51</v>
      </c>
      <c r="J669" s="702">
        <f t="shared" si="172"/>
        <v>1.5840538578311665</v>
      </c>
      <c r="K669" s="927">
        <v>0.6</v>
      </c>
      <c r="L669" s="639">
        <v>4</v>
      </c>
      <c r="M669" s="693">
        <f t="shared" si="173"/>
        <v>2.4</v>
      </c>
      <c r="N669" s="921" t="s">
        <v>805</v>
      </c>
      <c r="O669" s="795">
        <v>0.5</v>
      </c>
      <c r="P669" s="915">
        <v>43318</v>
      </c>
      <c r="Q669" s="915">
        <v>43340</v>
      </c>
      <c r="R669" s="693">
        <f t="shared" si="174"/>
        <v>19.999999999999996</v>
      </c>
      <c r="S669" s="759">
        <f>IF(INDEX(Historical!$D$7:$D$1437,MATCH(B669,Historical!$B$7:$B$1446,0))=0,"n/a",(INDEX(Historical!$C$7:$C$1437,MATCH(B669,Historical!$B$7:$B$1446,0))/INDEX(Historical!$D$7:$D$1437,MATCH(B669,Historical!$B$7:$B$1446,0))-1)*100)</f>
        <v>20.879120879120894</v>
      </c>
      <c r="T669" s="759">
        <f>IF(INDEX(Historical!$F$7:$F$1430,MATCH(B669,Historical!$B$7:$B$1446,0))=0,"n/a",((INDEX(Historical!$C$7:$C$1437,MATCH(B669,Historical!$B$7:$B$1446,0))/INDEX(Historical!$F$7:$F$1430,MATCH(B669,Historical!$B$7:$B$1446,0)))^(1/3)-1)*100)</f>
        <v>16.260329205681458</v>
      </c>
      <c r="U669" s="759">
        <f>IF(INDEX(Historical!$H$7:$H$1430,MATCH(B669,Historical!$B$7:$B$1446,0))=0,"n/a",((INDEX(Historical!$C$7:$C$1437,MATCH(B669,Historical!$B$7:$B$1446,0))/INDEX(Historical!$H$7:$H$1430,MATCH(B669,Historical!$B$7:$B$1446,0)))^(1/5)-1)*100)</f>
        <v>15.292162467409565</v>
      </c>
      <c r="V669" s="759">
        <f>IF(INDEX(Historical!$O$7:$O$1430,MATCH(B669,Historical!$B$7:$B$1446,0))=0,"n/a",((INDEX(Historical!$C$7:$C$1437,MATCH(B669,Historical!$B$7:$B$1446,0))/INDEX(Historical!$O$7:$O$1430,MATCH(B669,Historical!$B$7:$B$1446,0)))^(1/10)-1)*100)</f>
        <v>37.663249629231728</v>
      </c>
      <c r="W669" s="760">
        <f t="shared" si="175"/>
        <v>0.40602344773619314</v>
      </c>
      <c r="X669" s="761">
        <f t="shared" si="176"/>
        <v>1.3070224331119284</v>
      </c>
      <c r="Y669" s="926"/>
      <c r="Z669" s="702">
        <f t="shared" si="177"/>
        <v>23.833167825223434</v>
      </c>
      <c r="AA669" s="935">
        <f t="shared" si="178"/>
        <v>15.045680238331677</v>
      </c>
      <c r="AB669" s="639">
        <v>12</v>
      </c>
      <c r="AC669" s="916">
        <v>10.07</v>
      </c>
      <c r="AD669" s="916">
        <v>1.47</v>
      </c>
      <c r="AE669" s="916">
        <v>0.74</v>
      </c>
      <c r="AF669" s="916">
        <v>1.1299999999999999</v>
      </c>
      <c r="AG669" s="916">
        <v>8.3000000000000007</v>
      </c>
      <c r="AH669" s="916">
        <v>-16.3</v>
      </c>
      <c r="AI669" s="916">
        <v>8.1</v>
      </c>
      <c r="AJ669" s="916">
        <v>11.700000000000001</v>
      </c>
      <c r="AK669" s="916">
        <v>10.220000000000001</v>
      </c>
      <c r="AL669" s="928">
        <v>9520</v>
      </c>
      <c r="AM669" s="922">
        <v>0.2</v>
      </c>
      <c r="AN669" s="916">
        <v>0.41</v>
      </c>
      <c r="AO669" s="802">
        <f t="shared" si="179"/>
        <v>1.8305360869090528</v>
      </c>
      <c r="AP669" s="803">
        <f t="shared" si="180"/>
        <v>16.87621632524073</v>
      </c>
      <c r="AQ669" s="936">
        <f t="shared" si="181"/>
        <v>-13.073163153489208</v>
      </c>
      <c r="AR669" s="702">
        <f>INDEX(Historical!$C$7:$C$1437,MATCH(B669,Historical!$B$7:$B$1446,0))*IF(AH669="n/a",1.03,IF(AH669&lt;0,1.01,IF(AH669&gt;10,1.1,(1+AH669/100))))</f>
        <v>2.2220000000000004</v>
      </c>
      <c r="AS669" s="935">
        <f t="shared" si="182"/>
        <v>2.4019820000000003</v>
      </c>
      <c r="AT669" s="935">
        <f t="shared" si="187"/>
        <v>2.6421802000000003</v>
      </c>
      <c r="AU669" s="935">
        <f t="shared" si="187"/>
        <v>2.9063982200000007</v>
      </c>
      <c r="AV669" s="935">
        <f t="shared" si="187"/>
        <v>3.1970380420000009</v>
      </c>
      <c r="AW669" s="702">
        <f t="shared" si="184"/>
        <v>13.369598462000003</v>
      </c>
      <c r="AX669" s="810">
        <f t="shared" si="185"/>
        <v>8.8242350089103052</v>
      </c>
      <c r="AY669" s="991">
        <v>0.66</v>
      </c>
      <c r="AZ669" s="922">
        <v>18.52</v>
      </c>
      <c r="BA669" s="922">
        <v>-2.7</v>
      </c>
      <c r="BB669" s="922">
        <v>4.29</v>
      </c>
      <c r="BC669" s="922">
        <v>5.87</v>
      </c>
      <c r="BE669" s="664">
        <v>2009</v>
      </c>
      <c r="BF669" s="946" t="e">
        <f>#VALUE!</f>
        <v>#VALUE!</v>
      </c>
      <c r="BG669" s="931">
        <v>1.2</v>
      </c>
    </row>
    <row r="670" spans="1:59" ht="11.25" customHeight="1" x14ac:dyDescent="0.2">
      <c r="A670" s="609" t="s">
        <v>770</v>
      </c>
      <c r="B670" s="925" t="s">
        <v>771</v>
      </c>
      <c r="C670" s="988" t="s">
        <v>131</v>
      </c>
      <c r="D670" s="988" t="s">
        <v>4374</v>
      </c>
      <c r="E670" s="792">
        <v>16</v>
      </c>
      <c r="F670" s="526">
        <v>224</v>
      </c>
      <c r="G670" s="526" t="s">
        <v>37</v>
      </c>
      <c r="H670" s="526" t="s">
        <v>37</v>
      </c>
      <c r="I670" s="924">
        <v>27.7</v>
      </c>
      <c r="J670" s="702">
        <f t="shared" si="172"/>
        <v>2.3826714801444044</v>
      </c>
      <c r="K670" s="927">
        <v>0.16500000000000001</v>
      </c>
      <c r="L670" s="639">
        <v>4</v>
      </c>
      <c r="M670" s="693">
        <f t="shared" si="173"/>
        <v>0.66</v>
      </c>
      <c r="N670" s="921" t="s">
        <v>140</v>
      </c>
      <c r="O670" s="795">
        <v>0.155</v>
      </c>
      <c r="P670" s="915">
        <v>43479</v>
      </c>
      <c r="Q670" s="915">
        <v>43497</v>
      </c>
      <c r="R670" s="693">
        <f t="shared" si="174"/>
        <v>6.4516129032258114</v>
      </c>
      <c r="S670" s="759">
        <f>IF(INDEX(Historical!$D$7:$D$1437,MATCH(B670,Historical!$B$7:$B$1446,0))=0,"n/a",(INDEX(Historical!$C$7:$C$1437,MATCH(B670,Historical!$B$7:$B$1446,0))/INDEX(Historical!$D$7:$D$1437,MATCH(B670,Historical!$B$7:$B$1446,0))-1)*100)</f>
        <v>6.8965517241379448</v>
      </c>
      <c r="T670" s="759">
        <f>IF(INDEX(Historical!$F$7:$F$1430,MATCH(B670,Historical!$B$7:$B$1446,0))=0,"n/a",((INDEX(Historical!$C$7:$C$1437,MATCH(B670,Historical!$B$7:$B$1446,0))/INDEX(Historical!$F$7:$F$1430,MATCH(B670,Historical!$B$7:$B$1446,0)))^(1/3)-1)*100)</f>
        <v>6.4953735209395624</v>
      </c>
      <c r="U670" s="759">
        <f>IF(INDEX(Historical!$H$7:$H$1430,MATCH(B670,Historical!$B$7:$B$1446,0))=0,"n/a",((INDEX(Historical!$C$7:$C$1437,MATCH(B670,Historical!$B$7:$B$1446,0))/INDEX(Historical!$H$7:$H$1430,MATCH(B670,Historical!$B$7:$B$1446,0)))^(1/5)-1)*100)</f>
        <v>5.2519353814266312</v>
      </c>
      <c r="V670" s="759">
        <f>IF(INDEX(Historical!$O$7:$O$1430,MATCH(B670,Historical!$B$7:$B$1446,0))=0,"n/a",((INDEX(Historical!$C$7:$C$1437,MATCH(B670,Historical!$B$7:$B$1446,0))/INDEX(Historical!$O$7:$O$1430,MATCH(B670,Historical!$B$7:$B$1446,0)))^(1/10)-1)*100)</f>
        <v>4.0543625739051459</v>
      </c>
      <c r="W670" s="760">
        <f t="shared" si="175"/>
        <v>1.2953788137324846</v>
      </c>
      <c r="X670" s="761">
        <f t="shared" si="176"/>
        <v>0.55871652993900334</v>
      </c>
      <c r="Y670" s="720"/>
      <c r="Z670" s="702">
        <f t="shared" si="177"/>
        <v>66.666666666666671</v>
      </c>
      <c r="AA670" s="935">
        <f t="shared" si="178"/>
        <v>27.979797979797979</v>
      </c>
      <c r="AB670" s="639">
        <v>9</v>
      </c>
      <c r="AC670" s="916">
        <v>0.99</v>
      </c>
      <c r="AD670" s="916" t="s">
        <v>137</v>
      </c>
      <c r="AE670" s="916">
        <v>3.23</v>
      </c>
      <c r="AF670" s="916">
        <v>2.74</v>
      </c>
      <c r="AG670" s="916">
        <v>9.6</v>
      </c>
      <c r="AH670" s="916">
        <v>10.4</v>
      </c>
      <c r="AI670" s="916">
        <v>7.35</v>
      </c>
      <c r="AJ670" s="916">
        <v>9.4</v>
      </c>
      <c r="AK670" s="916" t="s">
        <v>137</v>
      </c>
      <c r="AL670" s="928">
        <v>219.94</v>
      </c>
      <c r="AM670" s="922">
        <v>3.5000000000000004</v>
      </c>
      <c r="AN670" s="916">
        <v>0</v>
      </c>
      <c r="AO670" s="802">
        <f t="shared" si="179"/>
        <v>-20.345191118226943</v>
      </c>
      <c r="AP670" s="803">
        <f t="shared" si="180"/>
        <v>7.6346068615710356</v>
      </c>
      <c r="AQ670" s="936">
        <f t="shared" si="181"/>
        <v>84.589209344721851</v>
      </c>
      <c r="AR670" s="702">
        <f>INDEX(Historical!$C$7:$C$1437,MATCH(B670,Historical!$B$7:$B$1446,0))*IF(AH670="n/a",1.03,IF(AH670&lt;0,1.01,IF(AH670&gt;10,1.1,(1+AH670/100))))</f>
        <v>0.68200000000000005</v>
      </c>
      <c r="AS670" s="935">
        <f t="shared" si="182"/>
        <v>0.73212699999999997</v>
      </c>
      <c r="AT670" s="935">
        <f t="shared" si="187"/>
        <v>0.75409081</v>
      </c>
      <c r="AU670" s="935">
        <f t="shared" si="187"/>
        <v>0.77671353430000001</v>
      </c>
      <c r="AV670" s="935">
        <f t="shared" si="187"/>
        <v>0.800014940329</v>
      </c>
      <c r="AW670" s="702">
        <f t="shared" si="184"/>
        <v>3.7449462846290005</v>
      </c>
      <c r="AX670" s="810">
        <f t="shared" si="185"/>
        <v>13.519661677361015</v>
      </c>
      <c r="AY670" s="991">
        <v>-0.36</v>
      </c>
      <c r="AZ670" s="922">
        <v>14.67</v>
      </c>
      <c r="BA670" s="922">
        <v>-11.59</v>
      </c>
      <c r="BB670" s="922">
        <v>2.06</v>
      </c>
      <c r="BC670" s="922">
        <v>-0.3</v>
      </c>
      <c r="BE670" s="664">
        <v>2004</v>
      </c>
      <c r="BF670" s="946" t="e">
        <f>#VALUE!</f>
        <v>#VALUE!</v>
      </c>
      <c r="BG670" s="931">
        <v>3.5999999999999996</v>
      </c>
    </row>
    <row r="671" spans="1:59" ht="11.25" customHeight="1" x14ac:dyDescent="0.2">
      <c r="A671" s="609" t="s">
        <v>782</v>
      </c>
      <c r="B671" s="925" t="s">
        <v>783</v>
      </c>
      <c r="C671" s="988" t="s">
        <v>123</v>
      </c>
      <c r="D671" s="988" t="s">
        <v>4390</v>
      </c>
      <c r="E671" s="792">
        <v>18</v>
      </c>
      <c r="F671" s="526">
        <v>179</v>
      </c>
      <c r="G671" s="526" t="s">
        <v>106</v>
      </c>
      <c r="H671" s="526" t="s">
        <v>106</v>
      </c>
      <c r="I671" s="924">
        <v>87.06</v>
      </c>
      <c r="J671" s="702">
        <f t="shared" si="172"/>
        <v>1.2175511141741329</v>
      </c>
      <c r="K671" s="927">
        <v>0.26500000000000001</v>
      </c>
      <c r="L671" s="639">
        <v>4</v>
      </c>
      <c r="M671" s="693">
        <f t="shared" si="173"/>
        <v>1.06</v>
      </c>
      <c r="N671" s="921" t="s">
        <v>426</v>
      </c>
      <c r="O671" s="795">
        <v>0.25</v>
      </c>
      <c r="P671" s="915">
        <v>43468</v>
      </c>
      <c r="Q671" s="915">
        <v>43483</v>
      </c>
      <c r="R671" s="693">
        <f t="shared" si="174"/>
        <v>6.0000000000000053</v>
      </c>
      <c r="S671" s="759">
        <f>IF(INDEX(Historical!$D$7:$D$1437,MATCH(B671,Historical!$B$7:$B$1446,0))=0,"n/a",(INDEX(Historical!$C$7:$C$1437,MATCH(B671,Historical!$B$7:$B$1446,0))/INDEX(Historical!$D$7:$D$1437,MATCH(B671,Historical!$B$7:$B$1446,0))-1)*100)</f>
        <v>4.1666666666666741</v>
      </c>
      <c r="T671" s="759">
        <f>IF(INDEX(Historical!$F$7:$F$1430,MATCH(B671,Historical!$B$7:$B$1446,0))=0,"n/a",((INDEX(Historical!$C$7:$C$1437,MATCH(B671,Historical!$B$7:$B$1446,0))/INDEX(Historical!$F$7:$F$1430,MATCH(B671,Historical!$B$7:$B$1446,0)))^(1/3)-1)*100)</f>
        <v>4.3532011211615984</v>
      </c>
      <c r="U671" s="759">
        <f>IF(INDEX(Historical!$H$7:$H$1430,MATCH(B671,Historical!$B$7:$B$1446,0))=0,"n/a",((INDEX(Historical!$C$7:$C$1437,MATCH(B671,Historical!$B$7:$B$1446,0))/INDEX(Historical!$H$7:$H$1430,MATCH(B671,Historical!$B$7:$B$1446,0)))^(1/5)-1)*100)</f>
        <v>4.5639552591273169</v>
      </c>
      <c r="V671" s="759">
        <f>IF(INDEX(Historical!$O$7:$O$1430,MATCH(B671,Historical!$B$7:$B$1446,0))=0,"n/a",((INDEX(Historical!$C$7:$C$1437,MATCH(B671,Historical!$B$7:$B$1446,0))/INDEX(Historical!$O$7:$O$1430,MATCH(B671,Historical!$B$7:$B$1446,0)))^(1/10)-1)*100)</f>
        <v>13.575379559642652</v>
      </c>
      <c r="W671" s="760">
        <f t="shared" si="175"/>
        <v>0.33619356564402791</v>
      </c>
      <c r="X671" s="761" t="str">
        <f t="shared" si="176"/>
        <v>n/a</v>
      </c>
      <c r="Y671" s="713"/>
      <c r="Z671" s="702" t="str">
        <f t="shared" si="177"/>
        <v>n/a</v>
      </c>
      <c r="AA671" s="935" t="str">
        <f t="shared" si="178"/>
        <v>n/a</v>
      </c>
      <c r="AB671" s="639">
        <v>6</v>
      </c>
      <c r="AC671" s="916">
        <v>-1.29</v>
      </c>
      <c r="AD671" s="916" t="s">
        <v>137</v>
      </c>
      <c r="AE671" s="916">
        <v>13.25</v>
      </c>
      <c r="AF671" s="916">
        <v>2.7</v>
      </c>
      <c r="AG671" s="916">
        <v>-4.2</v>
      </c>
      <c r="AH671" s="918">
        <v>-181.20000000000002</v>
      </c>
      <c r="AI671" s="918">
        <v>35.11</v>
      </c>
      <c r="AJ671" s="916">
        <v>-25.900000000000002</v>
      </c>
      <c r="AK671" s="916">
        <v>12</v>
      </c>
      <c r="AL671" s="928">
        <v>5690</v>
      </c>
      <c r="AM671" s="922">
        <v>0.67999999999999994</v>
      </c>
      <c r="AN671" s="916">
        <v>0.17</v>
      </c>
      <c r="AO671" s="802" t="str">
        <f t="shared" si="179"/>
        <v>n/a</v>
      </c>
      <c r="AP671" s="803">
        <f t="shared" si="180"/>
        <v>5.7815063733014496</v>
      </c>
      <c r="AQ671" s="936" t="str">
        <f t="shared" si="181"/>
        <v>n/a</v>
      </c>
      <c r="AR671" s="702">
        <f>INDEX(Historical!$C$7:$C$1437,MATCH(B671,Historical!$B$7:$B$1446,0))*IF(AH671="n/a",1.03,IF(AH671&lt;0,1.01,IF(AH671&gt;10,1.1,(1+AH671/100))))</f>
        <v>1.01</v>
      </c>
      <c r="AS671" s="935">
        <f t="shared" si="182"/>
        <v>1.1110000000000002</v>
      </c>
      <c r="AT671" s="935">
        <f t="shared" si="187"/>
        <v>1.2221000000000004</v>
      </c>
      <c r="AU671" s="935">
        <f t="shared" si="187"/>
        <v>1.3443100000000006</v>
      </c>
      <c r="AV671" s="935">
        <f t="shared" si="187"/>
        <v>1.4787410000000007</v>
      </c>
      <c r="AW671" s="702">
        <f t="shared" si="184"/>
        <v>6.1661510000000028</v>
      </c>
      <c r="AX671" s="810">
        <f t="shared" si="185"/>
        <v>7.0826453020905147</v>
      </c>
      <c r="AY671" s="991">
        <v>0.12</v>
      </c>
      <c r="AZ671" s="922">
        <v>24.09</v>
      </c>
      <c r="BA671" s="922">
        <v>-11.64</v>
      </c>
      <c r="BB671" s="922">
        <v>-3.56</v>
      </c>
      <c r="BC671" s="922">
        <v>5.37</v>
      </c>
      <c r="BE671" s="664">
        <v>2002</v>
      </c>
      <c r="BF671" s="946" t="e">
        <f>#VALUE!</f>
        <v>#VALUE!</v>
      </c>
      <c r="BG671" s="931">
        <v>-3.3000000000000003</v>
      </c>
    </row>
    <row r="672" spans="1:59" ht="11.25" customHeight="1" x14ac:dyDescent="0.2">
      <c r="A672" s="609" t="s">
        <v>774</v>
      </c>
      <c r="B672" s="925" t="s">
        <v>775</v>
      </c>
      <c r="C672" s="988" t="s">
        <v>112</v>
      </c>
      <c r="D672" s="988" t="s">
        <v>4396</v>
      </c>
      <c r="E672" s="792">
        <v>16</v>
      </c>
      <c r="F672" s="526">
        <v>229</v>
      </c>
      <c r="G672" s="526" t="s">
        <v>106</v>
      </c>
      <c r="H672" s="526" t="s">
        <v>106</v>
      </c>
      <c r="I672" s="924">
        <v>62.09</v>
      </c>
      <c r="J672" s="702">
        <f t="shared" si="172"/>
        <v>1.9971009824448378</v>
      </c>
      <c r="K672" s="927">
        <v>0.31</v>
      </c>
      <c r="L672" s="639">
        <v>4</v>
      </c>
      <c r="M672" s="693">
        <f t="shared" si="173"/>
        <v>1.24</v>
      </c>
      <c r="N672" s="921" t="s">
        <v>149</v>
      </c>
      <c r="O672" s="795">
        <v>0.28000000000000003</v>
      </c>
      <c r="P672" s="915">
        <v>43518</v>
      </c>
      <c r="Q672" s="915">
        <v>43539</v>
      </c>
      <c r="R672" s="693">
        <f t="shared" si="174"/>
        <v>10.714285714285703</v>
      </c>
      <c r="S672" s="759">
        <f>IF(INDEX(Historical!$D$7:$D$1437,MATCH(B672,Historical!$B$7:$B$1446,0))=0,"n/a",(INDEX(Historical!$C$7:$C$1437,MATCH(B672,Historical!$B$7:$B$1446,0))/INDEX(Historical!$D$7:$D$1437,MATCH(B672,Historical!$B$7:$B$1446,0))-1)*100)</f>
        <v>16.666666666666675</v>
      </c>
      <c r="T672" s="759">
        <f>IF(INDEX(Historical!$F$7:$F$1430,MATCH(B672,Historical!$B$7:$B$1446,0))=0,"n/a",((INDEX(Historical!$C$7:$C$1437,MATCH(B672,Historical!$B$7:$B$1446,0))/INDEX(Historical!$F$7:$F$1430,MATCH(B672,Historical!$B$7:$B$1446,0)))^(1/3)-1)*100)</f>
        <v>11.868894208139679</v>
      </c>
      <c r="U672" s="759">
        <f>IF(INDEX(Historical!$H$7:$H$1430,MATCH(B672,Historical!$B$7:$B$1446,0))=0,"n/a",((INDEX(Historical!$C$7:$C$1437,MATCH(B672,Historical!$B$7:$B$1446,0))/INDEX(Historical!$H$7:$H$1430,MATCH(B672,Historical!$B$7:$B$1446,0)))^(1/5)-1)*100)</f>
        <v>11.842691472014465</v>
      </c>
      <c r="V672" s="759">
        <f>IF(INDEX(Historical!$O$7:$O$1430,MATCH(B672,Historical!$B$7:$B$1446,0))=0,"n/a",((INDEX(Historical!$C$7:$C$1437,MATCH(B672,Historical!$B$7:$B$1446,0))/INDEX(Historical!$O$7:$O$1430,MATCH(B672,Historical!$B$7:$B$1446,0)))^(1/10)-1)*100)</f>
        <v>9.7934759492371626</v>
      </c>
      <c r="W672" s="760">
        <f t="shared" si="175"/>
        <v>1.2092429218593139</v>
      </c>
      <c r="X672" s="761">
        <f t="shared" si="176"/>
        <v>0.8167373428975494</v>
      </c>
      <c r="Y672" s="925"/>
      <c r="Z672" s="702">
        <f t="shared" si="177"/>
        <v>33.155080213903744</v>
      </c>
      <c r="AA672" s="935">
        <f t="shared" si="178"/>
        <v>16.601604278074866</v>
      </c>
      <c r="AB672" s="639">
        <v>12</v>
      </c>
      <c r="AC672" s="916">
        <v>3.74</v>
      </c>
      <c r="AD672" s="916">
        <v>2.64</v>
      </c>
      <c r="AE672" s="916">
        <v>1.25</v>
      </c>
      <c r="AF672" s="916">
        <v>6.93</v>
      </c>
      <c r="AG672" s="916">
        <v>33.4</v>
      </c>
      <c r="AH672" s="916">
        <v>35.4</v>
      </c>
      <c r="AI672" s="916">
        <v>7.3</v>
      </c>
      <c r="AJ672" s="916">
        <v>14.499999999999998</v>
      </c>
      <c r="AK672" s="916">
        <v>6.3</v>
      </c>
      <c r="AL672" s="928">
        <v>7310</v>
      </c>
      <c r="AM672" s="922">
        <v>2.5</v>
      </c>
      <c r="AN672" s="916">
        <v>0</v>
      </c>
      <c r="AO672" s="802">
        <f t="shared" si="179"/>
        <v>-2.7618118236155631</v>
      </c>
      <c r="AP672" s="803">
        <f t="shared" si="180"/>
        <v>13.839792454459303</v>
      </c>
      <c r="AQ672" s="936">
        <f t="shared" si="181"/>
        <v>126.12594096315127</v>
      </c>
      <c r="AR672" s="702">
        <f>INDEX(Historical!$C$7:$C$1437,MATCH(B672,Historical!$B$7:$B$1446,0))*IF(AH672="n/a",1.03,IF(AH672&lt;0,1.01,IF(AH672&gt;10,1.1,(1+AH672/100))))</f>
        <v>1.2320000000000002</v>
      </c>
      <c r="AS672" s="935">
        <f t="shared" si="182"/>
        <v>1.3219360000000002</v>
      </c>
      <c r="AT672" s="935">
        <f t="shared" si="187"/>
        <v>1.4052179680000001</v>
      </c>
      <c r="AU672" s="935">
        <f t="shared" si="187"/>
        <v>1.4937466999840001</v>
      </c>
      <c r="AV672" s="935">
        <f t="shared" si="187"/>
        <v>1.587852742082992</v>
      </c>
      <c r="AW672" s="702">
        <f t="shared" si="184"/>
        <v>7.0407534100669924</v>
      </c>
      <c r="AX672" s="810">
        <f t="shared" si="185"/>
        <v>11.339593187416639</v>
      </c>
      <c r="AY672" s="991">
        <v>1.28</v>
      </c>
      <c r="AZ672" s="922">
        <v>17.62</v>
      </c>
      <c r="BA672" s="922">
        <v>-22.3</v>
      </c>
      <c r="BB672" s="922">
        <v>-6.1</v>
      </c>
      <c r="BC672" s="922">
        <v>-6.01</v>
      </c>
      <c r="BE672" s="664">
        <v>2004</v>
      </c>
      <c r="BF672" s="946" t="e">
        <f>#VALUE!</f>
        <v>#VALUE!</v>
      </c>
      <c r="BG672" s="931">
        <v>18.899999999999999</v>
      </c>
    </row>
    <row r="673" spans="1:59" ht="11.25" customHeight="1" x14ac:dyDescent="0.2">
      <c r="A673" s="609" t="s">
        <v>1626</v>
      </c>
      <c r="B673" s="925" t="s">
        <v>1627</v>
      </c>
      <c r="C673" s="988" t="s">
        <v>4353</v>
      </c>
      <c r="D673" s="988" t="s">
        <v>4354</v>
      </c>
      <c r="E673" s="792">
        <v>7</v>
      </c>
      <c r="F673" s="526">
        <v>683</v>
      </c>
      <c r="G673" s="526" t="s">
        <v>106</v>
      </c>
      <c r="H673" s="526" t="s">
        <v>106</v>
      </c>
      <c r="I673" s="924">
        <v>79.599999999999994</v>
      </c>
      <c r="J673" s="702">
        <f t="shared" si="172"/>
        <v>4.5226130653266337</v>
      </c>
      <c r="K673" s="927">
        <v>0.9</v>
      </c>
      <c r="L673" s="639">
        <v>4</v>
      </c>
      <c r="M673" s="693">
        <f t="shared" si="173"/>
        <v>3.6</v>
      </c>
      <c r="N673" s="921" t="s">
        <v>220</v>
      </c>
      <c r="O673" s="795">
        <v>0.85</v>
      </c>
      <c r="P673" s="915">
        <v>43552</v>
      </c>
      <c r="Q673" s="915">
        <v>43570</v>
      </c>
      <c r="R673" s="693">
        <f t="shared" si="174"/>
        <v>5.8823529411764763</v>
      </c>
      <c r="S673" s="759">
        <f>IF(INDEX(Historical!$D$7:$D$1437,MATCH(B673,Historical!$B$7:$B$1446,0))=0,"n/a",(INDEX(Historical!$C$7:$C$1437,MATCH(B673,Historical!$B$7:$B$1446,0))/INDEX(Historical!$D$7:$D$1437,MATCH(B673,Historical!$B$7:$B$1446,0))-1)*100)</f>
        <v>6.3492063492063489</v>
      </c>
      <c r="T673" s="759">
        <f>IF(INDEX(Historical!$F$7:$F$1430,MATCH(B673,Historical!$B$7:$B$1446,0))=0,"n/a",((INDEX(Historical!$C$7:$C$1437,MATCH(B673,Historical!$B$7:$B$1446,0))/INDEX(Historical!$F$7:$F$1430,MATCH(B673,Historical!$B$7:$B$1446,0)))^(1/3)-1)*100)</f>
        <v>9.5220444541238791</v>
      </c>
      <c r="U673" s="759">
        <f>IF(INDEX(Historical!$H$7:$H$1430,MATCH(B673,Historical!$B$7:$B$1446,0))=0,"n/a",((INDEX(Historical!$C$7:$C$1437,MATCH(B673,Historical!$B$7:$B$1446,0))/INDEX(Historical!$H$7:$H$1430,MATCH(B673,Historical!$B$7:$B$1446,0)))^(1/5)-1)*100)</f>
        <v>17.433149768122114</v>
      </c>
      <c r="V673" s="759" t="str">
        <f>IF(INDEX(Historical!$O$7:$O$1430,MATCH(B673,Historical!$B$7:$B$1446,0))=0,"n/a",((INDEX(Historical!$C$7:$C$1437,MATCH(B673,Historical!$B$7:$B$1446,0))/INDEX(Historical!$O$7:$O$1430,MATCH(B673,Historical!$B$7:$B$1446,0)))^(1/10)-1)*100)</f>
        <v>n/a</v>
      </c>
      <c r="W673" s="760" t="str">
        <f t="shared" si="175"/>
        <v>n/a</v>
      </c>
      <c r="X673" s="761">
        <f t="shared" si="176"/>
        <v>0.75142886931560826</v>
      </c>
      <c r="Y673" s="716"/>
      <c r="Z673" s="702">
        <f t="shared" si="177"/>
        <v>70.175438596491233</v>
      </c>
      <c r="AA673" s="935">
        <f t="shared" si="178"/>
        <v>15.516569200779726</v>
      </c>
      <c r="AB673" s="639">
        <v>12</v>
      </c>
      <c r="AC673" s="916">
        <v>5.13</v>
      </c>
      <c r="AD673" s="916">
        <v>1</v>
      </c>
      <c r="AE673" s="916">
        <v>3.15</v>
      </c>
      <c r="AF673" s="916">
        <v>8.6999999999999993</v>
      </c>
      <c r="AG673" s="916">
        <v>67.800000000000011</v>
      </c>
      <c r="AH673" s="916">
        <v>51.6</v>
      </c>
      <c r="AI673" s="916">
        <v>26.93</v>
      </c>
      <c r="AJ673" s="916">
        <v>23.200000000000003</v>
      </c>
      <c r="AK673" s="916">
        <v>15.509999999999998</v>
      </c>
      <c r="AL673" s="928">
        <v>4019.9999999999995</v>
      </c>
      <c r="AM673" s="922">
        <v>1.9</v>
      </c>
      <c r="AN673" s="916">
        <v>0</v>
      </c>
      <c r="AO673" s="802">
        <f t="shared" si="179"/>
        <v>6.4391936326690224</v>
      </c>
      <c r="AP673" s="803">
        <f t="shared" si="180"/>
        <v>21.955762833448748</v>
      </c>
      <c r="AQ673" s="936">
        <f t="shared" si="181"/>
        <v>144.9436688499656</v>
      </c>
      <c r="AR673" s="702">
        <f>INDEX(Historical!$C$7:$C$1437,MATCH(B673,Historical!$B$7:$B$1446,0))*IF(AH673="n/a",1.03,IF(AH673&lt;0,1.01,IF(AH673&gt;10,1.1,(1+AH673/100))))</f>
        <v>3.6850000000000005</v>
      </c>
      <c r="AS673" s="935">
        <f t="shared" si="182"/>
        <v>4.0535000000000005</v>
      </c>
      <c r="AT673" s="935">
        <f t="shared" si="187"/>
        <v>4.4588500000000009</v>
      </c>
      <c r="AU673" s="935">
        <f t="shared" si="187"/>
        <v>4.9047350000000014</v>
      </c>
      <c r="AV673" s="935">
        <f t="shared" si="187"/>
        <v>5.3952085000000016</v>
      </c>
      <c r="AW673" s="702">
        <f t="shared" si="184"/>
        <v>22.497293500000005</v>
      </c>
      <c r="AX673" s="810">
        <f t="shared" si="185"/>
        <v>28.262931532663327</v>
      </c>
      <c r="AY673" s="991">
        <v>1.38</v>
      </c>
      <c r="AZ673" s="922">
        <v>23.68</v>
      </c>
      <c r="BA673" s="922">
        <v>-11.58</v>
      </c>
      <c r="BB673" s="922">
        <v>-3.93</v>
      </c>
      <c r="BC673" s="922">
        <v>-0.73</v>
      </c>
      <c r="BE673" s="664">
        <v>2013</v>
      </c>
      <c r="BF673" s="946" t="e">
        <f>#VALUE!</f>
        <v>#VALUE!</v>
      </c>
      <c r="BG673" s="931">
        <v>9.1</v>
      </c>
    </row>
    <row r="674" spans="1:59" ht="11.25" customHeight="1" x14ac:dyDescent="0.2">
      <c r="A674" s="609" t="s">
        <v>1606</v>
      </c>
      <c r="B674" s="925" t="s">
        <v>1607</v>
      </c>
      <c r="C674" s="988" t="s">
        <v>108</v>
      </c>
      <c r="D674" s="988" t="s">
        <v>4369</v>
      </c>
      <c r="E674" s="792">
        <v>7</v>
      </c>
      <c r="F674" s="526">
        <v>647</v>
      </c>
      <c r="G674" s="526" t="s">
        <v>106</v>
      </c>
      <c r="H674" s="526" t="s">
        <v>106</v>
      </c>
      <c r="I674" s="924">
        <v>91.57</v>
      </c>
      <c r="J674" s="702">
        <f t="shared" si="172"/>
        <v>1.485202577263296</v>
      </c>
      <c r="K674" s="927">
        <v>0.34</v>
      </c>
      <c r="L674" s="639">
        <v>4</v>
      </c>
      <c r="M674" s="693">
        <f t="shared" si="173"/>
        <v>1.36</v>
      </c>
      <c r="N674" s="921" t="s">
        <v>572</v>
      </c>
      <c r="O674" s="795">
        <v>0.3</v>
      </c>
      <c r="P674" s="915">
        <v>43467</v>
      </c>
      <c r="Q674" s="915">
        <v>43482</v>
      </c>
      <c r="R674" s="693">
        <f t="shared" si="174"/>
        <v>13.333333333333346</v>
      </c>
      <c r="S674" s="759">
        <f>IF(INDEX(Historical!$D$7:$D$1437,MATCH(B674,Historical!$B$7:$B$1446,0))=0,"n/a",(INDEX(Historical!$C$7:$C$1437,MATCH(B674,Historical!$B$7:$B$1446,0))/INDEX(Historical!$D$7:$D$1437,MATCH(B674,Historical!$B$7:$B$1446,0))-1)*100)</f>
        <v>25</v>
      </c>
      <c r="T674" s="759">
        <f>IF(INDEX(Historical!$F$7:$F$1430,MATCH(B674,Historical!$B$7:$B$1446,0))=0,"n/a",((INDEX(Historical!$C$7:$C$1437,MATCH(B674,Historical!$B$7:$B$1446,0))/INDEX(Historical!$F$7:$F$1430,MATCH(B674,Historical!$B$7:$B$1446,0)))^(1/3)-1)*100)</f>
        <v>15.173720500186395</v>
      </c>
      <c r="U674" s="759">
        <f>IF(INDEX(Historical!$H$7:$H$1430,MATCH(B674,Historical!$B$7:$B$1446,0))=0,"n/a",((INDEX(Historical!$C$7:$C$1437,MATCH(B674,Historical!$B$7:$B$1446,0))/INDEX(Historical!$H$7:$H$1430,MATCH(B674,Historical!$B$7:$B$1446,0)))^(1/5)-1)*100)</f>
        <v>14.456623939757996</v>
      </c>
      <c r="V674" s="759">
        <f>IF(INDEX(Historical!$O$7:$O$1430,MATCH(B674,Historical!$B$7:$B$1446,0))=0,"n/a",((INDEX(Historical!$C$7:$C$1437,MATCH(B674,Historical!$B$7:$B$1446,0))/INDEX(Historical!$O$7:$O$1430,MATCH(B674,Historical!$B$7:$B$1446,0)))^(1/10)-1)*100)</f>
        <v>9.5958226385217227</v>
      </c>
      <c r="W674" s="760">
        <f t="shared" si="175"/>
        <v>1.5065538916614554</v>
      </c>
      <c r="X674" s="761">
        <f t="shared" si="176"/>
        <v>0.71923502187850719</v>
      </c>
      <c r="Y674" s="713"/>
      <c r="Z674" s="702">
        <f t="shared" si="177"/>
        <v>20.763358778625957</v>
      </c>
      <c r="AA674" s="935">
        <f t="shared" si="178"/>
        <v>13.980152671755725</v>
      </c>
      <c r="AB674" s="639">
        <v>9</v>
      </c>
      <c r="AC674" s="916">
        <v>6.55</v>
      </c>
      <c r="AD674" s="916">
        <v>1.54</v>
      </c>
      <c r="AE674" s="916">
        <v>1.68</v>
      </c>
      <c r="AF674" s="916">
        <v>2.15</v>
      </c>
      <c r="AG674" s="916">
        <v>13.900000000000002</v>
      </c>
      <c r="AH674" s="916">
        <v>49.1</v>
      </c>
      <c r="AI674" s="916">
        <v>9.34</v>
      </c>
      <c r="AJ674" s="916">
        <v>20.100000000000001</v>
      </c>
      <c r="AK674" s="916">
        <v>9.1</v>
      </c>
      <c r="AL674" s="928">
        <v>12980</v>
      </c>
      <c r="AM674" s="922">
        <v>0.6</v>
      </c>
      <c r="AN674" s="916">
        <v>4</v>
      </c>
      <c r="AO674" s="802">
        <f t="shared" si="179"/>
        <v>1.9616738452655671</v>
      </c>
      <c r="AP674" s="803">
        <f t="shared" si="180"/>
        <v>15.941826517021292</v>
      </c>
      <c r="AQ674" s="936">
        <f t="shared" si="181"/>
        <v>15.580329438062357</v>
      </c>
      <c r="AR674" s="702">
        <f>INDEX(Historical!$C$7:$C$1437,MATCH(B674,Historical!$B$7:$B$1446,0))*IF(AH674="n/a",1.03,IF(AH674&lt;0,1.01,IF(AH674&gt;10,1.1,(1+AH674/100))))</f>
        <v>1.2100000000000002</v>
      </c>
      <c r="AS674" s="935">
        <f t="shared" si="182"/>
        <v>1.3230140000000001</v>
      </c>
      <c r="AT674" s="935">
        <f t="shared" si="187"/>
        <v>1.443408274</v>
      </c>
      <c r="AU674" s="935">
        <f t="shared" si="187"/>
        <v>1.574758426934</v>
      </c>
      <c r="AV674" s="935">
        <f t="shared" si="187"/>
        <v>1.7180614437849939</v>
      </c>
      <c r="AW674" s="702">
        <f t="shared" si="184"/>
        <v>7.2692421447189952</v>
      </c>
      <c r="AX674" s="810">
        <f t="shared" si="185"/>
        <v>7.9384538000644262</v>
      </c>
      <c r="AY674" s="991">
        <v>1.57</v>
      </c>
      <c r="AZ674" s="922">
        <v>32.49</v>
      </c>
      <c r="BA674" s="922">
        <v>-10.37</v>
      </c>
      <c r="BB674" s="922">
        <v>9.35</v>
      </c>
      <c r="BC674" s="922">
        <v>8.59</v>
      </c>
      <c r="BE674" s="664">
        <v>2013</v>
      </c>
      <c r="BF674" s="946" t="e">
        <f>#VALUE!</f>
        <v>#VALUE!</v>
      </c>
      <c r="BG674" s="931">
        <v>2.2999999999999998</v>
      </c>
    </row>
    <row r="675" spans="1:59" s="838" customFormat="1" ht="11.25" customHeight="1" x14ac:dyDescent="0.2">
      <c r="A675" s="697" t="s">
        <v>325</v>
      </c>
      <c r="B675" s="846" t="s">
        <v>326</v>
      </c>
      <c r="C675" s="988" t="s">
        <v>108</v>
      </c>
      <c r="D675" s="988" t="s">
        <v>118</v>
      </c>
      <c r="E675" s="818">
        <v>43</v>
      </c>
      <c r="F675" s="526">
        <v>57</v>
      </c>
      <c r="G675" s="1171" t="s">
        <v>37</v>
      </c>
      <c r="H675" s="1171" t="s">
        <v>37</v>
      </c>
      <c r="I675" s="831">
        <v>81.33</v>
      </c>
      <c r="J675" s="820">
        <f t="shared" si="172"/>
        <v>1.0820115578507317</v>
      </c>
      <c r="K675" s="821">
        <v>0.22</v>
      </c>
      <c r="L675" s="822">
        <v>4</v>
      </c>
      <c r="M675" s="823">
        <f t="shared" si="173"/>
        <v>0.88</v>
      </c>
      <c r="N675" s="824" t="s">
        <v>327</v>
      </c>
      <c r="O675" s="825">
        <v>0.21</v>
      </c>
      <c r="P675" s="842">
        <v>43250</v>
      </c>
      <c r="Q675" s="842">
        <v>43271</v>
      </c>
      <c r="R675" s="823">
        <f t="shared" si="174"/>
        <v>4.7619047619047663</v>
      </c>
      <c r="S675" s="759">
        <f>IF(INDEX(Historical!$D$7:$D$1437,MATCH(B675,Historical!$B$7:$B$1446,0))=0,"n/a",(INDEX(Historical!$C$7:$C$1437,MATCH(B675,Historical!$B$7:$B$1446,0))/INDEX(Historical!$D$7:$D$1437,MATCH(B675,Historical!$B$7:$B$1446,0))-1)*100)</f>
        <v>4.8192771084337283</v>
      </c>
      <c r="T675" s="759">
        <f>IF(INDEX(Historical!$F$7:$F$1430,MATCH(B675,Historical!$B$7:$B$1446,0))=0,"n/a",((INDEX(Historical!$C$7:$C$1437,MATCH(B675,Historical!$B$7:$B$1446,0))/INDEX(Historical!$F$7:$F$1430,MATCH(B675,Historical!$B$7:$B$1446,0)))^(1/3)-1)*100)</f>
        <v>5.0717574498580165</v>
      </c>
      <c r="U675" s="759">
        <f>IF(INDEX(Historical!$H$7:$H$1430,MATCH(B675,Historical!$B$7:$B$1446,0))=0,"n/a",((INDEX(Historical!$C$7:$C$1437,MATCH(B675,Historical!$B$7:$B$1446,0))/INDEX(Historical!$H$7:$H$1430,MATCH(B675,Historical!$B$7:$B$1446,0)))^(1/5)-1)*100)</f>
        <v>5.3631849129711417</v>
      </c>
      <c r="V675" s="759">
        <f>IF(INDEX(Historical!$O$7:$O$1430,MATCH(B675,Historical!$B$7:$B$1446,0))=0,"n/a",((INDEX(Historical!$C$7:$C$1437,MATCH(B675,Historical!$B$7:$B$1446,0))/INDEX(Historical!$O$7:$O$1430,MATCH(B675,Historical!$B$7:$B$1446,0)))^(1/10)-1)*100)</f>
        <v>6.1274676611179135</v>
      </c>
      <c r="W675" s="827">
        <f t="shared" si="175"/>
        <v>0.87526939505587964</v>
      </c>
      <c r="X675" s="828" t="str">
        <f t="shared" si="176"/>
        <v>n/a</v>
      </c>
      <c r="Y675" s="852"/>
      <c r="Z675" s="820">
        <f t="shared" si="177"/>
        <v>34.375</v>
      </c>
      <c r="AA675" s="830">
        <f t="shared" si="178"/>
        <v>31.76953125</v>
      </c>
      <c r="AB675" s="822">
        <v>12</v>
      </c>
      <c r="AC675" s="831">
        <v>2.56</v>
      </c>
      <c r="AD675" s="831">
        <v>3.24</v>
      </c>
      <c r="AE675" s="831">
        <v>4.0199999999999996</v>
      </c>
      <c r="AF675" s="831">
        <v>4.05</v>
      </c>
      <c r="AG675" s="831">
        <v>13.700000000000001</v>
      </c>
      <c r="AH675" s="831">
        <v>-14.899999999999999</v>
      </c>
      <c r="AI675" s="831">
        <v>0.57000000000000006</v>
      </c>
      <c r="AJ675" s="831">
        <v>-13.8</v>
      </c>
      <c r="AK675" s="831">
        <v>9.8000000000000007</v>
      </c>
      <c r="AL675" s="832">
        <v>3600</v>
      </c>
      <c r="AM675" s="833">
        <v>3</v>
      </c>
      <c r="AN675" s="831">
        <v>0.17</v>
      </c>
      <c r="AO675" s="834">
        <f t="shared" si="179"/>
        <v>-25.324334779178127</v>
      </c>
      <c r="AP675" s="835">
        <f t="shared" si="180"/>
        <v>6.4451964708218732</v>
      </c>
      <c r="AQ675" s="836">
        <f t="shared" si="181"/>
        <v>139.13418043015096</v>
      </c>
      <c r="AR675" s="702">
        <f>INDEX(Historical!$C$7:$C$1437,MATCH(B675,Historical!$B$7:$B$1446,0))*IF(AH675="n/a",1.03,IF(AH675&lt;0,1.01,IF(AH675&gt;10,1.1,(1+AH675/100))))</f>
        <v>0.87870000000000004</v>
      </c>
      <c r="AS675" s="830">
        <f t="shared" si="182"/>
        <v>0.88370859000000002</v>
      </c>
      <c r="AT675" s="830">
        <f t="shared" si="187"/>
        <v>0.97031203182000014</v>
      </c>
      <c r="AU675" s="830">
        <f t="shared" si="187"/>
        <v>1.0654026109383603</v>
      </c>
      <c r="AV675" s="830">
        <f t="shared" si="187"/>
        <v>1.1698120668103198</v>
      </c>
      <c r="AW675" s="820">
        <f t="shared" si="184"/>
        <v>4.9679352995686799</v>
      </c>
      <c r="AX675" s="837">
        <f t="shared" si="185"/>
        <v>6.1083675145317597</v>
      </c>
      <c r="AY675" s="992">
        <v>0.95</v>
      </c>
      <c r="AZ675" s="833">
        <v>32.28</v>
      </c>
      <c r="BA675" s="833">
        <v>1.4500000000000002</v>
      </c>
      <c r="BB675" s="833">
        <v>12.889999999999999</v>
      </c>
      <c r="BC675" s="833">
        <v>12.740000000000002</v>
      </c>
      <c r="BD675" s="961"/>
      <c r="BE675" s="664">
        <v>1976</v>
      </c>
      <c r="BF675" s="946" t="e">
        <f>#VALUE!</f>
        <v>#VALUE!</v>
      </c>
      <c r="BG675" s="893">
        <v>3.8</v>
      </c>
    </row>
    <row r="676" spans="1:59" ht="11.25" customHeight="1" x14ac:dyDescent="0.2">
      <c r="A676" s="609" t="s">
        <v>3910</v>
      </c>
      <c r="B676" s="925" t="s">
        <v>3911</v>
      </c>
      <c r="C676" s="988" t="s">
        <v>4353</v>
      </c>
      <c r="D676" s="988" t="s">
        <v>4384</v>
      </c>
      <c r="E676" s="792">
        <v>6</v>
      </c>
      <c r="F676" s="526">
        <v>778</v>
      </c>
      <c r="G676" s="526" t="s">
        <v>106</v>
      </c>
      <c r="H676" s="526" t="s">
        <v>106</v>
      </c>
      <c r="I676" s="924">
        <v>43.33</v>
      </c>
      <c r="J676" s="702">
        <f t="shared" si="172"/>
        <v>1.938610662358643</v>
      </c>
      <c r="K676" s="927">
        <v>0.21</v>
      </c>
      <c r="L676" s="639">
        <v>4</v>
      </c>
      <c r="M676" s="693">
        <f t="shared" si="173"/>
        <v>0.84</v>
      </c>
      <c r="N676" s="921" t="s">
        <v>714</v>
      </c>
      <c r="O676" s="795">
        <v>0.2</v>
      </c>
      <c r="P676" s="915">
        <v>43529</v>
      </c>
      <c r="Q676" s="915">
        <v>43544</v>
      </c>
      <c r="R676" s="693">
        <f t="shared" si="174"/>
        <v>4.9999999999999902</v>
      </c>
      <c r="S676" s="759">
        <f>IF(INDEX(Historical!$D$7:$D$1437,MATCH(B676,Historical!$B$7:$B$1446,0))=0,"n/a",(INDEX(Historical!$C$7:$C$1437,MATCH(B676,Historical!$B$7:$B$1446,0))/INDEX(Historical!$D$7:$D$1437,MATCH(B676,Historical!$B$7:$B$1446,0))-1)*100)</f>
        <v>11.111111111111116</v>
      </c>
      <c r="T676" s="759">
        <f>IF(INDEX(Historical!$F$7:$F$1430,MATCH(B676,Historical!$B$7:$B$1446,0))=0,"n/a",((INDEX(Historical!$C$7:$C$1437,MATCH(B676,Historical!$B$7:$B$1446,0))/INDEX(Historical!$F$7:$F$1430,MATCH(B676,Historical!$B$7:$B$1446,0)))^(1/3)-1)*100)</f>
        <v>16.960709528514649</v>
      </c>
      <c r="U676" s="759" t="str">
        <f>IF(INDEX(Historical!$H$7:$H$1430,MATCH(B676,Historical!$B$7:$B$1446,0))=0,"n/a",((INDEX(Historical!$C$7:$C$1437,MATCH(B676,Historical!$B$7:$B$1446,0))/INDEX(Historical!$H$7:$H$1430,MATCH(B676,Historical!$B$7:$B$1446,0)))^(1/5)-1)*100)</f>
        <v>n/a</v>
      </c>
      <c r="V676" s="759" t="str">
        <f>IF(INDEX(Historical!$O$7:$O$1430,MATCH(B676,Historical!$B$7:$B$1446,0))=0,"n/a",((INDEX(Historical!$C$7:$C$1437,MATCH(B676,Historical!$B$7:$B$1446,0))/INDEX(Historical!$O$7:$O$1430,MATCH(B676,Historical!$B$7:$B$1446,0)))^(1/10)-1)*100)</f>
        <v>n/a</v>
      </c>
      <c r="W676" s="760" t="str">
        <f t="shared" si="175"/>
        <v>n/a</v>
      </c>
      <c r="X676" s="761" t="str">
        <f t="shared" si="176"/>
        <v>n/a</v>
      </c>
      <c r="Y676" s="716"/>
      <c r="Z676" s="702">
        <f t="shared" si="177"/>
        <v>55.263157894736835</v>
      </c>
      <c r="AA676" s="935">
        <f t="shared" si="178"/>
        <v>28.506578947368421</v>
      </c>
      <c r="AB676" s="639">
        <v>12</v>
      </c>
      <c r="AC676" s="916">
        <v>1.52</v>
      </c>
      <c r="AD676" s="916" t="s">
        <v>137</v>
      </c>
      <c r="AE676" s="916">
        <v>3.62</v>
      </c>
      <c r="AF676" s="916">
        <v>1.6</v>
      </c>
      <c r="AG676" s="916">
        <v>5.7</v>
      </c>
      <c r="AH676" s="916">
        <v>163.6</v>
      </c>
      <c r="AI676" s="916">
        <v>6.09</v>
      </c>
      <c r="AJ676" s="916">
        <v>59.199999999999996</v>
      </c>
      <c r="AK676" s="916" t="s">
        <v>137</v>
      </c>
      <c r="AL676" s="928">
        <v>769.06</v>
      </c>
      <c r="AM676" s="922">
        <v>1.3</v>
      </c>
      <c r="AN676" s="916">
        <v>0.47</v>
      </c>
      <c r="AO676" s="802" t="str">
        <f t="shared" si="179"/>
        <v>n/a</v>
      </c>
      <c r="AP676" s="803" t="str">
        <f t="shared" si="180"/>
        <v>n/a</v>
      </c>
      <c r="AQ676" s="936">
        <f t="shared" si="181"/>
        <v>42.37747374230154</v>
      </c>
      <c r="AR676" s="702">
        <f>INDEX(Historical!$C$7:$C$1437,MATCH(B676,Historical!$B$7:$B$1446,0))*IF(AH676="n/a",1.03,IF(AH676&lt;0,1.01,IF(AH676&gt;10,1.1,(1+AH676/100))))</f>
        <v>0.88000000000000012</v>
      </c>
      <c r="AS676" s="935">
        <f t="shared" si="182"/>
        <v>0.93359200000000009</v>
      </c>
      <c r="AT676" s="935">
        <f t="shared" si="187"/>
        <v>0.96159976000000014</v>
      </c>
      <c r="AU676" s="935">
        <f t="shared" si="187"/>
        <v>0.99044775280000019</v>
      </c>
      <c r="AV676" s="935">
        <f t="shared" si="187"/>
        <v>1.0201611853840002</v>
      </c>
      <c r="AW676" s="702">
        <f t="shared" si="184"/>
        <v>4.7858006981840004</v>
      </c>
      <c r="AX676" s="810">
        <f t="shared" si="185"/>
        <v>11.04500507312255</v>
      </c>
      <c r="AY676" s="991">
        <v>0.91</v>
      </c>
      <c r="AZ676" s="922">
        <v>55.64</v>
      </c>
      <c r="BA676" s="922">
        <v>-23.669999999999998</v>
      </c>
      <c r="BB676" s="922">
        <v>8.7900000000000009</v>
      </c>
      <c r="BC676" s="922">
        <v>6.79</v>
      </c>
      <c r="BE676" s="664">
        <v>2014</v>
      </c>
      <c r="BF676" s="946" t="e">
        <f>#VALUE!</f>
        <v>#VALUE!</v>
      </c>
      <c r="BG676" s="931">
        <v>6.4</v>
      </c>
    </row>
    <row r="677" spans="1:59" ht="11.25" customHeight="1" x14ac:dyDescent="0.2">
      <c r="A677" s="609" t="s">
        <v>1614</v>
      </c>
      <c r="B677" s="925" t="s">
        <v>1615</v>
      </c>
      <c r="C677" s="988" t="s">
        <v>154</v>
      </c>
      <c r="D677" s="988" t="s">
        <v>4358</v>
      </c>
      <c r="E677" s="792">
        <v>7</v>
      </c>
      <c r="F677" s="526">
        <v>621</v>
      </c>
      <c r="G677" s="526" t="s">
        <v>106</v>
      </c>
      <c r="H677" s="526" t="s">
        <v>106</v>
      </c>
      <c r="I677" s="924">
        <v>104.51</v>
      </c>
      <c r="J677" s="702">
        <f t="shared" si="172"/>
        <v>1.4161324275188978</v>
      </c>
      <c r="K677" s="927">
        <v>0.37</v>
      </c>
      <c r="L677" s="639">
        <v>4</v>
      </c>
      <c r="M677" s="693">
        <f t="shared" si="173"/>
        <v>1.48</v>
      </c>
      <c r="N677" s="921" t="s">
        <v>714</v>
      </c>
      <c r="O677" s="795">
        <v>0.35</v>
      </c>
      <c r="P677" s="915">
        <v>43327</v>
      </c>
      <c r="Q677" s="915">
        <v>43363</v>
      </c>
      <c r="R677" s="693">
        <f t="shared" si="174"/>
        <v>5.7142857142857197</v>
      </c>
      <c r="S677" s="759">
        <f>IF(INDEX(Historical!$D$7:$D$1437,MATCH(B677,Historical!$B$7:$B$1446,0))=0,"n/a",(INDEX(Historical!$C$7:$C$1437,MATCH(B677,Historical!$B$7:$B$1446,0))/INDEX(Historical!$D$7:$D$1437,MATCH(B677,Historical!$B$7:$B$1446,0))-1)*100)</f>
        <v>5.8823529411764719</v>
      </c>
      <c r="T677" s="759">
        <f>IF(INDEX(Historical!$F$7:$F$1430,MATCH(B677,Historical!$B$7:$B$1446,0))=0,"n/a",((INDEX(Historical!$C$7:$C$1437,MATCH(B677,Historical!$B$7:$B$1446,0))/INDEX(Historical!$F$7:$F$1430,MATCH(B677,Historical!$B$7:$B$1446,0)))^(1/3)-1)*100)</f>
        <v>7.4735268605483851</v>
      </c>
      <c r="U677" s="759">
        <f>IF(INDEX(Historical!$H$7:$H$1430,MATCH(B677,Historical!$B$7:$B$1446,0))=0,"n/a",((INDEX(Historical!$C$7:$C$1437,MATCH(B677,Historical!$B$7:$B$1446,0))/INDEX(Historical!$H$7:$H$1430,MATCH(B677,Historical!$B$7:$B$1446,0)))^(1/5)-1)*100)</f>
        <v>11.382417860287909</v>
      </c>
      <c r="V677" s="759" t="str">
        <f>IF(INDEX(Historical!$O$7:$O$1430,MATCH(B677,Historical!$B$7:$B$1446,0))=0,"n/a",((INDEX(Historical!$C$7:$C$1437,MATCH(B677,Historical!$B$7:$B$1446,0))/INDEX(Historical!$O$7:$O$1430,MATCH(B677,Historical!$B$7:$B$1446,0)))^(1/10)-1)*100)</f>
        <v>n/a</v>
      </c>
      <c r="W677" s="760" t="str">
        <f t="shared" si="175"/>
        <v>n/a</v>
      </c>
      <c r="X677" s="761">
        <f t="shared" si="176"/>
        <v>1.3391079835632833</v>
      </c>
      <c r="Y677" s="716"/>
      <c r="Z677" s="702">
        <f t="shared" si="177"/>
        <v>46.105919003115261</v>
      </c>
      <c r="AA677" s="935">
        <f t="shared" si="178"/>
        <v>32.557632398753896</v>
      </c>
      <c r="AB677" s="639">
        <v>6</v>
      </c>
      <c r="AC677" s="916">
        <v>3.21</v>
      </c>
      <c r="AD677" s="916">
        <v>2.92</v>
      </c>
      <c r="AE677" s="916">
        <v>6.09</v>
      </c>
      <c r="AF677" s="916">
        <v>7.63</v>
      </c>
      <c r="AG677" s="916">
        <v>22.6</v>
      </c>
      <c r="AH677" s="916">
        <v>31.1</v>
      </c>
      <c r="AI677" s="916">
        <v>10.27</v>
      </c>
      <c r="AJ677" s="916">
        <v>8.5</v>
      </c>
      <c r="AK677" s="916">
        <v>11.15</v>
      </c>
      <c r="AL677" s="928">
        <v>14940</v>
      </c>
      <c r="AM677" s="922">
        <v>0.70000000000000007</v>
      </c>
      <c r="AN677" s="916">
        <v>0.61</v>
      </c>
      <c r="AO677" s="802">
        <f t="shared" si="179"/>
        <v>-19.759082110947091</v>
      </c>
      <c r="AP677" s="803">
        <f t="shared" si="180"/>
        <v>12.798550287806806</v>
      </c>
      <c r="AQ677" s="936">
        <f t="shared" si="181"/>
        <v>232.27480942570028</v>
      </c>
      <c r="AR677" s="702">
        <f>INDEX(Historical!$C$7:$C$1437,MATCH(B677,Historical!$B$7:$B$1446,0))*IF(AH677="n/a",1.03,IF(AH677&lt;0,1.01,IF(AH677&gt;10,1.1,(1+AH677/100))))</f>
        <v>1.5840000000000001</v>
      </c>
      <c r="AS677" s="935">
        <f t="shared" si="182"/>
        <v>1.7424000000000002</v>
      </c>
      <c r="AT677" s="935">
        <f t="shared" si="187"/>
        <v>1.9166400000000003</v>
      </c>
      <c r="AU677" s="935">
        <f t="shared" si="187"/>
        <v>2.1083040000000004</v>
      </c>
      <c r="AV677" s="935">
        <f t="shared" si="187"/>
        <v>2.3191344000000007</v>
      </c>
      <c r="AW677" s="702">
        <f t="shared" si="184"/>
        <v>9.6704784000000021</v>
      </c>
      <c r="AX677" s="810">
        <f t="shared" si="185"/>
        <v>9.253160845852074</v>
      </c>
      <c r="AY677" s="991">
        <v>0.55000000000000004</v>
      </c>
      <c r="AZ677" s="922">
        <v>15.299999999999999</v>
      </c>
      <c r="BA677" s="922">
        <v>-11.81</v>
      </c>
      <c r="BB677" s="922">
        <v>3.08</v>
      </c>
      <c r="BC677" s="922">
        <v>-1.6</v>
      </c>
      <c r="BE677" s="664">
        <v>2012</v>
      </c>
      <c r="BF677" s="946" t="e">
        <f>#VALUE!</f>
        <v>#VALUE!</v>
      </c>
      <c r="BG677" s="931">
        <v>13.3</v>
      </c>
    </row>
    <row r="678" spans="1:59" ht="11.25" customHeight="1" x14ac:dyDescent="0.2">
      <c r="A678" s="537" t="s">
        <v>762</v>
      </c>
      <c r="B678" s="925" t="s">
        <v>763</v>
      </c>
      <c r="C678" s="988" t="s">
        <v>108</v>
      </c>
      <c r="D678" s="988" t="s">
        <v>118</v>
      </c>
      <c r="E678" s="792">
        <v>24</v>
      </c>
      <c r="F678" s="526">
        <v>143</v>
      </c>
      <c r="G678" s="526" t="s">
        <v>106</v>
      </c>
      <c r="H678" s="526" t="s">
        <v>106</v>
      </c>
      <c r="I678" s="916">
        <v>155.36000000000001</v>
      </c>
      <c r="J678" s="702">
        <f t="shared" si="172"/>
        <v>0.87538619979402665</v>
      </c>
      <c r="K678" s="933">
        <v>0.34</v>
      </c>
      <c r="L678" s="639">
        <v>4</v>
      </c>
      <c r="M678" s="693">
        <f t="shared" si="173"/>
        <v>1.36</v>
      </c>
      <c r="N678" s="921" t="s">
        <v>152</v>
      </c>
      <c r="O678" s="796">
        <v>0.33</v>
      </c>
      <c r="P678" s="915">
        <v>43538</v>
      </c>
      <c r="Q678" s="915">
        <v>43553</v>
      </c>
      <c r="R678" s="693">
        <f t="shared" si="174"/>
        <v>3.0303030303030329</v>
      </c>
      <c r="S678" s="759">
        <f>IF(INDEX(Historical!$D$7:$D$1437,MATCH(B678,Historical!$B$7:$B$1446,0))=0,"n/a",(INDEX(Historical!$C$7:$C$1437,MATCH(B678,Historical!$B$7:$B$1446,0))/INDEX(Historical!$D$7:$D$1437,MATCH(B678,Historical!$B$7:$B$1446,0))-1)*100)</f>
        <v>3.125</v>
      </c>
      <c r="T678" s="759">
        <f>IF(INDEX(Historical!$F$7:$F$1430,MATCH(B678,Historical!$B$7:$B$1446,0))=0,"n/a",((INDEX(Historical!$C$7:$C$1437,MATCH(B678,Historical!$B$7:$B$1446,0))/INDEX(Historical!$F$7:$F$1430,MATCH(B678,Historical!$B$7:$B$1446,0)))^(1/3)-1)*100)</f>
        <v>3.228011545636722</v>
      </c>
      <c r="U678" s="759">
        <f>IF(INDEX(Historical!$H$7:$H$1430,MATCH(B678,Historical!$B$7:$B$1446,0))=0,"n/a",((INDEX(Historical!$C$7:$C$1437,MATCH(B678,Historical!$B$7:$B$1446,0))/INDEX(Historical!$H$7:$H$1430,MATCH(B678,Historical!$B$7:$B$1446,0)))^(1/5)-1)*100)</f>
        <v>3.3406482938779236</v>
      </c>
      <c r="V678" s="759">
        <f>IF(INDEX(Historical!$O$7:$O$1430,MATCH(B678,Historical!$B$7:$B$1446,0))=0,"n/a",((INDEX(Historical!$C$7:$C$1437,MATCH(B678,Historical!$B$7:$B$1446,0))/INDEX(Historical!$O$7:$O$1430,MATCH(B678,Historical!$B$7:$B$1446,0)))^(1/10)-1)*100)</f>
        <v>3.6760900871232183</v>
      </c>
      <c r="W678" s="760">
        <f t="shared" si="175"/>
        <v>0.90875038823985954</v>
      </c>
      <c r="X678" s="761" t="str">
        <f t="shared" si="176"/>
        <v>n/a</v>
      </c>
      <c r="Y678" s="926" t="s">
        <v>764</v>
      </c>
      <c r="Z678" s="702">
        <f t="shared" si="177"/>
        <v>27.474747474747474</v>
      </c>
      <c r="AA678" s="935">
        <f t="shared" si="178"/>
        <v>31.385858585858589</v>
      </c>
      <c r="AB678" s="639">
        <v>12</v>
      </c>
      <c r="AC678" s="916">
        <v>4.95</v>
      </c>
      <c r="AD678" s="916">
        <v>1.43</v>
      </c>
      <c r="AE678" s="916">
        <v>3.15</v>
      </c>
      <c r="AF678" s="916">
        <v>1.42</v>
      </c>
      <c r="AG678" s="916">
        <v>4.5999999999999996</v>
      </c>
      <c r="AH678" s="918">
        <v>194.4</v>
      </c>
      <c r="AI678" s="918">
        <v>11.84</v>
      </c>
      <c r="AJ678" s="916">
        <v>-19.8</v>
      </c>
      <c r="AK678" s="916">
        <v>22</v>
      </c>
      <c r="AL678" s="928">
        <v>6510</v>
      </c>
      <c r="AM678" s="922">
        <v>1.9</v>
      </c>
      <c r="AN678" s="916">
        <v>0.23</v>
      </c>
      <c r="AO678" s="802">
        <f t="shared" si="179"/>
        <v>-27.169824092186637</v>
      </c>
      <c r="AP678" s="803">
        <f t="shared" si="180"/>
        <v>4.21603449367195</v>
      </c>
      <c r="AQ678" s="936">
        <f t="shared" si="181"/>
        <v>40.740769094450435</v>
      </c>
      <c r="AR678" s="702">
        <f>INDEX(Historical!$C$7:$C$1437,MATCH(B678,Historical!$B$7:$B$1446,0))*IF(AH678="n/a",1.03,IF(AH678&lt;0,1.01,IF(AH678&gt;10,1.1,(1+AH678/100))))</f>
        <v>1.4520000000000002</v>
      </c>
      <c r="AS678" s="935">
        <f t="shared" si="182"/>
        <v>1.5972000000000004</v>
      </c>
      <c r="AT678" s="935">
        <f t="shared" si="187"/>
        <v>1.7569200000000005</v>
      </c>
      <c r="AU678" s="935">
        <f t="shared" si="187"/>
        <v>1.9326120000000007</v>
      </c>
      <c r="AV678" s="935">
        <f t="shared" si="187"/>
        <v>2.1258732000000009</v>
      </c>
      <c r="AW678" s="702">
        <f t="shared" si="184"/>
        <v>8.8646052000000033</v>
      </c>
      <c r="AX678" s="810">
        <f t="shared" si="185"/>
        <v>5.705847837281155</v>
      </c>
      <c r="AY678" s="991">
        <v>0.52</v>
      </c>
      <c r="AZ678" s="922">
        <v>32.39</v>
      </c>
      <c r="BA678" s="922">
        <v>0.2</v>
      </c>
      <c r="BB678" s="922">
        <v>6.21</v>
      </c>
      <c r="BC678" s="922">
        <v>15.010000000000002</v>
      </c>
      <c r="BE678" s="664">
        <v>1996</v>
      </c>
      <c r="BF678" s="946" t="e">
        <f>#VALUE!</f>
        <v>#VALUE!</v>
      </c>
      <c r="BG678" s="931">
        <v>1.0999999999999999</v>
      </c>
    </row>
    <row r="679" spans="1:59" ht="11.25" customHeight="1" x14ac:dyDescent="0.2">
      <c r="A679" s="537" t="s">
        <v>1618</v>
      </c>
      <c r="B679" s="925" t="s">
        <v>1619</v>
      </c>
      <c r="C679" s="988" t="s">
        <v>4353</v>
      </c>
      <c r="D679" s="988" t="s">
        <v>4354</v>
      </c>
      <c r="E679" s="792">
        <v>10</v>
      </c>
      <c r="F679" s="526">
        <v>346</v>
      </c>
      <c r="G679" s="526" t="s">
        <v>106</v>
      </c>
      <c r="H679" s="526" t="s">
        <v>106</v>
      </c>
      <c r="I679" s="924">
        <v>17.55</v>
      </c>
      <c r="J679" s="702">
        <f t="shared" si="172"/>
        <v>4.4900284900284904</v>
      </c>
      <c r="K679" s="927">
        <v>0.19700000000000001</v>
      </c>
      <c r="L679" s="639">
        <v>4</v>
      </c>
      <c r="M679" s="693">
        <f t="shared" si="173"/>
        <v>0.78800000000000003</v>
      </c>
      <c r="N679" s="921" t="s">
        <v>152</v>
      </c>
      <c r="O679" s="795">
        <v>0.19500000000000001</v>
      </c>
      <c r="P679" s="915">
        <v>43537</v>
      </c>
      <c r="Q679" s="915">
        <v>43552</v>
      </c>
      <c r="R679" s="693">
        <f t="shared" si="174"/>
        <v>1.0256410256410264</v>
      </c>
      <c r="S679" s="759">
        <f>IF(INDEX(Historical!$D$7:$D$1437,MATCH(B679,Historical!$B$7:$B$1446,0))=0,"n/a",(INDEX(Historical!$C$7:$C$1437,MATCH(B679,Historical!$B$7:$B$1446,0))/INDEX(Historical!$D$7:$D$1437,MATCH(B679,Historical!$B$7:$B$1446,0))-1)*100)</f>
        <v>4.0000000000000036</v>
      </c>
      <c r="T679" s="759">
        <f>IF(INDEX(Historical!$F$7:$F$1430,MATCH(B679,Historical!$B$7:$B$1446,0))=0,"n/a",((INDEX(Historical!$C$7:$C$1437,MATCH(B679,Historical!$B$7:$B$1446,0))/INDEX(Historical!$F$7:$F$1430,MATCH(B679,Historical!$B$7:$B$1446,0)))^(1/3)-1)*100)</f>
        <v>4.6795619671746724</v>
      </c>
      <c r="U679" s="759">
        <f>IF(INDEX(Historical!$H$7:$H$1430,MATCH(B679,Historical!$B$7:$B$1446,0))=0,"n/a",((INDEX(Historical!$C$7:$C$1437,MATCH(B679,Historical!$B$7:$B$1446,0))/INDEX(Historical!$H$7:$H$1430,MATCH(B679,Historical!$B$7:$B$1446,0)))^(1/5)-1)*100)</f>
        <v>5.387395206178347</v>
      </c>
      <c r="V679" s="759" t="str">
        <f>IF(INDEX(Historical!$O$7:$O$1430,MATCH(B679,Historical!$B$7:$B$1446,0))=0,"n/a",((INDEX(Historical!$C$7:$C$1437,MATCH(B679,Historical!$B$7:$B$1446,0))/INDEX(Historical!$O$7:$O$1430,MATCH(B679,Historical!$B$7:$B$1446,0)))^(1/10)-1)*100)</f>
        <v>n/a</v>
      </c>
      <c r="W679" s="760" t="str">
        <f t="shared" si="175"/>
        <v>n/a</v>
      </c>
      <c r="X679" s="761" t="str">
        <f t="shared" si="176"/>
        <v>n/a</v>
      </c>
      <c r="Y679" s="713"/>
      <c r="Z679" s="702">
        <f t="shared" si="177"/>
        <v>218.88888888888891</v>
      </c>
      <c r="AA679" s="935">
        <f t="shared" si="178"/>
        <v>48.750000000000007</v>
      </c>
      <c r="AB679" s="639">
        <v>12</v>
      </c>
      <c r="AC679" s="916">
        <v>0.36</v>
      </c>
      <c r="AD679" s="916">
        <v>6.11</v>
      </c>
      <c r="AE679" s="916">
        <v>6.73</v>
      </c>
      <c r="AF679" s="916">
        <v>1.7</v>
      </c>
      <c r="AG679" s="916">
        <v>3.8</v>
      </c>
      <c r="AH679" s="916">
        <v>8.4</v>
      </c>
      <c r="AI679" s="916">
        <v>11.49</v>
      </c>
      <c r="AJ679" s="916">
        <v>-7.0000000000000009</v>
      </c>
      <c r="AK679" s="916">
        <v>8</v>
      </c>
      <c r="AL679" s="928">
        <v>2000</v>
      </c>
      <c r="AM679" s="922">
        <v>1.9</v>
      </c>
      <c r="AN679" s="916">
        <v>1.25</v>
      </c>
      <c r="AO679" s="802">
        <f t="shared" si="179"/>
        <v>-38.872576303793167</v>
      </c>
      <c r="AP679" s="803">
        <f t="shared" si="180"/>
        <v>9.8774236962068365</v>
      </c>
      <c r="AQ679" s="936">
        <f t="shared" si="181"/>
        <v>91.920122273130417</v>
      </c>
      <c r="AR679" s="702">
        <f>INDEX(Historical!$C$7:$C$1437,MATCH(B679,Historical!$B$7:$B$1446,0))*IF(AH679="n/a",1.03,IF(AH679&lt;0,1.01,IF(AH679&gt;10,1.1,(1+AH679/100))))</f>
        <v>0.84552000000000005</v>
      </c>
      <c r="AS679" s="935">
        <f t="shared" si="182"/>
        <v>0.93007200000000012</v>
      </c>
      <c r="AT679" s="935">
        <f t="shared" si="187"/>
        <v>1.0044777600000001</v>
      </c>
      <c r="AU679" s="935">
        <f t="shared" si="187"/>
        <v>1.0848359808000001</v>
      </c>
      <c r="AV679" s="935">
        <f t="shared" si="187"/>
        <v>1.1716228592640001</v>
      </c>
      <c r="AW679" s="702">
        <f t="shared" si="184"/>
        <v>5.0365286000640008</v>
      </c>
      <c r="AX679" s="810">
        <f t="shared" si="185"/>
        <v>28.698168661333334</v>
      </c>
      <c r="AY679" s="991">
        <v>0.76</v>
      </c>
      <c r="AZ679" s="922">
        <v>13.669999999999998</v>
      </c>
      <c r="BA679" s="922">
        <v>-11.360000000000001</v>
      </c>
      <c r="BB679" s="922">
        <v>2.16</v>
      </c>
      <c r="BC679" s="922">
        <v>-1.54</v>
      </c>
      <c r="BE679" s="664">
        <v>2010</v>
      </c>
      <c r="BF679" s="946" t="e">
        <f>#VALUE!</f>
        <v>#VALUE!</v>
      </c>
      <c r="BG679" s="931">
        <v>1.5</v>
      </c>
    </row>
    <row r="680" spans="1:59" ht="11.25" customHeight="1" x14ac:dyDescent="0.2">
      <c r="A680" s="537" t="s">
        <v>1620</v>
      </c>
      <c r="B680" s="925" t="s">
        <v>1621</v>
      </c>
      <c r="C680" s="988" t="s">
        <v>112</v>
      </c>
      <c r="D680" s="988" t="s">
        <v>4397</v>
      </c>
      <c r="E680" s="792">
        <v>9</v>
      </c>
      <c r="F680" s="526">
        <v>397</v>
      </c>
      <c r="G680" s="526" t="s">
        <v>37</v>
      </c>
      <c r="H680" s="526" t="s">
        <v>115</v>
      </c>
      <c r="I680" s="924">
        <v>180.71</v>
      </c>
      <c r="J680" s="702">
        <f t="shared" si="172"/>
        <v>2.1470864921697745</v>
      </c>
      <c r="K680" s="927">
        <v>0.97</v>
      </c>
      <c r="L680" s="639">
        <v>4</v>
      </c>
      <c r="M680" s="693">
        <f t="shared" si="173"/>
        <v>3.88</v>
      </c>
      <c r="N680" s="921" t="s">
        <v>143</v>
      </c>
      <c r="O680" s="795">
        <v>0.92</v>
      </c>
      <c r="P680" s="915">
        <v>43412</v>
      </c>
      <c r="Q680" s="915">
        <v>43444</v>
      </c>
      <c r="R680" s="693">
        <f t="shared" si="174"/>
        <v>5.4347826086956443</v>
      </c>
      <c r="S680" s="759">
        <f>IF(INDEX(Historical!$D$7:$D$1437,MATCH(B680,Historical!$B$7:$B$1446,0))=0,"n/a",(INDEX(Historical!$C$7:$C$1437,MATCH(B680,Historical!$B$7:$B$1446,0))/INDEX(Historical!$D$7:$D$1437,MATCH(B680,Historical!$B$7:$B$1446,0))-1)*100)</f>
        <v>17.014446227929358</v>
      </c>
      <c r="T680" s="759">
        <f>IF(INDEX(Historical!$F$7:$F$1430,MATCH(B680,Historical!$B$7:$B$1446,0))=0,"n/a",((INDEX(Historical!$C$7:$C$1437,MATCH(B680,Historical!$B$7:$B$1446,0))/INDEX(Historical!$F$7:$F$1430,MATCH(B680,Historical!$B$7:$B$1446,0)))^(1/3)-1)*100)</f>
        <v>10.864179911052618</v>
      </c>
      <c r="U680" s="759">
        <f>IF(INDEX(Historical!$H$7:$H$1430,MATCH(B680,Historical!$B$7:$B$1446,0))=0,"n/a",((INDEX(Historical!$C$7:$C$1437,MATCH(B680,Historical!$B$7:$B$1446,0))/INDEX(Historical!$H$7:$H$1430,MATCH(B680,Historical!$B$7:$B$1446,0)))^(1/5)-1)*100)</f>
        <v>11.766139250041686</v>
      </c>
      <c r="V680" s="759">
        <f>IF(INDEX(Historical!$O$7:$O$1430,MATCH(B680,Historical!$B$7:$B$1446,0))=0,"n/a",((INDEX(Historical!$C$7:$C$1437,MATCH(B680,Historical!$B$7:$B$1446,0))/INDEX(Historical!$O$7:$O$1430,MATCH(B680,Historical!$B$7:$B$1446,0)))^(1/10)-1)*100)</f>
        <v>12.130550509140935</v>
      </c>
      <c r="W680" s="760">
        <f t="shared" si="175"/>
        <v>0.96995921505585025</v>
      </c>
      <c r="X680" s="761">
        <f t="shared" si="176"/>
        <v>1.2256395052126756</v>
      </c>
      <c r="Y680" s="723"/>
      <c r="Z680" s="702">
        <f t="shared" si="177"/>
        <v>52.432432432432428</v>
      </c>
      <c r="AA680" s="935">
        <f t="shared" si="178"/>
        <v>24.420270270270269</v>
      </c>
      <c r="AB680" s="639">
        <v>9</v>
      </c>
      <c r="AC680" s="916">
        <v>7.4</v>
      </c>
      <c r="AD680" s="916">
        <v>2.74</v>
      </c>
      <c r="AE680" s="916">
        <v>3.17</v>
      </c>
      <c r="AF680" s="916">
        <v>16.079999999999998</v>
      </c>
      <c r="AG680" s="916">
        <v>68.400000000000006</v>
      </c>
      <c r="AH680" s="916">
        <v>33.200000000000003</v>
      </c>
      <c r="AI680" s="916">
        <v>7.32</v>
      </c>
      <c r="AJ680" s="916">
        <v>9.6</v>
      </c>
      <c r="AK680" s="916">
        <v>8.9</v>
      </c>
      <c r="AL680" s="928">
        <v>21330</v>
      </c>
      <c r="AM680" s="923">
        <v>0.6</v>
      </c>
      <c r="AN680" s="916">
        <v>1.67</v>
      </c>
      <c r="AO680" s="802">
        <f t="shared" si="179"/>
        <v>-10.507044528058808</v>
      </c>
      <c r="AP680" s="803">
        <f t="shared" si="180"/>
        <v>13.913225742211461</v>
      </c>
      <c r="AQ680" s="936">
        <f t="shared" si="181"/>
        <v>317.76013636000687</v>
      </c>
      <c r="AR680" s="702">
        <f>INDEX(Historical!$C$7:$C$1437,MATCH(B680,Historical!$B$7:$B$1446,0))*IF(AH680="n/a",1.03,IF(AH680&lt;0,1.01,IF(AH680&gt;10,1.1,(1+AH680/100))))</f>
        <v>4.0095000000000001</v>
      </c>
      <c r="AS680" s="935">
        <f t="shared" si="182"/>
        <v>4.3029953999999995</v>
      </c>
      <c r="AT680" s="935">
        <f t="shared" si="187"/>
        <v>4.6859619905999992</v>
      </c>
      <c r="AU680" s="935">
        <f t="shared" si="187"/>
        <v>5.1030126077633993</v>
      </c>
      <c r="AV680" s="935">
        <f t="shared" si="187"/>
        <v>5.5571807298543412</v>
      </c>
      <c r="AW680" s="702">
        <f t="shared" si="184"/>
        <v>23.65865072821774</v>
      </c>
      <c r="AX680" s="810">
        <f t="shared" si="185"/>
        <v>13.092053969463638</v>
      </c>
      <c r="AY680" s="991">
        <v>1.32</v>
      </c>
      <c r="AZ680" s="922">
        <v>27.750000000000004</v>
      </c>
      <c r="BA680" s="922">
        <v>-8.84</v>
      </c>
      <c r="BB680" s="922">
        <v>0.33999999999999997</v>
      </c>
      <c r="BC680" s="922">
        <v>4.26</v>
      </c>
      <c r="BE680" s="664">
        <v>2010</v>
      </c>
      <c r="BF680" s="946" t="e">
        <f>#VALUE!</f>
        <v>#VALUE!</v>
      </c>
      <c r="BG680" s="931">
        <v>16</v>
      </c>
    </row>
    <row r="681" spans="1:59" ht="11.25" customHeight="1" x14ac:dyDescent="0.2">
      <c r="A681" s="609" t="s">
        <v>776</v>
      </c>
      <c r="B681" s="925" t="s">
        <v>777</v>
      </c>
      <c r="C681" s="988" t="s">
        <v>112</v>
      </c>
      <c r="D681" s="988" t="s">
        <v>4356</v>
      </c>
      <c r="E681" s="792">
        <v>17</v>
      </c>
      <c r="F681" s="526">
        <v>198</v>
      </c>
      <c r="G681" s="526" t="s">
        <v>37</v>
      </c>
      <c r="H681" s="526" t="s">
        <v>106</v>
      </c>
      <c r="I681" s="924">
        <v>38.67</v>
      </c>
      <c r="J681" s="702">
        <f t="shared" si="172"/>
        <v>1.0861132660977502</v>
      </c>
      <c r="K681" s="934">
        <v>0.105</v>
      </c>
      <c r="L681" s="639">
        <v>4</v>
      </c>
      <c r="M681" s="693">
        <f t="shared" si="173"/>
        <v>0.42</v>
      </c>
      <c r="N681" s="921" t="s">
        <v>228</v>
      </c>
      <c r="O681" s="799">
        <v>9.3299999999999994E-2</v>
      </c>
      <c r="P681" s="915">
        <v>43504</v>
      </c>
      <c r="Q681" s="915">
        <v>43535</v>
      </c>
      <c r="R681" s="693">
        <f t="shared" si="174"/>
        <v>12.540192926045018</v>
      </c>
      <c r="S681" s="759">
        <f>IF(INDEX(Historical!$D$7:$D$1437,MATCH(B681,Historical!$B$7:$B$1446,0))=0,"n/a",(INDEX(Historical!$C$7:$C$1437,MATCH(B681,Historical!$B$7:$B$1446,0))/INDEX(Historical!$D$7:$D$1437,MATCH(B681,Historical!$B$7:$B$1446,0))-1)*100)</f>
        <v>21.739130434782595</v>
      </c>
      <c r="T681" s="759">
        <f>IF(INDEX(Historical!$F$7:$F$1430,MATCH(B681,Historical!$B$7:$B$1446,0))=0,"n/a",((INDEX(Historical!$C$7:$C$1437,MATCH(B681,Historical!$B$7:$B$1446,0))/INDEX(Historical!$F$7:$F$1430,MATCH(B681,Historical!$B$7:$B$1446,0)))^(1/3)-1)*100)</f>
        <v>20.507113208761506</v>
      </c>
      <c r="U681" s="759">
        <f>IF(INDEX(Historical!$H$7:$H$1430,MATCH(B681,Historical!$B$7:$B$1446,0))=0,"n/a",((INDEX(Historical!$C$7:$C$1437,MATCH(B681,Historical!$B$7:$B$1446,0))/INDEX(Historical!$H$7:$H$1430,MATCH(B681,Historical!$B$7:$B$1446,0)))^(1/5)-1)*100)</f>
        <v>18.466445254224407</v>
      </c>
      <c r="V681" s="759">
        <f>IF(INDEX(Historical!$O$7:$O$1430,MATCH(B681,Historical!$B$7:$B$1446,0))=0,"n/a",((INDEX(Historical!$C$7:$C$1437,MATCH(B681,Historical!$B$7:$B$1446,0))/INDEX(Historical!$O$7:$O$1430,MATCH(B681,Historical!$B$7:$B$1446,0)))^(1/10)-1)*100)</f>
        <v>17.461894308801895</v>
      </c>
      <c r="W681" s="760">
        <f t="shared" si="175"/>
        <v>1.0575281769353142</v>
      </c>
      <c r="X681" s="761">
        <f t="shared" si="176"/>
        <v>1.347915711987183</v>
      </c>
      <c r="Y681" s="998" t="s">
        <v>4426</v>
      </c>
      <c r="Z681" s="702">
        <f t="shared" si="177"/>
        <v>60</v>
      </c>
      <c r="AA681" s="935">
        <f t="shared" si="178"/>
        <v>55.242857142857147</v>
      </c>
      <c r="AB681" s="639">
        <v>12</v>
      </c>
      <c r="AC681" s="916">
        <v>0.7</v>
      </c>
      <c r="AD681" s="916">
        <v>6.76</v>
      </c>
      <c r="AE681" s="916">
        <v>6.88</v>
      </c>
      <c r="AF681" s="916">
        <v>17.82</v>
      </c>
      <c r="AG681" s="916">
        <v>30.599999999999998</v>
      </c>
      <c r="AH681" s="916">
        <v>22.400000000000002</v>
      </c>
      <c r="AI681" s="916">
        <v>11.29</v>
      </c>
      <c r="AJ681" s="916">
        <v>13.700000000000001</v>
      </c>
      <c r="AK681" s="916">
        <v>8.2000000000000011</v>
      </c>
      <c r="AL681" s="928">
        <v>12670</v>
      </c>
      <c r="AM681" s="922">
        <v>3.3000000000000003</v>
      </c>
      <c r="AN681" s="916">
        <v>0</v>
      </c>
      <c r="AO681" s="802">
        <f t="shared" si="179"/>
        <v>-35.690298622534989</v>
      </c>
      <c r="AP681" s="803">
        <f t="shared" si="180"/>
        <v>19.552558520322158</v>
      </c>
      <c r="AQ681" s="936">
        <f t="shared" si="181"/>
        <v>561.45553786435926</v>
      </c>
      <c r="AR681" s="702">
        <f>INDEX(Historical!$C$7:$C$1437,MATCH(B681,Historical!$B$7:$B$1446,0))*IF(AH681="n/a",1.03,IF(AH681&lt;0,1.01,IF(AH681&gt;10,1.1,(1+AH681/100))))</f>
        <v>0.41066666666666674</v>
      </c>
      <c r="AS681" s="935">
        <f t="shared" si="182"/>
        <v>0.45173333333333343</v>
      </c>
      <c r="AT681" s="935">
        <f t="shared" si="187"/>
        <v>0.48877546666666682</v>
      </c>
      <c r="AU681" s="935">
        <f t="shared" si="187"/>
        <v>0.52885505493333351</v>
      </c>
      <c r="AV681" s="935">
        <f t="shared" si="187"/>
        <v>0.57222116943786694</v>
      </c>
      <c r="AW681" s="702">
        <f t="shared" si="184"/>
        <v>2.4522516910378673</v>
      </c>
      <c r="AX681" s="810">
        <f t="shared" si="185"/>
        <v>6.3414835558258789</v>
      </c>
      <c r="AY681" s="991">
        <v>0.44</v>
      </c>
      <c r="AZ681" s="922">
        <v>20.82</v>
      </c>
      <c r="BA681" s="922">
        <v>-11.93</v>
      </c>
      <c r="BB681" s="922">
        <v>-5.5100000000000007</v>
      </c>
      <c r="BC681" s="922">
        <v>-1.29</v>
      </c>
      <c r="BE681" s="664">
        <v>2003</v>
      </c>
      <c r="BF681" s="946" t="e">
        <f>#VALUE!</f>
        <v>#VALUE!</v>
      </c>
      <c r="BG681" s="931">
        <v>19.600000000000001</v>
      </c>
    </row>
    <row r="682" spans="1:59" ht="11.25" customHeight="1" x14ac:dyDescent="0.2">
      <c r="A682" s="609" t="s">
        <v>778</v>
      </c>
      <c r="B682" s="925" t="s">
        <v>779</v>
      </c>
      <c r="C682" s="988" t="s">
        <v>112</v>
      </c>
      <c r="D682" s="988" t="s">
        <v>4395</v>
      </c>
      <c r="E682" s="792">
        <v>26</v>
      </c>
      <c r="F682" s="526">
        <v>112</v>
      </c>
      <c r="G682" s="526" t="s">
        <v>106</v>
      </c>
      <c r="H682" s="526" t="s">
        <v>106</v>
      </c>
      <c r="I682" s="916">
        <v>359.7</v>
      </c>
      <c r="J682" s="702">
        <f t="shared" si="172"/>
        <v>0.51431748679455114</v>
      </c>
      <c r="K682" s="933">
        <v>0.46250000000000002</v>
      </c>
      <c r="L682" s="639">
        <v>4</v>
      </c>
      <c r="M682" s="693">
        <f t="shared" si="173"/>
        <v>1.85</v>
      </c>
      <c r="N682" s="921" t="s">
        <v>225</v>
      </c>
      <c r="O682" s="796">
        <v>0.41249999999999998</v>
      </c>
      <c r="P682" s="915">
        <v>43473</v>
      </c>
      <c r="Q682" s="915">
        <v>43488</v>
      </c>
      <c r="R682" s="693">
        <f t="shared" si="174"/>
        <v>12.121212121212132</v>
      </c>
      <c r="S682" s="759">
        <f>IF(INDEX(Historical!$D$7:$D$1437,MATCH(B682,Historical!$B$7:$B$1446,0))=0,"n/a",(INDEX(Historical!$C$7:$C$1437,MATCH(B682,Historical!$B$7:$B$1446,0))/INDEX(Historical!$D$7:$D$1437,MATCH(B682,Historical!$B$7:$B$1446,0))-1)*100)</f>
        <v>17.857142857142861</v>
      </c>
      <c r="T682" s="759">
        <f>IF(INDEX(Historical!$F$7:$F$1430,MATCH(B682,Historical!$B$7:$B$1446,0))=0,"n/a",((INDEX(Historical!$C$7:$C$1437,MATCH(B682,Historical!$B$7:$B$1446,0))/INDEX(Historical!$F$7:$F$1430,MATCH(B682,Historical!$B$7:$B$1446,0)))^(1/3)-1)*100)</f>
        <v>18.166575046750122</v>
      </c>
      <c r="U682" s="759">
        <f>IF(INDEX(Historical!$H$7:$H$1430,MATCH(B682,Historical!$B$7:$B$1446,0))=0,"n/a",((INDEX(Historical!$C$7:$C$1437,MATCH(B682,Historical!$B$7:$B$1446,0))/INDEX(Historical!$H$7:$H$1430,MATCH(B682,Historical!$B$7:$B$1446,0)))^(1/5)-1)*100)</f>
        <v>20.11244339814311</v>
      </c>
      <c r="V682" s="759">
        <f>IF(INDEX(Historical!$O$7:$O$1430,MATCH(B682,Historical!$B$7:$B$1446,0))=0,"n/a",((INDEX(Historical!$C$7:$C$1437,MATCH(B682,Historical!$B$7:$B$1446,0))/INDEX(Historical!$O$7:$O$1430,MATCH(B682,Historical!$B$7:$B$1446,0)))^(1/10)-1)*100)</f>
        <v>18.989487679239158</v>
      </c>
      <c r="W682" s="760">
        <f t="shared" si="175"/>
        <v>1.0591356511493282</v>
      </c>
      <c r="X682" s="761">
        <f t="shared" si="176"/>
        <v>1.8796676073030945</v>
      </c>
      <c r="Y682" s="720"/>
      <c r="Z682" s="702">
        <f t="shared" si="177"/>
        <v>20.763187429854096</v>
      </c>
      <c r="AA682" s="935">
        <f t="shared" si="178"/>
        <v>40.370370370370367</v>
      </c>
      <c r="AB682" s="639">
        <v>12</v>
      </c>
      <c r="AC682" s="916">
        <v>8.91</v>
      </c>
      <c r="AD682" s="916">
        <v>13.46</v>
      </c>
      <c r="AE682" s="916">
        <v>7.07</v>
      </c>
      <c r="AF682" s="916">
        <v>4.8</v>
      </c>
      <c r="AG682" s="916">
        <v>15.2</v>
      </c>
      <c r="AH682" s="916">
        <v>22</v>
      </c>
      <c r="AI682" s="916">
        <v>4.05</v>
      </c>
      <c r="AJ682" s="916">
        <v>10.7</v>
      </c>
      <c r="AK682" s="916">
        <v>3</v>
      </c>
      <c r="AL682" s="928">
        <v>36700</v>
      </c>
      <c r="AM682" s="922">
        <v>1.9</v>
      </c>
      <c r="AN682" s="916">
        <v>0.64</v>
      </c>
      <c r="AO682" s="802">
        <f t="shared" si="179"/>
        <v>-19.743609485432707</v>
      </c>
      <c r="AP682" s="803">
        <f t="shared" si="180"/>
        <v>20.62676088493766</v>
      </c>
      <c r="AQ682" s="936">
        <f t="shared" si="181"/>
        <v>193.46798256389647</v>
      </c>
      <c r="AR682" s="702">
        <f>INDEX(Historical!$C$7:$C$1437,MATCH(B682,Historical!$B$7:$B$1446,0))*IF(AH682="n/a",1.03,IF(AH682&lt;0,1.01,IF(AH682&gt;10,1.1,(1+AH682/100))))</f>
        <v>1.8149999999999999</v>
      </c>
      <c r="AS682" s="935">
        <f t="shared" si="182"/>
        <v>1.8885075</v>
      </c>
      <c r="AT682" s="935">
        <f t="shared" si="187"/>
        <v>1.9451627250000001</v>
      </c>
      <c r="AU682" s="935">
        <f t="shared" si="187"/>
        <v>2.00351760675</v>
      </c>
      <c r="AV682" s="935">
        <f t="shared" si="187"/>
        <v>2.0636231349525</v>
      </c>
      <c r="AW682" s="702">
        <f t="shared" si="184"/>
        <v>9.7158109667025006</v>
      </c>
      <c r="AX682" s="810">
        <f t="shared" si="185"/>
        <v>2.7010872857110093</v>
      </c>
      <c r="AY682" s="991">
        <v>1.2</v>
      </c>
      <c r="AZ682" s="922">
        <v>46.46</v>
      </c>
      <c r="BA682" s="922">
        <v>-1.1400000000000001</v>
      </c>
      <c r="BB682" s="922">
        <v>7.61</v>
      </c>
      <c r="BC682" s="922">
        <v>20.010000000000002</v>
      </c>
      <c r="BE682" s="664">
        <v>1994</v>
      </c>
      <c r="BF682" s="946" t="e">
        <f>#VALUE!</f>
        <v>#VALUE!</v>
      </c>
      <c r="BG682" s="931">
        <v>7.5</v>
      </c>
    </row>
    <row r="683" spans="1:59" ht="11.25" customHeight="1" x14ac:dyDescent="0.2">
      <c r="A683" s="537" t="s">
        <v>780</v>
      </c>
      <c r="B683" s="925" t="s">
        <v>781</v>
      </c>
      <c r="C683" s="988" t="s">
        <v>247</v>
      </c>
      <c r="D683" s="988" t="s">
        <v>4351</v>
      </c>
      <c r="E683" s="792">
        <v>25</v>
      </c>
      <c r="F683" s="526">
        <v>133</v>
      </c>
      <c r="G683" s="526" t="s">
        <v>106</v>
      </c>
      <c r="H683" s="526" t="s">
        <v>106</v>
      </c>
      <c r="I683" s="916">
        <v>97.66</v>
      </c>
      <c r="J683" s="702">
        <f t="shared" si="172"/>
        <v>1.0444398935080894</v>
      </c>
      <c r="K683" s="933">
        <v>0.255</v>
      </c>
      <c r="L683" s="639">
        <v>4</v>
      </c>
      <c r="M683" s="693">
        <f t="shared" si="173"/>
        <v>1.02</v>
      </c>
      <c r="N683" s="921" t="s">
        <v>320</v>
      </c>
      <c r="O683" s="796">
        <v>0.22500000000000001</v>
      </c>
      <c r="P683" s="915">
        <v>43539</v>
      </c>
      <c r="Q683" s="915">
        <v>43553</v>
      </c>
      <c r="R683" s="693">
        <f t="shared" si="174"/>
        <v>13.333333333333334</v>
      </c>
      <c r="S683" s="759">
        <f>IF(INDEX(Historical!$D$7:$D$1437,MATCH(B683,Historical!$B$7:$B$1446,0))=0,"n/a",(INDEX(Historical!$C$7:$C$1437,MATCH(B683,Historical!$B$7:$B$1446,0))/INDEX(Historical!$D$7:$D$1437,MATCH(B683,Historical!$B$7:$B$1446,0))-1)*100)</f>
        <v>40.625</v>
      </c>
      <c r="T683" s="759">
        <f>IF(INDEX(Historical!$F$7:$F$1430,MATCH(B683,Historical!$B$7:$B$1446,0))=0,"n/a",((INDEX(Historical!$C$7:$C$1437,MATCH(B683,Historical!$B$7:$B$1446,0))/INDEX(Historical!$F$7:$F$1430,MATCH(B683,Historical!$B$7:$B$1446,0)))^(1/3)-1)*100)</f>
        <v>24.179016861486847</v>
      </c>
      <c r="U683" s="759">
        <f>IF(INDEX(Historical!$H$7:$H$1430,MATCH(B683,Historical!$B$7:$B$1446,0))=0,"n/a",((INDEX(Historical!$C$7:$C$1437,MATCH(B683,Historical!$B$7:$B$1446,0))/INDEX(Historical!$H$7:$H$1430,MATCH(B683,Historical!$B$7:$B$1446,0)))^(1/5)-1)*100)</f>
        <v>21.493409089334857</v>
      </c>
      <c r="V683" s="759">
        <f>IF(INDEX(Historical!$O$7:$O$1430,MATCH(B683,Historical!$B$7:$B$1446,0))=0,"n/a",((INDEX(Historical!$C$7:$C$1437,MATCH(B683,Historical!$B$7:$B$1446,0))/INDEX(Historical!$O$7:$O$1430,MATCH(B683,Historical!$B$7:$B$1446,0)))^(1/10)-1)*100)</f>
        <v>25.213711965523444</v>
      </c>
      <c r="W683" s="760">
        <f t="shared" si="175"/>
        <v>0.85244921964383391</v>
      </c>
      <c r="X683" s="761">
        <f t="shared" si="176"/>
        <v>1.2643181817255797</v>
      </c>
      <c r="Y683" s="716"/>
      <c r="Z683" s="702">
        <f t="shared" si="177"/>
        <v>23.943661971830988</v>
      </c>
      <c r="AA683" s="935">
        <f t="shared" si="178"/>
        <v>22.92488262910798</v>
      </c>
      <c r="AB683" s="639">
        <v>1</v>
      </c>
      <c r="AC683" s="916">
        <v>4.26</v>
      </c>
      <c r="AD683" s="916">
        <v>2.31</v>
      </c>
      <c r="AE683" s="916">
        <v>2.38</v>
      </c>
      <c r="AF683" s="916">
        <v>10.79</v>
      </c>
      <c r="AG683" s="916">
        <v>49.6</v>
      </c>
      <c r="AH683" s="916">
        <v>27.6</v>
      </c>
      <c r="AI683" s="916">
        <v>10.07</v>
      </c>
      <c r="AJ683" s="916">
        <v>17</v>
      </c>
      <c r="AK683" s="916">
        <v>9.93</v>
      </c>
      <c r="AL683" s="928">
        <v>35690</v>
      </c>
      <c r="AM683" s="922">
        <v>0.4</v>
      </c>
      <c r="AN683" s="916">
        <v>0.09</v>
      </c>
      <c r="AO683" s="802">
        <f t="shared" si="179"/>
        <v>-0.387033646265035</v>
      </c>
      <c r="AP683" s="803">
        <f t="shared" si="180"/>
        <v>22.537848982842945</v>
      </c>
      <c r="AQ683" s="936">
        <f t="shared" si="181"/>
        <v>231.56831611672101</v>
      </c>
      <c r="AR683" s="702">
        <f>INDEX(Historical!$C$7:$C$1437,MATCH(B683,Historical!$B$7:$B$1446,0))*IF(AH683="n/a",1.03,IF(AH683&lt;0,1.01,IF(AH683&gt;10,1.1,(1+AH683/100))))</f>
        <v>0.9900000000000001</v>
      </c>
      <c r="AS683" s="935">
        <f t="shared" si="182"/>
        <v>1.0890000000000002</v>
      </c>
      <c r="AT683" s="935">
        <f t="shared" si="187"/>
        <v>1.1971377000000001</v>
      </c>
      <c r="AU683" s="935">
        <f t="shared" si="187"/>
        <v>1.31601347361</v>
      </c>
      <c r="AV683" s="935">
        <f t="shared" si="187"/>
        <v>1.4466936115394728</v>
      </c>
      <c r="AW683" s="702">
        <f t="shared" si="184"/>
        <v>6.0388447851494735</v>
      </c>
      <c r="AX683" s="810">
        <f t="shared" si="185"/>
        <v>6.1835396120719572</v>
      </c>
      <c r="AY683" s="991">
        <v>0.9</v>
      </c>
      <c r="AZ683" s="922">
        <v>28.65</v>
      </c>
      <c r="BA683" s="922">
        <v>-6.41</v>
      </c>
      <c r="BB683" s="922">
        <v>3.35</v>
      </c>
      <c r="BC683" s="922">
        <v>5.89</v>
      </c>
      <c r="BE683" s="664">
        <v>1995</v>
      </c>
      <c r="BF683" s="946" t="e">
        <f>#VALUE!</f>
        <v>#VALUE!</v>
      </c>
      <c r="BG683" s="931">
        <v>26.1</v>
      </c>
    </row>
    <row r="684" spans="1:59" ht="11.25" customHeight="1" x14ac:dyDescent="0.2">
      <c r="A684" s="537" t="s">
        <v>328</v>
      </c>
      <c r="B684" s="925" t="s">
        <v>329</v>
      </c>
      <c r="C684" s="988" t="s">
        <v>123</v>
      </c>
      <c r="D684" s="988" t="s">
        <v>4205</v>
      </c>
      <c r="E684" s="792">
        <v>45</v>
      </c>
      <c r="F684" s="526">
        <v>50</v>
      </c>
      <c r="G684" s="526" t="s">
        <v>37</v>
      </c>
      <c r="H684" s="526" t="s">
        <v>37</v>
      </c>
      <c r="I684" s="916">
        <v>60.65</v>
      </c>
      <c r="J684" s="702">
        <f t="shared" si="172"/>
        <v>2.3083264633140974</v>
      </c>
      <c r="K684" s="927">
        <v>0.35</v>
      </c>
      <c r="L684" s="639">
        <v>4</v>
      </c>
      <c r="M684" s="693">
        <f t="shared" si="173"/>
        <v>1.4</v>
      </c>
      <c r="N684" s="921" t="s">
        <v>161</v>
      </c>
      <c r="O684" s="795">
        <v>0.32</v>
      </c>
      <c r="P684" s="915">
        <v>43388</v>
      </c>
      <c r="Q684" s="915">
        <v>43404</v>
      </c>
      <c r="R684" s="693">
        <f t="shared" si="174"/>
        <v>9.3749999999999911</v>
      </c>
      <c r="S684" s="759">
        <f>IF(INDEX(Historical!$D$7:$D$1437,MATCH(B684,Historical!$B$7:$B$1446,0))=0,"n/a",(INDEX(Historical!$C$7:$C$1437,MATCH(B684,Historical!$B$7:$B$1446,0))/INDEX(Historical!$D$7:$D$1437,MATCH(B684,Historical!$B$7:$B$1446,0))-1)*100)</f>
        <v>7.3770491803278659</v>
      </c>
      <c r="T684" s="759">
        <f>IF(INDEX(Historical!$F$7:$F$1430,MATCH(B684,Historical!$B$7:$B$1446,0))=0,"n/a",((INDEX(Historical!$C$7:$C$1437,MATCH(B684,Historical!$B$7:$B$1446,0))/INDEX(Historical!$F$7:$F$1430,MATCH(B684,Historical!$B$7:$B$1446,0)))^(1/3)-1)*100)</f>
        <v>7.4829584996367826</v>
      </c>
      <c r="U684" s="759">
        <f>IF(INDEX(Historical!$H$7:$H$1430,MATCH(B684,Historical!$B$7:$B$1446,0))=0,"n/a",((INDEX(Historical!$C$7:$C$1437,MATCH(B684,Historical!$B$7:$B$1446,0))/INDEX(Historical!$H$7:$H$1430,MATCH(B684,Historical!$B$7:$B$1446,0)))^(1/5)-1)*100)</f>
        <v>7.4409996217950747</v>
      </c>
      <c r="V684" s="759">
        <f>IF(INDEX(Historical!$O$7:$O$1430,MATCH(B684,Historical!$B$7:$B$1446,0))=0,"n/a",((INDEX(Historical!$C$7:$C$1437,MATCH(B684,Historical!$B$7:$B$1446,0))/INDEX(Historical!$O$7:$O$1430,MATCH(B684,Historical!$B$7:$B$1446,0)))^(1/10)-1)*100)</f>
        <v>5.4576421538418796</v>
      </c>
      <c r="W684" s="760">
        <f t="shared" si="175"/>
        <v>1.3634092181285686</v>
      </c>
      <c r="X684" s="761">
        <f t="shared" si="176"/>
        <v>0.26574998649268122</v>
      </c>
      <c r="Y684" s="710"/>
      <c r="Z684" s="702">
        <f t="shared" si="177"/>
        <v>82.84023668639054</v>
      </c>
      <c r="AA684" s="935">
        <f t="shared" si="178"/>
        <v>35.887573964497044</v>
      </c>
      <c r="AB684" s="639">
        <v>5</v>
      </c>
      <c r="AC684" s="916">
        <v>1.69</v>
      </c>
      <c r="AD684" s="916">
        <v>3.84</v>
      </c>
      <c r="AE684" s="916">
        <v>1.43</v>
      </c>
      <c r="AF684" s="916">
        <v>5.48</v>
      </c>
      <c r="AG684" s="916">
        <v>13</v>
      </c>
      <c r="AH684" s="916">
        <v>87.3</v>
      </c>
      <c r="AI684" s="916">
        <v>31.04</v>
      </c>
      <c r="AJ684" s="916">
        <v>28.000000000000004</v>
      </c>
      <c r="AK684" s="916">
        <v>9.35</v>
      </c>
      <c r="AL684" s="928">
        <v>7890</v>
      </c>
      <c r="AM684" s="922">
        <v>0.2</v>
      </c>
      <c r="AN684" s="916">
        <v>1.75</v>
      </c>
      <c r="AO684" s="802">
        <f t="shared" si="179"/>
        <v>-26.138247879387873</v>
      </c>
      <c r="AP684" s="803">
        <f t="shared" si="180"/>
        <v>9.7493260851091712</v>
      </c>
      <c r="AQ684" s="936">
        <f t="shared" si="181"/>
        <v>195.64536212266498</v>
      </c>
      <c r="AR684" s="702">
        <f>INDEX(Historical!$C$7:$C$1437,MATCH(B684,Historical!$B$7:$B$1446,0))*IF(AH684="n/a",1.03,IF(AH684&lt;0,1.01,IF(AH684&gt;10,1.1,(1+AH684/100))))</f>
        <v>1.4410000000000003</v>
      </c>
      <c r="AS684" s="935">
        <f t="shared" si="182"/>
        <v>1.5851000000000004</v>
      </c>
      <c r="AT684" s="935">
        <f t="shared" si="187"/>
        <v>1.7333068500000004</v>
      </c>
      <c r="AU684" s="935">
        <f t="shared" si="187"/>
        <v>1.8953710404750004</v>
      </c>
      <c r="AV684" s="935">
        <f t="shared" si="187"/>
        <v>2.0725882327594127</v>
      </c>
      <c r="AW684" s="702">
        <f t="shared" si="184"/>
        <v>8.7273661232344146</v>
      </c>
      <c r="AX684" s="810">
        <f t="shared" si="185"/>
        <v>14.38972155520926</v>
      </c>
      <c r="AY684" s="991">
        <v>1.1599999999999999</v>
      </c>
      <c r="AZ684" s="922">
        <v>27.6</v>
      </c>
      <c r="BA684" s="922">
        <v>-10.979999999999999</v>
      </c>
      <c r="BB684" s="922">
        <v>2.94</v>
      </c>
      <c r="BC684" s="922">
        <v>-0.33</v>
      </c>
      <c r="BE684" s="664">
        <v>1975</v>
      </c>
      <c r="BF684" s="946" t="e">
        <f>#VALUE!</f>
        <v>#VALUE!</v>
      </c>
      <c r="BG684" s="931">
        <v>3.8</v>
      </c>
    </row>
    <row r="685" spans="1:59" ht="11.25" customHeight="1" x14ac:dyDescent="0.2">
      <c r="A685" s="537" t="s">
        <v>1612</v>
      </c>
      <c r="B685" s="925" t="s">
        <v>1613</v>
      </c>
      <c r="C685" s="988" t="s">
        <v>123</v>
      </c>
      <c r="D685" s="988" t="s">
        <v>4390</v>
      </c>
      <c r="E685" s="792">
        <v>9</v>
      </c>
      <c r="F685" s="526">
        <v>453</v>
      </c>
      <c r="G685" s="526" t="s">
        <v>106</v>
      </c>
      <c r="H685" s="526" t="s">
        <v>106</v>
      </c>
      <c r="I685" s="924">
        <v>91.96</v>
      </c>
      <c r="J685" s="702">
        <f t="shared" si="172"/>
        <v>2.392344497607656</v>
      </c>
      <c r="K685" s="927">
        <v>0.55000000000000004</v>
      </c>
      <c r="L685" s="639">
        <v>4</v>
      </c>
      <c r="M685" s="693">
        <f t="shared" si="173"/>
        <v>2.2000000000000002</v>
      </c>
      <c r="N685" s="921" t="s">
        <v>320</v>
      </c>
      <c r="O685" s="795">
        <v>0.5</v>
      </c>
      <c r="P685" s="915">
        <v>43538</v>
      </c>
      <c r="Q685" s="915">
        <v>43553</v>
      </c>
      <c r="R685" s="693">
        <f t="shared" si="174"/>
        <v>10.000000000000009</v>
      </c>
      <c r="S685" s="759">
        <f>IF(INDEX(Historical!$D$7:$D$1437,MATCH(B685,Historical!$B$7:$B$1446,0))=0,"n/a",(INDEX(Historical!$C$7:$C$1437,MATCH(B685,Historical!$B$7:$B$1446,0))/INDEX(Historical!$D$7:$D$1437,MATCH(B685,Historical!$B$7:$B$1446,0))-1)*100)</f>
        <v>11.111111111111116</v>
      </c>
      <c r="T685" s="759">
        <f>IF(INDEX(Historical!$F$7:$F$1430,MATCH(B685,Historical!$B$7:$B$1446,0))=0,"n/a",((INDEX(Historical!$C$7:$C$1437,MATCH(B685,Historical!$B$7:$B$1446,0))/INDEX(Historical!$F$7:$F$1430,MATCH(B685,Historical!$B$7:$B$1446,0)))^(1/3)-1)*100)</f>
        <v>7.7217345015941907</v>
      </c>
      <c r="U685" s="759">
        <f>IF(INDEX(Historical!$H$7:$H$1430,MATCH(B685,Historical!$B$7:$B$1446,0))=0,"n/a",((INDEX(Historical!$C$7:$C$1437,MATCH(B685,Historical!$B$7:$B$1446,0))/INDEX(Historical!$H$7:$H$1430,MATCH(B685,Historical!$B$7:$B$1446,0)))^(1/5)-1)*100)</f>
        <v>9.681123419972181</v>
      </c>
      <c r="V685" s="759">
        <f>IF(INDEX(Historical!$O$7:$O$1430,MATCH(B685,Historical!$B$7:$B$1446,0))=0,"n/a",((INDEX(Historical!$C$7:$C$1437,MATCH(B685,Historical!$B$7:$B$1446,0))/INDEX(Historical!$O$7:$O$1430,MATCH(B685,Historical!$B$7:$B$1446,0)))^(1/10)-1)*100)</f>
        <v>17.461894308801895</v>
      </c>
      <c r="W685" s="760">
        <f t="shared" si="175"/>
        <v>0.55441427194369652</v>
      </c>
      <c r="X685" s="761">
        <f t="shared" si="176"/>
        <v>0.59760021110939388</v>
      </c>
      <c r="Y685" s="723"/>
      <c r="Z685" s="702">
        <f t="shared" si="177"/>
        <v>23.75809935205184</v>
      </c>
      <c r="AA685" s="935">
        <f t="shared" si="178"/>
        <v>9.930885529157667</v>
      </c>
      <c r="AB685" s="639">
        <v>12</v>
      </c>
      <c r="AC685" s="916">
        <v>9.26</v>
      </c>
      <c r="AD685" s="916">
        <v>2.74</v>
      </c>
      <c r="AE685" s="916">
        <v>0.52</v>
      </c>
      <c r="AF685" s="916">
        <v>1.37</v>
      </c>
      <c r="AG685" s="916">
        <v>17.5</v>
      </c>
      <c r="AH685" s="916">
        <v>59.199999999999996</v>
      </c>
      <c r="AI685" s="916">
        <v>-7.4499999999999993</v>
      </c>
      <c r="AJ685" s="916">
        <v>16.2</v>
      </c>
      <c r="AK685" s="916">
        <v>3.63</v>
      </c>
      <c r="AL685" s="928">
        <v>6150</v>
      </c>
      <c r="AM685" s="922">
        <v>3.4000000000000004</v>
      </c>
      <c r="AN685" s="916">
        <v>0.47</v>
      </c>
      <c r="AO685" s="802">
        <f t="shared" si="179"/>
        <v>2.14258238842217</v>
      </c>
      <c r="AP685" s="803">
        <f t="shared" si="180"/>
        <v>12.073467917579837</v>
      </c>
      <c r="AQ685" s="936">
        <f t="shared" si="181"/>
        <v>-22.238789518606662</v>
      </c>
      <c r="AR685" s="702">
        <f>INDEX(Historical!$C$7:$C$1437,MATCH(B685,Historical!$B$7:$B$1446,0))*IF(AH685="n/a",1.03,IF(AH685&lt;0,1.01,IF(AH685&gt;10,1.1,(1+AH685/100))))</f>
        <v>2.2000000000000002</v>
      </c>
      <c r="AS685" s="935">
        <f t="shared" si="182"/>
        <v>2.2220000000000004</v>
      </c>
      <c r="AT685" s="935">
        <f t="shared" si="187"/>
        <v>2.3026586000000004</v>
      </c>
      <c r="AU685" s="935">
        <f t="shared" si="187"/>
        <v>2.3862451071800006</v>
      </c>
      <c r="AV685" s="935">
        <f t="shared" si="187"/>
        <v>2.4728658045706347</v>
      </c>
      <c r="AW685" s="702">
        <f t="shared" si="184"/>
        <v>11.583769511750637</v>
      </c>
      <c r="AX685" s="810">
        <f t="shared" si="185"/>
        <v>12.596530569541798</v>
      </c>
      <c r="AY685" s="991">
        <v>1.26</v>
      </c>
      <c r="AZ685" s="922">
        <v>34.01</v>
      </c>
      <c r="BA685" s="922">
        <v>-5.59</v>
      </c>
      <c r="BB685" s="922">
        <v>2.58</v>
      </c>
      <c r="BC685" s="922">
        <v>9.1999999999999993</v>
      </c>
      <c r="BE685" s="664">
        <v>2011</v>
      </c>
      <c r="BF685" s="946" t="e">
        <f>#VALUE!</f>
        <v>#VALUE!</v>
      </c>
      <c r="BG685" s="931">
        <v>10.299999999999999</v>
      </c>
    </row>
    <row r="686" spans="1:59" ht="11.25" customHeight="1" x14ac:dyDescent="0.2">
      <c r="A686" s="609" t="s">
        <v>767</v>
      </c>
      <c r="B686" s="925" t="s">
        <v>768</v>
      </c>
      <c r="C686" s="988" t="s">
        <v>112</v>
      </c>
      <c r="D686" s="988" t="s">
        <v>4356</v>
      </c>
      <c r="E686" s="792">
        <v>16</v>
      </c>
      <c r="F686" s="526">
        <v>216</v>
      </c>
      <c r="G686" s="526" t="s">
        <v>106</v>
      </c>
      <c r="H686" s="526" t="s">
        <v>106</v>
      </c>
      <c r="I686" s="924">
        <v>82.82</v>
      </c>
      <c r="J686" s="702">
        <f t="shared" si="172"/>
        <v>1.8111567254286407</v>
      </c>
      <c r="K686" s="927">
        <v>0.375</v>
      </c>
      <c r="L686" s="639">
        <v>4</v>
      </c>
      <c r="M686" s="693">
        <f t="shared" si="173"/>
        <v>1.5</v>
      </c>
      <c r="N686" s="921" t="s">
        <v>220</v>
      </c>
      <c r="O686" s="795">
        <v>0.34499999999999997</v>
      </c>
      <c r="P686" s="915">
        <v>43371</v>
      </c>
      <c r="Q686" s="915">
        <v>43388</v>
      </c>
      <c r="R686" s="693">
        <f t="shared" si="174"/>
        <v>8.6956521739130519</v>
      </c>
      <c r="S686" s="759">
        <f>IF(INDEX(Historical!$D$7:$D$1437,MATCH(B686,Historical!$B$7:$B$1446,0))=0,"n/a",(INDEX(Historical!$C$7:$C$1437,MATCH(B686,Historical!$B$7:$B$1446,0))/INDEX(Historical!$D$7:$D$1437,MATCH(B686,Historical!$B$7:$B$1446,0))-1)*100)</f>
        <v>8.045977011494255</v>
      </c>
      <c r="T686" s="759">
        <f>IF(INDEX(Historical!$F$7:$F$1430,MATCH(B686,Historical!$B$7:$B$1446,0))=0,"n/a",((INDEX(Historical!$C$7:$C$1437,MATCH(B686,Historical!$B$7:$B$1446,0))/INDEX(Historical!$F$7:$F$1430,MATCH(B686,Historical!$B$7:$B$1446,0)))^(1/3)-1)*100)</f>
        <v>7.3424294788273059</v>
      </c>
      <c r="U686" s="759">
        <f>IF(INDEX(Historical!$H$7:$H$1430,MATCH(B686,Historical!$B$7:$B$1446,0))=0,"n/a",((INDEX(Historical!$C$7:$C$1437,MATCH(B686,Historical!$B$7:$B$1446,0))/INDEX(Historical!$H$7:$H$1430,MATCH(B686,Historical!$B$7:$B$1446,0)))^(1/5)-1)*100)</f>
        <v>7.8793596395122067</v>
      </c>
      <c r="V686" s="759">
        <f>IF(INDEX(Historical!$O$7:$O$1430,MATCH(B686,Historical!$B$7:$B$1446,0))=0,"n/a",((INDEX(Historical!$C$7:$C$1437,MATCH(B686,Historical!$B$7:$B$1446,0))/INDEX(Historical!$O$7:$O$1430,MATCH(B686,Historical!$B$7:$B$1446,0)))^(1/10)-1)*100)</f>
        <v>7.2536565379585749</v>
      </c>
      <c r="W686" s="760">
        <f t="shared" si="175"/>
        <v>1.0862603706529681</v>
      </c>
      <c r="X686" s="761">
        <f t="shared" si="176"/>
        <v>0.5510041705952593</v>
      </c>
      <c r="Y686" s="925"/>
      <c r="Z686" s="702">
        <f t="shared" si="177"/>
        <v>47.468354430379748</v>
      </c>
      <c r="AA686" s="935">
        <f t="shared" si="178"/>
        <v>26.208860759493668</v>
      </c>
      <c r="AB686" s="639">
        <v>12</v>
      </c>
      <c r="AC686" s="916">
        <v>3.16</v>
      </c>
      <c r="AD686" s="916">
        <v>2.17</v>
      </c>
      <c r="AE686" s="916">
        <v>2.66</v>
      </c>
      <c r="AF686" s="916">
        <v>3.37</v>
      </c>
      <c r="AG686" s="916">
        <v>13.100000000000001</v>
      </c>
      <c r="AH686" s="916">
        <v>31.5</v>
      </c>
      <c r="AI686" s="916">
        <v>10.209999999999999</v>
      </c>
      <c r="AJ686" s="916">
        <v>14.299999999999999</v>
      </c>
      <c r="AK686" s="916">
        <v>12.1</v>
      </c>
      <c r="AL686" s="928">
        <v>26690</v>
      </c>
      <c r="AM686" s="922">
        <v>0.1</v>
      </c>
      <c r="AN686" s="916">
        <v>1.06</v>
      </c>
      <c r="AO686" s="802">
        <f t="shared" si="179"/>
        <v>-16.51834439455282</v>
      </c>
      <c r="AP686" s="803">
        <f t="shared" si="180"/>
        <v>9.6905163649408479</v>
      </c>
      <c r="AQ686" s="936">
        <f t="shared" si="181"/>
        <v>98.128870249748374</v>
      </c>
      <c r="AR686" s="702">
        <f>INDEX(Historical!$C$7:$C$1437,MATCH(B686,Historical!$B$7:$B$1446,0))*IF(AH686="n/a",1.03,IF(AH686&lt;0,1.01,IF(AH686&gt;10,1.1,(1+AH686/100))))</f>
        <v>1.5509999999999999</v>
      </c>
      <c r="AS686" s="935">
        <f t="shared" si="182"/>
        <v>1.7061000000000002</v>
      </c>
      <c r="AT686" s="935">
        <f t="shared" si="187"/>
        <v>1.8767100000000003</v>
      </c>
      <c r="AU686" s="935">
        <f t="shared" si="187"/>
        <v>2.0643810000000005</v>
      </c>
      <c r="AV686" s="935">
        <f t="shared" si="187"/>
        <v>2.2708191000000006</v>
      </c>
      <c r="AW686" s="702">
        <f t="shared" si="184"/>
        <v>9.469010100000002</v>
      </c>
      <c r="AX686" s="810">
        <f t="shared" si="185"/>
        <v>11.433240883844485</v>
      </c>
      <c r="AY686" s="991">
        <v>0.57999999999999996</v>
      </c>
      <c r="AZ686" s="922">
        <v>29.14</v>
      </c>
      <c r="BA686" s="922">
        <v>0.51</v>
      </c>
      <c r="BB686" s="922">
        <v>4.9399999999999995</v>
      </c>
      <c r="BC686" s="922">
        <v>10.59</v>
      </c>
      <c r="BE686" s="664">
        <v>2003</v>
      </c>
      <c r="BF686" s="946" t="e">
        <f>#VALUE!</f>
        <v>#VALUE!</v>
      </c>
      <c r="BG686" s="931">
        <v>4.8</v>
      </c>
    </row>
    <row r="687" spans="1:59" ht="11.25" customHeight="1" x14ac:dyDescent="0.2">
      <c r="A687" s="609" t="s">
        <v>755</v>
      </c>
      <c r="B687" s="925" t="s">
        <v>756</v>
      </c>
      <c r="C687" s="988" t="s">
        <v>112</v>
      </c>
      <c r="D687" s="988" t="s">
        <v>4379</v>
      </c>
      <c r="E687" s="792">
        <v>15</v>
      </c>
      <c r="F687" s="526">
        <v>259</v>
      </c>
      <c r="G687" s="526" t="s">
        <v>37</v>
      </c>
      <c r="H687" s="526" t="s">
        <v>37</v>
      </c>
      <c r="I687" s="924">
        <v>177.59</v>
      </c>
      <c r="J687" s="702">
        <f t="shared" si="172"/>
        <v>2.1228672785629823</v>
      </c>
      <c r="K687" s="927">
        <v>0.9425</v>
      </c>
      <c r="L687" s="639">
        <v>4</v>
      </c>
      <c r="M687" s="693">
        <f t="shared" si="173"/>
        <v>3.77</v>
      </c>
      <c r="N687" s="921" t="s">
        <v>698</v>
      </c>
      <c r="O687" s="795">
        <v>0.86750000000000005</v>
      </c>
      <c r="P687" s="915">
        <v>43564</v>
      </c>
      <c r="Q687" s="915">
        <v>43594</v>
      </c>
      <c r="R687" s="693">
        <f t="shared" si="174"/>
        <v>8.64553314121037</v>
      </c>
      <c r="S687" s="759">
        <f>IF(INDEX(Historical!$D$7:$D$1437,MATCH(B687,Historical!$B$7:$B$1446,0))=0,"n/a",(INDEX(Historical!$C$7:$C$1437,MATCH(B687,Historical!$B$7:$B$1446,0))/INDEX(Historical!$D$7:$D$1437,MATCH(B687,Historical!$B$7:$B$1446,0))-1)*100)</f>
        <v>8.8000000000000078</v>
      </c>
      <c r="T687" s="759">
        <f>IF(INDEX(Historical!$F$7:$F$1430,MATCH(B687,Historical!$B$7:$B$1446,0))=0,"n/a",((INDEX(Historical!$C$7:$C$1437,MATCH(B687,Historical!$B$7:$B$1446,0))/INDEX(Historical!$F$7:$F$1430,MATCH(B687,Historical!$B$7:$B$1446,0)))^(1/3)-1)*100)</f>
        <v>9.1446387957900157</v>
      </c>
      <c r="U687" s="759">
        <f>IF(INDEX(Historical!$H$7:$H$1430,MATCH(B687,Historical!$B$7:$B$1446,0))=0,"n/a",((INDEX(Historical!$C$7:$C$1437,MATCH(B687,Historical!$B$7:$B$1446,0))/INDEX(Historical!$H$7:$H$1430,MATCH(B687,Historical!$B$7:$B$1446,0)))^(1/5)-1)*100)</f>
        <v>9.5993785007892249</v>
      </c>
      <c r="V687" s="759">
        <f>IF(INDEX(Historical!$O$7:$O$1430,MATCH(B687,Historical!$B$7:$B$1446,0))=0,"n/a",((INDEX(Historical!$C$7:$C$1437,MATCH(B687,Historical!$B$7:$B$1446,0))/INDEX(Historical!$O$7:$O$1430,MATCH(B687,Historical!$B$7:$B$1446,0)))^(1/10)-1)*100)</f>
        <v>11.997023250735438</v>
      </c>
      <c r="W687" s="760">
        <f t="shared" si="175"/>
        <v>0.80014669473952771</v>
      </c>
      <c r="X687" s="761">
        <f t="shared" si="176"/>
        <v>0.85708736614189496</v>
      </c>
      <c r="Y687" s="925"/>
      <c r="Z687" s="702">
        <f t="shared" si="177"/>
        <v>37.142857142857146</v>
      </c>
      <c r="AA687" s="935">
        <f t="shared" si="178"/>
        <v>17.49655172413793</v>
      </c>
      <c r="AB687" s="639">
        <v>12</v>
      </c>
      <c r="AC687" s="916">
        <v>10.15</v>
      </c>
      <c r="AD687" s="916">
        <v>1.3</v>
      </c>
      <c r="AE687" s="916">
        <v>1.84</v>
      </c>
      <c r="AF687" s="916">
        <v>4.28</v>
      </c>
      <c r="AG687" s="916">
        <v>27.1</v>
      </c>
      <c r="AH687" s="916">
        <v>34.799999999999997</v>
      </c>
      <c r="AI687" s="916">
        <v>12.770000000000001</v>
      </c>
      <c r="AJ687" s="916">
        <v>11.200000000000001</v>
      </c>
      <c r="AK687" s="916">
        <v>13.450000000000001</v>
      </c>
      <c r="AL687" s="928">
        <v>49750</v>
      </c>
      <c r="AM687" s="922">
        <v>0.2</v>
      </c>
      <c r="AN687" s="916">
        <v>0.43</v>
      </c>
      <c r="AO687" s="802">
        <f t="shared" si="179"/>
        <v>-5.7743059447857235</v>
      </c>
      <c r="AP687" s="803">
        <f t="shared" si="180"/>
        <v>11.722245779352207</v>
      </c>
      <c r="AQ687" s="936">
        <f t="shared" si="181"/>
        <v>82.434452617688734</v>
      </c>
      <c r="AR687" s="702">
        <f>INDEX(Historical!$C$7:$C$1437,MATCH(B687,Historical!$B$7:$B$1446,0))*IF(AH687="n/a",1.03,IF(AH687&lt;0,1.01,IF(AH687&gt;10,1.1,(1+AH687/100))))</f>
        <v>3.74</v>
      </c>
      <c r="AS687" s="935">
        <f t="shared" si="182"/>
        <v>4.1140000000000008</v>
      </c>
      <c r="AT687" s="935">
        <f t="shared" ref="AT687:AV706" si="188">IF($AK687="n/a",1.03*AS687,IF($AK687&lt;0,1.01*AS687,IF($AK687&gt;10,1.1*AS687,(1+$AK687/100)*AS687)))</f>
        <v>4.5254000000000012</v>
      </c>
      <c r="AU687" s="935">
        <f t="shared" si="188"/>
        <v>4.977940000000002</v>
      </c>
      <c r="AV687" s="935">
        <f t="shared" si="188"/>
        <v>5.4757340000000028</v>
      </c>
      <c r="AW687" s="702">
        <f t="shared" si="184"/>
        <v>22.833074000000007</v>
      </c>
      <c r="AX687" s="810">
        <f t="shared" si="185"/>
        <v>12.857184526155754</v>
      </c>
      <c r="AY687" s="991">
        <v>0.98</v>
      </c>
      <c r="AZ687" s="922">
        <v>23.1</v>
      </c>
      <c r="BA687" s="922">
        <v>-17.309999999999999</v>
      </c>
      <c r="BB687" s="922">
        <v>-2.42</v>
      </c>
      <c r="BC687" s="922">
        <v>-3.26</v>
      </c>
      <c r="BE687" s="664">
        <v>2005</v>
      </c>
      <c r="BF687" s="946" t="e">
        <f>#VALUE!</f>
        <v>#VALUE!</v>
      </c>
      <c r="BG687" s="931">
        <v>9.8000000000000007</v>
      </c>
    </row>
    <row r="688" spans="1:59" ht="11.25" customHeight="1" x14ac:dyDescent="0.2">
      <c r="A688" s="609" t="s">
        <v>1624</v>
      </c>
      <c r="B688" s="925" t="s">
        <v>1625</v>
      </c>
      <c r="C688" s="988" t="s">
        <v>247</v>
      </c>
      <c r="D688" s="988" t="s">
        <v>4387</v>
      </c>
      <c r="E688" s="792">
        <v>7</v>
      </c>
      <c r="F688" s="526">
        <v>669</v>
      </c>
      <c r="G688" s="526" t="s">
        <v>106</v>
      </c>
      <c r="H688" s="526" t="s">
        <v>106</v>
      </c>
      <c r="I688" s="924">
        <v>25.98</v>
      </c>
      <c r="J688" s="702">
        <f t="shared" si="172"/>
        <v>2.0015396458814472</v>
      </c>
      <c r="K688" s="927">
        <v>0.13</v>
      </c>
      <c r="L688" s="639">
        <v>4</v>
      </c>
      <c r="M688" s="693">
        <f t="shared" si="173"/>
        <v>0.52</v>
      </c>
      <c r="N688" s="921" t="s">
        <v>610</v>
      </c>
      <c r="O688" s="795">
        <v>0.11</v>
      </c>
      <c r="P688" s="915">
        <v>43530</v>
      </c>
      <c r="Q688" s="915">
        <v>43545</v>
      </c>
      <c r="R688" s="693">
        <f t="shared" si="174"/>
        <v>18.181818181818183</v>
      </c>
      <c r="S688" s="759">
        <f>IF(INDEX(Historical!$D$7:$D$1437,MATCH(B688,Historical!$B$7:$B$1446,0))=0,"n/a",(INDEX(Historical!$C$7:$C$1437,MATCH(B688,Historical!$B$7:$B$1446,0))/INDEX(Historical!$D$7:$D$1437,MATCH(B688,Historical!$B$7:$B$1446,0))-1)*100)</f>
        <v>22.222222222222232</v>
      </c>
      <c r="T688" s="759">
        <f>IF(INDEX(Historical!$F$7:$F$1430,MATCH(B688,Historical!$B$7:$B$1446,0))=0,"n/a",((INDEX(Historical!$C$7:$C$1437,MATCH(B688,Historical!$B$7:$B$1446,0))/INDEX(Historical!$F$7:$F$1430,MATCH(B688,Historical!$B$7:$B$1446,0)))^(1/3)-1)*100)</f>
        <v>22.390341034166038</v>
      </c>
      <c r="U688" s="759">
        <f>IF(INDEX(Historical!$H$7:$H$1430,MATCH(B688,Historical!$B$7:$B$1446,0))=0,"n/a",((INDEX(Historical!$C$7:$C$1437,MATCH(B688,Historical!$B$7:$B$1446,0))/INDEX(Historical!$H$7:$H$1430,MATCH(B688,Historical!$B$7:$B$1446,0)))^(1/5)-1)*100)</f>
        <v>29.674411610965823</v>
      </c>
      <c r="V688" s="759" t="str">
        <f>IF(INDEX(Historical!$O$7:$O$1430,MATCH(B688,Historical!$B$7:$B$1446,0))=0,"n/a",((INDEX(Historical!$C$7:$C$1437,MATCH(B688,Historical!$B$7:$B$1446,0))/INDEX(Historical!$O$7:$O$1430,MATCH(B688,Historical!$B$7:$B$1446,0)))^(1/10)-1)*100)</f>
        <v>n/a</v>
      </c>
      <c r="W688" s="760" t="str">
        <f t="shared" si="175"/>
        <v>n/a</v>
      </c>
      <c r="X688" s="761">
        <f t="shared" si="176"/>
        <v>2.0324939459565634</v>
      </c>
      <c r="Y688" s="713"/>
      <c r="Z688" s="702">
        <f t="shared" si="177"/>
        <v>38.518518518518519</v>
      </c>
      <c r="AA688" s="935">
        <f t="shared" si="178"/>
        <v>19.244444444444444</v>
      </c>
      <c r="AB688" s="639">
        <v>12</v>
      </c>
      <c r="AC688" s="916">
        <v>1.35</v>
      </c>
      <c r="AD688" s="916">
        <v>1.35</v>
      </c>
      <c r="AE688" s="916">
        <v>1.73</v>
      </c>
      <c r="AF688" s="916">
        <v>8.52</v>
      </c>
      <c r="AG688" s="916">
        <v>47</v>
      </c>
      <c r="AH688" s="916">
        <v>33.4</v>
      </c>
      <c r="AI688" s="916">
        <v>5.19</v>
      </c>
      <c r="AJ688" s="916">
        <v>14.6</v>
      </c>
      <c r="AK688" s="916">
        <v>14.180000000000001</v>
      </c>
      <c r="AL688" s="928">
        <v>780.44</v>
      </c>
      <c r="AM688" s="922">
        <v>7.3</v>
      </c>
      <c r="AN688" s="916">
        <v>0.46</v>
      </c>
      <c r="AO688" s="802">
        <f t="shared" si="179"/>
        <v>12.431506812402827</v>
      </c>
      <c r="AP688" s="803">
        <f t="shared" si="180"/>
        <v>31.67595125684727</v>
      </c>
      <c r="AQ688" s="936">
        <f t="shared" si="181"/>
        <v>169.94869196996731</v>
      </c>
      <c r="AR688" s="702">
        <f>INDEX(Historical!$C$7:$C$1437,MATCH(B688,Historical!$B$7:$B$1446,0))*IF(AH688="n/a",1.03,IF(AH688&lt;0,1.01,IF(AH688&gt;10,1.1,(1+AH688/100))))</f>
        <v>0.48400000000000004</v>
      </c>
      <c r="AS688" s="935">
        <f t="shared" si="182"/>
        <v>0.50911960000000012</v>
      </c>
      <c r="AT688" s="935">
        <f t="shared" si="188"/>
        <v>0.56003156000000021</v>
      </c>
      <c r="AU688" s="935">
        <f t="shared" si="188"/>
        <v>0.61603471600000026</v>
      </c>
      <c r="AV688" s="935">
        <f t="shared" si="188"/>
        <v>0.67763818760000039</v>
      </c>
      <c r="AW688" s="702">
        <f t="shared" si="184"/>
        <v>2.8468240636000011</v>
      </c>
      <c r="AX688" s="810">
        <f t="shared" si="185"/>
        <v>10.957752361816786</v>
      </c>
      <c r="AY688" s="991">
        <v>0.53</v>
      </c>
      <c r="AZ688" s="922">
        <v>19.72</v>
      </c>
      <c r="BA688" s="922">
        <v>-23.48</v>
      </c>
      <c r="BB688" s="922">
        <v>2.34</v>
      </c>
      <c r="BC688" s="922">
        <v>-2.9899999999999998</v>
      </c>
      <c r="BE688" s="664">
        <v>2013</v>
      </c>
      <c r="BF688" s="946" t="e">
        <f>#VALUE!</f>
        <v>#VALUE!</v>
      </c>
      <c r="BG688" s="931">
        <v>17.399999999999999</v>
      </c>
    </row>
    <row r="689" spans="1:59" ht="11.25" customHeight="1" x14ac:dyDescent="0.2">
      <c r="A689" s="930" t="s">
        <v>4456</v>
      </c>
      <c r="B689" s="925" t="s">
        <v>3969</v>
      </c>
      <c r="C689" s="988" t="s">
        <v>108</v>
      </c>
      <c r="D689" s="988" t="s">
        <v>4365</v>
      </c>
      <c r="E689" s="792">
        <v>5</v>
      </c>
      <c r="F689" s="526">
        <v>852</v>
      </c>
      <c r="G689" s="526" t="s">
        <v>106</v>
      </c>
      <c r="H689" s="526" t="s">
        <v>106</v>
      </c>
      <c r="I689" s="924">
        <v>7.42</v>
      </c>
      <c r="J689" s="702">
        <f t="shared" si="172"/>
        <v>2.1563342318059302</v>
      </c>
      <c r="K689" s="927">
        <v>0.04</v>
      </c>
      <c r="L689" s="639">
        <v>4</v>
      </c>
      <c r="M689" s="693">
        <f t="shared" si="173"/>
        <v>0.16</v>
      </c>
      <c r="N689" s="921" t="s">
        <v>225</v>
      </c>
      <c r="O689" s="795">
        <v>3.5000000000000003E-2</v>
      </c>
      <c r="P689" s="915">
        <v>43472</v>
      </c>
      <c r="Q689" s="915">
        <v>43487</v>
      </c>
      <c r="R689" s="693">
        <f t="shared" si="174"/>
        <v>14.285714285714276</v>
      </c>
      <c r="S689" s="759">
        <f>IF(INDEX(Historical!$D$7:$D$1437,MATCH(B689,Historical!$B$7:$B$1446,0))=0,"n/a",(INDEX(Historical!$C$7:$C$1437,MATCH(B689,Historical!$B$7:$B$1446,0))/INDEX(Historical!$D$7:$D$1437,MATCH(B689,Historical!$B$7:$B$1446,0))-1)*100)</f>
        <v>52.941176470588225</v>
      </c>
      <c r="T689" s="759">
        <f>IF(INDEX(Historical!$F$7:$F$1430,MATCH(B689,Historical!$B$7:$B$1446,0))=0,"n/a",((INDEX(Historical!$C$7:$C$1437,MATCH(B689,Historical!$B$7:$B$1446,0))/INDEX(Historical!$F$7:$F$1430,MATCH(B689,Historical!$B$7:$B$1446,0)))^(1/3)-1)*100)</f>
        <v>49.765160329101562</v>
      </c>
      <c r="U689" s="759" t="str">
        <f>IF(INDEX(Historical!$H$7:$H$1430,MATCH(B689,Historical!$B$7:$B$1446,0))=0,"n/a",((INDEX(Historical!$C$7:$C$1437,MATCH(B689,Historical!$B$7:$B$1446,0))/INDEX(Historical!$H$7:$H$1430,MATCH(B689,Historical!$B$7:$B$1446,0)))^(1/5)-1)*100)</f>
        <v>n/a</v>
      </c>
      <c r="V689" s="759" t="str">
        <f>IF(INDEX(Historical!$O$7:$O$1430,MATCH(B689,Historical!$B$7:$B$1446,0))=0,"n/a",((INDEX(Historical!$C$7:$C$1437,MATCH(B689,Historical!$B$7:$B$1446,0))/INDEX(Historical!$O$7:$O$1430,MATCH(B689,Historical!$B$7:$B$1446,0)))^(1/10)-1)*100)</f>
        <v>n/a</v>
      </c>
      <c r="W689" s="760" t="str">
        <f t="shared" si="175"/>
        <v>n/a</v>
      </c>
      <c r="X689" s="761" t="str">
        <f t="shared" si="176"/>
        <v>n/a</v>
      </c>
      <c r="Y689" s="926"/>
      <c r="Z689" s="702">
        <f t="shared" si="177"/>
        <v>22.222222222222225</v>
      </c>
      <c r="AA689" s="935">
        <f t="shared" si="178"/>
        <v>10.305555555555555</v>
      </c>
      <c r="AB689" s="639">
        <v>3</v>
      </c>
      <c r="AC689" s="916">
        <v>0.72</v>
      </c>
      <c r="AD689" s="916">
        <v>0.86</v>
      </c>
      <c r="AE689" s="916">
        <v>3.31</v>
      </c>
      <c r="AF689" s="916">
        <v>1.31</v>
      </c>
      <c r="AG689" s="916">
        <v>13.200000000000001</v>
      </c>
      <c r="AH689" s="916">
        <v>66.2</v>
      </c>
      <c r="AI689" s="916">
        <v>-4</v>
      </c>
      <c r="AJ689" s="916">
        <v>35.9</v>
      </c>
      <c r="AK689" s="916">
        <v>12</v>
      </c>
      <c r="AL689" s="928">
        <v>158.49</v>
      </c>
      <c r="AM689" s="922">
        <v>0.2</v>
      </c>
      <c r="AN689" s="916">
        <v>0.23</v>
      </c>
      <c r="AO689" s="802" t="str">
        <f t="shared" si="179"/>
        <v>n/a</v>
      </c>
      <c r="AP689" s="803" t="str">
        <f t="shared" si="180"/>
        <v>n/a</v>
      </c>
      <c r="AQ689" s="936">
        <f t="shared" si="181"/>
        <v>-22.539536169797415</v>
      </c>
      <c r="AR689" s="702">
        <f>INDEX(Historical!$C$7:$C$1437,MATCH(B689,Historical!$B$7:$B$1446,0))*IF(AH689="n/a",1.03,IF(AH689&lt;0,1.01,IF(AH689&gt;10,1.1,(1+AH689/100))))</f>
        <v>0.14300000000000002</v>
      </c>
      <c r="AS689" s="935">
        <f t="shared" si="182"/>
        <v>0.14443000000000003</v>
      </c>
      <c r="AT689" s="935">
        <f t="shared" si="188"/>
        <v>0.15887300000000004</v>
      </c>
      <c r="AU689" s="935">
        <f t="shared" si="188"/>
        <v>0.17476030000000006</v>
      </c>
      <c r="AV689" s="935">
        <f t="shared" si="188"/>
        <v>0.19223633000000009</v>
      </c>
      <c r="AW689" s="702">
        <f t="shared" si="184"/>
        <v>0.81329963000000027</v>
      </c>
      <c r="AX689" s="810">
        <f t="shared" si="185"/>
        <v>10.96091145552561</v>
      </c>
      <c r="AY689" s="991">
        <v>0.57999999999999996</v>
      </c>
      <c r="AZ689" s="922">
        <v>35.9</v>
      </c>
      <c r="BA689" s="922">
        <v>-25.729999999999997</v>
      </c>
      <c r="BB689" s="922">
        <v>-1.76</v>
      </c>
      <c r="BC689" s="922">
        <v>-8.9700000000000006</v>
      </c>
      <c r="BE689" s="664">
        <v>2015</v>
      </c>
      <c r="BF689" s="946" t="e">
        <f>#VALUE!</f>
        <v>#VALUE!</v>
      </c>
      <c r="BG689" s="931">
        <v>1.4000000000000001</v>
      </c>
    </row>
    <row r="690" spans="1:59" ht="11.25" customHeight="1" x14ac:dyDescent="0.2">
      <c r="A690" s="609" t="s">
        <v>1632</v>
      </c>
      <c r="B690" s="925" t="s">
        <v>1633</v>
      </c>
      <c r="C690" s="988" t="s">
        <v>128</v>
      </c>
      <c r="D690" s="988" t="s">
        <v>4361</v>
      </c>
      <c r="E690" s="793">
        <v>6</v>
      </c>
      <c r="F690" s="526">
        <v>710</v>
      </c>
      <c r="G690" s="526" t="s">
        <v>115</v>
      </c>
      <c r="H690" s="526" t="s">
        <v>115</v>
      </c>
      <c r="I690" s="924">
        <v>151.63</v>
      </c>
      <c r="J690" s="702">
        <f t="shared" si="172"/>
        <v>0.84416012662401896</v>
      </c>
      <c r="K690" s="927">
        <v>0.32</v>
      </c>
      <c r="L690" s="639">
        <v>4</v>
      </c>
      <c r="M690" s="693">
        <f t="shared" si="173"/>
        <v>1.28</v>
      </c>
      <c r="N690" s="921" t="s">
        <v>572</v>
      </c>
      <c r="O690" s="795">
        <v>0.24</v>
      </c>
      <c r="P690" s="917">
        <v>43010</v>
      </c>
      <c r="Q690" s="917">
        <v>43025</v>
      </c>
      <c r="R690" s="693">
        <f t="shared" si="174"/>
        <v>33.333333333333343</v>
      </c>
      <c r="S690" s="759">
        <f>IF(INDEX(Historical!$D$7:$D$1437,MATCH(B690,Historical!$B$7:$B$1446,0))=0,"n/a",(INDEX(Historical!$C$7:$C$1437,MATCH(B690,Historical!$B$7:$B$1446,0))/INDEX(Historical!$D$7:$D$1437,MATCH(B690,Historical!$B$7:$B$1446,0))-1)*100)</f>
        <v>23.076923076923084</v>
      </c>
      <c r="T690" s="759">
        <f>IF(INDEX(Historical!$F$7:$F$1430,MATCH(B690,Historical!$B$7:$B$1446,0))=0,"n/a",((INDEX(Historical!$C$7:$C$1437,MATCH(B690,Historical!$B$7:$B$1446,0))/INDEX(Historical!$F$7:$F$1430,MATCH(B690,Historical!$B$7:$B$1446,0)))^(1/3)-1)*100)</f>
        <v>13.30326698854094</v>
      </c>
      <c r="U690" s="759">
        <f>IF(INDEX(Historical!$H$7:$H$1430,MATCH(B690,Historical!$B$7:$B$1446,0))=0,"n/a",((INDEX(Historical!$C$7:$C$1437,MATCH(B690,Historical!$B$7:$B$1446,0))/INDEX(Historical!$H$7:$H$1430,MATCH(B690,Historical!$B$7:$B$1446,0)))^(1/5)-1)*100)</f>
        <v>12.509792619595682</v>
      </c>
      <c r="V690" s="759">
        <f>IF(INDEX(Historical!$O$7:$O$1430,MATCH(B690,Historical!$B$7:$B$1446,0))=0,"n/a",((INDEX(Historical!$C$7:$C$1437,MATCH(B690,Historical!$B$7:$B$1446,0))/INDEX(Historical!$O$7:$O$1430,MATCH(B690,Historical!$B$7:$B$1446,0)))^(1/10)-1)*100)</f>
        <v>8.6180981564665249</v>
      </c>
      <c r="W690" s="760">
        <f t="shared" si="175"/>
        <v>1.4515723066125736</v>
      </c>
      <c r="X690" s="761" t="str">
        <f t="shared" si="176"/>
        <v>n/a</v>
      </c>
      <c r="Y690" s="926" t="s">
        <v>4437</v>
      </c>
      <c r="Z690" s="702" t="str">
        <f t="shared" si="177"/>
        <v>n/a</v>
      </c>
      <c r="AA690" s="935" t="str">
        <f t="shared" si="178"/>
        <v>n/a</v>
      </c>
      <c r="AB690" s="639">
        <v>10</v>
      </c>
      <c r="AC690" s="916">
        <v>-0.4</v>
      </c>
      <c r="AD690" s="916" t="s">
        <v>137</v>
      </c>
      <c r="AE690" s="916">
        <v>1.03</v>
      </c>
      <c r="AF690" s="916">
        <v>2.4300000000000002</v>
      </c>
      <c r="AG690" s="916">
        <v>-0.5</v>
      </c>
      <c r="AH690" s="916">
        <v>-91.600000000000009</v>
      </c>
      <c r="AI690" s="916">
        <v>51.980000000000004</v>
      </c>
      <c r="AJ690" s="916">
        <v>-28.9</v>
      </c>
      <c r="AK690" s="916" t="s">
        <v>137</v>
      </c>
      <c r="AL690" s="928">
        <v>3310</v>
      </c>
      <c r="AM690" s="922">
        <v>5</v>
      </c>
      <c r="AN690" s="916">
        <v>0.04</v>
      </c>
      <c r="AO690" s="802" t="str">
        <f t="shared" si="179"/>
        <v>n/a</v>
      </c>
      <c r="AP690" s="803">
        <f t="shared" si="180"/>
        <v>13.353952746219701</v>
      </c>
      <c r="AQ690" s="936" t="str">
        <f t="shared" si="181"/>
        <v>n/a</v>
      </c>
      <c r="AR690" s="702">
        <f>INDEX(Historical!$C$7:$C$1437,MATCH(B690,Historical!$B$7:$B$1446,0))*IF(AH690="n/a",1.03,IF(AH690&lt;0,1.01,IF(AH690&gt;10,1.1,(1+AH690/100))))</f>
        <v>1.2927999999999999</v>
      </c>
      <c r="AS690" s="935">
        <f t="shared" si="182"/>
        <v>1.42208</v>
      </c>
      <c r="AT690" s="935">
        <f t="shared" si="188"/>
        <v>1.4647424</v>
      </c>
      <c r="AU690" s="935">
        <f t="shared" si="188"/>
        <v>1.508684672</v>
      </c>
      <c r="AV690" s="935">
        <f t="shared" si="188"/>
        <v>1.5539452121600001</v>
      </c>
      <c r="AW690" s="702">
        <f t="shared" si="184"/>
        <v>7.2422522841600001</v>
      </c>
      <c r="AX690" s="810">
        <f t="shared" si="185"/>
        <v>4.7762660978434344</v>
      </c>
      <c r="AY690" s="991">
        <v>0.81</v>
      </c>
      <c r="AZ690" s="922">
        <v>61.339999999999996</v>
      </c>
      <c r="BA690" s="922">
        <v>0.36</v>
      </c>
      <c r="BB690" s="922">
        <v>17.2</v>
      </c>
      <c r="BC690" s="922">
        <v>36.14</v>
      </c>
      <c r="BE690" s="664">
        <v>2014</v>
      </c>
      <c r="BF690" s="946" t="e">
        <f>#VALUE!</f>
        <v>#VALUE!</v>
      </c>
      <c r="BG690" s="931">
        <v>-0.4</v>
      </c>
    </row>
    <row r="691" spans="1:59" ht="11.25" customHeight="1" x14ac:dyDescent="0.2">
      <c r="A691" s="930" t="s">
        <v>4104</v>
      </c>
      <c r="B691" s="925" t="s">
        <v>4105</v>
      </c>
      <c r="C691" s="988" t="s">
        <v>108</v>
      </c>
      <c r="D691" s="988" t="s">
        <v>4369</v>
      </c>
      <c r="E691" s="792">
        <v>5</v>
      </c>
      <c r="F691" s="526">
        <v>868</v>
      </c>
      <c r="G691" s="526" t="s">
        <v>106</v>
      </c>
      <c r="H691" s="526" t="s">
        <v>106</v>
      </c>
      <c r="I691" s="924">
        <v>25.07</v>
      </c>
      <c r="J691" s="702">
        <f t="shared" si="172"/>
        <v>8.6158755484643006</v>
      </c>
      <c r="K691" s="927">
        <v>0.54</v>
      </c>
      <c r="L691" s="639">
        <v>4</v>
      </c>
      <c r="M691" s="693">
        <f t="shared" si="173"/>
        <v>2.16</v>
      </c>
      <c r="N691" s="921" t="s">
        <v>289</v>
      </c>
      <c r="O691" s="795">
        <v>0.53</v>
      </c>
      <c r="P691" s="915">
        <v>43537</v>
      </c>
      <c r="Q691" s="915">
        <v>43552</v>
      </c>
      <c r="R691" s="693">
        <f t="shared" si="174"/>
        <v>1.8867924528301903</v>
      </c>
      <c r="S691" s="759">
        <f>IF(INDEX(Historical!$D$7:$D$1437,MATCH(B691,Historical!$B$7:$B$1446,0))=0,"n/a",(INDEX(Historical!$C$7:$C$1437,MATCH(B691,Historical!$B$7:$B$1446,0))/INDEX(Historical!$D$7:$D$1437,MATCH(B691,Historical!$B$7:$B$1446,0))-1)*100)</f>
        <v>8.4210526315789522</v>
      </c>
      <c r="T691" s="759">
        <f>IF(INDEX(Historical!$F$7:$F$1430,MATCH(B691,Historical!$B$7:$B$1446,0))=0,"n/a",((INDEX(Historical!$C$7:$C$1437,MATCH(B691,Historical!$B$7:$B$1446,0))/INDEX(Historical!$F$7:$F$1430,MATCH(B691,Historical!$B$7:$B$1446,0)))^(1/3)-1)*100)</f>
        <v>20.409773010338284</v>
      </c>
      <c r="U691" s="759" t="str">
        <f>IF(INDEX(Historical!$H$7:$H$1430,MATCH(B691,Historical!$B$7:$B$1446,0))=0,"n/a",((INDEX(Historical!$C$7:$C$1437,MATCH(B691,Historical!$B$7:$B$1446,0))/INDEX(Historical!$H$7:$H$1430,MATCH(B691,Historical!$B$7:$B$1446,0)))^(1/5)-1)*100)</f>
        <v>n/a</v>
      </c>
      <c r="V691" s="759" t="str">
        <f>IF(INDEX(Historical!$O$7:$O$1430,MATCH(B691,Historical!$B$7:$B$1446,0))=0,"n/a",((INDEX(Historical!$C$7:$C$1437,MATCH(B691,Historical!$B$7:$B$1446,0))/INDEX(Historical!$O$7:$O$1430,MATCH(B691,Historical!$B$7:$B$1446,0)))^(1/10)-1)*100)</f>
        <v>n/a</v>
      </c>
      <c r="W691" s="760" t="str">
        <f t="shared" si="175"/>
        <v>n/a</v>
      </c>
      <c r="X691" s="761" t="str">
        <f t="shared" si="176"/>
        <v>n/a</v>
      </c>
      <c r="Y691" s="926"/>
      <c r="Z691" s="702">
        <f t="shared" si="177"/>
        <v>89.626556016597519</v>
      </c>
      <c r="AA691" s="935">
        <f t="shared" si="178"/>
        <v>10.402489626556017</v>
      </c>
      <c r="AB691" s="639">
        <v>2</v>
      </c>
      <c r="AC691" s="916">
        <v>2.41</v>
      </c>
      <c r="AD691" s="916" t="s">
        <v>137</v>
      </c>
      <c r="AE691" s="916">
        <v>4.32</v>
      </c>
      <c r="AF691" s="916">
        <v>1.08</v>
      </c>
      <c r="AG691" s="916" t="s">
        <v>137</v>
      </c>
      <c r="AH691" s="916">
        <v>-24.9</v>
      </c>
      <c r="AI691" s="916">
        <v>15</v>
      </c>
      <c r="AJ691" s="916">
        <v>6.34</v>
      </c>
      <c r="AK691" s="916" t="s">
        <v>137</v>
      </c>
      <c r="AL691" s="928">
        <v>193.88</v>
      </c>
      <c r="AM691" s="922">
        <v>26.950000000000003</v>
      </c>
      <c r="AN691" s="916" t="s">
        <v>137</v>
      </c>
      <c r="AO691" s="802" t="str">
        <f t="shared" si="179"/>
        <v>n/a</v>
      </c>
      <c r="AP691" s="803" t="str">
        <f t="shared" si="180"/>
        <v>n/a</v>
      </c>
      <c r="AQ691" s="936">
        <f t="shared" si="181"/>
        <v>-29.337456734512536</v>
      </c>
      <c r="AR691" s="702">
        <f>INDEX(Historical!$C$7:$C$1437,MATCH(B691,Historical!$B$7:$B$1446,0))*IF(AH691="n/a",1.03,IF(AH691&lt;0,1.01,IF(AH691&gt;10,1.1,(1+AH691/100))))</f>
        <v>2.0806</v>
      </c>
      <c r="AS691" s="935">
        <f t="shared" si="182"/>
        <v>2.2886600000000001</v>
      </c>
      <c r="AT691" s="935">
        <f t="shared" si="188"/>
        <v>2.3573198000000004</v>
      </c>
      <c r="AU691" s="935">
        <f t="shared" si="188"/>
        <v>2.4280393940000007</v>
      </c>
      <c r="AV691" s="935">
        <f t="shared" si="188"/>
        <v>2.5008805758200006</v>
      </c>
      <c r="AW691" s="702">
        <f t="shared" si="184"/>
        <v>11.655499769820002</v>
      </c>
      <c r="AX691" s="810">
        <f t="shared" si="185"/>
        <v>46.491821977742333</v>
      </c>
      <c r="AY691" s="991" t="s">
        <v>137</v>
      </c>
      <c r="AZ691" s="922">
        <v>34.78</v>
      </c>
      <c r="BA691" s="922">
        <v>-11.41</v>
      </c>
      <c r="BB691" s="922">
        <v>7.46</v>
      </c>
      <c r="BC691" s="922">
        <v>9.5299999999999994</v>
      </c>
      <c r="BE691" s="664">
        <v>2015</v>
      </c>
      <c r="BF691" s="946" t="e">
        <f>#VALUE!</f>
        <v>#VALUE!</v>
      </c>
      <c r="BG691" s="931" t="s">
        <v>137</v>
      </c>
    </row>
    <row r="692" spans="1:59" s="838" customFormat="1" ht="11.25" customHeight="1" x14ac:dyDescent="0.2">
      <c r="A692" s="817" t="s">
        <v>1634</v>
      </c>
      <c r="B692" s="846" t="s">
        <v>1635</v>
      </c>
      <c r="C692" s="988" t="s">
        <v>108</v>
      </c>
      <c r="D692" s="988" t="s">
        <v>4373</v>
      </c>
      <c r="E692" s="818">
        <v>9</v>
      </c>
      <c r="F692" s="526">
        <v>480</v>
      </c>
      <c r="G692" s="1171" t="s">
        <v>106</v>
      </c>
      <c r="H692" s="1171" t="s">
        <v>106</v>
      </c>
      <c r="I692" s="819">
        <v>34.89</v>
      </c>
      <c r="J692" s="820">
        <f t="shared" si="172"/>
        <v>3.4393809114359417</v>
      </c>
      <c r="K692" s="821">
        <v>0.3</v>
      </c>
      <c r="L692" s="822">
        <v>4</v>
      </c>
      <c r="M692" s="823">
        <f t="shared" si="173"/>
        <v>1.2</v>
      </c>
      <c r="N692" s="824" t="s">
        <v>975</v>
      </c>
      <c r="O692" s="825">
        <v>0.28000000000000003</v>
      </c>
      <c r="P692" s="826">
        <v>43592</v>
      </c>
      <c r="Q692" s="826">
        <v>43600</v>
      </c>
      <c r="R692" s="823">
        <f t="shared" si="174"/>
        <v>7.1428571428571281</v>
      </c>
      <c r="S692" s="759">
        <f>IF(INDEX(Historical!$D$7:$D$1437,MATCH(B692,Historical!$B$7:$B$1446,0))=0,"n/a",(INDEX(Historical!$C$7:$C$1437,MATCH(B692,Historical!$B$7:$B$1446,0))/INDEX(Historical!$D$7:$D$1437,MATCH(B692,Historical!$B$7:$B$1446,0))-1)*100)</f>
        <v>5.7692307692307709</v>
      </c>
      <c r="T692" s="759">
        <f>IF(INDEX(Historical!$F$7:$F$1430,MATCH(B692,Historical!$B$7:$B$1446,0))=0,"n/a",((INDEX(Historical!$C$7:$C$1437,MATCH(B692,Historical!$B$7:$B$1446,0))/INDEX(Historical!$F$7:$F$1430,MATCH(B692,Historical!$B$7:$B$1446,0)))^(1/3)-1)*100)</f>
        <v>6.917810999860885</v>
      </c>
      <c r="U692" s="759">
        <f>IF(INDEX(Historical!$H$7:$H$1430,MATCH(B692,Historical!$B$7:$B$1446,0))=0,"n/a",((INDEX(Historical!$C$7:$C$1437,MATCH(B692,Historical!$B$7:$B$1446,0))/INDEX(Historical!$H$7:$H$1430,MATCH(B692,Historical!$B$7:$B$1446,0)))^(1/5)-1)*100)</f>
        <v>11.440369201675926</v>
      </c>
      <c r="V692" s="759">
        <f>IF(INDEX(Historical!$O$7:$O$1430,MATCH(B692,Historical!$B$7:$B$1446,0))=0,"n/a",((INDEX(Historical!$C$7:$C$1437,MATCH(B692,Historical!$B$7:$B$1446,0))/INDEX(Historical!$O$7:$O$1430,MATCH(B692,Historical!$B$7:$B$1446,0)))^(1/10)-1)*100)</f>
        <v>1.370629917797217</v>
      </c>
      <c r="W692" s="827">
        <f t="shared" si="175"/>
        <v>8.3467966466558003</v>
      </c>
      <c r="X692" s="828">
        <f t="shared" si="176"/>
        <v>1.1673846124159108</v>
      </c>
      <c r="Y692" s="843"/>
      <c r="Z692" s="820">
        <f t="shared" si="177"/>
        <v>39.215686274509807</v>
      </c>
      <c r="AA692" s="830">
        <f t="shared" si="178"/>
        <v>11.401960784313726</v>
      </c>
      <c r="AB692" s="822">
        <v>12</v>
      </c>
      <c r="AC692" s="831">
        <v>3.06</v>
      </c>
      <c r="AD692" s="831">
        <v>1.6</v>
      </c>
      <c r="AE692" s="831">
        <v>3.65</v>
      </c>
      <c r="AF692" s="831">
        <v>1.17</v>
      </c>
      <c r="AG692" s="831">
        <v>8.1</v>
      </c>
      <c r="AH692" s="831">
        <v>16.3</v>
      </c>
      <c r="AI692" s="831">
        <v>6.1400000000000006</v>
      </c>
      <c r="AJ692" s="831">
        <v>9.8000000000000007</v>
      </c>
      <c r="AK692" s="831">
        <v>7.1</v>
      </c>
      <c r="AL692" s="832">
        <v>1230</v>
      </c>
      <c r="AM692" s="833">
        <v>1.9</v>
      </c>
      <c r="AN692" s="831">
        <v>0.04</v>
      </c>
      <c r="AO692" s="834">
        <f t="shared" si="179"/>
        <v>3.4777893287981421</v>
      </c>
      <c r="AP692" s="835">
        <f t="shared" si="180"/>
        <v>14.879750113111868</v>
      </c>
      <c r="AQ692" s="836">
        <f t="shared" si="181"/>
        <v>-22.999872676448518</v>
      </c>
      <c r="AR692" s="702">
        <f>INDEX(Historical!$C$7:$C$1437,MATCH(B692,Historical!$B$7:$B$1446,0))*IF(AH692="n/a",1.03,IF(AH692&lt;0,1.01,IF(AH692&gt;10,1.1,(1+AH692/100))))</f>
        <v>1.2100000000000002</v>
      </c>
      <c r="AS692" s="830">
        <f t="shared" si="182"/>
        <v>1.284294</v>
      </c>
      <c r="AT692" s="830">
        <f t="shared" si="188"/>
        <v>1.3754788739999999</v>
      </c>
      <c r="AU692" s="830">
        <f t="shared" si="188"/>
        <v>1.4731378740539998</v>
      </c>
      <c r="AV692" s="830">
        <f t="shared" si="188"/>
        <v>1.5777306631118337</v>
      </c>
      <c r="AW692" s="820">
        <f t="shared" si="184"/>
        <v>6.9206414111658328</v>
      </c>
      <c r="AX692" s="837">
        <f t="shared" si="185"/>
        <v>19.835601637047382</v>
      </c>
      <c r="AY692" s="992">
        <v>0.78</v>
      </c>
      <c r="AZ692" s="833">
        <v>16.96</v>
      </c>
      <c r="BA692" s="833">
        <v>-20.47</v>
      </c>
      <c r="BB692" s="833">
        <v>4.92</v>
      </c>
      <c r="BC692" s="833">
        <v>-2.04</v>
      </c>
      <c r="BD692" s="961"/>
      <c r="BE692" s="664">
        <v>2011</v>
      </c>
      <c r="BF692" s="946" t="e">
        <f>#VALUE!</f>
        <v>#VALUE!</v>
      </c>
      <c r="BG692" s="893">
        <v>1</v>
      </c>
    </row>
    <row r="693" spans="1:59" ht="11.25" customHeight="1" x14ac:dyDescent="0.2">
      <c r="A693" s="609" t="s">
        <v>1636</v>
      </c>
      <c r="B693" s="925" t="s">
        <v>1637</v>
      </c>
      <c r="C693" s="988" t="s">
        <v>108</v>
      </c>
      <c r="D693" s="988" t="s">
        <v>4373</v>
      </c>
      <c r="E693" s="792">
        <v>7</v>
      </c>
      <c r="F693" s="526">
        <v>693</v>
      </c>
      <c r="G693" s="526" t="s">
        <v>106</v>
      </c>
      <c r="H693" s="526" t="s">
        <v>106</v>
      </c>
      <c r="I693" s="924">
        <v>18.3</v>
      </c>
      <c r="J693" s="702">
        <f t="shared" si="172"/>
        <v>1.9672131147540981</v>
      </c>
      <c r="K693" s="927">
        <v>0.09</v>
      </c>
      <c r="L693" s="639">
        <v>4</v>
      </c>
      <c r="M693" s="693">
        <f t="shared" si="173"/>
        <v>0.36</v>
      </c>
      <c r="N693" s="921" t="s">
        <v>997</v>
      </c>
      <c r="O693" s="795">
        <v>8.5000000000000006E-2</v>
      </c>
      <c r="P693" s="915">
        <v>43594</v>
      </c>
      <c r="Q693" s="915">
        <v>43609</v>
      </c>
      <c r="R693" s="693">
        <f t="shared" si="174"/>
        <v>5.8823529411764595</v>
      </c>
      <c r="S693" s="759">
        <f>IF(INDEX(Historical!$D$7:$D$1437,MATCH(B693,Historical!$B$7:$B$1446,0))=0,"n/a",(INDEX(Historical!$C$7:$C$1437,MATCH(B693,Historical!$B$7:$B$1446,0))/INDEX(Historical!$D$7:$D$1437,MATCH(B693,Historical!$B$7:$B$1446,0))-1)*100)</f>
        <v>14.285714285714279</v>
      </c>
      <c r="T693" s="759">
        <f>IF(INDEX(Historical!$F$7:$F$1430,MATCH(B693,Historical!$B$7:$B$1446,0))=0,"n/a",((INDEX(Historical!$C$7:$C$1437,MATCH(B693,Historical!$B$7:$B$1446,0))/INDEX(Historical!$F$7:$F$1430,MATCH(B693,Historical!$B$7:$B$1446,0)))^(1/3)-1)*100)</f>
        <v>16.960709528514649</v>
      </c>
      <c r="U693" s="759">
        <f>IF(INDEX(Historical!$H$7:$H$1430,MATCH(B693,Historical!$B$7:$B$1446,0))=0,"n/a",((INDEX(Historical!$C$7:$C$1437,MATCH(B693,Historical!$B$7:$B$1446,0))/INDEX(Historical!$H$7:$H$1430,MATCH(B693,Historical!$B$7:$B$1446,0)))^(1/5)-1)*100)</f>
        <v>21.672868378641152</v>
      </c>
      <c r="V693" s="759">
        <f>IF(INDEX(Historical!$O$7:$O$1430,MATCH(B693,Historical!$B$7:$B$1446,0))=0,"n/a",((INDEX(Historical!$C$7:$C$1437,MATCH(B693,Historical!$B$7:$B$1446,0))/INDEX(Historical!$O$7:$O$1430,MATCH(B693,Historical!$B$7:$B$1446,0)))^(1/10)-1)*100)</f>
        <v>-0.60441225376401952</v>
      </c>
      <c r="W693" s="760" t="str">
        <f t="shared" si="175"/>
        <v>n/a</v>
      </c>
      <c r="X693" s="761">
        <f t="shared" si="176"/>
        <v>4.0892204488002175</v>
      </c>
      <c r="Y693" s="926"/>
      <c r="Z693" s="702">
        <f t="shared" si="177"/>
        <v>27.69230769230769</v>
      </c>
      <c r="AA693" s="935">
        <f t="shared" si="178"/>
        <v>14.076923076923077</v>
      </c>
      <c r="AB693" s="639">
        <v>12</v>
      </c>
      <c r="AC693" s="916">
        <v>1.3</v>
      </c>
      <c r="AD693" s="916" t="s">
        <v>137</v>
      </c>
      <c r="AE693" s="916">
        <v>2.87</v>
      </c>
      <c r="AF693" s="916">
        <v>1.02</v>
      </c>
      <c r="AG693" s="916">
        <v>10.4</v>
      </c>
      <c r="AH693" s="916">
        <v>4.9000000000000004</v>
      </c>
      <c r="AI693" s="916">
        <v>6.7100000000000009</v>
      </c>
      <c r="AJ693" s="916">
        <v>5.3</v>
      </c>
      <c r="AK693" s="916" t="s">
        <v>137</v>
      </c>
      <c r="AL693" s="928">
        <v>118.03</v>
      </c>
      <c r="AM693" s="922">
        <v>0.8</v>
      </c>
      <c r="AN693" s="916">
        <v>0.09</v>
      </c>
      <c r="AO693" s="802">
        <f t="shared" si="179"/>
        <v>9.5631584164721737</v>
      </c>
      <c r="AP693" s="803">
        <f t="shared" si="180"/>
        <v>23.64008149339525</v>
      </c>
      <c r="AQ693" s="936">
        <f t="shared" si="181"/>
        <v>-20.115467945675103</v>
      </c>
      <c r="AR693" s="702">
        <f>INDEX(Historical!$C$7:$C$1437,MATCH(B693,Historical!$B$7:$B$1446,0))*IF(AH693="n/a",1.03,IF(AH693&lt;0,1.01,IF(AH693&gt;10,1.1,(1+AH693/100))))</f>
        <v>0.33567999999999998</v>
      </c>
      <c r="AS693" s="935">
        <f t="shared" si="182"/>
        <v>0.35820412799999996</v>
      </c>
      <c r="AT693" s="935">
        <f t="shared" si="188"/>
        <v>0.36895025183999997</v>
      </c>
      <c r="AU693" s="935">
        <f t="shared" si="188"/>
        <v>0.38001875939519997</v>
      </c>
      <c r="AV693" s="935">
        <f t="shared" si="188"/>
        <v>0.39141932217705599</v>
      </c>
      <c r="AW693" s="702">
        <f t="shared" si="184"/>
        <v>1.8342724614122559</v>
      </c>
      <c r="AX693" s="810">
        <f t="shared" si="185"/>
        <v>10.023346783673528</v>
      </c>
      <c r="AY693" s="991">
        <v>0.85</v>
      </c>
      <c r="AZ693" s="922">
        <v>14.02</v>
      </c>
      <c r="BA693" s="922">
        <v>-10.86</v>
      </c>
      <c r="BB693" s="922">
        <v>-0.19</v>
      </c>
      <c r="BC693" s="922">
        <v>-2.8899999999999997</v>
      </c>
      <c r="BE693" s="664">
        <v>2013</v>
      </c>
      <c r="BF693" s="946" t="e">
        <f>#VALUE!</f>
        <v>#VALUE!</v>
      </c>
      <c r="BG693" s="931">
        <v>1.2</v>
      </c>
    </row>
    <row r="694" spans="1:59" ht="11.25" customHeight="1" x14ac:dyDescent="0.2">
      <c r="A694" s="609" t="s">
        <v>1660</v>
      </c>
      <c r="B694" s="925" t="s">
        <v>1661</v>
      </c>
      <c r="C694" s="988" t="s">
        <v>4377</v>
      </c>
      <c r="D694" s="988" t="s">
        <v>523</v>
      </c>
      <c r="E694" s="792">
        <v>8</v>
      </c>
      <c r="F694" s="526">
        <v>547</v>
      </c>
      <c r="G694" s="526" t="s">
        <v>106</v>
      </c>
      <c r="H694" s="526" t="s">
        <v>106</v>
      </c>
      <c r="I694" s="924">
        <v>45.79</v>
      </c>
      <c r="J694" s="702">
        <f t="shared" si="172"/>
        <v>1.7471063550993668</v>
      </c>
      <c r="K694" s="927">
        <v>0.2</v>
      </c>
      <c r="L694" s="639">
        <v>4</v>
      </c>
      <c r="M694" s="693">
        <f t="shared" si="173"/>
        <v>0.8</v>
      </c>
      <c r="N694" s="921" t="s">
        <v>149</v>
      </c>
      <c r="O694" s="795">
        <v>0.18</v>
      </c>
      <c r="P694" s="915">
        <v>43433</v>
      </c>
      <c r="Q694" s="915">
        <v>43451</v>
      </c>
      <c r="R694" s="693">
        <f t="shared" si="174"/>
        <v>11.111111111111121</v>
      </c>
      <c r="S694" s="759">
        <f>IF(INDEX(Historical!$D$7:$D$1437,MATCH(B694,Historical!$B$7:$B$1446,0))=0,"n/a",(INDEX(Historical!$C$7:$C$1437,MATCH(B694,Historical!$B$7:$B$1446,0))/INDEX(Historical!$D$7:$D$1437,MATCH(B694,Historical!$B$7:$B$1446,0))-1)*100)</f>
        <v>2.7777777777777901</v>
      </c>
      <c r="T694" s="759">
        <f>IF(INDEX(Historical!$F$7:$F$1430,MATCH(B694,Historical!$B$7:$B$1446,0))=0,"n/a",((INDEX(Historical!$C$7:$C$1437,MATCH(B694,Historical!$B$7:$B$1446,0))/INDEX(Historical!$F$7:$F$1430,MATCH(B694,Historical!$B$7:$B$1446,0)))^(1/3)-1)*100)</f>
        <v>3.8873324124418351</v>
      </c>
      <c r="U694" s="759">
        <f>IF(INDEX(Historical!$H$7:$H$1430,MATCH(B694,Historical!$B$7:$B$1446,0))=0,"n/a",((INDEX(Historical!$C$7:$C$1437,MATCH(B694,Historical!$B$7:$B$1446,0))/INDEX(Historical!$H$7:$H$1430,MATCH(B694,Historical!$B$7:$B$1446,0)))^(1/5)-1)*100)</f>
        <v>4.2836189040638795</v>
      </c>
      <c r="V694" s="759">
        <f>IF(INDEX(Historical!$O$7:$O$1430,MATCH(B694,Historical!$B$7:$B$1446,0))=0,"n/a",((INDEX(Historical!$C$7:$C$1437,MATCH(B694,Historical!$B$7:$B$1446,0))/INDEX(Historical!$O$7:$O$1430,MATCH(B694,Historical!$B$7:$B$1446,0)))^(1/10)-1)*100)</f>
        <v>-0.46106226110628201</v>
      </c>
      <c r="W694" s="760" t="str">
        <f t="shared" si="175"/>
        <v>n/a</v>
      </c>
      <c r="X694" s="761">
        <f t="shared" si="176"/>
        <v>0.11243094236388135</v>
      </c>
      <c r="Y694" s="716"/>
      <c r="Z694" s="702">
        <f t="shared" si="177"/>
        <v>23.738872403560833</v>
      </c>
      <c r="AA694" s="935">
        <f t="shared" si="178"/>
        <v>13.58753709198813</v>
      </c>
      <c r="AB694" s="639">
        <v>12</v>
      </c>
      <c r="AC694" s="916">
        <v>3.37</v>
      </c>
      <c r="AD694" s="916">
        <v>8.49</v>
      </c>
      <c r="AE694" s="916">
        <v>1.34</v>
      </c>
      <c r="AF694" s="916">
        <v>2.72</v>
      </c>
      <c r="AG694" s="916">
        <v>21</v>
      </c>
      <c r="AH694" s="916">
        <v>9.9</v>
      </c>
      <c r="AI694" s="916">
        <v>98.29</v>
      </c>
      <c r="AJ694" s="916">
        <v>38.1</v>
      </c>
      <c r="AK694" s="916">
        <v>1.6</v>
      </c>
      <c r="AL694" s="928">
        <v>4110</v>
      </c>
      <c r="AM694" s="923">
        <v>1.3</v>
      </c>
      <c r="AN694" s="916">
        <v>2.4300000000000002</v>
      </c>
      <c r="AO694" s="802">
        <f t="shared" si="179"/>
        <v>-7.5568118328248843</v>
      </c>
      <c r="AP694" s="803">
        <f t="shared" si="180"/>
        <v>6.0307252591632459</v>
      </c>
      <c r="AQ694" s="936">
        <f t="shared" si="181"/>
        <v>28.163265477554432</v>
      </c>
      <c r="AR694" s="702">
        <f>INDEX(Historical!$C$7:$C$1437,MATCH(B694,Historical!$B$7:$B$1446,0))*IF(AH694="n/a",1.03,IF(AH694&lt;0,1.01,IF(AH694&gt;10,1.1,(1+AH694/100))))</f>
        <v>0.81325999999999998</v>
      </c>
      <c r="AS694" s="935">
        <f t="shared" si="182"/>
        <v>0.8945860000000001</v>
      </c>
      <c r="AT694" s="935">
        <f t="shared" si="188"/>
        <v>0.90889937600000015</v>
      </c>
      <c r="AU694" s="935">
        <f t="shared" si="188"/>
        <v>0.92344176601600014</v>
      </c>
      <c r="AV694" s="935">
        <f t="shared" si="188"/>
        <v>0.93821683427225611</v>
      </c>
      <c r="AW694" s="702">
        <f t="shared" si="184"/>
        <v>4.4784039762882566</v>
      </c>
      <c r="AX694" s="810">
        <f t="shared" si="185"/>
        <v>9.7803100595943597</v>
      </c>
      <c r="AY694" s="991">
        <v>1.52</v>
      </c>
      <c r="AZ694" s="922">
        <v>82.25</v>
      </c>
      <c r="BA694" s="922">
        <v>-0.24</v>
      </c>
      <c r="BB694" s="922">
        <v>16.34</v>
      </c>
      <c r="BC694" s="922">
        <v>45.09</v>
      </c>
      <c r="BE694" s="664">
        <v>2012</v>
      </c>
      <c r="BF694" s="946" t="e">
        <f>#VALUE!</f>
        <v>#VALUE!</v>
      </c>
      <c r="BG694" s="931">
        <v>5.2</v>
      </c>
    </row>
    <row r="695" spans="1:59" ht="11.25" customHeight="1" x14ac:dyDescent="0.2">
      <c r="A695" s="609" t="s">
        <v>1630</v>
      </c>
      <c r="B695" s="925" t="s">
        <v>1631</v>
      </c>
      <c r="C695" s="988" t="s">
        <v>4353</v>
      </c>
      <c r="D695" s="988" t="s">
        <v>4354</v>
      </c>
      <c r="E695" s="793">
        <v>8</v>
      </c>
      <c r="F695" s="526">
        <v>497</v>
      </c>
      <c r="G695" s="526" t="s">
        <v>106</v>
      </c>
      <c r="H695" s="526" t="s">
        <v>106</v>
      </c>
      <c r="I695" s="924">
        <v>19.559999999999999</v>
      </c>
      <c r="J695" s="702">
        <f t="shared" si="172"/>
        <v>9.2024539877300615</v>
      </c>
      <c r="K695" s="927">
        <v>0.45</v>
      </c>
      <c r="L695" s="639">
        <v>4</v>
      </c>
      <c r="M695" s="693">
        <f t="shared" si="173"/>
        <v>1.8</v>
      </c>
      <c r="N695" s="921" t="s">
        <v>520</v>
      </c>
      <c r="O695" s="795">
        <v>0.43</v>
      </c>
      <c r="P695" s="917">
        <v>43053</v>
      </c>
      <c r="Q695" s="917">
        <v>43069</v>
      </c>
      <c r="R695" s="693">
        <f t="shared" si="174"/>
        <v>4.6511627906976782</v>
      </c>
      <c r="S695" s="759">
        <f>IF(INDEX(Historical!$D$7:$D$1437,MATCH(B695,Historical!$B$7:$B$1446,0))=0,"n/a",(INDEX(Historical!$C$7:$C$1437,MATCH(B695,Historical!$B$7:$B$1446,0))/INDEX(Historical!$D$7:$D$1437,MATCH(B695,Historical!$B$7:$B$1446,0))-1)*100)</f>
        <v>4.0462427745664886</v>
      </c>
      <c r="T695" s="759">
        <f>IF(INDEX(Historical!$F$7:$F$1430,MATCH(B695,Historical!$B$7:$B$1446,0))=0,"n/a",((INDEX(Historical!$C$7:$C$1437,MATCH(B695,Historical!$B$7:$B$1446,0))/INDEX(Historical!$F$7:$F$1430,MATCH(B695,Historical!$B$7:$B$1446,0)))^(1/3)-1)*100)</f>
        <v>4.0041911525952045</v>
      </c>
      <c r="U695" s="759">
        <f>IF(INDEX(Historical!$H$7:$H$1430,MATCH(B695,Historical!$B$7:$B$1446,0))=0,"n/a",((INDEX(Historical!$C$7:$C$1437,MATCH(B695,Historical!$B$7:$B$1446,0))/INDEX(Historical!$H$7:$H$1430,MATCH(B695,Historical!$B$7:$B$1446,0)))^(1/5)-1)*100)</f>
        <v>5.7661557194869095</v>
      </c>
      <c r="V695" s="759" t="str">
        <f>IF(INDEX(Historical!$O$7:$O$1430,MATCH(B695,Historical!$B$7:$B$1446,0))=0,"n/a",((INDEX(Historical!$C$7:$C$1437,MATCH(B695,Historical!$B$7:$B$1446,0))/INDEX(Historical!$O$7:$O$1430,MATCH(B695,Historical!$B$7:$B$1446,0)))^(1/10)-1)*100)</f>
        <v>n/a</v>
      </c>
      <c r="W695" s="760" t="str">
        <f t="shared" si="175"/>
        <v>n/a</v>
      </c>
      <c r="X695" s="761">
        <f t="shared" si="176"/>
        <v>0.33138825974062702</v>
      </c>
      <c r="Y695" s="727" t="s">
        <v>4435</v>
      </c>
      <c r="Z695" s="702">
        <f t="shared" si="177"/>
        <v>119.20529801324504</v>
      </c>
      <c r="AA695" s="935">
        <f t="shared" si="178"/>
        <v>12.95364238410596</v>
      </c>
      <c r="AB695" s="639">
        <v>12</v>
      </c>
      <c r="AC695" s="916">
        <v>1.51</v>
      </c>
      <c r="AD695" s="916">
        <v>2.16</v>
      </c>
      <c r="AE695" s="916">
        <v>5.52</v>
      </c>
      <c r="AF695" s="916">
        <v>1.07</v>
      </c>
      <c r="AG695" s="916">
        <v>8</v>
      </c>
      <c r="AH695" s="916">
        <v>7.7</v>
      </c>
      <c r="AI695" s="916">
        <v>-25.11</v>
      </c>
      <c r="AJ695" s="916">
        <v>17.399999999999999</v>
      </c>
      <c r="AK695" s="916">
        <v>6</v>
      </c>
      <c r="AL695" s="928">
        <v>3440</v>
      </c>
      <c r="AM695" s="922">
        <v>0.8</v>
      </c>
      <c r="AN695" s="916">
        <v>0.99</v>
      </c>
      <c r="AO695" s="802">
        <f t="shared" si="179"/>
        <v>2.0149673231110103</v>
      </c>
      <c r="AP695" s="803">
        <f t="shared" si="180"/>
        <v>14.96860970721697</v>
      </c>
      <c r="AQ695" s="936">
        <f t="shared" si="181"/>
        <v>-21.513207477681316</v>
      </c>
      <c r="AR695" s="702">
        <f>INDEX(Historical!$C$7:$C$1437,MATCH(B695,Historical!$B$7:$B$1446,0))*IF(AH695="n/a",1.03,IF(AH695&lt;0,1.01,IF(AH695&gt;10,1.1,(1+AH695/100))))</f>
        <v>1.9385999999999999</v>
      </c>
      <c r="AS695" s="935">
        <f t="shared" si="182"/>
        <v>1.957986</v>
      </c>
      <c r="AT695" s="935">
        <f t="shared" si="188"/>
        <v>2.0754651600000003</v>
      </c>
      <c r="AU695" s="935">
        <f t="shared" si="188"/>
        <v>2.1999930696000005</v>
      </c>
      <c r="AV695" s="935">
        <f t="shared" si="188"/>
        <v>2.3319926537760005</v>
      </c>
      <c r="AW695" s="702">
        <f t="shared" si="184"/>
        <v>10.504036883376001</v>
      </c>
      <c r="AX695" s="810">
        <f t="shared" si="185"/>
        <v>53.701620058159513</v>
      </c>
      <c r="AY695" s="991">
        <v>0.98</v>
      </c>
      <c r="AZ695" s="922">
        <v>24.59</v>
      </c>
      <c r="BA695" s="922">
        <v>-17.919999999999998</v>
      </c>
      <c r="BB695" s="922">
        <v>3.54</v>
      </c>
      <c r="BC695" s="922">
        <v>-4.1500000000000004</v>
      </c>
      <c r="BE695" s="664">
        <v>2012</v>
      </c>
      <c r="BF695" s="946" t="e">
        <f>#VALUE!</f>
        <v>#VALUE!</v>
      </c>
      <c r="BG695" s="931">
        <v>3.9</v>
      </c>
    </row>
    <row r="696" spans="1:59" ht="11.25" customHeight="1" x14ac:dyDescent="0.2">
      <c r="A696" s="537" t="s">
        <v>799</v>
      </c>
      <c r="B696" s="925" t="s">
        <v>800</v>
      </c>
      <c r="C696" s="988" t="s">
        <v>108</v>
      </c>
      <c r="D696" s="988" t="s">
        <v>4373</v>
      </c>
      <c r="E696" s="792">
        <v>24</v>
      </c>
      <c r="F696" s="526">
        <v>136</v>
      </c>
      <c r="G696" s="526" t="s">
        <v>37</v>
      </c>
      <c r="H696" s="526" t="s">
        <v>106</v>
      </c>
      <c r="I696" s="916">
        <v>35.130000000000003</v>
      </c>
      <c r="J696" s="702">
        <f t="shared" si="172"/>
        <v>3.4158838599487615</v>
      </c>
      <c r="K696" s="933">
        <v>0.3</v>
      </c>
      <c r="L696" s="639">
        <v>4</v>
      </c>
      <c r="M696" s="693">
        <f t="shared" si="173"/>
        <v>1.2</v>
      </c>
      <c r="N696" s="921" t="s">
        <v>429</v>
      </c>
      <c r="O696" s="796">
        <v>0.28000000000000003</v>
      </c>
      <c r="P696" s="658">
        <v>43243</v>
      </c>
      <c r="Q696" s="658">
        <v>43258</v>
      </c>
      <c r="R696" s="693">
        <f t="shared" si="174"/>
        <v>7.1428571428571281</v>
      </c>
      <c r="S696" s="759">
        <f>IF(INDEX(Historical!$D$7:$D$1437,MATCH(B696,Historical!$B$7:$B$1446,0))=0,"n/a",(INDEX(Historical!$C$7:$C$1437,MATCH(B696,Historical!$B$7:$B$1446,0))/INDEX(Historical!$D$7:$D$1437,MATCH(B696,Historical!$B$7:$B$1446,0))-1)*100)</f>
        <v>11.412957698356841</v>
      </c>
      <c r="T696" s="759">
        <f>IF(INDEX(Historical!$F$7:$F$1430,MATCH(B696,Historical!$B$7:$B$1446,0))=0,"n/a",((INDEX(Historical!$C$7:$C$1437,MATCH(B696,Historical!$B$7:$B$1446,0))/INDEX(Historical!$F$7:$F$1430,MATCH(B696,Historical!$B$7:$B$1446,0)))^(1/3)-1)*100)</f>
        <v>12.813372500755605</v>
      </c>
      <c r="U696" s="759">
        <f>IF(INDEX(Historical!$H$7:$H$1430,MATCH(B696,Historical!$B$7:$B$1446,0))=0,"n/a",((INDEX(Historical!$C$7:$C$1437,MATCH(B696,Historical!$B$7:$B$1446,0))/INDEX(Historical!$H$7:$H$1430,MATCH(B696,Historical!$B$7:$B$1446,0)))^(1/5)-1)*100)</f>
        <v>12.08745494260306</v>
      </c>
      <c r="V696" s="759">
        <f>IF(INDEX(Historical!$O$7:$O$1430,MATCH(B696,Historical!$B$7:$B$1446,0))=0,"n/a",((INDEX(Historical!$C$7:$C$1437,MATCH(B696,Historical!$B$7:$B$1446,0))/INDEX(Historical!$O$7:$O$1430,MATCH(B696,Historical!$B$7:$B$1446,0)))^(1/10)-1)*100)</f>
        <v>13.674072956687432</v>
      </c>
      <c r="W696" s="760">
        <f t="shared" si="175"/>
        <v>0.88396887897922016</v>
      </c>
      <c r="X696" s="761">
        <f t="shared" si="176"/>
        <v>8.0583032950687059</v>
      </c>
      <c r="Y696" s="711"/>
      <c r="Z696" s="702">
        <f t="shared" si="177"/>
        <v>57.41626794258373</v>
      </c>
      <c r="AA696" s="935">
        <f t="shared" si="178"/>
        <v>16.808612440191389</v>
      </c>
      <c r="AB696" s="639">
        <v>12</v>
      </c>
      <c r="AC696" s="916">
        <v>2.09</v>
      </c>
      <c r="AD696" s="916">
        <v>8.41</v>
      </c>
      <c r="AE696" s="916">
        <v>5.0999999999999996</v>
      </c>
      <c r="AF696" s="916">
        <v>1.66</v>
      </c>
      <c r="AG696" s="916">
        <v>9.9</v>
      </c>
      <c r="AH696" s="916">
        <v>10.7</v>
      </c>
      <c r="AI696" s="916">
        <v>4.46</v>
      </c>
      <c r="AJ696" s="916">
        <v>1.5</v>
      </c>
      <c r="AK696" s="916">
        <v>2</v>
      </c>
      <c r="AL696" s="928">
        <v>1170</v>
      </c>
      <c r="AM696" s="922">
        <v>1.2</v>
      </c>
      <c r="AN696" s="916">
        <v>0.22</v>
      </c>
      <c r="AO696" s="802">
        <f t="shared" si="179"/>
        <v>-1.3052736376395675</v>
      </c>
      <c r="AP696" s="803">
        <f t="shared" si="180"/>
        <v>15.503338802551822</v>
      </c>
      <c r="AQ696" s="936">
        <f t="shared" si="181"/>
        <v>11.359870391682447</v>
      </c>
      <c r="AR696" s="702">
        <f>INDEX(Historical!$C$7:$C$1437,MATCH(B696,Historical!$B$7:$B$1446,0))*IF(AH696="n/a",1.03,IF(AH696&lt;0,1.01,IF(AH696&gt;10,1.1,(1+AH696/100))))</f>
        <v>1.32</v>
      </c>
      <c r="AS696" s="935">
        <f t="shared" si="182"/>
        <v>1.3788720000000001</v>
      </c>
      <c r="AT696" s="935">
        <f t="shared" si="188"/>
        <v>1.4064494400000001</v>
      </c>
      <c r="AU696" s="935">
        <f t="shared" si="188"/>
        <v>1.4345784288000001</v>
      </c>
      <c r="AV696" s="935">
        <f t="shared" si="188"/>
        <v>1.4632699973760002</v>
      </c>
      <c r="AW696" s="702">
        <f t="shared" si="184"/>
        <v>7.003169866176</v>
      </c>
      <c r="AX696" s="810">
        <f t="shared" si="185"/>
        <v>19.935012428625104</v>
      </c>
      <c r="AY696" s="991">
        <v>0.75</v>
      </c>
      <c r="AZ696" s="922">
        <v>20.05</v>
      </c>
      <c r="BA696" s="922">
        <v>-5.81</v>
      </c>
      <c r="BB696" s="922">
        <v>3.0300000000000002</v>
      </c>
      <c r="BC696" s="922">
        <v>3.55</v>
      </c>
      <c r="BE696" s="664">
        <v>1995</v>
      </c>
      <c r="BF696" s="946" t="e">
        <f>#VALUE!</f>
        <v>#VALUE!</v>
      </c>
      <c r="BG696" s="931">
        <v>1.2</v>
      </c>
    </row>
    <row r="697" spans="1:59" ht="11.25" customHeight="1" x14ac:dyDescent="0.2">
      <c r="A697" s="537" t="s">
        <v>1695</v>
      </c>
      <c r="B697" s="925" t="s">
        <v>1696</v>
      </c>
      <c r="C697" s="988" t="s">
        <v>247</v>
      </c>
      <c r="D697" s="988" t="s">
        <v>4387</v>
      </c>
      <c r="E697" s="792">
        <v>9</v>
      </c>
      <c r="F697" s="526">
        <v>383</v>
      </c>
      <c r="G697" s="526" t="s">
        <v>115</v>
      </c>
      <c r="H697" s="526" t="s">
        <v>115</v>
      </c>
      <c r="I697" s="924">
        <v>77.680000000000007</v>
      </c>
      <c r="J697" s="702">
        <f t="shared" si="172"/>
        <v>1.8537590113285269</v>
      </c>
      <c r="K697" s="927">
        <v>0.36</v>
      </c>
      <c r="L697" s="639">
        <v>4</v>
      </c>
      <c r="M697" s="693">
        <f t="shared" si="173"/>
        <v>1.44</v>
      </c>
      <c r="N697" s="921" t="s">
        <v>119</v>
      </c>
      <c r="O697" s="795">
        <v>0.3</v>
      </c>
      <c r="P697" s="915">
        <v>43320</v>
      </c>
      <c r="Q697" s="915">
        <v>43336</v>
      </c>
      <c r="R697" s="693">
        <f t="shared" si="174"/>
        <v>20</v>
      </c>
      <c r="S697" s="759">
        <f>IF(INDEX(Historical!$D$7:$D$1437,MATCH(B697,Historical!$B$7:$B$1446,0))=0,"n/a",(INDEX(Historical!$C$7:$C$1437,MATCH(B697,Historical!$B$7:$B$1446,0))/INDEX(Historical!$D$7:$D$1437,MATCH(B697,Historical!$B$7:$B$1446,0))-1)*100)</f>
        <v>25.714285714285712</v>
      </c>
      <c r="T697" s="759">
        <f>IF(INDEX(Historical!$F$7:$F$1430,MATCH(B697,Historical!$B$7:$B$1446,0))=0,"n/a",((INDEX(Historical!$C$7:$C$1437,MATCH(B697,Historical!$B$7:$B$1446,0))/INDEX(Historical!$F$7:$F$1430,MATCH(B697,Historical!$B$7:$B$1446,0)))^(1/3)-1)*100)</f>
        <v>24.744576465260405</v>
      </c>
      <c r="U697" s="759">
        <f>IF(INDEX(Historical!$H$7:$H$1430,MATCH(B697,Historical!$B$7:$B$1446,0))=0,"n/a",((INDEX(Historical!$C$7:$C$1437,MATCH(B697,Historical!$B$7:$B$1446,0))/INDEX(Historical!$H$7:$H$1430,MATCH(B697,Historical!$B$7:$B$1446,0)))^(1/5)-1)*100)</f>
        <v>24.291887720104953</v>
      </c>
      <c r="V697" s="759" t="str">
        <f>IF(INDEX(Historical!$O$7:$O$1430,MATCH(B697,Historical!$B$7:$B$1446,0))=0,"n/a",((INDEX(Historical!$C$7:$C$1437,MATCH(B697,Historical!$B$7:$B$1446,0))/INDEX(Historical!$O$7:$O$1430,MATCH(B697,Historical!$B$7:$B$1446,0)))^(1/10)-1)*100)</f>
        <v>n/a</v>
      </c>
      <c r="W697" s="760" t="str">
        <f t="shared" si="175"/>
        <v>n/a</v>
      </c>
      <c r="X697" s="761">
        <f t="shared" si="176"/>
        <v>9.2929945371480319E-2</v>
      </c>
      <c r="Y697" s="716"/>
      <c r="Z697" s="702">
        <f t="shared" si="177"/>
        <v>63.436123348017617</v>
      </c>
      <c r="AA697" s="935">
        <f t="shared" si="178"/>
        <v>34.220264317180622</v>
      </c>
      <c r="AB697" s="639">
        <v>9</v>
      </c>
      <c r="AC697" s="916">
        <v>2.27</v>
      </c>
      <c r="AD697" s="916">
        <v>2.84</v>
      </c>
      <c r="AE697" s="916">
        <v>3.8</v>
      </c>
      <c r="AF697" s="916" t="s">
        <v>137</v>
      </c>
      <c r="AG697" s="916">
        <v>258.70000000000005</v>
      </c>
      <c r="AH697" s="916">
        <v>70</v>
      </c>
      <c r="AI697" s="916">
        <v>11.43</v>
      </c>
      <c r="AJ697" s="916">
        <v>261.39999999999998</v>
      </c>
      <c r="AK697" s="916">
        <v>12.049999999999999</v>
      </c>
      <c r="AL697" s="928">
        <v>96180</v>
      </c>
      <c r="AM697" s="922">
        <v>0.2</v>
      </c>
      <c r="AN697" s="916" t="s">
        <v>137</v>
      </c>
      <c r="AO697" s="802">
        <f t="shared" si="179"/>
        <v>-8.0746175857471414</v>
      </c>
      <c r="AP697" s="803">
        <f t="shared" si="180"/>
        <v>26.14564673143348</v>
      </c>
      <c r="AQ697" s="936" t="str">
        <f t="shared" si="181"/>
        <v>n/a</v>
      </c>
      <c r="AR697" s="702">
        <f>INDEX(Historical!$C$7:$C$1437,MATCH(B697,Historical!$B$7:$B$1446,0))*IF(AH697="n/a",1.03,IF(AH697&lt;0,1.01,IF(AH697&gt;10,1.1,(1+AH697/100))))</f>
        <v>1.4520000000000002</v>
      </c>
      <c r="AS697" s="935">
        <f t="shared" si="182"/>
        <v>1.5972000000000004</v>
      </c>
      <c r="AT697" s="935">
        <f t="shared" si="188"/>
        <v>1.7569200000000005</v>
      </c>
      <c r="AU697" s="935">
        <f t="shared" si="188"/>
        <v>1.9326120000000007</v>
      </c>
      <c r="AV697" s="935">
        <f t="shared" si="188"/>
        <v>2.1258732000000009</v>
      </c>
      <c r="AW697" s="702">
        <f t="shared" si="184"/>
        <v>8.8646052000000033</v>
      </c>
      <c r="AX697" s="810">
        <f t="shared" si="185"/>
        <v>11.41169567456231</v>
      </c>
      <c r="AY697" s="991">
        <v>0.5</v>
      </c>
      <c r="AZ697" s="922">
        <v>63.99</v>
      </c>
      <c r="BA697" s="922">
        <v>0.01</v>
      </c>
      <c r="BB697" s="922">
        <v>6.45</v>
      </c>
      <c r="BC697" s="922">
        <v>22.98</v>
      </c>
      <c r="BD697" s="696"/>
      <c r="BE697" s="664">
        <v>2010</v>
      </c>
      <c r="BF697" s="946" t="e">
        <f>#VALUE!</f>
        <v>#VALUE!</v>
      </c>
      <c r="BG697" s="931">
        <v>22.900000000000002</v>
      </c>
    </row>
    <row r="698" spans="1:59" ht="11.25" customHeight="1" x14ac:dyDescent="0.2">
      <c r="A698" s="609" t="s">
        <v>1646</v>
      </c>
      <c r="B698" s="925" t="s">
        <v>1647</v>
      </c>
      <c r="C698" s="988" t="s">
        <v>247</v>
      </c>
      <c r="D698" s="988" t="s">
        <v>4405</v>
      </c>
      <c r="E698" s="792">
        <v>9</v>
      </c>
      <c r="F698" s="526">
        <v>454</v>
      </c>
      <c r="G698" s="526" t="s">
        <v>106</v>
      </c>
      <c r="H698" s="526" t="s">
        <v>106</v>
      </c>
      <c r="I698" s="924">
        <v>41.61</v>
      </c>
      <c r="J698" s="702">
        <f t="shared" si="172"/>
        <v>1.7303532804614274</v>
      </c>
      <c r="K698" s="927">
        <v>0.18</v>
      </c>
      <c r="L698" s="639">
        <v>4</v>
      </c>
      <c r="M698" s="693">
        <f t="shared" si="173"/>
        <v>0.72</v>
      </c>
      <c r="N698" s="921" t="s">
        <v>320</v>
      </c>
      <c r="O698" s="795">
        <v>0.17</v>
      </c>
      <c r="P698" s="915">
        <v>43538</v>
      </c>
      <c r="Q698" s="915">
        <v>43553</v>
      </c>
      <c r="R698" s="693">
        <f t="shared" si="174"/>
        <v>5.8823529411764595</v>
      </c>
      <c r="S698" s="759">
        <f>IF(INDEX(Historical!$D$7:$D$1437,MATCH(B698,Historical!$B$7:$B$1446,0))=0,"n/a",(INDEX(Historical!$C$7:$C$1437,MATCH(B698,Historical!$B$7:$B$1446,0))/INDEX(Historical!$D$7:$D$1437,MATCH(B698,Historical!$B$7:$B$1446,0))-1)*100)</f>
        <v>17.24137931034484</v>
      </c>
      <c r="T698" s="759">
        <f>IF(INDEX(Historical!$F$7:$F$1430,MATCH(B698,Historical!$B$7:$B$1446,0))=0,"n/a",((INDEX(Historical!$C$7:$C$1437,MATCH(B698,Historical!$B$7:$B$1446,0))/INDEX(Historical!$F$7:$F$1430,MATCH(B698,Historical!$B$7:$B$1446,0)))^(1/3)-1)*100)</f>
        <v>15.616214441920405</v>
      </c>
      <c r="U698" s="759">
        <f>IF(INDEX(Historical!$H$7:$H$1430,MATCH(B698,Historical!$B$7:$B$1446,0))=0,"n/a",((INDEX(Historical!$C$7:$C$1437,MATCH(B698,Historical!$B$7:$B$1446,0))/INDEX(Historical!$H$7:$H$1430,MATCH(B698,Historical!$B$7:$B$1446,0)))^(1/5)-1)*100)</f>
        <v>20.28986284740084</v>
      </c>
      <c r="V698" s="759">
        <f>IF(INDEX(Historical!$O$7:$O$1430,MATCH(B698,Historical!$B$7:$B$1446,0))=0,"n/a",((INDEX(Historical!$C$7:$C$1437,MATCH(B698,Historical!$B$7:$B$1446,0))/INDEX(Historical!$O$7:$O$1430,MATCH(B698,Historical!$B$7:$B$1446,0)))^(1/10)-1)*100)</f>
        <v>15.568344736764761</v>
      </c>
      <c r="W698" s="760">
        <f t="shared" si="175"/>
        <v>1.3032768216833084</v>
      </c>
      <c r="X698" s="761">
        <f t="shared" si="176"/>
        <v>0.73248602337187141</v>
      </c>
      <c r="Y698" s="926"/>
      <c r="Z698" s="702">
        <f t="shared" si="177"/>
        <v>31.168831168831169</v>
      </c>
      <c r="AA698" s="935">
        <f t="shared" si="178"/>
        <v>18.012987012987011</v>
      </c>
      <c r="AB698" s="639">
        <v>12</v>
      </c>
      <c r="AC698" s="916">
        <v>2.31</v>
      </c>
      <c r="AD698" s="916">
        <v>1.91</v>
      </c>
      <c r="AE698" s="916">
        <v>2.39</v>
      </c>
      <c r="AF698" s="916">
        <v>4.45</v>
      </c>
      <c r="AG698" s="916">
        <v>28.199999999999996</v>
      </c>
      <c r="AH698" s="916">
        <v>10.7</v>
      </c>
      <c r="AI698" s="916">
        <v>10.059999999999999</v>
      </c>
      <c r="AJ698" s="916">
        <v>27.700000000000003</v>
      </c>
      <c r="AK698" s="916">
        <v>9.4499999999999993</v>
      </c>
      <c r="AL698" s="928">
        <v>7630</v>
      </c>
      <c r="AM698" s="922">
        <v>1.7999999999999998</v>
      </c>
      <c r="AN698" s="916">
        <v>2.0499999999999998</v>
      </c>
      <c r="AO698" s="802">
        <f t="shared" si="179"/>
        <v>4.0072291148752583</v>
      </c>
      <c r="AP698" s="803">
        <f t="shared" si="180"/>
        <v>22.02021612786227</v>
      </c>
      <c r="AQ698" s="936">
        <f t="shared" si="181"/>
        <v>88.747676610032556</v>
      </c>
      <c r="AR698" s="702">
        <f>INDEX(Historical!$C$7:$C$1437,MATCH(B698,Historical!$B$7:$B$1446,0))*IF(AH698="n/a",1.03,IF(AH698&lt;0,1.01,IF(AH698&gt;10,1.1,(1+AH698/100))))</f>
        <v>0.74800000000000011</v>
      </c>
      <c r="AS698" s="935">
        <f t="shared" si="182"/>
        <v>0.8228000000000002</v>
      </c>
      <c r="AT698" s="935">
        <f t="shared" si="188"/>
        <v>0.9005546000000002</v>
      </c>
      <c r="AU698" s="935">
        <f t="shared" si="188"/>
        <v>0.98565700970000025</v>
      </c>
      <c r="AV698" s="935">
        <f t="shared" si="188"/>
        <v>1.0788015971166502</v>
      </c>
      <c r="AW698" s="702">
        <f t="shared" si="184"/>
        <v>4.535813206816651</v>
      </c>
      <c r="AX698" s="810">
        <f t="shared" si="185"/>
        <v>10.900776752743695</v>
      </c>
      <c r="AY698" s="991">
        <v>1.0900000000000001</v>
      </c>
      <c r="AZ698" s="922">
        <v>18.240000000000002</v>
      </c>
      <c r="BA698" s="922">
        <v>-11.64</v>
      </c>
      <c r="BB698" s="922">
        <v>1.3299999999999998</v>
      </c>
      <c r="BC698" s="922">
        <v>-0.91</v>
      </c>
      <c r="BE698" s="664">
        <v>2011</v>
      </c>
      <c r="BF698" s="946" t="e">
        <f>#VALUE!</f>
        <v>#VALUE!</v>
      </c>
      <c r="BG698" s="931">
        <v>3.4000000000000004</v>
      </c>
    </row>
    <row r="699" spans="1:59" ht="11.25" customHeight="1" x14ac:dyDescent="0.2">
      <c r="A699" s="537" t="s">
        <v>345</v>
      </c>
      <c r="B699" s="925" t="s">
        <v>346</v>
      </c>
      <c r="C699" s="988" t="s">
        <v>123</v>
      </c>
      <c r="D699" s="988" t="s">
        <v>4205</v>
      </c>
      <c r="E699" s="792">
        <v>51</v>
      </c>
      <c r="F699" s="526">
        <v>25</v>
      </c>
      <c r="G699" s="526" t="s">
        <v>106</v>
      </c>
      <c r="H699" s="526" t="s">
        <v>106</v>
      </c>
      <c r="I699" s="916">
        <v>92.54</v>
      </c>
      <c r="J699" s="702">
        <f t="shared" si="172"/>
        <v>1.0806137886319429</v>
      </c>
      <c r="K699" s="927">
        <v>0.25</v>
      </c>
      <c r="L699" s="639">
        <v>4</v>
      </c>
      <c r="M699" s="693">
        <f t="shared" si="173"/>
        <v>1</v>
      </c>
      <c r="N699" s="921" t="s">
        <v>149</v>
      </c>
      <c r="O699" s="795">
        <v>0.22500000000000001</v>
      </c>
      <c r="P699" s="915">
        <v>43433</v>
      </c>
      <c r="Q699" s="915">
        <v>43448</v>
      </c>
      <c r="R699" s="693">
        <f t="shared" si="174"/>
        <v>11.111111111111107</v>
      </c>
      <c r="S699" s="759">
        <f>IF(INDEX(Historical!$D$7:$D$1437,MATCH(B699,Historical!$B$7:$B$1446,0))=0,"n/a",(INDEX(Historical!$C$7:$C$1437,MATCH(B699,Historical!$B$7:$B$1446,0))/INDEX(Historical!$D$7:$D$1437,MATCH(B699,Historical!$B$7:$B$1446,0))-1)*100)</f>
        <v>10.119047619047628</v>
      </c>
      <c r="T699" s="759">
        <f>IF(INDEX(Historical!$F$7:$F$1430,MATCH(B699,Historical!$B$7:$B$1446,0))=0,"n/a",((INDEX(Historical!$C$7:$C$1437,MATCH(B699,Historical!$B$7:$B$1446,0))/INDEX(Historical!$F$7:$F$1430,MATCH(B699,Historical!$B$7:$B$1446,0)))^(1/3)-1)*100)</f>
        <v>8.211385478619615</v>
      </c>
      <c r="U699" s="759">
        <f>IF(INDEX(Historical!$H$7:$H$1430,MATCH(B699,Historical!$B$7:$B$1446,0))=0,"n/a",((INDEX(Historical!$C$7:$C$1437,MATCH(B699,Historical!$B$7:$B$1446,0))/INDEX(Historical!$H$7:$H$1430,MATCH(B699,Historical!$B$7:$B$1446,0)))^(1/5)-1)*100)</f>
        <v>7.3113541506014013</v>
      </c>
      <c r="V699" s="759">
        <f>IF(INDEX(Historical!$O$7:$O$1430,MATCH(B699,Historical!$B$7:$B$1446,0))=0,"n/a",((INDEX(Historical!$C$7:$C$1437,MATCH(B699,Historical!$B$7:$B$1446,0))/INDEX(Historical!$O$7:$O$1430,MATCH(B699,Historical!$B$7:$B$1446,0)))^(1/10)-1)*100)</f>
        <v>8.087452285901664</v>
      </c>
      <c r="W699" s="760">
        <f t="shared" si="175"/>
        <v>0.90403675868936073</v>
      </c>
      <c r="X699" s="761">
        <f t="shared" si="176"/>
        <v>1.107780931909303</v>
      </c>
      <c r="Y699" s="716"/>
      <c r="Z699" s="702">
        <f t="shared" si="177"/>
        <v>20.408163265306118</v>
      </c>
      <c r="AA699" s="935">
        <f t="shared" si="178"/>
        <v>18.885714285714286</v>
      </c>
      <c r="AB699" s="639">
        <v>12</v>
      </c>
      <c r="AC699" s="916">
        <v>4.9000000000000004</v>
      </c>
      <c r="AD699" s="916">
        <v>4.29</v>
      </c>
      <c r="AE699" s="916">
        <v>1.03</v>
      </c>
      <c r="AF699" s="916">
        <v>2.71</v>
      </c>
      <c r="AG699" s="916">
        <v>14.6</v>
      </c>
      <c r="AH699" s="916">
        <v>11.799999999999999</v>
      </c>
      <c r="AI699" s="916">
        <v>13.900000000000002</v>
      </c>
      <c r="AJ699" s="916">
        <v>6.6000000000000005</v>
      </c>
      <c r="AK699" s="916">
        <v>4.3999999999999995</v>
      </c>
      <c r="AL699" s="928">
        <v>2060</v>
      </c>
      <c r="AM699" s="922">
        <v>2.4</v>
      </c>
      <c r="AN699" s="916">
        <v>0.35</v>
      </c>
      <c r="AO699" s="802">
        <f t="shared" si="179"/>
        <v>-10.493746346480942</v>
      </c>
      <c r="AP699" s="803">
        <f t="shared" si="180"/>
        <v>8.3919679392333446</v>
      </c>
      <c r="AQ699" s="936">
        <f t="shared" si="181"/>
        <v>50.820401971330284</v>
      </c>
      <c r="AR699" s="702">
        <f>INDEX(Historical!$C$7:$C$1437,MATCH(B699,Historical!$B$7:$B$1446,0))*IF(AH699="n/a",1.03,IF(AH699&lt;0,1.01,IF(AH699&gt;10,1.1,(1+AH699/100))))</f>
        <v>1.0175000000000001</v>
      </c>
      <c r="AS699" s="935">
        <f t="shared" si="182"/>
        <v>1.1192500000000001</v>
      </c>
      <c r="AT699" s="935">
        <f t="shared" si="188"/>
        <v>1.1684970000000001</v>
      </c>
      <c r="AU699" s="935">
        <f t="shared" si="188"/>
        <v>1.2199108680000001</v>
      </c>
      <c r="AV699" s="935">
        <f t="shared" si="188"/>
        <v>1.2735869461920002</v>
      </c>
      <c r="AW699" s="702">
        <f t="shared" si="184"/>
        <v>5.7987448141920011</v>
      </c>
      <c r="AX699" s="810">
        <f t="shared" si="185"/>
        <v>6.2662036029738495</v>
      </c>
      <c r="AY699" s="991">
        <v>1.26</v>
      </c>
      <c r="AZ699" s="922">
        <v>35.909999999999997</v>
      </c>
      <c r="BA699" s="922">
        <v>-2.92</v>
      </c>
      <c r="BB699" s="922">
        <v>2.69</v>
      </c>
      <c r="BC699" s="922">
        <v>8.4</v>
      </c>
      <c r="BE699" s="664">
        <v>1969</v>
      </c>
      <c r="BF699" s="946" t="e">
        <f>#VALUE!</f>
        <v>#VALUE!</v>
      </c>
      <c r="BG699" s="931">
        <v>7.6</v>
      </c>
    </row>
    <row r="700" spans="1:59" ht="11.25" customHeight="1" x14ac:dyDescent="0.2">
      <c r="A700" s="537" t="s">
        <v>1701</v>
      </c>
      <c r="B700" s="925" t="s">
        <v>1702</v>
      </c>
      <c r="C700" s="988" t="s">
        <v>112</v>
      </c>
      <c r="D700" s="988" t="s">
        <v>4356</v>
      </c>
      <c r="E700" s="792">
        <v>9</v>
      </c>
      <c r="F700" s="526">
        <v>467</v>
      </c>
      <c r="G700" s="526" t="s">
        <v>106</v>
      </c>
      <c r="H700" s="526" t="s">
        <v>106</v>
      </c>
      <c r="I700" s="916">
        <v>17.29</v>
      </c>
      <c r="J700" s="702">
        <f t="shared" si="172"/>
        <v>3.35454019664546</v>
      </c>
      <c r="K700" s="927">
        <v>0.14499999999999999</v>
      </c>
      <c r="L700" s="639">
        <v>4</v>
      </c>
      <c r="M700" s="693">
        <f t="shared" si="173"/>
        <v>0.57999999999999996</v>
      </c>
      <c r="N700" s="921" t="s">
        <v>241</v>
      </c>
      <c r="O700" s="795">
        <v>0.13500000000000001</v>
      </c>
      <c r="P700" s="915">
        <v>43552</v>
      </c>
      <c r="Q700" s="915">
        <v>43567</v>
      </c>
      <c r="R700" s="693">
        <f t="shared" si="174"/>
        <v>7.4074074074073932</v>
      </c>
      <c r="S700" s="759">
        <f>IF(INDEX(Historical!$D$7:$D$1437,MATCH(B700,Historical!$B$7:$B$1446,0))=0,"n/a",(INDEX(Historical!$C$7:$C$1437,MATCH(B700,Historical!$B$7:$B$1446,0))/INDEX(Historical!$D$7:$D$1437,MATCH(B700,Historical!$B$7:$B$1446,0))-1)*100)</f>
        <v>5.9701492537313383</v>
      </c>
      <c r="T700" s="759">
        <f>IF(INDEX(Historical!$F$7:$F$1430,MATCH(B700,Historical!$B$7:$B$1446,0))=0,"n/a",((INDEX(Historical!$C$7:$C$1437,MATCH(B700,Historical!$B$7:$B$1446,0))/INDEX(Historical!$F$7:$F$1430,MATCH(B700,Historical!$B$7:$B$1446,0)))^(1/3)-1)*100)</f>
        <v>6.3658248576630827</v>
      </c>
      <c r="U700" s="759">
        <f>IF(INDEX(Historical!$H$7:$H$1430,MATCH(B700,Historical!$B$7:$B$1446,0))=0,"n/a",((INDEX(Historical!$C$7:$C$1437,MATCH(B700,Historical!$B$7:$B$1446,0))/INDEX(Historical!$H$7:$H$1430,MATCH(B700,Historical!$B$7:$B$1446,0)))^(1/5)-1)*100)</f>
        <v>6.4267992326247247</v>
      </c>
      <c r="V700" s="759">
        <f>IF(INDEX(Historical!$O$7:$O$1430,MATCH(B700,Historical!$B$7:$B$1446,0))=0,"n/a",((INDEX(Historical!$C$7:$C$1437,MATCH(B700,Historical!$B$7:$B$1446,0))/INDEX(Historical!$O$7:$O$1430,MATCH(B700,Historical!$B$7:$B$1446,0)))^(1/10)-1)*100)</f>
        <v>-1.1863739999355749</v>
      </c>
      <c r="W700" s="760" t="str">
        <f t="shared" si="175"/>
        <v>n/a</v>
      </c>
      <c r="X700" s="761">
        <f t="shared" si="176"/>
        <v>0.69856513398094844</v>
      </c>
      <c r="Y700" s="925"/>
      <c r="Z700" s="702">
        <f t="shared" si="177"/>
        <v>54.716981132075468</v>
      </c>
      <c r="AA700" s="935">
        <f t="shared" si="178"/>
        <v>16.311320754716981</v>
      </c>
      <c r="AB700" s="639">
        <v>2</v>
      </c>
      <c r="AC700" s="916">
        <v>1.06</v>
      </c>
      <c r="AD700" s="916">
        <v>1.64</v>
      </c>
      <c r="AE700" s="916">
        <v>0.57999999999999996</v>
      </c>
      <c r="AF700" s="916">
        <v>2.38</v>
      </c>
      <c r="AG700" s="916">
        <v>14.7</v>
      </c>
      <c r="AH700" s="916">
        <v>15.299999999999999</v>
      </c>
      <c r="AI700" s="916">
        <v>13.28</v>
      </c>
      <c r="AJ700" s="916">
        <v>9.1999999999999993</v>
      </c>
      <c r="AK700" s="916">
        <v>10</v>
      </c>
      <c r="AL700" s="928">
        <v>2000</v>
      </c>
      <c r="AM700" s="922">
        <v>2.8000000000000003</v>
      </c>
      <c r="AN700" s="916">
        <v>0.56999999999999995</v>
      </c>
      <c r="AO700" s="802">
        <f t="shared" si="179"/>
        <v>-6.529981325446796</v>
      </c>
      <c r="AP700" s="803">
        <f t="shared" si="180"/>
        <v>9.7813394292701847</v>
      </c>
      <c r="AQ700" s="936">
        <f t="shared" si="181"/>
        <v>31.353540571029413</v>
      </c>
      <c r="AR700" s="702">
        <f>INDEX(Historical!$C$7:$C$1437,MATCH(B700,Historical!$B$7:$B$1446,0))*IF(AH700="n/a",1.03,IF(AH700&lt;0,1.01,IF(AH700&gt;10,1.1,(1+AH700/100))))</f>
        <v>0.58574999999999999</v>
      </c>
      <c r="AS700" s="935">
        <f t="shared" si="182"/>
        <v>0.64432500000000004</v>
      </c>
      <c r="AT700" s="935">
        <f t="shared" si="188"/>
        <v>0.70875750000000015</v>
      </c>
      <c r="AU700" s="935">
        <f t="shared" si="188"/>
        <v>0.77963325000000028</v>
      </c>
      <c r="AV700" s="935">
        <f t="shared" si="188"/>
        <v>0.85759657500000042</v>
      </c>
      <c r="AW700" s="702">
        <f t="shared" si="184"/>
        <v>3.576062325000001</v>
      </c>
      <c r="AX700" s="810">
        <f t="shared" si="185"/>
        <v>20.682835887796422</v>
      </c>
      <c r="AY700" s="991">
        <v>1.31</v>
      </c>
      <c r="AZ700" s="922">
        <v>31.979999999999997</v>
      </c>
      <c r="BA700" s="922">
        <v>-10.65</v>
      </c>
      <c r="BB700" s="922">
        <v>4.8099999999999996</v>
      </c>
      <c r="BC700" s="922">
        <v>8.58</v>
      </c>
      <c r="BE700" s="664">
        <v>2011</v>
      </c>
      <c r="BF700" s="946" t="e">
        <f>#VALUE!</f>
        <v>#VALUE!</v>
      </c>
      <c r="BG700" s="931">
        <v>6.4</v>
      </c>
    </row>
    <row r="701" spans="1:59" ht="11.25" customHeight="1" x14ac:dyDescent="0.2">
      <c r="A701" s="609" t="s">
        <v>1650</v>
      </c>
      <c r="B701" s="925" t="s">
        <v>1651</v>
      </c>
      <c r="C701" s="988" t="s">
        <v>247</v>
      </c>
      <c r="D701" s="988" t="s">
        <v>4351</v>
      </c>
      <c r="E701" s="792">
        <v>7</v>
      </c>
      <c r="F701" s="526">
        <v>615</v>
      </c>
      <c r="G701" s="526" t="s">
        <v>106</v>
      </c>
      <c r="H701" s="526" t="s">
        <v>106</v>
      </c>
      <c r="I701" s="924">
        <v>35.659999999999997</v>
      </c>
      <c r="J701" s="702">
        <f t="shared" si="172"/>
        <v>0.89736399326977023</v>
      </c>
      <c r="K701" s="927">
        <v>0.08</v>
      </c>
      <c r="L701" s="639">
        <v>4</v>
      </c>
      <c r="M701" s="693">
        <f t="shared" si="173"/>
        <v>0.32</v>
      </c>
      <c r="N701" s="921" t="s">
        <v>572</v>
      </c>
      <c r="O701" s="795">
        <v>7.4999999999999997E-2</v>
      </c>
      <c r="P701" s="915">
        <v>43287</v>
      </c>
      <c r="Q701" s="915">
        <v>43304</v>
      </c>
      <c r="R701" s="693">
        <f t="shared" si="174"/>
        <v>6.6666666666666732</v>
      </c>
      <c r="S701" s="759">
        <f>IF(INDEX(Historical!$D$7:$D$1437,MATCH(B701,Historical!$B$7:$B$1446,0))=0,"n/a",(INDEX(Historical!$C$7:$C$1437,MATCH(B701,Historical!$B$7:$B$1446,0))/INDEX(Historical!$D$7:$D$1437,MATCH(B701,Historical!$B$7:$B$1446,0))-1)*100)</f>
        <v>6.8965517241379226</v>
      </c>
      <c r="T701" s="759">
        <f>IF(INDEX(Historical!$F$7:$F$1430,MATCH(B701,Historical!$B$7:$B$1446,0))=0,"n/a",((INDEX(Historical!$C$7:$C$1437,MATCH(B701,Historical!$B$7:$B$1446,0))/INDEX(Historical!$F$7:$F$1430,MATCH(B701,Historical!$B$7:$B$1446,0)))^(1/3)-1)*100)</f>
        <v>7.4337070988966358</v>
      </c>
      <c r="U701" s="759">
        <f>IF(INDEX(Historical!$H$7:$H$1430,MATCH(B701,Historical!$B$7:$B$1446,0))=0,"n/a",((INDEX(Historical!$C$7:$C$1437,MATCH(B701,Historical!$B$7:$B$1446,0))/INDEX(Historical!$H$7:$H$1430,MATCH(B701,Historical!$B$7:$B$1446,0)))^(1/5)-1)*100)</f>
        <v>6.1516554805442381</v>
      </c>
      <c r="V701" s="759" t="str">
        <f>IF(INDEX(Historical!$O$7:$O$1430,MATCH(B701,Historical!$B$7:$B$1446,0))=0,"n/a",((INDEX(Historical!$C$7:$C$1437,MATCH(B701,Historical!$B$7:$B$1446,0))/INDEX(Historical!$O$7:$O$1430,MATCH(B701,Historical!$B$7:$B$1446,0)))^(1/10)-1)*100)</f>
        <v>n/a</v>
      </c>
      <c r="W701" s="760" t="str">
        <f t="shared" si="175"/>
        <v>n/a</v>
      </c>
      <c r="X701" s="761">
        <f t="shared" si="176"/>
        <v>0.46959202141559064</v>
      </c>
      <c r="Y701" s="925"/>
      <c r="Z701" s="702">
        <f t="shared" si="177"/>
        <v>13.114754098360656</v>
      </c>
      <c r="AA701" s="935">
        <f t="shared" si="178"/>
        <v>14.614754098360654</v>
      </c>
      <c r="AB701" s="639">
        <v>1</v>
      </c>
      <c r="AC701" s="916">
        <v>2.44</v>
      </c>
      <c r="AD701" s="916">
        <v>1.46</v>
      </c>
      <c r="AE701" s="916">
        <v>0.54</v>
      </c>
      <c r="AF701" s="916">
        <v>1.71</v>
      </c>
      <c r="AG701" s="916">
        <v>12.4</v>
      </c>
      <c r="AH701" s="916">
        <v>71.8</v>
      </c>
      <c r="AI701" s="916">
        <v>8.89</v>
      </c>
      <c r="AJ701" s="916">
        <v>13.100000000000001</v>
      </c>
      <c r="AK701" s="916">
        <v>10</v>
      </c>
      <c r="AL701" s="928">
        <v>553.09</v>
      </c>
      <c r="AM701" s="922">
        <v>22.900000000000002</v>
      </c>
      <c r="AN701" s="916">
        <v>0</v>
      </c>
      <c r="AO701" s="802">
        <f t="shared" si="179"/>
        <v>-7.5657346245466464</v>
      </c>
      <c r="AP701" s="803">
        <f t="shared" si="180"/>
        <v>7.049019473814008</v>
      </c>
      <c r="AQ701" s="936">
        <f t="shared" si="181"/>
        <v>5.3907638968144767</v>
      </c>
      <c r="AR701" s="702">
        <f>INDEX(Historical!$C$7:$C$1437,MATCH(B701,Historical!$B$7:$B$1446,0))*IF(AH701="n/a",1.03,IF(AH701&lt;0,1.01,IF(AH701&gt;10,1.1,(1+AH701/100))))</f>
        <v>0.34100000000000003</v>
      </c>
      <c r="AS701" s="935">
        <f t="shared" si="182"/>
        <v>0.3713149</v>
      </c>
      <c r="AT701" s="935">
        <f t="shared" si="188"/>
        <v>0.40844639000000005</v>
      </c>
      <c r="AU701" s="935">
        <f t="shared" si="188"/>
        <v>0.44929102900000006</v>
      </c>
      <c r="AV701" s="935">
        <f t="shared" si="188"/>
        <v>0.49422013190000014</v>
      </c>
      <c r="AW701" s="702">
        <f t="shared" si="184"/>
        <v>2.0642724508999999</v>
      </c>
      <c r="AX701" s="810">
        <f t="shared" si="185"/>
        <v>5.7887617804262481</v>
      </c>
      <c r="AY701" s="991">
        <v>0.76</v>
      </c>
      <c r="AZ701" s="922">
        <v>50.970000000000006</v>
      </c>
      <c r="BA701" s="922">
        <v>-20.76</v>
      </c>
      <c r="BB701" s="922">
        <v>2.1</v>
      </c>
      <c r="BC701" s="922">
        <v>-1.72</v>
      </c>
      <c r="BE701" s="664">
        <v>2012</v>
      </c>
      <c r="BF701" s="946" t="e">
        <f>#VALUE!</f>
        <v>#VALUE!</v>
      </c>
      <c r="BG701" s="931">
        <v>8.6</v>
      </c>
    </row>
    <row r="702" spans="1:59" s="838" customFormat="1" ht="11.25" customHeight="1" x14ac:dyDescent="0.2">
      <c r="A702" s="817" t="s">
        <v>332</v>
      </c>
      <c r="B702" s="846" t="s">
        <v>333</v>
      </c>
      <c r="C702" s="988" t="s">
        <v>108</v>
      </c>
      <c r="D702" s="988" t="s">
        <v>4369</v>
      </c>
      <c r="E702" s="818">
        <v>28</v>
      </c>
      <c r="F702" s="526">
        <v>98</v>
      </c>
      <c r="G702" s="1171" t="s">
        <v>106</v>
      </c>
      <c r="H702" s="1171" t="s">
        <v>106</v>
      </c>
      <c r="I702" s="831">
        <v>54.45</v>
      </c>
      <c r="J702" s="820">
        <f t="shared" si="172"/>
        <v>1.2121212121212122</v>
      </c>
      <c r="K702" s="844">
        <v>0.33</v>
      </c>
      <c r="L702" s="822">
        <v>2</v>
      </c>
      <c r="M702" s="823">
        <f t="shared" si="173"/>
        <v>0.66</v>
      </c>
      <c r="N702" s="824" t="s">
        <v>334</v>
      </c>
      <c r="O702" s="845">
        <v>0.3</v>
      </c>
      <c r="P702" s="826">
        <v>43460</v>
      </c>
      <c r="Q702" s="826">
        <v>43473</v>
      </c>
      <c r="R702" s="823">
        <f t="shared" si="174"/>
        <v>10.000000000000009</v>
      </c>
      <c r="S702" s="759">
        <f>IF(INDEX(Historical!$D$7:$D$1437,MATCH(B702,Historical!$B$7:$B$1446,0))=0,"n/a",(INDEX(Historical!$C$7:$C$1437,MATCH(B702,Historical!$B$7:$B$1446,0))/INDEX(Historical!$D$7:$D$1437,MATCH(B702,Historical!$B$7:$B$1446,0))-1)*100)</f>
        <v>3.4482758620689724</v>
      </c>
      <c r="T702" s="759">
        <f>IF(INDEX(Historical!$F$7:$F$1430,MATCH(B702,Historical!$B$7:$B$1446,0))=0,"n/a",((INDEX(Historical!$C$7:$C$1437,MATCH(B702,Historical!$B$7:$B$1446,0))/INDEX(Historical!$F$7:$F$1430,MATCH(B702,Historical!$B$7:$B$1446,0)))^(1/3)-1)*100)</f>
        <v>7.7217345015941907</v>
      </c>
      <c r="U702" s="759">
        <f>IF(INDEX(Historical!$H$7:$H$1430,MATCH(B702,Historical!$B$7:$B$1446,0))=0,"n/a",((INDEX(Historical!$C$7:$C$1437,MATCH(B702,Historical!$B$7:$B$1446,0))/INDEX(Historical!$H$7:$H$1430,MATCH(B702,Historical!$B$7:$B$1446,0)))^(1/5)-1)*100)</f>
        <v>11.382417860287909</v>
      </c>
      <c r="V702" s="759">
        <f>IF(INDEX(Historical!$O$7:$O$1430,MATCH(B702,Historical!$B$7:$B$1446,0))=0,"n/a",((INDEX(Historical!$C$7:$C$1437,MATCH(B702,Historical!$B$7:$B$1446,0))/INDEX(Historical!$O$7:$O$1430,MATCH(B702,Historical!$B$7:$B$1446,0)))^(1/10)-1)*100)</f>
        <v>14.869835499703509</v>
      </c>
      <c r="W702" s="827">
        <f t="shared" si="175"/>
        <v>0.76547032820335259</v>
      </c>
      <c r="X702" s="828">
        <f t="shared" si="176"/>
        <v>0.82481288842666001</v>
      </c>
      <c r="Y702" s="839"/>
      <c r="Z702" s="820">
        <f t="shared" si="177"/>
        <v>21.086261980830674</v>
      </c>
      <c r="AA702" s="830">
        <f t="shared" si="178"/>
        <v>17.396166134185304</v>
      </c>
      <c r="AB702" s="822">
        <v>12</v>
      </c>
      <c r="AC702" s="831">
        <v>3.13</v>
      </c>
      <c r="AD702" s="831">
        <v>1.45</v>
      </c>
      <c r="AE702" s="831">
        <v>5.05</v>
      </c>
      <c r="AF702" s="831">
        <v>5.0999999999999996</v>
      </c>
      <c r="AG702" s="831">
        <v>29.799999999999997</v>
      </c>
      <c r="AH702" s="831">
        <v>29.599999999999998</v>
      </c>
      <c r="AI702" s="831">
        <v>12.53</v>
      </c>
      <c r="AJ702" s="831">
        <v>13.8</v>
      </c>
      <c r="AK702" s="831">
        <v>12</v>
      </c>
      <c r="AL702" s="832">
        <v>8210</v>
      </c>
      <c r="AM702" s="833">
        <v>6.9</v>
      </c>
      <c r="AN702" s="831">
        <v>0</v>
      </c>
      <c r="AO702" s="834">
        <f t="shared" si="179"/>
        <v>-4.8016270617761823</v>
      </c>
      <c r="AP702" s="835">
        <f t="shared" si="180"/>
        <v>12.594539072409122</v>
      </c>
      <c r="AQ702" s="836">
        <f t="shared" si="181"/>
        <v>98.573185259625021</v>
      </c>
      <c r="AR702" s="702">
        <f>INDEX(Historical!$C$7:$C$1437,MATCH(B702,Historical!$B$7:$B$1446,0))*IF(AH702="n/a",1.03,IF(AH702&lt;0,1.01,IF(AH702&gt;10,1.1,(1+AH702/100))))</f>
        <v>0.66</v>
      </c>
      <c r="AS702" s="830">
        <f t="shared" si="182"/>
        <v>0.72600000000000009</v>
      </c>
      <c r="AT702" s="830">
        <f t="shared" si="188"/>
        <v>0.7986000000000002</v>
      </c>
      <c r="AU702" s="830">
        <f t="shared" si="188"/>
        <v>0.87846000000000024</v>
      </c>
      <c r="AV702" s="830">
        <f t="shared" si="188"/>
        <v>0.96630600000000033</v>
      </c>
      <c r="AW702" s="820">
        <f t="shared" si="184"/>
        <v>4.0293660000000013</v>
      </c>
      <c r="AX702" s="837">
        <f t="shared" si="185"/>
        <v>7.4001212121212152</v>
      </c>
      <c r="AY702" s="992">
        <v>1.25</v>
      </c>
      <c r="AZ702" s="833">
        <v>28.810000000000002</v>
      </c>
      <c r="BA702" s="833">
        <v>-21.59</v>
      </c>
      <c r="BB702" s="833">
        <v>1.8900000000000001</v>
      </c>
      <c r="BC702" s="833">
        <v>-0.55999999999999994</v>
      </c>
      <c r="BD702" s="961"/>
      <c r="BE702" s="664">
        <v>1992</v>
      </c>
      <c r="BF702" s="946" t="e">
        <f>#VALUE!</f>
        <v>#VALUE!</v>
      </c>
      <c r="BG702" s="893">
        <v>24.8</v>
      </c>
    </row>
    <row r="703" spans="1:59" ht="11.25" customHeight="1" x14ac:dyDescent="0.2">
      <c r="A703" s="609" t="s">
        <v>1670</v>
      </c>
      <c r="B703" s="925" t="s">
        <v>1671</v>
      </c>
      <c r="C703" s="988" t="s">
        <v>108</v>
      </c>
      <c r="D703" s="988" t="s">
        <v>4373</v>
      </c>
      <c r="E703" s="792">
        <v>6</v>
      </c>
      <c r="F703" s="526">
        <v>720</v>
      </c>
      <c r="G703" s="526" t="s">
        <v>106</v>
      </c>
      <c r="H703" s="526" t="s">
        <v>106</v>
      </c>
      <c r="I703" s="924">
        <v>34.5</v>
      </c>
      <c r="J703" s="702">
        <f t="shared" si="172"/>
        <v>1.6231884057971016</v>
      </c>
      <c r="K703" s="927">
        <v>0.14000000000000001</v>
      </c>
      <c r="L703" s="639">
        <v>4</v>
      </c>
      <c r="M703" s="693">
        <f t="shared" si="173"/>
        <v>0.56000000000000005</v>
      </c>
      <c r="N703" s="921" t="s">
        <v>997</v>
      </c>
      <c r="O703" s="795">
        <v>0.12</v>
      </c>
      <c r="P703" s="658">
        <v>43229</v>
      </c>
      <c r="Q703" s="658">
        <v>43245</v>
      </c>
      <c r="R703" s="693">
        <f t="shared" si="174"/>
        <v>16.666666666666682</v>
      </c>
      <c r="S703" s="759">
        <f>IF(INDEX(Historical!$D$7:$D$1437,MATCH(B703,Historical!$B$7:$B$1446,0))=0,"n/a",(INDEX(Historical!$C$7:$C$1437,MATCH(B703,Historical!$B$7:$B$1446,0))/INDEX(Historical!$D$7:$D$1437,MATCH(B703,Historical!$B$7:$B$1446,0))-1)*100)</f>
        <v>35.000000000000007</v>
      </c>
      <c r="T703" s="759">
        <f>IF(INDEX(Historical!$F$7:$F$1430,MATCH(B703,Historical!$B$7:$B$1446,0))=0,"n/a",((INDEX(Historical!$C$7:$C$1437,MATCH(B703,Historical!$B$7:$B$1446,0))/INDEX(Historical!$F$7:$F$1430,MATCH(B703,Historical!$B$7:$B$1446,0)))^(1/3)-1)*100)</f>
        <v>32.909280794909158</v>
      </c>
      <c r="U703" s="759">
        <f>IF(INDEX(Historical!$H$7:$H$1430,MATCH(B703,Historical!$B$7:$B$1446,0))=0,"n/a",((INDEX(Historical!$C$7:$C$1437,MATCH(B703,Historical!$B$7:$B$1446,0))/INDEX(Historical!$H$7:$H$1430,MATCH(B703,Historical!$B$7:$B$1446,0)))^(1/5)-1)*100)</f>
        <v>29.19940099556333</v>
      </c>
      <c r="V703" s="759">
        <f>IF(INDEX(Historical!$O$7:$O$1430,MATCH(B703,Historical!$B$7:$B$1446,0))=0,"n/a",((INDEX(Historical!$C$7:$C$1437,MATCH(B703,Historical!$B$7:$B$1446,0))/INDEX(Historical!$O$7:$O$1430,MATCH(B703,Historical!$B$7:$B$1446,0)))^(1/10)-1)*100)</f>
        <v>16.23080652394242</v>
      </c>
      <c r="W703" s="760">
        <f t="shared" si="175"/>
        <v>1.7990110936564152</v>
      </c>
      <c r="X703" s="761">
        <f t="shared" si="176"/>
        <v>3.3181137494958333</v>
      </c>
      <c r="Y703" s="926"/>
      <c r="Z703" s="702">
        <f t="shared" si="177"/>
        <v>24.561403508771935</v>
      </c>
      <c r="AA703" s="935">
        <f t="shared" si="178"/>
        <v>15.131578947368423</v>
      </c>
      <c r="AB703" s="639">
        <v>12</v>
      </c>
      <c r="AC703" s="916">
        <v>2.2799999999999998</v>
      </c>
      <c r="AD703" s="916" t="s">
        <v>137</v>
      </c>
      <c r="AE703" s="916">
        <v>2.66</v>
      </c>
      <c r="AF703" s="916">
        <v>1.21</v>
      </c>
      <c r="AG703" s="916">
        <v>9.5</v>
      </c>
      <c r="AH703" s="916">
        <v>7.5</v>
      </c>
      <c r="AI703" s="916" t="s">
        <v>137</v>
      </c>
      <c r="AJ703" s="916">
        <v>8.7999999999999989</v>
      </c>
      <c r="AK703" s="916" t="s">
        <v>137</v>
      </c>
      <c r="AL703" s="928">
        <v>87.63</v>
      </c>
      <c r="AM703" s="922">
        <v>5.4</v>
      </c>
      <c r="AN703" s="916">
        <v>0</v>
      </c>
      <c r="AO703" s="802">
        <f t="shared" si="179"/>
        <v>15.691010453992009</v>
      </c>
      <c r="AP703" s="803">
        <f t="shared" si="180"/>
        <v>30.822589401360432</v>
      </c>
      <c r="AQ703" s="936">
        <f t="shared" si="181"/>
        <v>-9.7923124086156772</v>
      </c>
      <c r="AR703" s="702">
        <f>INDEX(Historical!$C$7:$C$1437,MATCH(B703,Historical!$B$7:$B$1446,0))*IF(AH703="n/a",1.03,IF(AH703&lt;0,1.01,IF(AH703&gt;10,1.1,(1+AH703/100))))</f>
        <v>0.58050000000000002</v>
      </c>
      <c r="AS703" s="935">
        <f t="shared" si="182"/>
        <v>0.59791500000000009</v>
      </c>
      <c r="AT703" s="935">
        <f t="shared" si="188"/>
        <v>0.61585245000000011</v>
      </c>
      <c r="AU703" s="935">
        <f t="shared" si="188"/>
        <v>0.63432802350000017</v>
      </c>
      <c r="AV703" s="935">
        <f t="shared" si="188"/>
        <v>0.65335786420500019</v>
      </c>
      <c r="AW703" s="702">
        <f t="shared" si="184"/>
        <v>3.0819533377050008</v>
      </c>
      <c r="AX703" s="810">
        <f t="shared" si="185"/>
        <v>8.9331980803043507</v>
      </c>
      <c r="AY703" s="991">
        <v>0.48</v>
      </c>
      <c r="AZ703" s="922">
        <v>7.8</v>
      </c>
      <c r="BA703" s="922">
        <v>-15.58</v>
      </c>
      <c r="BB703" s="922">
        <v>0.54</v>
      </c>
      <c r="BC703" s="922">
        <v>-5.82</v>
      </c>
      <c r="BE703" s="664">
        <v>2013</v>
      </c>
      <c r="BF703" s="946" t="e">
        <f>#VALUE!</f>
        <v>#VALUE!</v>
      </c>
      <c r="BG703" s="931">
        <v>0.89999999999999991</v>
      </c>
    </row>
    <row r="704" spans="1:59" ht="11.25" customHeight="1" x14ac:dyDescent="0.2">
      <c r="A704" s="628" t="s">
        <v>4093</v>
      </c>
      <c r="B704" s="925" t="s">
        <v>4094</v>
      </c>
      <c r="C704" s="988" t="s">
        <v>108</v>
      </c>
      <c r="D704" s="988" t="s">
        <v>4373</v>
      </c>
      <c r="E704" s="792">
        <v>6</v>
      </c>
      <c r="F704" s="526">
        <v>750</v>
      </c>
      <c r="G704" s="526" t="s">
        <v>106</v>
      </c>
      <c r="H704" s="526" t="s">
        <v>106</v>
      </c>
      <c r="I704" s="924">
        <v>33.94</v>
      </c>
      <c r="J704" s="702">
        <f t="shared" si="172"/>
        <v>1.7678255745433118</v>
      </c>
      <c r="K704" s="927">
        <v>0.15</v>
      </c>
      <c r="L704" s="639">
        <v>4</v>
      </c>
      <c r="M704" s="693">
        <f t="shared" si="173"/>
        <v>0.6</v>
      </c>
      <c r="N704" s="921" t="s">
        <v>241</v>
      </c>
      <c r="O704" s="795">
        <v>0.11</v>
      </c>
      <c r="P704" s="915">
        <v>43465</v>
      </c>
      <c r="Q704" s="915">
        <v>43476</v>
      </c>
      <c r="R704" s="693">
        <f t="shared" si="174"/>
        <v>36.36363636363636</v>
      </c>
      <c r="S704" s="759">
        <f>IF(INDEX(Historical!$D$7:$D$1437,MATCH(B704,Historical!$B$7:$B$1446,0))=0,"n/a",(INDEX(Historical!$C$7:$C$1437,MATCH(B704,Historical!$B$7:$B$1446,0))/INDEX(Historical!$D$7:$D$1437,MATCH(B704,Historical!$B$7:$B$1446,0))-1)*100)</f>
        <v>100</v>
      </c>
      <c r="T704" s="759">
        <f>IF(INDEX(Historical!$F$7:$F$1430,MATCH(B704,Historical!$B$7:$B$1446,0))=0,"n/a",((INDEX(Historical!$C$7:$C$1437,MATCH(B704,Historical!$B$7:$B$1446,0))/INDEX(Historical!$F$7:$F$1430,MATCH(B704,Historical!$B$7:$B$1446,0)))^(1/3)-1)*100)</f>
        <v>48.945911122607441</v>
      </c>
      <c r="U704" s="759" t="str">
        <f>IF(INDEX(Historical!$H$7:$H$1430,MATCH(B704,Historical!$B$7:$B$1446,0))=0,"n/a",((INDEX(Historical!$C$7:$C$1437,MATCH(B704,Historical!$B$7:$B$1446,0))/INDEX(Historical!$H$7:$H$1430,MATCH(B704,Historical!$B$7:$B$1446,0)))^(1/5)-1)*100)</f>
        <v>n/a</v>
      </c>
      <c r="V704" s="759" t="str">
        <f>IF(INDEX(Historical!$O$7:$O$1430,MATCH(B704,Historical!$B$7:$B$1446,0))=0,"n/a",((INDEX(Historical!$C$7:$C$1437,MATCH(B704,Historical!$B$7:$B$1446,0))/INDEX(Historical!$O$7:$O$1430,MATCH(B704,Historical!$B$7:$B$1446,0)))^(1/10)-1)*100)</f>
        <v>n/a</v>
      </c>
      <c r="W704" s="760" t="str">
        <f t="shared" si="175"/>
        <v>n/a</v>
      </c>
      <c r="X704" s="761" t="str">
        <f t="shared" si="176"/>
        <v>n/a</v>
      </c>
      <c r="Y704" s="716"/>
      <c r="Z704" s="702">
        <f t="shared" si="177"/>
        <v>22.813688212927758</v>
      </c>
      <c r="AA704" s="935">
        <f t="shared" si="178"/>
        <v>12.904942965779467</v>
      </c>
      <c r="AB704" s="639">
        <v>12</v>
      </c>
      <c r="AC704" s="916">
        <v>2.63</v>
      </c>
      <c r="AD704" s="916" t="s">
        <v>137</v>
      </c>
      <c r="AE704" s="916">
        <v>5.21</v>
      </c>
      <c r="AF704" s="916">
        <v>2.5299999999999998</v>
      </c>
      <c r="AG704" s="916">
        <v>18.2</v>
      </c>
      <c r="AH704" s="916">
        <v>45.5</v>
      </c>
      <c r="AI704" s="916">
        <v>3.8899999999999997</v>
      </c>
      <c r="AJ704" s="916">
        <v>22.2</v>
      </c>
      <c r="AK704" s="916" t="s">
        <v>137</v>
      </c>
      <c r="AL704" s="928">
        <v>1800</v>
      </c>
      <c r="AM704" s="922">
        <v>10.100000000000001</v>
      </c>
      <c r="AN704" s="916">
        <v>0.09</v>
      </c>
      <c r="AO704" s="802" t="str">
        <f t="shared" si="179"/>
        <v>n/a</v>
      </c>
      <c r="AP704" s="803" t="str">
        <f t="shared" si="180"/>
        <v>n/a</v>
      </c>
      <c r="AQ704" s="936">
        <f t="shared" si="181"/>
        <v>20.461161474323887</v>
      </c>
      <c r="AR704" s="702">
        <f>INDEX(Historical!$C$7:$C$1437,MATCH(B704,Historical!$B$7:$B$1446,0))*IF(AH704="n/a",1.03,IF(AH704&lt;0,1.01,IF(AH704&gt;10,1.1,(1+AH704/100))))</f>
        <v>0.41800000000000004</v>
      </c>
      <c r="AS704" s="935">
        <f t="shared" si="182"/>
        <v>0.43426019999999999</v>
      </c>
      <c r="AT704" s="935">
        <f t="shared" si="188"/>
        <v>0.44728800600000002</v>
      </c>
      <c r="AU704" s="935">
        <f t="shared" si="188"/>
        <v>0.46070664618000001</v>
      </c>
      <c r="AV704" s="935">
        <f t="shared" si="188"/>
        <v>0.47452784556540001</v>
      </c>
      <c r="AW704" s="702">
        <f t="shared" si="184"/>
        <v>2.2347826977454002</v>
      </c>
      <c r="AX704" s="810">
        <f t="shared" si="185"/>
        <v>6.5845100110353574</v>
      </c>
      <c r="AY704" s="991">
        <v>1.31</v>
      </c>
      <c r="AZ704" s="922">
        <v>13.51</v>
      </c>
      <c r="BA704" s="922">
        <v>-24.490000000000002</v>
      </c>
      <c r="BB704" s="922">
        <v>-1.1900000000000002</v>
      </c>
      <c r="BC704" s="922">
        <v>-8.19</v>
      </c>
      <c r="BE704" s="664">
        <v>2014</v>
      </c>
      <c r="BF704" s="946" t="e">
        <f>#VALUE!</f>
        <v>#VALUE!</v>
      </c>
      <c r="BG704" s="931">
        <v>1.6</v>
      </c>
    </row>
    <row r="705" spans="1:59" ht="11.25" customHeight="1" x14ac:dyDescent="0.2">
      <c r="A705" s="609" t="s">
        <v>1656</v>
      </c>
      <c r="B705" s="925" t="s">
        <v>1657</v>
      </c>
      <c r="C705" s="988" t="s">
        <v>108</v>
      </c>
      <c r="D705" s="988" t="s">
        <v>4373</v>
      </c>
      <c r="E705" s="792">
        <v>8</v>
      </c>
      <c r="F705" s="526">
        <v>580</v>
      </c>
      <c r="G705" s="526" t="s">
        <v>106</v>
      </c>
      <c r="H705" s="526" t="s">
        <v>106</v>
      </c>
      <c r="I705" s="924">
        <v>25.39</v>
      </c>
      <c r="J705" s="702">
        <f t="shared" si="172"/>
        <v>2.5206774320598662</v>
      </c>
      <c r="K705" s="927">
        <v>0.16</v>
      </c>
      <c r="L705" s="639">
        <v>4</v>
      </c>
      <c r="M705" s="693">
        <f t="shared" si="173"/>
        <v>0.64</v>
      </c>
      <c r="N705" s="921" t="s">
        <v>506</v>
      </c>
      <c r="O705" s="795">
        <v>0.15</v>
      </c>
      <c r="P705" s="915">
        <v>43538</v>
      </c>
      <c r="Q705" s="915">
        <v>43560</v>
      </c>
      <c r="R705" s="693">
        <f t="shared" si="174"/>
        <v>6.6666666666666732</v>
      </c>
      <c r="S705" s="759">
        <f>IF(INDEX(Historical!$D$7:$D$1437,MATCH(B705,Historical!$B$7:$B$1446,0))=0,"n/a",(INDEX(Historical!$C$7:$C$1437,MATCH(B705,Historical!$B$7:$B$1446,0))/INDEX(Historical!$D$7:$D$1437,MATCH(B705,Historical!$B$7:$B$1446,0))-1)*100)</f>
        <v>16.161616161616156</v>
      </c>
      <c r="T705" s="759">
        <f>IF(INDEX(Historical!$F$7:$F$1430,MATCH(B705,Historical!$B$7:$B$1446,0))=0,"n/a",((INDEX(Historical!$C$7:$C$1437,MATCH(B705,Historical!$B$7:$B$1446,0))/INDEX(Historical!$F$7:$F$1430,MATCH(B705,Historical!$B$7:$B$1446,0)))^(1/3)-1)*100)</f>
        <v>8.1148830028069838</v>
      </c>
      <c r="U705" s="759">
        <f>IF(INDEX(Historical!$H$7:$H$1430,MATCH(B705,Historical!$B$7:$B$1446,0))=0,"n/a",((INDEX(Historical!$C$7:$C$1437,MATCH(B705,Historical!$B$7:$B$1446,0))/INDEX(Historical!$H$7:$H$1430,MATCH(B705,Historical!$B$7:$B$1446,0)))^(1/5)-1)*100)</f>
        <v>6.7392015019275053</v>
      </c>
      <c r="V705" s="759">
        <f>IF(INDEX(Historical!$O$7:$O$1430,MATCH(B705,Historical!$B$7:$B$1446,0))=0,"n/a",((INDEX(Historical!$C$7:$C$1437,MATCH(B705,Historical!$B$7:$B$1446,0))/INDEX(Historical!$O$7:$O$1430,MATCH(B705,Historical!$B$7:$B$1446,0)))^(1/10)-1)*100)</f>
        <v>3.9585764212371366</v>
      </c>
      <c r="W705" s="760">
        <f t="shared" si="175"/>
        <v>1.7024305671535744</v>
      </c>
      <c r="X705" s="761">
        <f t="shared" si="176"/>
        <v>0.25240455063398892</v>
      </c>
      <c r="Y705" s="720"/>
      <c r="Z705" s="702">
        <f t="shared" si="177"/>
        <v>28.070175438596497</v>
      </c>
      <c r="AA705" s="935">
        <f t="shared" si="178"/>
        <v>11.135964912280704</v>
      </c>
      <c r="AB705" s="639">
        <v>12</v>
      </c>
      <c r="AC705" s="916">
        <v>2.2799999999999998</v>
      </c>
      <c r="AD705" s="916">
        <v>2.2200000000000002</v>
      </c>
      <c r="AE705" s="916">
        <v>3.32</v>
      </c>
      <c r="AF705" s="916">
        <v>1.04</v>
      </c>
      <c r="AG705" s="916">
        <v>8.2000000000000011</v>
      </c>
      <c r="AH705" s="916">
        <v>99.3</v>
      </c>
      <c r="AI705" s="916">
        <v>5.3900000000000006</v>
      </c>
      <c r="AJ705" s="916">
        <v>26.700000000000003</v>
      </c>
      <c r="AK705" s="916">
        <v>5</v>
      </c>
      <c r="AL705" s="928">
        <v>2330</v>
      </c>
      <c r="AM705" s="922">
        <v>1.3</v>
      </c>
      <c r="AN705" s="916">
        <v>0.16</v>
      </c>
      <c r="AO705" s="802">
        <f t="shared" si="179"/>
        <v>-1.8760859782933323</v>
      </c>
      <c r="AP705" s="803">
        <f t="shared" si="180"/>
        <v>9.2598789339873715</v>
      </c>
      <c r="AQ705" s="936">
        <f t="shared" si="181"/>
        <v>-28.255380352648885</v>
      </c>
      <c r="AR705" s="702">
        <f>INDEX(Historical!$C$7:$C$1437,MATCH(B705,Historical!$B$7:$B$1446,0))*IF(AH705="n/a",1.03,IF(AH705&lt;0,1.01,IF(AH705&gt;10,1.1,(1+AH705/100))))</f>
        <v>0.63249999999999995</v>
      </c>
      <c r="AS705" s="935">
        <f t="shared" si="182"/>
        <v>0.66659175000000004</v>
      </c>
      <c r="AT705" s="935">
        <f t="shared" si="188"/>
        <v>0.69992133750000007</v>
      </c>
      <c r="AU705" s="935">
        <f t="shared" si="188"/>
        <v>0.73491740437500008</v>
      </c>
      <c r="AV705" s="935">
        <f t="shared" si="188"/>
        <v>0.77166327459375017</v>
      </c>
      <c r="AW705" s="702">
        <f t="shared" si="184"/>
        <v>3.5055937664687504</v>
      </c>
      <c r="AX705" s="810">
        <f t="shared" si="185"/>
        <v>13.806986082980504</v>
      </c>
      <c r="AY705" s="991">
        <v>1.07</v>
      </c>
      <c r="AZ705" s="922">
        <v>12.15</v>
      </c>
      <c r="BA705" s="922">
        <v>-24.099999999999998</v>
      </c>
      <c r="BB705" s="922">
        <v>-0.79</v>
      </c>
      <c r="BC705" s="922">
        <v>-7.53</v>
      </c>
      <c r="BE705" s="664">
        <v>2012</v>
      </c>
      <c r="BF705" s="946" t="e">
        <f>#VALUE!</f>
        <v>#VALUE!</v>
      </c>
      <c r="BG705" s="931">
        <v>1.0999999999999999</v>
      </c>
    </row>
    <row r="706" spans="1:59" ht="11.25" customHeight="1" x14ac:dyDescent="0.2">
      <c r="A706" s="609" t="s">
        <v>1680</v>
      </c>
      <c r="B706" s="925" t="s">
        <v>1681</v>
      </c>
      <c r="C706" s="988" t="s">
        <v>108</v>
      </c>
      <c r="D706" s="988" t="s">
        <v>4373</v>
      </c>
      <c r="E706" s="792">
        <v>7</v>
      </c>
      <c r="F706" s="526">
        <v>607</v>
      </c>
      <c r="G706" s="526" t="s">
        <v>37</v>
      </c>
      <c r="H706" s="526" t="s">
        <v>37</v>
      </c>
      <c r="I706" s="924">
        <v>20.61</v>
      </c>
      <c r="J706" s="702">
        <f t="shared" si="172"/>
        <v>2.3289665211062593</v>
      </c>
      <c r="K706" s="927">
        <v>0.12</v>
      </c>
      <c r="L706" s="639">
        <v>4</v>
      </c>
      <c r="M706" s="693">
        <f t="shared" si="173"/>
        <v>0.48</v>
      </c>
      <c r="N706" s="921" t="s">
        <v>595</v>
      </c>
      <c r="O706" s="795">
        <v>0.11</v>
      </c>
      <c r="P706" s="658">
        <v>43255</v>
      </c>
      <c r="Q706" s="658">
        <v>43266</v>
      </c>
      <c r="R706" s="693">
        <f t="shared" si="174"/>
        <v>9.0909090909090864</v>
      </c>
      <c r="S706" s="759">
        <f>IF(INDEX(Historical!$D$7:$D$1437,MATCH(B706,Historical!$B$7:$B$1446,0))=0,"n/a",(INDEX(Historical!$C$7:$C$1437,MATCH(B706,Historical!$B$7:$B$1446,0))/INDEX(Historical!$D$7:$D$1437,MATCH(B706,Historical!$B$7:$B$1446,0))-1)*100)</f>
        <v>6.8181818181818121</v>
      </c>
      <c r="T706" s="759">
        <f>IF(INDEX(Historical!$F$7:$F$1430,MATCH(B706,Historical!$B$7:$B$1446,0))=0,"n/a",((INDEX(Historical!$C$7:$C$1437,MATCH(B706,Historical!$B$7:$B$1446,0))/INDEX(Historical!$F$7:$F$1430,MATCH(B706,Historical!$B$7:$B$1446,0)))^(1/3)-1)*100)</f>
        <v>5.5227147245074937</v>
      </c>
      <c r="U706" s="759">
        <f>IF(INDEX(Historical!$H$7:$H$1430,MATCH(B706,Historical!$B$7:$B$1446,0))=0,"n/a",((INDEX(Historical!$C$7:$C$1437,MATCH(B706,Historical!$B$7:$B$1446,0))/INDEX(Historical!$H$7:$H$1430,MATCH(B706,Historical!$B$7:$B$1446,0)))^(1/5)-1)*100)</f>
        <v>18.635201558641533</v>
      </c>
      <c r="V706" s="759">
        <f>IF(INDEX(Historical!$O$7:$O$1430,MATCH(B706,Historical!$B$7:$B$1446,0))=0,"n/a",((INDEX(Historical!$C$7:$C$1437,MATCH(B706,Historical!$B$7:$B$1446,0))/INDEX(Historical!$O$7:$O$1430,MATCH(B706,Historical!$B$7:$B$1446,0)))^(1/10)-1)*100)</f>
        <v>-1.736781898395745</v>
      </c>
      <c r="W706" s="760" t="str">
        <f t="shared" si="175"/>
        <v>n/a</v>
      </c>
      <c r="X706" s="761">
        <f t="shared" si="176"/>
        <v>1.709651519141425</v>
      </c>
      <c r="Y706" s="721"/>
      <c r="Z706" s="702">
        <f t="shared" si="177"/>
        <v>26.229508196721309</v>
      </c>
      <c r="AA706" s="935">
        <f t="shared" si="178"/>
        <v>11.262295081967212</v>
      </c>
      <c r="AB706" s="639">
        <v>12</v>
      </c>
      <c r="AC706" s="916">
        <v>1.83</v>
      </c>
      <c r="AD706" s="916" t="s">
        <v>137</v>
      </c>
      <c r="AE706" s="916">
        <v>2.38</v>
      </c>
      <c r="AF706" s="916">
        <v>1.2</v>
      </c>
      <c r="AG706" s="916">
        <v>10</v>
      </c>
      <c r="AH706" s="916">
        <v>10</v>
      </c>
      <c r="AI706" s="916" t="s">
        <v>137</v>
      </c>
      <c r="AJ706" s="916">
        <v>10.9</v>
      </c>
      <c r="AK706" s="916" t="s">
        <v>137</v>
      </c>
      <c r="AL706" s="928">
        <v>52.14</v>
      </c>
      <c r="AM706" s="922">
        <v>11.4</v>
      </c>
      <c r="AN706" s="916">
        <v>0</v>
      </c>
      <c r="AO706" s="802">
        <f t="shared" si="179"/>
        <v>9.7018729977805815</v>
      </c>
      <c r="AP706" s="803">
        <f t="shared" si="180"/>
        <v>20.964168079747793</v>
      </c>
      <c r="AQ706" s="936">
        <f t="shared" si="181"/>
        <v>-22.498016947634301</v>
      </c>
      <c r="AR706" s="702">
        <f>INDEX(Historical!$C$7:$C$1437,MATCH(B706,Historical!$B$7:$B$1446,0))*IF(AH706="n/a",1.03,IF(AH706&lt;0,1.01,IF(AH706&gt;10,1.1,(1+AH706/100))))</f>
        <v>0.51700000000000002</v>
      </c>
      <c r="AS706" s="935">
        <f t="shared" si="182"/>
        <v>0.53251000000000004</v>
      </c>
      <c r="AT706" s="935">
        <f t="shared" si="188"/>
        <v>0.54848530000000006</v>
      </c>
      <c r="AU706" s="935">
        <f t="shared" si="188"/>
        <v>0.5649398590000001</v>
      </c>
      <c r="AV706" s="935">
        <f t="shared" si="188"/>
        <v>0.58188805477000016</v>
      </c>
      <c r="AW706" s="702">
        <f t="shared" si="184"/>
        <v>2.7448232137700006</v>
      </c>
      <c r="AX706" s="810">
        <f t="shared" si="185"/>
        <v>13.31791952338671</v>
      </c>
      <c r="AY706" s="991">
        <v>0.26</v>
      </c>
      <c r="AZ706" s="922">
        <v>6.2399999999999993</v>
      </c>
      <c r="BA706" s="922">
        <v>-20.849999999999998</v>
      </c>
      <c r="BB706" s="922">
        <v>-0.91999999999999993</v>
      </c>
      <c r="BC706" s="922">
        <v>-6.8500000000000005</v>
      </c>
      <c r="BE706" s="664">
        <v>2012</v>
      </c>
      <c r="BF706" s="946" t="e">
        <f>#VALUE!</f>
        <v>#VALUE!</v>
      </c>
      <c r="BG706" s="931">
        <v>0.8</v>
      </c>
    </row>
    <row r="707" spans="1:59" ht="11.25" customHeight="1" x14ac:dyDescent="0.2">
      <c r="A707" s="628" t="s">
        <v>4284</v>
      </c>
      <c r="B707" s="925" t="s">
        <v>4241</v>
      </c>
      <c r="C707" s="988" t="s">
        <v>247</v>
      </c>
      <c r="D707" s="988" t="s">
        <v>4392</v>
      </c>
      <c r="E707" s="792">
        <v>5</v>
      </c>
      <c r="F707" s="526">
        <v>827</v>
      </c>
      <c r="G707" s="526" t="s">
        <v>106</v>
      </c>
      <c r="H707" s="526" t="s">
        <v>106</v>
      </c>
      <c r="I707" s="924">
        <v>16.739999999999998</v>
      </c>
      <c r="J707" s="702">
        <f t="shared" si="172"/>
        <v>2.389486260454003</v>
      </c>
      <c r="K707" s="927">
        <v>0.1</v>
      </c>
      <c r="L707" s="639">
        <v>4</v>
      </c>
      <c r="M707" s="693">
        <f t="shared" si="173"/>
        <v>0.4</v>
      </c>
      <c r="N707" s="921" t="s">
        <v>517</v>
      </c>
      <c r="O707" s="795">
        <v>9.5000000000000001E-2</v>
      </c>
      <c r="P707" s="915">
        <v>43326</v>
      </c>
      <c r="Q707" s="915">
        <v>43341</v>
      </c>
      <c r="R707" s="693">
        <f t="shared" si="174"/>
        <v>5.2631578947368469</v>
      </c>
      <c r="S707" s="759">
        <f>IF(INDEX(Historical!$D$7:$D$1437,MATCH(B707,Historical!$B$7:$B$1446,0))=0,"n/a",(INDEX(Historical!$C$7:$C$1437,MATCH(B707,Historical!$B$7:$B$1446,0))/INDEX(Historical!$D$7:$D$1437,MATCH(B707,Historical!$B$7:$B$1446,0))-1)*100)</f>
        <v>6.8493150684931559</v>
      </c>
      <c r="T707" s="759">
        <f>IF(INDEX(Historical!$F$7:$F$1430,MATCH(B707,Historical!$B$7:$B$1446,0))=0,"n/a",((INDEX(Historical!$C$7:$C$1437,MATCH(B707,Historical!$B$7:$B$1446,0))/INDEX(Historical!$F$7:$F$1430,MATCH(B707,Historical!$B$7:$B$1446,0)))^(1/3)-1)*100)</f>
        <v>7.3786693294802586</v>
      </c>
      <c r="U707" s="759">
        <f>IF(INDEX(Historical!$H$7:$H$1430,MATCH(B707,Historical!$B$7:$B$1446,0))=0,"n/a",((INDEX(Historical!$C$7:$C$1437,MATCH(B707,Historical!$B$7:$B$1446,0))/INDEX(Historical!$H$7:$H$1430,MATCH(B707,Historical!$B$7:$B$1446,0)))^(1/5)-1)*100)</f>
        <v>42.020869375702929</v>
      </c>
      <c r="V707" s="759">
        <f>IF(INDEX(Historical!$O$7:$O$1430,MATCH(B707,Historical!$B$7:$B$1446,0))=0,"n/a",((INDEX(Historical!$C$7:$C$1437,MATCH(B707,Historical!$B$7:$B$1446,0))/INDEX(Historical!$O$7:$O$1430,MATCH(B707,Historical!$B$7:$B$1446,0)))^(1/10)-1)*100)</f>
        <v>3.7456949716377919</v>
      </c>
      <c r="W707" s="760">
        <f t="shared" si="175"/>
        <v>11.218444025443281</v>
      </c>
      <c r="X707" s="761">
        <f t="shared" si="176"/>
        <v>2.2233264219948641</v>
      </c>
      <c r="Y707" s="713"/>
      <c r="Z707" s="702">
        <f t="shared" si="177"/>
        <v>36.363636363636367</v>
      </c>
      <c r="AA707" s="935">
        <f t="shared" si="178"/>
        <v>15.218181818181815</v>
      </c>
      <c r="AB707" s="639">
        <v>12</v>
      </c>
      <c r="AC707" s="916">
        <v>1.1000000000000001</v>
      </c>
      <c r="AD707" s="916" t="s">
        <v>137</v>
      </c>
      <c r="AE707" s="916">
        <v>0.73</v>
      </c>
      <c r="AF707" s="916">
        <v>1.65</v>
      </c>
      <c r="AG707" s="916">
        <v>11.3</v>
      </c>
      <c r="AH707" s="916">
        <v>-12.9</v>
      </c>
      <c r="AI707" s="916">
        <v>26.150000000000002</v>
      </c>
      <c r="AJ707" s="916">
        <v>18.899999999999999</v>
      </c>
      <c r="AK707" s="916" t="s">
        <v>137</v>
      </c>
      <c r="AL707" s="928">
        <v>252.27</v>
      </c>
      <c r="AM707" s="922">
        <v>9.7000000000000011</v>
      </c>
      <c r="AN707" s="916">
        <v>0.77</v>
      </c>
      <c r="AO707" s="802">
        <f t="shared" si="179"/>
        <v>29.192173817975121</v>
      </c>
      <c r="AP707" s="803">
        <f t="shared" si="180"/>
        <v>44.410355636156936</v>
      </c>
      <c r="AQ707" s="936">
        <f t="shared" si="181"/>
        <v>5.6409011699540379</v>
      </c>
      <c r="AR707" s="702">
        <f>INDEX(Historical!$C$7:$C$1437,MATCH(B707,Historical!$B$7:$B$1446,0))*IF(AH707="n/a",1.03,IF(AH707&lt;0,1.01,IF(AH707&gt;10,1.1,(1+AH707/100))))</f>
        <v>0.39390000000000003</v>
      </c>
      <c r="AS707" s="935">
        <f t="shared" si="182"/>
        <v>0.43329000000000006</v>
      </c>
      <c r="AT707" s="935">
        <f t="shared" ref="AT707:AV726" si="189">IF($AK707="n/a",1.03*AS707,IF($AK707&lt;0,1.01*AS707,IF($AK707&gt;10,1.1*AS707,(1+$AK707/100)*AS707)))</f>
        <v>0.44628870000000009</v>
      </c>
      <c r="AU707" s="935">
        <f t="shared" si="189"/>
        <v>0.45967736100000012</v>
      </c>
      <c r="AV707" s="935">
        <f t="shared" si="189"/>
        <v>0.47346768183000015</v>
      </c>
      <c r="AW707" s="702">
        <f t="shared" si="184"/>
        <v>2.2066237428300006</v>
      </c>
      <c r="AX707" s="810">
        <f t="shared" si="185"/>
        <v>13.181742788709682</v>
      </c>
      <c r="AY707" s="991">
        <v>-0.2</v>
      </c>
      <c r="AZ707" s="922">
        <v>11.53</v>
      </c>
      <c r="BA707" s="922">
        <v>-38.93</v>
      </c>
      <c r="BB707" s="922">
        <v>-1.8499999999999999</v>
      </c>
      <c r="BC707" s="922">
        <v>-7.9699999999999989</v>
      </c>
      <c r="BE707" s="664">
        <v>2014</v>
      </c>
      <c r="BF707" s="946" t="e">
        <f>#VALUE!</f>
        <v>#VALUE!</v>
      </c>
      <c r="BG707" s="931">
        <v>5</v>
      </c>
    </row>
    <row r="708" spans="1:59" ht="11.25" customHeight="1" x14ac:dyDescent="0.2">
      <c r="A708" s="609" t="s">
        <v>1693</v>
      </c>
      <c r="B708" s="925" t="s">
        <v>1694</v>
      </c>
      <c r="C708" s="988" t="s">
        <v>131</v>
      </c>
      <c r="D708" s="988" t="s">
        <v>4374</v>
      </c>
      <c r="E708" s="792">
        <v>7</v>
      </c>
      <c r="F708" s="526">
        <v>686</v>
      </c>
      <c r="G708" s="526" t="s">
        <v>106</v>
      </c>
      <c r="H708" s="526" t="s">
        <v>106</v>
      </c>
      <c r="I708" s="924">
        <v>9.49</v>
      </c>
      <c r="J708" s="702">
        <f t="shared" si="172"/>
        <v>5.2687038988408856</v>
      </c>
      <c r="K708" s="927">
        <v>0.125</v>
      </c>
      <c r="L708" s="639">
        <v>4</v>
      </c>
      <c r="M708" s="693">
        <f t="shared" si="173"/>
        <v>0.5</v>
      </c>
      <c r="N708" s="921" t="s">
        <v>567</v>
      </c>
      <c r="O708" s="795">
        <v>0.11749999999999999</v>
      </c>
      <c r="P708" s="915">
        <v>43580</v>
      </c>
      <c r="Q708" s="915">
        <v>43591</v>
      </c>
      <c r="R708" s="693">
        <f t="shared" si="174"/>
        <v>6.3829787234042614</v>
      </c>
      <c r="S708" s="759">
        <f>IF(INDEX(Historical!$D$7:$D$1437,MATCH(B708,Historical!$B$7:$B$1446,0))=0,"n/a",(INDEX(Historical!$C$7:$C$1437,MATCH(B708,Historical!$B$7:$B$1446,0))/INDEX(Historical!$D$7:$D$1437,MATCH(B708,Historical!$B$7:$B$1446,0))-1)*100)</f>
        <v>6.9364161849710948</v>
      </c>
      <c r="T708" s="759">
        <f>IF(INDEX(Historical!$F$7:$F$1430,MATCH(B708,Historical!$B$7:$B$1446,0))=0,"n/a",((INDEX(Historical!$C$7:$C$1437,MATCH(B708,Historical!$B$7:$B$1446,0))/INDEX(Historical!$F$7:$F$1430,MATCH(B708,Historical!$B$7:$B$1446,0)))^(1/3)-1)*100)</f>
        <v>7.4802051385038482</v>
      </c>
      <c r="U708" s="759">
        <f>IF(INDEX(Historical!$H$7:$H$1430,MATCH(B708,Historical!$B$7:$B$1446,0))=0,"n/a",((INDEX(Historical!$C$7:$C$1437,MATCH(B708,Historical!$B$7:$B$1446,0))/INDEX(Historical!$H$7:$H$1430,MATCH(B708,Historical!$B$7:$B$1446,0)))^(1/5)-1)*100)</f>
        <v>7.3113541506014013</v>
      </c>
      <c r="V708" s="759" t="str">
        <f>IF(INDEX(Historical!$O$7:$O$1430,MATCH(B708,Historical!$B$7:$B$1446,0))=0,"n/a",((INDEX(Historical!$C$7:$C$1437,MATCH(B708,Historical!$B$7:$B$1446,0))/INDEX(Historical!$O$7:$O$1430,MATCH(B708,Historical!$B$7:$B$1446,0)))^(1/10)-1)*100)</f>
        <v>n/a</v>
      </c>
      <c r="W708" s="760" t="str">
        <f t="shared" si="175"/>
        <v>n/a</v>
      </c>
      <c r="X708" s="761">
        <f t="shared" si="176"/>
        <v>1.107780931909303</v>
      </c>
      <c r="Y708" s="926"/>
      <c r="Z708" s="702">
        <f t="shared" si="177"/>
        <v>106.38297872340425</v>
      </c>
      <c r="AA708" s="935">
        <f t="shared" si="178"/>
        <v>20.191489361702128</v>
      </c>
      <c r="AB708" s="639">
        <v>9</v>
      </c>
      <c r="AC708" s="916">
        <v>0.47</v>
      </c>
      <c r="AD708" s="916" t="s">
        <v>137</v>
      </c>
      <c r="AE708" s="916">
        <v>0.28000000000000003</v>
      </c>
      <c r="AF708" s="916">
        <v>1.62</v>
      </c>
      <c r="AG708" s="916" t="s">
        <v>137</v>
      </c>
      <c r="AH708" s="916">
        <v>44</v>
      </c>
      <c r="AI708" s="916" t="s">
        <v>137</v>
      </c>
      <c r="AJ708" s="916">
        <v>6.6000000000000005</v>
      </c>
      <c r="AK708" s="916" t="s">
        <v>137</v>
      </c>
      <c r="AL708" s="928">
        <v>490.16</v>
      </c>
      <c r="AM708" s="922">
        <v>7.8299999999999992</v>
      </c>
      <c r="AN708" s="916">
        <v>0.62</v>
      </c>
      <c r="AO708" s="802">
        <f t="shared" si="179"/>
        <v>-7.6114313122598425</v>
      </c>
      <c r="AP708" s="803">
        <f t="shared" si="180"/>
        <v>12.580058049442286</v>
      </c>
      <c r="AQ708" s="936">
        <f t="shared" si="181"/>
        <v>20.573099572108266</v>
      </c>
      <c r="AR708" s="702">
        <f>INDEX(Historical!$C$7:$C$1437,MATCH(B708,Historical!$B$7:$B$1446,0))*IF(AH708="n/a",1.03,IF(AH708&lt;0,1.01,IF(AH708&gt;10,1.1,(1+AH708/100))))</f>
        <v>0.50875000000000004</v>
      </c>
      <c r="AS708" s="935">
        <f t="shared" si="182"/>
        <v>0.5240125000000001</v>
      </c>
      <c r="AT708" s="935">
        <f t="shared" si="189"/>
        <v>0.53973287500000011</v>
      </c>
      <c r="AU708" s="935">
        <f t="shared" si="189"/>
        <v>0.55592486125000018</v>
      </c>
      <c r="AV708" s="935">
        <f t="shared" si="189"/>
        <v>0.57260260708750021</v>
      </c>
      <c r="AW708" s="702">
        <f t="shared" si="184"/>
        <v>2.7010228433375003</v>
      </c>
      <c r="AX708" s="810">
        <f t="shared" si="185"/>
        <v>28.46177917110116</v>
      </c>
      <c r="AY708" s="991">
        <v>0.2</v>
      </c>
      <c r="AZ708" s="922">
        <v>6.99</v>
      </c>
      <c r="BA708" s="922">
        <v>-6.04</v>
      </c>
      <c r="BB708" s="922">
        <v>-2.0500000000000003</v>
      </c>
      <c r="BC708" s="922">
        <v>-1.0999999999999999</v>
      </c>
      <c r="BE708" s="664">
        <v>2013</v>
      </c>
      <c r="BF708" s="946" t="e">
        <f>#VALUE!</f>
        <v>#VALUE!</v>
      </c>
      <c r="BG708" s="931" t="s">
        <v>137</v>
      </c>
    </row>
    <row r="709" spans="1:59" ht="11.25" customHeight="1" x14ac:dyDescent="0.2">
      <c r="A709" s="537" t="s">
        <v>1648</v>
      </c>
      <c r="B709" s="925" t="s">
        <v>1649</v>
      </c>
      <c r="C709" s="988" t="s">
        <v>4377</v>
      </c>
      <c r="D709" s="988" t="s">
        <v>4406</v>
      </c>
      <c r="E709" s="792">
        <v>6</v>
      </c>
      <c r="F709" s="526">
        <v>738</v>
      </c>
      <c r="G709" s="526" t="s">
        <v>106</v>
      </c>
      <c r="H709" s="526" t="s">
        <v>106</v>
      </c>
      <c r="I709" s="924">
        <v>41.33</v>
      </c>
      <c r="J709" s="702">
        <f t="shared" si="172"/>
        <v>0.65327849020082274</v>
      </c>
      <c r="K709" s="927">
        <v>0.27</v>
      </c>
      <c r="L709" s="639">
        <v>1</v>
      </c>
      <c r="M709" s="693">
        <f t="shared" si="173"/>
        <v>0.27</v>
      </c>
      <c r="N709" s="921" t="s">
        <v>172</v>
      </c>
      <c r="O709" s="795">
        <v>0.26</v>
      </c>
      <c r="P709" s="915">
        <v>43412</v>
      </c>
      <c r="Q709" s="915">
        <v>43434</v>
      </c>
      <c r="R709" s="693">
        <f t="shared" si="174"/>
        <v>3.8461538461538494</v>
      </c>
      <c r="S709" s="759">
        <f>IF(INDEX(Historical!$D$7:$D$1437,MATCH(B709,Historical!$B$7:$B$1446,0))=0,"n/a",(INDEX(Historical!$C$7:$C$1437,MATCH(B709,Historical!$B$7:$B$1446,0))/INDEX(Historical!$D$7:$D$1437,MATCH(B709,Historical!$B$7:$B$1446,0))-1)*100)</f>
        <v>3.8461538461538547</v>
      </c>
      <c r="T709" s="759">
        <f>IF(INDEX(Historical!$F$7:$F$1430,MATCH(B709,Historical!$B$7:$B$1446,0))=0,"n/a",((INDEX(Historical!$C$7:$C$1437,MATCH(B709,Historical!$B$7:$B$1446,0))/INDEX(Historical!$F$7:$F$1430,MATCH(B709,Historical!$B$7:$B$1446,0)))^(1/3)-1)*100)</f>
        <v>4.0041911525952045</v>
      </c>
      <c r="U709" s="759">
        <f>IF(INDEX(Historical!$H$7:$H$1430,MATCH(B709,Historical!$B$7:$B$1446,0))=0,"n/a",((INDEX(Historical!$C$7:$C$1437,MATCH(B709,Historical!$B$7:$B$1446,0))/INDEX(Historical!$H$7:$H$1430,MATCH(B709,Historical!$B$7:$B$1446,0)))^(1/5)-1)*100)</f>
        <v>8.4471771197698544</v>
      </c>
      <c r="V709" s="759">
        <f>IF(INDEX(Historical!$O$7:$O$1430,MATCH(B709,Historical!$B$7:$B$1446,0))=0,"n/a",((INDEX(Historical!$C$7:$C$1437,MATCH(B709,Historical!$B$7:$B$1446,0))/INDEX(Historical!$O$7:$O$1430,MATCH(B709,Historical!$B$7:$B$1446,0)))^(1/10)-1)*100)</f>
        <v>6.0540481614018704</v>
      </c>
      <c r="W709" s="760">
        <f t="shared" si="175"/>
        <v>1.3952940073429863</v>
      </c>
      <c r="X709" s="761">
        <f t="shared" si="176"/>
        <v>0.97093989882412124</v>
      </c>
      <c r="Y709" s="926"/>
      <c r="Z709" s="702">
        <f t="shared" si="177"/>
        <v>29.032258064516132</v>
      </c>
      <c r="AA709" s="935">
        <f t="shared" si="178"/>
        <v>44.44086021505376</v>
      </c>
      <c r="AB709" s="639">
        <v>12</v>
      </c>
      <c r="AC709" s="916">
        <v>0.93</v>
      </c>
      <c r="AD709" s="916">
        <v>1.82</v>
      </c>
      <c r="AE709" s="916">
        <v>3.23</v>
      </c>
      <c r="AF709" s="916">
        <v>4.63</v>
      </c>
      <c r="AG709" s="916">
        <v>10.9</v>
      </c>
      <c r="AH709" s="918">
        <v>-29.9</v>
      </c>
      <c r="AI709" s="918">
        <v>25.31</v>
      </c>
      <c r="AJ709" s="916">
        <v>8.6999999999999993</v>
      </c>
      <c r="AK709" s="916">
        <v>24.4</v>
      </c>
      <c r="AL709" s="928">
        <v>2040</v>
      </c>
      <c r="AM709" s="922">
        <v>1</v>
      </c>
      <c r="AN709" s="916">
        <v>1.74</v>
      </c>
      <c r="AO709" s="802">
        <f t="shared" si="179"/>
        <v>-35.34040460508308</v>
      </c>
      <c r="AP709" s="803">
        <f t="shared" si="180"/>
        <v>9.1004556099706768</v>
      </c>
      <c r="AQ709" s="936">
        <f t="shared" si="181"/>
        <v>202.40604255845517</v>
      </c>
      <c r="AR709" s="702">
        <f>INDEX(Historical!$C$7:$C$1437,MATCH(B709,Historical!$B$7:$B$1446,0))*IF(AH709="n/a",1.03,IF(AH709&lt;0,1.01,IF(AH709&gt;10,1.1,(1+AH709/100))))</f>
        <v>0.2727</v>
      </c>
      <c r="AS709" s="935">
        <f t="shared" si="182"/>
        <v>0.29997000000000001</v>
      </c>
      <c r="AT709" s="935">
        <f t="shared" si="189"/>
        <v>0.32996700000000007</v>
      </c>
      <c r="AU709" s="935">
        <f t="shared" si="189"/>
        <v>0.36296370000000011</v>
      </c>
      <c r="AV709" s="935">
        <f t="shared" si="189"/>
        <v>0.39926007000000013</v>
      </c>
      <c r="AW709" s="702">
        <f t="shared" si="184"/>
        <v>1.6648607700000004</v>
      </c>
      <c r="AX709" s="810">
        <f t="shared" si="185"/>
        <v>4.028213815630294</v>
      </c>
      <c r="AY709" s="991">
        <v>0.43</v>
      </c>
      <c r="AZ709" s="922">
        <v>38.11</v>
      </c>
      <c r="BA709" s="922">
        <v>-19.61</v>
      </c>
      <c r="BB709" s="922">
        <v>-8.5599999999999987</v>
      </c>
      <c r="BC709" s="922">
        <v>-1.8900000000000001</v>
      </c>
      <c r="BE709" s="664">
        <v>2014</v>
      </c>
      <c r="BF709" s="946" t="e">
        <f>#VALUE!</f>
        <v>#VALUE!</v>
      </c>
      <c r="BG709" s="931">
        <v>3.2</v>
      </c>
    </row>
    <row r="710" spans="1:59" ht="11.25" customHeight="1" x14ac:dyDescent="0.2">
      <c r="A710" s="537" t="s">
        <v>336</v>
      </c>
      <c r="B710" s="925" t="s">
        <v>337</v>
      </c>
      <c r="C710" s="988" t="s">
        <v>123</v>
      </c>
      <c r="D710" s="988" t="s">
        <v>4205</v>
      </c>
      <c r="E710" s="792">
        <v>41</v>
      </c>
      <c r="F710" s="526">
        <v>65</v>
      </c>
      <c r="G710" s="526" t="s">
        <v>37</v>
      </c>
      <c r="H710" s="526" t="s">
        <v>37</v>
      </c>
      <c r="I710" s="916">
        <v>454.83</v>
      </c>
      <c r="J710" s="702">
        <f t="shared" si="172"/>
        <v>0.9937778950377063</v>
      </c>
      <c r="K710" s="927">
        <v>1.1299999999999999</v>
      </c>
      <c r="L710" s="639">
        <v>4</v>
      </c>
      <c r="M710" s="693">
        <f t="shared" si="173"/>
        <v>4.5199999999999996</v>
      </c>
      <c r="N710" s="921" t="s">
        <v>228</v>
      </c>
      <c r="O710" s="795">
        <v>0.86</v>
      </c>
      <c r="P710" s="915">
        <v>43518</v>
      </c>
      <c r="Q710" s="915">
        <v>43532</v>
      </c>
      <c r="R710" s="693">
        <f t="shared" si="174"/>
        <v>31.395348837209291</v>
      </c>
      <c r="S710" s="759">
        <f>IF(INDEX(Historical!$D$7:$D$1437,MATCH(B710,Historical!$B$7:$B$1446,0))=0,"n/a",(INDEX(Historical!$C$7:$C$1437,MATCH(B710,Historical!$B$7:$B$1446,0))/INDEX(Historical!$D$7:$D$1437,MATCH(B710,Historical!$B$7:$B$1446,0))-1)*100)</f>
        <v>1.1764705882352899</v>
      </c>
      <c r="T710" s="759">
        <f>IF(INDEX(Historical!$F$7:$F$1430,MATCH(B710,Historical!$B$7:$B$1446,0))=0,"n/a",((INDEX(Historical!$C$7:$C$1437,MATCH(B710,Historical!$B$7:$B$1446,0))/INDEX(Historical!$F$7:$F$1430,MATCH(B710,Historical!$B$7:$B$1446,0)))^(1/3)-1)*100)</f>
        <v>8.6778945682743025</v>
      </c>
      <c r="U710" s="759">
        <f>IF(INDEX(Historical!$H$7:$H$1430,MATCH(B710,Historical!$B$7:$B$1446,0))=0,"n/a",((INDEX(Historical!$C$7:$C$1437,MATCH(B710,Historical!$B$7:$B$1446,0))/INDEX(Historical!$H$7:$H$1430,MATCH(B710,Historical!$B$7:$B$1446,0)))^(1/5)-1)*100)</f>
        <v>11.456573996486764</v>
      </c>
      <c r="V710" s="759">
        <f>IF(INDEX(Historical!$O$7:$O$1430,MATCH(B710,Historical!$B$7:$B$1446,0))=0,"n/a",((INDEX(Historical!$C$7:$C$1437,MATCH(B710,Historical!$B$7:$B$1446,0))/INDEX(Historical!$O$7:$O$1430,MATCH(B710,Historical!$B$7:$B$1446,0)))^(1/10)-1)*100)</f>
        <v>9.4064788025759682</v>
      </c>
      <c r="W710" s="760">
        <f t="shared" si="175"/>
        <v>1.2179450182090854</v>
      </c>
      <c r="X710" s="761">
        <f t="shared" si="176"/>
        <v>1.2318896770415875</v>
      </c>
      <c r="Y710" s="925"/>
      <c r="Z710" s="702">
        <f t="shared" si="177"/>
        <v>39.066551426101981</v>
      </c>
      <c r="AA710" s="935">
        <f t="shared" si="178"/>
        <v>39.311149524632668</v>
      </c>
      <c r="AB710" s="639">
        <v>12</v>
      </c>
      <c r="AC710" s="916">
        <v>11.57</v>
      </c>
      <c r="AD710" s="916">
        <v>2.83</v>
      </c>
      <c r="AE710" s="916">
        <v>2.37</v>
      </c>
      <c r="AF710" s="916">
        <v>11.29</v>
      </c>
      <c r="AG710" s="918">
        <v>49.2</v>
      </c>
      <c r="AH710" s="916">
        <v>-5.3</v>
      </c>
      <c r="AI710" s="916">
        <v>15.35</v>
      </c>
      <c r="AJ710" s="916">
        <v>9.3000000000000007</v>
      </c>
      <c r="AK710" s="916">
        <v>13.87</v>
      </c>
      <c r="AL710" s="928">
        <v>41660</v>
      </c>
      <c r="AM710" s="922">
        <v>0.2</v>
      </c>
      <c r="AN710" s="916">
        <v>2.5</v>
      </c>
      <c r="AO710" s="802">
        <f t="shared" si="179"/>
        <v>-26.860797633108199</v>
      </c>
      <c r="AP710" s="803">
        <f t="shared" si="180"/>
        <v>12.45035189152447</v>
      </c>
      <c r="AQ710" s="936">
        <f t="shared" si="181"/>
        <v>344.13355255328469</v>
      </c>
      <c r="AR710" s="702">
        <f>INDEX(Historical!$C$7:$C$1437,MATCH(B710,Historical!$B$7:$B$1446,0))*IF(AH710="n/a",1.03,IF(AH710&lt;0,1.01,IF(AH710&gt;10,1.1,(1+AH710/100))))</f>
        <v>3.4744000000000002</v>
      </c>
      <c r="AS710" s="935">
        <f t="shared" si="182"/>
        <v>3.8218400000000003</v>
      </c>
      <c r="AT710" s="935">
        <f t="shared" si="189"/>
        <v>4.2040240000000004</v>
      </c>
      <c r="AU710" s="935">
        <f t="shared" si="189"/>
        <v>4.6244264000000008</v>
      </c>
      <c r="AV710" s="935">
        <f t="shared" si="189"/>
        <v>5.0868690400000016</v>
      </c>
      <c r="AW710" s="702">
        <f t="shared" si="184"/>
        <v>21.211559440000002</v>
      </c>
      <c r="AX710" s="810">
        <f t="shared" si="185"/>
        <v>4.6636236483961051</v>
      </c>
      <c r="AY710" s="991">
        <v>1.26</v>
      </c>
      <c r="AZ710" s="922">
        <v>28.02</v>
      </c>
      <c r="BA710" s="922">
        <v>-5.17</v>
      </c>
      <c r="BB710" s="922">
        <v>4.05</v>
      </c>
      <c r="BC710" s="922">
        <v>7.02</v>
      </c>
      <c r="BE710" s="664">
        <v>1979</v>
      </c>
      <c r="BF710" s="946" t="e">
        <f>#VALUE!</f>
        <v>#VALUE!</v>
      </c>
      <c r="BG710" s="931">
        <v>9.3000000000000007</v>
      </c>
    </row>
    <row r="711" spans="1:59" ht="11.25" customHeight="1" x14ac:dyDescent="0.2">
      <c r="A711" s="609" t="s">
        <v>1654</v>
      </c>
      <c r="B711" s="925" t="s">
        <v>1655</v>
      </c>
      <c r="C711" s="988" t="s">
        <v>247</v>
      </c>
      <c r="D711" s="988" t="s">
        <v>4351</v>
      </c>
      <c r="E711" s="792">
        <v>8</v>
      </c>
      <c r="F711" s="526">
        <v>505</v>
      </c>
      <c r="G711" s="526" t="s">
        <v>106</v>
      </c>
      <c r="H711" s="526" t="s">
        <v>106</v>
      </c>
      <c r="I711" s="924">
        <v>23.18</v>
      </c>
      <c r="J711" s="702">
        <f t="shared" ref="J711:J774" si="190">(M711/I711)*100</f>
        <v>6.3848144952545303</v>
      </c>
      <c r="K711" s="927">
        <v>0.37</v>
      </c>
      <c r="L711" s="639">
        <v>4</v>
      </c>
      <c r="M711" s="693">
        <f t="shared" ref="M711:M774" si="191">K711*L711</f>
        <v>1.48</v>
      </c>
      <c r="N711" s="921" t="s">
        <v>119</v>
      </c>
      <c r="O711" s="795">
        <v>0.31</v>
      </c>
      <c r="P711" s="658">
        <v>43223</v>
      </c>
      <c r="Q711" s="658">
        <v>43252</v>
      </c>
      <c r="R711" s="693">
        <f t="shared" ref="R711:R774" si="192">(K711-O711)/O711*100</f>
        <v>19.35483870967742</v>
      </c>
      <c r="S711" s="759">
        <f>IF(INDEX(Historical!$D$7:$D$1437,MATCH(B711,Historical!$B$7:$B$1446,0))=0,"n/a",(INDEX(Historical!$C$7:$C$1437,MATCH(B711,Historical!$B$7:$B$1446,0))/INDEX(Historical!$D$7:$D$1437,MATCH(B711,Historical!$B$7:$B$1446,0))-1)*100)</f>
        <v>19.327731092436974</v>
      </c>
      <c r="T711" s="759">
        <f>IF(INDEX(Historical!$F$7:$F$1430,MATCH(B711,Historical!$B$7:$B$1446,0))=0,"n/a",((INDEX(Historical!$C$7:$C$1437,MATCH(B711,Historical!$B$7:$B$1446,0))/INDEX(Historical!$F$7:$F$1430,MATCH(B711,Historical!$B$7:$B$1446,0)))^(1/3)-1)*100)</f>
        <v>19.125029018818694</v>
      </c>
      <c r="U711" s="759">
        <f>IF(INDEX(Historical!$H$7:$H$1430,MATCH(B711,Historical!$B$7:$B$1446,0))=0,"n/a",((INDEX(Historical!$C$7:$C$1437,MATCH(B711,Historical!$B$7:$B$1446,0))/INDEX(Historical!$H$7:$H$1430,MATCH(B711,Historical!$B$7:$B$1446,0)))^(1/5)-1)*100)</f>
        <v>20.02803541355156</v>
      </c>
      <c r="V711" s="759">
        <f>IF(INDEX(Historical!$O$7:$O$1430,MATCH(B711,Historical!$B$7:$B$1446,0))=0,"n/a",((INDEX(Historical!$C$7:$C$1437,MATCH(B711,Historical!$B$7:$B$1446,0))/INDEX(Historical!$O$7:$O$1430,MATCH(B711,Historical!$B$7:$B$1446,0)))^(1/10)-1)*100)</f>
        <v>-0.25004764039051608</v>
      </c>
      <c r="W711" s="760" t="str">
        <f t="shared" ref="W711:W774" si="193">IF(OR(U711&lt;=0,U711="n/a",V711&lt;=0,V711="n/a"),"n/a",U711/V711)</f>
        <v>n/a</v>
      </c>
      <c r="X711" s="761" t="str">
        <f t="shared" ref="X711:X774" si="194">IF(OR(AJ711&lt;=0,AJ711="n/a",U711&lt;=0,U711="n/a"),"n/a",U711/AJ711)</f>
        <v>n/a</v>
      </c>
      <c r="Y711" s="926" t="s">
        <v>477</v>
      </c>
      <c r="Z711" s="702" t="str">
        <f t="shared" ref="Z711:Z774" si="195">IF(OR(AC711&lt;0.01,AC711="n/a"),"n/a",M711/AC711*100)</f>
        <v>n/a</v>
      </c>
      <c r="AA711" s="935" t="str">
        <f t="shared" ref="AA711:AA774" si="196">IF(OR(AC711&lt;0.01,AC711="n/a"),"n/a",I711/AC711)</f>
        <v>n/a</v>
      </c>
      <c r="AB711" s="639">
        <v>1</v>
      </c>
      <c r="AC711" s="916">
        <v>-12.03</v>
      </c>
      <c r="AD711" s="916" t="s">
        <v>137</v>
      </c>
      <c r="AE711" s="916">
        <v>0.19</v>
      </c>
      <c r="AF711" s="916">
        <v>1</v>
      </c>
      <c r="AG711" s="916">
        <v>-47.3</v>
      </c>
      <c r="AH711" s="916">
        <v>-320.10000000000002</v>
      </c>
      <c r="AI711" s="916">
        <v>4.63</v>
      </c>
      <c r="AJ711" s="916">
        <v>-36.700000000000003</v>
      </c>
      <c r="AK711" s="916">
        <v>7.0000000000000009</v>
      </c>
      <c r="AL711" s="928">
        <v>1200</v>
      </c>
      <c r="AM711" s="922">
        <v>0.4</v>
      </c>
      <c r="AN711" s="916">
        <v>0.61</v>
      </c>
      <c r="AO711" s="802" t="str">
        <f t="shared" ref="AO711:AO774" si="197">IF(U711="n/a","n/a",IF(AA711&lt;0,"n/a",IF(AA711="n/a","n/a",J711+U711-AA711)))</f>
        <v>n/a</v>
      </c>
      <c r="AP711" s="803">
        <f t="shared" ref="AP711:AP774" si="198">IF(U711="n/a","n/a",J711+U711)</f>
        <v>26.412849908806091</v>
      </c>
      <c r="AQ711" s="936" t="str">
        <f t="shared" ref="AQ711:AQ774" si="199">IF(OR(AC711&lt;0.01,AF711="n/a"),"n/a",(I711/SQRT(22.5*AC711*(I711/AF711))-1)*100)</f>
        <v>n/a</v>
      </c>
      <c r="AR711" s="702">
        <f>INDEX(Historical!$C$7:$C$1437,MATCH(B711,Historical!$B$7:$B$1446,0))*IF(AH711="n/a",1.03,IF(AH711&lt;0,1.01,IF(AH711&gt;10,1.1,(1+AH711/100))))</f>
        <v>1.4341999999999999</v>
      </c>
      <c r="AS711" s="935">
        <f t="shared" ref="AS711:AS774" si="200">IF($AI711="n/a",1.03*AR711,IF($AI711&lt;0,1.01*AR711,IF($AI711&gt;10,1.1*AR711,(1+$AI711/100)*AR711)))</f>
        <v>1.50060346</v>
      </c>
      <c r="AT711" s="935">
        <f t="shared" si="189"/>
        <v>1.6056457022000001</v>
      </c>
      <c r="AU711" s="935">
        <f t="shared" si="189"/>
        <v>1.7180409013540003</v>
      </c>
      <c r="AV711" s="935">
        <f t="shared" si="189"/>
        <v>1.8383037644487805</v>
      </c>
      <c r="AW711" s="702">
        <f t="shared" ref="AW711:AW774" si="201">SUM(AR711:AV711)</f>
        <v>8.0967938280027809</v>
      </c>
      <c r="AX711" s="810">
        <f t="shared" ref="AX711:AX774" si="202">AW711/I711*100</f>
        <v>34.930085539269982</v>
      </c>
      <c r="AY711" s="991">
        <v>0.95</v>
      </c>
      <c r="AZ711" s="922">
        <v>7.12</v>
      </c>
      <c r="BA711" s="922">
        <v>-67.38</v>
      </c>
      <c r="BB711" s="922">
        <v>-10.63</v>
      </c>
      <c r="BC711" s="922">
        <v>-47.339999999999996</v>
      </c>
      <c r="BE711" s="664">
        <v>2011</v>
      </c>
      <c r="BF711" s="946" t="e">
        <f t="shared" ref="BF711" si="203">#VALUE!</f>
        <v>#VALUE!</v>
      </c>
      <c r="BG711" s="931">
        <v>-14.299999999999999</v>
      </c>
    </row>
    <row r="712" spans="1:59" s="838" customFormat="1" ht="11.25" customHeight="1" x14ac:dyDescent="0.2">
      <c r="A712" s="841" t="s">
        <v>3916</v>
      </c>
      <c r="B712" s="1032" t="s">
        <v>3917</v>
      </c>
      <c r="C712" s="988" t="s">
        <v>108</v>
      </c>
      <c r="D712" s="988" t="s">
        <v>118</v>
      </c>
      <c r="E712" s="818">
        <v>5</v>
      </c>
      <c r="F712" s="526">
        <v>841</v>
      </c>
      <c r="G712" s="1171" t="s">
        <v>106</v>
      </c>
      <c r="H712" s="1171" t="s">
        <v>106</v>
      </c>
      <c r="I712" s="819">
        <v>71.31</v>
      </c>
      <c r="J712" s="820">
        <f t="shared" si="190"/>
        <v>1.1218622914037302</v>
      </c>
      <c r="K712" s="821">
        <v>0.2</v>
      </c>
      <c r="L712" s="822">
        <v>4</v>
      </c>
      <c r="M712" s="823">
        <f t="shared" si="191"/>
        <v>0.8</v>
      </c>
      <c r="N712" s="824" t="s">
        <v>4338</v>
      </c>
      <c r="O712" s="825">
        <v>0.18</v>
      </c>
      <c r="P712" s="826">
        <v>43418</v>
      </c>
      <c r="Q712" s="826">
        <v>43437</v>
      </c>
      <c r="R712" s="823">
        <f t="shared" si="192"/>
        <v>11.111111111111121</v>
      </c>
      <c r="S712" s="759">
        <f>IF(INDEX(Historical!$D$7:$D$1437,MATCH(B712,Historical!$B$7:$B$1446,0))=0,"n/a",(INDEX(Historical!$C$7:$C$1437,MATCH(B712,Historical!$B$7:$B$1446,0))/INDEX(Historical!$D$7:$D$1437,MATCH(B712,Historical!$B$7:$B$1446,0))-1)*100)</f>
        <v>12.12121212121211</v>
      </c>
      <c r="T712" s="759">
        <f>IF(INDEX(Historical!$F$7:$F$1430,MATCH(B712,Historical!$B$7:$B$1446,0))=0,"n/a",((INDEX(Historical!$C$7:$C$1437,MATCH(B712,Historical!$B$7:$B$1446,0))/INDEX(Historical!$F$7:$F$1430,MATCH(B712,Historical!$B$7:$B$1446,0)))^(1/3)-1)*100)</f>
        <v>9.0901707079799934</v>
      </c>
      <c r="U712" s="759">
        <f>IF(INDEX(Historical!$H$7:$H$1430,MATCH(B712,Historical!$B$7:$B$1446,0))=0,"n/a",((INDEX(Historical!$C$7:$C$1437,MATCH(B712,Historical!$B$7:$B$1446,0))/INDEX(Historical!$H$7:$H$1430,MATCH(B712,Historical!$B$7:$B$1446,0)))^(1/5)-1)*100)</f>
        <v>7.3113541506014013</v>
      </c>
      <c r="V712" s="759">
        <f>IF(INDEX(Historical!$O$7:$O$1430,MATCH(B712,Historical!$B$7:$B$1446,0))=0,"n/a",((INDEX(Historical!$C$7:$C$1437,MATCH(B712,Historical!$B$7:$B$1446,0))/INDEX(Historical!$O$7:$O$1430,MATCH(B712,Historical!$B$7:$B$1446,0)))^(1/10)-1)*100)</f>
        <v>4.2086006246927266</v>
      </c>
      <c r="W712" s="827">
        <f t="shared" si="193"/>
        <v>1.737241140844817</v>
      </c>
      <c r="X712" s="828">
        <f t="shared" si="194"/>
        <v>0.76159939068764604</v>
      </c>
      <c r="Y712" s="829"/>
      <c r="Z712" s="820">
        <f t="shared" si="195"/>
        <v>26.666666666666668</v>
      </c>
      <c r="AA712" s="830">
        <f t="shared" si="196"/>
        <v>23.77</v>
      </c>
      <c r="AB712" s="822">
        <v>12</v>
      </c>
      <c r="AC712" s="831">
        <v>3</v>
      </c>
      <c r="AD712" s="831">
        <v>1.94</v>
      </c>
      <c r="AE712" s="831">
        <v>1.62</v>
      </c>
      <c r="AF712" s="831">
        <v>2.35</v>
      </c>
      <c r="AG712" s="831">
        <v>10.4</v>
      </c>
      <c r="AH712" s="831">
        <v>-5.8999999999999995</v>
      </c>
      <c r="AI712" s="831">
        <v>6.38</v>
      </c>
      <c r="AJ712" s="831">
        <v>9.6</v>
      </c>
      <c r="AK712" s="831">
        <v>12.280000000000001</v>
      </c>
      <c r="AL712" s="832">
        <v>4200</v>
      </c>
      <c r="AM712" s="833">
        <v>1.7999999999999998</v>
      </c>
      <c r="AN712" s="831">
        <v>0</v>
      </c>
      <c r="AO712" s="834">
        <f t="shared" si="197"/>
        <v>-15.336783557994869</v>
      </c>
      <c r="AP712" s="835">
        <f t="shared" si="198"/>
        <v>8.433216442005131</v>
      </c>
      <c r="AQ712" s="836">
        <f t="shared" si="199"/>
        <v>57.564096305105153</v>
      </c>
      <c r="AR712" s="702">
        <f>INDEX(Historical!$C$7:$C$1437,MATCH(B712,Historical!$B$7:$B$1446,0))*IF(AH712="n/a",1.03,IF(AH712&lt;0,1.01,IF(AH712&gt;10,1.1,(1+AH712/100))))</f>
        <v>0.74739999999999995</v>
      </c>
      <c r="AS712" s="830">
        <f t="shared" si="200"/>
        <v>0.79508412000000006</v>
      </c>
      <c r="AT712" s="830">
        <f t="shared" si="189"/>
        <v>0.87459253200000009</v>
      </c>
      <c r="AU712" s="830">
        <f t="shared" si="189"/>
        <v>0.96205178520000012</v>
      </c>
      <c r="AV712" s="830">
        <f t="shared" si="189"/>
        <v>1.0582569637200001</v>
      </c>
      <c r="AW712" s="820">
        <f t="shared" si="201"/>
        <v>4.4373854009200002</v>
      </c>
      <c r="AX712" s="837">
        <f t="shared" si="202"/>
        <v>6.2226691921469639</v>
      </c>
      <c r="AY712" s="992">
        <v>0.96</v>
      </c>
      <c r="AZ712" s="833">
        <v>33.17</v>
      </c>
      <c r="BA712" s="833">
        <v>0.48</v>
      </c>
      <c r="BB712" s="833">
        <v>8.67</v>
      </c>
      <c r="BC712" s="833">
        <v>13.38</v>
      </c>
      <c r="BD712" s="961"/>
      <c r="BE712" s="664">
        <v>2014</v>
      </c>
      <c r="BF712" s="946" t="e">
        <f>#VALUE!</f>
        <v>#VALUE!</v>
      </c>
      <c r="BG712" s="893">
        <v>2.2999999999999998</v>
      </c>
    </row>
    <row r="713" spans="1:59" ht="11.25" customHeight="1" x14ac:dyDescent="0.2">
      <c r="A713" s="537" t="s">
        <v>1662</v>
      </c>
      <c r="B713" s="925" t="s">
        <v>1663</v>
      </c>
      <c r="C713" s="988" t="s">
        <v>247</v>
      </c>
      <c r="D713" s="988" t="s">
        <v>4387</v>
      </c>
      <c r="E713" s="792">
        <v>9</v>
      </c>
      <c r="F713" s="526">
        <v>399</v>
      </c>
      <c r="G713" s="526" t="s">
        <v>106</v>
      </c>
      <c r="H713" s="526" t="s">
        <v>106</v>
      </c>
      <c r="I713" s="924">
        <v>53.09</v>
      </c>
      <c r="J713" s="702">
        <f t="shared" si="190"/>
        <v>6.1781879826709352</v>
      </c>
      <c r="K713" s="927">
        <v>0.82</v>
      </c>
      <c r="L713" s="639">
        <v>4</v>
      </c>
      <c r="M713" s="693">
        <f t="shared" si="191"/>
        <v>3.28</v>
      </c>
      <c r="N713" s="921" t="s">
        <v>305</v>
      </c>
      <c r="O713" s="795">
        <v>0.78</v>
      </c>
      <c r="P713" s="915">
        <v>43432</v>
      </c>
      <c r="Q713" s="915">
        <v>43444</v>
      </c>
      <c r="R713" s="693">
        <f t="shared" si="192"/>
        <v>5.128205128205118</v>
      </c>
      <c r="S713" s="759">
        <f>IF(INDEX(Historical!$D$7:$D$1437,MATCH(B713,Historical!$B$7:$B$1446,0))=0,"n/a",(INDEX(Historical!$C$7:$C$1437,MATCH(B713,Historical!$B$7:$B$1446,0))/INDEX(Historical!$D$7:$D$1437,MATCH(B713,Historical!$B$7:$B$1446,0))-1)*100)</f>
        <v>12.857142857142879</v>
      </c>
      <c r="T713" s="759">
        <f>IF(INDEX(Historical!$F$7:$F$1430,MATCH(B713,Historical!$B$7:$B$1446,0))=0,"n/a",((INDEX(Historical!$C$7:$C$1437,MATCH(B713,Historical!$B$7:$B$1446,0))/INDEX(Historical!$F$7:$F$1430,MATCH(B713,Historical!$B$7:$B$1446,0)))^(1/3)-1)*100)</f>
        <v>13.873963354624742</v>
      </c>
      <c r="U713" s="759">
        <f>IF(INDEX(Historical!$H$7:$H$1430,MATCH(B713,Historical!$B$7:$B$1446,0))=0,"n/a",((INDEX(Historical!$C$7:$C$1437,MATCH(B713,Historical!$B$7:$B$1446,0))/INDEX(Historical!$H$7:$H$1430,MATCH(B713,Historical!$B$7:$B$1446,0)))^(1/5)-1)*100)</f>
        <v>11.666560374919888</v>
      </c>
      <c r="V713" s="759" t="str">
        <f>IF(INDEX(Historical!$O$7:$O$1430,MATCH(B713,Historical!$B$7:$B$1446,0))=0,"n/a",((INDEX(Historical!$C$7:$C$1437,MATCH(B713,Historical!$B$7:$B$1446,0))/INDEX(Historical!$O$7:$O$1430,MATCH(B713,Historical!$B$7:$B$1446,0)))^(1/10)-1)*100)</f>
        <v>n/a</v>
      </c>
      <c r="W713" s="760" t="str">
        <f t="shared" si="193"/>
        <v>n/a</v>
      </c>
      <c r="X713" s="761">
        <f t="shared" si="194"/>
        <v>0.52082858816606636</v>
      </c>
      <c r="Y713" s="727"/>
      <c r="Z713" s="702">
        <f t="shared" si="195"/>
        <v>104.45859872611464</v>
      </c>
      <c r="AA713" s="935">
        <f t="shared" si="196"/>
        <v>16.907643312101911</v>
      </c>
      <c r="AB713" s="639">
        <v>12</v>
      </c>
      <c r="AC713" s="916">
        <v>3.14</v>
      </c>
      <c r="AD713" s="916">
        <v>2.68</v>
      </c>
      <c r="AE713" s="916">
        <v>3.06</v>
      </c>
      <c r="AF713" s="918" t="s">
        <v>137</v>
      </c>
      <c r="AG713" s="919">
        <v>-41.6</v>
      </c>
      <c r="AH713" s="916">
        <v>51.1</v>
      </c>
      <c r="AI713" s="916">
        <v>8.32</v>
      </c>
      <c r="AJ713" s="916">
        <v>22.400000000000002</v>
      </c>
      <c r="AK713" s="916">
        <v>6.3</v>
      </c>
      <c r="AL713" s="928">
        <v>4470</v>
      </c>
      <c r="AM713" s="922">
        <v>4.8</v>
      </c>
      <c r="AN713" s="918" t="s">
        <v>137</v>
      </c>
      <c r="AO713" s="802">
        <f t="shared" si="197"/>
        <v>0.93710504548891294</v>
      </c>
      <c r="AP713" s="803">
        <f t="shared" si="198"/>
        <v>17.844748357590824</v>
      </c>
      <c r="AQ713" s="936" t="str">
        <f t="shared" si="199"/>
        <v>n/a</v>
      </c>
      <c r="AR713" s="702">
        <f>INDEX(Historical!$C$7:$C$1437,MATCH(B713,Historical!$B$7:$B$1446,0))*IF(AH713="n/a",1.03,IF(AH713&lt;0,1.01,IF(AH713&gt;10,1.1,(1+AH713/100))))</f>
        <v>3.4760000000000004</v>
      </c>
      <c r="AS713" s="935">
        <f t="shared" si="200"/>
        <v>3.7652032000000002</v>
      </c>
      <c r="AT713" s="935">
        <f t="shared" si="189"/>
        <v>4.0024110015999996</v>
      </c>
      <c r="AU713" s="935">
        <f t="shared" si="189"/>
        <v>4.2545628947007996</v>
      </c>
      <c r="AV713" s="935">
        <f t="shared" si="189"/>
        <v>4.52260035706695</v>
      </c>
      <c r="AW713" s="702">
        <f t="shared" si="201"/>
        <v>20.020777453367749</v>
      </c>
      <c r="AX713" s="810">
        <f t="shared" si="202"/>
        <v>37.711014227477392</v>
      </c>
      <c r="AY713" s="991">
        <v>1.1100000000000001</v>
      </c>
      <c r="AZ713" s="922">
        <v>13.73</v>
      </c>
      <c r="BA713" s="922">
        <v>-27.650000000000002</v>
      </c>
      <c r="BB713" s="922">
        <v>2.9000000000000004</v>
      </c>
      <c r="BC713" s="922">
        <v>-11.63</v>
      </c>
      <c r="BE713" s="664">
        <v>2010</v>
      </c>
      <c r="BF713" s="946" t="e">
        <f>#VALUE!</f>
        <v>#VALUE!</v>
      </c>
      <c r="BG713" s="931">
        <v>10.299999999999999</v>
      </c>
    </row>
    <row r="714" spans="1:59" ht="11.25" customHeight="1" x14ac:dyDescent="0.2">
      <c r="A714" s="537" t="s">
        <v>794</v>
      </c>
      <c r="B714" s="925" t="s">
        <v>795</v>
      </c>
      <c r="C714" s="988" t="s">
        <v>131</v>
      </c>
      <c r="D714" s="988" t="s">
        <v>4374</v>
      </c>
      <c r="E714" s="792">
        <v>20</v>
      </c>
      <c r="F714" s="526">
        <v>167</v>
      </c>
      <c r="G714" s="526" t="s">
        <v>37</v>
      </c>
      <c r="H714" s="526" t="s">
        <v>37</v>
      </c>
      <c r="I714" s="924">
        <v>32.119999999999997</v>
      </c>
      <c r="J714" s="702">
        <f t="shared" si="190"/>
        <v>3.5803237858032375</v>
      </c>
      <c r="K714" s="933">
        <v>0.28749999999999998</v>
      </c>
      <c r="L714" s="639">
        <v>4</v>
      </c>
      <c r="M714" s="693">
        <f t="shared" si="191"/>
        <v>1.1499999999999999</v>
      </c>
      <c r="N714" s="921" t="s">
        <v>196</v>
      </c>
      <c r="O714" s="796">
        <v>0.28000000000000003</v>
      </c>
      <c r="P714" s="915">
        <v>43441</v>
      </c>
      <c r="Q714" s="915">
        <v>43461</v>
      </c>
      <c r="R714" s="693">
        <f t="shared" si="192"/>
        <v>2.6785714285714106</v>
      </c>
      <c r="S714" s="759">
        <f>IF(INDEX(Historical!$D$7:$D$1437,MATCH(B714,Historical!$B$7:$B$1446,0))=0,"n/a",(INDEX(Historical!$C$7:$C$1437,MATCH(B714,Historical!$B$7:$B$1446,0))/INDEX(Historical!$D$7:$D$1437,MATCH(B714,Historical!$B$7:$B$1446,0))-1)*100)</f>
        <v>2.7334851936218429</v>
      </c>
      <c r="T714" s="759">
        <f>IF(INDEX(Historical!$F$7:$F$1430,MATCH(B714,Historical!$B$7:$B$1446,0))=0,"n/a",((INDEX(Historical!$C$7:$C$1437,MATCH(B714,Historical!$B$7:$B$1446,0))/INDEX(Historical!$F$7:$F$1430,MATCH(B714,Historical!$B$7:$B$1446,0)))^(1/3)-1)*100)</f>
        <v>3.9082816633449369</v>
      </c>
      <c r="U714" s="759">
        <f>IF(INDEX(Historical!$H$7:$H$1430,MATCH(B714,Historical!$B$7:$B$1446,0))=0,"n/a",((INDEX(Historical!$C$7:$C$1437,MATCH(B714,Historical!$B$7:$B$1446,0))/INDEX(Historical!$H$7:$H$1430,MATCH(B714,Historical!$B$7:$B$1446,0)))^(1/5)-1)*100)</f>
        <v>4.6103868739079124</v>
      </c>
      <c r="V714" s="759">
        <f>IF(INDEX(Historical!$O$7:$O$1430,MATCH(B714,Historical!$B$7:$B$1446,0))=0,"n/a",((INDEX(Historical!$C$7:$C$1437,MATCH(B714,Historical!$B$7:$B$1446,0))/INDEX(Historical!$O$7:$O$1430,MATCH(B714,Historical!$B$7:$B$1446,0)))^(1/10)-1)*100)</f>
        <v>7.6396505269889392</v>
      </c>
      <c r="W714" s="760">
        <f t="shared" si="193"/>
        <v>0.60348138407910024</v>
      </c>
      <c r="X714" s="761" t="str">
        <f t="shared" si="194"/>
        <v>n/a</v>
      </c>
      <c r="Y714" s="716"/>
      <c r="Z714" s="702">
        <f t="shared" si="195"/>
        <v>425.92592592592587</v>
      </c>
      <c r="AA714" s="935">
        <f t="shared" si="196"/>
        <v>118.96296296296295</v>
      </c>
      <c r="AB714" s="639">
        <v>12</v>
      </c>
      <c r="AC714" s="916">
        <v>0.27</v>
      </c>
      <c r="AD714" s="916">
        <v>20.47</v>
      </c>
      <c r="AE714" s="916">
        <v>1.79</v>
      </c>
      <c r="AF714" s="916">
        <v>2.17</v>
      </c>
      <c r="AG714" s="916">
        <v>1.4000000000000001</v>
      </c>
      <c r="AH714" s="918">
        <v>199.70000000000002</v>
      </c>
      <c r="AI714" s="918">
        <v>48.3</v>
      </c>
      <c r="AJ714" s="916">
        <v>-30.3</v>
      </c>
      <c r="AK714" s="916">
        <v>5.8999999999999995</v>
      </c>
      <c r="AL714" s="928">
        <v>2940</v>
      </c>
      <c r="AM714" s="922">
        <v>0.5</v>
      </c>
      <c r="AN714" s="916">
        <v>2.46</v>
      </c>
      <c r="AO714" s="802">
        <f t="shared" si="197"/>
        <v>-110.7722523032518</v>
      </c>
      <c r="AP714" s="803">
        <f t="shared" si="198"/>
        <v>8.1907106597111508</v>
      </c>
      <c r="AQ714" s="936">
        <f t="shared" si="199"/>
        <v>238.72284942749258</v>
      </c>
      <c r="AR714" s="702">
        <f>INDEX(Historical!$C$7:$C$1437,MATCH(B714,Historical!$B$7:$B$1446,0))*IF(AH714="n/a",1.03,IF(AH714&lt;0,1.01,IF(AH714&gt;10,1.1,(1+AH714/100))))</f>
        <v>1.2402500000000001</v>
      </c>
      <c r="AS714" s="935">
        <f t="shared" si="200"/>
        <v>1.3642750000000001</v>
      </c>
      <c r="AT714" s="935">
        <f t="shared" si="189"/>
        <v>1.4447672250000001</v>
      </c>
      <c r="AU714" s="935">
        <f t="shared" si="189"/>
        <v>1.530008491275</v>
      </c>
      <c r="AV714" s="935">
        <f t="shared" si="189"/>
        <v>1.620278992260225</v>
      </c>
      <c r="AW714" s="702">
        <f t="shared" si="201"/>
        <v>7.1995797085352251</v>
      </c>
      <c r="AX714" s="810">
        <f t="shared" si="202"/>
        <v>22.414631720221749</v>
      </c>
      <c r="AY714" s="991">
        <v>0.8</v>
      </c>
      <c r="AZ714" s="922">
        <v>23.25</v>
      </c>
      <c r="BA714" s="922">
        <v>-12.53</v>
      </c>
      <c r="BB714" s="922">
        <v>2.65</v>
      </c>
      <c r="BC714" s="922">
        <v>0.83</v>
      </c>
      <c r="BE714" s="664">
        <v>2000</v>
      </c>
      <c r="BF714" s="946" t="e">
        <f>#VALUE!</f>
        <v>#VALUE!</v>
      </c>
      <c r="BG714" s="931">
        <v>0.3</v>
      </c>
    </row>
    <row r="715" spans="1:59" ht="11.25" customHeight="1" x14ac:dyDescent="0.2">
      <c r="A715" s="537" t="s">
        <v>643</v>
      </c>
      <c r="B715" s="925" t="s">
        <v>644</v>
      </c>
      <c r="C715" s="988" t="s">
        <v>128</v>
      </c>
      <c r="D715" s="988" t="s">
        <v>4361</v>
      </c>
      <c r="E715" s="792">
        <v>21</v>
      </c>
      <c r="F715" s="526">
        <v>157</v>
      </c>
      <c r="G715" s="526" t="s">
        <v>37</v>
      </c>
      <c r="H715" s="526" t="s">
        <v>115</v>
      </c>
      <c r="I715" s="924">
        <v>122.63</v>
      </c>
      <c r="J715" s="702">
        <f t="shared" si="190"/>
        <v>2.7725678871401778</v>
      </c>
      <c r="K715" s="933">
        <v>0.85</v>
      </c>
      <c r="L715" s="639">
        <v>4</v>
      </c>
      <c r="M715" s="693">
        <f t="shared" si="191"/>
        <v>3.4</v>
      </c>
      <c r="N715" s="921" t="s">
        <v>119</v>
      </c>
      <c r="O715" s="796">
        <v>0.78</v>
      </c>
      <c r="P715" s="915">
        <v>43328</v>
      </c>
      <c r="Q715" s="915">
        <v>43347</v>
      </c>
      <c r="R715" s="693">
        <f t="shared" si="192"/>
        <v>8.9743589743589673</v>
      </c>
      <c r="S715" s="759">
        <f>IF(INDEX(Historical!$D$7:$D$1437,MATCH(B715,Historical!$B$7:$B$1446,0))=0,"n/a",(INDEX(Historical!$C$7:$C$1437,MATCH(B715,Historical!$B$7:$B$1446,0))/INDEX(Historical!$D$7:$D$1437,MATCH(B715,Historical!$B$7:$B$1446,0))-1)*100)</f>
        <v>6.5359477124182996</v>
      </c>
      <c r="T715" s="759">
        <f>IF(INDEX(Historical!$F$7:$F$1430,MATCH(B715,Historical!$B$7:$B$1446,0))=0,"n/a",((INDEX(Historical!$C$7:$C$1437,MATCH(B715,Historical!$B$7:$B$1446,0))/INDEX(Historical!$F$7:$F$1430,MATCH(B715,Historical!$B$7:$B$1446,0)))^(1/3)-1)*100)</f>
        <v>7.5570221124002579</v>
      </c>
      <c r="U715" s="759">
        <f>IF(INDEX(Historical!$H$7:$H$1430,MATCH(B715,Historical!$B$7:$B$1446,0))=0,"n/a",((INDEX(Historical!$C$7:$C$1437,MATCH(B715,Historical!$B$7:$B$1446,0))/INDEX(Historical!$H$7:$H$1430,MATCH(B715,Historical!$B$7:$B$1446,0)))^(1/5)-1)*100)</f>
        <v>8.182990844871064</v>
      </c>
      <c r="V715" s="759">
        <f>IF(INDEX(Historical!$O$7:$O$1430,MATCH(B715,Historical!$B$7:$B$1446,0))=0,"n/a",((INDEX(Historical!$C$7:$C$1437,MATCH(B715,Historical!$B$7:$B$1446,0))/INDEX(Historical!$O$7:$O$1430,MATCH(B715,Historical!$B$7:$B$1446,0)))^(1/10)-1)*100)</f>
        <v>9.9726538398028808</v>
      </c>
      <c r="W715" s="760">
        <f t="shared" si="193"/>
        <v>0.82054295439505687</v>
      </c>
      <c r="X715" s="761" t="str">
        <f t="shared" si="194"/>
        <v>n/a</v>
      </c>
      <c r="Y715" s="926"/>
      <c r="Z715" s="702">
        <f t="shared" si="195"/>
        <v>61.371841155234655</v>
      </c>
      <c r="AA715" s="935">
        <f t="shared" si="196"/>
        <v>22.13537906137184</v>
      </c>
      <c r="AB715" s="639">
        <v>4</v>
      </c>
      <c r="AC715" s="916">
        <v>5.54</v>
      </c>
      <c r="AD715" s="916">
        <v>6.53</v>
      </c>
      <c r="AE715" s="916">
        <v>1.78</v>
      </c>
      <c r="AF715" s="916">
        <v>1.73</v>
      </c>
      <c r="AG715" s="916">
        <v>7.9</v>
      </c>
      <c r="AH715" s="916">
        <v>-1.7999999999999998</v>
      </c>
      <c r="AI715" s="916">
        <v>2.69</v>
      </c>
      <c r="AJ715" s="916">
        <v>0</v>
      </c>
      <c r="AK715" s="916">
        <v>3.39</v>
      </c>
      <c r="AL715" s="928">
        <v>13770</v>
      </c>
      <c r="AM715" s="922">
        <v>1.0999999999999999</v>
      </c>
      <c r="AN715" s="916">
        <v>0.76</v>
      </c>
      <c r="AO715" s="802">
        <f t="shared" si="197"/>
        <v>-11.179820329360599</v>
      </c>
      <c r="AP715" s="803">
        <f t="shared" si="198"/>
        <v>10.955558732011241</v>
      </c>
      <c r="AQ715" s="936">
        <f t="shared" si="199"/>
        <v>30.459369198354523</v>
      </c>
      <c r="AR715" s="702">
        <f>INDEX(Historical!$C$7:$C$1437,MATCH(B715,Historical!$B$7:$B$1446,0))*IF(AH715="n/a",1.03,IF(AH715&lt;0,1.01,IF(AH715&gt;10,1.1,(1+AH715/100))))</f>
        <v>3.2925999999999997</v>
      </c>
      <c r="AS715" s="935">
        <f t="shared" si="200"/>
        <v>3.3811709399999996</v>
      </c>
      <c r="AT715" s="935">
        <f t="shared" si="189"/>
        <v>3.4957926348659996</v>
      </c>
      <c r="AU715" s="935">
        <f t="shared" si="189"/>
        <v>3.6143000051879572</v>
      </c>
      <c r="AV715" s="935">
        <f t="shared" si="189"/>
        <v>3.7368247753638291</v>
      </c>
      <c r="AW715" s="702">
        <f t="shared" si="201"/>
        <v>17.520688355417786</v>
      </c>
      <c r="AX715" s="810">
        <f t="shared" si="202"/>
        <v>14.287440557300648</v>
      </c>
      <c r="AY715" s="991">
        <v>0.56000000000000005</v>
      </c>
      <c r="AZ715" s="922">
        <v>34.29</v>
      </c>
      <c r="BA715" s="922">
        <v>-0.2</v>
      </c>
      <c r="BB715" s="922">
        <v>9.7000000000000011</v>
      </c>
      <c r="BC715" s="922">
        <v>14.330000000000002</v>
      </c>
      <c r="BE715" s="664">
        <v>1998</v>
      </c>
      <c r="BF715" s="946" t="e">
        <f>#VALUE!</f>
        <v>#VALUE!</v>
      </c>
      <c r="BG715" s="931">
        <v>3.6999999999999997</v>
      </c>
    </row>
    <row r="716" spans="1:59" ht="11.25" customHeight="1" x14ac:dyDescent="0.2">
      <c r="A716" s="537" t="s">
        <v>338</v>
      </c>
      <c r="B716" s="925" t="s">
        <v>339</v>
      </c>
      <c r="C716" s="988" t="s">
        <v>131</v>
      </c>
      <c r="D716" s="988" t="s">
        <v>4375</v>
      </c>
      <c r="E716" s="792">
        <v>52</v>
      </c>
      <c r="F716" s="526">
        <v>21</v>
      </c>
      <c r="G716" s="526" t="s">
        <v>37</v>
      </c>
      <c r="H716" s="526" t="s">
        <v>37</v>
      </c>
      <c r="I716" s="916">
        <v>62.06</v>
      </c>
      <c r="J716" s="702">
        <f t="shared" si="190"/>
        <v>1.9336126329358685</v>
      </c>
      <c r="K716" s="927">
        <v>0.3</v>
      </c>
      <c r="L716" s="639">
        <v>4</v>
      </c>
      <c r="M716" s="693">
        <f t="shared" si="191"/>
        <v>1.2</v>
      </c>
      <c r="N716" s="921" t="s">
        <v>119</v>
      </c>
      <c r="O716" s="795">
        <v>0.28000000000000003</v>
      </c>
      <c r="P716" s="915">
        <v>43504</v>
      </c>
      <c r="Q716" s="915">
        <v>43525</v>
      </c>
      <c r="R716" s="693">
        <f t="shared" si="192"/>
        <v>7.1428571428571281</v>
      </c>
      <c r="S716" s="759">
        <f>IF(INDEX(Historical!$D$7:$D$1437,MATCH(B716,Historical!$B$7:$B$1446,0))=0,"n/a",(INDEX(Historical!$C$7:$C$1437,MATCH(B716,Historical!$B$7:$B$1446,0))/INDEX(Historical!$D$7:$D$1437,MATCH(B716,Historical!$B$7:$B$1446,0))-1)*100)</f>
        <v>28.735632183908066</v>
      </c>
      <c r="T716" s="759">
        <f>IF(INDEX(Historical!$F$7:$F$1430,MATCH(B716,Historical!$B$7:$B$1446,0))=0,"n/a",((INDEX(Historical!$C$7:$C$1437,MATCH(B716,Historical!$B$7:$B$1446,0))/INDEX(Historical!$F$7:$F$1430,MATCH(B716,Historical!$B$7:$B$1446,0)))^(1/3)-1)*100)</f>
        <v>12.816980888230489</v>
      </c>
      <c r="U716" s="759">
        <f>IF(INDEX(Historical!$H$7:$H$1430,MATCH(B716,Historical!$B$7:$B$1446,0))=0,"n/a",((INDEX(Historical!$C$7:$C$1437,MATCH(B716,Historical!$B$7:$B$1446,0))/INDEX(Historical!$H$7:$H$1430,MATCH(B716,Historical!$B$7:$B$1446,0)))^(1/5)-1)*100)</f>
        <v>8.9379083788233551</v>
      </c>
      <c r="V716" s="759">
        <f>IF(INDEX(Historical!$O$7:$O$1430,MATCH(B716,Historical!$B$7:$B$1446,0))=0,"n/a",((INDEX(Historical!$C$7:$C$1437,MATCH(B716,Historical!$B$7:$B$1446,0))/INDEX(Historical!$O$7:$O$1430,MATCH(B716,Historical!$B$7:$B$1446,0)))^(1/10)-1)*100)</f>
        <v>5.6898339384503061</v>
      </c>
      <c r="W716" s="760">
        <f t="shared" si="193"/>
        <v>1.5708557535262093</v>
      </c>
      <c r="X716" s="761">
        <f t="shared" si="194"/>
        <v>0.88494142364587658</v>
      </c>
      <c r="Y716" s="726"/>
      <c r="Z716" s="702">
        <f t="shared" si="195"/>
        <v>60.913705583756339</v>
      </c>
      <c r="AA716" s="935">
        <f t="shared" si="196"/>
        <v>31.502538071065992</v>
      </c>
      <c r="AB716" s="639">
        <v>12</v>
      </c>
      <c r="AC716" s="916">
        <v>1.97</v>
      </c>
      <c r="AD716" s="916">
        <v>2.25</v>
      </c>
      <c r="AE716" s="916">
        <v>4.42</v>
      </c>
      <c r="AF716" s="916">
        <v>1.61</v>
      </c>
      <c r="AG716" s="916">
        <v>8.3000000000000007</v>
      </c>
      <c r="AH716" s="916">
        <v>-33.900000000000006</v>
      </c>
      <c r="AI716" s="916">
        <v>10.91</v>
      </c>
      <c r="AJ716" s="916">
        <v>10.100000000000001</v>
      </c>
      <c r="AK716" s="916">
        <v>14.000000000000002</v>
      </c>
      <c r="AL716" s="928">
        <v>1770</v>
      </c>
      <c r="AM716" s="922">
        <v>0.4</v>
      </c>
      <c r="AN716" s="916">
        <v>0.6</v>
      </c>
      <c r="AO716" s="802">
        <f t="shared" si="197"/>
        <v>-20.631017059306767</v>
      </c>
      <c r="AP716" s="803">
        <f t="shared" si="198"/>
        <v>10.871521011759224</v>
      </c>
      <c r="AQ716" s="936">
        <f t="shared" si="199"/>
        <v>50.139322400401376</v>
      </c>
      <c r="AR716" s="702">
        <f>INDEX(Historical!$C$7:$C$1437,MATCH(B716,Historical!$B$7:$B$1446,0))*IF(AH716="n/a",1.03,IF(AH716&lt;0,1.01,IF(AH716&gt;10,1.1,(1+AH716/100))))</f>
        <v>1.1312000000000002</v>
      </c>
      <c r="AS716" s="935">
        <f t="shared" si="200"/>
        <v>1.2443200000000003</v>
      </c>
      <c r="AT716" s="935">
        <f t="shared" si="189"/>
        <v>1.3687520000000004</v>
      </c>
      <c r="AU716" s="935">
        <f t="shared" si="189"/>
        <v>1.5056272000000006</v>
      </c>
      <c r="AV716" s="935">
        <f t="shared" si="189"/>
        <v>1.6561899200000008</v>
      </c>
      <c r="AW716" s="702">
        <f t="shared" si="201"/>
        <v>6.9060891200000025</v>
      </c>
      <c r="AX716" s="810">
        <f t="shared" si="202"/>
        <v>11.1280843055108</v>
      </c>
      <c r="AY716" s="991">
        <v>0.05</v>
      </c>
      <c r="AZ716" s="922">
        <v>19.759999999999998</v>
      </c>
      <c r="BA716" s="922">
        <v>-9.3000000000000007</v>
      </c>
      <c r="BB716" s="922">
        <v>0.91999999999999993</v>
      </c>
      <c r="BC716" s="922">
        <v>2.91</v>
      </c>
      <c r="BE716" s="664">
        <v>1968</v>
      </c>
      <c r="BF716" s="946" t="e">
        <f>#VALUE!</f>
        <v>#VALUE!</v>
      </c>
      <c r="BG716" s="931">
        <v>2.9000000000000004</v>
      </c>
    </row>
    <row r="717" spans="1:59" ht="11.25" customHeight="1" x14ac:dyDescent="0.2">
      <c r="A717" s="537" t="s">
        <v>811</v>
      </c>
      <c r="B717" s="925" t="s">
        <v>812</v>
      </c>
      <c r="C717" s="988" t="s">
        <v>4353</v>
      </c>
      <c r="D717" s="988" t="s">
        <v>4354</v>
      </c>
      <c r="E717" s="792">
        <v>26</v>
      </c>
      <c r="F717" s="526">
        <v>118</v>
      </c>
      <c r="G717" s="526" t="s">
        <v>37</v>
      </c>
      <c r="H717" s="526" t="s">
        <v>37</v>
      </c>
      <c r="I717" s="916">
        <v>18.059999999999999</v>
      </c>
      <c r="J717" s="702">
        <f t="shared" si="190"/>
        <v>7.8626799557032108</v>
      </c>
      <c r="K717" s="933">
        <v>0.35499999999999998</v>
      </c>
      <c r="L717" s="639">
        <v>4</v>
      </c>
      <c r="M717" s="693">
        <f t="shared" si="191"/>
        <v>1.42</v>
      </c>
      <c r="N717" s="921" t="s">
        <v>107</v>
      </c>
      <c r="O717" s="796">
        <v>0.35</v>
      </c>
      <c r="P717" s="915">
        <v>43584</v>
      </c>
      <c r="Q717" s="915">
        <v>43600</v>
      </c>
      <c r="R717" s="693">
        <f t="shared" si="192"/>
        <v>1.4285714285714299</v>
      </c>
      <c r="S717" s="759">
        <f>IF(INDEX(Historical!$D$7:$D$1437,MATCH(B717,Historical!$B$7:$B$1446,0))=0,"n/a",(INDEX(Historical!$C$7:$C$1437,MATCH(B717,Historical!$B$7:$B$1446,0))/INDEX(Historical!$D$7:$D$1437,MATCH(B717,Historical!$B$7:$B$1446,0))-1)*100)</f>
        <v>2.9574861367837268</v>
      </c>
      <c r="T717" s="759">
        <f>IF(INDEX(Historical!$F$7:$F$1430,MATCH(B717,Historical!$B$7:$B$1446,0))=0,"n/a",((INDEX(Historical!$C$7:$C$1437,MATCH(B717,Historical!$B$7:$B$1446,0))/INDEX(Historical!$F$7:$F$1430,MATCH(B717,Historical!$B$7:$B$1446,0)))^(1/3)-1)*100)</f>
        <v>8.3412133001648172</v>
      </c>
      <c r="U717" s="759">
        <f>IF(INDEX(Historical!$H$7:$H$1430,MATCH(B717,Historical!$B$7:$B$1446,0))=0,"n/a",((INDEX(Historical!$C$7:$C$1437,MATCH(B717,Historical!$B$7:$B$1446,0))/INDEX(Historical!$H$7:$H$1430,MATCH(B717,Historical!$B$7:$B$1446,0)))^(1/5)-1)*100)</f>
        <v>9.4889741340311815</v>
      </c>
      <c r="V717" s="759">
        <f>IF(INDEX(Historical!$O$7:$O$1430,MATCH(B717,Historical!$B$7:$B$1446,0))=0,"n/a",((INDEX(Historical!$C$7:$C$1437,MATCH(B717,Historical!$B$7:$B$1446,0))/INDEX(Historical!$O$7:$O$1430,MATCH(B717,Historical!$B$7:$B$1446,0)))^(1/10)-1)*100)</f>
        <v>6.3832843418241803</v>
      </c>
      <c r="W717" s="760">
        <f t="shared" si="193"/>
        <v>1.4865347720542672</v>
      </c>
      <c r="X717" s="761" t="str">
        <f t="shared" si="194"/>
        <v>n/a</v>
      </c>
      <c r="Y717" s="717"/>
      <c r="Z717" s="702">
        <f t="shared" si="195"/>
        <v>315.55555555555554</v>
      </c>
      <c r="AA717" s="935">
        <f t="shared" si="196"/>
        <v>40.133333333333333</v>
      </c>
      <c r="AB717" s="639">
        <v>12</v>
      </c>
      <c r="AC717" s="916">
        <v>0.45</v>
      </c>
      <c r="AD717" s="916">
        <v>6.04</v>
      </c>
      <c r="AE717" s="916">
        <v>3.4</v>
      </c>
      <c r="AF717" s="916">
        <v>3.65</v>
      </c>
      <c r="AG717" s="916">
        <v>8.1</v>
      </c>
      <c r="AH717" s="916">
        <v>-35.6</v>
      </c>
      <c r="AI717" s="916">
        <v>-37.46</v>
      </c>
      <c r="AJ717" s="916">
        <v>-16.600000000000001</v>
      </c>
      <c r="AK717" s="916">
        <v>6.7</v>
      </c>
      <c r="AL717" s="928">
        <v>1680</v>
      </c>
      <c r="AM717" s="922">
        <v>2.2999999999999998</v>
      </c>
      <c r="AN717" s="916">
        <v>3.57</v>
      </c>
      <c r="AO717" s="802">
        <f t="shared" si="197"/>
        <v>-22.781679243598941</v>
      </c>
      <c r="AP717" s="803">
        <f t="shared" si="198"/>
        <v>17.351654089734392</v>
      </c>
      <c r="AQ717" s="936">
        <f t="shared" si="199"/>
        <v>155.1571774126395</v>
      </c>
      <c r="AR717" s="702">
        <f>INDEX(Historical!$C$7:$C$1437,MATCH(B717,Historical!$B$7:$B$1446,0))*IF(AH717="n/a",1.03,IF(AH717&lt;0,1.01,IF(AH717&gt;10,1.1,(1+AH717/100))))</f>
        <v>1.406425</v>
      </c>
      <c r="AS717" s="935">
        <f t="shared" si="200"/>
        <v>1.4204892500000001</v>
      </c>
      <c r="AT717" s="935">
        <f t="shared" si="189"/>
        <v>1.5156620297500001</v>
      </c>
      <c r="AU717" s="935">
        <f t="shared" si="189"/>
        <v>1.61721138574325</v>
      </c>
      <c r="AV717" s="935">
        <f t="shared" si="189"/>
        <v>1.7255645485880475</v>
      </c>
      <c r="AW717" s="702">
        <f t="shared" si="201"/>
        <v>7.6853522140812975</v>
      </c>
      <c r="AX717" s="810">
        <f t="shared" si="202"/>
        <v>42.554552680405862</v>
      </c>
      <c r="AY717" s="991">
        <v>0.72</v>
      </c>
      <c r="AZ717" s="922">
        <v>-0.92999999999999994</v>
      </c>
      <c r="BA717" s="922">
        <v>-27.500000000000004</v>
      </c>
      <c r="BB717" s="922">
        <v>-11.459999999999999</v>
      </c>
      <c r="BC717" s="922">
        <v>-18.73</v>
      </c>
      <c r="BE717" s="664">
        <v>1994</v>
      </c>
      <c r="BF717" s="946" t="e">
        <f>#VALUE!</f>
        <v>#VALUE!</v>
      </c>
      <c r="BG717" s="931">
        <v>1.7000000000000002</v>
      </c>
    </row>
    <row r="718" spans="1:59" ht="11.25" customHeight="1" x14ac:dyDescent="0.2">
      <c r="A718" s="609" t="s">
        <v>1664</v>
      </c>
      <c r="B718" s="925" t="s">
        <v>1665</v>
      </c>
      <c r="C718" s="988" t="s">
        <v>4353</v>
      </c>
      <c r="D718" s="988" t="s">
        <v>4354</v>
      </c>
      <c r="E718" s="792">
        <v>8</v>
      </c>
      <c r="F718" s="526">
        <v>555</v>
      </c>
      <c r="G718" s="526" t="s">
        <v>37</v>
      </c>
      <c r="H718" s="526" t="s">
        <v>37</v>
      </c>
      <c r="I718" s="924">
        <v>88.34</v>
      </c>
      <c r="J718" s="702">
        <f t="shared" si="190"/>
        <v>3.8487661308580479</v>
      </c>
      <c r="K718" s="927">
        <v>0.85</v>
      </c>
      <c r="L718" s="639">
        <v>4</v>
      </c>
      <c r="M718" s="693">
        <f t="shared" si="191"/>
        <v>3.4</v>
      </c>
      <c r="N718" s="921" t="s">
        <v>220</v>
      </c>
      <c r="O718" s="795">
        <v>0.8125</v>
      </c>
      <c r="P718" s="915">
        <v>43465</v>
      </c>
      <c r="Q718" s="915">
        <v>43480</v>
      </c>
      <c r="R718" s="693">
        <f t="shared" si="192"/>
        <v>4.6153846153846132</v>
      </c>
      <c r="S718" s="759">
        <f>IF(INDEX(Historical!$D$7:$D$1437,MATCH(B718,Historical!$B$7:$B$1446,0))=0,"n/a",(INDEX(Historical!$C$7:$C$1437,MATCH(B718,Historical!$B$7:$B$1446,0))/INDEX(Historical!$D$7:$D$1437,MATCH(B718,Historical!$B$7:$B$1446,0))-1)*100)</f>
        <v>4.8387096774193505</v>
      </c>
      <c r="T718" s="759">
        <f>IF(INDEX(Historical!$F$7:$F$1430,MATCH(B718,Historical!$B$7:$B$1446,0))=0,"n/a",((INDEX(Historical!$C$7:$C$1437,MATCH(B718,Historical!$B$7:$B$1446,0))/INDEX(Historical!$F$7:$F$1430,MATCH(B718,Historical!$B$7:$B$1446,0)))^(1/3)-1)*100)</f>
        <v>10.63453285514775</v>
      </c>
      <c r="U718" s="759">
        <f>IF(INDEX(Historical!$H$7:$H$1430,MATCH(B718,Historical!$B$7:$B$1446,0))=0,"n/a",((INDEX(Historical!$C$7:$C$1437,MATCH(B718,Historical!$B$7:$B$1446,0))/INDEX(Historical!$H$7:$H$1430,MATCH(B718,Historical!$B$7:$B$1446,0)))^(1/5)-1)*100)</f>
        <v>19.746240106104928</v>
      </c>
      <c r="V718" s="759">
        <f>IF(INDEX(Historical!$O$7:$O$1430,MATCH(B718,Historical!$B$7:$B$1446,0))=0,"n/a",((INDEX(Historical!$C$7:$C$1437,MATCH(B718,Historical!$B$7:$B$1446,0))/INDEX(Historical!$O$7:$O$1430,MATCH(B718,Historical!$B$7:$B$1446,0)))^(1/10)-1)*100)</f>
        <v>0.31301430492702842</v>
      </c>
      <c r="W718" s="760">
        <f t="shared" si="193"/>
        <v>63.084145980830741</v>
      </c>
      <c r="X718" s="761">
        <f t="shared" si="194"/>
        <v>0.61900439204090674</v>
      </c>
      <c r="Y718" s="713"/>
      <c r="Z718" s="702">
        <f t="shared" si="195"/>
        <v>171.71717171717171</v>
      </c>
      <c r="AA718" s="935">
        <f t="shared" si="196"/>
        <v>44.616161616161619</v>
      </c>
      <c r="AB718" s="639">
        <v>12</v>
      </c>
      <c r="AC718" s="916">
        <v>1.98</v>
      </c>
      <c r="AD718" s="916" t="s">
        <v>137</v>
      </c>
      <c r="AE718" s="916">
        <v>6.03</v>
      </c>
      <c r="AF718" s="916">
        <v>1.31</v>
      </c>
      <c r="AG718" s="916">
        <v>5.4</v>
      </c>
      <c r="AH718" s="916">
        <v>205.50000000000003</v>
      </c>
      <c r="AI718" s="916">
        <v>2.5100000000000002</v>
      </c>
      <c r="AJ718" s="916">
        <v>31.900000000000002</v>
      </c>
      <c r="AK718" s="916">
        <v>-10.84</v>
      </c>
      <c r="AL718" s="928">
        <v>7410</v>
      </c>
      <c r="AM718" s="922">
        <v>0.1</v>
      </c>
      <c r="AN718" s="916">
        <v>0.98</v>
      </c>
      <c r="AO718" s="802">
        <f t="shared" si="197"/>
        <v>-21.021155379198643</v>
      </c>
      <c r="AP718" s="803">
        <f t="shared" si="198"/>
        <v>23.595006236962977</v>
      </c>
      <c r="AQ718" s="936">
        <f t="shared" si="199"/>
        <v>61.172332499059642</v>
      </c>
      <c r="AR718" s="702">
        <f>INDEX(Historical!$C$7:$C$1437,MATCH(B718,Historical!$B$7:$B$1446,0))*IF(AH718="n/a",1.03,IF(AH718&lt;0,1.01,IF(AH718&gt;10,1.1,(1+AH718/100))))</f>
        <v>3.5750000000000002</v>
      </c>
      <c r="AS718" s="935">
        <f t="shared" si="200"/>
        <v>3.6647324999999999</v>
      </c>
      <c r="AT718" s="935">
        <f t="shared" si="189"/>
        <v>3.7013798250000001</v>
      </c>
      <c r="AU718" s="935">
        <f t="shared" si="189"/>
        <v>3.7383936232499999</v>
      </c>
      <c r="AV718" s="935">
        <f t="shared" si="189"/>
        <v>3.7757775594825</v>
      </c>
      <c r="AW718" s="702">
        <f t="shared" si="201"/>
        <v>18.455283507732499</v>
      </c>
      <c r="AX718" s="810">
        <f t="shared" si="202"/>
        <v>20.891197088218814</v>
      </c>
      <c r="AY718" s="991">
        <v>1.32</v>
      </c>
      <c r="AZ718" s="922">
        <v>15.07</v>
      </c>
      <c r="BA718" s="922">
        <v>-17.080000000000002</v>
      </c>
      <c r="BB718" s="922">
        <v>-2.0500000000000003</v>
      </c>
      <c r="BC718" s="922">
        <v>-5.62</v>
      </c>
      <c r="BE718" s="664">
        <v>2012</v>
      </c>
      <c r="BF718" s="946" t="e">
        <f>#VALUE!</f>
        <v>#VALUE!</v>
      </c>
      <c r="BG718" s="931">
        <v>2.4</v>
      </c>
    </row>
    <row r="719" spans="1:59" ht="11.25" customHeight="1" x14ac:dyDescent="0.2">
      <c r="A719" s="609" t="s">
        <v>792</v>
      </c>
      <c r="B719" s="925" t="s">
        <v>793</v>
      </c>
      <c r="C719" s="988" t="s">
        <v>123</v>
      </c>
      <c r="D719" s="988" t="s">
        <v>4376</v>
      </c>
      <c r="E719" s="792">
        <v>16</v>
      </c>
      <c r="F719" s="526">
        <v>232</v>
      </c>
      <c r="G719" s="526" t="s">
        <v>106</v>
      </c>
      <c r="H719" s="526" t="s">
        <v>106</v>
      </c>
      <c r="I719" s="924">
        <v>29.94</v>
      </c>
      <c r="J719" s="702">
        <f t="shared" si="190"/>
        <v>1.4696058784235138</v>
      </c>
      <c r="K719" s="927">
        <v>0.11</v>
      </c>
      <c r="L719" s="639">
        <v>4</v>
      </c>
      <c r="M719" s="693">
        <f t="shared" si="191"/>
        <v>0.44</v>
      </c>
      <c r="N719" s="921" t="s">
        <v>320</v>
      </c>
      <c r="O719" s="795">
        <v>0.1</v>
      </c>
      <c r="P719" s="915">
        <v>43539</v>
      </c>
      <c r="Q719" s="915">
        <v>43553</v>
      </c>
      <c r="R719" s="693">
        <f t="shared" si="192"/>
        <v>9.9999999999999947</v>
      </c>
      <c r="S719" s="759">
        <f>IF(INDEX(Historical!$D$7:$D$1437,MATCH(B719,Historical!$B$7:$B$1446,0))=0,"n/a",(INDEX(Historical!$C$7:$C$1437,MATCH(B719,Historical!$B$7:$B$1446,0))/INDEX(Historical!$D$7:$D$1437,MATCH(B719,Historical!$B$7:$B$1446,0))-1)*100)</f>
        <v>11.111111111111116</v>
      </c>
      <c r="T719" s="759">
        <f>IF(INDEX(Historical!$F$7:$F$1430,MATCH(B719,Historical!$B$7:$B$1446,0))=0,"n/a",((INDEX(Historical!$C$7:$C$1437,MATCH(B719,Historical!$B$7:$B$1446,0))/INDEX(Historical!$F$7:$F$1430,MATCH(B719,Historical!$B$7:$B$1446,0)))^(1/3)-1)*100)</f>
        <v>7.7217345015941907</v>
      </c>
      <c r="U719" s="759">
        <f>IF(INDEX(Historical!$H$7:$H$1430,MATCH(B719,Historical!$B$7:$B$1446,0))=0,"n/a",((INDEX(Historical!$C$7:$C$1437,MATCH(B719,Historical!$B$7:$B$1446,0))/INDEX(Historical!$H$7:$H$1430,MATCH(B719,Historical!$B$7:$B$1446,0)))^(1/5)-1)*100)</f>
        <v>7.3940923785779322</v>
      </c>
      <c r="V719" s="759">
        <f>IF(INDEX(Historical!$O$7:$O$1430,MATCH(B719,Historical!$B$7:$B$1446,0))=0,"n/a",((INDEX(Historical!$C$7:$C$1437,MATCH(B719,Historical!$B$7:$B$1446,0))/INDEX(Historical!$O$7:$O$1430,MATCH(B719,Historical!$B$7:$B$1446,0)))^(1/10)-1)*100)</f>
        <v>8.9334120568810285</v>
      </c>
      <c r="W719" s="760">
        <f t="shared" si="193"/>
        <v>0.82768961416960241</v>
      </c>
      <c r="X719" s="761">
        <f t="shared" si="194"/>
        <v>1.0562989112254189</v>
      </c>
      <c r="Y719" s="713"/>
      <c r="Z719" s="702">
        <f t="shared" si="195"/>
        <v>21.890547263681594</v>
      </c>
      <c r="AA719" s="935">
        <f t="shared" si="196"/>
        <v>14.895522388059703</v>
      </c>
      <c r="AB719" s="639">
        <v>12</v>
      </c>
      <c r="AC719" s="916">
        <v>2.0099999999999998</v>
      </c>
      <c r="AD719" s="916">
        <v>1.43</v>
      </c>
      <c r="AE719" s="916">
        <v>0.73</v>
      </c>
      <c r="AF719" s="916">
        <v>3.76</v>
      </c>
      <c r="AG719" s="916">
        <v>26.8</v>
      </c>
      <c r="AH719" s="916">
        <v>41.4</v>
      </c>
      <c r="AI719" s="916">
        <v>8.2100000000000009</v>
      </c>
      <c r="AJ719" s="916">
        <v>7.0000000000000009</v>
      </c>
      <c r="AK719" s="916">
        <v>10.43</v>
      </c>
      <c r="AL719" s="928">
        <v>3270</v>
      </c>
      <c r="AM719" s="922">
        <v>13.200000000000001</v>
      </c>
      <c r="AN719" s="916">
        <v>2.62</v>
      </c>
      <c r="AO719" s="802">
        <f t="shared" si="197"/>
        <v>-6.0318241310582579</v>
      </c>
      <c r="AP719" s="803">
        <f t="shared" si="198"/>
        <v>8.8636982570014453</v>
      </c>
      <c r="AQ719" s="936">
        <f t="shared" si="199"/>
        <v>57.772218620677585</v>
      </c>
      <c r="AR719" s="702">
        <f>INDEX(Historical!$C$7:$C$1437,MATCH(B719,Historical!$B$7:$B$1446,0))*IF(AH719="n/a",1.03,IF(AH719&lt;0,1.01,IF(AH719&gt;10,1.1,(1+AH719/100))))</f>
        <v>0.44000000000000006</v>
      </c>
      <c r="AS719" s="935">
        <f t="shared" si="200"/>
        <v>0.4761240000000001</v>
      </c>
      <c r="AT719" s="935">
        <f t="shared" si="189"/>
        <v>0.5237364000000001</v>
      </c>
      <c r="AU719" s="935">
        <f t="shared" si="189"/>
        <v>0.57611004000000021</v>
      </c>
      <c r="AV719" s="935">
        <f t="shared" si="189"/>
        <v>0.63372104400000029</v>
      </c>
      <c r="AW719" s="702">
        <f t="shared" si="201"/>
        <v>2.6496914840000008</v>
      </c>
      <c r="AX719" s="810">
        <f t="shared" si="202"/>
        <v>8.8500049565798289</v>
      </c>
      <c r="AY719" s="991">
        <v>0.82</v>
      </c>
      <c r="AZ719" s="922">
        <v>34.619999999999997</v>
      </c>
      <c r="BA719" s="922">
        <v>-3.11</v>
      </c>
      <c r="BB719" s="922">
        <v>2.27</v>
      </c>
      <c r="BC719" s="922">
        <v>10.81</v>
      </c>
      <c r="BE719" s="664">
        <v>2004</v>
      </c>
      <c r="BF719" s="946" t="e">
        <f>#VALUE!</f>
        <v>#VALUE!</v>
      </c>
      <c r="BG719" s="931">
        <v>4.7</v>
      </c>
    </row>
    <row r="720" spans="1:59" ht="11.25" customHeight="1" x14ac:dyDescent="0.2">
      <c r="A720" s="609" t="s">
        <v>1676</v>
      </c>
      <c r="B720" s="925" t="s">
        <v>1677</v>
      </c>
      <c r="C720" s="988" t="s">
        <v>108</v>
      </c>
      <c r="D720" s="988" t="s">
        <v>4365</v>
      </c>
      <c r="E720" s="792">
        <v>7</v>
      </c>
      <c r="F720" s="526">
        <v>618</v>
      </c>
      <c r="G720" s="526" t="s">
        <v>106</v>
      </c>
      <c r="H720" s="526" t="s">
        <v>106</v>
      </c>
      <c r="I720" s="924">
        <v>33.549999999999997</v>
      </c>
      <c r="J720" s="702">
        <f t="shared" si="190"/>
        <v>1.5499254843517141</v>
      </c>
      <c r="K720" s="927">
        <v>0.13</v>
      </c>
      <c r="L720" s="639">
        <v>4</v>
      </c>
      <c r="M720" s="693">
        <f t="shared" si="191"/>
        <v>0.52</v>
      </c>
      <c r="N720" s="921" t="s">
        <v>210</v>
      </c>
      <c r="O720" s="795">
        <v>0.11</v>
      </c>
      <c r="P720" s="915">
        <v>43326</v>
      </c>
      <c r="Q720" s="915">
        <v>43343</v>
      </c>
      <c r="R720" s="693">
        <f t="shared" si="192"/>
        <v>18.181818181818183</v>
      </c>
      <c r="S720" s="759">
        <f>IF(INDEX(Historical!$D$7:$D$1437,MATCH(B720,Historical!$B$7:$B$1446,0))=0,"n/a",(INDEX(Historical!$C$7:$C$1437,MATCH(B720,Historical!$B$7:$B$1446,0))/INDEX(Historical!$D$7:$D$1437,MATCH(B720,Historical!$B$7:$B$1446,0))-1)*100)</f>
        <v>14.285714285714279</v>
      </c>
      <c r="T720" s="759">
        <f>IF(INDEX(Historical!$F$7:$F$1430,MATCH(B720,Historical!$B$7:$B$1446,0))=0,"n/a",((INDEX(Historical!$C$7:$C$1437,MATCH(B720,Historical!$B$7:$B$1446,0))/INDEX(Historical!$F$7:$F$1430,MATCH(B720,Historical!$B$7:$B$1446,0)))^(1/3)-1)*100)</f>
        <v>11.102644857564847</v>
      </c>
      <c r="U720" s="759">
        <f>IF(INDEX(Historical!$H$7:$H$1430,MATCH(B720,Historical!$B$7:$B$1446,0))=0,"n/a",((INDEX(Historical!$C$7:$C$1437,MATCH(B720,Historical!$B$7:$B$1446,0))/INDEX(Historical!$H$7:$H$1430,MATCH(B720,Historical!$B$7:$B$1446,0)))^(1/5)-1)*100)</f>
        <v>9.1379793477641904</v>
      </c>
      <c r="V720" s="759">
        <f>IF(INDEX(Historical!$O$7:$O$1430,MATCH(B720,Historical!$B$7:$B$1446,0))=0,"n/a",((INDEX(Historical!$C$7:$C$1437,MATCH(B720,Historical!$B$7:$B$1446,0))/INDEX(Historical!$O$7:$O$1430,MATCH(B720,Historical!$B$7:$B$1446,0)))^(1/10)-1)*100)</f>
        <v>8.1139800821938621</v>
      </c>
      <c r="W720" s="760">
        <f t="shared" si="193"/>
        <v>1.1262018460973913</v>
      </c>
      <c r="X720" s="761">
        <f t="shared" si="194"/>
        <v>0.7678974241818648</v>
      </c>
      <c r="Y720" s="716"/>
      <c r="Z720" s="702">
        <f t="shared" si="195"/>
        <v>18.571428571428573</v>
      </c>
      <c r="AA720" s="935">
        <f t="shared" si="196"/>
        <v>11.982142857142858</v>
      </c>
      <c r="AB720" s="639">
        <v>12</v>
      </c>
      <c r="AC720" s="916">
        <v>2.8</v>
      </c>
      <c r="AD720" s="916" t="s">
        <v>137</v>
      </c>
      <c r="AE720" s="916">
        <v>3.6</v>
      </c>
      <c r="AF720" s="916">
        <v>1.37</v>
      </c>
      <c r="AG720" s="916">
        <v>11.1</v>
      </c>
      <c r="AH720" s="916">
        <v>21.8</v>
      </c>
      <c r="AI720" s="916">
        <v>3.62</v>
      </c>
      <c r="AJ720" s="916">
        <v>11.899999999999999</v>
      </c>
      <c r="AK720" s="916" t="s">
        <v>137</v>
      </c>
      <c r="AL720" s="928">
        <v>308.66000000000003</v>
      </c>
      <c r="AM720" s="922">
        <v>3.5999999999999996</v>
      </c>
      <c r="AN720" s="916">
        <v>7.0000000000000007E-2</v>
      </c>
      <c r="AO720" s="802">
        <f t="shared" si="197"/>
        <v>-1.294238025026953</v>
      </c>
      <c r="AP720" s="803">
        <f t="shared" si="198"/>
        <v>10.687904832115905</v>
      </c>
      <c r="AQ720" s="936">
        <f t="shared" si="199"/>
        <v>-14.584581890658333</v>
      </c>
      <c r="AR720" s="702">
        <f>INDEX(Historical!$C$7:$C$1437,MATCH(B720,Historical!$B$7:$B$1446,0))*IF(AH720="n/a",1.03,IF(AH720&lt;0,1.01,IF(AH720&gt;10,1.1,(1+AH720/100))))</f>
        <v>0.52800000000000002</v>
      </c>
      <c r="AS720" s="935">
        <f t="shared" si="200"/>
        <v>0.54711359999999998</v>
      </c>
      <c r="AT720" s="935">
        <f t="shared" si="189"/>
        <v>0.563527008</v>
      </c>
      <c r="AU720" s="935">
        <f t="shared" si="189"/>
        <v>0.58043281824000004</v>
      </c>
      <c r="AV720" s="935">
        <f t="shared" si="189"/>
        <v>0.59784580278720001</v>
      </c>
      <c r="AW720" s="702">
        <f t="shared" si="201"/>
        <v>2.8169192290271994</v>
      </c>
      <c r="AX720" s="810">
        <f t="shared" si="202"/>
        <v>8.3961825008262281</v>
      </c>
      <c r="AY720" s="991">
        <v>0.65</v>
      </c>
      <c r="AZ720" s="922">
        <v>12.13</v>
      </c>
      <c r="BA720" s="922">
        <v>-19.139999999999997</v>
      </c>
      <c r="BB720" s="922">
        <v>-0.62</v>
      </c>
      <c r="BC720" s="922">
        <v>-5.9700000000000006</v>
      </c>
      <c r="BE720" s="664">
        <v>2012</v>
      </c>
      <c r="BF720" s="946" t="e">
        <f>#VALUE!</f>
        <v>#VALUE!</v>
      </c>
      <c r="BG720" s="931">
        <v>1.2</v>
      </c>
    </row>
    <row r="721" spans="1:59" s="838" customFormat="1" ht="11.25" customHeight="1" x14ac:dyDescent="0.2">
      <c r="A721" s="817" t="s">
        <v>1640</v>
      </c>
      <c r="B721" s="846" t="s">
        <v>1641</v>
      </c>
      <c r="C721" s="988" t="s">
        <v>123</v>
      </c>
      <c r="D721" s="988" t="s">
        <v>4205</v>
      </c>
      <c r="E721" s="818">
        <v>9</v>
      </c>
      <c r="F721" s="526">
        <v>385</v>
      </c>
      <c r="G721" s="1171" t="s">
        <v>106</v>
      </c>
      <c r="H721" s="1171" t="s">
        <v>106</v>
      </c>
      <c r="I721" s="819">
        <v>85.02</v>
      </c>
      <c r="J721" s="820">
        <f t="shared" si="190"/>
        <v>2.5876264408374503</v>
      </c>
      <c r="K721" s="821">
        <v>0.55000000000000004</v>
      </c>
      <c r="L721" s="822">
        <v>4</v>
      </c>
      <c r="M721" s="823">
        <f t="shared" si="191"/>
        <v>2.2000000000000002</v>
      </c>
      <c r="N721" s="824" t="s">
        <v>250</v>
      </c>
      <c r="O721" s="825">
        <v>0.53</v>
      </c>
      <c r="P721" s="826">
        <v>43336</v>
      </c>
      <c r="Q721" s="826">
        <v>43353</v>
      </c>
      <c r="R721" s="823">
        <f t="shared" si="192"/>
        <v>3.7735849056603805</v>
      </c>
      <c r="S721" s="759">
        <f>IF(INDEX(Historical!$D$7:$D$1437,MATCH(B721,Historical!$B$7:$B$1446,0))=0,"n/a",(INDEX(Historical!$C$7:$C$1437,MATCH(B721,Historical!$B$7:$B$1446,0))/INDEX(Historical!$D$7:$D$1437,MATCH(B721,Historical!$B$7:$B$1446,0))-1)*100)</f>
        <v>4.8543689320388328</v>
      </c>
      <c r="T721" s="759">
        <f>IF(INDEX(Historical!$F$7:$F$1430,MATCH(B721,Historical!$B$7:$B$1446,0))=0,"n/a",((INDEX(Historical!$C$7:$C$1437,MATCH(B721,Historical!$B$7:$B$1446,0))/INDEX(Historical!$F$7:$F$1430,MATCH(B721,Historical!$B$7:$B$1446,0)))^(1/3)-1)*100)</f>
        <v>5.4901660750877879</v>
      </c>
      <c r="U721" s="759">
        <f>IF(INDEX(Historical!$H$7:$H$1430,MATCH(B721,Historical!$B$7:$B$1446,0))=0,"n/a",((INDEX(Historical!$C$7:$C$1437,MATCH(B721,Historical!$B$7:$B$1446,0))/INDEX(Historical!$H$7:$H$1430,MATCH(B721,Historical!$B$7:$B$1446,0)))^(1/5)-1)*100)</f>
        <v>7.2103667067803245</v>
      </c>
      <c r="V721" s="759">
        <f>IF(INDEX(Historical!$O$7:$O$1430,MATCH(B721,Historical!$B$7:$B$1446,0))=0,"n/a",((INDEX(Historical!$C$7:$C$1437,MATCH(B721,Historical!$B$7:$B$1446,0))/INDEX(Historical!$O$7:$O$1430,MATCH(B721,Historical!$B$7:$B$1446,0)))^(1/10)-1)*100)</f>
        <v>15.757296328333958</v>
      </c>
      <c r="W721" s="827">
        <f t="shared" si="193"/>
        <v>0.45758907851564706</v>
      </c>
      <c r="X721" s="828" t="str">
        <f t="shared" si="194"/>
        <v>n/a</v>
      </c>
      <c r="Y721" s="843"/>
      <c r="Z721" s="820">
        <f t="shared" si="195"/>
        <v>198.19819819819818</v>
      </c>
      <c r="AA721" s="830">
        <f t="shared" si="196"/>
        <v>76.594594594594582</v>
      </c>
      <c r="AB721" s="822">
        <v>9</v>
      </c>
      <c r="AC721" s="831">
        <v>1.1100000000000001</v>
      </c>
      <c r="AD721" s="831">
        <v>7.9</v>
      </c>
      <c r="AE721" s="831">
        <v>1.7</v>
      </c>
      <c r="AF721" s="831">
        <v>18.940000000000001</v>
      </c>
      <c r="AG721" s="831">
        <v>1.3</v>
      </c>
      <c r="AH721" s="831">
        <v>-54.2</v>
      </c>
      <c r="AI721" s="831">
        <v>11.75</v>
      </c>
      <c r="AJ721" s="831">
        <v>-10</v>
      </c>
      <c r="AK721" s="831">
        <v>9.7000000000000011</v>
      </c>
      <c r="AL721" s="832">
        <v>4650</v>
      </c>
      <c r="AM721" s="997">
        <v>28.9</v>
      </c>
      <c r="AN721" s="831">
        <v>9.19</v>
      </c>
      <c r="AO721" s="834">
        <f t="shared" si="197"/>
        <v>-66.796601446976808</v>
      </c>
      <c r="AP721" s="835">
        <f t="shared" si="198"/>
        <v>9.797993147617774</v>
      </c>
      <c r="AQ721" s="836">
        <f t="shared" si="199"/>
        <v>702.96717011112969</v>
      </c>
      <c r="AR721" s="702">
        <f>INDEX(Historical!$C$7:$C$1437,MATCH(B721,Historical!$B$7:$B$1446,0))*IF(AH721="n/a",1.03,IF(AH721&lt;0,1.01,IF(AH721&gt;10,1.1,(1+AH721/100))))</f>
        <v>2.1816</v>
      </c>
      <c r="AS721" s="830">
        <f t="shared" si="200"/>
        <v>2.3997600000000001</v>
      </c>
      <c r="AT721" s="830">
        <f t="shared" si="189"/>
        <v>2.6325367200000001</v>
      </c>
      <c r="AU721" s="830">
        <f t="shared" si="189"/>
        <v>2.8878927818400002</v>
      </c>
      <c r="AV721" s="830">
        <f t="shared" si="189"/>
        <v>3.1680183816784799</v>
      </c>
      <c r="AW721" s="820">
        <f t="shared" si="201"/>
        <v>13.269807883518482</v>
      </c>
      <c r="AX721" s="837">
        <f t="shared" si="202"/>
        <v>15.607866247375302</v>
      </c>
      <c r="AY721" s="992">
        <v>0.91</v>
      </c>
      <c r="AZ721" s="833">
        <v>46.69</v>
      </c>
      <c r="BA721" s="833">
        <v>-3.7699999999999996</v>
      </c>
      <c r="BB721" s="833">
        <v>4.99</v>
      </c>
      <c r="BC721" s="833">
        <v>12.83</v>
      </c>
      <c r="BD721" s="961"/>
      <c r="BE721" s="664">
        <v>2010</v>
      </c>
      <c r="BF721" s="946" t="e">
        <f>#VALUE!</f>
        <v>#VALUE!</v>
      </c>
      <c r="BG721" s="893">
        <v>0.2</v>
      </c>
    </row>
    <row r="722" spans="1:59" ht="11.25" customHeight="1" x14ac:dyDescent="0.2">
      <c r="A722" s="537" t="s">
        <v>1689</v>
      </c>
      <c r="B722" s="925" t="s">
        <v>1690</v>
      </c>
      <c r="C722" s="988" t="s">
        <v>247</v>
      </c>
      <c r="D722" s="988" t="s">
        <v>4368</v>
      </c>
      <c r="E722" s="792">
        <v>10</v>
      </c>
      <c r="F722" s="526">
        <v>336</v>
      </c>
      <c r="G722" s="526" t="s">
        <v>106</v>
      </c>
      <c r="H722" s="526" t="s">
        <v>106</v>
      </c>
      <c r="I722" s="924">
        <v>49.97</v>
      </c>
      <c r="J722" s="702">
        <f t="shared" si="190"/>
        <v>1.8411046627976788</v>
      </c>
      <c r="K722" s="927">
        <v>0.23</v>
      </c>
      <c r="L722" s="639">
        <v>4</v>
      </c>
      <c r="M722" s="693">
        <f t="shared" si="191"/>
        <v>0.92</v>
      </c>
      <c r="N722" s="921" t="s">
        <v>119</v>
      </c>
      <c r="O722" s="795">
        <v>0.21</v>
      </c>
      <c r="P722" s="915">
        <v>43510</v>
      </c>
      <c r="Q722" s="915">
        <v>43525</v>
      </c>
      <c r="R722" s="693">
        <f t="shared" si="192"/>
        <v>9.5238095238095326</v>
      </c>
      <c r="S722" s="759">
        <f>IF(INDEX(Historical!$D$7:$D$1437,MATCH(B722,Historical!$B$7:$B$1446,0))=0,"n/a",(INDEX(Historical!$C$7:$C$1437,MATCH(B722,Historical!$B$7:$B$1446,0))/INDEX(Historical!$D$7:$D$1437,MATCH(B722,Historical!$B$7:$B$1446,0))-1)*100)</f>
        <v>10.526315789473673</v>
      </c>
      <c r="T722" s="759">
        <f>IF(INDEX(Historical!$F$7:$F$1430,MATCH(B722,Historical!$B$7:$B$1446,0))=0,"n/a",((INDEX(Historical!$C$7:$C$1437,MATCH(B722,Historical!$B$7:$B$1446,0))/INDEX(Historical!$F$7:$F$1430,MATCH(B722,Historical!$B$7:$B$1446,0)))^(1/3)-1)*100)</f>
        <v>11.868894208139679</v>
      </c>
      <c r="U722" s="759">
        <f>IF(INDEX(Historical!$H$7:$H$1430,MATCH(B722,Historical!$B$7:$B$1446,0))=0,"n/a",((INDEX(Historical!$C$7:$C$1437,MATCH(B722,Historical!$B$7:$B$1446,0))/INDEX(Historical!$H$7:$H$1430,MATCH(B722,Historical!$B$7:$B$1446,0)))^(1/5)-1)*100)</f>
        <v>13.80604263098537</v>
      </c>
      <c r="V722" s="759">
        <f>IF(INDEX(Historical!$O$7:$O$1430,MATCH(B722,Historical!$B$7:$B$1446,0))=0,"n/a",((INDEX(Historical!$C$7:$C$1437,MATCH(B722,Historical!$B$7:$B$1446,0))/INDEX(Historical!$O$7:$O$1430,MATCH(B722,Historical!$B$7:$B$1446,0)))^(1/10)-1)*100)</f>
        <v>8.842291989017026</v>
      </c>
      <c r="W722" s="760">
        <f t="shared" si="193"/>
        <v>1.5613647059081286</v>
      </c>
      <c r="X722" s="761">
        <f t="shared" si="194"/>
        <v>8.1212015476384529</v>
      </c>
      <c r="Y722" s="713"/>
      <c r="Z722" s="702">
        <f t="shared" si="195"/>
        <v>37.096774193548384</v>
      </c>
      <c r="AA722" s="935">
        <f t="shared" si="196"/>
        <v>20.149193548387096</v>
      </c>
      <c r="AB722" s="639">
        <v>12</v>
      </c>
      <c r="AC722" s="916">
        <v>2.48</v>
      </c>
      <c r="AD722" s="916">
        <v>2.88</v>
      </c>
      <c r="AE722" s="916">
        <v>1.05</v>
      </c>
      <c r="AF722" s="916">
        <v>2.4</v>
      </c>
      <c r="AG722" s="916">
        <v>9.1999999999999993</v>
      </c>
      <c r="AH722" s="916">
        <v>-5.8999999999999995</v>
      </c>
      <c r="AI722" s="916">
        <v>10.63</v>
      </c>
      <c r="AJ722" s="916">
        <v>1.7000000000000002</v>
      </c>
      <c r="AK722" s="916">
        <v>7.0000000000000009</v>
      </c>
      <c r="AL722" s="928">
        <v>1150</v>
      </c>
      <c r="AM722" s="922">
        <v>0.3</v>
      </c>
      <c r="AN722" s="916">
        <v>0.11</v>
      </c>
      <c r="AO722" s="802">
        <f t="shared" si="197"/>
        <v>-4.5020462546040463</v>
      </c>
      <c r="AP722" s="803">
        <f t="shared" si="198"/>
        <v>15.64714729378305</v>
      </c>
      <c r="AQ722" s="936">
        <f t="shared" si="199"/>
        <v>46.603114285746237</v>
      </c>
      <c r="AR722" s="702">
        <f>INDEX(Historical!$C$7:$C$1437,MATCH(B722,Historical!$B$7:$B$1446,0))*IF(AH722="n/a",1.03,IF(AH722&lt;0,1.01,IF(AH722&gt;10,1.1,(1+AH722/100))))</f>
        <v>0.84839999999999993</v>
      </c>
      <c r="AS722" s="935">
        <f t="shared" si="200"/>
        <v>0.93323999999999996</v>
      </c>
      <c r="AT722" s="935">
        <f t="shared" si="189"/>
        <v>0.99856679999999998</v>
      </c>
      <c r="AU722" s="935">
        <f t="shared" si="189"/>
        <v>1.068466476</v>
      </c>
      <c r="AV722" s="935">
        <f t="shared" si="189"/>
        <v>1.1432591293200001</v>
      </c>
      <c r="AW722" s="702">
        <f t="shared" si="201"/>
        <v>4.99193240532</v>
      </c>
      <c r="AX722" s="810">
        <f t="shared" si="202"/>
        <v>9.9898587258755249</v>
      </c>
      <c r="AY722" s="991">
        <v>1.06</v>
      </c>
      <c r="AZ722" s="922">
        <v>17.580000000000002</v>
      </c>
      <c r="BA722" s="922">
        <v>-11.62</v>
      </c>
      <c r="BB722" s="922">
        <v>-0.61</v>
      </c>
      <c r="BC722" s="922">
        <v>0.24</v>
      </c>
      <c r="BE722" s="664">
        <v>2010</v>
      </c>
      <c r="BF722" s="946" t="e">
        <f>#VALUE!</f>
        <v>#VALUE!</v>
      </c>
      <c r="BG722" s="931">
        <v>5.0999999999999996</v>
      </c>
    </row>
    <row r="723" spans="1:59" ht="11.25" customHeight="1" x14ac:dyDescent="0.2">
      <c r="A723" s="537" t="s">
        <v>1666</v>
      </c>
      <c r="B723" s="925" t="s">
        <v>1667</v>
      </c>
      <c r="C723" s="988" t="s">
        <v>112</v>
      </c>
      <c r="D723" s="988" t="s">
        <v>213</v>
      </c>
      <c r="E723" s="792">
        <v>9</v>
      </c>
      <c r="F723" s="526">
        <v>398</v>
      </c>
      <c r="G723" s="526" t="s">
        <v>37</v>
      </c>
      <c r="H723" s="526" t="s">
        <v>37</v>
      </c>
      <c r="I723" s="924">
        <v>168.28</v>
      </c>
      <c r="J723" s="702">
        <f t="shared" si="190"/>
        <v>2.2581411932493465</v>
      </c>
      <c r="K723" s="927">
        <v>0.95</v>
      </c>
      <c r="L723" s="639">
        <v>4</v>
      </c>
      <c r="M723" s="693">
        <f t="shared" si="191"/>
        <v>3.8</v>
      </c>
      <c r="N723" s="921" t="s">
        <v>250</v>
      </c>
      <c r="O723" s="795">
        <v>0.82</v>
      </c>
      <c r="P723" s="915">
        <v>43423</v>
      </c>
      <c r="Q723" s="915">
        <v>43444</v>
      </c>
      <c r="R723" s="693">
        <f t="shared" si="192"/>
        <v>15.853658536585366</v>
      </c>
      <c r="S723" s="759">
        <f>IF(INDEX(Historical!$D$7:$D$1437,MATCH(B723,Historical!$B$7:$B$1446,0))=0,"n/a",(INDEX(Historical!$C$7:$C$1437,MATCH(B723,Historical!$B$7:$B$1446,0))/INDEX(Historical!$D$7:$D$1437,MATCH(B723,Historical!$B$7:$B$1446,0))-1)*100)</f>
        <v>15.593220338983071</v>
      </c>
      <c r="T723" s="759">
        <f>IF(INDEX(Historical!$F$7:$F$1430,MATCH(B723,Historical!$B$7:$B$1446,0))=0,"n/a",((INDEX(Historical!$C$7:$C$1437,MATCH(B723,Historical!$B$7:$B$1446,0))/INDEX(Historical!$F$7:$F$1430,MATCH(B723,Historical!$B$7:$B$1446,0)))^(1/3)-1)*100)</f>
        <v>15.729452726293779</v>
      </c>
      <c r="U723" s="759">
        <f>IF(INDEX(Historical!$H$7:$H$1430,MATCH(B723,Historical!$B$7:$B$1446,0))=0,"n/a",((INDEX(Historical!$C$7:$C$1437,MATCH(B723,Historical!$B$7:$B$1446,0))/INDEX(Historical!$H$7:$H$1430,MATCH(B723,Historical!$B$7:$B$1446,0)))^(1/5)-1)*100)</f>
        <v>16.632466066704676</v>
      </c>
      <c r="V723" s="759">
        <f>IF(INDEX(Historical!$O$7:$O$1430,MATCH(B723,Historical!$B$7:$B$1446,0))=0,"n/a",((INDEX(Historical!$C$7:$C$1437,MATCH(B723,Historical!$B$7:$B$1446,0))/INDEX(Historical!$O$7:$O$1430,MATCH(B723,Historical!$B$7:$B$1446,0)))^(1/10)-1)*100)</f>
        <v>11.00877579886992</v>
      </c>
      <c r="W723" s="760">
        <f t="shared" si="193"/>
        <v>1.510837024077831</v>
      </c>
      <c r="X723" s="761">
        <f t="shared" si="194"/>
        <v>1.1088310711136451</v>
      </c>
      <c r="Y723" s="925"/>
      <c r="Z723" s="702">
        <f t="shared" si="195"/>
        <v>31.07113654946852</v>
      </c>
      <c r="AA723" s="935">
        <f t="shared" si="196"/>
        <v>13.759607522485691</v>
      </c>
      <c r="AB723" s="639">
        <v>12</v>
      </c>
      <c r="AC723" s="916">
        <v>12.23</v>
      </c>
      <c r="AD723" s="916">
        <v>1.9</v>
      </c>
      <c r="AE723" s="916">
        <v>2.2799999999999998</v>
      </c>
      <c r="AF723" s="916">
        <v>2.92</v>
      </c>
      <c r="AG723" s="916">
        <v>22.1</v>
      </c>
      <c r="AH723" s="916">
        <v>23.799999999999997</v>
      </c>
      <c r="AI723" s="916">
        <v>5.9499999999999993</v>
      </c>
      <c r="AJ723" s="916">
        <v>15</v>
      </c>
      <c r="AK723" s="916">
        <v>7.2499999999999991</v>
      </c>
      <c r="AL723" s="928">
        <v>9240</v>
      </c>
      <c r="AM723" s="922">
        <v>1.2</v>
      </c>
      <c r="AN723" s="916">
        <v>0.34</v>
      </c>
      <c r="AO723" s="802">
        <f t="shared" si="197"/>
        <v>5.1309997374683327</v>
      </c>
      <c r="AP723" s="803">
        <f t="shared" si="198"/>
        <v>18.890607259954024</v>
      </c>
      <c r="AQ723" s="936">
        <f t="shared" si="199"/>
        <v>33.629760433916346</v>
      </c>
      <c r="AR723" s="702">
        <f>INDEX(Historical!$C$7:$C$1437,MATCH(B723,Historical!$B$7:$B$1446,0))*IF(AH723="n/a",1.03,IF(AH723&lt;0,1.01,IF(AH723&gt;10,1.1,(1+AH723/100))))</f>
        <v>3.7510000000000003</v>
      </c>
      <c r="AS723" s="935">
        <f t="shared" si="200"/>
        <v>3.9741844999999998</v>
      </c>
      <c r="AT723" s="935">
        <f t="shared" si="189"/>
        <v>4.2623128762500002</v>
      </c>
      <c r="AU723" s="935">
        <f t="shared" si="189"/>
        <v>4.5713305597781249</v>
      </c>
      <c r="AV723" s="935">
        <f t="shared" si="189"/>
        <v>4.9027520253620391</v>
      </c>
      <c r="AW723" s="702">
        <f t="shared" si="201"/>
        <v>21.461579961390164</v>
      </c>
      <c r="AX723" s="810">
        <f t="shared" si="202"/>
        <v>12.753494153428907</v>
      </c>
      <c r="AY723" s="991">
        <v>1.27</v>
      </c>
      <c r="AZ723" s="922">
        <v>24.38</v>
      </c>
      <c r="BA723" s="922">
        <v>-11.18</v>
      </c>
      <c r="BB723" s="922">
        <v>5.47</v>
      </c>
      <c r="BC723" s="922">
        <v>2.8400000000000003</v>
      </c>
      <c r="BE723" s="664">
        <v>2011</v>
      </c>
      <c r="BF723" s="946" t="e">
        <f>#VALUE!</f>
        <v>#VALUE!</v>
      </c>
      <c r="BG723" s="931">
        <v>12.9</v>
      </c>
    </row>
    <row r="724" spans="1:59" ht="11.25" customHeight="1" x14ac:dyDescent="0.2">
      <c r="A724" s="609" t="s">
        <v>2853</v>
      </c>
      <c r="B724" s="925" t="s">
        <v>2854</v>
      </c>
      <c r="C724" s="988" t="s">
        <v>108</v>
      </c>
      <c r="D724" s="988" t="s">
        <v>4373</v>
      </c>
      <c r="E724" s="792">
        <v>6</v>
      </c>
      <c r="F724" s="526">
        <v>787</v>
      </c>
      <c r="G724" s="526" t="s">
        <v>115</v>
      </c>
      <c r="H724" s="526" t="s">
        <v>115</v>
      </c>
      <c r="I724" s="924">
        <v>36.86</v>
      </c>
      <c r="J724" s="702">
        <f t="shared" si="190"/>
        <v>3.2555615843733046</v>
      </c>
      <c r="K724" s="927">
        <v>0.3</v>
      </c>
      <c r="L724" s="639">
        <v>4</v>
      </c>
      <c r="M724" s="693">
        <f t="shared" si="191"/>
        <v>1.2</v>
      </c>
      <c r="N724" s="921" t="s">
        <v>164</v>
      </c>
      <c r="O724" s="795">
        <v>0.25</v>
      </c>
      <c r="P724" s="915">
        <v>43544</v>
      </c>
      <c r="Q724" s="915">
        <v>43556</v>
      </c>
      <c r="R724" s="693">
        <f t="shared" si="192"/>
        <v>19.999999999999996</v>
      </c>
      <c r="S724" s="759">
        <f>IF(INDEX(Historical!$D$7:$D$1437,MATCH(B724,Historical!$B$7:$B$1446,0))=0,"n/a",(INDEX(Historical!$C$7:$C$1437,MATCH(B724,Historical!$B$7:$B$1446,0))/INDEX(Historical!$D$7:$D$1437,MATCH(B724,Historical!$B$7:$B$1446,0))-1)*100)</f>
        <v>57.894736842105289</v>
      </c>
      <c r="T724" s="759">
        <f>IF(INDEX(Historical!$F$7:$F$1430,MATCH(B724,Historical!$B$7:$B$1446,0))=0,"n/a",((INDEX(Historical!$C$7:$C$1437,MATCH(B724,Historical!$B$7:$B$1446,0))/INDEX(Historical!$F$7:$F$1430,MATCH(B724,Historical!$B$7:$B$1446,0)))^(1/3)-1)*100)</f>
        <v>31.037069710444818</v>
      </c>
      <c r="U724" s="759">
        <f>IF(INDEX(Historical!$H$7:$H$1430,MATCH(B724,Historical!$B$7:$B$1446,0))=0,"n/a",((INDEX(Historical!$C$7:$C$1437,MATCH(B724,Historical!$B$7:$B$1446,0))/INDEX(Historical!$H$7:$H$1430,MATCH(B724,Historical!$B$7:$B$1446,0)))^(1/5)-1)*100)</f>
        <v>86.39596365956757</v>
      </c>
      <c r="V724" s="759">
        <f>IF(INDEX(Historical!$O$7:$O$1430,MATCH(B724,Historical!$B$7:$B$1446,0))=0,"n/a",((INDEX(Historical!$C$7:$C$1437,MATCH(B724,Historical!$B$7:$B$1446,0))/INDEX(Historical!$O$7:$O$1430,MATCH(B724,Historical!$B$7:$B$1446,0)))^(1/10)-1)*100)</f>
        <v>-4.2037929784785044</v>
      </c>
      <c r="W724" s="760" t="str">
        <f t="shared" si="193"/>
        <v>n/a</v>
      </c>
      <c r="X724" s="761">
        <f t="shared" si="194"/>
        <v>2.8050637551807651</v>
      </c>
      <c r="Y724" s="716"/>
      <c r="Z724" s="702">
        <f t="shared" si="195"/>
        <v>36.809815950920246</v>
      </c>
      <c r="AA724" s="935">
        <f t="shared" si="196"/>
        <v>11.30674846625767</v>
      </c>
      <c r="AB724" s="639">
        <v>12</v>
      </c>
      <c r="AC724" s="916">
        <v>3.26</v>
      </c>
      <c r="AD724" s="916">
        <v>1.41</v>
      </c>
      <c r="AE724" s="916">
        <v>3.81</v>
      </c>
      <c r="AF724" s="916">
        <v>1.46</v>
      </c>
      <c r="AG724" s="916">
        <v>11.700000000000001</v>
      </c>
      <c r="AH724" s="916">
        <v>32.4</v>
      </c>
      <c r="AI724" s="916">
        <v>9.65</v>
      </c>
      <c r="AJ724" s="916">
        <v>30.8</v>
      </c>
      <c r="AK724" s="916">
        <v>8</v>
      </c>
      <c r="AL724" s="928">
        <v>5850</v>
      </c>
      <c r="AM724" s="922">
        <v>0.5</v>
      </c>
      <c r="AN724" s="916">
        <v>0.56000000000000005</v>
      </c>
      <c r="AO724" s="802">
        <f t="shared" si="197"/>
        <v>78.344776777683208</v>
      </c>
      <c r="AP724" s="803">
        <f t="shared" si="198"/>
        <v>89.651525243940881</v>
      </c>
      <c r="AQ724" s="936">
        <f t="shared" si="199"/>
        <v>-14.344740679768597</v>
      </c>
      <c r="AR724" s="702">
        <f>INDEX(Historical!$C$7:$C$1437,MATCH(B724,Historical!$B$7:$B$1446,0))*IF(AH724="n/a",1.03,IF(AH724&lt;0,1.01,IF(AH724&gt;10,1.1,(1+AH724/100))))</f>
        <v>0.9900000000000001</v>
      </c>
      <c r="AS724" s="935">
        <f t="shared" si="200"/>
        <v>1.0855350000000001</v>
      </c>
      <c r="AT724" s="935">
        <f t="shared" si="189"/>
        <v>1.1723778000000002</v>
      </c>
      <c r="AU724" s="935">
        <f t="shared" si="189"/>
        <v>1.2661680240000004</v>
      </c>
      <c r="AV724" s="935">
        <f t="shared" si="189"/>
        <v>1.3674614659200006</v>
      </c>
      <c r="AW724" s="702">
        <f t="shared" si="201"/>
        <v>5.8815422899200023</v>
      </c>
      <c r="AX724" s="810">
        <f t="shared" si="202"/>
        <v>15.956435946608796</v>
      </c>
      <c r="AY724" s="991">
        <v>1.26</v>
      </c>
      <c r="AZ724" s="922">
        <v>23.150000000000002</v>
      </c>
      <c r="BA724" s="922">
        <v>-35.78</v>
      </c>
      <c r="BB724" s="922">
        <v>-0.73</v>
      </c>
      <c r="BC724" s="922">
        <v>-9.2899999999999991</v>
      </c>
      <c r="BE724" s="664">
        <v>2014</v>
      </c>
      <c r="BF724" s="946" t="e">
        <f>#VALUE!</f>
        <v>#VALUE!</v>
      </c>
      <c r="BG724" s="931">
        <v>1</v>
      </c>
    </row>
    <row r="725" spans="1:59" ht="11.25" customHeight="1" x14ac:dyDescent="0.2">
      <c r="A725" s="609" t="s">
        <v>4000</v>
      </c>
      <c r="B725" s="925" t="s">
        <v>3925</v>
      </c>
      <c r="C725" s="988" t="s">
        <v>4224</v>
      </c>
      <c r="D725" s="988" t="s">
        <v>4372</v>
      </c>
      <c r="E725" s="792">
        <v>6</v>
      </c>
      <c r="F725" s="526">
        <v>758</v>
      </c>
      <c r="G725" s="526" t="s">
        <v>106</v>
      </c>
      <c r="H725" s="526" t="s">
        <v>106</v>
      </c>
      <c r="I725" s="924">
        <v>107.88</v>
      </c>
      <c r="J725" s="702">
        <f t="shared" si="190"/>
        <v>1.3904338153503895</v>
      </c>
      <c r="K725" s="927">
        <v>0.375</v>
      </c>
      <c r="L725" s="639">
        <v>4</v>
      </c>
      <c r="M725" s="693">
        <f t="shared" si="191"/>
        <v>1.5</v>
      </c>
      <c r="N725" s="921" t="s">
        <v>161</v>
      </c>
      <c r="O725" s="795">
        <v>0.35</v>
      </c>
      <c r="P725" s="915">
        <v>43483</v>
      </c>
      <c r="Q725" s="915">
        <v>43496</v>
      </c>
      <c r="R725" s="693">
        <f t="shared" si="192"/>
        <v>7.1428571428571495</v>
      </c>
      <c r="S725" s="759">
        <f>IF(INDEX(Historical!$D$7:$D$1437,MATCH(B725,Historical!$B$7:$B$1446,0))=0,"n/a",(INDEX(Historical!$C$7:$C$1437,MATCH(B725,Historical!$B$7:$B$1446,0))/INDEX(Historical!$D$7:$D$1437,MATCH(B725,Historical!$B$7:$B$1446,0))-1)*100)</f>
        <v>33.333333333333329</v>
      </c>
      <c r="T725" s="759">
        <f>IF(INDEX(Historical!$F$7:$F$1430,MATCH(B725,Historical!$B$7:$B$1446,0))=0,"n/a",((INDEX(Historical!$C$7:$C$1437,MATCH(B725,Historical!$B$7:$B$1446,0))/INDEX(Historical!$F$7:$F$1430,MATCH(B725,Historical!$B$7:$B$1446,0)))^(1/3)-1)*100)</f>
        <v>34.530285440582297</v>
      </c>
      <c r="U725" s="759" t="str">
        <f>IF(INDEX(Historical!$H$7:$H$1430,MATCH(B725,Historical!$B$7:$B$1446,0))=0,"n/a",((INDEX(Historical!$C$7:$C$1437,MATCH(B725,Historical!$B$7:$B$1446,0))/INDEX(Historical!$H$7:$H$1430,MATCH(B725,Historical!$B$7:$B$1446,0)))^(1/5)-1)*100)</f>
        <v>n/a</v>
      </c>
      <c r="V725" s="759" t="str">
        <f>IF(INDEX(Historical!$O$7:$O$1430,MATCH(B725,Historical!$B$7:$B$1446,0))=0,"n/a",((INDEX(Historical!$C$7:$C$1437,MATCH(B725,Historical!$B$7:$B$1446,0))/INDEX(Historical!$O$7:$O$1430,MATCH(B725,Historical!$B$7:$B$1446,0)))^(1/10)-1)*100)</f>
        <v>n/a</v>
      </c>
      <c r="W725" s="760" t="str">
        <f t="shared" si="193"/>
        <v>n/a</v>
      </c>
      <c r="X725" s="761" t="str">
        <f t="shared" si="194"/>
        <v>n/a</v>
      </c>
      <c r="Y725" s="713"/>
      <c r="Z725" s="702">
        <f t="shared" si="195"/>
        <v>18.844221105527641</v>
      </c>
      <c r="AA725" s="935">
        <f t="shared" si="196"/>
        <v>13.552763819095476</v>
      </c>
      <c r="AB725" s="639">
        <v>11</v>
      </c>
      <c r="AC725" s="916">
        <v>7.96</v>
      </c>
      <c r="AD725" s="916">
        <v>1</v>
      </c>
      <c r="AE725" s="916">
        <v>0.26</v>
      </c>
      <c r="AF725" s="916">
        <v>1.56</v>
      </c>
      <c r="AG725" s="916" t="s">
        <v>137</v>
      </c>
      <c r="AH725" s="916">
        <v>6.4</v>
      </c>
      <c r="AI725" s="916">
        <v>6.88</v>
      </c>
      <c r="AJ725" s="916">
        <v>14.899999999999999</v>
      </c>
      <c r="AK725" s="916">
        <v>13.5</v>
      </c>
      <c r="AL725" s="928">
        <v>5430</v>
      </c>
      <c r="AM725" s="922">
        <v>1.2</v>
      </c>
      <c r="AN725" s="916">
        <v>1.01</v>
      </c>
      <c r="AO725" s="802" t="str">
        <f t="shared" si="197"/>
        <v>n/a</v>
      </c>
      <c r="AP725" s="803" t="str">
        <f t="shared" si="198"/>
        <v>n/a</v>
      </c>
      <c r="AQ725" s="936">
        <f t="shared" si="199"/>
        <v>-3.0640267260246379</v>
      </c>
      <c r="AR725" s="702">
        <f>INDEX(Historical!$C$7:$C$1437,MATCH(B725,Historical!$B$7:$B$1446,0))*IF(AH725="n/a",1.03,IF(AH725&lt;0,1.01,IF(AH725&gt;10,1.1,(1+AH725/100))))</f>
        <v>1.4896</v>
      </c>
      <c r="AS725" s="935">
        <f t="shared" si="200"/>
        <v>1.59208448</v>
      </c>
      <c r="AT725" s="935">
        <f t="shared" si="189"/>
        <v>1.7512929280000002</v>
      </c>
      <c r="AU725" s="935">
        <f t="shared" si="189"/>
        <v>1.9264222208000004</v>
      </c>
      <c r="AV725" s="935">
        <f t="shared" si="189"/>
        <v>2.1190644428800005</v>
      </c>
      <c r="AW725" s="702">
        <f t="shared" si="201"/>
        <v>8.8784640716799998</v>
      </c>
      <c r="AX725" s="810">
        <f t="shared" si="202"/>
        <v>8.2299444490915832</v>
      </c>
      <c r="AY725" s="991">
        <v>0.74</v>
      </c>
      <c r="AZ725" s="922">
        <v>50.2</v>
      </c>
      <c r="BA725" s="922">
        <v>-7.3800000000000008</v>
      </c>
      <c r="BB725" s="922">
        <v>8.15</v>
      </c>
      <c r="BC725" s="922">
        <v>18.459999999999997</v>
      </c>
      <c r="BE725" s="664">
        <v>2014</v>
      </c>
      <c r="BF725" s="946" t="e">
        <f>#VALUE!</f>
        <v>#VALUE!</v>
      </c>
      <c r="BG725" s="931" t="s">
        <v>137</v>
      </c>
    </row>
    <row r="726" spans="1:59" ht="11.25" customHeight="1" x14ac:dyDescent="0.2">
      <c r="A726" s="537" t="s">
        <v>796</v>
      </c>
      <c r="B726" s="925" t="s">
        <v>797</v>
      </c>
      <c r="C726" s="988" t="s">
        <v>131</v>
      </c>
      <c r="D726" s="988" t="s">
        <v>4363</v>
      </c>
      <c r="E726" s="792">
        <v>19</v>
      </c>
      <c r="F726" s="526">
        <v>176</v>
      </c>
      <c r="G726" s="526" t="s">
        <v>37</v>
      </c>
      <c r="H726" s="526" t="s">
        <v>115</v>
      </c>
      <c r="I726" s="924">
        <v>53.22</v>
      </c>
      <c r="J726" s="702">
        <f t="shared" si="190"/>
        <v>4.6599022923712887</v>
      </c>
      <c r="K726" s="927">
        <v>0.62</v>
      </c>
      <c r="L726" s="639">
        <v>4</v>
      </c>
      <c r="M726" s="693">
        <f t="shared" si="191"/>
        <v>2.48</v>
      </c>
      <c r="N726" s="921" t="s">
        <v>798</v>
      </c>
      <c r="O726" s="795">
        <v>0.6</v>
      </c>
      <c r="P726" s="915">
        <v>43602</v>
      </c>
      <c r="Q726" s="915">
        <v>43622</v>
      </c>
      <c r="R726" s="693">
        <f t="shared" si="192"/>
        <v>3.3333333333333366</v>
      </c>
      <c r="S726" s="759">
        <f>IF(INDEX(Historical!$D$7:$D$1437,MATCH(B726,Historical!$B$7:$B$1446,0))=0,"n/a",(INDEX(Historical!$C$7:$C$1437,MATCH(B726,Historical!$B$7:$B$1446,0))/INDEX(Historical!$D$7:$D$1437,MATCH(B726,Historical!$B$7:$B$1446,0))-1)*100)</f>
        <v>3.4782608695652195</v>
      </c>
      <c r="T726" s="759">
        <f>IF(INDEX(Historical!$F$7:$F$1430,MATCH(B726,Historical!$B$7:$B$1446,0))=0,"n/a",((INDEX(Historical!$C$7:$C$1437,MATCH(B726,Historical!$B$7:$B$1446,0))/INDEX(Historical!$F$7:$F$1430,MATCH(B726,Historical!$B$7:$B$1446,0)))^(1/3)-1)*100)</f>
        <v>3.4057285912321822</v>
      </c>
      <c r="U726" s="759">
        <f>IF(INDEX(Historical!$H$7:$H$1430,MATCH(B726,Historical!$B$7:$B$1446,0))=0,"n/a",((INDEX(Historical!$C$7:$C$1437,MATCH(B726,Historical!$B$7:$B$1446,0))/INDEX(Historical!$H$7:$H$1430,MATCH(B726,Historical!$B$7:$B$1446,0)))^(1/5)-1)*100)</f>
        <v>3.4113513981932631</v>
      </c>
      <c r="V726" s="759">
        <f>IF(INDEX(Historical!$O$7:$O$1430,MATCH(B726,Historical!$B$7:$B$1446,0))=0,"n/a",((INDEX(Historical!$C$7:$C$1437,MATCH(B726,Historical!$B$7:$B$1446,0))/INDEX(Historical!$O$7:$O$1430,MATCH(B726,Historical!$B$7:$B$1446,0)))^(1/10)-1)*100)</f>
        <v>3.6529174278403742</v>
      </c>
      <c r="W726" s="760">
        <f t="shared" si="193"/>
        <v>0.93387038321588167</v>
      </c>
      <c r="X726" s="761">
        <f t="shared" si="194"/>
        <v>1.2183397850690223</v>
      </c>
      <c r="Y726" s="925"/>
      <c r="Z726" s="702">
        <f t="shared" si="195"/>
        <v>115.88785046728971</v>
      </c>
      <c r="AA726" s="935">
        <f t="shared" si="196"/>
        <v>24.86915887850467</v>
      </c>
      <c r="AB726" s="639">
        <v>12</v>
      </c>
      <c r="AC726" s="916">
        <v>2.14</v>
      </c>
      <c r="AD726" s="916">
        <v>11.44</v>
      </c>
      <c r="AE726" s="916">
        <v>2.35</v>
      </c>
      <c r="AF726" s="916">
        <v>2.2200000000000002</v>
      </c>
      <c r="AG726" s="916">
        <v>9.1</v>
      </c>
      <c r="AH726" s="916">
        <v>273.60000000000002</v>
      </c>
      <c r="AI726" s="916">
        <v>3.73</v>
      </c>
      <c r="AJ726" s="916">
        <v>2.8000000000000003</v>
      </c>
      <c r="AK726" s="916">
        <v>2.17</v>
      </c>
      <c r="AL726" s="928">
        <v>55290</v>
      </c>
      <c r="AM726" s="922">
        <v>0.1</v>
      </c>
      <c r="AN726" s="916">
        <v>1.89</v>
      </c>
      <c r="AO726" s="802">
        <f t="shared" si="197"/>
        <v>-16.797905187940117</v>
      </c>
      <c r="AP726" s="803">
        <f t="shared" si="198"/>
        <v>8.0712536905645518</v>
      </c>
      <c r="AQ726" s="936">
        <f t="shared" si="199"/>
        <v>56.644725712224187</v>
      </c>
      <c r="AR726" s="702">
        <f>INDEX(Historical!$C$7:$C$1437,MATCH(B726,Historical!$B$7:$B$1446,0))*IF(AH726="n/a",1.03,IF(AH726&lt;0,1.01,IF(AH726&gt;10,1.1,(1+AH726/100))))</f>
        <v>2.6179999999999999</v>
      </c>
      <c r="AS726" s="935">
        <f t="shared" si="200"/>
        <v>2.7156514</v>
      </c>
      <c r="AT726" s="935">
        <f t="shared" si="189"/>
        <v>2.7745810353800002</v>
      </c>
      <c r="AU726" s="935">
        <f t="shared" si="189"/>
        <v>2.8347894438477463</v>
      </c>
      <c r="AV726" s="935">
        <f t="shared" si="189"/>
        <v>2.8963043747792425</v>
      </c>
      <c r="AW726" s="702">
        <f t="shared" si="201"/>
        <v>13.839326254006989</v>
      </c>
      <c r="AX726" s="810">
        <f t="shared" si="202"/>
        <v>26.003995216097316</v>
      </c>
      <c r="AY726" s="991">
        <v>0.2</v>
      </c>
      <c r="AZ726" s="922">
        <v>25.46</v>
      </c>
      <c r="BA726" s="922">
        <v>0.42</v>
      </c>
      <c r="BB726" s="922">
        <v>3.84</v>
      </c>
      <c r="BC726" s="922">
        <v>12.44</v>
      </c>
      <c r="BE726" s="664">
        <v>2001</v>
      </c>
      <c r="BF726" s="946" t="e">
        <f>#VALUE!</f>
        <v>#VALUE!</v>
      </c>
      <c r="BG726" s="931">
        <v>2</v>
      </c>
    </row>
    <row r="727" spans="1:59" ht="11.25" customHeight="1" x14ac:dyDescent="0.2">
      <c r="A727" s="609" t="s">
        <v>1668</v>
      </c>
      <c r="B727" s="925" t="s">
        <v>1669</v>
      </c>
      <c r="C727" s="988" t="s">
        <v>4353</v>
      </c>
      <c r="D727" s="988" t="s">
        <v>4354</v>
      </c>
      <c r="E727" s="792">
        <v>8</v>
      </c>
      <c r="F727" s="526">
        <v>533</v>
      </c>
      <c r="G727" s="526" t="s">
        <v>106</v>
      </c>
      <c r="H727" s="526" t="s">
        <v>106</v>
      </c>
      <c r="I727" s="924">
        <v>7.06</v>
      </c>
      <c r="J727" s="702">
        <f t="shared" si="190"/>
        <v>7.0821529745042495</v>
      </c>
      <c r="K727" s="927">
        <v>0.125</v>
      </c>
      <c r="L727" s="639">
        <v>4</v>
      </c>
      <c r="M727" s="693">
        <f t="shared" si="191"/>
        <v>0.5</v>
      </c>
      <c r="N727" s="921" t="s">
        <v>927</v>
      </c>
      <c r="O727" s="795">
        <v>0.12</v>
      </c>
      <c r="P727" s="915">
        <v>43356</v>
      </c>
      <c r="Q727" s="915">
        <v>43384</v>
      </c>
      <c r="R727" s="693">
        <f t="shared" si="192"/>
        <v>4.1666666666666705</v>
      </c>
      <c r="S727" s="759">
        <f>IF(INDEX(Historical!$D$7:$D$1437,MATCH(B727,Historical!$B$7:$B$1446,0))=0,"n/a",(INDEX(Historical!$C$7:$C$1437,MATCH(B727,Historical!$B$7:$B$1446,0))/INDEX(Historical!$D$7:$D$1437,MATCH(B727,Historical!$B$7:$B$1446,0))-1)*100)</f>
        <v>14.634146341463406</v>
      </c>
      <c r="T727" s="759">
        <f>IF(INDEX(Historical!$F$7:$F$1430,MATCH(B727,Historical!$B$7:$B$1446,0))=0,"n/a",((INDEX(Historical!$C$7:$C$1437,MATCH(B727,Historical!$B$7:$B$1446,0))/INDEX(Historical!$F$7:$F$1430,MATCH(B727,Historical!$B$7:$B$1446,0)))^(1/3)-1)*100)</f>
        <v>17.462692973830272</v>
      </c>
      <c r="U727" s="759">
        <f>IF(INDEX(Historical!$H$7:$H$1430,MATCH(B727,Historical!$B$7:$B$1446,0))=0,"n/a",((INDEX(Historical!$C$7:$C$1437,MATCH(B727,Historical!$B$7:$B$1446,0))/INDEX(Historical!$H$7:$H$1430,MATCH(B727,Historical!$B$7:$B$1446,0)))^(1/5)-1)*100)</f>
        <v>27.40719795539961</v>
      </c>
      <c r="V727" s="759">
        <f>IF(INDEX(Historical!$O$7:$O$1430,MATCH(B727,Historical!$B$7:$B$1446,0))=0,"n/a",((INDEX(Historical!$C$7:$C$1437,MATCH(B727,Historical!$B$7:$B$1446,0))/INDEX(Historical!$O$7:$O$1430,MATCH(B727,Historical!$B$7:$B$1446,0)))^(1/10)-1)*100)</f>
        <v>-3.6262197376047633</v>
      </c>
      <c r="W727" s="760" t="str">
        <f t="shared" si="193"/>
        <v>n/a</v>
      </c>
      <c r="X727" s="761" t="str">
        <f t="shared" si="194"/>
        <v>n/a</v>
      </c>
      <c r="Y727" s="926"/>
      <c r="Z727" s="702" t="str">
        <f t="shared" si="195"/>
        <v>n/a</v>
      </c>
      <c r="AA727" s="935" t="str">
        <f t="shared" si="196"/>
        <v>n/a</v>
      </c>
      <c r="AB727" s="639">
        <v>12</v>
      </c>
      <c r="AC727" s="916">
        <v>-0.42</v>
      </c>
      <c r="AD727" s="916" t="s">
        <v>137</v>
      </c>
      <c r="AE727" s="916">
        <v>0.56000000000000005</v>
      </c>
      <c r="AF727" s="916">
        <v>1.17</v>
      </c>
      <c r="AG727" s="916">
        <v>-6.5</v>
      </c>
      <c r="AH727" s="918">
        <v>-790.3</v>
      </c>
      <c r="AI727" s="918" t="s">
        <v>137</v>
      </c>
      <c r="AJ727" s="916">
        <v>-4.3</v>
      </c>
      <c r="AK727" s="916">
        <v>0</v>
      </c>
      <c r="AL727" s="928">
        <v>100.6</v>
      </c>
      <c r="AM727" s="922">
        <v>1.2</v>
      </c>
      <c r="AN727" s="918">
        <v>4.75</v>
      </c>
      <c r="AO727" s="802" t="str">
        <f t="shared" si="197"/>
        <v>n/a</v>
      </c>
      <c r="AP727" s="803">
        <f t="shared" si="198"/>
        <v>34.489350929903857</v>
      </c>
      <c r="AQ727" s="936" t="str">
        <f t="shared" si="199"/>
        <v>n/a</v>
      </c>
      <c r="AR727" s="702">
        <f>INDEX(Historical!$C$7:$C$1437,MATCH(B727,Historical!$B$7:$B$1446,0))*IF(AH727="n/a",1.03,IF(AH727&lt;0,1.01,IF(AH727&gt;10,1.1,(1+AH727/100))))</f>
        <v>0.47469999999999996</v>
      </c>
      <c r="AS727" s="935">
        <f t="shared" si="200"/>
        <v>0.48894099999999996</v>
      </c>
      <c r="AT727" s="935">
        <f t="shared" ref="AT727:AV746" si="204">IF($AK727="n/a",1.03*AS727,IF($AK727&lt;0,1.01*AS727,IF($AK727&gt;10,1.1*AS727,(1+$AK727/100)*AS727)))</f>
        <v>0.48894099999999996</v>
      </c>
      <c r="AU727" s="935">
        <f t="shared" si="204"/>
        <v>0.48894099999999996</v>
      </c>
      <c r="AV727" s="935">
        <f t="shared" si="204"/>
        <v>0.48894099999999996</v>
      </c>
      <c r="AW727" s="702">
        <f t="shared" si="201"/>
        <v>2.4304640000000002</v>
      </c>
      <c r="AX727" s="810">
        <f t="shared" si="202"/>
        <v>34.425835694050996</v>
      </c>
      <c r="AY727" s="991">
        <v>0.9</v>
      </c>
      <c r="AZ727" s="922">
        <v>30.020000000000003</v>
      </c>
      <c r="BA727" s="922">
        <v>-7.35</v>
      </c>
      <c r="BB727" s="922">
        <v>4.32</v>
      </c>
      <c r="BC727" s="922">
        <v>3.42</v>
      </c>
      <c r="BE727" s="664">
        <v>2011</v>
      </c>
      <c r="BF727" s="946" t="e">
        <f>#VALUE!</f>
        <v>#VALUE!</v>
      </c>
      <c r="BG727" s="931">
        <v>-1.2</v>
      </c>
    </row>
    <row r="728" spans="1:59" ht="11.25" customHeight="1" x14ac:dyDescent="0.2">
      <c r="A728" s="609" t="s">
        <v>1674</v>
      </c>
      <c r="B728" s="925" t="s">
        <v>1675</v>
      </c>
      <c r="C728" s="988" t="s">
        <v>108</v>
      </c>
      <c r="D728" s="988" t="s">
        <v>4373</v>
      </c>
      <c r="E728" s="792">
        <v>7</v>
      </c>
      <c r="F728" s="526">
        <v>614</v>
      </c>
      <c r="G728" s="526" t="s">
        <v>106</v>
      </c>
      <c r="H728" s="526" t="s">
        <v>106</v>
      </c>
      <c r="I728" s="924">
        <v>38.299999999999997</v>
      </c>
      <c r="J728" s="702">
        <f t="shared" si="190"/>
        <v>2.2976501305483032</v>
      </c>
      <c r="K728" s="927">
        <v>0.22</v>
      </c>
      <c r="L728" s="639">
        <v>4</v>
      </c>
      <c r="M728" s="693">
        <f t="shared" si="191"/>
        <v>0.88</v>
      </c>
      <c r="N728" s="921" t="s">
        <v>509</v>
      </c>
      <c r="O728" s="795">
        <v>0.21</v>
      </c>
      <c r="P728" s="915">
        <v>43290</v>
      </c>
      <c r="Q728" s="915">
        <v>43301</v>
      </c>
      <c r="R728" s="693">
        <f t="shared" si="192"/>
        <v>4.7619047619047663</v>
      </c>
      <c r="S728" s="759">
        <f>IF(INDEX(Historical!$D$7:$D$1437,MATCH(B728,Historical!$B$7:$B$1446,0))=0,"n/a",(INDEX(Historical!$C$7:$C$1437,MATCH(B728,Historical!$B$7:$B$1446,0))/INDEX(Historical!$D$7:$D$1437,MATCH(B728,Historical!$B$7:$B$1446,0))-1)*100)</f>
        <v>4.8780487804878092</v>
      </c>
      <c r="T728" s="759">
        <f>IF(INDEX(Historical!$F$7:$F$1430,MATCH(B728,Historical!$B$7:$B$1446,0))=0,"n/a",((INDEX(Historical!$C$7:$C$1437,MATCH(B728,Historical!$B$7:$B$1446,0))/INDEX(Historical!$F$7:$F$1430,MATCH(B728,Historical!$B$7:$B$1446,0)))^(1/3)-1)*100)</f>
        <v>11.524149667113504</v>
      </c>
      <c r="U728" s="759">
        <f>IF(INDEX(Historical!$H$7:$H$1430,MATCH(B728,Historical!$B$7:$B$1446,0))=0,"n/a",((INDEX(Historical!$C$7:$C$1437,MATCH(B728,Historical!$B$7:$B$1446,0))/INDEX(Historical!$H$7:$H$1430,MATCH(B728,Historical!$B$7:$B$1446,0)))^(1/5)-1)*100)</f>
        <v>11.907829950363169</v>
      </c>
      <c r="V728" s="759">
        <f>IF(INDEX(Historical!$O$7:$O$1430,MATCH(B728,Historical!$B$7:$B$1446,0))=0,"n/a",((INDEX(Historical!$C$7:$C$1437,MATCH(B728,Historical!$B$7:$B$1446,0))/INDEX(Historical!$O$7:$O$1430,MATCH(B728,Historical!$B$7:$B$1446,0)))^(1/10)-1)*100)</f>
        <v>0.72582807054286658</v>
      </c>
      <c r="W728" s="760">
        <f t="shared" si="193"/>
        <v>16.405854821041817</v>
      </c>
      <c r="X728" s="761" t="str">
        <f t="shared" si="194"/>
        <v>n/a</v>
      </c>
      <c r="Y728" s="926"/>
      <c r="Z728" s="702" t="str">
        <f t="shared" si="195"/>
        <v>n/a</v>
      </c>
      <c r="AA728" s="935" t="str">
        <f t="shared" si="196"/>
        <v>n/a</v>
      </c>
      <c r="AB728" s="639">
        <v>12</v>
      </c>
      <c r="AC728" s="916" t="s">
        <v>137</v>
      </c>
      <c r="AD728" s="916" t="s">
        <v>137</v>
      </c>
      <c r="AE728" s="916" t="s">
        <v>137</v>
      </c>
      <c r="AF728" s="916" t="s">
        <v>137</v>
      </c>
      <c r="AG728" s="916" t="s">
        <v>137</v>
      </c>
      <c r="AH728" s="916" t="s">
        <v>137</v>
      </c>
      <c r="AI728" s="916" t="s">
        <v>137</v>
      </c>
      <c r="AJ728" s="916" t="s">
        <v>137</v>
      </c>
      <c r="AK728" s="916" t="s">
        <v>137</v>
      </c>
      <c r="AL728" s="928" t="s">
        <v>137</v>
      </c>
      <c r="AM728" s="922" t="s">
        <v>137</v>
      </c>
      <c r="AN728" s="916" t="s">
        <v>137</v>
      </c>
      <c r="AO728" s="802" t="str">
        <f t="shared" si="197"/>
        <v>n/a</v>
      </c>
      <c r="AP728" s="803">
        <f t="shared" si="198"/>
        <v>14.205480080911473</v>
      </c>
      <c r="AQ728" s="936" t="str">
        <f t="shared" si="199"/>
        <v>n/a</v>
      </c>
      <c r="AR728" s="702">
        <f>INDEX(Historical!$C$7:$C$1437,MATCH(B728,Historical!$B$7:$B$1446,0))*IF(AH728="n/a",1.03,IF(AH728&lt;0,1.01,IF(AH728&gt;10,1.1,(1+AH728/100))))</f>
        <v>0.88580000000000003</v>
      </c>
      <c r="AS728" s="935">
        <f t="shared" si="200"/>
        <v>0.91237400000000002</v>
      </c>
      <c r="AT728" s="935">
        <f t="shared" si="204"/>
        <v>0.93974522000000005</v>
      </c>
      <c r="AU728" s="935">
        <f t="shared" si="204"/>
        <v>0.96793757660000013</v>
      </c>
      <c r="AV728" s="935">
        <f t="shared" si="204"/>
        <v>0.99697570389800017</v>
      </c>
      <c r="AW728" s="702">
        <f t="shared" si="201"/>
        <v>4.7028325004980003</v>
      </c>
      <c r="AX728" s="810">
        <f t="shared" si="202"/>
        <v>12.278936032631856</v>
      </c>
      <c r="AY728" s="991" t="s">
        <v>137</v>
      </c>
      <c r="AZ728" s="922" t="s">
        <v>137</v>
      </c>
      <c r="BA728" s="922" t="s">
        <v>137</v>
      </c>
      <c r="BB728" s="922" t="s">
        <v>137</v>
      </c>
      <c r="BC728" s="922" t="s">
        <v>137</v>
      </c>
      <c r="BD728" s="960" t="s">
        <v>4298</v>
      </c>
      <c r="BE728" s="664">
        <v>2012</v>
      </c>
      <c r="BF728" s="946" t="e">
        <f>#VALUE!</f>
        <v>#VALUE!</v>
      </c>
      <c r="BG728" s="931" t="s">
        <v>137</v>
      </c>
    </row>
    <row r="729" spans="1:59" ht="11.25" customHeight="1" x14ac:dyDescent="0.2">
      <c r="A729" s="537" t="s">
        <v>340</v>
      </c>
      <c r="B729" s="925" t="s">
        <v>341</v>
      </c>
      <c r="C729" s="988" t="s">
        <v>123</v>
      </c>
      <c r="D729" s="988" t="s">
        <v>4376</v>
      </c>
      <c r="E729" s="792">
        <v>37</v>
      </c>
      <c r="F729" s="526">
        <v>73</v>
      </c>
      <c r="G729" s="526" t="s">
        <v>37</v>
      </c>
      <c r="H729" s="526" t="s">
        <v>37</v>
      </c>
      <c r="I729" s="916">
        <v>63.06</v>
      </c>
      <c r="J729" s="702">
        <f t="shared" si="190"/>
        <v>2.7275610529654295</v>
      </c>
      <c r="K729" s="927">
        <v>0.43</v>
      </c>
      <c r="L729" s="639">
        <v>4</v>
      </c>
      <c r="M729" s="693">
        <f t="shared" si="191"/>
        <v>1.72</v>
      </c>
      <c r="N729" s="921" t="s">
        <v>250</v>
      </c>
      <c r="O729" s="795">
        <v>0.41</v>
      </c>
      <c r="P729" s="915">
        <v>43594</v>
      </c>
      <c r="Q729" s="915">
        <v>43626</v>
      </c>
      <c r="R729" s="693">
        <f t="shared" si="192"/>
        <v>4.8780487804878092</v>
      </c>
      <c r="S729" s="759">
        <f>IF(INDEX(Historical!$D$7:$D$1437,MATCH(B729,Historical!$B$7:$B$1446,0))=0,"n/a",(INDEX(Historical!$C$7:$C$1437,MATCH(B729,Historical!$B$7:$B$1446,0))/INDEX(Historical!$D$7:$D$1437,MATCH(B729,Historical!$B$7:$B$1446,0))-1)*100)</f>
        <v>5.1948051948051965</v>
      </c>
      <c r="T729" s="759">
        <f>IF(INDEX(Historical!$F$7:$F$1430,MATCH(B729,Historical!$B$7:$B$1446,0))=0,"n/a",((INDEX(Historical!$C$7:$C$1437,MATCH(B729,Historical!$B$7:$B$1446,0))/INDEX(Historical!$F$7:$F$1430,MATCH(B729,Historical!$B$7:$B$1446,0)))^(1/3)-1)*100)</f>
        <v>5.7462111719003284</v>
      </c>
      <c r="U729" s="759">
        <f>IF(INDEX(Historical!$H$7:$H$1430,MATCH(B729,Historical!$B$7:$B$1446,0))=0,"n/a",((INDEX(Historical!$C$7:$C$1437,MATCH(B729,Historical!$B$7:$B$1446,0))/INDEX(Historical!$H$7:$H$1430,MATCH(B729,Historical!$B$7:$B$1446,0)))^(1/5)-1)*100)</f>
        <v>5.6627672952967334</v>
      </c>
      <c r="V729" s="759">
        <f>IF(INDEX(Historical!$O$7:$O$1430,MATCH(B729,Historical!$B$7:$B$1446,0))=0,"n/a",((INDEX(Historical!$C$7:$C$1437,MATCH(B729,Historical!$B$7:$B$1446,0))/INDEX(Historical!$O$7:$O$1430,MATCH(B729,Historical!$B$7:$B$1446,0)))^(1/10)-1)*100)</f>
        <v>4.2348927037502815</v>
      </c>
      <c r="W729" s="760">
        <f t="shared" si="193"/>
        <v>1.3371690126368427</v>
      </c>
      <c r="X729" s="761">
        <f t="shared" si="194"/>
        <v>0.62228212036227837</v>
      </c>
      <c r="Y729" s="925"/>
      <c r="Z729" s="702">
        <f t="shared" si="195"/>
        <v>54.777070063694268</v>
      </c>
      <c r="AA729" s="935">
        <f t="shared" si="196"/>
        <v>20.082802547770701</v>
      </c>
      <c r="AB729" s="639">
        <v>12</v>
      </c>
      <c r="AC729" s="916">
        <v>3.14</v>
      </c>
      <c r="AD729" s="916">
        <v>3.51</v>
      </c>
      <c r="AE729" s="916">
        <v>1.1499999999999999</v>
      </c>
      <c r="AF729" s="916">
        <v>3.61</v>
      </c>
      <c r="AG729" s="916">
        <v>13.600000000000001</v>
      </c>
      <c r="AH729" s="916">
        <v>39.800000000000004</v>
      </c>
      <c r="AI729" s="916">
        <v>3.7699999999999996</v>
      </c>
      <c r="AJ729" s="916">
        <v>9.1</v>
      </c>
      <c r="AK729" s="916">
        <v>5.7299999999999995</v>
      </c>
      <c r="AL729" s="928">
        <v>6250</v>
      </c>
      <c r="AM729" s="922">
        <v>1.0999999999999999</v>
      </c>
      <c r="AN729" s="916">
        <v>0.79</v>
      </c>
      <c r="AO729" s="802">
        <f t="shared" si="197"/>
        <v>-11.692474199508538</v>
      </c>
      <c r="AP729" s="803">
        <f t="shared" si="198"/>
        <v>8.3903283482621625</v>
      </c>
      <c r="AQ729" s="936">
        <f t="shared" si="199"/>
        <v>79.504153090243122</v>
      </c>
      <c r="AR729" s="702">
        <f>INDEX(Historical!$C$7:$C$1437,MATCH(B729,Historical!$B$7:$B$1446,0))*IF(AH729="n/a",1.03,IF(AH729&lt;0,1.01,IF(AH729&gt;10,1.1,(1+AH729/100))))</f>
        <v>1.7820000000000003</v>
      </c>
      <c r="AS729" s="935">
        <f t="shared" si="200"/>
        <v>1.8491814000000004</v>
      </c>
      <c r="AT729" s="935">
        <f t="shared" si="204"/>
        <v>1.9551394942200002</v>
      </c>
      <c r="AU729" s="935">
        <f t="shared" si="204"/>
        <v>2.0671689872388059</v>
      </c>
      <c r="AV729" s="935">
        <f t="shared" si="204"/>
        <v>2.1856177702075894</v>
      </c>
      <c r="AW729" s="702">
        <f t="shared" si="201"/>
        <v>9.8391076516663958</v>
      </c>
      <c r="AX729" s="810">
        <f t="shared" si="202"/>
        <v>15.602771410825239</v>
      </c>
      <c r="AY729" s="991">
        <v>0.99</v>
      </c>
      <c r="AZ729" s="922">
        <v>25.369999999999997</v>
      </c>
      <c r="BA729" s="922">
        <v>-0.61</v>
      </c>
      <c r="BB729" s="922">
        <v>4.46</v>
      </c>
      <c r="BC729" s="922">
        <v>11.24</v>
      </c>
      <c r="BE729" s="664">
        <v>1983</v>
      </c>
      <c r="BF729" s="946" t="e">
        <f>#VALUE!</f>
        <v>#VALUE!</v>
      </c>
      <c r="BG729" s="931">
        <v>5.2</v>
      </c>
    </row>
    <row r="730" spans="1:59" ht="11.25" customHeight="1" x14ac:dyDescent="0.2">
      <c r="A730" s="537" t="s">
        <v>1658</v>
      </c>
      <c r="B730" s="925" t="s">
        <v>1659</v>
      </c>
      <c r="C730" s="988" t="s">
        <v>4353</v>
      </c>
      <c r="D730" s="988" t="s">
        <v>4354</v>
      </c>
      <c r="E730" s="792">
        <v>10</v>
      </c>
      <c r="F730" s="526">
        <v>334</v>
      </c>
      <c r="G730" s="526" t="s">
        <v>37</v>
      </c>
      <c r="H730" s="526" t="s">
        <v>115</v>
      </c>
      <c r="I730" s="924">
        <v>173.7</v>
      </c>
      <c r="J730" s="702">
        <f t="shared" si="190"/>
        <v>4.7207829591249277</v>
      </c>
      <c r="K730" s="927">
        <v>2.0499999999999998</v>
      </c>
      <c r="L730" s="639">
        <v>4</v>
      </c>
      <c r="M730" s="693">
        <f t="shared" si="191"/>
        <v>8.1999999999999993</v>
      </c>
      <c r="N730" s="921" t="s">
        <v>517</v>
      </c>
      <c r="O730" s="795">
        <v>2</v>
      </c>
      <c r="P730" s="915">
        <v>43509</v>
      </c>
      <c r="Q730" s="915">
        <v>43524</v>
      </c>
      <c r="R730" s="693">
        <f t="shared" si="192"/>
        <v>2.4999999999999911</v>
      </c>
      <c r="S730" s="759">
        <f>IF(INDEX(Historical!$D$7:$D$1437,MATCH(B730,Historical!$B$7:$B$1446,0))=0,"n/a",(INDEX(Historical!$C$7:$C$1437,MATCH(B730,Historical!$B$7:$B$1446,0))/INDEX(Historical!$D$7:$D$1437,MATCH(B730,Historical!$B$7:$B$1446,0))-1)*100)</f>
        <v>10.489510489510479</v>
      </c>
      <c r="T730" s="759">
        <f>IF(INDEX(Historical!$F$7:$F$1430,MATCH(B730,Historical!$B$7:$B$1446,0))=0,"n/a",((INDEX(Historical!$C$7:$C$1437,MATCH(B730,Historical!$B$7:$B$1446,0))/INDEX(Historical!$F$7:$F$1430,MATCH(B730,Historical!$B$7:$B$1446,0)))^(1/3)-1)*100)</f>
        <v>9.3009421644871804</v>
      </c>
      <c r="U730" s="759">
        <f>IF(INDEX(Historical!$H$7:$H$1430,MATCH(B730,Historical!$B$7:$B$1446,0))=0,"n/a",((INDEX(Historical!$C$7:$C$1437,MATCH(B730,Historical!$B$7:$B$1446,0))/INDEX(Historical!$H$7:$H$1430,MATCH(B730,Historical!$B$7:$B$1446,0)))^(1/5)-1)*100)</f>
        <v>12.562692719996482</v>
      </c>
      <c r="V730" s="759">
        <f>IF(INDEX(Historical!$O$7:$O$1430,MATCH(B730,Historical!$B$7:$B$1446,0))=0,"n/a",((INDEX(Historical!$C$7:$C$1437,MATCH(B730,Historical!$B$7:$B$1446,0))/INDEX(Historical!$O$7:$O$1430,MATCH(B730,Historical!$B$7:$B$1446,0)))^(1/10)-1)*100)</f>
        <v>8.8459519712352552</v>
      </c>
      <c r="W730" s="760">
        <f t="shared" si="193"/>
        <v>1.4201628904211898</v>
      </c>
      <c r="X730" s="761">
        <f t="shared" si="194"/>
        <v>0.75678871807207715</v>
      </c>
      <c r="Y730" s="926"/>
      <c r="Z730" s="702">
        <f t="shared" si="195"/>
        <v>104.19313850063531</v>
      </c>
      <c r="AA730" s="935">
        <f t="shared" si="196"/>
        <v>22.071156289707748</v>
      </c>
      <c r="AB730" s="639">
        <v>12</v>
      </c>
      <c r="AC730" s="916">
        <v>7.87</v>
      </c>
      <c r="AD730" s="916">
        <v>2.57</v>
      </c>
      <c r="AE730" s="916">
        <v>9.4499999999999993</v>
      </c>
      <c r="AF730" s="916">
        <v>16.510000000000002</v>
      </c>
      <c r="AG730" s="916">
        <v>72.8</v>
      </c>
      <c r="AH730" s="916">
        <v>26.1</v>
      </c>
      <c r="AI730" s="916">
        <v>5.07</v>
      </c>
      <c r="AJ730" s="916">
        <v>16.600000000000001</v>
      </c>
      <c r="AK730" s="916">
        <v>8.6</v>
      </c>
      <c r="AL730" s="928">
        <v>53440</v>
      </c>
      <c r="AM730" s="922">
        <v>0.1</v>
      </c>
      <c r="AN730" s="916">
        <v>7.16</v>
      </c>
      <c r="AO730" s="802">
        <f t="shared" si="197"/>
        <v>-4.7876806105863388</v>
      </c>
      <c r="AP730" s="803">
        <f t="shared" si="198"/>
        <v>17.283475679121409</v>
      </c>
      <c r="AQ730" s="936">
        <f t="shared" si="199"/>
        <v>302.43414387012172</v>
      </c>
      <c r="AR730" s="702">
        <f>INDEX(Historical!$C$7:$C$1437,MATCH(B730,Historical!$B$7:$B$1446,0))*IF(AH730="n/a",1.03,IF(AH730&lt;0,1.01,IF(AH730&gt;10,1.1,(1+AH730/100))))</f>
        <v>8.6900000000000013</v>
      </c>
      <c r="AS730" s="935">
        <f t="shared" si="200"/>
        <v>9.1305830000000014</v>
      </c>
      <c r="AT730" s="935">
        <f t="shared" si="204"/>
        <v>9.9158131380000025</v>
      </c>
      <c r="AU730" s="935">
        <f t="shared" si="204"/>
        <v>10.768573067868003</v>
      </c>
      <c r="AV730" s="935">
        <f t="shared" si="204"/>
        <v>11.694670351704652</v>
      </c>
      <c r="AW730" s="702">
        <f t="shared" si="201"/>
        <v>50.199639557572659</v>
      </c>
      <c r="AX730" s="810">
        <f t="shared" si="202"/>
        <v>28.9001954850735</v>
      </c>
      <c r="AY730" s="991">
        <v>0.54</v>
      </c>
      <c r="AZ730" s="922">
        <v>13.900000000000002</v>
      </c>
      <c r="BA730" s="922">
        <v>-9.2899999999999991</v>
      </c>
      <c r="BB730" s="922">
        <v>-3.29</v>
      </c>
      <c r="BC730" s="922">
        <v>-2.59</v>
      </c>
      <c r="BE730" s="664">
        <v>2010</v>
      </c>
      <c r="BF730" s="946" t="e">
        <f>#VALUE!</f>
        <v>#VALUE!</v>
      </c>
      <c r="BG730" s="931">
        <v>7.9</v>
      </c>
    </row>
    <row r="731" spans="1:59" s="838" customFormat="1" ht="11.25" customHeight="1" x14ac:dyDescent="0.2">
      <c r="A731" s="817" t="s">
        <v>330</v>
      </c>
      <c r="B731" s="839" t="s">
        <v>331</v>
      </c>
      <c r="C731" s="988" t="s">
        <v>108</v>
      </c>
      <c r="D731" s="988" t="s">
        <v>4369</v>
      </c>
      <c r="E731" s="818">
        <v>46</v>
      </c>
      <c r="F731" s="526">
        <v>48</v>
      </c>
      <c r="G731" s="1171" t="s">
        <v>37</v>
      </c>
      <c r="H731" s="1171" t="s">
        <v>37</v>
      </c>
      <c r="I731" s="831">
        <v>220.66</v>
      </c>
      <c r="J731" s="820">
        <f t="shared" si="190"/>
        <v>1.0332638448291489</v>
      </c>
      <c r="K731" s="821">
        <v>0.56999999999999995</v>
      </c>
      <c r="L731" s="822">
        <v>4</v>
      </c>
      <c r="M731" s="823">
        <f t="shared" si="191"/>
        <v>2.2799999999999998</v>
      </c>
      <c r="N731" s="824" t="s">
        <v>111</v>
      </c>
      <c r="O731" s="825">
        <v>0.5</v>
      </c>
      <c r="P731" s="826">
        <v>43521</v>
      </c>
      <c r="Q731" s="826">
        <v>43536</v>
      </c>
      <c r="R731" s="823">
        <f t="shared" si="192"/>
        <v>13.999999999999989</v>
      </c>
      <c r="S731" s="759">
        <f>IF(INDEX(Historical!$D$7:$D$1437,MATCH(B731,Historical!$B$7:$B$1446,0))=0,"n/a",(INDEX(Historical!$C$7:$C$1437,MATCH(B731,Historical!$B$7:$B$1446,0))/INDEX(Historical!$D$7:$D$1437,MATCH(B731,Historical!$B$7:$B$1446,0))-1)*100)</f>
        <v>21.95121951219512</v>
      </c>
      <c r="T731" s="759">
        <f>IF(INDEX(Historical!$F$7:$F$1430,MATCH(B731,Historical!$B$7:$B$1446,0))=0,"n/a",((INDEX(Historical!$C$7:$C$1437,MATCH(B731,Historical!$B$7:$B$1446,0))/INDEX(Historical!$F$7:$F$1430,MATCH(B731,Historical!$B$7:$B$1446,0)))^(1/3)-1)*100)</f>
        <v>14.855559430448251</v>
      </c>
      <c r="U731" s="759">
        <f>IF(INDEX(Historical!$H$7:$H$1430,MATCH(B731,Historical!$B$7:$B$1446,0))=0,"n/a",((INDEX(Historical!$C$7:$C$1437,MATCH(B731,Historical!$B$7:$B$1446,0))/INDEX(Historical!$H$7:$H$1430,MATCH(B731,Historical!$B$7:$B$1446,0)))^(1/5)-1)*100)</f>
        <v>12.295510705682089</v>
      </c>
      <c r="V731" s="759">
        <f>IF(INDEX(Historical!$O$7:$O$1430,MATCH(B731,Historical!$B$7:$B$1446,0))=0,"n/a",((INDEX(Historical!$C$7:$C$1437,MATCH(B731,Historical!$B$7:$B$1446,0))/INDEX(Historical!$O$7:$O$1430,MATCH(B731,Historical!$B$7:$B$1446,0)))^(1/10)-1)*100)</f>
        <v>8.5562249642056507</v>
      </c>
      <c r="W731" s="827">
        <f t="shared" si="193"/>
        <v>1.4370251784074717</v>
      </c>
      <c r="X731" s="828">
        <f t="shared" si="194"/>
        <v>0.54646714247475947</v>
      </c>
      <c r="Y731" s="1167"/>
      <c r="Z731" s="820">
        <f t="shared" si="195"/>
        <v>29.495472186287188</v>
      </c>
      <c r="AA731" s="830">
        <f t="shared" si="196"/>
        <v>28.545924967658472</v>
      </c>
      <c r="AB731" s="822">
        <v>12</v>
      </c>
      <c r="AC731" s="831">
        <v>7.73</v>
      </c>
      <c r="AD731" s="831">
        <v>3.07</v>
      </c>
      <c r="AE731" s="831">
        <v>8.77</v>
      </c>
      <c r="AF731" s="848">
        <v>87.56</v>
      </c>
      <c r="AG731" s="840">
        <v>368.9</v>
      </c>
      <c r="AH731" s="831">
        <v>21.7</v>
      </c>
      <c r="AI731" s="831">
        <v>10.35</v>
      </c>
      <c r="AJ731" s="831">
        <v>22.5</v>
      </c>
      <c r="AK731" s="831">
        <v>9.3000000000000007</v>
      </c>
      <c r="AL731" s="832">
        <v>54900</v>
      </c>
      <c r="AM731" s="833">
        <v>0.1</v>
      </c>
      <c r="AN731" s="848">
        <v>5.83</v>
      </c>
      <c r="AO731" s="834">
        <f t="shared" si="197"/>
        <v>-15.217150417147234</v>
      </c>
      <c r="AP731" s="835">
        <f t="shared" si="198"/>
        <v>13.328774550511238</v>
      </c>
      <c r="AQ731" s="836">
        <f t="shared" si="199"/>
        <v>953.98317299833286</v>
      </c>
      <c r="AR731" s="702">
        <f>INDEX(Historical!$C$7:$C$1437,MATCH(B731,Historical!$B$7:$B$1446,0))*IF(AH731="n/a",1.03,IF(AH731&lt;0,1.01,IF(AH731&gt;10,1.1,(1+AH731/100))))</f>
        <v>2.2000000000000002</v>
      </c>
      <c r="AS731" s="830">
        <f t="shared" si="200"/>
        <v>2.4200000000000004</v>
      </c>
      <c r="AT731" s="830">
        <f t="shared" si="204"/>
        <v>2.6450600000000004</v>
      </c>
      <c r="AU731" s="830">
        <f t="shared" si="204"/>
        <v>2.8910505800000004</v>
      </c>
      <c r="AV731" s="830">
        <f t="shared" si="204"/>
        <v>3.1599182839400002</v>
      </c>
      <c r="AW731" s="820">
        <f t="shared" si="201"/>
        <v>13.316028863940002</v>
      </c>
      <c r="AX731" s="837">
        <f t="shared" si="202"/>
        <v>6.0346364832502495</v>
      </c>
      <c r="AY731" s="992">
        <v>1.1499999999999999</v>
      </c>
      <c r="AZ731" s="833">
        <v>40.83</v>
      </c>
      <c r="BA731" s="833">
        <v>-0.12</v>
      </c>
      <c r="BB731" s="833">
        <v>6.36</v>
      </c>
      <c r="BC731" s="833">
        <v>13.25</v>
      </c>
      <c r="BD731" s="961"/>
      <c r="BE731" s="664">
        <v>1974</v>
      </c>
      <c r="BF731" s="946" t="e">
        <f>#VALUE!</f>
        <v>#VALUE!</v>
      </c>
      <c r="BG731" s="893">
        <v>21.4</v>
      </c>
    </row>
    <row r="732" spans="1:59" ht="11.25" customHeight="1" x14ac:dyDescent="0.2">
      <c r="A732" s="609" t="s">
        <v>1682</v>
      </c>
      <c r="B732" s="925" t="s">
        <v>1683</v>
      </c>
      <c r="C732" s="988" t="s">
        <v>128</v>
      </c>
      <c r="D732" s="988" t="s">
        <v>4370</v>
      </c>
      <c r="E732" s="792">
        <v>9</v>
      </c>
      <c r="F732" s="526">
        <v>455</v>
      </c>
      <c r="G732" s="526" t="s">
        <v>106</v>
      </c>
      <c r="H732" s="526" t="s">
        <v>106</v>
      </c>
      <c r="I732" s="924">
        <v>16.170000000000002</v>
      </c>
      <c r="J732" s="702">
        <f t="shared" si="190"/>
        <v>4.7000618429189851</v>
      </c>
      <c r="K732" s="927">
        <v>0.19</v>
      </c>
      <c r="L732" s="639">
        <v>4</v>
      </c>
      <c r="M732" s="693">
        <f t="shared" si="191"/>
        <v>0.76</v>
      </c>
      <c r="N732" s="921" t="s">
        <v>152</v>
      </c>
      <c r="O732" s="795">
        <v>0.18</v>
      </c>
      <c r="P732" s="915">
        <v>43538</v>
      </c>
      <c r="Q732" s="915">
        <v>43553</v>
      </c>
      <c r="R732" s="693">
        <f t="shared" si="192"/>
        <v>5.5555555555555607</v>
      </c>
      <c r="S732" s="759">
        <f>IF(INDEX(Historical!$D$7:$D$1437,MATCH(B732,Historical!$B$7:$B$1446,0))=0,"n/a",(INDEX(Historical!$C$7:$C$1437,MATCH(B732,Historical!$B$7:$B$1446,0))/INDEX(Historical!$D$7:$D$1437,MATCH(B732,Historical!$B$7:$B$1446,0))-1)*100)</f>
        <v>9.0909090909090828</v>
      </c>
      <c r="T732" s="759">
        <f>IF(INDEX(Historical!$F$7:$F$1430,MATCH(B732,Historical!$B$7:$B$1446,0))=0,"n/a",((INDEX(Historical!$C$7:$C$1437,MATCH(B732,Historical!$B$7:$B$1446,0))/INDEX(Historical!$F$7:$F$1430,MATCH(B732,Historical!$B$7:$B$1446,0)))^(1/3)-1)*100)</f>
        <v>10.064241629820891</v>
      </c>
      <c r="U732" s="759">
        <f>IF(INDEX(Historical!$H$7:$H$1430,MATCH(B732,Historical!$B$7:$B$1446,0))=0,"n/a",((INDEX(Historical!$C$7:$C$1437,MATCH(B732,Historical!$B$7:$B$1446,0))/INDEX(Historical!$H$7:$H$1430,MATCH(B732,Historical!$B$7:$B$1446,0)))^(1/5)-1)*100)</f>
        <v>15.518858939380852</v>
      </c>
      <c r="V732" s="759">
        <f>IF(INDEX(Historical!$O$7:$O$1430,MATCH(B732,Historical!$B$7:$B$1446,0))=0,"n/a",((INDEX(Historical!$C$7:$C$1437,MATCH(B732,Historical!$B$7:$B$1446,0))/INDEX(Historical!$O$7:$O$1430,MATCH(B732,Historical!$B$7:$B$1446,0)))^(1/10)-1)*100)</f>
        <v>13.665914413936475</v>
      </c>
      <c r="W732" s="760">
        <f t="shared" si="193"/>
        <v>1.1355887699365912</v>
      </c>
      <c r="X732" s="761">
        <f t="shared" si="194"/>
        <v>0.19719007546862583</v>
      </c>
      <c r="Y732" s="925"/>
      <c r="Z732" s="702">
        <f t="shared" si="195"/>
        <v>81.72043010752688</v>
      </c>
      <c r="AA732" s="935">
        <f t="shared" si="196"/>
        <v>17.387096774193548</v>
      </c>
      <c r="AB732" s="639">
        <v>12</v>
      </c>
      <c r="AC732" s="916">
        <v>0.93</v>
      </c>
      <c r="AD732" s="916">
        <v>40.65</v>
      </c>
      <c r="AE732" s="916">
        <v>7.0000000000000007E-2</v>
      </c>
      <c r="AF732" s="916">
        <v>0.79</v>
      </c>
      <c r="AG732" s="916">
        <v>4.5</v>
      </c>
      <c r="AH732" s="918">
        <v>143.70000000000002</v>
      </c>
      <c r="AI732" s="918">
        <v>9.6100000000000012</v>
      </c>
      <c r="AJ732" s="916">
        <v>78.7</v>
      </c>
      <c r="AK732" s="916">
        <v>0.43</v>
      </c>
      <c r="AL732" s="928">
        <v>594.89</v>
      </c>
      <c r="AM732" s="922">
        <v>2.8000000000000003</v>
      </c>
      <c r="AN732" s="916">
        <v>0.98</v>
      </c>
      <c r="AO732" s="802">
        <f t="shared" si="197"/>
        <v>2.8318240081062882</v>
      </c>
      <c r="AP732" s="803">
        <f t="shared" si="198"/>
        <v>20.218920782299836</v>
      </c>
      <c r="AQ732" s="936">
        <f t="shared" si="199"/>
        <v>-21.86676208307048</v>
      </c>
      <c r="AR732" s="702">
        <f>INDEX(Historical!$C$7:$C$1437,MATCH(B732,Historical!$B$7:$B$1446,0))*IF(AH732="n/a",1.03,IF(AH732&lt;0,1.01,IF(AH732&gt;10,1.1,(1+AH732/100))))</f>
        <v>0.79200000000000004</v>
      </c>
      <c r="AS732" s="935">
        <f t="shared" si="200"/>
        <v>0.86811120000000008</v>
      </c>
      <c r="AT732" s="935">
        <f t="shared" si="204"/>
        <v>0.87184407816000009</v>
      </c>
      <c r="AU732" s="935">
        <f t="shared" si="204"/>
        <v>0.87559300769608805</v>
      </c>
      <c r="AV732" s="935">
        <f t="shared" si="204"/>
        <v>0.87935805762918118</v>
      </c>
      <c r="AW732" s="702">
        <f t="shared" si="201"/>
        <v>4.2869063434852697</v>
      </c>
      <c r="AX732" s="810">
        <f t="shared" si="202"/>
        <v>26.511480169976924</v>
      </c>
      <c r="AY732" s="991">
        <v>1.23</v>
      </c>
      <c r="AZ732" s="922">
        <v>5.6899999999999995</v>
      </c>
      <c r="BA732" s="922">
        <v>-40.089999999999996</v>
      </c>
      <c r="BB732" s="922">
        <v>-6.3</v>
      </c>
      <c r="BC732" s="922">
        <v>-17.07</v>
      </c>
      <c r="BE732" s="664">
        <v>2011</v>
      </c>
      <c r="BF732" s="946" t="e">
        <f>#VALUE!</f>
        <v>#VALUE!</v>
      </c>
      <c r="BG732" s="931">
        <v>1.6</v>
      </c>
    </row>
    <row r="733" spans="1:59" ht="11.25" customHeight="1" x14ac:dyDescent="0.2">
      <c r="A733" s="609" t="s">
        <v>806</v>
      </c>
      <c r="B733" s="925" t="s">
        <v>807</v>
      </c>
      <c r="C733" s="988" t="s">
        <v>131</v>
      </c>
      <c r="D733" s="988" t="s">
        <v>4374</v>
      </c>
      <c r="E733" s="792">
        <v>16</v>
      </c>
      <c r="F733" s="526">
        <v>219</v>
      </c>
      <c r="G733" s="526" t="s">
        <v>37</v>
      </c>
      <c r="H733" s="526" t="s">
        <v>37</v>
      </c>
      <c r="I733" s="924">
        <v>84.19</v>
      </c>
      <c r="J733" s="702">
        <f t="shared" si="190"/>
        <v>2.8150611711604703</v>
      </c>
      <c r="K733" s="927">
        <v>0.59250000000000003</v>
      </c>
      <c r="L733" s="639">
        <v>4</v>
      </c>
      <c r="M733" s="693">
        <f t="shared" si="191"/>
        <v>2.37</v>
      </c>
      <c r="N733" s="921" t="s">
        <v>190</v>
      </c>
      <c r="O733" s="795">
        <v>0.5625</v>
      </c>
      <c r="P733" s="915">
        <v>43444</v>
      </c>
      <c r="Q733" s="915">
        <v>43468</v>
      </c>
      <c r="R733" s="693">
        <f t="shared" si="192"/>
        <v>5.3333333333333375</v>
      </c>
      <c r="S733" s="759">
        <f>IF(INDEX(Historical!$D$7:$D$1437,MATCH(B733,Historical!$B$7:$B$1446,0))=0,"n/a",(INDEX(Historical!$C$7:$C$1437,MATCH(B733,Historical!$B$7:$B$1446,0))/INDEX(Historical!$D$7:$D$1437,MATCH(B733,Historical!$B$7:$B$1446,0))-1)*100)</f>
        <v>7.1428571428571397</v>
      </c>
      <c r="T733" s="759">
        <f>IF(INDEX(Historical!$F$7:$F$1430,MATCH(B733,Historical!$B$7:$B$1446,0))=0,"n/a",((INDEX(Historical!$C$7:$C$1437,MATCH(B733,Historical!$B$7:$B$1446,0))/INDEX(Historical!$F$7:$F$1430,MATCH(B733,Historical!$B$7:$B$1446,0)))^(1/3)-1)*100)</f>
        <v>6.9354164358780723</v>
      </c>
      <c r="U733" s="759">
        <f>IF(INDEX(Historical!$H$7:$H$1430,MATCH(B733,Historical!$B$7:$B$1446,0))=0,"n/a",((INDEX(Historical!$C$7:$C$1437,MATCH(B733,Historical!$B$7:$B$1446,0))/INDEX(Historical!$H$7:$H$1430,MATCH(B733,Historical!$B$7:$B$1446,0)))^(1/5)-1)*100)</f>
        <v>5.7661557194869095</v>
      </c>
      <c r="V733" s="759">
        <f>IF(INDEX(Historical!$O$7:$O$1430,MATCH(B733,Historical!$B$7:$B$1446,0))=0,"n/a",((INDEX(Historical!$C$7:$C$1437,MATCH(B733,Historical!$B$7:$B$1446,0))/INDEX(Historical!$O$7:$O$1430,MATCH(B733,Historical!$B$7:$B$1446,0)))^(1/10)-1)*100)</f>
        <v>4.1379743992410623</v>
      </c>
      <c r="W733" s="760">
        <f t="shared" si="193"/>
        <v>1.3934730288675707</v>
      </c>
      <c r="X733" s="761">
        <f t="shared" si="194"/>
        <v>0.64068396883187884</v>
      </c>
      <c r="Y733" s="710"/>
      <c r="Z733" s="702">
        <f t="shared" si="195"/>
        <v>70.74626865671641</v>
      </c>
      <c r="AA733" s="935">
        <f t="shared" si="196"/>
        <v>25.131343283582087</v>
      </c>
      <c r="AB733" s="639">
        <v>9</v>
      </c>
      <c r="AC733" s="916">
        <v>3.35</v>
      </c>
      <c r="AD733" s="916">
        <v>10.61</v>
      </c>
      <c r="AE733" s="916">
        <v>2.13</v>
      </c>
      <c r="AF733" s="916">
        <v>1.86</v>
      </c>
      <c r="AG733" s="916">
        <v>7.3</v>
      </c>
      <c r="AH733" s="916">
        <v>-9.1999999999999993</v>
      </c>
      <c r="AI733" s="916">
        <v>3.92</v>
      </c>
      <c r="AJ733" s="916">
        <v>9</v>
      </c>
      <c r="AK733" s="916">
        <v>2.37</v>
      </c>
      <c r="AL733" s="928">
        <v>4260</v>
      </c>
      <c r="AM733" s="922">
        <v>0.70000000000000007</v>
      </c>
      <c r="AN733" s="916">
        <v>1.22</v>
      </c>
      <c r="AO733" s="802">
        <f t="shared" si="197"/>
        <v>-16.550126392934708</v>
      </c>
      <c r="AP733" s="803">
        <f t="shared" si="198"/>
        <v>8.5812168906473794</v>
      </c>
      <c r="AQ733" s="936">
        <f t="shared" si="199"/>
        <v>44.136198718762287</v>
      </c>
      <c r="AR733" s="702">
        <f>INDEX(Historical!$C$7:$C$1437,MATCH(B733,Historical!$B$7:$B$1446,0))*IF(AH733="n/a",1.03,IF(AH733&lt;0,1.01,IF(AH733&gt;10,1.1,(1+AH733/100))))</f>
        <v>2.2725</v>
      </c>
      <c r="AS733" s="935">
        <f t="shared" si="200"/>
        <v>2.3615819999999998</v>
      </c>
      <c r="AT733" s="935">
        <f t="shared" si="204"/>
        <v>2.4175514934</v>
      </c>
      <c r="AU733" s="935">
        <f t="shared" si="204"/>
        <v>2.47484746379358</v>
      </c>
      <c r="AV733" s="935">
        <f t="shared" si="204"/>
        <v>2.5335013486854878</v>
      </c>
      <c r="AW733" s="702">
        <f t="shared" si="201"/>
        <v>12.059982305879068</v>
      </c>
      <c r="AX733" s="810">
        <f t="shared" si="202"/>
        <v>14.324720638887122</v>
      </c>
      <c r="AY733" s="991">
        <v>0.25</v>
      </c>
      <c r="AZ733" s="922">
        <v>29.62</v>
      </c>
      <c r="BA733" s="922">
        <v>1.03</v>
      </c>
      <c r="BB733" s="922">
        <v>4.42</v>
      </c>
      <c r="BC733" s="922">
        <v>10.01</v>
      </c>
      <c r="BE733" s="664">
        <v>2004</v>
      </c>
      <c r="BF733" s="946" t="e">
        <f>#VALUE!</f>
        <v>#VALUE!</v>
      </c>
      <c r="BG733" s="931">
        <v>2.4</v>
      </c>
    </row>
    <row r="734" spans="1:59" ht="11.25" customHeight="1" x14ac:dyDescent="0.2">
      <c r="A734" s="609" t="s">
        <v>104</v>
      </c>
      <c r="B734" s="925" t="s">
        <v>105</v>
      </c>
      <c r="C734" s="988" t="s">
        <v>108</v>
      </c>
      <c r="D734" s="988" t="s">
        <v>4373</v>
      </c>
      <c r="E734" s="792">
        <v>32</v>
      </c>
      <c r="F734" s="526">
        <v>89</v>
      </c>
      <c r="G734" s="526" t="s">
        <v>106</v>
      </c>
      <c r="H734" s="526" t="s">
        <v>106</v>
      </c>
      <c r="I734" s="916">
        <v>46.83</v>
      </c>
      <c r="J734" s="702">
        <f t="shared" si="190"/>
        <v>2.3062139654067906</v>
      </c>
      <c r="K734" s="933">
        <v>0.27</v>
      </c>
      <c r="L734" s="639">
        <v>4</v>
      </c>
      <c r="M734" s="693">
        <f t="shared" si="191"/>
        <v>1.08</v>
      </c>
      <c r="N734" s="921" t="s">
        <v>107</v>
      </c>
      <c r="O734" s="796">
        <v>0.25</v>
      </c>
      <c r="P734" s="915">
        <v>43497</v>
      </c>
      <c r="Q734" s="915">
        <v>43510</v>
      </c>
      <c r="R734" s="693">
        <f t="shared" si="192"/>
        <v>8.0000000000000071</v>
      </c>
      <c r="S734" s="759">
        <f>IF(INDEX(Historical!$D$7:$D$1437,MATCH(B734,Historical!$B$7:$B$1446,0))=0,"n/a",(INDEX(Historical!$C$7:$C$1437,MATCH(B734,Historical!$B$7:$B$1446,0))/INDEX(Historical!$D$7:$D$1437,MATCH(B734,Historical!$B$7:$B$1446,0))-1)*100)</f>
        <v>26.315789473684205</v>
      </c>
      <c r="T734" s="759">
        <f>IF(INDEX(Historical!$F$7:$F$1430,MATCH(B734,Historical!$B$7:$B$1446,0))=0,"n/a",((INDEX(Historical!$C$7:$C$1437,MATCH(B734,Historical!$B$7:$B$1446,0))/INDEX(Historical!$F$7:$F$1430,MATCH(B734,Historical!$B$7:$B$1446,0)))^(1/3)-1)*100)</f>
        <v>12.685798233998579</v>
      </c>
      <c r="U734" s="759">
        <f>IF(INDEX(Historical!$H$7:$H$1430,MATCH(B734,Historical!$B$7:$B$1446,0))=0,"n/a",((INDEX(Historical!$C$7:$C$1437,MATCH(B734,Historical!$B$7:$B$1446,0))/INDEX(Historical!$H$7:$H$1430,MATCH(B734,Historical!$B$7:$B$1446,0)))^(1/5)-1)*100)</f>
        <v>9.2021027641427722</v>
      </c>
      <c r="V734" s="759">
        <f>IF(INDEX(Historical!$O$7:$O$1430,MATCH(B734,Historical!$B$7:$B$1446,0))=0,"n/a",((INDEX(Historical!$C$7:$C$1437,MATCH(B734,Historical!$B$7:$B$1446,0))/INDEX(Historical!$O$7:$O$1430,MATCH(B734,Historical!$B$7:$B$1446,0)))^(1/10)-1)*100)</f>
        <v>6.1753233948192987</v>
      </c>
      <c r="W734" s="760">
        <f t="shared" si="193"/>
        <v>1.4901410300005904</v>
      </c>
      <c r="X734" s="761">
        <f t="shared" si="194"/>
        <v>1.0224558626825302</v>
      </c>
      <c r="Y734" s="926"/>
      <c r="Z734" s="702">
        <f t="shared" si="195"/>
        <v>33.230769230769234</v>
      </c>
      <c r="AA734" s="935">
        <f t="shared" si="196"/>
        <v>14.409230769230769</v>
      </c>
      <c r="AB734" s="639">
        <v>12</v>
      </c>
      <c r="AC734" s="916">
        <v>3.25</v>
      </c>
      <c r="AD734" s="916">
        <v>1.44</v>
      </c>
      <c r="AE734" s="916">
        <v>4.4400000000000004</v>
      </c>
      <c r="AF734" s="916">
        <v>1.55</v>
      </c>
      <c r="AG734" s="916">
        <v>11.200000000000001</v>
      </c>
      <c r="AH734" s="916">
        <v>24.7</v>
      </c>
      <c r="AI734" s="916">
        <v>5.93</v>
      </c>
      <c r="AJ734" s="916">
        <v>9</v>
      </c>
      <c r="AK734" s="916">
        <v>10</v>
      </c>
      <c r="AL734" s="928">
        <v>1190</v>
      </c>
      <c r="AM734" s="922">
        <v>3.5999999999999996</v>
      </c>
      <c r="AN734" s="916">
        <v>0.17</v>
      </c>
      <c r="AO734" s="802">
        <f t="shared" si="197"/>
        <v>-2.9009140396812061</v>
      </c>
      <c r="AP734" s="803">
        <f t="shared" si="198"/>
        <v>11.508316729549563</v>
      </c>
      <c r="AQ734" s="936">
        <f t="shared" si="199"/>
        <v>-0.36888551080554999</v>
      </c>
      <c r="AR734" s="702">
        <f>INDEX(Historical!$C$7:$C$1437,MATCH(B734,Historical!$B$7:$B$1446,0))*IF(AH734="n/a",1.03,IF(AH734&lt;0,1.01,IF(AH734&gt;10,1.1,(1+AH734/100))))</f>
        <v>1.056</v>
      </c>
      <c r="AS734" s="935">
        <f t="shared" si="200"/>
        <v>1.1186208</v>
      </c>
      <c r="AT734" s="935">
        <f t="shared" si="204"/>
        <v>1.2304828800000001</v>
      </c>
      <c r="AU734" s="935">
        <f t="shared" si="204"/>
        <v>1.3535311680000002</v>
      </c>
      <c r="AV734" s="935">
        <f t="shared" si="204"/>
        <v>1.4888842848000003</v>
      </c>
      <c r="AW734" s="702">
        <f t="shared" si="201"/>
        <v>6.2475191327999999</v>
      </c>
      <c r="AX734" s="810">
        <f t="shared" si="202"/>
        <v>13.34084803074952</v>
      </c>
      <c r="AY734" s="991">
        <v>1.1000000000000001</v>
      </c>
      <c r="AZ734" s="922">
        <v>21.83</v>
      </c>
      <c r="BA734" s="922">
        <v>-21.07</v>
      </c>
      <c r="BB734" s="922">
        <v>1.22</v>
      </c>
      <c r="BC734" s="922">
        <v>-3.9800000000000004</v>
      </c>
      <c r="BE734" s="664">
        <v>1988</v>
      </c>
      <c r="BF734" s="946" t="e">
        <f>#VALUE!</f>
        <v>#VALUE!</v>
      </c>
      <c r="BG734" s="931">
        <v>1.3</v>
      </c>
    </row>
    <row r="735" spans="1:59" ht="11.25" customHeight="1" x14ac:dyDescent="0.2">
      <c r="A735" s="609" t="s">
        <v>786</v>
      </c>
      <c r="B735" s="925" t="s">
        <v>787</v>
      </c>
      <c r="C735" s="988" t="s">
        <v>131</v>
      </c>
      <c r="D735" s="988" t="s">
        <v>4362</v>
      </c>
      <c r="E735" s="792">
        <v>16</v>
      </c>
      <c r="F735" s="526">
        <v>234</v>
      </c>
      <c r="G735" s="526" t="s">
        <v>37</v>
      </c>
      <c r="H735" s="526" t="s">
        <v>37</v>
      </c>
      <c r="I735" s="924">
        <v>127.95</v>
      </c>
      <c r="J735" s="702">
        <f t="shared" si="190"/>
        <v>3.0246189917936697</v>
      </c>
      <c r="K735" s="927">
        <v>0.96750000000000003</v>
      </c>
      <c r="L735" s="639">
        <v>4</v>
      </c>
      <c r="M735" s="693">
        <f t="shared" si="191"/>
        <v>3.87</v>
      </c>
      <c r="N735" s="921" t="s">
        <v>493</v>
      </c>
      <c r="O735" s="795">
        <v>0.89500000000000002</v>
      </c>
      <c r="P735" s="915">
        <v>43545</v>
      </c>
      <c r="Q735" s="915">
        <v>43570</v>
      </c>
      <c r="R735" s="693">
        <f t="shared" si="192"/>
        <v>8.100558659217878</v>
      </c>
      <c r="S735" s="759">
        <f>IF(INDEX(Historical!$D$7:$D$1437,MATCH(B735,Historical!$B$7:$B$1446,0))=0,"n/a",(INDEX(Historical!$C$7:$C$1437,MATCH(B735,Historical!$B$7:$B$1446,0))/INDEX(Historical!$D$7:$D$1437,MATCH(B735,Historical!$B$7:$B$1446,0))-1)*100)</f>
        <v>8.8440651667959678</v>
      </c>
      <c r="T735" s="759">
        <f>IF(INDEX(Historical!$F$7:$F$1430,MATCH(B735,Historical!$B$7:$B$1446,0))=0,"n/a",((INDEX(Historical!$C$7:$C$1437,MATCH(B735,Historical!$B$7:$B$1446,0))/INDEX(Historical!$F$7:$F$1430,MATCH(B735,Historical!$B$7:$B$1446,0)))^(1/3)-1)*100)</f>
        <v>8.316894284016719</v>
      </c>
      <c r="U735" s="759">
        <f>IF(INDEX(Historical!$H$7:$H$1430,MATCH(B735,Historical!$B$7:$B$1446,0))=0,"n/a",((INDEX(Historical!$C$7:$C$1437,MATCH(B735,Historical!$B$7:$B$1446,0))/INDEX(Historical!$H$7:$H$1430,MATCH(B735,Historical!$B$7:$B$1446,0)))^(1/5)-1)*100)</f>
        <v>7.0926503045621203</v>
      </c>
      <c r="V735" s="759">
        <f>IF(INDEX(Historical!$O$7:$O$1430,MATCH(B735,Historical!$B$7:$B$1446,0))=0,"n/a",((INDEX(Historical!$C$7:$C$1437,MATCH(B735,Historical!$B$7:$B$1446,0))/INDEX(Historical!$O$7:$O$1430,MATCH(B735,Historical!$B$7:$B$1446,0)))^(1/10)-1)*100)</f>
        <v>10.183002778617013</v>
      </c>
      <c r="W735" s="760">
        <f t="shared" si="193"/>
        <v>0.69651854750111308</v>
      </c>
      <c r="X735" s="761" t="str">
        <f t="shared" si="194"/>
        <v>n/a</v>
      </c>
      <c r="Y735" s="925"/>
      <c r="Z735" s="702">
        <f t="shared" si="195"/>
        <v>115.5223880597015</v>
      </c>
      <c r="AA735" s="935">
        <f t="shared" si="196"/>
        <v>38.194029850746269</v>
      </c>
      <c r="AB735" s="639">
        <v>12</v>
      </c>
      <c r="AC735" s="916">
        <v>3.35</v>
      </c>
      <c r="AD735" s="916">
        <v>4.78</v>
      </c>
      <c r="AE735" s="916">
        <v>3.01</v>
      </c>
      <c r="AF735" s="916">
        <v>2.36</v>
      </c>
      <c r="AG735" s="916">
        <v>6.4</v>
      </c>
      <c r="AH735" s="916">
        <v>-23.3</v>
      </c>
      <c r="AI735" s="916">
        <v>18.21</v>
      </c>
      <c r="AJ735" s="916">
        <v>-3.1</v>
      </c>
      <c r="AK735" s="916">
        <v>8</v>
      </c>
      <c r="AL735" s="928">
        <v>35110</v>
      </c>
      <c r="AM735" s="922">
        <v>0.2</v>
      </c>
      <c r="AN735" s="916">
        <v>1.7</v>
      </c>
      <c r="AO735" s="802">
        <f t="shared" si="197"/>
        <v>-28.076760554390479</v>
      </c>
      <c r="AP735" s="803">
        <f t="shared" si="198"/>
        <v>10.11726929635579</v>
      </c>
      <c r="AQ735" s="936">
        <f t="shared" si="199"/>
        <v>100.15317517426072</v>
      </c>
      <c r="AR735" s="702">
        <f>INDEX(Historical!$C$7:$C$1437,MATCH(B735,Historical!$B$7:$B$1446,0))*IF(AH735="n/a",1.03,IF(AH735&lt;0,1.01,IF(AH735&gt;10,1.1,(1+AH735/100))))</f>
        <v>3.5425749999999998</v>
      </c>
      <c r="AS735" s="935">
        <f t="shared" si="200"/>
        <v>3.8968324999999999</v>
      </c>
      <c r="AT735" s="935">
        <f t="shared" si="204"/>
        <v>4.2085791000000006</v>
      </c>
      <c r="AU735" s="935">
        <f t="shared" si="204"/>
        <v>4.5452654280000013</v>
      </c>
      <c r="AV735" s="935">
        <f t="shared" si="204"/>
        <v>4.9088866622400014</v>
      </c>
      <c r="AW735" s="702">
        <f t="shared" si="201"/>
        <v>21.10213869024</v>
      </c>
      <c r="AX735" s="810">
        <f t="shared" si="202"/>
        <v>16.492488229964831</v>
      </c>
      <c r="AY735" s="991">
        <v>0.55000000000000004</v>
      </c>
      <c r="AZ735" s="922">
        <v>27.33</v>
      </c>
      <c r="BA735" s="922">
        <v>-1.58</v>
      </c>
      <c r="BB735" s="922">
        <v>3.02</v>
      </c>
      <c r="BC735" s="922">
        <v>9.39</v>
      </c>
      <c r="BE735" s="664">
        <v>2004</v>
      </c>
      <c r="BF735" s="946" t="e">
        <f>#VALUE!</f>
        <v>#VALUE!</v>
      </c>
      <c r="BG735" s="931">
        <v>1.5</v>
      </c>
    </row>
    <row r="736" spans="1:59" ht="11.25" customHeight="1" x14ac:dyDescent="0.2">
      <c r="A736" s="609" t="s">
        <v>3920</v>
      </c>
      <c r="B736" s="925" t="s">
        <v>3921</v>
      </c>
      <c r="C736" s="988" t="s">
        <v>179</v>
      </c>
      <c r="D736" s="988" t="s">
        <v>4371</v>
      </c>
      <c r="E736" s="792">
        <v>5</v>
      </c>
      <c r="F736" s="526">
        <v>823</v>
      </c>
      <c r="G736" s="526" t="s">
        <v>106</v>
      </c>
      <c r="H736" s="526" t="s">
        <v>106</v>
      </c>
      <c r="I736" s="924">
        <v>19.510000000000002</v>
      </c>
      <c r="J736" s="702">
        <f t="shared" si="190"/>
        <v>13.685289595079444</v>
      </c>
      <c r="K736" s="927">
        <v>0.66749999999999998</v>
      </c>
      <c r="L736" s="639">
        <v>4</v>
      </c>
      <c r="M736" s="693">
        <f t="shared" si="191"/>
        <v>2.67</v>
      </c>
      <c r="N736" s="921" t="s">
        <v>459</v>
      </c>
      <c r="O736" s="795">
        <v>0.65249999999999997</v>
      </c>
      <c r="P736" s="915">
        <v>43315</v>
      </c>
      <c r="Q736" s="915">
        <v>43322</v>
      </c>
      <c r="R736" s="693">
        <f t="shared" si="192"/>
        <v>2.2988505747126458</v>
      </c>
      <c r="S736" s="759">
        <f>IF(INDEX(Historical!$D$7:$D$1437,MATCH(B736,Historical!$B$7:$B$1446,0))=0,"n/a",(INDEX(Historical!$C$7:$C$1437,MATCH(B736,Historical!$B$7:$B$1446,0))/INDEX(Historical!$D$7:$D$1437,MATCH(B736,Historical!$B$7:$B$1446,0))-1)*100)</f>
        <v>9.375</v>
      </c>
      <c r="T736" s="759">
        <f>IF(INDEX(Historical!$F$7:$F$1430,MATCH(B736,Historical!$B$7:$B$1446,0))=0,"n/a",((INDEX(Historical!$C$7:$C$1437,MATCH(B736,Historical!$B$7:$B$1446,0))/INDEX(Historical!$F$7:$F$1430,MATCH(B736,Historical!$B$7:$B$1446,0)))^(1/3)-1)*100)</f>
        <v>10.988000217825089</v>
      </c>
      <c r="U736" s="759" t="str">
        <f>IF(INDEX(Historical!$H$7:$H$1430,MATCH(B736,Historical!$B$7:$B$1446,0))=0,"n/a",((INDEX(Historical!$C$7:$C$1437,MATCH(B736,Historical!$B$7:$B$1446,0))/INDEX(Historical!$H$7:$H$1430,MATCH(B736,Historical!$B$7:$B$1446,0)))^(1/5)-1)*100)</f>
        <v>n/a</v>
      </c>
      <c r="V736" s="759" t="str">
        <f>IF(INDEX(Historical!$O$7:$O$1430,MATCH(B736,Historical!$B$7:$B$1446,0))=0,"n/a",((INDEX(Historical!$C$7:$C$1437,MATCH(B736,Historical!$B$7:$B$1446,0))/INDEX(Historical!$O$7:$O$1430,MATCH(B736,Historical!$B$7:$B$1446,0)))^(1/10)-1)*100)</f>
        <v>n/a</v>
      </c>
      <c r="W736" s="760" t="str">
        <f t="shared" si="193"/>
        <v>n/a</v>
      </c>
      <c r="X736" s="761" t="str">
        <f t="shared" si="194"/>
        <v>n/a</v>
      </c>
      <c r="Y736" s="926"/>
      <c r="Z736" s="702">
        <f t="shared" si="195"/>
        <v>84.493670886075947</v>
      </c>
      <c r="AA736" s="935">
        <f t="shared" si="196"/>
        <v>6.1740506329113929</v>
      </c>
      <c r="AB736" s="639">
        <v>12</v>
      </c>
      <c r="AC736" s="916">
        <v>3.16</v>
      </c>
      <c r="AD736" s="916" t="s">
        <v>137</v>
      </c>
      <c r="AE736" s="916">
        <v>0.12</v>
      </c>
      <c r="AF736" s="916">
        <v>3.24</v>
      </c>
      <c r="AG736" s="916">
        <v>47.199999999999996</v>
      </c>
      <c r="AH736" s="916">
        <v>178.8</v>
      </c>
      <c r="AI736" s="916">
        <v>0.63</v>
      </c>
      <c r="AJ736" s="916">
        <v>32.700000000000003</v>
      </c>
      <c r="AK736" s="916" t="s">
        <v>137</v>
      </c>
      <c r="AL736" s="928">
        <v>441.12</v>
      </c>
      <c r="AM736" s="922">
        <v>59.78</v>
      </c>
      <c r="AN736" s="916">
        <v>4.83</v>
      </c>
      <c r="AO736" s="802" t="str">
        <f t="shared" si="197"/>
        <v>n/a</v>
      </c>
      <c r="AP736" s="803" t="str">
        <f t="shared" si="198"/>
        <v>n/a</v>
      </c>
      <c r="AQ736" s="936">
        <f t="shared" si="199"/>
        <v>-5.7098472193813592</v>
      </c>
      <c r="AR736" s="702">
        <f>INDEX(Historical!$C$7:$C$1437,MATCH(B736,Historical!$B$7:$B$1446,0))*IF(AH736="n/a",1.03,IF(AH736&lt;0,1.01,IF(AH736&gt;10,1.1,(1+AH736/100))))</f>
        <v>2.8875000000000002</v>
      </c>
      <c r="AS736" s="935">
        <f t="shared" si="200"/>
        <v>2.9056912500000003</v>
      </c>
      <c r="AT736" s="935">
        <f t="shared" si="204"/>
        <v>2.9928619875000004</v>
      </c>
      <c r="AU736" s="935">
        <f t="shared" si="204"/>
        <v>3.0826478471250005</v>
      </c>
      <c r="AV736" s="935">
        <f t="shared" si="204"/>
        <v>3.1751272825387504</v>
      </c>
      <c r="AW736" s="702">
        <f t="shared" si="201"/>
        <v>15.043828367163751</v>
      </c>
      <c r="AX736" s="810">
        <f t="shared" si="202"/>
        <v>77.108295064909029</v>
      </c>
      <c r="AY736" s="991">
        <v>1.54</v>
      </c>
      <c r="AZ736" s="922">
        <v>41.79</v>
      </c>
      <c r="BA736" s="922">
        <v>-30.320000000000004</v>
      </c>
      <c r="BB736" s="922">
        <v>11.41</v>
      </c>
      <c r="BC736" s="922">
        <v>-6.8900000000000006</v>
      </c>
      <c r="BE736" s="664">
        <v>2014</v>
      </c>
      <c r="BF736" s="946" t="e">
        <f>#VALUE!</f>
        <v>#VALUE!</v>
      </c>
      <c r="BG736" s="931">
        <v>6.5</v>
      </c>
    </row>
    <row r="737" spans="1:59" ht="11.25" customHeight="1" x14ac:dyDescent="0.2">
      <c r="A737" s="537" t="s">
        <v>1672</v>
      </c>
      <c r="B737" s="925" t="s">
        <v>1673</v>
      </c>
      <c r="C737" s="988" t="s">
        <v>108</v>
      </c>
      <c r="D737" s="988" t="s">
        <v>4373</v>
      </c>
      <c r="E737" s="792">
        <v>8</v>
      </c>
      <c r="F737" s="526">
        <v>591</v>
      </c>
      <c r="G737" s="526" t="s">
        <v>106</v>
      </c>
      <c r="H737" s="526" t="s">
        <v>106</v>
      </c>
      <c r="I737" s="924">
        <v>75.66</v>
      </c>
      <c r="J737" s="702">
        <f t="shared" si="190"/>
        <v>2.1147237642083003</v>
      </c>
      <c r="K737" s="927">
        <v>0.4</v>
      </c>
      <c r="L737" s="639">
        <v>4</v>
      </c>
      <c r="M737" s="693">
        <f t="shared" si="191"/>
        <v>1.6</v>
      </c>
      <c r="N737" s="921" t="s">
        <v>238</v>
      </c>
      <c r="O737" s="795">
        <v>0.38</v>
      </c>
      <c r="P737" s="915">
        <v>43594</v>
      </c>
      <c r="Q737" s="915">
        <v>43602</v>
      </c>
      <c r="R737" s="693">
        <f t="shared" si="192"/>
        <v>5.2631578947368469</v>
      </c>
      <c r="S737" s="759">
        <f>IF(INDEX(Historical!$D$7:$D$1437,MATCH(B737,Historical!$B$7:$B$1446,0))=0,"n/a",(INDEX(Historical!$C$7:$C$1437,MATCH(B737,Historical!$B$7:$B$1446,0))/INDEX(Historical!$D$7:$D$1437,MATCH(B737,Historical!$B$7:$B$1446,0))-1)*100)</f>
        <v>4.5454545454545414</v>
      </c>
      <c r="T737" s="759">
        <f>IF(INDEX(Historical!$F$7:$F$1430,MATCH(B737,Historical!$B$7:$B$1446,0))=0,"n/a",((INDEX(Historical!$C$7:$C$1437,MATCH(B737,Historical!$B$7:$B$1446,0))/INDEX(Historical!$F$7:$F$1430,MATCH(B737,Historical!$B$7:$B$1446,0)))^(1/3)-1)*100)</f>
        <v>12.085905216063498</v>
      </c>
      <c r="U737" s="759">
        <f>IF(INDEX(Historical!$H$7:$H$1430,MATCH(B737,Historical!$B$7:$B$1446,0))=0,"n/a",((INDEX(Historical!$C$7:$C$1437,MATCH(B737,Historical!$B$7:$B$1446,0))/INDEX(Historical!$H$7:$H$1430,MATCH(B737,Historical!$B$7:$B$1446,0)))^(1/5)-1)*100)</f>
        <v>13.273800857430285</v>
      </c>
      <c r="V737" s="759">
        <f>IF(INDEX(Historical!$O$7:$O$1430,MATCH(B737,Historical!$B$7:$B$1446,0))=0,"n/a",((INDEX(Historical!$C$7:$C$1437,MATCH(B737,Historical!$B$7:$B$1446,0))/INDEX(Historical!$O$7:$O$1430,MATCH(B737,Historical!$B$7:$B$1446,0)))^(1/10)-1)*100)</f>
        <v>7.3339265781023455</v>
      </c>
      <c r="W737" s="760">
        <f t="shared" si="193"/>
        <v>1.8099173363779273</v>
      </c>
      <c r="X737" s="761">
        <f t="shared" si="194"/>
        <v>0.87327637219936083</v>
      </c>
      <c r="Y737" s="926"/>
      <c r="Z737" s="702">
        <f t="shared" si="195"/>
        <v>33.057851239669425</v>
      </c>
      <c r="AA737" s="935">
        <f t="shared" si="196"/>
        <v>15.632231404958677</v>
      </c>
      <c r="AB737" s="639">
        <v>12</v>
      </c>
      <c r="AC737" s="916">
        <v>4.84</v>
      </c>
      <c r="AD737" s="916">
        <v>1.3</v>
      </c>
      <c r="AE737" s="916">
        <v>4.66</v>
      </c>
      <c r="AF737" s="916">
        <v>1.1599999999999999</v>
      </c>
      <c r="AG737" s="916">
        <v>7.6</v>
      </c>
      <c r="AH737" s="916">
        <v>26.8</v>
      </c>
      <c r="AI737" s="916">
        <v>6.21</v>
      </c>
      <c r="AJ737" s="916">
        <v>15.2</v>
      </c>
      <c r="AK737" s="916">
        <v>12</v>
      </c>
      <c r="AL737" s="928">
        <v>2640</v>
      </c>
      <c r="AM737" s="922">
        <v>1.9</v>
      </c>
      <c r="AN737" s="916">
        <v>0.11</v>
      </c>
      <c r="AO737" s="802">
        <f t="shared" si="197"/>
        <v>-0.24370678332009277</v>
      </c>
      <c r="AP737" s="803">
        <f t="shared" si="198"/>
        <v>15.388524621638584</v>
      </c>
      <c r="AQ737" s="936">
        <f t="shared" si="199"/>
        <v>-10.226486386259371</v>
      </c>
      <c r="AR737" s="702">
        <f>INDEX(Historical!$C$7:$C$1437,MATCH(B737,Historical!$B$7:$B$1446,0))*IF(AH737="n/a",1.03,IF(AH737&lt;0,1.01,IF(AH737&gt;10,1.1,(1+AH737/100))))</f>
        <v>1.518</v>
      </c>
      <c r="AS737" s="935">
        <f t="shared" si="200"/>
        <v>1.6122678000000001</v>
      </c>
      <c r="AT737" s="935">
        <f t="shared" si="204"/>
        <v>1.7734945800000004</v>
      </c>
      <c r="AU737" s="935">
        <f t="shared" si="204"/>
        <v>1.9508440380000005</v>
      </c>
      <c r="AV737" s="935">
        <f t="shared" si="204"/>
        <v>2.1459284418000006</v>
      </c>
      <c r="AW737" s="702">
        <f t="shared" si="201"/>
        <v>9.0005348598000019</v>
      </c>
      <c r="AX737" s="810">
        <f t="shared" si="202"/>
        <v>11.89602809912768</v>
      </c>
      <c r="AY737" s="991">
        <v>1.22</v>
      </c>
      <c r="AZ737" s="922">
        <v>33.79</v>
      </c>
      <c r="BA737" s="922">
        <v>-18.86</v>
      </c>
      <c r="BB737" s="922">
        <v>7.3</v>
      </c>
      <c r="BC737" s="922">
        <v>3.4799999999999995</v>
      </c>
      <c r="BE737" s="664">
        <v>2012</v>
      </c>
      <c r="BF737" s="946" t="e">
        <f>#VALUE!</f>
        <v>#VALUE!</v>
      </c>
      <c r="BG737" s="931">
        <v>1.2</v>
      </c>
    </row>
    <row r="738" spans="1:59" ht="11.25" customHeight="1" x14ac:dyDescent="0.2">
      <c r="A738" s="537" t="s">
        <v>4223</v>
      </c>
      <c r="B738" s="925" t="s">
        <v>3918</v>
      </c>
      <c r="C738" s="988" t="s">
        <v>112</v>
      </c>
      <c r="D738" s="988" t="s">
        <v>1230</v>
      </c>
      <c r="E738" s="792">
        <v>5</v>
      </c>
      <c r="F738" s="526">
        <v>818</v>
      </c>
      <c r="G738" s="526" t="s">
        <v>106</v>
      </c>
      <c r="H738" s="526" t="s">
        <v>106</v>
      </c>
      <c r="I738" s="929">
        <v>63.68</v>
      </c>
      <c r="J738" s="702">
        <f t="shared" si="190"/>
        <v>1.3819095477386936</v>
      </c>
      <c r="K738" s="933">
        <v>0.22</v>
      </c>
      <c r="L738" s="664">
        <v>4</v>
      </c>
      <c r="M738" s="693">
        <f t="shared" si="191"/>
        <v>0.88</v>
      </c>
      <c r="N738" s="664" t="s">
        <v>413</v>
      </c>
      <c r="O738" s="796">
        <v>0.21</v>
      </c>
      <c r="P738" s="682">
        <v>43283</v>
      </c>
      <c r="Q738" s="682">
        <v>43306</v>
      </c>
      <c r="R738" s="693">
        <f t="shared" si="192"/>
        <v>4.7619047619047663</v>
      </c>
      <c r="S738" s="759">
        <f>IF(INDEX(Historical!$D$7:$D$1437,MATCH(B738,Historical!$B$7:$B$1446,0))=0,"n/a",(INDEX(Historical!$C$7:$C$1437,MATCH(B738,Historical!$B$7:$B$1446,0))/INDEX(Historical!$D$7:$D$1437,MATCH(B738,Historical!$B$7:$B$1446,0))-1)*100)</f>
        <v>10.256410256410241</v>
      </c>
      <c r="T738" s="759">
        <f>IF(INDEX(Historical!$F$7:$F$1430,MATCH(B738,Historical!$B$7:$B$1446,0))=0,"n/a",((INDEX(Historical!$C$7:$C$1437,MATCH(B738,Historical!$B$7:$B$1446,0))/INDEX(Historical!$F$7:$F$1430,MATCH(B738,Historical!$B$7:$B$1446,0)))^(1/3)-1)*100)</f>
        <v>12.749787911711174</v>
      </c>
      <c r="U738" s="759">
        <f>IF(INDEX(Historical!$H$7:$H$1430,MATCH(B738,Historical!$B$7:$B$1446,0))=0,"n/a",((INDEX(Historical!$C$7:$C$1437,MATCH(B738,Historical!$B$7:$B$1446,0))/INDEX(Historical!$H$7:$H$1430,MATCH(B738,Historical!$B$7:$B$1446,0)))^(1/5)-1)*100)</f>
        <v>11.456573996486764</v>
      </c>
      <c r="V738" s="759">
        <f>IF(INDEX(Historical!$O$7:$O$1430,MATCH(B738,Historical!$B$7:$B$1446,0))=0,"n/a",((INDEX(Historical!$C$7:$C$1437,MATCH(B738,Historical!$B$7:$B$1446,0))/INDEX(Historical!$O$7:$O$1430,MATCH(B738,Historical!$B$7:$B$1446,0)))^(1/10)-1)*100)</f>
        <v>7.9552695180010957</v>
      </c>
      <c r="W738" s="760">
        <f t="shared" si="193"/>
        <v>1.4401239292475201</v>
      </c>
      <c r="X738" s="761">
        <f t="shared" si="194"/>
        <v>0.5507968267541713</v>
      </c>
      <c r="Y738" s="925"/>
      <c r="Z738" s="702">
        <f t="shared" si="195"/>
        <v>32.713754646840151</v>
      </c>
      <c r="AA738" s="935">
        <f t="shared" si="196"/>
        <v>23.6728624535316</v>
      </c>
      <c r="AB738" s="526">
        <v>12</v>
      </c>
      <c r="AC738" s="929">
        <v>2.69</v>
      </c>
      <c r="AD738" s="929">
        <v>4.74</v>
      </c>
      <c r="AE738" s="929">
        <v>2.66</v>
      </c>
      <c r="AF738" s="929">
        <v>3.4</v>
      </c>
      <c r="AG738" s="929">
        <v>14.299999999999999</v>
      </c>
      <c r="AH738" s="929">
        <v>37.4</v>
      </c>
      <c r="AI738" s="929">
        <v>18.3</v>
      </c>
      <c r="AJ738" s="929">
        <v>20.8</v>
      </c>
      <c r="AK738" s="929">
        <v>5</v>
      </c>
      <c r="AL738" s="929">
        <v>2870</v>
      </c>
      <c r="AM738" s="929">
        <v>0.5</v>
      </c>
      <c r="AN738" s="929">
        <v>0</v>
      </c>
      <c r="AO738" s="802">
        <f t="shared" si="197"/>
        <v>-10.834378909306142</v>
      </c>
      <c r="AP738" s="803">
        <f t="shared" si="198"/>
        <v>12.838483544225458</v>
      </c>
      <c r="AQ738" s="936">
        <f t="shared" si="199"/>
        <v>89.135732967984225</v>
      </c>
      <c r="AR738" s="702">
        <f>INDEX(Historical!$C$7:$C$1437,MATCH(B738,Historical!$B$7:$B$1446,0))*IF(AH738="n/a",1.03,IF(AH738&lt;0,1.01,IF(AH738&gt;10,1.1,(1+AH738/100))))</f>
        <v>0.94600000000000006</v>
      </c>
      <c r="AS738" s="935">
        <f t="shared" si="200"/>
        <v>1.0406000000000002</v>
      </c>
      <c r="AT738" s="935">
        <f t="shared" si="204"/>
        <v>1.0926300000000002</v>
      </c>
      <c r="AU738" s="935">
        <f t="shared" si="204"/>
        <v>1.1472615000000004</v>
      </c>
      <c r="AV738" s="935">
        <f t="shared" si="204"/>
        <v>1.2046245750000004</v>
      </c>
      <c r="AW738" s="702">
        <f t="shared" si="201"/>
        <v>5.4311160750000012</v>
      </c>
      <c r="AX738" s="810">
        <f t="shared" si="202"/>
        <v>8.5287626805904537</v>
      </c>
      <c r="AY738" s="788">
        <v>1.54</v>
      </c>
      <c r="AZ738" s="931">
        <v>28.54</v>
      </c>
      <c r="BA738" s="931">
        <v>-18.73</v>
      </c>
      <c r="BB738" s="931">
        <v>5.2200000000000006</v>
      </c>
      <c r="BC738" s="931">
        <v>1.38</v>
      </c>
      <c r="BE738" s="664">
        <v>2014</v>
      </c>
      <c r="BF738" s="946" t="e">
        <f>#VALUE!</f>
        <v>#VALUE!</v>
      </c>
      <c r="BG738" s="931">
        <v>11.899999999999999</v>
      </c>
    </row>
    <row r="739" spans="1:59" ht="11.25" customHeight="1" x14ac:dyDescent="0.2">
      <c r="A739" s="537" t="s">
        <v>1687</v>
      </c>
      <c r="B739" s="925" t="s">
        <v>1688</v>
      </c>
      <c r="C739" s="988" t="s">
        <v>4353</v>
      </c>
      <c r="D739" s="988" t="s">
        <v>4354</v>
      </c>
      <c r="E739" s="792">
        <v>9</v>
      </c>
      <c r="F739" s="526">
        <v>491</v>
      </c>
      <c r="G739" s="526" t="s">
        <v>106</v>
      </c>
      <c r="H739" s="526" t="s">
        <v>106</v>
      </c>
      <c r="I739" s="924">
        <v>28.78</v>
      </c>
      <c r="J739" s="702">
        <f t="shared" si="190"/>
        <v>4.970118137595553</v>
      </c>
      <c r="K739" s="927">
        <v>0.1192</v>
      </c>
      <c r="L739" s="639">
        <v>12</v>
      </c>
      <c r="M739" s="693">
        <f t="shared" si="191"/>
        <v>1.4304000000000001</v>
      </c>
      <c r="N739" s="921" t="s">
        <v>1060</v>
      </c>
      <c r="O739" s="795">
        <v>0.119167</v>
      </c>
      <c r="P739" s="915">
        <v>43643</v>
      </c>
      <c r="Q739" s="915">
        <v>43661</v>
      </c>
      <c r="R739" s="693">
        <f t="shared" si="192"/>
        <v>2.7692230231528232E-2</v>
      </c>
      <c r="S739" s="759">
        <f>IF(INDEX(Historical!$D$7:$D$1437,MATCH(B739,Historical!$B$7:$B$1446,0))=0,"n/a",(INDEX(Historical!$C$7:$C$1437,MATCH(B739,Historical!$B$7:$B$1446,0))/INDEX(Historical!$D$7:$D$1437,MATCH(B739,Historical!$B$7:$B$1446,0))-1)*100)</f>
        <v>1.1875282808452736</v>
      </c>
      <c r="T739" s="759">
        <f>IF(INDEX(Historical!$F$7:$F$1430,MATCH(B739,Historical!$B$7:$B$1446,0))=0,"n/a",((INDEX(Historical!$C$7:$C$1437,MATCH(B739,Historical!$B$7:$B$1446,0))/INDEX(Historical!$F$7:$F$1430,MATCH(B739,Historical!$B$7:$B$1446,0)))^(1/3)-1)*100)</f>
        <v>1.4494768918058121</v>
      </c>
      <c r="U739" s="759">
        <f>IF(INDEX(Historical!$H$7:$H$1430,MATCH(B739,Historical!$B$7:$B$1446,0))=0,"n/a",((INDEX(Historical!$C$7:$C$1437,MATCH(B739,Historical!$B$7:$B$1446,0))/INDEX(Historical!$H$7:$H$1430,MATCH(B739,Historical!$B$7:$B$1446,0)))^(1/5)-1)*100)</f>
        <v>3.9490432740466153</v>
      </c>
      <c r="V739" s="759" t="str">
        <f>IF(INDEX(Historical!$O$7:$O$1430,MATCH(B739,Historical!$B$7:$B$1446,0))=0,"n/a",((INDEX(Historical!$C$7:$C$1437,MATCH(B739,Historical!$B$7:$B$1446,0))/INDEX(Historical!$O$7:$O$1430,MATCH(B739,Historical!$B$7:$B$1446,0)))^(1/10)-1)*100)</f>
        <v>n/a</v>
      </c>
      <c r="W739" s="760" t="str">
        <f t="shared" si="193"/>
        <v>n/a</v>
      </c>
      <c r="X739" s="761">
        <f t="shared" si="194"/>
        <v>9.4701277555074723E-2</v>
      </c>
      <c r="Y739" s="926"/>
      <c r="Z739" s="702">
        <f t="shared" si="195"/>
        <v>185.76623376623377</v>
      </c>
      <c r="AA739" s="935">
        <f t="shared" si="196"/>
        <v>37.376623376623378</v>
      </c>
      <c r="AB739" s="639">
        <v>12</v>
      </c>
      <c r="AC739" s="916">
        <v>0.77</v>
      </c>
      <c r="AD739" s="916">
        <v>5.37</v>
      </c>
      <c r="AE739" s="916">
        <v>10.49</v>
      </c>
      <c r="AF739" s="916">
        <v>2.06</v>
      </c>
      <c r="AG739" s="916">
        <v>5.8999999999999995</v>
      </c>
      <c r="AH739" s="918">
        <v>238</v>
      </c>
      <c r="AI739" s="918">
        <v>5.45</v>
      </c>
      <c r="AJ739" s="916">
        <v>41.699999999999996</v>
      </c>
      <c r="AK739" s="916">
        <v>7.0000000000000009</v>
      </c>
      <c r="AL739" s="928">
        <v>3680</v>
      </c>
      <c r="AM739" s="922">
        <v>0.2</v>
      </c>
      <c r="AN739" s="916">
        <v>0.86</v>
      </c>
      <c r="AO739" s="802">
        <f t="shared" si="197"/>
        <v>-28.45746196498121</v>
      </c>
      <c r="AP739" s="803">
        <f t="shared" si="198"/>
        <v>8.9191614116421682</v>
      </c>
      <c r="AQ739" s="936">
        <f t="shared" si="199"/>
        <v>84.987500065207612</v>
      </c>
      <c r="AR739" s="702">
        <f>INDEX(Historical!$C$7:$C$1437,MATCH(B739,Historical!$B$7:$B$1446,0))*IF(AH739="n/a",1.03,IF(AH739&lt;0,1.01,IF(AH739&gt;10,1.1,(1+AH739/100))))</f>
        <v>1.5620000000000001</v>
      </c>
      <c r="AS739" s="935">
        <f t="shared" si="200"/>
        <v>1.6471290000000001</v>
      </c>
      <c r="AT739" s="935">
        <f t="shared" si="204"/>
        <v>1.7624280300000001</v>
      </c>
      <c r="AU739" s="935">
        <f t="shared" si="204"/>
        <v>1.8857979921000003</v>
      </c>
      <c r="AV739" s="935">
        <f t="shared" si="204"/>
        <v>2.0178038515470003</v>
      </c>
      <c r="AW739" s="702">
        <f t="shared" si="201"/>
        <v>8.8751588736470008</v>
      </c>
      <c r="AX739" s="810">
        <f t="shared" si="202"/>
        <v>30.837939102317584</v>
      </c>
      <c r="AY739" s="991">
        <v>1.05</v>
      </c>
      <c r="AZ739" s="922">
        <v>23.82</v>
      </c>
      <c r="BA739" s="922">
        <v>-3.71</v>
      </c>
      <c r="BB739" s="922">
        <v>0.24</v>
      </c>
      <c r="BC739" s="922">
        <v>5.09</v>
      </c>
      <c r="BE739" s="664">
        <v>2011</v>
      </c>
      <c r="BF739" s="946" t="e">
        <f>#VALUE!</f>
        <v>#VALUE!</v>
      </c>
      <c r="BG739" s="931">
        <v>2.8000000000000003</v>
      </c>
    </row>
    <row r="740" spans="1:59" ht="11.25" customHeight="1" x14ac:dyDescent="0.2">
      <c r="A740" s="609" t="s">
        <v>3830</v>
      </c>
      <c r="B740" s="925" t="s">
        <v>3831</v>
      </c>
      <c r="C740" s="988" t="s">
        <v>247</v>
      </c>
      <c r="D740" s="988" t="s">
        <v>4387</v>
      </c>
      <c r="E740" s="792">
        <v>5</v>
      </c>
      <c r="F740" s="526">
        <v>811</v>
      </c>
      <c r="G740" s="526" t="s">
        <v>106</v>
      </c>
      <c r="H740" s="526" t="s">
        <v>106</v>
      </c>
      <c r="I740" s="924">
        <v>17.91</v>
      </c>
      <c r="J740" s="702">
        <f t="shared" si="190"/>
        <v>4.9134561697375769</v>
      </c>
      <c r="K740" s="927">
        <v>0.22</v>
      </c>
      <c r="L740" s="639">
        <v>4</v>
      </c>
      <c r="M740" s="693">
        <f t="shared" si="191"/>
        <v>0.88</v>
      </c>
      <c r="N740" s="921" t="s">
        <v>997</v>
      </c>
      <c r="O740" s="795">
        <v>0.21</v>
      </c>
      <c r="P740" s="658">
        <v>43230</v>
      </c>
      <c r="Q740" s="658">
        <v>43245</v>
      </c>
      <c r="R740" s="693">
        <f t="shared" si="192"/>
        <v>4.7619047619047663</v>
      </c>
      <c r="S740" s="759">
        <f>IF(INDEX(Historical!$D$7:$D$1437,MATCH(B740,Historical!$B$7:$B$1446,0))=0,"n/a",(INDEX(Historical!$C$7:$C$1437,MATCH(B740,Historical!$B$7:$B$1446,0))/INDEX(Historical!$D$7:$D$1437,MATCH(B740,Historical!$B$7:$B$1446,0))-1)*100)</f>
        <v>6.0975609756097615</v>
      </c>
      <c r="T740" s="759">
        <f>IF(INDEX(Historical!$F$7:$F$1430,MATCH(B740,Historical!$B$7:$B$1446,0))=0,"n/a",((INDEX(Historical!$C$7:$C$1437,MATCH(B740,Historical!$B$7:$B$1446,0))/INDEX(Historical!$F$7:$F$1430,MATCH(B740,Historical!$B$7:$B$1446,0)))^(1/3)-1)*100)</f>
        <v>9.6457423731894245</v>
      </c>
      <c r="U740" s="759" t="str">
        <f>IF(INDEX(Historical!$H$7:$H$1430,MATCH(B740,Historical!$B$7:$B$1446,0))=0,"n/a",((INDEX(Historical!$C$7:$C$1437,MATCH(B740,Historical!$B$7:$B$1446,0))/INDEX(Historical!$H$7:$H$1430,MATCH(B740,Historical!$B$7:$B$1446,0)))^(1/5)-1)*100)</f>
        <v>n/a</v>
      </c>
      <c r="V740" s="759" t="str">
        <f>IF(INDEX(Historical!$O$7:$O$1430,MATCH(B740,Historical!$B$7:$B$1446,0))=0,"n/a",((INDEX(Historical!$C$7:$C$1437,MATCH(B740,Historical!$B$7:$B$1446,0))/INDEX(Historical!$O$7:$O$1430,MATCH(B740,Historical!$B$7:$B$1446,0)))^(1/10)-1)*100)</f>
        <v>n/a</v>
      </c>
      <c r="W740" s="760" t="str">
        <f t="shared" si="193"/>
        <v>n/a</v>
      </c>
      <c r="X740" s="761" t="str">
        <f t="shared" si="194"/>
        <v>n/a</v>
      </c>
      <c r="Y740" s="716"/>
      <c r="Z740" s="702">
        <f t="shared" si="195"/>
        <v>149.15254237288136</v>
      </c>
      <c r="AA740" s="935">
        <f t="shared" si="196"/>
        <v>30.355932203389834</v>
      </c>
      <c r="AB740" s="639">
        <v>12</v>
      </c>
      <c r="AC740" s="916">
        <v>0.59</v>
      </c>
      <c r="AD740" s="916" t="s">
        <v>137</v>
      </c>
      <c r="AE740" s="916">
        <v>2.65</v>
      </c>
      <c r="AF740" s="916">
        <v>4.29</v>
      </c>
      <c r="AG740" s="916">
        <v>14.2</v>
      </c>
      <c r="AH740" s="916">
        <v>38.800000000000004</v>
      </c>
      <c r="AI740" s="916">
        <v>5.3900000000000006</v>
      </c>
      <c r="AJ740" s="916">
        <v>4</v>
      </c>
      <c r="AK740" s="916">
        <v>-0.15</v>
      </c>
      <c r="AL740" s="928">
        <v>3380</v>
      </c>
      <c r="AM740" s="922">
        <v>0.70000000000000007</v>
      </c>
      <c r="AN740" s="916">
        <v>3.06</v>
      </c>
      <c r="AO740" s="802" t="str">
        <f t="shared" si="197"/>
        <v>n/a</v>
      </c>
      <c r="AP740" s="803" t="str">
        <f t="shared" si="198"/>
        <v>n/a</v>
      </c>
      <c r="AQ740" s="936">
        <f t="shared" si="199"/>
        <v>140.57980810491267</v>
      </c>
      <c r="AR740" s="702">
        <f>INDEX(Historical!$C$7:$C$1437,MATCH(B740,Historical!$B$7:$B$1446,0))*IF(AH740="n/a",1.03,IF(AH740&lt;0,1.01,IF(AH740&gt;10,1.1,(1+AH740/100))))</f>
        <v>0.95700000000000007</v>
      </c>
      <c r="AS740" s="935">
        <f t="shared" si="200"/>
        <v>1.0085823</v>
      </c>
      <c r="AT740" s="935">
        <f t="shared" si="204"/>
        <v>1.0186681230000001</v>
      </c>
      <c r="AU740" s="935">
        <f t="shared" si="204"/>
        <v>1.0288548042300001</v>
      </c>
      <c r="AV740" s="935">
        <f t="shared" si="204"/>
        <v>1.0391433522723001</v>
      </c>
      <c r="AW740" s="702">
        <f t="shared" si="201"/>
        <v>5.0522485795023009</v>
      </c>
      <c r="AX740" s="810">
        <f t="shared" si="202"/>
        <v>28.209093129549416</v>
      </c>
      <c r="AY740" s="991">
        <v>1.22</v>
      </c>
      <c r="AZ740" s="922">
        <v>21.26</v>
      </c>
      <c r="BA740" s="922">
        <v>-20.68</v>
      </c>
      <c r="BB740" s="922">
        <v>-1.7999999999999998</v>
      </c>
      <c r="BC740" s="922">
        <v>-3.0700000000000003</v>
      </c>
      <c r="BE740" s="664">
        <v>2014</v>
      </c>
      <c r="BF740" s="946" t="e">
        <f>#VALUE!</f>
        <v>#VALUE!</v>
      </c>
      <c r="BG740" s="931">
        <v>2.8000000000000003</v>
      </c>
    </row>
    <row r="741" spans="1:59" s="838" customFormat="1" ht="11.25" customHeight="1" x14ac:dyDescent="0.2">
      <c r="A741" s="817" t="s">
        <v>1628</v>
      </c>
      <c r="B741" s="846" t="s">
        <v>1629</v>
      </c>
      <c r="C741" s="988" t="s">
        <v>108</v>
      </c>
      <c r="D741" s="988" t="s">
        <v>4373</v>
      </c>
      <c r="E741" s="818">
        <v>6</v>
      </c>
      <c r="F741" s="526">
        <v>737</v>
      </c>
      <c r="G741" s="1171" t="s">
        <v>115</v>
      </c>
      <c r="H741" s="1171" t="s">
        <v>115</v>
      </c>
      <c r="I741" s="819">
        <v>40.08</v>
      </c>
      <c r="J741" s="820">
        <f t="shared" si="190"/>
        <v>2.6946107784431144</v>
      </c>
      <c r="K741" s="821">
        <v>0.27</v>
      </c>
      <c r="L741" s="822">
        <v>4</v>
      </c>
      <c r="M741" s="823">
        <f t="shared" si="191"/>
        <v>1.08</v>
      </c>
      <c r="N741" s="824" t="s">
        <v>169</v>
      </c>
      <c r="O741" s="825">
        <v>0.25</v>
      </c>
      <c r="P741" s="826">
        <v>43404</v>
      </c>
      <c r="Q741" s="826">
        <v>43419</v>
      </c>
      <c r="R741" s="823">
        <f t="shared" si="192"/>
        <v>8.0000000000000071</v>
      </c>
      <c r="S741" s="759">
        <f>IF(INDEX(Historical!$D$7:$D$1437,MATCH(B741,Historical!$B$7:$B$1446,0))=0,"n/a",(INDEX(Historical!$C$7:$C$1437,MATCH(B741,Historical!$B$7:$B$1446,0))/INDEX(Historical!$D$7:$D$1437,MATCH(B741,Historical!$B$7:$B$1446,0))-1)*100)</f>
        <v>20.731707317073166</v>
      </c>
      <c r="T741" s="759">
        <f>IF(INDEX(Historical!$F$7:$F$1430,MATCH(B741,Historical!$B$7:$B$1446,0))=0,"n/a",((INDEX(Historical!$C$7:$C$1437,MATCH(B741,Historical!$B$7:$B$1446,0))/INDEX(Historical!$F$7:$F$1430,MATCH(B741,Historical!$B$7:$B$1446,0)))^(1/3)-1)*100)</f>
        <v>10.688910179588129</v>
      </c>
      <c r="U741" s="759">
        <f>IF(INDEX(Historical!$H$7:$H$1430,MATCH(B741,Historical!$B$7:$B$1446,0))=0,"n/a",((INDEX(Historical!$C$7:$C$1437,MATCH(B741,Historical!$B$7:$B$1446,0))/INDEX(Historical!$H$7:$H$1430,MATCH(B741,Historical!$B$7:$B$1446,0)))^(1/5)-1)*100)</f>
        <v>10.169422251126825</v>
      </c>
      <c r="V741" s="759">
        <f>IF(INDEX(Historical!$O$7:$O$1430,MATCH(B741,Historical!$B$7:$B$1446,0))=0,"n/a",((INDEX(Historical!$C$7:$C$1437,MATCH(B741,Historical!$B$7:$B$1446,0))/INDEX(Historical!$O$7:$O$1430,MATCH(B741,Historical!$B$7:$B$1446,0)))^(1/10)-1)*100)</f>
        <v>-2.2264574428944361</v>
      </c>
      <c r="W741" s="827" t="str">
        <f t="shared" si="193"/>
        <v>n/a</v>
      </c>
      <c r="X741" s="828">
        <f t="shared" si="194"/>
        <v>0.80074190953754532</v>
      </c>
      <c r="Y741" s="843"/>
      <c r="Z741" s="820">
        <f t="shared" si="195"/>
        <v>37.370242214532873</v>
      </c>
      <c r="AA741" s="830">
        <f t="shared" si="196"/>
        <v>13.868512110726643</v>
      </c>
      <c r="AB741" s="822">
        <v>12</v>
      </c>
      <c r="AC741" s="831">
        <v>2.89</v>
      </c>
      <c r="AD741" s="831">
        <v>1.39</v>
      </c>
      <c r="AE741" s="831">
        <v>4.87</v>
      </c>
      <c r="AF741" s="831">
        <v>1.49</v>
      </c>
      <c r="AG741" s="831">
        <v>9.6</v>
      </c>
      <c r="AH741" s="831">
        <v>25</v>
      </c>
      <c r="AI741" s="831">
        <v>6.13</v>
      </c>
      <c r="AJ741" s="831">
        <v>12.7</v>
      </c>
      <c r="AK741" s="831">
        <v>10</v>
      </c>
      <c r="AL741" s="832">
        <v>1370</v>
      </c>
      <c r="AM741" s="833">
        <v>1.6</v>
      </c>
      <c r="AN741" s="831">
        <v>0.12</v>
      </c>
      <c r="AO741" s="834">
        <f t="shared" si="197"/>
        <v>-1.0044790811567044</v>
      </c>
      <c r="AP741" s="835">
        <f t="shared" si="198"/>
        <v>12.864033029569939</v>
      </c>
      <c r="AQ741" s="836">
        <f t="shared" si="199"/>
        <v>-4.1666190261389291</v>
      </c>
      <c r="AR741" s="702">
        <f>INDEX(Historical!$C$7:$C$1437,MATCH(B741,Historical!$B$7:$B$1446,0))*IF(AH741="n/a",1.03,IF(AH741&lt;0,1.01,IF(AH741&gt;10,1.1,(1+AH741/100))))</f>
        <v>1.089</v>
      </c>
      <c r="AS741" s="830">
        <f t="shared" si="200"/>
        <v>1.1557556999999998</v>
      </c>
      <c r="AT741" s="830">
        <f t="shared" si="204"/>
        <v>1.2713312699999999</v>
      </c>
      <c r="AU741" s="830">
        <f t="shared" si="204"/>
        <v>1.3984643969999999</v>
      </c>
      <c r="AV741" s="830">
        <f t="shared" si="204"/>
        <v>1.5383108367</v>
      </c>
      <c r="AW741" s="820">
        <f t="shared" si="201"/>
        <v>6.4528622036999996</v>
      </c>
      <c r="AX741" s="837">
        <f t="shared" si="202"/>
        <v>16.099955598053892</v>
      </c>
      <c r="AY741" s="992">
        <v>0.68</v>
      </c>
      <c r="AZ741" s="833">
        <v>13.99</v>
      </c>
      <c r="BA741" s="833">
        <v>-16.100000000000001</v>
      </c>
      <c r="BB741" s="833">
        <v>0.37</v>
      </c>
      <c r="BC741" s="833">
        <v>-3.55</v>
      </c>
      <c r="BD741" s="961"/>
      <c r="BE741" s="664">
        <v>2013</v>
      </c>
      <c r="BF741" s="946" t="e">
        <f>#VALUE!</f>
        <v>#VALUE!</v>
      </c>
      <c r="BG741" s="893">
        <v>1.2</v>
      </c>
    </row>
    <row r="742" spans="1:59" ht="11.25" customHeight="1" x14ac:dyDescent="0.2">
      <c r="A742" s="628" t="s">
        <v>4040</v>
      </c>
      <c r="B742" s="925" t="s">
        <v>4041</v>
      </c>
      <c r="C742" s="988" t="s">
        <v>108</v>
      </c>
      <c r="D742" s="988" t="s">
        <v>4365</v>
      </c>
      <c r="E742" s="792">
        <v>5</v>
      </c>
      <c r="F742" s="526">
        <v>846</v>
      </c>
      <c r="G742" s="526" t="s">
        <v>106</v>
      </c>
      <c r="H742" s="526" t="s">
        <v>106</v>
      </c>
      <c r="I742" s="924">
        <v>25.75</v>
      </c>
      <c r="J742" s="702">
        <f t="shared" si="190"/>
        <v>2.3300970873786406</v>
      </c>
      <c r="K742" s="927">
        <v>0.15</v>
      </c>
      <c r="L742" s="639">
        <v>4</v>
      </c>
      <c r="M742" s="693">
        <f t="shared" si="191"/>
        <v>0.6</v>
      </c>
      <c r="N742" s="921" t="s">
        <v>149</v>
      </c>
      <c r="O742" s="795">
        <v>0.14000000000000001</v>
      </c>
      <c r="P742" s="915">
        <v>43418</v>
      </c>
      <c r="Q742" s="915">
        <v>43448</v>
      </c>
      <c r="R742" s="693">
        <f t="shared" si="192"/>
        <v>7.1428571428571281</v>
      </c>
      <c r="S742" s="759">
        <f>IF(INDEX(Historical!$D$7:$D$1437,MATCH(B742,Historical!$B$7:$B$1446,0))=0,"n/a",(INDEX(Historical!$C$7:$C$1437,MATCH(B742,Historical!$B$7:$B$1446,0))/INDEX(Historical!$D$7:$D$1437,MATCH(B742,Historical!$B$7:$B$1446,0))-1)*100)</f>
        <v>18.75</v>
      </c>
      <c r="T742" s="759">
        <f>IF(INDEX(Historical!$F$7:$F$1430,MATCH(B742,Historical!$B$7:$B$1446,0))=0,"n/a",((INDEX(Historical!$C$7:$C$1437,MATCH(B742,Historical!$B$7:$B$1446,0))/INDEX(Historical!$F$7:$F$1430,MATCH(B742,Historical!$B$7:$B$1446,0)))^(1/3)-1)*100)</f>
        <v>59.679417621174856</v>
      </c>
      <c r="U742" s="759" t="str">
        <f>IF(INDEX(Historical!$H$7:$H$1430,MATCH(B742,Historical!$B$7:$B$1446,0))=0,"n/a",((INDEX(Historical!$C$7:$C$1437,MATCH(B742,Historical!$B$7:$B$1446,0))/INDEX(Historical!$H$7:$H$1430,MATCH(B742,Historical!$B$7:$B$1446,0)))^(1/5)-1)*100)</f>
        <v>n/a</v>
      </c>
      <c r="V742" s="759">
        <f>IF(INDEX(Historical!$O$7:$O$1430,MATCH(B742,Historical!$B$7:$B$1446,0))=0,"n/a",((INDEX(Historical!$C$7:$C$1437,MATCH(B742,Historical!$B$7:$B$1446,0))/INDEX(Historical!$O$7:$O$1430,MATCH(B742,Historical!$B$7:$B$1446,0)))^(1/10)-1)*100)</f>
        <v>1.7333537754854023</v>
      </c>
      <c r="W742" s="760" t="str">
        <f t="shared" si="193"/>
        <v>n/a</v>
      </c>
      <c r="X742" s="761" t="str">
        <f t="shared" si="194"/>
        <v>n/a</v>
      </c>
      <c r="Y742" s="926"/>
      <c r="Z742" s="702" t="str">
        <f t="shared" si="195"/>
        <v>n/a</v>
      </c>
      <c r="AA742" s="935" t="str">
        <f t="shared" si="196"/>
        <v>n/a</v>
      </c>
      <c r="AB742" s="639">
        <v>12</v>
      </c>
      <c r="AC742" s="916" t="s">
        <v>137</v>
      </c>
      <c r="AD742" s="916" t="s">
        <v>137</v>
      </c>
      <c r="AE742" s="916" t="s">
        <v>137</v>
      </c>
      <c r="AF742" s="916" t="s">
        <v>137</v>
      </c>
      <c r="AG742" s="916" t="s">
        <v>137</v>
      </c>
      <c r="AH742" s="916" t="s">
        <v>137</v>
      </c>
      <c r="AI742" s="916" t="s">
        <v>137</v>
      </c>
      <c r="AJ742" s="916" t="s">
        <v>137</v>
      </c>
      <c r="AK742" s="916" t="s">
        <v>137</v>
      </c>
      <c r="AL742" s="928" t="s">
        <v>137</v>
      </c>
      <c r="AM742" s="922" t="s">
        <v>137</v>
      </c>
      <c r="AN742" s="916" t="s">
        <v>137</v>
      </c>
      <c r="AO742" s="802" t="str">
        <f t="shared" si="197"/>
        <v>n/a</v>
      </c>
      <c r="AP742" s="803" t="str">
        <f t="shared" si="198"/>
        <v>n/a</v>
      </c>
      <c r="AQ742" s="936" t="str">
        <f t="shared" si="199"/>
        <v>n/a</v>
      </c>
      <c r="AR742" s="702">
        <f>INDEX(Historical!$C$7:$C$1437,MATCH(B742,Historical!$B$7:$B$1446,0))*IF(AH742="n/a",1.03,IF(AH742&lt;0,1.01,IF(AH742&gt;10,1.1,(1+AH742/100))))</f>
        <v>0.58709999999999996</v>
      </c>
      <c r="AS742" s="935">
        <f t="shared" si="200"/>
        <v>0.60471299999999995</v>
      </c>
      <c r="AT742" s="935">
        <f t="shared" si="204"/>
        <v>0.62285438999999998</v>
      </c>
      <c r="AU742" s="935">
        <f t="shared" si="204"/>
        <v>0.64154002170000002</v>
      </c>
      <c r="AV742" s="935">
        <f t="shared" si="204"/>
        <v>0.66078622235100004</v>
      </c>
      <c r="AW742" s="702">
        <f t="shared" si="201"/>
        <v>3.1169936340510001</v>
      </c>
      <c r="AX742" s="810">
        <f t="shared" si="202"/>
        <v>12.104829646800001</v>
      </c>
      <c r="AY742" s="991" t="s">
        <v>137</v>
      </c>
      <c r="AZ742" s="922" t="s">
        <v>137</v>
      </c>
      <c r="BA742" s="922" t="s">
        <v>137</v>
      </c>
      <c r="BB742" s="922" t="s">
        <v>137</v>
      </c>
      <c r="BC742" s="922" t="s">
        <v>137</v>
      </c>
      <c r="BD742" s="960" t="s">
        <v>4298</v>
      </c>
      <c r="BE742" s="664">
        <v>2014</v>
      </c>
      <c r="BF742" s="946" t="e">
        <f>#VALUE!</f>
        <v>#VALUE!</v>
      </c>
      <c r="BG742" s="931" t="s">
        <v>137</v>
      </c>
    </row>
    <row r="743" spans="1:59" ht="11.25" customHeight="1" x14ac:dyDescent="0.2">
      <c r="A743" s="609" t="s">
        <v>808</v>
      </c>
      <c r="B743" s="925" t="s">
        <v>809</v>
      </c>
      <c r="C743" s="988" t="s">
        <v>154</v>
      </c>
      <c r="D743" s="988" t="s">
        <v>4358</v>
      </c>
      <c r="E743" s="792">
        <v>14</v>
      </c>
      <c r="F743" s="526">
        <v>271</v>
      </c>
      <c r="G743" s="526" t="s">
        <v>106</v>
      </c>
      <c r="H743" s="526" t="s">
        <v>106</v>
      </c>
      <c r="I743" s="924">
        <v>130.97999999999999</v>
      </c>
      <c r="J743" s="702">
        <f t="shared" si="190"/>
        <v>1.0383264620552759</v>
      </c>
      <c r="K743" s="927">
        <v>0.34</v>
      </c>
      <c r="L743" s="639">
        <v>4</v>
      </c>
      <c r="M743" s="693">
        <f t="shared" si="191"/>
        <v>1.36</v>
      </c>
      <c r="N743" s="921" t="s">
        <v>289</v>
      </c>
      <c r="O743" s="795">
        <v>0.31</v>
      </c>
      <c r="P743" s="915">
        <v>43340</v>
      </c>
      <c r="Q743" s="915">
        <v>43370</v>
      </c>
      <c r="R743" s="693">
        <f t="shared" si="192"/>
        <v>9.6774193548387171</v>
      </c>
      <c r="S743" s="759">
        <f>IF(INDEX(Historical!$D$7:$D$1437,MATCH(B743,Historical!$B$7:$B$1446,0))=0,"n/a",(INDEX(Historical!$C$7:$C$1437,MATCH(B743,Historical!$B$7:$B$1446,0))/INDEX(Historical!$D$7:$D$1437,MATCH(B743,Historical!$B$7:$B$1446,0))-1)*100)</f>
        <v>10.169491525423723</v>
      </c>
      <c r="T743" s="759">
        <f>IF(INDEX(Historical!$F$7:$F$1430,MATCH(B743,Historical!$B$7:$B$1446,0))=0,"n/a",((INDEX(Historical!$C$7:$C$1437,MATCH(B743,Historical!$B$7:$B$1446,0))/INDEX(Historical!$F$7:$F$1430,MATCH(B743,Historical!$B$7:$B$1446,0)))^(1/3)-1)*100)</f>
        <v>10.63453285514775</v>
      </c>
      <c r="U743" s="759">
        <f>IF(INDEX(Historical!$H$7:$H$1430,MATCH(B743,Historical!$B$7:$B$1446,0))=0,"n/a",((INDEX(Historical!$C$7:$C$1437,MATCH(B743,Historical!$B$7:$B$1446,0))/INDEX(Historical!$H$7:$H$1430,MATCH(B743,Historical!$B$7:$B$1446,0)))^(1/5)-1)*100)</f>
        <v>10.197228772148016</v>
      </c>
      <c r="V743" s="759">
        <f>IF(INDEX(Historical!$O$7:$O$1430,MATCH(B743,Historical!$B$7:$B$1446,0))=0,"n/a",((INDEX(Historical!$C$7:$C$1437,MATCH(B743,Historical!$B$7:$B$1446,0))/INDEX(Historical!$O$7:$O$1430,MATCH(B743,Historical!$B$7:$B$1446,0)))^(1/10)-1)*100)</f>
        <v>16.594625575094412</v>
      </c>
      <c r="W743" s="760">
        <f t="shared" si="193"/>
        <v>0.614489837447869</v>
      </c>
      <c r="X743" s="761">
        <f t="shared" si="194"/>
        <v>3.2894286361767793</v>
      </c>
      <c r="Y743" s="925" t="s">
        <v>810</v>
      </c>
      <c r="Z743" s="702">
        <f t="shared" si="195"/>
        <v>42.236024844720497</v>
      </c>
      <c r="AA743" s="935">
        <f t="shared" si="196"/>
        <v>40.677018633540364</v>
      </c>
      <c r="AB743" s="639">
        <v>3</v>
      </c>
      <c r="AC743" s="916">
        <v>3.22</v>
      </c>
      <c r="AD743" s="916">
        <v>4.0599999999999996</v>
      </c>
      <c r="AE743" s="916">
        <v>4.0199999999999996</v>
      </c>
      <c r="AF743" s="916">
        <v>3.57</v>
      </c>
      <c r="AG743" s="916">
        <v>8.6</v>
      </c>
      <c r="AH743" s="916">
        <v>148.5</v>
      </c>
      <c r="AI743" s="916">
        <v>10.79</v>
      </c>
      <c r="AJ743" s="916">
        <v>3.1</v>
      </c>
      <c r="AK743" s="916">
        <v>10</v>
      </c>
      <c r="AL743" s="928">
        <v>10980</v>
      </c>
      <c r="AM743" s="922">
        <v>0.4</v>
      </c>
      <c r="AN743" s="916">
        <v>0.4</v>
      </c>
      <c r="AO743" s="802">
        <f t="shared" si="197"/>
        <v>-29.441463399337074</v>
      </c>
      <c r="AP743" s="803">
        <f t="shared" si="198"/>
        <v>11.235555234203291</v>
      </c>
      <c r="AQ743" s="936">
        <f t="shared" si="199"/>
        <v>154.04895112008904</v>
      </c>
      <c r="AR743" s="702">
        <f>INDEX(Historical!$C$7:$C$1437,MATCH(B743,Historical!$B$7:$B$1446,0))*IF(AH743="n/a",1.03,IF(AH743&lt;0,1.01,IF(AH743&gt;10,1.1,(1+AH743/100))))</f>
        <v>1.4300000000000002</v>
      </c>
      <c r="AS743" s="935">
        <f t="shared" si="200"/>
        <v>1.5730000000000004</v>
      </c>
      <c r="AT743" s="935">
        <f t="shared" si="204"/>
        <v>1.7303000000000006</v>
      </c>
      <c r="AU743" s="935">
        <f t="shared" si="204"/>
        <v>1.9033300000000009</v>
      </c>
      <c r="AV743" s="935">
        <f t="shared" si="204"/>
        <v>2.0936630000000012</v>
      </c>
      <c r="AW743" s="702">
        <f t="shared" si="201"/>
        <v>8.7302930000000032</v>
      </c>
      <c r="AX743" s="810">
        <f t="shared" si="202"/>
        <v>6.6653634142617229</v>
      </c>
      <c r="AY743" s="991">
        <v>1.05</v>
      </c>
      <c r="AZ743" s="922">
        <v>40.089999999999996</v>
      </c>
      <c r="BA743" s="922">
        <v>0.1</v>
      </c>
      <c r="BB743" s="922">
        <v>5.55</v>
      </c>
      <c r="BC743" s="922">
        <v>13.36</v>
      </c>
      <c r="BE743" s="664">
        <v>2005</v>
      </c>
      <c r="BF743" s="946" t="e">
        <f>#VALUE!</f>
        <v>#VALUE!</v>
      </c>
      <c r="BG743" s="931">
        <v>5.3</v>
      </c>
    </row>
    <row r="744" spans="1:59" ht="11.25" customHeight="1" x14ac:dyDescent="0.2">
      <c r="A744" s="537" t="s">
        <v>1709</v>
      </c>
      <c r="B744" s="925" t="s">
        <v>1710</v>
      </c>
      <c r="C744" s="988" t="s">
        <v>108</v>
      </c>
      <c r="D744" s="988" t="s">
        <v>4373</v>
      </c>
      <c r="E744" s="792">
        <v>8</v>
      </c>
      <c r="F744" s="526">
        <v>527</v>
      </c>
      <c r="G744" s="526" t="s">
        <v>37</v>
      </c>
      <c r="H744" s="526" t="s">
        <v>37</v>
      </c>
      <c r="I744" s="924">
        <v>65.48</v>
      </c>
      <c r="J744" s="702">
        <f t="shared" si="190"/>
        <v>3.0543677458766032</v>
      </c>
      <c r="K744" s="927">
        <v>0.5</v>
      </c>
      <c r="L744" s="639">
        <v>4</v>
      </c>
      <c r="M744" s="693">
        <f t="shared" si="191"/>
        <v>2</v>
      </c>
      <c r="N744" s="921" t="s">
        <v>149</v>
      </c>
      <c r="O744" s="795">
        <v>0.4</v>
      </c>
      <c r="P744" s="915">
        <v>43342</v>
      </c>
      <c r="Q744" s="915">
        <v>43360</v>
      </c>
      <c r="R744" s="693">
        <f t="shared" si="192"/>
        <v>24.999999999999993</v>
      </c>
      <c r="S744" s="759">
        <f>IF(INDEX(Historical!$D$7:$D$1437,MATCH(B744,Historical!$B$7:$B$1446,0))=0,"n/a",(INDEX(Historical!$C$7:$C$1437,MATCH(B744,Historical!$B$7:$B$1446,0))/INDEX(Historical!$D$7:$D$1437,MATCH(B744,Historical!$B$7:$B$1446,0))-1)*100)</f>
        <v>36.363636363636353</v>
      </c>
      <c r="T744" s="759">
        <f>IF(INDEX(Historical!$F$7:$F$1430,MATCH(B744,Historical!$B$7:$B$1446,0))=0,"n/a",((INDEX(Historical!$C$7:$C$1437,MATCH(B744,Historical!$B$7:$B$1446,0))/INDEX(Historical!$F$7:$F$1430,MATCH(B744,Historical!$B$7:$B$1446,0)))^(1/3)-1)*100)</f>
        <v>25.072421800674839</v>
      </c>
      <c r="U744" s="759">
        <f>IF(INDEX(Historical!$H$7:$H$1430,MATCH(B744,Historical!$B$7:$B$1446,0))=0,"n/a",((INDEX(Historical!$C$7:$C$1437,MATCH(B744,Historical!$B$7:$B$1446,0))/INDEX(Historical!$H$7:$H$1430,MATCH(B744,Historical!$B$7:$B$1446,0)))^(1/5)-1)*100)</f>
        <v>38.75252405774463</v>
      </c>
      <c r="V744" s="759">
        <f>IF(INDEX(Historical!$O$7:$O$1430,MATCH(B744,Historical!$B$7:$B$1446,0))=0,"n/a",((INDEX(Historical!$C$7:$C$1437,MATCH(B744,Historical!$B$7:$B$1446,0))/INDEX(Historical!$O$7:$O$1430,MATCH(B744,Historical!$B$7:$B$1446,0)))^(1/10)-1)*100)</f>
        <v>-4.4913372258047808</v>
      </c>
      <c r="W744" s="760" t="str">
        <f t="shared" si="193"/>
        <v>n/a</v>
      </c>
      <c r="X744" s="761">
        <f t="shared" si="194"/>
        <v>2.0947310301483584</v>
      </c>
      <c r="Y744" s="716"/>
      <c r="Z744" s="702">
        <f t="shared" si="195"/>
        <v>35.650623885918002</v>
      </c>
      <c r="AA744" s="935">
        <f t="shared" si="196"/>
        <v>11.672014260249554</v>
      </c>
      <c r="AB744" s="639">
        <v>12</v>
      </c>
      <c r="AC744" s="916">
        <v>5.61</v>
      </c>
      <c r="AD744" s="916">
        <v>1.3</v>
      </c>
      <c r="AE744" s="916">
        <v>3.91</v>
      </c>
      <c r="AF744" s="916">
        <v>1.32</v>
      </c>
      <c r="AG744" s="916">
        <v>12.4</v>
      </c>
      <c r="AH744" s="916">
        <v>45.9</v>
      </c>
      <c r="AI744" s="916">
        <v>4.49</v>
      </c>
      <c r="AJ744" s="916">
        <v>18.5</v>
      </c>
      <c r="AK744" s="916">
        <v>8.9700000000000006</v>
      </c>
      <c r="AL744" s="928">
        <v>29420</v>
      </c>
      <c r="AM744" s="922">
        <v>0.3</v>
      </c>
      <c r="AN744" s="916">
        <v>0.68</v>
      </c>
      <c r="AO744" s="802">
        <f t="shared" si="197"/>
        <v>30.13487754337168</v>
      </c>
      <c r="AP744" s="803">
        <f t="shared" si="198"/>
        <v>41.806891803621234</v>
      </c>
      <c r="AQ744" s="936">
        <f t="shared" si="199"/>
        <v>-17.249883991945936</v>
      </c>
      <c r="AR744" s="702">
        <f>INDEX(Historical!$C$7:$C$1437,MATCH(B744,Historical!$B$7:$B$1446,0))*IF(AH744="n/a",1.03,IF(AH744&lt;0,1.01,IF(AH744&gt;10,1.1,(1+AH744/100))))</f>
        <v>1.9800000000000002</v>
      </c>
      <c r="AS744" s="935">
        <f t="shared" si="200"/>
        <v>2.068902</v>
      </c>
      <c r="AT744" s="935">
        <f t="shared" si="204"/>
        <v>2.2544825094000003</v>
      </c>
      <c r="AU744" s="935">
        <f t="shared" si="204"/>
        <v>2.4567095904931806</v>
      </c>
      <c r="AV744" s="935">
        <f t="shared" si="204"/>
        <v>2.6770764407604193</v>
      </c>
      <c r="AW744" s="702">
        <f t="shared" si="201"/>
        <v>11.4371705406536</v>
      </c>
      <c r="AX744" s="810">
        <f t="shared" si="202"/>
        <v>17.466662401731213</v>
      </c>
      <c r="AY744" s="991">
        <v>1.54</v>
      </c>
      <c r="AZ744" s="922">
        <v>42.19</v>
      </c>
      <c r="BA744" s="922">
        <v>-12.790000000000001</v>
      </c>
      <c r="BB744" s="922">
        <v>3.8</v>
      </c>
      <c r="BC744" s="922">
        <v>2.48</v>
      </c>
      <c r="BE744" s="664">
        <v>2011</v>
      </c>
      <c r="BF744" s="946" t="e">
        <f>#VALUE!</f>
        <v>#VALUE!</v>
      </c>
      <c r="BG744" s="931">
        <v>1.3</v>
      </c>
    </row>
    <row r="745" spans="1:59" ht="11.25" customHeight="1" x14ac:dyDescent="0.2">
      <c r="A745" s="930" t="s">
        <v>1699</v>
      </c>
      <c r="B745" s="925" t="s">
        <v>1700</v>
      </c>
      <c r="C745" s="988" t="s">
        <v>123</v>
      </c>
      <c r="D745" s="988" t="s">
        <v>4390</v>
      </c>
      <c r="E745" s="792">
        <v>9</v>
      </c>
      <c r="F745" s="526">
        <v>468</v>
      </c>
      <c r="G745" s="526" t="s">
        <v>37</v>
      </c>
      <c r="H745" s="526" t="s">
        <v>115</v>
      </c>
      <c r="I745" s="924">
        <v>31.68</v>
      </c>
      <c r="J745" s="702">
        <f t="shared" si="190"/>
        <v>3.0303030303030303</v>
      </c>
      <c r="K745" s="927">
        <v>0.24</v>
      </c>
      <c r="L745" s="639">
        <v>4</v>
      </c>
      <c r="M745" s="693">
        <f t="shared" si="191"/>
        <v>0.96</v>
      </c>
      <c r="N745" s="921" t="s">
        <v>241</v>
      </c>
      <c r="O745" s="795">
        <v>0.1875</v>
      </c>
      <c r="P745" s="915">
        <v>43552</v>
      </c>
      <c r="Q745" s="915">
        <v>43567</v>
      </c>
      <c r="R745" s="693">
        <f t="shared" si="192"/>
        <v>27.999999999999996</v>
      </c>
      <c r="S745" s="759">
        <f>IF(INDEX(Historical!$D$7:$D$1437,MATCH(B745,Historical!$B$7:$B$1446,0))=0,"n/a",(INDEX(Historical!$C$7:$C$1437,MATCH(B745,Historical!$B$7:$B$1446,0))/INDEX(Historical!$D$7:$D$1437,MATCH(B745,Historical!$B$7:$B$1446,0))-1)*100)</f>
        <v>18.595041322314067</v>
      </c>
      <c r="T745" s="759">
        <f>IF(INDEX(Historical!$F$7:$F$1430,MATCH(B745,Historical!$B$7:$B$1446,0))=0,"n/a",((INDEX(Historical!$C$7:$C$1437,MATCH(B745,Historical!$B$7:$B$1446,0))/INDEX(Historical!$F$7:$F$1430,MATCH(B745,Historical!$B$7:$B$1446,0)))^(1/3)-1)*100)</f>
        <v>10.798312798765085</v>
      </c>
      <c r="U745" s="759">
        <f>IF(INDEX(Historical!$H$7:$H$1430,MATCH(B745,Historical!$B$7:$B$1446,0))=0,"n/a",((INDEX(Historical!$C$7:$C$1437,MATCH(B745,Historical!$B$7:$B$1446,0))/INDEX(Historical!$H$7:$H$1430,MATCH(B745,Historical!$B$7:$B$1446,0)))^(1/5)-1)*100)</f>
        <v>10.782379709834222</v>
      </c>
      <c r="V745" s="759">
        <f>IF(INDEX(Historical!$O$7:$O$1430,MATCH(B745,Historical!$B$7:$B$1446,0))=0,"n/a",((INDEX(Historical!$C$7:$C$1437,MATCH(B745,Historical!$B$7:$B$1446,0))/INDEX(Historical!$O$7:$O$1430,MATCH(B745,Historical!$B$7:$B$1446,0)))^(1/10)-1)*100)</f>
        <v>6.7035979683061742</v>
      </c>
      <c r="W745" s="760">
        <f t="shared" si="193"/>
        <v>1.6084466522026009</v>
      </c>
      <c r="X745" s="761">
        <f t="shared" si="194"/>
        <v>0.2390771554286967</v>
      </c>
      <c r="Y745" s="716"/>
      <c r="Z745" s="702">
        <f t="shared" si="195"/>
        <v>18.113207547169811</v>
      </c>
      <c r="AA745" s="935">
        <f t="shared" si="196"/>
        <v>5.9773584905660382</v>
      </c>
      <c r="AB745" s="639">
        <v>12</v>
      </c>
      <c r="AC745" s="916">
        <v>5.3</v>
      </c>
      <c r="AD745" s="916">
        <v>1.38</v>
      </c>
      <c r="AE745" s="916">
        <v>0.59</v>
      </c>
      <c r="AF745" s="916">
        <v>1.85</v>
      </c>
      <c r="AG745" s="916">
        <v>34.1</v>
      </c>
      <c r="AH745" s="918">
        <v>104</v>
      </c>
      <c r="AI745" s="918">
        <v>-9.19</v>
      </c>
      <c r="AJ745" s="916">
        <v>45.1</v>
      </c>
      <c r="AK745" s="916">
        <v>4.34</v>
      </c>
      <c r="AL745" s="928">
        <v>7060</v>
      </c>
      <c r="AM745" s="922">
        <v>4.7</v>
      </c>
      <c r="AN745" s="916">
        <v>0.6</v>
      </c>
      <c r="AO745" s="802">
        <f t="shared" si="197"/>
        <v>7.8353242495712134</v>
      </c>
      <c r="AP745" s="803">
        <f t="shared" si="198"/>
        <v>13.812682740137252</v>
      </c>
      <c r="AQ745" s="936">
        <f t="shared" si="199"/>
        <v>-29.894957519932454</v>
      </c>
      <c r="AR745" s="702">
        <f>INDEX(Historical!$C$7:$C$1437,MATCH(B745,Historical!$B$7:$B$1446,0))*IF(AH745="n/a",1.03,IF(AH745&lt;0,1.01,IF(AH745&gt;10,1.1,(1+AH745/100))))</f>
        <v>0.78925000000000012</v>
      </c>
      <c r="AS745" s="935">
        <f t="shared" si="200"/>
        <v>0.79714250000000009</v>
      </c>
      <c r="AT745" s="935">
        <f t="shared" si="204"/>
        <v>0.83173848450000021</v>
      </c>
      <c r="AU745" s="935">
        <f t="shared" si="204"/>
        <v>0.86783593472730025</v>
      </c>
      <c r="AV745" s="935">
        <f t="shared" si="204"/>
        <v>0.90550001429446514</v>
      </c>
      <c r="AW745" s="702">
        <f t="shared" si="201"/>
        <v>4.1914669335217658</v>
      </c>
      <c r="AX745" s="810">
        <f t="shared" si="202"/>
        <v>13.230640572985372</v>
      </c>
      <c r="AY745" s="991">
        <v>1.35</v>
      </c>
      <c r="AZ745" s="922">
        <v>9.58</v>
      </c>
      <c r="BA745" s="922">
        <v>-39.190000000000005</v>
      </c>
      <c r="BB745" s="922">
        <v>-10.52</v>
      </c>
      <c r="BC745" s="922">
        <v>-18.790000000000003</v>
      </c>
      <c r="BE745" s="664">
        <v>2011</v>
      </c>
      <c r="BF745" s="946" t="e">
        <f>#VALUE!</f>
        <v>#VALUE!</v>
      </c>
      <c r="BG745" s="931">
        <v>17.299999999999997</v>
      </c>
    </row>
    <row r="746" spans="1:59" ht="11.25" customHeight="1" x14ac:dyDescent="0.2">
      <c r="A746" s="537" t="s">
        <v>1697</v>
      </c>
      <c r="B746" s="925" t="s">
        <v>1698</v>
      </c>
      <c r="C746" s="988" t="s">
        <v>108</v>
      </c>
      <c r="D746" s="988" t="s">
        <v>4369</v>
      </c>
      <c r="E746" s="792">
        <v>8</v>
      </c>
      <c r="F746" s="526">
        <v>537</v>
      </c>
      <c r="G746" s="526" t="s">
        <v>115</v>
      </c>
      <c r="H746" s="526" t="s">
        <v>115</v>
      </c>
      <c r="I746" s="924">
        <v>67.66</v>
      </c>
      <c r="J746" s="702">
        <f t="shared" si="190"/>
        <v>2.7785988767366243</v>
      </c>
      <c r="K746" s="927">
        <v>0.47</v>
      </c>
      <c r="L746" s="639">
        <v>4</v>
      </c>
      <c r="M746" s="693">
        <f t="shared" si="191"/>
        <v>1.88</v>
      </c>
      <c r="N746" s="921" t="s">
        <v>220</v>
      </c>
      <c r="O746" s="795">
        <v>0.42</v>
      </c>
      <c r="P746" s="915">
        <v>43371</v>
      </c>
      <c r="Q746" s="915">
        <v>43388</v>
      </c>
      <c r="R746" s="693">
        <f t="shared" si="192"/>
        <v>11.904761904761903</v>
      </c>
      <c r="S746" s="759">
        <f>IF(INDEX(Historical!$D$7:$D$1437,MATCH(B746,Historical!$B$7:$B$1446,0))=0,"n/a",(INDEX(Historical!$C$7:$C$1437,MATCH(B746,Historical!$B$7:$B$1446,0))/INDEX(Historical!$D$7:$D$1437,MATCH(B746,Historical!$B$7:$B$1446,0))-1)*100)</f>
        <v>14.102564102564097</v>
      </c>
      <c r="T746" s="759">
        <f>IF(INDEX(Historical!$F$7:$F$1430,MATCH(B746,Historical!$B$7:$B$1446,0))=0,"n/a",((INDEX(Historical!$C$7:$C$1437,MATCH(B746,Historical!$B$7:$B$1446,0))/INDEX(Historical!$F$7:$F$1430,MATCH(B746,Historical!$B$7:$B$1446,0)))^(1/3)-1)*100)</f>
        <v>11.618627389613433</v>
      </c>
      <c r="U746" s="759">
        <f>IF(INDEX(Historical!$H$7:$H$1430,MATCH(B746,Historical!$B$7:$B$1446,0))=0,"n/a",((INDEX(Historical!$C$7:$C$1437,MATCH(B746,Historical!$B$7:$B$1446,0))/INDEX(Historical!$H$7:$H$1430,MATCH(B746,Historical!$B$7:$B$1446,0)))^(1/5)-1)*100)</f>
        <v>11.779964179892598</v>
      </c>
      <c r="V746" s="759">
        <f>IF(INDEX(Historical!$O$7:$O$1430,MATCH(B746,Historical!$B$7:$B$1446,0))=0,"n/a",((INDEX(Historical!$C$7:$C$1437,MATCH(B746,Historical!$B$7:$B$1446,0))/INDEX(Historical!$O$7:$O$1430,MATCH(B746,Historical!$B$7:$B$1446,0)))^(1/10)-1)*100)</f>
        <v>6.5931299642276509</v>
      </c>
      <c r="W746" s="760">
        <f t="shared" si="193"/>
        <v>1.7867028624958339</v>
      </c>
      <c r="X746" s="761">
        <f t="shared" si="194"/>
        <v>1.5918870513368377</v>
      </c>
      <c r="Y746" s="716"/>
      <c r="Z746" s="702">
        <f t="shared" si="195"/>
        <v>31.918505942275043</v>
      </c>
      <c r="AA746" s="935">
        <f t="shared" si="196"/>
        <v>11.487266553480476</v>
      </c>
      <c r="AB746" s="639">
        <v>12</v>
      </c>
      <c r="AC746" s="916">
        <v>5.89</v>
      </c>
      <c r="AD746" s="916">
        <v>4.17</v>
      </c>
      <c r="AE746" s="916">
        <v>6.67</v>
      </c>
      <c r="AF746" s="916">
        <v>1.22</v>
      </c>
      <c r="AG746" s="916">
        <v>11.700000000000001</v>
      </c>
      <c r="AH746" s="916">
        <v>6.7</v>
      </c>
      <c r="AI746" s="916">
        <v>13.01</v>
      </c>
      <c r="AJ746" s="916">
        <v>7.3999999999999995</v>
      </c>
      <c r="AK746" s="916">
        <v>2.76</v>
      </c>
      <c r="AL746" s="928">
        <v>25490</v>
      </c>
      <c r="AM746" s="922">
        <v>0.5</v>
      </c>
      <c r="AN746" s="916">
        <v>0.72</v>
      </c>
      <c r="AO746" s="802">
        <f t="shared" si="197"/>
        <v>3.071296503148746</v>
      </c>
      <c r="AP746" s="803">
        <f t="shared" si="198"/>
        <v>14.558563056629222</v>
      </c>
      <c r="AQ746" s="936">
        <f t="shared" si="199"/>
        <v>-21.078195675167244</v>
      </c>
      <c r="AR746" s="702">
        <f>INDEX(Historical!$C$7:$C$1437,MATCH(B746,Historical!$B$7:$B$1446,0))*IF(AH746="n/a",1.03,IF(AH746&lt;0,1.01,IF(AH746&gt;10,1.1,(1+AH746/100))))</f>
        <v>1.8992599999999999</v>
      </c>
      <c r="AS746" s="935">
        <f t="shared" si="200"/>
        <v>2.0891860000000002</v>
      </c>
      <c r="AT746" s="935">
        <f t="shared" si="204"/>
        <v>2.1468475336000004</v>
      </c>
      <c r="AU746" s="935">
        <f t="shared" si="204"/>
        <v>2.2061005255273605</v>
      </c>
      <c r="AV746" s="935">
        <f t="shared" si="204"/>
        <v>2.2669889000319157</v>
      </c>
      <c r="AW746" s="702">
        <f t="shared" si="201"/>
        <v>10.608382959159275</v>
      </c>
      <c r="AX746" s="810">
        <f t="shared" si="202"/>
        <v>15.678957965059526</v>
      </c>
      <c r="AY746" s="991">
        <v>1.39</v>
      </c>
      <c r="AZ746" s="922">
        <v>16.919999999999998</v>
      </c>
      <c r="BA746" s="922">
        <v>-34.410000000000004</v>
      </c>
      <c r="BB746" s="922">
        <v>-2.34</v>
      </c>
      <c r="BC746" s="922">
        <v>-9.7799999999999994</v>
      </c>
      <c r="BE746" s="664">
        <v>2011</v>
      </c>
      <c r="BF746" s="946" t="e">
        <f>#VALUE!</f>
        <v>#VALUE!</v>
      </c>
      <c r="BG746" s="931">
        <v>1</v>
      </c>
    </row>
    <row r="747" spans="1:59" ht="11.25" customHeight="1" x14ac:dyDescent="0.2">
      <c r="A747" s="609" t="s">
        <v>342</v>
      </c>
      <c r="B747" s="925" t="s">
        <v>343</v>
      </c>
      <c r="C747" s="988" t="s">
        <v>112</v>
      </c>
      <c r="D747" s="988" t="s">
        <v>213</v>
      </c>
      <c r="E747" s="792">
        <v>51</v>
      </c>
      <c r="F747" s="526">
        <v>23</v>
      </c>
      <c r="G747" s="526" t="s">
        <v>115</v>
      </c>
      <c r="H747" s="526" t="s">
        <v>115</v>
      </c>
      <c r="I747" s="916">
        <v>146.6</v>
      </c>
      <c r="J747" s="702">
        <f t="shared" si="190"/>
        <v>1.8008185538881309</v>
      </c>
      <c r="K747" s="927">
        <v>0.66</v>
      </c>
      <c r="L747" s="639">
        <v>4</v>
      </c>
      <c r="M747" s="693">
        <f t="shared" si="191"/>
        <v>2.64</v>
      </c>
      <c r="N747" s="921" t="s">
        <v>344</v>
      </c>
      <c r="O747" s="795">
        <v>0.63</v>
      </c>
      <c r="P747" s="915">
        <v>43349</v>
      </c>
      <c r="Q747" s="915">
        <v>43361</v>
      </c>
      <c r="R747" s="693">
        <f t="shared" si="192"/>
        <v>4.7619047619047654</v>
      </c>
      <c r="S747" s="759">
        <f>IF(INDEX(Historical!$D$7:$D$1437,MATCH(B747,Historical!$B$7:$B$1446,0))=0,"n/a",(INDEX(Historical!$C$7:$C$1437,MATCH(B747,Historical!$B$7:$B$1446,0))/INDEX(Historical!$D$7:$D$1437,MATCH(B747,Historical!$B$7:$B$1446,0))-1)*100)</f>
        <v>6.6115702479338845</v>
      </c>
      <c r="T747" s="759">
        <f>IF(INDEX(Historical!$F$7:$F$1430,MATCH(B747,Historical!$B$7:$B$1446,0))=0,"n/a",((INDEX(Historical!$C$7:$C$1437,MATCH(B747,Historical!$B$7:$B$1446,0))/INDEX(Historical!$F$7:$F$1430,MATCH(B747,Historical!$B$7:$B$1446,0)))^(1/3)-1)*100)</f>
        <v>6.431122902917763</v>
      </c>
      <c r="U747" s="759">
        <f>IF(INDEX(Historical!$H$7:$H$1430,MATCH(B747,Historical!$B$7:$B$1446,0))=0,"n/a",((INDEX(Historical!$C$7:$C$1437,MATCH(B747,Historical!$B$7:$B$1446,0))/INDEX(Historical!$H$7:$H$1430,MATCH(B747,Historical!$B$7:$B$1446,0)))^(1/5)-1)*100)</f>
        <v>5.4364811125223733</v>
      </c>
      <c r="V747" s="759">
        <f>IF(INDEX(Historical!$O$7:$O$1430,MATCH(B747,Historical!$B$7:$B$1446,0))=0,"n/a",((INDEX(Historical!$C$7:$C$1437,MATCH(B747,Historical!$B$7:$B$1446,0))/INDEX(Historical!$O$7:$O$1430,MATCH(B747,Historical!$B$7:$B$1446,0)))^(1/10)-1)*100)</f>
        <v>7.4298368254117841</v>
      </c>
      <c r="W747" s="760">
        <f t="shared" si="193"/>
        <v>0.73170935516757696</v>
      </c>
      <c r="X747" s="761">
        <f t="shared" si="194"/>
        <v>0.53826545668538339</v>
      </c>
      <c r="Y747" s="925"/>
      <c r="Z747" s="702">
        <f t="shared" si="195"/>
        <v>50.965250965250974</v>
      </c>
      <c r="AA747" s="935">
        <f t="shared" si="196"/>
        <v>28.301158301158303</v>
      </c>
      <c r="AB747" s="639">
        <v>12</v>
      </c>
      <c r="AC747" s="916">
        <v>5.18</v>
      </c>
      <c r="AD747" s="916">
        <v>3.19</v>
      </c>
      <c r="AE747" s="916">
        <v>1.54</v>
      </c>
      <c r="AF747" s="916">
        <v>3.02</v>
      </c>
      <c r="AG747" s="916">
        <v>8.3000000000000007</v>
      </c>
      <c r="AH747" s="916">
        <v>-35.299999999999997</v>
      </c>
      <c r="AI747" s="916">
        <v>10.119999999999999</v>
      </c>
      <c r="AJ747" s="916">
        <v>10.100000000000001</v>
      </c>
      <c r="AK747" s="916">
        <v>8.8800000000000008</v>
      </c>
      <c r="AL747" s="928">
        <v>21760</v>
      </c>
      <c r="AM747" s="922">
        <v>0.3</v>
      </c>
      <c r="AN747" s="916">
        <v>0.79</v>
      </c>
      <c r="AO747" s="802">
        <f t="shared" si="197"/>
        <v>-21.063858634747799</v>
      </c>
      <c r="AP747" s="803">
        <f t="shared" si="198"/>
        <v>7.2372996664105038</v>
      </c>
      <c r="AQ747" s="936">
        <f t="shared" si="199"/>
        <v>94.901112327363577</v>
      </c>
      <c r="AR747" s="702">
        <f>INDEX(Historical!$C$7:$C$1437,MATCH(B747,Historical!$B$7:$B$1446,0))*IF(AH747="n/a",1.03,IF(AH747&lt;0,1.01,IF(AH747&gt;10,1.1,(1+AH747/100))))</f>
        <v>2.6057999999999999</v>
      </c>
      <c r="AS747" s="935">
        <f t="shared" si="200"/>
        <v>2.8663799999999999</v>
      </c>
      <c r="AT747" s="935">
        <f t="shared" ref="AT747:AV766" si="205">IF($AK747="n/a",1.03*AS747,IF($AK747&lt;0,1.01*AS747,IF($AK747&gt;10,1.1*AS747,(1+$AK747/100)*AS747)))</f>
        <v>3.1209145439999997</v>
      </c>
      <c r="AU747" s="935">
        <f t="shared" si="205"/>
        <v>3.3980517555071996</v>
      </c>
      <c r="AV747" s="935">
        <f t="shared" si="205"/>
        <v>3.6997987513962389</v>
      </c>
      <c r="AW747" s="702">
        <f t="shared" si="201"/>
        <v>15.690945050903439</v>
      </c>
      <c r="AX747" s="810">
        <f t="shared" si="202"/>
        <v>10.703236733221992</v>
      </c>
      <c r="AY747" s="991">
        <v>1.25</v>
      </c>
      <c r="AZ747" s="922">
        <v>37.769999999999996</v>
      </c>
      <c r="BA747" s="922">
        <v>-5.55</v>
      </c>
      <c r="BB747" s="922">
        <v>6.22</v>
      </c>
      <c r="BC747" s="922">
        <v>9.7000000000000011</v>
      </c>
      <c r="BE747" s="664">
        <v>1968</v>
      </c>
      <c r="BF747" s="946" t="e">
        <f>#VALUE!</f>
        <v>#VALUE!</v>
      </c>
      <c r="BG747" s="931">
        <v>3</v>
      </c>
    </row>
    <row r="748" spans="1:59" ht="11.25" customHeight="1" x14ac:dyDescent="0.2">
      <c r="A748" s="537" t="s">
        <v>3919</v>
      </c>
      <c r="B748" s="925" t="s">
        <v>4219</v>
      </c>
      <c r="C748" s="988" t="s">
        <v>4224</v>
      </c>
      <c r="D748" s="988" t="s">
        <v>4360</v>
      </c>
      <c r="E748" s="792">
        <v>5</v>
      </c>
      <c r="F748" s="526">
        <v>826</v>
      </c>
      <c r="G748" s="526" t="s">
        <v>106</v>
      </c>
      <c r="H748" s="526" t="s">
        <v>106</v>
      </c>
      <c r="I748" s="929">
        <v>88.18</v>
      </c>
      <c r="J748" s="702">
        <f t="shared" si="190"/>
        <v>1.7237468813789976</v>
      </c>
      <c r="K748" s="933">
        <v>0.38</v>
      </c>
      <c r="L748" s="664">
        <v>4</v>
      </c>
      <c r="M748" s="693">
        <f t="shared" si="191"/>
        <v>1.52</v>
      </c>
      <c r="N748" s="664" t="s">
        <v>149</v>
      </c>
      <c r="O748" s="796">
        <v>0.32</v>
      </c>
      <c r="P748" s="682">
        <v>43318</v>
      </c>
      <c r="Q748" s="682">
        <v>43339</v>
      </c>
      <c r="R748" s="693">
        <f t="shared" si="192"/>
        <v>18.75</v>
      </c>
      <c r="S748" s="759">
        <f>IF(INDEX(Historical!$D$7:$D$1437,MATCH(B748,Historical!$B$7:$B$1446,0))=0,"n/a",(INDEX(Historical!$C$7:$C$1437,MATCH(B748,Historical!$B$7:$B$1446,0))/INDEX(Historical!$D$7:$D$1437,MATCH(B748,Historical!$B$7:$B$1446,0))-1)*100)</f>
        <v>16.666666666666675</v>
      </c>
      <c r="T748" s="759">
        <f>IF(INDEX(Historical!$F$7:$F$1430,MATCH(B748,Historical!$B$7:$B$1446,0))=0,"n/a",((INDEX(Historical!$C$7:$C$1437,MATCH(B748,Historical!$B$7:$B$1446,0))/INDEX(Historical!$F$7:$F$1430,MATCH(B748,Historical!$B$7:$B$1446,0)))^(1/3)-1)*100)</f>
        <v>21.528408625133899</v>
      </c>
      <c r="U748" s="759" t="str">
        <f>IF(INDEX(Historical!$H$7:$H$1430,MATCH(B748,Historical!$B$7:$B$1446,0))=0,"n/a",((INDEX(Historical!$C$7:$C$1437,MATCH(B748,Historical!$B$7:$B$1446,0))/INDEX(Historical!$H$7:$H$1430,MATCH(B748,Historical!$B$7:$B$1446,0)))^(1/5)-1)*100)</f>
        <v>n/a</v>
      </c>
      <c r="V748" s="759" t="str">
        <f>IF(INDEX(Historical!$O$7:$O$1430,MATCH(B748,Historical!$B$7:$B$1446,0))=0,"n/a",((INDEX(Historical!$C$7:$C$1437,MATCH(B748,Historical!$B$7:$B$1446,0))/INDEX(Historical!$O$7:$O$1430,MATCH(B748,Historical!$B$7:$B$1446,0)))^(1/10)-1)*100)</f>
        <v>n/a</v>
      </c>
      <c r="W748" s="760" t="str">
        <f t="shared" si="193"/>
        <v>n/a</v>
      </c>
      <c r="X748" s="761" t="str">
        <f t="shared" si="194"/>
        <v>n/a</v>
      </c>
      <c r="Y748" s="925"/>
      <c r="Z748" s="702">
        <f t="shared" si="195"/>
        <v>25.041186161449751</v>
      </c>
      <c r="AA748" s="935">
        <f t="shared" si="196"/>
        <v>14.527182866556837</v>
      </c>
      <c r="AB748" s="526">
        <v>12</v>
      </c>
      <c r="AC748" s="929">
        <v>6.07</v>
      </c>
      <c r="AD748" s="929">
        <v>1.3</v>
      </c>
      <c r="AE748" s="929">
        <v>4.0999999999999996</v>
      </c>
      <c r="AF748" s="929">
        <v>3.86</v>
      </c>
      <c r="AG748" s="929">
        <v>27.800000000000004</v>
      </c>
      <c r="AH748" s="929">
        <v>17.2</v>
      </c>
      <c r="AI748" s="929">
        <v>11.99</v>
      </c>
      <c r="AJ748" s="929">
        <v>34.4</v>
      </c>
      <c r="AK748" s="929">
        <v>11.18</v>
      </c>
      <c r="AL748" s="929">
        <v>15520</v>
      </c>
      <c r="AM748" s="929">
        <v>0.2</v>
      </c>
      <c r="AN748" s="929">
        <v>0</v>
      </c>
      <c r="AO748" s="802" t="str">
        <f t="shared" si="197"/>
        <v>n/a</v>
      </c>
      <c r="AP748" s="803" t="str">
        <f t="shared" si="198"/>
        <v>n/a</v>
      </c>
      <c r="AQ748" s="936">
        <f t="shared" si="199"/>
        <v>57.867632126706248</v>
      </c>
      <c r="AR748" s="702">
        <f>INDEX(Historical!$C$7:$C$1437,MATCH(B748,Historical!$B$7:$B$1446,0))*IF(AH748="n/a",1.03,IF(AH748&lt;0,1.01,IF(AH748&gt;10,1.1,(1+AH748/100))))</f>
        <v>1.54</v>
      </c>
      <c r="AS748" s="935">
        <f t="shared" si="200"/>
        <v>1.6940000000000002</v>
      </c>
      <c r="AT748" s="935">
        <f t="shared" si="205"/>
        <v>1.8634000000000004</v>
      </c>
      <c r="AU748" s="935">
        <f t="shared" si="205"/>
        <v>2.0497400000000008</v>
      </c>
      <c r="AV748" s="935">
        <f t="shared" si="205"/>
        <v>2.2547140000000012</v>
      </c>
      <c r="AW748" s="702">
        <f t="shared" si="201"/>
        <v>9.4018540000000019</v>
      </c>
      <c r="AX748" s="810">
        <f t="shared" si="202"/>
        <v>10.662116126105694</v>
      </c>
      <c r="AY748" s="788">
        <v>0.69</v>
      </c>
      <c r="AZ748" s="931">
        <v>46.69</v>
      </c>
      <c r="BA748" s="931">
        <v>-15.370000000000001</v>
      </c>
      <c r="BB748" s="931">
        <v>4.3999999999999995</v>
      </c>
      <c r="BC748" s="931">
        <v>6.64</v>
      </c>
      <c r="BE748" s="664">
        <v>2014</v>
      </c>
      <c r="BF748" s="946" t="e">
        <f>#VALUE!</f>
        <v>#VALUE!</v>
      </c>
      <c r="BG748" s="931">
        <v>23.7</v>
      </c>
    </row>
    <row r="749" spans="1:59" ht="11.25" customHeight="1" x14ac:dyDescent="0.2">
      <c r="A749" s="628" t="s">
        <v>1638</v>
      </c>
      <c r="B749" s="925" t="s">
        <v>1639</v>
      </c>
      <c r="C749" s="988" t="s">
        <v>123</v>
      </c>
      <c r="D749" s="988" t="s">
        <v>4400</v>
      </c>
      <c r="E749" s="792">
        <v>7</v>
      </c>
      <c r="F749" s="526">
        <v>643</v>
      </c>
      <c r="G749" s="526" t="s">
        <v>106</v>
      </c>
      <c r="H749" s="526" t="s">
        <v>106</v>
      </c>
      <c r="I749" s="924">
        <v>35.57</v>
      </c>
      <c r="J749" s="702">
        <f t="shared" si="190"/>
        <v>4.9479898791116108</v>
      </c>
      <c r="K749" s="927">
        <v>0.44</v>
      </c>
      <c r="L749" s="639">
        <v>4</v>
      </c>
      <c r="M749" s="693">
        <f t="shared" si="191"/>
        <v>1.76</v>
      </c>
      <c r="N749" s="921" t="s">
        <v>610</v>
      </c>
      <c r="O749" s="795">
        <v>0.43</v>
      </c>
      <c r="P749" s="915">
        <v>43433</v>
      </c>
      <c r="Q749" s="915">
        <v>43455</v>
      </c>
      <c r="R749" s="693">
        <f t="shared" si="192"/>
        <v>2.3255813953488391</v>
      </c>
      <c r="S749" s="759">
        <f>IF(INDEX(Historical!$D$7:$D$1437,MATCH(B749,Historical!$B$7:$B$1446,0))=0,"n/a",(INDEX(Historical!$C$7:$C$1437,MATCH(B749,Historical!$B$7:$B$1446,0))/INDEX(Historical!$D$7:$D$1437,MATCH(B749,Historical!$B$7:$B$1446,0))-1)*100)</f>
        <v>2.3668639053254559</v>
      </c>
      <c r="T749" s="759">
        <f>IF(INDEX(Historical!$F$7:$F$1430,MATCH(B749,Historical!$B$7:$B$1446,0))=0,"n/a",((INDEX(Historical!$C$7:$C$1437,MATCH(B749,Historical!$B$7:$B$1446,0))/INDEX(Historical!$F$7:$F$1430,MATCH(B749,Historical!$B$7:$B$1446,0)))^(1/3)-1)*100)</f>
        <v>3.9541410047541969</v>
      </c>
      <c r="U749" s="759">
        <f>IF(INDEX(Historical!$H$7:$H$1430,MATCH(B749,Historical!$B$7:$B$1446,0))=0,"n/a",((INDEX(Historical!$C$7:$C$1437,MATCH(B749,Historical!$B$7:$B$1446,0))/INDEX(Historical!$H$7:$H$1430,MATCH(B749,Historical!$B$7:$B$1446,0)))^(1/5)-1)*100)</f>
        <v>6.5454999507434497</v>
      </c>
      <c r="V749" s="759">
        <f>IF(INDEX(Historical!$O$7:$O$1430,MATCH(B749,Historical!$B$7:$B$1446,0))=0,"n/a",((INDEX(Historical!$C$7:$C$1437,MATCH(B749,Historical!$B$7:$B$1446,0))/INDEX(Historical!$O$7:$O$1430,MATCH(B749,Historical!$B$7:$B$1446,0)))^(1/10)-1)*100)</f>
        <v>19.149571504830941</v>
      </c>
      <c r="W749" s="760">
        <f t="shared" si="193"/>
        <v>0.34180921223705657</v>
      </c>
      <c r="X749" s="761">
        <f t="shared" si="194"/>
        <v>4.3636666338289665</v>
      </c>
      <c r="Y749" s="713"/>
      <c r="Z749" s="702">
        <f t="shared" si="195"/>
        <v>65.427509293680302</v>
      </c>
      <c r="AA749" s="935">
        <f t="shared" si="196"/>
        <v>13.223048327137548</v>
      </c>
      <c r="AB749" s="639">
        <v>12</v>
      </c>
      <c r="AC749" s="916">
        <v>2.69</v>
      </c>
      <c r="AD749" s="916">
        <v>2.64</v>
      </c>
      <c r="AE749" s="916">
        <v>1.04</v>
      </c>
      <c r="AF749" s="916">
        <v>1.95</v>
      </c>
      <c r="AG749" s="916">
        <v>16.8</v>
      </c>
      <c r="AH749" s="916">
        <v>-3.6999999999999997</v>
      </c>
      <c r="AI749" s="916">
        <v>6.3</v>
      </c>
      <c r="AJ749" s="916">
        <v>1.5</v>
      </c>
      <c r="AK749" s="916">
        <v>5</v>
      </c>
      <c r="AL749" s="928">
        <v>1090</v>
      </c>
      <c r="AM749" s="922">
        <v>0.89999999999999991</v>
      </c>
      <c r="AN749" s="916">
        <v>1.1200000000000001</v>
      </c>
      <c r="AO749" s="802">
        <f t="shared" si="197"/>
        <v>-1.7295584972824862</v>
      </c>
      <c r="AP749" s="803">
        <f t="shared" si="198"/>
        <v>11.493489829855061</v>
      </c>
      <c r="AQ749" s="936">
        <f t="shared" si="199"/>
        <v>7.0512737750118459</v>
      </c>
      <c r="AR749" s="702">
        <f>INDEX(Historical!$C$7:$C$1437,MATCH(B749,Historical!$B$7:$B$1446,0))*IF(AH749="n/a",1.03,IF(AH749&lt;0,1.01,IF(AH749&gt;10,1.1,(1+AH749/100))))</f>
        <v>1.7473000000000001</v>
      </c>
      <c r="AS749" s="935">
        <f t="shared" si="200"/>
        <v>1.8573799</v>
      </c>
      <c r="AT749" s="935">
        <f t="shared" si="205"/>
        <v>1.9502488950000001</v>
      </c>
      <c r="AU749" s="935">
        <f t="shared" si="205"/>
        <v>2.0477613397500001</v>
      </c>
      <c r="AV749" s="935">
        <f t="shared" si="205"/>
        <v>2.1501494067375</v>
      </c>
      <c r="AW749" s="702">
        <f t="shared" si="201"/>
        <v>9.7528395414875</v>
      </c>
      <c r="AX749" s="810">
        <f t="shared" si="202"/>
        <v>27.418722354477087</v>
      </c>
      <c r="AY749" s="991">
        <v>1.63</v>
      </c>
      <c r="AZ749" s="922">
        <v>46.08</v>
      </c>
      <c r="BA749" s="922">
        <v>-21.790000000000003</v>
      </c>
      <c r="BB749" s="922">
        <v>-5.8000000000000007</v>
      </c>
      <c r="BC749" s="922">
        <v>0.59</v>
      </c>
      <c r="BE749" s="664">
        <v>2013</v>
      </c>
      <c r="BF749" s="946" t="e">
        <f>#VALUE!</f>
        <v>#VALUE!</v>
      </c>
      <c r="BG749" s="931">
        <v>6.3</v>
      </c>
    </row>
    <row r="750" spans="1:59" ht="11.25" customHeight="1" x14ac:dyDescent="0.2">
      <c r="A750" s="609" t="s">
        <v>801</v>
      </c>
      <c r="B750" s="925" t="s">
        <v>802</v>
      </c>
      <c r="C750" s="988" t="s">
        <v>131</v>
      </c>
      <c r="D750" s="988" t="s">
        <v>4374</v>
      </c>
      <c r="E750" s="792">
        <v>13</v>
      </c>
      <c r="F750" s="526">
        <v>294</v>
      </c>
      <c r="G750" s="526" t="s">
        <v>37</v>
      </c>
      <c r="H750" s="526" t="s">
        <v>37</v>
      </c>
      <c r="I750" s="924">
        <v>83.19</v>
      </c>
      <c r="J750" s="702">
        <f t="shared" si="190"/>
        <v>2.6205072725087151</v>
      </c>
      <c r="K750" s="927">
        <v>0.54500000000000004</v>
      </c>
      <c r="L750" s="639">
        <v>4</v>
      </c>
      <c r="M750" s="693">
        <f t="shared" si="191"/>
        <v>2.1800000000000002</v>
      </c>
      <c r="N750" s="921" t="s">
        <v>119</v>
      </c>
      <c r="O750" s="795">
        <v>0.52</v>
      </c>
      <c r="P750" s="915">
        <v>43599</v>
      </c>
      <c r="Q750" s="915">
        <v>43619</v>
      </c>
      <c r="R750" s="693">
        <f t="shared" si="192"/>
        <v>4.8076923076923119</v>
      </c>
      <c r="S750" s="759">
        <f>IF(INDEX(Historical!$D$7:$D$1437,MATCH(B750,Historical!$B$7:$B$1446,0))=0,"n/a",(INDEX(Historical!$C$7:$C$1437,MATCH(B750,Historical!$B$7:$B$1446,0))/INDEX(Historical!$D$7:$D$1437,MATCH(B750,Historical!$B$7:$B$1446,0))-1)*100)</f>
        <v>6.2015503875969102</v>
      </c>
      <c r="T750" s="759">
        <f>IF(INDEX(Historical!$F$7:$F$1430,MATCH(B750,Historical!$B$7:$B$1446,0))=0,"n/a",((INDEX(Historical!$C$7:$C$1437,MATCH(B750,Historical!$B$7:$B$1446,0))/INDEX(Historical!$F$7:$F$1430,MATCH(B750,Historical!$B$7:$B$1446,0)))^(1/3)-1)*100)</f>
        <v>9.1569970989422433</v>
      </c>
      <c r="U750" s="759">
        <f>IF(INDEX(Historical!$H$7:$H$1430,MATCH(B750,Historical!$B$7:$B$1446,0))=0,"n/a",((INDEX(Historical!$C$7:$C$1437,MATCH(B750,Historical!$B$7:$B$1446,0))/INDEX(Historical!$H$7:$H$1430,MATCH(B750,Historical!$B$7:$B$1446,0)))^(1/5)-1)*100)</f>
        <v>9.8453658643332673</v>
      </c>
      <c r="V750" s="759">
        <f>IF(INDEX(Historical!$O$7:$O$1430,MATCH(B750,Historical!$B$7:$B$1446,0))=0,"n/a",((INDEX(Historical!$C$7:$C$1437,MATCH(B750,Historical!$B$7:$B$1446,0))/INDEX(Historical!$O$7:$O$1430,MATCH(B750,Historical!$B$7:$B$1446,0)))^(1/10)-1)*100)</f>
        <v>8.7281959014441579</v>
      </c>
      <c r="W750" s="760">
        <f t="shared" si="193"/>
        <v>1.1279955188338822</v>
      </c>
      <c r="X750" s="761">
        <f t="shared" si="194"/>
        <v>5.4696477024073715</v>
      </c>
      <c r="Y750" s="716"/>
      <c r="Z750" s="702">
        <f t="shared" si="195"/>
        <v>64.306784660766965</v>
      </c>
      <c r="AA750" s="935">
        <f t="shared" si="196"/>
        <v>24.539823008849556</v>
      </c>
      <c r="AB750" s="639">
        <v>12</v>
      </c>
      <c r="AC750" s="916">
        <v>3.39</v>
      </c>
      <c r="AD750" s="916">
        <v>3.89</v>
      </c>
      <c r="AE750" s="916">
        <v>1.54</v>
      </c>
      <c r="AF750" s="916">
        <v>1.88</v>
      </c>
      <c r="AG750" s="916">
        <v>9.1</v>
      </c>
      <c r="AH750" s="916">
        <v>-10.199999999999999</v>
      </c>
      <c r="AI750" s="916">
        <v>7.88</v>
      </c>
      <c r="AJ750" s="916">
        <v>1.7999999999999998</v>
      </c>
      <c r="AK750" s="916">
        <v>6.3</v>
      </c>
      <c r="AL750" s="928">
        <v>4420</v>
      </c>
      <c r="AM750" s="922">
        <v>0.8</v>
      </c>
      <c r="AN750" s="916">
        <v>1.02</v>
      </c>
      <c r="AO750" s="802">
        <f t="shared" si="197"/>
        <v>-12.073949872007574</v>
      </c>
      <c r="AP750" s="803">
        <f t="shared" si="198"/>
        <v>12.465873136841982</v>
      </c>
      <c r="AQ750" s="936">
        <f t="shared" si="199"/>
        <v>43.193524460410913</v>
      </c>
      <c r="AR750" s="702">
        <f>INDEX(Historical!$C$7:$C$1437,MATCH(B750,Historical!$B$7:$B$1446,0))*IF(AH750="n/a",1.03,IF(AH750&lt;0,1.01,IF(AH750&gt;10,1.1,(1+AH750/100))))</f>
        <v>2.0755500000000002</v>
      </c>
      <c r="AS750" s="935">
        <f t="shared" si="200"/>
        <v>2.2391033400000002</v>
      </c>
      <c r="AT750" s="935">
        <f t="shared" si="205"/>
        <v>2.3801668504200002</v>
      </c>
      <c r="AU750" s="935">
        <f t="shared" si="205"/>
        <v>2.5301173619964601</v>
      </c>
      <c r="AV750" s="935">
        <f t="shared" si="205"/>
        <v>2.6895147558022368</v>
      </c>
      <c r="AW750" s="702">
        <f t="shared" si="201"/>
        <v>11.914452308218696</v>
      </c>
      <c r="AX750" s="810">
        <f t="shared" si="202"/>
        <v>14.32197656956208</v>
      </c>
      <c r="AY750" s="991">
        <v>0.36</v>
      </c>
      <c r="AZ750" s="922">
        <v>18.27</v>
      </c>
      <c r="BA750" s="922">
        <v>-3.2300000000000004</v>
      </c>
      <c r="BB750" s="922">
        <v>0.57000000000000006</v>
      </c>
      <c r="BC750" s="922">
        <v>3.88</v>
      </c>
      <c r="BE750" s="664">
        <v>2007</v>
      </c>
      <c r="BF750" s="946" t="e">
        <f>#VALUE!</f>
        <v>#VALUE!</v>
      </c>
      <c r="BG750" s="931">
        <v>2.7</v>
      </c>
    </row>
    <row r="751" spans="1:59" s="838" customFormat="1" ht="11.25" customHeight="1" x14ac:dyDescent="0.2">
      <c r="A751" s="817" t="s">
        <v>1691</v>
      </c>
      <c r="B751" s="846" t="s">
        <v>1692</v>
      </c>
      <c r="C751" s="988" t="s">
        <v>112</v>
      </c>
      <c r="D751" s="988" t="s">
        <v>213</v>
      </c>
      <c r="E751" s="818">
        <v>8</v>
      </c>
      <c r="F751" s="526">
        <v>543</v>
      </c>
      <c r="G751" s="1171" t="s">
        <v>106</v>
      </c>
      <c r="H751" s="1171" t="s">
        <v>106</v>
      </c>
      <c r="I751" s="819">
        <v>66.069999999999993</v>
      </c>
      <c r="J751" s="820">
        <f t="shared" si="190"/>
        <v>1.2108369910700774</v>
      </c>
      <c r="K751" s="821">
        <v>0.2</v>
      </c>
      <c r="L751" s="822">
        <v>4</v>
      </c>
      <c r="M751" s="823">
        <f t="shared" si="191"/>
        <v>0.8</v>
      </c>
      <c r="N751" s="824" t="s">
        <v>517</v>
      </c>
      <c r="O751" s="825">
        <v>0.18</v>
      </c>
      <c r="P751" s="826">
        <v>43411</v>
      </c>
      <c r="Q751" s="826">
        <v>43431</v>
      </c>
      <c r="R751" s="823">
        <f t="shared" si="192"/>
        <v>11.111111111111121</v>
      </c>
      <c r="S751" s="759">
        <f>IF(INDEX(Historical!$D$7:$D$1437,MATCH(B751,Historical!$B$7:$B$1446,0))=0,"n/a",(INDEX(Historical!$C$7:$C$1437,MATCH(B751,Historical!$B$7:$B$1446,0))/INDEX(Historical!$D$7:$D$1437,MATCH(B751,Historical!$B$7:$B$1446,0))-1)*100)</f>
        <v>12.121212121212132</v>
      </c>
      <c r="T751" s="759">
        <f>IF(INDEX(Historical!$F$7:$F$1430,MATCH(B751,Historical!$B$7:$B$1446,0))=0,"n/a",((INDEX(Historical!$C$7:$C$1437,MATCH(B751,Historical!$B$7:$B$1446,0))/INDEX(Historical!$F$7:$F$1430,MATCH(B751,Historical!$B$7:$B$1446,0)))^(1/3)-1)*100)</f>
        <v>13.960384306101293</v>
      </c>
      <c r="U751" s="759">
        <f>IF(INDEX(Historical!$H$7:$H$1430,MATCH(B751,Historical!$B$7:$B$1446,0))=0,"n/a",((INDEX(Historical!$C$7:$C$1437,MATCH(B751,Historical!$B$7:$B$1446,0))/INDEX(Historical!$H$7:$H$1430,MATCH(B751,Historical!$B$7:$B$1446,0)))^(1/5)-1)*100)</f>
        <v>16.828973416570705</v>
      </c>
      <c r="V751" s="759">
        <f>IF(INDEX(Historical!$O$7:$O$1430,MATCH(B751,Historical!$B$7:$B$1446,0))=0,"n/a",((INDEX(Historical!$C$7:$C$1437,MATCH(B751,Historical!$B$7:$B$1446,0))/INDEX(Historical!$O$7:$O$1430,MATCH(B751,Historical!$B$7:$B$1446,0)))^(1/10)-1)*100)</f>
        <v>-1.2595178915447813</v>
      </c>
      <c r="W751" s="827" t="str">
        <f t="shared" si="193"/>
        <v>n/a</v>
      </c>
      <c r="X751" s="828">
        <f t="shared" si="194"/>
        <v>3.1164765586242043</v>
      </c>
      <c r="Y751" s="839"/>
      <c r="Z751" s="820">
        <f t="shared" si="195"/>
        <v>17.817371937639198</v>
      </c>
      <c r="AA751" s="830">
        <f t="shared" si="196"/>
        <v>14.714922048997771</v>
      </c>
      <c r="AB751" s="822">
        <v>6</v>
      </c>
      <c r="AC751" s="831">
        <v>4.49</v>
      </c>
      <c r="AD751" s="831">
        <v>1.47</v>
      </c>
      <c r="AE751" s="831">
        <v>0.99</v>
      </c>
      <c r="AF751" s="831">
        <v>1.84</v>
      </c>
      <c r="AG751" s="831">
        <v>12.1</v>
      </c>
      <c r="AH751" s="831">
        <v>22.2</v>
      </c>
      <c r="AI751" s="831">
        <v>21.6</v>
      </c>
      <c r="AJ751" s="831">
        <v>5.4</v>
      </c>
      <c r="AK751" s="831">
        <v>10</v>
      </c>
      <c r="AL751" s="832">
        <v>826.54</v>
      </c>
      <c r="AM751" s="833">
        <v>0.6</v>
      </c>
      <c r="AN751" s="831">
        <v>0.7</v>
      </c>
      <c r="AO751" s="834">
        <f t="shared" si="197"/>
        <v>3.3248883586430118</v>
      </c>
      <c r="AP751" s="835">
        <f t="shared" si="198"/>
        <v>18.039810407640783</v>
      </c>
      <c r="AQ751" s="836">
        <f t="shared" si="199"/>
        <v>9.6974760575767363</v>
      </c>
      <c r="AR751" s="702">
        <f>INDEX(Historical!$C$7:$C$1437,MATCH(B751,Historical!$B$7:$B$1446,0))*IF(AH751="n/a",1.03,IF(AH751&lt;0,1.01,IF(AH751&gt;10,1.1,(1+AH751/100))))</f>
        <v>0.81400000000000006</v>
      </c>
      <c r="AS751" s="830">
        <f t="shared" si="200"/>
        <v>0.89540000000000008</v>
      </c>
      <c r="AT751" s="830">
        <f t="shared" si="205"/>
        <v>0.98494000000000015</v>
      </c>
      <c r="AU751" s="830">
        <f t="shared" si="205"/>
        <v>1.0834340000000002</v>
      </c>
      <c r="AV751" s="830">
        <f t="shared" si="205"/>
        <v>1.1917774000000003</v>
      </c>
      <c r="AW751" s="820">
        <f t="shared" si="201"/>
        <v>4.9695514000000012</v>
      </c>
      <c r="AX751" s="837">
        <f t="shared" si="202"/>
        <v>7.5216458301801143</v>
      </c>
      <c r="AY751" s="992">
        <v>1.66</v>
      </c>
      <c r="AZ751" s="833">
        <v>6.5299999999999994</v>
      </c>
      <c r="BA751" s="833">
        <v>-42.15</v>
      </c>
      <c r="BB751" s="833">
        <v>-13.200000000000001</v>
      </c>
      <c r="BC751" s="833">
        <v>-23.919999999999998</v>
      </c>
      <c r="BD751" s="961"/>
      <c r="BE751" s="664">
        <v>2012</v>
      </c>
      <c r="BF751" s="946" t="e">
        <f>#VALUE!</f>
        <v>#VALUE!</v>
      </c>
      <c r="BG751" s="893">
        <v>5.7</v>
      </c>
    </row>
    <row r="752" spans="1:59" ht="11.25" customHeight="1" x14ac:dyDescent="0.2">
      <c r="A752" s="609" t="s">
        <v>788</v>
      </c>
      <c r="B752" s="925" t="s">
        <v>789</v>
      </c>
      <c r="C752" s="988" t="s">
        <v>123</v>
      </c>
      <c r="D752" s="988" t="s">
        <v>4205</v>
      </c>
      <c r="E752" s="792">
        <v>13</v>
      </c>
      <c r="F752" s="526">
        <v>291</v>
      </c>
      <c r="G752" s="526" t="s">
        <v>37</v>
      </c>
      <c r="H752" s="526" t="s">
        <v>37</v>
      </c>
      <c r="I752" s="924">
        <v>70.12</v>
      </c>
      <c r="J752" s="702">
        <f t="shared" si="190"/>
        <v>2.0536223616657159</v>
      </c>
      <c r="K752" s="927">
        <v>0.36</v>
      </c>
      <c r="L752" s="639">
        <v>4</v>
      </c>
      <c r="M752" s="693">
        <f t="shared" si="191"/>
        <v>1.44</v>
      </c>
      <c r="N752" s="921" t="s">
        <v>119</v>
      </c>
      <c r="O752" s="795">
        <v>0.33</v>
      </c>
      <c r="P752" s="915">
        <v>43406</v>
      </c>
      <c r="Q752" s="915">
        <v>43437</v>
      </c>
      <c r="R752" s="693">
        <f t="shared" si="192"/>
        <v>9.0909090909090811</v>
      </c>
      <c r="S752" s="759">
        <f>IF(INDEX(Historical!$D$7:$D$1437,MATCH(B752,Historical!$B$7:$B$1446,0))=0,"n/a",(INDEX(Historical!$C$7:$C$1437,MATCH(B752,Historical!$B$7:$B$1446,0))/INDEX(Historical!$D$7:$D$1437,MATCH(B752,Historical!$B$7:$B$1446,0))-1)*100)</f>
        <v>9.7560975609756184</v>
      </c>
      <c r="T752" s="759">
        <f>IF(INDEX(Historical!$F$7:$F$1430,MATCH(B752,Historical!$B$7:$B$1446,0))=0,"n/a",((INDEX(Historical!$C$7:$C$1437,MATCH(B752,Historical!$B$7:$B$1446,0))/INDEX(Historical!$F$7:$F$1430,MATCH(B752,Historical!$B$7:$B$1446,0)))^(1/3)-1)*100)</f>
        <v>9.085445530570869</v>
      </c>
      <c r="U752" s="759">
        <f>IF(INDEX(Historical!$H$7:$H$1430,MATCH(B752,Historical!$B$7:$B$1446,0))=0,"n/a",((INDEX(Historical!$C$7:$C$1437,MATCH(B752,Historical!$B$7:$B$1446,0))/INDEX(Historical!$H$7:$H$1430,MATCH(B752,Historical!$B$7:$B$1446,0)))^(1/5)-1)*100)</f>
        <v>8.207777041954877</v>
      </c>
      <c r="V752" s="759">
        <f>IF(INDEX(Historical!$O$7:$O$1430,MATCH(B752,Historical!$B$7:$B$1446,0))=0,"n/a",((INDEX(Historical!$C$7:$C$1437,MATCH(B752,Historical!$B$7:$B$1446,0))/INDEX(Historical!$O$7:$O$1430,MATCH(B752,Historical!$B$7:$B$1446,0)))^(1/10)-1)*100)</f>
        <v>6.1965003113958916</v>
      </c>
      <c r="W752" s="760">
        <f t="shared" si="193"/>
        <v>1.3245826885314727</v>
      </c>
      <c r="X752" s="761">
        <f t="shared" si="194"/>
        <v>0.95439267929707872</v>
      </c>
      <c r="Y752" s="925"/>
      <c r="Z752" s="702">
        <f t="shared" si="195"/>
        <v>41.618497109826592</v>
      </c>
      <c r="AA752" s="935">
        <f t="shared" si="196"/>
        <v>20.265895953757227</v>
      </c>
      <c r="AB752" s="639">
        <v>12</v>
      </c>
      <c r="AC752" s="916">
        <v>3.46</v>
      </c>
      <c r="AD752" s="916">
        <v>5.34</v>
      </c>
      <c r="AE752" s="916">
        <v>2.13</v>
      </c>
      <c r="AF752" s="916">
        <v>3.44</v>
      </c>
      <c r="AG752" s="916">
        <v>18.8</v>
      </c>
      <c r="AH752" s="916">
        <v>40.9</v>
      </c>
      <c r="AI752" s="916">
        <v>7.24</v>
      </c>
      <c r="AJ752" s="916">
        <v>8.6</v>
      </c>
      <c r="AK752" s="916">
        <v>3.8</v>
      </c>
      <c r="AL752" s="928">
        <v>2960</v>
      </c>
      <c r="AM752" s="922">
        <v>0.6</v>
      </c>
      <c r="AN752" s="916">
        <v>0.83</v>
      </c>
      <c r="AO752" s="802">
        <f t="shared" si="197"/>
        <v>-10.004496550136633</v>
      </c>
      <c r="AP752" s="803">
        <f t="shared" si="198"/>
        <v>10.261399403620594</v>
      </c>
      <c r="AQ752" s="936">
        <f t="shared" si="199"/>
        <v>76.02358690549886</v>
      </c>
      <c r="AR752" s="702">
        <f>INDEX(Historical!$C$7:$C$1437,MATCH(B752,Historical!$B$7:$B$1446,0))*IF(AH752="n/a",1.03,IF(AH752&lt;0,1.01,IF(AH752&gt;10,1.1,(1+AH752/100))))</f>
        <v>1.4850000000000003</v>
      </c>
      <c r="AS752" s="935">
        <f t="shared" si="200"/>
        <v>1.5925140000000004</v>
      </c>
      <c r="AT752" s="935">
        <f t="shared" si="205"/>
        <v>1.6530295320000006</v>
      </c>
      <c r="AU752" s="935">
        <f t="shared" si="205"/>
        <v>1.7158446542160006</v>
      </c>
      <c r="AV752" s="935">
        <f t="shared" si="205"/>
        <v>1.7810467510762087</v>
      </c>
      <c r="AW752" s="702">
        <f t="shared" si="201"/>
        <v>8.2274349372922106</v>
      </c>
      <c r="AX752" s="810">
        <f t="shared" si="202"/>
        <v>11.733364143314617</v>
      </c>
      <c r="AY752" s="991">
        <v>1.06</v>
      </c>
      <c r="AZ752" s="922">
        <v>35.03</v>
      </c>
      <c r="BA752" s="922">
        <v>-10.56</v>
      </c>
      <c r="BB752" s="922">
        <v>5</v>
      </c>
      <c r="BC752" s="922">
        <v>5.2299999999999995</v>
      </c>
      <c r="BD752" s="696"/>
      <c r="BE752" s="664">
        <v>2007</v>
      </c>
      <c r="BF752" s="946" t="e">
        <f>#VALUE!</f>
        <v>#VALUE!</v>
      </c>
      <c r="BG752" s="931">
        <v>8.6999999999999993</v>
      </c>
    </row>
    <row r="753" spans="1:59" ht="11.25" customHeight="1" x14ac:dyDescent="0.2">
      <c r="A753" s="537" t="s">
        <v>1703</v>
      </c>
      <c r="B753" s="925" t="s">
        <v>1704</v>
      </c>
      <c r="C753" s="988" t="s">
        <v>108</v>
      </c>
      <c r="D753" s="988" t="s">
        <v>4373</v>
      </c>
      <c r="E753" s="792">
        <v>9</v>
      </c>
      <c r="F753" s="526">
        <v>390</v>
      </c>
      <c r="G753" s="526" t="s">
        <v>37</v>
      </c>
      <c r="H753" s="526" t="s">
        <v>37</v>
      </c>
      <c r="I753" s="924">
        <v>34.35</v>
      </c>
      <c r="J753" s="702">
        <f t="shared" si="190"/>
        <v>2.9112081513828238</v>
      </c>
      <c r="K753" s="927">
        <v>0.25</v>
      </c>
      <c r="L753" s="639">
        <v>4</v>
      </c>
      <c r="M753" s="693">
        <f t="shared" si="191"/>
        <v>1</v>
      </c>
      <c r="N753" s="921" t="s">
        <v>164</v>
      </c>
      <c r="O753" s="795">
        <v>0.23</v>
      </c>
      <c r="P753" s="915">
        <v>43357</v>
      </c>
      <c r="Q753" s="915">
        <v>43374</v>
      </c>
      <c r="R753" s="693">
        <f t="shared" si="192"/>
        <v>8.6956521739130395</v>
      </c>
      <c r="S753" s="759">
        <f>IF(INDEX(Historical!$D$7:$D$1437,MATCH(B753,Historical!$B$7:$B$1446,0))=0,"n/a",(INDEX(Historical!$C$7:$C$1437,MATCH(B753,Historical!$B$7:$B$1446,0))/INDEX(Historical!$D$7:$D$1437,MATCH(B753,Historical!$B$7:$B$1446,0))-1)*100)</f>
        <v>19.999999999999996</v>
      </c>
      <c r="T753" s="759">
        <f>IF(INDEX(Historical!$F$7:$F$1430,MATCH(B753,Historical!$B$7:$B$1446,0))=0,"n/a",((INDEX(Historical!$C$7:$C$1437,MATCH(B753,Historical!$B$7:$B$1446,0))/INDEX(Historical!$F$7:$F$1430,MATCH(B753,Historical!$B$7:$B$1446,0)))^(1/3)-1)*100)</f>
        <v>14.471424255333186</v>
      </c>
      <c r="U753" s="759">
        <f>IF(INDEX(Historical!$H$7:$H$1430,MATCH(B753,Historical!$B$7:$B$1446,0))=0,"n/a",((INDEX(Historical!$C$7:$C$1437,MATCH(B753,Historical!$B$7:$B$1446,0))/INDEX(Historical!$H$7:$H$1430,MATCH(B753,Historical!$B$7:$B$1446,0)))^(1/5)-1)*100)</f>
        <v>12.195514544619957</v>
      </c>
      <c r="V753" s="759">
        <f>IF(INDEX(Historical!$O$7:$O$1430,MATCH(B753,Historical!$B$7:$B$1446,0))=0,"n/a",((INDEX(Historical!$C$7:$C$1437,MATCH(B753,Historical!$B$7:$B$1446,0))/INDEX(Historical!$O$7:$O$1430,MATCH(B753,Historical!$B$7:$B$1446,0)))^(1/10)-1)*100)</f>
        <v>7.7917090923967924</v>
      </c>
      <c r="W753" s="760">
        <f t="shared" si="193"/>
        <v>1.5651912051645294</v>
      </c>
      <c r="X753" s="761">
        <f t="shared" si="194"/>
        <v>0.87737514709496078</v>
      </c>
      <c r="Y753" s="926"/>
      <c r="Z753" s="702">
        <f t="shared" si="195"/>
        <v>39.682539682539684</v>
      </c>
      <c r="AA753" s="935">
        <f t="shared" si="196"/>
        <v>13.630952380952381</v>
      </c>
      <c r="AB753" s="639">
        <v>12</v>
      </c>
      <c r="AC753" s="916">
        <v>2.52</v>
      </c>
      <c r="AD753" s="916">
        <v>1.36</v>
      </c>
      <c r="AE753" s="916">
        <v>5.75</v>
      </c>
      <c r="AF753" s="916">
        <v>2.12</v>
      </c>
      <c r="AG753" s="916">
        <v>13.100000000000001</v>
      </c>
      <c r="AH753" s="916">
        <v>26.6</v>
      </c>
      <c r="AI753" s="916">
        <v>5.37</v>
      </c>
      <c r="AJ753" s="916">
        <v>13.900000000000002</v>
      </c>
      <c r="AK753" s="916">
        <v>10</v>
      </c>
      <c r="AL753" s="928">
        <v>776.65</v>
      </c>
      <c r="AM753" s="922">
        <v>4.5999999999999996</v>
      </c>
      <c r="AN753" s="916">
        <v>0</v>
      </c>
      <c r="AO753" s="802">
        <f t="shared" si="197"/>
        <v>1.4757703150503989</v>
      </c>
      <c r="AP753" s="803">
        <f t="shared" si="198"/>
        <v>15.10672269600278</v>
      </c>
      <c r="AQ753" s="936">
        <f t="shared" si="199"/>
        <v>13.32866470309375</v>
      </c>
      <c r="AR753" s="702">
        <f>INDEX(Historical!$C$7:$C$1437,MATCH(B753,Historical!$B$7:$B$1446,0))*IF(AH753="n/a",1.03,IF(AH753&lt;0,1.01,IF(AH753&gt;10,1.1,(1+AH753/100))))</f>
        <v>1.056</v>
      </c>
      <c r="AS753" s="935">
        <f t="shared" si="200"/>
        <v>1.1127072000000002</v>
      </c>
      <c r="AT753" s="935">
        <f t="shared" si="205"/>
        <v>1.2239779200000003</v>
      </c>
      <c r="AU753" s="935">
        <f t="shared" si="205"/>
        <v>1.3463757120000004</v>
      </c>
      <c r="AV753" s="935">
        <f t="shared" si="205"/>
        <v>1.4810132832000005</v>
      </c>
      <c r="AW753" s="702">
        <f t="shared" si="201"/>
        <v>6.220074115200001</v>
      </c>
      <c r="AX753" s="810">
        <f t="shared" si="202"/>
        <v>18.107930466375549</v>
      </c>
      <c r="AY753" s="991">
        <v>0.43</v>
      </c>
      <c r="AZ753" s="922">
        <v>22.59</v>
      </c>
      <c r="BA753" s="922">
        <v>-16.220000000000002</v>
      </c>
      <c r="BB753" s="922">
        <v>-1.82</v>
      </c>
      <c r="BC753" s="922">
        <v>-1.3299999999999998</v>
      </c>
      <c r="BE753" s="664">
        <v>2010</v>
      </c>
      <c r="BF753" s="946" t="e">
        <f>#VALUE!</f>
        <v>#VALUE!</v>
      </c>
      <c r="BG753" s="931">
        <v>1.4000000000000001</v>
      </c>
    </row>
    <row r="754" spans="1:59" ht="11.25" customHeight="1" x14ac:dyDescent="0.2">
      <c r="A754" s="537" t="s">
        <v>347</v>
      </c>
      <c r="B754" s="925" t="s">
        <v>348</v>
      </c>
      <c r="C754" s="988" t="s">
        <v>154</v>
      </c>
      <c r="D754" s="988" t="s">
        <v>4358</v>
      </c>
      <c r="E754" s="792">
        <v>26</v>
      </c>
      <c r="F754" s="526">
        <v>113</v>
      </c>
      <c r="G754" s="526" t="s">
        <v>106</v>
      </c>
      <c r="H754" s="526" t="s">
        <v>106</v>
      </c>
      <c r="I754" s="916">
        <v>188.91</v>
      </c>
      <c r="J754" s="702">
        <f t="shared" si="190"/>
        <v>1.1010534116775184</v>
      </c>
      <c r="K754" s="933">
        <v>0.52</v>
      </c>
      <c r="L754" s="639">
        <v>4</v>
      </c>
      <c r="M754" s="693">
        <f t="shared" si="191"/>
        <v>2.08</v>
      </c>
      <c r="N754" s="921" t="s">
        <v>161</v>
      </c>
      <c r="O754" s="796">
        <v>0.47</v>
      </c>
      <c r="P754" s="915">
        <v>43462</v>
      </c>
      <c r="Q754" s="915">
        <v>43496</v>
      </c>
      <c r="R754" s="693">
        <f t="shared" si="192"/>
        <v>10.638297872340436</v>
      </c>
      <c r="S754" s="759">
        <f>IF(INDEX(Historical!$D$7:$D$1437,MATCH(B754,Historical!$B$7:$B$1446,0))=0,"n/a",(INDEX(Historical!$C$7:$C$1437,MATCH(B754,Historical!$B$7:$B$1446,0))/INDEX(Historical!$D$7:$D$1437,MATCH(B754,Historical!$B$7:$B$1446,0))-1)*100)</f>
        <v>10.588235294117654</v>
      </c>
      <c r="T754" s="759">
        <f>IF(INDEX(Historical!$F$7:$F$1430,MATCH(B754,Historical!$B$7:$B$1446,0))=0,"n/a",((INDEX(Historical!$C$7:$C$1437,MATCH(B754,Historical!$B$7:$B$1446,0))/INDEX(Historical!$F$7:$F$1430,MATCH(B754,Historical!$B$7:$B$1446,0)))^(1/3)-1)*100)</f>
        <v>10.856097931999109</v>
      </c>
      <c r="U754" s="759">
        <f>IF(INDEX(Historical!$H$7:$H$1430,MATCH(B754,Historical!$B$7:$B$1446,0))=0,"n/a",((INDEX(Historical!$C$7:$C$1437,MATCH(B754,Historical!$B$7:$B$1446,0))/INDEX(Historical!$H$7:$H$1430,MATCH(B754,Historical!$B$7:$B$1446,0)))^(1/5)-1)*100)</f>
        <v>12.142542134526657</v>
      </c>
      <c r="V754" s="759">
        <f>IF(INDEX(Historical!$O$7:$O$1430,MATCH(B754,Historical!$B$7:$B$1446,0))=0,"n/a",((INDEX(Historical!$C$7:$C$1437,MATCH(B754,Historical!$B$7:$B$1446,0))/INDEX(Historical!$O$7:$O$1430,MATCH(B754,Historical!$B$7:$B$1446,0)))^(1/10)-1)*100)</f>
        <v>19.004775924371621</v>
      </c>
      <c r="W754" s="760">
        <f t="shared" si="193"/>
        <v>0.6389205630651571</v>
      </c>
      <c r="X754" s="761">
        <f t="shared" si="194"/>
        <v>0.82044203611666611</v>
      </c>
      <c r="Y754" s="710"/>
      <c r="Z754" s="702">
        <f t="shared" si="195"/>
        <v>40.232108317214703</v>
      </c>
      <c r="AA754" s="935">
        <f t="shared" si="196"/>
        <v>36.539651837524175</v>
      </c>
      <c r="AB754" s="639">
        <v>12</v>
      </c>
      <c r="AC754" s="916">
        <v>5.17</v>
      </c>
      <c r="AD754" s="916">
        <v>3.46</v>
      </c>
      <c r="AE754" s="916">
        <v>5.05</v>
      </c>
      <c r="AF754" s="916">
        <v>6.03</v>
      </c>
      <c r="AG754" s="916">
        <v>33</v>
      </c>
      <c r="AH754" s="916">
        <v>7.6</v>
      </c>
      <c r="AI754" s="916">
        <v>9.7000000000000011</v>
      </c>
      <c r="AJ754" s="916">
        <v>14.799999999999999</v>
      </c>
      <c r="AK754" s="916">
        <v>10.57</v>
      </c>
      <c r="AL754" s="928">
        <v>70070</v>
      </c>
      <c r="AM754" s="922">
        <v>0.1</v>
      </c>
      <c r="AN754" s="916">
        <v>0.72</v>
      </c>
      <c r="AO754" s="802">
        <f t="shared" si="197"/>
        <v>-23.296056291319999</v>
      </c>
      <c r="AP754" s="803">
        <f t="shared" si="198"/>
        <v>13.243595546204176</v>
      </c>
      <c r="AQ754" s="936">
        <f t="shared" si="199"/>
        <v>212.93172885561603</v>
      </c>
      <c r="AR754" s="702">
        <f>INDEX(Historical!$C$7:$C$1437,MATCH(B754,Historical!$B$7:$B$1446,0))*IF(AH754="n/a",1.03,IF(AH754&lt;0,1.01,IF(AH754&gt;10,1.1,(1+AH754/100))))</f>
        <v>2.0228800000000002</v>
      </c>
      <c r="AS754" s="935">
        <f t="shared" si="200"/>
        <v>2.2190993600000004</v>
      </c>
      <c r="AT754" s="935">
        <f t="shared" si="205"/>
        <v>2.4410092960000007</v>
      </c>
      <c r="AU754" s="935">
        <f t="shared" si="205"/>
        <v>2.6851102256000008</v>
      </c>
      <c r="AV754" s="935">
        <f t="shared" si="205"/>
        <v>2.953621248160001</v>
      </c>
      <c r="AW754" s="702">
        <f t="shared" si="201"/>
        <v>12.321720129760003</v>
      </c>
      <c r="AX754" s="810">
        <f t="shared" si="202"/>
        <v>6.522534608946061</v>
      </c>
      <c r="AY754" s="991">
        <v>0.86</v>
      </c>
      <c r="AZ754" s="922">
        <v>30.509999999999998</v>
      </c>
      <c r="BA754" s="922">
        <v>-5.47</v>
      </c>
      <c r="BB754" s="922">
        <v>-1.0900000000000001</v>
      </c>
      <c r="BC754" s="922">
        <v>8.34</v>
      </c>
      <c r="BE754" s="664">
        <v>1994</v>
      </c>
      <c r="BF754" s="946" t="e">
        <f>#VALUE!</f>
        <v>#VALUE!</v>
      </c>
      <c r="BG754" s="931">
        <v>14.6</v>
      </c>
    </row>
    <row r="755" spans="1:59" ht="11.25" customHeight="1" x14ac:dyDescent="0.2">
      <c r="A755" s="537" t="s">
        <v>349</v>
      </c>
      <c r="B755" s="925" t="s">
        <v>350</v>
      </c>
      <c r="C755" s="988" t="s">
        <v>128</v>
      </c>
      <c r="D755" s="988" t="s">
        <v>4370</v>
      </c>
      <c r="E755" s="792">
        <v>49</v>
      </c>
      <c r="F755" s="526">
        <v>30</v>
      </c>
      <c r="G755" s="526" t="s">
        <v>37</v>
      </c>
      <c r="H755" s="526" t="s">
        <v>115</v>
      </c>
      <c r="I755" s="916">
        <v>70.37</v>
      </c>
      <c r="J755" s="702">
        <f t="shared" si="190"/>
        <v>2.2168537729145945</v>
      </c>
      <c r="K755" s="927">
        <v>0.39</v>
      </c>
      <c r="L755" s="639">
        <v>4</v>
      </c>
      <c r="M755" s="693">
        <f t="shared" si="191"/>
        <v>1.56</v>
      </c>
      <c r="N755" s="921" t="s">
        <v>285</v>
      </c>
      <c r="O755" s="795">
        <v>0.36</v>
      </c>
      <c r="P755" s="915">
        <v>43468</v>
      </c>
      <c r="Q755" s="915">
        <v>43490</v>
      </c>
      <c r="R755" s="693">
        <f t="shared" si="192"/>
        <v>8.333333333333341</v>
      </c>
      <c r="S755" s="759">
        <f>IF(INDEX(Historical!$D$7:$D$1437,MATCH(B755,Historical!$B$7:$B$1446,0))=0,"n/a",(INDEX(Historical!$C$7:$C$1437,MATCH(B755,Historical!$B$7:$B$1446,0))/INDEX(Historical!$D$7:$D$1437,MATCH(B755,Historical!$B$7:$B$1446,0))-1)*100)</f>
        <v>9.0909090909090828</v>
      </c>
      <c r="T755" s="759">
        <f>IF(INDEX(Historical!$F$7:$F$1430,MATCH(B755,Historical!$B$7:$B$1446,0))=0,"n/a",((INDEX(Historical!$C$7:$C$1437,MATCH(B755,Historical!$B$7:$B$1446,0))/INDEX(Historical!$F$7:$F$1430,MATCH(B755,Historical!$B$7:$B$1446,0)))^(1/3)-1)*100)</f>
        <v>6.2658569182611146</v>
      </c>
      <c r="U755" s="759">
        <f>IF(INDEX(Historical!$H$7:$H$1430,MATCH(B755,Historical!$B$7:$B$1446,0))=0,"n/a",((INDEX(Historical!$C$7:$C$1437,MATCH(B755,Historical!$B$7:$B$1446,0))/INDEX(Historical!$H$7:$H$1430,MATCH(B755,Historical!$B$7:$B$1446,0)))^(1/5)-1)*100)</f>
        <v>5.1547496797280434</v>
      </c>
      <c r="V755" s="759">
        <f>IF(INDEX(Historical!$O$7:$O$1430,MATCH(B755,Historical!$B$7:$B$1446,0))=0,"n/a",((INDEX(Historical!$C$7:$C$1437,MATCH(B755,Historical!$B$7:$B$1446,0))/INDEX(Historical!$O$7:$O$1430,MATCH(B755,Historical!$B$7:$B$1446,0)))^(1/10)-1)*100)</f>
        <v>5.0480468452381411</v>
      </c>
      <c r="W755" s="760">
        <f t="shared" si="193"/>
        <v>1.0211374493464846</v>
      </c>
      <c r="X755" s="761">
        <f t="shared" si="194"/>
        <v>0.5727499644142271</v>
      </c>
      <c r="Y755" s="710"/>
      <c r="Z755" s="702">
        <f t="shared" si="195"/>
        <v>55.123674911660778</v>
      </c>
      <c r="AA755" s="935">
        <f t="shared" si="196"/>
        <v>24.865724381625444</v>
      </c>
      <c r="AB755" s="639">
        <v>6</v>
      </c>
      <c r="AC755" s="916">
        <v>2.83</v>
      </c>
      <c r="AD755" s="916">
        <v>2.54</v>
      </c>
      <c r="AE755" s="916">
        <v>0.61</v>
      </c>
      <c r="AF755" s="916">
        <v>16.79</v>
      </c>
      <c r="AG755" s="916">
        <v>61.1</v>
      </c>
      <c r="AH755" s="916">
        <v>23.7</v>
      </c>
      <c r="AI755" s="916">
        <v>9.879999999999999</v>
      </c>
      <c r="AJ755" s="916">
        <v>9</v>
      </c>
      <c r="AK755" s="916">
        <v>9.7900000000000009</v>
      </c>
      <c r="AL755" s="928">
        <v>36270</v>
      </c>
      <c r="AM755" s="922">
        <v>0.2</v>
      </c>
      <c r="AN755" s="916">
        <v>4.07</v>
      </c>
      <c r="AO755" s="802">
        <f t="shared" si="197"/>
        <v>-17.494120928982806</v>
      </c>
      <c r="AP755" s="803">
        <f t="shared" si="198"/>
        <v>7.3716034526426384</v>
      </c>
      <c r="AQ755" s="936">
        <f t="shared" si="199"/>
        <v>330.75928434825209</v>
      </c>
      <c r="AR755" s="702">
        <f>INDEX(Historical!$C$7:$C$1437,MATCH(B755,Historical!$B$7:$B$1446,0))*IF(AH755="n/a",1.03,IF(AH755&lt;0,1.01,IF(AH755&gt;10,1.1,(1+AH755/100))))</f>
        <v>1.5840000000000001</v>
      </c>
      <c r="AS755" s="935">
        <f t="shared" si="200"/>
        <v>1.7404992000000001</v>
      </c>
      <c r="AT755" s="935">
        <f t="shared" si="205"/>
        <v>1.9108940716800003</v>
      </c>
      <c r="AU755" s="935">
        <f t="shared" si="205"/>
        <v>2.0979706012974724</v>
      </c>
      <c r="AV755" s="935">
        <f t="shared" si="205"/>
        <v>2.3033619231644953</v>
      </c>
      <c r="AW755" s="702">
        <f t="shared" si="201"/>
        <v>9.6367257961419686</v>
      </c>
      <c r="AX755" s="810">
        <f t="shared" si="202"/>
        <v>13.694366628026103</v>
      </c>
      <c r="AY755" s="991">
        <v>0.55000000000000004</v>
      </c>
      <c r="AZ755" s="922">
        <v>18.39</v>
      </c>
      <c r="BA755" s="922">
        <v>-7.3800000000000008</v>
      </c>
      <c r="BB755" s="922">
        <v>4.3999999999999995</v>
      </c>
      <c r="BC755" s="922">
        <v>3.15</v>
      </c>
      <c r="BE755" s="664">
        <v>1971</v>
      </c>
      <c r="BF755" s="946" t="e">
        <f>#VALUE!</f>
        <v>#VALUE!</v>
      </c>
      <c r="BG755" s="931">
        <v>8</v>
      </c>
    </row>
    <row r="756" spans="1:59" ht="11.25" customHeight="1" x14ac:dyDescent="0.2">
      <c r="A756" s="537" t="s">
        <v>138</v>
      </c>
      <c r="B756" s="925" t="s">
        <v>139</v>
      </c>
      <c r="C756" s="988" t="s">
        <v>4377</v>
      </c>
      <c r="D756" s="988" t="s">
        <v>4386</v>
      </c>
      <c r="E756" s="792">
        <v>35</v>
      </c>
      <c r="F756" s="526">
        <v>79</v>
      </c>
      <c r="G756" s="526" t="s">
        <v>115</v>
      </c>
      <c r="H756" s="526" t="s">
        <v>115</v>
      </c>
      <c r="I756" s="916">
        <v>30.96</v>
      </c>
      <c r="J756" s="702">
        <f t="shared" si="190"/>
        <v>6.5891472868217065</v>
      </c>
      <c r="K756" s="927">
        <v>0.51</v>
      </c>
      <c r="L756" s="639">
        <v>4</v>
      </c>
      <c r="M756" s="693">
        <f t="shared" si="191"/>
        <v>2.04</v>
      </c>
      <c r="N756" s="921" t="s">
        <v>140</v>
      </c>
      <c r="O756" s="795">
        <v>0.5</v>
      </c>
      <c r="P756" s="915">
        <v>43474</v>
      </c>
      <c r="Q756" s="915">
        <v>43497</v>
      </c>
      <c r="R756" s="693">
        <f t="shared" si="192"/>
        <v>2.0000000000000018</v>
      </c>
      <c r="S756" s="759">
        <f>IF(INDEX(Historical!$D$7:$D$1437,MATCH(B756,Historical!$B$7:$B$1446,0))=0,"n/a",(INDEX(Historical!$C$7:$C$1437,MATCH(B756,Historical!$B$7:$B$1446,0))/INDEX(Historical!$D$7:$D$1437,MATCH(B756,Historical!$B$7:$B$1446,0))-1)*100)</f>
        <v>2.0408163265306145</v>
      </c>
      <c r="T756" s="759">
        <f>IF(INDEX(Historical!$F$7:$F$1430,MATCH(B756,Historical!$B$7:$B$1446,0))=0,"n/a",((INDEX(Historical!$C$7:$C$1437,MATCH(B756,Historical!$B$7:$B$1446,0))/INDEX(Historical!$F$7:$F$1430,MATCH(B756,Historical!$B$7:$B$1446,0)))^(1/3)-1)*100)</f>
        <v>2.0839302540953009</v>
      </c>
      <c r="U756" s="759">
        <f>IF(INDEX(Historical!$H$7:$H$1430,MATCH(B756,Historical!$B$7:$B$1446,0))=0,"n/a",((INDEX(Historical!$C$7:$C$1437,MATCH(B756,Historical!$B$7:$B$1446,0))/INDEX(Historical!$H$7:$H$1430,MATCH(B756,Historical!$B$7:$B$1446,0)))^(1/5)-1)*100)</f>
        <v>2.1295687600135116</v>
      </c>
      <c r="V756" s="759">
        <f>IF(INDEX(Historical!$O$7:$O$1430,MATCH(B756,Historical!$B$7:$B$1446,0))=0,"n/a",((INDEX(Historical!$C$7:$C$1437,MATCH(B756,Historical!$B$7:$B$1446,0))/INDEX(Historical!$O$7:$O$1430,MATCH(B756,Historical!$B$7:$B$1446,0)))^(1/10)-1)*100)</f>
        <v>2.2565182563572872</v>
      </c>
      <c r="W756" s="760">
        <f t="shared" si="193"/>
        <v>0.94374098415285546</v>
      </c>
      <c r="X756" s="761" t="str">
        <f t="shared" si="194"/>
        <v>n/a</v>
      </c>
      <c r="Y756" s="710"/>
      <c r="Z756" s="702">
        <f t="shared" si="195"/>
        <v>79.069767441860463</v>
      </c>
      <c r="AA756" s="935">
        <f t="shared" si="196"/>
        <v>12</v>
      </c>
      <c r="AB756" s="639">
        <v>12</v>
      </c>
      <c r="AC756" s="916">
        <v>2.58</v>
      </c>
      <c r="AD756" s="916">
        <v>4.75</v>
      </c>
      <c r="AE756" s="916">
        <v>1.27</v>
      </c>
      <c r="AF756" s="916">
        <v>1.23</v>
      </c>
      <c r="AG756" s="916">
        <v>19.3</v>
      </c>
      <c r="AH756" s="916">
        <v>84.5</v>
      </c>
      <c r="AI756" s="916">
        <v>1.5699999999999998</v>
      </c>
      <c r="AJ756" s="916">
        <v>-4.3</v>
      </c>
      <c r="AK756" s="916">
        <v>2.5299999999999998</v>
      </c>
      <c r="AL756" s="928">
        <v>226100</v>
      </c>
      <c r="AM756" s="922">
        <v>6.9999999999999993E-2</v>
      </c>
      <c r="AN756" s="916">
        <v>0.96</v>
      </c>
      <c r="AO756" s="802">
        <f t="shared" si="197"/>
        <v>-3.2812839531647811</v>
      </c>
      <c r="AP756" s="803">
        <f t="shared" si="198"/>
        <v>8.7187160468352189</v>
      </c>
      <c r="AQ756" s="936">
        <f t="shared" si="199"/>
        <v>-19.006173074733656</v>
      </c>
      <c r="AR756" s="702">
        <f>INDEX(Historical!$C$7:$C$1437,MATCH(B756,Historical!$B$7:$B$1446,0))*IF(AH756="n/a",1.03,IF(AH756&lt;0,1.01,IF(AH756&gt;10,1.1,(1+AH756/100))))</f>
        <v>2.2000000000000002</v>
      </c>
      <c r="AS756" s="935">
        <f t="shared" si="200"/>
        <v>2.2345400000000004</v>
      </c>
      <c r="AT756" s="935">
        <f t="shared" si="205"/>
        <v>2.2910738620000006</v>
      </c>
      <c r="AU756" s="935">
        <f t="shared" si="205"/>
        <v>2.3490380307086007</v>
      </c>
      <c r="AV756" s="935">
        <f t="shared" si="205"/>
        <v>2.4084686928855286</v>
      </c>
      <c r="AW756" s="702">
        <f t="shared" si="201"/>
        <v>11.483120585594129</v>
      </c>
      <c r="AX756" s="810">
        <f t="shared" si="202"/>
        <v>37.090182770006876</v>
      </c>
      <c r="AY756" s="991">
        <v>0.55000000000000004</v>
      </c>
      <c r="AZ756" s="922">
        <v>15.52</v>
      </c>
      <c r="BA756" s="922">
        <v>-10.34</v>
      </c>
      <c r="BB756" s="922">
        <v>-0.54</v>
      </c>
      <c r="BC756" s="922">
        <v>-0.95</v>
      </c>
      <c r="BE756" s="664">
        <v>1985</v>
      </c>
      <c r="BF756" s="946" t="e">
        <f>#VALUE!</f>
        <v>#VALUE!</v>
      </c>
      <c r="BG756" s="931">
        <v>6.6000000000000005</v>
      </c>
    </row>
    <row r="757" spans="1:59" ht="11.25" customHeight="1" x14ac:dyDescent="0.2">
      <c r="A757" s="609" t="s">
        <v>1722</v>
      </c>
      <c r="B757" s="925" t="s">
        <v>1723</v>
      </c>
      <c r="C757" s="988" t="s">
        <v>108</v>
      </c>
      <c r="D757" s="988" t="s">
        <v>4365</v>
      </c>
      <c r="E757" s="792">
        <v>9</v>
      </c>
      <c r="F757" s="526">
        <v>382</v>
      </c>
      <c r="G757" s="526" t="s">
        <v>106</v>
      </c>
      <c r="H757" s="526" t="s">
        <v>106</v>
      </c>
      <c r="I757" s="924">
        <v>28.95</v>
      </c>
      <c r="J757" s="702">
        <f t="shared" si="190"/>
        <v>3.0397236614853198</v>
      </c>
      <c r="K757" s="927">
        <v>0.22</v>
      </c>
      <c r="L757" s="639">
        <v>4</v>
      </c>
      <c r="M757" s="693">
        <f t="shared" si="191"/>
        <v>0.88</v>
      </c>
      <c r="N757" s="921" t="s">
        <v>435</v>
      </c>
      <c r="O757" s="795">
        <v>0.2</v>
      </c>
      <c r="P757" s="915">
        <v>43320</v>
      </c>
      <c r="Q757" s="915">
        <v>43335</v>
      </c>
      <c r="R757" s="693">
        <f t="shared" si="192"/>
        <v>9.9999999999999947</v>
      </c>
      <c r="S757" s="759">
        <f>IF(INDEX(Historical!$D$7:$D$1437,MATCH(B757,Historical!$B$7:$B$1446,0))=0,"n/a",(INDEX(Historical!$C$7:$C$1437,MATCH(B757,Historical!$B$7:$B$1446,0))/INDEX(Historical!$D$7:$D$1437,MATCH(B757,Historical!$B$7:$B$1446,0))-1)*100)</f>
        <v>4.9999999999999822</v>
      </c>
      <c r="T757" s="759">
        <f>IF(INDEX(Historical!$F$7:$F$1430,MATCH(B757,Historical!$B$7:$B$1446,0))=0,"n/a",((INDEX(Historical!$C$7:$C$1437,MATCH(B757,Historical!$B$7:$B$1446,0))/INDEX(Historical!$F$7:$F$1430,MATCH(B757,Historical!$B$7:$B$1446,0)))^(1/3)-1)*100)</f>
        <v>8.3706762661827092</v>
      </c>
      <c r="U757" s="759">
        <f>IF(INDEX(Historical!$H$7:$H$1430,MATCH(B757,Historical!$B$7:$B$1446,0))=0,"n/a",((INDEX(Historical!$C$7:$C$1437,MATCH(B757,Historical!$B$7:$B$1446,0))/INDEX(Historical!$H$7:$H$1430,MATCH(B757,Historical!$B$7:$B$1446,0)))^(1/5)-1)*100)</f>
        <v>10.066508085209659</v>
      </c>
      <c r="V757" s="759" t="str">
        <f>IF(INDEX(Historical!$O$7:$O$1430,MATCH(B757,Historical!$B$7:$B$1446,0))=0,"n/a",((INDEX(Historical!$C$7:$C$1437,MATCH(B757,Historical!$B$7:$B$1446,0))/INDEX(Historical!$O$7:$O$1430,MATCH(B757,Historical!$B$7:$B$1446,0)))^(1/10)-1)*100)</f>
        <v>n/a</v>
      </c>
      <c r="W757" s="760" t="str">
        <f t="shared" si="193"/>
        <v>n/a</v>
      </c>
      <c r="X757" s="761">
        <f t="shared" si="194"/>
        <v>1.5486935515707168</v>
      </c>
      <c r="Y757" s="717"/>
      <c r="Z757" s="702">
        <f t="shared" si="195"/>
        <v>43.137254901960787</v>
      </c>
      <c r="AA757" s="935">
        <f t="shared" si="196"/>
        <v>14.191176470588236</v>
      </c>
      <c r="AB757" s="639">
        <v>12</v>
      </c>
      <c r="AC757" s="916">
        <v>2.04</v>
      </c>
      <c r="AD757" s="916">
        <v>3.56</v>
      </c>
      <c r="AE757" s="916">
        <v>3.82</v>
      </c>
      <c r="AF757" s="916">
        <v>1.1299999999999999</v>
      </c>
      <c r="AG757" s="916">
        <v>7.1</v>
      </c>
      <c r="AH757" s="916">
        <v>14.099999999999998</v>
      </c>
      <c r="AI757" s="916">
        <v>2.42</v>
      </c>
      <c r="AJ757" s="916">
        <v>6.5</v>
      </c>
      <c r="AK757" s="916">
        <v>4</v>
      </c>
      <c r="AL757" s="928">
        <v>280.24</v>
      </c>
      <c r="AM757" s="922">
        <v>4.9000000000000004</v>
      </c>
      <c r="AN757" s="916">
        <v>0</v>
      </c>
      <c r="AO757" s="802">
        <f t="shared" si="197"/>
        <v>-1.0849447238932566</v>
      </c>
      <c r="AP757" s="803">
        <f t="shared" si="198"/>
        <v>13.106231746694979</v>
      </c>
      <c r="AQ757" s="936">
        <f t="shared" si="199"/>
        <v>-15.577703282802513</v>
      </c>
      <c r="AR757" s="702">
        <f>INDEX(Historical!$C$7:$C$1437,MATCH(B757,Historical!$B$7:$B$1446,0))*IF(AH757="n/a",1.03,IF(AH757&lt;0,1.01,IF(AH757&gt;10,1.1,(1+AH757/100))))</f>
        <v>0.92400000000000004</v>
      </c>
      <c r="AS757" s="935">
        <f t="shared" si="200"/>
        <v>0.9463608</v>
      </c>
      <c r="AT757" s="935">
        <f t="shared" si="205"/>
        <v>0.98421523200000005</v>
      </c>
      <c r="AU757" s="935">
        <f t="shared" si="205"/>
        <v>1.02358384128</v>
      </c>
      <c r="AV757" s="935">
        <f t="shared" si="205"/>
        <v>1.0645271949312001</v>
      </c>
      <c r="AW757" s="702">
        <f t="shared" si="201"/>
        <v>4.9426870682112005</v>
      </c>
      <c r="AX757" s="810">
        <f t="shared" si="202"/>
        <v>17.073185036998968</v>
      </c>
      <c r="AY757" s="991">
        <v>0.42</v>
      </c>
      <c r="AZ757" s="922">
        <v>16.84</v>
      </c>
      <c r="BA757" s="922">
        <v>-8.43</v>
      </c>
      <c r="BB757" s="922">
        <v>4.26</v>
      </c>
      <c r="BC757" s="922">
        <v>2.7</v>
      </c>
      <c r="BE757" s="664">
        <v>2010</v>
      </c>
      <c r="BF757" s="946" t="e">
        <f>#VALUE!</f>
        <v>#VALUE!</v>
      </c>
      <c r="BG757" s="931">
        <v>0.8</v>
      </c>
    </row>
    <row r="758" spans="1:59" ht="11.25" customHeight="1" x14ac:dyDescent="0.2">
      <c r="A758" s="628" t="s">
        <v>1736</v>
      </c>
      <c r="B758" s="925" t="s">
        <v>1737</v>
      </c>
      <c r="C758" s="988" t="s">
        <v>108</v>
      </c>
      <c r="D758" s="988" t="s">
        <v>4373</v>
      </c>
      <c r="E758" s="792">
        <v>6</v>
      </c>
      <c r="F758" s="526">
        <v>746</v>
      </c>
      <c r="G758" s="526" t="s">
        <v>106</v>
      </c>
      <c r="H758" s="526" t="s">
        <v>106</v>
      </c>
      <c r="I758" s="924">
        <v>39.909999999999997</v>
      </c>
      <c r="J758" s="702">
        <f t="shared" si="190"/>
        <v>1.9042846404409923</v>
      </c>
      <c r="K758" s="927">
        <v>0.19</v>
      </c>
      <c r="L758" s="639">
        <v>4</v>
      </c>
      <c r="M758" s="693">
        <f t="shared" si="191"/>
        <v>0.76</v>
      </c>
      <c r="N758" s="921" t="s">
        <v>320</v>
      </c>
      <c r="O758" s="795">
        <v>0.17</v>
      </c>
      <c r="P758" s="915">
        <v>43447</v>
      </c>
      <c r="Q758" s="915">
        <v>43462</v>
      </c>
      <c r="R758" s="693">
        <f t="shared" si="192"/>
        <v>11.764705882352935</v>
      </c>
      <c r="S758" s="759">
        <f>IF(INDEX(Historical!$D$7:$D$1437,MATCH(B758,Historical!$B$7:$B$1446,0))=0,"n/a",(INDEX(Historical!$C$7:$C$1437,MATCH(B758,Historical!$B$7:$B$1446,0))/INDEX(Historical!$D$7:$D$1437,MATCH(B758,Historical!$B$7:$B$1446,0))-1)*100)</f>
        <v>6.0606060606060552</v>
      </c>
      <c r="T758" s="759">
        <f>IF(INDEX(Historical!$F$7:$F$1430,MATCH(B758,Historical!$B$7:$B$1446,0))=0,"n/a",((INDEX(Historical!$C$7:$C$1437,MATCH(B758,Historical!$B$7:$B$1446,0))/INDEX(Historical!$F$7:$F$1430,MATCH(B758,Historical!$B$7:$B$1446,0)))^(1/3)-1)*100)</f>
        <v>10.415886963424924</v>
      </c>
      <c r="U758" s="759">
        <f>IF(INDEX(Historical!$H$7:$H$1430,MATCH(B758,Historical!$B$7:$B$1446,0))=0,"n/a",((INDEX(Historical!$C$7:$C$1437,MATCH(B758,Historical!$B$7:$B$1446,0))/INDEX(Historical!$H$7:$H$1430,MATCH(B758,Historical!$B$7:$B$1446,0)))^(1/5)-1)*100)</f>
        <v>10.756634324828983</v>
      </c>
      <c r="V758" s="759">
        <f>IF(INDEX(Historical!$O$7:$O$1430,MATCH(B758,Historical!$B$7:$B$1446,0))=0,"n/a",((INDEX(Historical!$C$7:$C$1437,MATCH(B758,Historical!$B$7:$B$1446,0))/INDEX(Historical!$O$7:$O$1430,MATCH(B758,Historical!$B$7:$B$1446,0)))^(1/10)-1)*100)</f>
        <v>3.017135486046052</v>
      </c>
      <c r="W758" s="760">
        <f t="shared" si="193"/>
        <v>3.5651810714425438</v>
      </c>
      <c r="X758" s="761">
        <f t="shared" si="194"/>
        <v>1.265486391156351</v>
      </c>
      <c r="Y758" s="716"/>
      <c r="Z758" s="702">
        <f t="shared" si="195"/>
        <v>30.039525691699609</v>
      </c>
      <c r="AA758" s="935">
        <f t="shared" si="196"/>
        <v>15.774703557312252</v>
      </c>
      <c r="AB758" s="639">
        <v>12</v>
      </c>
      <c r="AC758" s="916">
        <v>2.5299999999999998</v>
      </c>
      <c r="AD758" s="916">
        <v>2.25</v>
      </c>
      <c r="AE758" s="916">
        <v>5.27</v>
      </c>
      <c r="AF758" s="916">
        <v>1.47</v>
      </c>
      <c r="AG758" s="916">
        <v>7.3</v>
      </c>
      <c r="AH758" s="916">
        <v>23.200000000000003</v>
      </c>
      <c r="AI758" s="916">
        <v>5.4</v>
      </c>
      <c r="AJ758" s="916">
        <v>8.5</v>
      </c>
      <c r="AK758" s="916">
        <v>7.0000000000000009</v>
      </c>
      <c r="AL758" s="928">
        <v>1200</v>
      </c>
      <c r="AM758" s="922">
        <v>0.89999999999999991</v>
      </c>
      <c r="AN758" s="916">
        <v>7.0000000000000007E-2</v>
      </c>
      <c r="AO758" s="802">
        <f t="shared" si="197"/>
        <v>-3.1137845920422773</v>
      </c>
      <c r="AP758" s="803">
        <f t="shared" si="198"/>
        <v>12.660918965269975</v>
      </c>
      <c r="AQ758" s="936">
        <f t="shared" si="199"/>
        <v>1.5191590658827581</v>
      </c>
      <c r="AR758" s="702">
        <f>INDEX(Historical!$C$7:$C$1437,MATCH(B758,Historical!$B$7:$B$1446,0))*IF(AH758="n/a",1.03,IF(AH758&lt;0,1.01,IF(AH758&gt;10,1.1,(1+AH758/100))))</f>
        <v>0.77</v>
      </c>
      <c r="AS758" s="935">
        <f t="shared" si="200"/>
        <v>0.81158000000000008</v>
      </c>
      <c r="AT758" s="935">
        <f t="shared" si="205"/>
        <v>0.86839060000000012</v>
      </c>
      <c r="AU758" s="935">
        <f t="shared" si="205"/>
        <v>0.92917794200000015</v>
      </c>
      <c r="AV758" s="935">
        <f t="shared" si="205"/>
        <v>0.99422039794000017</v>
      </c>
      <c r="AW758" s="702">
        <f t="shared" si="201"/>
        <v>4.3733689399400006</v>
      </c>
      <c r="AX758" s="810">
        <f t="shared" si="202"/>
        <v>10.958078025407168</v>
      </c>
      <c r="AY758" s="991">
        <v>0.87</v>
      </c>
      <c r="AZ758" s="922">
        <v>28.549999999999997</v>
      </c>
      <c r="BA758" s="922">
        <v>-2.2800000000000002</v>
      </c>
      <c r="BB758" s="922">
        <v>1.02</v>
      </c>
      <c r="BC758" s="922">
        <v>5.99</v>
      </c>
      <c r="BE758" s="664">
        <v>2014</v>
      </c>
      <c r="BF758" s="946" t="e">
        <f>#VALUE!</f>
        <v>#VALUE!</v>
      </c>
      <c r="BG758" s="931">
        <v>0.89999999999999991</v>
      </c>
    </row>
    <row r="759" spans="1:59" ht="11.25" customHeight="1" x14ac:dyDescent="0.2">
      <c r="A759" s="609" t="s">
        <v>1711</v>
      </c>
      <c r="B759" s="925" t="s">
        <v>1712</v>
      </c>
      <c r="C759" s="988" t="s">
        <v>4353</v>
      </c>
      <c r="D759" s="988" t="s">
        <v>4354</v>
      </c>
      <c r="E759" s="792">
        <v>10</v>
      </c>
      <c r="F759" s="526">
        <v>348</v>
      </c>
      <c r="G759" s="526" t="s">
        <v>37</v>
      </c>
      <c r="H759" s="526" t="s">
        <v>115</v>
      </c>
      <c r="I759" s="924">
        <v>49.3</v>
      </c>
      <c r="J759" s="702">
        <f t="shared" si="190"/>
        <v>5.4766734279918872</v>
      </c>
      <c r="K759" s="927">
        <v>0.67500000000000004</v>
      </c>
      <c r="L759" s="639">
        <v>4</v>
      </c>
      <c r="M759" s="693">
        <f t="shared" si="191"/>
        <v>2.7</v>
      </c>
      <c r="N759" s="921" t="s">
        <v>320</v>
      </c>
      <c r="O759" s="795">
        <v>0.65500000000000003</v>
      </c>
      <c r="P759" s="915">
        <v>43538</v>
      </c>
      <c r="Q759" s="915">
        <v>43553</v>
      </c>
      <c r="R759" s="693">
        <f t="shared" si="192"/>
        <v>3.0534351145038197</v>
      </c>
      <c r="S759" s="759">
        <f>IF(INDEX(Historical!$D$7:$D$1437,MATCH(B759,Historical!$B$7:$B$1446,0))=0,"n/a",(INDEX(Historical!$C$7:$C$1437,MATCH(B759,Historical!$B$7:$B$1446,0))/INDEX(Historical!$D$7:$D$1437,MATCH(B759,Historical!$B$7:$B$1446,0))-1)*100)</f>
        <v>4.8000000000000043</v>
      </c>
      <c r="T759" s="759">
        <f>IF(INDEX(Historical!$F$7:$F$1430,MATCH(B759,Historical!$B$7:$B$1446,0))=0,"n/a",((INDEX(Historical!$C$7:$C$1437,MATCH(B759,Historical!$B$7:$B$1446,0))/INDEX(Historical!$F$7:$F$1430,MATCH(B759,Historical!$B$7:$B$1446,0)))^(1/3)-1)*100)</f>
        <v>5.0503775006565998</v>
      </c>
      <c r="U759" s="759">
        <f>IF(INDEX(Historical!$H$7:$H$1430,MATCH(B759,Historical!$B$7:$B$1446,0))=0,"n/a",((INDEX(Historical!$C$7:$C$1437,MATCH(B759,Historical!$B$7:$B$1446,0))/INDEX(Historical!$H$7:$H$1430,MATCH(B759,Historical!$B$7:$B$1446,0)))^(1/5)-1)*100)</f>
        <v>5.5490330752731909</v>
      </c>
      <c r="V759" s="759">
        <f>IF(INDEX(Historical!$O$7:$O$1430,MATCH(B759,Historical!$B$7:$B$1446,0))=0,"n/a",((INDEX(Historical!$C$7:$C$1437,MATCH(B759,Historical!$B$7:$B$1446,0))/INDEX(Historical!$O$7:$O$1430,MATCH(B759,Historical!$B$7:$B$1446,0)))^(1/10)-1)*100)</f>
        <v>4.669300143315569</v>
      </c>
      <c r="W759" s="760">
        <f t="shared" si="193"/>
        <v>1.1884078780450689</v>
      </c>
      <c r="X759" s="761" t="str">
        <f t="shared" si="194"/>
        <v>n/a</v>
      </c>
      <c r="Y759" s="711"/>
      <c r="Z759" s="702">
        <f t="shared" si="195"/>
        <v>284.21052631578954</v>
      </c>
      <c r="AA759" s="935">
        <f t="shared" si="196"/>
        <v>51.89473684210526</v>
      </c>
      <c r="AB759" s="639">
        <v>12</v>
      </c>
      <c r="AC759" s="916">
        <v>0.95</v>
      </c>
      <c r="AD759" s="916">
        <v>8.9</v>
      </c>
      <c r="AE759" s="916">
        <v>4.63</v>
      </c>
      <c r="AF759" s="918" t="s">
        <v>137</v>
      </c>
      <c r="AG759" s="918">
        <v>-149.19999999999999</v>
      </c>
      <c r="AH759" s="916">
        <v>3.8</v>
      </c>
      <c r="AI759" s="916">
        <v>39.97</v>
      </c>
      <c r="AJ759" s="916">
        <v>-11.1</v>
      </c>
      <c r="AK759" s="916">
        <v>5.84</v>
      </c>
      <c r="AL759" s="928">
        <v>2960</v>
      </c>
      <c r="AM759" s="922">
        <v>0.3</v>
      </c>
      <c r="AN759" s="919" t="s">
        <v>137</v>
      </c>
      <c r="AO759" s="802">
        <f t="shared" si="197"/>
        <v>-40.869030338840183</v>
      </c>
      <c r="AP759" s="803">
        <f t="shared" si="198"/>
        <v>11.025706503265077</v>
      </c>
      <c r="AQ759" s="936" t="str">
        <f t="shared" si="199"/>
        <v>n/a</v>
      </c>
      <c r="AR759" s="702">
        <f>INDEX(Historical!$C$7:$C$1437,MATCH(B759,Historical!$B$7:$B$1446,0))*IF(AH759="n/a",1.03,IF(AH759&lt;0,1.01,IF(AH759&gt;10,1.1,(1+AH759/100))))</f>
        <v>2.71956</v>
      </c>
      <c r="AS759" s="935">
        <f t="shared" si="200"/>
        <v>2.9915160000000003</v>
      </c>
      <c r="AT759" s="935">
        <f t="shared" si="205"/>
        <v>3.1662205344000003</v>
      </c>
      <c r="AU759" s="935">
        <f t="shared" si="205"/>
        <v>3.3511278136089602</v>
      </c>
      <c r="AV759" s="935">
        <f t="shared" si="205"/>
        <v>3.5468336779237233</v>
      </c>
      <c r="AW759" s="702">
        <f t="shared" si="201"/>
        <v>15.775258025932684</v>
      </c>
      <c r="AX759" s="810">
        <f t="shared" si="202"/>
        <v>31.998494981607884</v>
      </c>
      <c r="AY759" s="991">
        <v>0.83</v>
      </c>
      <c r="AZ759" s="922">
        <v>13.489999999999998</v>
      </c>
      <c r="BA759" s="922">
        <v>-24.73</v>
      </c>
      <c r="BB759" s="922">
        <v>-5.53</v>
      </c>
      <c r="BC759" s="922">
        <v>-9.64</v>
      </c>
      <c r="BE759" s="664">
        <v>2010</v>
      </c>
      <c r="BF759" s="946" t="e">
        <f>#VALUE!</f>
        <v>#VALUE!</v>
      </c>
      <c r="BG759" s="931">
        <v>1.3</v>
      </c>
    </row>
    <row r="760" spans="1:59" ht="11.25" customHeight="1" x14ac:dyDescent="0.2">
      <c r="A760" s="537" t="s">
        <v>355</v>
      </c>
      <c r="B760" s="925" t="s">
        <v>356</v>
      </c>
      <c r="C760" s="988" t="s">
        <v>4377</v>
      </c>
      <c r="D760" s="988" t="s">
        <v>4406</v>
      </c>
      <c r="E760" s="792">
        <v>45</v>
      </c>
      <c r="F760" s="526">
        <v>52</v>
      </c>
      <c r="G760" s="526" t="s">
        <v>37</v>
      </c>
      <c r="H760" s="526" t="s">
        <v>37</v>
      </c>
      <c r="I760" s="916">
        <v>31.88</v>
      </c>
      <c r="J760" s="702">
        <f t="shared" si="190"/>
        <v>2.0702634880803013</v>
      </c>
      <c r="K760" s="927">
        <v>0.16500000000000001</v>
      </c>
      <c r="L760" s="639">
        <v>4</v>
      </c>
      <c r="M760" s="693">
        <f t="shared" si="191"/>
        <v>0.66</v>
      </c>
      <c r="N760" s="921" t="s">
        <v>152</v>
      </c>
      <c r="O760" s="795">
        <v>0.16</v>
      </c>
      <c r="P760" s="915">
        <v>43538</v>
      </c>
      <c r="Q760" s="915">
        <v>43553</v>
      </c>
      <c r="R760" s="693">
        <f t="shared" si="192"/>
        <v>3.1250000000000027</v>
      </c>
      <c r="S760" s="759">
        <f>IF(INDEX(Historical!$D$7:$D$1437,MATCH(B760,Historical!$B$7:$B$1446,0))=0,"n/a",(INDEX(Historical!$C$7:$C$1437,MATCH(B760,Historical!$B$7:$B$1446,0))/INDEX(Historical!$D$7:$D$1437,MATCH(B760,Historical!$B$7:$B$1446,0))-1)*100)</f>
        <v>3.2258064516129004</v>
      </c>
      <c r="T760" s="759">
        <f>IF(INDEX(Historical!$F$7:$F$1430,MATCH(B760,Historical!$B$7:$B$1446,0))=0,"n/a",((INDEX(Historical!$C$7:$C$1437,MATCH(B760,Historical!$B$7:$B$1446,0))/INDEX(Historical!$F$7:$F$1430,MATCH(B760,Historical!$B$7:$B$1446,0)))^(1/3)-1)*100)</f>
        <v>4.3038381993584451</v>
      </c>
      <c r="U760" s="759">
        <f>IF(INDEX(Historical!$H$7:$H$1430,MATCH(B760,Historical!$B$7:$B$1446,0))=0,"n/a",((INDEX(Historical!$C$7:$C$1437,MATCH(B760,Historical!$B$7:$B$1446,0))/INDEX(Historical!$H$7:$H$1430,MATCH(B760,Historical!$B$7:$B$1446,0)))^(1/5)-1)*100)</f>
        <v>4.6458378616732965</v>
      </c>
      <c r="V760" s="759">
        <f>IF(INDEX(Historical!$O$7:$O$1430,MATCH(B760,Historical!$B$7:$B$1446,0))=0,"n/a",((INDEX(Historical!$C$7:$C$1437,MATCH(B760,Historical!$B$7:$B$1446,0))/INDEX(Historical!$O$7:$O$1430,MATCH(B760,Historical!$B$7:$B$1446,0)))^(1/10)-1)*100)</f>
        <v>4.5537494162228631</v>
      </c>
      <c r="W760" s="760">
        <f t="shared" si="193"/>
        <v>1.0202225544344548</v>
      </c>
      <c r="X760" s="761" t="str">
        <f t="shared" si="194"/>
        <v>n/a</v>
      </c>
      <c r="Y760" s="925"/>
      <c r="Z760" s="702">
        <f t="shared" si="195"/>
        <v>63.46153846153846</v>
      </c>
      <c r="AA760" s="935">
        <f t="shared" si="196"/>
        <v>30.653846153846153</v>
      </c>
      <c r="AB760" s="639">
        <v>12</v>
      </c>
      <c r="AC760" s="916">
        <v>1.04</v>
      </c>
      <c r="AD760" s="916" t="s">
        <v>137</v>
      </c>
      <c r="AE760" s="916">
        <v>0.67</v>
      </c>
      <c r="AF760" s="916">
        <v>0.78</v>
      </c>
      <c r="AG760" s="916">
        <v>3</v>
      </c>
      <c r="AH760" s="918">
        <v>167.2</v>
      </c>
      <c r="AI760" s="918">
        <v>25.55</v>
      </c>
      <c r="AJ760" s="916">
        <v>-4.3</v>
      </c>
      <c r="AK760" s="916" t="s">
        <v>137</v>
      </c>
      <c r="AL760" s="928">
        <v>3430</v>
      </c>
      <c r="AM760" s="922">
        <v>0.6</v>
      </c>
      <c r="AN760" s="916">
        <v>0.53</v>
      </c>
      <c r="AO760" s="802">
        <f t="shared" si="197"/>
        <v>-23.937744804092556</v>
      </c>
      <c r="AP760" s="803">
        <f t="shared" si="198"/>
        <v>6.7161013497535977</v>
      </c>
      <c r="AQ760" s="936">
        <f t="shared" si="199"/>
        <v>3.0857248442608842</v>
      </c>
      <c r="AR760" s="702">
        <f>INDEX(Historical!$C$7:$C$1437,MATCH(B760,Historical!$B$7:$B$1446,0))*IF(AH760="n/a",1.03,IF(AH760&lt;0,1.01,IF(AH760&gt;10,1.1,(1+AH760/100))))</f>
        <v>0.70400000000000007</v>
      </c>
      <c r="AS760" s="935">
        <f t="shared" si="200"/>
        <v>0.77440000000000009</v>
      </c>
      <c r="AT760" s="935">
        <f t="shared" si="205"/>
        <v>0.79763200000000012</v>
      </c>
      <c r="AU760" s="935">
        <f t="shared" si="205"/>
        <v>0.82156096000000012</v>
      </c>
      <c r="AV760" s="935">
        <f t="shared" si="205"/>
        <v>0.84620778880000014</v>
      </c>
      <c r="AW760" s="702">
        <f t="shared" si="201"/>
        <v>3.9438007488000006</v>
      </c>
      <c r="AX760" s="810">
        <f t="shared" si="202"/>
        <v>12.37076771894605</v>
      </c>
      <c r="AY760" s="991">
        <v>1.02</v>
      </c>
      <c r="AZ760" s="922">
        <v>32.86</v>
      </c>
      <c r="BA760" s="922">
        <v>-14.510000000000002</v>
      </c>
      <c r="BB760" s="922">
        <v>-0.84</v>
      </c>
      <c r="BC760" s="922">
        <v>-0.47000000000000003</v>
      </c>
      <c r="BE760" s="664">
        <v>1975</v>
      </c>
      <c r="BF760" s="946" t="e">
        <f>#VALUE!</f>
        <v>#VALUE!</v>
      </c>
      <c r="BG760" s="931">
        <v>1.4000000000000001</v>
      </c>
    </row>
    <row r="761" spans="1:59" s="838" customFormat="1" ht="11.25" customHeight="1" x14ac:dyDescent="0.2">
      <c r="A761" s="697" t="s">
        <v>1715</v>
      </c>
      <c r="B761" s="846" t="s">
        <v>1716</v>
      </c>
      <c r="C761" s="988" t="s">
        <v>4224</v>
      </c>
      <c r="D761" s="988" t="s">
        <v>4372</v>
      </c>
      <c r="E761" s="818">
        <v>6</v>
      </c>
      <c r="F761" s="526">
        <v>723</v>
      </c>
      <c r="G761" s="1171" t="s">
        <v>106</v>
      </c>
      <c r="H761" s="1171" t="s">
        <v>106</v>
      </c>
      <c r="I761" s="819">
        <v>95.65</v>
      </c>
      <c r="J761" s="820">
        <f t="shared" si="190"/>
        <v>1.840041819132253</v>
      </c>
      <c r="K761" s="821">
        <v>0.44</v>
      </c>
      <c r="L761" s="822">
        <v>4</v>
      </c>
      <c r="M761" s="823">
        <f t="shared" si="191"/>
        <v>1.76</v>
      </c>
      <c r="N761" s="824" t="s">
        <v>228</v>
      </c>
      <c r="O761" s="825">
        <v>0.4</v>
      </c>
      <c r="P761" s="842">
        <v>43244</v>
      </c>
      <c r="Q761" s="842">
        <v>43259</v>
      </c>
      <c r="R761" s="823">
        <f t="shared" si="192"/>
        <v>9.9999999999999947</v>
      </c>
      <c r="S761" s="759">
        <f>IF(INDEX(Historical!$D$7:$D$1437,MATCH(B761,Historical!$B$7:$B$1446,0))=0,"n/a",(INDEX(Historical!$C$7:$C$1437,MATCH(B761,Historical!$B$7:$B$1446,0))/INDEX(Historical!$D$7:$D$1437,MATCH(B761,Historical!$B$7:$B$1446,0))-1)*100)</f>
        <v>9.5541401273885107</v>
      </c>
      <c r="T761" s="759">
        <f>IF(INDEX(Historical!$F$7:$F$1430,MATCH(B761,Historical!$B$7:$B$1446,0))=0,"n/a",((INDEX(Historical!$C$7:$C$1437,MATCH(B761,Historical!$B$7:$B$1446,0))/INDEX(Historical!$F$7:$F$1430,MATCH(B761,Historical!$B$7:$B$1446,0)))^(1/3)-1)*100)</f>
        <v>10.3501240610526</v>
      </c>
      <c r="U761" s="759">
        <f>IF(INDEX(Historical!$H$7:$H$1430,MATCH(B761,Historical!$B$7:$B$1446,0))=0,"n/a",((INDEX(Historical!$C$7:$C$1437,MATCH(B761,Historical!$B$7:$B$1446,0))/INDEX(Historical!$H$7:$H$1430,MATCH(B761,Historical!$B$7:$B$1446,0)))^(1/5)-1)*100)</f>
        <v>12.370274760425982</v>
      </c>
      <c r="V761" s="759">
        <f>IF(INDEX(Historical!$O$7:$O$1430,MATCH(B761,Historical!$B$7:$B$1446,0))=0,"n/a",((INDEX(Historical!$C$7:$C$1437,MATCH(B761,Historical!$B$7:$B$1446,0))/INDEX(Historical!$O$7:$O$1430,MATCH(B761,Historical!$B$7:$B$1446,0)))^(1/10)-1)*100)</f>
        <v>11.483358943118983</v>
      </c>
      <c r="W761" s="827">
        <f t="shared" si="193"/>
        <v>1.0772348771557345</v>
      </c>
      <c r="X761" s="828">
        <f t="shared" si="194"/>
        <v>0.46157741643380529</v>
      </c>
      <c r="Y761" s="839" t="s">
        <v>1717</v>
      </c>
      <c r="Z761" s="820">
        <f t="shared" si="195"/>
        <v>20.803782505910164</v>
      </c>
      <c r="AA761" s="830">
        <f t="shared" si="196"/>
        <v>11.306146572104019</v>
      </c>
      <c r="AB761" s="822">
        <v>9</v>
      </c>
      <c r="AC761" s="831">
        <v>8.4600000000000009</v>
      </c>
      <c r="AD761" s="831">
        <v>1.0900000000000001</v>
      </c>
      <c r="AE761" s="831">
        <v>2.42</v>
      </c>
      <c r="AF761" s="831">
        <v>3.2</v>
      </c>
      <c r="AG761" s="831">
        <v>25.6</v>
      </c>
      <c r="AH761" s="831">
        <v>107.5</v>
      </c>
      <c r="AI761" s="831">
        <v>9.6199999999999992</v>
      </c>
      <c r="AJ761" s="831">
        <v>26.8</v>
      </c>
      <c r="AK761" s="831">
        <v>10.4</v>
      </c>
      <c r="AL761" s="832">
        <v>32750</v>
      </c>
      <c r="AM761" s="833">
        <v>0.2</v>
      </c>
      <c r="AN761" s="831">
        <v>0.39</v>
      </c>
      <c r="AO761" s="834">
        <f t="shared" si="197"/>
        <v>2.9041700074542156</v>
      </c>
      <c r="AP761" s="835">
        <f t="shared" si="198"/>
        <v>14.210316579558235</v>
      </c>
      <c r="AQ761" s="836">
        <f t="shared" si="199"/>
        <v>26.806359866325092</v>
      </c>
      <c r="AR761" s="702">
        <f>INDEX(Historical!$C$7:$C$1437,MATCH(B761,Historical!$B$7:$B$1446,0))*IF(AH761="n/a",1.03,IF(AH761&lt;0,1.01,IF(AH761&gt;10,1.1,(1+AH761/100))))</f>
        <v>1.8920000000000001</v>
      </c>
      <c r="AS761" s="830">
        <f t="shared" si="200"/>
        <v>2.0740104000000001</v>
      </c>
      <c r="AT761" s="830">
        <f t="shared" si="205"/>
        <v>2.2814114400000003</v>
      </c>
      <c r="AU761" s="830">
        <f t="shared" si="205"/>
        <v>2.5095525840000006</v>
      </c>
      <c r="AV761" s="830">
        <f t="shared" si="205"/>
        <v>2.7605078424000009</v>
      </c>
      <c r="AW761" s="820">
        <f t="shared" si="201"/>
        <v>11.517482266400002</v>
      </c>
      <c r="AX761" s="837">
        <f t="shared" si="202"/>
        <v>12.04127785300575</v>
      </c>
      <c r="AY761" s="992">
        <v>1.08</v>
      </c>
      <c r="AZ761" s="833">
        <v>36.96</v>
      </c>
      <c r="BA761" s="833">
        <v>-3.8899999999999997</v>
      </c>
      <c r="BB761" s="833">
        <v>12.629999999999999</v>
      </c>
      <c r="BC761" s="833">
        <v>14.56</v>
      </c>
      <c r="BD761" s="961"/>
      <c r="BE761" s="664">
        <v>2013</v>
      </c>
      <c r="BF761" s="946" t="e">
        <f>#VALUE!</f>
        <v>#VALUE!</v>
      </c>
      <c r="BG761" s="893">
        <v>13.200000000000001</v>
      </c>
    </row>
    <row r="762" spans="1:59" ht="11.25" customHeight="1" x14ac:dyDescent="0.2">
      <c r="A762" s="628" t="s">
        <v>1718</v>
      </c>
      <c r="B762" s="925" t="s">
        <v>1719</v>
      </c>
      <c r="C762" s="988" t="s">
        <v>112</v>
      </c>
      <c r="D762" s="988" t="s">
        <v>213</v>
      </c>
      <c r="E762" s="792">
        <v>7</v>
      </c>
      <c r="F762" s="526">
        <v>668</v>
      </c>
      <c r="G762" s="526" t="s">
        <v>106</v>
      </c>
      <c r="H762" s="526" t="s">
        <v>106</v>
      </c>
      <c r="I762" s="924">
        <v>33.33</v>
      </c>
      <c r="J762" s="702">
        <f t="shared" si="190"/>
        <v>1.3201320132013201</v>
      </c>
      <c r="K762" s="927">
        <v>0.11</v>
      </c>
      <c r="L762" s="639">
        <v>4</v>
      </c>
      <c r="M762" s="693">
        <f t="shared" si="191"/>
        <v>0.44</v>
      </c>
      <c r="N762" s="921" t="s">
        <v>344</v>
      </c>
      <c r="O762" s="795">
        <v>0.1</v>
      </c>
      <c r="P762" s="915">
        <v>43531</v>
      </c>
      <c r="Q762" s="915">
        <v>43543</v>
      </c>
      <c r="R762" s="693">
        <f t="shared" si="192"/>
        <v>9.9999999999999947</v>
      </c>
      <c r="S762" s="759">
        <f>IF(INDEX(Historical!$D$7:$D$1437,MATCH(B762,Historical!$B$7:$B$1446,0))=0,"n/a",(INDEX(Historical!$C$7:$C$1437,MATCH(B762,Historical!$B$7:$B$1446,0))/INDEX(Historical!$D$7:$D$1437,MATCH(B762,Historical!$B$7:$B$1446,0))-1)*100)</f>
        <v>25</v>
      </c>
      <c r="T762" s="759">
        <f>IF(INDEX(Historical!$F$7:$F$1430,MATCH(B762,Historical!$B$7:$B$1446,0))=0,"n/a",((INDEX(Historical!$C$7:$C$1437,MATCH(B762,Historical!$B$7:$B$1446,0))/INDEX(Historical!$F$7:$F$1430,MATCH(B762,Historical!$B$7:$B$1446,0)))^(1/3)-1)*100)</f>
        <v>18.563110149668759</v>
      </c>
      <c r="U762" s="759">
        <f>IF(INDEX(Historical!$H$7:$H$1430,MATCH(B762,Historical!$B$7:$B$1446,0))=0,"n/a",((INDEX(Historical!$C$7:$C$1437,MATCH(B762,Historical!$B$7:$B$1446,0))/INDEX(Historical!$H$7:$H$1430,MATCH(B762,Historical!$B$7:$B$1446,0)))^(1/5)-1)*100)</f>
        <v>51.571656651039802</v>
      </c>
      <c r="V762" s="759" t="str">
        <f>IF(INDEX(Historical!$O$7:$O$1430,MATCH(B762,Historical!$B$7:$B$1446,0))=0,"n/a",((INDEX(Historical!$C$7:$C$1437,MATCH(B762,Historical!$B$7:$B$1446,0))/INDEX(Historical!$O$7:$O$1430,MATCH(B762,Historical!$B$7:$B$1446,0)))^(1/10)-1)*100)</f>
        <v>n/a</v>
      </c>
      <c r="W762" s="760" t="str">
        <f t="shared" si="193"/>
        <v>n/a</v>
      </c>
      <c r="X762" s="761" t="str">
        <f t="shared" si="194"/>
        <v>n/a</v>
      </c>
      <c r="Y762" s="726"/>
      <c r="Z762" s="702">
        <f t="shared" si="195"/>
        <v>29.530201342281881</v>
      </c>
      <c r="AA762" s="935">
        <f t="shared" si="196"/>
        <v>22.369127516778523</v>
      </c>
      <c r="AB762" s="639">
        <v>12</v>
      </c>
      <c r="AC762" s="916">
        <v>1.49</v>
      </c>
      <c r="AD762" s="916">
        <v>1.35</v>
      </c>
      <c r="AE762" s="916">
        <v>0.46</v>
      </c>
      <c r="AF762" s="916">
        <v>2.82</v>
      </c>
      <c r="AG762" s="916">
        <v>11.799999999999999</v>
      </c>
      <c r="AH762" s="918">
        <v>30.599999999999998</v>
      </c>
      <c r="AI762" s="918">
        <v>0.83</v>
      </c>
      <c r="AJ762" s="916">
        <v>-3.2</v>
      </c>
      <c r="AK762" s="916">
        <v>16.64</v>
      </c>
      <c r="AL762" s="928">
        <v>2330</v>
      </c>
      <c r="AM762" s="922">
        <v>3</v>
      </c>
      <c r="AN762" s="916">
        <v>1.42</v>
      </c>
      <c r="AO762" s="802">
        <f t="shared" si="197"/>
        <v>30.522661147462596</v>
      </c>
      <c r="AP762" s="803">
        <f t="shared" si="198"/>
        <v>52.891788664241119</v>
      </c>
      <c r="AQ762" s="936">
        <f t="shared" si="199"/>
        <v>67.439461162422546</v>
      </c>
      <c r="AR762" s="702">
        <f>INDEX(Historical!$C$7:$C$1437,MATCH(B762,Historical!$B$7:$B$1446,0))*IF(AH762="n/a",1.03,IF(AH762&lt;0,1.01,IF(AH762&gt;10,1.1,(1+AH762/100))))</f>
        <v>0.44000000000000006</v>
      </c>
      <c r="AS762" s="935">
        <f t="shared" si="200"/>
        <v>0.44365200000000005</v>
      </c>
      <c r="AT762" s="935">
        <f t="shared" si="205"/>
        <v>0.4880172000000001</v>
      </c>
      <c r="AU762" s="935">
        <f t="shared" si="205"/>
        <v>0.5368189200000002</v>
      </c>
      <c r="AV762" s="935">
        <f t="shared" si="205"/>
        <v>0.59050081200000026</v>
      </c>
      <c r="AW762" s="702">
        <f t="shared" si="201"/>
        <v>2.4989889320000005</v>
      </c>
      <c r="AX762" s="810">
        <f t="shared" si="202"/>
        <v>7.4977165676567674</v>
      </c>
      <c r="AY762" s="991">
        <v>1.6</v>
      </c>
      <c r="AZ762" s="922">
        <v>30.86</v>
      </c>
      <c r="BA762" s="922">
        <v>-26.700000000000003</v>
      </c>
      <c r="BB762" s="922">
        <v>-0.28999999999999998</v>
      </c>
      <c r="BC762" s="922">
        <v>-3.01</v>
      </c>
      <c r="BE762" s="664">
        <v>2013</v>
      </c>
      <c r="BF762" s="946" t="e">
        <f>#VALUE!</f>
        <v>#VALUE!</v>
      </c>
      <c r="BG762" s="931">
        <v>3.3000000000000003</v>
      </c>
    </row>
    <row r="763" spans="1:59" ht="11.25" customHeight="1" x14ac:dyDescent="0.2">
      <c r="A763" s="628" t="s">
        <v>4244</v>
      </c>
      <c r="B763" s="925" t="s">
        <v>3928</v>
      </c>
      <c r="C763" s="988" t="s">
        <v>108</v>
      </c>
      <c r="D763" s="988" t="s">
        <v>4365</v>
      </c>
      <c r="E763" s="792">
        <v>5</v>
      </c>
      <c r="F763" s="526">
        <v>830</v>
      </c>
      <c r="G763" s="526" t="s">
        <v>106</v>
      </c>
      <c r="H763" s="526" t="s">
        <v>106</v>
      </c>
      <c r="I763" s="924">
        <v>16.64</v>
      </c>
      <c r="J763" s="702">
        <f t="shared" si="190"/>
        <v>6.0096153846153841</v>
      </c>
      <c r="K763" s="927">
        <v>0.25</v>
      </c>
      <c r="L763" s="639">
        <v>4</v>
      </c>
      <c r="M763" s="693">
        <f t="shared" si="191"/>
        <v>1</v>
      </c>
      <c r="N763" s="921" t="s">
        <v>203</v>
      </c>
      <c r="O763" s="795">
        <v>0.17</v>
      </c>
      <c r="P763" s="915">
        <v>43350</v>
      </c>
      <c r="Q763" s="915">
        <v>43367</v>
      </c>
      <c r="R763" s="693">
        <f t="shared" si="192"/>
        <v>47.058823529411754</v>
      </c>
      <c r="S763" s="759">
        <f>IF(INDEX(Historical!$D$7:$D$1437,MATCH(B763,Historical!$B$7:$B$1446,0))=0,"n/a",(INDEX(Historical!$C$7:$C$1437,MATCH(B763,Historical!$B$7:$B$1446,0))/INDEX(Historical!$D$7:$D$1437,MATCH(B763,Historical!$B$7:$B$1446,0))-1)*100)</f>
        <v>42.372881355932201</v>
      </c>
      <c r="T763" s="759">
        <f>IF(INDEX(Historical!$F$7:$F$1430,MATCH(B763,Historical!$B$7:$B$1446,0))=0,"n/a",((INDEX(Historical!$C$7:$C$1437,MATCH(B763,Historical!$B$7:$B$1446,0))/INDEX(Historical!$F$7:$F$1430,MATCH(B763,Historical!$B$7:$B$1446,0)))^(1/3)-1)*100)</f>
        <v>35.186541120788092</v>
      </c>
      <c r="U763" s="759" t="str">
        <f>IF(INDEX(Historical!$H$7:$H$1430,MATCH(B763,Historical!$B$7:$B$1446,0))=0,"n/a",((INDEX(Historical!$C$7:$C$1437,MATCH(B763,Historical!$B$7:$B$1446,0))/INDEX(Historical!$H$7:$H$1430,MATCH(B763,Historical!$B$7:$B$1446,0)))^(1/5)-1)*100)</f>
        <v>n/a</v>
      </c>
      <c r="V763" s="759">
        <f>IF(INDEX(Historical!$O$7:$O$1430,MATCH(B763,Historical!$B$7:$B$1446,0))=0,"n/a",((INDEX(Historical!$C$7:$C$1437,MATCH(B763,Historical!$B$7:$B$1446,0))/INDEX(Historical!$O$7:$O$1430,MATCH(B763,Historical!$B$7:$B$1446,0)))^(1/10)-1)*100)</f>
        <v>15.431656766005775</v>
      </c>
      <c r="W763" s="760" t="str">
        <f t="shared" si="193"/>
        <v>n/a</v>
      </c>
      <c r="X763" s="761" t="str">
        <f t="shared" si="194"/>
        <v>n/a</v>
      </c>
      <c r="Y763" s="713"/>
      <c r="Z763" s="702">
        <f t="shared" si="195"/>
        <v>322.58064516129036</v>
      </c>
      <c r="AA763" s="935">
        <f t="shared" si="196"/>
        <v>53.677419354838712</v>
      </c>
      <c r="AB763" s="639">
        <v>12</v>
      </c>
      <c r="AC763" s="916">
        <v>0.31</v>
      </c>
      <c r="AD763" s="916" t="s">
        <v>137</v>
      </c>
      <c r="AE763" s="916">
        <v>10.210000000000001</v>
      </c>
      <c r="AF763" s="916">
        <v>2.63</v>
      </c>
      <c r="AG763" s="916">
        <v>4.9000000000000004</v>
      </c>
      <c r="AH763" s="916">
        <v>4</v>
      </c>
      <c r="AI763" s="916">
        <v>2.33</v>
      </c>
      <c r="AJ763" s="916">
        <v>12.2</v>
      </c>
      <c r="AK763" s="916" t="s">
        <v>137</v>
      </c>
      <c r="AL763" s="928">
        <v>4640</v>
      </c>
      <c r="AM763" s="922">
        <v>0.3</v>
      </c>
      <c r="AN763" s="916">
        <v>0</v>
      </c>
      <c r="AO763" s="802" t="str">
        <f t="shared" si="197"/>
        <v>n/a</v>
      </c>
      <c r="AP763" s="803" t="str">
        <f t="shared" si="198"/>
        <v>n/a</v>
      </c>
      <c r="AQ763" s="936">
        <f t="shared" si="199"/>
        <v>150.48540689649039</v>
      </c>
      <c r="AR763" s="702">
        <f>INDEX(Historical!$C$7:$C$1437,MATCH(B763,Historical!$B$7:$B$1446,0))*IF(AH763="n/a",1.03,IF(AH763&lt;0,1.01,IF(AH763&gt;10,1.1,(1+AH763/100))))</f>
        <v>0.87360000000000004</v>
      </c>
      <c r="AS763" s="935">
        <f t="shared" si="200"/>
        <v>0.89395488000000012</v>
      </c>
      <c r="AT763" s="935">
        <f t="shared" si="205"/>
        <v>0.9207735264000001</v>
      </c>
      <c r="AU763" s="935">
        <f t="shared" si="205"/>
        <v>0.94839673219200016</v>
      </c>
      <c r="AV763" s="935">
        <f t="shared" si="205"/>
        <v>0.97684863415776024</v>
      </c>
      <c r="AW763" s="702">
        <f t="shared" si="201"/>
        <v>4.6135737727497608</v>
      </c>
      <c r="AX763" s="810">
        <f t="shared" si="202"/>
        <v>27.725803922775004</v>
      </c>
      <c r="AY763" s="991">
        <v>0.21</v>
      </c>
      <c r="AZ763" s="922">
        <v>17.27</v>
      </c>
      <c r="BA763" s="922">
        <v>-4.5900000000000007</v>
      </c>
      <c r="BB763" s="922">
        <v>0.33999999999999997</v>
      </c>
      <c r="BC763" s="922">
        <v>4.4799999999999995</v>
      </c>
      <c r="BE763" s="664">
        <v>2014</v>
      </c>
      <c r="BF763" s="946" t="e">
        <f>#VALUE!</f>
        <v>#VALUE!</v>
      </c>
      <c r="BG763" s="931">
        <v>0.6</v>
      </c>
    </row>
    <row r="764" spans="1:59" ht="11.25" customHeight="1" x14ac:dyDescent="0.2">
      <c r="A764" s="106" t="s">
        <v>4485</v>
      </c>
      <c r="B764" s="925" t="s">
        <v>4486</v>
      </c>
      <c r="C764" s="988" t="s">
        <v>179</v>
      </c>
      <c r="D764" s="988" t="s">
        <v>4371</v>
      </c>
      <c r="E764" s="792">
        <v>5</v>
      </c>
      <c r="F764" s="526">
        <v>878</v>
      </c>
      <c r="G764" s="526" t="s">
        <v>106</v>
      </c>
      <c r="H764" s="526" t="s">
        <v>106</v>
      </c>
      <c r="I764" s="924">
        <v>24.14</v>
      </c>
      <c r="J764" s="702">
        <f t="shared" si="190"/>
        <v>8.7821043910521954</v>
      </c>
      <c r="K764" s="927">
        <v>0.53</v>
      </c>
      <c r="L764" s="639">
        <v>4</v>
      </c>
      <c r="M764" s="693">
        <f t="shared" si="191"/>
        <v>2.12</v>
      </c>
      <c r="N764" s="921" t="s">
        <v>107</v>
      </c>
      <c r="O764" s="795">
        <v>0.52</v>
      </c>
      <c r="P764" s="915">
        <v>43584</v>
      </c>
      <c r="Q764" s="915">
        <v>43600</v>
      </c>
      <c r="R764" s="693">
        <f t="shared" si="192"/>
        <v>1.9230769230769247</v>
      </c>
      <c r="S764" s="759">
        <f>IF(INDEX(Historical!$D$7:$D$1437,MATCH(B764,Historical!$B$7:$B$1446,0))=0,"n/a",(INDEX(Historical!$C$7:$C$1437,MATCH(B764,Historical!$B$7:$B$1446,0))/INDEX(Historical!$D$7:$D$1437,MATCH(B764,Historical!$B$7:$B$1446,0))-1)*100)</f>
        <v>47.524752475247524</v>
      </c>
      <c r="T764" s="759">
        <f>IF(INDEX(Historical!$F$7:$F$1430,MATCH(B764,Historical!$B$7:$B$1446,0))=0,"n/a",((INDEX(Historical!$C$7:$C$1437,MATCH(B764,Historical!$B$7:$B$1446,0))/INDEX(Historical!$F$7:$F$1430,MATCH(B764,Historical!$B$7:$B$1446,0)))^(1/3)-1)*100)</f>
        <v>104.74447090177863</v>
      </c>
      <c r="U764" s="759" t="str">
        <f>IF(INDEX(Historical!$H$7:$H$1430,MATCH(B764,Historical!$B$7:$B$1446,0))=0,"n/a",((INDEX(Historical!$C$7:$C$1437,MATCH(B764,Historical!$B$7:$B$1446,0))/INDEX(Historical!$H$7:$H$1430,MATCH(B764,Historical!$B$7:$B$1446,0)))^(1/5)-1)*100)</f>
        <v>n/a</v>
      </c>
      <c r="V764" s="759" t="str">
        <f>IF(INDEX(Historical!$O$7:$O$1430,MATCH(B764,Historical!$B$7:$B$1446,0))=0,"n/a",((INDEX(Historical!$C$7:$C$1437,MATCH(B764,Historical!$B$7:$B$1446,0))/INDEX(Historical!$O$7:$O$1430,MATCH(B764,Historical!$B$7:$B$1446,0)))^(1/10)-1)*100)</f>
        <v>n/a</v>
      </c>
      <c r="W764" s="760" t="str">
        <f t="shared" si="193"/>
        <v>n/a</v>
      </c>
      <c r="X764" s="761" t="str">
        <f t="shared" si="194"/>
        <v>n/a</v>
      </c>
      <c r="Y764" s="926"/>
      <c r="Z764" s="702">
        <f t="shared" si="195"/>
        <v>200</v>
      </c>
      <c r="AA764" s="935">
        <f t="shared" si="196"/>
        <v>22.773584905660378</v>
      </c>
      <c r="AB764" s="639">
        <v>12</v>
      </c>
      <c r="AC764" s="916">
        <v>1.06</v>
      </c>
      <c r="AD764" s="916">
        <v>250.73</v>
      </c>
      <c r="AE764" s="916">
        <v>8.4600000000000009</v>
      </c>
      <c r="AF764" s="916">
        <v>2.19</v>
      </c>
      <c r="AG764" s="916">
        <v>10.5</v>
      </c>
      <c r="AH764" s="916">
        <v>64.2</v>
      </c>
      <c r="AI764" s="916">
        <v>-16.68</v>
      </c>
      <c r="AJ764" s="916">
        <v>165</v>
      </c>
      <c r="AK764" s="916">
        <v>0.09</v>
      </c>
      <c r="AL764" s="928">
        <v>6710</v>
      </c>
      <c r="AM764" s="922">
        <v>1.4000000000000001</v>
      </c>
      <c r="AN764" s="916">
        <v>1.86</v>
      </c>
      <c r="AO764" s="802" t="str">
        <f t="shared" si="197"/>
        <v>n/a</v>
      </c>
      <c r="AP764" s="803" t="str">
        <f t="shared" si="198"/>
        <v>n/a</v>
      </c>
      <c r="AQ764" s="936">
        <f t="shared" si="199"/>
        <v>48.883475604837031</v>
      </c>
      <c r="AR764" s="702">
        <f>INDEX(Historical!$C$7:$C$1437,MATCH(B764,Historical!$B$7:$B$1446,0))*IF(AH764="n/a",1.03,IF(AH764&lt;0,1.01,IF(AH764&gt;10,1.1,(1+AH764/100))))</f>
        <v>2.0487500000000001</v>
      </c>
      <c r="AS764" s="935">
        <f t="shared" si="200"/>
        <v>2.0692375000000003</v>
      </c>
      <c r="AT764" s="935">
        <f t="shared" si="205"/>
        <v>2.0710998137500001</v>
      </c>
      <c r="AU764" s="935">
        <f t="shared" si="205"/>
        <v>2.072963803582375</v>
      </c>
      <c r="AV764" s="935">
        <f t="shared" si="205"/>
        <v>2.0748294710055988</v>
      </c>
      <c r="AW764" s="702">
        <f t="shared" si="201"/>
        <v>10.336880588337973</v>
      </c>
      <c r="AX764" s="810">
        <f t="shared" si="202"/>
        <v>42.820549247464676</v>
      </c>
      <c r="AY764" s="991">
        <v>0.91</v>
      </c>
      <c r="AZ764" s="922">
        <v>23.23</v>
      </c>
      <c r="BA764" s="922">
        <v>-8.39</v>
      </c>
      <c r="BB764" s="922">
        <v>-0.2</v>
      </c>
      <c r="BC764" s="922">
        <v>2.76</v>
      </c>
      <c r="BE764" s="664">
        <v>2015</v>
      </c>
      <c r="BF764" s="946" t="e">
        <f>#VALUE!</f>
        <v>#VALUE!</v>
      </c>
      <c r="BG764" s="931">
        <v>2.5</v>
      </c>
    </row>
    <row r="765" spans="1:59" ht="11.25" customHeight="1" x14ac:dyDescent="0.2">
      <c r="A765" s="537" t="s">
        <v>353</v>
      </c>
      <c r="B765" s="925" t="s">
        <v>354</v>
      </c>
      <c r="C765" s="988" t="s">
        <v>247</v>
      </c>
      <c r="D765" s="988" t="s">
        <v>4382</v>
      </c>
      <c r="E765" s="792">
        <v>51</v>
      </c>
      <c r="F765" s="526">
        <v>22</v>
      </c>
      <c r="G765" s="526" t="s">
        <v>115</v>
      </c>
      <c r="H765" s="526" t="s">
        <v>115</v>
      </c>
      <c r="I765" s="916">
        <v>77.42</v>
      </c>
      <c r="J765" s="702">
        <f t="shared" si="190"/>
        <v>3.306639111340739</v>
      </c>
      <c r="K765" s="927">
        <v>0.64</v>
      </c>
      <c r="L765" s="639">
        <v>4</v>
      </c>
      <c r="M765" s="693">
        <f t="shared" si="191"/>
        <v>2.56</v>
      </c>
      <c r="N765" s="921" t="s">
        <v>296</v>
      </c>
      <c r="O765" s="795">
        <v>0.62</v>
      </c>
      <c r="P765" s="915">
        <v>43326</v>
      </c>
      <c r="Q765" s="915">
        <v>43353</v>
      </c>
      <c r="R765" s="693">
        <f t="shared" si="192"/>
        <v>3.2258064516129057</v>
      </c>
      <c r="S765" s="759">
        <f>IF(INDEX(Historical!$D$7:$D$1437,MATCH(B765,Historical!$B$7:$B$1446,0))=0,"n/a",(INDEX(Historical!$C$7:$C$1437,MATCH(B765,Historical!$B$7:$B$1446,0))/INDEX(Historical!$D$7:$D$1437,MATCH(B765,Historical!$B$7:$B$1446,0))-1)*100)</f>
        <v>3.2786885245901676</v>
      </c>
      <c r="T765" s="759">
        <f>IF(INDEX(Historical!$F$7:$F$1430,MATCH(B765,Historical!$B$7:$B$1446,0))=0,"n/a",((INDEX(Historical!$C$7:$C$1437,MATCH(B765,Historical!$B$7:$B$1446,0))/INDEX(Historical!$F$7:$F$1430,MATCH(B765,Historical!$B$7:$B$1446,0)))^(1/3)-1)*100)</f>
        <v>5.2726599609396407</v>
      </c>
      <c r="U765" s="759">
        <f>IF(INDEX(Historical!$H$7:$H$1430,MATCH(B765,Historical!$B$7:$B$1446,0))=0,"n/a",((INDEX(Historical!$C$7:$C$1437,MATCH(B765,Historical!$B$7:$B$1446,0))/INDEX(Historical!$H$7:$H$1430,MATCH(B765,Historical!$B$7:$B$1446,0)))^(1/5)-1)*100)</f>
        <v>9.7864370032394454</v>
      </c>
      <c r="V765" s="759">
        <f>IF(INDEX(Historical!$O$7:$O$1430,MATCH(B765,Historical!$B$7:$B$1446,0))=0,"n/a",((INDEX(Historical!$C$7:$C$1437,MATCH(B765,Historical!$B$7:$B$1446,0))/INDEX(Historical!$O$7:$O$1430,MATCH(B765,Historical!$B$7:$B$1446,0)))^(1/10)-1)*100)</f>
        <v>15.431656766005775</v>
      </c>
      <c r="W765" s="760">
        <f t="shared" si="193"/>
        <v>0.63417928169565563</v>
      </c>
      <c r="X765" s="761">
        <f t="shared" si="194"/>
        <v>1.8464975477810275</v>
      </c>
      <c r="Y765" s="925"/>
      <c r="Z765" s="702">
        <f t="shared" si="195"/>
        <v>47.14548802946593</v>
      </c>
      <c r="AA765" s="935">
        <f t="shared" si="196"/>
        <v>14.257826887661142</v>
      </c>
      <c r="AB765" s="639">
        <v>1</v>
      </c>
      <c r="AC765" s="916">
        <v>5.43</v>
      </c>
      <c r="AD765" s="916">
        <v>1.46</v>
      </c>
      <c r="AE765" s="916">
        <v>0.56000000000000005</v>
      </c>
      <c r="AF765" s="916">
        <v>3.56</v>
      </c>
      <c r="AG765" s="916">
        <v>26.3</v>
      </c>
      <c r="AH765" s="916">
        <v>16.400000000000002</v>
      </c>
      <c r="AI765" s="916">
        <v>6.7299999999999995</v>
      </c>
      <c r="AJ765" s="916">
        <v>5.3</v>
      </c>
      <c r="AK765" s="916">
        <v>9.8000000000000007</v>
      </c>
      <c r="AL765" s="928">
        <v>42370</v>
      </c>
      <c r="AM765" s="922">
        <v>0.2</v>
      </c>
      <c r="AN765" s="916">
        <v>1</v>
      </c>
      <c r="AO765" s="802">
        <f t="shared" si="197"/>
        <v>-1.1647507730809572</v>
      </c>
      <c r="AP765" s="803">
        <f t="shared" si="198"/>
        <v>13.093076114580185</v>
      </c>
      <c r="AQ765" s="936">
        <f t="shared" si="199"/>
        <v>50.196706163134493</v>
      </c>
      <c r="AR765" s="702">
        <f>INDEX(Historical!$C$7:$C$1437,MATCH(B765,Historical!$B$7:$B$1446,0))*IF(AH765="n/a",1.03,IF(AH765&lt;0,1.01,IF(AH765&gt;10,1.1,(1+AH765/100))))</f>
        <v>2.7720000000000002</v>
      </c>
      <c r="AS765" s="935">
        <f t="shared" si="200"/>
        <v>2.9585556</v>
      </c>
      <c r="AT765" s="935">
        <f t="shared" si="205"/>
        <v>3.2484940488</v>
      </c>
      <c r="AU765" s="935">
        <f t="shared" si="205"/>
        <v>3.5668464655824001</v>
      </c>
      <c r="AV765" s="935">
        <f t="shared" si="205"/>
        <v>3.9163974192094755</v>
      </c>
      <c r="AW765" s="702">
        <f t="shared" si="201"/>
        <v>16.462293533591875</v>
      </c>
      <c r="AX765" s="810">
        <f t="shared" si="202"/>
        <v>21.263618617401029</v>
      </c>
      <c r="AY765" s="991">
        <v>0.66</v>
      </c>
      <c r="AZ765" s="922">
        <v>28.71</v>
      </c>
      <c r="BA765" s="922">
        <v>-14.35</v>
      </c>
      <c r="BB765" s="922">
        <v>-0.66</v>
      </c>
      <c r="BC765" s="922">
        <v>-0.89999999999999991</v>
      </c>
      <c r="BE765" s="664">
        <v>1968</v>
      </c>
      <c r="BF765" s="946" t="e">
        <f>#VALUE!</f>
        <v>#VALUE!</v>
      </c>
      <c r="BG765" s="931">
        <v>7.1999999999999993</v>
      </c>
    </row>
    <row r="766" spans="1:59" ht="11.25" customHeight="1" x14ac:dyDescent="0.2">
      <c r="A766" s="609" t="s">
        <v>234</v>
      </c>
      <c r="B766" s="925" t="s">
        <v>235</v>
      </c>
      <c r="C766" s="988" t="s">
        <v>108</v>
      </c>
      <c r="D766" s="988" t="s">
        <v>4373</v>
      </c>
      <c r="E766" s="792">
        <v>30</v>
      </c>
      <c r="F766" s="526">
        <v>92</v>
      </c>
      <c r="G766" s="526" t="s">
        <v>106</v>
      </c>
      <c r="H766" s="526" t="s">
        <v>106</v>
      </c>
      <c r="I766" s="916">
        <v>41.17</v>
      </c>
      <c r="J766" s="702">
        <f t="shared" si="190"/>
        <v>2.4775321836288557</v>
      </c>
      <c r="K766" s="933">
        <v>0.51</v>
      </c>
      <c r="L766" s="639">
        <v>2</v>
      </c>
      <c r="M766" s="693">
        <f t="shared" si="191"/>
        <v>1.02</v>
      </c>
      <c r="N766" s="921" t="s">
        <v>231</v>
      </c>
      <c r="O766" s="796">
        <v>0.5</v>
      </c>
      <c r="P766" s="917">
        <v>43105</v>
      </c>
      <c r="Q766" s="917">
        <v>43115</v>
      </c>
      <c r="R766" s="693">
        <f t="shared" si="192"/>
        <v>2.0000000000000018</v>
      </c>
      <c r="S766" s="759">
        <f>IF(INDEX(Historical!$D$7:$D$1437,MATCH(B766,Historical!$B$7:$B$1446,0))=0,"n/a",(INDEX(Historical!$C$7:$C$1437,MATCH(B766,Historical!$B$7:$B$1446,0))/INDEX(Historical!$D$7:$D$1437,MATCH(B766,Historical!$B$7:$B$1446,0))-1)*100)</f>
        <v>2.0000000000000018</v>
      </c>
      <c r="T766" s="759">
        <f>IF(INDEX(Historical!$F$7:$F$1430,MATCH(B766,Historical!$B$7:$B$1446,0))=0,"n/a",((INDEX(Historical!$C$7:$C$1437,MATCH(B766,Historical!$B$7:$B$1446,0))/INDEX(Historical!$F$7:$F$1430,MATCH(B766,Historical!$B$7:$B$1446,0)))^(1/3)-1)*100)</f>
        <v>1.3424420678672888</v>
      </c>
      <c r="U766" s="759">
        <f>IF(INDEX(Historical!$H$7:$H$1430,MATCH(B766,Historical!$B$7:$B$1446,0))=0,"n/a",((INDEX(Historical!$C$7:$C$1437,MATCH(B766,Historical!$B$7:$B$1446,0))/INDEX(Historical!$H$7:$H$1430,MATCH(B766,Historical!$B$7:$B$1446,0)))^(1/5)-1)*100)</f>
        <v>1.2198729249942586</v>
      </c>
      <c r="V766" s="759">
        <f>IF(INDEX(Historical!$O$7:$O$1430,MATCH(B766,Historical!$B$7:$B$1446,0))=0,"n/a",((INDEX(Historical!$C$7:$C$1437,MATCH(B766,Historical!$B$7:$B$1446,0))/INDEX(Historical!$O$7:$O$1430,MATCH(B766,Historical!$B$7:$B$1446,0)))^(1/10)-1)*100)</f>
        <v>1.487312012861608</v>
      </c>
      <c r="W766" s="760">
        <f t="shared" si="193"/>
        <v>0.82018629207949911</v>
      </c>
      <c r="X766" s="761">
        <f t="shared" si="194"/>
        <v>0.12321948737315742</v>
      </c>
      <c r="Y766" s="926"/>
      <c r="Z766" s="702">
        <f t="shared" si="195"/>
        <v>26.424870466321241</v>
      </c>
      <c r="AA766" s="935">
        <f t="shared" si="196"/>
        <v>10.665803108808291</v>
      </c>
      <c r="AB766" s="639">
        <v>12</v>
      </c>
      <c r="AC766" s="916">
        <v>3.86</v>
      </c>
      <c r="AD766" s="916" t="s">
        <v>137</v>
      </c>
      <c r="AE766" s="916">
        <v>3.79</v>
      </c>
      <c r="AF766" s="916">
        <v>1.1399999999999999</v>
      </c>
      <c r="AG766" s="916">
        <v>8.9</v>
      </c>
      <c r="AH766" s="916">
        <v>31.2</v>
      </c>
      <c r="AI766" s="916">
        <v>11.42</v>
      </c>
      <c r="AJ766" s="916">
        <v>9.9</v>
      </c>
      <c r="AK766" s="916" t="s">
        <v>137</v>
      </c>
      <c r="AL766" s="931">
        <v>490.75</v>
      </c>
      <c r="AM766" s="922">
        <v>1.5</v>
      </c>
      <c r="AN766" s="916">
        <v>0</v>
      </c>
      <c r="AO766" s="802">
        <f t="shared" si="197"/>
        <v>-6.9683980001851769</v>
      </c>
      <c r="AP766" s="803">
        <f t="shared" si="198"/>
        <v>3.6974051086231143</v>
      </c>
      <c r="AQ766" s="936">
        <f t="shared" si="199"/>
        <v>-26.488049213322682</v>
      </c>
      <c r="AR766" s="702">
        <f>INDEX(Historical!$C$7:$C$1437,MATCH(B766,Historical!$B$7:$B$1446,0))*IF(AH766="n/a",1.03,IF(AH766&lt;0,1.01,IF(AH766&gt;10,1.1,(1+AH766/100))))</f>
        <v>1.1220000000000001</v>
      </c>
      <c r="AS766" s="935">
        <f t="shared" si="200"/>
        <v>1.2342000000000002</v>
      </c>
      <c r="AT766" s="935">
        <f t="shared" si="205"/>
        <v>1.2712260000000002</v>
      </c>
      <c r="AU766" s="935">
        <f t="shared" si="205"/>
        <v>1.3093627800000003</v>
      </c>
      <c r="AV766" s="935">
        <f t="shared" si="205"/>
        <v>1.3486436634000003</v>
      </c>
      <c r="AW766" s="702">
        <f t="shared" si="201"/>
        <v>6.2854324434000013</v>
      </c>
      <c r="AX766" s="810">
        <f t="shared" si="202"/>
        <v>15.267020751518098</v>
      </c>
      <c r="AY766" s="991">
        <v>0.89</v>
      </c>
      <c r="AZ766" s="922">
        <v>10.050000000000001</v>
      </c>
      <c r="BA766" s="922">
        <v>-22.39</v>
      </c>
      <c r="BB766" s="922">
        <v>-3.84</v>
      </c>
      <c r="BC766" s="922">
        <v>-10</v>
      </c>
      <c r="BE766" s="664">
        <v>1989</v>
      </c>
      <c r="BF766" s="946" t="e">
        <f>#VALUE!</f>
        <v>#VALUE!</v>
      </c>
      <c r="BG766" s="931">
        <v>1.3</v>
      </c>
    </row>
    <row r="767" spans="1:59" ht="11.25" customHeight="1" x14ac:dyDescent="0.2">
      <c r="A767" s="609" t="s">
        <v>606</v>
      </c>
      <c r="B767" s="925" t="s">
        <v>607</v>
      </c>
      <c r="C767" s="988" t="s">
        <v>108</v>
      </c>
      <c r="D767" s="988" t="s">
        <v>118</v>
      </c>
      <c r="E767" s="792">
        <v>14</v>
      </c>
      <c r="F767" s="526">
        <v>277</v>
      </c>
      <c r="G767" s="526" t="s">
        <v>106</v>
      </c>
      <c r="H767" s="526" t="s">
        <v>106</v>
      </c>
      <c r="I767" s="924">
        <v>120.61</v>
      </c>
      <c r="J767" s="702">
        <f t="shared" si="190"/>
        <v>1.9898847525080838</v>
      </c>
      <c r="K767" s="927">
        <v>0.6</v>
      </c>
      <c r="L767" s="639">
        <v>4</v>
      </c>
      <c r="M767" s="693">
        <f t="shared" si="191"/>
        <v>2.4</v>
      </c>
      <c r="N767" s="921" t="s">
        <v>152</v>
      </c>
      <c r="O767" s="795">
        <v>0.54</v>
      </c>
      <c r="P767" s="915">
        <v>43448</v>
      </c>
      <c r="Q767" s="915">
        <v>43462</v>
      </c>
      <c r="R767" s="693">
        <f t="shared" si="192"/>
        <v>11.1111111111111</v>
      </c>
      <c r="S767" s="759">
        <f>IF(INDEX(Historical!$D$7:$D$1437,MATCH(B767,Historical!$B$7:$B$1446,0))=0,"n/a",(INDEX(Historical!$C$7:$C$1437,MATCH(B767,Historical!$B$7:$B$1446,0))/INDEX(Historical!$D$7:$D$1437,MATCH(B767,Historical!$B$7:$B$1446,0))-1)*100)</f>
        <v>8.8235294117647189</v>
      </c>
      <c r="T767" s="759">
        <f>IF(INDEX(Historical!$F$7:$F$1430,MATCH(B767,Historical!$B$7:$B$1446,0))=0,"n/a",((INDEX(Historical!$C$7:$C$1437,MATCH(B767,Historical!$B$7:$B$1446,0))/INDEX(Historical!$F$7:$F$1430,MATCH(B767,Historical!$B$7:$B$1446,0)))^(1/3)-1)*100)</f>
        <v>9.5188201829122363</v>
      </c>
      <c r="U767" s="759">
        <f>IF(INDEX(Historical!$H$7:$H$1430,MATCH(B767,Historical!$B$7:$B$1446,0))=0,"n/a",((INDEX(Historical!$C$7:$C$1437,MATCH(B767,Historical!$B$7:$B$1446,0))/INDEX(Historical!$H$7:$H$1430,MATCH(B767,Historical!$B$7:$B$1446,0)))^(1/5)-1)*100)</f>
        <v>10.296774759988491</v>
      </c>
      <c r="V767" s="759">
        <f>IF(INDEX(Historical!$O$7:$O$1430,MATCH(B767,Historical!$B$7:$B$1446,0))=0,"n/a",((INDEX(Historical!$C$7:$C$1437,MATCH(B767,Historical!$B$7:$B$1446,0))/INDEX(Historical!$O$7:$O$1430,MATCH(B767,Historical!$B$7:$B$1446,0)))^(1/10)-1)*100)</f>
        <v>17.304330741852002</v>
      </c>
      <c r="W767" s="760">
        <f t="shared" si="193"/>
        <v>0.59504033490788877</v>
      </c>
      <c r="X767" s="761">
        <f t="shared" si="194"/>
        <v>34.32258253329497</v>
      </c>
      <c r="Y767" s="926"/>
      <c r="Z767" s="702">
        <f t="shared" si="195"/>
        <v>43.243243243243242</v>
      </c>
      <c r="AA767" s="935">
        <f t="shared" si="196"/>
        <v>21.731531531531534</v>
      </c>
      <c r="AB767" s="639">
        <v>12</v>
      </c>
      <c r="AC767" s="916">
        <v>5.55</v>
      </c>
      <c r="AD767" s="916" t="s">
        <v>137</v>
      </c>
      <c r="AE767" s="916">
        <v>1.0900000000000001</v>
      </c>
      <c r="AF767" s="916">
        <v>1.72</v>
      </c>
      <c r="AG767" s="916">
        <v>13.3</v>
      </c>
      <c r="AH767" s="916">
        <v>5.8999999999999995</v>
      </c>
      <c r="AI767" s="916">
        <v>12.2</v>
      </c>
      <c r="AJ767" s="918">
        <v>0.3</v>
      </c>
      <c r="AK767" s="918">
        <v>-1.0999999999999999</v>
      </c>
      <c r="AL767" s="928">
        <v>4890</v>
      </c>
      <c r="AM767" s="922">
        <v>0.6</v>
      </c>
      <c r="AN767" s="916">
        <v>0.26</v>
      </c>
      <c r="AO767" s="802">
        <f t="shared" si="197"/>
        <v>-9.4448720190349587</v>
      </c>
      <c r="AP767" s="803">
        <f t="shared" si="198"/>
        <v>12.286659512496575</v>
      </c>
      <c r="AQ767" s="936">
        <f t="shared" si="199"/>
        <v>28.889675880376654</v>
      </c>
      <c r="AR767" s="702">
        <f>INDEX(Historical!$C$7:$C$1437,MATCH(B767,Historical!$B$7:$B$1446,0))*IF(AH767="n/a",1.03,IF(AH767&lt;0,1.01,IF(AH767&gt;10,1.1,(1+AH767/100))))</f>
        <v>2.3509800000000003</v>
      </c>
      <c r="AS767" s="935">
        <f t="shared" si="200"/>
        <v>2.5860780000000005</v>
      </c>
      <c r="AT767" s="935">
        <f t="shared" ref="AT767:AV786" si="206">IF($AK767="n/a",1.03*AS767,IF($AK767&lt;0,1.01*AS767,IF($AK767&gt;10,1.1*AS767,(1+$AK767/100)*AS767)))</f>
        <v>2.6119387800000005</v>
      </c>
      <c r="AU767" s="935">
        <f t="shared" si="206"/>
        <v>2.6380581678000006</v>
      </c>
      <c r="AV767" s="935">
        <f t="shared" si="206"/>
        <v>2.6644387494780006</v>
      </c>
      <c r="AW767" s="702">
        <f t="shared" si="201"/>
        <v>12.851493697278002</v>
      </c>
      <c r="AX767" s="810">
        <f t="shared" si="202"/>
        <v>10.655413064653017</v>
      </c>
      <c r="AY767" s="991">
        <v>0.72</v>
      </c>
      <c r="AZ767" s="922">
        <v>20.29</v>
      </c>
      <c r="BA767" s="922">
        <v>-4.29</v>
      </c>
      <c r="BB767" s="922">
        <v>3.3300000000000005</v>
      </c>
      <c r="BC767" s="922">
        <v>6.05</v>
      </c>
      <c r="BE767" s="664">
        <v>2006</v>
      </c>
      <c r="BF767" s="946" t="e">
        <f>#VALUE!</f>
        <v>#VALUE!</v>
      </c>
      <c r="BG767" s="931">
        <v>2.7</v>
      </c>
    </row>
    <row r="768" spans="1:59" ht="11.25" customHeight="1" x14ac:dyDescent="0.2">
      <c r="A768" s="537" t="s">
        <v>1726</v>
      </c>
      <c r="B768" s="925" t="s">
        <v>1727</v>
      </c>
      <c r="C768" s="988" t="s">
        <v>247</v>
      </c>
      <c r="D768" s="988" t="s">
        <v>4401</v>
      </c>
      <c r="E768" s="792">
        <v>9</v>
      </c>
      <c r="F768" s="526">
        <v>391</v>
      </c>
      <c r="G768" s="526" t="s">
        <v>106</v>
      </c>
      <c r="H768" s="526" t="s">
        <v>106</v>
      </c>
      <c r="I768" s="924">
        <v>65.87</v>
      </c>
      <c r="J768" s="702">
        <f t="shared" si="190"/>
        <v>2.3683011993320178</v>
      </c>
      <c r="K768" s="927">
        <v>0.39</v>
      </c>
      <c r="L768" s="639">
        <v>4</v>
      </c>
      <c r="M768" s="693">
        <f t="shared" si="191"/>
        <v>1.56</v>
      </c>
      <c r="N768" s="921" t="s">
        <v>567</v>
      </c>
      <c r="O768" s="795">
        <v>0.37</v>
      </c>
      <c r="P768" s="915">
        <v>43397</v>
      </c>
      <c r="Q768" s="915">
        <v>43413</v>
      </c>
      <c r="R768" s="693">
        <f t="shared" si="192"/>
        <v>5.4054054054054106</v>
      </c>
      <c r="S768" s="759">
        <f>IF(INDEX(Historical!$D$7:$D$1437,MATCH(B768,Historical!$B$7:$B$1446,0))=0,"n/a",(INDEX(Historical!$C$7:$C$1437,MATCH(B768,Historical!$B$7:$B$1446,0))/INDEX(Historical!$D$7:$D$1437,MATCH(B768,Historical!$B$7:$B$1446,0))-1)*100)</f>
        <v>10.294117647058831</v>
      </c>
      <c r="T768" s="759">
        <f>IF(INDEX(Historical!$F$7:$F$1430,MATCH(B768,Historical!$B$7:$B$1446,0))=0,"n/a",((INDEX(Historical!$C$7:$C$1437,MATCH(B768,Historical!$B$7:$B$1446,0))/INDEX(Historical!$F$7:$F$1430,MATCH(B768,Historical!$B$7:$B$1446,0)))^(1/3)-1)*100)</f>
        <v>10.557809853526301</v>
      </c>
      <c r="U768" s="759">
        <f>IF(INDEX(Historical!$H$7:$H$1430,MATCH(B768,Historical!$B$7:$B$1446,0))=0,"n/a",((INDEX(Historical!$C$7:$C$1437,MATCH(B768,Historical!$B$7:$B$1446,0))/INDEX(Historical!$H$7:$H$1430,MATCH(B768,Historical!$B$7:$B$1446,0)))^(1/5)-1)*100)</f>
        <v>14.266810914837013</v>
      </c>
      <c r="V768" s="759">
        <f>IF(INDEX(Historical!$O$7:$O$1430,MATCH(B768,Historical!$B$7:$B$1446,0))=0,"n/a",((INDEX(Historical!$C$7:$C$1437,MATCH(B768,Historical!$B$7:$B$1446,0))/INDEX(Historical!$O$7:$O$1430,MATCH(B768,Historical!$B$7:$B$1446,0)))^(1/10)-1)*100)</f>
        <v>18.275099689661545</v>
      </c>
      <c r="W768" s="760">
        <f t="shared" si="193"/>
        <v>0.78066938933897734</v>
      </c>
      <c r="X768" s="761">
        <f t="shared" si="194"/>
        <v>0.57527463366278275</v>
      </c>
      <c r="Y768" s="713"/>
      <c r="Z768" s="702">
        <f t="shared" si="195"/>
        <v>35.056179775280896</v>
      </c>
      <c r="AA768" s="935">
        <f t="shared" si="196"/>
        <v>14.802247191011237</v>
      </c>
      <c r="AB768" s="639">
        <v>7</v>
      </c>
      <c r="AC768" s="916">
        <v>4.45</v>
      </c>
      <c r="AD768" s="916" t="s">
        <v>137</v>
      </c>
      <c r="AE768" s="916">
        <v>0.5</v>
      </c>
      <c r="AF768" s="916">
        <v>1.82</v>
      </c>
      <c r="AG768" s="916">
        <v>12.1</v>
      </c>
      <c r="AH768" s="916">
        <v>21.7</v>
      </c>
      <c r="AI768" s="916">
        <v>35.43</v>
      </c>
      <c r="AJ768" s="916">
        <v>24.8</v>
      </c>
      <c r="AK768" s="916">
        <v>-0.5</v>
      </c>
      <c r="AL768" s="928">
        <v>3580</v>
      </c>
      <c r="AM768" s="922">
        <v>1.7000000000000002</v>
      </c>
      <c r="AN768" s="916">
        <v>0</v>
      </c>
      <c r="AO768" s="802">
        <f t="shared" si="197"/>
        <v>1.8328649231577927</v>
      </c>
      <c r="AP768" s="803">
        <f t="shared" si="198"/>
        <v>16.635112114169029</v>
      </c>
      <c r="AQ768" s="936">
        <f t="shared" si="199"/>
        <v>9.422910230882442</v>
      </c>
      <c r="AR768" s="702">
        <f>INDEX(Historical!$C$7:$C$1437,MATCH(B768,Historical!$B$7:$B$1446,0))*IF(AH768="n/a",1.03,IF(AH768&lt;0,1.01,IF(AH768&gt;10,1.1,(1+AH768/100))))</f>
        <v>1.6500000000000001</v>
      </c>
      <c r="AS768" s="935">
        <f t="shared" si="200"/>
        <v>1.8150000000000004</v>
      </c>
      <c r="AT768" s="935">
        <f t="shared" si="206"/>
        <v>1.8331500000000005</v>
      </c>
      <c r="AU768" s="935">
        <f t="shared" si="206"/>
        <v>1.8514815000000004</v>
      </c>
      <c r="AV768" s="935">
        <f t="shared" si="206"/>
        <v>1.8699963150000005</v>
      </c>
      <c r="AW768" s="702">
        <f t="shared" si="201"/>
        <v>9.0196278150000015</v>
      </c>
      <c r="AX768" s="810">
        <f t="shared" si="202"/>
        <v>13.693073956277518</v>
      </c>
      <c r="AY768" s="991">
        <v>1.71</v>
      </c>
      <c r="AZ768" s="922">
        <v>38.06</v>
      </c>
      <c r="BA768" s="922">
        <v>-40.869999999999997</v>
      </c>
      <c r="BB768" s="922">
        <v>0.91999999999999993</v>
      </c>
      <c r="BC768" s="922">
        <v>-10.97</v>
      </c>
      <c r="BE768" s="664">
        <v>2011</v>
      </c>
      <c r="BF768" s="946" t="e">
        <f>#VALUE!</f>
        <v>#VALUE!</v>
      </c>
      <c r="BG768" s="931">
        <v>8.3000000000000007</v>
      </c>
    </row>
    <row r="769" spans="1:59" ht="11.25" customHeight="1" x14ac:dyDescent="0.2">
      <c r="A769" s="609" t="s">
        <v>821</v>
      </c>
      <c r="B769" s="925" t="s">
        <v>822</v>
      </c>
      <c r="C769" s="988" t="s">
        <v>108</v>
      </c>
      <c r="D769" s="988" t="s">
        <v>4373</v>
      </c>
      <c r="E769" s="792">
        <v>17</v>
      </c>
      <c r="F769" s="526">
        <v>186</v>
      </c>
      <c r="G769" s="526" t="s">
        <v>106</v>
      </c>
      <c r="H769" s="526" t="s">
        <v>106</v>
      </c>
      <c r="I769" s="924">
        <v>38.75</v>
      </c>
      <c r="J769" s="702">
        <f t="shared" si="190"/>
        <v>3.354838709677419</v>
      </c>
      <c r="K769" s="927">
        <v>0.65</v>
      </c>
      <c r="L769" s="639">
        <v>2</v>
      </c>
      <c r="M769" s="693">
        <f t="shared" si="191"/>
        <v>1.3</v>
      </c>
      <c r="N769" s="921" t="s">
        <v>823</v>
      </c>
      <c r="O769" s="795">
        <v>0.5</v>
      </c>
      <c r="P769" s="658">
        <v>43265</v>
      </c>
      <c r="Q769" s="658">
        <v>43284</v>
      </c>
      <c r="R769" s="693">
        <f t="shared" si="192"/>
        <v>30.000000000000004</v>
      </c>
      <c r="S769" s="759">
        <f>IF(INDEX(Historical!$D$7:$D$1437,MATCH(B769,Historical!$B$7:$B$1446,0))=0,"n/a",(INDEX(Historical!$C$7:$C$1437,MATCH(B769,Historical!$B$7:$B$1446,0))/INDEX(Historical!$D$7:$D$1437,MATCH(B769,Historical!$B$7:$B$1446,0))-1)*100)</f>
        <v>30.000000000000004</v>
      </c>
      <c r="T769" s="759">
        <f>IF(INDEX(Historical!$F$7:$F$1430,MATCH(B769,Historical!$B$7:$B$1446,0))=0,"n/a",((INDEX(Historical!$C$7:$C$1437,MATCH(B769,Historical!$B$7:$B$1446,0))/INDEX(Historical!$F$7:$F$1430,MATCH(B769,Historical!$B$7:$B$1446,0)))^(1/3)-1)*100)</f>
        <v>20.123329994304417</v>
      </c>
      <c r="U769" s="759">
        <f>IF(INDEX(Historical!$H$7:$H$1430,MATCH(B769,Historical!$B$7:$B$1446,0))=0,"n/a",((INDEX(Historical!$C$7:$C$1437,MATCH(B769,Historical!$B$7:$B$1446,0))/INDEX(Historical!$H$7:$H$1430,MATCH(B769,Historical!$B$7:$B$1446,0)))^(1/5)-1)*100)</f>
        <v>16.723531932969316</v>
      </c>
      <c r="V769" s="759">
        <f>IF(INDEX(Historical!$O$7:$O$1430,MATCH(B769,Historical!$B$7:$B$1446,0))=0,"n/a",((INDEX(Historical!$C$7:$C$1437,MATCH(B769,Historical!$B$7:$B$1446,0))/INDEX(Historical!$O$7:$O$1430,MATCH(B769,Historical!$B$7:$B$1446,0)))^(1/10)-1)*100)</f>
        <v>17.923492854605392</v>
      </c>
      <c r="W769" s="760">
        <f t="shared" si="193"/>
        <v>0.93305094429026147</v>
      </c>
      <c r="X769" s="761" t="str">
        <f t="shared" si="194"/>
        <v>n/a</v>
      </c>
      <c r="Y769" s="925"/>
      <c r="Z769" s="702" t="str">
        <f t="shared" si="195"/>
        <v>n/a</v>
      </c>
      <c r="AA769" s="935" t="str">
        <f t="shared" si="196"/>
        <v>n/a</v>
      </c>
      <c r="AB769" s="639">
        <v>12</v>
      </c>
      <c r="AC769" s="916" t="s">
        <v>137</v>
      </c>
      <c r="AD769" s="916" t="s">
        <v>137</v>
      </c>
      <c r="AE769" s="916" t="s">
        <v>137</v>
      </c>
      <c r="AF769" s="916" t="s">
        <v>137</v>
      </c>
      <c r="AG769" s="916" t="s">
        <v>137</v>
      </c>
      <c r="AH769" s="916" t="s">
        <v>137</v>
      </c>
      <c r="AI769" s="916" t="s">
        <v>137</v>
      </c>
      <c r="AJ769" s="916" t="s">
        <v>137</v>
      </c>
      <c r="AK769" s="916" t="s">
        <v>137</v>
      </c>
      <c r="AL769" s="928" t="s">
        <v>137</v>
      </c>
      <c r="AM769" s="922" t="s">
        <v>137</v>
      </c>
      <c r="AN769" s="916" t="s">
        <v>137</v>
      </c>
      <c r="AO769" s="802" t="str">
        <f t="shared" si="197"/>
        <v>n/a</v>
      </c>
      <c r="AP769" s="803">
        <f t="shared" si="198"/>
        <v>20.078370642646735</v>
      </c>
      <c r="AQ769" s="936" t="str">
        <f t="shared" si="199"/>
        <v>n/a</v>
      </c>
      <c r="AR769" s="702">
        <f>INDEX(Historical!$C$7:$C$1437,MATCH(B769,Historical!$B$7:$B$1446,0))*IF(AH769="n/a",1.03,IF(AH769&lt;0,1.01,IF(AH769&gt;10,1.1,(1+AH769/100))))</f>
        <v>1.3390000000000002</v>
      </c>
      <c r="AS769" s="935">
        <f t="shared" si="200"/>
        <v>1.3791700000000002</v>
      </c>
      <c r="AT769" s="935">
        <f t="shared" si="206"/>
        <v>1.4205451000000002</v>
      </c>
      <c r="AU769" s="935">
        <f t="shared" si="206"/>
        <v>1.4631614530000003</v>
      </c>
      <c r="AV769" s="935">
        <f t="shared" si="206"/>
        <v>1.5070562965900003</v>
      </c>
      <c r="AW769" s="702">
        <f t="shared" si="201"/>
        <v>7.1089328495900013</v>
      </c>
      <c r="AX769" s="810">
        <f t="shared" si="202"/>
        <v>18.345633160232261</v>
      </c>
      <c r="AY769" s="991" t="s">
        <v>137</v>
      </c>
      <c r="AZ769" s="922" t="s">
        <v>137</v>
      </c>
      <c r="BA769" s="922" t="s">
        <v>137</v>
      </c>
      <c r="BB769" s="922" t="s">
        <v>137</v>
      </c>
      <c r="BC769" s="922" t="s">
        <v>137</v>
      </c>
      <c r="BD769" s="960" t="s">
        <v>4298</v>
      </c>
      <c r="BE769" s="664">
        <v>2002</v>
      </c>
      <c r="BF769" s="946" t="e">
        <f>#VALUE!</f>
        <v>#VALUE!</v>
      </c>
      <c r="BG769" s="931" t="s">
        <v>137</v>
      </c>
    </row>
    <row r="770" spans="1:59" ht="11.25" customHeight="1" x14ac:dyDescent="0.2">
      <c r="A770" s="609" t="s">
        <v>827</v>
      </c>
      <c r="B770" s="925" t="s">
        <v>828</v>
      </c>
      <c r="C770" s="988" t="s">
        <v>247</v>
      </c>
      <c r="D770" s="988" t="s">
        <v>4351</v>
      </c>
      <c r="E770" s="792">
        <v>16</v>
      </c>
      <c r="F770" s="526">
        <v>210</v>
      </c>
      <c r="G770" s="526" t="s">
        <v>37</v>
      </c>
      <c r="H770" s="526" t="s">
        <v>115</v>
      </c>
      <c r="I770" s="924">
        <v>107.82</v>
      </c>
      <c r="J770" s="702">
        <f t="shared" si="190"/>
        <v>2.0404377666481173</v>
      </c>
      <c r="K770" s="927">
        <v>0.55000000000000004</v>
      </c>
      <c r="L770" s="639">
        <v>4</v>
      </c>
      <c r="M770" s="693">
        <f t="shared" si="191"/>
        <v>2.2000000000000002</v>
      </c>
      <c r="N770" s="921" t="s">
        <v>127</v>
      </c>
      <c r="O770" s="795">
        <v>0.5</v>
      </c>
      <c r="P770" s="658">
        <v>43270</v>
      </c>
      <c r="Q770" s="658">
        <v>43291</v>
      </c>
      <c r="R770" s="693">
        <f t="shared" si="192"/>
        <v>10.000000000000009</v>
      </c>
      <c r="S770" s="759">
        <f>IF(INDEX(Historical!$D$7:$D$1437,MATCH(B770,Historical!$B$7:$B$1446,0))=0,"n/a",(INDEX(Historical!$C$7:$C$1437,MATCH(B770,Historical!$B$7:$B$1446,0))/INDEX(Historical!$D$7:$D$1437,MATCH(B770,Historical!$B$7:$B$1446,0))-1)*100)</f>
        <v>10.526315789473696</v>
      </c>
      <c r="T770" s="759">
        <f>IF(INDEX(Historical!$F$7:$F$1430,MATCH(B770,Historical!$B$7:$B$1446,0))=0,"n/a",((INDEX(Historical!$C$7:$C$1437,MATCH(B770,Historical!$B$7:$B$1446,0))/INDEX(Historical!$F$7:$F$1430,MATCH(B770,Historical!$B$7:$B$1446,0)))^(1/3)-1)*100)</f>
        <v>10.415886963424924</v>
      </c>
      <c r="U770" s="759">
        <f>IF(INDEX(Historical!$H$7:$H$1430,MATCH(B770,Historical!$B$7:$B$1446,0))=0,"n/a",((INDEX(Historical!$C$7:$C$1437,MATCH(B770,Historical!$B$7:$B$1446,0))/INDEX(Historical!$H$7:$H$1430,MATCH(B770,Historical!$B$7:$B$1446,0)))^(1/5)-1)*100)</f>
        <v>9.7309332149995154</v>
      </c>
      <c r="V770" s="759">
        <f>IF(INDEX(Historical!$O$7:$O$1430,MATCH(B770,Historical!$B$7:$B$1446,0))=0,"n/a",((INDEX(Historical!$C$7:$C$1437,MATCH(B770,Historical!$B$7:$B$1446,0))/INDEX(Historical!$O$7:$O$1430,MATCH(B770,Historical!$B$7:$B$1446,0)))^(1/10)-1)*100)</f>
        <v>12.616994313374752</v>
      </c>
      <c r="W770" s="760">
        <f t="shared" si="193"/>
        <v>0.77125605142614329</v>
      </c>
      <c r="X770" s="761">
        <f t="shared" si="194"/>
        <v>0.36309452294774308</v>
      </c>
      <c r="Y770" s="925"/>
      <c r="Z770" s="702">
        <f t="shared" si="195"/>
        <v>48.034934497816593</v>
      </c>
      <c r="AA770" s="935">
        <f t="shared" si="196"/>
        <v>23.541484716157203</v>
      </c>
      <c r="AB770" s="639">
        <v>1</v>
      </c>
      <c r="AC770" s="916">
        <v>4.58</v>
      </c>
      <c r="AD770" s="916">
        <v>2.63</v>
      </c>
      <c r="AE770" s="916">
        <v>2.95</v>
      </c>
      <c r="AF770" s="916">
        <v>4.21</v>
      </c>
      <c r="AG770" s="916">
        <v>18.899999999999999</v>
      </c>
      <c r="AH770" s="916">
        <v>11.899999999999999</v>
      </c>
      <c r="AI770" s="916">
        <v>9.06</v>
      </c>
      <c r="AJ770" s="916">
        <v>26.8</v>
      </c>
      <c r="AK770" s="916">
        <v>8.9599999999999991</v>
      </c>
      <c r="AL770" s="928">
        <v>13120</v>
      </c>
      <c r="AM770" s="922">
        <v>0.2</v>
      </c>
      <c r="AN770" s="916">
        <v>0.32</v>
      </c>
      <c r="AO770" s="802">
        <f t="shared" si="197"/>
        <v>-11.770113734509572</v>
      </c>
      <c r="AP770" s="803">
        <f t="shared" si="198"/>
        <v>11.771370981647632</v>
      </c>
      <c r="AQ770" s="936">
        <f t="shared" si="199"/>
        <v>109.87790170585887</v>
      </c>
      <c r="AR770" s="702">
        <f>INDEX(Historical!$C$7:$C$1437,MATCH(B770,Historical!$B$7:$B$1446,0))*IF(AH770="n/a",1.03,IF(AH770&lt;0,1.01,IF(AH770&gt;10,1.1,(1+AH770/100))))</f>
        <v>2.3100000000000005</v>
      </c>
      <c r="AS770" s="935">
        <f t="shared" si="200"/>
        <v>2.5192860000000006</v>
      </c>
      <c r="AT770" s="935">
        <f t="shared" si="206"/>
        <v>2.7450140256000002</v>
      </c>
      <c r="AU770" s="935">
        <f t="shared" si="206"/>
        <v>2.9909672822937599</v>
      </c>
      <c r="AV770" s="935">
        <f t="shared" si="206"/>
        <v>3.2589579507872806</v>
      </c>
      <c r="AW770" s="702">
        <f t="shared" si="201"/>
        <v>13.824225258681041</v>
      </c>
      <c r="AX770" s="810">
        <f t="shared" si="202"/>
        <v>12.821577869301654</v>
      </c>
      <c r="AY770" s="991">
        <v>1.56</v>
      </c>
      <c r="AZ770" s="922">
        <v>47.620000000000005</v>
      </c>
      <c r="BA770" s="922">
        <v>-23.880000000000003</v>
      </c>
      <c r="BB770" s="922">
        <v>7.12</v>
      </c>
      <c r="BC770" s="922">
        <v>0.48</v>
      </c>
      <c r="BE770" s="664">
        <v>2003</v>
      </c>
      <c r="BF770" s="946" t="e">
        <f>#VALUE!</f>
        <v>#VALUE!</v>
      </c>
      <c r="BG770" s="931">
        <v>11.1</v>
      </c>
    </row>
    <row r="771" spans="1:59" s="838" customFormat="1" ht="11.25" customHeight="1" x14ac:dyDescent="0.2">
      <c r="A771" s="697" t="s">
        <v>1340</v>
      </c>
      <c r="B771" s="846" t="s">
        <v>1341</v>
      </c>
      <c r="C771" s="988" t="s">
        <v>112</v>
      </c>
      <c r="D771" s="988" t="s">
        <v>4356</v>
      </c>
      <c r="E771" s="1000">
        <v>9</v>
      </c>
      <c r="F771" s="526">
        <v>363</v>
      </c>
      <c r="G771" s="1171" t="s">
        <v>106</v>
      </c>
      <c r="H771" s="1171" t="s">
        <v>106</v>
      </c>
      <c r="I771" s="819">
        <v>16.04</v>
      </c>
      <c r="J771" s="820">
        <f t="shared" si="190"/>
        <v>1.6209476309226933</v>
      </c>
      <c r="K771" s="821">
        <v>6.5000000000000002E-2</v>
      </c>
      <c r="L771" s="822">
        <v>4</v>
      </c>
      <c r="M771" s="823">
        <f t="shared" si="191"/>
        <v>0.26</v>
      </c>
      <c r="N771" s="824" t="s">
        <v>997</v>
      </c>
      <c r="O771" s="825">
        <v>0.06</v>
      </c>
      <c r="P771" s="847">
        <v>42956</v>
      </c>
      <c r="Q771" s="847">
        <v>42972</v>
      </c>
      <c r="R771" s="823">
        <f t="shared" si="192"/>
        <v>8.333333333333341</v>
      </c>
      <c r="S771" s="759">
        <f>IF(INDEX(Historical!$D$7:$D$1437,MATCH(B771,Historical!$B$7:$B$1446,0))=0,"n/a",(INDEX(Historical!$C$7:$C$1437,MATCH(B771,Historical!$B$7:$B$1446,0))/INDEX(Historical!$D$7:$D$1437,MATCH(B771,Historical!$B$7:$B$1446,0))-1)*100)</f>
        <v>4.0000000000000036</v>
      </c>
      <c r="T771" s="759">
        <f>IF(INDEX(Historical!$F$7:$F$1430,MATCH(B771,Historical!$B$7:$B$1446,0))=0,"n/a",((INDEX(Historical!$C$7:$C$1437,MATCH(B771,Historical!$B$7:$B$1446,0))/INDEX(Historical!$F$7:$F$1430,MATCH(B771,Historical!$B$7:$B$1446,0)))^(1/3)-1)*100)</f>
        <v>13.040381433805571</v>
      </c>
      <c r="U771" s="759">
        <f>IF(INDEX(Historical!$H$7:$H$1430,MATCH(B771,Historical!$B$7:$B$1446,0))=0,"n/a",((INDEX(Historical!$C$7:$C$1437,MATCH(B771,Historical!$B$7:$B$1446,0))/INDEX(Historical!$H$7:$H$1430,MATCH(B771,Historical!$B$7:$B$1446,0)))^(1/5)-1)*100)</f>
        <v>18.772564182493777</v>
      </c>
      <c r="V771" s="759">
        <f>IF(INDEX(Historical!$O$7:$O$1430,MATCH(B771,Historical!$B$7:$B$1446,0))=0,"n/a",((INDEX(Historical!$C$7:$C$1437,MATCH(B771,Historical!$B$7:$B$1446,0))/INDEX(Historical!$O$7:$O$1430,MATCH(B771,Historical!$B$7:$B$1446,0)))^(1/10)-1)*100)</f>
        <v>8.0386652698788641</v>
      </c>
      <c r="W771" s="827">
        <f t="shared" si="193"/>
        <v>2.3352837258736443</v>
      </c>
      <c r="X771" s="828">
        <f t="shared" si="194"/>
        <v>187.72564182493775</v>
      </c>
      <c r="Y771" s="990" t="s">
        <v>4431</v>
      </c>
      <c r="Z771" s="820">
        <f t="shared" si="195"/>
        <v>43.333333333333336</v>
      </c>
      <c r="AA771" s="830">
        <f t="shared" si="196"/>
        <v>26.733333333333334</v>
      </c>
      <c r="AB771" s="822">
        <v>12</v>
      </c>
      <c r="AC771" s="831">
        <v>0.6</v>
      </c>
      <c r="AD771" s="831">
        <v>0.81</v>
      </c>
      <c r="AE771" s="831">
        <v>0.78</v>
      </c>
      <c r="AF771" s="831">
        <v>2.69</v>
      </c>
      <c r="AG771" s="831">
        <v>13.900000000000002</v>
      </c>
      <c r="AH771" s="831">
        <v>-33.800000000000004</v>
      </c>
      <c r="AI771" s="831">
        <v>15.57</v>
      </c>
      <c r="AJ771" s="831">
        <v>0.1</v>
      </c>
      <c r="AK771" s="831">
        <v>33.1</v>
      </c>
      <c r="AL771" s="832">
        <v>963.04</v>
      </c>
      <c r="AM771" s="833">
        <v>1.7999999999999998</v>
      </c>
      <c r="AN771" s="831">
        <v>1.74</v>
      </c>
      <c r="AO771" s="834">
        <f t="shared" si="197"/>
        <v>-6.3398215199168639</v>
      </c>
      <c r="AP771" s="835">
        <f t="shared" si="198"/>
        <v>20.39351181341647</v>
      </c>
      <c r="AQ771" s="836">
        <f t="shared" si="199"/>
        <v>78.7769145756386</v>
      </c>
      <c r="AR771" s="702">
        <f>INDEX(Historical!$C$7:$C$1437,MATCH(B771,Historical!$B$7:$B$1446,0))*IF(AH771="n/a",1.03,IF(AH771&lt;0,1.01,IF(AH771&gt;10,1.1,(1+AH771/100))))</f>
        <v>0.2626</v>
      </c>
      <c r="AS771" s="830">
        <f t="shared" si="200"/>
        <v>0.28886000000000001</v>
      </c>
      <c r="AT771" s="830">
        <f t="shared" si="206"/>
        <v>0.31774600000000003</v>
      </c>
      <c r="AU771" s="830">
        <f t="shared" si="206"/>
        <v>0.34952060000000007</v>
      </c>
      <c r="AV771" s="830">
        <f t="shared" si="206"/>
        <v>0.38447266000000013</v>
      </c>
      <c r="AW771" s="820">
        <f t="shared" si="201"/>
        <v>1.6031992600000002</v>
      </c>
      <c r="AX771" s="837">
        <f t="shared" si="202"/>
        <v>9.9950078553615977</v>
      </c>
      <c r="AY771" s="992">
        <v>1.55</v>
      </c>
      <c r="AZ771" s="833">
        <v>19.259999999999998</v>
      </c>
      <c r="BA771" s="833">
        <v>-34.660000000000004</v>
      </c>
      <c r="BB771" s="833">
        <v>-3.25</v>
      </c>
      <c r="BC771" s="833">
        <v>-13.33</v>
      </c>
      <c r="BD771" s="961"/>
      <c r="BE771" s="664">
        <v>2011</v>
      </c>
      <c r="BF771" s="946" t="e">
        <f>#VALUE!</f>
        <v>#VALUE!</v>
      </c>
      <c r="BG771" s="893">
        <v>4.5</v>
      </c>
    </row>
    <row r="772" spans="1:59" ht="11.25" customHeight="1" x14ac:dyDescent="0.2">
      <c r="A772" s="537" t="s">
        <v>829</v>
      </c>
      <c r="B772" s="925" t="s">
        <v>830</v>
      </c>
      <c r="C772" s="988" t="s">
        <v>247</v>
      </c>
      <c r="D772" s="988" t="s">
        <v>4351</v>
      </c>
      <c r="E772" s="792">
        <v>23</v>
      </c>
      <c r="F772" s="526">
        <v>151</v>
      </c>
      <c r="G772" s="526" t="s">
        <v>106</v>
      </c>
      <c r="H772" s="526" t="s">
        <v>106</v>
      </c>
      <c r="I772" s="924">
        <v>54.88</v>
      </c>
      <c r="J772" s="702">
        <f t="shared" si="190"/>
        <v>1.6763848396501457</v>
      </c>
      <c r="K772" s="933">
        <v>0.23</v>
      </c>
      <c r="L772" s="639">
        <v>4</v>
      </c>
      <c r="M772" s="693">
        <f t="shared" si="191"/>
        <v>0.92</v>
      </c>
      <c r="N772" s="921" t="s">
        <v>429</v>
      </c>
      <c r="O772" s="995">
        <v>0.19500000000000001</v>
      </c>
      <c r="P772" s="915">
        <v>43600</v>
      </c>
      <c r="Q772" s="915">
        <v>43622</v>
      </c>
      <c r="R772" s="693">
        <f t="shared" si="192"/>
        <v>17.948717948717949</v>
      </c>
      <c r="S772" s="759">
        <f>IF(INDEX(Historical!$D$7:$D$1437,MATCH(B772,Historical!$B$7:$B$1446,0))=0,"n/a",(INDEX(Historical!$C$7:$C$1437,MATCH(B772,Historical!$B$7:$B$1446,0))/INDEX(Historical!$D$7:$D$1437,MATCH(B772,Historical!$B$7:$B$1446,0))-1)*100)</f>
        <v>23.799582463465541</v>
      </c>
      <c r="T772" s="759">
        <f>IF(INDEX(Historical!$F$7:$F$1430,MATCH(B772,Historical!$B$7:$B$1446,0))=0,"n/a",((INDEX(Historical!$C$7:$C$1437,MATCH(B772,Historical!$B$7:$B$1446,0))/INDEX(Historical!$F$7:$F$1430,MATCH(B772,Historical!$B$7:$B$1446,0)))^(1/3)-1)*100)</f>
        <v>22.574352348330585</v>
      </c>
      <c r="U772" s="759">
        <f>IF(INDEX(Historical!$H$7:$H$1430,MATCH(B772,Historical!$B$7:$B$1446,0))=0,"n/a",((INDEX(Historical!$C$7:$C$1437,MATCH(B772,Historical!$B$7:$B$1446,0))/INDEX(Historical!$H$7:$H$1430,MATCH(B772,Historical!$B$7:$B$1446,0)))^(1/5)-1)*100)</f>
        <v>21.93444405698839</v>
      </c>
      <c r="V772" s="759">
        <f>IF(INDEX(Historical!$O$7:$O$1430,MATCH(B772,Historical!$B$7:$B$1446,0))=0,"n/a",((INDEX(Historical!$C$7:$C$1437,MATCH(B772,Historical!$B$7:$B$1446,0))/INDEX(Historical!$O$7:$O$1430,MATCH(B772,Historical!$B$7:$B$1446,0)))^(1/10)-1)*100)</f>
        <v>21.58431175102864</v>
      </c>
      <c r="W772" s="760">
        <f t="shared" si="193"/>
        <v>1.0162216108624851</v>
      </c>
      <c r="X772" s="761">
        <f t="shared" si="194"/>
        <v>2.0692871751875841</v>
      </c>
      <c r="Y772" s="728" t="s">
        <v>3995</v>
      </c>
      <c r="Z772" s="702">
        <f t="shared" si="195"/>
        <v>37.860082304526749</v>
      </c>
      <c r="AA772" s="935">
        <f t="shared" si="196"/>
        <v>22.584362139917694</v>
      </c>
      <c r="AB772" s="639">
        <v>1</v>
      </c>
      <c r="AC772" s="916">
        <v>2.4300000000000002</v>
      </c>
      <c r="AD772" s="916">
        <v>2.4</v>
      </c>
      <c r="AE772" s="916">
        <v>1.71</v>
      </c>
      <c r="AF772" s="916">
        <v>13.35</v>
      </c>
      <c r="AG772" s="916">
        <v>58.9</v>
      </c>
      <c r="AH772" s="916">
        <v>24.6</v>
      </c>
      <c r="AI772" s="916">
        <v>9.51</v>
      </c>
      <c r="AJ772" s="916">
        <v>10.6</v>
      </c>
      <c r="AK772" s="916">
        <v>9.42</v>
      </c>
      <c r="AL772" s="928">
        <v>66680</v>
      </c>
      <c r="AM772" s="922">
        <v>0.1</v>
      </c>
      <c r="AN772" s="916">
        <v>0.44</v>
      </c>
      <c r="AO772" s="802">
        <f t="shared" si="197"/>
        <v>1.0264667567208434</v>
      </c>
      <c r="AP772" s="803">
        <f t="shared" si="198"/>
        <v>23.610828896638537</v>
      </c>
      <c r="AQ772" s="936">
        <f t="shared" si="199"/>
        <v>266.06085381647273</v>
      </c>
      <c r="AR772" s="702">
        <f>INDEX(Historical!$C$7:$C$1437,MATCH(B772,Historical!$B$7:$B$1446,0))*IF(AH772="n/a",1.03,IF(AH772&lt;0,1.01,IF(AH772&gt;10,1.1,(1+AH772/100))))</f>
        <v>0.81537500000000007</v>
      </c>
      <c r="AS772" s="935">
        <f t="shared" si="200"/>
        <v>0.89291716250000008</v>
      </c>
      <c r="AT772" s="935">
        <f t="shared" si="206"/>
        <v>0.97702995920750013</v>
      </c>
      <c r="AU772" s="935">
        <f t="shared" si="206"/>
        <v>1.0690661813648468</v>
      </c>
      <c r="AV772" s="935">
        <f t="shared" si="206"/>
        <v>1.1697722156494155</v>
      </c>
      <c r="AW772" s="702">
        <f t="shared" si="201"/>
        <v>4.924160518721763</v>
      </c>
      <c r="AX772" s="810">
        <f t="shared" si="202"/>
        <v>8.9725956973793064</v>
      </c>
      <c r="AY772" s="991">
        <v>0.65</v>
      </c>
      <c r="AZ772" s="922">
        <v>35.010000000000005</v>
      </c>
      <c r="BA772" s="922">
        <v>-3.11</v>
      </c>
      <c r="BB772" s="922">
        <v>4.05</v>
      </c>
      <c r="BC772" s="922">
        <v>7.4499999999999993</v>
      </c>
      <c r="BE772" s="664">
        <v>1997</v>
      </c>
      <c r="BF772" s="946" t="e">
        <f>#VALUE!</f>
        <v>#VALUE!</v>
      </c>
      <c r="BG772" s="931">
        <v>21.3</v>
      </c>
    </row>
    <row r="773" spans="1:59" ht="11.25" customHeight="1" x14ac:dyDescent="0.2">
      <c r="A773" s="762" t="s">
        <v>4200</v>
      </c>
      <c r="B773" s="854" t="s">
        <v>3929</v>
      </c>
      <c r="C773" s="988" t="s">
        <v>112</v>
      </c>
      <c r="D773" s="988" t="s">
        <v>213</v>
      </c>
      <c r="E773" s="792">
        <v>5</v>
      </c>
      <c r="F773" s="526">
        <v>813</v>
      </c>
      <c r="G773" s="526" t="s">
        <v>106</v>
      </c>
      <c r="H773" s="526" t="s">
        <v>106</v>
      </c>
      <c r="I773" s="932">
        <v>47.95</v>
      </c>
      <c r="J773" s="702">
        <f t="shared" si="190"/>
        <v>2.3357664233576645</v>
      </c>
      <c r="K773" s="537">
        <v>0.28000000000000003</v>
      </c>
      <c r="L773" s="526">
        <v>4</v>
      </c>
      <c r="M773" s="693">
        <f t="shared" si="191"/>
        <v>1.1200000000000001</v>
      </c>
      <c r="N773" s="526" t="s">
        <v>4202</v>
      </c>
      <c r="O773" s="643">
        <v>0.27</v>
      </c>
      <c r="P773" s="1074">
        <v>43237</v>
      </c>
      <c r="Q773" s="1074">
        <v>43255</v>
      </c>
      <c r="R773" s="693">
        <f t="shared" si="192"/>
        <v>3.7037037037037068</v>
      </c>
      <c r="S773" s="759">
        <f>IF(INDEX(Historical!$D$7:$D$1437,MATCH(B773,Historical!$B$7:$B$1446,0))=0,"n/a",(INDEX(Historical!$C$7:$C$1437,MATCH(B773,Historical!$B$7:$B$1446,0))/INDEX(Historical!$D$7:$D$1437,MATCH(B773,Historical!$B$7:$B$1446,0))-1)*100)</f>
        <v>3.7383177570093462</v>
      </c>
      <c r="T773" s="759">
        <f>IF(INDEX(Historical!$F$7:$F$1430,MATCH(B773,Historical!$B$7:$B$1446,0))=0,"n/a",((INDEX(Historical!$C$7:$C$1437,MATCH(B773,Historical!$B$7:$B$1446,0))/INDEX(Historical!$F$7:$F$1430,MATCH(B773,Historical!$B$7:$B$1446,0)))^(1/3)-1)*100)</f>
        <v>2.5247183031277265</v>
      </c>
      <c r="U773" s="759">
        <f>IF(INDEX(Historical!$H$7:$H$1430,MATCH(B773,Historical!$B$7:$B$1446,0))=0,"n/a",((INDEX(Historical!$C$7:$C$1437,MATCH(B773,Historical!$B$7:$B$1446,0))/INDEX(Historical!$H$7:$H$1430,MATCH(B773,Historical!$B$7:$B$1446,0)))^(1/5)-1)*100)</f>
        <v>3.8262169735895801</v>
      </c>
      <c r="V773" s="759">
        <f>IF(INDEX(Historical!$O$7:$O$1430,MATCH(B773,Historical!$B$7:$B$1446,0))=0,"n/a",((INDEX(Historical!$C$7:$C$1437,MATCH(B773,Historical!$B$7:$B$1446,0))/INDEX(Historical!$O$7:$O$1430,MATCH(B773,Historical!$B$7:$B$1446,0)))^(1/10)-1)*100)</f>
        <v>4.7182784501015096</v>
      </c>
      <c r="W773" s="760">
        <f t="shared" si="193"/>
        <v>0.81093496580458546</v>
      </c>
      <c r="X773" s="761">
        <f t="shared" si="194"/>
        <v>0.23618623293762842</v>
      </c>
      <c r="Y773" s="703"/>
      <c r="Z773" s="702">
        <f t="shared" si="195"/>
        <v>28.940568475452199</v>
      </c>
      <c r="AA773" s="935">
        <f t="shared" si="196"/>
        <v>12.390180878552972</v>
      </c>
      <c r="AB773" s="639">
        <v>12</v>
      </c>
      <c r="AC773" s="931">
        <v>3.87</v>
      </c>
      <c r="AD773" s="931">
        <v>4.96</v>
      </c>
      <c r="AE773" s="916">
        <v>0.99</v>
      </c>
      <c r="AF773" s="916">
        <v>2.3199999999999998</v>
      </c>
      <c r="AG773" s="916">
        <v>19.600000000000001</v>
      </c>
      <c r="AH773" s="916">
        <v>27.800000000000004</v>
      </c>
      <c r="AI773" s="916">
        <v>8.82</v>
      </c>
      <c r="AJ773" s="739">
        <v>16.2</v>
      </c>
      <c r="AK773" s="739">
        <v>2.5</v>
      </c>
      <c r="AL773" s="931">
        <v>3560</v>
      </c>
      <c r="AM773" s="931">
        <v>1.4000000000000001</v>
      </c>
      <c r="AN773" s="931">
        <v>1.06</v>
      </c>
      <c r="AO773" s="802">
        <f t="shared" si="197"/>
        <v>-6.2281974816057275</v>
      </c>
      <c r="AP773" s="803">
        <f t="shared" si="198"/>
        <v>6.1619833969472442</v>
      </c>
      <c r="AQ773" s="936">
        <f t="shared" si="199"/>
        <v>13.029434982894594</v>
      </c>
      <c r="AR773" s="702">
        <f>INDEX(Historical!$C$7:$C$1437,MATCH(B773,Historical!$B$7:$B$1446,0))*IF(AH773="n/a",1.03,IF(AH773&lt;0,1.01,IF(AH773&gt;10,1.1,(1+AH773/100))))</f>
        <v>1.2210000000000003</v>
      </c>
      <c r="AS773" s="935">
        <f t="shared" si="200"/>
        <v>1.3286922000000003</v>
      </c>
      <c r="AT773" s="935">
        <f t="shared" si="206"/>
        <v>1.3619095050000003</v>
      </c>
      <c r="AU773" s="935">
        <f t="shared" si="206"/>
        <v>1.3959572426250002</v>
      </c>
      <c r="AV773" s="935">
        <f t="shared" si="206"/>
        <v>1.4308561736906251</v>
      </c>
      <c r="AW773" s="702">
        <f t="shared" si="201"/>
        <v>6.7384151213156258</v>
      </c>
      <c r="AX773" s="810">
        <f t="shared" si="202"/>
        <v>14.053003381263036</v>
      </c>
      <c r="AY773" s="788">
        <v>1.76</v>
      </c>
      <c r="AZ773" s="916">
        <v>41.13</v>
      </c>
      <c r="BA773" s="916">
        <v>-8.58</v>
      </c>
      <c r="BB773" s="916">
        <v>6.93</v>
      </c>
      <c r="BC773" s="916">
        <v>9.5500000000000007</v>
      </c>
      <c r="BE773" s="664">
        <v>2014</v>
      </c>
      <c r="BF773" s="946" t="e">
        <f>#VALUE!</f>
        <v>#VALUE!</v>
      </c>
      <c r="BG773" s="931">
        <v>7.6</v>
      </c>
    </row>
    <row r="774" spans="1:59" ht="11.25" customHeight="1" x14ac:dyDescent="0.2">
      <c r="A774" s="609" t="s">
        <v>831</v>
      </c>
      <c r="B774" s="925" t="s">
        <v>832</v>
      </c>
      <c r="C774" s="988" t="s">
        <v>108</v>
      </c>
      <c r="D774" s="988" t="s">
        <v>118</v>
      </c>
      <c r="E774" s="792">
        <v>14</v>
      </c>
      <c r="F774" s="526">
        <v>279</v>
      </c>
      <c r="G774" s="526" t="s">
        <v>115</v>
      </c>
      <c r="H774" s="526" t="s">
        <v>115</v>
      </c>
      <c r="I774" s="924">
        <v>87.66</v>
      </c>
      <c r="J774" s="702">
        <f t="shared" si="190"/>
        <v>0.78713210130047906</v>
      </c>
      <c r="K774" s="927">
        <v>0.17249999999999999</v>
      </c>
      <c r="L774" s="639">
        <v>4</v>
      </c>
      <c r="M774" s="693">
        <f t="shared" si="191"/>
        <v>0.69</v>
      </c>
      <c r="N774" s="921" t="s">
        <v>140</v>
      </c>
      <c r="O774" s="795">
        <v>0.16</v>
      </c>
      <c r="P774" s="915">
        <v>43559</v>
      </c>
      <c r="Q774" s="915">
        <v>43586</v>
      </c>
      <c r="R774" s="693">
        <f t="shared" si="192"/>
        <v>7.8124999999999893</v>
      </c>
      <c r="S774" s="759">
        <f>IF(INDEX(Historical!$D$7:$D$1437,MATCH(B774,Historical!$B$7:$B$1446,0))=0,"n/a",(INDEX(Historical!$C$7:$C$1437,MATCH(B774,Historical!$B$7:$B$1446,0))/INDEX(Historical!$D$7:$D$1437,MATCH(B774,Historical!$B$7:$B$1446,0))-1)*100)</f>
        <v>6.7796610169491567</v>
      </c>
      <c r="T774" s="759">
        <f>IF(INDEX(Historical!$F$7:$F$1430,MATCH(B774,Historical!$B$7:$B$1446,0))=0,"n/a",((INDEX(Historical!$C$7:$C$1437,MATCH(B774,Historical!$B$7:$B$1446,0))/INDEX(Historical!$F$7:$F$1430,MATCH(B774,Historical!$B$7:$B$1446,0)))^(1/3)-1)*100)</f>
        <v>5.8198249869532592</v>
      </c>
      <c r="U774" s="759">
        <f>IF(INDEX(Historical!$H$7:$H$1430,MATCH(B774,Historical!$B$7:$B$1446,0))=0,"n/a",((INDEX(Historical!$C$7:$C$1437,MATCH(B774,Historical!$B$7:$B$1446,0))/INDEX(Historical!$H$7:$H$1430,MATCH(B774,Historical!$B$7:$B$1446,0)))^(1/5)-1)*100)</f>
        <v>7.442863557808499</v>
      </c>
      <c r="V774" s="759">
        <f>IF(INDEX(Historical!$O$7:$O$1430,MATCH(B774,Historical!$B$7:$B$1446,0))=0,"n/a",((INDEX(Historical!$C$7:$C$1437,MATCH(B774,Historical!$B$7:$B$1446,0))/INDEX(Historical!$O$7:$O$1430,MATCH(B774,Historical!$B$7:$B$1446,0)))^(1/10)-1)*100)</f>
        <v>9.9299518654954788</v>
      </c>
      <c r="W774" s="760">
        <f t="shared" si="193"/>
        <v>0.74953672068350141</v>
      </c>
      <c r="X774" s="761">
        <f t="shared" si="194"/>
        <v>0.68915403313041657</v>
      </c>
      <c r="Y774" s="716"/>
      <c r="Z774" s="702">
        <f t="shared" si="195"/>
        <v>11.057692307692307</v>
      </c>
      <c r="AA774" s="935">
        <f t="shared" si="196"/>
        <v>14.048076923076922</v>
      </c>
      <c r="AB774" s="639">
        <v>12</v>
      </c>
      <c r="AC774" s="916">
        <v>6.24</v>
      </c>
      <c r="AD774" s="916">
        <v>1.78</v>
      </c>
      <c r="AE774" s="916">
        <v>2.21</v>
      </c>
      <c r="AF774" s="916">
        <v>1.8</v>
      </c>
      <c r="AG774" s="916">
        <v>28.000000000000004</v>
      </c>
      <c r="AH774" s="916">
        <v>24.5</v>
      </c>
      <c r="AI774" s="916">
        <v>6.99</v>
      </c>
      <c r="AJ774" s="916">
        <v>10.8</v>
      </c>
      <c r="AK774" s="916">
        <v>7.9</v>
      </c>
      <c r="AL774" s="928">
        <v>9620</v>
      </c>
      <c r="AM774" s="922">
        <v>1.7999999999999998</v>
      </c>
      <c r="AN774" s="916">
        <v>0.31</v>
      </c>
      <c r="AO774" s="802">
        <f t="shared" si="197"/>
        <v>-5.8180812639679438</v>
      </c>
      <c r="AP774" s="803">
        <f t="shared" si="198"/>
        <v>8.2299956591089778</v>
      </c>
      <c r="AQ774" s="936">
        <f t="shared" si="199"/>
        <v>6.0116103946239452</v>
      </c>
      <c r="AR774" s="702">
        <f>INDEX(Historical!$C$7:$C$1437,MATCH(B774,Historical!$B$7:$B$1446,0))*IF(AH774="n/a",1.03,IF(AH774&lt;0,1.01,IF(AH774&gt;10,1.1,(1+AH774/100))))</f>
        <v>0.69300000000000006</v>
      </c>
      <c r="AS774" s="935">
        <f t="shared" si="200"/>
        <v>0.74144070000000006</v>
      </c>
      <c r="AT774" s="935">
        <f t="shared" si="206"/>
        <v>0.80001451530000001</v>
      </c>
      <c r="AU774" s="935">
        <f t="shared" si="206"/>
        <v>0.86321566200869992</v>
      </c>
      <c r="AV774" s="935">
        <f t="shared" si="206"/>
        <v>0.93140969930738715</v>
      </c>
      <c r="AW774" s="702">
        <f t="shared" si="201"/>
        <v>4.0290805766160878</v>
      </c>
      <c r="AX774" s="810">
        <f t="shared" si="202"/>
        <v>4.5962589283779236</v>
      </c>
      <c r="AY774" s="991">
        <v>1.01</v>
      </c>
      <c r="AZ774" s="922">
        <v>25.8</v>
      </c>
      <c r="BA774" s="922">
        <v>-3.9699999999999998</v>
      </c>
      <c r="BB774" s="922">
        <v>4.55</v>
      </c>
      <c r="BC774" s="922">
        <v>4.33</v>
      </c>
      <c r="BE774" s="664">
        <v>2006</v>
      </c>
      <c r="BF774" s="946" t="e">
        <f>#VALUE!</f>
        <v>#VALUE!</v>
      </c>
      <c r="BG774" s="931">
        <v>6.8000000000000007</v>
      </c>
    </row>
    <row r="775" spans="1:59" ht="11.25" customHeight="1" x14ac:dyDescent="0.2">
      <c r="A775" s="537" t="s">
        <v>360</v>
      </c>
      <c r="B775" s="925" t="s">
        <v>361</v>
      </c>
      <c r="C775" s="988" t="s">
        <v>108</v>
      </c>
      <c r="D775" s="988" t="s">
        <v>4373</v>
      </c>
      <c r="E775" s="792">
        <v>32</v>
      </c>
      <c r="F775" s="526">
        <v>87</v>
      </c>
      <c r="G775" s="526" t="s">
        <v>37</v>
      </c>
      <c r="H775" s="526" t="s">
        <v>37</v>
      </c>
      <c r="I775" s="916">
        <v>80.67</v>
      </c>
      <c r="J775" s="702">
        <f t="shared" ref="J775:J838" si="207">(M775/I775)*100</f>
        <v>2.4792363951902816</v>
      </c>
      <c r="K775" s="933">
        <v>0.5</v>
      </c>
      <c r="L775" s="639">
        <v>4</v>
      </c>
      <c r="M775" s="693">
        <f t="shared" ref="M775:M838" si="208">K775*L775</f>
        <v>2</v>
      </c>
      <c r="N775" s="921" t="s">
        <v>107</v>
      </c>
      <c r="O775" s="796">
        <v>0.48</v>
      </c>
      <c r="P775" s="915">
        <v>43409</v>
      </c>
      <c r="Q775" s="915">
        <v>43419</v>
      </c>
      <c r="R775" s="693">
        <f t="shared" ref="R775:R838" si="209">(K775-O775)/O775*100</f>
        <v>4.1666666666666705</v>
      </c>
      <c r="S775" s="759">
        <f>IF(INDEX(Historical!$D$7:$D$1437,MATCH(B775,Historical!$B$7:$B$1446,0))=0,"n/a",(INDEX(Historical!$C$7:$C$1437,MATCH(B775,Historical!$B$7:$B$1446,0))/INDEX(Historical!$D$7:$D$1437,MATCH(B775,Historical!$B$7:$B$1446,0))-1)*100)</f>
        <v>6.5934065934065922</v>
      </c>
      <c r="T775" s="759">
        <f>IF(INDEX(Historical!$F$7:$F$1430,MATCH(B775,Historical!$B$7:$B$1446,0))=0,"n/a",((INDEX(Historical!$C$7:$C$1437,MATCH(B775,Historical!$B$7:$B$1446,0))/INDEX(Historical!$F$7:$F$1430,MATCH(B775,Historical!$B$7:$B$1446,0)))^(1/3)-1)*100)</f>
        <v>4.5003157912127056</v>
      </c>
      <c r="U775" s="759">
        <f>IF(INDEX(Historical!$H$7:$H$1430,MATCH(B775,Historical!$B$7:$B$1446,0))=0,"n/a",((INDEX(Historical!$C$7:$C$1437,MATCH(B775,Historical!$B$7:$B$1446,0))/INDEX(Historical!$H$7:$H$1430,MATCH(B775,Historical!$B$7:$B$1446,0)))^(1/5)-1)*100)</f>
        <v>4.7264065169796421</v>
      </c>
      <c r="V775" s="759">
        <f>IF(INDEX(Historical!$O$7:$O$1430,MATCH(B775,Historical!$B$7:$B$1446,0))=0,"n/a",((INDEX(Historical!$C$7:$C$1437,MATCH(B775,Historical!$B$7:$B$1446,0))/INDEX(Historical!$O$7:$O$1430,MATCH(B775,Historical!$B$7:$B$1446,0)))^(1/10)-1)*100)</f>
        <v>4.9209099349787566</v>
      </c>
      <c r="W775" s="760">
        <f t="shared" ref="W775:W838" si="210">IF(OR(U775&lt;=0,U775="n/a",V775&lt;=0,V775="n/a"),"n/a",U775/V775)</f>
        <v>0.96047409512282522</v>
      </c>
      <c r="X775" s="761">
        <f t="shared" ref="X775:X838" si="211">IF(OR(AJ775&lt;=0,AJ775="n/a",U775&lt;=0,U775="n/a"),"n/a",U775/AJ775)</f>
        <v>0.51938533153622446</v>
      </c>
      <c r="Y775" s="737"/>
      <c r="Z775" s="702">
        <f t="shared" ref="Z775:Z838" si="212">IF(OR(AC775&lt;0.01,AC775="n/a"),"n/a",M775/AC775*100)</f>
        <v>37.383177570093466</v>
      </c>
      <c r="AA775" s="935">
        <f t="shared" ref="AA775:AA838" si="213">IF(OR(AC775&lt;0.01,AC775="n/a"),"n/a",I775/AC775)</f>
        <v>15.078504672897198</v>
      </c>
      <c r="AB775" s="639">
        <v>12</v>
      </c>
      <c r="AC775" s="916">
        <v>5.35</v>
      </c>
      <c r="AD775" s="916">
        <v>1.88</v>
      </c>
      <c r="AE775" s="916">
        <v>4.74</v>
      </c>
      <c r="AF775" s="916">
        <v>1.96</v>
      </c>
      <c r="AG775" s="916">
        <v>13.600000000000001</v>
      </c>
      <c r="AH775" s="916">
        <v>21.2</v>
      </c>
      <c r="AI775" s="916">
        <v>3.04</v>
      </c>
      <c r="AJ775" s="916">
        <v>9.1</v>
      </c>
      <c r="AK775" s="916">
        <v>8</v>
      </c>
      <c r="AL775" s="928">
        <v>1190</v>
      </c>
      <c r="AM775" s="922">
        <v>1.4000000000000001</v>
      </c>
      <c r="AN775" s="916">
        <v>1.76</v>
      </c>
      <c r="AO775" s="802">
        <f t="shared" ref="AO775:AO838" si="214">IF(U775="n/a","n/a",IF(AA775&lt;0,"n/a",IF(AA775="n/a","n/a",J775+U775-AA775)))</f>
        <v>-7.8728617607272744</v>
      </c>
      <c r="AP775" s="803">
        <f t="shared" ref="AP775:AP838" si="215">IF(U775="n/a","n/a",J775+U775)</f>
        <v>7.2056429121699237</v>
      </c>
      <c r="AQ775" s="936">
        <f t="shared" ref="AQ775:AQ838" si="216">IF(OR(AC775&lt;0.01,AF775="n/a"),"n/a",(I775/SQRT(22.5*AC775*(I775/AF775))-1)*100)</f>
        <v>14.608258688026311</v>
      </c>
      <c r="AR775" s="702">
        <f>INDEX(Historical!$C$7:$C$1437,MATCH(B775,Historical!$B$7:$B$1446,0))*IF(AH775="n/a",1.03,IF(AH775&lt;0,1.01,IF(AH775&gt;10,1.1,(1+AH775/100))))</f>
        <v>2.1339999999999999</v>
      </c>
      <c r="AS775" s="935">
        <f t="shared" ref="AS775:AS838" si="217">IF($AI775="n/a",1.03*AR775,IF($AI775&lt;0,1.01*AR775,IF($AI775&gt;10,1.1*AR775,(1+$AI775/100)*AR775)))</f>
        <v>2.1988735999999998</v>
      </c>
      <c r="AT775" s="935">
        <f t="shared" si="206"/>
        <v>2.3747834879999998</v>
      </c>
      <c r="AU775" s="935">
        <f t="shared" si="206"/>
        <v>2.5647661670400002</v>
      </c>
      <c r="AV775" s="935">
        <f t="shared" si="206"/>
        <v>2.7699474604032002</v>
      </c>
      <c r="AW775" s="702">
        <f t="shared" ref="AW775:AW838" si="218">SUM(AR775:AV775)</f>
        <v>12.0423707154432</v>
      </c>
      <c r="AX775" s="810">
        <f t="shared" ref="AX775:AX838" si="219">AW775/I775*100</f>
        <v>14.927941881050206</v>
      </c>
      <c r="AY775" s="991">
        <v>0.77</v>
      </c>
      <c r="AZ775" s="922">
        <v>16.869999999999997</v>
      </c>
      <c r="BA775" s="922">
        <v>-12.31</v>
      </c>
      <c r="BB775" s="922">
        <v>3.18</v>
      </c>
      <c r="BC775" s="922">
        <v>1.1400000000000001</v>
      </c>
      <c r="BE775" s="664">
        <v>1987</v>
      </c>
      <c r="BF775" s="946" t="e">
        <f t="shared" ref="BF775" si="220">#VALUE!</f>
        <v>#VALUE!</v>
      </c>
      <c r="BG775" s="931">
        <v>1.2</v>
      </c>
    </row>
    <row r="776" spans="1:59" ht="11.25" customHeight="1" x14ac:dyDescent="0.2">
      <c r="A776" s="537" t="s">
        <v>358</v>
      </c>
      <c r="B776" s="925" t="s">
        <v>359</v>
      </c>
      <c r="C776" s="988" t="s">
        <v>112</v>
      </c>
      <c r="D776" s="988" t="s">
        <v>213</v>
      </c>
      <c r="E776" s="792">
        <v>47</v>
      </c>
      <c r="F776" s="526">
        <v>39</v>
      </c>
      <c r="G776" s="526" t="s">
        <v>37</v>
      </c>
      <c r="H776" s="526" t="s">
        <v>37</v>
      </c>
      <c r="I776" s="916">
        <v>66.38</v>
      </c>
      <c r="J776" s="702">
        <f t="shared" si="207"/>
        <v>1.3257005122024708</v>
      </c>
      <c r="K776" s="927">
        <v>0.22</v>
      </c>
      <c r="L776" s="639">
        <v>4</v>
      </c>
      <c r="M776" s="693">
        <f t="shared" si="208"/>
        <v>0.88</v>
      </c>
      <c r="N776" s="921" t="s">
        <v>149</v>
      </c>
      <c r="O776" s="795">
        <v>0.21</v>
      </c>
      <c r="P776" s="915">
        <v>43433</v>
      </c>
      <c r="Q776" s="915">
        <v>43448</v>
      </c>
      <c r="R776" s="693">
        <f t="shared" si="209"/>
        <v>4.7619047619047663</v>
      </c>
      <c r="S776" s="759">
        <f>IF(INDEX(Historical!$D$7:$D$1437,MATCH(B776,Historical!$B$7:$B$1446,0))=0,"n/a",(INDEX(Historical!$C$7:$C$1437,MATCH(B776,Historical!$B$7:$B$1446,0))/INDEX(Historical!$D$7:$D$1437,MATCH(B776,Historical!$B$7:$B$1446,0))-1)*100)</f>
        <v>1.1904761904761862</v>
      </c>
      <c r="T776" s="759">
        <f>IF(INDEX(Historical!$F$7:$F$1430,MATCH(B776,Historical!$B$7:$B$1446,0))=0,"n/a",((INDEX(Historical!$C$7:$C$1437,MATCH(B776,Historical!$B$7:$B$1446,0))/INDEX(Historical!$F$7:$F$1430,MATCH(B776,Historical!$B$7:$B$1446,0)))^(1/3)-1)*100)</f>
        <v>2.0413775479336982</v>
      </c>
      <c r="U776" s="759">
        <f>IF(INDEX(Historical!$H$7:$H$1430,MATCH(B776,Historical!$B$7:$B$1446,0))=0,"n/a",((INDEX(Historical!$C$7:$C$1437,MATCH(B776,Historical!$B$7:$B$1446,0))/INDEX(Historical!$H$7:$H$1430,MATCH(B776,Historical!$B$7:$B$1446,0)))^(1/5)-1)*100)</f>
        <v>3.3754197177302991</v>
      </c>
      <c r="V776" s="759">
        <f>IF(INDEX(Historical!$O$7:$O$1430,MATCH(B776,Historical!$B$7:$B$1446,0))=0,"n/a",((INDEX(Historical!$C$7:$C$1437,MATCH(B776,Historical!$B$7:$B$1446,0))/INDEX(Historical!$O$7:$O$1430,MATCH(B776,Historical!$B$7:$B$1446,0)))^(1/10)-1)*100)</f>
        <v>5.0368183639439845</v>
      </c>
      <c r="W776" s="760">
        <f t="shared" si="210"/>
        <v>0.67014918423368386</v>
      </c>
      <c r="X776" s="761" t="str">
        <f t="shared" si="211"/>
        <v>n/a</v>
      </c>
      <c r="Y776" s="716"/>
      <c r="Z776" s="702">
        <f t="shared" si="212"/>
        <v>48.35164835164835</v>
      </c>
      <c r="AA776" s="935">
        <f t="shared" si="213"/>
        <v>36.472527472527467</v>
      </c>
      <c r="AB776" s="639">
        <v>12</v>
      </c>
      <c r="AC776" s="916">
        <v>1.82</v>
      </c>
      <c r="AD776" s="916">
        <v>2.4300000000000002</v>
      </c>
      <c r="AE776" s="916">
        <v>1.07</v>
      </c>
      <c r="AF776" s="916">
        <v>3.81</v>
      </c>
      <c r="AG776" s="916">
        <v>10.9</v>
      </c>
      <c r="AH776" s="918">
        <v>949.6</v>
      </c>
      <c r="AI776" s="918">
        <v>17.5</v>
      </c>
      <c r="AJ776" s="916">
        <v>-3.2</v>
      </c>
      <c r="AK776" s="916">
        <v>15</v>
      </c>
      <c r="AL776" s="928">
        <v>1200</v>
      </c>
      <c r="AM776" s="922">
        <v>1.3</v>
      </c>
      <c r="AN776" s="916">
        <v>1.1299999999999999</v>
      </c>
      <c r="AO776" s="802">
        <f t="shared" si="214"/>
        <v>-31.771407242594698</v>
      </c>
      <c r="AP776" s="803">
        <f t="shared" si="215"/>
        <v>4.7011202299327701</v>
      </c>
      <c r="AQ776" s="936">
        <f t="shared" si="216"/>
        <v>148.51588786262039</v>
      </c>
      <c r="AR776" s="702">
        <f>INDEX(Historical!$C$7:$C$1437,MATCH(B776,Historical!$B$7:$B$1446,0))*IF(AH776="n/a",1.03,IF(AH776&lt;0,1.01,IF(AH776&gt;10,1.1,(1+AH776/100))))</f>
        <v>0.93500000000000005</v>
      </c>
      <c r="AS776" s="935">
        <f t="shared" si="217"/>
        <v>1.0285000000000002</v>
      </c>
      <c r="AT776" s="935">
        <f t="shared" si="206"/>
        <v>1.1313500000000003</v>
      </c>
      <c r="AU776" s="935">
        <f t="shared" si="206"/>
        <v>1.2444850000000005</v>
      </c>
      <c r="AV776" s="935">
        <f t="shared" si="206"/>
        <v>1.3689335000000007</v>
      </c>
      <c r="AW776" s="702">
        <f t="shared" si="218"/>
        <v>5.7082685000000017</v>
      </c>
      <c r="AX776" s="810">
        <f t="shared" si="219"/>
        <v>8.5993800843627639</v>
      </c>
      <c r="AY776" s="991">
        <v>1.1399999999999999</v>
      </c>
      <c r="AZ776" s="922">
        <v>35.549999999999997</v>
      </c>
      <c r="BA776" s="922">
        <v>-22.84</v>
      </c>
      <c r="BB776" s="922">
        <v>4.96</v>
      </c>
      <c r="BC776" s="922">
        <v>1.17</v>
      </c>
      <c r="BE776" s="664">
        <v>1973</v>
      </c>
      <c r="BF776" s="946" t="e">
        <f>#VALUE!</f>
        <v>#VALUE!</v>
      </c>
      <c r="BG776" s="931">
        <v>3.4000000000000004</v>
      </c>
    </row>
    <row r="777" spans="1:59" ht="11.25" customHeight="1" x14ac:dyDescent="0.2">
      <c r="A777" s="628" t="s">
        <v>1732</v>
      </c>
      <c r="B777" s="925" t="s">
        <v>1733</v>
      </c>
      <c r="C777" s="988" t="s">
        <v>108</v>
      </c>
      <c r="D777" s="988" t="s">
        <v>4373</v>
      </c>
      <c r="E777" s="792">
        <v>7</v>
      </c>
      <c r="F777" s="526">
        <v>612</v>
      </c>
      <c r="G777" s="526" t="s">
        <v>37</v>
      </c>
      <c r="H777" s="526" t="s">
        <v>37</v>
      </c>
      <c r="I777" s="924">
        <v>26.08</v>
      </c>
      <c r="J777" s="702">
        <f t="shared" si="207"/>
        <v>2.4539877300613497</v>
      </c>
      <c r="K777" s="927">
        <v>0.16</v>
      </c>
      <c r="L777" s="639">
        <v>4</v>
      </c>
      <c r="M777" s="693">
        <f t="shared" si="208"/>
        <v>0.64</v>
      </c>
      <c r="N777" s="921" t="s">
        <v>467</v>
      </c>
      <c r="O777" s="795">
        <v>0.14000000000000001</v>
      </c>
      <c r="P777" s="658">
        <v>43279</v>
      </c>
      <c r="Q777" s="658">
        <v>43291</v>
      </c>
      <c r="R777" s="693">
        <f t="shared" si="209"/>
        <v>14.285714285714276</v>
      </c>
      <c r="S777" s="759">
        <f>IF(INDEX(Historical!$D$7:$D$1437,MATCH(B777,Historical!$B$7:$B$1446,0))=0,"n/a",(INDEX(Historical!$C$7:$C$1437,MATCH(B777,Historical!$B$7:$B$1446,0))/INDEX(Historical!$D$7:$D$1437,MATCH(B777,Historical!$B$7:$B$1446,0))-1)*100)</f>
        <v>11.111111111111093</v>
      </c>
      <c r="T777" s="759">
        <f>IF(INDEX(Historical!$F$7:$F$1430,MATCH(B777,Historical!$B$7:$B$1446,0))=0,"n/a",((INDEX(Historical!$C$7:$C$1437,MATCH(B777,Historical!$B$7:$B$1446,0))/INDEX(Historical!$F$7:$F$1430,MATCH(B777,Historical!$B$7:$B$1446,0)))^(1/3)-1)*100)</f>
        <v>9.2608243623279343</v>
      </c>
      <c r="U777" s="759">
        <f>IF(INDEX(Historical!$H$7:$H$1430,MATCH(B777,Historical!$B$7:$B$1446,0))=0,"n/a",((INDEX(Historical!$C$7:$C$1437,MATCH(B777,Historical!$B$7:$B$1446,0))/INDEX(Historical!$H$7:$H$1430,MATCH(B777,Historical!$B$7:$B$1446,0)))^(1/5)-1)*100)</f>
        <v>10.151370567009611</v>
      </c>
      <c r="V777" s="759">
        <f>IF(INDEX(Historical!$O$7:$O$1430,MATCH(B777,Historical!$B$7:$B$1446,0))=0,"n/a",((INDEX(Historical!$C$7:$C$1437,MATCH(B777,Historical!$B$7:$B$1446,0))/INDEX(Historical!$O$7:$O$1430,MATCH(B777,Historical!$B$7:$B$1446,0)))^(1/10)-1)*100)</f>
        <v>6.803084495661138</v>
      </c>
      <c r="W777" s="760">
        <f t="shared" si="210"/>
        <v>1.4921717602484488</v>
      </c>
      <c r="X777" s="761">
        <f t="shared" si="211"/>
        <v>0.95767646858581235</v>
      </c>
      <c r="Y777" s="717"/>
      <c r="Z777" s="702">
        <f t="shared" si="212"/>
        <v>34.042553191489368</v>
      </c>
      <c r="AA777" s="935">
        <f t="shared" si="213"/>
        <v>13.872340425531915</v>
      </c>
      <c r="AB777" s="639">
        <v>12</v>
      </c>
      <c r="AC777" s="916">
        <v>1.88</v>
      </c>
      <c r="AD777" s="916" t="s">
        <v>137</v>
      </c>
      <c r="AE777" s="916">
        <v>4.46</v>
      </c>
      <c r="AF777" s="916">
        <v>1.23</v>
      </c>
      <c r="AG777" s="916">
        <v>7.5</v>
      </c>
      <c r="AH777" s="916">
        <v>20.399999999999999</v>
      </c>
      <c r="AI777" s="916">
        <v>4.82</v>
      </c>
      <c r="AJ777" s="916">
        <v>10.6</v>
      </c>
      <c r="AK777" s="916" t="s">
        <v>137</v>
      </c>
      <c r="AL777" s="928">
        <v>1880</v>
      </c>
      <c r="AM777" s="922">
        <v>5.7</v>
      </c>
      <c r="AN777" s="916">
        <v>0.16</v>
      </c>
      <c r="AO777" s="802">
        <f t="shared" si="214"/>
        <v>-1.2669821284609544</v>
      </c>
      <c r="AP777" s="803">
        <f t="shared" si="215"/>
        <v>12.605358297070961</v>
      </c>
      <c r="AQ777" s="936">
        <f t="shared" si="216"/>
        <v>-12.916441854442006</v>
      </c>
      <c r="AR777" s="702">
        <f>INDEX(Historical!$C$7:$C$1437,MATCH(B777,Historical!$B$7:$B$1446,0))*IF(AH777="n/a",1.03,IF(AH777&lt;0,1.01,IF(AH777&gt;10,1.1,(1+AH777/100))))</f>
        <v>0.66</v>
      </c>
      <c r="AS777" s="935">
        <f t="shared" si="217"/>
        <v>0.69181200000000009</v>
      </c>
      <c r="AT777" s="935">
        <f t="shared" si="206"/>
        <v>0.71256636000000007</v>
      </c>
      <c r="AU777" s="935">
        <f t="shared" si="206"/>
        <v>0.73394335080000006</v>
      </c>
      <c r="AV777" s="935">
        <f t="shared" si="206"/>
        <v>0.75596165132400006</v>
      </c>
      <c r="AW777" s="702">
        <f t="shared" si="218"/>
        <v>3.5542833621240004</v>
      </c>
      <c r="AX777" s="810">
        <f t="shared" si="219"/>
        <v>13.62838712470859</v>
      </c>
      <c r="AY777" s="991">
        <v>1.1499999999999999</v>
      </c>
      <c r="AZ777" s="922">
        <v>13.99</v>
      </c>
      <c r="BA777" s="922">
        <v>-22.95</v>
      </c>
      <c r="BB777" s="922">
        <v>-1.35</v>
      </c>
      <c r="BC777" s="922">
        <v>-7.89</v>
      </c>
      <c r="BE777" s="664">
        <v>2012</v>
      </c>
      <c r="BF777" s="946" t="e">
        <f>#VALUE!</f>
        <v>#VALUE!</v>
      </c>
      <c r="BG777" s="931">
        <v>1</v>
      </c>
    </row>
    <row r="778" spans="1:59" ht="11.25" customHeight="1" x14ac:dyDescent="0.2">
      <c r="A778" s="609" t="s">
        <v>818</v>
      </c>
      <c r="B778" s="925" t="s">
        <v>819</v>
      </c>
      <c r="C778" s="988" t="s">
        <v>179</v>
      </c>
      <c r="D778" s="988" t="s">
        <v>4371</v>
      </c>
      <c r="E778" s="792">
        <v>15</v>
      </c>
      <c r="F778" s="526">
        <v>240</v>
      </c>
      <c r="G778" s="526" t="s">
        <v>106</v>
      </c>
      <c r="H778" s="526" t="s">
        <v>106</v>
      </c>
      <c r="I778" s="924">
        <v>802.34</v>
      </c>
      <c r="J778" s="702">
        <f t="shared" si="207"/>
        <v>0.21811202233467109</v>
      </c>
      <c r="K778" s="927">
        <v>1.75</v>
      </c>
      <c r="L778" s="639">
        <v>1</v>
      </c>
      <c r="M778" s="693">
        <f t="shared" si="208"/>
        <v>1.75</v>
      </c>
      <c r="N778" s="921" t="s">
        <v>820</v>
      </c>
      <c r="O778" s="795">
        <v>1.05</v>
      </c>
      <c r="P778" s="915">
        <v>43531</v>
      </c>
      <c r="Q778" s="915">
        <v>43174</v>
      </c>
      <c r="R778" s="693">
        <f t="shared" si="209"/>
        <v>66.666666666666657</v>
      </c>
      <c r="S778" s="759">
        <f>IF(INDEX(Historical!$D$7:$D$1437,MATCH(B778,Historical!$B$7:$B$1446,0))=0,"n/a",(INDEX(Historical!$C$7:$C$1437,MATCH(B778,Historical!$B$7:$B$1446,0))/INDEX(Historical!$D$7:$D$1437,MATCH(B778,Historical!$B$7:$B$1446,0))-1)*100)</f>
        <v>200.00000000000006</v>
      </c>
      <c r="T778" s="759">
        <f>IF(INDEX(Historical!$F$7:$F$1430,MATCH(B778,Historical!$B$7:$B$1446,0))=0,"n/a",((INDEX(Historical!$C$7:$C$1437,MATCH(B778,Historical!$B$7:$B$1446,0))/INDEX(Historical!$F$7:$F$1430,MATCH(B778,Historical!$B$7:$B$1446,0)))^(1/3)-1)*100)</f>
        <v>53.55493095225885</v>
      </c>
      <c r="U778" s="759">
        <f>IF(INDEX(Historical!$H$7:$H$1430,MATCH(B778,Historical!$B$7:$B$1446,0))=0,"n/a",((INDEX(Historical!$C$7:$C$1437,MATCH(B778,Historical!$B$7:$B$1446,0))/INDEX(Historical!$H$7:$H$1430,MATCH(B778,Historical!$B$7:$B$1446,0)))^(1/5)-1)*100)</f>
        <v>33.244673837449668</v>
      </c>
      <c r="V778" s="759">
        <f>IF(INDEX(Historical!$O$7:$O$1430,MATCH(B778,Historical!$B$7:$B$1446,0))=0,"n/a",((INDEX(Historical!$C$7:$C$1437,MATCH(B778,Historical!$B$7:$B$1446,0))/INDEX(Historical!$O$7:$O$1430,MATCH(B778,Historical!$B$7:$B$1446,0)))^(1/10)-1)*100)</f>
        <v>19.286605283985047</v>
      </c>
      <c r="W778" s="760">
        <f t="shared" si="210"/>
        <v>1.7237182670531934</v>
      </c>
      <c r="X778" s="761">
        <f t="shared" si="211"/>
        <v>0.62139577266261059</v>
      </c>
      <c r="Y778" s="926"/>
      <c r="Z778" s="702">
        <f t="shared" si="212"/>
        <v>6.4983290011139987</v>
      </c>
      <c r="AA778" s="935">
        <f t="shared" si="213"/>
        <v>29.793538804307467</v>
      </c>
      <c r="AB778" s="639">
        <v>12</v>
      </c>
      <c r="AC778" s="916">
        <v>26.93</v>
      </c>
      <c r="AD778" s="916" t="s">
        <v>137</v>
      </c>
      <c r="AE778" s="916">
        <v>21.84</v>
      </c>
      <c r="AF778" s="916">
        <v>25.44</v>
      </c>
      <c r="AG778" s="918">
        <v>97.7</v>
      </c>
      <c r="AH778" s="916">
        <v>117.8</v>
      </c>
      <c r="AI778" s="916" t="s">
        <v>137</v>
      </c>
      <c r="AJ778" s="916">
        <v>53.5</v>
      </c>
      <c r="AK778" s="916" t="s">
        <v>137</v>
      </c>
      <c r="AL778" s="928">
        <v>6560</v>
      </c>
      <c r="AM778" s="922">
        <v>0.8</v>
      </c>
      <c r="AN778" s="916">
        <v>0</v>
      </c>
      <c r="AO778" s="802">
        <f t="shared" si="214"/>
        <v>3.6692470554768732</v>
      </c>
      <c r="AP778" s="803">
        <f t="shared" si="215"/>
        <v>33.46278585978434</v>
      </c>
      <c r="AQ778" s="936">
        <f t="shared" si="216"/>
        <v>480.40125092965047</v>
      </c>
      <c r="AR778" s="702">
        <f>INDEX(Historical!$C$7:$C$1437,MATCH(B778,Historical!$B$7:$B$1446,0))*IF(AH778="n/a",1.03,IF(AH778&lt;0,1.01,IF(AH778&gt;10,1.1,(1+AH778/100))))</f>
        <v>1.1550000000000002</v>
      </c>
      <c r="AS778" s="935">
        <f t="shared" si="217"/>
        <v>1.1896500000000003</v>
      </c>
      <c r="AT778" s="935">
        <f t="shared" si="206"/>
        <v>1.2253395000000005</v>
      </c>
      <c r="AU778" s="935">
        <f t="shared" si="206"/>
        <v>1.2620996850000006</v>
      </c>
      <c r="AV778" s="935">
        <f t="shared" si="206"/>
        <v>1.2999626755500007</v>
      </c>
      <c r="AW778" s="702">
        <f t="shared" si="218"/>
        <v>6.1320518605500025</v>
      </c>
      <c r="AX778" s="810">
        <f t="shared" si="219"/>
        <v>0.76427098992322484</v>
      </c>
      <c r="AY778" s="991">
        <v>1.34</v>
      </c>
      <c r="AZ778" s="922">
        <v>97.330000000000013</v>
      </c>
      <c r="BA778" s="922">
        <v>-12.379999999999999</v>
      </c>
      <c r="BB778" s="922">
        <v>1.3599999999999999</v>
      </c>
      <c r="BC778" s="922">
        <v>10.25</v>
      </c>
      <c r="BE778" s="664">
        <v>2004</v>
      </c>
      <c r="BF778" s="946" t="e">
        <f>#VALUE!</f>
        <v>#VALUE!</v>
      </c>
      <c r="BG778" s="931">
        <v>84.1</v>
      </c>
    </row>
    <row r="779" spans="1:59" ht="11.25" customHeight="1" x14ac:dyDescent="0.2">
      <c r="A779" s="537" t="s">
        <v>362</v>
      </c>
      <c r="B779" s="925" t="s">
        <v>363</v>
      </c>
      <c r="C779" s="988" t="s">
        <v>128</v>
      </c>
      <c r="D779" s="988" t="s">
        <v>4361</v>
      </c>
      <c r="E779" s="792">
        <v>52</v>
      </c>
      <c r="F779" s="526">
        <v>18</v>
      </c>
      <c r="G779" s="526" t="s">
        <v>106</v>
      </c>
      <c r="H779" s="526" t="s">
        <v>106</v>
      </c>
      <c r="I779" s="916">
        <v>38.83</v>
      </c>
      <c r="J779" s="702">
        <f t="shared" si="207"/>
        <v>0.92711820757146546</v>
      </c>
      <c r="K779" s="927">
        <v>0.09</v>
      </c>
      <c r="L779" s="639">
        <v>4</v>
      </c>
      <c r="M779" s="693">
        <f t="shared" si="208"/>
        <v>0.36</v>
      </c>
      <c r="N779" s="921" t="s">
        <v>196</v>
      </c>
      <c r="O779" s="800">
        <v>8.7378640776699018E-2</v>
      </c>
      <c r="P779" s="917">
        <v>43164</v>
      </c>
      <c r="Q779" s="917">
        <v>43186</v>
      </c>
      <c r="R779" s="693">
        <f t="shared" si="209"/>
        <v>3.0000000000000093</v>
      </c>
      <c r="S779" s="759">
        <f>IF(INDEX(Historical!$D$7:$D$1437,MATCH(B779,Historical!$B$7:$B$1446,0))=0,"n/a",(INDEX(Historical!$C$7:$C$1437,MATCH(B779,Historical!$B$7:$B$1446,0))/INDEX(Historical!$D$7:$D$1437,MATCH(B779,Historical!$B$7:$B$1446,0))-1)*100)</f>
        <v>2.2499999999999964</v>
      </c>
      <c r="T779" s="759">
        <f>IF(INDEX(Historical!$F$7:$F$1430,MATCH(B779,Historical!$B$7:$B$1446,0))=0,"n/a",((INDEX(Historical!$C$7:$C$1437,MATCH(B779,Historical!$B$7:$B$1446,0))/INDEX(Historical!$F$7:$F$1430,MATCH(B779,Historical!$B$7:$B$1446,0)))^(1/3)-1)*100)</f>
        <v>5.2087157760259517</v>
      </c>
      <c r="U779" s="759">
        <f>IF(INDEX(Historical!$H$7:$H$1430,MATCH(B779,Historical!$B$7:$B$1446,0))=0,"n/a",((INDEX(Historical!$C$7:$C$1437,MATCH(B779,Historical!$B$7:$B$1446,0))/INDEX(Historical!$H$7:$H$1430,MATCH(B779,Historical!$B$7:$B$1446,0)))^(1/5)-1)*100)</f>
        <v>6.080399736393205</v>
      </c>
      <c r="V779" s="759">
        <f>IF(INDEX(Historical!$O$7:$O$1430,MATCH(B779,Historical!$B$7:$B$1446,0))=0,"n/a",((INDEX(Historical!$C$7:$C$1437,MATCH(B779,Historical!$B$7:$B$1446,0))/INDEX(Historical!$O$7:$O$1430,MATCH(B779,Historical!$B$7:$B$1446,0)))^(1/10)-1)*100)</f>
        <v>4.4524926962152378</v>
      </c>
      <c r="W779" s="760">
        <f t="shared" si="210"/>
        <v>1.3656170040574667</v>
      </c>
      <c r="X779" s="761">
        <f t="shared" si="211"/>
        <v>60.803997363932048</v>
      </c>
      <c r="Y779" s="711" t="s">
        <v>364</v>
      </c>
      <c r="Z779" s="702">
        <f t="shared" si="212"/>
        <v>41.860465116279066</v>
      </c>
      <c r="AA779" s="935">
        <f t="shared" si="213"/>
        <v>45.151162790697676</v>
      </c>
      <c r="AB779" s="639">
        <v>12</v>
      </c>
      <c r="AC779" s="916">
        <v>0.86</v>
      </c>
      <c r="AD779" s="916">
        <v>5.01</v>
      </c>
      <c r="AE779" s="916">
        <v>4.47</v>
      </c>
      <c r="AF779" s="916">
        <v>3.41</v>
      </c>
      <c r="AG779" s="916">
        <v>7.7</v>
      </c>
      <c r="AH779" s="916">
        <v>-4.8</v>
      </c>
      <c r="AI779" s="916" t="s">
        <v>137</v>
      </c>
      <c r="AJ779" s="916">
        <v>0.1</v>
      </c>
      <c r="AK779" s="916">
        <v>9</v>
      </c>
      <c r="AL779" s="928">
        <v>2320</v>
      </c>
      <c r="AM779" s="922">
        <v>58.609999999999992</v>
      </c>
      <c r="AN779" s="916">
        <v>0.01</v>
      </c>
      <c r="AO779" s="802">
        <f t="shared" si="214"/>
        <v>-38.143644846733004</v>
      </c>
      <c r="AP779" s="803">
        <f t="shared" si="215"/>
        <v>7.00751794396467</v>
      </c>
      <c r="AQ779" s="936">
        <f t="shared" si="216"/>
        <v>161.58955561573006</v>
      </c>
      <c r="AR779" s="702">
        <f>INDEX(Historical!$C$7:$C$1437,MATCH(B779,Historical!$B$7:$B$1446,0))*IF(AH779="n/a",1.03,IF(AH779&lt;0,1.01,IF(AH779&gt;10,1.1,(1+AH779/100))))</f>
        <v>0.36095242718446602</v>
      </c>
      <c r="AS779" s="935">
        <f t="shared" si="217"/>
        <v>0.37178100000000003</v>
      </c>
      <c r="AT779" s="935">
        <f t="shared" si="206"/>
        <v>0.40524129000000009</v>
      </c>
      <c r="AU779" s="935">
        <f t="shared" si="206"/>
        <v>0.44171300610000014</v>
      </c>
      <c r="AV779" s="935">
        <f t="shared" si="206"/>
        <v>0.48146717664900018</v>
      </c>
      <c r="AW779" s="702">
        <f t="shared" si="218"/>
        <v>2.0611548999334666</v>
      </c>
      <c r="AX779" s="810">
        <f t="shared" si="219"/>
        <v>5.3081506565373848</v>
      </c>
      <c r="AY779" s="991">
        <v>0.39</v>
      </c>
      <c r="AZ779" s="922">
        <v>45.7</v>
      </c>
      <c r="BA779" s="922">
        <v>-3.2199999999999998</v>
      </c>
      <c r="BB779" s="922">
        <v>4.0599999999999996</v>
      </c>
      <c r="BC779" s="922">
        <v>20.23</v>
      </c>
      <c r="BE779" s="664">
        <v>1967</v>
      </c>
      <c r="BF779" s="946" t="e">
        <f>#VALUE!</f>
        <v>#VALUE!</v>
      </c>
      <c r="BG779" s="931">
        <v>6.1</v>
      </c>
    </row>
    <row r="780" spans="1:59" s="838" customFormat="1" ht="11.25" customHeight="1" x14ac:dyDescent="0.2">
      <c r="A780" s="817" t="s">
        <v>1746</v>
      </c>
      <c r="B780" s="846" t="s">
        <v>1747</v>
      </c>
      <c r="C780" s="988" t="s">
        <v>108</v>
      </c>
      <c r="D780" s="988" t="s">
        <v>4373</v>
      </c>
      <c r="E780" s="818">
        <v>7</v>
      </c>
      <c r="F780" s="526">
        <v>695</v>
      </c>
      <c r="G780" s="1171" t="s">
        <v>106</v>
      </c>
      <c r="H780" s="1171" t="s">
        <v>106</v>
      </c>
      <c r="I780" s="819">
        <v>15.23</v>
      </c>
      <c r="J780" s="820">
        <f t="shared" si="207"/>
        <v>1.8384766907419567</v>
      </c>
      <c r="K780" s="821">
        <v>7.0000000000000007E-2</v>
      </c>
      <c r="L780" s="822">
        <v>4</v>
      </c>
      <c r="M780" s="823">
        <f t="shared" si="208"/>
        <v>0.28000000000000003</v>
      </c>
      <c r="N780" s="824" t="s">
        <v>805</v>
      </c>
      <c r="O780" s="825">
        <v>5.5E-2</v>
      </c>
      <c r="P780" s="826">
        <v>43594</v>
      </c>
      <c r="Q780" s="826">
        <v>43615</v>
      </c>
      <c r="R780" s="823">
        <f t="shared" si="209"/>
        <v>27.27272727272728</v>
      </c>
      <c r="S780" s="759">
        <f>IF(INDEX(Historical!$D$7:$D$1437,MATCH(B780,Historical!$B$7:$B$1446,0))=0,"n/a",(INDEX(Historical!$C$7:$C$1437,MATCH(B780,Historical!$B$7:$B$1446,0))/INDEX(Historical!$D$7:$D$1437,MATCH(B780,Historical!$B$7:$B$1446,0))-1)*100)</f>
        <v>17.647058823529438</v>
      </c>
      <c r="T780" s="759">
        <f>IF(INDEX(Historical!$F$7:$F$1430,MATCH(B780,Historical!$B$7:$B$1446,0))=0,"n/a",((INDEX(Historical!$C$7:$C$1437,MATCH(B780,Historical!$B$7:$B$1446,0))/INDEX(Historical!$F$7:$F$1430,MATCH(B780,Historical!$B$7:$B$1446,0)))^(1/3)-1)*100)</f>
        <v>17.34365331805845</v>
      </c>
      <c r="U780" s="759">
        <f>IF(INDEX(Historical!$H$7:$H$1430,MATCH(B780,Historical!$B$7:$B$1446,0))=0,"n/a",((INDEX(Historical!$C$7:$C$1437,MATCH(B780,Historical!$B$7:$B$1446,0))/INDEX(Historical!$H$7:$H$1430,MATCH(B780,Historical!$B$7:$B$1446,0)))^(1/5)-1)*100)</f>
        <v>28.473001824447721</v>
      </c>
      <c r="V780" s="759" t="str">
        <f>IF(INDEX(Historical!$O$7:$O$1430,MATCH(B780,Historical!$B$7:$B$1446,0))=0,"n/a",((INDEX(Historical!$C$7:$C$1437,MATCH(B780,Historical!$B$7:$B$1446,0))/INDEX(Historical!$O$7:$O$1430,MATCH(B780,Historical!$B$7:$B$1446,0)))^(1/10)-1)*100)</f>
        <v>n/a</v>
      </c>
      <c r="W780" s="827" t="str">
        <f t="shared" si="210"/>
        <v>n/a</v>
      </c>
      <c r="X780" s="828">
        <f t="shared" si="211"/>
        <v>1.3367606490351043</v>
      </c>
      <c r="Y780" s="843"/>
      <c r="Z780" s="820">
        <f t="shared" si="212"/>
        <v>18.543046357615893</v>
      </c>
      <c r="AA780" s="830">
        <f t="shared" si="213"/>
        <v>10.086092715231789</v>
      </c>
      <c r="AB780" s="822">
        <v>12</v>
      </c>
      <c r="AC780" s="831">
        <v>1.51</v>
      </c>
      <c r="AD780" s="831" t="s">
        <v>137</v>
      </c>
      <c r="AE780" s="831">
        <v>2.89</v>
      </c>
      <c r="AF780" s="831">
        <v>1.1200000000000001</v>
      </c>
      <c r="AG780" s="831">
        <v>7.5</v>
      </c>
      <c r="AH780" s="831">
        <v>56.2</v>
      </c>
      <c r="AI780" s="831">
        <v>8.5500000000000007</v>
      </c>
      <c r="AJ780" s="831">
        <v>21.3</v>
      </c>
      <c r="AK780" s="831" t="s">
        <v>137</v>
      </c>
      <c r="AL780" s="832">
        <v>133.26</v>
      </c>
      <c r="AM780" s="833">
        <v>8.9</v>
      </c>
      <c r="AN780" s="831">
        <v>0.08</v>
      </c>
      <c r="AO780" s="834">
        <f t="shared" si="214"/>
        <v>20.225385799957888</v>
      </c>
      <c r="AP780" s="835">
        <f t="shared" si="215"/>
        <v>30.311478515189677</v>
      </c>
      <c r="AQ780" s="836">
        <f t="shared" si="216"/>
        <v>-29.143576026949304</v>
      </c>
      <c r="AR780" s="702">
        <f>INDEX(Historical!$C$7:$C$1437,MATCH(B780,Historical!$B$7:$B$1446,0))*IF(AH780="n/a",1.03,IF(AH780&lt;0,1.01,IF(AH780&gt;10,1.1,(1+AH780/100))))</f>
        <v>0.22000000000000003</v>
      </c>
      <c r="AS780" s="830">
        <f t="shared" si="217"/>
        <v>0.23881000000000002</v>
      </c>
      <c r="AT780" s="830">
        <f t="shared" si="206"/>
        <v>0.24597430000000003</v>
      </c>
      <c r="AU780" s="830">
        <f t="shared" si="206"/>
        <v>0.25335352900000002</v>
      </c>
      <c r="AV780" s="830">
        <f t="shared" si="206"/>
        <v>0.26095413487000002</v>
      </c>
      <c r="AW780" s="820">
        <f t="shared" si="218"/>
        <v>1.21909196387</v>
      </c>
      <c r="AX780" s="837">
        <f t="shared" si="219"/>
        <v>8.0045434265922513</v>
      </c>
      <c r="AY780" s="992">
        <v>0.4</v>
      </c>
      <c r="AZ780" s="833">
        <v>31.979999999999997</v>
      </c>
      <c r="BA780" s="833">
        <v>-23.47</v>
      </c>
      <c r="BB780" s="833">
        <v>-4.32</v>
      </c>
      <c r="BC780" s="833">
        <v>-6.36</v>
      </c>
      <c r="BD780" s="961"/>
      <c r="BE780" s="664">
        <v>2013</v>
      </c>
      <c r="BF780" s="946" t="e">
        <f>#VALUE!</f>
        <v>#VALUE!</v>
      </c>
      <c r="BG780" s="893">
        <v>0.8</v>
      </c>
    </row>
    <row r="781" spans="1:59" ht="11.25" customHeight="1" x14ac:dyDescent="0.2">
      <c r="A781" s="537" t="s">
        <v>824</v>
      </c>
      <c r="B781" s="925" t="s">
        <v>825</v>
      </c>
      <c r="C781" s="988" t="s">
        <v>108</v>
      </c>
      <c r="D781" s="988" t="s">
        <v>4369</v>
      </c>
      <c r="E781" s="792">
        <v>26</v>
      </c>
      <c r="F781" s="526">
        <v>116</v>
      </c>
      <c r="G781" s="526" t="s">
        <v>106</v>
      </c>
      <c r="H781" s="526" t="s">
        <v>106</v>
      </c>
      <c r="I781" s="924">
        <v>61.84</v>
      </c>
      <c r="J781" s="702">
        <f t="shared" si="207"/>
        <v>2.3285899094437257</v>
      </c>
      <c r="K781" s="927">
        <v>0.36</v>
      </c>
      <c r="L781" s="639">
        <v>4</v>
      </c>
      <c r="M781" s="693">
        <f t="shared" si="208"/>
        <v>1.44</v>
      </c>
      <c r="N781" s="921" t="s">
        <v>149</v>
      </c>
      <c r="O781" s="795">
        <v>0.35</v>
      </c>
      <c r="P781" s="915">
        <v>43531</v>
      </c>
      <c r="Q781" s="915">
        <v>43544</v>
      </c>
      <c r="R781" s="693">
        <f t="shared" si="209"/>
        <v>2.8571428571428599</v>
      </c>
      <c r="S781" s="759">
        <f>IF(INDEX(Historical!$D$7:$D$1437,MATCH(B781,Historical!$B$7:$B$1446,0))=0,"n/a",(INDEX(Historical!$C$7:$C$1437,MATCH(B781,Historical!$B$7:$B$1446,0))/INDEX(Historical!$D$7:$D$1437,MATCH(B781,Historical!$B$7:$B$1446,0))-1)*100)</f>
        <v>0.36231884057971175</v>
      </c>
      <c r="T781" s="759">
        <f>IF(INDEX(Historical!$F$7:$F$1430,MATCH(B781,Historical!$B$7:$B$1446,0))=0,"n/a",((INDEX(Historical!$C$7:$C$1437,MATCH(B781,Historical!$B$7:$B$1446,0))/INDEX(Historical!$F$7:$F$1430,MATCH(B781,Historical!$B$7:$B$1446,0)))^(1/3)-1)*100)</f>
        <v>1.1071010267898806</v>
      </c>
      <c r="U781" s="759">
        <f>IF(INDEX(Historical!$H$7:$H$1430,MATCH(B781,Historical!$B$7:$B$1446,0))=0,"n/a",((INDEX(Historical!$C$7:$C$1437,MATCH(B781,Historical!$B$7:$B$1446,0))/INDEX(Historical!$H$7:$H$1430,MATCH(B781,Historical!$B$7:$B$1446,0)))^(1/5)-1)*100)</f>
        <v>1.2747743528367828</v>
      </c>
      <c r="V781" s="759">
        <f>IF(INDEX(Historical!$O$7:$O$1430,MATCH(B781,Historical!$B$7:$B$1446,0))=0,"n/a",((INDEX(Historical!$C$7:$C$1437,MATCH(B781,Historical!$B$7:$B$1446,0))/INDEX(Historical!$O$7:$O$1430,MATCH(B781,Historical!$B$7:$B$1446,0)))^(1/10)-1)*100)</f>
        <v>2.5185846537669532</v>
      </c>
      <c r="W781" s="760">
        <f t="shared" si="210"/>
        <v>0.50614711359022624</v>
      </c>
      <c r="X781" s="761">
        <f t="shared" si="211"/>
        <v>9.5847695702013735E-2</v>
      </c>
      <c r="Y781" s="926" t="s">
        <v>826</v>
      </c>
      <c r="Z781" s="702">
        <f t="shared" si="212"/>
        <v>450</v>
      </c>
      <c r="AA781" s="935">
        <f t="shared" si="213"/>
        <v>193.25</v>
      </c>
      <c r="AB781" s="639">
        <v>12</v>
      </c>
      <c r="AC781" s="916">
        <v>0.32</v>
      </c>
      <c r="AD781" s="916">
        <v>4.88</v>
      </c>
      <c r="AE781" s="916">
        <v>5.61</v>
      </c>
      <c r="AF781" s="916">
        <v>4.96</v>
      </c>
      <c r="AG781" s="916">
        <v>34.599999999999994</v>
      </c>
      <c r="AH781" s="916">
        <v>-48.9</v>
      </c>
      <c r="AI781" s="916">
        <v>70.34</v>
      </c>
      <c r="AJ781" s="916">
        <v>13.3</v>
      </c>
      <c r="AK781" s="916">
        <v>39.32</v>
      </c>
      <c r="AL781" s="928">
        <v>30870</v>
      </c>
      <c r="AM781" s="922">
        <v>55.000000000000007</v>
      </c>
      <c r="AN781" s="916">
        <v>0.35</v>
      </c>
      <c r="AO781" s="802">
        <f t="shared" si="214"/>
        <v>-189.64663573771949</v>
      </c>
      <c r="AP781" s="803">
        <f t="shared" si="215"/>
        <v>3.6033642622805084</v>
      </c>
      <c r="AQ781" s="936">
        <f t="shared" si="216"/>
        <v>552.69356430785263</v>
      </c>
      <c r="AR781" s="702">
        <f>INDEX(Historical!$C$7:$C$1437,MATCH(B781,Historical!$B$7:$B$1446,0))*IF(AH781="n/a",1.03,IF(AH781&lt;0,1.01,IF(AH781&gt;10,1.1,(1+AH781/100))))</f>
        <v>1.3988499999999999</v>
      </c>
      <c r="AS781" s="935">
        <f t="shared" si="217"/>
        <v>1.538735</v>
      </c>
      <c r="AT781" s="935">
        <f t="shared" si="206"/>
        <v>1.6926085000000002</v>
      </c>
      <c r="AU781" s="935">
        <f t="shared" si="206"/>
        <v>1.8618693500000003</v>
      </c>
      <c r="AV781" s="935">
        <f t="shared" si="206"/>
        <v>2.0480562850000004</v>
      </c>
      <c r="AW781" s="702">
        <f t="shared" si="218"/>
        <v>8.5401191350000012</v>
      </c>
      <c r="AX781" s="810">
        <f t="shared" si="219"/>
        <v>13.810024474450195</v>
      </c>
      <c r="AY781" s="991">
        <v>0.61</v>
      </c>
      <c r="AZ781" s="922">
        <v>69.11</v>
      </c>
      <c r="BA781" s="922">
        <v>1.03</v>
      </c>
      <c r="BB781" s="922">
        <v>8.4</v>
      </c>
      <c r="BC781" s="922">
        <v>25.230000000000004</v>
      </c>
      <c r="BE781" s="664">
        <v>1995</v>
      </c>
      <c r="BF781" s="946" t="e">
        <f>#VALUE!</f>
        <v>#VALUE!</v>
      </c>
      <c r="BG781" s="931">
        <v>16.2</v>
      </c>
    </row>
    <row r="782" spans="1:59" ht="11.25" customHeight="1" x14ac:dyDescent="0.2">
      <c r="A782" s="628" t="s">
        <v>1740</v>
      </c>
      <c r="B782" s="925" t="s">
        <v>1741</v>
      </c>
      <c r="C782" s="988" t="s">
        <v>112</v>
      </c>
      <c r="D782" s="988" t="s">
        <v>213</v>
      </c>
      <c r="E782" s="793">
        <v>9</v>
      </c>
      <c r="F782" s="526">
        <v>477</v>
      </c>
      <c r="G782" s="526" t="s">
        <v>106</v>
      </c>
      <c r="H782" s="526" t="s">
        <v>106</v>
      </c>
      <c r="I782" s="924">
        <v>21.56</v>
      </c>
      <c r="J782" s="702">
        <f t="shared" si="207"/>
        <v>3.1539888682745829</v>
      </c>
      <c r="K782" s="927">
        <v>0.17</v>
      </c>
      <c r="L782" s="639">
        <v>4</v>
      </c>
      <c r="M782" s="693">
        <f t="shared" si="208"/>
        <v>0.68</v>
      </c>
      <c r="N782" s="921" t="s">
        <v>161</v>
      </c>
      <c r="O782" s="795">
        <v>0.13</v>
      </c>
      <c r="P782" s="915">
        <v>43567</v>
      </c>
      <c r="Q782" s="915">
        <v>43585</v>
      </c>
      <c r="R782" s="693">
        <f t="shared" si="209"/>
        <v>30.769230769230777</v>
      </c>
      <c r="S782" s="759">
        <f>IF(INDEX(Historical!$D$7:$D$1437,MATCH(B782,Historical!$B$7:$B$1446,0))=0,"n/a",(INDEX(Historical!$C$7:$C$1437,MATCH(B782,Historical!$B$7:$B$1446,0))/INDEX(Historical!$D$7:$D$1437,MATCH(B782,Historical!$B$7:$B$1446,0))-1)*100)</f>
        <v>8.3333333333333481</v>
      </c>
      <c r="T782" s="759">
        <f>IF(INDEX(Historical!$F$7:$F$1430,MATCH(B782,Historical!$B$7:$B$1446,0))=0,"n/a",((INDEX(Historical!$C$7:$C$1437,MATCH(B782,Historical!$B$7:$B$1446,0))/INDEX(Historical!$F$7:$F$1430,MATCH(B782,Historical!$B$7:$B$1446,0)))^(1/3)-1)*100)</f>
        <v>7.3786693294802586</v>
      </c>
      <c r="U782" s="759">
        <f>IF(INDEX(Historical!$H$7:$H$1430,MATCH(B782,Historical!$B$7:$B$1446,0))=0,"n/a",((INDEX(Historical!$C$7:$C$1437,MATCH(B782,Historical!$B$7:$B$1446,0))/INDEX(Historical!$H$7:$H$1430,MATCH(B782,Historical!$B$7:$B$1446,0)))^(1/5)-1)*100)</f>
        <v>15.774434135315829</v>
      </c>
      <c r="V782" s="759">
        <f>IF(INDEX(Historical!$O$7:$O$1430,MATCH(B782,Historical!$B$7:$B$1446,0))=0,"n/a",((INDEX(Historical!$C$7:$C$1437,MATCH(B782,Historical!$B$7:$B$1446,0))/INDEX(Historical!$O$7:$O$1430,MATCH(B782,Historical!$B$7:$B$1446,0)))^(1/10)-1)*100)</f>
        <v>13.237743997702346</v>
      </c>
      <c r="W782" s="760">
        <f t="shared" si="210"/>
        <v>1.1916255623355287</v>
      </c>
      <c r="X782" s="761" t="str">
        <f t="shared" si="211"/>
        <v>n/a</v>
      </c>
      <c r="Y782" s="727" t="s">
        <v>4435</v>
      </c>
      <c r="Z782" s="702">
        <f t="shared" si="212"/>
        <v>104.61538461538463</v>
      </c>
      <c r="AA782" s="935">
        <f t="shared" si="213"/>
        <v>33.169230769230765</v>
      </c>
      <c r="AB782" s="639">
        <v>12</v>
      </c>
      <c r="AC782" s="916">
        <v>0.65</v>
      </c>
      <c r="AD782" s="916">
        <v>3.34</v>
      </c>
      <c r="AE782" s="916">
        <v>1.23</v>
      </c>
      <c r="AF782" s="916">
        <v>1.27</v>
      </c>
      <c r="AG782" s="916" t="s">
        <v>137</v>
      </c>
      <c r="AH782" s="916">
        <v>-8.1</v>
      </c>
      <c r="AI782" s="916">
        <v>20.059999999999999</v>
      </c>
      <c r="AJ782" s="916">
        <v>-22.3</v>
      </c>
      <c r="AK782" s="916">
        <v>10</v>
      </c>
      <c r="AL782" s="928">
        <v>2810</v>
      </c>
      <c r="AM782" s="922">
        <v>1.9</v>
      </c>
      <c r="AN782" s="916">
        <v>2.02</v>
      </c>
      <c r="AO782" s="802">
        <f t="shared" si="214"/>
        <v>-14.240807765640355</v>
      </c>
      <c r="AP782" s="803">
        <f t="shared" si="215"/>
        <v>18.92842300359041</v>
      </c>
      <c r="AQ782" s="936">
        <f t="shared" si="216"/>
        <v>36.829046748810001</v>
      </c>
      <c r="AR782" s="702">
        <f>INDEX(Historical!$C$7:$C$1437,MATCH(B782,Historical!$B$7:$B$1446,0))*IF(AH782="n/a",1.03,IF(AH782&lt;0,1.01,IF(AH782&gt;10,1.1,(1+AH782/100))))</f>
        <v>0.5252</v>
      </c>
      <c r="AS782" s="935">
        <f t="shared" si="217"/>
        <v>0.57772000000000001</v>
      </c>
      <c r="AT782" s="935">
        <f t="shared" si="206"/>
        <v>0.63549200000000006</v>
      </c>
      <c r="AU782" s="935">
        <f t="shared" si="206"/>
        <v>0.69904120000000014</v>
      </c>
      <c r="AV782" s="935">
        <f t="shared" si="206"/>
        <v>0.76894532000000027</v>
      </c>
      <c r="AW782" s="702">
        <f t="shared" si="218"/>
        <v>3.2063985200000005</v>
      </c>
      <c r="AX782" s="810">
        <f t="shared" si="219"/>
        <v>14.871978293135438</v>
      </c>
      <c r="AY782" s="991">
        <v>2.0699999999999998</v>
      </c>
      <c r="AZ782" s="922">
        <v>13.56</v>
      </c>
      <c r="BA782" s="922">
        <v>-23.880000000000003</v>
      </c>
      <c r="BB782" s="922">
        <v>-6.01</v>
      </c>
      <c r="BC782" s="922">
        <v>-9.8000000000000007</v>
      </c>
      <c r="BE782" s="664">
        <v>2012</v>
      </c>
      <c r="BF782" s="946" t="e">
        <f>#VALUE!</f>
        <v>#VALUE!</v>
      </c>
      <c r="BG782" s="931" t="s">
        <v>137</v>
      </c>
    </row>
    <row r="783" spans="1:59" ht="11.25" customHeight="1" x14ac:dyDescent="0.2">
      <c r="A783" s="609" t="s">
        <v>1720</v>
      </c>
      <c r="B783" s="925" t="s">
        <v>1721</v>
      </c>
      <c r="C783" s="988" t="s">
        <v>4353</v>
      </c>
      <c r="D783" s="988" t="s">
        <v>4354</v>
      </c>
      <c r="E783" s="792">
        <v>8</v>
      </c>
      <c r="F783" s="526">
        <v>539</v>
      </c>
      <c r="G783" s="526" t="s">
        <v>106</v>
      </c>
      <c r="H783" s="526" t="s">
        <v>106</v>
      </c>
      <c r="I783" s="924">
        <v>44.65</v>
      </c>
      <c r="J783" s="702">
        <f t="shared" si="207"/>
        <v>2.1500559910414334</v>
      </c>
      <c r="K783" s="927">
        <v>0.24</v>
      </c>
      <c r="L783" s="639">
        <v>4</v>
      </c>
      <c r="M783" s="693">
        <f t="shared" si="208"/>
        <v>0.96</v>
      </c>
      <c r="N783" s="921" t="s">
        <v>460</v>
      </c>
      <c r="O783" s="795">
        <v>0.22</v>
      </c>
      <c r="P783" s="915">
        <v>43377</v>
      </c>
      <c r="Q783" s="915">
        <v>43392</v>
      </c>
      <c r="R783" s="693">
        <f t="shared" si="209"/>
        <v>9.0909090909090864</v>
      </c>
      <c r="S783" s="759">
        <f>IF(INDEX(Historical!$D$7:$D$1437,MATCH(B783,Historical!$B$7:$B$1446,0))=0,"n/a",(INDEX(Historical!$C$7:$C$1437,MATCH(B783,Historical!$B$7:$B$1446,0))/INDEX(Historical!$D$7:$D$1437,MATCH(B783,Historical!$B$7:$B$1446,0))-1)*100)</f>
        <v>9.7560975609755971</v>
      </c>
      <c r="T783" s="759">
        <f>IF(INDEX(Historical!$F$7:$F$1430,MATCH(B783,Historical!$B$7:$B$1446,0))=0,"n/a",((INDEX(Historical!$C$7:$C$1437,MATCH(B783,Historical!$B$7:$B$1446,0))/INDEX(Historical!$F$7:$F$1430,MATCH(B783,Historical!$B$7:$B$1446,0)))^(1/3)-1)*100)</f>
        <v>12.035118663929122</v>
      </c>
      <c r="U783" s="759">
        <f>IF(INDEX(Historical!$H$7:$H$1430,MATCH(B783,Historical!$B$7:$B$1446,0))=0,"n/a",((INDEX(Historical!$C$7:$C$1437,MATCH(B783,Historical!$B$7:$B$1446,0))/INDEX(Historical!$H$7:$H$1430,MATCH(B783,Historical!$B$7:$B$1446,0)))^(1/5)-1)*100)</f>
        <v>12.474611314209483</v>
      </c>
      <c r="V783" s="759" t="str">
        <f>IF(INDEX(Historical!$O$7:$O$1430,MATCH(B783,Historical!$B$7:$B$1446,0))=0,"n/a",((INDEX(Historical!$C$7:$C$1437,MATCH(B783,Historical!$B$7:$B$1446,0))/INDEX(Historical!$O$7:$O$1430,MATCH(B783,Historical!$B$7:$B$1446,0)))^(1/10)-1)*100)</f>
        <v>n/a</v>
      </c>
      <c r="W783" s="760" t="str">
        <f t="shared" si="210"/>
        <v>n/a</v>
      </c>
      <c r="X783" s="761">
        <f t="shared" si="211"/>
        <v>0.14505361993266841</v>
      </c>
      <c r="Y783" s="926"/>
      <c r="Z783" s="702">
        <f t="shared" si="212"/>
        <v>88.073394495412842</v>
      </c>
      <c r="AA783" s="935">
        <f t="shared" si="213"/>
        <v>40.963302752293572</v>
      </c>
      <c r="AB783" s="639">
        <v>12</v>
      </c>
      <c r="AC783" s="916">
        <v>1.0900000000000001</v>
      </c>
      <c r="AD783" s="916">
        <v>4.0999999999999996</v>
      </c>
      <c r="AE783" s="916">
        <v>18.149999999999999</v>
      </c>
      <c r="AF783" s="916">
        <v>2.14</v>
      </c>
      <c r="AG783" s="916">
        <v>5.5</v>
      </c>
      <c r="AH783" s="916">
        <v>14.6</v>
      </c>
      <c r="AI783" s="916">
        <v>6.35</v>
      </c>
      <c r="AJ783" s="916">
        <v>86</v>
      </c>
      <c r="AK783" s="916">
        <v>10</v>
      </c>
      <c r="AL783" s="928">
        <v>2750</v>
      </c>
      <c r="AM783" s="922">
        <v>2.1</v>
      </c>
      <c r="AN783" s="916">
        <v>0.37</v>
      </c>
      <c r="AO783" s="802">
        <f t="shared" si="214"/>
        <v>-26.338635447042655</v>
      </c>
      <c r="AP783" s="803">
        <f t="shared" si="215"/>
        <v>14.624667305250917</v>
      </c>
      <c r="AQ783" s="936">
        <f t="shared" si="216"/>
        <v>97.384529270950665</v>
      </c>
      <c r="AR783" s="702">
        <f>INDEX(Historical!$C$7:$C$1437,MATCH(B783,Historical!$B$7:$B$1446,0))*IF(AH783="n/a",1.03,IF(AH783&lt;0,1.01,IF(AH783&gt;10,1.1,(1+AH783/100))))</f>
        <v>0.9900000000000001</v>
      </c>
      <c r="AS783" s="935">
        <f t="shared" si="217"/>
        <v>1.0528649999999999</v>
      </c>
      <c r="AT783" s="935">
        <f t="shared" si="206"/>
        <v>1.1581515</v>
      </c>
      <c r="AU783" s="935">
        <f t="shared" si="206"/>
        <v>1.2739666500000002</v>
      </c>
      <c r="AV783" s="935">
        <f t="shared" si="206"/>
        <v>1.4013633150000004</v>
      </c>
      <c r="AW783" s="702">
        <f t="shared" si="218"/>
        <v>5.8763464650000001</v>
      </c>
      <c r="AX783" s="810">
        <f t="shared" si="219"/>
        <v>13.16091033594625</v>
      </c>
      <c r="AY783" s="991">
        <v>0.84</v>
      </c>
      <c r="AZ783" s="922">
        <v>33.200000000000003</v>
      </c>
      <c r="BA783" s="922">
        <v>0.24</v>
      </c>
      <c r="BB783" s="922">
        <v>6.11</v>
      </c>
      <c r="BC783" s="922">
        <v>15.18</v>
      </c>
      <c r="BE783" s="664">
        <v>2011</v>
      </c>
      <c r="BF783" s="946" t="e">
        <f>#VALUE!</f>
        <v>#VALUE!</v>
      </c>
      <c r="BG783" s="931">
        <v>3.6999999999999997</v>
      </c>
    </row>
    <row r="784" spans="1:59" ht="11.25" customHeight="1" x14ac:dyDescent="0.2">
      <c r="A784" s="609" t="s">
        <v>351</v>
      </c>
      <c r="B784" s="925" t="s">
        <v>352</v>
      </c>
      <c r="C784" s="988" t="s">
        <v>108</v>
      </c>
      <c r="D784" s="988" t="s">
        <v>4369</v>
      </c>
      <c r="E784" s="792">
        <v>33</v>
      </c>
      <c r="F784" s="526">
        <v>84</v>
      </c>
      <c r="G784" s="526" t="s">
        <v>106</v>
      </c>
      <c r="H784" s="526" t="s">
        <v>106</v>
      </c>
      <c r="I784" s="916">
        <v>107.5</v>
      </c>
      <c r="J784" s="702">
        <f t="shared" si="207"/>
        <v>2.827906976744186</v>
      </c>
      <c r="K784" s="933">
        <v>0.76</v>
      </c>
      <c r="L784" s="639">
        <v>4</v>
      </c>
      <c r="M784" s="693">
        <f t="shared" si="208"/>
        <v>3.04</v>
      </c>
      <c r="N784" s="921" t="s">
        <v>320</v>
      </c>
      <c r="O784" s="796">
        <v>0.7</v>
      </c>
      <c r="P784" s="915">
        <v>43538</v>
      </c>
      <c r="Q784" s="915">
        <v>43553</v>
      </c>
      <c r="R784" s="693">
        <f t="shared" si="209"/>
        <v>8.5714285714285801</v>
      </c>
      <c r="S784" s="759">
        <f>IF(INDEX(Historical!$D$7:$D$1437,MATCH(B784,Historical!$B$7:$B$1446,0))=0,"n/a",(INDEX(Historical!$C$7:$C$1437,MATCH(B784,Historical!$B$7:$B$1446,0))/INDEX(Historical!$D$7:$D$1437,MATCH(B784,Historical!$B$7:$B$1446,0))-1)*100)</f>
        <v>22.807017543859654</v>
      </c>
      <c r="T784" s="759">
        <f>IF(INDEX(Historical!$F$7:$F$1430,MATCH(B784,Historical!$B$7:$B$1446,0))=0,"n/a",((INDEX(Historical!$C$7:$C$1437,MATCH(B784,Historical!$B$7:$B$1446,0))/INDEX(Historical!$F$7:$F$1430,MATCH(B784,Historical!$B$7:$B$1446,0)))^(1/3)-1)*100)</f>
        <v>10.415886963424924</v>
      </c>
      <c r="U784" s="759">
        <f>IF(INDEX(Historical!$H$7:$H$1430,MATCH(B784,Historical!$B$7:$B$1446,0))=0,"n/a",((INDEX(Historical!$C$7:$C$1437,MATCH(B784,Historical!$B$7:$B$1446,0))/INDEX(Historical!$H$7:$H$1430,MATCH(B784,Historical!$B$7:$B$1446,0)))^(1/5)-1)*100)</f>
        <v>12.995952835136615</v>
      </c>
      <c r="V784" s="759">
        <f>IF(INDEX(Historical!$O$7:$O$1430,MATCH(B784,Historical!$B$7:$B$1446,0))=0,"n/a",((INDEX(Historical!$C$7:$C$1437,MATCH(B784,Historical!$B$7:$B$1446,0))/INDEX(Historical!$O$7:$O$1430,MATCH(B784,Historical!$B$7:$B$1446,0)))^(1/10)-1)*100)</f>
        <v>11.298338178386903</v>
      </c>
      <c r="W784" s="760">
        <f t="shared" si="210"/>
        <v>1.1502534824101083</v>
      </c>
      <c r="X784" s="761">
        <f t="shared" si="211"/>
        <v>0.95558476728945685</v>
      </c>
      <c r="Y784" s="713"/>
      <c r="Z784" s="702">
        <f t="shared" si="212"/>
        <v>39.531859557867364</v>
      </c>
      <c r="AA784" s="935">
        <f t="shared" si="213"/>
        <v>13.979193758127437</v>
      </c>
      <c r="AB784" s="639">
        <v>12</v>
      </c>
      <c r="AC784" s="916">
        <v>7.69</v>
      </c>
      <c r="AD784" s="916">
        <v>5.48</v>
      </c>
      <c r="AE784" s="916">
        <v>4.72</v>
      </c>
      <c r="AF784" s="916">
        <v>4.03</v>
      </c>
      <c r="AG784" s="916">
        <v>29.599999999999998</v>
      </c>
      <c r="AH784" s="916">
        <v>17.899999999999999</v>
      </c>
      <c r="AI784" s="916">
        <v>4.58</v>
      </c>
      <c r="AJ784" s="916">
        <v>13.600000000000001</v>
      </c>
      <c r="AK784" s="916">
        <v>2.5499999999999998</v>
      </c>
      <c r="AL784" s="928">
        <v>25350</v>
      </c>
      <c r="AM784" s="922">
        <v>2.1</v>
      </c>
      <c r="AN784" s="916">
        <v>0</v>
      </c>
      <c r="AO784" s="802">
        <f t="shared" si="214"/>
        <v>1.8446660537533646</v>
      </c>
      <c r="AP784" s="803">
        <f t="shared" si="215"/>
        <v>15.823859811880801</v>
      </c>
      <c r="AQ784" s="936">
        <f t="shared" si="216"/>
        <v>58.234917968687142</v>
      </c>
      <c r="AR784" s="702">
        <f>INDEX(Historical!$C$7:$C$1437,MATCH(B784,Historical!$B$7:$B$1446,0))*IF(AH784="n/a",1.03,IF(AH784&lt;0,1.01,IF(AH784&gt;10,1.1,(1+AH784/100))))</f>
        <v>3.08</v>
      </c>
      <c r="AS784" s="935">
        <f t="shared" si="217"/>
        <v>3.2210640000000001</v>
      </c>
      <c r="AT784" s="935">
        <f t="shared" si="206"/>
        <v>3.3032011320000003</v>
      </c>
      <c r="AU784" s="935">
        <f t="shared" si="206"/>
        <v>3.3874327608660004</v>
      </c>
      <c r="AV784" s="935">
        <f t="shared" si="206"/>
        <v>3.4738122962680835</v>
      </c>
      <c r="AW784" s="702">
        <f t="shared" si="218"/>
        <v>16.465510189134083</v>
      </c>
      <c r="AX784" s="810">
        <f t="shared" si="219"/>
        <v>15.316753664310776</v>
      </c>
      <c r="AY784" s="991">
        <v>1.08</v>
      </c>
      <c r="AZ784" s="922">
        <v>27.08</v>
      </c>
      <c r="BA784" s="922">
        <v>-15.64</v>
      </c>
      <c r="BB784" s="922">
        <v>5.5100000000000007</v>
      </c>
      <c r="BC784" s="922">
        <v>4.45</v>
      </c>
      <c r="BE784" s="664">
        <v>1987</v>
      </c>
      <c r="BF784" s="946" t="e">
        <f>#VALUE!</f>
        <v>#VALUE!</v>
      </c>
      <c r="BG784" s="931">
        <v>22.7</v>
      </c>
    </row>
    <row r="785" spans="1:59" ht="11.25" customHeight="1" x14ac:dyDescent="0.2">
      <c r="A785" s="609" t="s">
        <v>1742</v>
      </c>
      <c r="B785" s="925" t="s">
        <v>1743</v>
      </c>
      <c r="C785" s="988" t="s">
        <v>108</v>
      </c>
      <c r="D785" s="988" t="s">
        <v>4373</v>
      </c>
      <c r="E785" s="792">
        <v>7</v>
      </c>
      <c r="F785" s="526">
        <v>675</v>
      </c>
      <c r="G785" s="526" t="s">
        <v>106</v>
      </c>
      <c r="H785" s="526" t="s">
        <v>106</v>
      </c>
      <c r="I785" s="924">
        <v>41</v>
      </c>
      <c r="J785" s="702">
        <f t="shared" si="207"/>
        <v>2.4390243902439024</v>
      </c>
      <c r="K785" s="927">
        <v>0.25</v>
      </c>
      <c r="L785" s="639">
        <v>4</v>
      </c>
      <c r="M785" s="693">
        <f t="shared" si="208"/>
        <v>1</v>
      </c>
      <c r="N785" s="921" t="s">
        <v>152</v>
      </c>
      <c r="O785" s="795">
        <v>0.22</v>
      </c>
      <c r="P785" s="915">
        <v>43531</v>
      </c>
      <c r="Q785" s="915">
        <v>43553</v>
      </c>
      <c r="R785" s="693">
        <f t="shared" si="209"/>
        <v>13.636363636363635</v>
      </c>
      <c r="S785" s="759">
        <f>IF(INDEX(Historical!$D$7:$D$1437,MATCH(B785,Historical!$B$7:$B$1446,0))=0,"n/a",(INDEX(Historical!$C$7:$C$1437,MATCH(B785,Historical!$B$7:$B$1446,0))/INDEX(Historical!$D$7:$D$1437,MATCH(B785,Historical!$B$7:$B$1446,0))-1)*100)</f>
        <v>9.9999999999999858</v>
      </c>
      <c r="T785" s="759">
        <f>IF(INDEX(Historical!$F$7:$F$1430,MATCH(B785,Historical!$B$7:$B$1446,0))=0,"n/a",((INDEX(Historical!$C$7:$C$1437,MATCH(B785,Historical!$B$7:$B$1446,0))/INDEX(Historical!$F$7:$F$1430,MATCH(B785,Historical!$B$7:$B$1446,0)))^(1/3)-1)*100)</f>
        <v>13.617128057248994</v>
      </c>
      <c r="U785" s="759">
        <f>IF(INDEX(Historical!$H$7:$H$1430,MATCH(B785,Historical!$B$7:$B$1446,0))=0,"n/a",((INDEX(Historical!$C$7:$C$1437,MATCH(B785,Historical!$B$7:$B$1446,0))/INDEX(Historical!$H$7:$H$1430,MATCH(B785,Historical!$B$7:$B$1446,0)))^(1/5)-1)*100)</f>
        <v>54.488634462894538</v>
      </c>
      <c r="V785" s="759" t="str">
        <f>IF(INDEX(Historical!$O$7:$O$1430,MATCH(B785,Historical!$B$7:$B$1446,0))=0,"n/a",((INDEX(Historical!$C$7:$C$1437,MATCH(B785,Historical!$B$7:$B$1446,0))/INDEX(Historical!$O$7:$O$1430,MATCH(B785,Historical!$B$7:$B$1446,0)))^(1/10)-1)*100)</f>
        <v>n/a</v>
      </c>
      <c r="W785" s="760" t="str">
        <f t="shared" si="210"/>
        <v>n/a</v>
      </c>
      <c r="X785" s="761" t="str">
        <f t="shared" si="211"/>
        <v>n/a</v>
      </c>
      <c r="Y785" s="715"/>
      <c r="Z785" s="702" t="str">
        <f t="shared" si="212"/>
        <v>n/a</v>
      </c>
      <c r="AA785" s="935" t="str">
        <f t="shared" si="213"/>
        <v>n/a</v>
      </c>
      <c r="AB785" s="639">
        <v>12</v>
      </c>
      <c r="AC785" s="916" t="s">
        <v>137</v>
      </c>
      <c r="AD785" s="916" t="s">
        <v>137</v>
      </c>
      <c r="AE785" s="916" t="s">
        <v>137</v>
      </c>
      <c r="AF785" s="916" t="s">
        <v>137</v>
      </c>
      <c r="AG785" s="916" t="s">
        <v>137</v>
      </c>
      <c r="AH785" s="916" t="s">
        <v>137</v>
      </c>
      <c r="AI785" s="916" t="s">
        <v>137</v>
      </c>
      <c r="AJ785" s="916" t="s">
        <v>137</v>
      </c>
      <c r="AK785" s="916" t="s">
        <v>137</v>
      </c>
      <c r="AL785" s="928" t="s">
        <v>137</v>
      </c>
      <c r="AM785" s="922" t="s">
        <v>137</v>
      </c>
      <c r="AN785" s="916" t="s">
        <v>137</v>
      </c>
      <c r="AO785" s="802" t="str">
        <f t="shared" si="214"/>
        <v>n/a</v>
      </c>
      <c r="AP785" s="803">
        <f t="shared" si="215"/>
        <v>56.927658853138439</v>
      </c>
      <c r="AQ785" s="936" t="str">
        <f t="shared" si="216"/>
        <v>n/a</v>
      </c>
      <c r="AR785" s="702">
        <f>INDEX(Historical!$C$7:$C$1437,MATCH(B785,Historical!$B$7:$B$1446,0))*IF(AH785="n/a",1.03,IF(AH785&lt;0,1.01,IF(AH785&gt;10,1.1,(1+AH785/100))))</f>
        <v>0.90639999999999998</v>
      </c>
      <c r="AS785" s="935">
        <f t="shared" si="217"/>
        <v>0.93359199999999998</v>
      </c>
      <c r="AT785" s="935">
        <f t="shared" si="206"/>
        <v>0.96159976000000003</v>
      </c>
      <c r="AU785" s="935">
        <f t="shared" si="206"/>
        <v>0.99044775280000008</v>
      </c>
      <c r="AV785" s="935">
        <f t="shared" si="206"/>
        <v>1.020161185384</v>
      </c>
      <c r="AW785" s="702">
        <f t="shared" si="218"/>
        <v>4.8122006981840002</v>
      </c>
      <c r="AX785" s="810">
        <f t="shared" si="219"/>
        <v>11.737074873619513</v>
      </c>
      <c r="AY785" s="991" t="s">
        <v>137</v>
      </c>
      <c r="AZ785" s="922" t="s">
        <v>137</v>
      </c>
      <c r="BA785" s="922" t="s">
        <v>137</v>
      </c>
      <c r="BB785" s="922" t="s">
        <v>137</v>
      </c>
      <c r="BC785" s="922" t="s">
        <v>137</v>
      </c>
      <c r="BD785" s="960" t="s">
        <v>4298</v>
      </c>
      <c r="BE785" s="664">
        <v>2013</v>
      </c>
      <c r="BF785" s="946" t="e">
        <f>#VALUE!</f>
        <v>#VALUE!</v>
      </c>
      <c r="BG785" s="931" t="s">
        <v>137</v>
      </c>
    </row>
    <row r="786" spans="1:59" ht="11.25" customHeight="1" x14ac:dyDescent="0.2">
      <c r="A786" s="609" t="s">
        <v>835</v>
      </c>
      <c r="B786" s="925" t="s">
        <v>836</v>
      </c>
      <c r="C786" s="988" t="s">
        <v>108</v>
      </c>
      <c r="D786" s="988" t="s">
        <v>118</v>
      </c>
      <c r="E786" s="792">
        <v>15</v>
      </c>
      <c r="F786" s="526">
        <v>262</v>
      </c>
      <c r="G786" s="526" t="s">
        <v>115</v>
      </c>
      <c r="H786" s="526" t="s">
        <v>115</v>
      </c>
      <c r="I786" s="924">
        <v>143.75</v>
      </c>
      <c r="J786" s="702">
        <f t="shared" si="207"/>
        <v>2.2817391304347825</v>
      </c>
      <c r="K786" s="927">
        <v>0.82</v>
      </c>
      <c r="L786" s="639">
        <v>4</v>
      </c>
      <c r="M786" s="693">
        <f t="shared" si="208"/>
        <v>3.28</v>
      </c>
      <c r="N786" s="921" t="s">
        <v>152</v>
      </c>
      <c r="O786" s="795">
        <v>0.77</v>
      </c>
      <c r="P786" s="915">
        <v>43623</v>
      </c>
      <c r="Q786" s="915">
        <v>43644</v>
      </c>
      <c r="R786" s="693">
        <f t="shared" si="209"/>
        <v>6.4935064935064846</v>
      </c>
      <c r="S786" s="759">
        <f>IF(INDEX(Historical!$D$7:$D$1437,MATCH(B786,Historical!$B$7:$B$1446,0))=0,"n/a",(INDEX(Historical!$C$7:$C$1437,MATCH(B786,Historical!$B$7:$B$1446,0))/INDEX(Historical!$D$7:$D$1437,MATCH(B786,Historical!$B$7:$B$1446,0))-1)*100)</f>
        <v>7.0671378091872628</v>
      </c>
      <c r="T786" s="759">
        <f>IF(INDEX(Historical!$F$7:$F$1430,MATCH(B786,Historical!$B$7:$B$1446,0))=0,"n/a",((INDEX(Historical!$C$7:$C$1437,MATCH(B786,Historical!$B$7:$B$1446,0))/INDEX(Historical!$F$7:$F$1430,MATCH(B786,Historical!$B$7:$B$1446,0)))^(1/3)-1)*100)</f>
        <v>8.3815165859775433</v>
      </c>
      <c r="U786" s="759">
        <f>IF(INDEX(Historical!$H$7:$H$1430,MATCH(B786,Historical!$B$7:$B$1446,0))=0,"n/a",((INDEX(Historical!$C$7:$C$1437,MATCH(B786,Historical!$B$7:$B$1446,0))/INDEX(Historical!$H$7:$H$1430,MATCH(B786,Historical!$B$7:$B$1446,0)))^(1/5)-1)*100)</f>
        <v>9.1031554799994918</v>
      </c>
      <c r="V786" s="759">
        <f>IF(INDEX(Historical!$O$7:$O$1430,MATCH(B786,Historical!$B$7:$B$1446,0))=0,"n/a",((INDEX(Historical!$C$7:$C$1437,MATCH(B786,Historical!$B$7:$B$1446,0))/INDEX(Historical!$O$7:$O$1430,MATCH(B786,Historical!$B$7:$B$1446,0)))^(1/10)-1)*100)</f>
        <v>9.7967706266296251</v>
      </c>
      <c r="W786" s="760">
        <f t="shared" si="210"/>
        <v>0.9291996135190973</v>
      </c>
      <c r="X786" s="761" t="str">
        <f t="shared" si="211"/>
        <v>n/a</v>
      </c>
      <c r="Y786" s="925"/>
      <c r="Z786" s="702">
        <f t="shared" si="212"/>
        <v>33.299492385786799</v>
      </c>
      <c r="AA786" s="935">
        <f t="shared" si="213"/>
        <v>14.593908629441625</v>
      </c>
      <c r="AB786" s="639">
        <v>12</v>
      </c>
      <c r="AC786" s="916">
        <v>9.85</v>
      </c>
      <c r="AD786" s="916">
        <v>1.02</v>
      </c>
      <c r="AE786" s="916">
        <v>1.23</v>
      </c>
      <c r="AF786" s="916">
        <v>1.55</v>
      </c>
      <c r="AG786" s="916">
        <v>11.4</v>
      </c>
      <c r="AH786" s="916">
        <v>19.2</v>
      </c>
      <c r="AI786" s="916">
        <v>5.9499999999999993</v>
      </c>
      <c r="AJ786" s="916">
        <v>-1</v>
      </c>
      <c r="AK786" s="916">
        <v>14.38</v>
      </c>
      <c r="AL786" s="928">
        <v>37790</v>
      </c>
      <c r="AM786" s="922">
        <v>0.3</v>
      </c>
      <c r="AN786" s="916">
        <v>0.28999999999999998</v>
      </c>
      <c r="AO786" s="802">
        <f t="shared" si="214"/>
        <v>-3.2090140190073502</v>
      </c>
      <c r="AP786" s="803">
        <f t="shared" si="215"/>
        <v>11.384894610434275</v>
      </c>
      <c r="AQ786" s="936">
        <f t="shared" si="216"/>
        <v>0.2675495875011924</v>
      </c>
      <c r="AR786" s="702">
        <f>INDEX(Historical!$C$7:$C$1437,MATCH(B786,Historical!$B$7:$B$1446,0))*IF(AH786="n/a",1.03,IF(AH786&lt;0,1.01,IF(AH786&gt;10,1.1,(1+AH786/100))))</f>
        <v>3.3330000000000002</v>
      </c>
      <c r="AS786" s="935">
        <f t="shared" si="217"/>
        <v>3.5313135</v>
      </c>
      <c r="AT786" s="935">
        <f t="shared" si="206"/>
        <v>3.8844448500000004</v>
      </c>
      <c r="AU786" s="935">
        <f t="shared" si="206"/>
        <v>4.2728893350000003</v>
      </c>
      <c r="AV786" s="935">
        <f t="shared" si="206"/>
        <v>4.7001782685000011</v>
      </c>
      <c r="AW786" s="702">
        <f t="shared" si="218"/>
        <v>19.721825953500002</v>
      </c>
      <c r="AX786" s="810">
        <f t="shared" si="219"/>
        <v>13.719531098086957</v>
      </c>
      <c r="AY786" s="991">
        <v>1.0900000000000001</v>
      </c>
      <c r="AZ786" s="922">
        <v>29.409999999999997</v>
      </c>
      <c r="BA786" s="922">
        <v>1.28</v>
      </c>
      <c r="BB786" s="922">
        <v>6.72</v>
      </c>
      <c r="BC786" s="922">
        <v>11.86</v>
      </c>
      <c r="BE786" s="664">
        <v>2005</v>
      </c>
      <c r="BF786" s="946" t="e">
        <f>#VALUE!</f>
        <v>#VALUE!</v>
      </c>
      <c r="BG786" s="931">
        <v>2.5</v>
      </c>
    </row>
    <row r="787" spans="1:59" ht="11.25" customHeight="1" x14ac:dyDescent="0.2">
      <c r="A787" s="609" t="s">
        <v>1728</v>
      </c>
      <c r="B787" s="925" t="s">
        <v>1729</v>
      </c>
      <c r="C787" s="988" t="s">
        <v>108</v>
      </c>
      <c r="D787" s="988" t="s">
        <v>4365</v>
      </c>
      <c r="E787" s="792">
        <v>7</v>
      </c>
      <c r="F787" s="526">
        <v>659</v>
      </c>
      <c r="G787" s="526" t="s">
        <v>106</v>
      </c>
      <c r="H787" s="526" t="s">
        <v>106</v>
      </c>
      <c r="I787" s="924">
        <v>31.2</v>
      </c>
      <c r="J787" s="702">
        <f t="shared" si="207"/>
        <v>1.9230769230769231</v>
      </c>
      <c r="K787" s="927">
        <v>0.15</v>
      </c>
      <c r="L787" s="639">
        <v>4</v>
      </c>
      <c r="M787" s="693">
        <f t="shared" si="208"/>
        <v>0.6</v>
      </c>
      <c r="N787" s="921" t="s">
        <v>517</v>
      </c>
      <c r="O787" s="795">
        <v>0.13</v>
      </c>
      <c r="P787" s="915">
        <v>43509</v>
      </c>
      <c r="Q787" s="915">
        <v>43524</v>
      </c>
      <c r="R787" s="693">
        <f t="shared" si="209"/>
        <v>15.384615384615378</v>
      </c>
      <c r="S787" s="759">
        <f>IF(INDEX(Historical!$D$7:$D$1437,MATCH(B787,Historical!$B$7:$B$1446,0))=0,"n/a",(INDEX(Historical!$C$7:$C$1437,MATCH(B787,Historical!$B$7:$B$1446,0))/INDEX(Historical!$D$7:$D$1437,MATCH(B787,Historical!$B$7:$B$1446,0))-1)*100)</f>
        <v>18.181818181818187</v>
      </c>
      <c r="T787" s="759">
        <f>IF(INDEX(Historical!$F$7:$F$1430,MATCH(B787,Historical!$B$7:$B$1446,0))=0,"n/a",((INDEX(Historical!$C$7:$C$1437,MATCH(B787,Historical!$B$7:$B$1446,0))/INDEX(Historical!$F$7:$F$1430,MATCH(B787,Historical!$B$7:$B$1446,0)))^(1/3)-1)*100)</f>
        <v>25.99210498948732</v>
      </c>
      <c r="U787" s="759">
        <f>IF(INDEX(Historical!$H$7:$H$1430,MATCH(B787,Historical!$B$7:$B$1446,0))=0,"n/a",((INDEX(Historical!$C$7:$C$1437,MATCH(B787,Historical!$B$7:$B$1446,0))/INDEX(Historical!$H$7:$H$1430,MATCH(B787,Historical!$B$7:$B$1446,0)))^(1/5)-1)*100)</f>
        <v>34.080129120845726</v>
      </c>
      <c r="V787" s="759">
        <f>IF(INDEX(Historical!$O$7:$O$1430,MATCH(B787,Historical!$B$7:$B$1446,0))=0,"n/a",((INDEX(Historical!$C$7:$C$1437,MATCH(B787,Historical!$B$7:$B$1446,0))/INDEX(Historical!$O$7:$O$1430,MATCH(B787,Historical!$B$7:$B$1446,0)))^(1/10)-1)*100)</f>
        <v>1.6845724056481437</v>
      </c>
      <c r="W787" s="760">
        <f t="shared" si="210"/>
        <v>20.230729772480931</v>
      </c>
      <c r="X787" s="761">
        <f t="shared" si="211"/>
        <v>1.0819088609792293</v>
      </c>
      <c r="Y787" s="713" t="s">
        <v>4179</v>
      </c>
      <c r="Z787" s="702">
        <f t="shared" si="212"/>
        <v>25</v>
      </c>
      <c r="AA787" s="935">
        <f t="shared" si="213"/>
        <v>13</v>
      </c>
      <c r="AB787" s="639">
        <v>12</v>
      </c>
      <c r="AC787" s="916">
        <v>2.4</v>
      </c>
      <c r="AD787" s="916">
        <v>1</v>
      </c>
      <c r="AE787" s="916">
        <v>5.63</v>
      </c>
      <c r="AF787" s="916">
        <v>1.65</v>
      </c>
      <c r="AG787" s="916">
        <v>14.399999999999999</v>
      </c>
      <c r="AH787" s="916">
        <v>19.5</v>
      </c>
      <c r="AI787" s="916" t="s">
        <v>137</v>
      </c>
      <c r="AJ787" s="916">
        <v>31.5</v>
      </c>
      <c r="AK787" s="916">
        <v>13</v>
      </c>
      <c r="AL787" s="928">
        <v>253.97</v>
      </c>
      <c r="AM787" s="922">
        <v>1.3</v>
      </c>
      <c r="AN787" s="916">
        <v>0</v>
      </c>
      <c r="AO787" s="802">
        <f t="shared" si="214"/>
        <v>23.003206043922646</v>
      </c>
      <c r="AP787" s="803">
        <f t="shared" si="215"/>
        <v>36.003206043922646</v>
      </c>
      <c r="AQ787" s="936">
        <f t="shared" si="216"/>
        <v>-2.3612098941546034</v>
      </c>
      <c r="AR787" s="702">
        <f>INDEX(Historical!$C$7:$C$1437,MATCH(B787,Historical!$B$7:$B$1446,0))*IF(AH787="n/a",1.03,IF(AH787&lt;0,1.01,IF(AH787&gt;10,1.1,(1+AH787/100))))</f>
        <v>0.57200000000000006</v>
      </c>
      <c r="AS787" s="935">
        <f t="shared" si="217"/>
        <v>0.58916000000000013</v>
      </c>
      <c r="AT787" s="935">
        <f t="shared" ref="AT787:AV806" si="221">IF($AK787="n/a",1.03*AS787,IF($AK787&lt;0,1.01*AS787,IF($AK787&gt;10,1.1*AS787,(1+$AK787/100)*AS787)))</f>
        <v>0.64807600000000021</v>
      </c>
      <c r="AU787" s="935">
        <f t="shared" si="221"/>
        <v>0.71288360000000028</v>
      </c>
      <c r="AV787" s="935">
        <f t="shared" si="221"/>
        <v>0.78417196000000033</v>
      </c>
      <c r="AW787" s="702">
        <f t="shared" si="218"/>
        <v>3.3062915600000009</v>
      </c>
      <c r="AX787" s="810">
        <f t="shared" si="219"/>
        <v>10.597088333333335</v>
      </c>
      <c r="AY787" s="991">
        <v>1.02</v>
      </c>
      <c r="AZ787" s="922">
        <v>42.4</v>
      </c>
      <c r="BA787" s="922">
        <v>-20.64</v>
      </c>
      <c r="BB787" s="922">
        <v>7.8</v>
      </c>
      <c r="BC787" s="922">
        <v>3.74</v>
      </c>
      <c r="BE787" s="664">
        <v>2013</v>
      </c>
      <c r="BF787" s="946" t="e">
        <f>#VALUE!</f>
        <v>#VALUE!</v>
      </c>
      <c r="BG787" s="931">
        <v>1.7999999999999998</v>
      </c>
    </row>
    <row r="788" spans="1:59" ht="11.25" customHeight="1" x14ac:dyDescent="0.2">
      <c r="A788" s="537" t="s">
        <v>1734</v>
      </c>
      <c r="B788" s="925" t="s">
        <v>1735</v>
      </c>
      <c r="C788" s="988" t="s">
        <v>247</v>
      </c>
      <c r="D788" s="988" t="s">
        <v>4351</v>
      </c>
      <c r="E788" s="792">
        <v>9</v>
      </c>
      <c r="F788" s="526">
        <v>374</v>
      </c>
      <c r="G788" s="526" t="s">
        <v>106</v>
      </c>
      <c r="H788" s="526" t="s">
        <v>106</v>
      </c>
      <c r="I788" s="924">
        <v>103.5</v>
      </c>
      <c r="J788" s="702">
        <f t="shared" si="207"/>
        <v>1.1980676328502415</v>
      </c>
      <c r="K788" s="927">
        <v>0.31</v>
      </c>
      <c r="L788" s="639">
        <v>4</v>
      </c>
      <c r="M788" s="693">
        <f t="shared" si="208"/>
        <v>1.24</v>
      </c>
      <c r="N788" s="921" t="s">
        <v>798</v>
      </c>
      <c r="O788" s="795">
        <v>0.27</v>
      </c>
      <c r="P788" s="658">
        <v>43245</v>
      </c>
      <c r="Q788" s="658">
        <v>43263</v>
      </c>
      <c r="R788" s="693">
        <f t="shared" si="209"/>
        <v>14.814814814814806</v>
      </c>
      <c r="S788" s="759">
        <f>IF(INDEX(Historical!$D$7:$D$1437,MATCH(B788,Historical!$B$7:$B$1446,0))=0,"n/a",(INDEX(Historical!$C$7:$C$1437,MATCH(B788,Historical!$B$7:$B$1446,0))/INDEX(Historical!$D$7:$D$1437,MATCH(B788,Historical!$B$7:$B$1446,0))-1)*100)</f>
        <v>14.285714285714279</v>
      </c>
      <c r="T788" s="759">
        <f>IF(INDEX(Historical!$F$7:$F$1430,MATCH(B788,Historical!$B$7:$B$1446,0))=0,"n/a",((INDEX(Historical!$C$7:$C$1437,MATCH(B788,Historical!$B$7:$B$1446,0))/INDEX(Historical!$F$7:$F$1430,MATCH(B788,Historical!$B$7:$B$1446,0)))^(1/3)-1)*100)</f>
        <v>16.445457431121579</v>
      </c>
      <c r="U788" s="759">
        <f>IF(INDEX(Historical!$H$7:$H$1430,MATCH(B788,Historical!$B$7:$B$1446,0))=0,"n/a",((INDEX(Historical!$C$7:$C$1437,MATCH(B788,Historical!$B$7:$B$1446,0))/INDEX(Historical!$H$7:$H$1430,MATCH(B788,Historical!$B$7:$B$1446,0)))^(1/5)-1)*100)</f>
        <v>19.618136730371273</v>
      </c>
      <c r="V788" s="759" t="str">
        <f>IF(INDEX(Historical!$O$7:$O$1430,MATCH(B788,Historical!$B$7:$B$1446,0))=0,"n/a",((INDEX(Historical!$C$7:$C$1437,MATCH(B788,Historical!$B$7:$B$1446,0))/INDEX(Historical!$O$7:$O$1430,MATCH(B788,Historical!$B$7:$B$1446,0)))^(1/10)-1)*100)</f>
        <v>n/a</v>
      </c>
      <c r="W788" s="760" t="str">
        <f t="shared" si="210"/>
        <v>n/a</v>
      </c>
      <c r="X788" s="761">
        <f t="shared" si="211"/>
        <v>1.4862224795735812</v>
      </c>
      <c r="Y788" s="925"/>
      <c r="Z788" s="702">
        <f t="shared" si="212"/>
        <v>28.31050228310502</v>
      </c>
      <c r="AA788" s="935">
        <f t="shared" si="213"/>
        <v>23.63013698630137</v>
      </c>
      <c r="AB788" s="639">
        <v>12</v>
      </c>
      <c r="AC788" s="916">
        <v>4.38</v>
      </c>
      <c r="AD788" s="916">
        <v>2.11</v>
      </c>
      <c r="AE788" s="916">
        <v>1.56</v>
      </c>
      <c r="AF788" s="916">
        <v>8.09</v>
      </c>
      <c r="AG788" s="916">
        <v>35</v>
      </c>
      <c r="AH788" s="916">
        <v>29.299999999999997</v>
      </c>
      <c r="AI788" s="916">
        <v>10.95</v>
      </c>
      <c r="AJ788" s="916">
        <v>13.200000000000001</v>
      </c>
      <c r="AK788" s="916">
        <v>11.21</v>
      </c>
      <c r="AL788" s="928">
        <v>12530</v>
      </c>
      <c r="AM788" s="922">
        <v>0.2</v>
      </c>
      <c r="AN788" s="916">
        <v>0.28000000000000003</v>
      </c>
      <c r="AO788" s="802">
        <f t="shared" si="214"/>
        <v>-2.8139326230798538</v>
      </c>
      <c r="AP788" s="803">
        <f t="shared" si="215"/>
        <v>20.816204363221516</v>
      </c>
      <c r="AQ788" s="936">
        <f t="shared" si="216"/>
        <v>191.48494012493114</v>
      </c>
      <c r="AR788" s="702">
        <f>INDEX(Historical!$C$7:$C$1437,MATCH(B788,Historical!$B$7:$B$1446,0))*IF(AH788="n/a",1.03,IF(AH788&lt;0,1.01,IF(AH788&gt;10,1.1,(1+AH788/100))))</f>
        <v>1.32</v>
      </c>
      <c r="AS788" s="935">
        <f t="shared" si="217"/>
        <v>1.4520000000000002</v>
      </c>
      <c r="AT788" s="935">
        <f t="shared" si="221"/>
        <v>1.5972000000000004</v>
      </c>
      <c r="AU788" s="935">
        <f t="shared" si="221"/>
        <v>1.7569200000000005</v>
      </c>
      <c r="AV788" s="935">
        <f t="shared" si="221"/>
        <v>1.9326120000000007</v>
      </c>
      <c r="AW788" s="702">
        <f t="shared" si="218"/>
        <v>8.0587320000000027</v>
      </c>
      <c r="AX788" s="810">
        <f t="shared" si="219"/>
        <v>7.7862144927536265</v>
      </c>
      <c r="AY788" s="991">
        <v>1.1100000000000001</v>
      </c>
      <c r="AZ788" s="922">
        <v>61.319999999999993</v>
      </c>
      <c r="BA788" s="922">
        <v>-4.1500000000000004</v>
      </c>
      <c r="BB788" s="922">
        <v>6.59</v>
      </c>
      <c r="BC788" s="922">
        <v>15.36</v>
      </c>
      <c r="BE788" s="664">
        <v>2010</v>
      </c>
      <c r="BF788" s="946" t="e">
        <f>#VALUE!</f>
        <v>#VALUE!</v>
      </c>
      <c r="BG788" s="931">
        <v>16.100000000000001</v>
      </c>
    </row>
    <row r="789" spans="1:59" ht="11.25" customHeight="1" x14ac:dyDescent="0.2">
      <c r="A789" s="609" t="s">
        <v>1748</v>
      </c>
      <c r="B789" s="925" t="s">
        <v>1749</v>
      </c>
      <c r="C789" s="988" t="s">
        <v>128</v>
      </c>
      <c r="D789" s="988" t="s">
        <v>4361</v>
      </c>
      <c r="E789" s="792">
        <v>7</v>
      </c>
      <c r="F789" s="526">
        <v>639</v>
      </c>
      <c r="G789" s="526" t="s">
        <v>37</v>
      </c>
      <c r="H789" s="526" t="s">
        <v>115</v>
      </c>
      <c r="I789" s="924">
        <v>75.010000000000005</v>
      </c>
      <c r="J789" s="702">
        <f t="shared" si="207"/>
        <v>1.9997333688841485</v>
      </c>
      <c r="K789" s="927">
        <v>0.375</v>
      </c>
      <c r="L789" s="639">
        <v>4</v>
      </c>
      <c r="M789" s="693">
        <f t="shared" si="208"/>
        <v>1.5</v>
      </c>
      <c r="N789" s="921" t="s">
        <v>149</v>
      </c>
      <c r="O789" s="795">
        <v>0.3</v>
      </c>
      <c r="P789" s="915">
        <v>43433</v>
      </c>
      <c r="Q789" s="915">
        <v>43448</v>
      </c>
      <c r="R789" s="693">
        <f t="shared" si="209"/>
        <v>25.000000000000007</v>
      </c>
      <c r="S789" s="759">
        <f>IF(INDEX(Historical!$D$7:$D$1437,MATCH(B789,Historical!$B$7:$B$1446,0))=0,"n/a",(INDEX(Historical!$C$7:$C$1437,MATCH(B789,Historical!$B$7:$B$1446,0))/INDEX(Historical!$D$7:$D$1437,MATCH(B789,Historical!$B$7:$B$1446,0))-1)*100)</f>
        <v>30.76923076923077</v>
      </c>
      <c r="T789" s="759">
        <f>IF(INDEX(Historical!$F$7:$F$1430,MATCH(B789,Historical!$B$7:$B$1446,0))=0,"n/a",((INDEX(Historical!$C$7:$C$1437,MATCH(B789,Historical!$B$7:$B$1446,0))/INDEX(Historical!$F$7:$F$1430,MATCH(B789,Historical!$B$7:$B$1446,0)))^(1/3)-1)*100)</f>
        <v>41.503079146259104</v>
      </c>
      <c r="U789" s="759">
        <f>IF(INDEX(Historical!$H$7:$H$1430,MATCH(B789,Historical!$B$7:$B$1446,0))=0,"n/a",((INDEX(Historical!$C$7:$C$1437,MATCH(B789,Historical!$B$7:$B$1446,0))/INDEX(Historical!$H$7:$H$1430,MATCH(B789,Historical!$B$7:$B$1446,0)))^(1/5)-1)*100)</f>
        <v>41.470384317198224</v>
      </c>
      <c r="V789" s="759">
        <f>IF(INDEX(Historical!$O$7:$O$1430,MATCH(B789,Historical!$B$7:$B$1446,0))=0,"n/a",((INDEX(Historical!$C$7:$C$1437,MATCH(B789,Historical!$B$7:$B$1446,0))/INDEX(Historical!$O$7:$O$1430,MATCH(B789,Historical!$B$7:$B$1446,0)))^(1/10)-1)*100)</f>
        <v>23.066265010134668</v>
      </c>
      <c r="W789" s="760">
        <f t="shared" si="210"/>
        <v>1.7978803373228092</v>
      </c>
      <c r="X789" s="761">
        <f t="shared" si="211"/>
        <v>2.2058715062339482</v>
      </c>
      <c r="Y789" s="926"/>
      <c r="Z789" s="702">
        <f t="shared" si="212"/>
        <v>29.761904761904763</v>
      </c>
      <c r="AA789" s="935">
        <f t="shared" si="213"/>
        <v>14.88293650793651</v>
      </c>
      <c r="AB789" s="639">
        <v>9</v>
      </c>
      <c r="AC789" s="916">
        <v>5.04</v>
      </c>
      <c r="AD789" s="916">
        <v>4.51</v>
      </c>
      <c r="AE789" s="916">
        <v>0.68</v>
      </c>
      <c r="AF789" s="916">
        <v>2.08</v>
      </c>
      <c r="AG789" s="916">
        <v>15.4</v>
      </c>
      <c r="AH789" s="916">
        <v>14.2</v>
      </c>
      <c r="AI789" s="916">
        <v>7.1</v>
      </c>
      <c r="AJ789" s="916">
        <v>18.8</v>
      </c>
      <c r="AK789" s="916">
        <v>3.3000000000000003</v>
      </c>
      <c r="AL789" s="928">
        <v>27200</v>
      </c>
      <c r="AM789" s="922">
        <v>1.2</v>
      </c>
      <c r="AN789" s="916">
        <v>0.91</v>
      </c>
      <c r="AO789" s="802">
        <f t="shared" si="214"/>
        <v>28.587181178145865</v>
      </c>
      <c r="AP789" s="803">
        <f t="shared" si="215"/>
        <v>43.470117686082375</v>
      </c>
      <c r="AQ789" s="936">
        <f t="shared" si="216"/>
        <v>17.29641073699273</v>
      </c>
      <c r="AR789" s="702">
        <f>INDEX(Historical!$C$7:$C$1437,MATCH(B789,Historical!$B$7:$B$1446,0))*IF(AH789="n/a",1.03,IF(AH789&lt;0,1.01,IF(AH789&gt;10,1.1,(1+AH789/100))))</f>
        <v>1.4025000000000001</v>
      </c>
      <c r="AS789" s="935">
        <f t="shared" si="217"/>
        <v>1.5020775</v>
      </c>
      <c r="AT789" s="935">
        <f t="shared" si="221"/>
        <v>1.5516460574999997</v>
      </c>
      <c r="AU789" s="935">
        <f t="shared" si="221"/>
        <v>1.6028503773974996</v>
      </c>
      <c r="AV789" s="935">
        <f t="shared" si="221"/>
        <v>1.655744439851617</v>
      </c>
      <c r="AW789" s="702">
        <f t="shared" si="218"/>
        <v>7.7148183747491164</v>
      </c>
      <c r="AX789" s="810">
        <f t="shared" si="219"/>
        <v>10.285053159244255</v>
      </c>
      <c r="AY789" s="991">
        <v>0.49</v>
      </c>
      <c r="AZ789" s="922">
        <v>50.71</v>
      </c>
      <c r="BA789" s="922">
        <v>0.16999999999999998</v>
      </c>
      <c r="BB789" s="922">
        <v>11.33</v>
      </c>
      <c r="BC789" s="922">
        <v>21.13</v>
      </c>
      <c r="BE789" s="664">
        <v>2013</v>
      </c>
      <c r="BF789" s="946" t="e">
        <f>#VALUE!</f>
        <v>#VALUE!</v>
      </c>
      <c r="BG789" s="931">
        <v>6.6000000000000005</v>
      </c>
    </row>
    <row r="790" spans="1:59" s="838" customFormat="1" ht="11.25" customHeight="1" x14ac:dyDescent="0.2">
      <c r="A790" s="697" t="s">
        <v>1730</v>
      </c>
      <c r="B790" s="846" t="s">
        <v>1731</v>
      </c>
      <c r="C790" s="988" t="s">
        <v>112</v>
      </c>
      <c r="D790" s="988" t="s">
        <v>213</v>
      </c>
      <c r="E790" s="818">
        <v>10</v>
      </c>
      <c r="F790" s="526">
        <v>324</v>
      </c>
      <c r="G790" s="1171" t="s">
        <v>37</v>
      </c>
      <c r="H790" s="1171" t="s">
        <v>115</v>
      </c>
      <c r="I790" s="819">
        <v>73.150000000000006</v>
      </c>
      <c r="J790" s="820">
        <f t="shared" si="207"/>
        <v>1.2303485987696512</v>
      </c>
      <c r="K790" s="821">
        <v>0.22500000000000001</v>
      </c>
      <c r="L790" s="822">
        <v>4</v>
      </c>
      <c r="M790" s="823">
        <f t="shared" si="208"/>
        <v>0.9</v>
      </c>
      <c r="N790" s="824" t="s">
        <v>127</v>
      </c>
      <c r="O790" s="825">
        <v>0.2</v>
      </c>
      <c r="P790" s="826">
        <v>43453</v>
      </c>
      <c r="Q790" s="826">
        <v>43474</v>
      </c>
      <c r="R790" s="823">
        <f t="shared" si="209"/>
        <v>12.499999999999996</v>
      </c>
      <c r="S790" s="759">
        <f>IF(INDEX(Historical!$D$7:$D$1437,MATCH(B790,Historical!$B$7:$B$1446,0))=0,"n/a",(INDEX(Historical!$C$7:$C$1437,MATCH(B790,Historical!$B$7:$B$1446,0))/INDEX(Historical!$D$7:$D$1437,MATCH(B790,Historical!$B$7:$B$1446,0))-1)*100)</f>
        <v>14.285714285714279</v>
      </c>
      <c r="T790" s="759">
        <f>IF(INDEX(Historical!$F$7:$F$1430,MATCH(B790,Historical!$B$7:$B$1446,0))=0,"n/a",((INDEX(Historical!$C$7:$C$1437,MATCH(B790,Historical!$B$7:$B$1446,0))/INDEX(Historical!$F$7:$F$1430,MATCH(B790,Historical!$B$7:$B$1446,0)))^(1/3)-1)*100)</f>
        <v>16.960709528514649</v>
      </c>
      <c r="U790" s="759">
        <f>IF(INDEX(Historical!$H$7:$H$1430,MATCH(B790,Historical!$B$7:$B$1446,0))=0,"n/a",((INDEX(Historical!$C$7:$C$1437,MATCH(B790,Historical!$B$7:$B$1446,0))/INDEX(Historical!$H$7:$H$1430,MATCH(B790,Historical!$B$7:$B$1446,0)))^(1/5)-1)*100)</f>
        <v>23.363417251672082</v>
      </c>
      <c r="V790" s="759">
        <f>IF(INDEX(Historical!$O$7:$O$1430,MATCH(B790,Historical!$B$7:$B$1446,0))=0,"n/a",((INDEX(Historical!$C$7:$C$1437,MATCH(B790,Historical!$B$7:$B$1446,0))/INDEX(Historical!$O$7:$O$1430,MATCH(B790,Historical!$B$7:$B$1446,0)))^(1/10)-1)*100)</f>
        <v>18.222427548378416</v>
      </c>
      <c r="W790" s="827">
        <f t="shared" si="210"/>
        <v>1.2821243047692159</v>
      </c>
      <c r="X790" s="828">
        <f t="shared" si="211"/>
        <v>1.4245986129068342</v>
      </c>
      <c r="Y790" s="829"/>
      <c r="Z790" s="820">
        <f t="shared" si="212"/>
        <v>31.578947368421051</v>
      </c>
      <c r="AA790" s="830">
        <f t="shared" si="213"/>
        <v>25.666666666666668</v>
      </c>
      <c r="AB790" s="822">
        <v>10</v>
      </c>
      <c r="AC790" s="831">
        <v>2.85</v>
      </c>
      <c r="AD790" s="831">
        <v>1.32</v>
      </c>
      <c r="AE790" s="831">
        <v>2.9</v>
      </c>
      <c r="AF790" s="831">
        <v>11.19</v>
      </c>
      <c r="AG790" s="831">
        <v>46.9</v>
      </c>
      <c r="AH790" s="831">
        <v>16.5</v>
      </c>
      <c r="AI790" s="831">
        <v>13.99</v>
      </c>
      <c r="AJ790" s="831">
        <v>16.400000000000002</v>
      </c>
      <c r="AK790" s="831">
        <v>19.5</v>
      </c>
      <c r="AL790" s="832">
        <v>7740</v>
      </c>
      <c r="AM790" s="833">
        <v>0.5</v>
      </c>
      <c r="AN790" s="831">
        <v>0.45</v>
      </c>
      <c r="AO790" s="834">
        <f t="shared" si="214"/>
        <v>-1.0729008162249336</v>
      </c>
      <c r="AP790" s="835">
        <f t="shared" si="215"/>
        <v>24.593765850441734</v>
      </c>
      <c r="AQ790" s="836">
        <f t="shared" si="216"/>
        <v>257.27984674326217</v>
      </c>
      <c r="AR790" s="702">
        <f>INDEX(Historical!$C$7:$C$1437,MATCH(B790,Historical!$B$7:$B$1446,0))*IF(AH790="n/a",1.03,IF(AH790&lt;0,1.01,IF(AH790&gt;10,1.1,(1+AH790/100))))</f>
        <v>0.88000000000000012</v>
      </c>
      <c r="AS790" s="830">
        <f t="shared" si="217"/>
        <v>0.96800000000000019</v>
      </c>
      <c r="AT790" s="830">
        <f t="shared" si="221"/>
        <v>1.0648000000000002</v>
      </c>
      <c r="AU790" s="830">
        <f t="shared" si="221"/>
        <v>1.1712800000000003</v>
      </c>
      <c r="AV790" s="830">
        <f t="shared" si="221"/>
        <v>1.2884080000000004</v>
      </c>
      <c r="AW790" s="820">
        <f t="shared" si="218"/>
        <v>5.3724880000000015</v>
      </c>
      <c r="AX790" s="837">
        <f t="shared" si="219"/>
        <v>7.3444812030075202</v>
      </c>
      <c r="AY790" s="992">
        <v>0.77</v>
      </c>
      <c r="AZ790" s="833">
        <v>38.1</v>
      </c>
      <c r="BA790" s="833">
        <v>-2.44</v>
      </c>
      <c r="BB790" s="833">
        <v>5.35</v>
      </c>
      <c r="BC790" s="833">
        <v>18.260000000000002</v>
      </c>
      <c r="BD790" s="961"/>
      <c r="BE790" s="664">
        <v>2010</v>
      </c>
      <c r="BF790" s="946" t="e">
        <f>#VALUE!</f>
        <v>#VALUE!</v>
      </c>
      <c r="BG790" s="893">
        <v>19.400000000000002</v>
      </c>
    </row>
    <row r="791" spans="1:59" ht="11.25" customHeight="1" x14ac:dyDescent="0.2">
      <c r="A791" s="930" t="s">
        <v>4121</v>
      </c>
      <c r="B791" s="925" t="s">
        <v>4122</v>
      </c>
      <c r="C791" s="988" t="s">
        <v>4224</v>
      </c>
      <c r="D791" s="988" t="s">
        <v>4359</v>
      </c>
      <c r="E791" s="792">
        <v>5</v>
      </c>
      <c r="F791" s="526">
        <v>876</v>
      </c>
      <c r="G791" s="526" t="s">
        <v>106</v>
      </c>
      <c r="H791" s="526" t="s">
        <v>106</v>
      </c>
      <c r="I791" s="924">
        <v>36.46</v>
      </c>
      <c r="J791" s="702">
        <f t="shared" si="207"/>
        <v>1.6456390565002741</v>
      </c>
      <c r="K791" s="927">
        <v>0.3</v>
      </c>
      <c r="L791" s="639">
        <v>2</v>
      </c>
      <c r="M791" s="693">
        <f t="shared" si="208"/>
        <v>0.6</v>
      </c>
      <c r="N791" s="921" t="s">
        <v>4477</v>
      </c>
      <c r="O791" s="795">
        <v>0.28000000000000003</v>
      </c>
      <c r="P791" s="915">
        <v>43551</v>
      </c>
      <c r="Q791" s="915">
        <v>43573</v>
      </c>
      <c r="R791" s="693">
        <f t="shared" si="209"/>
        <v>7.1428571428571281</v>
      </c>
      <c r="S791" s="759">
        <f>IF(INDEX(Historical!$D$7:$D$1437,MATCH(B791,Historical!$B$7:$B$1446,0))=0,"n/a",(INDEX(Historical!$C$7:$C$1437,MATCH(B791,Historical!$B$7:$B$1446,0))/INDEX(Historical!$D$7:$D$1437,MATCH(B791,Historical!$B$7:$B$1446,0))-1)*100)</f>
        <v>17.021276595744705</v>
      </c>
      <c r="T791" s="759">
        <f>IF(INDEX(Historical!$F$7:$F$1430,MATCH(B791,Historical!$B$7:$B$1446,0))=0,"n/a",((INDEX(Historical!$C$7:$C$1437,MATCH(B791,Historical!$B$7:$B$1446,0))/INDEX(Historical!$F$7:$F$1430,MATCH(B791,Historical!$B$7:$B$1446,0)))^(1/3)-1)*100)</f>
        <v>15.173720500186395</v>
      </c>
      <c r="U791" s="759" t="str">
        <f>IF(INDEX(Historical!$H$7:$H$1430,MATCH(B791,Historical!$B$7:$B$1446,0))=0,"n/a",((INDEX(Historical!$C$7:$C$1437,MATCH(B791,Historical!$B$7:$B$1446,0))/INDEX(Historical!$H$7:$H$1430,MATCH(B791,Historical!$B$7:$B$1446,0)))^(1/5)-1)*100)</f>
        <v>n/a</v>
      </c>
      <c r="V791" s="759" t="str">
        <f>IF(INDEX(Historical!$O$7:$O$1430,MATCH(B791,Historical!$B$7:$B$1446,0))=0,"n/a",((INDEX(Historical!$C$7:$C$1437,MATCH(B791,Historical!$B$7:$B$1446,0))/INDEX(Historical!$O$7:$O$1430,MATCH(B791,Historical!$B$7:$B$1446,0)))^(1/10)-1)*100)</f>
        <v>n/a</v>
      </c>
      <c r="W791" s="760" t="str">
        <f t="shared" si="210"/>
        <v>n/a</v>
      </c>
      <c r="X791" s="761" t="str">
        <f t="shared" si="211"/>
        <v>n/a</v>
      </c>
      <c r="Y791" s="926"/>
      <c r="Z791" s="702">
        <f t="shared" si="212"/>
        <v>77.922077922077918</v>
      </c>
      <c r="AA791" s="935">
        <f t="shared" si="213"/>
        <v>47.350649350649348</v>
      </c>
      <c r="AB791" s="639">
        <v>12</v>
      </c>
      <c r="AC791" s="916">
        <v>0.77</v>
      </c>
      <c r="AD791" s="916">
        <v>4.72</v>
      </c>
      <c r="AE791" s="916">
        <v>1.1100000000000001</v>
      </c>
      <c r="AF791" s="916">
        <v>4.88</v>
      </c>
      <c r="AG791" s="916">
        <v>10.8</v>
      </c>
      <c r="AH791" s="916">
        <v>165.9</v>
      </c>
      <c r="AI791" s="916">
        <v>16.580000000000002</v>
      </c>
      <c r="AJ791" s="916">
        <v>-9.8000000000000007</v>
      </c>
      <c r="AK791" s="916">
        <v>10</v>
      </c>
      <c r="AL791" s="928">
        <v>1670</v>
      </c>
      <c r="AM791" s="922">
        <v>1.2</v>
      </c>
      <c r="AN791" s="916">
        <v>0.82</v>
      </c>
      <c r="AO791" s="802" t="str">
        <f t="shared" si="214"/>
        <v>n/a</v>
      </c>
      <c r="AP791" s="803" t="str">
        <f t="shared" si="215"/>
        <v>n/a</v>
      </c>
      <c r="AQ791" s="936">
        <f t="shared" si="216"/>
        <v>220.46575052304306</v>
      </c>
      <c r="AR791" s="702">
        <f>INDEX(Historical!$C$7:$C$1437,MATCH(B791,Historical!$B$7:$B$1446,0))*IF(AH791="n/a",1.03,IF(AH791&lt;0,1.01,IF(AH791&gt;10,1.1,(1+AH791/100))))</f>
        <v>0.60500000000000009</v>
      </c>
      <c r="AS791" s="935">
        <f t="shared" si="217"/>
        <v>0.6655000000000002</v>
      </c>
      <c r="AT791" s="935">
        <f t="shared" si="221"/>
        <v>0.73205000000000031</v>
      </c>
      <c r="AU791" s="935">
        <f t="shared" si="221"/>
        <v>0.80525500000000039</v>
      </c>
      <c r="AV791" s="935">
        <f t="shared" si="221"/>
        <v>0.88578050000000053</v>
      </c>
      <c r="AW791" s="702">
        <f t="shared" si="218"/>
        <v>3.6935855000000011</v>
      </c>
      <c r="AX791" s="810">
        <f t="shared" si="219"/>
        <v>10.130514262205159</v>
      </c>
      <c r="AY791" s="991">
        <v>0.77</v>
      </c>
      <c r="AZ791" s="922">
        <v>58.45</v>
      </c>
      <c r="BA791" s="922">
        <v>-2.9000000000000004</v>
      </c>
      <c r="BB791" s="922">
        <v>3.44</v>
      </c>
      <c r="BC791" s="922">
        <v>20.96</v>
      </c>
      <c r="BE791" s="664">
        <v>2015</v>
      </c>
      <c r="BF791" s="946" t="e">
        <f>#VALUE!</f>
        <v>#VALUE!</v>
      </c>
      <c r="BG791" s="931">
        <v>3.5000000000000004</v>
      </c>
    </row>
    <row r="792" spans="1:59" ht="11.25" customHeight="1" x14ac:dyDescent="0.2">
      <c r="A792" s="762" t="s">
        <v>3926</v>
      </c>
      <c r="B792" s="854" t="s">
        <v>3927</v>
      </c>
      <c r="C792" s="988" t="s">
        <v>112</v>
      </c>
      <c r="D792" s="988" t="s">
        <v>4356</v>
      </c>
      <c r="E792" s="792">
        <v>5</v>
      </c>
      <c r="F792" s="526">
        <v>812</v>
      </c>
      <c r="G792" s="526" t="s">
        <v>106</v>
      </c>
      <c r="H792" s="526" t="s">
        <v>106</v>
      </c>
      <c r="I792" s="932">
        <v>64.72</v>
      </c>
      <c r="J792" s="702">
        <f t="shared" si="207"/>
        <v>0.74165636588380723</v>
      </c>
      <c r="K792" s="537">
        <v>0.12</v>
      </c>
      <c r="L792" s="526">
        <v>4</v>
      </c>
      <c r="M792" s="693">
        <f t="shared" si="208"/>
        <v>0.48</v>
      </c>
      <c r="N792" s="526" t="s">
        <v>107</v>
      </c>
      <c r="O792" s="643">
        <v>0.1</v>
      </c>
      <c r="P792" s="1074">
        <v>43235</v>
      </c>
      <c r="Q792" s="1074">
        <v>43252</v>
      </c>
      <c r="R792" s="693">
        <f t="shared" si="209"/>
        <v>19.999999999999989</v>
      </c>
      <c r="S792" s="759">
        <f>IF(INDEX(Historical!$D$7:$D$1437,MATCH(B792,Historical!$B$7:$B$1446,0))=0,"n/a",(INDEX(Historical!$C$7:$C$1437,MATCH(B792,Historical!$B$7:$B$1446,0))/INDEX(Historical!$D$7:$D$1437,MATCH(B792,Historical!$B$7:$B$1446,0))-1)*100)</f>
        <v>17.948717948717952</v>
      </c>
      <c r="T792" s="759">
        <f>IF(INDEX(Historical!$F$7:$F$1430,MATCH(B792,Historical!$B$7:$B$1446,0))=0,"n/a",((INDEX(Historical!$C$7:$C$1437,MATCH(B792,Historical!$B$7:$B$1446,0))/INDEX(Historical!$F$7:$F$1430,MATCH(B792,Historical!$B$7:$B$1446,0)))^(1/3)-1)*100)</f>
        <v>14.059652983739234</v>
      </c>
      <c r="U792" s="759" t="str">
        <f>IF(INDEX(Historical!$H$7:$H$1430,MATCH(B792,Historical!$B$7:$B$1446,0))=0,"n/a",((INDEX(Historical!$C$7:$C$1437,MATCH(B792,Historical!$B$7:$B$1446,0))/INDEX(Historical!$H$7:$H$1430,MATCH(B792,Historical!$B$7:$B$1446,0)))^(1/5)-1)*100)</f>
        <v>n/a</v>
      </c>
      <c r="V792" s="759" t="str">
        <f>IF(INDEX(Historical!$O$7:$O$1430,MATCH(B792,Historical!$B$7:$B$1446,0))=0,"n/a",((INDEX(Historical!$C$7:$C$1437,MATCH(B792,Historical!$B$7:$B$1446,0))/INDEX(Historical!$O$7:$O$1430,MATCH(B792,Historical!$B$7:$B$1446,0)))^(1/10)-1)*100)</f>
        <v>n/a</v>
      </c>
      <c r="W792" s="760" t="str">
        <f t="shared" si="210"/>
        <v>n/a</v>
      </c>
      <c r="X792" s="761" t="str">
        <f t="shared" si="211"/>
        <v>n/a</v>
      </c>
      <c r="Y792" s="703"/>
      <c r="Z792" s="702">
        <f t="shared" si="212"/>
        <v>21.524663677130043</v>
      </c>
      <c r="AA792" s="935">
        <f t="shared" si="213"/>
        <v>29.022421524663677</v>
      </c>
      <c r="AB792" s="639">
        <v>9</v>
      </c>
      <c r="AC792" s="931">
        <v>2.23</v>
      </c>
      <c r="AD792" s="931">
        <v>1.94</v>
      </c>
      <c r="AE792" s="916">
        <v>1.61</v>
      </c>
      <c r="AF792" s="916">
        <v>3.76</v>
      </c>
      <c r="AG792" s="916">
        <v>14.000000000000002</v>
      </c>
      <c r="AH792" s="916">
        <v>6.1</v>
      </c>
      <c r="AI792" s="916">
        <v>10.59</v>
      </c>
      <c r="AJ792" s="739">
        <v>131.9</v>
      </c>
      <c r="AK792" s="739">
        <v>15</v>
      </c>
      <c r="AL792" s="931">
        <v>3550</v>
      </c>
      <c r="AM792" s="931">
        <v>1.4000000000000001</v>
      </c>
      <c r="AN792" s="931">
        <v>0.27</v>
      </c>
      <c r="AO792" s="802" t="str">
        <f t="shared" si="214"/>
        <v>n/a</v>
      </c>
      <c r="AP792" s="803" t="str">
        <f t="shared" si="215"/>
        <v>n/a</v>
      </c>
      <c r="AQ792" s="936">
        <f t="shared" si="216"/>
        <v>120.22645409036525</v>
      </c>
      <c r="AR792" s="702">
        <f>INDEX(Historical!$C$7:$C$1437,MATCH(B792,Historical!$B$7:$B$1446,0))*IF(AH792="n/a",1.03,IF(AH792&lt;0,1.01,IF(AH792&gt;10,1.1,(1+AH792/100))))</f>
        <v>0.48805999999999999</v>
      </c>
      <c r="AS792" s="935">
        <f t="shared" si="217"/>
        <v>0.53686600000000007</v>
      </c>
      <c r="AT792" s="935">
        <f t="shared" si="221"/>
        <v>0.59055260000000009</v>
      </c>
      <c r="AU792" s="935">
        <f t="shared" si="221"/>
        <v>0.64960786000000015</v>
      </c>
      <c r="AV792" s="935">
        <f t="shared" si="221"/>
        <v>0.71456864600000025</v>
      </c>
      <c r="AW792" s="702">
        <f t="shared" si="218"/>
        <v>2.9796551060000001</v>
      </c>
      <c r="AX792" s="810">
        <f t="shared" si="219"/>
        <v>4.6039170364647708</v>
      </c>
      <c r="AY792" s="788">
        <v>1.17</v>
      </c>
      <c r="AZ792" s="916">
        <v>39.78</v>
      </c>
      <c r="BA792" s="916">
        <v>-10.8</v>
      </c>
      <c r="BB792" s="916">
        <v>7.7399999999999993</v>
      </c>
      <c r="BC792" s="916">
        <v>5.1400000000000006</v>
      </c>
      <c r="BE792" s="664">
        <v>2014</v>
      </c>
      <c r="BF792" s="946" t="e">
        <f>#VALUE!</f>
        <v>#VALUE!</v>
      </c>
      <c r="BG792" s="931">
        <v>6.7</v>
      </c>
    </row>
    <row r="793" spans="1:59" ht="11.25" customHeight="1" x14ac:dyDescent="0.2">
      <c r="A793" s="609" t="s">
        <v>815</v>
      </c>
      <c r="B793" s="925" t="s">
        <v>816</v>
      </c>
      <c r="C793" s="988" t="s">
        <v>4224</v>
      </c>
      <c r="D793" s="988" t="s">
        <v>4360</v>
      </c>
      <c r="E793" s="792">
        <v>15</v>
      </c>
      <c r="F793" s="526">
        <v>248</v>
      </c>
      <c r="G793" s="526" t="s">
        <v>37</v>
      </c>
      <c r="H793" s="526" t="s">
        <v>115</v>
      </c>
      <c r="I793" s="924">
        <v>117.83</v>
      </c>
      <c r="J793" s="702">
        <f t="shared" si="207"/>
        <v>2.6139353305609778</v>
      </c>
      <c r="K793" s="927">
        <v>0.77</v>
      </c>
      <c r="L793" s="639">
        <v>4</v>
      </c>
      <c r="M793" s="693">
        <f t="shared" si="208"/>
        <v>3.08</v>
      </c>
      <c r="N793" s="921" t="s">
        <v>817</v>
      </c>
      <c r="O793" s="795">
        <v>0.62</v>
      </c>
      <c r="P793" s="915">
        <v>43403</v>
      </c>
      <c r="Q793" s="915">
        <v>43423</v>
      </c>
      <c r="R793" s="693">
        <f t="shared" si="209"/>
        <v>24.193548387096779</v>
      </c>
      <c r="S793" s="759">
        <f>IF(INDEX(Historical!$D$7:$D$1437,MATCH(B793,Historical!$B$7:$B$1446,0))=0,"n/a",(INDEX(Historical!$C$7:$C$1437,MATCH(B793,Historical!$B$7:$B$1446,0))/INDEX(Historical!$D$7:$D$1437,MATCH(B793,Historical!$B$7:$B$1446,0))-1)*100)</f>
        <v>24.056603773584897</v>
      </c>
      <c r="T793" s="759">
        <f>IF(INDEX(Historical!$F$7:$F$1430,MATCH(B793,Historical!$B$7:$B$1446,0))=0,"n/a",((INDEX(Historical!$C$7:$C$1437,MATCH(B793,Historical!$B$7:$B$1446,0))/INDEX(Historical!$F$7:$F$1430,MATCH(B793,Historical!$B$7:$B$1446,0)))^(1/3)-1)*100)</f>
        <v>23.38884650637354</v>
      </c>
      <c r="U793" s="759">
        <f>IF(INDEX(Historical!$H$7:$H$1430,MATCH(B793,Historical!$B$7:$B$1446,0))=0,"n/a",((INDEX(Historical!$C$7:$C$1437,MATCH(B793,Historical!$B$7:$B$1446,0))/INDEX(Historical!$H$7:$H$1430,MATCH(B793,Historical!$B$7:$B$1446,0)))^(1/5)-1)*100)</f>
        <v>19.705579702232299</v>
      </c>
      <c r="V793" s="759">
        <f>IF(INDEX(Historical!$O$7:$O$1430,MATCH(B793,Historical!$B$7:$B$1446,0))=0,"n/a",((INDEX(Historical!$C$7:$C$1437,MATCH(B793,Historical!$B$7:$B$1446,0))/INDEX(Historical!$O$7:$O$1430,MATCH(B793,Historical!$B$7:$B$1446,0)))^(1/10)-1)*100)</f>
        <v>20.425148125147551</v>
      </c>
      <c r="W793" s="760">
        <f t="shared" si="210"/>
        <v>0.96477046734220173</v>
      </c>
      <c r="X793" s="761">
        <f t="shared" si="211"/>
        <v>0.82796553370723958</v>
      </c>
      <c r="Y793" s="926"/>
      <c r="Z793" s="702">
        <f t="shared" si="212"/>
        <v>55.898366606170605</v>
      </c>
      <c r="AA793" s="935">
        <f t="shared" si="213"/>
        <v>21.38475499092559</v>
      </c>
      <c r="AB793" s="639">
        <v>12</v>
      </c>
      <c r="AC793" s="916">
        <v>5.51</v>
      </c>
      <c r="AD793" s="916">
        <v>2.66</v>
      </c>
      <c r="AE793" s="916">
        <v>7.09</v>
      </c>
      <c r="AF793" s="916">
        <v>12.47</v>
      </c>
      <c r="AG793" s="916">
        <v>45.6</v>
      </c>
      <c r="AH793" s="916">
        <v>51.4</v>
      </c>
      <c r="AI793" s="916">
        <v>11.21</v>
      </c>
      <c r="AJ793" s="916">
        <v>23.799999999999997</v>
      </c>
      <c r="AK793" s="916">
        <v>8.0399999999999991</v>
      </c>
      <c r="AL793" s="928">
        <v>110560</v>
      </c>
      <c r="AM793" s="922">
        <v>0.2</v>
      </c>
      <c r="AN793" s="916">
        <v>0.56000000000000005</v>
      </c>
      <c r="AO793" s="802">
        <f t="shared" si="214"/>
        <v>0.93476004186768691</v>
      </c>
      <c r="AP793" s="803">
        <f t="shared" si="215"/>
        <v>22.319515032793277</v>
      </c>
      <c r="AQ793" s="936">
        <f t="shared" si="216"/>
        <v>244.2659790445251</v>
      </c>
      <c r="AR793" s="702">
        <f>INDEX(Historical!$C$7:$C$1437,MATCH(B793,Historical!$B$7:$B$1446,0))*IF(AH793="n/a",1.03,IF(AH793&lt;0,1.01,IF(AH793&gt;10,1.1,(1+AH793/100))))</f>
        <v>2.8930000000000002</v>
      </c>
      <c r="AS793" s="935">
        <f t="shared" si="217"/>
        <v>3.1823000000000006</v>
      </c>
      <c r="AT793" s="935">
        <f t="shared" si="221"/>
        <v>3.4381569200000008</v>
      </c>
      <c r="AU793" s="935">
        <f t="shared" si="221"/>
        <v>3.7145847363680011</v>
      </c>
      <c r="AV793" s="935">
        <f t="shared" si="221"/>
        <v>4.0132373491719884</v>
      </c>
      <c r="AW793" s="702">
        <f t="shared" si="218"/>
        <v>17.24127900553999</v>
      </c>
      <c r="AX793" s="810">
        <f t="shared" si="219"/>
        <v>14.632333875532538</v>
      </c>
      <c r="AY793" s="991">
        <v>1.18</v>
      </c>
      <c r="AZ793" s="922">
        <v>34.36</v>
      </c>
      <c r="BA793" s="922">
        <v>-1.25</v>
      </c>
      <c r="BB793" s="922">
        <v>6.74</v>
      </c>
      <c r="BC793" s="922">
        <v>12.540000000000001</v>
      </c>
      <c r="BE793" s="664">
        <v>2004</v>
      </c>
      <c r="BF793" s="946" t="e">
        <f>#VALUE!</f>
        <v>#VALUE!</v>
      </c>
      <c r="BG793" s="931">
        <v>25.900000000000002</v>
      </c>
    </row>
    <row r="794" spans="1:59" ht="11.25" customHeight="1" x14ac:dyDescent="0.2">
      <c r="A794" s="609" t="s">
        <v>1724</v>
      </c>
      <c r="B794" s="925" t="s">
        <v>1725</v>
      </c>
      <c r="C794" s="988" t="s">
        <v>247</v>
      </c>
      <c r="D794" s="988" t="s">
        <v>4387</v>
      </c>
      <c r="E794" s="792">
        <v>9</v>
      </c>
      <c r="F794" s="526">
        <v>449</v>
      </c>
      <c r="G794" s="526" t="s">
        <v>106</v>
      </c>
      <c r="H794" s="526" t="s">
        <v>106</v>
      </c>
      <c r="I794" s="924">
        <v>54.01</v>
      </c>
      <c r="J794" s="702">
        <f t="shared" si="207"/>
        <v>2.2218107757822625</v>
      </c>
      <c r="K794" s="927">
        <v>0.3</v>
      </c>
      <c r="L794" s="639">
        <v>4</v>
      </c>
      <c r="M794" s="693">
        <f t="shared" si="208"/>
        <v>1.2</v>
      </c>
      <c r="N794" s="921" t="s">
        <v>152</v>
      </c>
      <c r="O794" s="795">
        <v>0.25</v>
      </c>
      <c r="P794" s="915">
        <v>43536</v>
      </c>
      <c r="Q794" s="915">
        <v>43553</v>
      </c>
      <c r="R794" s="693">
        <f t="shared" si="209"/>
        <v>19.999999999999996</v>
      </c>
      <c r="S794" s="759">
        <f>IF(INDEX(Historical!$D$7:$D$1437,MATCH(B794,Historical!$B$7:$B$1446,0))=0,"n/a",(INDEX(Historical!$C$7:$C$1437,MATCH(B794,Historical!$B$7:$B$1446,0))/INDEX(Historical!$D$7:$D$1437,MATCH(B794,Historical!$B$7:$B$1446,0))-1)*100)</f>
        <v>19.047619047619047</v>
      </c>
      <c r="T794" s="759">
        <f>IF(INDEX(Historical!$F$7:$F$1430,MATCH(B794,Historical!$B$7:$B$1446,0))=0,"n/a",((INDEX(Historical!$C$7:$C$1437,MATCH(B794,Historical!$B$7:$B$1446,0))/INDEX(Historical!$F$7:$F$1430,MATCH(B794,Historical!$B$7:$B$1446,0)))^(1/3)-1)*100)</f>
        <v>13.718300976297648</v>
      </c>
      <c r="U794" s="759">
        <f>IF(INDEX(Historical!$H$7:$H$1430,MATCH(B794,Historical!$B$7:$B$1446,0))=0,"n/a",((INDEX(Historical!$C$7:$C$1437,MATCH(B794,Historical!$B$7:$B$1446,0))/INDEX(Historical!$H$7:$H$1430,MATCH(B794,Historical!$B$7:$B$1446,0)))^(1/5)-1)*100)</f>
        <v>15.811517561929445</v>
      </c>
      <c r="V794" s="759" t="str">
        <f>IF(INDEX(Historical!$O$7:$O$1430,MATCH(B794,Historical!$B$7:$B$1446,0))=0,"n/a",((INDEX(Historical!$C$7:$C$1437,MATCH(B794,Historical!$B$7:$B$1446,0))/INDEX(Historical!$O$7:$O$1430,MATCH(B794,Historical!$B$7:$B$1446,0)))^(1/10)-1)*100)</f>
        <v>n/a</v>
      </c>
      <c r="W794" s="760" t="str">
        <f t="shared" si="210"/>
        <v>n/a</v>
      </c>
      <c r="X794" s="761">
        <f t="shared" si="211"/>
        <v>1.1057005288062549</v>
      </c>
      <c r="Y794" s="926"/>
      <c r="Z794" s="702">
        <f t="shared" si="212"/>
        <v>54.54545454545454</v>
      </c>
      <c r="AA794" s="935">
        <f t="shared" si="213"/>
        <v>24.549999999999997</v>
      </c>
      <c r="AB794" s="639">
        <v>12</v>
      </c>
      <c r="AC794" s="916">
        <v>2.2000000000000002</v>
      </c>
      <c r="AD794" s="916">
        <v>2.2799999999999998</v>
      </c>
      <c r="AE794" s="916">
        <v>1.58</v>
      </c>
      <c r="AF794" s="916">
        <v>4.09</v>
      </c>
      <c r="AG794" s="916">
        <v>17.299999999999997</v>
      </c>
      <c r="AH794" s="916">
        <v>22.5</v>
      </c>
      <c r="AI794" s="916">
        <v>9.879999999999999</v>
      </c>
      <c r="AJ794" s="916">
        <v>14.299999999999999</v>
      </c>
      <c r="AK794" s="916">
        <v>10.75</v>
      </c>
      <c r="AL794" s="928">
        <v>3890</v>
      </c>
      <c r="AM794" s="922">
        <v>5.8000000000000007</v>
      </c>
      <c r="AN794" s="916">
        <v>0</v>
      </c>
      <c r="AO794" s="802">
        <f t="shared" si="214"/>
        <v>-6.5166716622882888</v>
      </c>
      <c r="AP794" s="803">
        <f t="shared" si="215"/>
        <v>18.033328337711708</v>
      </c>
      <c r="AQ794" s="936">
        <f t="shared" si="216"/>
        <v>111.24972057838191</v>
      </c>
      <c r="AR794" s="702">
        <f>INDEX(Historical!$C$7:$C$1437,MATCH(B794,Historical!$B$7:$B$1446,0))*IF(AH794="n/a",1.03,IF(AH794&lt;0,1.01,IF(AH794&gt;10,1.1,(1+AH794/100))))</f>
        <v>1.1000000000000001</v>
      </c>
      <c r="AS794" s="935">
        <f t="shared" si="217"/>
        <v>1.2086800000000002</v>
      </c>
      <c r="AT794" s="935">
        <f t="shared" si="221"/>
        <v>1.3295480000000004</v>
      </c>
      <c r="AU794" s="935">
        <f t="shared" si="221"/>
        <v>1.4625028000000007</v>
      </c>
      <c r="AV794" s="935">
        <f t="shared" si="221"/>
        <v>1.6087530800000009</v>
      </c>
      <c r="AW794" s="702">
        <f t="shared" si="218"/>
        <v>6.7094838800000023</v>
      </c>
      <c r="AX794" s="810">
        <f t="shared" si="219"/>
        <v>12.422669653767827</v>
      </c>
      <c r="AY794" s="991">
        <v>0.66</v>
      </c>
      <c r="AZ794" s="922">
        <v>-4.12</v>
      </c>
      <c r="BA794" s="922">
        <v>-28.22</v>
      </c>
      <c r="BB794" s="922">
        <v>-12.11</v>
      </c>
      <c r="BC794" s="922">
        <v>-16.25</v>
      </c>
      <c r="BE794" s="664">
        <v>2011</v>
      </c>
      <c r="BF794" s="946" t="e">
        <f>#VALUE!</f>
        <v>#VALUE!</v>
      </c>
      <c r="BG794" s="931">
        <v>11.600000000000001</v>
      </c>
    </row>
    <row r="795" spans="1:59" ht="11.25" customHeight="1" x14ac:dyDescent="0.2">
      <c r="A795" s="609" t="s">
        <v>1738</v>
      </c>
      <c r="B795" s="925" t="s">
        <v>1739</v>
      </c>
      <c r="C795" s="988" t="s">
        <v>108</v>
      </c>
      <c r="D795" s="988" t="s">
        <v>4373</v>
      </c>
      <c r="E795" s="792">
        <v>8</v>
      </c>
      <c r="F795" s="526">
        <v>584</v>
      </c>
      <c r="G795" s="526" t="s">
        <v>106</v>
      </c>
      <c r="H795" s="526" t="s">
        <v>106</v>
      </c>
      <c r="I795" s="924">
        <v>66</v>
      </c>
      <c r="J795" s="702">
        <f t="shared" si="207"/>
        <v>1.8181818181818181</v>
      </c>
      <c r="K795" s="927">
        <v>0.6</v>
      </c>
      <c r="L795" s="639">
        <v>2</v>
      </c>
      <c r="M795" s="693">
        <f t="shared" si="208"/>
        <v>1.2</v>
      </c>
      <c r="N795" s="921" t="s">
        <v>615</v>
      </c>
      <c r="O795" s="795">
        <v>0.56999999999999995</v>
      </c>
      <c r="P795" s="915">
        <v>43567</v>
      </c>
      <c r="Q795" s="915">
        <v>43585</v>
      </c>
      <c r="R795" s="693">
        <f t="shared" si="209"/>
        <v>5.2631578947368478</v>
      </c>
      <c r="S795" s="759">
        <f>IF(INDEX(Historical!$D$7:$D$1437,MATCH(B795,Historical!$B$7:$B$1446,0))=0,"n/a",(INDEX(Historical!$C$7:$C$1437,MATCH(B795,Historical!$B$7:$B$1446,0))/INDEX(Historical!$D$7:$D$1437,MATCH(B795,Historical!$B$7:$B$1446,0))-1)*100)</f>
        <v>11.000000000000011</v>
      </c>
      <c r="T795" s="759">
        <f>IF(INDEX(Historical!$F$7:$F$1430,MATCH(B795,Historical!$B$7:$B$1446,0))=0,"n/a",((INDEX(Historical!$C$7:$C$1437,MATCH(B795,Historical!$B$7:$B$1446,0))/INDEX(Historical!$F$7:$F$1430,MATCH(B795,Historical!$B$7:$B$1446,0)))^(1/3)-1)*100)</f>
        <v>11.534955223780985</v>
      </c>
      <c r="U795" s="759">
        <f>IF(INDEX(Historical!$H$7:$H$1430,MATCH(B795,Historical!$B$7:$B$1446,0))=0,"n/a",((INDEX(Historical!$C$7:$C$1437,MATCH(B795,Historical!$B$7:$B$1446,0))/INDEX(Historical!$H$7:$H$1430,MATCH(B795,Historical!$B$7:$B$1446,0)))^(1/5)-1)*100)</f>
        <v>15.933626678433654</v>
      </c>
      <c r="V795" s="759" t="str">
        <f>IF(INDEX(Historical!$O$7:$O$1430,MATCH(B795,Historical!$B$7:$B$1446,0))=0,"n/a",((INDEX(Historical!$C$7:$C$1437,MATCH(B795,Historical!$B$7:$B$1446,0))/INDEX(Historical!$O$7:$O$1430,MATCH(B795,Historical!$B$7:$B$1446,0)))^(1/10)-1)*100)</f>
        <v>n/a</v>
      </c>
      <c r="W795" s="760" t="str">
        <f t="shared" si="210"/>
        <v>n/a</v>
      </c>
      <c r="X795" s="761" t="str">
        <f t="shared" si="211"/>
        <v>n/a</v>
      </c>
      <c r="Y795" s="926"/>
      <c r="Z795" s="702" t="str">
        <f t="shared" si="212"/>
        <v>n/a</v>
      </c>
      <c r="AA795" s="935" t="str">
        <f t="shared" si="213"/>
        <v>n/a</v>
      </c>
      <c r="AB795" s="639">
        <v>12</v>
      </c>
      <c r="AC795" s="916" t="s">
        <v>137</v>
      </c>
      <c r="AD795" s="916" t="s">
        <v>137</v>
      </c>
      <c r="AE795" s="916" t="s">
        <v>137</v>
      </c>
      <c r="AF795" s="916" t="s">
        <v>137</v>
      </c>
      <c r="AG795" s="916" t="s">
        <v>137</v>
      </c>
      <c r="AH795" s="916" t="s">
        <v>137</v>
      </c>
      <c r="AI795" s="916" t="s">
        <v>137</v>
      </c>
      <c r="AJ795" s="916" t="s">
        <v>137</v>
      </c>
      <c r="AK795" s="916" t="s">
        <v>137</v>
      </c>
      <c r="AL795" s="928" t="s">
        <v>137</v>
      </c>
      <c r="AM795" s="922" t="s">
        <v>137</v>
      </c>
      <c r="AN795" s="916" t="s">
        <v>137</v>
      </c>
      <c r="AO795" s="802" t="str">
        <f t="shared" si="214"/>
        <v>n/a</v>
      </c>
      <c r="AP795" s="803">
        <f t="shared" si="215"/>
        <v>17.751808496615471</v>
      </c>
      <c r="AQ795" s="936" t="str">
        <f t="shared" si="216"/>
        <v>n/a</v>
      </c>
      <c r="AR795" s="702">
        <f>INDEX(Historical!$C$7:$C$1437,MATCH(B795,Historical!$B$7:$B$1446,0))*IF(AH795="n/a",1.03,IF(AH795&lt;0,1.01,IF(AH795&gt;10,1.1,(1+AH795/100))))</f>
        <v>1.1433000000000002</v>
      </c>
      <c r="AS795" s="935">
        <f t="shared" si="217"/>
        <v>1.1775990000000003</v>
      </c>
      <c r="AT795" s="935">
        <f t="shared" si="221"/>
        <v>1.2129269700000003</v>
      </c>
      <c r="AU795" s="935">
        <f t="shared" si="221"/>
        <v>1.2493147791000003</v>
      </c>
      <c r="AV795" s="935">
        <f t="shared" si="221"/>
        <v>1.2867942224730005</v>
      </c>
      <c r="AW795" s="702">
        <f t="shared" si="218"/>
        <v>6.0699349715730015</v>
      </c>
      <c r="AX795" s="810">
        <f t="shared" si="219"/>
        <v>9.1968711690500022</v>
      </c>
      <c r="AY795" s="991" t="s">
        <v>137</v>
      </c>
      <c r="AZ795" s="922" t="s">
        <v>137</v>
      </c>
      <c r="BA795" s="922" t="s">
        <v>137</v>
      </c>
      <c r="BB795" s="922" t="s">
        <v>137</v>
      </c>
      <c r="BC795" s="922" t="s">
        <v>137</v>
      </c>
      <c r="BD795" s="960" t="s">
        <v>4298</v>
      </c>
      <c r="BE795" s="664">
        <v>2012</v>
      </c>
      <c r="BF795" s="946" t="e">
        <f>#VALUE!</f>
        <v>#VALUE!</v>
      </c>
      <c r="BG795" s="931" t="s">
        <v>137</v>
      </c>
    </row>
    <row r="796" spans="1:59" ht="11.25" customHeight="1" x14ac:dyDescent="0.2">
      <c r="A796" s="537" t="s">
        <v>170</v>
      </c>
      <c r="B796" s="925" t="s">
        <v>171</v>
      </c>
      <c r="C796" s="988" t="s">
        <v>108</v>
      </c>
      <c r="D796" s="988" t="s">
        <v>4373</v>
      </c>
      <c r="E796" s="792">
        <v>29</v>
      </c>
      <c r="F796" s="526">
        <v>96</v>
      </c>
      <c r="G796" s="526" t="s">
        <v>106</v>
      </c>
      <c r="H796" s="526" t="s">
        <v>106</v>
      </c>
      <c r="I796" s="924">
        <v>35</v>
      </c>
      <c r="J796" s="702">
        <f t="shared" si="207"/>
        <v>2.8571428571428572</v>
      </c>
      <c r="K796" s="927">
        <v>0.25</v>
      </c>
      <c r="L796" s="639">
        <v>4</v>
      </c>
      <c r="M796" s="693">
        <f t="shared" si="208"/>
        <v>1</v>
      </c>
      <c r="N796" s="921" t="s">
        <v>172</v>
      </c>
      <c r="O796" s="799">
        <v>0.2475</v>
      </c>
      <c r="P796" s="915">
        <v>43552</v>
      </c>
      <c r="Q796" s="915">
        <v>43570</v>
      </c>
      <c r="R796" s="693">
        <f t="shared" si="209"/>
        <v>1.0101010101010111</v>
      </c>
      <c r="S796" s="759">
        <f>IF(INDEX(Historical!$D$7:$D$1437,MATCH(B796,Historical!$B$7:$B$1446,0))=0,"n/a",(INDEX(Historical!$C$7:$C$1437,MATCH(B796,Historical!$B$7:$B$1446,0))/INDEX(Historical!$D$7:$D$1437,MATCH(B796,Historical!$B$7:$B$1446,0))-1)*100)</f>
        <v>1.0204081632652962</v>
      </c>
      <c r="T796" s="759">
        <f>IF(INDEX(Historical!$F$7:$F$1430,MATCH(B796,Historical!$B$7:$B$1446,0))=0,"n/a",((INDEX(Historical!$C$7:$C$1437,MATCH(B796,Historical!$B$7:$B$1446,0))/INDEX(Historical!$F$7:$F$1430,MATCH(B796,Historical!$B$7:$B$1446,0)))^(1/3)-1)*100)</f>
        <v>1.0310005155547586</v>
      </c>
      <c r="U796" s="759">
        <f>IF(INDEX(Historical!$H$7:$H$1430,MATCH(B796,Historical!$B$7:$B$1446,0))=0,"n/a",((INDEX(Historical!$C$7:$C$1437,MATCH(B796,Historical!$B$7:$B$1446,0))/INDEX(Historical!$H$7:$H$1430,MATCH(B796,Historical!$B$7:$B$1446,0)))^(1/5)-1)*100)</f>
        <v>1.0418916399639544</v>
      </c>
      <c r="V796" s="759">
        <f>IF(INDEX(Historical!$O$7:$O$1430,MATCH(B796,Historical!$B$7:$B$1446,0))=0,"n/a",((INDEX(Historical!$C$7:$C$1437,MATCH(B796,Historical!$B$7:$B$1446,0))/INDEX(Historical!$O$7:$O$1430,MATCH(B796,Historical!$B$7:$B$1446,0)))^(1/10)-1)*100)</f>
        <v>1.5363685714481878</v>
      </c>
      <c r="W796" s="760">
        <f t="shared" si="210"/>
        <v>0.67815214351974329</v>
      </c>
      <c r="X796" s="761" t="str">
        <f t="shared" si="211"/>
        <v>n/a</v>
      </c>
      <c r="Y796" s="998" t="s">
        <v>4483</v>
      </c>
      <c r="Z796" s="702" t="str">
        <f t="shared" si="212"/>
        <v>n/a</v>
      </c>
      <c r="AA796" s="935" t="str">
        <f t="shared" si="213"/>
        <v>n/a</v>
      </c>
      <c r="AB796" s="639">
        <v>12</v>
      </c>
      <c r="AC796" s="916" t="s">
        <v>137</v>
      </c>
      <c r="AD796" s="916" t="s">
        <v>137</v>
      </c>
      <c r="AE796" s="916" t="s">
        <v>137</v>
      </c>
      <c r="AF796" s="916" t="s">
        <v>137</v>
      </c>
      <c r="AG796" s="916" t="s">
        <v>137</v>
      </c>
      <c r="AH796" s="916" t="s">
        <v>137</v>
      </c>
      <c r="AI796" s="916" t="s">
        <v>137</v>
      </c>
      <c r="AJ796" s="916" t="s">
        <v>137</v>
      </c>
      <c r="AK796" s="916" t="s">
        <v>137</v>
      </c>
      <c r="AL796" s="928" t="s">
        <v>137</v>
      </c>
      <c r="AM796" s="922" t="s">
        <v>137</v>
      </c>
      <c r="AN796" s="916" t="s">
        <v>137</v>
      </c>
      <c r="AO796" s="802" t="str">
        <f t="shared" si="214"/>
        <v>n/a</v>
      </c>
      <c r="AP796" s="803">
        <f t="shared" si="215"/>
        <v>3.8990344971068116</v>
      </c>
      <c r="AQ796" s="936" t="str">
        <f t="shared" si="216"/>
        <v>n/a</v>
      </c>
      <c r="AR796" s="702">
        <f>INDEX(Historical!$C$7:$C$1437,MATCH(B796,Historical!$B$7:$B$1446,0))*IF(AH796="n/a",1.03,IF(AH796&lt;0,1.01,IF(AH796&gt;10,1.1,(1+AH796/100))))</f>
        <v>1.0197000000000001</v>
      </c>
      <c r="AS796" s="935">
        <f t="shared" si="217"/>
        <v>1.0502910000000001</v>
      </c>
      <c r="AT796" s="935">
        <f t="shared" si="221"/>
        <v>1.0817997300000002</v>
      </c>
      <c r="AU796" s="935">
        <f t="shared" si="221"/>
        <v>1.1142537219000002</v>
      </c>
      <c r="AV796" s="935">
        <f t="shared" si="221"/>
        <v>1.1476813335570002</v>
      </c>
      <c r="AW796" s="702">
        <f t="shared" si="218"/>
        <v>5.4137257854570002</v>
      </c>
      <c r="AX796" s="810">
        <f t="shared" si="219"/>
        <v>15.467787958448573</v>
      </c>
      <c r="AY796" s="991" t="s">
        <v>137</v>
      </c>
      <c r="AZ796" s="922" t="s">
        <v>137</v>
      </c>
      <c r="BA796" s="922" t="s">
        <v>137</v>
      </c>
      <c r="BB796" s="922" t="s">
        <v>137</v>
      </c>
      <c r="BC796" s="922" t="s">
        <v>137</v>
      </c>
      <c r="BD796" s="960" t="s">
        <v>4298</v>
      </c>
      <c r="BE796" s="664">
        <v>1992</v>
      </c>
      <c r="BF796" s="946" t="e">
        <f>#VALUE!</f>
        <v>#VALUE!</v>
      </c>
      <c r="BG796" s="931" t="s">
        <v>137</v>
      </c>
    </row>
    <row r="797" spans="1:59" ht="11.25" customHeight="1" x14ac:dyDescent="0.2">
      <c r="A797" s="930" t="s">
        <v>1486</v>
      </c>
      <c r="B797" s="925" t="s">
        <v>1487</v>
      </c>
      <c r="C797" s="988" t="s">
        <v>4224</v>
      </c>
      <c r="D797" s="988" t="s">
        <v>4403</v>
      </c>
      <c r="E797" s="792">
        <v>7</v>
      </c>
      <c r="F797" s="526">
        <v>600</v>
      </c>
      <c r="G797" s="526" t="s">
        <v>106</v>
      </c>
      <c r="H797" s="526" t="s">
        <v>106</v>
      </c>
      <c r="I797" s="924">
        <v>17.239999999999998</v>
      </c>
      <c r="J797" s="702">
        <f t="shared" si="207"/>
        <v>2.6914153132250584</v>
      </c>
      <c r="K797" s="927">
        <v>0.11600000000000001</v>
      </c>
      <c r="L797" s="639">
        <v>4</v>
      </c>
      <c r="M797" s="693">
        <f t="shared" si="208"/>
        <v>0.46400000000000002</v>
      </c>
      <c r="N797" s="921" t="s">
        <v>460</v>
      </c>
      <c r="O797" s="795">
        <v>0.113</v>
      </c>
      <c r="P797" s="917">
        <v>43189</v>
      </c>
      <c r="Q797" s="917">
        <v>43210</v>
      </c>
      <c r="R797" s="693">
        <f t="shared" si="209"/>
        <v>2.6548672566371705</v>
      </c>
      <c r="S797" s="759">
        <f>IF(INDEX(Historical!$D$7:$D$1437,MATCH(B797,Historical!$B$7:$B$1446,0))=0,"n/a",(INDEX(Historical!$C$7:$C$1437,MATCH(B797,Historical!$B$7:$B$1446,0))/INDEX(Historical!$D$7:$D$1437,MATCH(B797,Historical!$B$7:$B$1446,0))-1)*100)</f>
        <v>2.6726057906458767</v>
      </c>
      <c r="T797" s="759">
        <f>IF(INDEX(Historical!$F$7:$F$1430,MATCH(B797,Historical!$B$7:$B$1446,0))=0,"n/a",((INDEX(Historical!$C$7:$C$1437,MATCH(B797,Historical!$B$7:$B$1446,0))/INDEX(Historical!$F$7:$F$1430,MATCH(B797,Historical!$B$7:$B$1446,0)))^(1/3)-1)*100)</f>
        <v>6.6528445174461881</v>
      </c>
      <c r="U797" s="759">
        <f>IF(INDEX(Historical!$H$7:$H$1430,MATCH(B797,Historical!$B$7:$B$1446,0))=0,"n/a",((INDEX(Historical!$C$7:$C$1437,MATCH(B797,Historical!$B$7:$B$1446,0))/INDEX(Historical!$H$7:$H$1430,MATCH(B797,Historical!$B$7:$B$1446,0)))^(1/5)-1)*100)</f>
        <v>15.945967516428606</v>
      </c>
      <c r="V797" s="759" t="str">
        <f>IF(INDEX(Historical!$O$7:$O$1430,MATCH(B797,Historical!$B$7:$B$1446,0))=0,"n/a",((INDEX(Historical!$C$7:$C$1437,MATCH(B797,Historical!$B$7:$B$1446,0))/INDEX(Historical!$O$7:$O$1430,MATCH(B797,Historical!$B$7:$B$1446,0)))^(1/10)-1)*100)</f>
        <v>n/a</v>
      </c>
      <c r="W797" s="760" t="str">
        <f t="shared" si="210"/>
        <v>n/a</v>
      </c>
      <c r="X797" s="761" t="str">
        <f t="shared" si="211"/>
        <v>n/a</v>
      </c>
      <c r="Y797" s="715"/>
      <c r="Z797" s="702">
        <f t="shared" si="212"/>
        <v>160</v>
      </c>
      <c r="AA797" s="935">
        <f t="shared" si="213"/>
        <v>59.448275862068961</v>
      </c>
      <c r="AB797" s="639">
        <v>12</v>
      </c>
      <c r="AC797" s="916">
        <v>0.28999999999999998</v>
      </c>
      <c r="AD797" s="916">
        <v>4.0199999999999996</v>
      </c>
      <c r="AE797" s="916">
        <v>3.4</v>
      </c>
      <c r="AF797" s="916">
        <v>2.1</v>
      </c>
      <c r="AG797" s="916">
        <v>3.5000000000000004</v>
      </c>
      <c r="AH797" s="918">
        <v>283.89999999999998</v>
      </c>
      <c r="AI797" s="918">
        <v>9.5200000000000014</v>
      </c>
      <c r="AJ797" s="916">
        <v>-18.2</v>
      </c>
      <c r="AK797" s="916">
        <v>15</v>
      </c>
      <c r="AL797" s="928">
        <v>838.73</v>
      </c>
      <c r="AM797" s="922">
        <v>2.5</v>
      </c>
      <c r="AN797" s="916">
        <v>0.23</v>
      </c>
      <c r="AO797" s="802">
        <f t="shared" si="214"/>
        <v>-40.810893032415294</v>
      </c>
      <c r="AP797" s="803">
        <f t="shared" si="215"/>
        <v>18.637382829653664</v>
      </c>
      <c r="AQ797" s="936">
        <f t="shared" si="216"/>
        <v>135.5526639018637</v>
      </c>
      <c r="AR797" s="702">
        <f>INDEX(Historical!$C$7:$C$1437,MATCH(B797,Historical!$B$7:$B$1446,0))*IF(AH797="n/a",1.03,IF(AH797&lt;0,1.01,IF(AH797&gt;10,1.1,(1+AH797/100))))</f>
        <v>0.50710000000000011</v>
      </c>
      <c r="AS797" s="935">
        <f t="shared" si="217"/>
        <v>0.55537592000000013</v>
      </c>
      <c r="AT797" s="935">
        <f t="shared" si="221"/>
        <v>0.61091351200000021</v>
      </c>
      <c r="AU797" s="935">
        <f t="shared" si="221"/>
        <v>0.6720048632000003</v>
      </c>
      <c r="AV797" s="935">
        <f t="shared" si="221"/>
        <v>0.73920534952000039</v>
      </c>
      <c r="AW797" s="702">
        <f t="shared" si="218"/>
        <v>3.0845996447200008</v>
      </c>
      <c r="AX797" s="810">
        <f t="shared" si="219"/>
        <v>17.892109308120656</v>
      </c>
      <c r="AY797" s="991">
        <v>1.1100000000000001</v>
      </c>
      <c r="AZ797" s="922">
        <v>12.75</v>
      </c>
      <c r="BA797" s="922">
        <v>-27.26</v>
      </c>
      <c r="BB797" s="922">
        <v>-13.100000000000001</v>
      </c>
      <c r="BC797" s="922">
        <v>-8.7099999999999991</v>
      </c>
      <c r="BE797" s="664">
        <v>2012</v>
      </c>
      <c r="BF797" s="946" t="e">
        <f>#VALUE!</f>
        <v>#VALUE!</v>
      </c>
      <c r="BG797" s="931">
        <v>2.2999999999999998</v>
      </c>
    </row>
    <row r="798" spans="1:59" ht="11.25" customHeight="1" x14ac:dyDescent="0.2">
      <c r="A798" s="609" t="s">
        <v>841</v>
      </c>
      <c r="B798" s="925" t="s">
        <v>842</v>
      </c>
      <c r="C798" s="988" t="s">
        <v>4353</v>
      </c>
      <c r="D798" s="988" t="s">
        <v>4354</v>
      </c>
      <c r="E798" s="792">
        <v>25</v>
      </c>
      <c r="F798" s="526">
        <v>130</v>
      </c>
      <c r="G798" s="526" t="s">
        <v>37</v>
      </c>
      <c r="H798" s="526" t="s">
        <v>106</v>
      </c>
      <c r="I798" s="916">
        <v>21.93</v>
      </c>
      <c r="J798" s="702">
        <f t="shared" si="207"/>
        <v>5.0159598723210221</v>
      </c>
      <c r="K798" s="933">
        <v>0.27500000000000002</v>
      </c>
      <c r="L798" s="639">
        <v>4</v>
      </c>
      <c r="M798" s="693">
        <f t="shared" si="208"/>
        <v>1.1000000000000001</v>
      </c>
      <c r="N798" s="921" t="s">
        <v>426</v>
      </c>
      <c r="O798" s="796">
        <v>0.27</v>
      </c>
      <c r="P798" s="915">
        <v>43468</v>
      </c>
      <c r="Q798" s="915">
        <v>43483</v>
      </c>
      <c r="R798" s="693">
        <f t="shared" si="209"/>
        <v>1.8518518518518534</v>
      </c>
      <c r="S798" s="759">
        <f>IF(INDEX(Historical!$D$7:$D$1437,MATCH(B798,Historical!$B$7:$B$1446,0))=0,"n/a",(INDEX(Historical!$C$7:$C$1437,MATCH(B798,Historical!$B$7:$B$1446,0))/INDEX(Historical!$D$7:$D$1437,MATCH(B798,Historical!$B$7:$B$1446,0))-1)*100)</f>
        <v>1.8867924528301883</v>
      </c>
      <c r="T798" s="759">
        <f>IF(INDEX(Historical!$F$7:$F$1430,MATCH(B798,Historical!$B$7:$B$1446,0))=0,"n/a",((INDEX(Historical!$C$7:$C$1437,MATCH(B798,Historical!$B$7:$B$1446,0))/INDEX(Historical!$F$7:$F$1430,MATCH(B798,Historical!$B$7:$B$1446,0)))^(1/3)-1)*100)</f>
        <v>1.9235467531193207</v>
      </c>
      <c r="U798" s="759">
        <f>IF(INDEX(Historical!$H$7:$H$1430,MATCH(B798,Historical!$B$7:$B$1446,0))=0,"n/a",((INDEX(Historical!$C$7:$C$1437,MATCH(B798,Historical!$B$7:$B$1446,0))/INDEX(Historical!$H$7:$H$1430,MATCH(B798,Historical!$B$7:$B$1446,0)))^(1/5)-1)*100)</f>
        <v>1.5511278397481565</v>
      </c>
      <c r="V798" s="759">
        <f>IF(INDEX(Historical!$O$7:$O$1430,MATCH(B798,Historical!$B$7:$B$1446,0))=0,"n/a",((INDEX(Historical!$C$7:$C$1437,MATCH(B798,Historical!$B$7:$B$1446,0))/INDEX(Historical!$O$7:$O$1430,MATCH(B798,Historical!$B$7:$B$1446,0)))^(1/10)-1)*100)</f>
        <v>1.2908032168559069</v>
      </c>
      <c r="W798" s="760">
        <f t="shared" si="210"/>
        <v>1.2016764596592338</v>
      </c>
      <c r="X798" s="761">
        <f t="shared" si="211"/>
        <v>8.9145278146445781E-2</v>
      </c>
      <c r="Y798" s="735" t="s">
        <v>3997</v>
      </c>
      <c r="Z798" s="702">
        <f t="shared" si="212"/>
        <v>161.76470588235296</v>
      </c>
      <c r="AA798" s="935">
        <f t="shared" si="213"/>
        <v>32.25</v>
      </c>
      <c r="AB798" s="639">
        <v>10</v>
      </c>
      <c r="AC798" s="916">
        <v>0.68</v>
      </c>
      <c r="AD798" s="916">
        <v>4.0599999999999996</v>
      </c>
      <c r="AE798" s="916">
        <v>5.95</v>
      </c>
      <c r="AF798" s="916">
        <v>2.19</v>
      </c>
      <c r="AG798" s="916">
        <v>6.7</v>
      </c>
      <c r="AH798" s="916">
        <v>-25.8</v>
      </c>
      <c r="AI798" s="916">
        <v>5.0599999999999996</v>
      </c>
      <c r="AJ798" s="916">
        <v>17.399999999999999</v>
      </c>
      <c r="AK798" s="916">
        <v>8</v>
      </c>
      <c r="AL798" s="928">
        <v>813.6</v>
      </c>
      <c r="AM798" s="922">
        <v>1.5</v>
      </c>
      <c r="AN798" s="916">
        <v>0.88</v>
      </c>
      <c r="AO798" s="802">
        <f t="shared" si="214"/>
        <v>-25.682912287930822</v>
      </c>
      <c r="AP798" s="803">
        <f t="shared" si="215"/>
        <v>6.5670877120691786</v>
      </c>
      <c r="AQ798" s="936">
        <f t="shared" si="216"/>
        <v>77.172232587389374</v>
      </c>
      <c r="AR798" s="702">
        <f>INDEX(Historical!$C$7:$C$1437,MATCH(B798,Historical!$B$7:$B$1446,0))*IF(AH798="n/a",1.03,IF(AH798&lt;0,1.01,IF(AH798&gt;10,1.1,(1+AH798/100))))</f>
        <v>1.0908</v>
      </c>
      <c r="AS798" s="935">
        <f t="shared" si="217"/>
        <v>1.1459944799999999</v>
      </c>
      <c r="AT798" s="935">
        <f t="shared" si="221"/>
        <v>1.2376740384</v>
      </c>
      <c r="AU798" s="935">
        <f t="shared" si="221"/>
        <v>1.3366879614720002</v>
      </c>
      <c r="AV798" s="935">
        <f t="shared" si="221"/>
        <v>1.4436229983897604</v>
      </c>
      <c r="AW798" s="702">
        <f t="shared" si="218"/>
        <v>6.2547794782617609</v>
      </c>
      <c r="AX798" s="810">
        <f t="shared" si="219"/>
        <v>28.521566248343643</v>
      </c>
      <c r="AY798" s="991">
        <v>0.56999999999999995</v>
      </c>
      <c r="AZ798" s="922">
        <v>18.54</v>
      </c>
      <c r="BA798" s="922">
        <v>-5.3100000000000005</v>
      </c>
      <c r="BB798" s="922">
        <v>4.5900000000000007</v>
      </c>
      <c r="BC798" s="922">
        <v>4.53</v>
      </c>
      <c r="BE798" s="664">
        <v>1995</v>
      </c>
      <c r="BF798" s="946" t="e">
        <f>#VALUE!</f>
        <v>#VALUE!</v>
      </c>
      <c r="BG798" s="931">
        <v>2.6</v>
      </c>
    </row>
    <row r="799" spans="1:59" ht="11.25" customHeight="1" x14ac:dyDescent="0.2">
      <c r="A799" s="609" t="s">
        <v>2929</v>
      </c>
      <c r="B799" s="925" t="s">
        <v>2930</v>
      </c>
      <c r="C799" s="988" t="s">
        <v>108</v>
      </c>
      <c r="D799" s="988" t="s">
        <v>4373</v>
      </c>
      <c r="E799" s="792">
        <v>6</v>
      </c>
      <c r="F799" s="526">
        <v>799</v>
      </c>
      <c r="G799" s="526" t="s">
        <v>106</v>
      </c>
      <c r="H799" s="526" t="s">
        <v>106</v>
      </c>
      <c r="I799" s="924">
        <v>11.3</v>
      </c>
      <c r="J799" s="702">
        <f t="shared" si="207"/>
        <v>4.778761061946903</v>
      </c>
      <c r="K799" s="927">
        <v>0.13500000000000001</v>
      </c>
      <c r="L799" s="639">
        <v>4</v>
      </c>
      <c r="M799" s="693">
        <f t="shared" si="208"/>
        <v>0.54</v>
      </c>
      <c r="N799" s="921" t="s">
        <v>327</v>
      </c>
      <c r="O799" s="795">
        <v>0.13250000000000001</v>
      </c>
      <c r="P799" s="915">
        <v>43623</v>
      </c>
      <c r="Q799" s="915">
        <v>43636</v>
      </c>
      <c r="R799" s="693">
        <f t="shared" si="209"/>
        <v>1.8867924528301903</v>
      </c>
      <c r="S799" s="759">
        <f>IF(INDEX(Historical!$D$7:$D$1437,MATCH(B799,Historical!$B$7:$B$1446,0))=0,"n/a",(INDEX(Historical!$C$7:$C$1437,MATCH(B799,Historical!$B$7:$B$1446,0))/INDEX(Historical!$D$7:$D$1437,MATCH(B799,Historical!$B$7:$B$1446,0))-1)*100)</f>
        <v>13.043478260869556</v>
      </c>
      <c r="T799" s="759">
        <f>IF(INDEX(Historical!$F$7:$F$1430,MATCH(B799,Historical!$B$7:$B$1446,0))=0,"n/a",((INDEX(Historical!$C$7:$C$1437,MATCH(B799,Historical!$B$7:$B$1446,0))/INDEX(Historical!$F$7:$F$1430,MATCH(B799,Historical!$B$7:$B$1446,0)))^(1/3)-1)*100)</f>
        <v>12.01268471886323</v>
      </c>
      <c r="U799" s="759">
        <f>IF(INDEX(Historical!$H$7:$H$1430,MATCH(B799,Historical!$B$7:$B$1446,0))=0,"n/a",((INDEX(Historical!$C$7:$C$1437,MATCH(B799,Historical!$B$7:$B$1446,0))/INDEX(Historical!$H$7:$H$1430,MATCH(B799,Historical!$B$7:$B$1446,0)))^(1/5)-1)*100)</f>
        <v>12.388291480088842</v>
      </c>
      <c r="V799" s="759">
        <f>IF(INDEX(Historical!$O$7:$O$1430,MATCH(B799,Historical!$B$7:$B$1446,0))=0,"n/a",((INDEX(Historical!$C$7:$C$1437,MATCH(B799,Historical!$B$7:$B$1446,0))/INDEX(Historical!$O$7:$O$1430,MATCH(B799,Historical!$B$7:$B$1446,0)))^(1/10)-1)*100)</f>
        <v>-0.37669200871851549</v>
      </c>
      <c r="W799" s="760" t="str">
        <f t="shared" si="210"/>
        <v>n/a</v>
      </c>
      <c r="X799" s="761">
        <f t="shared" si="211"/>
        <v>1.3320743526977248</v>
      </c>
      <c r="Y799" s="716"/>
      <c r="Z799" s="702">
        <f t="shared" si="212"/>
        <v>68.35443037974683</v>
      </c>
      <c r="AA799" s="935">
        <f t="shared" si="213"/>
        <v>14.30379746835443</v>
      </c>
      <c r="AB799" s="639">
        <v>12</v>
      </c>
      <c r="AC799" s="916">
        <v>0.79</v>
      </c>
      <c r="AD799" s="916" t="s">
        <v>137</v>
      </c>
      <c r="AE799" s="916">
        <v>3.15</v>
      </c>
      <c r="AF799" s="916">
        <v>1.08</v>
      </c>
      <c r="AG799" s="916">
        <v>8.7999999999999989</v>
      </c>
      <c r="AH799" s="916">
        <v>12.2</v>
      </c>
      <c r="AI799" s="916" t="s">
        <v>137</v>
      </c>
      <c r="AJ799" s="916">
        <v>9.3000000000000007</v>
      </c>
      <c r="AK799" s="916" t="s">
        <v>137</v>
      </c>
      <c r="AL799" s="928">
        <v>67.010000000000005</v>
      </c>
      <c r="AM799" s="922">
        <v>4.3999999999999995</v>
      </c>
      <c r="AN799" s="916">
        <v>0.08</v>
      </c>
      <c r="AO799" s="802">
        <f t="shared" si="214"/>
        <v>2.863255073681314</v>
      </c>
      <c r="AP799" s="803">
        <f t="shared" si="215"/>
        <v>17.167052542035744</v>
      </c>
      <c r="AQ799" s="936">
        <f t="shared" si="216"/>
        <v>-17.139739411403454</v>
      </c>
      <c r="AR799" s="702">
        <f>INDEX(Historical!$C$7:$C$1437,MATCH(B799,Historical!$B$7:$B$1446,0))*IF(AH799="n/a",1.03,IF(AH799&lt;0,1.01,IF(AH799&gt;10,1.1,(1+AH799/100))))</f>
        <v>0.57200000000000006</v>
      </c>
      <c r="AS799" s="935">
        <f t="shared" si="217"/>
        <v>0.58916000000000013</v>
      </c>
      <c r="AT799" s="935">
        <f t="shared" si="221"/>
        <v>0.60683480000000012</v>
      </c>
      <c r="AU799" s="935">
        <f t="shared" si="221"/>
        <v>0.62503984400000012</v>
      </c>
      <c r="AV799" s="935">
        <f t="shared" si="221"/>
        <v>0.64379103932000015</v>
      </c>
      <c r="AW799" s="702">
        <f t="shared" si="218"/>
        <v>3.0368256833200009</v>
      </c>
      <c r="AX799" s="810">
        <f t="shared" si="219"/>
        <v>26.874563569203545</v>
      </c>
      <c r="AY799" s="991">
        <v>0.15</v>
      </c>
      <c r="AZ799" s="922">
        <v>10.24</v>
      </c>
      <c r="BA799" s="922">
        <v>-18.96</v>
      </c>
      <c r="BB799" s="922">
        <v>3.36</v>
      </c>
      <c r="BC799" s="922">
        <v>-7.12</v>
      </c>
      <c r="BE799" s="664">
        <v>2014</v>
      </c>
      <c r="BF799" s="946" t="e">
        <f>#VALUE!</f>
        <v>#VALUE!</v>
      </c>
      <c r="BG799" s="931">
        <v>0.8</v>
      </c>
    </row>
    <row r="800" spans="1:59" ht="11.25" customHeight="1" x14ac:dyDescent="0.2">
      <c r="A800" s="609" t="s">
        <v>1756</v>
      </c>
      <c r="B800" s="925" t="s">
        <v>1757</v>
      </c>
      <c r="C800" s="988" t="s">
        <v>108</v>
      </c>
      <c r="D800" s="988" t="s">
        <v>4373</v>
      </c>
      <c r="E800" s="792">
        <v>8</v>
      </c>
      <c r="F800" s="526">
        <v>521</v>
      </c>
      <c r="G800" s="526" t="s">
        <v>106</v>
      </c>
      <c r="H800" s="526" t="s">
        <v>106</v>
      </c>
      <c r="I800" s="924">
        <v>36.5</v>
      </c>
      <c r="J800" s="702">
        <f t="shared" si="207"/>
        <v>2.5205479452054798</v>
      </c>
      <c r="K800" s="927">
        <v>0.23</v>
      </c>
      <c r="L800" s="639">
        <v>4</v>
      </c>
      <c r="M800" s="693">
        <f t="shared" si="208"/>
        <v>0.92</v>
      </c>
      <c r="N800" s="921" t="s">
        <v>470</v>
      </c>
      <c r="O800" s="795">
        <v>0.21</v>
      </c>
      <c r="P800" s="915">
        <v>43314</v>
      </c>
      <c r="Q800" s="915">
        <v>43329</v>
      </c>
      <c r="R800" s="693">
        <f t="shared" si="209"/>
        <v>9.5238095238095326</v>
      </c>
      <c r="S800" s="759">
        <f>IF(INDEX(Historical!$D$7:$D$1437,MATCH(B800,Historical!$B$7:$B$1446,0))=0,"n/a",(INDEX(Historical!$C$7:$C$1437,MATCH(B800,Historical!$B$7:$B$1446,0))/INDEX(Historical!$D$7:$D$1437,MATCH(B800,Historical!$B$7:$B$1446,0))-1)*100)</f>
        <v>8.6419753086419693</v>
      </c>
      <c r="T800" s="759">
        <f>IF(INDEX(Historical!$F$7:$F$1430,MATCH(B800,Historical!$B$7:$B$1446,0))=0,"n/a",((INDEX(Historical!$C$7:$C$1437,MATCH(B800,Historical!$B$7:$B$1446,0))/INDEX(Historical!$F$7:$F$1430,MATCH(B800,Historical!$B$7:$B$1446,0)))^(1/3)-1)*100)</f>
        <v>8.9744250818549531</v>
      </c>
      <c r="U800" s="759">
        <f>IF(INDEX(Historical!$H$7:$H$1430,MATCH(B800,Historical!$B$7:$B$1446,0))=0,"n/a",((INDEX(Historical!$C$7:$C$1437,MATCH(B800,Historical!$B$7:$B$1446,0))/INDEX(Historical!$H$7:$H$1430,MATCH(B800,Historical!$B$7:$B$1446,0)))^(1/5)-1)*100)</f>
        <v>10.25994778190622</v>
      </c>
      <c r="V800" s="759">
        <f>IF(INDEX(Historical!$O$7:$O$1430,MATCH(B800,Historical!$B$7:$B$1446,0))=0,"n/a",((INDEX(Historical!$C$7:$C$1437,MATCH(B800,Historical!$B$7:$B$1446,0))/INDEX(Historical!$O$7:$O$1430,MATCH(B800,Historical!$B$7:$B$1446,0)))^(1/10)-1)*100)</f>
        <v>1.7478158368593899</v>
      </c>
      <c r="W800" s="760">
        <f t="shared" si="210"/>
        <v>5.8701538031272706</v>
      </c>
      <c r="X800" s="761">
        <f t="shared" si="211"/>
        <v>0.9771378839910686</v>
      </c>
      <c r="Y800" s="926"/>
      <c r="Z800" s="702">
        <f t="shared" si="212"/>
        <v>37.096774193548384</v>
      </c>
      <c r="AA800" s="935">
        <f t="shared" si="213"/>
        <v>14.717741935483872</v>
      </c>
      <c r="AB800" s="639">
        <v>12</v>
      </c>
      <c r="AC800" s="916">
        <v>2.48</v>
      </c>
      <c r="AD800" s="916">
        <v>1.84</v>
      </c>
      <c r="AE800" s="916">
        <v>5.14</v>
      </c>
      <c r="AF800" s="916">
        <v>1.25</v>
      </c>
      <c r="AG800" s="916">
        <v>6.3</v>
      </c>
      <c r="AH800" s="916">
        <v>26.5</v>
      </c>
      <c r="AI800" s="916">
        <v>13.100000000000001</v>
      </c>
      <c r="AJ800" s="916">
        <v>10.5</v>
      </c>
      <c r="AK800" s="916">
        <v>8</v>
      </c>
      <c r="AL800" s="928">
        <v>2930</v>
      </c>
      <c r="AM800" s="922">
        <v>1.6</v>
      </c>
      <c r="AN800" s="916">
        <v>0.35</v>
      </c>
      <c r="AO800" s="802">
        <f t="shared" si="214"/>
        <v>-1.9372462083721729</v>
      </c>
      <c r="AP800" s="803">
        <f t="shared" si="215"/>
        <v>12.780495727111699</v>
      </c>
      <c r="AQ800" s="936">
        <f t="shared" si="216"/>
        <v>-9.5758699378808423</v>
      </c>
      <c r="AR800" s="702">
        <f>INDEX(Historical!$C$7:$C$1437,MATCH(B800,Historical!$B$7:$B$1446,0))*IF(AH800="n/a",1.03,IF(AH800&lt;0,1.01,IF(AH800&gt;10,1.1,(1+AH800/100))))</f>
        <v>0.96800000000000008</v>
      </c>
      <c r="AS800" s="935">
        <f t="shared" si="217"/>
        <v>1.0648000000000002</v>
      </c>
      <c r="AT800" s="935">
        <f t="shared" si="221"/>
        <v>1.1499840000000003</v>
      </c>
      <c r="AU800" s="935">
        <f t="shared" si="221"/>
        <v>1.2419827200000004</v>
      </c>
      <c r="AV800" s="935">
        <f t="shared" si="221"/>
        <v>1.3413413376000005</v>
      </c>
      <c r="AW800" s="702">
        <f t="shared" si="218"/>
        <v>5.7661080576000012</v>
      </c>
      <c r="AX800" s="810">
        <f t="shared" si="219"/>
        <v>15.797556322191783</v>
      </c>
      <c r="AY800" s="991">
        <v>1.38</v>
      </c>
      <c r="AZ800" s="922">
        <v>37.840000000000003</v>
      </c>
      <c r="BA800" s="922">
        <v>-14.6</v>
      </c>
      <c r="BB800" s="922">
        <v>5.7299999999999995</v>
      </c>
      <c r="BC800" s="922">
        <v>2.29</v>
      </c>
      <c r="BE800" s="664">
        <v>2011</v>
      </c>
      <c r="BF800" s="946" t="e">
        <f>#VALUE!</f>
        <v>#VALUE!</v>
      </c>
      <c r="BG800" s="931">
        <v>0.89999999999999991</v>
      </c>
    </row>
    <row r="801" spans="1:59" ht="11.25" customHeight="1" x14ac:dyDescent="0.2">
      <c r="A801" s="537" t="s">
        <v>369</v>
      </c>
      <c r="B801" s="925" t="s">
        <v>370</v>
      </c>
      <c r="C801" s="988" t="s">
        <v>108</v>
      </c>
      <c r="D801" s="988" t="s">
        <v>4373</v>
      </c>
      <c r="E801" s="792">
        <v>44</v>
      </c>
      <c r="F801" s="526">
        <v>53</v>
      </c>
      <c r="G801" s="526" t="s">
        <v>37</v>
      </c>
      <c r="H801" s="526" t="s">
        <v>37</v>
      </c>
      <c r="I801" s="916">
        <v>39.24</v>
      </c>
      <c r="J801" s="702">
        <f t="shared" si="207"/>
        <v>3.4658511722731906</v>
      </c>
      <c r="K801" s="927">
        <v>0.34</v>
      </c>
      <c r="L801" s="639">
        <v>4</v>
      </c>
      <c r="M801" s="693">
        <f t="shared" si="208"/>
        <v>1.36</v>
      </c>
      <c r="N801" s="921" t="s">
        <v>164</v>
      </c>
      <c r="O801" s="795">
        <v>0.33</v>
      </c>
      <c r="P801" s="917">
        <v>43076</v>
      </c>
      <c r="Q801" s="917">
        <v>43102</v>
      </c>
      <c r="R801" s="693">
        <f t="shared" si="209"/>
        <v>3.0303030303030329</v>
      </c>
      <c r="S801" s="759">
        <f>IF(INDEX(Historical!$D$7:$D$1437,MATCH(B801,Historical!$B$7:$B$1446,0))=0,"n/a",(INDEX(Historical!$C$7:$C$1437,MATCH(B801,Historical!$B$7:$B$1446,0))/INDEX(Historical!$D$7:$D$1437,MATCH(B801,Historical!$B$7:$B$1446,0))-1)*100)</f>
        <v>3.0303030303030276</v>
      </c>
      <c r="T801" s="759">
        <f>IF(INDEX(Historical!$F$7:$F$1430,MATCH(B801,Historical!$B$7:$B$1446,0))=0,"n/a",((INDEX(Historical!$C$7:$C$1437,MATCH(B801,Historical!$B$7:$B$1446,0))/INDEX(Historical!$F$7:$F$1430,MATCH(B801,Historical!$B$7:$B$1446,0)))^(1/3)-1)*100)</f>
        <v>2.0413775479336982</v>
      </c>
      <c r="U801" s="759">
        <f>IF(INDEX(Historical!$H$7:$H$1430,MATCH(B801,Historical!$B$7:$B$1446,0))=0,"n/a",((INDEX(Historical!$C$7:$C$1437,MATCH(B801,Historical!$B$7:$B$1446,0))/INDEX(Historical!$H$7:$H$1430,MATCH(B801,Historical!$B$7:$B$1446,0)))^(1/5)-1)*100)</f>
        <v>1.7011301597667838</v>
      </c>
      <c r="V801" s="759">
        <f>IF(INDEX(Historical!$O$7:$O$1430,MATCH(B801,Historical!$B$7:$B$1446,0))=0,"n/a",((INDEX(Historical!$C$7:$C$1437,MATCH(B801,Historical!$B$7:$B$1446,0))/INDEX(Historical!$O$7:$O$1430,MATCH(B801,Historical!$B$7:$B$1446,0)))^(1/10)-1)*100)</f>
        <v>1.6033650788844556</v>
      </c>
      <c r="W801" s="760">
        <f t="shared" si="210"/>
        <v>1.060974934635815</v>
      </c>
      <c r="X801" s="761">
        <f t="shared" si="211"/>
        <v>0.22092599477490699</v>
      </c>
      <c r="Y801" s="715" t="s">
        <v>371</v>
      </c>
      <c r="Z801" s="702">
        <f t="shared" si="212"/>
        <v>55.284552845528459</v>
      </c>
      <c r="AA801" s="935">
        <f t="shared" si="213"/>
        <v>15.951219512195124</v>
      </c>
      <c r="AB801" s="639">
        <v>12</v>
      </c>
      <c r="AC801" s="916">
        <v>2.46</v>
      </c>
      <c r="AD801" s="916">
        <v>2</v>
      </c>
      <c r="AE801" s="916">
        <v>5.54</v>
      </c>
      <c r="AF801" s="916">
        <v>1.24</v>
      </c>
      <c r="AG801" s="916">
        <v>6.5</v>
      </c>
      <c r="AH801" s="916">
        <v>27.700000000000003</v>
      </c>
      <c r="AI801" s="916">
        <v>1.8599999999999999</v>
      </c>
      <c r="AJ801" s="916">
        <v>7.7</v>
      </c>
      <c r="AK801" s="916">
        <v>8</v>
      </c>
      <c r="AL801" s="928">
        <v>3980</v>
      </c>
      <c r="AM801" s="922">
        <v>2.1999999999999997</v>
      </c>
      <c r="AN801" s="916">
        <v>7.0000000000000007E-2</v>
      </c>
      <c r="AO801" s="802">
        <f t="shared" si="214"/>
        <v>-10.78423818015515</v>
      </c>
      <c r="AP801" s="803">
        <f t="shared" si="215"/>
        <v>5.166981332039974</v>
      </c>
      <c r="AQ801" s="936">
        <f t="shared" si="216"/>
        <v>-6.2402308612959034</v>
      </c>
      <c r="AR801" s="702">
        <f>INDEX(Historical!$C$7:$C$1437,MATCH(B801,Historical!$B$7:$B$1446,0))*IF(AH801="n/a",1.03,IF(AH801&lt;0,1.01,IF(AH801&gt;10,1.1,(1+AH801/100))))</f>
        <v>1.4960000000000002</v>
      </c>
      <c r="AS801" s="935">
        <f t="shared" si="217"/>
        <v>1.5238256000000001</v>
      </c>
      <c r="AT801" s="935">
        <f t="shared" si="221"/>
        <v>1.6457316480000002</v>
      </c>
      <c r="AU801" s="935">
        <f t="shared" si="221"/>
        <v>1.7773901798400003</v>
      </c>
      <c r="AV801" s="935">
        <f t="shared" si="221"/>
        <v>1.9195813942272004</v>
      </c>
      <c r="AW801" s="702">
        <f t="shared" si="218"/>
        <v>8.3625288220672012</v>
      </c>
      <c r="AX801" s="810">
        <f t="shared" si="219"/>
        <v>21.311235530242612</v>
      </c>
      <c r="AY801" s="991">
        <v>1.29</v>
      </c>
      <c r="AZ801" s="922">
        <v>34.71</v>
      </c>
      <c r="BA801" s="922">
        <v>-1.78</v>
      </c>
      <c r="BB801" s="922">
        <v>4.21</v>
      </c>
      <c r="BC801" s="922">
        <v>8.73</v>
      </c>
      <c r="BE801" s="664">
        <v>1975</v>
      </c>
      <c r="BF801" s="946" t="e">
        <f>#VALUE!</f>
        <v>#VALUE!</v>
      </c>
      <c r="BG801" s="931">
        <v>1.0999999999999999</v>
      </c>
    </row>
    <row r="802" spans="1:59" ht="11.25" customHeight="1" x14ac:dyDescent="0.2">
      <c r="A802" s="609" t="s">
        <v>3930</v>
      </c>
      <c r="B802" s="925" t="s">
        <v>3931</v>
      </c>
      <c r="C802" s="988" t="s">
        <v>108</v>
      </c>
      <c r="D802" s="988" t="s">
        <v>4373</v>
      </c>
      <c r="E802" s="792">
        <v>6</v>
      </c>
      <c r="F802" s="526">
        <v>749</v>
      </c>
      <c r="G802" s="526" t="s">
        <v>106</v>
      </c>
      <c r="H802" s="526" t="s">
        <v>106</v>
      </c>
      <c r="I802" s="924">
        <v>28.08</v>
      </c>
      <c r="J802" s="702">
        <f t="shared" si="207"/>
        <v>2.2792022792022792</v>
      </c>
      <c r="K802" s="927">
        <v>0.16</v>
      </c>
      <c r="L802" s="639">
        <v>4</v>
      </c>
      <c r="M802" s="693">
        <f t="shared" si="208"/>
        <v>0.64</v>
      </c>
      <c r="N802" s="921" t="s">
        <v>506</v>
      </c>
      <c r="O802" s="795">
        <v>0.15</v>
      </c>
      <c r="P802" s="915">
        <v>43447</v>
      </c>
      <c r="Q802" s="915">
        <v>43472</v>
      </c>
      <c r="R802" s="693">
        <f t="shared" si="209"/>
        <v>6.6666666666666732</v>
      </c>
      <c r="S802" s="759">
        <f>IF(INDEX(Historical!$D$7:$D$1437,MATCH(B802,Historical!$B$7:$B$1446,0))=0,"n/a",(INDEX(Historical!$C$7:$C$1437,MATCH(B802,Historical!$B$7:$B$1446,0))/INDEX(Historical!$D$7:$D$1437,MATCH(B802,Historical!$B$7:$B$1446,0))-1)*100)</f>
        <v>44.444444444444464</v>
      </c>
      <c r="T802" s="759">
        <f>IF(INDEX(Historical!$F$7:$F$1430,MATCH(B802,Historical!$B$7:$B$1446,0))=0,"n/a",((INDEX(Historical!$C$7:$C$1437,MATCH(B802,Historical!$B$7:$B$1446,0))/INDEX(Historical!$F$7:$F$1430,MATCH(B802,Historical!$B$7:$B$1446,0)))^(1/3)-1)*100)</f>
        <v>35.288645797913198</v>
      </c>
      <c r="U802" s="759" t="str">
        <f>IF(INDEX(Historical!$H$7:$H$1430,MATCH(B802,Historical!$B$7:$B$1446,0))=0,"n/a",((INDEX(Historical!$C$7:$C$1437,MATCH(B802,Historical!$B$7:$B$1446,0))/INDEX(Historical!$H$7:$H$1430,MATCH(B802,Historical!$B$7:$B$1446,0)))^(1/5)-1)*100)</f>
        <v>n/a</v>
      </c>
      <c r="V802" s="759">
        <f>IF(INDEX(Historical!$O$7:$O$1430,MATCH(B802,Historical!$B$7:$B$1446,0))=0,"n/a",((INDEX(Historical!$C$7:$C$1437,MATCH(B802,Historical!$B$7:$B$1446,0))/INDEX(Historical!$O$7:$O$1430,MATCH(B802,Historical!$B$7:$B$1446,0)))^(1/10)-1)*100)</f>
        <v>6.7736177551353194</v>
      </c>
      <c r="W802" s="760" t="str">
        <f t="shared" si="210"/>
        <v>n/a</v>
      </c>
      <c r="X802" s="761" t="str">
        <f t="shared" si="211"/>
        <v>n/a</v>
      </c>
      <c r="Y802" s="926"/>
      <c r="Z802" s="702">
        <f t="shared" si="212"/>
        <v>29.767441860465116</v>
      </c>
      <c r="AA802" s="935">
        <f t="shared" si="213"/>
        <v>13.060465116279069</v>
      </c>
      <c r="AB802" s="639">
        <v>12</v>
      </c>
      <c r="AC802" s="916">
        <v>2.15</v>
      </c>
      <c r="AD802" s="916">
        <v>13.07</v>
      </c>
      <c r="AE802" s="916">
        <v>4.24</v>
      </c>
      <c r="AF802" s="916">
        <v>1.54</v>
      </c>
      <c r="AG802" s="916">
        <v>7.7</v>
      </c>
      <c r="AH802" s="916">
        <v>43.8</v>
      </c>
      <c r="AI802" s="916">
        <v>4.1099999999999994</v>
      </c>
      <c r="AJ802" s="916">
        <v>-14.099999999999998</v>
      </c>
      <c r="AK802" s="916">
        <v>1</v>
      </c>
      <c r="AL802" s="928">
        <v>2210</v>
      </c>
      <c r="AM802" s="922">
        <v>1</v>
      </c>
      <c r="AN802" s="916">
        <v>0.18</v>
      </c>
      <c r="AO802" s="802" t="str">
        <f t="shared" si="214"/>
        <v>n/a</v>
      </c>
      <c r="AP802" s="803" t="str">
        <f t="shared" si="215"/>
        <v>n/a</v>
      </c>
      <c r="AQ802" s="936">
        <f t="shared" si="216"/>
        <v>-5.452854137749485</v>
      </c>
      <c r="AR802" s="702">
        <f>INDEX(Historical!$C$7:$C$1437,MATCH(B802,Historical!$B$7:$B$1446,0))*IF(AH802="n/a",1.03,IF(AH802&lt;0,1.01,IF(AH802&gt;10,1.1,(1+AH802/100))))</f>
        <v>0.57200000000000006</v>
      </c>
      <c r="AS802" s="935">
        <f t="shared" si="217"/>
        <v>0.59550920000000007</v>
      </c>
      <c r="AT802" s="935">
        <f t="shared" si="221"/>
        <v>0.60146429200000007</v>
      </c>
      <c r="AU802" s="935">
        <f t="shared" si="221"/>
        <v>0.60747893492000005</v>
      </c>
      <c r="AV802" s="935">
        <f t="shared" si="221"/>
        <v>0.61355372426920007</v>
      </c>
      <c r="AW802" s="702">
        <f t="shared" si="218"/>
        <v>2.9900061511892004</v>
      </c>
      <c r="AX802" s="810">
        <f t="shared" si="219"/>
        <v>10.648170054092594</v>
      </c>
      <c r="AY802" s="991">
        <v>1.26</v>
      </c>
      <c r="AZ802" s="922">
        <v>38.800000000000004</v>
      </c>
      <c r="BA802" s="922">
        <v>-17.849999999999998</v>
      </c>
      <c r="BB802" s="922">
        <v>5.36</v>
      </c>
      <c r="BC802" s="922">
        <v>4.68</v>
      </c>
      <c r="BE802" s="664">
        <v>2014</v>
      </c>
      <c r="BF802" s="946" t="e">
        <f>#VALUE!</f>
        <v>#VALUE!</v>
      </c>
      <c r="BG802" s="931">
        <v>0.89999999999999991</v>
      </c>
    </row>
    <row r="803" spans="1:59" ht="11.25" customHeight="1" x14ac:dyDescent="0.2">
      <c r="A803" s="628" t="s">
        <v>4024</v>
      </c>
      <c r="B803" s="925" t="s">
        <v>4025</v>
      </c>
      <c r="C803" s="988" t="s">
        <v>108</v>
      </c>
      <c r="D803" s="988" t="s">
        <v>4365</v>
      </c>
      <c r="E803" s="792">
        <v>5</v>
      </c>
      <c r="F803" s="526">
        <v>822</v>
      </c>
      <c r="G803" s="526" t="s">
        <v>106</v>
      </c>
      <c r="H803" s="526" t="s">
        <v>106</v>
      </c>
      <c r="I803" s="924">
        <v>9.2100000000000009</v>
      </c>
      <c r="J803" s="702">
        <f t="shared" si="207"/>
        <v>3.0401737242128122</v>
      </c>
      <c r="K803" s="927">
        <v>7.0000000000000007E-2</v>
      </c>
      <c r="L803" s="639">
        <v>4</v>
      </c>
      <c r="M803" s="693">
        <f t="shared" si="208"/>
        <v>0.28000000000000003</v>
      </c>
      <c r="N803" s="921" t="s">
        <v>975</v>
      </c>
      <c r="O803" s="795">
        <v>0.06</v>
      </c>
      <c r="P803" s="915">
        <v>43307</v>
      </c>
      <c r="Q803" s="915">
        <v>43322</v>
      </c>
      <c r="R803" s="693">
        <f t="shared" si="209"/>
        <v>16.666666666666682</v>
      </c>
      <c r="S803" s="759">
        <f>IF(INDEX(Historical!$D$7:$D$1437,MATCH(B803,Historical!$B$7:$B$1446,0))=0,"n/a",(INDEX(Historical!$C$7:$C$1437,MATCH(B803,Historical!$B$7:$B$1446,0))/INDEX(Historical!$D$7:$D$1437,MATCH(B803,Historical!$B$7:$B$1446,0))-1)*100)</f>
        <v>85.714285714285694</v>
      </c>
      <c r="T803" s="759">
        <f>IF(INDEX(Historical!$F$7:$F$1430,MATCH(B803,Historical!$B$7:$B$1446,0))=0,"n/a",((INDEX(Historical!$C$7:$C$1437,MATCH(B803,Historical!$B$7:$B$1446,0))/INDEX(Historical!$F$7:$F$1430,MATCH(B803,Historical!$B$7:$B$1446,0)))^(1/3)-1)*100)</f>
        <v>54.866839700624205</v>
      </c>
      <c r="U803" s="759" t="str">
        <f>IF(INDEX(Historical!$H$7:$H$1430,MATCH(B803,Historical!$B$7:$B$1446,0))=0,"n/a",((INDEX(Historical!$C$7:$C$1437,MATCH(B803,Historical!$B$7:$B$1446,0))/INDEX(Historical!$H$7:$H$1430,MATCH(B803,Historical!$B$7:$B$1446,0)))^(1/5)-1)*100)</f>
        <v>n/a</v>
      </c>
      <c r="V803" s="759">
        <f>IF(INDEX(Historical!$O$7:$O$1430,MATCH(B803,Historical!$B$7:$B$1446,0))=0,"n/a",((INDEX(Historical!$C$7:$C$1437,MATCH(B803,Historical!$B$7:$B$1446,0))/INDEX(Historical!$O$7:$O$1430,MATCH(B803,Historical!$B$7:$B$1446,0)))^(1/10)-1)*100)</f>
        <v>6.197880302175629</v>
      </c>
      <c r="W803" s="760" t="str">
        <f t="shared" si="210"/>
        <v>n/a</v>
      </c>
      <c r="X803" s="761" t="str">
        <f t="shared" si="211"/>
        <v>n/a</v>
      </c>
      <c r="Y803" s="716"/>
      <c r="Z803" s="702">
        <f t="shared" si="212"/>
        <v>41.791044776119406</v>
      </c>
      <c r="AA803" s="935">
        <f t="shared" si="213"/>
        <v>13.746268656716419</v>
      </c>
      <c r="AB803" s="639">
        <v>12</v>
      </c>
      <c r="AC803" s="916">
        <v>0.67</v>
      </c>
      <c r="AD803" s="916" t="s">
        <v>137</v>
      </c>
      <c r="AE803" s="916">
        <v>4.1900000000000004</v>
      </c>
      <c r="AF803" s="916">
        <v>1.47</v>
      </c>
      <c r="AG803" s="916">
        <v>10.5</v>
      </c>
      <c r="AH803" s="916">
        <v>58.4</v>
      </c>
      <c r="AI803" s="916">
        <v>9.1999999999999993</v>
      </c>
      <c r="AJ803" s="916">
        <v>59.099999999999994</v>
      </c>
      <c r="AK803" s="916" t="s">
        <v>137</v>
      </c>
      <c r="AL803" s="928">
        <v>440.7</v>
      </c>
      <c r="AM803" s="922">
        <v>1.7999999999999998</v>
      </c>
      <c r="AN803" s="916">
        <v>0</v>
      </c>
      <c r="AO803" s="802" t="str">
        <f t="shared" si="214"/>
        <v>n/a</v>
      </c>
      <c r="AP803" s="803" t="str">
        <f t="shared" si="215"/>
        <v>n/a</v>
      </c>
      <c r="AQ803" s="936">
        <f t="shared" si="216"/>
        <v>-5.2324131235364835</v>
      </c>
      <c r="AR803" s="702">
        <f>INDEX(Historical!$C$7:$C$1437,MATCH(B803,Historical!$B$7:$B$1446,0))*IF(AH803="n/a",1.03,IF(AH803&lt;0,1.01,IF(AH803&gt;10,1.1,(1+AH803/100))))</f>
        <v>0.28600000000000003</v>
      </c>
      <c r="AS803" s="935">
        <f t="shared" si="217"/>
        <v>0.31231200000000003</v>
      </c>
      <c r="AT803" s="935">
        <f t="shared" si="221"/>
        <v>0.32168136000000003</v>
      </c>
      <c r="AU803" s="935">
        <f t="shared" si="221"/>
        <v>0.33133180080000002</v>
      </c>
      <c r="AV803" s="935">
        <f t="shared" si="221"/>
        <v>0.34127175482400002</v>
      </c>
      <c r="AW803" s="702">
        <f t="shared" si="218"/>
        <v>1.5925969156240001</v>
      </c>
      <c r="AX803" s="810">
        <f t="shared" si="219"/>
        <v>17.292040343365905</v>
      </c>
      <c r="AY803" s="991">
        <v>0.56000000000000005</v>
      </c>
      <c r="AZ803" s="922">
        <v>8.48</v>
      </c>
      <c r="BA803" s="922">
        <v>-23.119999999999997</v>
      </c>
      <c r="BB803" s="922">
        <v>-3.18</v>
      </c>
      <c r="BC803" s="922">
        <v>-4.4400000000000004</v>
      </c>
      <c r="BE803" s="664">
        <v>2014</v>
      </c>
      <c r="BF803" s="946" t="e">
        <f>#VALUE!</f>
        <v>#VALUE!</v>
      </c>
      <c r="BG803" s="931">
        <v>1.2</v>
      </c>
    </row>
    <row r="804" spans="1:59" ht="11.25" customHeight="1" x14ac:dyDescent="0.2">
      <c r="A804" s="537" t="s">
        <v>1752</v>
      </c>
      <c r="B804" s="925" t="s">
        <v>1753</v>
      </c>
      <c r="C804" s="988" t="s">
        <v>4353</v>
      </c>
      <c r="D804" s="988" t="s">
        <v>4354</v>
      </c>
      <c r="E804" s="792">
        <v>9</v>
      </c>
      <c r="F804" s="526">
        <v>476</v>
      </c>
      <c r="G804" s="526" t="s">
        <v>37</v>
      </c>
      <c r="H804" s="526" t="s">
        <v>37</v>
      </c>
      <c r="I804" s="924">
        <v>44.95</v>
      </c>
      <c r="J804" s="702">
        <f t="shared" si="207"/>
        <v>3.0478309232480534</v>
      </c>
      <c r="K804" s="927">
        <v>0.34250000000000003</v>
      </c>
      <c r="L804" s="639">
        <v>4</v>
      </c>
      <c r="M804" s="693">
        <f t="shared" si="208"/>
        <v>1.37</v>
      </c>
      <c r="N804" s="921" t="s">
        <v>725</v>
      </c>
      <c r="O804" s="795">
        <v>0.32250000000000001</v>
      </c>
      <c r="P804" s="915">
        <v>43563</v>
      </c>
      <c r="Q804" s="915">
        <v>43585</v>
      </c>
      <c r="R804" s="693">
        <f t="shared" si="209"/>
        <v>6.2015503875969049</v>
      </c>
      <c r="S804" s="759">
        <f>IF(INDEX(Historical!$D$7:$D$1437,MATCH(B804,Historical!$B$7:$B$1446,0))=0,"n/a",(INDEX(Historical!$C$7:$C$1437,MATCH(B804,Historical!$B$7:$B$1446,0))/INDEX(Historical!$D$7:$D$1437,MATCH(B804,Historical!$B$7:$B$1446,0))-1)*100)</f>
        <v>4.2857142857142927</v>
      </c>
      <c r="T804" s="759">
        <f>IF(INDEX(Historical!$F$7:$F$1430,MATCH(B804,Historical!$B$7:$B$1446,0))=0,"n/a",((INDEX(Historical!$C$7:$C$1437,MATCH(B804,Historical!$B$7:$B$1446,0))/INDEX(Historical!$F$7:$F$1430,MATCH(B804,Historical!$B$7:$B$1446,0)))^(1/3)-1)*100)</f>
        <v>5.3528982999007324</v>
      </c>
      <c r="U804" s="759">
        <f>IF(INDEX(Historical!$H$7:$H$1430,MATCH(B804,Historical!$B$7:$B$1446,0))=0,"n/a",((INDEX(Historical!$C$7:$C$1437,MATCH(B804,Historical!$B$7:$B$1446,0))/INDEX(Historical!$H$7:$H$1430,MATCH(B804,Historical!$B$7:$B$1446,0)))^(1/5)-1)*100)</f>
        <v>6.6703782806288858</v>
      </c>
      <c r="V804" s="759">
        <f>IF(INDEX(Historical!$O$7:$O$1430,MATCH(B804,Historical!$B$7:$B$1446,0))=0,"n/a",((INDEX(Historical!$C$7:$C$1437,MATCH(B804,Historical!$B$7:$B$1446,0))/INDEX(Historical!$O$7:$O$1430,MATCH(B804,Historical!$B$7:$B$1446,0)))^(1/10)-1)*100)</f>
        <v>-0.32673200050548079</v>
      </c>
      <c r="W804" s="760" t="str">
        <f t="shared" si="210"/>
        <v>n/a</v>
      </c>
      <c r="X804" s="761">
        <f t="shared" si="211"/>
        <v>3.8939744778919351E-2</v>
      </c>
      <c r="Y804" s="717"/>
      <c r="Z804" s="702">
        <f t="shared" si="212"/>
        <v>185.13513513513516</v>
      </c>
      <c r="AA804" s="935">
        <f t="shared" si="213"/>
        <v>60.743243243243249</v>
      </c>
      <c r="AB804" s="639">
        <v>12</v>
      </c>
      <c r="AC804" s="916">
        <v>0.74</v>
      </c>
      <c r="AD804" s="916" t="s">
        <v>137</v>
      </c>
      <c r="AE804" s="916">
        <v>11.98</v>
      </c>
      <c r="AF804" s="916">
        <v>4.24</v>
      </c>
      <c r="AG804" s="916">
        <v>7.3</v>
      </c>
      <c r="AH804" s="916">
        <v>171.1</v>
      </c>
      <c r="AI804" s="916">
        <v>25.28</v>
      </c>
      <c r="AJ804" s="916">
        <v>171.3</v>
      </c>
      <c r="AK804" s="916" t="s">
        <v>137</v>
      </c>
      <c r="AL804" s="928">
        <v>12540</v>
      </c>
      <c r="AM804" s="922">
        <v>1</v>
      </c>
      <c r="AN804" s="916">
        <v>1.24</v>
      </c>
      <c r="AO804" s="802">
        <f t="shared" si="214"/>
        <v>-51.025034039366311</v>
      </c>
      <c r="AP804" s="803">
        <f t="shared" si="215"/>
        <v>9.7182092038769383</v>
      </c>
      <c r="AQ804" s="936">
        <f t="shared" si="216"/>
        <v>238.33011581481668</v>
      </c>
      <c r="AR804" s="702">
        <f>INDEX(Historical!$C$7:$C$1437,MATCH(B804,Historical!$B$7:$B$1446,0))*IF(AH804="n/a",1.03,IF(AH804&lt;0,1.01,IF(AH804&gt;10,1.1,(1+AH804/100))))</f>
        <v>1.4052500000000001</v>
      </c>
      <c r="AS804" s="935">
        <f t="shared" si="217"/>
        <v>1.5457750000000003</v>
      </c>
      <c r="AT804" s="935">
        <f t="shared" si="221"/>
        <v>1.5921482500000004</v>
      </c>
      <c r="AU804" s="935">
        <f t="shared" si="221"/>
        <v>1.6399126975000005</v>
      </c>
      <c r="AV804" s="935">
        <f t="shared" si="221"/>
        <v>1.6891100784250006</v>
      </c>
      <c r="AW804" s="702">
        <f t="shared" si="218"/>
        <v>7.8721960259250015</v>
      </c>
      <c r="AX804" s="810">
        <f t="shared" si="219"/>
        <v>17.513228088820913</v>
      </c>
      <c r="AY804" s="991">
        <v>0.53</v>
      </c>
      <c r="AZ804" s="922">
        <v>30.349999999999998</v>
      </c>
      <c r="BA804" s="922">
        <v>-2.11</v>
      </c>
      <c r="BB804" s="922">
        <v>0.13999999999999999</v>
      </c>
      <c r="BC804" s="922">
        <v>8.5500000000000007</v>
      </c>
      <c r="BE804" s="664">
        <v>2011</v>
      </c>
      <c r="BF804" s="946" t="e">
        <f>#VALUE!</f>
        <v>#VALUE!</v>
      </c>
      <c r="BG804" s="931">
        <v>2.6</v>
      </c>
    </row>
    <row r="805" spans="1:59" ht="11.25" customHeight="1" x14ac:dyDescent="0.2">
      <c r="A805" s="609" t="s">
        <v>1762</v>
      </c>
      <c r="B805" s="925" t="s">
        <v>1763</v>
      </c>
      <c r="C805" s="988" t="s">
        <v>108</v>
      </c>
      <c r="D805" s="988" t="s">
        <v>118</v>
      </c>
      <c r="E805" s="792">
        <v>6</v>
      </c>
      <c r="F805" s="526">
        <v>724</v>
      </c>
      <c r="G805" s="526" t="s">
        <v>106</v>
      </c>
      <c r="H805" s="526" t="s">
        <v>106</v>
      </c>
      <c r="I805" s="924">
        <v>43.61</v>
      </c>
      <c r="J805" s="702">
        <f t="shared" si="207"/>
        <v>2.8433845448291679</v>
      </c>
      <c r="K805" s="927">
        <v>0.31</v>
      </c>
      <c r="L805" s="639">
        <v>4</v>
      </c>
      <c r="M805" s="693">
        <f t="shared" si="208"/>
        <v>1.24</v>
      </c>
      <c r="N805" s="921" t="s">
        <v>149</v>
      </c>
      <c r="O805" s="795">
        <v>0.28000000000000003</v>
      </c>
      <c r="P805" s="658">
        <v>43251</v>
      </c>
      <c r="Q805" s="658">
        <v>43266</v>
      </c>
      <c r="R805" s="693">
        <f t="shared" si="209"/>
        <v>10.714285714285703</v>
      </c>
      <c r="S805" s="759">
        <f>IF(INDEX(Historical!$D$7:$D$1437,MATCH(B805,Historical!$B$7:$B$1446,0))=0,"n/a",(INDEX(Historical!$C$7:$C$1437,MATCH(B805,Historical!$B$7:$B$1446,0))/INDEX(Historical!$D$7:$D$1437,MATCH(B805,Historical!$B$7:$B$1446,0))-1)*100)</f>
        <v>11.009174311926584</v>
      </c>
      <c r="T805" s="759">
        <f>IF(INDEX(Historical!$F$7:$F$1430,MATCH(B805,Historical!$B$7:$B$1446,0))=0,"n/a",((INDEX(Historical!$C$7:$C$1437,MATCH(B805,Historical!$B$7:$B$1446,0))/INDEX(Historical!$F$7:$F$1430,MATCH(B805,Historical!$B$7:$B$1446,0)))^(1/3)-1)*100)</f>
        <v>12.054415102248006</v>
      </c>
      <c r="U805" s="759">
        <f>IF(INDEX(Historical!$H$7:$H$1430,MATCH(B805,Historical!$B$7:$B$1446,0))=0,"n/a",((INDEX(Historical!$C$7:$C$1437,MATCH(B805,Historical!$B$7:$B$1446,0))/INDEX(Historical!$H$7:$H$1430,MATCH(B805,Historical!$B$7:$B$1446,0)))^(1/5)-1)*100)</f>
        <v>11.888964839724036</v>
      </c>
      <c r="V805" s="759">
        <f>IF(INDEX(Historical!$O$7:$O$1430,MATCH(B805,Historical!$B$7:$B$1446,0))=0,"n/a",((INDEX(Historical!$C$7:$C$1437,MATCH(B805,Historical!$B$7:$B$1446,0))/INDEX(Historical!$O$7:$O$1430,MATCH(B805,Historical!$B$7:$B$1446,0)))^(1/10)-1)*100)</f>
        <v>7.2663275367047531</v>
      </c>
      <c r="W805" s="760">
        <f t="shared" si="210"/>
        <v>1.6361724378193427</v>
      </c>
      <c r="X805" s="761" t="str">
        <f t="shared" si="211"/>
        <v>n/a</v>
      </c>
      <c r="Y805" s="716"/>
      <c r="Z805" s="702">
        <f t="shared" si="212"/>
        <v>1771.4285714285711</v>
      </c>
      <c r="AA805" s="935">
        <f t="shared" si="213"/>
        <v>622.99999999999989</v>
      </c>
      <c r="AB805" s="639">
        <v>12</v>
      </c>
      <c r="AC805" s="916">
        <v>7.0000000000000007E-2</v>
      </c>
      <c r="AD805" s="916">
        <v>64.13</v>
      </c>
      <c r="AE805" s="916">
        <v>1.03</v>
      </c>
      <c r="AF805" s="916">
        <v>1.23</v>
      </c>
      <c r="AG805" s="916">
        <v>3</v>
      </c>
      <c r="AH805" s="916">
        <v>-90.2</v>
      </c>
      <c r="AI805" s="916">
        <v>27.500000000000004</v>
      </c>
      <c r="AJ805" s="916">
        <v>-50.6</v>
      </c>
      <c r="AK805" s="916">
        <v>10</v>
      </c>
      <c r="AL805" s="928">
        <v>1100</v>
      </c>
      <c r="AM805" s="922">
        <v>1</v>
      </c>
      <c r="AN805" s="916">
        <v>0</v>
      </c>
      <c r="AO805" s="802">
        <f t="shared" si="214"/>
        <v>-608.26765061544666</v>
      </c>
      <c r="AP805" s="803">
        <f t="shared" si="215"/>
        <v>14.732349384553203</v>
      </c>
      <c r="AQ805" s="936">
        <f t="shared" si="216"/>
        <v>483.58661168101975</v>
      </c>
      <c r="AR805" s="702">
        <f>INDEX(Historical!$C$7:$C$1437,MATCH(B805,Historical!$B$7:$B$1446,0))*IF(AH805="n/a",1.03,IF(AH805&lt;0,1.01,IF(AH805&gt;10,1.1,(1+AH805/100))))</f>
        <v>1.2221</v>
      </c>
      <c r="AS805" s="935">
        <f t="shared" si="217"/>
        <v>1.3443100000000001</v>
      </c>
      <c r="AT805" s="935">
        <f t="shared" si="221"/>
        <v>1.4787410000000003</v>
      </c>
      <c r="AU805" s="935">
        <f t="shared" si="221"/>
        <v>1.6266151000000004</v>
      </c>
      <c r="AV805" s="935">
        <f t="shared" si="221"/>
        <v>1.7892766100000006</v>
      </c>
      <c r="AW805" s="702">
        <f t="shared" si="218"/>
        <v>7.4610427100000019</v>
      </c>
      <c r="AX805" s="810">
        <f t="shared" si="219"/>
        <v>17.108559298326075</v>
      </c>
      <c r="AY805" s="991">
        <v>-0.05</v>
      </c>
      <c r="AZ805" s="922">
        <v>6.7299999999999995</v>
      </c>
      <c r="BA805" s="922">
        <v>-25.490000000000002</v>
      </c>
      <c r="BB805" s="922">
        <v>-3.82</v>
      </c>
      <c r="BC805" s="922">
        <v>-13.52</v>
      </c>
      <c r="BE805" s="664">
        <v>2013</v>
      </c>
      <c r="BF805" s="946" t="e">
        <f>#VALUE!</f>
        <v>#VALUE!</v>
      </c>
      <c r="BG805" s="931">
        <v>1</v>
      </c>
    </row>
    <row r="806" spans="1:59" ht="11.25" customHeight="1" x14ac:dyDescent="0.2">
      <c r="A806" s="537" t="s">
        <v>1768</v>
      </c>
      <c r="B806" s="925" t="s">
        <v>1769</v>
      </c>
      <c r="C806" s="988" t="s">
        <v>112</v>
      </c>
      <c r="D806" s="988" t="s">
        <v>1230</v>
      </c>
      <c r="E806" s="792">
        <v>7</v>
      </c>
      <c r="F806" s="526">
        <v>698</v>
      </c>
      <c r="G806" s="526" t="s">
        <v>106</v>
      </c>
      <c r="H806" s="526" t="s">
        <v>106</v>
      </c>
      <c r="I806" s="924">
        <v>36.950000000000003</v>
      </c>
      <c r="J806" s="702">
        <f t="shared" si="207"/>
        <v>1.0825439783491204</v>
      </c>
      <c r="K806" s="927">
        <v>0.2</v>
      </c>
      <c r="L806" s="639">
        <v>2</v>
      </c>
      <c r="M806" s="693">
        <f t="shared" si="208"/>
        <v>0.4</v>
      </c>
      <c r="N806" s="921" t="s">
        <v>149</v>
      </c>
      <c r="O806" s="795">
        <v>0.18</v>
      </c>
      <c r="P806" s="915">
        <v>43615</v>
      </c>
      <c r="Q806" s="915">
        <v>43631</v>
      </c>
      <c r="R806" s="693">
        <f t="shared" si="209"/>
        <v>11.111111111111121</v>
      </c>
      <c r="S806" s="759">
        <f>IF(INDEX(Historical!$D$7:$D$1437,MATCH(B806,Historical!$B$7:$B$1446,0))=0,"n/a",(INDEX(Historical!$C$7:$C$1437,MATCH(B806,Historical!$B$7:$B$1446,0))/INDEX(Historical!$D$7:$D$1437,MATCH(B806,Historical!$B$7:$B$1446,0))-1)*100)</f>
        <v>12.5</v>
      </c>
      <c r="T806" s="759">
        <f>IF(INDEX(Historical!$F$7:$F$1430,MATCH(B806,Historical!$B$7:$B$1446,0))=0,"n/a",((INDEX(Historical!$C$7:$C$1437,MATCH(B806,Historical!$B$7:$B$1446,0))/INDEX(Historical!$F$7:$F$1430,MATCH(B806,Historical!$B$7:$B$1446,0)))^(1/3)-1)*100)</f>
        <v>9.6149948274456563</v>
      </c>
      <c r="U806" s="759">
        <f>IF(INDEX(Historical!$H$7:$H$1430,MATCH(B806,Historical!$B$7:$B$1446,0))=0,"n/a",((INDEX(Historical!$C$7:$C$1437,MATCH(B806,Historical!$B$7:$B$1446,0))/INDEX(Historical!$H$7:$H$1430,MATCH(B806,Historical!$B$7:$B$1446,0)))^(1/5)-1)*100)</f>
        <v>21.374646976541879</v>
      </c>
      <c r="V806" s="759">
        <f>IF(INDEX(Historical!$O$7:$O$1430,MATCH(B806,Historical!$B$7:$B$1446,0))=0,"n/a",((INDEX(Historical!$C$7:$C$1437,MATCH(B806,Historical!$B$7:$B$1446,0))/INDEX(Historical!$O$7:$O$1430,MATCH(B806,Historical!$B$7:$B$1446,0)))^(1/10)-1)*100)</f>
        <v>24.573093961551741</v>
      </c>
      <c r="W806" s="760">
        <f t="shared" si="210"/>
        <v>0.86983946791501676</v>
      </c>
      <c r="X806" s="761">
        <f t="shared" si="211"/>
        <v>0.82527594504022694</v>
      </c>
      <c r="Y806" s="926"/>
      <c r="Z806" s="702">
        <f t="shared" si="212"/>
        <v>15.503875968992247</v>
      </c>
      <c r="AA806" s="935">
        <f t="shared" si="213"/>
        <v>14.321705426356591</v>
      </c>
      <c r="AB806" s="639">
        <v>12</v>
      </c>
      <c r="AC806" s="916">
        <v>2.58</v>
      </c>
      <c r="AD806" s="916">
        <v>2.86</v>
      </c>
      <c r="AE806" s="916">
        <v>0.5</v>
      </c>
      <c r="AF806" s="916">
        <v>2.0699999999999998</v>
      </c>
      <c r="AG806" s="916">
        <v>14.000000000000002</v>
      </c>
      <c r="AH806" s="916">
        <v>23.3</v>
      </c>
      <c r="AI806" s="916">
        <v>10.94</v>
      </c>
      <c r="AJ806" s="916">
        <v>25.900000000000002</v>
      </c>
      <c r="AK806" s="916">
        <v>5</v>
      </c>
      <c r="AL806" s="928">
        <v>2220</v>
      </c>
      <c r="AM806" s="922">
        <v>2.4</v>
      </c>
      <c r="AN806" s="916">
        <v>0.21</v>
      </c>
      <c r="AO806" s="802">
        <f t="shared" si="214"/>
        <v>8.1354855285344101</v>
      </c>
      <c r="AP806" s="803">
        <f t="shared" si="215"/>
        <v>22.457190954891001</v>
      </c>
      <c r="AQ806" s="936">
        <f t="shared" si="216"/>
        <v>14.786623751411309</v>
      </c>
      <c r="AR806" s="702">
        <f>INDEX(Historical!$C$7:$C$1437,MATCH(B806,Historical!$B$7:$B$1446,0))*IF(AH806="n/a",1.03,IF(AH806&lt;0,1.01,IF(AH806&gt;10,1.1,(1+AH806/100))))</f>
        <v>0.39600000000000002</v>
      </c>
      <c r="AS806" s="935">
        <f t="shared" si="217"/>
        <v>0.43560000000000004</v>
      </c>
      <c r="AT806" s="935">
        <f t="shared" si="221"/>
        <v>0.45738000000000006</v>
      </c>
      <c r="AU806" s="935">
        <f t="shared" si="221"/>
        <v>0.48024900000000009</v>
      </c>
      <c r="AV806" s="935">
        <f t="shared" si="221"/>
        <v>0.50426145000000011</v>
      </c>
      <c r="AW806" s="702">
        <f t="shared" si="218"/>
        <v>2.2734904500000006</v>
      </c>
      <c r="AX806" s="810">
        <f t="shared" si="219"/>
        <v>6.1528834912043315</v>
      </c>
      <c r="AY806" s="991">
        <v>1.8</v>
      </c>
      <c r="AZ806" s="922">
        <v>53.069999999999993</v>
      </c>
      <c r="BA806" s="922">
        <v>-6.2399999999999993</v>
      </c>
      <c r="BB806" s="922">
        <v>18.279999999999998</v>
      </c>
      <c r="BC806" s="922">
        <v>16.55</v>
      </c>
      <c r="BE806" s="664">
        <v>2013</v>
      </c>
      <c r="BF806" s="946" t="e">
        <f>#VALUE!</f>
        <v>#VALUE!</v>
      </c>
      <c r="BG806" s="931">
        <v>8.6999999999999993</v>
      </c>
    </row>
    <row r="807" spans="1:59" ht="11.25" customHeight="1" x14ac:dyDescent="0.2">
      <c r="A807" s="537" t="s">
        <v>1127</v>
      </c>
      <c r="B807" s="925" t="s">
        <v>1128</v>
      </c>
      <c r="C807" s="988" t="s">
        <v>123</v>
      </c>
      <c r="D807" s="988" t="s">
        <v>4400</v>
      </c>
      <c r="E807" s="792">
        <v>9</v>
      </c>
      <c r="F807" s="526">
        <v>370</v>
      </c>
      <c r="G807" s="526" t="s">
        <v>106</v>
      </c>
      <c r="H807" s="526" t="s">
        <v>106</v>
      </c>
      <c r="I807" s="924">
        <v>48.9</v>
      </c>
      <c r="J807" s="702">
        <f t="shared" si="207"/>
        <v>3.5582822085889574</v>
      </c>
      <c r="K807" s="927">
        <v>0.435</v>
      </c>
      <c r="L807" s="639">
        <v>4</v>
      </c>
      <c r="M807" s="693">
        <f t="shared" si="208"/>
        <v>1.74</v>
      </c>
      <c r="N807" s="921" t="s">
        <v>493</v>
      </c>
      <c r="O807" s="795">
        <v>0.41499999999999998</v>
      </c>
      <c r="P807" s="917">
        <v>43189</v>
      </c>
      <c r="Q807" s="917">
        <v>43205</v>
      </c>
      <c r="R807" s="693">
        <f t="shared" si="209"/>
        <v>4.8192771084337398</v>
      </c>
      <c r="S807" s="759">
        <f>IF(INDEX(Historical!$D$7:$D$1437,MATCH(B807,Historical!$B$7:$B$1446,0))=0,"n/a",(INDEX(Historical!$C$7:$C$1437,MATCH(B807,Historical!$B$7:$B$1446,0))/INDEX(Historical!$D$7:$D$1437,MATCH(B807,Historical!$B$7:$B$1446,0))-1)*100)</f>
        <v>4.8192771084337505</v>
      </c>
      <c r="T807" s="759">
        <f>IF(INDEX(Historical!$F$7:$F$1430,MATCH(B807,Historical!$B$7:$B$1446,0))=0,"n/a",((INDEX(Historical!$C$7:$C$1437,MATCH(B807,Historical!$B$7:$B$1446,0))/INDEX(Historical!$F$7:$F$1430,MATCH(B807,Historical!$B$7:$B$1446,0)))^(1/3)-1)*100)</f>
        <v>3.3767552838620318</v>
      </c>
      <c r="U807" s="759">
        <f>IF(INDEX(Historical!$H$7:$H$1430,MATCH(B807,Historical!$B$7:$B$1446,0))=0,"n/a",((INDEX(Historical!$C$7:$C$1437,MATCH(B807,Historical!$B$7:$B$1446,0))/INDEX(Historical!$H$7:$H$1430,MATCH(B807,Historical!$B$7:$B$1446,0)))^(1/5)-1)*100)</f>
        <v>10.629764994767822</v>
      </c>
      <c r="V807" s="759" t="str">
        <f>IF(INDEX(Historical!$O$7:$O$1430,MATCH(B807,Historical!$B$7:$B$1446,0))=0,"n/a",((INDEX(Historical!$C$7:$C$1437,MATCH(B807,Historical!$B$7:$B$1446,0))/INDEX(Historical!$O$7:$O$1430,MATCH(B807,Historical!$B$7:$B$1446,0)))^(1/10)-1)*100)</f>
        <v>n/a</v>
      </c>
      <c r="W807" s="760" t="str">
        <f t="shared" si="210"/>
        <v>n/a</v>
      </c>
      <c r="X807" s="761">
        <f t="shared" si="211"/>
        <v>0.40264261343817503</v>
      </c>
      <c r="Y807" s="926" t="s">
        <v>4078</v>
      </c>
      <c r="Z807" s="702">
        <f t="shared" si="212"/>
        <v>39.635535307517088</v>
      </c>
      <c r="AA807" s="935">
        <f t="shared" si="213"/>
        <v>11.138952164009112</v>
      </c>
      <c r="AB807" s="639">
        <v>12</v>
      </c>
      <c r="AC807" s="916">
        <v>4.3899999999999997</v>
      </c>
      <c r="AD807" s="916">
        <v>2.23</v>
      </c>
      <c r="AE807" s="916">
        <v>0.56999999999999995</v>
      </c>
      <c r="AF807" s="916">
        <v>1.22</v>
      </c>
      <c r="AG807" s="916">
        <v>11.3</v>
      </c>
      <c r="AH807" s="918">
        <v>169.2</v>
      </c>
      <c r="AI807" s="918">
        <v>-5.56</v>
      </c>
      <c r="AJ807" s="916">
        <v>26.400000000000002</v>
      </c>
      <c r="AK807" s="916">
        <v>5</v>
      </c>
      <c r="AL807" s="928">
        <v>3090</v>
      </c>
      <c r="AM807" s="922">
        <v>0.1</v>
      </c>
      <c r="AN807" s="916">
        <v>0.34</v>
      </c>
      <c r="AO807" s="802">
        <f t="shared" si="214"/>
        <v>3.0490950393476677</v>
      </c>
      <c r="AP807" s="803">
        <f t="shared" si="215"/>
        <v>14.188047203356779</v>
      </c>
      <c r="AQ807" s="936">
        <f t="shared" si="216"/>
        <v>-22.283930904889093</v>
      </c>
      <c r="AR807" s="702">
        <f>INDEX(Historical!$C$7:$C$1437,MATCH(B807,Historical!$B$7:$B$1446,0))*IF(AH807="n/a",1.03,IF(AH807&lt;0,1.01,IF(AH807&gt;10,1.1,(1+AH807/100))))</f>
        <v>1.9140000000000001</v>
      </c>
      <c r="AS807" s="935">
        <f t="shared" si="217"/>
        <v>1.9331400000000001</v>
      </c>
      <c r="AT807" s="935">
        <f t="shared" ref="AT807:AV826" si="222">IF($AK807="n/a",1.03*AS807,IF($AK807&lt;0,1.01*AS807,IF($AK807&gt;10,1.1*AS807,(1+$AK807/100)*AS807)))</f>
        <v>2.0297970000000003</v>
      </c>
      <c r="AU807" s="935">
        <f t="shared" si="222"/>
        <v>2.1312868500000004</v>
      </c>
      <c r="AV807" s="935">
        <f t="shared" si="222"/>
        <v>2.2378511925000004</v>
      </c>
      <c r="AW807" s="702">
        <f t="shared" si="218"/>
        <v>10.246075042500001</v>
      </c>
      <c r="AX807" s="810">
        <f t="shared" si="219"/>
        <v>20.95311869631902</v>
      </c>
      <c r="AY807" s="991">
        <v>2.02</v>
      </c>
      <c r="AZ807" s="922">
        <v>44.629999999999995</v>
      </c>
      <c r="BA807" s="922">
        <v>-10.280000000000001</v>
      </c>
      <c r="BB807" s="922">
        <v>-2.12</v>
      </c>
      <c r="BC807" s="922">
        <v>3.1399999999999997</v>
      </c>
      <c r="BE807" s="664">
        <v>2010</v>
      </c>
      <c r="BF807" s="946" t="e">
        <f>#VALUE!</f>
        <v>#VALUE!</v>
      </c>
      <c r="BG807" s="931">
        <v>5.5</v>
      </c>
    </row>
    <row r="808" spans="1:59" ht="11.25" customHeight="1" x14ac:dyDescent="0.2">
      <c r="A808" s="609" t="s">
        <v>365</v>
      </c>
      <c r="B808" s="925" t="s">
        <v>366</v>
      </c>
      <c r="C808" s="988" t="s">
        <v>131</v>
      </c>
      <c r="D808" s="988" t="s">
        <v>4374</v>
      </c>
      <c r="E808" s="792">
        <v>31</v>
      </c>
      <c r="F808" s="526">
        <v>91</v>
      </c>
      <c r="G808" s="526" t="s">
        <v>37</v>
      </c>
      <c r="H808" s="526" t="s">
        <v>37</v>
      </c>
      <c r="I808" s="916">
        <v>54.51</v>
      </c>
      <c r="J808" s="702">
        <f t="shared" si="207"/>
        <v>1.9079068060906257</v>
      </c>
      <c r="K808" s="933">
        <v>0.26</v>
      </c>
      <c r="L808" s="639">
        <v>4</v>
      </c>
      <c r="M808" s="693">
        <f t="shared" si="208"/>
        <v>1.04</v>
      </c>
      <c r="N808" s="921" t="s">
        <v>146</v>
      </c>
      <c r="O808" s="796">
        <v>0.25</v>
      </c>
      <c r="P808" s="658">
        <v>43265</v>
      </c>
      <c r="Q808" s="658">
        <v>43282</v>
      </c>
      <c r="R808" s="693">
        <f t="shared" si="209"/>
        <v>4.0000000000000036</v>
      </c>
      <c r="S808" s="759">
        <f>IF(INDEX(Historical!$D$7:$D$1437,MATCH(B808,Historical!$B$7:$B$1446,0))=0,"n/a",(INDEX(Historical!$C$7:$C$1437,MATCH(B808,Historical!$B$7:$B$1446,0))/INDEX(Historical!$D$7:$D$1437,MATCH(B808,Historical!$B$7:$B$1446,0))-1)*100)</f>
        <v>4.6153846153846212</v>
      </c>
      <c r="T808" s="759">
        <f>IF(INDEX(Historical!$F$7:$F$1430,MATCH(B808,Historical!$B$7:$B$1446,0))=0,"n/a",((INDEX(Historical!$C$7:$C$1437,MATCH(B808,Historical!$B$7:$B$1446,0))/INDEX(Historical!$F$7:$F$1430,MATCH(B808,Historical!$B$7:$B$1446,0)))^(1/3)-1)*100)</f>
        <v>4.7148008336322933</v>
      </c>
      <c r="U808" s="759">
        <f>IF(INDEX(Historical!$H$7:$H$1430,MATCH(B808,Historical!$B$7:$B$1446,0))=0,"n/a",((INDEX(Historical!$C$7:$C$1437,MATCH(B808,Historical!$B$7:$B$1446,0))/INDEX(Historical!$H$7:$H$1430,MATCH(B808,Historical!$B$7:$B$1446,0)))^(1/5)-1)*100)</f>
        <v>6.7249181879538877</v>
      </c>
      <c r="V808" s="759">
        <f>IF(INDEX(Historical!$O$7:$O$1430,MATCH(B808,Historical!$B$7:$B$1446,0))=0,"n/a",((INDEX(Historical!$C$7:$C$1437,MATCH(B808,Historical!$B$7:$B$1446,0))/INDEX(Historical!$O$7:$O$1430,MATCH(B808,Historical!$B$7:$B$1446,0)))^(1/10)-1)*100)</f>
        <v>7.3184639338673918</v>
      </c>
      <c r="W808" s="760">
        <f t="shared" si="210"/>
        <v>0.91889749662264864</v>
      </c>
      <c r="X808" s="761">
        <f t="shared" si="211"/>
        <v>0.47358578788407663</v>
      </c>
      <c r="Y808" s="926"/>
      <c r="Z808" s="702">
        <f t="shared" si="212"/>
        <v>44.067796610169495</v>
      </c>
      <c r="AA808" s="935">
        <f t="shared" si="213"/>
        <v>23.097457627118644</v>
      </c>
      <c r="AB808" s="639">
        <v>9</v>
      </c>
      <c r="AC808" s="916">
        <v>2.36</v>
      </c>
      <c r="AD808" s="916">
        <v>2.89</v>
      </c>
      <c r="AE808" s="916">
        <v>1.23</v>
      </c>
      <c r="AF808" s="916">
        <v>2.59</v>
      </c>
      <c r="AG808" s="916">
        <v>11.200000000000001</v>
      </c>
      <c r="AH808" s="916">
        <v>26.700000000000003</v>
      </c>
      <c r="AI808" s="916">
        <v>25.990000000000002</v>
      </c>
      <c r="AJ808" s="916">
        <v>14.2</v>
      </c>
      <c r="AK808" s="916">
        <v>8</v>
      </c>
      <c r="AL808" s="928">
        <v>9470</v>
      </c>
      <c r="AM808" s="922">
        <v>0.5</v>
      </c>
      <c r="AN808" s="916">
        <v>1.32</v>
      </c>
      <c r="AO808" s="802">
        <f t="shared" si="214"/>
        <v>-14.46463263307413</v>
      </c>
      <c r="AP808" s="803">
        <f t="shared" si="215"/>
        <v>8.6328249940445136</v>
      </c>
      <c r="AQ808" s="936">
        <f t="shared" si="216"/>
        <v>63.057474876174723</v>
      </c>
      <c r="AR808" s="702">
        <f>INDEX(Historical!$C$7:$C$1437,MATCH(B808,Historical!$B$7:$B$1446,0))*IF(AH808="n/a",1.03,IF(AH808&lt;0,1.01,IF(AH808&gt;10,1.1,(1+AH808/100))))</f>
        <v>1.1220000000000001</v>
      </c>
      <c r="AS808" s="935">
        <f t="shared" si="217"/>
        <v>1.2342000000000002</v>
      </c>
      <c r="AT808" s="935">
        <f t="shared" si="222"/>
        <v>1.3329360000000003</v>
      </c>
      <c r="AU808" s="935">
        <f t="shared" si="222"/>
        <v>1.4395708800000004</v>
      </c>
      <c r="AV808" s="935">
        <f t="shared" si="222"/>
        <v>1.5547365504000006</v>
      </c>
      <c r="AW808" s="702">
        <f t="shared" si="218"/>
        <v>6.6834434304000014</v>
      </c>
      <c r="AX808" s="810">
        <f t="shared" si="219"/>
        <v>12.260949239405615</v>
      </c>
      <c r="AY808" s="991">
        <v>0.62</v>
      </c>
      <c r="AZ808" s="922">
        <v>14.610000000000001</v>
      </c>
      <c r="BA808" s="922">
        <v>-8.09</v>
      </c>
      <c r="BB808" s="922">
        <v>0.73</v>
      </c>
      <c r="BC808" s="922">
        <v>-0.19</v>
      </c>
      <c r="BE808" s="664">
        <v>1988</v>
      </c>
      <c r="BF808" s="946" t="e">
        <f>#VALUE!</f>
        <v>#VALUE!</v>
      </c>
      <c r="BG808" s="931">
        <v>3.4000000000000004</v>
      </c>
    </row>
    <row r="809" spans="1:59" s="838" customFormat="1" ht="11.25" customHeight="1" x14ac:dyDescent="0.2">
      <c r="A809" s="817" t="s">
        <v>374</v>
      </c>
      <c r="B809" s="846" t="s">
        <v>375</v>
      </c>
      <c r="C809" s="988" t="s">
        <v>4353</v>
      </c>
      <c r="D809" s="988" t="s">
        <v>4354</v>
      </c>
      <c r="E809" s="818">
        <v>33</v>
      </c>
      <c r="F809" s="526">
        <v>82</v>
      </c>
      <c r="G809" s="1171" t="s">
        <v>37</v>
      </c>
      <c r="H809" s="1171" t="s">
        <v>37</v>
      </c>
      <c r="I809" s="831">
        <v>81.02</v>
      </c>
      <c r="J809" s="820">
        <f t="shared" si="207"/>
        <v>3.3325104912367323</v>
      </c>
      <c r="K809" s="844">
        <v>0.67500000000000004</v>
      </c>
      <c r="L809" s="822">
        <v>4</v>
      </c>
      <c r="M809" s="823">
        <f t="shared" si="208"/>
        <v>2.7</v>
      </c>
      <c r="N809" s="824" t="s">
        <v>152</v>
      </c>
      <c r="O809" s="845">
        <v>0.67</v>
      </c>
      <c r="P809" s="826">
        <v>43452</v>
      </c>
      <c r="Q809" s="826">
        <v>43465</v>
      </c>
      <c r="R809" s="823">
        <f t="shared" si="209"/>
        <v>0.74626865671641851</v>
      </c>
      <c r="S809" s="759">
        <f>IF(INDEX(Historical!$D$7:$D$1437,MATCH(B809,Historical!$B$7:$B$1446,0))=0,"n/a",(INDEX(Historical!$C$7:$C$1437,MATCH(B809,Historical!$B$7:$B$1446,0))/INDEX(Historical!$D$7:$D$1437,MATCH(B809,Historical!$B$7:$B$1446,0))-1)*100)</f>
        <v>1.3232514177693888</v>
      </c>
      <c r="T809" s="759">
        <f>IF(INDEX(Historical!$F$7:$F$1430,MATCH(B809,Historical!$B$7:$B$1446,0))=0,"n/a",((INDEX(Historical!$C$7:$C$1437,MATCH(B809,Historical!$B$7:$B$1446,0))/INDEX(Historical!$F$7:$F$1430,MATCH(B809,Historical!$B$7:$B$1446,0)))^(1/3)-1)*100)</f>
        <v>1.5387025111419872</v>
      </c>
      <c r="U809" s="759">
        <f>IF(INDEX(Historical!$H$7:$H$1430,MATCH(B809,Historical!$B$7:$B$1446,0))=0,"n/a",((INDEX(Historical!$C$7:$C$1437,MATCH(B809,Historical!$B$7:$B$1446,0))/INDEX(Historical!$H$7:$H$1430,MATCH(B809,Historical!$B$7:$B$1446,0)))^(1/5)-1)*100)</f>
        <v>1.4815494151902975</v>
      </c>
      <c r="V809" s="759">
        <f>IF(INDEX(Historical!$O$7:$O$1430,MATCH(B809,Historical!$B$7:$B$1446,0))=0,"n/a",((INDEX(Historical!$C$7:$C$1437,MATCH(B809,Historical!$B$7:$B$1446,0))/INDEX(Historical!$O$7:$O$1430,MATCH(B809,Historical!$B$7:$B$1446,0)))^(1/10)-1)*100)</f>
        <v>1.3659030225634305</v>
      </c>
      <c r="W809" s="827">
        <f t="shared" si="210"/>
        <v>1.084666620335776</v>
      </c>
      <c r="X809" s="828">
        <f t="shared" si="211"/>
        <v>0.13228119778484798</v>
      </c>
      <c r="Y809" s="839"/>
      <c r="Z809" s="820">
        <f t="shared" si="212"/>
        <v>153.40909090909091</v>
      </c>
      <c r="AA809" s="830">
        <f t="shared" si="213"/>
        <v>46.034090909090907</v>
      </c>
      <c r="AB809" s="822">
        <v>12</v>
      </c>
      <c r="AC809" s="831">
        <v>1.76</v>
      </c>
      <c r="AD809" s="831" t="s">
        <v>137</v>
      </c>
      <c r="AE809" s="831">
        <v>14.31</v>
      </c>
      <c r="AF809" s="831">
        <v>5.6</v>
      </c>
      <c r="AG809" s="831">
        <v>11.799999999999999</v>
      </c>
      <c r="AH809" s="831">
        <v>-47.3</v>
      </c>
      <c r="AI809" s="831" t="s">
        <v>137</v>
      </c>
      <c r="AJ809" s="831">
        <v>11.200000000000001</v>
      </c>
      <c r="AK809" s="831" t="s">
        <v>137</v>
      </c>
      <c r="AL809" s="832">
        <v>1090</v>
      </c>
      <c r="AM809" s="833">
        <v>7.580000000000001</v>
      </c>
      <c r="AN809" s="831">
        <v>1.32</v>
      </c>
      <c r="AO809" s="834">
        <f t="shared" si="214"/>
        <v>-41.220031002663873</v>
      </c>
      <c r="AP809" s="835">
        <f t="shared" si="215"/>
        <v>4.8140599064270297</v>
      </c>
      <c r="AQ809" s="836">
        <f t="shared" si="216"/>
        <v>238.48742572470451</v>
      </c>
      <c r="AR809" s="702">
        <f>INDEX(Historical!$C$7:$C$1437,MATCH(B809,Historical!$B$7:$B$1446,0))*IF(AH809="n/a",1.03,IF(AH809&lt;0,1.01,IF(AH809&gt;10,1.1,(1+AH809/100))))</f>
        <v>2.7068000000000003</v>
      </c>
      <c r="AS809" s="830">
        <f t="shared" si="217"/>
        <v>2.7880040000000004</v>
      </c>
      <c r="AT809" s="830">
        <f t="shared" si="222"/>
        <v>2.8716441200000005</v>
      </c>
      <c r="AU809" s="830">
        <f t="shared" si="222"/>
        <v>2.9577934436000004</v>
      </c>
      <c r="AV809" s="830">
        <f t="shared" si="222"/>
        <v>3.0465272469080005</v>
      </c>
      <c r="AW809" s="820">
        <f t="shared" si="218"/>
        <v>14.370768810508002</v>
      </c>
      <c r="AX809" s="837">
        <f t="shared" si="219"/>
        <v>17.737310306724268</v>
      </c>
      <c r="AY809" s="992">
        <v>0.88</v>
      </c>
      <c r="AZ809" s="833">
        <v>39.69</v>
      </c>
      <c r="BA809" s="833">
        <v>-1.34</v>
      </c>
      <c r="BB809" s="833">
        <v>6.59</v>
      </c>
      <c r="BC809" s="833">
        <v>14.530000000000001</v>
      </c>
      <c r="BD809" s="961"/>
      <c r="BE809" s="664">
        <v>1986</v>
      </c>
      <c r="BF809" s="946" t="e">
        <f>#VALUE!</f>
        <v>#VALUE!</v>
      </c>
      <c r="BG809" s="893">
        <v>5</v>
      </c>
    </row>
    <row r="810" spans="1:59" ht="11.25" customHeight="1" x14ac:dyDescent="0.2">
      <c r="A810" s="609" t="s">
        <v>367</v>
      </c>
      <c r="B810" s="925" t="s">
        <v>368</v>
      </c>
      <c r="C810" s="988" t="s">
        <v>108</v>
      </c>
      <c r="D810" s="988" t="s">
        <v>4373</v>
      </c>
      <c r="E810" s="792">
        <v>27</v>
      </c>
      <c r="F810" s="526">
        <v>102</v>
      </c>
      <c r="G810" s="526" t="s">
        <v>37</v>
      </c>
      <c r="H810" s="526" t="s">
        <v>37</v>
      </c>
      <c r="I810" s="916">
        <v>69.86</v>
      </c>
      <c r="J810" s="702">
        <f t="shared" si="207"/>
        <v>1.7177211565989121</v>
      </c>
      <c r="K810" s="933">
        <v>0.3</v>
      </c>
      <c r="L810" s="639">
        <v>4</v>
      </c>
      <c r="M810" s="693">
        <f t="shared" si="208"/>
        <v>1.2</v>
      </c>
      <c r="N810" s="921" t="s">
        <v>164</v>
      </c>
      <c r="O810" s="796">
        <v>0.28999999999999998</v>
      </c>
      <c r="P810" s="915">
        <v>43441</v>
      </c>
      <c r="Q810" s="915">
        <v>43467</v>
      </c>
      <c r="R810" s="693">
        <f t="shared" si="209"/>
        <v>3.4482758620689689</v>
      </c>
      <c r="S810" s="759">
        <f>IF(INDEX(Historical!$D$7:$D$1437,MATCH(B810,Historical!$B$7:$B$1446,0))=0,"n/a",(INDEX(Historical!$C$7:$C$1437,MATCH(B810,Historical!$B$7:$B$1446,0))/INDEX(Historical!$D$7:$D$1437,MATCH(B810,Historical!$B$7:$B$1446,0))-1)*100)</f>
        <v>12.254901960784315</v>
      </c>
      <c r="T810" s="759">
        <f>IF(INDEX(Historical!$F$7:$F$1430,MATCH(B810,Historical!$B$7:$B$1446,0))=0,"n/a",((INDEX(Historical!$C$7:$C$1437,MATCH(B810,Historical!$B$7:$B$1446,0))/INDEX(Historical!$F$7:$F$1430,MATCH(B810,Historical!$B$7:$B$1446,0)))^(1/3)-1)*100)</f>
        <v>6.7970388013787186</v>
      </c>
      <c r="U810" s="759">
        <f>IF(INDEX(Historical!$H$7:$H$1430,MATCH(B810,Historical!$B$7:$B$1446,0))=0,"n/a",((INDEX(Historical!$C$7:$C$1437,MATCH(B810,Historical!$B$7:$B$1446,0))/INDEX(Historical!$H$7:$H$1430,MATCH(B810,Historical!$B$7:$B$1446,0)))^(1/5)-1)*100)</f>
        <v>5.8915747965536225</v>
      </c>
      <c r="V810" s="759">
        <f>IF(INDEX(Historical!$O$7:$O$1430,MATCH(B810,Historical!$B$7:$B$1446,0))=0,"n/a",((INDEX(Historical!$C$7:$C$1437,MATCH(B810,Historical!$B$7:$B$1446,0))/INDEX(Historical!$O$7:$O$1430,MATCH(B810,Historical!$B$7:$B$1446,0)))^(1/10)-1)*100)</f>
        <v>6.1564761435743742</v>
      </c>
      <c r="W810" s="760">
        <f t="shared" si="210"/>
        <v>0.95697192016292731</v>
      </c>
      <c r="X810" s="761">
        <f t="shared" si="211"/>
        <v>1.7328161166334182</v>
      </c>
      <c r="Y810" s="926"/>
      <c r="Z810" s="702">
        <f t="shared" si="212"/>
        <v>31.088082901554404</v>
      </c>
      <c r="AA810" s="935">
        <f t="shared" si="213"/>
        <v>18.098445595854923</v>
      </c>
      <c r="AB810" s="639">
        <v>12</v>
      </c>
      <c r="AC810" s="916">
        <v>3.86</v>
      </c>
      <c r="AD810" s="916">
        <v>1.76</v>
      </c>
      <c r="AE810" s="916">
        <v>4.3899999999999997</v>
      </c>
      <c r="AF810" s="916">
        <v>1.53</v>
      </c>
      <c r="AG810" s="916">
        <v>12.8</v>
      </c>
      <c r="AH810" s="916">
        <v>3</v>
      </c>
      <c r="AI810" s="916">
        <v>2.25</v>
      </c>
      <c r="AJ810" s="916">
        <v>3.4000000000000004</v>
      </c>
      <c r="AK810" s="916">
        <v>10.299999999999999</v>
      </c>
      <c r="AL810" s="928">
        <v>3400</v>
      </c>
      <c r="AM810" s="922">
        <v>0.8</v>
      </c>
      <c r="AN810" s="916">
        <v>0.04</v>
      </c>
      <c r="AO810" s="802">
        <f t="shared" si="214"/>
        <v>-10.489149642702388</v>
      </c>
      <c r="AP810" s="803">
        <f t="shared" si="215"/>
        <v>7.6092959531525342</v>
      </c>
      <c r="AQ810" s="936">
        <f t="shared" si="216"/>
        <v>10.936662132864573</v>
      </c>
      <c r="AR810" s="702">
        <f>INDEX(Historical!$C$7:$C$1437,MATCH(B810,Historical!$B$7:$B$1446,0))*IF(AH810="n/a",1.03,IF(AH810&lt;0,1.01,IF(AH810&gt;10,1.1,(1+AH810/100))))</f>
        <v>1.1793500000000001</v>
      </c>
      <c r="AS810" s="935">
        <f t="shared" si="217"/>
        <v>1.205885375</v>
      </c>
      <c r="AT810" s="935">
        <f t="shared" si="222"/>
        <v>1.3264739125000002</v>
      </c>
      <c r="AU810" s="935">
        <f t="shared" si="222"/>
        <v>1.4591213037500004</v>
      </c>
      <c r="AV810" s="935">
        <f t="shared" si="222"/>
        <v>1.6050334341250005</v>
      </c>
      <c r="AW810" s="702">
        <f t="shared" si="218"/>
        <v>6.7758640253750011</v>
      </c>
      <c r="AX810" s="810">
        <f t="shared" si="219"/>
        <v>9.6992041588534228</v>
      </c>
      <c r="AY810" s="991">
        <v>0.87</v>
      </c>
      <c r="AZ810" s="922">
        <v>22.56</v>
      </c>
      <c r="BA810" s="922">
        <v>-14.95</v>
      </c>
      <c r="BB810" s="922">
        <v>4.79</v>
      </c>
      <c r="BC810" s="922">
        <v>2.44</v>
      </c>
      <c r="BE810" s="664">
        <v>1993</v>
      </c>
      <c r="BF810" s="946" t="e">
        <f>#VALUE!</f>
        <v>#VALUE!</v>
      </c>
      <c r="BG810" s="931">
        <v>1.3</v>
      </c>
    </row>
    <row r="811" spans="1:59" ht="11.25" customHeight="1" x14ac:dyDescent="0.2">
      <c r="A811" s="537" t="s">
        <v>1754</v>
      </c>
      <c r="B811" s="925" t="s">
        <v>1755</v>
      </c>
      <c r="C811" s="988" t="s">
        <v>108</v>
      </c>
      <c r="D811" s="988" t="s">
        <v>4373</v>
      </c>
      <c r="E811" s="792">
        <v>8</v>
      </c>
      <c r="F811" s="526">
        <v>535</v>
      </c>
      <c r="G811" s="526" t="s">
        <v>37</v>
      </c>
      <c r="H811" s="526" t="s">
        <v>37</v>
      </c>
      <c r="I811" s="924">
        <v>17.36</v>
      </c>
      <c r="J811" s="702">
        <f t="shared" si="207"/>
        <v>4.838709677419355</v>
      </c>
      <c r="K811" s="927">
        <v>0.21</v>
      </c>
      <c r="L811" s="639">
        <v>4</v>
      </c>
      <c r="M811" s="693">
        <f t="shared" si="208"/>
        <v>0.84</v>
      </c>
      <c r="N811" s="921" t="s">
        <v>241</v>
      </c>
      <c r="O811" s="795">
        <v>0.2</v>
      </c>
      <c r="P811" s="915">
        <v>43370</v>
      </c>
      <c r="Q811" s="915">
        <v>43388</v>
      </c>
      <c r="R811" s="693">
        <f t="shared" si="209"/>
        <v>4.9999999999999902</v>
      </c>
      <c r="S811" s="759">
        <f>IF(INDEX(Historical!$D$7:$D$1437,MATCH(B811,Historical!$B$7:$B$1446,0))=0,"n/a",(INDEX(Historical!$C$7:$C$1437,MATCH(B811,Historical!$B$7:$B$1446,0))/INDEX(Historical!$D$7:$D$1437,MATCH(B811,Historical!$B$7:$B$1446,0))-1)*100)</f>
        <v>19.696969696969724</v>
      </c>
      <c r="T811" s="759">
        <f>IF(INDEX(Historical!$F$7:$F$1430,MATCH(B811,Historical!$B$7:$B$1446,0))=0,"n/a",((INDEX(Historical!$C$7:$C$1437,MATCH(B811,Historical!$B$7:$B$1446,0))/INDEX(Historical!$F$7:$F$1430,MATCH(B811,Historical!$B$7:$B$1446,0)))^(1/3)-1)*100)</f>
        <v>9.0014860278597286</v>
      </c>
      <c r="U811" s="759">
        <f>IF(INDEX(Historical!$H$7:$H$1430,MATCH(B811,Historical!$B$7:$B$1446,0))=0,"n/a",((INDEX(Historical!$C$7:$C$1437,MATCH(B811,Historical!$B$7:$B$1446,0))/INDEX(Historical!$H$7:$H$1430,MATCH(B811,Historical!$B$7:$B$1446,0)))^(1/5)-1)*100)</f>
        <v>7.9062664641615266</v>
      </c>
      <c r="V811" s="759">
        <f>IF(INDEX(Historical!$O$7:$O$1430,MATCH(B811,Historical!$B$7:$B$1446,0))=0,"n/a",((INDEX(Historical!$C$7:$C$1437,MATCH(B811,Historical!$B$7:$B$1446,0))/INDEX(Historical!$O$7:$O$1430,MATCH(B811,Historical!$B$7:$B$1446,0)))^(1/10)-1)*100)</f>
        <v>0.3878954965675252</v>
      </c>
      <c r="W811" s="760">
        <f t="shared" si="210"/>
        <v>20.382465210665824</v>
      </c>
      <c r="X811" s="761">
        <f t="shared" si="211"/>
        <v>0.752977758491574</v>
      </c>
      <c r="Y811" s="716"/>
      <c r="Z811" s="702">
        <f t="shared" si="212"/>
        <v>63.636363636363633</v>
      </c>
      <c r="AA811" s="935">
        <f t="shared" si="213"/>
        <v>13.15151515151515</v>
      </c>
      <c r="AB811" s="639">
        <v>12</v>
      </c>
      <c r="AC811" s="916">
        <v>1.32</v>
      </c>
      <c r="AD811" s="916">
        <v>1.32</v>
      </c>
      <c r="AE811" s="916">
        <v>3.73</v>
      </c>
      <c r="AF811" s="916">
        <v>0.94</v>
      </c>
      <c r="AG811" s="916">
        <v>7.8</v>
      </c>
      <c r="AH811" s="916">
        <v>42.4</v>
      </c>
      <c r="AI811" s="916">
        <v>9.4</v>
      </c>
      <c r="AJ811" s="916">
        <v>10.5</v>
      </c>
      <c r="AK811" s="916">
        <v>10</v>
      </c>
      <c r="AL811" s="928">
        <v>3820</v>
      </c>
      <c r="AM811" s="922">
        <v>0.70000000000000007</v>
      </c>
      <c r="AN811" s="916">
        <v>0.28000000000000003</v>
      </c>
      <c r="AO811" s="802">
        <f t="shared" si="214"/>
        <v>-0.40653900993426895</v>
      </c>
      <c r="AP811" s="803">
        <f t="shared" si="215"/>
        <v>12.744976141580882</v>
      </c>
      <c r="AQ811" s="936">
        <f t="shared" si="216"/>
        <v>-25.875707258613435</v>
      </c>
      <c r="AR811" s="702">
        <f>INDEX(Historical!$C$7:$C$1437,MATCH(B811,Historical!$B$7:$B$1446,0))*IF(AH811="n/a",1.03,IF(AH811&lt;0,1.01,IF(AH811&gt;10,1.1,(1+AH811/100))))</f>
        <v>0.86900000000000011</v>
      </c>
      <c r="AS811" s="935">
        <f t="shared" si="217"/>
        <v>0.95068600000000014</v>
      </c>
      <c r="AT811" s="935">
        <f t="shared" si="222"/>
        <v>1.0457546000000002</v>
      </c>
      <c r="AU811" s="935">
        <f t="shared" si="222"/>
        <v>1.1503300600000004</v>
      </c>
      <c r="AV811" s="935">
        <f t="shared" si="222"/>
        <v>1.2653630660000006</v>
      </c>
      <c r="AW811" s="702">
        <f t="shared" si="218"/>
        <v>5.281133726000002</v>
      </c>
      <c r="AX811" s="810">
        <f t="shared" si="219"/>
        <v>30.421277223502319</v>
      </c>
      <c r="AY811" s="991">
        <v>1.1100000000000001</v>
      </c>
      <c r="AZ811" s="922">
        <v>15.079999999999998</v>
      </c>
      <c r="BA811" s="922">
        <v>-30.25</v>
      </c>
      <c r="BB811" s="922">
        <v>-0.59</v>
      </c>
      <c r="BC811" s="922">
        <v>-9.1399999999999988</v>
      </c>
      <c r="BE811" s="664">
        <v>2011</v>
      </c>
      <c r="BF811" s="946" t="e">
        <f>#VALUE!</f>
        <v>#VALUE!</v>
      </c>
      <c r="BG811" s="931">
        <v>1.2</v>
      </c>
    </row>
    <row r="812" spans="1:59" x14ac:dyDescent="0.2">
      <c r="A812" s="628" t="s">
        <v>1758</v>
      </c>
      <c r="B812" s="925" t="s">
        <v>1759</v>
      </c>
      <c r="C812" s="988" t="s">
        <v>108</v>
      </c>
      <c r="D812" s="988" t="s">
        <v>4373</v>
      </c>
      <c r="E812" s="792">
        <v>7</v>
      </c>
      <c r="F812" s="526">
        <v>648</v>
      </c>
      <c r="G812" s="526" t="s">
        <v>106</v>
      </c>
      <c r="H812" s="526" t="s">
        <v>106</v>
      </c>
      <c r="I812" s="924">
        <v>39.51</v>
      </c>
      <c r="J812" s="702">
        <f t="shared" si="207"/>
        <v>3.1384459630473303</v>
      </c>
      <c r="K812" s="927">
        <v>0.31</v>
      </c>
      <c r="L812" s="639">
        <v>4</v>
      </c>
      <c r="M812" s="693">
        <f t="shared" si="208"/>
        <v>1.24</v>
      </c>
      <c r="N812" s="921" t="s">
        <v>122</v>
      </c>
      <c r="O812" s="795">
        <v>0.3</v>
      </c>
      <c r="P812" s="915">
        <v>43490</v>
      </c>
      <c r="Q812" s="915">
        <v>43503</v>
      </c>
      <c r="R812" s="693">
        <f t="shared" si="209"/>
        <v>3.3333333333333366</v>
      </c>
      <c r="S812" s="759">
        <f>IF(INDEX(Historical!$D$7:$D$1437,MATCH(B812,Historical!$B$7:$B$1446,0))=0,"n/a",(INDEX(Historical!$C$7:$C$1437,MATCH(B812,Historical!$B$7:$B$1446,0))/INDEX(Historical!$D$7:$D$1437,MATCH(B812,Historical!$B$7:$B$1446,0))-1)*100)</f>
        <v>3.4482758620689724</v>
      </c>
      <c r="T812" s="759">
        <f>IF(INDEX(Historical!$F$7:$F$1430,MATCH(B812,Historical!$B$7:$B$1446,0))=0,"n/a",((INDEX(Historical!$C$7:$C$1437,MATCH(B812,Historical!$B$7:$B$1446,0))/INDEX(Historical!$F$7:$F$1430,MATCH(B812,Historical!$B$7:$B$1446,0)))^(1/3)-1)*100)</f>
        <v>3.5744168651286268</v>
      </c>
      <c r="U812" s="759">
        <f>IF(INDEX(Historical!$H$7:$H$1430,MATCH(B812,Historical!$B$7:$B$1446,0))=0,"n/a",((INDEX(Historical!$C$7:$C$1437,MATCH(B812,Historical!$B$7:$B$1446,0))/INDEX(Historical!$H$7:$H$1430,MATCH(B812,Historical!$B$7:$B$1446,0)))^(1/5)-1)*100)</f>
        <v>3.5075369861429451</v>
      </c>
      <c r="V812" s="759">
        <f>IF(INDEX(Historical!$O$7:$O$1430,MATCH(B812,Historical!$B$7:$B$1446,0))=0,"n/a",((INDEX(Historical!$C$7:$C$1437,MATCH(B812,Historical!$B$7:$B$1446,0))/INDEX(Historical!$O$7:$O$1430,MATCH(B812,Historical!$B$7:$B$1446,0)))^(1/10)-1)*100)</f>
        <v>0.69231420593451887</v>
      </c>
      <c r="W812" s="760">
        <f t="shared" si="210"/>
        <v>5.0663946457783622</v>
      </c>
      <c r="X812" s="761" t="str">
        <f t="shared" si="211"/>
        <v>n/a</v>
      </c>
      <c r="Y812" s="716"/>
      <c r="Z812" s="702">
        <f t="shared" si="212"/>
        <v>77.987421383647799</v>
      </c>
      <c r="AA812" s="935">
        <f t="shared" si="213"/>
        <v>24.849056603773583</v>
      </c>
      <c r="AB812" s="639">
        <v>12</v>
      </c>
      <c r="AC812" s="916">
        <v>1.59</v>
      </c>
      <c r="AD812" s="916" t="s">
        <v>137</v>
      </c>
      <c r="AE812" s="916">
        <v>5.41</v>
      </c>
      <c r="AF812" s="916">
        <v>2.74</v>
      </c>
      <c r="AG812" s="916">
        <v>11.600000000000001</v>
      </c>
      <c r="AH812" s="916">
        <v>-20.200000000000003</v>
      </c>
      <c r="AI812" s="916" t="s">
        <v>137</v>
      </c>
      <c r="AJ812" s="916">
        <v>-0.1</v>
      </c>
      <c r="AK812" s="916" t="s">
        <v>137</v>
      </c>
      <c r="AL812" s="928">
        <v>174.24</v>
      </c>
      <c r="AM812" s="922">
        <v>0.5</v>
      </c>
      <c r="AN812" s="916">
        <v>0.43</v>
      </c>
      <c r="AO812" s="802">
        <f t="shared" si="214"/>
        <v>-18.203073654583307</v>
      </c>
      <c r="AP812" s="803">
        <f t="shared" si="215"/>
        <v>6.6459829491902749</v>
      </c>
      <c r="AQ812" s="936">
        <f t="shared" si="216"/>
        <v>73.955824653322892</v>
      </c>
      <c r="AR812" s="702">
        <f>INDEX(Historical!$C$7:$C$1437,MATCH(B812,Historical!$B$7:$B$1446,0))*IF(AH812="n/a",1.03,IF(AH812&lt;0,1.01,IF(AH812&gt;10,1.1,(1+AH812/100))))</f>
        <v>1.212</v>
      </c>
      <c r="AS812" s="935">
        <f t="shared" si="217"/>
        <v>1.2483599999999999</v>
      </c>
      <c r="AT812" s="935">
        <f t="shared" si="222"/>
        <v>1.2858107999999999</v>
      </c>
      <c r="AU812" s="935">
        <f t="shared" si="222"/>
        <v>1.324385124</v>
      </c>
      <c r="AV812" s="935">
        <f t="shared" si="222"/>
        <v>1.36411667772</v>
      </c>
      <c r="AW812" s="702">
        <f t="shared" si="218"/>
        <v>6.43467260172</v>
      </c>
      <c r="AX812" s="810">
        <f t="shared" si="219"/>
        <v>16.286187298709187</v>
      </c>
      <c r="AY812" s="991">
        <v>0.18</v>
      </c>
      <c r="AZ812" s="922">
        <v>8.82</v>
      </c>
      <c r="BA812" s="922">
        <v>-26.83</v>
      </c>
      <c r="BB812" s="922">
        <v>-11.33</v>
      </c>
      <c r="BC812" s="922">
        <v>-17.77</v>
      </c>
      <c r="BE812" s="664">
        <v>2013</v>
      </c>
      <c r="BF812" s="946" t="e">
        <f>#VALUE!</f>
        <v>#VALUE!</v>
      </c>
      <c r="BG812" s="931">
        <v>0.89999999999999991</v>
      </c>
    </row>
    <row r="813" spans="1:59" x14ac:dyDescent="0.2">
      <c r="A813" s="537" t="s">
        <v>1766</v>
      </c>
      <c r="B813" s="925" t="s">
        <v>1767</v>
      </c>
      <c r="C813" s="988" t="s">
        <v>154</v>
      </c>
      <c r="D813" s="988" t="s">
        <v>4355</v>
      </c>
      <c r="E813" s="792">
        <v>9</v>
      </c>
      <c r="F813" s="526">
        <v>376</v>
      </c>
      <c r="G813" s="526" t="s">
        <v>106</v>
      </c>
      <c r="H813" s="526" t="s">
        <v>106</v>
      </c>
      <c r="I813" s="924">
        <v>233.07</v>
      </c>
      <c r="J813" s="702">
        <f t="shared" si="207"/>
        <v>1.5446003346634061</v>
      </c>
      <c r="K813" s="927">
        <v>0.9</v>
      </c>
      <c r="L813" s="639">
        <v>4</v>
      </c>
      <c r="M813" s="693">
        <f t="shared" si="208"/>
        <v>3.6</v>
      </c>
      <c r="N813" s="921" t="s">
        <v>196</v>
      </c>
      <c r="O813" s="795">
        <v>0.75</v>
      </c>
      <c r="P813" s="658">
        <v>43266</v>
      </c>
      <c r="Q813" s="658">
        <v>43277</v>
      </c>
      <c r="R813" s="693">
        <f t="shared" si="209"/>
        <v>20.000000000000004</v>
      </c>
      <c r="S813" s="759">
        <f>IF(INDEX(Historical!$D$7:$D$1437,MATCH(B813,Historical!$B$7:$B$1446,0))=0,"n/a",(INDEX(Historical!$C$7:$C$1437,MATCH(B813,Historical!$B$7:$B$1446,0))/INDEX(Historical!$D$7:$D$1437,MATCH(B813,Historical!$B$7:$B$1446,0))-1)*100)</f>
        <v>19.999999999999996</v>
      </c>
      <c r="T813" s="759">
        <f>IF(INDEX(Historical!$F$7:$F$1430,MATCH(B813,Historical!$B$7:$B$1446,0))=0,"n/a",((INDEX(Historical!$C$7:$C$1437,MATCH(B813,Historical!$B$7:$B$1446,0))/INDEX(Historical!$F$7:$F$1430,MATCH(B813,Historical!$B$7:$B$1446,0)))^(1/3)-1)*100)</f>
        <v>22.538513504568325</v>
      </c>
      <c r="U813" s="759">
        <f>IF(INDEX(Historical!$H$7:$H$1430,MATCH(B813,Historical!$B$7:$B$1446,0))=0,"n/a",((INDEX(Historical!$C$7:$C$1437,MATCH(B813,Historical!$B$7:$B$1446,0))/INDEX(Historical!$H$7:$H$1430,MATCH(B813,Historical!$B$7:$B$1446,0)))^(1/5)-1)*100)</f>
        <v>26.800042209031204</v>
      </c>
      <c r="V813" s="759">
        <f>IF(INDEX(Historical!$O$7:$O$1430,MATCH(B813,Historical!$B$7:$B$1446,0))=0,"n/a",((INDEX(Historical!$C$7:$C$1437,MATCH(B813,Historical!$B$7:$B$1446,0))/INDEX(Historical!$O$7:$O$1430,MATCH(B813,Historical!$B$7:$B$1446,0)))^(1/10)-1)*100)</f>
        <v>60.719948299235085</v>
      </c>
      <c r="W813" s="760">
        <f t="shared" si="210"/>
        <v>0.44137129493189664</v>
      </c>
      <c r="X813" s="761">
        <f t="shared" si="211"/>
        <v>1.5491353878052723</v>
      </c>
      <c r="Y813" s="925"/>
      <c r="Z813" s="702">
        <f t="shared" si="212"/>
        <v>27.950310559006208</v>
      </c>
      <c r="AA813" s="935">
        <f t="shared" si="213"/>
        <v>18.095496894409937</v>
      </c>
      <c r="AB813" s="639">
        <v>12</v>
      </c>
      <c r="AC813" s="916">
        <v>12.88</v>
      </c>
      <c r="AD813" s="916">
        <v>1.35</v>
      </c>
      <c r="AE813" s="916">
        <v>0.97</v>
      </c>
      <c r="AF813" s="916">
        <v>4.34</v>
      </c>
      <c r="AG813" s="916">
        <v>25.4</v>
      </c>
      <c r="AH813" s="916">
        <v>28.299999999999997</v>
      </c>
      <c r="AI813" s="916">
        <v>13.13</v>
      </c>
      <c r="AJ813" s="916">
        <v>17.299999999999997</v>
      </c>
      <c r="AK813" s="916">
        <v>13.41</v>
      </c>
      <c r="AL813" s="928">
        <v>224450</v>
      </c>
      <c r="AM813" s="922">
        <v>0.4</v>
      </c>
      <c r="AN813" s="916">
        <v>0.71</v>
      </c>
      <c r="AO813" s="802">
        <f t="shared" si="214"/>
        <v>10.249145649284674</v>
      </c>
      <c r="AP813" s="803">
        <f t="shared" si="215"/>
        <v>28.344642543694611</v>
      </c>
      <c r="AQ813" s="936">
        <f t="shared" si="216"/>
        <v>86.826665384122094</v>
      </c>
      <c r="AR813" s="702">
        <f>INDEX(Historical!$C$7:$C$1437,MATCH(B813,Historical!$B$7:$B$1446,0))*IF(AH813="n/a",1.03,IF(AH813&lt;0,1.01,IF(AH813&gt;10,1.1,(1+AH813/100))))</f>
        <v>3.7950000000000004</v>
      </c>
      <c r="AS813" s="935">
        <f t="shared" si="217"/>
        <v>4.174500000000001</v>
      </c>
      <c r="AT813" s="935">
        <f t="shared" si="222"/>
        <v>4.5919500000000015</v>
      </c>
      <c r="AU813" s="935">
        <f t="shared" si="222"/>
        <v>5.0511450000000018</v>
      </c>
      <c r="AV813" s="935">
        <f t="shared" si="222"/>
        <v>5.5562595000000021</v>
      </c>
      <c r="AW813" s="702">
        <f t="shared" si="218"/>
        <v>23.168854500000009</v>
      </c>
      <c r="AX813" s="810">
        <f t="shared" si="219"/>
        <v>9.940727892907713</v>
      </c>
      <c r="AY813" s="991">
        <v>0.75</v>
      </c>
      <c r="AZ813" s="922">
        <v>12.02</v>
      </c>
      <c r="BA813" s="922">
        <v>-19.059999999999999</v>
      </c>
      <c r="BB813" s="922">
        <v>-4.8500000000000005</v>
      </c>
      <c r="BC813" s="922">
        <v>-9.56</v>
      </c>
      <c r="BE813" s="664">
        <v>2010</v>
      </c>
      <c r="BF813" s="946" t="e">
        <f>#VALUE!</f>
        <v>#VALUE!</v>
      </c>
      <c r="BG813" s="931">
        <v>8.2000000000000011</v>
      </c>
    </row>
    <row r="814" spans="1:59" x14ac:dyDescent="0.2">
      <c r="A814" s="537" t="s">
        <v>1770</v>
      </c>
      <c r="B814" s="925" t="s">
        <v>1771</v>
      </c>
      <c r="C814" s="988" t="s">
        <v>108</v>
      </c>
      <c r="D814" s="988" t="s">
        <v>118</v>
      </c>
      <c r="E814" s="792">
        <v>10</v>
      </c>
      <c r="F814" s="526">
        <v>319</v>
      </c>
      <c r="G814" s="526" t="s">
        <v>115</v>
      </c>
      <c r="H814" s="526" t="s">
        <v>115</v>
      </c>
      <c r="I814" s="924">
        <v>36.92</v>
      </c>
      <c r="J814" s="702">
        <f t="shared" si="207"/>
        <v>2.8169014084507045</v>
      </c>
      <c r="K814" s="927">
        <v>0.26</v>
      </c>
      <c r="L814" s="639">
        <v>4</v>
      </c>
      <c r="M814" s="693">
        <f t="shared" si="208"/>
        <v>1.04</v>
      </c>
      <c r="N814" s="921" t="s">
        <v>238</v>
      </c>
      <c r="O814" s="795">
        <v>0.23</v>
      </c>
      <c r="P814" s="915">
        <v>43308</v>
      </c>
      <c r="Q814" s="915">
        <v>43329</v>
      </c>
      <c r="R814" s="693">
        <f t="shared" si="209"/>
        <v>13.043478260869565</v>
      </c>
      <c r="S814" s="759">
        <f>IF(INDEX(Historical!$D$7:$D$1437,MATCH(B814,Historical!$B$7:$B$1446,0))=0,"n/a",(INDEX(Historical!$C$7:$C$1437,MATCH(B814,Historical!$B$7:$B$1446,0))/INDEX(Historical!$D$7:$D$1437,MATCH(B814,Historical!$B$7:$B$1446,0))-1)*100)</f>
        <v>13.953488372093004</v>
      </c>
      <c r="T814" s="759">
        <f>IF(INDEX(Historical!$F$7:$F$1430,MATCH(B814,Historical!$B$7:$B$1446,0))=0,"n/a",((INDEX(Historical!$C$7:$C$1437,MATCH(B814,Historical!$B$7:$B$1446,0))/INDEX(Historical!$F$7:$F$1430,MATCH(B814,Historical!$B$7:$B$1446,0)))^(1/3)-1)*100)</f>
        <v>11.868894208139679</v>
      </c>
      <c r="U814" s="759">
        <f>IF(INDEX(Historical!$H$7:$H$1430,MATCH(B814,Historical!$B$7:$B$1446,0))=0,"n/a",((INDEX(Historical!$C$7:$C$1437,MATCH(B814,Historical!$B$7:$B$1446,0))/INDEX(Historical!$H$7:$H$1430,MATCH(B814,Historical!$B$7:$B$1446,0)))^(1/5)-1)*100)</f>
        <v>12.246466207113937</v>
      </c>
      <c r="V814" s="759">
        <f>IF(INDEX(Historical!$O$7:$O$1430,MATCH(B814,Historical!$B$7:$B$1446,0))=0,"n/a",((INDEX(Historical!$C$7:$C$1437,MATCH(B814,Historical!$B$7:$B$1446,0))/INDEX(Historical!$O$7:$O$1430,MATCH(B814,Historical!$B$7:$B$1446,0)))^(1/10)-1)*100)</f>
        <v>12.566841929221884</v>
      </c>
      <c r="W814" s="760">
        <f t="shared" si="210"/>
        <v>0.97450626625906922</v>
      </c>
      <c r="X814" s="761" t="str">
        <f t="shared" si="211"/>
        <v>n/a</v>
      </c>
      <c r="Y814" s="716"/>
      <c r="Z814" s="702">
        <f t="shared" si="212"/>
        <v>43.881856540084385</v>
      </c>
      <c r="AA814" s="935">
        <f t="shared" si="213"/>
        <v>15.578059071729959</v>
      </c>
      <c r="AB814" s="639">
        <v>12</v>
      </c>
      <c r="AC814" s="916">
        <v>2.37</v>
      </c>
      <c r="AD814" s="916">
        <v>2</v>
      </c>
      <c r="AE814" s="916">
        <v>0.67</v>
      </c>
      <c r="AF814" s="916">
        <v>0.93</v>
      </c>
      <c r="AG814" s="916">
        <v>5.8000000000000007</v>
      </c>
      <c r="AH814" s="916">
        <v>-43.8</v>
      </c>
      <c r="AI814" s="916">
        <v>6.8199999999999994</v>
      </c>
      <c r="AJ814" s="916">
        <v>-5.7</v>
      </c>
      <c r="AK814" s="916">
        <v>7.8</v>
      </c>
      <c r="AL814" s="928">
        <v>7810</v>
      </c>
      <c r="AM814" s="922">
        <v>0.5</v>
      </c>
      <c r="AN814" s="916">
        <v>0.34</v>
      </c>
      <c r="AO814" s="802">
        <f t="shared" si="214"/>
        <v>-0.51469145616531797</v>
      </c>
      <c r="AP814" s="803">
        <f t="shared" si="215"/>
        <v>15.063367615564641</v>
      </c>
      <c r="AQ814" s="936">
        <f t="shared" si="216"/>
        <v>-19.757049636857715</v>
      </c>
      <c r="AR814" s="702">
        <f>INDEX(Historical!$C$7:$C$1437,MATCH(B814,Historical!$B$7:$B$1446,0))*IF(AH814="n/a",1.03,IF(AH814&lt;0,1.01,IF(AH814&gt;10,1.1,(1+AH814/100))))</f>
        <v>0.98980000000000001</v>
      </c>
      <c r="AS814" s="935">
        <f t="shared" si="217"/>
        <v>1.0573043600000001</v>
      </c>
      <c r="AT814" s="935">
        <f t="shared" si="222"/>
        <v>1.1397741000800001</v>
      </c>
      <c r="AU814" s="935">
        <f t="shared" si="222"/>
        <v>1.2286764798862402</v>
      </c>
      <c r="AV814" s="935">
        <f t="shared" si="222"/>
        <v>1.3245132453173669</v>
      </c>
      <c r="AW814" s="702">
        <f t="shared" si="218"/>
        <v>5.7400681852836071</v>
      </c>
      <c r="AX814" s="810">
        <f t="shared" si="219"/>
        <v>15.547313611277374</v>
      </c>
      <c r="AY814" s="991">
        <v>1.46</v>
      </c>
      <c r="AZ814" s="922">
        <v>37.940000000000005</v>
      </c>
      <c r="BA814" s="922">
        <v>-25.019999999999996</v>
      </c>
      <c r="BB814" s="922">
        <v>2.59</v>
      </c>
      <c r="BC814" s="922">
        <v>3.53</v>
      </c>
      <c r="BE814" s="664">
        <v>2009</v>
      </c>
      <c r="BF814" s="946" t="e">
        <f>#VALUE!</f>
        <v>#VALUE!</v>
      </c>
      <c r="BG814" s="931">
        <v>0.8</v>
      </c>
    </row>
    <row r="815" spans="1:59" x14ac:dyDescent="0.2">
      <c r="A815" s="609" t="s">
        <v>837</v>
      </c>
      <c r="B815" s="925" t="s">
        <v>838</v>
      </c>
      <c r="C815" s="988" t="s">
        <v>112</v>
      </c>
      <c r="D815" s="988" t="s">
        <v>4391</v>
      </c>
      <c r="E815" s="792">
        <v>13</v>
      </c>
      <c r="F815" s="526">
        <v>293</v>
      </c>
      <c r="G815" s="526" t="s">
        <v>37</v>
      </c>
      <c r="H815" s="526" t="s">
        <v>37</v>
      </c>
      <c r="I815" s="924">
        <v>177.04</v>
      </c>
      <c r="J815" s="702">
        <f t="shared" si="207"/>
        <v>1.9882512426570267</v>
      </c>
      <c r="K815" s="927">
        <v>0.88</v>
      </c>
      <c r="L815" s="639">
        <v>4</v>
      </c>
      <c r="M815" s="693">
        <f t="shared" si="208"/>
        <v>3.52</v>
      </c>
      <c r="N815" s="921" t="s">
        <v>320</v>
      </c>
      <c r="O815" s="795">
        <v>0.8</v>
      </c>
      <c r="P815" s="915">
        <v>43523</v>
      </c>
      <c r="Q815" s="915">
        <v>43553</v>
      </c>
      <c r="R815" s="693">
        <f t="shared" si="209"/>
        <v>9.9999999999999947</v>
      </c>
      <c r="S815" s="759">
        <f>IF(INDEX(Historical!$D$7:$D$1437,MATCH(B815,Historical!$B$7:$B$1446,0))=0,"n/a",(INDEX(Historical!$C$7:$C$1437,MATCH(B815,Historical!$B$7:$B$1446,0))/INDEX(Historical!$D$7:$D$1437,MATCH(B815,Historical!$B$7:$B$1446,0))-1)*100)</f>
        <v>23.387096774193552</v>
      </c>
      <c r="T815" s="759">
        <f>IF(INDEX(Historical!$F$7:$F$1430,MATCH(B815,Historical!$B$7:$B$1446,0))=0,"n/a",((INDEX(Historical!$C$7:$C$1437,MATCH(B815,Historical!$B$7:$B$1446,0))/INDEX(Historical!$F$7:$F$1430,MATCH(B815,Historical!$B$7:$B$1446,0)))^(1/3)-1)*100)</f>
        <v>11.626227731962246</v>
      </c>
      <c r="U815" s="759">
        <f>IF(INDEX(Historical!$H$7:$H$1430,MATCH(B815,Historical!$B$7:$B$1446,0))=0,"n/a",((INDEX(Historical!$C$7:$C$1437,MATCH(B815,Historical!$B$7:$B$1446,0))/INDEX(Historical!$H$7:$H$1430,MATCH(B815,Historical!$B$7:$B$1446,0)))^(1/5)-1)*100)</f>
        <v>15.635702258853957</v>
      </c>
      <c r="V815" s="759">
        <f>IF(INDEX(Historical!$O$7:$O$1430,MATCH(B815,Historical!$B$7:$B$1446,0))=0,"n/a",((INDEX(Historical!$C$7:$C$1437,MATCH(B815,Historical!$B$7:$B$1446,0))/INDEX(Historical!$O$7:$O$1430,MATCH(B815,Historical!$B$7:$B$1446,0)))^(1/10)-1)*100)</f>
        <v>20.733237729811304</v>
      </c>
      <c r="W815" s="760">
        <f t="shared" si="210"/>
        <v>0.75413702686542528</v>
      </c>
      <c r="X815" s="761">
        <f t="shared" si="211"/>
        <v>1.4344680971425647</v>
      </c>
      <c r="Y815" s="926"/>
      <c r="Z815" s="702">
        <f t="shared" si="212"/>
        <v>43.031784841075797</v>
      </c>
      <c r="AA815" s="935">
        <f t="shared" si="213"/>
        <v>21.643031784841074</v>
      </c>
      <c r="AB815" s="639">
        <v>12</v>
      </c>
      <c r="AC815" s="916">
        <v>8.18</v>
      </c>
      <c r="AD815" s="916">
        <v>1.65</v>
      </c>
      <c r="AE815" s="916">
        <v>5.58</v>
      </c>
      <c r="AF815" s="916">
        <v>7.15</v>
      </c>
      <c r="AG815" s="916">
        <v>30.7</v>
      </c>
      <c r="AH815" s="916">
        <v>30.7</v>
      </c>
      <c r="AI815" s="916">
        <v>13.87</v>
      </c>
      <c r="AJ815" s="916">
        <v>10.9</v>
      </c>
      <c r="AK815" s="916">
        <v>13.15</v>
      </c>
      <c r="AL815" s="928">
        <v>126900</v>
      </c>
      <c r="AM815" s="922">
        <v>0.1</v>
      </c>
      <c r="AN815" s="916">
        <v>1.42</v>
      </c>
      <c r="AO815" s="802">
        <f t="shared" si="214"/>
        <v>-4.0190782833300922</v>
      </c>
      <c r="AP815" s="803">
        <f t="shared" si="215"/>
        <v>17.623953501510982</v>
      </c>
      <c r="AQ815" s="936">
        <f t="shared" si="216"/>
        <v>162.25320865454839</v>
      </c>
      <c r="AR815" s="702">
        <f>INDEX(Historical!$C$7:$C$1437,MATCH(B815,Historical!$B$7:$B$1446,0))*IF(AH815="n/a",1.03,IF(AH815&lt;0,1.01,IF(AH815&gt;10,1.1,(1+AH815/100))))</f>
        <v>3.3660000000000005</v>
      </c>
      <c r="AS815" s="935">
        <f t="shared" si="217"/>
        <v>3.7026000000000008</v>
      </c>
      <c r="AT815" s="935">
        <f t="shared" si="222"/>
        <v>4.0728600000000013</v>
      </c>
      <c r="AU815" s="935">
        <f t="shared" si="222"/>
        <v>4.4801460000000022</v>
      </c>
      <c r="AV815" s="935">
        <f t="shared" si="222"/>
        <v>4.9281606000000027</v>
      </c>
      <c r="AW815" s="702">
        <f t="shared" si="218"/>
        <v>20.549766600000005</v>
      </c>
      <c r="AX815" s="810">
        <f t="shared" si="219"/>
        <v>11.607414482602806</v>
      </c>
      <c r="AY815" s="991">
        <v>1.1000000000000001</v>
      </c>
      <c r="AZ815" s="922">
        <v>38.229999999999997</v>
      </c>
      <c r="BA815" s="922">
        <v>-1.4000000000000001</v>
      </c>
      <c r="BB815" s="922">
        <v>5.25</v>
      </c>
      <c r="BC815" s="922">
        <v>13.99</v>
      </c>
      <c r="BE815" s="664">
        <v>2007</v>
      </c>
      <c r="BF815" s="946" t="e">
        <f>#VALUE!</f>
        <v>#VALUE!</v>
      </c>
      <c r="BG815" s="931">
        <v>10.100000000000001</v>
      </c>
    </row>
    <row r="816" spans="1:59" x14ac:dyDescent="0.2">
      <c r="A816" s="609" t="s">
        <v>3932</v>
      </c>
      <c r="B816" s="925" t="s">
        <v>3933</v>
      </c>
      <c r="C816" s="988" t="s">
        <v>108</v>
      </c>
      <c r="D816" s="988" t="s">
        <v>4373</v>
      </c>
      <c r="E816" s="792">
        <v>7</v>
      </c>
      <c r="F816" s="526">
        <v>700</v>
      </c>
      <c r="G816" s="526" t="s">
        <v>106</v>
      </c>
      <c r="H816" s="526" t="s">
        <v>106</v>
      </c>
      <c r="I816" s="924">
        <v>21.6</v>
      </c>
      <c r="J816" s="702">
        <f t="shared" si="207"/>
        <v>1.4814814814814814</v>
      </c>
      <c r="K816" s="927">
        <v>0.08</v>
      </c>
      <c r="L816" s="639">
        <v>4</v>
      </c>
      <c r="M816" s="693">
        <f t="shared" si="208"/>
        <v>0.32</v>
      </c>
      <c r="N816" s="921" t="s">
        <v>152</v>
      </c>
      <c r="O816" s="795">
        <v>7.0000000000000007E-2</v>
      </c>
      <c r="P816" s="915">
        <v>43629</v>
      </c>
      <c r="Q816" s="915">
        <v>43644</v>
      </c>
      <c r="R816" s="693">
        <f t="shared" si="209"/>
        <v>14.285714285714276</v>
      </c>
      <c r="S816" s="759">
        <f>IF(INDEX(Historical!$D$7:$D$1437,MATCH(B816,Historical!$B$7:$B$1446,0))=0,"n/a",(INDEX(Historical!$C$7:$C$1437,MATCH(B816,Historical!$B$7:$B$1446,0))/INDEX(Historical!$D$7:$D$1437,MATCH(B816,Historical!$B$7:$B$1446,0))-1)*100)</f>
        <v>17.391304347826097</v>
      </c>
      <c r="T816" s="759">
        <f>IF(INDEX(Historical!$F$7:$F$1430,MATCH(B816,Historical!$B$7:$B$1446,0))=0,"n/a",((INDEX(Historical!$C$7:$C$1437,MATCH(B816,Historical!$B$7:$B$1446,0))/INDEX(Historical!$F$7:$F$1430,MATCH(B816,Historical!$B$7:$B$1446,0)))^(1/3)-1)*100)</f>
        <v>24.473980004936525</v>
      </c>
      <c r="U816" s="759">
        <f>IF(INDEX(Historical!$H$7:$H$1430,MATCH(B816,Historical!$B$7:$B$1446,0))=0,"n/a",((INDEX(Historical!$C$7:$C$1437,MATCH(B816,Historical!$B$7:$B$1446,0))/INDEX(Historical!$H$7:$H$1430,MATCH(B816,Historical!$B$7:$B$1446,0)))^(1/5)-1)*100)</f>
        <v>55.184557391535982</v>
      </c>
      <c r="V816" s="759">
        <f>IF(INDEX(Historical!$O$7:$O$1430,MATCH(B816,Historical!$B$7:$B$1446,0))=0,"n/a",((INDEX(Historical!$C$7:$C$1437,MATCH(B816,Historical!$B$7:$B$1446,0))/INDEX(Historical!$O$7:$O$1430,MATCH(B816,Historical!$B$7:$B$1446,0)))^(1/10)-1)*100)</f>
        <v>6.0540481614018704</v>
      </c>
      <c r="W816" s="760">
        <f t="shared" si="210"/>
        <v>9.11531522715166</v>
      </c>
      <c r="X816" s="761">
        <f t="shared" si="211"/>
        <v>1.6672071719497275</v>
      </c>
      <c r="Y816" s="716"/>
      <c r="Z816" s="702">
        <f t="shared" si="212"/>
        <v>15.609756097560979</v>
      </c>
      <c r="AA816" s="935">
        <f t="shared" si="213"/>
        <v>10.536585365853661</v>
      </c>
      <c r="AB816" s="639">
        <v>12</v>
      </c>
      <c r="AC816" s="916">
        <v>2.0499999999999998</v>
      </c>
      <c r="AD816" s="916" t="s">
        <v>137</v>
      </c>
      <c r="AE816" s="916">
        <v>3.28</v>
      </c>
      <c r="AF816" s="916">
        <v>1.68</v>
      </c>
      <c r="AG816" s="916">
        <v>14.2</v>
      </c>
      <c r="AH816" s="916">
        <v>47.599999999999994</v>
      </c>
      <c r="AI816" s="916">
        <v>11.77</v>
      </c>
      <c r="AJ816" s="916">
        <v>33.1</v>
      </c>
      <c r="AK816" s="916" t="s">
        <v>137</v>
      </c>
      <c r="AL816" s="928">
        <v>229.61</v>
      </c>
      <c r="AM816" s="922">
        <v>3.5000000000000004</v>
      </c>
      <c r="AN816" s="916">
        <v>7.0000000000000007E-2</v>
      </c>
      <c r="AO816" s="802">
        <f t="shared" si="214"/>
        <v>46.129453507163802</v>
      </c>
      <c r="AP816" s="803">
        <f t="shared" si="215"/>
        <v>56.666038873017463</v>
      </c>
      <c r="AQ816" s="936">
        <f t="shared" si="216"/>
        <v>-11.302102205459608</v>
      </c>
      <c r="AR816" s="702">
        <f>INDEX(Historical!$C$7:$C$1437,MATCH(B816,Historical!$B$7:$B$1446,0))*IF(AH816="n/a",1.03,IF(AH816&lt;0,1.01,IF(AH816&gt;10,1.1,(1+AH816/100))))</f>
        <v>0.29700000000000004</v>
      </c>
      <c r="AS816" s="935">
        <f t="shared" si="217"/>
        <v>0.32670000000000005</v>
      </c>
      <c r="AT816" s="935">
        <f t="shared" si="222"/>
        <v>0.33650100000000005</v>
      </c>
      <c r="AU816" s="935">
        <f t="shared" si="222"/>
        <v>0.34659603000000005</v>
      </c>
      <c r="AV816" s="935">
        <f t="shared" si="222"/>
        <v>0.35699391090000004</v>
      </c>
      <c r="AW816" s="702">
        <f t="shared" si="218"/>
        <v>1.6637909409000002</v>
      </c>
      <c r="AX816" s="810">
        <f t="shared" si="219"/>
        <v>7.7027358375000006</v>
      </c>
      <c r="AY816" s="991">
        <v>0.53</v>
      </c>
      <c r="AZ816" s="922">
        <v>29.03</v>
      </c>
      <c r="BA816" s="922">
        <v>-15.290000000000001</v>
      </c>
      <c r="BB816" s="922">
        <v>4.63</v>
      </c>
      <c r="BC816" s="922">
        <v>-0.4</v>
      </c>
      <c r="BE816" s="664">
        <v>2013</v>
      </c>
      <c r="BF816" s="946" t="e">
        <f>#VALUE!</f>
        <v>#VALUE!</v>
      </c>
      <c r="BG816" s="931">
        <v>1.2</v>
      </c>
    </row>
    <row r="817" spans="1:59" s="838" customFormat="1" x14ac:dyDescent="0.2">
      <c r="A817" s="697" t="s">
        <v>1764</v>
      </c>
      <c r="B817" s="846" t="s">
        <v>1765</v>
      </c>
      <c r="C817" s="988" t="s">
        <v>112</v>
      </c>
      <c r="D817" s="988" t="s">
        <v>4389</v>
      </c>
      <c r="E817" s="818">
        <v>10</v>
      </c>
      <c r="F817" s="526">
        <v>337</v>
      </c>
      <c r="G817" s="1171" t="s">
        <v>115</v>
      </c>
      <c r="H817" s="1171" t="s">
        <v>115</v>
      </c>
      <c r="I817" s="819">
        <v>106.22</v>
      </c>
      <c r="J817" s="820">
        <f t="shared" si="207"/>
        <v>3.6151383920165694</v>
      </c>
      <c r="K817" s="821">
        <v>0.96</v>
      </c>
      <c r="L817" s="822">
        <v>4</v>
      </c>
      <c r="M817" s="823">
        <f t="shared" si="208"/>
        <v>3.84</v>
      </c>
      <c r="N817" s="824" t="s">
        <v>429</v>
      </c>
      <c r="O817" s="825">
        <v>0.91</v>
      </c>
      <c r="P817" s="826">
        <v>43521</v>
      </c>
      <c r="Q817" s="826">
        <v>43536</v>
      </c>
      <c r="R817" s="823">
        <f t="shared" si="209"/>
        <v>5.4945054945054865</v>
      </c>
      <c r="S817" s="759">
        <f>IF(INDEX(Historical!$D$7:$D$1437,MATCH(B817,Historical!$B$7:$B$1446,0))=0,"n/a",(INDEX(Historical!$C$7:$C$1437,MATCH(B817,Historical!$B$7:$B$1446,0))/INDEX(Historical!$D$7:$D$1437,MATCH(B817,Historical!$B$7:$B$1446,0))-1)*100)</f>
        <v>9.6385542168674796</v>
      </c>
      <c r="T817" s="759">
        <f>IF(INDEX(Historical!$F$7:$F$1430,MATCH(B817,Historical!$B$7:$B$1446,0))=0,"n/a",((INDEX(Historical!$C$7:$C$1437,MATCH(B817,Historical!$B$7:$B$1446,0))/INDEX(Historical!$F$7:$F$1430,MATCH(B817,Historical!$B$7:$B$1446,0)))^(1/3)-1)*100)</f>
        <v>7.6232685102480158</v>
      </c>
      <c r="U817" s="759">
        <f>IF(INDEX(Historical!$H$7:$H$1430,MATCH(B817,Historical!$B$7:$B$1446,0))=0,"n/a",((INDEX(Historical!$C$7:$C$1437,MATCH(B817,Historical!$B$7:$B$1446,0))/INDEX(Historical!$H$7:$H$1430,MATCH(B817,Historical!$B$7:$B$1446,0)))^(1/5)-1)*100)</f>
        <v>7.9766727007235971</v>
      </c>
      <c r="V817" s="759">
        <f>IF(INDEX(Historical!$O$7:$O$1430,MATCH(B817,Historical!$B$7:$B$1446,0))=0,"n/a",((INDEX(Historical!$C$7:$C$1437,MATCH(B817,Historical!$B$7:$B$1446,0))/INDEX(Historical!$O$7:$O$1430,MATCH(B817,Historical!$B$7:$B$1446,0)))^(1/10)-1)*100)</f>
        <v>7.2958409208072172</v>
      </c>
      <c r="W817" s="827">
        <f t="shared" si="210"/>
        <v>1.0933177939741938</v>
      </c>
      <c r="X817" s="828">
        <f t="shared" si="211"/>
        <v>2.2157424168676663</v>
      </c>
      <c r="Y817" s="843"/>
      <c r="Z817" s="820">
        <f t="shared" si="212"/>
        <v>69.691470054446455</v>
      </c>
      <c r="AA817" s="830">
        <f t="shared" si="213"/>
        <v>19.277676950998185</v>
      </c>
      <c r="AB817" s="822">
        <v>12</v>
      </c>
      <c r="AC817" s="831">
        <v>5.51</v>
      </c>
      <c r="AD817" s="831">
        <v>2.64</v>
      </c>
      <c r="AE817" s="831">
        <v>1.29</v>
      </c>
      <c r="AF817" s="831">
        <v>30.44</v>
      </c>
      <c r="AG817" s="840">
        <v>195.70000000000002</v>
      </c>
      <c r="AH817" s="831">
        <v>3.6999999999999997</v>
      </c>
      <c r="AI817" s="831">
        <v>8.25</v>
      </c>
      <c r="AJ817" s="831">
        <v>3.5999999999999996</v>
      </c>
      <c r="AK817" s="831">
        <v>7.32</v>
      </c>
      <c r="AL817" s="832">
        <v>92410</v>
      </c>
      <c r="AM817" s="997" t="s">
        <v>137</v>
      </c>
      <c r="AN817" s="840">
        <v>7.53</v>
      </c>
      <c r="AO817" s="834">
        <f t="shared" si="214"/>
        <v>-7.685865858258019</v>
      </c>
      <c r="AP817" s="835">
        <f t="shared" si="215"/>
        <v>11.591811092740166</v>
      </c>
      <c r="AQ817" s="836">
        <f t="shared" si="216"/>
        <v>410.69124674890281</v>
      </c>
      <c r="AR817" s="702">
        <f>INDEX(Historical!$C$7:$C$1437,MATCH(B817,Historical!$B$7:$B$1446,0))*IF(AH817="n/a",1.03,IF(AH817&lt;0,1.01,IF(AH817&gt;10,1.1,(1+AH817/100))))</f>
        <v>3.77468</v>
      </c>
      <c r="AS817" s="830">
        <f t="shared" si="217"/>
        <v>4.0860911</v>
      </c>
      <c r="AT817" s="830">
        <f t="shared" si="222"/>
        <v>4.3851929685199993</v>
      </c>
      <c r="AU817" s="830">
        <f t="shared" si="222"/>
        <v>4.706189093815663</v>
      </c>
      <c r="AV817" s="830">
        <f t="shared" si="222"/>
        <v>5.050682135482969</v>
      </c>
      <c r="AW817" s="820">
        <f t="shared" si="218"/>
        <v>22.002835297818631</v>
      </c>
      <c r="AX817" s="837">
        <f t="shared" si="219"/>
        <v>20.714399640198298</v>
      </c>
      <c r="AY817" s="992">
        <v>1.1599999999999999</v>
      </c>
      <c r="AZ817" s="833">
        <v>18.170000000000002</v>
      </c>
      <c r="BA817" s="833">
        <v>-15.079999999999998</v>
      </c>
      <c r="BB817" s="833">
        <v>-4.22</v>
      </c>
      <c r="BC817" s="833">
        <v>-4.38</v>
      </c>
      <c r="BD817" s="961"/>
      <c r="BE817" s="664">
        <v>2010</v>
      </c>
      <c r="BF817" s="946" t="e">
        <f>#VALUE!</f>
        <v>#VALUE!</v>
      </c>
      <c r="BG817" s="893">
        <v>10.299999999999999</v>
      </c>
    </row>
    <row r="818" spans="1:59" x14ac:dyDescent="0.2">
      <c r="A818" s="609" t="s">
        <v>1750</v>
      </c>
      <c r="B818" s="925" t="s">
        <v>1751</v>
      </c>
      <c r="C818" s="988" t="s">
        <v>108</v>
      </c>
      <c r="D818" s="988" t="s">
        <v>4373</v>
      </c>
      <c r="E818" s="792">
        <v>8</v>
      </c>
      <c r="F818" s="526">
        <v>536</v>
      </c>
      <c r="G818" s="526" t="s">
        <v>37</v>
      </c>
      <c r="H818" s="526" t="s">
        <v>37</v>
      </c>
      <c r="I818" s="924">
        <v>53.32</v>
      </c>
      <c r="J818" s="702">
        <f t="shared" si="207"/>
        <v>2.77569392348087</v>
      </c>
      <c r="K818" s="927">
        <v>0.37</v>
      </c>
      <c r="L818" s="639">
        <v>4</v>
      </c>
      <c r="M818" s="693">
        <f t="shared" si="208"/>
        <v>1.48</v>
      </c>
      <c r="N818" s="921" t="s">
        <v>220</v>
      </c>
      <c r="O818" s="795">
        <v>0.3</v>
      </c>
      <c r="P818" s="915">
        <v>43370</v>
      </c>
      <c r="Q818" s="915">
        <v>43388</v>
      </c>
      <c r="R818" s="693">
        <f t="shared" si="209"/>
        <v>23.333333333333336</v>
      </c>
      <c r="S818" s="759">
        <f>IF(INDEX(Historical!$D$7:$D$1437,MATCH(B818,Historical!$B$7:$B$1446,0))=0,"n/a",(INDEX(Historical!$C$7:$C$1437,MATCH(B818,Historical!$B$7:$B$1446,0))/INDEX(Historical!$D$7:$D$1437,MATCH(B818,Historical!$B$7:$B$1446,0))-1)*100)</f>
        <v>11.403508771929815</v>
      </c>
      <c r="T818" s="759">
        <f>IF(INDEX(Historical!$F$7:$F$1430,MATCH(B818,Historical!$B$7:$B$1446,0))=0,"n/a",((INDEX(Historical!$C$7:$C$1437,MATCH(B818,Historical!$B$7:$B$1446,0))/INDEX(Historical!$F$7:$F$1430,MATCH(B818,Historical!$B$7:$B$1446,0)))^(1/3)-1)*100)</f>
        <v>8.2932132831999397</v>
      </c>
      <c r="U818" s="759">
        <f>IF(INDEX(Historical!$H$7:$H$1430,MATCH(B818,Historical!$B$7:$B$1446,0))=0,"n/a",((INDEX(Historical!$C$7:$C$1437,MATCH(B818,Historical!$B$7:$B$1446,0))/INDEX(Historical!$H$7:$H$1430,MATCH(B818,Historical!$B$7:$B$1446,0)))^(1/5)-1)*100)</f>
        <v>8.3619867733328199</v>
      </c>
      <c r="V818" s="759">
        <f>IF(INDEX(Historical!$O$7:$O$1430,MATCH(B818,Historical!$B$7:$B$1446,0))=0,"n/a",((INDEX(Historical!$C$7:$C$1437,MATCH(B818,Historical!$B$7:$B$1446,0))/INDEX(Historical!$O$7:$O$1430,MATCH(B818,Historical!$B$7:$B$1446,0)))^(1/10)-1)*100)</f>
        <v>-2.8740052172375297</v>
      </c>
      <c r="W818" s="760" t="str">
        <f t="shared" si="210"/>
        <v>n/a</v>
      </c>
      <c r="X818" s="761">
        <f t="shared" si="211"/>
        <v>1.2669676929292151</v>
      </c>
      <c r="Y818" s="716"/>
      <c r="Z818" s="702">
        <f t="shared" si="212"/>
        <v>35.406698564593306</v>
      </c>
      <c r="AA818" s="935">
        <f t="shared" si="213"/>
        <v>12.755980861244019</v>
      </c>
      <c r="AB818" s="639">
        <v>12</v>
      </c>
      <c r="AC818" s="916">
        <v>4.18</v>
      </c>
      <c r="AD818" s="916">
        <v>1.56</v>
      </c>
      <c r="AE818" s="916">
        <v>5.14</v>
      </c>
      <c r="AF818" s="916">
        <v>1.91</v>
      </c>
      <c r="AG818" s="916">
        <v>14.899999999999999</v>
      </c>
      <c r="AH818" s="916">
        <v>39.300000000000004</v>
      </c>
      <c r="AI818" s="916">
        <v>5.82</v>
      </c>
      <c r="AJ818" s="916">
        <v>6.6000000000000005</v>
      </c>
      <c r="AK818" s="916">
        <v>8.16</v>
      </c>
      <c r="AL818" s="928">
        <v>86010</v>
      </c>
      <c r="AM818" s="922">
        <v>0.1</v>
      </c>
      <c r="AN818" s="916">
        <v>0.92</v>
      </c>
      <c r="AO818" s="802">
        <f t="shared" si="214"/>
        <v>-1.6183001644303303</v>
      </c>
      <c r="AP818" s="803">
        <f t="shared" si="215"/>
        <v>11.137680696813689</v>
      </c>
      <c r="AQ818" s="936">
        <f t="shared" si="216"/>
        <v>4.0596483752918022</v>
      </c>
      <c r="AR818" s="702">
        <f>INDEX(Historical!$C$7:$C$1437,MATCH(B818,Historical!$B$7:$B$1446,0))*IF(AH818="n/a",1.03,IF(AH818&lt;0,1.01,IF(AH818&gt;10,1.1,(1+AH818/100))))</f>
        <v>1.3970000000000002</v>
      </c>
      <c r="AS818" s="935">
        <f t="shared" si="217"/>
        <v>1.4783054000000002</v>
      </c>
      <c r="AT818" s="935">
        <f t="shared" si="222"/>
        <v>1.59893512064</v>
      </c>
      <c r="AU818" s="935">
        <f t="shared" si="222"/>
        <v>1.7294082264842239</v>
      </c>
      <c r="AV818" s="935">
        <f t="shared" si="222"/>
        <v>1.8705279377653363</v>
      </c>
      <c r="AW818" s="702">
        <f t="shared" si="218"/>
        <v>8.0741766848895598</v>
      </c>
      <c r="AX818" s="810">
        <f t="shared" si="219"/>
        <v>15.142867000918153</v>
      </c>
      <c r="AY818" s="991">
        <v>1.1000000000000001</v>
      </c>
      <c r="AZ818" s="922">
        <v>23.599999999999998</v>
      </c>
      <c r="BA818" s="922">
        <v>-4.0199999999999996</v>
      </c>
      <c r="BB818" s="922">
        <v>5.34</v>
      </c>
      <c r="BC818" s="922">
        <v>3.5999999999999996</v>
      </c>
      <c r="BE818" s="664">
        <v>2011</v>
      </c>
      <c r="BF818" s="946" t="e">
        <f>#VALUE!</f>
        <v>#VALUE!</v>
      </c>
      <c r="BG818" s="931">
        <v>1.4000000000000001</v>
      </c>
    </row>
    <row r="819" spans="1:59" x14ac:dyDescent="0.2">
      <c r="A819" s="609" t="s">
        <v>1772</v>
      </c>
      <c r="B819" s="925" t="s">
        <v>1773</v>
      </c>
      <c r="C819" s="988" t="s">
        <v>154</v>
      </c>
      <c r="D819" s="988" t="s">
        <v>4355</v>
      </c>
      <c r="E819" s="792">
        <v>9</v>
      </c>
      <c r="F819" s="526">
        <v>471</v>
      </c>
      <c r="G819" s="526" t="s">
        <v>106</v>
      </c>
      <c r="H819" s="526" t="s">
        <v>106</v>
      </c>
      <c r="I819" s="924">
        <v>116.49</v>
      </c>
      <c r="J819" s="702">
        <f t="shared" si="207"/>
        <v>0.92711820757146546</v>
      </c>
      <c r="K819" s="927">
        <v>0.27</v>
      </c>
      <c r="L819" s="639">
        <v>4</v>
      </c>
      <c r="M819" s="693">
        <f t="shared" si="208"/>
        <v>1.08</v>
      </c>
      <c r="N819" s="921" t="s">
        <v>241</v>
      </c>
      <c r="O819" s="795">
        <v>0.23</v>
      </c>
      <c r="P819" s="915">
        <v>43543</v>
      </c>
      <c r="Q819" s="915">
        <v>43574</v>
      </c>
      <c r="R819" s="693">
        <f t="shared" si="209"/>
        <v>17.39130434782609</v>
      </c>
      <c r="S819" s="759">
        <f>IF(INDEX(Historical!$D$7:$D$1437,MATCH(B819,Historical!$B$7:$B$1446,0))=0,"n/a",(INDEX(Historical!$C$7:$C$1437,MATCH(B819,Historical!$B$7:$B$1446,0))/INDEX(Historical!$D$7:$D$1437,MATCH(B819,Historical!$B$7:$B$1446,0))-1)*100)</f>
        <v>19.480519480519476</v>
      </c>
      <c r="T819" s="759">
        <f>IF(INDEX(Historical!$F$7:$F$1430,MATCH(B819,Historical!$B$7:$B$1446,0))=0,"n/a",((INDEX(Historical!$C$7:$C$1437,MATCH(B819,Historical!$B$7:$B$1446,0))/INDEX(Historical!$F$7:$F$1430,MATCH(B819,Historical!$B$7:$B$1446,0)))^(1/3)-1)*100)</f>
        <v>15.313156133323268</v>
      </c>
      <c r="U819" s="759">
        <f>IF(INDEX(Historical!$H$7:$H$1430,MATCH(B819,Historical!$B$7:$B$1446,0))=0,"n/a",((INDEX(Historical!$C$7:$C$1437,MATCH(B819,Historical!$B$7:$B$1446,0))/INDEX(Historical!$H$7:$H$1430,MATCH(B819,Historical!$B$7:$B$1446,0)))^(1/5)-1)*100)</f>
        <v>18.126018804310839</v>
      </c>
      <c r="V819" s="759" t="str">
        <f>IF(INDEX(Historical!$O$7:$O$1430,MATCH(B819,Historical!$B$7:$B$1446,0))=0,"n/a",((INDEX(Historical!$C$7:$C$1437,MATCH(B819,Historical!$B$7:$B$1446,0))/INDEX(Historical!$O$7:$O$1430,MATCH(B819,Historical!$B$7:$B$1446,0)))^(1/10)-1)*100)</f>
        <v>n/a</v>
      </c>
      <c r="W819" s="760" t="str">
        <f t="shared" si="210"/>
        <v>n/a</v>
      </c>
      <c r="X819" s="761" t="str">
        <f t="shared" si="211"/>
        <v>n/a</v>
      </c>
      <c r="Y819" s="925"/>
      <c r="Z819" s="702">
        <f t="shared" si="212"/>
        <v>82.44274809160305</v>
      </c>
      <c r="AA819" s="935">
        <f t="shared" si="213"/>
        <v>88.923664122137396</v>
      </c>
      <c r="AB819" s="639">
        <v>12</v>
      </c>
      <c r="AC819" s="916">
        <v>1.31</v>
      </c>
      <c r="AD819" s="916">
        <v>7.11</v>
      </c>
      <c r="AE819" s="916">
        <v>3.21</v>
      </c>
      <c r="AF819" s="916">
        <v>6.84</v>
      </c>
      <c r="AG819" s="916">
        <v>7.8</v>
      </c>
      <c r="AH819" s="916">
        <v>-8.2000000000000011</v>
      </c>
      <c r="AI819" s="916">
        <v>9.7000000000000011</v>
      </c>
      <c r="AJ819" s="916">
        <v>-2.1999999999999997</v>
      </c>
      <c r="AK819" s="916">
        <v>12.5</v>
      </c>
      <c r="AL819" s="928">
        <v>1460</v>
      </c>
      <c r="AM819" s="922">
        <v>1.9</v>
      </c>
      <c r="AN819" s="916">
        <v>0.18</v>
      </c>
      <c r="AO819" s="802">
        <f t="shared" si="214"/>
        <v>-69.870527110255097</v>
      </c>
      <c r="AP819" s="803">
        <f t="shared" si="215"/>
        <v>19.053137011882303</v>
      </c>
      <c r="AQ819" s="936">
        <f t="shared" si="216"/>
        <v>419.93070589386974</v>
      </c>
      <c r="AR819" s="702">
        <f>INDEX(Historical!$C$7:$C$1437,MATCH(B819,Historical!$B$7:$B$1446,0))*IF(AH819="n/a",1.03,IF(AH819&lt;0,1.01,IF(AH819&gt;10,1.1,(1+AH819/100))))</f>
        <v>0.92920000000000003</v>
      </c>
      <c r="AS819" s="935">
        <f t="shared" si="217"/>
        <v>1.0193323999999999</v>
      </c>
      <c r="AT819" s="935">
        <f t="shared" si="222"/>
        <v>1.1212656400000001</v>
      </c>
      <c r="AU819" s="935">
        <f t="shared" si="222"/>
        <v>1.2333922040000003</v>
      </c>
      <c r="AV819" s="935">
        <f t="shared" si="222"/>
        <v>1.3567314244000004</v>
      </c>
      <c r="AW819" s="702">
        <f t="shared" si="218"/>
        <v>5.6599216684000009</v>
      </c>
      <c r="AX819" s="810">
        <f t="shared" si="219"/>
        <v>4.8587189187054696</v>
      </c>
      <c r="AY819" s="991">
        <v>1.1299999999999999</v>
      </c>
      <c r="AZ819" s="922">
        <v>36.33</v>
      </c>
      <c r="BA819" s="922">
        <v>-10.15</v>
      </c>
      <c r="BB819" s="922">
        <v>6.54</v>
      </c>
      <c r="BC819" s="922">
        <v>5.0200000000000005</v>
      </c>
      <c r="BE819" s="664">
        <v>2011</v>
      </c>
      <c r="BF819" s="946" t="e">
        <f>#VALUE!</f>
        <v>#VALUE!</v>
      </c>
      <c r="BG819" s="931">
        <v>3.8</v>
      </c>
    </row>
    <row r="820" spans="1:59" x14ac:dyDescent="0.2">
      <c r="A820" s="106" t="s">
        <v>4055</v>
      </c>
      <c r="B820" s="631" t="s">
        <v>4056</v>
      </c>
      <c r="C820" s="988" t="s">
        <v>131</v>
      </c>
      <c r="D820" s="988" t="s">
        <v>4362</v>
      </c>
      <c r="E820" s="792">
        <v>5</v>
      </c>
      <c r="F820" s="526">
        <v>858</v>
      </c>
      <c r="G820" s="526" t="s">
        <v>106</v>
      </c>
      <c r="H820" s="526" t="s">
        <v>106</v>
      </c>
      <c r="I820" s="924">
        <v>56.91</v>
      </c>
      <c r="J820" s="702">
        <f t="shared" si="207"/>
        <v>2.6005974345457741</v>
      </c>
      <c r="K820" s="927">
        <v>0.37</v>
      </c>
      <c r="L820" s="639">
        <v>4</v>
      </c>
      <c r="M820" s="693">
        <f t="shared" si="208"/>
        <v>1.48</v>
      </c>
      <c r="N820" s="921" t="s">
        <v>517</v>
      </c>
      <c r="O820" s="795">
        <v>0.36499999999999999</v>
      </c>
      <c r="P820" s="915">
        <v>43509</v>
      </c>
      <c r="Q820" s="915">
        <v>43524</v>
      </c>
      <c r="R820" s="693">
        <f t="shared" si="209"/>
        <v>1.3698630136986314</v>
      </c>
      <c r="S820" s="759">
        <f>IF(INDEX(Historical!$D$7:$D$1437,MATCH(B820,Historical!$B$7:$B$1446,0))=0,"n/a",(INDEX(Historical!$C$7:$C$1437,MATCH(B820,Historical!$B$7:$B$1446,0))/INDEX(Historical!$D$7:$D$1437,MATCH(B820,Historical!$B$7:$B$1446,0))-1)*100)</f>
        <v>1.388888888888884</v>
      </c>
      <c r="T820" s="759">
        <f>IF(INDEX(Historical!$F$7:$F$1430,MATCH(B820,Historical!$B$7:$B$1446,0))=0,"n/a",((INDEX(Historical!$C$7:$C$1437,MATCH(B820,Historical!$B$7:$B$1446,0))/INDEX(Historical!$F$7:$F$1430,MATCH(B820,Historical!$B$7:$B$1446,0)))^(1/3)-1)*100)</f>
        <v>1.4086357131201765</v>
      </c>
      <c r="U820" s="759">
        <f>IF(INDEX(Historical!$H$7:$H$1430,MATCH(B820,Historical!$B$7:$B$1446,0))=0,"n/a",((INDEX(Historical!$C$7:$C$1437,MATCH(B820,Historical!$B$7:$B$1446,0))/INDEX(Historical!$H$7:$H$1430,MATCH(B820,Historical!$B$7:$B$1446,0)))^(1/5)-1)*100)</f>
        <v>1.1334339663085391</v>
      </c>
      <c r="V820" s="759">
        <f>IF(INDEX(Historical!$O$7:$O$1430,MATCH(B820,Historical!$B$7:$B$1446,0))=0,"n/a",((INDEX(Historical!$C$7:$C$1437,MATCH(B820,Historical!$B$7:$B$1446,0))/INDEX(Historical!$O$7:$O$1430,MATCH(B820,Historical!$B$7:$B$1446,0)))^(1/10)-1)*100)</f>
        <v>0.56512017907031087</v>
      </c>
      <c r="W820" s="760">
        <f t="shared" si="210"/>
        <v>2.0056512017906902</v>
      </c>
      <c r="X820" s="761">
        <f t="shared" si="211"/>
        <v>0.1552649268915807</v>
      </c>
      <c r="Y820" s="926"/>
      <c r="Z820" s="702">
        <f t="shared" si="212"/>
        <v>66.666666666666657</v>
      </c>
      <c r="AA820" s="935">
        <f t="shared" si="213"/>
        <v>25.63513513513513</v>
      </c>
      <c r="AB820" s="639">
        <v>12</v>
      </c>
      <c r="AC820" s="916">
        <v>2.2200000000000002</v>
      </c>
      <c r="AD820" s="916">
        <v>6.24</v>
      </c>
      <c r="AE820" s="916">
        <v>1.87</v>
      </c>
      <c r="AF820" s="916">
        <v>2.27</v>
      </c>
      <c r="AG820" s="916">
        <v>12.4</v>
      </c>
      <c r="AH820" s="916">
        <v>8.2000000000000011</v>
      </c>
      <c r="AI820" s="916">
        <v>5.63</v>
      </c>
      <c r="AJ820" s="916">
        <v>7.3</v>
      </c>
      <c r="AK820" s="916">
        <v>4.1000000000000005</v>
      </c>
      <c r="AL820" s="928">
        <v>832.02</v>
      </c>
      <c r="AM820" s="922">
        <v>1</v>
      </c>
      <c r="AN820" s="916">
        <v>1.23</v>
      </c>
      <c r="AO820" s="802">
        <f t="shared" si="214"/>
        <v>-21.901103734280817</v>
      </c>
      <c r="AP820" s="803">
        <f t="shared" si="215"/>
        <v>3.7340314008543132</v>
      </c>
      <c r="AQ820" s="936">
        <f t="shared" si="216"/>
        <v>60.819784240008865</v>
      </c>
      <c r="AR820" s="702">
        <f>INDEX(Historical!$C$7:$C$1437,MATCH(B820,Historical!$B$7:$B$1446,0))*IF(AH820="n/a",1.03,IF(AH820&lt;0,1.01,IF(AH820&gt;10,1.1,(1+AH820/100))))</f>
        <v>1.57972</v>
      </c>
      <c r="AS820" s="935">
        <f t="shared" si="217"/>
        <v>1.668658236</v>
      </c>
      <c r="AT820" s="935">
        <f t="shared" si="222"/>
        <v>1.7370732236759998</v>
      </c>
      <c r="AU820" s="935">
        <f t="shared" si="222"/>
        <v>1.8082932258467157</v>
      </c>
      <c r="AV820" s="935">
        <f t="shared" si="222"/>
        <v>1.882433248106431</v>
      </c>
      <c r="AW820" s="702">
        <f t="shared" si="218"/>
        <v>8.6761779336291465</v>
      </c>
      <c r="AX820" s="810">
        <f t="shared" si="219"/>
        <v>15.245436537742307</v>
      </c>
      <c r="AY820" s="991">
        <v>0.08</v>
      </c>
      <c r="AZ820" s="922">
        <v>25.27</v>
      </c>
      <c r="BA820" s="922">
        <v>-3.84</v>
      </c>
      <c r="BB820" s="922">
        <v>4.5600000000000005</v>
      </c>
      <c r="BC820" s="922">
        <v>10.879999999999999</v>
      </c>
      <c r="BE820" s="664">
        <v>2015</v>
      </c>
      <c r="BF820" s="946" t="e">
        <f>#VALUE!</f>
        <v>#VALUE!</v>
      </c>
      <c r="BG820" s="931">
        <v>3.5000000000000004</v>
      </c>
    </row>
    <row r="821" spans="1:59" x14ac:dyDescent="0.2">
      <c r="A821" s="609" t="s">
        <v>843</v>
      </c>
      <c r="B821" s="925" t="s">
        <v>844</v>
      </c>
      <c r="C821" s="988" t="s">
        <v>154</v>
      </c>
      <c r="D821" s="988" t="s">
        <v>4358</v>
      </c>
      <c r="E821" s="792">
        <v>16</v>
      </c>
      <c r="F821" s="526">
        <v>220</v>
      </c>
      <c r="G821" s="526" t="s">
        <v>106</v>
      </c>
      <c r="H821" s="526" t="s">
        <v>106</v>
      </c>
      <c r="I821" s="924">
        <v>84.4</v>
      </c>
      <c r="J821" s="702">
        <f t="shared" si="207"/>
        <v>1.3033175355450237</v>
      </c>
      <c r="K821" s="927">
        <v>0.27500000000000002</v>
      </c>
      <c r="L821" s="639">
        <v>4</v>
      </c>
      <c r="M821" s="693">
        <f t="shared" si="208"/>
        <v>1.1000000000000001</v>
      </c>
      <c r="N821" s="921" t="s">
        <v>190</v>
      </c>
      <c r="O821" s="795">
        <v>0.27</v>
      </c>
      <c r="P821" s="915">
        <v>43447</v>
      </c>
      <c r="Q821" s="915">
        <v>43468</v>
      </c>
      <c r="R821" s="693">
        <f t="shared" si="209"/>
        <v>1.8518518518518534</v>
      </c>
      <c r="S821" s="759">
        <f>IF(INDEX(Historical!$D$7:$D$1437,MATCH(B821,Historical!$B$7:$B$1446,0))=0,"n/a",(INDEX(Historical!$C$7:$C$1437,MATCH(B821,Historical!$B$7:$B$1446,0))/INDEX(Historical!$D$7:$D$1437,MATCH(B821,Historical!$B$7:$B$1446,0))-1)*100)</f>
        <v>1.8867924528301883</v>
      </c>
      <c r="T821" s="759">
        <f>IF(INDEX(Historical!$F$7:$F$1430,MATCH(B821,Historical!$B$7:$B$1446,0))=0,"n/a",((INDEX(Historical!$C$7:$C$1437,MATCH(B821,Historical!$B$7:$B$1446,0))/INDEX(Historical!$F$7:$F$1430,MATCH(B821,Historical!$B$7:$B$1446,0)))^(1/3)-1)*100)</f>
        <v>1.7575471975188606</v>
      </c>
      <c r="U821" s="759">
        <f>IF(INDEX(Historical!$H$7:$H$1430,MATCH(B821,Historical!$B$7:$B$1446,0))=0,"n/a",((INDEX(Historical!$C$7:$C$1437,MATCH(B821,Historical!$B$7:$B$1446,0))/INDEX(Historical!$H$7:$H$1430,MATCH(B821,Historical!$B$7:$B$1446,0)))^(1/5)-1)*100)</f>
        <v>1.8585536309526418</v>
      </c>
      <c r="V821" s="759">
        <f>IF(INDEX(Historical!$O$7:$O$1430,MATCH(B821,Historical!$B$7:$B$1446,0))=0,"n/a",((INDEX(Historical!$C$7:$C$1437,MATCH(B821,Historical!$B$7:$B$1446,0))/INDEX(Historical!$O$7:$O$1430,MATCH(B821,Historical!$B$7:$B$1446,0)))^(1/10)-1)*100)</f>
        <v>1.7835320786046882</v>
      </c>
      <c r="W821" s="760">
        <f t="shared" si="210"/>
        <v>1.0420634723916182</v>
      </c>
      <c r="X821" s="761">
        <f t="shared" si="211"/>
        <v>0.29976671466978094</v>
      </c>
      <c r="Y821" s="710"/>
      <c r="Z821" s="702">
        <f t="shared" si="212"/>
        <v>26.894865525672373</v>
      </c>
      <c r="AA821" s="935">
        <f t="shared" si="213"/>
        <v>20.635696821515893</v>
      </c>
      <c r="AB821" s="639">
        <v>12</v>
      </c>
      <c r="AC821" s="916">
        <v>4.09</v>
      </c>
      <c r="AD821" s="916" t="s">
        <v>137</v>
      </c>
      <c r="AE821" s="916">
        <v>7.48</v>
      </c>
      <c r="AF821" s="916">
        <v>3.54</v>
      </c>
      <c r="AG821" s="916">
        <v>21.6</v>
      </c>
      <c r="AH821" s="916">
        <v>4.9000000000000004</v>
      </c>
      <c r="AI821" s="916" t="s">
        <v>137</v>
      </c>
      <c r="AJ821" s="916">
        <v>6.2</v>
      </c>
      <c r="AK821" s="916" t="s">
        <v>137</v>
      </c>
      <c r="AL821" s="928">
        <v>313.97000000000003</v>
      </c>
      <c r="AM821" s="922">
        <v>0.5</v>
      </c>
      <c r="AN821" s="916">
        <v>0</v>
      </c>
      <c r="AO821" s="802">
        <f t="shared" si="214"/>
        <v>-17.473825655018228</v>
      </c>
      <c r="AP821" s="803">
        <f t="shared" si="215"/>
        <v>3.1618711664976655</v>
      </c>
      <c r="AQ821" s="936">
        <f t="shared" si="216"/>
        <v>80.185542333039777</v>
      </c>
      <c r="AR821" s="702">
        <f>INDEX(Historical!$C$7:$C$1437,MATCH(B821,Historical!$B$7:$B$1446,0))*IF(AH821="n/a",1.03,IF(AH821&lt;0,1.01,IF(AH821&gt;10,1.1,(1+AH821/100))))</f>
        <v>1.1329199999999999</v>
      </c>
      <c r="AS821" s="935">
        <f t="shared" si="217"/>
        <v>1.1669076</v>
      </c>
      <c r="AT821" s="935">
        <f t="shared" si="222"/>
        <v>1.201914828</v>
      </c>
      <c r="AU821" s="935">
        <f t="shared" si="222"/>
        <v>1.23797227284</v>
      </c>
      <c r="AV821" s="935">
        <f t="shared" si="222"/>
        <v>1.2751114410252</v>
      </c>
      <c r="AW821" s="702">
        <f t="shared" si="218"/>
        <v>6.0148261418652007</v>
      </c>
      <c r="AX821" s="810">
        <f t="shared" si="219"/>
        <v>7.1265712581341232</v>
      </c>
      <c r="AY821" s="991">
        <v>0.71</v>
      </c>
      <c r="AZ821" s="922">
        <v>14.08</v>
      </c>
      <c r="BA821" s="922">
        <v>-28.26</v>
      </c>
      <c r="BB821" s="922">
        <v>-2.37</v>
      </c>
      <c r="BC821" s="922">
        <v>-5.53</v>
      </c>
      <c r="BE821" s="664">
        <v>2004</v>
      </c>
      <c r="BF821" s="946" t="e">
        <f>#VALUE!</f>
        <v>#VALUE!</v>
      </c>
      <c r="BG821" s="931">
        <v>18.899999999999999</v>
      </c>
    </row>
    <row r="822" spans="1:59" x14ac:dyDescent="0.2">
      <c r="A822" s="537" t="s">
        <v>839</v>
      </c>
      <c r="B822" s="925" t="s">
        <v>840</v>
      </c>
      <c r="C822" s="988" t="s">
        <v>112</v>
      </c>
      <c r="D822" s="988" t="s">
        <v>4379</v>
      </c>
      <c r="E822" s="792">
        <v>25</v>
      </c>
      <c r="F822" s="526">
        <v>129</v>
      </c>
      <c r="G822" s="526" t="s">
        <v>115</v>
      </c>
      <c r="H822" s="526" t="s">
        <v>115</v>
      </c>
      <c r="I822" s="916">
        <v>142.61000000000001</v>
      </c>
      <c r="J822" s="702">
        <f t="shared" si="207"/>
        <v>2.0615665100624079</v>
      </c>
      <c r="K822" s="933">
        <v>0.73499999999999999</v>
      </c>
      <c r="L822" s="639">
        <v>4</v>
      </c>
      <c r="M822" s="693">
        <f t="shared" si="208"/>
        <v>2.94</v>
      </c>
      <c r="N822" s="921" t="s">
        <v>296</v>
      </c>
      <c r="O822" s="796">
        <v>0.7</v>
      </c>
      <c r="P822" s="915">
        <v>43419</v>
      </c>
      <c r="Q822" s="915">
        <v>43444</v>
      </c>
      <c r="R822" s="693">
        <f t="shared" si="209"/>
        <v>5.0000000000000044</v>
      </c>
      <c r="S822" s="759">
        <f>IF(INDEX(Historical!$D$7:$D$1437,MATCH(B822,Historical!$B$7:$B$1446,0))=0,"n/a",(INDEX(Historical!$C$7:$C$1437,MATCH(B822,Historical!$B$7:$B$1446,0))/INDEX(Historical!$D$7:$D$1437,MATCH(B822,Historical!$B$7:$B$1446,0))-1)*100)</f>
        <v>4.2279411764706065</v>
      </c>
      <c r="T822" s="759">
        <f>IF(INDEX(Historical!$F$7:$F$1430,MATCH(B822,Historical!$B$7:$B$1446,0))=0,"n/a",((INDEX(Historical!$C$7:$C$1437,MATCH(B822,Historical!$B$7:$B$1446,0))/INDEX(Historical!$F$7:$F$1430,MATCH(B822,Historical!$B$7:$B$1446,0)))^(1/3)-1)*100)</f>
        <v>3.4596566142920171</v>
      </c>
      <c r="U822" s="759">
        <f>IF(INDEX(Historical!$H$7:$H$1430,MATCH(B822,Historical!$B$7:$B$1446,0))=0,"n/a",((INDEX(Historical!$C$7:$C$1437,MATCH(B822,Historical!$B$7:$B$1446,0))/INDEX(Historical!$H$7:$H$1430,MATCH(B822,Historical!$B$7:$B$1446,0)))^(1/5)-1)*100)</f>
        <v>5.2503885369984404</v>
      </c>
      <c r="V822" s="759">
        <f>IF(INDEX(Historical!$O$7:$O$1430,MATCH(B822,Historical!$B$7:$B$1446,0))=0,"n/a",((INDEX(Historical!$C$7:$C$1437,MATCH(B822,Historical!$B$7:$B$1446,0))/INDEX(Historical!$O$7:$O$1430,MATCH(B822,Historical!$B$7:$B$1446,0)))^(1/10)-1)*100)</f>
        <v>7.7415149587683141</v>
      </c>
      <c r="W822" s="760">
        <f t="shared" si="210"/>
        <v>0.67821202503156885</v>
      </c>
      <c r="X822" s="761">
        <f t="shared" si="211"/>
        <v>1.0096901032689307</v>
      </c>
      <c r="Y822" s="716"/>
      <c r="Z822" s="702">
        <f t="shared" si="212"/>
        <v>40.16393442622951</v>
      </c>
      <c r="AA822" s="935">
        <f t="shared" si="213"/>
        <v>19.48224043715847</v>
      </c>
      <c r="AB822" s="639">
        <v>12</v>
      </c>
      <c r="AC822" s="916">
        <v>7.32</v>
      </c>
      <c r="AD822" s="916">
        <v>2.2599999999999998</v>
      </c>
      <c r="AE822" s="916">
        <v>1.75</v>
      </c>
      <c r="AF822" s="916">
        <v>3.08</v>
      </c>
      <c r="AG822" s="916">
        <v>15</v>
      </c>
      <c r="AH822" s="916">
        <v>13.200000000000001</v>
      </c>
      <c r="AI822" s="916">
        <v>9.76</v>
      </c>
      <c r="AJ822" s="916">
        <v>5.2</v>
      </c>
      <c r="AK822" s="916">
        <v>8.6</v>
      </c>
      <c r="AL822" s="928">
        <v>122060</v>
      </c>
      <c r="AM822" s="922">
        <v>0.1</v>
      </c>
      <c r="AN822" s="916">
        <v>1.18</v>
      </c>
      <c r="AO822" s="802">
        <f t="shared" si="214"/>
        <v>-12.170285390097622</v>
      </c>
      <c r="AP822" s="803">
        <f t="shared" si="215"/>
        <v>7.3119550470608488</v>
      </c>
      <c r="AQ822" s="936">
        <f t="shared" si="216"/>
        <v>63.306529156332388</v>
      </c>
      <c r="AR822" s="702">
        <f>INDEX(Historical!$C$7:$C$1437,MATCH(B822,Historical!$B$7:$B$1446,0))*IF(AH822="n/a",1.03,IF(AH822&lt;0,1.01,IF(AH822&gt;10,1.1,(1+AH822/100))))</f>
        <v>3.1185</v>
      </c>
      <c r="AS822" s="935">
        <f t="shared" si="217"/>
        <v>3.4228655999999997</v>
      </c>
      <c r="AT822" s="935">
        <f t="shared" si="222"/>
        <v>3.7172320416</v>
      </c>
      <c r="AU822" s="935">
        <f t="shared" si="222"/>
        <v>4.0369139971776002</v>
      </c>
      <c r="AV822" s="935">
        <f t="shared" si="222"/>
        <v>4.3840886009348745</v>
      </c>
      <c r="AW822" s="702">
        <f t="shared" si="218"/>
        <v>18.679600239712475</v>
      </c>
      <c r="AX822" s="810">
        <f t="shared" si="219"/>
        <v>13.09838036583162</v>
      </c>
      <c r="AY822" s="991">
        <v>1.21</v>
      </c>
      <c r="AZ822" s="922">
        <v>41.93</v>
      </c>
      <c r="BA822" s="922">
        <v>-1.0699999999999998</v>
      </c>
      <c r="BB822" s="922">
        <v>9.64</v>
      </c>
      <c r="BC822" s="922">
        <v>12.04</v>
      </c>
      <c r="BE822" s="664">
        <v>1995</v>
      </c>
      <c r="BF822" s="946" t="e">
        <f>#VALUE!</f>
        <v>#VALUE!</v>
      </c>
      <c r="BG822" s="931">
        <v>4.3999999999999995</v>
      </c>
    </row>
    <row r="823" spans="1:59" x14ac:dyDescent="0.2">
      <c r="A823" s="537" t="s">
        <v>372</v>
      </c>
      <c r="B823" s="925" t="s">
        <v>373</v>
      </c>
      <c r="C823" s="988" t="s">
        <v>128</v>
      </c>
      <c r="D823" s="988" t="s">
        <v>126</v>
      </c>
      <c r="E823" s="792">
        <v>47</v>
      </c>
      <c r="F823" s="526">
        <v>36</v>
      </c>
      <c r="G823" s="526" t="s">
        <v>37</v>
      </c>
      <c r="H823" s="526" t="s">
        <v>37</v>
      </c>
      <c r="I823" s="916">
        <v>53.86</v>
      </c>
      <c r="J823" s="702">
        <f t="shared" si="207"/>
        <v>5.5699962866691424</v>
      </c>
      <c r="K823" s="927">
        <v>0.75</v>
      </c>
      <c r="L823" s="639">
        <v>4</v>
      </c>
      <c r="M823" s="693">
        <f t="shared" si="208"/>
        <v>3</v>
      </c>
      <c r="N823" s="921" t="s">
        <v>244</v>
      </c>
      <c r="O823" s="795">
        <v>0.55000000000000004</v>
      </c>
      <c r="P823" s="915">
        <v>43287</v>
      </c>
      <c r="Q823" s="915">
        <v>43318</v>
      </c>
      <c r="R823" s="693">
        <f t="shared" si="209"/>
        <v>36.363636363636353</v>
      </c>
      <c r="S823" s="759">
        <f>IF(INDEX(Historical!$D$7:$D$1437,MATCH(B823,Historical!$B$7:$B$1446,0))=0,"n/a",(INDEX(Historical!$C$7:$C$1437,MATCH(B823,Historical!$B$7:$B$1446,0))/INDEX(Historical!$D$7:$D$1437,MATCH(B823,Historical!$B$7:$B$1446,0))-1)*100)</f>
        <v>20.370370370370374</v>
      </c>
      <c r="T823" s="759">
        <f>IF(INDEX(Historical!$F$7:$F$1430,MATCH(B823,Historical!$B$7:$B$1446,0))=0,"n/a",((INDEX(Historical!$C$7:$C$1437,MATCH(B823,Historical!$B$7:$B$1446,0))/INDEX(Historical!$F$7:$F$1430,MATCH(B823,Historical!$B$7:$B$1446,0)))^(1/3)-1)*100)</f>
        <v>7.7217345015941907</v>
      </c>
      <c r="U823" s="759">
        <f>IF(INDEX(Historical!$H$7:$H$1430,MATCH(B823,Historical!$B$7:$B$1446,0))=0,"n/a",((INDEX(Historical!$C$7:$C$1437,MATCH(B823,Historical!$B$7:$B$1446,0))/INDEX(Historical!$H$7:$H$1430,MATCH(B823,Historical!$B$7:$B$1446,0)))^(1/5)-1)*100)</f>
        <v>5.387395206178347</v>
      </c>
      <c r="V823" s="759">
        <f>IF(INDEX(Historical!$O$7:$O$1430,MATCH(B823,Historical!$B$7:$B$1446,0))=0,"n/a",((INDEX(Historical!$C$7:$C$1437,MATCH(B823,Historical!$B$7:$B$1446,0))/INDEX(Historical!$O$7:$O$1430,MATCH(B823,Historical!$B$7:$B$1446,0)))^(1/10)-1)*100)</f>
        <v>3.7456949716377919</v>
      </c>
      <c r="W823" s="760">
        <f t="shared" si="210"/>
        <v>1.4382898893186509</v>
      </c>
      <c r="X823" s="761" t="str">
        <f t="shared" si="211"/>
        <v>n/a</v>
      </c>
      <c r="Y823" s="926"/>
      <c r="Z823" s="702">
        <f t="shared" si="212"/>
        <v>69.284064665127019</v>
      </c>
      <c r="AA823" s="935">
        <f t="shared" si="213"/>
        <v>12.43879907621247</v>
      </c>
      <c r="AB823" s="639">
        <v>3</v>
      </c>
      <c r="AC823" s="916">
        <v>4.33</v>
      </c>
      <c r="AD823" s="916" t="s">
        <v>137</v>
      </c>
      <c r="AE823" s="916">
        <v>0.63</v>
      </c>
      <c r="AF823" s="916">
        <v>1.01</v>
      </c>
      <c r="AG823" s="916">
        <v>7.7</v>
      </c>
      <c r="AH823" s="916">
        <v>351.3</v>
      </c>
      <c r="AI823" s="916" t="s">
        <v>137</v>
      </c>
      <c r="AJ823" s="916">
        <v>-3.2</v>
      </c>
      <c r="AK823" s="916" t="s">
        <v>137</v>
      </c>
      <c r="AL823" s="928">
        <v>1360</v>
      </c>
      <c r="AM823" s="922">
        <v>1.2</v>
      </c>
      <c r="AN823" s="916">
        <v>0.37</v>
      </c>
      <c r="AO823" s="802">
        <f t="shared" si="214"/>
        <v>-1.481407583364982</v>
      </c>
      <c r="AP823" s="803">
        <f t="shared" si="215"/>
        <v>10.957391492847488</v>
      </c>
      <c r="AQ823" s="936">
        <f t="shared" si="216"/>
        <v>-25.276250787094767</v>
      </c>
      <c r="AR823" s="702">
        <f>INDEX(Historical!$C$7:$C$1437,MATCH(B823,Historical!$B$7:$B$1446,0))*IF(AH823="n/a",1.03,IF(AH823&lt;0,1.01,IF(AH823&gt;10,1.1,(1+AH823/100))))</f>
        <v>2.8600000000000003</v>
      </c>
      <c r="AS823" s="935">
        <f t="shared" si="217"/>
        <v>2.9458000000000002</v>
      </c>
      <c r="AT823" s="935">
        <f t="shared" si="222"/>
        <v>3.0341740000000001</v>
      </c>
      <c r="AU823" s="935">
        <f t="shared" si="222"/>
        <v>3.1251992200000003</v>
      </c>
      <c r="AV823" s="935">
        <f t="shared" si="222"/>
        <v>3.2189551966000005</v>
      </c>
      <c r="AW823" s="702">
        <f t="shared" si="218"/>
        <v>15.184128416600004</v>
      </c>
      <c r="AX823" s="810">
        <f t="shared" si="219"/>
        <v>28.191846298923139</v>
      </c>
      <c r="AY823" s="991">
        <v>0.78</v>
      </c>
      <c r="AZ823" s="922">
        <v>16.079999999999998</v>
      </c>
      <c r="BA823" s="922">
        <v>-30.03</v>
      </c>
      <c r="BB823" s="922">
        <v>-6.45</v>
      </c>
      <c r="BC823" s="922">
        <v>-11.690000000000001</v>
      </c>
      <c r="BE823" s="664">
        <v>1972</v>
      </c>
      <c r="BF823" s="946" t="e">
        <f>#VALUE!</f>
        <v>#VALUE!</v>
      </c>
      <c r="BG823" s="931">
        <v>4.7</v>
      </c>
    </row>
    <row r="824" spans="1:59" x14ac:dyDescent="0.2">
      <c r="A824" s="537" t="s">
        <v>849</v>
      </c>
      <c r="B824" s="925" t="s">
        <v>850</v>
      </c>
      <c r="C824" s="988" t="s">
        <v>4224</v>
      </c>
      <c r="D824" s="988" t="s">
        <v>4359</v>
      </c>
      <c r="E824" s="792">
        <v>11</v>
      </c>
      <c r="F824" s="526">
        <v>312</v>
      </c>
      <c r="G824" s="526" t="s">
        <v>106</v>
      </c>
      <c r="H824" s="526" t="s">
        <v>106</v>
      </c>
      <c r="I824" s="924">
        <v>164.43</v>
      </c>
      <c r="J824" s="702">
        <f t="shared" si="207"/>
        <v>0.60816152770175758</v>
      </c>
      <c r="K824" s="927">
        <v>0.25</v>
      </c>
      <c r="L824" s="639">
        <v>4</v>
      </c>
      <c r="M824" s="693">
        <f t="shared" si="208"/>
        <v>1</v>
      </c>
      <c r="N824" s="921" t="s">
        <v>798</v>
      </c>
      <c r="O824" s="795">
        <v>0.21</v>
      </c>
      <c r="P824" s="915">
        <v>43419</v>
      </c>
      <c r="Q824" s="915">
        <v>43438</v>
      </c>
      <c r="R824" s="693">
        <f t="shared" si="209"/>
        <v>19.047619047619051</v>
      </c>
      <c r="S824" s="759">
        <f>IF(INDEX(Historical!$D$7:$D$1437,MATCH(B824,Historical!$B$7:$B$1446,0))=0,"n/a",(INDEX(Historical!$C$7:$C$1437,MATCH(B824,Historical!$B$7:$B$1446,0))/INDEX(Historical!$D$7:$D$1437,MATCH(B824,Historical!$B$7:$B$1446,0))-1)*100)</f>
        <v>27.536231884057983</v>
      </c>
      <c r="T824" s="759">
        <f>IF(INDEX(Historical!$F$7:$F$1430,MATCH(B824,Historical!$B$7:$B$1446,0))=0,"n/a",((INDEX(Historical!$C$7:$C$1437,MATCH(B824,Historical!$B$7:$B$1446,0))/INDEX(Historical!$F$7:$F$1430,MATCH(B824,Historical!$B$7:$B$1446,0)))^(1/3)-1)*100)</f>
        <v>20.73621473595373</v>
      </c>
      <c r="U824" s="759">
        <f>IF(INDEX(Historical!$H$7:$H$1430,MATCH(B824,Historical!$B$7:$B$1446,0))=0,"n/a",((INDEX(Historical!$C$7:$C$1437,MATCH(B824,Historical!$B$7:$B$1446,0))/INDEX(Historical!$H$7:$H$1430,MATCH(B824,Historical!$B$7:$B$1446,0)))^(1/5)-1)*100)</f>
        <v>20.421927029878042</v>
      </c>
      <c r="V824" s="759">
        <f>IF(INDEX(Historical!$O$7:$O$1430,MATCH(B824,Historical!$B$7:$B$1446,0))=0,"n/a",((INDEX(Historical!$C$7:$C$1437,MATCH(B824,Historical!$B$7:$B$1446,0))/INDEX(Historical!$O$7:$O$1430,MATCH(B824,Historical!$B$7:$B$1446,0)))^(1/10)-1)*100)</f>
        <v>32.566056361631638</v>
      </c>
      <c r="W824" s="760">
        <f t="shared" si="210"/>
        <v>0.62709241804109106</v>
      </c>
      <c r="X824" s="761">
        <f t="shared" si="211"/>
        <v>1.3007596834317225</v>
      </c>
      <c r="Y824" s="926"/>
      <c r="Z824" s="702">
        <f t="shared" si="212"/>
        <v>25.380710659898476</v>
      </c>
      <c r="AA824" s="935">
        <f t="shared" si="213"/>
        <v>41.733502538071072</v>
      </c>
      <c r="AB824" s="639">
        <v>9</v>
      </c>
      <c r="AC824" s="916">
        <v>3.94</v>
      </c>
      <c r="AD824" s="916">
        <v>2.66</v>
      </c>
      <c r="AE824" s="916">
        <v>17.32</v>
      </c>
      <c r="AF824" s="916">
        <v>12.68</v>
      </c>
      <c r="AG824" s="916">
        <v>35</v>
      </c>
      <c r="AH824" s="916">
        <v>40.699999999999996</v>
      </c>
      <c r="AI824" s="916">
        <v>15.7</v>
      </c>
      <c r="AJ824" s="916">
        <v>15.7</v>
      </c>
      <c r="AK824" s="916">
        <v>15.7</v>
      </c>
      <c r="AL824" s="928">
        <v>357030</v>
      </c>
      <c r="AM824" s="922">
        <v>0.1</v>
      </c>
      <c r="AN824" s="916">
        <v>0</v>
      </c>
      <c r="AO824" s="802">
        <f t="shared" si="214"/>
        <v>-20.703413980491273</v>
      </c>
      <c r="AP824" s="803">
        <f t="shared" si="215"/>
        <v>21.030088557579798</v>
      </c>
      <c r="AQ824" s="936">
        <f t="shared" si="216"/>
        <v>384.96543390350848</v>
      </c>
      <c r="AR824" s="702">
        <f>INDEX(Historical!$C$7:$C$1437,MATCH(B824,Historical!$B$7:$B$1446,0))*IF(AH824="n/a",1.03,IF(AH824&lt;0,1.01,IF(AH824&gt;10,1.1,(1+AH824/100))))</f>
        <v>0.96800000000000008</v>
      </c>
      <c r="AS824" s="935">
        <f t="shared" si="217"/>
        <v>1.0648000000000002</v>
      </c>
      <c r="AT824" s="935">
        <f t="shared" si="222"/>
        <v>1.1712800000000003</v>
      </c>
      <c r="AU824" s="935">
        <f t="shared" si="222"/>
        <v>1.2884080000000004</v>
      </c>
      <c r="AV824" s="935">
        <f t="shared" si="222"/>
        <v>1.4172488000000005</v>
      </c>
      <c r="AW824" s="702">
        <f t="shared" si="218"/>
        <v>5.9097368000000019</v>
      </c>
      <c r="AX824" s="810">
        <f t="shared" si="219"/>
        <v>3.5940745606032971</v>
      </c>
      <c r="AY824" s="991">
        <v>0.99</v>
      </c>
      <c r="AZ824" s="922">
        <v>35.22</v>
      </c>
      <c r="BA824" s="922">
        <v>-0.04</v>
      </c>
      <c r="BB824" s="922">
        <v>6.7299999999999995</v>
      </c>
      <c r="BC824" s="922">
        <v>14.580000000000002</v>
      </c>
      <c r="BE824" s="664">
        <v>2008</v>
      </c>
      <c r="BF824" s="946" t="e">
        <f>#VALUE!</f>
        <v>#VALUE!</v>
      </c>
      <c r="BG824" s="931">
        <v>14.299999999999999</v>
      </c>
    </row>
    <row r="825" spans="1:59" x14ac:dyDescent="0.2">
      <c r="A825" s="609" t="s">
        <v>1836</v>
      </c>
      <c r="B825" s="925" t="s">
        <v>1837</v>
      </c>
      <c r="C825" s="988" t="s">
        <v>247</v>
      </c>
      <c r="D825" s="988" t="s">
        <v>4387</v>
      </c>
      <c r="E825" s="792">
        <v>6</v>
      </c>
      <c r="F825" s="526">
        <v>748</v>
      </c>
      <c r="G825" s="526" t="s">
        <v>106</v>
      </c>
      <c r="H825" s="526" t="s">
        <v>106</v>
      </c>
      <c r="I825" s="924">
        <v>105.63</v>
      </c>
      <c r="J825" s="702">
        <f t="shared" si="207"/>
        <v>1.7040613462084637</v>
      </c>
      <c r="K825" s="927">
        <v>0.45</v>
      </c>
      <c r="L825" s="639">
        <v>4</v>
      </c>
      <c r="M825" s="693">
        <f t="shared" si="208"/>
        <v>1.8</v>
      </c>
      <c r="N825" s="921" t="s">
        <v>266</v>
      </c>
      <c r="O825" s="795">
        <v>0.4</v>
      </c>
      <c r="P825" s="915">
        <v>43453</v>
      </c>
      <c r="Q825" s="915">
        <v>43468</v>
      </c>
      <c r="R825" s="693">
        <f t="shared" si="209"/>
        <v>12.499999999999996</v>
      </c>
      <c r="S825" s="759">
        <f>IF(INDEX(Historical!$D$7:$D$1437,MATCH(B825,Historical!$B$7:$B$1446,0))=0,"n/a",(INDEX(Historical!$C$7:$C$1437,MATCH(B825,Historical!$B$7:$B$1446,0))/INDEX(Historical!$D$7:$D$1437,MATCH(B825,Historical!$B$7:$B$1446,0))-1)*100)</f>
        <v>14.285714285714302</v>
      </c>
      <c r="T825" s="759">
        <f>IF(INDEX(Historical!$F$7:$F$1430,MATCH(B825,Historical!$B$7:$B$1446,0))=0,"n/a",((INDEX(Historical!$C$7:$C$1437,MATCH(B825,Historical!$B$7:$B$1446,0))/INDEX(Historical!$F$7:$F$1430,MATCH(B825,Historical!$B$7:$B$1446,0)))^(1/3)-1)*100)</f>
        <v>28.731917947417294</v>
      </c>
      <c r="U825" s="759" t="str">
        <f>IF(INDEX(Historical!$H$7:$H$1430,MATCH(B825,Historical!$B$7:$B$1446,0))=0,"n/a",((INDEX(Historical!$C$7:$C$1437,MATCH(B825,Historical!$B$7:$B$1446,0))/INDEX(Historical!$H$7:$H$1430,MATCH(B825,Historical!$B$7:$B$1446,0)))^(1/5)-1)*100)</f>
        <v>n/a</v>
      </c>
      <c r="V825" s="759" t="str">
        <f>IF(INDEX(Historical!$O$7:$O$1430,MATCH(B825,Historical!$B$7:$B$1446,0))=0,"n/a",((INDEX(Historical!$C$7:$C$1437,MATCH(B825,Historical!$B$7:$B$1446,0))/INDEX(Historical!$O$7:$O$1430,MATCH(B825,Historical!$B$7:$B$1446,0)))^(1/10)-1)*100)</f>
        <v>n/a</v>
      </c>
      <c r="W825" s="760" t="str">
        <f t="shared" si="210"/>
        <v>n/a</v>
      </c>
      <c r="X825" s="761" t="str">
        <f t="shared" si="211"/>
        <v>n/a</v>
      </c>
      <c r="Y825" s="713"/>
      <c r="Z825" s="702">
        <f t="shared" si="212"/>
        <v>138.46153846153845</v>
      </c>
      <c r="AA825" s="935">
        <f t="shared" si="213"/>
        <v>81.253846153846141</v>
      </c>
      <c r="AB825" s="639">
        <v>12</v>
      </c>
      <c r="AC825" s="916">
        <v>1.3</v>
      </c>
      <c r="AD825" s="916">
        <v>3.81</v>
      </c>
      <c r="AE825" s="916">
        <v>1.6</v>
      </c>
      <c r="AF825" s="916">
        <v>1.43</v>
      </c>
      <c r="AG825" s="916">
        <v>2.4</v>
      </c>
      <c r="AH825" s="916">
        <v>-73.2</v>
      </c>
      <c r="AI825" s="916">
        <v>16.61</v>
      </c>
      <c r="AJ825" s="916">
        <v>-5.5</v>
      </c>
      <c r="AK825" s="916">
        <v>21.44</v>
      </c>
      <c r="AL825" s="928">
        <v>4760</v>
      </c>
      <c r="AM825" s="922">
        <v>0.89999999999999991</v>
      </c>
      <c r="AN825" s="916">
        <v>1.1000000000000001</v>
      </c>
      <c r="AO825" s="802" t="str">
        <f t="shared" si="214"/>
        <v>n/a</v>
      </c>
      <c r="AP825" s="803" t="str">
        <f t="shared" si="215"/>
        <v>n/a</v>
      </c>
      <c r="AQ825" s="936">
        <f t="shared" si="216"/>
        <v>127.24729554679706</v>
      </c>
      <c r="AR825" s="702">
        <f>INDEX(Historical!$C$7:$C$1437,MATCH(B825,Historical!$B$7:$B$1446,0))*IF(AH825="n/a",1.03,IF(AH825&lt;0,1.01,IF(AH825&gt;10,1.1,(1+AH825/100))))</f>
        <v>1.6160000000000001</v>
      </c>
      <c r="AS825" s="935">
        <f t="shared" si="217"/>
        <v>1.7776000000000003</v>
      </c>
      <c r="AT825" s="935">
        <f t="shared" si="222"/>
        <v>1.9553600000000004</v>
      </c>
      <c r="AU825" s="935">
        <f t="shared" si="222"/>
        <v>2.1508960000000008</v>
      </c>
      <c r="AV825" s="935">
        <f t="shared" si="222"/>
        <v>2.365985600000001</v>
      </c>
      <c r="AW825" s="702">
        <f t="shared" si="218"/>
        <v>9.8658416000000031</v>
      </c>
      <c r="AX825" s="810">
        <f t="shared" si="219"/>
        <v>9.3399996213197038</v>
      </c>
      <c r="AY825" s="991">
        <v>1.66</v>
      </c>
      <c r="AZ825" s="922">
        <v>74.09</v>
      </c>
      <c r="BA825" s="922">
        <v>-18.13</v>
      </c>
      <c r="BB825" s="922">
        <v>7.1099999999999994</v>
      </c>
      <c r="BC825" s="922">
        <v>8.86</v>
      </c>
      <c r="BE825" s="664">
        <v>2014</v>
      </c>
      <c r="BF825" s="946" t="e">
        <f>#VALUE!</f>
        <v>#VALUE!</v>
      </c>
      <c r="BG825" s="931">
        <v>0.89999999999999991</v>
      </c>
    </row>
    <row r="826" spans="1:59" x14ac:dyDescent="0.2">
      <c r="A826" s="537" t="s">
        <v>378</v>
      </c>
      <c r="B826" s="925" t="s">
        <v>379</v>
      </c>
      <c r="C826" s="988" t="s">
        <v>247</v>
      </c>
      <c r="D826" s="988" t="s">
        <v>4392</v>
      </c>
      <c r="E826" s="792">
        <v>46</v>
      </c>
      <c r="F826" s="526">
        <v>46</v>
      </c>
      <c r="G826" s="526" t="s">
        <v>115</v>
      </c>
      <c r="H826" s="526" t="s">
        <v>115</v>
      </c>
      <c r="I826" s="916">
        <v>94.41</v>
      </c>
      <c r="J826" s="702">
        <f t="shared" si="207"/>
        <v>2.1607880521131237</v>
      </c>
      <c r="K826" s="927">
        <v>0.51</v>
      </c>
      <c r="L826" s="639">
        <v>4</v>
      </c>
      <c r="M826" s="693">
        <f t="shared" si="208"/>
        <v>2.04</v>
      </c>
      <c r="N826" s="921" t="s">
        <v>380</v>
      </c>
      <c r="O826" s="795">
        <v>0.46</v>
      </c>
      <c r="P826" s="915">
        <v>43441</v>
      </c>
      <c r="Q826" s="915">
        <v>43454</v>
      </c>
      <c r="R826" s="693">
        <f t="shared" si="209"/>
        <v>10.869565217391301</v>
      </c>
      <c r="S826" s="759">
        <f>IF(INDEX(Historical!$D$7:$D$1437,MATCH(B826,Historical!$B$7:$B$1446,0))=0,"n/a",(INDEX(Historical!$C$7:$C$1437,MATCH(B826,Historical!$B$7:$B$1446,0))/INDEX(Historical!$D$7:$D$1437,MATCH(B826,Historical!$B$7:$B$1446,0))-1)*100)</f>
        <v>9.8837209302325526</v>
      </c>
      <c r="T826" s="759">
        <f>IF(INDEX(Historical!$F$7:$F$1430,MATCH(B826,Historical!$B$7:$B$1446,0))=0,"n/a",((INDEX(Historical!$C$7:$C$1437,MATCH(B826,Historical!$B$7:$B$1446,0))/INDEX(Historical!$F$7:$F$1430,MATCH(B826,Historical!$B$7:$B$1446,0)))^(1/3)-1)*100)</f>
        <v>12.426853035294627</v>
      </c>
      <c r="U826" s="759">
        <f>IF(INDEX(Historical!$H$7:$H$1430,MATCH(B826,Historical!$B$7:$B$1446,0))=0,"n/a",((INDEX(Historical!$C$7:$C$1437,MATCH(B826,Historical!$B$7:$B$1446,0))/INDEX(Historical!$H$7:$H$1430,MATCH(B826,Historical!$B$7:$B$1446,0)))^(1/5)-1)*100)</f>
        <v>15.613391683729748</v>
      </c>
      <c r="V826" s="759">
        <f>IF(INDEX(Historical!$O$7:$O$1430,MATCH(B826,Historical!$B$7:$B$1446,0))=0,"n/a",((INDEX(Historical!$C$7:$C$1437,MATCH(B826,Historical!$B$7:$B$1446,0))/INDEX(Historical!$O$7:$O$1430,MATCH(B826,Historical!$B$7:$B$1446,0)))^(1/10)-1)*100)</f>
        <v>12.49069175316575</v>
      </c>
      <c r="W826" s="760">
        <f t="shared" si="210"/>
        <v>1.2500021609910079</v>
      </c>
      <c r="X826" s="761" t="str">
        <f t="shared" si="211"/>
        <v>n/a</v>
      </c>
      <c r="Y826" s="716"/>
      <c r="Z826" s="702">
        <f t="shared" si="212"/>
        <v>57.95454545454546</v>
      </c>
      <c r="AA826" s="935">
        <f t="shared" si="213"/>
        <v>26.821022727272727</v>
      </c>
      <c r="AB826" s="639">
        <v>12</v>
      </c>
      <c r="AC826" s="916">
        <v>3.52</v>
      </c>
      <c r="AD826" s="916">
        <v>2</v>
      </c>
      <c r="AE826" s="916">
        <v>2.72</v>
      </c>
      <c r="AF826" s="916">
        <v>8.68</v>
      </c>
      <c r="AG826" s="916">
        <v>34.799999999999997</v>
      </c>
      <c r="AH826" s="916">
        <v>-78.3</v>
      </c>
      <c r="AI826" s="916">
        <v>13.209999999999999</v>
      </c>
      <c r="AJ826" s="916">
        <v>-25.1</v>
      </c>
      <c r="AK826" s="916">
        <v>13.389999999999999</v>
      </c>
      <c r="AL826" s="928">
        <v>37150</v>
      </c>
      <c r="AM826" s="922">
        <v>0.1</v>
      </c>
      <c r="AN826" s="916">
        <v>0.66</v>
      </c>
      <c r="AO826" s="802">
        <f t="shared" si="214"/>
        <v>-9.0468429914298554</v>
      </c>
      <c r="AP826" s="803">
        <f t="shared" si="215"/>
        <v>17.774179735842871</v>
      </c>
      <c r="AQ826" s="936">
        <f t="shared" si="216"/>
        <v>221.66682367714805</v>
      </c>
      <c r="AR826" s="702">
        <f>INDEX(Historical!$C$7:$C$1437,MATCH(B826,Historical!$B$7:$B$1446,0))*IF(AH826="n/a",1.03,IF(AH826&lt;0,1.01,IF(AH826&gt;10,1.1,(1+AH826/100))))</f>
        <v>1.9088999999999998</v>
      </c>
      <c r="AS826" s="935">
        <f t="shared" si="217"/>
        <v>2.09979</v>
      </c>
      <c r="AT826" s="935">
        <f t="shared" si="222"/>
        <v>2.3097690000000002</v>
      </c>
      <c r="AU826" s="935">
        <f t="shared" si="222"/>
        <v>2.5407459000000006</v>
      </c>
      <c r="AV826" s="935">
        <f t="shared" si="222"/>
        <v>2.7948204900000007</v>
      </c>
      <c r="AW826" s="702">
        <f t="shared" si="218"/>
        <v>11.654025390000001</v>
      </c>
      <c r="AX826" s="810">
        <f t="shared" si="219"/>
        <v>12.344058245948524</v>
      </c>
      <c r="AY826" s="991">
        <v>1.18</v>
      </c>
      <c r="AZ826" s="922">
        <v>40.54</v>
      </c>
      <c r="BA826" s="922">
        <v>-2.67</v>
      </c>
      <c r="BB826" s="922">
        <v>7.13</v>
      </c>
      <c r="BC826" s="922">
        <v>10.199999999999999</v>
      </c>
      <c r="BE826" s="664">
        <v>1974</v>
      </c>
      <c r="BF826" s="946" t="e">
        <f>#VALUE!</f>
        <v>#VALUE!</v>
      </c>
      <c r="BG826" s="931">
        <v>13.200000000000001</v>
      </c>
    </row>
    <row r="827" spans="1:59" s="838" customFormat="1" x14ac:dyDescent="0.2">
      <c r="A827" s="697" t="s">
        <v>845</v>
      </c>
      <c r="B827" s="846" t="s">
        <v>846</v>
      </c>
      <c r="C827" s="988" t="s">
        <v>128</v>
      </c>
      <c r="D827" s="988" t="s">
        <v>126</v>
      </c>
      <c r="E827" s="818">
        <v>20</v>
      </c>
      <c r="F827" s="526">
        <v>164</v>
      </c>
      <c r="G827" s="1171" t="s">
        <v>106</v>
      </c>
      <c r="H827" s="1171" t="s">
        <v>106</v>
      </c>
      <c r="I827" s="819">
        <v>9.5299999999999994</v>
      </c>
      <c r="J827" s="820">
        <f t="shared" si="207"/>
        <v>16.789087093389298</v>
      </c>
      <c r="K827" s="844">
        <v>0.4</v>
      </c>
      <c r="L827" s="822">
        <v>4</v>
      </c>
      <c r="M827" s="823">
        <f t="shared" si="208"/>
        <v>1.6</v>
      </c>
      <c r="N827" s="824" t="s">
        <v>289</v>
      </c>
      <c r="O827" s="1216">
        <v>0.38095238095238093</v>
      </c>
      <c r="P827" s="847">
        <v>43088</v>
      </c>
      <c r="Q827" s="847">
        <v>43097</v>
      </c>
      <c r="R827" s="823">
        <f t="shared" si="209"/>
        <v>5.0000000000000115</v>
      </c>
      <c r="S827" s="759">
        <f>IF(INDEX(Historical!$D$7:$D$1437,MATCH(B827,Historical!$B$7:$B$1446,0))=0,"n/a",(INDEX(Historical!$C$7:$C$1437,MATCH(B827,Historical!$B$7:$B$1446,0))/INDEX(Historical!$D$7:$D$1437,MATCH(B827,Historical!$B$7:$B$1446,0))-1)*100)</f>
        <v>3.7037037037037202</v>
      </c>
      <c r="T827" s="759">
        <f>IF(INDEX(Historical!$F$7:$F$1430,MATCH(B827,Historical!$B$7:$B$1446,0))=0,"n/a",((INDEX(Historical!$C$7:$C$1437,MATCH(B827,Historical!$B$7:$B$1446,0))/INDEX(Historical!$F$7:$F$1430,MATCH(B827,Historical!$B$7:$B$1446,0)))^(1/3)-1)*100)</f>
        <v>4.5661107530005074</v>
      </c>
      <c r="U827" s="759">
        <f>IF(INDEX(Historical!$H$7:$H$1430,MATCH(B827,Historical!$B$7:$B$1446,0))=0,"n/a",((INDEX(Historical!$C$7:$C$1437,MATCH(B827,Historical!$B$7:$B$1446,0))/INDEX(Historical!$H$7:$H$1430,MATCH(B827,Historical!$B$7:$B$1446,0)))^(1/5)-1)*100)</f>
        <v>4.7394508817191427</v>
      </c>
      <c r="V827" s="759">
        <f>IF(INDEX(Historical!$O$7:$O$1430,MATCH(B827,Historical!$B$7:$B$1446,0))=0,"n/a",((INDEX(Historical!$C$7:$C$1437,MATCH(B827,Historical!$B$7:$B$1446,0))/INDEX(Historical!$O$7:$O$1430,MATCH(B827,Historical!$B$7:$B$1446,0)))^(1/10)-1)*100)</f>
        <v>4.8696438466710568</v>
      </c>
      <c r="W827" s="827">
        <f t="shared" si="210"/>
        <v>0.97326437639974117</v>
      </c>
      <c r="X827" s="828">
        <f t="shared" si="211"/>
        <v>2.0606308181387578</v>
      </c>
      <c r="Y827" s="953" t="s">
        <v>440</v>
      </c>
      <c r="Z827" s="820">
        <f t="shared" si="212"/>
        <v>432.43243243243245</v>
      </c>
      <c r="AA827" s="830">
        <f t="shared" si="213"/>
        <v>25.756756756756754</v>
      </c>
      <c r="AB827" s="822">
        <v>12</v>
      </c>
      <c r="AC827" s="831">
        <v>0.37</v>
      </c>
      <c r="AD827" s="831">
        <v>2.33</v>
      </c>
      <c r="AE827" s="831">
        <v>0.69</v>
      </c>
      <c r="AF827" s="831" t="s">
        <v>137</v>
      </c>
      <c r="AG827" s="831">
        <v>-9.9</v>
      </c>
      <c r="AH827" s="831">
        <v>-2.7</v>
      </c>
      <c r="AI827" s="831">
        <v>1.5599999999999998</v>
      </c>
      <c r="AJ827" s="831">
        <v>2.2999999999999998</v>
      </c>
      <c r="AK827" s="831">
        <v>11</v>
      </c>
      <c r="AL827" s="832">
        <v>1300</v>
      </c>
      <c r="AM827" s="833">
        <v>1.2</v>
      </c>
      <c r="AN827" s="831" t="s">
        <v>137</v>
      </c>
      <c r="AO827" s="834">
        <f t="shared" si="214"/>
        <v>-4.2282187816483123</v>
      </c>
      <c r="AP827" s="835">
        <f t="shared" si="215"/>
        <v>21.528537975108442</v>
      </c>
      <c r="AQ827" s="836" t="str">
        <f t="shared" si="216"/>
        <v>n/a</v>
      </c>
      <c r="AR827" s="702">
        <f>INDEX(Historical!$C$7:$C$1437,MATCH(B827,Historical!$B$7:$B$1446,0))*IF(AH827="n/a",1.03,IF(AH827&lt;0,1.01,IF(AH827&gt;10,1.1,(1+AH827/100))))</f>
        <v>1.6160000000000001</v>
      </c>
      <c r="AS827" s="830">
        <f t="shared" si="217"/>
        <v>1.6412096000000003</v>
      </c>
      <c r="AT827" s="830">
        <f t="shared" ref="AT827:AV846" si="223">IF($AK827="n/a",1.03*AS827,IF($AK827&lt;0,1.01*AS827,IF($AK827&gt;10,1.1*AS827,(1+$AK827/100)*AS827)))</f>
        <v>1.8053305600000005</v>
      </c>
      <c r="AU827" s="830">
        <f t="shared" si="223"/>
        <v>1.9858636160000007</v>
      </c>
      <c r="AV827" s="830">
        <f t="shared" si="223"/>
        <v>2.1844499776000008</v>
      </c>
      <c r="AW827" s="820">
        <f t="shared" si="218"/>
        <v>9.2328537536000024</v>
      </c>
      <c r="AX827" s="837">
        <f t="shared" si="219"/>
        <v>96.881991118572969</v>
      </c>
      <c r="AY827" s="992">
        <v>0.73</v>
      </c>
      <c r="AZ827" s="833">
        <v>3.44</v>
      </c>
      <c r="BA827" s="833">
        <v>-50.17</v>
      </c>
      <c r="BB827" s="833">
        <v>-13.13</v>
      </c>
      <c r="BC827" s="833">
        <v>-25.45</v>
      </c>
      <c r="BD827" s="961"/>
      <c r="BE827" s="664">
        <v>1999</v>
      </c>
      <c r="BF827" s="946" t="e">
        <f>#VALUE!</f>
        <v>#VALUE!</v>
      </c>
      <c r="BG827" s="893">
        <v>3.6999999999999997</v>
      </c>
    </row>
    <row r="828" spans="1:59" s="537" customFormat="1" x14ac:dyDescent="0.2">
      <c r="A828" s="537" t="s">
        <v>1776</v>
      </c>
      <c r="B828" s="925" t="s">
        <v>1777</v>
      </c>
      <c r="C828" s="988" t="s">
        <v>179</v>
      </c>
      <c r="D828" s="988" t="s">
        <v>4371</v>
      </c>
      <c r="E828" s="792">
        <v>9</v>
      </c>
      <c r="F828" s="526">
        <v>434</v>
      </c>
      <c r="G828" s="526" t="s">
        <v>106</v>
      </c>
      <c r="H828" s="526" t="s">
        <v>106</v>
      </c>
      <c r="I828" s="924">
        <v>90.66</v>
      </c>
      <c r="J828" s="702">
        <f t="shared" si="207"/>
        <v>3.9708802117802784</v>
      </c>
      <c r="K828" s="927">
        <v>0.9</v>
      </c>
      <c r="L828" s="639">
        <v>4</v>
      </c>
      <c r="M828" s="693">
        <f t="shared" si="208"/>
        <v>3.6</v>
      </c>
      <c r="N828" s="921" t="s">
        <v>798</v>
      </c>
      <c r="O828" s="795">
        <v>0.8</v>
      </c>
      <c r="P828" s="915">
        <v>43508</v>
      </c>
      <c r="Q828" s="915">
        <v>43529</v>
      </c>
      <c r="R828" s="693">
        <f t="shared" si="209"/>
        <v>12.499999999999996</v>
      </c>
      <c r="S828" s="759">
        <f>IF(INDEX(Historical!$D$7:$D$1437,MATCH(B828,Historical!$B$7:$B$1446,0))=0,"n/a",(INDEX(Historical!$C$7:$C$1437,MATCH(B828,Historical!$B$7:$B$1446,0))/INDEX(Historical!$D$7:$D$1437,MATCH(B828,Historical!$B$7:$B$1446,0))-1)*100)</f>
        <v>14.285714285714302</v>
      </c>
      <c r="T828" s="759">
        <f>IF(INDEX(Historical!$F$7:$F$1430,MATCH(B828,Historical!$B$7:$B$1446,0))=0,"n/a",((INDEX(Historical!$C$7:$C$1437,MATCH(B828,Historical!$B$7:$B$1446,0))/INDEX(Historical!$F$7:$F$1430,MATCH(B828,Historical!$B$7:$B$1446,0)))^(1/3)-1)*100)</f>
        <v>23.47158379972165</v>
      </c>
      <c r="U828" s="759">
        <f>IF(INDEX(Historical!$H$7:$H$1430,MATCH(B828,Historical!$B$7:$B$1446,0))=0,"n/a",((INDEX(Historical!$C$7:$C$1437,MATCH(B828,Historical!$B$7:$B$1446,0))/INDEX(Historical!$H$7:$H$1430,MATCH(B828,Historical!$B$7:$B$1446,0)))^(1/5)-1)*100)</f>
        <v>30.894008104996583</v>
      </c>
      <c r="V828" s="759">
        <f>IF(INDEX(Historical!$O$7:$O$1430,MATCH(B828,Historical!$B$7:$B$1446,0))=0,"n/a",((INDEX(Historical!$C$7:$C$1437,MATCH(B828,Historical!$B$7:$B$1446,0))/INDEX(Historical!$O$7:$O$1430,MATCH(B828,Historical!$B$7:$B$1446,0)))^(1/10)-1)*100)</f>
        <v>19.902864440437984</v>
      </c>
      <c r="W828" s="760">
        <f t="shared" si="210"/>
        <v>1.5522392868348716</v>
      </c>
      <c r="X828" s="761">
        <f t="shared" si="211"/>
        <v>3.9106339373413395</v>
      </c>
      <c r="Y828" s="926"/>
      <c r="Z828" s="702">
        <f t="shared" si="212"/>
        <v>49.655172413793103</v>
      </c>
      <c r="AA828" s="935">
        <f t="shared" si="213"/>
        <v>12.504827586206897</v>
      </c>
      <c r="AB828" s="639">
        <v>12</v>
      </c>
      <c r="AC828" s="916">
        <v>7.25</v>
      </c>
      <c r="AD828" s="916">
        <v>0.47</v>
      </c>
      <c r="AE828" s="916">
        <v>0.33</v>
      </c>
      <c r="AF828" s="916">
        <v>1.76</v>
      </c>
      <c r="AG828" s="916">
        <v>20.8</v>
      </c>
      <c r="AH828" s="916">
        <v>46.7</v>
      </c>
      <c r="AI828" s="916">
        <v>59.86</v>
      </c>
      <c r="AJ828" s="916">
        <v>7.9</v>
      </c>
      <c r="AK828" s="916">
        <v>26.479999999999997</v>
      </c>
      <c r="AL828" s="928">
        <v>38180</v>
      </c>
      <c r="AM828" s="922">
        <v>0.3</v>
      </c>
      <c r="AN828" s="916">
        <v>0.42</v>
      </c>
      <c r="AO828" s="802">
        <f t="shared" si="214"/>
        <v>22.360060730569966</v>
      </c>
      <c r="AP828" s="803">
        <f t="shared" si="215"/>
        <v>34.864888316776863</v>
      </c>
      <c r="AQ828" s="936">
        <f t="shared" si="216"/>
        <v>-1.0982607686371049</v>
      </c>
      <c r="AR828" s="702">
        <f>INDEX(Historical!$C$7:$C$1437,MATCH(B828,Historical!$B$7:$B$1446,0))*IF(AH828="n/a",1.03,IF(AH828&lt;0,1.01,IF(AH828&gt;10,1.1,(1+AH828/100))))</f>
        <v>3.5200000000000005</v>
      </c>
      <c r="AS828" s="935">
        <f t="shared" si="217"/>
        <v>3.8720000000000008</v>
      </c>
      <c r="AT828" s="935">
        <f t="shared" si="223"/>
        <v>4.2592000000000008</v>
      </c>
      <c r="AU828" s="935">
        <f t="shared" si="223"/>
        <v>4.6851200000000013</v>
      </c>
      <c r="AV828" s="935">
        <f t="shared" si="223"/>
        <v>5.1536320000000018</v>
      </c>
      <c r="AW828" s="702">
        <f t="shared" si="218"/>
        <v>21.489952000000006</v>
      </c>
      <c r="AX828" s="810">
        <f t="shared" si="219"/>
        <v>23.703895874696677</v>
      </c>
      <c r="AY828" s="991">
        <v>1.17</v>
      </c>
      <c r="AZ828" s="922">
        <v>31.75</v>
      </c>
      <c r="BA828" s="922">
        <v>-28.599999999999998</v>
      </c>
      <c r="BB828" s="922">
        <v>5.82</v>
      </c>
      <c r="BC828" s="922">
        <v>-3.19</v>
      </c>
      <c r="BD828" s="960"/>
      <c r="BE828" s="664">
        <v>2011</v>
      </c>
      <c r="BF828" s="946" t="e">
        <f>#VALUE!</f>
        <v>#VALUE!</v>
      </c>
      <c r="BG828" s="931">
        <v>9</v>
      </c>
    </row>
    <row r="829" spans="1:59" s="537" customFormat="1" x14ac:dyDescent="0.2">
      <c r="A829" s="537" t="s">
        <v>2962</v>
      </c>
      <c r="B829" s="925" t="s">
        <v>2963</v>
      </c>
      <c r="C829" s="988" t="s">
        <v>123</v>
      </c>
      <c r="D829" s="988" t="s">
        <v>4407</v>
      </c>
      <c r="E829" s="792">
        <v>6</v>
      </c>
      <c r="F829" s="526">
        <v>772</v>
      </c>
      <c r="G829" s="526" t="s">
        <v>106</v>
      </c>
      <c r="H829" s="526" t="s">
        <v>106</v>
      </c>
      <c r="I829" s="924">
        <v>126.11</v>
      </c>
      <c r="J829" s="702">
        <f t="shared" si="207"/>
        <v>0.98326857505352472</v>
      </c>
      <c r="K829" s="927">
        <v>0.31</v>
      </c>
      <c r="L829" s="639">
        <v>4</v>
      </c>
      <c r="M829" s="693">
        <f t="shared" si="208"/>
        <v>1.24</v>
      </c>
      <c r="N829" s="921" t="s">
        <v>228</v>
      </c>
      <c r="O829" s="795">
        <v>0.28000000000000003</v>
      </c>
      <c r="P829" s="915">
        <v>43517</v>
      </c>
      <c r="Q829" s="915">
        <v>43532</v>
      </c>
      <c r="R829" s="693">
        <f t="shared" si="209"/>
        <v>10.714285714285703</v>
      </c>
      <c r="S829" s="759">
        <f>IF(INDEX(Historical!$D$7:$D$1437,MATCH(B829,Historical!$B$7:$B$1446,0))=0,"n/a",(INDEX(Historical!$C$7:$C$1437,MATCH(B829,Historical!$B$7:$B$1446,0))/INDEX(Historical!$D$7:$D$1437,MATCH(B829,Historical!$B$7:$B$1446,0))-1)*100)</f>
        <v>12.000000000000011</v>
      </c>
      <c r="T829" s="759">
        <f>IF(INDEX(Historical!$F$7:$F$1430,MATCH(B829,Historical!$B$7:$B$1446,0))=0,"n/a",((INDEX(Historical!$C$7:$C$1437,MATCH(B829,Historical!$B$7:$B$1446,0))/INDEX(Historical!$F$7:$F$1430,MATCH(B829,Historical!$B$7:$B$1446,0)))^(1/3)-1)*100)</f>
        <v>40.94597464129783</v>
      </c>
      <c r="U829" s="759">
        <f>IF(INDEX(Historical!$H$7:$H$1430,MATCH(B829,Historical!$B$7:$B$1446,0))=0,"n/a",((INDEX(Historical!$C$7:$C$1437,MATCH(B829,Historical!$B$7:$B$1446,0))/INDEX(Historical!$H$7:$H$1430,MATCH(B829,Historical!$B$7:$B$1446,0)))^(1/5)-1)*100)</f>
        <v>94.729436123033665</v>
      </c>
      <c r="V829" s="759">
        <f>IF(INDEX(Historical!$O$7:$O$1430,MATCH(B829,Historical!$B$7:$B$1446,0))=0,"n/a",((INDEX(Historical!$C$7:$C$1437,MATCH(B829,Historical!$B$7:$B$1446,0))/INDEX(Historical!$O$7:$O$1430,MATCH(B829,Historical!$B$7:$B$1446,0)))^(1/10)-1)*100)</f>
        <v>-5.4424534657343537</v>
      </c>
      <c r="W829" s="760" t="str">
        <f t="shared" si="210"/>
        <v>n/a</v>
      </c>
      <c r="X829" s="761">
        <f t="shared" si="211"/>
        <v>1.0572481710160007</v>
      </c>
      <c r="Y829" s="713"/>
      <c r="Z829" s="702">
        <f t="shared" si="212"/>
        <v>32.041343669250644</v>
      </c>
      <c r="AA829" s="935">
        <f t="shared" si="213"/>
        <v>32.586563307493542</v>
      </c>
      <c r="AB829" s="639">
        <v>12</v>
      </c>
      <c r="AC829" s="916">
        <v>3.87</v>
      </c>
      <c r="AD829" s="916">
        <v>1.8</v>
      </c>
      <c r="AE829" s="916">
        <v>3.8</v>
      </c>
      <c r="AF829" s="916">
        <v>3.2</v>
      </c>
      <c r="AG829" s="916">
        <v>10.199999999999999</v>
      </c>
      <c r="AH829" s="916">
        <v>71.7</v>
      </c>
      <c r="AI829" s="916">
        <v>19.12</v>
      </c>
      <c r="AJ829" s="916">
        <v>89.600000000000009</v>
      </c>
      <c r="AK829" s="916">
        <v>18.099999999999998</v>
      </c>
      <c r="AL829" s="928">
        <v>16650</v>
      </c>
      <c r="AM829" s="922">
        <v>0.2</v>
      </c>
      <c r="AN829" s="916">
        <v>0.56000000000000005</v>
      </c>
      <c r="AO829" s="802">
        <f t="shared" si="214"/>
        <v>63.126141390593652</v>
      </c>
      <c r="AP829" s="803">
        <f t="shared" si="215"/>
        <v>95.712704698087194</v>
      </c>
      <c r="AQ829" s="936">
        <f t="shared" si="216"/>
        <v>115.27966574149215</v>
      </c>
      <c r="AR829" s="702">
        <f>INDEX(Historical!$C$7:$C$1437,MATCH(B829,Historical!$B$7:$B$1446,0))*IF(AH829="n/a",1.03,IF(AH829&lt;0,1.01,IF(AH829&gt;10,1.1,(1+AH829/100))))</f>
        <v>1.2320000000000002</v>
      </c>
      <c r="AS829" s="935">
        <f t="shared" si="217"/>
        <v>1.3552000000000004</v>
      </c>
      <c r="AT829" s="935">
        <f t="shared" si="223"/>
        <v>1.4907200000000005</v>
      </c>
      <c r="AU829" s="935">
        <f t="shared" si="223"/>
        <v>1.6397920000000006</v>
      </c>
      <c r="AV829" s="935">
        <f t="shared" si="223"/>
        <v>1.8037712000000008</v>
      </c>
      <c r="AW829" s="702">
        <f t="shared" si="218"/>
        <v>7.5214832000000023</v>
      </c>
      <c r="AX829" s="810">
        <f t="shared" si="219"/>
        <v>5.9642242486717967</v>
      </c>
      <c r="AY829" s="991">
        <v>0.92</v>
      </c>
      <c r="AZ829" s="922">
        <v>52.82</v>
      </c>
      <c r="BA829" s="922">
        <v>-5.6000000000000005</v>
      </c>
      <c r="BB829" s="922">
        <v>7.9200000000000008</v>
      </c>
      <c r="BC829" s="922">
        <v>15.61</v>
      </c>
      <c r="BD829" s="960"/>
      <c r="BE829" s="664">
        <v>2014</v>
      </c>
      <c r="BF829" s="946" t="e">
        <f>#VALUE!</f>
        <v>#VALUE!</v>
      </c>
      <c r="BG829" s="931">
        <v>5.3</v>
      </c>
    </row>
    <row r="830" spans="1:59" s="537" customFormat="1" x14ac:dyDescent="0.2">
      <c r="A830" s="609" t="s">
        <v>851</v>
      </c>
      <c r="B830" s="925" t="s">
        <v>852</v>
      </c>
      <c r="C830" s="988" t="s">
        <v>112</v>
      </c>
      <c r="D830" s="988" t="s">
        <v>4356</v>
      </c>
      <c r="E830" s="792">
        <v>15</v>
      </c>
      <c r="F830" s="526">
        <v>243</v>
      </c>
      <c r="G830" s="526" t="s">
        <v>106</v>
      </c>
      <c r="H830" s="526" t="s">
        <v>106</v>
      </c>
      <c r="I830" s="924">
        <v>30.57</v>
      </c>
      <c r="J830" s="702">
        <f t="shared" si="207"/>
        <v>1.0467778868171411</v>
      </c>
      <c r="K830" s="927">
        <v>0.08</v>
      </c>
      <c r="L830" s="639">
        <v>4</v>
      </c>
      <c r="M830" s="693">
        <f t="shared" si="208"/>
        <v>0.32</v>
      </c>
      <c r="N830" s="921" t="s">
        <v>539</v>
      </c>
      <c r="O830" s="795">
        <v>7.0000000000000007E-2</v>
      </c>
      <c r="P830" s="915">
        <v>43298</v>
      </c>
      <c r="Q830" s="915">
        <v>43313</v>
      </c>
      <c r="R830" s="693">
        <f t="shared" si="209"/>
        <v>14.285714285714276</v>
      </c>
      <c r="S830" s="759">
        <f>IF(INDEX(Historical!$D$7:$D$1437,MATCH(B830,Historical!$B$7:$B$1446,0))=0,"n/a",(INDEX(Historical!$C$7:$C$1437,MATCH(B830,Historical!$B$7:$B$1446,0))/INDEX(Historical!$D$7:$D$1437,MATCH(B830,Historical!$B$7:$B$1446,0))-1)*100)</f>
        <v>15.384615384615374</v>
      </c>
      <c r="T830" s="759">
        <f>IF(INDEX(Historical!$F$7:$F$1430,MATCH(B830,Historical!$B$7:$B$1446,0))=0,"n/a",((INDEX(Historical!$C$7:$C$1437,MATCH(B830,Historical!$B$7:$B$1446,0))/INDEX(Historical!$F$7:$F$1430,MATCH(B830,Historical!$B$7:$B$1446,0)))^(1/3)-1)*100)</f>
        <v>12.624788044360603</v>
      </c>
      <c r="U830" s="759">
        <f>IF(INDEX(Historical!$H$7:$H$1430,MATCH(B830,Historical!$B$7:$B$1446,0))=0,"n/a",((INDEX(Historical!$C$7:$C$1437,MATCH(B830,Historical!$B$7:$B$1446,0))/INDEX(Historical!$H$7:$H$1430,MATCH(B830,Historical!$B$7:$B$1446,0)))^(1/5)-1)*100)</f>
        <v>12.030033714161736</v>
      </c>
      <c r="V830" s="759">
        <f>IF(INDEX(Historical!$O$7:$O$1430,MATCH(B830,Historical!$B$7:$B$1446,0))=0,"n/a",((INDEX(Historical!$C$7:$C$1437,MATCH(B830,Historical!$B$7:$B$1446,0))/INDEX(Historical!$O$7:$O$1430,MATCH(B830,Historical!$B$7:$B$1446,0)))^(1/10)-1)*100)</f>
        <v>13.441048760014528</v>
      </c>
      <c r="W830" s="760">
        <f t="shared" si="210"/>
        <v>0.89502195319383193</v>
      </c>
      <c r="X830" s="761">
        <f t="shared" si="211"/>
        <v>1.7434831469799617</v>
      </c>
      <c r="Y830" s="713"/>
      <c r="Z830" s="702">
        <f t="shared" si="212"/>
        <v>10.19108280254777</v>
      </c>
      <c r="AA830" s="935">
        <f t="shared" si="213"/>
        <v>9.7356687898089174</v>
      </c>
      <c r="AB830" s="639">
        <v>12</v>
      </c>
      <c r="AC830" s="916">
        <v>3.14</v>
      </c>
      <c r="AD830" s="916">
        <v>1.22</v>
      </c>
      <c r="AE830" s="916">
        <v>0.48</v>
      </c>
      <c r="AF830" s="916">
        <v>1.01</v>
      </c>
      <c r="AG830" s="916">
        <v>11.1</v>
      </c>
      <c r="AH830" s="916">
        <v>19.600000000000001</v>
      </c>
      <c r="AI830" s="916" t="s">
        <v>137</v>
      </c>
      <c r="AJ830" s="916">
        <v>6.9</v>
      </c>
      <c r="AK830" s="916">
        <v>8</v>
      </c>
      <c r="AL830" s="928">
        <v>334.74</v>
      </c>
      <c r="AM830" s="922">
        <v>21</v>
      </c>
      <c r="AN830" s="916">
        <v>0.55000000000000004</v>
      </c>
      <c r="AO830" s="802">
        <f t="shared" si="214"/>
        <v>3.3411428111699593</v>
      </c>
      <c r="AP830" s="803">
        <f t="shared" si="215"/>
        <v>13.076811600978877</v>
      </c>
      <c r="AQ830" s="936">
        <f t="shared" si="216"/>
        <v>-33.892258050606827</v>
      </c>
      <c r="AR830" s="702">
        <f>INDEX(Historical!$C$7:$C$1437,MATCH(B830,Historical!$B$7:$B$1446,0))*IF(AH830="n/a",1.03,IF(AH830&lt;0,1.01,IF(AH830&gt;10,1.1,(1+AH830/100))))</f>
        <v>0.33</v>
      </c>
      <c r="AS830" s="935">
        <f t="shared" si="217"/>
        <v>0.33990000000000004</v>
      </c>
      <c r="AT830" s="935">
        <f t="shared" si="223"/>
        <v>0.36709200000000008</v>
      </c>
      <c r="AU830" s="935">
        <f t="shared" si="223"/>
        <v>0.39645936000000009</v>
      </c>
      <c r="AV830" s="935">
        <f t="shared" si="223"/>
        <v>0.42817610880000012</v>
      </c>
      <c r="AW830" s="702">
        <f t="shared" si="218"/>
        <v>1.8616274688000005</v>
      </c>
      <c r="AX830" s="810">
        <f t="shared" si="219"/>
        <v>6.0897202119725238</v>
      </c>
      <c r="AY830" s="991">
        <v>1.23</v>
      </c>
      <c r="AZ830" s="922">
        <v>13.41</v>
      </c>
      <c r="BA830" s="922">
        <v>-42.52</v>
      </c>
      <c r="BB830" s="922">
        <v>-7.4399999999999995</v>
      </c>
      <c r="BC830" s="922">
        <v>-9.5500000000000007</v>
      </c>
      <c r="BD830" s="960"/>
      <c r="BE830" s="664">
        <v>2004</v>
      </c>
      <c r="BF830" s="946" t="e">
        <f>#VALUE!</f>
        <v>#VALUE!</v>
      </c>
      <c r="BG830" s="931">
        <v>5.5</v>
      </c>
    </row>
    <row r="831" spans="1:59" s="537" customFormat="1" x14ac:dyDescent="0.2">
      <c r="A831" s="537" t="s">
        <v>1778</v>
      </c>
      <c r="B831" s="925" t="s">
        <v>1779</v>
      </c>
      <c r="C831" s="988" t="s">
        <v>4353</v>
      </c>
      <c r="D831" s="988" t="s">
        <v>4354</v>
      </c>
      <c r="E831" s="792">
        <v>9</v>
      </c>
      <c r="F831" s="526">
        <v>410</v>
      </c>
      <c r="G831" s="526" t="s">
        <v>37</v>
      </c>
      <c r="H831" s="526" t="s">
        <v>37</v>
      </c>
      <c r="I831" s="924">
        <v>61.11</v>
      </c>
      <c r="J831" s="702">
        <f t="shared" si="207"/>
        <v>5.1873670430371455</v>
      </c>
      <c r="K831" s="927">
        <v>0.79249999999999998</v>
      </c>
      <c r="L831" s="639">
        <v>4</v>
      </c>
      <c r="M831" s="693">
        <f t="shared" si="208"/>
        <v>3.17</v>
      </c>
      <c r="N831" s="921" t="s">
        <v>467</v>
      </c>
      <c r="O831" s="795">
        <v>0.79</v>
      </c>
      <c r="P831" s="915">
        <v>43465</v>
      </c>
      <c r="Q831" s="915">
        <v>43479</v>
      </c>
      <c r="R831" s="693">
        <f t="shared" si="209"/>
        <v>0.31645569620252489</v>
      </c>
      <c r="S831" s="759">
        <f>IF(INDEX(Historical!$D$7:$D$1437,MATCH(B831,Historical!$B$7:$B$1446,0))=0,"n/a",(INDEX(Historical!$C$7:$C$1437,MATCH(B831,Historical!$B$7:$B$1446,0))/INDEX(Historical!$D$7:$D$1437,MATCH(B831,Historical!$B$7:$B$1446,0))-1)*100)</f>
        <v>1.4446227929374</v>
      </c>
      <c r="T831" s="759">
        <f>IF(INDEX(Historical!$F$7:$F$1430,MATCH(B831,Historical!$B$7:$B$1446,0))=0,"n/a",((INDEX(Historical!$C$7:$C$1437,MATCH(B831,Historical!$B$7:$B$1446,0))/INDEX(Historical!$F$7:$F$1430,MATCH(B831,Historical!$B$7:$B$1446,0)))^(1/3)-1)*100)</f>
        <v>3.6791496165080817</v>
      </c>
      <c r="U831" s="759">
        <f>IF(INDEX(Historical!$H$7:$H$1430,MATCH(B831,Historical!$B$7:$B$1446,0))=0,"n/a",((INDEX(Historical!$C$7:$C$1437,MATCH(B831,Historical!$B$7:$B$1446,0))/INDEX(Historical!$H$7:$H$1430,MATCH(B831,Historical!$B$7:$B$1446,0)))^(1/5)-1)*100)</f>
        <v>5.8259547448485716</v>
      </c>
      <c r="V831" s="759">
        <f>IF(INDEX(Historical!$O$7:$O$1430,MATCH(B831,Historical!$B$7:$B$1446,0))=0,"n/a",((INDEX(Historical!$C$7:$C$1437,MATCH(B831,Historical!$B$7:$B$1446,0))/INDEX(Historical!$O$7:$O$1430,MATCH(B831,Historical!$B$7:$B$1446,0)))^(1/10)-1)*100)</f>
        <v>5.8806124171365992</v>
      </c>
      <c r="W831" s="760">
        <f t="shared" si="210"/>
        <v>0.99070544555380824</v>
      </c>
      <c r="X831" s="761" t="str">
        <f t="shared" si="211"/>
        <v>n/a</v>
      </c>
      <c r="Y831" s="926" t="s">
        <v>3967</v>
      </c>
      <c r="Z831" s="702">
        <f t="shared" si="212"/>
        <v>333.68421052631578</v>
      </c>
      <c r="AA831" s="935">
        <f t="shared" si="213"/>
        <v>64.326315789473682</v>
      </c>
      <c r="AB831" s="639">
        <v>12</v>
      </c>
      <c r="AC831" s="916">
        <v>0.95</v>
      </c>
      <c r="AD831" s="916">
        <v>9.35</v>
      </c>
      <c r="AE831" s="916">
        <v>5.81</v>
      </c>
      <c r="AF831" s="916">
        <v>2.09</v>
      </c>
      <c r="AG831" s="916">
        <v>3.8</v>
      </c>
      <c r="AH831" s="916">
        <v>-43.3</v>
      </c>
      <c r="AI831" s="916">
        <v>2.6599999999999997</v>
      </c>
      <c r="AJ831" s="916">
        <v>-5.7</v>
      </c>
      <c r="AK831" s="916">
        <v>6.9</v>
      </c>
      <c r="AL831" s="928">
        <v>21780</v>
      </c>
      <c r="AM831" s="922">
        <v>0.4</v>
      </c>
      <c r="AN831" s="916">
        <v>1.03</v>
      </c>
      <c r="AO831" s="802">
        <f t="shared" si="214"/>
        <v>-53.312994001587967</v>
      </c>
      <c r="AP831" s="803">
        <f t="shared" si="215"/>
        <v>11.013321787885717</v>
      </c>
      <c r="AQ831" s="936">
        <f t="shared" si="216"/>
        <v>144.4422222121211</v>
      </c>
      <c r="AR831" s="702">
        <f>INDEX(Historical!$C$7:$C$1437,MATCH(B831,Historical!$B$7:$B$1446,0))*IF(AH831="n/a",1.03,IF(AH831&lt;0,1.01,IF(AH831&gt;10,1.1,(1+AH831/100))))</f>
        <v>3.1916000000000002</v>
      </c>
      <c r="AS831" s="935">
        <f t="shared" si="217"/>
        <v>3.27649656</v>
      </c>
      <c r="AT831" s="935">
        <f t="shared" si="223"/>
        <v>3.5025748226399998</v>
      </c>
      <c r="AU831" s="935">
        <f t="shared" si="223"/>
        <v>3.7442524854021597</v>
      </c>
      <c r="AV831" s="935">
        <f t="shared" si="223"/>
        <v>4.0026059068949085</v>
      </c>
      <c r="AW831" s="702">
        <f t="shared" si="218"/>
        <v>17.71752977493707</v>
      </c>
      <c r="AX831" s="810">
        <f t="shared" si="219"/>
        <v>28.992848592598708</v>
      </c>
      <c r="AY831" s="991">
        <v>0.35</v>
      </c>
      <c r="AZ831" s="922">
        <v>20.560000000000002</v>
      </c>
      <c r="BA831" s="922">
        <v>-6.99</v>
      </c>
      <c r="BB831" s="922">
        <v>-2.06</v>
      </c>
      <c r="BC831" s="922">
        <v>1.97</v>
      </c>
      <c r="BD831" s="960"/>
      <c r="BE831" s="664">
        <v>2011</v>
      </c>
      <c r="BF831" s="946" t="e">
        <f>#VALUE!</f>
        <v>#VALUE!</v>
      </c>
      <c r="BG831" s="931">
        <v>1.7999999999999998</v>
      </c>
    </row>
    <row r="832" spans="1:59" s="537" customFormat="1" x14ac:dyDescent="0.2">
      <c r="A832" s="609" t="s">
        <v>847</v>
      </c>
      <c r="B832" s="925" t="s">
        <v>848</v>
      </c>
      <c r="C832" s="988" t="s">
        <v>4377</v>
      </c>
      <c r="D832" s="988" t="s">
        <v>4386</v>
      </c>
      <c r="E832" s="792">
        <v>14</v>
      </c>
      <c r="F832" s="526">
        <v>272</v>
      </c>
      <c r="G832" s="526" t="s">
        <v>115</v>
      </c>
      <c r="H832" s="526" t="s">
        <v>37</v>
      </c>
      <c r="I832" s="924">
        <v>57.19</v>
      </c>
      <c r="J832" s="702">
        <f t="shared" si="207"/>
        <v>4.2140234306696982</v>
      </c>
      <c r="K832" s="927">
        <v>0.60250000000000004</v>
      </c>
      <c r="L832" s="639">
        <v>4</v>
      </c>
      <c r="M832" s="693">
        <f t="shared" si="208"/>
        <v>2.41</v>
      </c>
      <c r="N832" s="921" t="s">
        <v>140</v>
      </c>
      <c r="O832" s="795">
        <v>0.59</v>
      </c>
      <c r="P832" s="915">
        <v>43382</v>
      </c>
      <c r="Q832" s="915">
        <v>43405</v>
      </c>
      <c r="R832" s="693">
        <f t="shared" si="209"/>
        <v>2.1186440677966214</v>
      </c>
      <c r="S832" s="759">
        <f>IF(INDEX(Historical!$D$7:$D$1437,MATCH(B832,Historical!$B$7:$B$1446,0))=0,"n/a",(INDEX(Historical!$C$7:$C$1437,MATCH(B832,Historical!$B$7:$B$1446,0))/INDEX(Historical!$D$7:$D$1437,MATCH(B832,Historical!$B$7:$B$1446,0))-1)*100)</f>
        <v>2.1528525296017342</v>
      </c>
      <c r="T832" s="759">
        <f>IF(INDEX(Historical!$F$7:$F$1430,MATCH(B832,Historical!$B$7:$B$1446,0))=0,"n/a",((INDEX(Historical!$C$7:$C$1437,MATCH(B832,Historical!$B$7:$B$1446,0))/INDEX(Historical!$F$7:$F$1430,MATCH(B832,Historical!$B$7:$B$1446,0)))^(1/3)-1)*100)</f>
        <v>2.3161437736620494</v>
      </c>
      <c r="U832" s="759">
        <f>IF(INDEX(Historical!$H$7:$H$1430,MATCH(B832,Historical!$B$7:$B$1446,0))=0,"n/a",((INDEX(Historical!$C$7:$C$1437,MATCH(B832,Historical!$B$7:$B$1446,0))/INDEX(Historical!$H$7:$H$1430,MATCH(B832,Historical!$B$7:$B$1446,0)))^(1/5)-1)*100)</f>
        <v>2.7158877498059786</v>
      </c>
      <c r="V832" s="759">
        <f>IF(INDEX(Historical!$O$7:$O$1430,MATCH(B832,Historical!$B$7:$B$1446,0))=0,"n/a",((INDEX(Historical!$C$7:$C$1437,MATCH(B832,Historical!$B$7:$B$1446,0))/INDEX(Historical!$O$7:$O$1430,MATCH(B832,Historical!$B$7:$B$1446,0)))^(1/10)-1)*100)</f>
        <v>3.0900658989067242</v>
      </c>
      <c r="W832" s="760">
        <f t="shared" si="210"/>
        <v>0.87890933030485496</v>
      </c>
      <c r="X832" s="761" t="str">
        <f t="shared" si="211"/>
        <v>n/a</v>
      </c>
      <c r="Y832" s="716"/>
      <c r="Z832" s="702">
        <f t="shared" si="212"/>
        <v>62.273901808785538</v>
      </c>
      <c r="AA832" s="935">
        <f t="shared" si="213"/>
        <v>14.777777777777777</v>
      </c>
      <c r="AB832" s="639">
        <v>12</v>
      </c>
      <c r="AC832" s="916">
        <v>3.87</v>
      </c>
      <c r="AD832" s="916">
        <v>5.9</v>
      </c>
      <c r="AE832" s="916">
        <v>1.8</v>
      </c>
      <c r="AF832" s="916">
        <v>4.45</v>
      </c>
      <c r="AG832" s="918">
        <v>61.3</v>
      </c>
      <c r="AH832" s="916">
        <v>15.2</v>
      </c>
      <c r="AI832" s="916">
        <v>2.04</v>
      </c>
      <c r="AJ832" s="916">
        <v>-1.2</v>
      </c>
      <c r="AK832" s="916">
        <v>2.5100000000000002</v>
      </c>
      <c r="AL832" s="928">
        <v>236600</v>
      </c>
      <c r="AM832" s="922">
        <v>0.03</v>
      </c>
      <c r="AN832" s="916">
        <v>2.13</v>
      </c>
      <c r="AO832" s="802">
        <f t="shared" si="214"/>
        <v>-7.8478665973021</v>
      </c>
      <c r="AP832" s="803">
        <f t="shared" si="215"/>
        <v>6.9299111804756768</v>
      </c>
      <c r="AQ832" s="936">
        <f t="shared" si="216"/>
        <v>70.959528818452128</v>
      </c>
      <c r="AR832" s="702">
        <f>INDEX(Historical!$C$7:$C$1437,MATCH(B832,Historical!$B$7:$B$1446,0))*IF(AH832="n/a",1.03,IF(AH832&lt;0,1.01,IF(AH832&gt;10,1.1,(1+AH832/100))))</f>
        <v>2.6097500000000005</v>
      </c>
      <c r="AS832" s="935">
        <f t="shared" si="217"/>
        <v>2.6629889000000002</v>
      </c>
      <c r="AT832" s="935">
        <f t="shared" si="223"/>
        <v>2.7298299213899999</v>
      </c>
      <c r="AU832" s="935">
        <f t="shared" si="223"/>
        <v>2.7983486524168888</v>
      </c>
      <c r="AV832" s="935">
        <f t="shared" si="223"/>
        <v>2.8685872035925524</v>
      </c>
      <c r="AW832" s="702">
        <f t="shared" si="218"/>
        <v>13.669504677399441</v>
      </c>
      <c r="AX832" s="810">
        <f t="shared" si="219"/>
        <v>23.901914106311317</v>
      </c>
      <c r="AY832" s="991">
        <v>0.47</v>
      </c>
      <c r="AZ832" s="922">
        <v>24.099999999999998</v>
      </c>
      <c r="BA832" s="922">
        <v>-7.13</v>
      </c>
      <c r="BB832" s="922">
        <v>-0.97</v>
      </c>
      <c r="BC832" s="922">
        <v>2.4</v>
      </c>
      <c r="BD832" s="960"/>
      <c r="BE832" s="664">
        <v>2005</v>
      </c>
      <c r="BF832" s="946" t="e">
        <f>#VALUE!</f>
        <v>#VALUE!</v>
      </c>
      <c r="BG832" s="931">
        <v>12.2</v>
      </c>
    </row>
    <row r="833" spans="1:59" s="537" customFormat="1" x14ac:dyDescent="0.2">
      <c r="A833" s="537" t="s">
        <v>1809</v>
      </c>
      <c r="B833" s="925" t="s">
        <v>1810</v>
      </c>
      <c r="C833" s="988" t="s">
        <v>112</v>
      </c>
      <c r="D833" s="988" t="s">
        <v>213</v>
      </c>
      <c r="E833" s="793">
        <v>8</v>
      </c>
      <c r="F833" s="526">
        <v>493</v>
      </c>
      <c r="G833" s="526" t="s">
        <v>106</v>
      </c>
      <c r="H833" s="526" t="s">
        <v>106</v>
      </c>
      <c r="I833" s="924">
        <v>74.069999999999993</v>
      </c>
      <c r="J833" s="702">
        <f t="shared" si="207"/>
        <v>0.64803564196030783</v>
      </c>
      <c r="K833" s="927">
        <v>0.12</v>
      </c>
      <c r="L833" s="639">
        <v>4</v>
      </c>
      <c r="M833" s="693">
        <f t="shared" si="208"/>
        <v>0.48</v>
      </c>
      <c r="N833" s="921" t="s">
        <v>805</v>
      </c>
      <c r="O833" s="795">
        <v>0.1</v>
      </c>
      <c r="P833" s="917">
        <v>42957</v>
      </c>
      <c r="Q833" s="917">
        <v>42975</v>
      </c>
      <c r="R833" s="693">
        <f t="shared" si="209"/>
        <v>19.999999999999989</v>
      </c>
      <c r="S833" s="759">
        <f>IF(INDEX(Historical!$D$7:$D$1437,MATCH(B833,Historical!$B$7:$B$1446,0))=0,"n/a",(INDEX(Historical!$C$7:$C$1437,MATCH(B833,Historical!$B$7:$B$1446,0))/INDEX(Historical!$D$7:$D$1437,MATCH(B833,Historical!$B$7:$B$1446,0))-1)*100)</f>
        <v>9.0909090909090828</v>
      </c>
      <c r="T833" s="759">
        <f>IF(INDEX(Historical!$F$7:$F$1430,MATCH(B833,Historical!$B$7:$B$1446,0))=0,"n/a",((INDEX(Historical!$C$7:$C$1437,MATCH(B833,Historical!$B$7:$B$1446,0))/INDEX(Historical!$F$7:$F$1430,MATCH(B833,Historical!$B$7:$B$1446,0)))^(1/3)-1)*100)</f>
        <v>19.681696117715084</v>
      </c>
      <c r="U833" s="759">
        <f>IF(INDEX(Historical!$H$7:$H$1430,MATCH(B833,Historical!$B$7:$B$1446,0))=0,"n/a",((INDEX(Historical!$C$7:$C$1437,MATCH(B833,Historical!$B$7:$B$1446,0))/INDEX(Historical!$H$7:$H$1430,MATCH(B833,Historical!$B$7:$B$1446,0)))^(1/5)-1)*100)</f>
        <v>29.855269234041582</v>
      </c>
      <c r="V833" s="759">
        <f>IF(INDEX(Historical!$O$7:$O$1430,MATCH(B833,Historical!$B$7:$B$1446,0))=0,"n/a",((INDEX(Historical!$C$7:$C$1437,MATCH(B833,Historical!$B$7:$B$1446,0))/INDEX(Historical!$O$7:$O$1430,MATCH(B833,Historical!$B$7:$B$1446,0)))^(1/10)-1)*100)</f>
        <v>37.41088103166372</v>
      </c>
      <c r="W833" s="760">
        <f t="shared" si="210"/>
        <v>0.79803705260971425</v>
      </c>
      <c r="X833" s="761" t="str">
        <f t="shared" si="211"/>
        <v>n/a</v>
      </c>
      <c r="Y833" s="727" t="s">
        <v>4435</v>
      </c>
      <c r="Z833" s="702">
        <f t="shared" si="212"/>
        <v>16.551724137931036</v>
      </c>
      <c r="AA833" s="935">
        <f t="shared" si="213"/>
        <v>25.541379310344826</v>
      </c>
      <c r="AB833" s="639">
        <v>12</v>
      </c>
      <c r="AC833" s="916">
        <v>2.9</v>
      </c>
      <c r="AD833" s="916">
        <v>1.83</v>
      </c>
      <c r="AE833" s="916">
        <v>2.69</v>
      </c>
      <c r="AF833" s="916">
        <v>2.4900000000000002</v>
      </c>
      <c r="AG833" s="916">
        <v>10.7</v>
      </c>
      <c r="AH833" s="916">
        <v>-5.0999999999999996</v>
      </c>
      <c r="AI833" s="916">
        <v>17.7</v>
      </c>
      <c r="AJ833" s="916">
        <v>-0.70000000000000007</v>
      </c>
      <c r="AK833" s="916">
        <v>14.000000000000002</v>
      </c>
      <c r="AL833" s="928">
        <v>11740</v>
      </c>
      <c r="AM833" s="922">
        <v>1.3</v>
      </c>
      <c r="AN833" s="916">
        <v>1.35</v>
      </c>
      <c r="AO833" s="802">
        <f t="shared" si="214"/>
        <v>4.9619255656570651</v>
      </c>
      <c r="AP833" s="803">
        <f t="shared" si="215"/>
        <v>30.503304876001891</v>
      </c>
      <c r="AQ833" s="936">
        <f t="shared" si="216"/>
        <v>68.124338224566046</v>
      </c>
      <c r="AR833" s="702">
        <f>INDEX(Historical!$C$7:$C$1437,MATCH(B833,Historical!$B$7:$B$1446,0))*IF(AH833="n/a",1.03,IF(AH833&lt;0,1.01,IF(AH833&gt;10,1.1,(1+AH833/100))))</f>
        <v>0.48480000000000001</v>
      </c>
      <c r="AS833" s="935">
        <f t="shared" si="217"/>
        <v>0.53328000000000009</v>
      </c>
      <c r="AT833" s="935">
        <f t="shared" si="223"/>
        <v>0.58660800000000013</v>
      </c>
      <c r="AU833" s="935">
        <f t="shared" si="223"/>
        <v>0.6452688000000002</v>
      </c>
      <c r="AV833" s="935">
        <f t="shared" si="223"/>
        <v>0.70979568000000026</v>
      </c>
      <c r="AW833" s="702">
        <f t="shared" si="218"/>
        <v>2.9597524800000006</v>
      </c>
      <c r="AX833" s="810">
        <f t="shared" si="219"/>
        <v>3.9958856217091951</v>
      </c>
      <c r="AY833" s="991">
        <v>1.28</v>
      </c>
      <c r="AZ833" s="922">
        <v>13.8</v>
      </c>
      <c r="BA833" s="922">
        <v>-35.809999999999995</v>
      </c>
      <c r="BB833" s="922">
        <v>0.4</v>
      </c>
      <c r="BC833" s="922">
        <v>-15.290000000000001</v>
      </c>
      <c r="BD833" s="960"/>
      <c r="BE833" s="664">
        <v>2012</v>
      </c>
      <c r="BF833" s="946" t="e">
        <f>#VALUE!</f>
        <v>#VALUE!</v>
      </c>
      <c r="BG833" s="931">
        <v>4</v>
      </c>
    </row>
    <row r="834" spans="1:59" s="537" customFormat="1" x14ac:dyDescent="0.2">
      <c r="A834" s="537" t="s">
        <v>389</v>
      </c>
      <c r="B834" s="925" t="s">
        <v>390</v>
      </c>
      <c r="C834" s="988" t="s">
        <v>108</v>
      </c>
      <c r="D834" s="988" t="s">
        <v>4373</v>
      </c>
      <c r="E834" s="793">
        <v>28</v>
      </c>
      <c r="F834" s="526">
        <v>101</v>
      </c>
      <c r="G834" s="526" t="s">
        <v>37</v>
      </c>
      <c r="H834" s="526" t="s">
        <v>115</v>
      </c>
      <c r="I834" s="916">
        <v>64.22</v>
      </c>
      <c r="J834" s="702">
        <f t="shared" si="207"/>
        <v>2.5537215820616628</v>
      </c>
      <c r="K834" s="933">
        <v>0.41</v>
      </c>
      <c r="L834" s="639">
        <v>4</v>
      </c>
      <c r="M834" s="693">
        <f t="shared" si="208"/>
        <v>1.64</v>
      </c>
      <c r="N834" s="921" t="s">
        <v>169</v>
      </c>
      <c r="O834" s="796">
        <v>0.4</v>
      </c>
      <c r="P834" s="915">
        <v>43588</v>
      </c>
      <c r="Q834" s="915">
        <v>43602</v>
      </c>
      <c r="R834" s="693">
        <f t="shared" si="209"/>
        <v>2.4999999999999885</v>
      </c>
      <c r="S834" s="759">
        <f>IF(INDEX(Historical!$D$7:$D$1437,MATCH(B834,Historical!$B$7:$B$1446,0))=0,"n/a",(INDEX(Historical!$C$7:$C$1437,MATCH(B834,Historical!$B$7:$B$1446,0))/INDEX(Historical!$D$7:$D$1437,MATCH(B834,Historical!$B$7:$B$1446,0))-1)*100)</f>
        <v>1.9108280254777288</v>
      </c>
      <c r="T834" s="759">
        <f>IF(INDEX(Historical!$F$7:$F$1430,MATCH(B834,Historical!$B$7:$B$1446,0))=0,"n/a",((INDEX(Historical!$C$7:$C$1437,MATCH(B834,Historical!$B$7:$B$1446,0))/INDEX(Historical!$F$7:$F$1430,MATCH(B834,Historical!$B$7:$B$1446,0)))^(1/3)-1)*100)</f>
        <v>1.5023702678599982</v>
      </c>
      <c r="U834" s="759">
        <f>IF(INDEX(Historical!$H$7:$H$1430,MATCH(B834,Historical!$B$7:$B$1446,0))=0,"n/a",((INDEX(Historical!$C$7:$C$1437,MATCH(B834,Historical!$B$7:$B$1446,0))/INDEX(Historical!$H$7:$H$1430,MATCH(B834,Historical!$B$7:$B$1446,0)))^(1/5)-1)*100)</f>
        <v>1.4347452556972895</v>
      </c>
      <c r="V834" s="759">
        <f>IF(INDEX(Historical!$O$7:$O$1430,MATCH(B834,Historical!$B$7:$B$1446,0))=0,"n/a",((INDEX(Historical!$C$7:$C$1437,MATCH(B834,Historical!$B$7:$B$1446,0))/INDEX(Historical!$O$7:$O$1430,MATCH(B834,Historical!$B$7:$B$1446,0)))^(1/10)-1)*100)</f>
        <v>1.416943635847745</v>
      </c>
      <c r="W834" s="760">
        <f t="shared" si="210"/>
        <v>1.0125633930660156</v>
      </c>
      <c r="X834" s="761">
        <f t="shared" si="211"/>
        <v>1.0248180397837781</v>
      </c>
      <c r="Y834" s="727" t="s">
        <v>4439</v>
      </c>
      <c r="Z834" s="702">
        <f t="shared" si="212"/>
        <v>59.636363636363633</v>
      </c>
      <c r="AA834" s="935">
        <f t="shared" si="213"/>
        <v>23.352727272727272</v>
      </c>
      <c r="AB834" s="639">
        <v>12</v>
      </c>
      <c r="AC834" s="916">
        <v>2.75</v>
      </c>
      <c r="AD834" s="916">
        <v>7.79</v>
      </c>
      <c r="AE834" s="916">
        <v>10.87</v>
      </c>
      <c r="AF834" s="916">
        <v>2.79</v>
      </c>
      <c r="AG834" s="916">
        <v>9.5</v>
      </c>
      <c r="AH834" s="916">
        <v>13.4</v>
      </c>
      <c r="AI834" s="916">
        <v>3.2199999999999998</v>
      </c>
      <c r="AJ834" s="916">
        <v>1.4000000000000001</v>
      </c>
      <c r="AK834" s="916">
        <v>3</v>
      </c>
      <c r="AL834" s="928">
        <v>1700</v>
      </c>
      <c r="AM834" s="922">
        <v>0.2</v>
      </c>
      <c r="AN834" s="916">
        <v>0</v>
      </c>
      <c r="AO834" s="802">
        <f t="shared" si="214"/>
        <v>-19.364260434968319</v>
      </c>
      <c r="AP834" s="803">
        <f t="shared" si="215"/>
        <v>3.9884668377589523</v>
      </c>
      <c r="AQ834" s="936">
        <f t="shared" si="216"/>
        <v>70.168686362038486</v>
      </c>
      <c r="AR834" s="702">
        <f>INDEX(Historical!$C$7:$C$1437,MATCH(B834,Historical!$B$7:$B$1446,0))*IF(AH834="n/a",1.03,IF(AH834&lt;0,1.01,IF(AH834&gt;10,1.1,(1+AH834/100))))</f>
        <v>1.7600000000000002</v>
      </c>
      <c r="AS834" s="935">
        <f t="shared" si="217"/>
        <v>1.8166720000000003</v>
      </c>
      <c r="AT834" s="935">
        <f t="shared" si="223"/>
        <v>1.8711721600000004</v>
      </c>
      <c r="AU834" s="935">
        <f t="shared" si="223"/>
        <v>1.9273073248000006</v>
      </c>
      <c r="AV834" s="935">
        <f t="shared" si="223"/>
        <v>1.9851265445440007</v>
      </c>
      <c r="AW834" s="702">
        <f t="shared" si="218"/>
        <v>9.360278029344002</v>
      </c>
      <c r="AX834" s="810">
        <f t="shared" si="219"/>
        <v>14.57533171806914</v>
      </c>
      <c r="AY834" s="991">
        <v>1</v>
      </c>
      <c r="AZ834" s="922">
        <v>23.380000000000003</v>
      </c>
      <c r="BA834" s="922">
        <v>-1.79</v>
      </c>
      <c r="BB834" s="922">
        <v>2.27</v>
      </c>
      <c r="BC834" s="922">
        <v>5.1499999999999995</v>
      </c>
      <c r="BD834" s="960"/>
      <c r="BE834" s="664">
        <v>1993</v>
      </c>
      <c r="BF834" s="946" t="e">
        <f>#VALUE!</f>
        <v>#VALUE!</v>
      </c>
      <c r="BG834" s="931">
        <v>1</v>
      </c>
    </row>
    <row r="835" spans="1:59" s="537" customFormat="1" x14ac:dyDescent="0.2">
      <c r="A835" s="537" t="s">
        <v>1785</v>
      </c>
      <c r="B835" s="925" t="s">
        <v>1786</v>
      </c>
      <c r="C835" s="988" t="s">
        <v>108</v>
      </c>
      <c r="D835" s="988" t="s">
        <v>4365</v>
      </c>
      <c r="E835" s="792">
        <v>9</v>
      </c>
      <c r="F835" s="526">
        <v>425</v>
      </c>
      <c r="G835" s="526" t="s">
        <v>106</v>
      </c>
      <c r="H835" s="526" t="s">
        <v>106</v>
      </c>
      <c r="I835" s="924">
        <v>33.14</v>
      </c>
      <c r="J835" s="702">
        <f t="shared" si="207"/>
        <v>2.4140012070006036</v>
      </c>
      <c r="K835" s="927">
        <v>0.2</v>
      </c>
      <c r="L835" s="639">
        <v>4</v>
      </c>
      <c r="M835" s="693">
        <f t="shared" si="208"/>
        <v>0.8</v>
      </c>
      <c r="N835" s="921" t="s">
        <v>435</v>
      </c>
      <c r="O835" s="795">
        <v>0.18</v>
      </c>
      <c r="P835" s="915">
        <v>43503</v>
      </c>
      <c r="Q835" s="915">
        <v>43518</v>
      </c>
      <c r="R835" s="693">
        <f t="shared" si="209"/>
        <v>11.111111111111121</v>
      </c>
      <c r="S835" s="759">
        <f>IF(INDEX(Historical!$D$7:$D$1437,MATCH(B835,Historical!$B$7:$B$1446,0))=0,"n/a",(INDEX(Historical!$C$7:$C$1437,MATCH(B835,Historical!$B$7:$B$1446,0))/INDEX(Historical!$D$7:$D$1437,MATCH(B835,Historical!$B$7:$B$1446,0))-1)*100)</f>
        <v>16.666666666666675</v>
      </c>
      <c r="T835" s="759">
        <f>IF(INDEX(Historical!$F$7:$F$1430,MATCH(B835,Historical!$B$7:$B$1446,0))=0,"n/a",((INDEX(Historical!$C$7:$C$1437,MATCH(B835,Historical!$B$7:$B$1446,0))/INDEX(Historical!$F$7:$F$1430,MATCH(B835,Historical!$B$7:$B$1446,0)))^(1/3)-1)*100)</f>
        <v>10.415886963424924</v>
      </c>
      <c r="U835" s="759">
        <f>IF(INDEX(Historical!$H$7:$H$1430,MATCH(B835,Historical!$B$7:$B$1446,0))=0,"n/a",((INDEX(Historical!$C$7:$C$1437,MATCH(B835,Historical!$B$7:$B$1446,0))/INDEX(Historical!$H$7:$H$1430,MATCH(B835,Historical!$B$7:$B$1446,0)))^(1/5)-1)*100)</f>
        <v>14.224458489960789</v>
      </c>
      <c r="V835" s="759">
        <f>IF(INDEX(Historical!$O$7:$O$1430,MATCH(B835,Historical!$B$7:$B$1446,0))=0,"n/a",((INDEX(Historical!$C$7:$C$1437,MATCH(B835,Historical!$B$7:$B$1446,0))/INDEX(Historical!$O$7:$O$1430,MATCH(B835,Historical!$B$7:$B$1446,0)))^(1/10)-1)*100)</f>
        <v>-1.806695543808734</v>
      </c>
      <c r="W835" s="760" t="str">
        <f t="shared" si="210"/>
        <v>n/a</v>
      </c>
      <c r="X835" s="761">
        <f t="shared" si="211"/>
        <v>1.422445848996079</v>
      </c>
      <c r="Y835" s="717"/>
      <c r="Z835" s="702">
        <f t="shared" si="212"/>
        <v>32.128514056224901</v>
      </c>
      <c r="AA835" s="935">
        <f t="shared" si="213"/>
        <v>13.309236947791163</v>
      </c>
      <c r="AB835" s="639">
        <v>9</v>
      </c>
      <c r="AC835" s="916">
        <v>2.4900000000000002</v>
      </c>
      <c r="AD835" s="916">
        <v>1.9</v>
      </c>
      <c r="AE835" s="916">
        <v>4.22</v>
      </c>
      <c r="AF835" s="916">
        <v>1.37</v>
      </c>
      <c r="AG835" s="916">
        <v>10.299999999999999</v>
      </c>
      <c r="AH835" s="916">
        <v>19.900000000000002</v>
      </c>
      <c r="AI835" s="916">
        <v>2.4899999999999998</v>
      </c>
      <c r="AJ835" s="916">
        <v>10</v>
      </c>
      <c r="AK835" s="916">
        <v>7.0000000000000009</v>
      </c>
      <c r="AL835" s="928">
        <v>2710</v>
      </c>
      <c r="AM835" s="922">
        <v>1.2</v>
      </c>
      <c r="AN835" s="916">
        <v>0</v>
      </c>
      <c r="AO835" s="802">
        <f t="shared" si="214"/>
        <v>3.3292227491702278</v>
      </c>
      <c r="AP835" s="803">
        <f t="shared" si="215"/>
        <v>16.638459696961391</v>
      </c>
      <c r="AQ835" s="936">
        <f t="shared" si="216"/>
        <v>-9.9786331080253472</v>
      </c>
      <c r="AR835" s="702">
        <f>INDEX(Historical!$C$7:$C$1437,MATCH(B835,Historical!$B$7:$B$1446,0))*IF(AH835="n/a",1.03,IF(AH835&lt;0,1.01,IF(AH835&gt;10,1.1,(1+AH835/100))))</f>
        <v>0.77</v>
      </c>
      <c r="AS835" s="935">
        <f t="shared" si="217"/>
        <v>0.78917300000000001</v>
      </c>
      <c r="AT835" s="935">
        <f t="shared" si="223"/>
        <v>0.84441511000000002</v>
      </c>
      <c r="AU835" s="935">
        <f t="shared" si="223"/>
        <v>0.9035241677000001</v>
      </c>
      <c r="AV835" s="935">
        <f t="shared" si="223"/>
        <v>0.96677085943900021</v>
      </c>
      <c r="AW835" s="702">
        <f t="shared" si="218"/>
        <v>4.2738831371390003</v>
      </c>
      <c r="AX835" s="810">
        <f t="shared" si="219"/>
        <v>12.896448814541339</v>
      </c>
      <c r="AY835" s="991">
        <v>1.1499999999999999</v>
      </c>
      <c r="AZ835" s="922">
        <v>34.33</v>
      </c>
      <c r="BA835" s="922">
        <v>-5.99</v>
      </c>
      <c r="BB835" s="922">
        <v>8.6</v>
      </c>
      <c r="BC835" s="922">
        <v>9.08</v>
      </c>
      <c r="BD835" s="960"/>
      <c r="BE835" s="664">
        <v>2011</v>
      </c>
      <c r="BF835" s="946" t="e">
        <f>#VALUE!</f>
        <v>#VALUE!</v>
      </c>
      <c r="BG835" s="931">
        <v>1.3</v>
      </c>
    </row>
    <row r="836" spans="1:59" s="537" customFormat="1" x14ac:dyDescent="0.2">
      <c r="A836" s="609" t="s">
        <v>1787</v>
      </c>
      <c r="B836" s="925" t="s">
        <v>1788</v>
      </c>
      <c r="C836" s="988" t="s">
        <v>108</v>
      </c>
      <c r="D836" s="988" t="s">
        <v>4373</v>
      </c>
      <c r="E836" s="792">
        <v>9</v>
      </c>
      <c r="F836" s="526">
        <v>409</v>
      </c>
      <c r="G836" s="526" t="s">
        <v>37</v>
      </c>
      <c r="H836" s="526" t="s">
        <v>37</v>
      </c>
      <c r="I836" s="924">
        <v>51.81</v>
      </c>
      <c r="J836" s="702">
        <f t="shared" si="207"/>
        <v>3.6286431190889785</v>
      </c>
      <c r="K836" s="927">
        <v>0.47</v>
      </c>
      <c r="L836" s="639">
        <v>4</v>
      </c>
      <c r="M836" s="693">
        <f t="shared" si="208"/>
        <v>1.88</v>
      </c>
      <c r="N836" s="921" t="s">
        <v>241</v>
      </c>
      <c r="O836" s="795">
        <v>0.43</v>
      </c>
      <c r="P836" s="915">
        <v>43465</v>
      </c>
      <c r="Q836" s="915">
        <v>43476</v>
      </c>
      <c r="R836" s="693">
        <f t="shared" si="209"/>
        <v>9.302325581395344</v>
      </c>
      <c r="S836" s="759">
        <f>IF(INDEX(Historical!$D$7:$D$1437,MATCH(B836,Historical!$B$7:$B$1446,0))=0,"n/a",(INDEX(Historical!$C$7:$C$1437,MATCH(B836,Historical!$B$7:$B$1446,0))/INDEX(Historical!$D$7:$D$1437,MATCH(B836,Historical!$B$7:$B$1446,0))-1)*100)</f>
        <v>9.0909090909090828</v>
      </c>
      <c r="T836" s="759">
        <f>IF(INDEX(Historical!$F$7:$F$1430,MATCH(B836,Historical!$B$7:$B$1446,0))=0,"n/a",((INDEX(Historical!$C$7:$C$1437,MATCH(B836,Historical!$B$7:$B$1446,0))/INDEX(Historical!$F$7:$F$1430,MATCH(B836,Historical!$B$7:$B$1446,0)))^(1/3)-1)*100)</f>
        <v>7.8288138310443234</v>
      </c>
      <c r="U836" s="759">
        <f>IF(INDEX(Historical!$H$7:$H$1430,MATCH(B836,Historical!$B$7:$B$1446,0))=0,"n/a",((INDEX(Historical!$C$7:$C$1437,MATCH(B836,Historical!$B$7:$B$1446,0))/INDEX(Historical!$H$7:$H$1430,MATCH(B836,Historical!$B$7:$B$1446,0)))^(1/5)-1)*100)</f>
        <v>10.933280572585158</v>
      </c>
      <c r="V836" s="759">
        <f>IF(INDEX(Historical!$O$7:$O$1430,MATCH(B836,Historical!$B$7:$B$1446,0))=0,"n/a",((INDEX(Historical!$C$7:$C$1437,MATCH(B836,Historical!$B$7:$B$1446,0))/INDEX(Historical!$O$7:$O$1430,MATCH(B836,Historical!$B$7:$B$1446,0)))^(1/10)-1)*100)</f>
        <v>7.4359288518188515</v>
      </c>
      <c r="W836" s="760">
        <f t="shared" si="210"/>
        <v>1.4703315201719342</v>
      </c>
      <c r="X836" s="761">
        <f t="shared" si="211"/>
        <v>0.86088823406182347</v>
      </c>
      <c r="Y836" s="926"/>
      <c r="Z836" s="702">
        <f t="shared" si="212"/>
        <v>49.867374005305038</v>
      </c>
      <c r="AA836" s="935">
        <f t="shared" si="213"/>
        <v>13.742705570291777</v>
      </c>
      <c r="AB836" s="639">
        <v>12</v>
      </c>
      <c r="AC836" s="916">
        <v>3.77</v>
      </c>
      <c r="AD836" s="916">
        <v>2.75</v>
      </c>
      <c r="AE836" s="916">
        <v>5.29</v>
      </c>
      <c r="AF836" s="916">
        <v>2</v>
      </c>
      <c r="AG836" s="916">
        <v>13.900000000000002</v>
      </c>
      <c r="AH836" s="916">
        <v>30.9</v>
      </c>
      <c r="AI836" s="916">
        <v>6.99</v>
      </c>
      <c r="AJ836" s="916">
        <v>12.7</v>
      </c>
      <c r="AK836" s="916">
        <v>5</v>
      </c>
      <c r="AL836" s="928">
        <v>886.99</v>
      </c>
      <c r="AM836" s="922">
        <v>0.5</v>
      </c>
      <c r="AN836" s="916">
        <v>0.05</v>
      </c>
      <c r="AO836" s="802">
        <f t="shared" si="214"/>
        <v>0.8192181213823595</v>
      </c>
      <c r="AP836" s="803">
        <f t="shared" si="215"/>
        <v>14.561923691674137</v>
      </c>
      <c r="AQ836" s="936">
        <f t="shared" si="216"/>
        <v>10.524831077472374</v>
      </c>
      <c r="AR836" s="702">
        <f>INDEX(Historical!$C$7:$C$1437,MATCH(B836,Historical!$B$7:$B$1446,0))*IF(AH836="n/a",1.03,IF(AH836&lt;0,1.01,IF(AH836&gt;10,1.1,(1+AH836/100))))</f>
        <v>1.8480000000000001</v>
      </c>
      <c r="AS836" s="935">
        <f t="shared" si="217"/>
        <v>1.9771752000000002</v>
      </c>
      <c r="AT836" s="935">
        <f t="shared" si="223"/>
        <v>2.0760339600000002</v>
      </c>
      <c r="AU836" s="935">
        <f t="shared" si="223"/>
        <v>2.1798356580000005</v>
      </c>
      <c r="AV836" s="935">
        <f t="shared" si="223"/>
        <v>2.2888274409000005</v>
      </c>
      <c r="AW836" s="702">
        <f t="shared" si="218"/>
        <v>10.369872258900001</v>
      </c>
      <c r="AX836" s="810">
        <f t="shared" si="219"/>
        <v>20.015194477707006</v>
      </c>
      <c r="AY836" s="991">
        <v>0.65</v>
      </c>
      <c r="AZ836" s="922">
        <v>12.8</v>
      </c>
      <c r="BA836" s="922">
        <v>-18.09</v>
      </c>
      <c r="BB836" s="922">
        <v>2.76</v>
      </c>
      <c r="BC836" s="922">
        <v>-2.7199999999999998</v>
      </c>
      <c r="BD836" s="960"/>
      <c r="BE836" s="664">
        <v>2011</v>
      </c>
      <c r="BF836" s="946" t="e">
        <f>#VALUE!</f>
        <v>#VALUE!</v>
      </c>
      <c r="BG836" s="931">
        <v>1.2</v>
      </c>
    </row>
    <row r="837" spans="1:59" s="537" customFormat="1" x14ac:dyDescent="0.2">
      <c r="A837" s="609" t="s">
        <v>385</v>
      </c>
      <c r="B837" s="925" t="s">
        <v>386</v>
      </c>
      <c r="C837" s="988" t="s">
        <v>128</v>
      </c>
      <c r="D837" s="988" t="s">
        <v>4370</v>
      </c>
      <c r="E837" s="792">
        <v>43</v>
      </c>
      <c r="F837" s="526">
        <v>58</v>
      </c>
      <c r="G837" s="526" t="s">
        <v>37</v>
      </c>
      <c r="H837" s="526" t="s">
        <v>115</v>
      </c>
      <c r="I837" s="916">
        <v>53.57</v>
      </c>
      <c r="J837" s="702">
        <f t="shared" si="207"/>
        <v>3.2854209445585218</v>
      </c>
      <c r="K837" s="927">
        <v>0.44</v>
      </c>
      <c r="L837" s="639">
        <v>4</v>
      </c>
      <c r="M837" s="693">
        <f t="shared" si="208"/>
        <v>1.76</v>
      </c>
      <c r="N837" s="921" t="s">
        <v>111</v>
      </c>
      <c r="O837" s="795">
        <v>0.4</v>
      </c>
      <c r="P837" s="915">
        <v>43329</v>
      </c>
      <c r="Q837" s="915">
        <v>43355</v>
      </c>
      <c r="R837" s="693">
        <f t="shared" si="209"/>
        <v>9.9999999999999947</v>
      </c>
      <c r="S837" s="759">
        <f>IF(INDEX(Historical!$D$7:$D$1437,MATCH(B837,Historical!$B$7:$B$1446,0))=0,"n/a",(INDEX(Historical!$C$7:$C$1437,MATCH(B837,Historical!$B$7:$B$1446,0))/INDEX(Historical!$D$7:$D$1437,MATCH(B837,Historical!$B$7:$B$1446,0))-1)*100)</f>
        <v>8.3870967741935374</v>
      </c>
      <c r="T837" s="759">
        <f>IF(INDEX(Historical!$F$7:$F$1430,MATCH(B837,Historical!$B$7:$B$1446,0))=0,"n/a",((INDEX(Historical!$C$7:$C$1437,MATCH(B837,Historical!$B$7:$B$1446,0))/INDEX(Historical!$F$7:$F$1430,MATCH(B837,Historical!$B$7:$B$1446,0)))^(1/3)-1)*100)</f>
        <v>6.3926659370444838</v>
      </c>
      <c r="U837" s="759">
        <f>IF(INDEX(Historical!$H$7:$H$1430,MATCH(B837,Historical!$B$7:$B$1446,0))=0,"n/a",((INDEX(Historical!$C$7:$C$1437,MATCH(B837,Historical!$B$7:$B$1446,0))/INDEX(Historical!$H$7:$H$1430,MATCH(B837,Historical!$B$7:$B$1446,0)))^(1/5)-1)*100)</f>
        <v>7.3211838983298305</v>
      </c>
      <c r="V837" s="759">
        <f>IF(INDEX(Historical!$O$7:$O$1430,MATCH(B837,Historical!$B$7:$B$1446,0))=0,"n/a",((INDEX(Historical!$C$7:$C$1437,MATCH(B837,Historical!$B$7:$B$1446,0))/INDEX(Historical!$O$7:$O$1430,MATCH(B837,Historical!$B$7:$B$1446,0)))^(1/10)-1)*100)</f>
        <v>15.007488220559729</v>
      </c>
      <c r="W837" s="760">
        <f t="shared" si="210"/>
        <v>0.48783539195453551</v>
      </c>
      <c r="X837" s="761">
        <f t="shared" si="211"/>
        <v>0.56316799217921776</v>
      </c>
      <c r="Y837" s="925"/>
      <c r="Z837" s="702">
        <f t="shared" si="212"/>
        <v>35.199999999999996</v>
      </c>
      <c r="AA837" s="935">
        <f t="shared" si="213"/>
        <v>10.714</v>
      </c>
      <c r="AB837" s="639">
        <v>8</v>
      </c>
      <c r="AC837" s="916">
        <v>5</v>
      </c>
      <c r="AD837" s="916">
        <v>2.09</v>
      </c>
      <c r="AE837" s="916">
        <v>0.36</v>
      </c>
      <c r="AF837" s="916">
        <v>2.0099999999999998</v>
      </c>
      <c r="AG837" s="916">
        <v>19.7</v>
      </c>
      <c r="AH837" s="916">
        <v>30.2</v>
      </c>
      <c r="AI837" s="916">
        <v>2.87</v>
      </c>
      <c r="AJ837" s="916">
        <v>13</v>
      </c>
      <c r="AK837" s="916">
        <v>5.12</v>
      </c>
      <c r="AL837" s="928">
        <v>48820</v>
      </c>
      <c r="AM837" s="922">
        <v>0.1</v>
      </c>
      <c r="AN837" s="916">
        <v>0.73</v>
      </c>
      <c r="AO837" s="802">
        <f t="shared" si="214"/>
        <v>-0.10739515711164849</v>
      </c>
      <c r="AP837" s="803">
        <f t="shared" si="215"/>
        <v>10.606604842888352</v>
      </c>
      <c r="AQ837" s="936">
        <f t="shared" si="216"/>
        <v>-2.1676263533725204</v>
      </c>
      <c r="AR837" s="702">
        <f>INDEX(Historical!$C$7:$C$1437,MATCH(B837,Historical!$B$7:$B$1446,0))*IF(AH837="n/a",1.03,IF(AH837&lt;0,1.01,IF(AH837&gt;10,1.1,(1+AH837/100))))</f>
        <v>1.8480000000000001</v>
      </c>
      <c r="AS837" s="935">
        <f t="shared" si="217"/>
        <v>1.9010376</v>
      </c>
      <c r="AT837" s="935">
        <f t="shared" si="223"/>
        <v>1.9983707251199998</v>
      </c>
      <c r="AU837" s="935">
        <f t="shared" si="223"/>
        <v>2.1006873062461437</v>
      </c>
      <c r="AV837" s="935">
        <f t="shared" si="223"/>
        <v>2.2082424963259459</v>
      </c>
      <c r="AW837" s="702">
        <f t="shared" si="218"/>
        <v>10.05633812769209</v>
      </c>
      <c r="AX837" s="810">
        <f t="shared" si="219"/>
        <v>18.772331767205692</v>
      </c>
      <c r="AY837" s="991">
        <v>0.78</v>
      </c>
      <c r="AZ837" s="922">
        <v>2.5299999999999998</v>
      </c>
      <c r="BA837" s="922">
        <v>-37.93</v>
      </c>
      <c r="BB837" s="922">
        <v>-12.15</v>
      </c>
      <c r="BC837" s="922">
        <v>-23.380000000000003</v>
      </c>
      <c r="BD837" s="960"/>
      <c r="BE837" s="664">
        <v>1976</v>
      </c>
      <c r="BF837" s="946" t="e">
        <f>#VALUE!</f>
        <v>#VALUE!</v>
      </c>
      <c r="BG837" s="931">
        <v>7.3999999999999995</v>
      </c>
    </row>
    <row r="838" spans="1:59" s="537" customFormat="1" x14ac:dyDescent="0.2">
      <c r="A838" s="537" t="s">
        <v>1795</v>
      </c>
      <c r="B838" s="925" t="s">
        <v>1796</v>
      </c>
      <c r="C838" s="988" t="s">
        <v>108</v>
      </c>
      <c r="D838" s="988" t="s">
        <v>4373</v>
      </c>
      <c r="E838" s="792">
        <v>9</v>
      </c>
      <c r="F838" s="526">
        <v>482</v>
      </c>
      <c r="G838" s="526" t="s">
        <v>37</v>
      </c>
      <c r="H838" s="526" t="s">
        <v>115</v>
      </c>
      <c r="I838" s="924">
        <v>53.13</v>
      </c>
      <c r="J838" s="702">
        <f t="shared" si="207"/>
        <v>3.0114812723508377</v>
      </c>
      <c r="K838" s="927">
        <v>0.4</v>
      </c>
      <c r="L838" s="639">
        <v>4</v>
      </c>
      <c r="M838" s="693">
        <f t="shared" si="208"/>
        <v>1.6</v>
      </c>
      <c r="N838" s="921" t="s">
        <v>711</v>
      </c>
      <c r="O838" s="795">
        <v>0.33</v>
      </c>
      <c r="P838" s="915">
        <v>43588</v>
      </c>
      <c r="Q838" s="915">
        <v>43605</v>
      </c>
      <c r="R838" s="693">
        <f t="shared" si="209"/>
        <v>21.212121212121211</v>
      </c>
      <c r="S838" s="759">
        <f>IF(INDEX(Historical!$D$7:$D$1437,MATCH(B838,Historical!$B$7:$B$1446,0))=0,"n/a",(INDEX(Historical!$C$7:$C$1437,MATCH(B838,Historical!$B$7:$B$1446,0))/INDEX(Historical!$D$7:$D$1437,MATCH(B838,Historical!$B$7:$B$1446,0))-1)*100)</f>
        <v>21.359223300970864</v>
      </c>
      <c r="T838" s="759">
        <f>IF(INDEX(Historical!$F$7:$F$1430,MATCH(B838,Historical!$B$7:$B$1446,0))=0,"n/a",((INDEX(Historical!$C$7:$C$1437,MATCH(B838,Historical!$B$7:$B$1446,0))/INDEX(Historical!$F$7:$F$1430,MATCH(B838,Historical!$B$7:$B$1446,0)))^(1/3)-1)*100)</f>
        <v>11.988476227787537</v>
      </c>
      <c r="U838" s="759">
        <f>IF(INDEX(Historical!$H$7:$H$1430,MATCH(B838,Historical!$B$7:$B$1446,0))=0,"n/a",((INDEX(Historical!$C$7:$C$1437,MATCH(B838,Historical!$B$7:$B$1446,0))/INDEX(Historical!$H$7:$H$1430,MATCH(B838,Historical!$B$7:$B$1446,0)))^(1/5)-1)*100)</f>
        <v>17.844539784792257</v>
      </c>
      <c r="V838" s="759">
        <f>IF(INDEX(Historical!$O$7:$O$1430,MATCH(B838,Historical!$B$7:$B$1446,0))=0,"n/a",((INDEX(Historical!$C$7:$C$1437,MATCH(B838,Historical!$B$7:$B$1446,0))/INDEX(Historical!$O$7:$O$1430,MATCH(B838,Historical!$B$7:$B$1446,0)))^(1/10)-1)*100)</f>
        <v>0.40905429776572078</v>
      </c>
      <c r="W838" s="760">
        <f t="shared" si="210"/>
        <v>43.623890232324193</v>
      </c>
      <c r="X838" s="761">
        <f t="shared" si="211"/>
        <v>1.2139142710743032</v>
      </c>
      <c r="Y838" s="723"/>
      <c r="Z838" s="702">
        <f t="shared" si="212"/>
        <v>44.3213296398892</v>
      </c>
      <c r="AA838" s="935">
        <f t="shared" si="213"/>
        <v>14.717451523545707</v>
      </c>
      <c r="AB838" s="639">
        <v>12</v>
      </c>
      <c r="AC838" s="916">
        <v>3.61</v>
      </c>
      <c r="AD838" s="916">
        <v>0.76</v>
      </c>
      <c r="AE838" s="916">
        <v>4.79</v>
      </c>
      <c r="AF838" s="916">
        <v>1.78</v>
      </c>
      <c r="AG838" s="916">
        <v>12.6</v>
      </c>
      <c r="AH838" s="916">
        <v>27.400000000000002</v>
      </c>
      <c r="AI838" s="916">
        <v>3.34</v>
      </c>
      <c r="AJ838" s="916">
        <v>14.7</v>
      </c>
      <c r="AK838" s="916">
        <v>19.400000000000002</v>
      </c>
      <c r="AL838" s="928">
        <v>4890</v>
      </c>
      <c r="AM838" s="922">
        <v>0.89999999999999991</v>
      </c>
      <c r="AN838" s="916">
        <v>0.08</v>
      </c>
      <c r="AO838" s="802">
        <f t="shared" si="214"/>
        <v>6.1385695335973889</v>
      </c>
      <c r="AP838" s="803">
        <f t="shared" si="215"/>
        <v>20.856021057143096</v>
      </c>
      <c r="AQ838" s="936">
        <f t="shared" si="216"/>
        <v>7.9033800560305068</v>
      </c>
      <c r="AR838" s="702">
        <f>INDEX(Historical!$C$7:$C$1437,MATCH(B838,Historical!$B$7:$B$1446,0))*IF(AH838="n/a",1.03,IF(AH838&lt;0,1.01,IF(AH838&gt;10,1.1,(1+AH838/100))))</f>
        <v>1.375</v>
      </c>
      <c r="AS838" s="935">
        <f t="shared" si="217"/>
        <v>1.4209250000000002</v>
      </c>
      <c r="AT838" s="935">
        <f t="shared" si="223"/>
        <v>1.5630175000000004</v>
      </c>
      <c r="AU838" s="935">
        <f t="shared" si="223"/>
        <v>1.7193192500000005</v>
      </c>
      <c r="AV838" s="935">
        <f t="shared" si="223"/>
        <v>1.8912511750000007</v>
      </c>
      <c r="AW838" s="702">
        <f t="shared" si="218"/>
        <v>7.9695129250000027</v>
      </c>
      <c r="AX838" s="810">
        <f t="shared" si="219"/>
        <v>15.000024327122158</v>
      </c>
      <c r="AY838" s="991">
        <v>1.1599999999999999</v>
      </c>
      <c r="AZ838" s="922">
        <v>17.080000000000002</v>
      </c>
      <c r="BA838" s="922">
        <v>-23.7</v>
      </c>
      <c r="BB838" s="922">
        <v>-1.9</v>
      </c>
      <c r="BC838" s="922">
        <v>-8.51</v>
      </c>
      <c r="BD838" s="960"/>
      <c r="BE838" s="664">
        <v>2011</v>
      </c>
      <c r="BF838" s="946" t="e">
        <f>#VALUE!</f>
        <v>#VALUE!</v>
      </c>
      <c r="BG838" s="931">
        <v>1.2</v>
      </c>
    </row>
    <row r="839" spans="1:59" s="537" customFormat="1" x14ac:dyDescent="0.2">
      <c r="A839" s="609" t="s">
        <v>1789</v>
      </c>
      <c r="B839" s="925" t="s">
        <v>1790</v>
      </c>
      <c r="C839" s="988" t="s">
        <v>112</v>
      </c>
      <c r="D839" s="988" t="s">
        <v>4356</v>
      </c>
      <c r="E839" s="792">
        <v>9</v>
      </c>
      <c r="F839" s="526">
        <v>394</v>
      </c>
      <c r="G839" s="526" t="s">
        <v>106</v>
      </c>
      <c r="H839" s="526" t="s">
        <v>106</v>
      </c>
      <c r="I839" s="924">
        <v>92.77</v>
      </c>
      <c r="J839" s="702">
        <f t="shared" ref="J839:J884" si="224">(M839/I839)*100</f>
        <v>0.68987819338148115</v>
      </c>
      <c r="K839" s="927">
        <v>0.16</v>
      </c>
      <c r="L839" s="639">
        <v>4</v>
      </c>
      <c r="M839" s="693">
        <f t="shared" ref="M839:M884" si="225">K839*L839</f>
        <v>0.64</v>
      </c>
      <c r="N839" s="921" t="s">
        <v>443</v>
      </c>
      <c r="O839" s="795">
        <v>0.14000000000000001</v>
      </c>
      <c r="P839" s="915">
        <v>43413</v>
      </c>
      <c r="Q839" s="915">
        <v>43431</v>
      </c>
      <c r="R839" s="693">
        <f t="shared" ref="R839:R884" si="226">(K839-O839)/O839*100</f>
        <v>14.285714285714276</v>
      </c>
      <c r="S839" s="759">
        <f>IF(INDEX(Historical!$D$7:$D$1437,MATCH(B839,Historical!$B$7:$B$1446,0))=0,"n/a",(INDEX(Historical!$C$7:$C$1437,MATCH(B839,Historical!$B$7:$B$1446,0))/INDEX(Historical!$D$7:$D$1437,MATCH(B839,Historical!$B$7:$B$1446,0))-1)*100)</f>
        <v>15.999999999999993</v>
      </c>
      <c r="T839" s="759">
        <f>IF(INDEX(Historical!$F$7:$F$1430,MATCH(B839,Historical!$B$7:$B$1446,0))=0,"n/a",((INDEX(Historical!$C$7:$C$1437,MATCH(B839,Historical!$B$7:$B$1446,0))/INDEX(Historical!$F$7:$F$1430,MATCH(B839,Historical!$B$7:$B$1446,0)))^(1/3)-1)*100)</f>
        <v>17.59490083042796</v>
      </c>
      <c r="U839" s="759">
        <f>IF(INDEX(Historical!$H$7:$H$1430,MATCH(B839,Historical!$B$7:$B$1446,0))=0,"n/a",((INDEX(Historical!$C$7:$C$1437,MATCH(B839,Historical!$B$7:$B$1446,0))/INDEX(Historical!$H$7:$H$1430,MATCH(B839,Historical!$B$7:$B$1446,0)))^(1/5)-1)*100)</f>
        <v>15.956268492544989</v>
      </c>
      <c r="V839" s="759" t="str">
        <f>IF(INDEX(Historical!$O$7:$O$1430,MATCH(B839,Historical!$B$7:$B$1446,0))=0,"n/a",((INDEX(Historical!$C$7:$C$1437,MATCH(B839,Historical!$B$7:$B$1446,0))/INDEX(Historical!$O$7:$O$1430,MATCH(B839,Historical!$B$7:$B$1446,0)))^(1/10)-1)*100)</f>
        <v>n/a</v>
      </c>
      <c r="W839" s="760" t="str">
        <f t="shared" ref="W839:W884" si="227">IF(OR(U839&lt;=0,U839="n/a",V839&lt;=0,V839="n/a"),"n/a",U839/V839)</f>
        <v>n/a</v>
      </c>
      <c r="X839" s="761">
        <f t="shared" ref="X839:X884" si="228">IF(OR(AJ839&lt;=0,AJ839="n/a",U839&lt;=0,U839="n/a"),"n/a",U839/AJ839)</f>
        <v>2.0456754477621781</v>
      </c>
      <c r="Y839" s="925"/>
      <c r="Z839" s="702">
        <f t="shared" ref="Z839:Z884" si="229">IF(OR(AC839&lt;0.01,AC839="n/a"),"n/a",M839/AC839*100)</f>
        <v>30.917874396135268</v>
      </c>
      <c r="AA839" s="935">
        <f t="shared" ref="AA839:AA884" si="230">IF(OR(AC839&lt;0.01,AC839="n/a"),"n/a",I839/AC839)</f>
        <v>44.816425120772948</v>
      </c>
      <c r="AB839" s="639">
        <v>12</v>
      </c>
      <c r="AC839" s="916">
        <v>2.0699999999999998</v>
      </c>
      <c r="AD839" s="916">
        <v>4.49</v>
      </c>
      <c r="AE839" s="916">
        <v>4.8600000000000003</v>
      </c>
      <c r="AF839" s="916">
        <v>3.79</v>
      </c>
      <c r="AG839" s="916">
        <v>8.4</v>
      </c>
      <c r="AH839" s="918">
        <v>78.100000000000009</v>
      </c>
      <c r="AI839" s="918">
        <v>10.4</v>
      </c>
      <c r="AJ839" s="916">
        <v>7.8</v>
      </c>
      <c r="AK839" s="916">
        <v>9.9599999999999991</v>
      </c>
      <c r="AL839" s="928">
        <v>24460</v>
      </c>
      <c r="AM839" s="922">
        <v>1</v>
      </c>
      <c r="AN839" s="916">
        <v>0.65</v>
      </c>
      <c r="AO839" s="802">
        <f t="shared" ref="AO839:AO884" si="231">IF(U839="n/a","n/a",IF(AA839&lt;0,"n/a",IF(AA839="n/a","n/a",J839+U839-AA839)))</f>
        <v>-28.170278434846477</v>
      </c>
      <c r="AP839" s="803">
        <f t="shared" ref="AP839:AP884" si="232">IF(U839="n/a","n/a",J839+U839)</f>
        <v>16.646146685926471</v>
      </c>
      <c r="AQ839" s="936">
        <f t="shared" ref="AQ839:AQ884" si="233">IF(OR(AC839&lt;0.01,AF839="n/a"),"n/a",(I839/SQRT(22.5*AC839*(I839/AF839))-1)*100)</f>
        <v>174.75585219344543</v>
      </c>
      <c r="AR839" s="702">
        <f>INDEX(Historical!$C$7:$C$1437,MATCH(B839,Historical!$B$7:$B$1446,0))*IF(AH839="n/a",1.03,IF(AH839&lt;0,1.01,IF(AH839&gt;10,1.1,(1+AH839/100))))</f>
        <v>0.63800000000000001</v>
      </c>
      <c r="AS839" s="935">
        <f t="shared" ref="AS839:AS884" si="234">IF($AI839="n/a",1.03*AR839,IF($AI839&lt;0,1.01*AR839,IF($AI839&gt;10,1.1*AR839,(1+$AI839/100)*AR839)))</f>
        <v>0.70180000000000009</v>
      </c>
      <c r="AT839" s="935">
        <f t="shared" si="223"/>
        <v>0.77169927999999999</v>
      </c>
      <c r="AU839" s="935">
        <f t="shared" si="223"/>
        <v>0.84856052828799988</v>
      </c>
      <c r="AV839" s="935">
        <f t="shared" si="223"/>
        <v>0.93307715690548465</v>
      </c>
      <c r="AW839" s="702">
        <f t="shared" ref="AW839:AW884" si="235">SUM(AR839:AV839)</f>
        <v>3.8931369651934848</v>
      </c>
      <c r="AX839" s="810">
        <f t="shared" ref="AX839:AX884" si="236">AW839/I839*100</f>
        <v>4.1965473377099123</v>
      </c>
      <c r="AY839" s="991">
        <v>0.26</v>
      </c>
      <c r="AZ839" s="922">
        <v>32</v>
      </c>
      <c r="BA839" s="922">
        <v>-0.35000000000000003</v>
      </c>
      <c r="BB839" s="922">
        <v>7.3999999999999995</v>
      </c>
      <c r="BC839" s="922">
        <v>15.870000000000001</v>
      </c>
      <c r="BD839" s="960"/>
      <c r="BE839" s="664">
        <v>2011</v>
      </c>
      <c r="BF839" s="946" t="e">
        <f t="shared" ref="BF839" si="237">#VALUE!</f>
        <v>#VALUE!</v>
      </c>
      <c r="BG839" s="931">
        <v>4.3999999999999995</v>
      </c>
    </row>
    <row r="840" spans="1:59" s="537" customFormat="1" x14ac:dyDescent="0.2">
      <c r="A840" s="537" t="s">
        <v>1793</v>
      </c>
      <c r="B840" s="643" t="s">
        <v>1794</v>
      </c>
      <c r="C840" s="988" t="s">
        <v>128</v>
      </c>
      <c r="D840" s="988" t="s">
        <v>4388</v>
      </c>
      <c r="E840" s="792">
        <v>10</v>
      </c>
      <c r="F840" s="526">
        <v>330</v>
      </c>
      <c r="G840" s="526" t="s">
        <v>106</v>
      </c>
      <c r="H840" s="526" t="s">
        <v>106</v>
      </c>
      <c r="I840" s="924">
        <v>168.25</v>
      </c>
      <c r="J840" s="702">
        <f t="shared" si="224"/>
        <v>1.450222882615156</v>
      </c>
      <c r="K840" s="927">
        <v>0.61</v>
      </c>
      <c r="L840" s="639">
        <v>4</v>
      </c>
      <c r="M840" s="693">
        <f t="shared" si="225"/>
        <v>2.44</v>
      </c>
      <c r="N840" s="921" t="s">
        <v>161</v>
      </c>
      <c r="O840" s="795">
        <v>0.54</v>
      </c>
      <c r="P840" s="915">
        <v>43482</v>
      </c>
      <c r="Q840" s="915">
        <v>43496</v>
      </c>
      <c r="R840" s="693">
        <f t="shared" si="226"/>
        <v>12.962962962962955</v>
      </c>
      <c r="S840" s="759">
        <f>IF(INDEX(Historical!$D$7:$D$1437,MATCH(B840,Historical!$B$7:$B$1446,0))=0,"n/a",(INDEX(Historical!$C$7:$C$1437,MATCH(B840,Historical!$B$7:$B$1446,0))/INDEX(Historical!$D$7:$D$1437,MATCH(B840,Historical!$B$7:$B$1446,0))-1)*100)</f>
        <v>10.204081632653072</v>
      </c>
      <c r="T840" s="759">
        <f>IF(INDEX(Historical!$F$7:$F$1430,MATCH(B840,Historical!$B$7:$B$1446,0))=0,"n/a",((INDEX(Historical!$C$7:$C$1437,MATCH(B840,Historical!$B$7:$B$1446,0))/INDEX(Historical!$F$7:$F$1430,MATCH(B840,Historical!$B$7:$B$1446,0)))^(1/3)-1)*100)</f>
        <v>12.426853035294627</v>
      </c>
      <c r="U840" s="759">
        <f>IF(INDEX(Historical!$H$7:$H$1430,MATCH(B840,Historical!$B$7:$B$1446,0))=0,"n/a",((INDEX(Historical!$C$7:$C$1437,MATCH(B840,Historical!$B$7:$B$1446,0))/INDEX(Historical!$H$7:$H$1430,MATCH(B840,Historical!$B$7:$B$1446,0)))^(1/5)-1)*100)</f>
        <v>11.739420112574139</v>
      </c>
      <c r="V840" s="759">
        <f>IF(INDEX(Historical!$O$7:$O$1430,MATCH(B840,Historical!$B$7:$B$1446,0))=0,"n/a",((INDEX(Historical!$C$7:$C$1437,MATCH(B840,Historical!$B$7:$B$1446,0))/INDEX(Historical!$O$7:$O$1430,MATCH(B840,Historical!$B$7:$B$1446,0)))^(1/10)-1)*100)</f>
        <v>8.0053764854381306</v>
      </c>
      <c r="W840" s="760">
        <f t="shared" si="227"/>
        <v>1.466441976080485</v>
      </c>
      <c r="X840" s="761">
        <f t="shared" si="228"/>
        <v>1.1397495254926351</v>
      </c>
      <c r="Y840" s="713"/>
      <c r="Z840" s="702">
        <f t="shared" si="229"/>
        <v>57.009345794392516</v>
      </c>
      <c r="AA840" s="935">
        <f t="shared" si="230"/>
        <v>39.310747663551396</v>
      </c>
      <c r="AB840" s="639">
        <v>8</v>
      </c>
      <c r="AC840" s="916">
        <v>4.28</v>
      </c>
      <c r="AD840" s="916">
        <v>3.93</v>
      </c>
      <c r="AE840" s="916">
        <v>5.59</v>
      </c>
      <c r="AF840" s="916">
        <v>14.93</v>
      </c>
      <c r="AG840" s="916">
        <v>43.5</v>
      </c>
      <c r="AH840" s="916">
        <v>10.9</v>
      </c>
      <c r="AI840" s="916">
        <v>11.42</v>
      </c>
      <c r="AJ840" s="916">
        <v>10.299999999999999</v>
      </c>
      <c r="AK840" s="916">
        <v>10</v>
      </c>
      <c r="AL840" s="928">
        <v>2310</v>
      </c>
      <c r="AM840" s="922">
        <v>1.7999999999999998</v>
      </c>
      <c r="AN840" s="916">
        <v>0.56999999999999995</v>
      </c>
      <c r="AO840" s="802">
        <f t="shared" si="231"/>
        <v>-26.121104668362101</v>
      </c>
      <c r="AP840" s="803">
        <f t="shared" si="232"/>
        <v>13.189642995189296</v>
      </c>
      <c r="AQ840" s="936">
        <f t="shared" si="233"/>
        <v>410.73344324796369</v>
      </c>
      <c r="AR840" s="702">
        <f>INDEX(Historical!$C$7:$C$1437,MATCH(B840,Historical!$B$7:$B$1446,0))*IF(AH840="n/a",1.03,IF(AH840&lt;0,1.01,IF(AH840&gt;10,1.1,(1+AH840/100))))</f>
        <v>2.3760000000000003</v>
      </c>
      <c r="AS840" s="935">
        <f t="shared" si="234"/>
        <v>2.6136000000000004</v>
      </c>
      <c r="AT840" s="935">
        <f t="shared" si="223"/>
        <v>2.8749600000000006</v>
      </c>
      <c r="AU840" s="935">
        <f t="shared" si="223"/>
        <v>3.162456000000001</v>
      </c>
      <c r="AV840" s="935">
        <f t="shared" si="223"/>
        <v>3.4787016000000013</v>
      </c>
      <c r="AW840" s="702">
        <f t="shared" si="235"/>
        <v>14.505717600000004</v>
      </c>
      <c r="AX840" s="810">
        <f t="shared" si="236"/>
        <v>8.6215260624071348</v>
      </c>
      <c r="AY840" s="991">
        <v>0.21</v>
      </c>
      <c r="AZ840" s="922">
        <v>29.82</v>
      </c>
      <c r="BA840" s="922">
        <v>-10.27</v>
      </c>
      <c r="BB840" s="922">
        <v>-2.21</v>
      </c>
      <c r="BC840" s="922">
        <v>-1.72</v>
      </c>
      <c r="BD840" s="960"/>
      <c r="BE840" s="664">
        <v>2010</v>
      </c>
      <c r="BF840" s="946" t="e">
        <f>#VALUE!</f>
        <v>#VALUE!</v>
      </c>
      <c r="BG840" s="931">
        <v>20.3</v>
      </c>
    </row>
    <row r="841" spans="1:59" s="537" customFormat="1" x14ac:dyDescent="0.2">
      <c r="A841" s="628" t="s">
        <v>4052</v>
      </c>
      <c r="B841" s="643" t="s">
        <v>4051</v>
      </c>
      <c r="C841" s="988" t="s">
        <v>108</v>
      </c>
      <c r="D841" s="988" t="s">
        <v>4373</v>
      </c>
      <c r="E841" s="792">
        <v>6</v>
      </c>
      <c r="F841" s="526">
        <v>768</v>
      </c>
      <c r="G841" s="526" t="s">
        <v>106</v>
      </c>
      <c r="H841" s="526" t="s">
        <v>106</v>
      </c>
      <c r="I841" s="924">
        <v>30.75</v>
      </c>
      <c r="J841" s="702">
        <f t="shared" si="224"/>
        <v>3.2520325203252036</v>
      </c>
      <c r="K841" s="927">
        <v>0.25</v>
      </c>
      <c r="L841" s="639">
        <v>4</v>
      </c>
      <c r="M841" s="693">
        <f t="shared" si="225"/>
        <v>1</v>
      </c>
      <c r="N841" s="921" t="s">
        <v>435</v>
      </c>
      <c r="O841" s="795">
        <v>0.24</v>
      </c>
      <c r="P841" s="915">
        <v>43503</v>
      </c>
      <c r="Q841" s="915">
        <v>43518</v>
      </c>
      <c r="R841" s="693">
        <f t="shared" si="226"/>
        <v>4.1666666666666705</v>
      </c>
      <c r="S841" s="759">
        <f>IF(INDEX(Historical!$D$7:$D$1437,MATCH(B841,Historical!$B$7:$B$1446,0))=0,"n/a",(INDEX(Historical!$C$7:$C$1437,MATCH(B841,Historical!$B$7:$B$1446,0))/INDEX(Historical!$D$7:$D$1437,MATCH(B841,Historical!$B$7:$B$1446,0))-1)*100)</f>
        <v>14.634146341463406</v>
      </c>
      <c r="T841" s="759">
        <f>IF(INDEX(Historical!$F$7:$F$1430,MATCH(B841,Historical!$B$7:$B$1446,0))=0,"n/a",((INDEX(Historical!$C$7:$C$1437,MATCH(B841,Historical!$B$7:$B$1446,0))/INDEX(Historical!$F$7:$F$1430,MATCH(B841,Historical!$B$7:$B$1446,0)))^(1/3)-1)*100)</f>
        <v>7.1080566163672199</v>
      </c>
      <c r="U841" s="759">
        <f>IF(INDEX(Historical!$H$7:$H$1430,MATCH(B841,Historical!$B$7:$B$1446,0))=0,"n/a",((INDEX(Historical!$C$7:$C$1437,MATCH(B841,Historical!$B$7:$B$1446,0))/INDEX(Historical!$H$7:$H$1430,MATCH(B841,Historical!$B$7:$B$1446,0)))^(1/5)-1)*100)</f>
        <v>4.7597169101035952</v>
      </c>
      <c r="V841" s="759">
        <f>IF(INDEX(Historical!$O$7:$O$1430,MATCH(B841,Historical!$B$7:$B$1446,0))=0,"n/a",((INDEX(Historical!$C$7:$C$1437,MATCH(B841,Historical!$B$7:$B$1446,0))/INDEX(Historical!$O$7:$O$1430,MATCH(B841,Historical!$B$7:$B$1446,0)))^(1/10)-1)*100)</f>
        <v>6.5162295491638877</v>
      </c>
      <c r="W841" s="760">
        <f t="shared" si="227"/>
        <v>0.73044033734421243</v>
      </c>
      <c r="X841" s="761" t="str">
        <f t="shared" si="228"/>
        <v>n/a</v>
      </c>
      <c r="Y841" s="926"/>
      <c r="Z841" s="702" t="str">
        <f t="shared" si="229"/>
        <v>n/a</v>
      </c>
      <c r="AA841" s="935" t="str">
        <f t="shared" si="230"/>
        <v>n/a</v>
      </c>
      <c r="AB841" s="639">
        <v>12</v>
      </c>
      <c r="AC841" s="916" t="s">
        <v>137</v>
      </c>
      <c r="AD841" s="916" t="s">
        <v>137</v>
      </c>
      <c r="AE841" s="916" t="s">
        <v>137</v>
      </c>
      <c r="AF841" s="916" t="s">
        <v>137</v>
      </c>
      <c r="AG841" s="916" t="s">
        <v>137</v>
      </c>
      <c r="AH841" s="916" t="s">
        <v>137</v>
      </c>
      <c r="AI841" s="916" t="s">
        <v>137</v>
      </c>
      <c r="AJ841" s="916" t="s">
        <v>137</v>
      </c>
      <c r="AK841" s="916" t="s">
        <v>137</v>
      </c>
      <c r="AL841" s="928" t="s">
        <v>137</v>
      </c>
      <c r="AM841" s="922" t="s">
        <v>137</v>
      </c>
      <c r="AN841" s="916" t="s">
        <v>137</v>
      </c>
      <c r="AO841" s="802" t="str">
        <f t="shared" si="231"/>
        <v>n/a</v>
      </c>
      <c r="AP841" s="803">
        <f t="shared" si="232"/>
        <v>8.0117494304287984</v>
      </c>
      <c r="AQ841" s="936" t="str">
        <f t="shared" si="233"/>
        <v>n/a</v>
      </c>
      <c r="AR841" s="702">
        <f>INDEX(Historical!$C$7:$C$1437,MATCH(B841,Historical!$B$7:$B$1446,0))*IF(AH841="n/a",1.03,IF(AH841&lt;0,1.01,IF(AH841&gt;10,1.1,(1+AH841/100))))</f>
        <v>0.96819999999999995</v>
      </c>
      <c r="AS841" s="935">
        <f t="shared" si="234"/>
        <v>0.99724599999999997</v>
      </c>
      <c r="AT841" s="935">
        <f t="shared" si="223"/>
        <v>1.02716338</v>
      </c>
      <c r="AU841" s="935">
        <f t="shared" si="223"/>
        <v>1.0579782814000001</v>
      </c>
      <c r="AV841" s="935">
        <f t="shared" si="223"/>
        <v>1.0897176298420002</v>
      </c>
      <c r="AW841" s="702">
        <f t="shared" si="235"/>
        <v>5.140305291242</v>
      </c>
      <c r="AX841" s="810">
        <f t="shared" si="236"/>
        <v>16.7164399715187</v>
      </c>
      <c r="AY841" s="991" t="s">
        <v>137</v>
      </c>
      <c r="AZ841" s="922" t="s">
        <v>137</v>
      </c>
      <c r="BA841" s="922" t="s">
        <v>137</v>
      </c>
      <c r="BB841" s="922" t="s">
        <v>137</v>
      </c>
      <c r="BC841" s="922" t="s">
        <v>137</v>
      </c>
      <c r="BD841" s="960" t="s">
        <v>4298</v>
      </c>
      <c r="BE841" s="664">
        <v>2014</v>
      </c>
      <c r="BF841" s="946" t="e">
        <f>#VALUE!</f>
        <v>#VALUE!</v>
      </c>
      <c r="BG841" s="931" t="s">
        <v>137</v>
      </c>
    </row>
    <row r="842" spans="1:59" s="537" customFormat="1" x14ac:dyDescent="0.2">
      <c r="A842" s="762" t="s">
        <v>3936</v>
      </c>
      <c r="B842" s="1166" t="s">
        <v>3937</v>
      </c>
      <c r="C842" s="988" t="s">
        <v>108</v>
      </c>
      <c r="D842" s="988" t="s">
        <v>4373</v>
      </c>
      <c r="E842" s="792">
        <v>5</v>
      </c>
      <c r="F842" s="526">
        <v>815</v>
      </c>
      <c r="G842" s="526" t="s">
        <v>106</v>
      </c>
      <c r="H842" s="526" t="s">
        <v>106</v>
      </c>
      <c r="I842" s="932">
        <v>33.65</v>
      </c>
      <c r="J842" s="702">
        <f t="shared" si="224"/>
        <v>0.65378900445765231</v>
      </c>
      <c r="K842" s="537">
        <v>5.5E-2</v>
      </c>
      <c r="L842" s="526">
        <v>4</v>
      </c>
      <c r="M842" s="693">
        <f t="shared" si="225"/>
        <v>0.22</v>
      </c>
      <c r="N842" s="526" t="s">
        <v>4203</v>
      </c>
      <c r="O842" s="643">
        <v>0.05</v>
      </c>
      <c r="P842" s="1074">
        <v>43256</v>
      </c>
      <c r="Q842" s="1074">
        <v>43271</v>
      </c>
      <c r="R842" s="693">
        <f t="shared" si="226"/>
        <v>9.9999999999999947</v>
      </c>
      <c r="S842" s="759">
        <f>IF(INDEX(Historical!$D$7:$D$1437,MATCH(B842,Historical!$B$7:$B$1446,0))=0,"n/a",(INDEX(Historical!$C$7:$C$1437,MATCH(B842,Historical!$B$7:$B$1446,0))/INDEX(Historical!$D$7:$D$1437,MATCH(B842,Historical!$B$7:$B$1446,0))-1)*100)</f>
        <v>13.157894736842103</v>
      </c>
      <c r="T842" s="759">
        <f>IF(INDEX(Historical!$F$7:$F$1430,MATCH(B842,Historical!$B$7:$B$1446,0))=0,"n/a",((INDEX(Historical!$C$7:$C$1437,MATCH(B842,Historical!$B$7:$B$1446,0))/INDEX(Historical!$F$7:$F$1430,MATCH(B842,Historical!$B$7:$B$1446,0)))^(1/3)-1)*100)</f>
        <v>25.030295687080574</v>
      </c>
      <c r="U842" s="759" t="str">
        <f>IF(INDEX(Historical!$H$7:$H$1430,MATCH(B842,Historical!$B$7:$B$1446,0))=0,"n/a",((INDEX(Historical!$C$7:$C$1437,MATCH(B842,Historical!$B$7:$B$1446,0))/INDEX(Historical!$H$7:$H$1430,MATCH(B842,Historical!$B$7:$B$1446,0)))^(1/5)-1)*100)</f>
        <v>n/a</v>
      </c>
      <c r="V842" s="759" t="str">
        <f>IF(INDEX(Historical!$O$7:$O$1430,MATCH(B842,Historical!$B$7:$B$1446,0))=0,"n/a",((INDEX(Historical!$C$7:$C$1437,MATCH(B842,Historical!$B$7:$B$1446,0))/INDEX(Historical!$O$7:$O$1430,MATCH(B842,Historical!$B$7:$B$1446,0)))^(1/10)-1)*100)</f>
        <v>n/a</v>
      </c>
      <c r="W842" s="760" t="str">
        <f t="shared" si="227"/>
        <v>n/a</v>
      </c>
      <c r="X842" s="761" t="str">
        <f t="shared" si="228"/>
        <v>n/a</v>
      </c>
      <c r="Y842" s="703"/>
      <c r="Z842" s="702">
        <f t="shared" si="229"/>
        <v>9.2050209205020916</v>
      </c>
      <c r="AA842" s="935">
        <f t="shared" si="230"/>
        <v>14.07949790794979</v>
      </c>
      <c r="AB842" s="639">
        <v>12</v>
      </c>
      <c r="AC842" s="931">
        <v>2.39</v>
      </c>
      <c r="AD842" s="931" t="s">
        <v>137</v>
      </c>
      <c r="AE842" s="916">
        <v>2.59</v>
      </c>
      <c r="AF842" s="916">
        <v>1.25</v>
      </c>
      <c r="AG842" s="916">
        <v>7.3999999999999995</v>
      </c>
      <c r="AH842" s="916">
        <v>41.099999999999994</v>
      </c>
      <c r="AI842" s="916" t="s">
        <v>137</v>
      </c>
      <c r="AJ842" s="739">
        <v>19.8</v>
      </c>
      <c r="AK842" s="739" t="s">
        <v>137</v>
      </c>
      <c r="AL842" s="931">
        <v>87.15</v>
      </c>
      <c r="AM842" s="931">
        <v>3.1</v>
      </c>
      <c r="AN842" s="931">
        <v>1.05</v>
      </c>
      <c r="AO842" s="802" t="str">
        <f t="shared" si="231"/>
        <v>n/a</v>
      </c>
      <c r="AP842" s="803" t="str">
        <f t="shared" si="232"/>
        <v>n/a</v>
      </c>
      <c r="AQ842" s="936">
        <f t="shared" si="233"/>
        <v>-11.558249213426762</v>
      </c>
      <c r="AR842" s="702">
        <f>INDEX(Historical!$C$7:$C$1437,MATCH(B842,Historical!$B$7:$B$1446,0))*IF(AH842="n/a",1.03,IF(AH842&lt;0,1.01,IF(AH842&gt;10,1.1,(1+AH842/100))))</f>
        <v>0.23650000000000002</v>
      </c>
      <c r="AS842" s="935">
        <f t="shared" si="234"/>
        <v>0.24359500000000003</v>
      </c>
      <c r="AT842" s="935">
        <f t="shared" si="223"/>
        <v>0.25090285000000007</v>
      </c>
      <c r="AU842" s="935">
        <f t="shared" si="223"/>
        <v>0.2584299355000001</v>
      </c>
      <c r="AV842" s="935">
        <f t="shared" si="223"/>
        <v>0.26618283356500011</v>
      </c>
      <c r="AW842" s="702">
        <f t="shared" si="235"/>
        <v>1.2556106190650003</v>
      </c>
      <c r="AX842" s="810">
        <f t="shared" si="236"/>
        <v>3.7313837119316502</v>
      </c>
      <c r="AY842" s="788">
        <v>0.52</v>
      </c>
      <c r="AZ842" s="916">
        <v>21.3</v>
      </c>
      <c r="BA842" s="916">
        <v>-2.46</v>
      </c>
      <c r="BB842" s="916">
        <v>4.93</v>
      </c>
      <c r="BC842" s="916">
        <v>4.6500000000000004</v>
      </c>
      <c r="BD842" s="960"/>
      <c r="BE842" s="664">
        <v>2014</v>
      </c>
      <c r="BF842" s="946" t="e">
        <f>#VALUE!</f>
        <v>#VALUE!</v>
      </c>
      <c r="BG842" s="931">
        <v>0.5</v>
      </c>
    </row>
    <row r="843" spans="1:59" s="537" customFormat="1" x14ac:dyDescent="0.2">
      <c r="A843" s="609" t="s">
        <v>858</v>
      </c>
      <c r="B843" s="925" t="s">
        <v>859</v>
      </c>
      <c r="C843" s="988" t="s">
        <v>131</v>
      </c>
      <c r="D843" s="988" t="s">
        <v>4362</v>
      </c>
      <c r="E843" s="792">
        <v>16</v>
      </c>
      <c r="F843" s="526">
        <v>228</v>
      </c>
      <c r="G843" s="526" t="s">
        <v>37</v>
      </c>
      <c r="H843" s="526" t="s">
        <v>37</v>
      </c>
      <c r="I843" s="924">
        <v>78.430000000000007</v>
      </c>
      <c r="J843" s="702">
        <f t="shared" si="224"/>
        <v>3.0090526584215223</v>
      </c>
      <c r="K843" s="927">
        <v>0.59</v>
      </c>
      <c r="L843" s="639">
        <v>4</v>
      </c>
      <c r="M843" s="693">
        <f t="shared" si="225"/>
        <v>2.36</v>
      </c>
      <c r="N843" s="921" t="s">
        <v>119</v>
      </c>
      <c r="O843" s="795">
        <v>0.55249999999999999</v>
      </c>
      <c r="P843" s="915">
        <v>43509</v>
      </c>
      <c r="Q843" s="915">
        <v>43525</v>
      </c>
      <c r="R843" s="693">
        <f t="shared" si="226"/>
        <v>6.7873303167420778</v>
      </c>
      <c r="S843" s="759">
        <f>IF(INDEX(Historical!$D$7:$D$1437,MATCH(B843,Historical!$B$7:$B$1446,0))=0,"n/a",(INDEX(Historical!$C$7:$C$1437,MATCH(B843,Historical!$B$7:$B$1446,0))/INDEX(Historical!$D$7:$D$1437,MATCH(B843,Historical!$B$7:$B$1446,0))-1)*100)</f>
        <v>6.25</v>
      </c>
      <c r="T843" s="759">
        <f>IF(INDEX(Historical!$F$7:$F$1430,MATCH(B843,Historical!$B$7:$B$1446,0))=0,"n/a",((INDEX(Historical!$C$7:$C$1437,MATCH(B843,Historical!$B$7:$B$1446,0))/INDEX(Historical!$F$7:$F$1430,MATCH(B843,Historical!$B$7:$B$1446,0)))^(1/3)-1)*100)</f>
        <v>8.2367838872827939</v>
      </c>
      <c r="U843" s="759">
        <f>IF(INDEX(Historical!$H$7:$H$1430,MATCH(B843,Historical!$B$7:$B$1446,0))=0,"n/a",((INDEX(Historical!$C$7:$C$1437,MATCH(B843,Historical!$B$7:$B$1446,0))/INDEX(Historical!$H$7:$H$1430,MATCH(B843,Historical!$B$7:$B$1446,0)))^(1/5)-1)*100)</f>
        <v>8.8691633250776114</v>
      </c>
      <c r="V843" s="759">
        <f>IF(INDEX(Historical!$O$7:$O$1430,MATCH(B843,Historical!$B$7:$B$1446,0))=0,"n/a",((INDEX(Historical!$C$7:$C$1437,MATCH(B843,Historical!$B$7:$B$1446,0))/INDEX(Historical!$O$7:$O$1430,MATCH(B843,Historical!$B$7:$B$1446,0)))^(1/10)-1)*100)</f>
        <v>15.133008017533101</v>
      </c>
      <c r="W843" s="760">
        <f t="shared" si="227"/>
        <v>0.58608065989271929</v>
      </c>
      <c r="X843" s="761">
        <f t="shared" si="228"/>
        <v>1.5032480211995953</v>
      </c>
      <c r="Y843" s="713"/>
      <c r="Z843" s="702">
        <f t="shared" si="229"/>
        <v>70.658682634730539</v>
      </c>
      <c r="AA843" s="935">
        <f t="shared" si="230"/>
        <v>23.482035928143716</v>
      </c>
      <c r="AB843" s="639">
        <v>12</v>
      </c>
      <c r="AC843" s="916">
        <v>3.34</v>
      </c>
      <c r="AD843" s="916">
        <v>4.03</v>
      </c>
      <c r="AE843" s="916">
        <v>3.23</v>
      </c>
      <c r="AF843" s="916">
        <v>2.5299999999999998</v>
      </c>
      <c r="AG843" s="916">
        <v>13.200000000000001</v>
      </c>
      <c r="AH843" s="916">
        <v>6.3</v>
      </c>
      <c r="AI843" s="916">
        <v>6.29</v>
      </c>
      <c r="AJ843" s="916">
        <v>5.8999999999999995</v>
      </c>
      <c r="AK843" s="916">
        <v>5.82</v>
      </c>
      <c r="AL843" s="928">
        <v>24790</v>
      </c>
      <c r="AM843" s="922">
        <v>0.2</v>
      </c>
      <c r="AN843" s="916">
        <v>1.21</v>
      </c>
      <c r="AO843" s="802">
        <f t="shared" si="231"/>
        <v>-11.603819944644583</v>
      </c>
      <c r="AP843" s="803">
        <f t="shared" si="232"/>
        <v>11.878215983499134</v>
      </c>
      <c r="AQ843" s="936">
        <f t="shared" si="233"/>
        <v>62.493830171013087</v>
      </c>
      <c r="AR843" s="702">
        <f>INDEX(Historical!$C$7:$C$1437,MATCH(B843,Historical!$B$7:$B$1446,0))*IF(AH843="n/a",1.03,IF(AH843&lt;0,1.01,IF(AH843&gt;10,1.1,(1+AH843/100))))</f>
        <v>2.3492299999999999</v>
      </c>
      <c r="AS843" s="935">
        <f t="shared" si="234"/>
        <v>2.4969965669999996</v>
      </c>
      <c r="AT843" s="935">
        <f t="shared" si="223"/>
        <v>2.6423217671993995</v>
      </c>
      <c r="AU843" s="935">
        <f t="shared" si="223"/>
        <v>2.7961048940504045</v>
      </c>
      <c r="AV843" s="935">
        <f t="shared" si="223"/>
        <v>2.9588381988841381</v>
      </c>
      <c r="AW843" s="702">
        <f t="shared" si="235"/>
        <v>13.243491427133941</v>
      </c>
      <c r="AX843" s="810">
        <f t="shared" si="236"/>
        <v>16.885747070169501</v>
      </c>
      <c r="AY843" s="991">
        <v>0.14000000000000001</v>
      </c>
      <c r="AZ843" s="922">
        <v>34.11</v>
      </c>
      <c r="BA843" s="922">
        <v>-2.02</v>
      </c>
      <c r="BB843" s="922">
        <v>1.54</v>
      </c>
      <c r="BC843" s="922">
        <v>10.17</v>
      </c>
      <c r="BD843" s="960"/>
      <c r="BE843" s="664">
        <v>2004</v>
      </c>
      <c r="BF843" s="946" t="e">
        <f>#VALUE!</f>
        <v>#VALUE!</v>
      </c>
      <c r="BG843" s="931">
        <v>4</v>
      </c>
    </row>
    <row r="844" spans="1:59" s="537" customFormat="1" x14ac:dyDescent="0.2">
      <c r="A844" s="537" t="s">
        <v>1801</v>
      </c>
      <c r="B844" s="925" t="s">
        <v>1802</v>
      </c>
      <c r="C844" s="988" t="s">
        <v>247</v>
      </c>
      <c r="D844" s="988" t="s">
        <v>4387</v>
      </c>
      <c r="E844" s="792">
        <v>10</v>
      </c>
      <c r="F844" s="526">
        <v>340</v>
      </c>
      <c r="G844" s="526" t="s">
        <v>106</v>
      </c>
      <c r="H844" s="526" t="s">
        <v>106</v>
      </c>
      <c r="I844" s="924">
        <v>18.61</v>
      </c>
      <c r="J844" s="702">
        <f t="shared" si="224"/>
        <v>2.1493820526598606</v>
      </c>
      <c r="K844" s="927">
        <v>0.1</v>
      </c>
      <c r="L844" s="639">
        <v>4</v>
      </c>
      <c r="M844" s="693">
        <f t="shared" si="225"/>
        <v>0.4</v>
      </c>
      <c r="N844" s="921" t="s">
        <v>149</v>
      </c>
      <c r="O844" s="795">
        <v>8.5000000000000006E-2</v>
      </c>
      <c r="P844" s="915">
        <v>43524</v>
      </c>
      <c r="Q844" s="915">
        <v>43539</v>
      </c>
      <c r="R844" s="693">
        <f t="shared" si="226"/>
        <v>17.647058823529409</v>
      </c>
      <c r="S844" s="759">
        <f>IF(INDEX(Historical!$D$7:$D$1437,MATCH(B844,Historical!$B$7:$B$1446,0))=0,"n/a",(INDEX(Historical!$C$7:$C$1437,MATCH(B844,Historical!$B$7:$B$1446,0))/INDEX(Historical!$D$7:$D$1437,MATCH(B844,Historical!$B$7:$B$1446,0))-1)*100)</f>
        <v>21.42857142857142</v>
      </c>
      <c r="T844" s="759">
        <f>IF(INDEX(Historical!$F$7:$F$1430,MATCH(B844,Historical!$B$7:$B$1446,0))=0,"n/a",((INDEX(Historical!$C$7:$C$1437,MATCH(B844,Historical!$B$7:$B$1446,0))/INDEX(Historical!$F$7:$F$1430,MATCH(B844,Historical!$B$7:$B$1446,0)))^(1/3)-1)*100)</f>
        <v>14.75337471508773</v>
      </c>
      <c r="U844" s="759">
        <f>IF(INDEX(Historical!$H$7:$H$1430,MATCH(B844,Historical!$B$7:$B$1446,0))=0,"n/a",((INDEX(Historical!$C$7:$C$1437,MATCH(B844,Historical!$B$7:$B$1446,0))/INDEX(Historical!$H$7:$H$1430,MATCH(B844,Historical!$B$7:$B$1446,0)))^(1/5)-1)*100)</f>
        <v>13.564157249607756</v>
      </c>
      <c r="V844" s="759">
        <f>IF(INDEX(Historical!$O$7:$O$1430,MATCH(B844,Historical!$B$7:$B$1446,0))=0,"n/a",((INDEX(Historical!$C$7:$C$1437,MATCH(B844,Historical!$B$7:$B$1446,0))/INDEX(Historical!$O$7:$O$1430,MATCH(B844,Historical!$B$7:$B$1446,0)))^(1/10)-1)*100)</f>
        <v>2.9186008964760646</v>
      </c>
      <c r="W844" s="760">
        <f t="shared" si="227"/>
        <v>4.6474861520070103</v>
      </c>
      <c r="X844" s="761">
        <f t="shared" si="228"/>
        <v>0.18555618672514032</v>
      </c>
      <c r="Y844" s="713"/>
      <c r="Z844" s="702">
        <f t="shared" si="229"/>
        <v>21.164021164021165</v>
      </c>
      <c r="AA844" s="935">
        <f t="shared" si="230"/>
        <v>9.8465608465608465</v>
      </c>
      <c r="AB844" s="639">
        <v>12</v>
      </c>
      <c r="AC844" s="916">
        <v>1.89</v>
      </c>
      <c r="AD844" s="916">
        <v>0.96</v>
      </c>
      <c r="AE844" s="916">
        <v>2.7</v>
      </c>
      <c r="AF844" s="916">
        <v>6.74</v>
      </c>
      <c r="AG844" s="916">
        <v>79.100000000000009</v>
      </c>
      <c r="AH844" s="916">
        <v>827.3</v>
      </c>
      <c r="AI844" s="916">
        <v>23.86</v>
      </c>
      <c r="AJ844" s="916">
        <v>73.099999999999994</v>
      </c>
      <c r="AK844" s="916">
        <v>10.299999999999999</v>
      </c>
      <c r="AL844" s="928">
        <v>4300</v>
      </c>
      <c r="AM844" s="922">
        <v>7.1</v>
      </c>
      <c r="AN844" s="916">
        <v>4.29</v>
      </c>
      <c r="AO844" s="802">
        <f t="shared" si="231"/>
        <v>5.8669784557067697</v>
      </c>
      <c r="AP844" s="803">
        <f t="shared" si="232"/>
        <v>15.713539302267616</v>
      </c>
      <c r="AQ844" s="936">
        <f t="shared" si="233"/>
        <v>71.743762760197967</v>
      </c>
      <c r="AR844" s="702">
        <f>INDEX(Historical!$C$7:$C$1437,MATCH(B844,Historical!$B$7:$B$1446,0))*IF(AH844="n/a",1.03,IF(AH844&lt;0,1.01,IF(AH844&gt;10,1.1,(1+AH844/100))))</f>
        <v>0.37400000000000005</v>
      </c>
      <c r="AS844" s="935">
        <f t="shared" si="234"/>
        <v>0.4114000000000001</v>
      </c>
      <c r="AT844" s="935">
        <f t="shared" si="223"/>
        <v>0.45254000000000016</v>
      </c>
      <c r="AU844" s="935">
        <f t="shared" si="223"/>
        <v>0.49779400000000024</v>
      </c>
      <c r="AV844" s="935">
        <f t="shared" si="223"/>
        <v>0.54757340000000032</v>
      </c>
      <c r="AW844" s="702">
        <f t="shared" si="235"/>
        <v>2.2833074000000009</v>
      </c>
      <c r="AX844" s="810">
        <f t="shared" si="236"/>
        <v>12.269249865663626</v>
      </c>
      <c r="AY844" s="991">
        <v>0.77</v>
      </c>
      <c r="AZ844" s="922">
        <v>24.4</v>
      </c>
      <c r="BA844" s="922">
        <v>-2.0500000000000003</v>
      </c>
      <c r="BB844" s="922">
        <v>5.67</v>
      </c>
      <c r="BC844" s="922">
        <v>7.62</v>
      </c>
      <c r="BD844" s="960"/>
      <c r="BE844" s="664">
        <v>2010</v>
      </c>
      <c r="BF844" s="946" t="e">
        <f>#VALUE!</f>
        <v>#VALUE!</v>
      </c>
      <c r="BG844" s="931">
        <v>10.8</v>
      </c>
    </row>
    <row r="845" spans="1:59" s="537" customFormat="1" x14ac:dyDescent="0.2">
      <c r="A845" s="609" t="s">
        <v>4479</v>
      </c>
      <c r="B845" s="925" t="s">
        <v>863</v>
      </c>
      <c r="C845" s="988" t="s">
        <v>179</v>
      </c>
      <c r="D845" s="988" t="s">
        <v>4371</v>
      </c>
      <c r="E845" s="792">
        <v>7</v>
      </c>
      <c r="F845" s="526">
        <v>689</v>
      </c>
      <c r="G845" s="526" t="s">
        <v>106</v>
      </c>
      <c r="H845" s="526" t="s">
        <v>106</v>
      </c>
      <c r="I845" s="924">
        <v>31.58</v>
      </c>
      <c r="J845" s="702">
        <f t="shared" si="224"/>
        <v>7.7264091196960107</v>
      </c>
      <c r="K845" s="927">
        <v>0.61</v>
      </c>
      <c r="L845" s="639">
        <v>4</v>
      </c>
      <c r="M845" s="693">
        <f t="shared" si="225"/>
        <v>2.44</v>
      </c>
      <c r="N845" s="921" t="s">
        <v>649</v>
      </c>
      <c r="O845" s="795">
        <v>0.60250000000000004</v>
      </c>
      <c r="P845" s="915">
        <v>43585</v>
      </c>
      <c r="Q845" s="915">
        <v>43599</v>
      </c>
      <c r="R845" s="693">
        <f t="shared" si="226"/>
        <v>1.2448132780082906</v>
      </c>
      <c r="S845" s="759">
        <f>IF(INDEX(Historical!$D$7:$D$1437,MATCH(B845,Historical!$B$7:$B$1446,0))=0,"n/a",(INDEX(Historical!$C$7:$C$1437,MATCH(B845,Historical!$B$7:$B$1446,0))/INDEX(Historical!$D$7:$D$1437,MATCH(B845,Historical!$B$7:$B$1446,0))-1)*100)</f>
        <v>13.684210526315788</v>
      </c>
      <c r="T845" s="759">
        <f>IF(INDEX(Historical!$F$7:$F$1430,MATCH(B845,Historical!$B$7:$B$1446,0))=0,"n/a",((INDEX(Historical!$C$7:$C$1437,MATCH(B845,Historical!$B$7:$B$1446,0))/INDEX(Historical!$F$7:$F$1430,MATCH(B845,Historical!$B$7:$B$1446,0)))^(1/3)-1)*100)</f>
        <v>17.882187107396931</v>
      </c>
      <c r="U845" s="759">
        <f>IF(INDEX(Historical!$H$7:$H$1430,MATCH(B845,Historical!$B$7:$B$1446,0))=0,"n/a",((INDEX(Historical!$C$7:$C$1437,MATCH(B845,Historical!$B$7:$B$1446,0))/INDEX(Historical!$H$7:$H$1430,MATCH(B845,Historical!$B$7:$B$1446,0)))^(1/5)-1)*100)</f>
        <v>40.986358943586644</v>
      </c>
      <c r="V845" s="759" t="str">
        <f>IF(INDEX(Historical!$O$7:$O$1430,MATCH(B845,Historical!$B$7:$B$1446,0))=0,"n/a",((INDEX(Historical!$C$7:$C$1437,MATCH(B845,Historical!$B$7:$B$1446,0))/INDEX(Historical!$O$7:$O$1430,MATCH(B845,Historical!$B$7:$B$1446,0)))^(1/10)-1)*100)</f>
        <v>n/a</v>
      </c>
      <c r="W845" s="760" t="str">
        <f t="shared" si="227"/>
        <v>n/a</v>
      </c>
      <c r="X845" s="761">
        <f t="shared" si="228"/>
        <v>2.1685904202955899</v>
      </c>
      <c r="Y845" s="926"/>
      <c r="Z845" s="702">
        <f t="shared" si="229"/>
        <v>144.37869822485209</v>
      </c>
      <c r="AA845" s="935">
        <f t="shared" si="230"/>
        <v>18.68639053254438</v>
      </c>
      <c r="AB845" s="639">
        <v>12</v>
      </c>
      <c r="AC845" s="916">
        <v>1.69</v>
      </c>
      <c r="AD845" s="916">
        <v>0.71</v>
      </c>
      <c r="AE845" s="916">
        <v>7.1</v>
      </c>
      <c r="AF845" s="916">
        <v>7.26</v>
      </c>
      <c r="AG845" s="916">
        <v>37.200000000000003</v>
      </c>
      <c r="AH845" s="916">
        <v>-1.9</v>
      </c>
      <c r="AI845" s="916">
        <v>16.68</v>
      </c>
      <c r="AJ845" s="916">
        <v>18.899999999999999</v>
      </c>
      <c r="AK845" s="916">
        <v>26.55</v>
      </c>
      <c r="AL845" s="928">
        <v>14130</v>
      </c>
      <c r="AM845" s="922">
        <v>0.1</v>
      </c>
      <c r="AN845" s="916">
        <v>5.0599999999999996</v>
      </c>
      <c r="AO845" s="802">
        <f t="shared" si="231"/>
        <v>30.026377530738273</v>
      </c>
      <c r="AP845" s="803">
        <f t="shared" si="232"/>
        <v>48.712768063282653</v>
      </c>
      <c r="AQ845" s="936">
        <f t="shared" si="233"/>
        <v>145.5499001255682</v>
      </c>
      <c r="AR845" s="702">
        <f>INDEX(Historical!$C$7:$C$1437,MATCH(B845,Historical!$B$7:$B$1446,0))*IF(AH845="n/a",1.03,IF(AH845&lt;0,1.01,IF(AH845&gt;10,1.1,(1+AH845/100))))</f>
        <v>2.3179499999999997</v>
      </c>
      <c r="AS845" s="935">
        <f t="shared" si="234"/>
        <v>2.5497449999999997</v>
      </c>
      <c r="AT845" s="935">
        <f t="shared" si="223"/>
        <v>2.8047195</v>
      </c>
      <c r="AU845" s="935">
        <f t="shared" si="223"/>
        <v>3.0851914500000004</v>
      </c>
      <c r="AV845" s="935">
        <f t="shared" si="223"/>
        <v>3.3937105950000008</v>
      </c>
      <c r="AW845" s="702">
        <f t="shared" si="235"/>
        <v>14.151316545</v>
      </c>
      <c r="AX845" s="810">
        <f t="shared" si="236"/>
        <v>44.811008692210265</v>
      </c>
      <c r="AY845" s="991">
        <v>1.53</v>
      </c>
      <c r="AZ845" s="922">
        <v>21.98</v>
      </c>
      <c r="BA845" s="922">
        <v>-18.23</v>
      </c>
      <c r="BB845" s="922">
        <v>-3.4799999999999995</v>
      </c>
      <c r="BC845" s="922">
        <v>-2.0099999999999998</v>
      </c>
      <c r="BD845" s="960"/>
      <c r="BE845" s="664">
        <v>2013</v>
      </c>
      <c r="BF845" s="946" t="e">
        <f>#VALUE!</f>
        <v>#VALUE!</v>
      </c>
      <c r="BG845" s="931">
        <v>4.1000000000000005</v>
      </c>
    </row>
    <row r="846" spans="1:59" s="537" customFormat="1" x14ac:dyDescent="0.2">
      <c r="A846" s="537" t="s">
        <v>391</v>
      </c>
      <c r="B846" s="925" t="s">
        <v>392</v>
      </c>
      <c r="C846" s="988" t="s">
        <v>247</v>
      </c>
      <c r="D846" s="988" t="s">
        <v>4393</v>
      </c>
      <c r="E846" s="792">
        <v>37</v>
      </c>
      <c r="F846" s="526">
        <v>70</v>
      </c>
      <c r="G846" s="526" t="s">
        <v>106</v>
      </c>
      <c r="H846" s="526" t="s">
        <v>106</v>
      </c>
      <c r="I846" s="916">
        <v>34.31</v>
      </c>
      <c r="J846" s="702">
        <f t="shared" si="224"/>
        <v>2.6814339842611483</v>
      </c>
      <c r="K846" s="927">
        <v>0.23</v>
      </c>
      <c r="L846" s="639">
        <v>4</v>
      </c>
      <c r="M846" s="693">
        <f t="shared" si="225"/>
        <v>0.92</v>
      </c>
      <c r="N846" s="921" t="s">
        <v>320</v>
      </c>
      <c r="O846" s="795">
        <v>0.22</v>
      </c>
      <c r="P846" s="658">
        <v>43244</v>
      </c>
      <c r="Q846" s="658">
        <v>43280</v>
      </c>
      <c r="R846" s="693">
        <f t="shared" si="226"/>
        <v>4.5454545454545494</v>
      </c>
      <c r="S846" s="759">
        <f>IF(INDEX(Historical!$D$7:$D$1437,MATCH(B846,Historical!$B$7:$B$1446,0))=0,"n/a",(INDEX(Historical!$C$7:$C$1437,MATCH(B846,Historical!$B$7:$B$1446,0))/INDEX(Historical!$D$7:$D$1437,MATCH(B846,Historical!$B$7:$B$1446,0))-1)*100)</f>
        <v>3.4482758620689724</v>
      </c>
      <c r="T846" s="759">
        <f>IF(INDEX(Historical!$F$7:$F$1430,MATCH(B846,Historical!$B$7:$B$1446,0))=0,"n/a",((INDEX(Historical!$C$7:$C$1437,MATCH(B846,Historical!$B$7:$B$1446,0))/INDEX(Historical!$F$7:$F$1430,MATCH(B846,Historical!$B$7:$B$1446,0)))^(1/3)-1)*100)</f>
        <v>4.4411886848709781</v>
      </c>
      <c r="U846" s="759">
        <f>IF(INDEX(Historical!$H$7:$H$1430,MATCH(B846,Historical!$B$7:$B$1446,0))=0,"n/a",((INDEX(Historical!$C$7:$C$1437,MATCH(B846,Historical!$B$7:$B$1446,0))/INDEX(Historical!$H$7:$H$1430,MATCH(B846,Historical!$B$7:$B$1446,0)))^(1/5)-1)*100)</f>
        <v>5.1547496797280434</v>
      </c>
      <c r="V846" s="759">
        <f>IF(INDEX(Historical!$O$7:$O$1430,MATCH(B846,Historical!$B$7:$B$1446,0))=0,"n/a",((INDEX(Historical!$C$7:$C$1437,MATCH(B846,Historical!$B$7:$B$1446,0))/INDEX(Historical!$O$7:$O$1430,MATCH(B846,Historical!$B$7:$B$1446,0)))^(1/10)-1)*100)</f>
        <v>6.0540481614018704</v>
      </c>
      <c r="W846" s="760">
        <f t="shared" si="227"/>
        <v>0.85145501692447945</v>
      </c>
      <c r="X846" s="761">
        <f t="shared" si="228"/>
        <v>10.309499359456087</v>
      </c>
      <c r="Y846" s="710"/>
      <c r="Z846" s="702">
        <f t="shared" si="229"/>
        <v>55.08982035928144</v>
      </c>
      <c r="AA846" s="935">
        <f t="shared" si="230"/>
        <v>20.54491017964072</v>
      </c>
      <c r="AB846" s="639">
        <v>12</v>
      </c>
      <c r="AC846" s="916">
        <v>1.67</v>
      </c>
      <c r="AD846" s="916" t="s">
        <v>137</v>
      </c>
      <c r="AE846" s="916">
        <v>1.1399999999999999</v>
      </c>
      <c r="AF846" s="916">
        <v>1.7</v>
      </c>
      <c r="AG846" s="916">
        <v>10.199999999999999</v>
      </c>
      <c r="AH846" s="916">
        <v>14.399999999999999</v>
      </c>
      <c r="AI846" s="916" t="s">
        <v>137</v>
      </c>
      <c r="AJ846" s="916">
        <v>0.5</v>
      </c>
      <c r="AK846" s="916" t="s">
        <v>137</v>
      </c>
      <c r="AL846" s="931">
        <v>340.01</v>
      </c>
      <c r="AM846" s="922">
        <v>9.7000000000000011</v>
      </c>
      <c r="AN846" s="916">
        <v>0.03</v>
      </c>
      <c r="AO846" s="802">
        <f t="shared" si="231"/>
        <v>-12.708726515651527</v>
      </c>
      <c r="AP846" s="803">
        <f t="shared" si="232"/>
        <v>7.8361836639891917</v>
      </c>
      <c r="AQ846" s="936">
        <f t="shared" si="233"/>
        <v>24.590613709931763</v>
      </c>
      <c r="AR846" s="702">
        <f>INDEX(Historical!$C$7:$C$1437,MATCH(B846,Historical!$B$7:$B$1446,0))*IF(AH846="n/a",1.03,IF(AH846&lt;0,1.01,IF(AH846&gt;10,1.1,(1+AH846/100))))</f>
        <v>0.9900000000000001</v>
      </c>
      <c r="AS846" s="935">
        <f t="shared" si="234"/>
        <v>1.0197000000000001</v>
      </c>
      <c r="AT846" s="935">
        <f t="shared" si="223"/>
        <v>1.0502910000000001</v>
      </c>
      <c r="AU846" s="935">
        <f t="shared" si="223"/>
        <v>1.0817997300000002</v>
      </c>
      <c r="AV846" s="935">
        <f t="shared" si="223"/>
        <v>1.1142537219000002</v>
      </c>
      <c r="AW846" s="702">
        <f t="shared" si="235"/>
        <v>5.2560444519000002</v>
      </c>
      <c r="AX846" s="810">
        <f t="shared" si="236"/>
        <v>15.319278495773828</v>
      </c>
      <c r="AY846" s="991">
        <v>0.54</v>
      </c>
      <c r="AZ846" s="922">
        <v>28.499999999999996</v>
      </c>
      <c r="BA846" s="922">
        <v>-14.069999999999999</v>
      </c>
      <c r="BB846" s="922">
        <v>7.5</v>
      </c>
      <c r="BC846" s="922">
        <v>5.7299999999999995</v>
      </c>
      <c r="BD846" s="960"/>
      <c r="BE846" s="664">
        <v>1982</v>
      </c>
      <c r="BF846" s="946" t="e">
        <f>#VALUE!</f>
        <v>#VALUE!</v>
      </c>
      <c r="BG846" s="931">
        <v>7.9</v>
      </c>
    </row>
    <row r="847" spans="1:59" s="537" customFormat="1" x14ac:dyDescent="0.2">
      <c r="A847" s="609" t="s">
        <v>1799</v>
      </c>
      <c r="B847" s="925" t="s">
        <v>1800</v>
      </c>
      <c r="C847" s="988" t="s">
        <v>108</v>
      </c>
      <c r="D847" s="988" t="s">
        <v>4373</v>
      </c>
      <c r="E847" s="792">
        <v>9</v>
      </c>
      <c r="F847" s="526">
        <v>429</v>
      </c>
      <c r="G847" s="526" t="s">
        <v>115</v>
      </c>
      <c r="H847" s="526" t="s">
        <v>115</v>
      </c>
      <c r="I847" s="924">
        <v>48.41</v>
      </c>
      <c r="J847" s="702">
        <f t="shared" si="224"/>
        <v>3.7182400330510226</v>
      </c>
      <c r="K847" s="927">
        <v>0.45</v>
      </c>
      <c r="L847" s="639">
        <v>4</v>
      </c>
      <c r="M847" s="693">
        <f t="shared" si="225"/>
        <v>1.8</v>
      </c>
      <c r="N847" s="921" t="s">
        <v>119</v>
      </c>
      <c r="O847" s="795">
        <v>0.43</v>
      </c>
      <c r="P847" s="915">
        <v>43496</v>
      </c>
      <c r="Q847" s="915">
        <v>43525</v>
      </c>
      <c r="R847" s="693">
        <f t="shared" si="226"/>
        <v>4.6511627906976782</v>
      </c>
      <c r="S847" s="759">
        <f>IF(INDEX(Historical!$D$7:$D$1437,MATCH(B847,Historical!$B$7:$B$1446,0))=0,"n/a",(INDEX(Historical!$C$7:$C$1437,MATCH(B847,Historical!$B$7:$B$1446,0))/INDEX(Historical!$D$7:$D$1437,MATCH(B847,Historical!$B$7:$B$1446,0))-1)*100)</f>
        <v>6.4935064935064846</v>
      </c>
      <c r="T847" s="759">
        <f>IF(INDEX(Historical!$F$7:$F$1430,MATCH(B847,Historical!$B$7:$B$1446,0))=0,"n/a",((INDEX(Historical!$C$7:$C$1437,MATCH(B847,Historical!$B$7:$B$1446,0))/INDEX(Historical!$F$7:$F$1430,MATCH(B847,Historical!$B$7:$B$1446,0)))^(1/3)-1)*100)</f>
        <v>3.597818225361249</v>
      </c>
      <c r="U847" s="759">
        <f>IF(INDEX(Historical!$H$7:$H$1430,MATCH(B847,Historical!$B$7:$B$1446,0))=0,"n/a",((INDEX(Historical!$C$7:$C$1437,MATCH(B847,Historical!$B$7:$B$1446,0))/INDEX(Historical!$H$7:$H$1430,MATCH(B847,Historical!$B$7:$B$1446,0)))^(1/5)-1)*100)</f>
        <v>7.3567118987989399</v>
      </c>
      <c r="V847" s="759">
        <f>IF(INDEX(Historical!$O$7:$O$1430,MATCH(B847,Historical!$B$7:$B$1446,0))=0,"n/a",((INDEX(Historical!$C$7:$C$1437,MATCH(B847,Historical!$B$7:$B$1446,0))/INDEX(Historical!$O$7:$O$1430,MATCH(B847,Historical!$B$7:$B$1446,0)))^(1/10)-1)*100)</f>
        <v>2.3505190813832177</v>
      </c>
      <c r="W847" s="760">
        <f t="shared" si="227"/>
        <v>3.1298243681858184</v>
      </c>
      <c r="X847" s="761">
        <f t="shared" si="228"/>
        <v>3.5031961422852094</v>
      </c>
      <c r="Y847" s="716"/>
      <c r="Z847" s="702">
        <f t="shared" si="229"/>
        <v>39.473684210526322</v>
      </c>
      <c r="AA847" s="935">
        <f t="shared" si="230"/>
        <v>10.616228070175438</v>
      </c>
      <c r="AB847" s="639">
        <v>12</v>
      </c>
      <c r="AC847" s="916">
        <v>4.5599999999999996</v>
      </c>
      <c r="AD847" s="916">
        <v>0.79</v>
      </c>
      <c r="AE847" s="916">
        <v>3.29</v>
      </c>
      <c r="AF847" s="916">
        <v>1.31</v>
      </c>
      <c r="AG847" s="916">
        <v>11.700000000000001</v>
      </c>
      <c r="AH847" s="916">
        <v>19.2</v>
      </c>
      <c r="AI847" s="916">
        <v>9.48</v>
      </c>
      <c r="AJ847" s="916">
        <v>2.1</v>
      </c>
      <c r="AK847" s="916">
        <v>13.51</v>
      </c>
      <c r="AL847" s="928">
        <v>217810</v>
      </c>
      <c r="AM847" s="922">
        <v>77.8</v>
      </c>
      <c r="AN847" s="916">
        <v>1.32</v>
      </c>
      <c r="AO847" s="802">
        <f t="shared" si="231"/>
        <v>0.45872386167452461</v>
      </c>
      <c r="AP847" s="803">
        <f t="shared" si="232"/>
        <v>11.074951931849963</v>
      </c>
      <c r="AQ847" s="936">
        <f t="shared" si="233"/>
        <v>-21.380639161619499</v>
      </c>
      <c r="AR847" s="702">
        <f>INDEX(Historical!$C$7:$C$1437,MATCH(B847,Historical!$B$7:$B$1446,0))*IF(AH847="n/a",1.03,IF(AH847&lt;0,1.01,IF(AH847&gt;10,1.1,(1+AH847/100))))</f>
        <v>1.804</v>
      </c>
      <c r="AS847" s="935">
        <f t="shared" si="234"/>
        <v>1.9750192</v>
      </c>
      <c r="AT847" s="935">
        <f t="shared" ref="AT847:AV866" si="238">IF($AK847="n/a",1.03*AS847,IF($AK847&lt;0,1.01*AS847,IF($AK847&gt;10,1.1*AS847,(1+$AK847/100)*AS847)))</f>
        <v>2.1725211200000003</v>
      </c>
      <c r="AU847" s="935">
        <f t="shared" si="238"/>
        <v>2.3897732320000005</v>
      </c>
      <c r="AV847" s="935">
        <f t="shared" si="238"/>
        <v>2.6287505552000008</v>
      </c>
      <c r="AW847" s="702">
        <f t="shared" si="235"/>
        <v>10.970064107200002</v>
      </c>
      <c r="AX847" s="810">
        <f t="shared" si="236"/>
        <v>22.660739738070653</v>
      </c>
      <c r="AY847" s="991">
        <v>1.07</v>
      </c>
      <c r="AZ847" s="922">
        <v>12.53</v>
      </c>
      <c r="BA847" s="922">
        <v>-18.670000000000002</v>
      </c>
      <c r="BB847" s="922">
        <v>-1.1599999999999999</v>
      </c>
      <c r="BC847" s="922">
        <v>-6.81</v>
      </c>
      <c r="BD847" s="960"/>
      <c r="BE847" s="664">
        <v>2011</v>
      </c>
      <c r="BF847" s="946" t="e">
        <f>#VALUE!</f>
        <v>#VALUE!</v>
      </c>
      <c r="BG847" s="931">
        <v>1.0999999999999999</v>
      </c>
    </row>
    <row r="848" spans="1:59" s="537" customFormat="1" x14ac:dyDescent="0.2">
      <c r="A848" s="537" t="s">
        <v>866</v>
      </c>
      <c r="B848" s="925" t="s">
        <v>867</v>
      </c>
      <c r="C848" s="988" t="s">
        <v>108</v>
      </c>
      <c r="D848" s="988" t="s">
        <v>4369</v>
      </c>
      <c r="E848" s="792">
        <v>17</v>
      </c>
      <c r="F848" s="526">
        <v>195</v>
      </c>
      <c r="G848" s="526" t="s">
        <v>106</v>
      </c>
      <c r="H848" s="526" t="s">
        <v>106</v>
      </c>
      <c r="I848" s="924">
        <v>31.29</v>
      </c>
      <c r="J848" s="702">
        <f t="shared" si="224"/>
        <v>9.204218600191755</v>
      </c>
      <c r="K848" s="933">
        <v>0.72</v>
      </c>
      <c r="L848" s="639">
        <v>4</v>
      </c>
      <c r="M848" s="693">
        <f t="shared" si="225"/>
        <v>2.88</v>
      </c>
      <c r="N848" s="921" t="s">
        <v>164</v>
      </c>
      <c r="O848" s="796">
        <v>0.68</v>
      </c>
      <c r="P848" s="915">
        <v>43440</v>
      </c>
      <c r="Q848" s="915">
        <v>43467</v>
      </c>
      <c r="R848" s="693">
        <f t="shared" si="226"/>
        <v>5.8823529411764595</v>
      </c>
      <c r="S848" s="759">
        <f>IF(INDEX(Historical!$D$7:$D$1437,MATCH(B848,Historical!$B$7:$B$1446,0))=0,"n/a",(INDEX(Historical!$C$7:$C$1437,MATCH(B848,Historical!$B$7:$B$1446,0))/INDEX(Historical!$D$7:$D$1437,MATCH(B848,Historical!$B$7:$B$1446,0))-1)*100)</f>
        <v>9.6774193548387224</v>
      </c>
      <c r="T848" s="759">
        <f>IF(INDEX(Historical!$F$7:$F$1430,MATCH(B848,Historical!$B$7:$B$1446,0))=0,"n/a",((INDEX(Historical!$C$7:$C$1437,MATCH(B848,Historical!$B$7:$B$1446,0))/INDEX(Historical!$F$7:$F$1430,MATCH(B848,Historical!$B$7:$B$1446,0)))^(1/3)-1)*100)</f>
        <v>10.793165135089279</v>
      </c>
      <c r="U848" s="759">
        <f>IF(INDEX(Historical!$H$7:$H$1430,MATCH(B848,Historical!$B$7:$B$1446,0))=0,"n/a",((INDEX(Historical!$C$7:$C$1437,MATCH(B848,Historical!$B$7:$B$1446,0))/INDEX(Historical!$H$7:$H$1430,MATCH(B848,Historical!$B$7:$B$1446,0)))^(1/5)-1)*100)</f>
        <v>11.196158593857874</v>
      </c>
      <c r="V848" s="759">
        <f>IF(INDEX(Historical!$O$7:$O$1430,MATCH(B848,Historical!$B$7:$B$1446,0))=0,"n/a",((INDEX(Historical!$C$7:$C$1437,MATCH(B848,Historical!$B$7:$B$1446,0))/INDEX(Historical!$O$7:$O$1430,MATCH(B848,Historical!$B$7:$B$1446,0)))^(1/10)-1)*100)</f>
        <v>8.990113881546602</v>
      </c>
      <c r="W848" s="760">
        <f t="shared" si="227"/>
        <v>1.2453856248517019</v>
      </c>
      <c r="X848" s="761">
        <f t="shared" si="228"/>
        <v>1.7771680307710911</v>
      </c>
      <c r="Y848" s="926" t="s">
        <v>3996</v>
      </c>
      <c r="Z848" s="702">
        <f t="shared" si="229"/>
        <v>127.43362831858407</v>
      </c>
      <c r="AA848" s="935">
        <f t="shared" si="230"/>
        <v>13.845132743362832</v>
      </c>
      <c r="AB848" s="639">
        <v>12</v>
      </c>
      <c r="AC848" s="916">
        <v>2.2599999999999998</v>
      </c>
      <c r="AD848" s="916" t="s">
        <v>137</v>
      </c>
      <c r="AE848" s="916">
        <v>2.57</v>
      </c>
      <c r="AF848" s="916">
        <v>1.68</v>
      </c>
      <c r="AG848" s="916">
        <v>11.899999999999999</v>
      </c>
      <c r="AH848" s="916">
        <v>12.9</v>
      </c>
      <c r="AI848" s="916" t="s">
        <v>137</v>
      </c>
      <c r="AJ848" s="916">
        <v>6.3</v>
      </c>
      <c r="AK848" s="916" t="s">
        <v>137</v>
      </c>
      <c r="AL848" s="928">
        <v>289.75</v>
      </c>
      <c r="AM848" s="922">
        <v>5.8999999999999995</v>
      </c>
      <c r="AN848" s="916">
        <v>0</v>
      </c>
      <c r="AO848" s="802">
        <f t="shared" si="231"/>
        <v>6.5552444506867964</v>
      </c>
      <c r="AP848" s="803">
        <f t="shared" si="232"/>
        <v>20.400377194049629</v>
      </c>
      <c r="AQ848" s="936">
        <f t="shared" si="233"/>
        <v>1.6744762221288623</v>
      </c>
      <c r="AR848" s="702">
        <f>INDEX(Historical!$C$7:$C$1437,MATCH(B848,Historical!$B$7:$B$1446,0))*IF(AH848="n/a",1.03,IF(AH848&lt;0,1.01,IF(AH848&gt;10,1.1,(1+AH848/100))))</f>
        <v>2.9920000000000004</v>
      </c>
      <c r="AS848" s="935">
        <f t="shared" si="234"/>
        <v>3.0817600000000005</v>
      </c>
      <c r="AT848" s="935">
        <f t="shared" si="238"/>
        <v>3.1742128000000007</v>
      </c>
      <c r="AU848" s="935">
        <f t="shared" si="238"/>
        <v>3.2694391840000008</v>
      </c>
      <c r="AV848" s="935">
        <f t="shared" si="238"/>
        <v>3.367522359520001</v>
      </c>
      <c r="AW848" s="702">
        <f t="shared" si="235"/>
        <v>15.884934343520003</v>
      </c>
      <c r="AX848" s="810">
        <f t="shared" si="236"/>
        <v>50.766808384531814</v>
      </c>
      <c r="AY848" s="991">
        <v>1.39</v>
      </c>
      <c r="AZ848" s="922">
        <v>-2.8000000000000003</v>
      </c>
      <c r="BA848" s="922">
        <v>-49.47</v>
      </c>
      <c r="BB848" s="922">
        <v>-15.21</v>
      </c>
      <c r="BC848" s="922">
        <v>-28.73</v>
      </c>
      <c r="BD848" s="960"/>
      <c r="BE848" s="664">
        <v>2003</v>
      </c>
      <c r="BF848" s="946" t="e">
        <f>#VALUE!</f>
        <v>#VALUE!</v>
      </c>
      <c r="BG848" s="931">
        <v>10.100000000000001</v>
      </c>
    </row>
    <row r="849" spans="1:59" s="537" customFormat="1" x14ac:dyDescent="0.2">
      <c r="A849" s="537" t="s">
        <v>1815</v>
      </c>
      <c r="B849" s="925" t="s">
        <v>1816</v>
      </c>
      <c r="C849" s="988" t="s">
        <v>247</v>
      </c>
      <c r="D849" s="988" t="s">
        <v>4385</v>
      </c>
      <c r="E849" s="792">
        <v>9</v>
      </c>
      <c r="F849" s="526">
        <v>486</v>
      </c>
      <c r="G849" s="526" t="s">
        <v>115</v>
      </c>
      <c r="H849" s="526" t="s">
        <v>115</v>
      </c>
      <c r="I849" s="924">
        <v>138.82</v>
      </c>
      <c r="J849" s="702">
        <f t="shared" si="224"/>
        <v>3.4577150266532199</v>
      </c>
      <c r="K849" s="927">
        <v>1.2</v>
      </c>
      <c r="L849" s="639">
        <v>4</v>
      </c>
      <c r="M849" s="693">
        <f t="shared" si="225"/>
        <v>4.8</v>
      </c>
      <c r="N849" s="921" t="s">
        <v>149</v>
      </c>
      <c r="O849" s="795">
        <v>1.1499999999999999</v>
      </c>
      <c r="P849" s="915">
        <v>43601</v>
      </c>
      <c r="Q849" s="915">
        <v>43631</v>
      </c>
      <c r="R849" s="693">
        <f t="shared" si="226"/>
        <v>4.3478260869565259</v>
      </c>
      <c r="S849" s="759">
        <f>IF(INDEX(Historical!$D$7:$D$1437,MATCH(B849,Historical!$B$7:$B$1446,0))=0,"n/a",(INDEX(Historical!$C$7:$C$1437,MATCH(B849,Historical!$B$7:$B$1446,0))/INDEX(Historical!$D$7:$D$1437,MATCH(B849,Historical!$B$7:$B$1446,0))-1)*100)</f>
        <v>5.8139534883720811</v>
      </c>
      <c r="T849" s="759">
        <f>IF(INDEX(Historical!$F$7:$F$1430,MATCH(B849,Historical!$B$7:$B$1446,0))=0,"n/a",((INDEX(Historical!$C$7:$C$1437,MATCH(B849,Historical!$B$7:$B$1446,0))/INDEX(Historical!$F$7:$F$1430,MATCH(B849,Historical!$B$7:$B$1446,0)))^(1/3)-1)*100)</f>
        <v>9.6640044891789003</v>
      </c>
      <c r="U849" s="759">
        <f>IF(INDEX(Historical!$H$7:$H$1430,MATCH(B849,Historical!$B$7:$B$1446,0))=0,"n/a",((INDEX(Historical!$C$7:$C$1437,MATCH(B849,Historical!$B$7:$B$1446,0))/INDEX(Historical!$H$7:$H$1430,MATCH(B849,Historical!$B$7:$B$1446,0)))^(1/5)-1)*100)</f>
        <v>13.885794666281615</v>
      </c>
      <c r="V849" s="759">
        <f>IF(INDEX(Historical!$O$7:$O$1430,MATCH(B849,Historical!$B$7:$B$1446,0))=0,"n/a",((INDEX(Historical!$C$7:$C$1437,MATCH(B849,Historical!$B$7:$B$1446,0))/INDEX(Historical!$O$7:$O$1430,MATCH(B849,Historical!$B$7:$B$1446,0)))^(1/10)-1)*100)</f>
        <v>10.216926199588649</v>
      </c>
      <c r="W849" s="760">
        <f t="shared" si="227"/>
        <v>1.3590970899682804</v>
      </c>
      <c r="X849" s="761" t="str">
        <f t="shared" si="228"/>
        <v>n/a</v>
      </c>
      <c r="Y849" s="716"/>
      <c r="Z849" s="702">
        <f t="shared" si="229"/>
        <v>139.53488372093022</v>
      </c>
      <c r="AA849" s="935">
        <f t="shared" si="230"/>
        <v>40.354651162790695</v>
      </c>
      <c r="AB849" s="639">
        <v>12</v>
      </c>
      <c r="AC849" s="916">
        <v>3.44</v>
      </c>
      <c r="AD849" s="916">
        <v>5.28</v>
      </c>
      <c r="AE849" s="916">
        <v>0.43</v>
      </c>
      <c r="AF849" s="916">
        <v>3.17</v>
      </c>
      <c r="AG849" s="916">
        <v>7.9</v>
      </c>
      <c r="AH849" s="916">
        <v>-128.29999999999998</v>
      </c>
      <c r="AI849" s="916">
        <v>12.29</v>
      </c>
      <c r="AJ849" s="916">
        <v>-18</v>
      </c>
      <c r="AK849" s="916">
        <v>7.6499999999999995</v>
      </c>
      <c r="AL849" s="928">
        <v>8880</v>
      </c>
      <c r="AM849" s="922">
        <v>0.2</v>
      </c>
      <c r="AN849" s="916">
        <v>2.4</v>
      </c>
      <c r="AO849" s="802">
        <f t="shared" si="231"/>
        <v>-23.011141469855861</v>
      </c>
      <c r="AP849" s="803">
        <f t="shared" si="232"/>
        <v>17.343509692934834</v>
      </c>
      <c r="AQ849" s="936">
        <f t="shared" si="233"/>
        <v>138.44332584126334</v>
      </c>
      <c r="AR849" s="702">
        <f>INDEX(Historical!$C$7:$C$1437,MATCH(B849,Historical!$B$7:$B$1446,0))*IF(AH849="n/a",1.03,IF(AH849&lt;0,1.01,IF(AH849&gt;10,1.1,(1+AH849/100))))</f>
        <v>4.5954999999999995</v>
      </c>
      <c r="AS849" s="935">
        <f t="shared" si="234"/>
        <v>5.0550499999999996</v>
      </c>
      <c r="AT849" s="935">
        <f t="shared" si="238"/>
        <v>5.4417613249999999</v>
      </c>
      <c r="AU849" s="935">
        <f t="shared" si="238"/>
        <v>5.8580560663624999</v>
      </c>
      <c r="AV849" s="935">
        <f t="shared" si="238"/>
        <v>6.306197355439231</v>
      </c>
      <c r="AW849" s="702">
        <f t="shared" si="235"/>
        <v>27.256564746801729</v>
      </c>
      <c r="AX849" s="810">
        <f t="shared" si="236"/>
        <v>19.634465312492242</v>
      </c>
      <c r="AY849" s="991">
        <v>1.59</v>
      </c>
      <c r="AZ849" s="922">
        <v>39.660000000000004</v>
      </c>
      <c r="BA849" s="922">
        <v>-17.14</v>
      </c>
      <c r="BB849" s="922">
        <v>0.9900000000000001</v>
      </c>
      <c r="BC849" s="922">
        <v>10.01</v>
      </c>
      <c r="BD849" s="960"/>
      <c r="BE849" s="664">
        <v>2011</v>
      </c>
      <c r="BF849" s="946" t="e">
        <f>#VALUE!</f>
        <v>#VALUE!</v>
      </c>
      <c r="BG849" s="931">
        <v>1</v>
      </c>
    </row>
    <row r="850" spans="1:59" s="537" customFormat="1" x14ac:dyDescent="0.2">
      <c r="A850" s="628" t="s">
        <v>1822</v>
      </c>
      <c r="B850" s="925" t="s">
        <v>1823</v>
      </c>
      <c r="C850" s="988" t="s">
        <v>247</v>
      </c>
      <c r="D850" s="988" t="s">
        <v>4351</v>
      </c>
      <c r="E850" s="792">
        <v>10</v>
      </c>
      <c r="F850" s="526">
        <v>360</v>
      </c>
      <c r="G850" s="526" t="s">
        <v>106</v>
      </c>
      <c r="H850" s="526" t="s">
        <v>106</v>
      </c>
      <c r="I850" s="924">
        <v>184.55</v>
      </c>
      <c r="J850" s="702">
        <f t="shared" si="224"/>
        <v>0.54185857491194789</v>
      </c>
      <c r="K850" s="927">
        <v>0.25</v>
      </c>
      <c r="L850" s="639">
        <v>4</v>
      </c>
      <c r="M850" s="693">
        <f t="shared" si="225"/>
        <v>1</v>
      </c>
      <c r="N850" s="921" t="s">
        <v>119</v>
      </c>
      <c r="O850" s="795">
        <v>0.15</v>
      </c>
      <c r="P850" s="915">
        <v>43592</v>
      </c>
      <c r="Q850" s="915">
        <v>43619</v>
      </c>
      <c r="R850" s="693">
        <f t="shared" si="226"/>
        <v>66.666666666666671</v>
      </c>
      <c r="S850" s="759">
        <f>IF(INDEX(Historical!$D$7:$D$1437,MATCH(B850,Historical!$B$7:$B$1446,0))=0,"n/a",(INDEX(Historical!$C$7:$C$1437,MATCH(B850,Historical!$B$7:$B$1446,0))/INDEX(Historical!$D$7:$D$1437,MATCH(B850,Historical!$B$7:$B$1446,0))-1)*100)</f>
        <v>30.23255813953487</v>
      </c>
      <c r="T850" s="759">
        <f>IF(INDEX(Historical!$F$7:$F$1430,MATCH(B850,Historical!$B$7:$B$1446,0))=0,"n/a",((INDEX(Historical!$C$7:$C$1437,MATCH(B850,Historical!$B$7:$B$1446,0))/INDEX(Historical!$F$7:$F$1430,MATCH(B850,Historical!$B$7:$B$1446,0)))^(1/3)-1)*100)</f>
        <v>27.528745518159269</v>
      </c>
      <c r="U850" s="759">
        <f>IF(INDEX(Historical!$H$7:$H$1430,MATCH(B850,Historical!$B$7:$B$1446,0))=0,"n/a",((INDEX(Historical!$C$7:$C$1437,MATCH(B850,Historical!$B$7:$B$1446,0))/INDEX(Historical!$H$7:$H$1430,MATCH(B850,Historical!$B$7:$B$1446,0)))^(1/5)-1)*100)</f>
        <v>24.132895337960147</v>
      </c>
      <c r="V850" s="759" t="str">
        <f>IF(INDEX(Historical!$O$7:$O$1430,MATCH(B850,Historical!$B$7:$B$1446,0))=0,"n/a",((INDEX(Historical!$C$7:$C$1437,MATCH(B850,Historical!$B$7:$B$1446,0))/INDEX(Historical!$O$7:$O$1430,MATCH(B850,Historical!$B$7:$B$1446,0)))^(1/10)-1)*100)</f>
        <v>n/a</v>
      </c>
      <c r="W850" s="760" t="str">
        <f t="shared" si="227"/>
        <v>n/a</v>
      </c>
      <c r="X850" s="761">
        <f t="shared" si="228"/>
        <v>1.5177921596201349</v>
      </c>
      <c r="Y850" s="925"/>
      <c r="Z850" s="702">
        <f t="shared" si="229"/>
        <v>13.698630136986301</v>
      </c>
      <c r="AA850" s="935">
        <f t="shared" si="230"/>
        <v>25.280821917808222</v>
      </c>
      <c r="AB850" s="639">
        <v>12</v>
      </c>
      <c r="AC850" s="916">
        <v>7.3</v>
      </c>
      <c r="AD850" s="916" t="s">
        <v>137</v>
      </c>
      <c r="AE850" s="916">
        <v>9.42</v>
      </c>
      <c r="AF850" s="918" t="s">
        <v>137</v>
      </c>
      <c r="AG850" s="919">
        <v>-182.7</v>
      </c>
      <c r="AH850" s="916">
        <v>36.5</v>
      </c>
      <c r="AI850" s="916" t="s">
        <v>137</v>
      </c>
      <c r="AJ850" s="916">
        <v>15.9</v>
      </c>
      <c r="AK850" s="916" t="s">
        <v>137</v>
      </c>
      <c r="AL850" s="928">
        <v>684.68</v>
      </c>
      <c r="AM850" s="922">
        <v>27.3</v>
      </c>
      <c r="AN850" s="916" t="s">
        <v>137</v>
      </c>
      <c r="AO850" s="802">
        <f t="shared" si="231"/>
        <v>-0.60606800493612667</v>
      </c>
      <c r="AP850" s="803">
        <f t="shared" si="232"/>
        <v>24.674753912872095</v>
      </c>
      <c r="AQ850" s="936" t="str">
        <f t="shared" si="233"/>
        <v>n/a</v>
      </c>
      <c r="AR850" s="702">
        <f>INDEX(Historical!$C$7:$C$1437,MATCH(B850,Historical!$B$7:$B$1446,0))*IF(AH850="n/a",1.03,IF(AH850&lt;0,1.01,IF(AH850&gt;10,1.1,(1+AH850/100))))</f>
        <v>0.6160000000000001</v>
      </c>
      <c r="AS850" s="935">
        <f t="shared" si="234"/>
        <v>0.63448000000000015</v>
      </c>
      <c r="AT850" s="935">
        <f t="shared" si="238"/>
        <v>0.65351440000000016</v>
      </c>
      <c r="AU850" s="935">
        <f t="shared" si="238"/>
        <v>0.67311983200000014</v>
      </c>
      <c r="AV850" s="935">
        <f t="shared" si="238"/>
        <v>0.6933134269600002</v>
      </c>
      <c r="AW850" s="702">
        <f t="shared" si="235"/>
        <v>3.2704276589600005</v>
      </c>
      <c r="AX850" s="810">
        <f t="shared" si="236"/>
        <v>1.7721092706366841</v>
      </c>
      <c r="AY850" s="991">
        <v>0.13</v>
      </c>
      <c r="AZ850" s="922">
        <v>42.13</v>
      </c>
      <c r="BA850" s="922">
        <v>-5.29</v>
      </c>
      <c r="BB850" s="922">
        <v>4.3099999999999996</v>
      </c>
      <c r="BC850" s="922">
        <v>15.379999999999999</v>
      </c>
      <c r="BD850" s="960"/>
      <c r="BE850" s="664">
        <v>2010</v>
      </c>
      <c r="BF850" s="946" t="e">
        <f>#VALUE!</f>
        <v>#VALUE!</v>
      </c>
      <c r="BG850" s="931">
        <v>62.2</v>
      </c>
    </row>
    <row r="851" spans="1:59" s="537" customFormat="1" x14ac:dyDescent="0.2">
      <c r="A851" s="609" t="s">
        <v>864</v>
      </c>
      <c r="B851" s="925" t="s">
        <v>865</v>
      </c>
      <c r="C851" s="988" t="s">
        <v>123</v>
      </c>
      <c r="D851" s="988" t="s">
        <v>4205</v>
      </c>
      <c r="E851" s="792">
        <v>15</v>
      </c>
      <c r="F851" s="526">
        <v>245</v>
      </c>
      <c r="G851" s="526" t="s">
        <v>106</v>
      </c>
      <c r="H851" s="526" t="s">
        <v>106</v>
      </c>
      <c r="I851" s="924">
        <v>69.75</v>
      </c>
      <c r="J851" s="702">
        <f t="shared" si="224"/>
        <v>1.4336917562724014</v>
      </c>
      <c r="K851" s="927">
        <v>0.25</v>
      </c>
      <c r="L851" s="639">
        <v>4</v>
      </c>
      <c r="M851" s="693">
        <f t="shared" si="225"/>
        <v>1</v>
      </c>
      <c r="N851" s="921" t="s">
        <v>380</v>
      </c>
      <c r="O851" s="795">
        <v>0.21</v>
      </c>
      <c r="P851" s="915">
        <v>43339</v>
      </c>
      <c r="Q851" s="915">
        <v>43355</v>
      </c>
      <c r="R851" s="693">
        <f t="shared" si="226"/>
        <v>19.047619047619051</v>
      </c>
      <c r="S851" s="759">
        <f>IF(INDEX(Historical!$D$7:$D$1437,MATCH(B851,Historical!$B$7:$B$1446,0))=0,"n/a",(INDEX(Historical!$C$7:$C$1437,MATCH(B851,Historical!$B$7:$B$1446,0))/INDEX(Historical!$D$7:$D$1437,MATCH(B851,Historical!$B$7:$B$1446,0))-1)*100)</f>
        <v>14.827758362456333</v>
      </c>
      <c r="T851" s="759">
        <f>IF(INDEX(Historical!$F$7:$F$1430,MATCH(B851,Historical!$B$7:$B$1446,0))=0,"n/a",((INDEX(Historical!$C$7:$C$1437,MATCH(B851,Historical!$B$7:$B$1446,0))/INDEX(Historical!$F$7:$F$1430,MATCH(B851,Historical!$B$7:$B$1446,0)))^(1/3)-1)*100)</f>
        <v>9.9051890359326489</v>
      </c>
      <c r="U851" s="759">
        <f>IF(INDEX(Historical!$H$7:$H$1430,MATCH(B851,Historical!$B$7:$B$1446,0))=0,"n/a",((INDEX(Historical!$C$7:$C$1437,MATCH(B851,Historical!$B$7:$B$1446,0))/INDEX(Historical!$H$7:$H$1430,MATCH(B851,Historical!$B$7:$B$1446,0)))^(1/5)-1)*100)</f>
        <v>17.401264574778285</v>
      </c>
      <c r="V851" s="759">
        <f>IF(INDEX(Historical!$O$7:$O$1430,MATCH(B851,Historical!$B$7:$B$1446,0))=0,"n/a",((INDEX(Historical!$C$7:$C$1437,MATCH(B851,Historical!$B$7:$B$1446,0))/INDEX(Historical!$O$7:$O$1430,MATCH(B851,Historical!$B$7:$B$1446,0)))^(1/10)-1)*100)</f>
        <v>24.539293074389825</v>
      </c>
      <c r="W851" s="760">
        <f t="shared" si="227"/>
        <v>0.70911841355931038</v>
      </c>
      <c r="X851" s="761">
        <f t="shared" si="228"/>
        <v>1.5964462912640627</v>
      </c>
      <c r="Y851" s="926"/>
      <c r="Z851" s="702">
        <f t="shared" si="229"/>
        <v>13.14060446780552</v>
      </c>
      <c r="AA851" s="935">
        <f t="shared" si="230"/>
        <v>9.1655716162943488</v>
      </c>
      <c r="AB851" s="639">
        <v>12</v>
      </c>
      <c r="AC851" s="916">
        <v>7.61</v>
      </c>
      <c r="AD851" s="916">
        <v>0.61</v>
      </c>
      <c r="AE851" s="916">
        <v>1.03</v>
      </c>
      <c r="AF851" s="916">
        <v>1.61</v>
      </c>
      <c r="AG851" s="916">
        <v>18.3</v>
      </c>
      <c r="AH851" s="916">
        <v>39.900000000000006</v>
      </c>
      <c r="AI851" s="916">
        <v>30.990000000000002</v>
      </c>
      <c r="AJ851" s="916">
        <v>10.9</v>
      </c>
      <c r="AK851" s="916">
        <v>15.07</v>
      </c>
      <c r="AL851" s="928">
        <v>8900</v>
      </c>
      <c r="AM851" s="922">
        <v>0.4</v>
      </c>
      <c r="AN851" s="916">
        <v>0.48</v>
      </c>
      <c r="AO851" s="802">
        <f t="shared" si="231"/>
        <v>9.6693847147563385</v>
      </c>
      <c r="AP851" s="803">
        <f t="shared" si="232"/>
        <v>18.834956331050687</v>
      </c>
      <c r="AQ851" s="936">
        <f t="shared" si="233"/>
        <v>-19.015583660300816</v>
      </c>
      <c r="AR851" s="702">
        <f>INDEX(Historical!$C$7:$C$1437,MATCH(B851,Historical!$B$7:$B$1446,0))*IF(AH851="n/a",1.03,IF(AH851&lt;0,1.01,IF(AH851&gt;10,1.1,(1+AH851/100))))</f>
        <v>1.0120000000000002</v>
      </c>
      <c r="AS851" s="935">
        <f t="shared" si="234"/>
        <v>1.1132000000000004</v>
      </c>
      <c r="AT851" s="935">
        <f t="shared" si="238"/>
        <v>1.2245200000000005</v>
      </c>
      <c r="AU851" s="935">
        <f t="shared" si="238"/>
        <v>1.3469720000000007</v>
      </c>
      <c r="AV851" s="935">
        <f t="shared" si="238"/>
        <v>1.4816692000000009</v>
      </c>
      <c r="AW851" s="702">
        <f t="shared" si="235"/>
        <v>6.1783612000000021</v>
      </c>
      <c r="AX851" s="810">
        <f t="shared" si="236"/>
        <v>8.8578655197132647</v>
      </c>
      <c r="AY851" s="991">
        <v>1.45</v>
      </c>
      <c r="AZ851" s="922">
        <v>16.689999999999998</v>
      </c>
      <c r="BA851" s="922">
        <v>-43.88</v>
      </c>
      <c r="BB851" s="922">
        <v>-3.1300000000000003</v>
      </c>
      <c r="BC851" s="922">
        <v>-12.01</v>
      </c>
      <c r="BD851" s="960"/>
      <c r="BE851" s="664">
        <v>2004</v>
      </c>
      <c r="BF851" s="946" t="e">
        <f>#VALUE!</f>
        <v>#VALUE!</v>
      </c>
      <c r="BG851" s="931">
        <v>8.6</v>
      </c>
    </row>
    <row r="852" spans="1:59" s="537" customFormat="1" x14ac:dyDescent="0.2">
      <c r="A852" s="609" t="s">
        <v>3938</v>
      </c>
      <c r="B852" s="925" t="s">
        <v>3939</v>
      </c>
      <c r="C852" s="988" t="s">
        <v>123</v>
      </c>
      <c r="D852" s="988" t="s">
        <v>4205</v>
      </c>
      <c r="E852" s="792">
        <v>6</v>
      </c>
      <c r="F852" s="526">
        <v>765</v>
      </c>
      <c r="G852" s="526" t="s">
        <v>106</v>
      </c>
      <c r="H852" s="526" t="s">
        <v>106</v>
      </c>
      <c r="I852" s="924">
        <v>22.4</v>
      </c>
      <c r="J852" s="702">
        <f t="shared" si="224"/>
        <v>7.7285714285714295</v>
      </c>
      <c r="K852" s="927">
        <v>0.43280000000000002</v>
      </c>
      <c r="L852" s="639">
        <v>4</v>
      </c>
      <c r="M852" s="693">
        <f t="shared" si="225"/>
        <v>1.7312000000000001</v>
      </c>
      <c r="N852" s="921" t="s">
        <v>649</v>
      </c>
      <c r="O852" s="795">
        <v>0.42070000000000002</v>
      </c>
      <c r="P852" s="915">
        <v>43500</v>
      </c>
      <c r="Q852" s="915">
        <v>43516</v>
      </c>
      <c r="R852" s="693">
        <f t="shared" si="226"/>
        <v>2.8761587829807462</v>
      </c>
      <c r="S852" s="759">
        <f>IF(INDEX(Historical!$D$7:$D$1437,MATCH(B852,Historical!$B$7:$B$1446,0))=0,"n/a",(INDEX(Historical!$C$7:$C$1437,MATCH(B852,Historical!$B$7:$B$1446,0))/INDEX(Historical!$D$7:$D$1437,MATCH(B852,Historical!$B$7:$B$1446,0))-1)*100)</f>
        <v>12.002776813606397</v>
      </c>
      <c r="T852" s="759">
        <f>IF(INDEX(Historical!$F$7:$F$1430,MATCH(B852,Historical!$B$7:$B$1446,0))=0,"n/a",((INDEX(Historical!$C$7:$C$1437,MATCH(B852,Historical!$B$7:$B$1446,0))/INDEX(Historical!$F$7:$F$1430,MATCH(B852,Historical!$B$7:$B$1446,0)))^(1/3)-1)*100)</f>
        <v>12.002804134292422</v>
      </c>
      <c r="U852" s="759" t="str">
        <f>IF(INDEX(Historical!$H$7:$H$1430,MATCH(B852,Historical!$B$7:$B$1446,0))=0,"n/a",((INDEX(Historical!$C$7:$C$1437,MATCH(B852,Historical!$B$7:$B$1446,0))/INDEX(Historical!$H$7:$H$1430,MATCH(B852,Historical!$B$7:$B$1446,0)))^(1/5)-1)*100)</f>
        <v>n/a</v>
      </c>
      <c r="V852" s="759" t="str">
        <f>IF(INDEX(Historical!$O$7:$O$1430,MATCH(B852,Historical!$B$7:$B$1446,0))=0,"n/a",((INDEX(Historical!$C$7:$C$1437,MATCH(B852,Historical!$B$7:$B$1446,0))/INDEX(Historical!$O$7:$O$1430,MATCH(B852,Historical!$B$7:$B$1446,0)))^(1/10)-1)*100)</f>
        <v>n/a</v>
      </c>
      <c r="W852" s="760" t="str">
        <f t="shared" si="227"/>
        <v>n/a</v>
      </c>
      <c r="X852" s="761" t="str">
        <f t="shared" si="228"/>
        <v>n/a</v>
      </c>
      <c r="Y852" s="926"/>
      <c r="Z852" s="702">
        <f t="shared" si="229"/>
        <v>113.15032679738562</v>
      </c>
      <c r="AA852" s="935">
        <f t="shared" si="230"/>
        <v>14.640522875816993</v>
      </c>
      <c r="AB852" s="639">
        <v>12</v>
      </c>
      <c r="AC852" s="916">
        <v>1.53</v>
      </c>
      <c r="AD852" s="916">
        <v>5.05</v>
      </c>
      <c r="AE852" s="916">
        <v>0.56000000000000005</v>
      </c>
      <c r="AF852" s="916">
        <v>1.58</v>
      </c>
      <c r="AG852" s="916">
        <v>10.7</v>
      </c>
      <c r="AH852" s="916">
        <v>-10.7</v>
      </c>
      <c r="AI852" s="916">
        <v>9.2899999999999991</v>
      </c>
      <c r="AJ852" s="916">
        <v>-41.099999999999994</v>
      </c>
      <c r="AK852" s="916">
        <v>2.9000000000000004</v>
      </c>
      <c r="AL852" s="928">
        <v>724.19</v>
      </c>
      <c r="AM852" s="922">
        <v>4.9000000000000004</v>
      </c>
      <c r="AN852" s="916">
        <v>1.04</v>
      </c>
      <c r="AO852" s="802" t="str">
        <f t="shared" si="231"/>
        <v>n/a</v>
      </c>
      <c r="AP852" s="803" t="str">
        <f t="shared" si="232"/>
        <v>n/a</v>
      </c>
      <c r="AQ852" s="936">
        <f t="shared" si="233"/>
        <v>1.3947755476163115</v>
      </c>
      <c r="AR852" s="702">
        <f>INDEX(Historical!$C$7:$C$1437,MATCH(B852,Historical!$B$7:$B$1446,0))*IF(AH852="n/a",1.03,IF(AH852&lt;0,1.01,IF(AH852&gt;10,1.1,(1+AH852/100))))</f>
        <v>1.629534</v>
      </c>
      <c r="AS852" s="935">
        <f t="shared" si="234"/>
        <v>1.7809177086000001</v>
      </c>
      <c r="AT852" s="935">
        <f t="shared" si="238"/>
        <v>1.8325643221493999</v>
      </c>
      <c r="AU852" s="935">
        <f t="shared" si="238"/>
        <v>1.8857086874917324</v>
      </c>
      <c r="AV852" s="935">
        <f t="shared" si="238"/>
        <v>1.9403942394289924</v>
      </c>
      <c r="AW852" s="702">
        <f t="shared" si="235"/>
        <v>9.0691189576701241</v>
      </c>
      <c r="AX852" s="810">
        <f t="shared" si="236"/>
        <v>40.487138203884484</v>
      </c>
      <c r="AY852" s="991">
        <v>0.6</v>
      </c>
      <c r="AZ852" s="922">
        <v>10.620000000000001</v>
      </c>
      <c r="BA852" s="922">
        <v>-19.28</v>
      </c>
      <c r="BB852" s="922">
        <v>-1.1100000000000001</v>
      </c>
      <c r="BC852" s="922">
        <v>-5.2</v>
      </c>
      <c r="BD852" s="960"/>
      <c r="BE852" s="664">
        <v>2014</v>
      </c>
      <c r="BF852" s="946" t="e">
        <f>#VALUE!</f>
        <v>#VALUE!</v>
      </c>
      <c r="BG852" s="931">
        <v>3.3000000000000003</v>
      </c>
    </row>
    <row r="853" spans="1:59" s="537" customFormat="1" x14ac:dyDescent="0.2">
      <c r="A853" s="930" t="s">
        <v>1820</v>
      </c>
      <c r="B853" s="925" t="s">
        <v>1821</v>
      </c>
      <c r="C853" s="988" t="s">
        <v>108</v>
      </c>
      <c r="D853" s="988" t="s">
        <v>118</v>
      </c>
      <c r="E853" s="792">
        <v>8</v>
      </c>
      <c r="F853" s="526">
        <v>582</v>
      </c>
      <c r="G853" s="526" t="s">
        <v>106</v>
      </c>
      <c r="H853" s="526" t="s">
        <v>106</v>
      </c>
      <c r="I853" s="924">
        <v>184.34</v>
      </c>
      <c r="J853" s="702">
        <f t="shared" si="224"/>
        <v>1.4104372355430184</v>
      </c>
      <c r="K853" s="927">
        <v>0.65</v>
      </c>
      <c r="L853" s="639">
        <v>4</v>
      </c>
      <c r="M853" s="693">
        <f t="shared" si="225"/>
        <v>2.6</v>
      </c>
      <c r="N853" s="921" t="s">
        <v>220</v>
      </c>
      <c r="O853" s="795">
        <v>0.6</v>
      </c>
      <c r="P853" s="915">
        <v>43552</v>
      </c>
      <c r="Q853" s="915">
        <v>43570</v>
      </c>
      <c r="R853" s="693">
        <f t="shared" si="226"/>
        <v>8.333333333333341</v>
      </c>
      <c r="S853" s="759">
        <f>IF(INDEX(Historical!$D$7:$D$1437,MATCH(B853,Historical!$B$7:$B$1446,0))=0,"n/a",(INDEX(Historical!$C$7:$C$1437,MATCH(B853,Historical!$B$7:$B$1446,0))/INDEX(Historical!$D$7:$D$1437,MATCH(B853,Historical!$B$7:$B$1446,0))-1)*100)</f>
        <v>12.56038647342994</v>
      </c>
      <c r="T853" s="759">
        <f>IF(INDEX(Historical!$F$7:$F$1430,MATCH(B853,Historical!$B$7:$B$1446,0))=0,"n/a",((INDEX(Historical!$C$7:$C$1437,MATCH(B853,Historical!$B$7:$B$1446,0))/INDEX(Historical!$F$7:$F$1430,MATCH(B853,Historical!$B$7:$B$1446,0)))^(1/3)-1)*100)</f>
        <v>23.732447382153833</v>
      </c>
      <c r="U853" s="759">
        <f>IF(INDEX(Historical!$H$7:$H$1430,MATCH(B853,Historical!$B$7:$B$1446,0))=0,"n/a",((INDEX(Historical!$C$7:$C$1437,MATCH(B853,Historical!$B$7:$B$1446,0))/INDEX(Historical!$H$7:$H$1430,MATCH(B853,Historical!$B$7:$B$1446,0)))^(1/5)-1)*100)</f>
        <v>15.986271670980345</v>
      </c>
      <c r="V853" s="759">
        <f>IF(INDEX(Historical!$O$7:$O$1430,MATCH(B853,Historical!$B$7:$B$1446,0))=0,"n/a",((INDEX(Historical!$C$7:$C$1437,MATCH(B853,Historical!$B$7:$B$1446,0))/INDEX(Historical!$O$7:$O$1430,MATCH(B853,Historical!$B$7:$B$1446,0)))^(1/10)-1)*100)</f>
        <v>8.5055292511012848</v>
      </c>
      <c r="W853" s="760">
        <f t="shared" si="227"/>
        <v>1.8795152187514332</v>
      </c>
      <c r="X853" s="761" t="str">
        <f t="shared" si="228"/>
        <v>n/a</v>
      </c>
      <c r="Y853" s="926" t="s">
        <v>810</v>
      </c>
      <c r="Z853" s="702">
        <f t="shared" si="229"/>
        <v>49.523809523809526</v>
      </c>
      <c r="AA853" s="935">
        <f t="shared" si="230"/>
        <v>35.112380952380953</v>
      </c>
      <c r="AB853" s="639">
        <v>12</v>
      </c>
      <c r="AC853" s="916">
        <v>5.25</v>
      </c>
      <c r="AD853" s="916">
        <v>3.21</v>
      </c>
      <c r="AE853" s="916">
        <v>2.78</v>
      </c>
      <c r="AF853" s="916">
        <v>2.39</v>
      </c>
      <c r="AG853" s="916">
        <v>6.8000000000000007</v>
      </c>
      <c r="AH853" s="916">
        <v>12.2</v>
      </c>
      <c r="AI853" s="916">
        <v>9.81</v>
      </c>
      <c r="AJ853" s="916">
        <v>-0.5</v>
      </c>
      <c r="AK853" s="916">
        <v>10.94</v>
      </c>
      <c r="AL853" s="928">
        <v>23640</v>
      </c>
      <c r="AM853" s="922">
        <v>0.6</v>
      </c>
      <c r="AN853" s="916">
        <v>0.46</v>
      </c>
      <c r="AO853" s="802">
        <f t="shared" si="231"/>
        <v>-17.715672045857588</v>
      </c>
      <c r="AP853" s="803">
        <f t="shared" si="232"/>
        <v>17.396708906523365</v>
      </c>
      <c r="AQ853" s="936">
        <f t="shared" si="233"/>
        <v>93.124704071621352</v>
      </c>
      <c r="AR853" s="702">
        <f>INDEX(Historical!$C$7:$C$1437,MATCH(B853,Historical!$B$7:$B$1446,0))*IF(AH853="n/a",1.03,IF(AH853&lt;0,1.01,IF(AH853&gt;10,1.1,(1+AH853/100))))</f>
        <v>2.5630000000000002</v>
      </c>
      <c r="AS853" s="935">
        <f t="shared" si="234"/>
        <v>2.8144303000000002</v>
      </c>
      <c r="AT853" s="935">
        <f t="shared" si="238"/>
        <v>3.0958733300000003</v>
      </c>
      <c r="AU853" s="935">
        <f t="shared" si="238"/>
        <v>3.4054606630000008</v>
      </c>
      <c r="AV853" s="935">
        <f t="shared" si="238"/>
        <v>3.7460067293000012</v>
      </c>
      <c r="AW853" s="702">
        <f t="shared" si="235"/>
        <v>15.624771022300003</v>
      </c>
      <c r="AX853" s="810">
        <f t="shared" si="236"/>
        <v>8.4760610948790305</v>
      </c>
      <c r="AY853" s="991">
        <v>0.82</v>
      </c>
      <c r="AZ853" s="922">
        <v>37.059999999999995</v>
      </c>
      <c r="BA853" s="922">
        <v>-1.9</v>
      </c>
      <c r="BB853" s="922">
        <v>5.18</v>
      </c>
      <c r="BC853" s="922">
        <v>16.78</v>
      </c>
      <c r="BD853" s="960"/>
      <c r="BE853" s="664">
        <v>2012</v>
      </c>
      <c r="BF853" s="946" t="e">
        <f>#VALUE!</f>
        <v>#VALUE!</v>
      </c>
      <c r="BG853" s="931">
        <v>2.1</v>
      </c>
    </row>
    <row r="854" spans="1:59" s="537" customFormat="1" x14ac:dyDescent="0.2">
      <c r="A854" s="609" t="s">
        <v>769</v>
      </c>
      <c r="B854" s="925" t="s">
        <v>857</v>
      </c>
      <c r="C854" s="988" t="s">
        <v>112</v>
      </c>
      <c r="D854" s="988" t="s">
        <v>4356</v>
      </c>
      <c r="E854" s="792">
        <v>16</v>
      </c>
      <c r="F854" s="526">
        <v>231</v>
      </c>
      <c r="G854" s="526" t="s">
        <v>37</v>
      </c>
      <c r="H854" s="526" t="s">
        <v>115</v>
      </c>
      <c r="I854" s="924">
        <v>107.34</v>
      </c>
      <c r="J854" s="702">
        <f t="shared" si="224"/>
        <v>1.9098192658841064</v>
      </c>
      <c r="K854" s="927">
        <v>0.51249999999999996</v>
      </c>
      <c r="L854" s="639">
        <v>4</v>
      </c>
      <c r="M854" s="693">
        <f t="shared" si="225"/>
        <v>2.0499999999999998</v>
      </c>
      <c r="N854" s="921" t="s">
        <v>3968</v>
      </c>
      <c r="O854" s="795">
        <v>0.46500000000000002</v>
      </c>
      <c r="P854" s="915">
        <v>43531</v>
      </c>
      <c r="Q854" s="915">
        <v>43546</v>
      </c>
      <c r="R854" s="693">
        <f t="shared" si="226"/>
        <v>10.215053763440844</v>
      </c>
      <c r="S854" s="759">
        <f>IF(INDEX(Historical!$D$7:$D$1437,MATCH(B854,Historical!$B$7:$B$1446,0))=0,"n/a",(INDEX(Historical!$C$7:$C$1437,MATCH(B854,Historical!$B$7:$B$1446,0))/INDEX(Historical!$D$7:$D$1437,MATCH(B854,Historical!$B$7:$B$1446,0))-1)*100)</f>
        <v>9.4117647058823639</v>
      </c>
      <c r="T854" s="759">
        <f>IF(INDEX(Historical!$F$7:$F$1430,MATCH(B854,Historical!$B$7:$B$1446,0))=0,"n/a",((INDEX(Historical!$C$7:$C$1437,MATCH(B854,Historical!$B$7:$B$1446,0))/INDEX(Historical!$F$7:$F$1430,MATCH(B854,Historical!$B$7:$B$1446,0)))^(1/3)-1)*100)</f>
        <v>6.4953735209395624</v>
      </c>
      <c r="U854" s="759">
        <f>IF(INDEX(Historical!$H$7:$H$1430,MATCH(B854,Historical!$B$7:$B$1446,0))=0,"n/a",((INDEX(Historical!$C$7:$C$1437,MATCH(B854,Historical!$B$7:$B$1446,0))/INDEX(Historical!$H$7:$H$1430,MATCH(B854,Historical!$B$7:$B$1446,0)))^(1/5)-1)*100)</f>
        <v>4.9619807391366288</v>
      </c>
      <c r="V854" s="759">
        <f>IF(INDEX(Historical!$O$7:$O$1430,MATCH(B854,Historical!$B$7:$B$1446,0))=0,"n/a",((INDEX(Historical!$C$7:$C$1437,MATCH(B854,Historical!$B$7:$B$1446,0))/INDEX(Historical!$O$7:$O$1430,MATCH(B854,Historical!$B$7:$B$1446,0)))^(1/10)-1)*100)</f>
        <v>5.5866275967445089</v>
      </c>
      <c r="W854" s="760">
        <f t="shared" si="227"/>
        <v>0.8881889213499965</v>
      </c>
      <c r="X854" s="761">
        <f t="shared" si="228"/>
        <v>5.8930887638202242E-2</v>
      </c>
      <c r="Y854" s="725" t="s">
        <v>3998</v>
      </c>
      <c r="Z854" s="702">
        <f t="shared" si="229"/>
        <v>47.235023041474648</v>
      </c>
      <c r="AA854" s="935">
        <f t="shared" si="230"/>
        <v>24.732718894009217</v>
      </c>
      <c r="AB854" s="639">
        <v>12</v>
      </c>
      <c r="AC854" s="916">
        <v>4.34</v>
      </c>
      <c r="AD854" s="916">
        <v>2.36</v>
      </c>
      <c r="AE854" s="916">
        <v>3.01</v>
      </c>
      <c r="AF854" s="916">
        <v>7.1</v>
      </c>
      <c r="AG854" s="916">
        <v>30</v>
      </c>
      <c r="AH854" s="916">
        <v>-23.1</v>
      </c>
      <c r="AI854" s="916">
        <v>8.76</v>
      </c>
      <c r="AJ854" s="916">
        <v>84.2</v>
      </c>
      <c r="AK854" s="916">
        <v>10.5</v>
      </c>
      <c r="AL854" s="928">
        <v>45460</v>
      </c>
      <c r="AM854" s="922">
        <v>0.1</v>
      </c>
      <c r="AN854" s="916">
        <v>1.62</v>
      </c>
      <c r="AO854" s="802">
        <f t="shared" si="231"/>
        <v>-17.860918888988483</v>
      </c>
      <c r="AP854" s="803">
        <f t="shared" si="232"/>
        <v>6.8718000050207353</v>
      </c>
      <c r="AQ854" s="936">
        <f t="shared" si="233"/>
        <v>179.36619070672214</v>
      </c>
      <c r="AR854" s="702">
        <f>INDEX(Historical!$C$7:$C$1437,MATCH(B854,Historical!$B$7:$B$1446,0))*IF(AH854="n/a",1.03,IF(AH854&lt;0,1.01,IF(AH854&gt;10,1.1,(1+AH854/100))))</f>
        <v>1.8786</v>
      </c>
      <c r="AS854" s="935">
        <f t="shared" si="234"/>
        <v>2.0431653599999997</v>
      </c>
      <c r="AT854" s="935">
        <f t="shared" si="238"/>
        <v>2.247481896</v>
      </c>
      <c r="AU854" s="935">
        <f t="shared" si="238"/>
        <v>2.4722300856000001</v>
      </c>
      <c r="AV854" s="935">
        <f t="shared" si="238"/>
        <v>2.7194530941600004</v>
      </c>
      <c r="AW854" s="702">
        <f t="shared" si="235"/>
        <v>11.36093043576</v>
      </c>
      <c r="AX854" s="810">
        <f t="shared" si="236"/>
        <v>10.584060402235886</v>
      </c>
      <c r="AY854" s="991">
        <v>0.67</v>
      </c>
      <c r="AZ854" s="922">
        <v>34.239999999999995</v>
      </c>
      <c r="BA854" s="922">
        <v>0.08</v>
      </c>
      <c r="BB854" s="922">
        <v>5.16</v>
      </c>
      <c r="BC854" s="922">
        <v>14.81</v>
      </c>
      <c r="BD854" s="960"/>
      <c r="BE854" s="664">
        <v>2004</v>
      </c>
      <c r="BF854" s="946" t="e">
        <f>#VALUE!</f>
        <v>#VALUE!</v>
      </c>
      <c r="BG854" s="931">
        <v>8.3000000000000007</v>
      </c>
    </row>
    <row r="855" spans="1:59" s="537" customFormat="1" x14ac:dyDescent="0.2">
      <c r="A855" s="537" t="s">
        <v>1817</v>
      </c>
      <c r="B855" s="925" t="s">
        <v>1818</v>
      </c>
      <c r="C855" s="988" t="s">
        <v>108</v>
      </c>
      <c r="D855" s="988" t="s">
        <v>4373</v>
      </c>
      <c r="E855" s="792">
        <v>8</v>
      </c>
      <c r="F855" s="526">
        <v>518</v>
      </c>
      <c r="G855" s="526" t="s">
        <v>106</v>
      </c>
      <c r="H855" s="526" t="s">
        <v>106</v>
      </c>
      <c r="I855" s="924">
        <v>38</v>
      </c>
      <c r="J855" s="702">
        <f t="shared" si="224"/>
        <v>0.84210526315789469</v>
      </c>
      <c r="K855" s="927">
        <v>0.32</v>
      </c>
      <c r="L855" s="639">
        <v>1</v>
      </c>
      <c r="M855" s="693">
        <f t="shared" si="225"/>
        <v>0.32</v>
      </c>
      <c r="N855" s="921" t="s">
        <v>1819</v>
      </c>
      <c r="O855" s="795">
        <v>0.31</v>
      </c>
      <c r="P855" s="915">
        <v>43311</v>
      </c>
      <c r="Q855" s="915">
        <v>43321</v>
      </c>
      <c r="R855" s="693">
        <f t="shared" si="226"/>
        <v>3.2258064516129057</v>
      </c>
      <c r="S855" s="759">
        <f>IF(INDEX(Historical!$D$7:$D$1437,MATCH(B855,Historical!$B$7:$B$1446,0))=0,"n/a",(INDEX(Historical!$C$7:$C$1437,MATCH(B855,Historical!$B$7:$B$1446,0))/INDEX(Historical!$D$7:$D$1437,MATCH(B855,Historical!$B$7:$B$1446,0))-1)*100)</f>
        <v>3.2258064516129004</v>
      </c>
      <c r="T855" s="759">
        <f>IF(INDEX(Historical!$F$7:$F$1430,MATCH(B855,Historical!$B$7:$B$1446,0))=0,"n/a",((INDEX(Historical!$C$7:$C$1437,MATCH(B855,Historical!$B$7:$B$1446,0))/INDEX(Historical!$F$7:$F$1430,MATCH(B855,Historical!$B$7:$B$1446,0)))^(1/3)-1)*100)</f>
        <v>5.8267367978799722</v>
      </c>
      <c r="U855" s="759">
        <f>IF(INDEX(Historical!$H$7:$H$1430,MATCH(B855,Historical!$B$7:$B$1446,0))=0,"n/a",((INDEX(Historical!$C$7:$C$1437,MATCH(B855,Historical!$B$7:$B$1446,0))/INDEX(Historical!$H$7:$H$1430,MATCH(B855,Historical!$B$7:$B$1446,0)))^(1/5)-1)*100)</f>
        <v>5.0611121761506839</v>
      </c>
      <c r="V855" s="759" t="str">
        <f>IF(INDEX(Historical!$O$7:$O$1430,MATCH(B855,Historical!$B$7:$B$1446,0))=0,"n/a",((INDEX(Historical!$C$7:$C$1437,MATCH(B855,Historical!$B$7:$B$1446,0))/INDEX(Historical!$O$7:$O$1430,MATCH(B855,Historical!$B$7:$B$1446,0)))^(1/10)-1)*100)</f>
        <v>n/a</v>
      </c>
      <c r="W855" s="760" t="str">
        <f t="shared" si="227"/>
        <v>n/a</v>
      </c>
      <c r="X855" s="761" t="str">
        <f t="shared" si="228"/>
        <v>n/a</v>
      </c>
      <c r="Y855" s="926"/>
      <c r="Z855" s="702" t="str">
        <f t="shared" si="229"/>
        <v>n/a</v>
      </c>
      <c r="AA855" s="935" t="str">
        <f t="shared" si="230"/>
        <v>n/a</v>
      </c>
      <c r="AB855" s="639">
        <v>12</v>
      </c>
      <c r="AC855" s="916" t="s">
        <v>137</v>
      </c>
      <c r="AD855" s="916" t="s">
        <v>137</v>
      </c>
      <c r="AE855" s="916" t="s">
        <v>137</v>
      </c>
      <c r="AF855" s="916" t="s">
        <v>137</v>
      </c>
      <c r="AG855" s="916" t="s">
        <v>137</v>
      </c>
      <c r="AH855" s="916" t="s">
        <v>137</v>
      </c>
      <c r="AI855" s="916" t="s">
        <v>137</v>
      </c>
      <c r="AJ855" s="916" t="s">
        <v>137</v>
      </c>
      <c r="AK855" s="916" t="s">
        <v>137</v>
      </c>
      <c r="AL855" s="928" t="s">
        <v>137</v>
      </c>
      <c r="AM855" s="922" t="s">
        <v>137</v>
      </c>
      <c r="AN855" s="916" t="s">
        <v>137</v>
      </c>
      <c r="AO855" s="802" t="str">
        <f t="shared" si="231"/>
        <v>n/a</v>
      </c>
      <c r="AP855" s="803">
        <f t="shared" si="232"/>
        <v>5.9032174393085786</v>
      </c>
      <c r="AQ855" s="936" t="str">
        <f t="shared" si="233"/>
        <v>n/a</v>
      </c>
      <c r="AR855" s="702">
        <f>INDEX(Historical!$C$7:$C$1437,MATCH(B855,Historical!$B$7:$B$1446,0))*IF(AH855="n/a",1.03,IF(AH855&lt;0,1.01,IF(AH855&gt;10,1.1,(1+AH855/100))))</f>
        <v>0.3296</v>
      </c>
      <c r="AS855" s="935">
        <f t="shared" si="234"/>
        <v>0.33948800000000001</v>
      </c>
      <c r="AT855" s="935">
        <f t="shared" si="238"/>
        <v>0.34967264000000003</v>
      </c>
      <c r="AU855" s="935">
        <f t="shared" si="238"/>
        <v>0.36016281920000004</v>
      </c>
      <c r="AV855" s="935">
        <f t="shared" si="238"/>
        <v>0.37096770377600002</v>
      </c>
      <c r="AW855" s="702">
        <f t="shared" si="235"/>
        <v>1.7498911629760001</v>
      </c>
      <c r="AX855" s="810">
        <f t="shared" si="236"/>
        <v>4.6049767446736851</v>
      </c>
      <c r="AY855" s="991" t="s">
        <v>137</v>
      </c>
      <c r="AZ855" s="922" t="s">
        <v>137</v>
      </c>
      <c r="BA855" s="922" t="s">
        <v>137</v>
      </c>
      <c r="BB855" s="922" t="s">
        <v>137</v>
      </c>
      <c r="BC855" s="922" t="s">
        <v>137</v>
      </c>
      <c r="BD855" s="960" t="s">
        <v>4298</v>
      </c>
      <c r="BE855" s="664">
        <v>2011</v>
      </c>
      <c r="BF855" s="946" t="e">
        <f>#VALUE!</f>
        <v>#VALUE!</v>
      </c>
      <c r="BG855" s="931" t="s">
        <v>137</v>
      </c>
    </row>
    <row r="856" spans="1:59" s="537" customFormat="1" x14ac:dyDescent="0.2">
      <c r="A856" s="762" t="s">
        <v>3803</v>
      </c>
      <c r="B856" s="854" t="s">
        <v>3804</v>
      </c>
      <c r="C856" s="988" t="s">
        <v>112</v>
      </c>
      <c r="D856" s="988" t="s">
        <v>1230</v>
      </c>
      <c r="E856" s="792">
        <v>5</v>
      </c>
      <c r="F856" s="526">
        <v>814</v>
      </c>
      <c r="G856" s="526" t="s">
        <v>106</v>
      </c>
      <c r="H856" s="526" t="s">
        <v>106</v>
      </c>
      <c r="I856" s="932">
        <v>28.05</v>
      </c>
      <c r="J856" s="702">
        <f t="shared" si="224"/>
        <v>1.1408199643493762</v>
      </c>
      <c r="K856" s="537">
        <v>0.08</v>
      </c>
      <c r="L856" s="526">
        <v>4</v>
      </c>
      <c r="M856" s="693">
        <f t="shared" si="225"/>
        <v>0.32</v>
      </c>
      <c r="N856" s="526" t="s">
        <v>520</v>
      </c>
      <c r="O856" s="643">
        <v>7.0000000000000007E-2</v>
      </c>
      <c r="P856" s="1074">
        <v>43255</v>
      </c>
      <c r="Q856" s="1074">
        <v>43266</v>
      </c>
      <c r="R856" s="693">
        <f t="shared" si="226"/>
        <v>14.285714285714276</v>
      </c>
      <c r="S856" s="759">
        <f>IF(INDEX(Historical!$D$7:$D$1437,MATCH(B856,Historical!$B$7:$B$1446,0))=0,"n/a",(INDEX(Historical!$C$7:$C$1437,MATCH(B856,Historical!$B$7:$B$1446,0))/INDEX(Historical!$D$7:$D$1437,MATCH(B856,Historical!$B$7:$B$1446,0))-1)*100)</f>
        <v>14.814814814814813</v>
      </c>
      <c r="T856" s="759">
        <f>IF(INDEX(Historical!$F$7:$F$1430,MATCH(B856,Historical!$B$7:$B$1446,0))=0,"n/a",((INDEX(Historical!$C$7:$C$1437,MATCH(B856,Historical!$B$7:$B$1446,0))/INDEX(Historical!$F$7:$F$1430,MATCH(B856,Historical!$B$7:$B$1446,0)))^(1/3)-1)*100)</f>
        <v>17.725180311441701</v>
      </c>
      <c r="U856" s="759" t="str">
        <f>IF(INDEX(Historical!$H$7:$H$1430,MATCH(B856,Historical!$B$7:$B$1446,0))=0,"n/a",((INDEX(Historical!$C$7:$C$1437,MATCH(B856,Historical!$B$7:$B$1446,0))/INDEX(Historical!$H$7:$H$1430,MATCH(B856,Historical!$B$7:$B$1446,0)))^(1/5)-1)*100)</f>
        <v>n/a</v>
      </c>
      <c r="V856" s="759" t="str">
        <f>IF(INDEX(Historical!$O$7:$O$1430,MATCH(B856,Historical!$B$7:$B$1446,0))=0,"n/a",((INDEX(Historical!$C$7:$C$1437,MATCH(B856,Historical!$B$7:$B$1446,0))/INDEX(Historical!$O$7:$O$1430,MATCH(B856,Historical!$B$7:$B$1446,0)))^(1/10)-1)*100)</f>
        <v>n/a</v>
      </c>
      <c r="W856" s="760" t="str">
        <f t="shared" si="227"/>
        <v>n/a</v>
      </c>
      <c r="X856" s="761" t="str">
        <f t="shared" si="228"/>
        <v>n/a</v>
      </c>
      <c r="Y856" s="703"/>
      <c r="Z856" s="702">
        <f t="shared" si="229"/>
        <v>24.427480916030532</v>
      </c>
      <c r="AA856" s="935">
        <f t="shared" si="230"/>
        <v>21.412213740458014</v>
      </c>
      <c r="AB856" s="639">
        <v>3</v>
      </c>
      <c r="AC856" s="931">
        <v>1.31</v>
      </c>
      <c r="AD856" s="931">
        <v>0.81</v>
      </c>
      <c r="AE856" s="916">
        <v>1.17</v>
      </c>
      <c r="AF856" s="916">
        <v>8.15</v>
      </c>
      <c r="AG856" s="916">
        <v>39.200000000000003</v>
      </c>
      <c r="AH856" s="916">
        <v>167.5</v>
      </c>
      <c r="AI856" s="916">
        <v>13.59</v>
      </c>
      <c r="AJ856" s="739">
        <v>37.6</v>
      </c>
      <c r="AK856" s="739">
        <v>26.3</v>
      </c>
      <c r="AL856" s="931">
        <v>1590</v>
      </c>
      <c r="AM856" s="931">
        <v>0.89999999999999991</v>
      </c>
      <c r="AN856" s="931">
        <v>1.59</v>
      </c>
      <c r="AO856" s="802" t="str">
        <f t="shared" si="231"/>
        <v>n/a</v>
      </c>
      <c r="AP856" s="803" t="str">
        <f t="shared" si="232"/>
        <v>n/a</v>
      </c>
      <c r="AQ856" s="936">
        <f t="shared" si="233"/>
        <v>178.49559500584391</v>
      </c>
      <c r="AR856" s="702">
        <f>INDEX(Historical!$C$7:$C$1437,MATCH(B856,Historical!$B$7:$B$1446,0))*IF(AH856="n/a",1.03,IF(AH856&lt;0,1.01,IF(AH856&gt;10,1.1,(1+AH856/100))))</f>
        <v>0.34100000000000003</v>
      </c>
      <c r="AS856" s="935">
        <f t="shared" si="234"/>
        <v>0.37510000000000004</v>
      </c>
      <c r="AT856" s="935">
        <f t="shared" si="238"/>
        <v>0.41261000000000009</v>
      </c>
      <c r="AU856" s="935">
        <f t="shared" si="238"/>
        <v>0.45387100000000014</v>
      </c>
      <c r="AV856" s="935">
        <f t="shared" si="238"/>
        <v>0.4992581000000002</v>
      </c>
      <c r="AW856" s="702">
        <f t="shared" si="235"/>
        <v>2.0818391000000003</v>
      </c>
      <c r="AX856" s="810">
        <f t="shared" si="236"/>
        <v>7.4218862745098049</v>
      </c>
      <c r="AY856" s="788">
        <v>1.01</v>
      </c>
      <c r="AZ856" s="916">
        <v>21.740000000000002</v>
      </c>
      <c r="BA856" s="916">
        <v>-16.27</v>
      </c>
      <c r="BB856" s="916">
        <v>7.01</v>
      </c>
      <c r="BC856" s="916">
        <v>2.16</v>
      </c>
      <c r="BD856" s="960"/>
      <c r="BE856" s="664">
        <v>2014</v>
      </c>
      <c r="BF856" s="946" t="e">
        <f>#VALUE!</f>
        <v>#VALUE!</v>
      </c>
      <c r="BG856" s="931">
        <v>6.1</v>
      </c>
    </row>
    <row r="857" spans="1:59" s="537" customFormat="1" x14ac:dyDescent="0.2">
      <c r="A857" s="537" t="s">
        <v>4067</v>
      </c>
      <c r="B857" s="643" t="s">
        <v>384</v>
      </c>
      <c r="C857" s="988" t="s">
        <v>128</v>
      </c>
      <c r="D857" s="988" t="s">
        <v>4370</v>
      </c>
      <c r="E857" s="792">
        <v>46</v>
      </c>
      <c r="F857" s="526">
        <v>49</v>
      </c>
      <c r="G857" s="526" t="s">
        <v>37</v>
      </c>
      <c r="H857" s="526" t="s">
        <v>115</v>
      </c>
      <c r="I857" s="916">
        <v>102.84</v>
      </c>
      <c r="J857" s="702">
        <f t="shared" si="224"/>
        <v>2.0614546868922599</v>
      </c>
      <c r="K857" s="927">
        <v>0.53</v>
      </c>
      <c r="L857" s="639">
        <v>4</v>
      </c>
      <c r="M857" s="693">
        <f t="shared" si="225"/>
        <v>2.12</v>
      </c>
      <c r="N857" s="921" t="s">
        <v>164</v>
      </c>
      <c r="O857" s="795">
        <v>0.52</v>
      </c>
      <c r="P857" s="915">
        <v>43538</v>
      </c>
      <c r="Q857" s="915">
        <v>43556</v>
      </c>
      <c r="R857" s="693">
        <f t="shared" si="226"/>
        <v>1.9230769230769247</v>
      </c>
      <c r="S857" s="759">
        <f>IF(INDEX(Historical!$D$7:$D$1437,MATCH(B857,Historical!$B$7:$B$1446,0))=0,"n/a",(INDEX(Historical!$C$7:$C$1437,MATCH(B857,Historical!$B$7:$B$1446,0))/INDEX(Historical!$D$7:$D$1437,MATCH(B857,Historical!$B$7:$B$1446,0))-1)*100)</f>
        <v>1.97044334975367</v>
      </c>
      <c r="T857" s="759">
        <f>IF(INDEX(Historical!$F$7:$F$1430,MATCH(B857,Historical!$B$7:$B$1446,0))=0,"n/a",((INDEX(Historical!$C$7:$C$1437,MATCH(B857,Historical!$B$7:$B$1446,0))/INDEX(Historical!$F$7:$F$1430,MATCH(B857,Historical!$B$7:$B$1446,0)))^(1/3)-1)*100)</f>
        <v>2.0105865449937532</v>
      </c>
      <c r="U857" s="759">
        <f>IF(INDEX(Historical!$H$7:$H$1430,MATCH(B857,Historical!$B$7:$B$1446,0))=0,"n/a",((INDEX(Historical!$C$7:$C$1437,MATCH(B857,Historical!$B$7:$B$1446,0))/INDEX(Historical!$H$7:$H$1430,MATCH(B857,Historical!$B$7:$B$1446,0)))^(1/5)-1)*100)</f>
        <v>2.749190236302379</v>
      </c>
      <c r="V857" s="759">
        <f>IF(INDEX(Historical!$O$7:$O$1430,MATCH(B857,Historical!$B$7:$B$1446,0))=0,"n/a",((INDEX(Historical!$C$7:$C$1437,MATCH(B857,Historical!$B$7:$B$1446,0))/INDEX(Historical!$O$7:$O$1430,MATCH(B857,Historical!$B$7:$B$1446,0)))^(1/10)-1)*100)</f>
        <v>8.3009211447253595</v>
      </c>
      <c r="W857" s="760">
        <f t="shared" si="227"/>
        <v>0.33119098331024294</v>
      </c>
      <c r="X857" s="761" t="str">
        <f t="shared" si="228"/>
        <v>n/a</v>
      </c>
      <c r="Y857" s="925"/>
      <c r="Z857" s="702">
        <f t="shared" si="229"/>
        <v>87.603305785123979</v>
      </c>
      <c r="AA857" s="935">
        <f t="shared" si="230"/>
        <v>42.495867768595041</v>
      </c>
      <c r="AB857" s="639">
        <v>1</v>
      </c>
      <c r="AC857" s="916">
        <v>2.42</v>
      </c>
      <c r="AD857" s="916">
        <v>13.46</v>
      </c>
      <c r="AE857" s="916">
        <v>0.57999999999999996</v>
      </c>
      <c r="AF857" s="916">
        <v>4.1100000000000003</v>
      </c>
      <c r="AG857" s="916">
        <v>9.1999999999999993</v>
      </c>
      <c r="AH857" s="916">
        <v>-25</v>
      </c>
      <c r="AI857" s="916">
        <v>5.01</v>
      </c>
      <c r="AJ857" s="916">
        <v>-13</v>
      </c>
      <c r="AK857" s="916">
        <v>3.16</v>
      </c>
      <c r="AL857" s="928">
        <v>300630</v>
      </c>
      <c r="AM857" s="922">
        <v>1.2</v>
      </c>
      <c r="AN857" s="916">
        <v>0.75</v>
      </c>
      <c r="AO857" s="802">
        <f t="shared" si="231"/>
        <v>-37.685222845400403</v>
      </c>
      <c r="AP857" s="803">
        <f t="shared" si="232"/>
        <v>4.8106449231946389</v>
      </c>
      <c r="AQ857" s="936">
        <f t="shared" si="233"/>
        <v>178.61404329998689</v>
      </c>
      <c r="AR857" s="702">
        <f>INDEX(Historical!$C$7:$C$1437,MATCH(B857,Historical!$B$7:$B$1446,0))*IF(AH857="n/a",1.03,IF(AH857&lt;0,1.01,IF(AH857&gt;10,1.1,(1+AH857/100))))</f>
        <v>2.0907</v>
      </c>
      <c r="AS857" s="935">
        <f t="shared" si="234"/>
        <v>2.1954440700000002</v>
      </c>
      <c r="AT857" s="935">
        <f t="shared" si="238"/>
        <v>2.2648201026120005</v>
      </c>
      <c r="AU857" s="935">
        <f t="shared" si="238"/>
        <v>2.3363884178545398</v>
      </c>
      <c r="AV857" s="935">
        <f t="shared" si="238"/>
        <v>2.4102182918587434</v>
      </c>
      <c r="AW857" s="702">
        <f t="shared" si="235"/>
        <v>11.297570882325285</v>
      </c>
      <c r="AX857" s="810">
        <f t="shared" si="236"/>
        <v>10.985580398993859</v>
      </c>
      <c r="AY857" s="991">
        <v>0.37</v>
      </c>
      <c r="AZ857" s="922">
        <v>25.75</v>
      </c>
      <c r="BA857" s="922">
        <v>-3.17</v>
      </c>
      <c r="BB857" s="922">
        <v>3.34</v>
      </c>
      <c r="BC857" s="922">
        <v>7.17</v>
      </c>
      <c r="BD857" s="960"/>
      <c r="BE857" s="664">
        <v>1974</v>
      </c>
      <c r="BF857" s="946" t="e">
        <f>#VALUE!</f>
        <v>#VALUE!</v>
      </c>
      <c r="BG857" s="931">
        <v>3.1</v>
      </c>
    </row>
    <row r="858" spans="1:59" s="537" customFormat="1" x14ac:dyDescent="0.2">
      <c r="A858" s="628" t="s">
        <v>1824</v>
      </c>
      <c r="B858" s="643" t="s">
        <v>1825</v>
      </c>
      <c r="C858" s="988" t="s">
        <v>123</v>
      </c>
      <c r="D858" s="988" t="s">
        <v>4390</v>
      </c>
      <c r="E858" s="792">
        <v>8</v>
      </c>
      <c r="F858" s="526">
        <v>529</v>
      </c>
      <c r="G858" s="526" t="s">
        <v>37</v>
      </c>
      <c r="H858" s="526" t="s">
        <v>37</v>
      </c>
      <c r="I858" s="924">
        <v>40.130000000000003</v>
      </c>
      <c r="J858" s="702">
        <f t="shared" si="224"/>
        <v>2.2925492150510838</v>
      </c>
      <c r="K858" s="927">
        <v>0.23</v>
      </c>
      <c r="L858" s="639">
        <v>4</v>
      </c>
      <c r="M858" s="693">
        <f t="shared" si="225"/>
        <v>0.92</v>
      </c>
      <c r="N858" s="921" t="s">
        <v>152</v>
      </c>
      <c r="O858" s="795">
        <v>0.21</v>
      </c>
      <c r="P858" s="915">
        <v>43356</v>
      </c>
      <c r="Q858" s="915">
        <v>43371</v>
      </c>
      <c r="R858" s="693">
        <f t="shared" si="226"/>
        <v>9.5238095238095326</v>
      </c>
      <c r="S858" s="759">
        <f>IF(INDEX(Historical!$D$7:$D$1437,MATCH(B858,Historical!$B$7:$B$1446,0))=0,"n/a",(INDEX(Historical!$C$7:$C$1437,MATCH(B858,Historical!$B$7:$B$1446,0))/INDEX(Historical!$D$7:$D$1437,MATCH(B858,Historical!$B$7:$B$1446,0))-1)*100)</f>
        <v>7.3170731707316916</v>
      </c>
      <c r="T858" s="759">
        <f>IF(INDEX(Historical!$F$7:$F$1430,MATCH(B858,Historical!$B$7:$B$1446,0))=0,"n/a",((INDEX(Historical!$C$7:$C$1437,MATCH(B858,Historical!$B$7:$B$1446,0))/INDEX(Historical!$F$7:$F$1430,MATCH(B858,Historical!$B$7:$B$1446,0)))^(1/3)-1)*100)</f>
        <v>5.9457770971115043</v>
      </c>
      <c r="U858" s="759">
        <f>IF(INDEX(Historical!$H$7:$H$1430,MATCH(B858,Historical!$B$7:$B$1446,0))=0,"n/a",((INDEX(Historical!$C$7:$C$1437,MATCH(B858,Historical!$B$7:$B$1446,0))/INDEX(Historical!$H$7:$H$1430,MATCH(B858,Historical!$B$7:$B$1446,0)))^(1/5)-1)*100)</f>
        <v>9.4608784223157549</v>
      </c>
      <c r="V858" s="759">
        <f>IF(INDEX(Historical!$O$7:$O$1430,MATCH(B858,Historical!$B$7:$B$1446,0))=0,"n/a",((INDEX(Historical!$C$7:$C$1437,MATCH(B858,Historical!$B$7:$B$1446,0))/INDEX(Historical!$O$7:$O$1430,MATCH(B858,Historical!$B$7:$B$1446,0)))^(1/10)-1)*100)</f>
        <v>2.6118165254426451</v>
      </c>
      <c r="W858" s="760">
        <f t="shared" si="227"/>
        <v>3.622336534804008</v>
      </c>
      <c r="X858" s="761">
        <f t="shared" si="228"/>
        <v>1.6035387156467382</v>
      </c>
      <c r="Y858" s="716"/>
      <c r="Z858" s="702">
        <f t="shared" si="229"/>
        <v>37.704918032786885</v>
      </c>
      <c r="AA858" s="935">
        <f t="shared" si="230"/>
        <v>16.446721311475411</v>
      </c>
      <c r="AB858" s="639">
        <v>5</v>
      </c>
      <c r="AC858" s="916">
        <v>2.44</v>
      </c>
      <c r="AD858" s="916">
        <v>0.4</v>
      </c>
      <c r="AE858" s="916">
        <v>0.59</v>
      </c>
      <c r="AF858" s="916">
        <v>2.65</v>
      </c>
      <c r="AG858" s="916">
        <v>16.400000000000002</v>
      </c>
      <c r="AH858" s="916">
        <v>-19.2</v>
      </c>
      <c r="AI858" s="916">
        <v>18.61</v>
      </c>
      <c r="AJ858" s="916">
        <v>5.8999999999999995</v>
      </c>
      <c r="AK858" s="916">
        <v>41.5</v>
      </c>
      <c r="AL858" s="928">
        <v>2280</v>
      </c>
      <c r="AM858" s="922">
        <v>3.8</v>
      </c>
      <c r="AN858" s="916">
        <v>0.87</v>
      </c>
      <c r="AO858" s="802">
        <f t="shared" si="231"/>
        <v>-4.6932936741085722</v>
      </c>
      <c r="AP858" s="803">
        <f t="shared" si="232"/>
        <v>11.753427637366839</v>
      </c>
      <c r="AQ858" s="936">
        <f t="shared" si="233"/>
        <v>39.178241395556967</v>
      </c>
      <c r="AR858" s="702">
        <f>INDEX(Historical!$C$7:$C$1437,MATCH(B858,Historical!$B$7:$B$1446,0))*IF(AH858="n/a",1.03,IF(AH858&lt;0,1.01,IF(AH858&gt;10,1.1,(1+AH858/100))))</f>
        <v>0.88880000000000003</v>
      </c>
      <c r="AS858" s="935">
        <f t="shared" si="234"/>
        <v>0.9776800000000001</v>
      </c>
      <c r="AT858" s="935">
        <f t="shared" si="238"/>
        <v>1.0754480000000002</v>
      </c>
      <c r="AU858" s="935">
        <f t="shared" si="238"/>
        <v>1.1829928000000003</v>
      </c>
      <c r="AV858" s="935">
        <f t="shared" si="238"/>
        <v>1.3012920800000005</v>
      </c>
      <c r="AW858" s="702">
        <f t="shared" si="235"/>
        <v>5.4262128800000013</v>
      </c>
      <c r="AX858" s="810">
        <f t="shared" si="236"/>
        <v>13.521587042113135</v>
      </c>
      <c r="AY858" s="991">
        <v>1.03</v>
      </c>
      <c r="AZ858" s="922">
        <v>27.72</v>
      </c>
      <c r="BA858" s="922">
        <v>-19.170000000000002</v>
      </c>
      <c r="BB858" s="922">
        <v>4.62</v>
      </c>
      <c r="BC858" s="922">
        <v>-1.6199999999999999</v>
      </c>
      <c r="BD858" s="696"/>
      <c r="BE858" s="664">
        <v>2011</v>
      </c>
      <c r="BF858" s="946" t="e">
        <f>#VALUE!</f>
        <v>#VALUE!</v>
      </c>
      <c r="BG858" s="931">
        <v>5.7</v>
      </c>
    </row>
    <row r="859" spans="1:59" s="537" customFormat="1" x14ac:dyDescent="0.2">
      <c r="A859" s="609" t="s">
        <v>853</v>
      </c>
      <c r="B859" s="643" t="s">
        <v>854</v>
      </c>
      <c r="C859" s="988" t="s">
        <v>4353</v>
      </c>
      <c r="D859" s="988" t="s">
        <v>4354</v>
      </c>
      <c r="E859" s="792">
        <v>22</v>
      </c>
      <c r="F859" s="526">
        <v>154</v>
      </c>
      <c r="G859" s="526" t="s">
        <v>37</v>
      </c>
      <c r="H859" s="526" t="s">
        <v>37</v>
      </c>
      <c r="I859" s="924">
        <v>79.319999999999993</v>
      </c>
      <c r="J859" s="702">
        <f t="shared" si="224"/>
        <v>5.2042360060514383</v>
      </c>
      <c r="K859" s="933">
        <v>1.032</v>
      </c>
      <c r="L859" s="639">
        <v>4</v>
      </c>
      <c r="M859" s="693">
        <f t="shared" si="225"/>
        <v>4.1280000000000001</v>
      </c>
      <c r="N859" s="921" t="s">
        <v>220</v>
      </c>
      <c r="O859" s="796">
        <v>1.03</v>
      </c>
      <c r="P859" s="915">
        <v>43552</v>
      </c>
      <c r="Q859" s="915">
        <v>43570</v>
      </c>
      <c r="R859" s="693">
        <f t="shared" si="226"/>
        <v>0.19417475728155356</v>
      </c>
      <c r="S859" s="759">
        <f>IF(INDEX(Historical!$D$7:$D$1437,MATCH(B859,Historical!$B$7:$B$1446,0))=0,"n/a",(INDEX(Historical!$C$7:$C$1437,MATCH(B859,Historical!$B$7:$B$1446,0))/INDEX(Historical!$D$7:$D$1437,MATCH(B859,Historical!$B$7:$B$1446,0))-1)*100)</f>
        <v>1.2437810945273853</v>
      </c>
      <c r="T859" s="759">
        <f>IF(INDEX(Historical!$F$7:$F$1430,MATCH(B859,Historical!$B$7:$B$1446,0))=0,"n/a",((INDEX(Historical!$C$7:$C$1437,MATCH(B859,Historical!$B$7:$B$1446,0))/INDEX(Historical!$F$7:$F$1430,MATCH(B859,Historical!$B$7:$B$1446,0)))^(1/3)-1)*100)</f>
        <v>2.0732592740087874</v>
      </c>
      <c r="U859" s="759">
        <f>IF(INDEX(Historical!$H$7:$H$1430,MATCH(B859,Historical!$B$7:$B$1446,0))=0,"n/a",((INDEX(Historical!$C$7:$C$1437,MATCH(B859,Historical!$B$7:$B$1446,0))/INDEX(Historical!$H$7:$H$1430,MATCH(B859,Historical!$B$7:$B$1446,0)))^(1/5)-1)*100)</f>
        <v>5.0590472146298415</v>
      </c>
      <c r="V859" s="759">
        <f>IF(INDEX(Historical!$O$7:$O$1430,MATCH(B859,Historical!$B$7:$B$1446,0))=0,"n/a",((INDEX(Historical!$C$7:$C$1437,MATCH(B859,Historical!$B$7:$B$1446,0))/INDEX(Historical!$O$7:$O$1430,MATCH(B859,Historical!$B$7:$B$1446,0)))^(1/10)-1)*100)</f>
        <v>7.7020732906573741</v>
      </c>
      <c r="W859" s="760">
        <f t="shared" si="227"/>
        <v>0.65684225840417187</v>
      </c>
      <c r="X859" s="761">
        <f t="shared" si="228"/>
        <v>0.15662684875014987</v>
      </c>
      <c r="Y859" s="926"/>
      <c r="Z859" s="702">
        <f t="shared" si="229"/>
        <v>118.28080229226362</v>
      </c>
      <c r="AA859" s="935">
        <f t="shared" si="230"/>
        <v>22.727793696275068</v>
      </c>
      <c r="AB859" s="639">
        <v>12</v>
      </c>
      <c r="AC859" s="916">
        <v>3.49</v>
      </c>
      <c r="AD859" s="916" t="s">
        <v>137</v>
      </c>
      <c r="AE859" s="916">
        <v>15.07</v>
      </c>
      <c r="AF859" s="916">
        <v>1.37</v>
      </c>
      <c r="AG859" s="916">
        <v>10.199999999999999</v>
      </c>
      <c r="AH859" s="916">
        <v>40.5</v>
      </c>
      <c r="AI859" s="916">
        <v>0</v>
      </c>
      <c r="AJ859" s="916">
        <v>32.300000000000004</v>
      </c>
      <c r="AK859" s="916" t="s">
        <v>137</v>
      </c>
      <c r="AL859" s="928">
        <v>13340</v>
      </c>
      <c r="AM859" s="922">
        <v>1</v>
      </c>
      <c r="AN859" s="916">
        <v>0.93</v>
      </c>
      <c r="AO859" s="802">
        <f t="shared" si="231"/>
        <v>-12.464510475593787</v>
      </c>
      <c r="AP859" s="803">
        <f t="shared" si="232"/>
        <v>10.263283220681281</v>
      </c>
      <c r="AQ859" s="936">
        <f t="shared" si="233"/>
        <v>17.638008528794892</v>
      </c>
      <c r="AR859" s="702">
        <f>INDEX(Historical!$C$7:$C$1437,MATCH(B859,Historical!$B$7:$B$1446,0))*IF(AH859="n/a",1.03,IF(AH859&lt;0,1.01,IF(AH859&gt;10,1.1,(1+AH859/100))))</f>
        <v>4.4770000000000003</v>
      </c>
      <c r="AS859" s="935">
        <f t="shared" si="234"/>
        <v>4.4770000000000003</v>
      </c>
      <c r="AT859" s="935">
        <f t="shared" si="238"/>
        <v>4.6113100000000005</v>
      </c>
      <c r="AU859" s="935">
        <f t="shared" si="238"/>
        <v>4.7496493000000006</v>
      </c>
      <c r="AV859" s="935">
        <f t="shared" si="238"/>
        <v>4.8921387790000006</v>
      </c>
      <c r="AW859" s="702">
        <f t="shared" si="235"/>
        <v>23.207098079000001</v>
      </c>
      <c r="AX859" s="810">
        <f t="shared" si="236"/>
        <v>29.257561874684825</v>
      </c>
      <c r="AY859" s="991">
        <v>0.66</v>
      </c>
      <c r="AZ859" s="922">
        <v>27.689999999999998</v>
      </c>
      <c r="BA859" s="922">
        <v>-0.54</v>
      </c>
      <c r="BB859" s="922">
        <v>3.4000000000000004</v>
      </c>
      <c r="BC859" s="922">
        <v>14.099999999999998</v>
      </c>
      <c r="BD859" s="960"/>
      <c r="BE859" s="664">
        <v>1998</v>
      </c>
      <c r="BF859" s="946" t="e">
        <f>#VALUE!</f>
        <v>#VALUE!</v>
      </c>
      <c r="BG859" s="931">
        <v>4.2</v>
      </c>
    </row>
    <row r="860" spans="1:59" s="537" customFormat="1" x14ac:dyDescent="0.2">
      <c r="A860" s="628" t="s">
        <v>1826</v>
      </c>
      <c r="B860" s="643" t="s">
        <v>3982</v>
      </c>
      <c r="C860" s="988" t="s">
        <v>4377</v>
      </c>
      <c r="D860" s="988" t="s">
        <v>523</v>
      </c>
      <c r="E860" s="792">
        <v>9</v>
      </c>
      <c r="F860" s="526">
        <v>379</v>
      </c>
      <c r="G860" s="526" t="s">
        <v>106</v>
      </c>
      <c r="H860" s="526" t="s">
        <v>106</v>
      </c>
      <c r="I860" s="924">
        <v>62.3</v>
      </c>
      <c r="J860" s="702">
        <f t="shared" si="224"/>
        <v>6.3563402889245584</v>
      </c>
      <c r="K860" s="927">
        <v>1.98</v>
      </c>
      <c r="L860" s="639">
        <v>2</v>
      </c>
      <c r="M860" s="693">
        <f t="shared" si="225"/>
        <v>3.96</v>
      </c>
      <c r="N860" s="921" t="s">
        <v>1828</v>
      </c>
      <c r="O860" s="795">
        <v>1.9260999999999999</v>
      </c>
      <c r="P860" s="658">
        <v>43265</v>
      </c>
      <c r="Q860" s="658">
        <v>43290</v>
      </c>
      <c r="R860" s="693">
        <f t="shared" si="226"/>
        <v>2.7984009137635666</v>
      </c>
      <c r="S860" s="759">
        <f>IF(INDEX(Historical!$D$7:$D$1437,MATCH(B860,Historical!$B$7:$B$1446,0))=0,"n/a",(INDEX(Historical!$C$7:$C$1437,MATCH(B860,Historical!$B$7:$B$1446,0))/INDEX(Historical!$D$7:$D$1437,MATCH(B860,Historical!$B$7:$B$1446,0))-1)*100)</f>
        <v>10.880491995717655</v>
      </c>
      <c r="T860" s="759">
        <f>IF(INDEX(Historical!$F$7:$F$1430,MATCH(B860,Historical!$B$7:$B$1446,0))=0,"n/a",((INDEX(Historical!$C$7:$C$1437,MATCH(B860,Historical!$B$7:$B$1446,0))/INDEX(Historical!$F$7:$F$1430,MATCH(B860,Historical!$B$7:$B$1446,0)))^(1/3)-1)*100)</f>
        <v>7.2283924363319541</v>
      </c>
      <c r="U860" s="759">
        <f>IF(INDEX(Historical!$H$7:$H$1430,MATCH(B860,Historical!$B$7:$B$1446,0))=0,"n/a",((INDEX(Historical!$C$7:$C$1437,MATCH(B860,Historical!$B$7:$B$1446,0))/INDEX(Historical!$H$7:$H$1430,MATCH(B860,Historical!$B$7:$B$1446,0)))^(1/5)-1)*100)</f>
        <v>11.514487899570369</v>
      </c>
      <c r="V860" s="759">
        <f>IF(INDEX(Historical!$O$7:$O$1430,MATCH(B860,Historical!$B$7:$B$1446,0))=0,"n/a",((INDEX(Historical!$C$7:$C$1437,MATCH(B860,Historical!$B$7:$B$1446,0))/INDEX(Historical!$O$7:$O$1430,MATCH(B860,Historical!$B$7:$B$1446,0)))^(1/10)-1)*100)</f>
        <v>11.948506997974228</v>
      </c>
      <c r="W860" s="760">
        <f t="shared" si="227"/>
        <v>0.96367587193300031</v>
      </c>
      <c r="X860" s="761">
        <f t="shared" si="228"/>
        <v>3.0301283946237816</v>
      </c>
      <c r="Y860" s="925" t="s">
        <v>4191</v>
      </c>
      <c r="Z860" s="702">
        <f t="shared" si="229"/>
        <v>73.333333333333329</v>
      </c>
      <c r="AA860" s="935">
        <f t="shared" si="230"/>
        <v>11.537037037037036</v>
      </c>
      <c r="AB860" s="639">
        <v>12</v>
      </c>
      <c r="AC860" s="916">
        <v>5.4</v>
      </c>
      <c r="AD860" s="916">
        <v>12.82</v>
      </c>
      <c r="AE860" s="916">
        <v>0.77</v>
      </c>
      <c r="AF860" s="916">
        <v>1.28</v>
      </c>
      <c r="AG860" s="916" t="s">
        <v>137</v>
      </c>
      <c r="AH860" s="916">
        <v>-33.700000000000003</v>
      </c>
      <c r="AI860" s="916">
        <v>2.48</v>
      </c>
      <c r="AJ860" s="916">
        <v>3.8</v>
      </c>
      <c r="AK860" s="916">
        <v>0.89999999999999991</v>
      </c>
      <c r="AL860" s="928">
        <v>15510</v>
      </c>
      <c r="AM860" s="922">
        <v>2.8000000000000003</v>
      </c>
      <c r="AN860" s="916">
        <v>0.71</v>
      </c>
      <c r="AO860" s="802">
        <f t="shared" si="231"/>
        <v>6.3337911514578895</v>
      </c>
      <c r="AP860" s="803">
        <f t="shared" si="232"/>
        <v>17.870828188494926</v>
      </c>
      <c r="AQ860" s="936">
        <f t="shared" si="233"/>
        <v>-18.985851969733357</v>
      </c>
      <c r="AR860" s="702">
        <f>INDEX(Historical!$C$7:$C$1437,MATCH(B860,Historical!$B$7:$B$1446,0))*IF(AH860="n/a",1.03,IF(AH860&lt;0,1.01,IF(AH860&gt;10,1.1,(1+AH860/100))))</f>
        <v>4.0116190000000005</v>
      </c>
      <c r="AS860" s="935">
        <f t="shared" si="234"/>
        <v>4.1111071512000006</v>
      </c>
      <c r="AT860" s="935">
        <f t="shared" si="238"/>
        <v>4.1481071155608005</v>
      </c>
      <c r="AU860" s="935">
        <f t="shared" si="238"/>
        <v>4.1854400796008475</v>
      </c>
      <c r="AV860" s="935">
        <f t="shared" si="238"/>
        <v>4.2231090403172544</v>
      </c>
      <c r="AW860" s="702">
        <f t="shared" si="235"/>
        <v>20.679382386678906</v>
      </c>
      <c r="AX860" s="810">
        <f t="shared" si="236"/>
        <v>33.193230155182832</v>
      </c>
      <c r="AY860" s="991">
        <v>1.04</v>
      </c>
      <c r="AZ860" s="922">
        <v>23.830000000000002</v>
      </c>
      <c r="BA860" s="922">
        <v>-32.47</v>
      </c>
      <c r="BB860" s="922">
        <v>10.08</v>
      </c>
      <c r="BC860" s="922">
        <v>-1.76</v>
      </c>
      <c r="BD860" s="960"/>
      <c r="BE860" s="664">
        <v>2010</v>
      </c>
      <c r="BF860" s="946" t="e">
        <f>#VALUE!</f>
        <v>#VALUE!</v>
      </c>
      <c r="BG860" s="931" t="s">
        <v>137</v>
      </c>
    </row>
    <row r="861" spans="1:59" s="537" customFormat="1" x14ac:dyDescent="0.2">
      <c r="A861" s="537" t="s">
        <v>855</v>
      </c>
      <c r="B861" s="643" t="s">
        <v>856</v>
      </c>
      <c r="C861" s="988" t="s">
        <v>108</v>
      </c>
      <c r="D861" s="988" t="s">
        <v>118</v>
      </c>
      <c r="E861" s="792">
        <v>17</v>
      </c>
      <c r="F861" s="526">
        <v>187</v>
      </c>
      <c r="G861" s="526" t="s">
        <v>106</v>
      </c>
      <c r="H861" s="526" t="s">
        <v>106</v>
      </c>
      <c r="I861" s="924">
        <v>61.3</v>
      </c>
      <c r="J861" s="702">
        <f t="shared" si="224"/>
        <v>0.97879282218597075</v>
      </c>
      <c r="K861" s="927">
        <v>0.15</v>
      </c>
      <c r="L861" s="639">
        <v>4</v>
      </c>
      <c r="M861" s="693">
        <f t="shared" si="225"/>
        <v>0.6</v>
      </c>
      <c r="N861" s="921" t="s">
        <v>506</v>
      </c>
      <c r="O861" s="795">
        <v>0.14000000000000001</v>
      </c>
      <c r="P861" s="658">
        <v>43265</v>
      </c>
      <c r="Q861" s="658">
        <v>43286</v>
      </c>
      <c r="R861" s="693">
        <f t="shared" si="226"/>
        <v>7.1428571428571281</v>
      </c>
      <c r="S861" s="759">
        <f>IF(INDEX(Historical!$D$7:$D$1437,MATCH(B861,Historical!$B$7:$B$1446,0))=0,"n/a",(INDEX(Historical!$C$7:$C$1437,MATCH(B861,Historical!$B$7:$B$1446,0))/INDEX(Historical!$D$7:$D$1437,MATCH(B861,Historical!$B$7:$B$1446,0))-1)*100)</f>
        <v>7.2727272727272529</v>
      </c>
      <c r="T861" s="759">
        <f>IF(INDEX(Historical!$F$7:$F$1430,MATCH(B861,Historical!$B$7:$B$1446,0))=0,"n/a",((INDEX(Historical!$C$7:$C$1437,MATCH(B861,Historical!$B$7:$B$1446,0))/INDEX(Historical!$F$7:$F$1430,MATCH(B861,Historical!$B$7:$B$1446,0)))^(1/3)-1)*100)</f>
        <v>7.8743150660129491</v>
      </c>
      <c r="U861" s="759">
        <f>IF(INDEX(Historical!$H$7:$H$1430,MATCH(B861,Historical!$B$7:$B$1446,0))=0,"n/a",((INDEX(Historical!$C$7:$C$1437,MATCH(B861,Historical!$B$7:$B$1446,0))/INDEX(Historical!$H$7:$H$1430,MATCH(B861,Historical!$B$7:$B$1446,0)))^(1/5)-1)*100)</f>
        <v>9.1977482660523524</v>
      </c>
      <c r="V861" s="759">
        <f>IF(INDEX(Historical!$O$7:$O$1430,MATCH(B861,Historical!$B$7:$B$1446,0))=0,"n/a",((INDEX(Historical!$C$7:$C$1437,MATCH(B861,Historical!$B$7:$B$1446,0))/INDEX(Historical!$O$7:$O$1430,MATCH(B861,Historical!$B$7:$B$1446,0)))^(1/10)-1)*100)</f>
        <v>9.878422965064404</v>
      </c>
      <c r="W861" s="760">
        <f t="shared" si="227"/>
        <v>0.93109480112166731</v>
      </c>
      <c r="X861" s="761">
        <f t="shared" si="228"/>
        <v>1.4599600422305321</v>
      </c>
      <c r="Y861" s="717"/>
      <c r="Z861" s="702">
        <f t="shared" si="229"/>
        <v>18.237082066869302</v>
      </c>
      <c r="AA861" s="935">
        <f t="shared" si="230"/>
        <v>18.632218844984802</v>
      </c>
      <c r="AB861" s="639">
        <v>12</v>
      </c>
      <c r="AC861" s="916">
        <v>3.29</v>
      </c>
      <c r="AD861" s="916">
        <v>1.61</v>
      </c>
      <c r="AE861" s="916">
        <v>1.45</v>
      </c>
      <c r="AF861" s="916">
        <v>2.15</v>
      </c>
      <c r="AG861" s="916">
        <v>12.2</v>
      </c>
      <c r="AH861" s="916">
        <v>17.8</v>
      </c>
      <c r="AI861" s="916">
        <v>6.69</v>
      </c>
      <c r="AJ861" s="916">
        <v>6.3</v>
      </c>
      <c r="AK861" s="916">
        <v>11.58</v>
      </c>
      <c r="AL861" s="928">
        <v>11190</v>
      </c>
      <c r="AM861" s="922">
        <v>0.2</v>
      </c>
      <c r="AN861" s="916">
        <v>0.51</v>
      </c>
      <c r="AO861" s="802">
        <f t="shared" si="231"/>
        <v>-8.4556777567464785</v>
      </c>
      <c r="AP861" s="803">
        <f t="shared" si="232"/>
        <v>10.176541088238324</v>
      </c>
      <c r="AQ861" s="936">
        <f t="shared" si="233"/>
        <v>33.432080961259601</v>
      </c>
      <c r="AR861" s="702">
        <f>INDEX(Historical!$C$7:$C$1437,MATCH(B861,Historical!$B$7:$B$1446,0))*IF(AH861="n/a",1.03,IF(AH861&lt;0,1.01,IF(AH861&gt;10,1.1,(1+AH861/100))))</f>
        <v>0.64900000000000002</v>
      </c>
      <c r="AS861" s="935">
        <f t="shared" si="234"/>
        <v>0.69241810000000004</v>
      </c>
      <c r="AT861" s="935">
        <f t="shared" si="238"/>
        <v>0.76165991000000011</v>
      </c>
      <c r="AU861" s="935">
        <f t="shared" si="238"/>
        <v>0.83782590100000021</v>
      </c>
      <c r="AV861" s="935">
        <f t="shared" si="238"/>
        <v>0.92160849110000032</v>
      </c>
      <c r="AW861" s="702">
        <f t="shared" si="235"/>
        <v>3.8625124021000006</v>
      </c>
      <c r="AX861" s="810">
        <f t="shared" si="236"/>
        <v>6.3009990246329544</v>
      </c>
      <c r="AY861" s="991">
        <v>0.77</v>
      </c>
      <c r="AZ861" s="922">
        <v>33.51</v>
      </c>
      <c r="BA861" s="922">
        <v>0.08</v>
      </c>
      <c r="BB861" s="922">
        <v>8.43</v>
      </c>
      <c r="BC861" s="922">
        <v>17.740000000000002</v>
      </c>
      <c r="BD861" s="960"/>
      <c r="BE861" s="664">
        <v>2002</v>
      </c>
      <c r="BF861" s="946" t="e">
        <f>#VALUE!</f>
        <v>#VALUE!</v>
      </c>
      <c r="BG861" s="931">
        <v>2.7</v>
      </c>
    </row>
    <row r="862" spans="1:59" s="537" customFormat="1" x14ac:dyDescent="0.2">
      <c r="A862" s="537" t="s">
        <v>1797</v>
      </c>
      <c r="B862" s="643" t="s">
        <v>1798</v>
      </c>
      <c r="C862" s="988" t="s">
        <v>4353</v>
      </c>
      <c r="D862" s="988" t="s">
        <v>4354</v>
      </c>
      <c r="E862" s="792">
        <v>8</v>
      </c>
      <c r="F862" s="526">
        <v>502</v>
      </c>
      <c r="G862" s="526" t="s">
        <v>37</v>
      </c>
      <c r="H862" s="526" t="s">
        <v>115</v>
      </c>
      <c r="I862" s="924">
        <v>28.94</v>
      </c>
      <c r="J862" s="702">
        <f t="shared" si="224"/>
        <v>5.4595715272978573</v>
      </c>
      <c r="K862" s="927">
        <v>0.39500000000000002</v>
      </c>
      <c r="L862" s="639">
        <v>4</v>
      </c>
      <c r="M862" s="693">
        <f t="shared" si="225"/>
        <v>1.58</v>
      </c>
      <c r="N862" s="921" t="s">
        <v>149</v>
      </c>
      <c r="O862" s="795">
        <v>0.38500000000000001</v>
      </c>
      <c r="P862" s="917">
        <v>43166</v>
      </c>
      <c r="Q862" s="917">
        <v>43174</v>
      </c>
      <c r="R862" s="693">
        <f t="shared" si="226"/>
        <v>2.5974025974025996</v>
      </c>
      <c r="S862" s="759">
        <f>IF(INDEX(Historical!$D$7:$D$1437,MATCH(B862,Historical!$B$7:$B$1446,0))=0,"n/a",(INDEX(Historical!$C$7:$C$1437,MATCH(B862,Historical!$B$7:$B$1446,0))/INDEX(Historical!$D$7:$D$1437,MATCH(B862,Historical!$B$7:$B$1446,0))-1)*100)</f>
        <v>2.5974025974025983</v>
      </c>
      <c r="T862" s="759">
        <f>IF(INDEX(Historical!$F$7:$F$1430,MATCH(B862,Historical!$B$7:$B$1446,0))=0,"n/a",((INDEX(Historical!$C$7:$C$1437,MATCH(B862,Historical!$B$7:$B$1446,0))/INDEX(Historical!$F$7:$F$1430,MATCH(B862,Historical!$B$7:$B$1446,0)))^(1/3)-1)*100)</f>
        <v>4.6146886474063287</v>
      </c>
      <c r="U862" s="759">
        <f>IF(INDEX(Historical!$H$7:$H$1430,MATCH(B862,Historical!$B$7:$B$1446,0))=0,"n/a",((INDEX(Historical!$C$7:$C$1437,MATCH(B862,Historical!$B$7:$B$1446,0))/INDEX(Historical!$H$7:$H$1430,MATCH(B862,Historical!$B$7:$B$1446,0)))^(1/5)-1)*100)</f>
        <v>5.3075360122292414</v>
      </c>
      <c r="V862" s="759">
        <f>IF(INDEX(Historical!$O$7:$O$1430,MATCH(B862,Historical!$B$7:$B$1446,0))=0,"n/a",((INDEX(Historical!$C$7:$C$1437,MATCH(B862,Historical!$B$7:$B$1446,0))/INDEX(Historical!$O$7:$O$1430,MATCH(B862,Historical!$B$7:$B$1446,0)))^(1/10)-1)*100)</f>
        <v>-2.8050324237640201</v>
      </c>
      <c r="W862" s="760" t="str">
        <f t="shared" si="227"/>
        <v>n/a</v>
      </c>
      <c r="X862" s="761">
        <f t="shared" si="228"/>
        <v>0.12429826726532182</v>
      </c>
      <c r="Y862" s="734"/>
      <c r="Z862" s="702">
        <f t="shared" si="229"/>
        <v>62.204724409448822</v>
      </c>
      <c r="AA862" s="935">
        <f t="shared" si="230"/>
        <v>11.393700787401576</v>
      </c>
      <c r="AB862" s="639">
        <v>12</v>
      </c>
      <c r="AC862" s="916">
        <v>2.54</v>
      </c>
      <c r="AD862" s="916">
        <v>1.27</v>
      </c>
      <c r="AE862" s="916">
        <v>6.97</v>
      </c>
      <c r="AF862" s="916">
        <v>2.35</v>
      </c>
      <c r="AG862" s="916">
        <v>19.3</v>
      </c>
      <c r="AH862" s="916">
        <v>-2</v>
      </c>
      <c r="AI862" s="916">
        <v>3.08</v>
      </c>
      <c r="AJ862" s="916">
        <v>42.699999999999996</v>
      </c>
      <c r="AK862" s="916">
        <v>9</v>
      </c>
      <c r="AL862" s="928">
        <v>3700</v>
      </c>
      <c r="AM862" s="922">
        <v>3.5999999999999996</v>
      </c>
      <c r="AN862" s="916">
        <v>1.1399999999999999</v>
      </c>
      <c r="AO862" s="802">
        <f t="shared" si="231"/>
        <v>-0.62659324787447623</v>
      </c>
      <c r="AP862" s="803">
        <f t="shared" si="232"/>
        <v>10.7671075395271</v>
      </c>
      <c r="AQ862" s="936">
        <f t="shared" si="233"/>
        <v>9.0875221510868798</v>
      </c>
      <c r="AR862" s="702">
        <f>INDEX(Historical!$C$7:$C$1437,MATCH(B862,Historical!$B$7:$B$1446,0))*IF(AH862="n/a",1.03,IF(AH862&lt;0,1.01,IF(AH862&gt;10,1.1,(1+AH862/100))))</f>
        <v>1.5958000000000001</v>
      </c>
      <c r="AS862" s="935">
        <f t="shared" si="234"/>
        <v>1.64495064</v>
      </c>
      <c r="AT862" s="935">
        <f t="shared" si="238"/>
        <v>1.7929961976000002</v>
      </c>
      <c r="AU862" s="935">
        <f t="shared" si="238"/>
        <v>1.9543658553840004</v>
      </c>
      <c r="AV862" s="935">
        <f t="shared" si="238"/>
        <v>2.1302587823685606</v>
      </c>
      <c r="AW862" s="702">
        <f t="shared" si="235"/>
        <v>9.1183714753525607</v>
      </c>
      <c r="AX862" s="810">
        <f t="shared" si="236"/>
        <v>31.507848912759368</v>
      </c>
      <c r="AY862" s="991">
        <v>0.78</v>
      </c>
      <c r="AZ862" s="922">
        <v>21.6</v>
      </c>
      <c r="BA862" s="922">
        <v>-4.62</v>
      </c>
      <c r="BB862" s="922">
        <v>0.48</v>
      </c>
      <c r="BC862" s="922">
        <v>3.8699999999999997</v>
      </c>
      <c r="BD862" s="960"/>
      <c r="BE862" s="664">
        <v>2011</v>
      </c>
      <c r="BF862" s="946" t="e">
        <f>#VALUE!</f>
        <v>#VALUE!</v>
      </c>
      <c r="BG862" s="931">
        <v>8.2000000000000011</v>
      </c>
    </row>
    <row r="863" spans="1:59" s="537" customFormat="1" x14ac:dyDescent="0.2">
      <c r="A863" s="537" t="s">
        <v>1811</v>
      </c>
      <c r="B863" s="643" t="s">
        <v>1812</v>
      </c>
      <c r="C863" s="988" t="s">
        <v>123</v>
      </c>
      <c r="D863" s="988" t="s">
        <v>4376</v>
      </c>
      <c r="E863" s="792">
        <v>10</v>
      </c>
      <c r="F863" s="526">
        <v>322</v>
      </c>
      <c r="G863" s="526" t="s">
        <v>106</v>
      </c>
      <c r="H863" s="526" t="s">
        <v>106</v>
      </c>
      <c r="I863" s="924">
        <v>38.380000000000003</v>
      </c>
      <c r="J863" s="702">
        <f t="shared" si="224"/>
        <v>4.74205315268369</v>
      </c>
      <c r="K863" s="927">
        <v>0.45500000000000002</v>
      </c>
      <c r="L863" s="639">
        <v>4</v>
      </c>
      <c r="M863" s="693">
        <f t="shared" si="225"/>
        <v>1.82</v>
      </c>
      <c r="N863" s="921" t="s">
        <v>1248</v>
      </c>
      <c r="O863" s="795">
        <v>0.43</v>
      </c>
      <c r="P863" s="915">
        <v>43412</v>
      </c>
      <c r="Q863" s="915">
        <v>43423</v>
      </c>
      <c r="R863" s="693">
        <f t="shared" si="226"/>
        <v>5.8139534883720989</v>
      </c>
      <c r="S863" s="759">
        <f>IF(INDEX(Historical!$D$7:$D$1437,MATCH(B863,Historical!$B$7:$B$1446,0))=0,"n/a",(INDEX(Historical!$C$7:$C$1437,MATCH(B863,Historical!$B$7:$B$1446,0))/INDEX(Historical!$D$7:$D$1437,MATCH(B863,Historical!$B$7:$B$1446,0))-1)*100)</f>
        <v>7.055214723926384</v>
      </c>
      <c r="T863" s="759">
        <f>IF(INDEX(Historical!$F$7:$F$1430,MATCH(B863,Historical!$B$7:$B$1446,0))=0,"n/a",((INDEX(Historical!$C$7:$C$1437,MATCH(B863,Historical!$B$7:$B$1446,0))/INDEX(Historical!$F$7:$F$1430,MATCH(B863,Historical!$B$7:$B$1446,0)))^(1/3)-1)*100)</f>
        <v>11.663742812486188</v>
      </c>
      <c r="U863" s="759">
        <f>IF(INDEX(Historical!$H$7:$H$1430,MATCH(B863,Historical!$B$7:$B$1446,0))=0,"n/a",((INDEX(Historical!$C$7:$C$1437,MATCH(B863,Historical!$B$7:$B$1446,0))/INDEX(Historical!$H$7:$H$1430,MATCH(B863,Historical!$B$7:$B$1446,0)))^(1/5)-1)*100)</f>
        <v>26.944614869348339</v>
      </c>
      <c r="V863" s="759">
        <f>IF(INDEX(Historical!$O$7:$O$1430,MATCH(B863,Historical!$B$7:$B$1446,0))=0,"n/a",((INDEX(Historical!$C$7:$C$1437,MATCH(B863,Historical!$B$7:$B$1446,0))/INDEX(Historical!$O$7:$O$1430,MATCH(B863,Historical!$B$7:$B$1446,0)))^(1/10)-1)*100)</f>
        <v>25.488789126768154</v>
      </c>
      <c r="W863" s="760">
        <f t="shared" si="227"/>
        <v>1.0571163163279218</v>
      </c>
      <c r="X863" s="761" t="str">
        <f t="shared" si="228"/>
        <v>n/a</v>
      </c>
      <c r="Y863" s="926"/>
      <c r="Z863" s="702">
        <f t="shared" si="229"/>
        <v>60.264900662251655</v>
      </c>
      <c r="AA863" s="935">
        <f t="shared" si="230"/>
        <v>12.70860927152318</v>
      </c>
      <c r="AB863" s="639">
        <v>9</v>
      </c>
      <c r="AC863" s="916">
        <v>3.02</v>
      </c>
      <c r="AD863" s="916">
        <v>0.85</v>
      </c>
      <c r="AE863" s="916">
        <v>0.57999999999999996</v>
      </c>
      <c r="AF863" s="916">
        <v>0.84</v>
      </c>
      <c r="AG863" s="916">
        <v>7.9</v>
      </c>
      <c r="AH863" s="916">
        <v>-4.1000000000000005</v>
      </c>
      <c r="AI863" s="916">
        <v>2.06</v>
      </c>
      <c r="AJ863" s="916">
        <v>-11.799999999999999</v>
      </c>
      <c r="AK863" s="916">
        <v>14.97</v>
      </c>
      <c r="AL863" s="928">
        <v>9670</v>
      </c>
      <c r="AM863" s="922">
        <v>1.0999999999999999</v>
      </c>
      <c r="AN863" s="916">
        <v>0.93</v>
      </c>
      <c r="AO863" s="802">
        <f t="shared" si="231"/>
        <v>18.97805875050885</v>
      </c>
      <c r="AP863" s="803">
        <f t="shared" si="232"/>
        <v>31.68666802203203</v>
      </c>
      <c r="AQ863" s="936">
        <f t="shared" si="233"/>
        <v>-31.119324470729438</v>
      </c>
      <c r="AR863" s="702">
        <f>INDEX(Historical!$C$7:$C$1437,MATCH(B863,Historical!$B$7:$B$1446,0))*IF(AH863="n/a",1.03,IF(AH863&lt;0,1.01,IF(AH863&gt;10,1.1,(1+AH863/100))))</f>
        <v>1.7624500000000001</v>
      </c>
      <c r="AS863" s="935">
        <f t="shared" si="234"/>
        <v>1.7987564700000001</v>
      </c>
      <c r="AT863" s="935">
        <f t="shared" si="238"/>
        <v>1.9786321170000003</v>
      </c>
      <c r="AU863" s="935">
        <f t="shared" si="238"/>
        <v>2.1764953287000006</v>
      </c>
      <c r="AV863" s="935">
        <f t="shared" si="238"/>
        <v>2.3941448615700009</v>
      </c>
      <c r="AW863" s="702">
        <f t="shared" si="235"/>
        <v>10.110478777270002</v>
      </c>
      <c r="AX863" s="810">
        <f t="shared" si="236"/>
        <v>26.343092176315793</v>
      </c>
      <c r="AY863" s="991">
        <v>1.67</v>
      </c>
      <c r="AZ863" s="922">
        <v>9.0300000000000011</v>
      </c>
      <c r="BA863" s="922">
        <v>-38.89</v>
      </c>
      <c r="BB863" s="922">
        <v>0.38999999999999996</v>
      </c>
      <c r="BC863" s="922">
        <v>-15.229999999999999</v>
      </c>
      <c r="BD863" s="960"/>
      <c r="BE863" s="664">
        <v>2010</v>
      </c>
      <c r="BF863" s="946" t="e">
        <f>#VALUE!</f>
        <v>#VALUE!</v>
      </c>
      <c r="BG863" s="931">
        <v>3.4000000000000004</v>
      </c>
    </row>
    <row r="864" spans="1:59" s="537" customFormat="1" x14ac:dyDescent="0.2">
      <c r="A864" s="537" t="s">
        <v>1803</v>
      </c>
      <c r="B864" s="643" t="s">
        <v>1804</v>
      </c>
      <c r="C864" s="988" t="s">
        <v>108</v>
      </c>
      <c r="D864" s="988" t="s">
        <v>4373</v>
      </c>
      <c r="E864" s="792">
        <v>9</v>
      </c>
      <c r="F864" s="526">
        <v>461</v>
      </c>
      <c r="G864" s="526" t="s">
        <v>37</v>
      </c>
      <c r="H864" s="526" t="s">
        <v>37</v>
      </c>
      <c r="I864" s="924">
        <v>40.32</v>
      </c>
      <c r="J864" s="702">
        <f t="shared" si="224"/>
        <v>3.0753968253968251</v>
      </c>
      <c r="K864" s="927">
        <v>0.31</v>
      </c>
      <c r="L864" s="639">
        <v>4</v>
      </c>
      <c r="M864" s="693">
        <f t="shared" si="225"/>
        <v>1.24</v>
      </c>
      <c r="N864" s="921" t="s">
        <v>164</v>
      </c>
      <c r="O864" s="795">
        <v>0.28999999999999998</v>
      </c>
      <c r="P864" s="915">
        <v>43538</v>
      </c>
      <c r="Q864" s="915">
        <v>43556</v>
      </c>
      <c r="R864" s="693">
        <f t="shared" si="226"/>
        <v>6.8965517241379377</v>
      </c>
      <c r="S864" s="759">
        <f>IF(INDEX(Historical!$D$7:$D$1437,MATCH(B864,Historical!$B$7:$B$1446,0))=0,"n/a",(INDEX(Historical!$C$7:$C$1437,MATCH(B864,Historical!$B$7:$B$1446,0))/INDEX(Historical!$D$7:$D$1437,MATCH(B864,Historical!$B$7:$B$1446,0))-1)*100)</f>
        <v>10.784313725490179</v>
      </c>
      <c r="T864" s="759">
        <f>IF(INDEX(Historical!$F$7:$F$1430,MATCH(B864,Historical!$B$7:$B$1446,0))=0,"n/a",((INDEX(Historical!$C$7:$C$1437,MATCH(B864,Historical!$B$7:$B$1446,0))/INDEX(Historical!$F$7:$F$1430,MATCH(B864,Historical!$B$7:$B$1446,0)))^(1/3)-1)*100)</f>
        <v>7.4844611903481795</v>
      </c>
      <c r="U864" s="759">
        <f>IF(INDEX(Historical!$H$7:$H$1430,MATCH(B864,Historical!$B$7:$B$1446,0))=0,"n/a",((INDEX(Historical!$C$7:$C$1437,MATCH(B864,Historical!$B$7:$B$1446,0))/INDEX(Historical!$H$7:$H$1430,MATCH(B864,Historical!$B$7:$B$1446,0)))^(1/5)-1)*100)</f>
        <v>8.2562478063863196</v>
      </c>
      <c r="V864" s="759">
        <f>IF(INDEX(Historical!$O$7:$O$1430,MATCH(B864,Historical!$B$7:$B$1446,0))=0,"n/a",((INDEX(Historical!$C$7:$C$1437,MATCH(B864,Historical!$B$7:$B$1446,0))/INDEX(Historical!$O$7:$O$1430,MATCH(B864,Historical!$B$7:$B$1446,0)))^(1/10)-1)*100)</f>
        <v>0.13372160583624559</v>
      </c>
      <c r="W864" s="760">
        <f t="shared" si="227"/>
        <v>61.742062957999877</v>
      </c>
      <c r="X864" s="761">
        <f t="shared" si="228"/>
        <v>1.3760413010643866</v>
      </c>
      <c r="Y864" s="717"/>
      <c r="Z864" s="702">
        <f t="shared" si="229"/>
        <v>42.758620689655174</v>
      </c>
      <c r="AA864" s="935">
        <f t="shared" si="230"/>
        <v>13.90344827586207</v>
      </c>
      <c r="AB864" s="639">
        <v>12</v>
      </c>
      <c r="AC864" s="916">
        <v>2.9</v>
      </c>
      <c r="AD864" s="916">
        <v>1.39</v>
      </c>
      <c r="AE864" s="916">
        <v>4.88</v>
      </c>
      <c r="AF864" s="916">
        <v>1.1100000000000001</v>
      </c>
      <c r="AG864" s="916">
        <v>6.7</v>
      </c>
      <c r="AH864" s="916">
        <v>20</v>
      </c>
      <c r="AI864" s="916">
        <v>3.16</v>
      </c>
      <c r="AJ864" s="916">
        <v>6</v>
      </c>
      <c r="AK864" s="916">
        <v>10</v>
      </c>
      <c r="AL864" s="928">
        <v>2180</v>
      </c>
      <c r="AM864" s="922">
        <v>1.6</v>
      </c>
      <c r="AN864" s="916">
        <v>0.1</v>
      </c>
      <c r="AO864" s="802">
        <f t="shared" si="231"/>
        <v>-2.5718036440789245</v>
      </c>
      <c r="AP864" s="803">
        <f t="shared" si="232"/>
        <v>11.331644631783146</v>
      </c>
      <c r="AQ864" s="936">
        <f t="shared" si="233"/>
        <v>-17.180711891742138</v>
      </c>
      <c r="AR864" s="702">
        <f>INDEX(Historical!$C$7:$C$1437,MATCH(B864,Historical!$B$7:$B$1446,0))*IF(AH864="n/a",1.03,IF(AH864&lt;0,1.01,IF(AH864&gt;10,1.1,(1+AH864/100))))</f>
        <v>1.2429999999999999</v>
      </c>
      <c r="AS864" s="935">
        <f t="shared" si="234"/>
        <v>1.2822788000000001</v>
      </c>
      <c r="AT864" s="935">
        <f t="shared" si="238"/>
        <v>1.4105066800000001</v>
      </c>
      <c r="AU864" s="935">
        <f t="shared" si="238"/>
        <v>1.5515573480000002</v>
      </c>
      <c r="AV864" s="935">
        <f t="shared" si="238"/>
        <v>1.7067130828000003</v>
      </c>
      <c r="AW864" s="702">
        <f t="shared" si="235"/>
        <v>7.1940559108000004</v>
      </c>
      <c r="AX864" s="810">
        <f t="shared" si="236"/>
        <v>17.842400572420637</v>
      </c>
      <c r="AY864" s="991">
        <v>1.08</v>
      </c>
      <c r="AZ864" s="922">
        <v>18.099999999999998</v>
      </c>
      <c r="BA864" s="922">
        <v>-21.13</v>
      </c>
      <c r="BB864" s="922">
        <v>-1.22</v>
      </c>
      <c r="BC864" s="922">
        <v>-5.48</v>
      </c>
      <c r="BD864" s="960"/>
      <c r="BE864" s="664">
        <v>2011</v>
      </c>
      <c r="BF864" s="946" t="e">
        <f>#VALUE!</f>
        <v>#VALUE!</v>
      </c>
      <c r="BG864" s="931">
        <v>1</v>
      </c>
    </row>
    <row r="865" spans="1:59" s="537" customFormat="1" x14ac:dyDescent="0.2">
      <c r="A865" s="537" t="s">
        <v>3016</v>
      </c>
      <c r="B865" s="643" t="s">
        <v>3017</v>
      </c>
      <c r="C865" s="988" t="s">
        <v>108</v>
      </c>
      <c r="D865" s="988" t="s">
        <v>4365</v>
      </c>
      <c r="E865" s="792">
        <v>6</v>
      </c>
      <c r="F865" s="526">
        <v>796</v>
      </c>
      <c r="G865" s="526" t="s">
        <v>106</v>
      </c>
      <c r="H865" s="526" t="s">
        <v>106</v>
      </c>
      <c r="I865" s="924">
        <v>43.18</v>
      </c>
      <c r="J865" s="702">
        <f t="shared" si="224"/>
        <v>1.11162575266327</v>
      </c>
      <c r="K865" s="927">
        <v>0.12</v>
      </c>
      <c r="L865" s="639">
        <v>4</v>
      </c>
      <c r="M865" s="693">
        <f t="shared" si="225"/>
        <v>0.48</v>
      </c>
      <c r="N865" s="921" t="s">
        <v>997</v>
      </c>
      <c r="O865" s="795">
        <v>0.11</v>
      </c>
      <c r="P865" s="915">
        <v>43593</v>
      </c>
      <c r="Q865" s="915">
        <v>43608</v>
      </c>
      <c r="R865" s="693">
        <f t="shared" si="226"/>
        <v>9.0909090909090864</v>
      </c>
      <c r="S865" s="759">
        <f>IF(INDEX(Historical!$D$7:$D$1437,MATCH(B865,Historical!$B$7:$B$1446,0))=0,"n/a",(INDEX(Historical!$C$7:$C$1437,MATCH(B865,Historical!$B$7:$B$1446,0))/INDEX(Historical!$D$7:$D$1437,MATCH(B865,Historical!$B$7:$B$1446,0))-1)*100)</f>
        <v>39.999999999999993</v>
      </c>
      <c r="T865" s="759">
        <f>IF(INDEX(Historical!$F$7:$F$1430,MATCH(B865,Historical!$B$7:$B$1446,0))=0,"n/a",((INDEX(Historical!$C$7:$C$1437,MATCH(B865,Historical!$B$7:$B$1446,0))/INDEX(Historical!$F$7:$F$1430,MATCH(B865,Historical!$B$7:$B$1446,0)))^(1/3)-1)*100)</f>
        <v>25.99210498948732</v>
      </c>
      <c r="U865" s="759">
        <f>IF(INDEX(Historical!$H$7:$H$1430,MATCH(B865,Historical!$B$7:$B$1446,0))=0,"n/a",((INDEX(Historical!$C$7:$C$1437,MATCH(B865,Historical!$B$7:$B$1446,0))/INDEX(Historical!$H$7:$H$1430,MATCH(B865,Historical!$B$7:$B$1446,0)))^(1/5)-1)*100)</f>
        <v>21.290241716173263</v>
      </c>
      <c r="V865" s="759">
        <f>IF(INDEX(Historical!$O$7:$O$1430,MATCH(B865,Historical!$B$7:$B$1446,0))=0,"n/a",((INDEX(Historical!$C$7:$C$1437,MATCH(B865,Historical!$B$7:$B$1446,0))/INDEX(Historical!$O$7:$O$1430,MATCH(B865,Historical!$B$7:$B$1446,0)))^(1/10)-1)*100)</f>
        <v>11.612317403390438</v>
      </c>
      <c r="W865" s="760">
        <f t="shared" si="227"/>
        <v>1.833418858319974</v>
      </c>
      <c r="X865" s="761">
        <f t="shared" si="228"/>
        <v>1.0698613927725256</v>
      </c>
      <c r="Y865" s="716"/>
      <c r="Z865" s="702">
        <f t="shared" si="229"/>
        <v>11.510791366906474</v>
      </c>
      <c r="AA865" s="935">
        <f t="shared" si="230"/>
        <v>10.354916067146283</v>
      </c>
      <c r="AB865" s="639">
        <v>12</v>
      </c>
      <c r="AC865" s="916">
        <v>4.17</v>
      </c>
      <c r="AD865" s="916">
        <v>0.86</v>
      </c>
      <c r="AE865" s="916">
        <v>8.3000000000000007</v>
      </c>
      <c r="AF865" s="916">
        <v>1.66</v>
      </c>
      <c r="AG865" s="916">
        <v>12.1</v>
      </c>
      <c r="AH865" s="916">
        <v>111.80000000000001</v>
      </c>
      <c r="AI865" s="916">
        <v>11.76</v>
      </c>
      <c r="AJ865" s="916">
        <v>19.900000000000002</v>
      </c>
      <c r="AK865" s="916">
        <v>12</v>
      </c>
      <c r="AL865" s="928">
        <v>2430</v>
      </c>
      <c r="AM865" s="922">
        <v>0.89999999999999991</v>
      </c>
      <c r="AN865" s="916">
        <v>0.26</v>
      </c>
      <c r="AO865" s="802">
        <f t="shared" si="231"/>
        <v>12.046951401690249</v>
      </c>
      <c r="AP865" s="803">
        <f t="shared" si="232"/>
        <v>22.401867468836532</v>
      </c>
      <c r="AQ865" s="936">
        <f t="shared" si="233"/>
        <v>-12.595040386173794</v>
      </c>
      <c r="AR865" s="702">
        <f>INDEX(Historical!$C$7:$C$1437,MATCH(B865,Historical!$B$7:$B$1446,0))*IF(AH865="n/a",1.03,IF(AH865&lt;0,1.01,IF(AH865&gt;10,1.1,(1+AH865/100))))</f>
        <v>0.46200000000000002</v>
      </c>
      <c r="AS865" s="935">
        <f t="shared" si="234"/>
        <v>0.5082000000000001</v>
      </c>
      <c r="AT865" s="935">
        <f t="shared" si="238"/>
        <v>0.55902000000000018</v>
      </c>
      <c r="AU865" s="935">
        <f t="shared" si="238"/>
        <v>0.6149220000000003</v>
      </c>
      <c r="AV865" s="935">
        <f t="shared" si="238"/>
        <v>0.67641420000000041</v>
      </c>
      <c r="AW865" s="702">
        <f t="shared" si="235"/>
        <v>2.8205562000000013</v>
      </c>
      <c r="AX865" s="810">
        <f t="shared" si="236"/>
        <v>6.5320893932376123</v>
      </c>
      <c r="AY865" s="991">
        <v>1.1399999999999999</v>
      </c>
      <c r="AZ865" s="922">
        <v>27.939999999999998</v>
      </c>
      <c r="BA865" s="922">
        <v>-25.16</v>
      </c>
      <c r="BB865" s="922">
        <v>3.5700000000000003</v>
      </c>
      <c r="BC865" s="922">
        <v>-2.78</v>
      </c>
      <c r="BD865" s="960"/>
      <c r="BE865" s="664">
        <v>2014</v>
      </c>
      <c r="BF865" s="946" t="e">
        <f>#VALUE!</f>
        <v>#VALUE!</v>
      </c>
      <c r="BG865" s="931">
        <v>1.3</v>
      </c>
    </row>
    <row r="866" spans="1:59" s="537" customFormat="1" x14ac:dyDescent="0.2">
      <c r="A866" s="537" t="s">
        <v>868</v>
      </c>
      <c r="B866" s="643" t="s">
        <v>869</v>
      </c>
      <c r="C866" s="988" t="s">
        <v>247</v>
      </c>
      <c r="D866" s="988" t="s">
        <v>4351</v>
      </c>
      <c r="E866" s="792">
        <v>14</v>
      </c>
      <c r="F866" s="526">
        <v>280</v>
      </c>
      <c r="G866" s="526" t="s">
        <v>106</v>
      </c>
      <c r="H866" s="526" t="s">
        <v>106</v>
      </c>
      <c r="I866" s="924">
        <v>57.17</v>
      </c>
      <c r="J866" s="702">
        <f t="shared" si="224"/>
        <v>3.3584047577400731</v>
      </c>
      <c r="K866" s="927">
        <v>0.48</v>
      </c>
      <c r="L866" s="639">
        <v>4</v>
      </c>
      <c r="M866" s="693">
        <f t="shared" si="225"/>
        <v>1.92</v>
      </c>
      <c r="N866" s="921" t="s">
        <v>997</v>
      </c>
      <c r="O866" s="795">
        <v>0.43</v>
      </c>
      <c r="P866" s="915">
        <v>43580</v>
      </c>
      <c r="Q866" s="915">
        <v>43616</v>
      </c>
      <c r="R866" s="693">
        <f t="shared" si="226"/>
        <v>11.627906976744184</v>
      </c>
      <c r="S866" s="759">
        <f>IF(INDEX(Historical!$D$7:$D$1437,MATCH(B866,Historical!$B$7:$B$1446,0))=0,"n/a",(INDEX(Historical!$C$7:$C$1437,MATCH(B866,Historical!$B$7:$B$1446,0))/INDEX(Historical!$D$7:$D$1437,MATCH(B866,Historical!$B$7:$B$1446,0))-1)*100)</f>
        <v>9.0909090909090828</v>
      </c>
      <c r="T866" s="759">
        <f>IF(INDEX(Historical!$F$7:$F$1430,MATCH(B866,Historical!$B$7:$B$1446,0))=0,"n/a",((INDEX(Historical!$C$7:$C$1437,MATCH(B866,Historical!$B$7:$B$1446,0))/INDEX(Historical!$F$7:$F$1430,MATCH(B866,Historical!$B$7:$B$1446,0)))^(1/3)-1)*100)</f>
        <v>6.7767583149812571</v>
      </c>
      <c r="U866" s="759">
        <f>IF(INDEX(Historical!$H$7:$H$1430,MATCH(B866,Historical!$B$7:$B$1446,0))=0,"n/a",((INDEX(Historical!$C$7:$C$1437,MATCH(B866,Historical!$B$7:$B$1446,0))/INDEX(Historical!$H$7:$H$1430,MATCH(B866,Historical!$B$7:$B$1446,0)))^(1/5)-1)*100)</f>
        <v>7.8753675083670815</v>
      </c>
      <c r="V866" s="759">
        <f>IF(INDEX(Historical!$O$7:$O$1430,MATCH(B866,Historical!$B$7:$B$1446,0))=0,"n/a",((INDEX(Historical!$C$7:$C$1437,MATCH(B866,Historical!$B$7:$B$1446,0))/INDEX(Historical!$O$7:$O$1430,MATCH(B866,Historical!$B$7:$B$1446,0)))^(1/10)-1)*100)</f>
        <v>13.464908490828931</v>
      </c>
      <c r="W866" s="760">
        <f t="shared" si="227"/>
        <v>0.58488087859869708</v>
      </c>
      <c r="X866" s="761">
        <f t="shared" si="228"/>
        <v>1.1581422806422177</v>
      </c>
      <c r="Y866" s="925"/>
      <c r="Z866" s="702">
        <f t="shared" si="229"/>
        <v>48.484848484848484</v>
      </c>
      <c r="AA866" s="935">
        <f t="shared" si="230"/>
        <v>14.436868686868687</v>
      </c>
      <c r="AB866" s="639">
        <v>1</v>
      </c>
      <c r="AC866" s="916">
        <v>3.96</v>
      </c>
      <c r="AD866" s="916">
        <v>4.79</v>
      </c>
      <c r="AE866" s="916">
        <v>0.79</v>
      </c>
      <c r="AF866" s="916">
        <v>3.93</v>
      </c>
      <c r="AG866" s="916">
        <v>29.5</v>
      </c>
      <c r="AH866" s="916">
        <v>12.2</v>
      </c>
      <c r="AI866" s="916">
        <v>4.3499999999999996</v>
      </c>
      <c r="AJ866" s="916">
        <v>6.8000000000000007</v>
      </c>
      <c r="AK866" s="916">
        <v>3.02</v>
      </c>
      <c r="AL866" s="928">
        <v>4500</v>
      </c>
      <c r="AM866" s="922">
        <v>0.8</v>
      </c>
      <c r="AN866" s="916">
        <v>0</v>
      </c>
      <c r="AO866" s="802">
        <f t="shared" si="231"/>
        <v>-3.2030964207615327</v>
      </c>
      <c r="AP866" s="803">
        <f t="shared" si="232"/>
        <v>11.233772266107154</v>
      </c>
      <c r="AQ866" s="936">
        <f t="shared" si="233"/>
        <v>58.796716925751682</v>
      </c>
      <c r="AR866" s="702">
        <f>INDEX(Historical!$C$7:$C$1437,MATCH(B866,Historical!$B$7:$B$1446,0))*IF(AH866="n/a",1.03,IF(AH866&lt;0,1.01,IF(AH866&gt;10,1.1,(1+AH866/100))))</f>
        <v>1.8480000000000001</v>
      </c>
      <c r="AS866" s="935">
        <f t="shared" si="234"/>
        <v>1.9283880000000002</v>
      </c>
      <c r="AT866" s="935">
        <f t="shared" si="238"/>
        <v>1.9866253176000002</v>
      </c>
      <c r="AU866" s="935">
        <f t="shared" si="238"/>
        <v>2.0466214021915201</v>
      </c>
      <c r="AV866" s="935">
        <f t="shared" si="238"/>
        <v>2.108429368537704</v>
      </c>
      <c r="AW866" s="702">
        <f t="shared" si="235"/>
        <v>9.9180640883292241</v>
      </c>
      <c r="AX866" s="810">
        <f t="shared" si="236"/>
        <v>17.348371678029078</v>
      </c>
      <c r="AY866" s="991">
        <v>0.91</v>
      </c>
      <c r="AZ866" s="922">
        <v>27.029999999999998</v>
      </c>
      <c r="BA866" s="922">
        <v>-22.73</v>
      </c>
      <c r="BB866" s="922">
        <v>-0.48</v>
      </c>
      <c r="BC866" s="922">
        <v>-2.21</v>
      </c>
      <c r="BD866" s="960"/>
      <c r="BE866" s="664">
        <v>2006</v>
      </c>
      <c r="BF866" s="946" t="e">
        <f>#VALUE!</f>
        <v>#VALUE!</v>
      </c>
      <c r="BG866" s="931">
        <v>12.4</v>
      </c>
    </row>
    <row r="867" spans="1:59" s="537" customFormat="1" x14ac:dyDescent="0.2">
      <c r="A867" s="609" t="s">
        <v>2978</v>
      </c>
      <c r="B867" s="643" t="s">
        <v>2979</v>
      </c>
      <c r="C867" s="988" t="s">
        <v>112</v>
      </c>
      <c r="D867" s="988" t="s">
        <v>4366</v>
      </c>
      <c r="E867" s="792">
        <v>6</v>
      </c>
      <c r="F867" s="526">
        <v>756</v>
      </c>
      <c r="G867" s="526" t="s">
        <v>106</v>
      </c>
      <c r="H867" s="526" t="s">
        <v>106</v>
      </c>
      <c r="I867" s="924">
        <v>158.47</v>
      </c>
      <c r="J867" s="702">
        <f t="shared" si="224"/>
        <v>4.0386192970278287</v>
      </c>
      <c r="K867" s="927">
        <v>1.6</v>
      </c>
      <c r="L867" s="639">
        <v>4</v>
      </c>
      <c r="M867" s="693">
        <f t="shared" si="225"/>
        <v>6.4</v>
      </c>
      <c r="N867" s="921" t="s">
        <v>725</v>
      </c>
      <c r="O867" s="795">
        <v>1.45</v>
      </c>
      <c r="P867" s="915">
        <v>43480</v>
      </c>
      <c r="Q867" s="915">
        <v>43496</v>
      </c>
      <c r="R867" s="693">
        <f t="shared" si="226"/>
        <v>10.344827586206906</v>
      </c>
      <c r="S867" s="759">
        <f>IF(INDEX(Historical!$D$7:$D$1437,MATCH(B867,Historical!$B$7:$B$1446,0))=0,"n/a",(INDEX(Historical!$C$7:$C$1437,MATCH(B867,Historical!$B$7:$B$1446,0))/INDEX(Historical!$D$7:$D$1437,MATCH(B867,Historical!$B$7:$B$1446,0))-1)*100)</f>
        <v>21.739130434782616</v>
      </c>
      <c r="T867" s="759">
        <f>IF(INDEX(Historical!$F$7:$F$1430,MATCH(B867,Historical!$B$7:$B$1446,0))=0,"n/a",((INDEX(Historical!$C$7:$C$1437,MATCH(B867,Historical!$B$7:$B$1446,0))/INDEX(Historical!$F$7:$F$1430,MATCH(B867,Historical!$B$7:$B$1446,0)))^(1/3)-1)*100)</f>
        <v>25.99210498948732</v>
      </c>
      <c r="U867" s="759">
        <f>IF(INDEX(Historical!$H$7:$H$1430,MATCH(B867,Historical!$B$7:$B$1446,0))=0,"n/a",((INDEX(Historical!$C$7:$C$1437,MATCH(B867,Historical!$B$7:$B$1446,0))/INDEX(Historical!$H$7:$H$1430,MATCH(B867,Historical!$B$7:$B$1446,0)))^(1/5)-1)*100)</f>
        <v>37.245475857748445</v>
      </c>
      <c r="V867" s="759">
        <f>IF(INDEX(Historical!$O$7:$O$1430,MATCH(B867,Historical!$B$7:$B$1446,0))=0,"n/a",((INDEX(Historical!$C$7:$C$1437,MATCH(B867,Historical!$B$7:$B$1446,0))/INDEX(Historical!$O$7:$O$1430,MATCH(B867,Historical!$B$7:$B$1446,0)))^(1/10)-1)*100)</f>
        <v>12.334976252295826</v>
      </c>
      <c r="W867" s="760">
        <f t="shared" si="227"/>
        <v>3.0195012212379568</v>
      </c>
      <c r="X867" s="761">
        <f t="shared" si="228"/>
        <v>3.1298719208191974</v>
      </c>
      <c r="Y867" s="926" t="s">
        <v>4146</v>
      </c>
      <c r="Z867" s="702">
        <f t="shared" si="229"/>
        <v>100</v>
      </c>
      <c r="AA867" s="935">
        <f t="shared" si="230"/>
        <v>24.760937499999997</v>
      </c>
      <c r="AB867" s="639">
        <v>12</v>
      </c>
      <c r="AC867" s="916">
        <v>6.4</v>
      </c>
      <c r="AD867" s="916">
        <v>1.65</v>
      </c>
      <c r="AE867" s="916">
        <v>1.31</v>
      </c>
      <c r="AF867" s="916">
        <v>4.04</v>
      </c>
      <c r="AG867" s="916">
        <v>17</v>
      </c>
      <c r="AH867" s="916">
        <v>17</v>
      </c>
      <c r="AI867" s="916">
        <v>7.0000000000000009</v>
      </c>
      <c r="AJ867" s="916">
        <v>11.899999999999999</v>
      </c>
      <c r="AK867" s="916">
        <v>15</v>
      </c>
      <c r="AL867" s="928">
        <v>5980</v>
      </c>
      <c r="AM867" s="922">
        <v>0.70000000000000007</v>
      </c>
      <c r="AN867" s="916">
        <v>0.1</v>
      </c>
      <c r="AO867" s="802">
        <f t="shared" si="231"/>
        <v>16.523157654776277</v>
      </c>
      <c r="AP867" s="803">
        <f t="shared" si="232"/>
        <v>41.284095154776274</v>
      </c>
      <c r="AQ867" s="936">
        <f t="shared" si="233"/>
        <v>110.85454438756801</v>
      </c>
      <c r="AR867" s="702">
        <f>INDEX(Historical!$C$7:$C$1437,MATCH(B867,Historical!$B$7:$B$1446,0))*IF(AH867="n/a",1.03,IF(AH867&lt;0,1.01,IF(AH867&gt;10,1.1,(1+AH867/100))))</f>
        <v>6.16</v>
      </c>
      <c r="AS867" s="935">
        <f t="shared" si="234"/>
        <v>6.5912000000000006</v>
      </c>
      <c r="AT867" s="935">
        <f t="shared" ref="AT867:AV884" si="239">IF($AK867="n/a",1.03*AS867,IF($AK867&lt;0,1.01*AS867,IF($AK867&gt;10,1.1*AS867,(1+$AK867/100)*AS867)))</f>
        <v>7.2503200000000012</v>
      </c>
      <c r="AU867" s="935">
        <f t="shared" si="239"/>
        <v>7.9753520000000018</v>
      </c>
      <c r="AV867" s="935">
        <f t="shared" si="239"/>
        <v>8.7728872000000031</v>
      </c>
      <c r="AW867" s="702">
        <f t="shared" si="235"/>
        <v>36.749759200000007</v>
      </c>
      <c r="AX867" s="810">
        <f t="shared" si="236"/>
        <v>23.19035729160094</v>
      </c>
      <c r="AY867" s="991">
        <v>0.96</v>
      </c>
      <c r="AZ867" s="922">
        <v>20.16</v>
      </c>
      <c r="BA867" s="922">
        <v>-17.399999999999999</v>
      </c>
      <c r="BB867" s="922">
        <v>9.120000000000001</v>
      </c>
      <c r="BC867" s="922">
        <v>1.51</v>
      </c>
      <c r="BD867" s="960"/>
      <c r="BE867" s="664">
        <v>2014</v>
      </c>
      <c r="BF867" s="946" t="e">
        <f>#VALUE!</f>
        <v>#VALUE!</v>
      </c>
      <c r="BG867" s="931">
        <v>10.299999999999999</v>
      </c>
    </row>
    <row r="868" spans="1:59" s="537" customFormat="1" x14ac:dyDescent="0.2">
      <c r="A868" s="609" t="s">
        <v>387</v>
      </c>
      <c r="B868" s="643" t="s">
        <v>388</v>
      </c>
      <c r="C868" s="988" t="s">
        <v>154</v>
      </c>
      <c r="D868" s="988" t="s">
        <v>4358</v>
      </c>
      <c r="E868" s="792">
        <v>25</v>
      </c>
      <c r="F868" s="526">
        <v>126</v>
      </c>
      <c r="G868" s="526" t="s">
        <v>37</v>
      </c>
      <c r="H868" s="526" t="s">
        <v>37</v>
      </c>
      <c r="I868" s="916">
        <v>123.79</v>
      </c>
      <c r="J868" s="702">
        <f t="shared" si="224"/>
        <v>0.48469181678649326</v>
      </c>
      <c r="K868" s="933">
        <v>0.15</v>
      </c>
      <c r="L868" s="639">
        <v>4</v>
      </c>
      <c r="M868" s="693">
        <f t="shared" si="225"/>
        <v>0.6</v>
      </c>
      <c r="N868" s="921" t="s">
        <v>140</v>
      </c>
      <c r="O868" s="796">
        <v>0.14000000000000001</v>
      </c>
      <c r="P868" s="915">
        <v>43396</v>
      </c>
      <c r="Q868" s="915">
        <v>43411</v>
      </c>
      <c r="R868" s="693">
        <f t="shared" si="226"/>
        <v>7.1428571428571281</v>
      </c>
      <c r="S868" s="759">
        <f>IF(INDEX(Historical!$D$7:$D$1437,MATCH(B868,Historical!$B$7:$B$1446,0))=0,"n/a",(INDEX(Historical!$C$7:$C$1437,MATCH(B868,Historical!$B$7:$B$1446,0))/INDEX(Historical!$D$7:$D$1437,MATCH(B868,Historical!$B$7:$B$1446,0))-1)*100)</f>
        <v>7.5471698113207308</v>
      </c>
      <c r="T868" s="759">
        <f>IF(INDEX(Historical!$F$7:$F$1430,MATCH(B868,Historical!$B$7:$B$1446,0))=0,"n/a",((INDEX(Historical!$C$7:$C$1437,MATCH(B868,Historical!$B$7:$B$1446,0))/INDEX(Historical!$F$7:$F$1430,MATCH(B868,Historical!$B$7:$B$1446,0)))^(1/3)-1)*100)</f>
        <v>8.1983855523197526</v>
      </c>
      <c r="U868" s="759">
        <f>IF(INDEX(Historical!$H$7:$H$1430,MATCH(B868,Historical!$B$7:$B$1446,0))=0,"n/a",((INDEX(Historical!$C$7:$C$1437,MATCH(B868,Historical!$B$7:$B$1446,0))/INDEX(Historical!$H$7:$H$1430,MATCH(B868,Historical!$B$7:$B$1446,0)))^(1/5)-1)*100)</f>
        <v>8.1640213555675523</v>
      </c>
      <c r="V868" s="759">
        <f>IF(INDEX(Historical!$O$7:$O$1430,MATCH(B868,Historical!$B$7:$B$1446,0))=0,"n/a",((INDEX(Historical!$C$7:$C$1437,MATCH(B868,Historical!$B$7:$B$1446,0))/INDEX(Historical!$O$7:$O$1430,MATCH(B868,Historical!$B$7:$B$1446,0)))^(1/10)-1)*100)</f>
        <v>7.1773462536293131</v>
      </c>
      <c r="W868" s="760">
        <f t="shared" si="227"/>
        <v>1.1374707401693649</v>
      </c>
      <c r="X868" s="761">
        <f t="shared" si="228"/>
        <v>0.70991490048413497</v>
      </c>
      <c r="Y868" s="716"/>
      <c r="Z868" s="702">
        <f t="shared" si="229"/>
        <v>22.058823529411761</v>
      </c>
      <c r="AA868" s="935">
        <f t="shared" si="230"/>
        <v>45.511029411764703</v>
      </c>
      <c r="AB868" s="639">
        <v>12</v>
      </c>
      <c r="AC868" s="916">
        <v>2.72</v>
      </c>
      <c r="AD868" s="916">
        <v>5</v>
      </c>
      <c r="AE868" s="916">
        <v>5.33</v>
      </c>
      <c r="AF868" s="916">
        <v>6.55</v>
      </c>
      <c r="AG868" s="916">
        <v>11.600000000000001</v>
      </c>
      <c r="AH868" s="916">
        <v>-11.700000000000001</v>
      </c>
      <c r="AI868" s="916">
        <v>14.74</v>
      </c>
      <c r="AJ868" s="916">
        <v>11.5</v>
      </c>
      <c r="AK868" s="916">
        <v>9.1</v>
      </c>
      <c r="AL868" s="928">
        <v>9150</v>
      </c>
      <c r="AM868" s="922">
        <v>0.3</v>
      </c>
      <c r="AN868" s="916">
        <v>0.14000000000000001</v>
      </c>
      <c r="AO868" s="802">
        <f t="shared" si="231"/>
        <v>-36.86231623941066</v>
      </c>
      <c r="AP868" s="803">
        <f t="shared" si="232"/>
        <v>8.6487131723540447</v>
      </c>
      <c r="AQ868" s="936">
        <f t="shared" si="233"/>
        <v>263.98854844444327</v>
      </c>
      <c r="AR868" s="702">
        <f>INDEX(Historical!$C$7:$C$1437,MATCH(B868,Historical!$B$7:$B$1446,0))*IF(AH868="n/a",1.03,IF(AH868&lt;0,1.01,IF(AH868&gt;10,1.1,(1+AH868/100))))</f>
        <v>0.57569999999999999</v>
      </c>
      <c r="AS868" s="935">
        <f t="shared" si="234"/>
        <v>0.63327</v>
      </c>
      <c r="AT868" s="935">
        <f t="shared" si="239"/>
        <v>0.69089756999999996</v>
      </c>
      <c r="AU868" s="935">
        <f t="shared" si="239"/>
        <v>0.75376924886999996</v>
      </c>
      <c r="AV868" s="935">
        <f t="shared" si="239"/>
        <v>0.82236225051716993</v>
      </c>
      <c r="AW868" s="702">
        <f t="shared" si="235"/>
        <v>3.4759990693871696</v>
      </c>
      <c r="AX868" s="810">
        <f t="shared" si="236"/>
        <v>2.8079805068157118</v>
      </c>
      <c r="AY868" s="991">
        <v>1.28</v>
      </c>
      <c r="AZ868" s="922">
        <v>45.79</v>
      </c>
      <c r="BA868" s="922">
        <v>-1.04</v>
      </c>
      <c r="BB868" s="922">
        <v>13.87</v>
      </c>
      <c r="BC868" s="922">
        <v>13.350000000000001</v>
      </c>
      <c r="BD868" s="960"/>
      <c r="BE868" s="664">
        <v>1994</v>
      </c>
      <c r="BF868" s="946" t="e">
        <f>#VALUE!</f>
        <v>#VALUE!</v>
      </c>
      <c r="BG868" s="931">
        <v>8.1</v>
      </c>
    </row>
    <row r="869" spans="1:59" s="537" customFormat="1" x14ac:dyDescent="0.2">
      <c r="A869" s="537" t="s">
        <v>1805</v>
      </c>
      <c r="B869" s="643" t="s">
        <v>1806</v>
      </c>
      <c r="C869" s="988" t="s">
        <v>108</v>
      </c>
      <c r="D869" s="988" t="s">
        <v>4373</v>
      </c>
      <c r="E869" s="792">
        <v>9</v>
      </c>
      <c r="F869" s="526">
        <v>484</v>
      </c>
      <c r="G869" s="526" t="s">
        <v>106</v>
      </c>
      <c r="H869" s="526" t="s">
        <v>106</v>
      </c>
      <c r="I869" s="924">
        <v>20.97</v>
      </c>
      <c r="J869" s="702">
        <f t="shared" si="224"/>
        <v>4.0057224606580828</v>
      </c>
      <c r="K869" s="927">
        <v>0.21</v>
      </c>
      <c r="L869" s="639">
        <v>4</v>
      </c>
      <c r="M869" s="693">
        <f t="shared" si="225"/>
        <v>0.84</v>
      </c>
      <c r="N869" s="921" t="s">
        <v>435</v>
      </c>
      <c r="O869" s="795">
        <v>0.2</v>
      </c>
      <c r="P869" s="915">
        <v>43592</v>
      </c>
      <c r="Q869" s="915">
        <v>43607</v>
      </c>
      <c r="R869" s="693">
        <f t="shared" si="226"/>
        <v>4.9999999999999902</v>
      </c>
      <c r="S869" s="759">
        <f>IF(INDEX(Historical!$D$7:$D$1437,MATCH(B869,Historical!$B$7:$B$1446,0))=0,"n/a",(INDEX(Historical!$C$7:$C$1437,MATCH(B869,Historical!$B$7:$B$1446,0))/INDEX(Historical!$D$7:$D$1437,MATCH(B869,Historical!$B$7:$B$1446,0))-1)*100)</f>
        <v>9.8591549295774517</v>
      </c>
      <c r="T869" s="759">
        <f>IF(INDEX(Historical!$F$7:$F$1430,MATCH(B869,Historical!$B$7:$B$1446,0))=0,"n/a",((INDEX(Historical!$C$7:$C$1437,MATCH(B869,Historical!$B$7:$B$1446,0))/INDEX(Historical!$F$7:$F$1430,MATCH(B869,Historical!$B$7:$B$1446,0)))^(1/3)-1)*100)</f>
        <v>7.9528977308938487</v>
      </c>
      <c r="U869" s="759">
        <f>IF(INDEX(Historical!$H$7:$H$1430,MATCH(B869,Historical!$B$7:$B$1446,0))=0,"n/a",((INDEX(Historical!$C$7:$C$1437,MATCH(B869,Historical!$B$7:$B$1446,0))/INDEX(Historical!$H$7:$H$1430,MATCH(B869,Historical!$B$7:$B$1446,0)))^(1/5)-1)*100)</f>
        <v>13.179836563100178</v>
      </c>
      <c r="V869" s="759">
        <f>IF(INDEX(Historical!$O$7:$O$1430,MATCH(B869,Historical!$B$7:$B$1446,0))=0,"n/a",((INDEX(Historical!$C$7:$C$1437,MATCH(B869,Historical!$B$7:$B$1446,0))/INDEX(Historical!$O$7:$O$1430,MATCH(B869,Historical!$B$7:$B$1446,0)))^(1/10)-1)*100)</f>
        <v>1.9979546182629093</v>
      </c>
      <c r="W869" s="760">
        <f t="shared" si="227"/>
        <v>6.5966646302302818</v>
      </c>
      <c r="X869" s="761">
        <f t="shared" si="228"/>
        <v>1.1663572179734669</v>
      </c>
      <c r="Y869" s="716"/>
      <c r="Z869" s="702">
        <f t="shared" si="229"/>
        <v>48.275862068965516</v>
      </c>
      <c r="AA869" s="935">
        <f t="shared" si="230"/>
        <v>12.051724137931034</v>
      </c>
      <c r="AB869" s="639">
        <v>12</v>
      </c>
      <c r="AC869" s="916">
        <v>1.74</v>
      </c>
      <c r="AD869" s="916" t="s">
        <v>137</v>
      </c>
      <c r="AE869" s="916">
        <v>3.85</v>
      </c>
      <c r="AF869" s="916">
        <v>1.74</v>
      </c>
      <c r="AG869" s="916">
        <v>14.899999999999999</v>
      </c>
      <c r="AH869" s="916">
        <v>11.700000000000001</v>
      </c>
      <c r="AI869" s="916">
        <v>11.110000000000001</v>
      </c>
      <c r="AJ869" s="916">
        <v>11.3</v>
      </c>
      <c r="AK869" s="916" t="s">
        <v>137</v>
      </c>
      <c r="AL869" s="928">
        <v>326.70999999999998</v>
      </c>
      <c r="AM869" s="922">
        <v>2.4</v>
      </c>
      <c r="AN869" s="916">
        <v>0.23</v>
      </c>
      <c r="AO869" s="802">
        <f t="shared" si="231"/>
        <v>5.1338348858272251</v>
      </c>
      <c r="AP869" s="803">
        <f t="shared" si="232"/>
        <v>17.185559023758259</v>
      </c>
      <c r="AQ869" s="936">
        <f t="shared" si="233"/>
        <v>-3.4598529108226472</v>
      </c>
      <c r="AR869" s="702">
        <f>INDEX(Historical!$C$7:$C$1437,MATCH(B869,Historical!$B$7:$B$1446,0))*IF(AH869="n/a",1.03,IF(AH869&lt;0,1.01,IF(AH869&gt;10,1.1,(1+AH869/100))))</f>
        <v>0.8580000000000001</v>
      </c>
      <c r="AS869" s="935">
        <f t="shared" si="234"/>
        <v>0.94380000000000019</v>
      </c>
      <c r="AT869" s="935">
        <f t="shared" si="239"/>
        <v>0.97211400000000026</v>
      </c>
      <c r="AU869" s="935">
        <f t="shared" si="239"/>
        <v>1.0012774200000003</v>
      </c>
      <c r="AV869" s="935">
        <f t="shared" si="239"/>
        <v>1.0313157426000004</v>
      </c>
      <c r="AW869" s="702">
        <f t="shared" si="235"/>
        <v>4.8065071626000009</v>
      </c>
      <c r="AX869" s="810">
        <f t="shared" si="236"/>
        <v>22.920873450643782</v>
      </c>
      <c r="AY869" s="991">
        <v>0.78</v>
      </c>
      <c r="AZ869" s="922">
        <v>16.11</v>
      </c>
      <c r="BA869" s="922">
        <v>-21.02</v>
      </c>
      <c r="BB869" s="922">
        <v>-2.94</v>
      </c>
      <c r="BC869" s="922">
        <v>-5.17</v>
      </c>
      <c r="BD869" s="960"/>
      <c r="BE869" s="664">
        <v>2011</v>
      </c>
      <c r="BF869" s="946" t="e">
        <f>#VALUE!</f>
        <v>#VALUE!</v>
      </c>
      <c r="BG869" s="931">
        <v>1.2</v>
      </c>
    </row>
    <row r="870" spans="1:59" s="537" customFormat="1" x14ac:dyDescent="0.2">
      <c r="A870" s="609" t="s">
        <v>1780</v>
      </c>
      <c r="B870" s="643" t="s">
        <v>1781</v>
      </c>
      <c r="C870" s="988" t="s">
        <v>108</v>
      </c>
      <c r="D870" s="988" t="s">
        <v>4373</v>
      </c>
      <c r="E870" s="792">
        <v>7</v>
      </c>
      <c r="F870" s="526">
        <v>667</v>
      </c>
      <c r="G870" s="526" t="s">
        <v>106</v>
      </c>
      <c r="H870" s="526" t="s">
        <v>106</v>
      </c>
      <c r="I870" s="924">
        <v>405</v>
      </c>
      <c r="J870" s="702">
        <f t="shared" si="224"/>
        <v>1.728395061728395</v>
      </c>
      <c r="K870" s="927">
        <v>1.75</v>
      </c>
      <c r="L870" s="639">
        <v>4</v>
      </c>
      <c r="M870" s="693">
        <f t="shared" si="225"/>
        <v>7</v>
      </c>
      <c r="N870" s="921" t="s">
        <v>595</v>
      </c>
      <c r="O870" s="795">
        <v>1.1499999999999999</v>
      </c>
      <c r="P870" s="915">
        <v>43532</v>
      </c>
      <c r="Q870" s="915">
        <v>43539</v>
      </c>
      <c r="R870" s="693">
        <f t="shared" si="226"/>
        <v>52.173913043478272</v>
      </c>
      <c r="S870" s="759">
        <f>IF(INDEX(Historical!$D$7:$D$1437,MATCH(B870,Historical!$B$7:$B$1446,0))=0,"n/a",(INDEX(Historical!$C$7:$C$1437,MATCH(B870,Historical!$B$7:$B$1446,0))/INDEX(Historical!$D$7:$D$1437,MATCH(B870,Historical!$B$7:$B$1446,0))-1)*100)</f>
        <v>36.904761904761905</v>
      </c>
      <c r="T870" s="759">
        <f>IF(INDEX(Historical!$F$7:$F$1430,MATCH(B870,Historical!$B$7:$B$1446,0))=0,"n/a",((INDEX(Historical!$C$7:$C$1437,MATCH(B870,Historical!$B$7:$B$1446,0))/INDEX(Historical!$F$7:$F$1430,MATCH(B870,Historical!$B$7:$B$1446,0)))^(1/3)-1)*100)</f>
        <v>19.141475937296182</v>
      </c>
      <c r="U870" s="759">
        <f>IF(INDEX(Historical!$H$7:$H$1430,MATCH(B870,Historical!$B$7:$B$1446,0))=0,"n/a",((INDEX(Historical!$C$7:$C$1437,MATCH(B870,Historical!$B$7:$B$1446,0))/INDEX(Historical!$H$7:$H$1430,MATCH(B870,Historical!$B$7:$B$1446,0)))^(1/5)-1)*100)</f>
        <v>23.517237451927929</v>
      </c>
      <c r="V870" s="759" t="str">
        <f>IF(INDEX(Historical!$O$7:$O$1430,MATCH(B870,Historical!$B$7:$B$1446,0))=0,"n/a",((INDEX(Historical!$C$7:$C$1437,MATCH(B870,Historical!$B$7:$B$1446,0))/INDEX(Historical!$O$7:$O$1430,MATCH(B870,Historical!$B$7:$B$1446,0)))^(1/10)-1)*100)</f>
        <v>n/a</v>
      </c>
      <c r="W870" s="760" t="str">
        <f t="shared" si="227"/>
        <v>n/a</v>
      </c>
      <c r="X870" s="761" t="str">
        <f t="shared" si="228"/>
        <v>n/a</v>
      </c>
      <c r="Y870" s="926"/>
      <c r="Z870" s="702" t="str">
        <f t="shared" si="229"/>
        <v>n/a</v>
      </c>
      <c r="AA870" s="935" t="str">
        <f t="shared" si="230"/>
        <v>n/a</v>
      </c>
      <c r="AB870" s="639">
        <v>12</v>
      </c>
      <c r="AC870" s="916" t="s">
        <v>137</v>
      </c>
      <c r="AD870" s="916" t="s">
        <v>137</v>
      </c>
      <c r="AE870" s="916" t="s">
        <v>137</v>
      </c>
      <c r="AF870" s="916" t="s">
        <v>137</v>
      </c>
      <c r="AG870" s="916" t="s">
        <v>137</v>
      </c>
      <c r="AH870" s="916" t="s">
        <v>137</v>
      </c>
      <c r="AI870" s="916" t="s">
        <v>137</v>
      </c>
      <c r="AJ870" s="916" t="s">
        <v>137</v>
      </c>
      <c r="AK870" s="916" t="s">
        <v>137</v>
      </c>
      <c r="AL870" s="928" t="s">
        <v>137</v>
      </c>
      <c r="AM870" s="922" t="s">
        <v>137</v>
      </c>
      <c r="AN870" s="916" t="s">
        <v>137</v>
      </c>
      <c r="AO870" s="802" t="str">
        <f t="shared" si="231"/>
        <v>n/a</v>
      </c>
      <c r="AP870" s="803">
        <f t="shared" si="232"/>
        <v>25.245632513656325</v>
      </c>
      <c r="AQ870" s="936" t="str">
        <f t="shared" si="233"/>
        <v>n/a</v>
      </c>
      <c r="AR870" s="702">
        <f>INDEX(Historical!$C$7:$C$1437,MATCH(B870,Historical!$B$7:$B$1446,0))*IF(AH870="n/a",1.03,IF(AH870&lt;0,1.01,IF(AH870&gt;10,1.1,(1+AH870/100))))</f>
        <v>4.7379999999999995</v>
      </c>
      <c r="AS870" s="935">
        <f t="shared" si="234"/>
        <v>4.8801399999999999</v>
      </c>
      <c r="AT870" s="935">
        <f t="shared" si="239"/>
        <v>5.0265442</v>
      </c>
      <c r="AU870" s="935">
        <f t="shared" si="239"/>
        <v>5.1773405260000001</v>
      </c>
      <c r="AV870" s="935">
        <f t="shared" si="239"/>
        <v>5.3326607417799998</v>
      </c>
      <c r="AW870" s="702">
        <f t="shared" si="235"/>
        <v>25.154685467780002</v>
      </c>
      <c r="AX870" s="810">
        <f t="shared" si="236"/>
        <v>6.2110334488345682</v>
      </c>
      <c r="AY870" s="991" t="s">
        <v>137</v>
      </c>
      <c r="AZ870" s="922" t="s">
        <v>137</v>
      </c>
      <c r="BA870" s="922" t="s">
        <v>137</v>
      </c>
      <c r="BB870" s="922" t="s">
        <v>137</v>
      </c>
      <c r="BC870" s="922" t="s">
        <v>137</v>
      </c>
      <c r="BD870" s="960" t="s">
        <v>4298</v>
      </c>
      <c r="BE870" s="664">
        <v>2013</v>
      </c>
      <c r="BF870" s="946" t="e">
        <f>#VALUE!</f>
        <v>#VALUE!</v>
      </c>
      <c r="BG870" s="931" t="s">
        <v>137</v>
      </c>
    </row>
    <row r="871" spans="1:59" s="537" customFormat="1" x14ac:dyDescent="0.2">
      <c r="A871" s="609" t="s">
        <v>3940</v>
      </c>
      <c r="B871" s="643" t="s">
        <v>3941</v>
      </c>
      <c r="C871" s="988" t="s">
        <v>108</v>
      </c>
      <c r="D871" s="988" t="s">
        <v>4373</v>
      </c>
      <c r="E871" s="792">
        <v>6</v>
      </c>
      <c r="F871" s="526">
        <v>766</v>
      </c>
      <c r="G871" s="526" t="s">
        <v>106</v>
      </c>
      <c r="H871" s="526" t="s">
        <v>106</v>
      </c>
      <c r="I871" s="924">
        <v>76.2</v>
      </c>
      <c r="J871" s="702">
        <f t="shared" si="224"/>
        <v>1.3123359580052494</v>
      </c>
      <c r="K871" s="927">
        <v>0.25</v>
      </c>
      <c r="L871" s="639">
        <v>4</v>
      </c>
      <c r="M871" s="693">
        <f t="shared" si="225"/>
        <v>1</v>
      </c>
      <c r="N871" s="921" t="s">
        <v>443</v>
      </c>
      <c r="O871" s="795">
        <v>0.19</v>
      </c>
      <c r="P871" s="915">
        <v>43502</v>
      </c>
      <c r="Q871" s="915">
        <v>43517</v>
      </c>
      <c r="R871" s="693">
        <f t="shared" si="226"/>
        <v>31.578947368421051</v>
      </c>
      <c r="S871" s="759">
        <f>IF(INDEX(Historical!$D$7:$D$1437,MATCH(B871,Historical!$B$7:$B$1446,0))=0,"n/a",(INDEX(Historical!$C$7:$C$1437,MATCH(B871,Historical!$B$7:$B$1446,0))/INDEX(Historical!$D$7:$D$1437,MATCH(B871,Historical!$B$7:$B$1446,0))-1)*100)</f>
        <v>35.714285714285701</v>
      </c>
      <c r="T871" s="759">
        <f>IF(INDEX(Historical!$F$7:$F$1430,MATCH(B871,Historical!$B$7:$B$1446,0))=0,"n/a",((INDEX(Historical!$C$7:$C$1437,MATCH(B871,Historical!$B$7:$B$1446,0))/INDEX(Historical!$F$7:$F$1430,MATCH(B871,Historical!$B$7:$B$1446,0)))^(1/3)-1)*100)</f>
        <v>19.983162620797668</v>
      </c>
      <c r="U871" s="759">
        <f>IF(INDEX(Historical!$H$7:$H$1430,MATCH(B871,Historical!$B$7:$B$1446,0))=0,"n/a",((INDEX(Historical!$C$7:$C$1437,MATCH(B871,Historical!$B$7:$B$1446,0))/INDEX(Historical!$H$7:$H$1430,MATCH(B871,Historical!$B$7:$B$1446,0)))^(1/5)-1)*100)</f>
        <v>33.385376024181127</v>
      </c>
      <c r="V871" s="759">
        <f>IF(INDEX(Historical!$O$7:$O$1430,MATCH(B871,Historical!$B$7:$B$1446,0))=0,"n/a",((INDEX(Historical!$C$7:$C$1437,MATCH(B871,Historical!$B$7:$B$1446,0))/INDEX(Historical!$O$7:$O$1430,MATCH(B871,Historical!$B$7:$B$1446,0)))^(1/10)-1)*100)</f>
        <v>7.7583937488473254</v>
      </c>
      <c r="W871" s="760">
        <f t="shared" si="227"/>
        <v>4.303129888082986</v>
      </c>
      <c r="X871" s="761">
        <f t="shared" si="228"/>
        <v>2.0481825781706213</v>
      </c>
      <c r="Y871" s="716"/>
      <c r="Z871" s="702">
        <f t="shared" si="229"/>
        <v>16.806722689075627</v>
      </c>
      <c r="AA871" s="935">
        <f t="shared" si="230"/>
        <v>12.806722689075631</v>
      </c>
      <c r="AB871" s="639">
        <v>12</v>
      </c>
      <c r="AC871" s="916">
        <v>5.95</v>
      </c>
      <c r="AD871" s="916">
        <v>1.28</v>
      </c>
      <c r="AE871" s="916">
        <v>3.43</v>
      </c>
      <c r="AF871" s="916">
        <v>1.37</v>
      </c>
      <c r="AG871" s="916">
        <v>10.7</v>
      </c>
      <c r="AH871" s="916">
        <v>36.700000000000003</v>
      </c>
      <c r="AI871" s="916">
        <v>6.87</v>
      </c>
      <c r="AJ871" s="916">
        <v>16.3</v>
      </c>
      <c r="AK871" s="916">
        <v>10</v>
      </c>
      <c r="AL871" s="928">
        <v>4270</v>
      </c>
      <c r="AM871" s="922">
        <v>1.2</v>
      </c>
      <c r="AN871" s="916">
        <v>0.25</v>
      </c>
      <c r="AO871" s="802">
        <f t="shared" si="231"/>
        <v>21.890989293110746</v>
      </c>
      <c r="AP871" s="803">
        <f t="shared" si="232"/>
        <v>34.697711982186377</v>
      </c>
      <c r="AQ871" s="936">
        <f t="shared" si="233"/>
        <v>-11.694444407730575</v>
      </c>
      <c r="AR871" s="702">
        <f>INDEX(Historical!$C$7:$C$1437,MATCH(B871,Historical!$B$7:$B$1446,0))*IF(AH871="n/a",1.03,IF(AH871&lt;0,1.01,IF(AH871&gt;10,1.1,(1+AH871/100))))</f>
        <v>0.83600000000000008</v>
      </c>
      <c r="AS871" s="935">
        <f t="shared" si="234"/>
        <v>0.89343320000000004</v>
      </c>
      <c r="AT871" s="935">
        <f t="shared" si="239"/>
        <v>0.98277652000000015</v>
      </c>
      <c r="AU871" s="935">
        <f t="shared" si="239"/>
        <v>1.0810541720000002</v>
      </c>
      <c r="AV871" s="935">
        <f t="shared" si="239"/>
        <v>1.1891595892000004</v>
      </c>
      <c r="AW871" s="702">
        <f t="shared" si="235"/>
        <v>4.9824234812000014</v>
      </c>
      <c r="AX871" s="810">
        <f t="shared" si="236"/>
        <v>6.5386134923884534</v>
      </c>
      <c r="AY871" s="991">
        <v>0.96</v>
      </c>
      <c r="AZ871" s="922">
        <v>23.84</v>
      </c>
      <c r="BA871" s="922">
        <v>-23.77</v>
      </c>
      <c r="BB871" s="922">
        <v>5.19</v>
      </c>
      <c r="BC871" s="922">
        <v>-2.42</v>
      </c>
      <c r="BD871" s="960"/>
      <c r="BE871" s="664">
        <v>2014</v>
      </c>
      <c r="BF871" s="946" t="e">
        <f>#VALUE!</f>
        <v>#VALUE!</v>
      </c>
      <c r="BG871" s="931">
        <v>1.0999999999999999</v>
      </c>
    </row>
    <row r="872" spans="1:59" s="537" customFormat="1" x14ac:dyDescent="0.2">
      <c r="A872" s="609" t="s">
        <v>132</v>
      </c>
      <c r="B872" s="643" t="s">
        <v>133</v>
      </c>
      <c r="C872" s="988" t="s">
        <v>131</v>
      </c>
      <c r="D872" s="988" t="s">
        <v>4375</v>
      </c>
      <c r="E872" s="792">
        <v>26</v>
      </c>
      <c r="F872" s="526">
        <v>109</v>
      </c>
      <c r="G872" s="526" t="s">
        <v>37</v>
      </c>
      <c r="H872" s="526" t="s">
        <v>37</v>
      </c>
      <c r="I872" s="916">
        <v>39.06</v>
      </c>
      <c r="J872" s="702">
        <f t="shared" si="224"/>
        <v>2.2427035330261136</v>
      </c>
      <c r="K872" s="933">
        <v>0.219</v>
      </c>
      <c r="L872" s="639">
        <v>4</v>
      </c>
      <c r="M872" s="693">
        <f t="shared" si="225"/>
        <v>0.876</v>
      </c>
      <c r="N872" s="921" t="s">
        <v>119</v>
      </c>
      <c r="O872" s="796">
        <v>0.20469999999999999</v>
      </c>
      <c r="P872" s="915">
        <v>43328</v>
      </c>
      <c r="Q872" s="915">
        <v>43344</v>
      </c>
      <c r="R872" s="693">
        <f t="shared" si="226"/>
        <v>6.9858329262335168</v>
      </c>
      <c r="S872" s="759">
        <f>IF(INDEX(Historical!$D$7:$D$1437,MATCH(B872,Historical!$B$7:$B$1446,0))=0,"n/a",(INDEX(Historical!$C$7:$C$1437,MATCH(B872,Historical!$B$7:$B$1446,0))/INDEX(Historical!$D$7:$D$1437,MATCH(B872,Historical!$B$7:$B$1446,0))-1)*100)</f>
        <v>7.0707070707070718</v>
      </c>
      <c r="T872" s="759">
        <f>IF(INDEX(Historical!$F$7:$F$1430,MATCH(B872,Historical!$B$7:$B$1446,0))=0,"n/a",((INDEX(Historical!$C$7:$C$1437,MATCH(B872,Historical!$B$7:$B$1446,0))/INDEX(Historical!$F$7:$F$1430,MATCH(B872,Historical!$B$7:$B$1446,0)))^(1/3)-1)*100)</f>
        <v>7.3224501206020642</v>
      </c>
      <c r="U872" s="759">
        <f>IF(INDEX(Historical!$H$7:$H$1430,MATCH(B872,Historical!$B$7:$B$1446,0))=0,"n/a",((INDEX(Historical!$C$7:$C$1437,MATCH(B872,Historical!$B$7:$B$1446,0))/INDEX(Historical!$H$7:$H$1430,MATCH(B872,Historical!$B$7:$B$1446,0)))^(1/5)-1)*100)</f>
        <v>7.7448698857029541</v>
      </c>
      <c r="V872" s="759">
        <f>IF(INDEX(Historical!$O$7:$O$1430,MATCH(B872,Historical!$B$7:$B$1446,0))=0,"n/a",((INDEX(Historical!$C$7:$C$1437,MATCH(B872,Historical!$B$7:$B$1446,0))/INDEX(Historical!$O$7:$O$1430,MATCH(B872,Historical!$B$7:$B$1446,0)))^(1/10)-1)*100)</f>
        <v>7.5904115885967904</v>
      </c>
      <c r="W872" s="760">
        <f t="shared" si="227"/>
        <v>1.020349133285237</v>
      </c>
      <c r="X872" s="761" t="str">
        <f t="shared" si="228"/>
        <v>n/a</v>
      </c>
      <c r="Y872" s="716"/>
      <c r="Z872" s="702">
        <f t="shared" si="229"/>
        <v>81.1111111111111</v>
      </c>
      <c r="AA872" s="935">
        <f t="shared" si="230"/>
        <v>36.166666666666664</v>
      </c>
      <c r="AB872" s="639">
        <v>12</v>
      </c>
      <c r="AC872" s="916">
        <v>1.08</v>
      </c>
      <c r="AD872" s="916">
        <v>7.27</v>
      </c>
      <c r="AE872" s="916">
        <v>9.9600000000000009</v>
      </c>
      <c r="AF872" s="916">
        <v>3.46</v>
      </c>
      <c r="AG872" s="916">
        <v>9.6</v>
      </c>
      <c r="AH872" s="916">
        <v>-21.2</v>
      </c>
      <c r="AI872" s="916">
        <v>6.0600000000000005</v>
      </c>
      <c r="AJ872" s="916">
        <v>-1.3</v>
      </c>
      <c r="AK872" s="916">
        <v>5</v>
      </c>
      <c r="AL872" s="928">
        <v>8340</v>
      </c>
      <c r="AM872" s="922">
        <v>0.2</v>
      </c>
      <c r="AN872" s="916">
        <v>1.27</v>
      </c>
      <c r="AO872" s="802">
        <f t="shared" si="231"/>
        <v>-26.179093247937598</v>
      </c>
      <c r="AP872" s="803">
        <f t="shared" si="232"/>
        <v>9.9875734187290668</v>
      </c>
      <c r="AQ872" s="936">
        <f t="shared" si="233"/>
        <v>135.83107576461651</v>
      </c>
      <c r="AR872" s="702">
        <f>INDEX(Historical!$C$7:$C$1437,MATCH(B872,Historical!$B$7:$B$1446,0))*IF(AH872="n/a",1.03,IF(AH872&lt;0,1.01,IF(AH872&gt;10,1.1,(1+AH872/100))))</f>
        <v>0.85648000000000002</v>
      </c>
      <c r="AS872" s="935">
        <f t="shared" si="234"/>
        <v>0.90838268799999999</v>
      </c>
      <c r="AT872" s="935">
        <f t="shared" si="239"/>
        <v>0.9538018224</v>
      </c>
      <c r="AU872" s="935">
        <f t="shared" si="239"/>
        <v>1.00149191352</v>
      </c>
      <c r="AV872" s="935">
        <f t="shared" si="239"/>
        <v>1.051566509196</v>
      </c>
      <c r="AW872" s="702">
        <f t="shared" si="235"/>
        <v>4.771722933116</v>
      </c>
      <c r="AX872" s="810">
        <f t="shared" si="236"/>
        <v>12.216392557900665</v>
      </c>
      <c r="AY872" s="991">
        <v>0.46</v>
      </c>
      <c r="AZ872" s="922">
        <v>21.72</v>
      </c>
      <c r="BA872" s="922">
        <v>0.88</v>
      </c>
      <c r="BB872" s="922">
        <v>7.1999999999999993</v>
      </c>
      <c r="BC872" s="922">
        <v>9.24</v>
      </c>
      <c r="BD872" s="960"/>
      <c r="BE872" s="664">
        <v>1993</v>
      </c>
      <c r="BF872" s="946" t="e">
        <f>#VALUE!</f>
        <v>#VALUE!</v>
      </c>
      <c r="BG872" s="931">
        <v>2.9000000000000004</v>
      </c>
    </row>
    <row r="873" spans="1:59" s="537" customFormat="1" x14ac:dyDescent="0.2">
      <c r="A873" s="609" t="s">
        <v>1791</v>
      </c>
      <c r="B873" s="643" t="s">
        <v>1792</v>
      </c>
      <c r="C873" s="988" t="s">
        <v>112</v>
      </c>
      <c r="D873" s="988" t="s">
        <v>213</v>
      </c>
      <c r="E873" s="792">
        <v>6</v>
      </c>
      <c r="F873" s="526">
        <v>725</v>
      </c>
      <c r="G873" s="526" t="s">
        <v>106</v>
      </c>
      <c r="H873" s="526" t="s">
        <v>106</v>
      </c>
      <c r="I873" s="924">
        <v>85.59</v>
      </c>
      <c r="J873" s="702">
        <f t="shared" si="224"/>
        <v>0.98142306344199071</v>
      </c>
      <c r="K873" s="927">
        <v>0.21</v>
      </c>
      <c r="L873" s="639">
        <v>4</v>
      </c>
      <c r="M873" s="693">
        <f t="shared" si="225"/>
        <v>0.84</v>
      </c>
      <c r="N873" s="921" t="s">
        <v>595</v>
      </c>
      <c r="O873" s="795">
        <v>0.19</v>
      </c>
      <c r="P873" s="658">
        <v>43251</v>
      </c>
      <c r="Q873" s="658">
        <v>43266</v>
      </c>
      <c r="R873" s="693">
        <f t="shared" si="226"/>
        <v>10.52631578947368</v>
      </c>
      <c r="S873" s="759">
        <f>IF(INDEX(Historical!$D$7:$D$1437,MATCH(B873,Historical!$B$7:$B$1446,0))=0,"n/a",(INDEX(Historical!$C$7:$C$1437,MATCH(B873,Historical!$B$7:$B$1446,0))/INDEX(Historical!$D$7:$D$1437,MATCH(B873,Historical!$B$7:$B$1446,0))-1)*100)</f>
        <v>9.3333333333333268</v>
      </c>
      <c r="T873" s="759">
        <f>IF(INDEX(Historical!$F$7:$F$1430,MATCH(B873,Historical!$B$7:$B$1446,0))=0,"n/a",((INDEX(Historical!$C$7:$C$1437,MATCH(B873,Historical!$B$7:$B$1446,0))/INDEX(Historical!$F$7:$F$1430,MATCH(B873,Historical!$B$7:$B$1446,0)))^(1/3)-1)*100)</f>
        <v>7.5036737139838161</v>
      </c>
      <c r="U873" s="759">
        <f>IF(INDEX(Historical!$H$7:$H$1430,MATCH(B873,Historical!$B$7:$B$1446,0))=0,"n/a",((INDEX(Historical!$C$7:$C$1437,MATCH(B873,Historical!$B$7:$B$1446,0))/INDEX(Historical!$H$7:$H$1430,MATCH(B873,Historical!$B$7:$B$1446,0)))^(1/5)-1)*100)</f>
        <v>10.399922776586902</v>
      </c>
      <c r="V873" s="759">
        <f>IF(INDEX(Historical!$O$7:$O$1430,MATCH(B873,Historical!$B$7:$B$1446,0))=0,"n/a",((INDEX(Historical!$C$7:$C$1437,MATCH(B873,Historical!$B$7:$B$1446,0))/INDEX(Historical!$O$7:$O$1430,MATCH(B873,Historical!$B$7:$B$1446,0)))^(1/10)-1)*100)</f>
        <v>6.4231520106765583</v>
      </c>
      <c r="W873" s="760">
        <f t="shared" si="227"/>
        <v>1.6191307257402843</v>
      </c>
      <c r="X873" s="761">
        <f t="shared" si="228"/>
        <v>0.64197054176462354</v>
      </c>
      <c r="Y873" s="726"/>
      <c r="Z873" s="702">
        <f t="shared" si="229"/>
        <v>23.204419889502763</v>
      </c>
      <c r="AA873" s="935">
        <f t="shared" si="230"/>
        <v>23.643646408839778</v>
      </c>
      <c r="AB873" s="639">
        <v>12</v>
      </c>
      <c r="AC873" s="916">
        <v>3.62</v>
      </c>
      <c r="AD873" s="916">
        <v>2.96</v>
      </c>
      <c r="AE873" s="916">
        <v>1.86</v>
      </c>
      <c r="AF873" s="916">
        <v>3.29</v>
      </c>
      <c r="AG873" s="916">
        <v>14.7</v>
      </c>
      <c r="AH873" s="916">
        <v>26.900000000000002</v>
      </c>
      <c r="AI873" s="916">
        <v>7.3999999999999995</v>
      </c>
      <c r="AJ873" s="916">
        <v>16.2</v>
      </c>
      <c r="AK873" s="916">
        <v>8</v>
      </c>
      <c r="AL873" s="928">
        <v>2900</v>
      </c>
      <c r="AM873" s="922">
        <v>1</v>
      </c>
      <c r="AN873" s="916">
        <v>0.4</v>
      </c>
      <c r="AO873" s="802">
        <f t="shared" si="231"/>
        <v>-12.262300568810886</v>
      </c>
      <c r="AP873" s="803">
        <f t="shared" si="232"/>
        <v>11.381345840028892</v>
      </c>
      <c r="AQ873" s="936">
        <f t="shared" si="233"/>
        <v>85.936185809460369</v>
      </c>
      <c r="AR873" s="702">
        <f>INDEX(Historical!$C$7:$C$1437,MATCH(B873,Historical!$B$7:$B$1446,0))*IF(AH873="n/a",1.03,IF(AH873&lt;0,1.01,IF(AH873&gt;10,1.1,(1+AH873/100))))</f>
        <v>0.90200000000000002</v>
      </c>
      <c r="AS873" s="935">
        <f t="shared" si="234"/>
        <v>0.96874800000000005</v>
      </c>
      <c r="AT873" s="935">
        <f t="shared" si="239"/>
        <v>1.0462478400000002</v>
      </c>
      <c r="AU873" s="935">
        <f t="shared" si="239"/>
        <v>1.1299476672000002</v>
      </c>
      <c r="AV873" s="935">
        <f t="shared" si="239"/>
        <v>1.2203434805760003</v>
      </c>
      <c r="AW873" s="702">
        <f t="shared" si="235"/>
        <v>5.267286987776</v>
      </c>
      <c r="AX873" s="810">
        <f t="shared" si="236"/>
        <v>6.1540915852038784</v>
      </c>
      <c r="AY873" s="991">
        <v>1.21</v>
      </c>
      <c r="AZ873" s="922">
        <v>39.92</v>
      </c>
      <c r="BA873" s="922">
        <v>-8.3099999999999987</v>
      </c>
      <c r="BB873" s="922">
        <v>4.97</v>
      </c>
      <c r="BC873" s="922">
        <v>10.47</v>
      </c>
      <c r="BD873" s="960"/>
      <c r="BE873" s="664">
        <v>2013</v>
      </c>
      <c r="BF873" s="946" t="e">
        <f>#VALUE!</f>
        <v>#VALUE!</v>
      </c>
      <c r="BG873" s="931">
        <v>7.7</v>
      </c>
    </row>
    <row r="874" spans="1:59" s="537" customFormat="1" x14ac:dyDescent="0.2">
      <c r="A874" s="157" t="s">
        <v>4046</v>
      </c>
      <c r="B874" s="905" t="s">
        <v>4047</v>
      </c>
      <c r="C874" s="988" t="s">
        <v>112</v>
      </c>
      <c r="D874" s="988" t="s">
        <v>213</v>
      </c>
      <c r="E874" s="792">
        <v>5</v>
      </c>
      <c r="F874" s="526">
        <v>862</v>
      </c>
      <c r="G874" s="526" t="s">
        <v>106</v>
      </c>
      <c r="H874" s="526" t="s">
        <v>106</v>
      </c>
      <c r="I874" s="924">
        <v>108.9</v>
      </c>
      <c r="J874" s="702">
        <f t="shared" si="224"/>
        <v>0.59687786960514233</v>
      </c>
      <c r="K874" s="927">
        <v>0.16250000000000001</v>
      </c>
      <c r="L874" s="639">
        <v>4</v>
      </c>
      <c r="M874" s="693">
        <f t="shared" si="225"/>
        <v>0.65</v>
      </c>
      <c r="N874" s="921" t="s">
        <v>4465</v>
      </c>
      <c r="O874" s="795">
        <v>0.14249999999999999</v>
      </c>
      <c r="P874" s="915">
        <v>43511</v>
      </c>
      <c r="Q874" s="915">
        <v>43529</v>
      </c>
      <c r="R874" s="693">
        <f t="shared" si="226"/>
        <v>14.035087719298259</v>
      </c>
      <c r="S874" s="759">
        <f>IF(INDEX(Historical!$D$7:$D$1437,MATCH(B874,Historical!$B$7:$B$1446,0))=0,"n/a",(INDEX(Historical!$C$7:$C$1437,MATCH(B874,Historical!$B$7:$B$1446,0))/INDEX(Historical!$D$7:$D$1437,MATCH(B874,Historical!$B$7:$B$1446,0))-1)*100)</f>
        <v>13.999999999999989</v>
      </c>
      <c r="T874" s="759">
        <f>IF(INDEX(Historical!$F$7:$F$1430,MATCH(B874,Historical!$B$7:$B$1446,0))=0,"n/a",((INDEX(Historical!$C$7:$C$1437,MATCH(B874,Historical!$B$7:$B$1446,0))/INDEX(Historical!$F$7:$F$1430,MATCH(B874,Historical!$B$7:$B$1446,0)))^(1/3)-1)*100)</f>
        <v>12.530855733856594</v>
      </c>
      <c r="U874" s="759">
        <f>IF(INDEX(Historical!$H$7:$H$1430,MATCH(B874,Historical!$B$7:$B$1446,0))=0,"n/a",((INDEX(Historical!$C$7:$C$1437,MATCH(B874,Historical!$B$7:$B$1446,0))/INDEX(Historical!$H$7:$H$1430,MATCH(B874,Historical!$B$7:$B$1446,0)))^(1/5)-1)*100)</f>
        <v>12.239306718204613</v>
      </c>
      <c r="V874" s="759">
        <f>IF(INDEX(Historical!$O$7:$O$1430,MATCH(B874,Historical!$B$7:$B$1446,0))=0,"n/a",((INDEX(Historical!$C$7:$C$1437,MATCH(B874,Historical!$B$7:$B$1446,0))/INDEX(Historical!$O$7:$O$1430,MATCH(B874,Historical!$B$7:$B$1446,0)))^(1/10)-1)*100)</f>
        <v>10.500834061722086</v>
      </c>
      <c r="W874" s="760">
        <f t="shared" si="227"/>
        <v>1.1655556736030763</v>
      </c>
      <c r="X874" s="761">
        <f t="shared" si="228"/>
        <v>1.6539603673249479</v>
      </c>
      <c r="Y874" s="926"/>
      <c r="Z874" s="702">
        <f t="shared" si="229"/>
        <v>20.061728395061728</v>
      </c>
      <c r="AA874" s="935">
        <f t="shared" si="230"/>
        <v>33.611111111111107</v>
      </c>
      <c r="AB874" s="639">
        <v>9</v>
      </c>
      <c r="AC874" s="916">
        <v>3.24</v>
      </c>
      <c r="AD874" s="916">
        <v>2.2200000000000002</v>
      </c>
      <c r="AE874" s="916">
        <v>2.65</v>
      </c>
      <c r="AF874" s="916">
        <v>4.13</v>
      </c>
      <c r="AG874" s="916">
        <v>13.900000000000002</v>
      </c>
      <c r="AH874" s="916">
        <v>-5.2</v>
      </c>
      <c r="AI874" s="916">
        <v>14.34</v>
      </c>
      <c r="AJ874" s="916">
        <v>7.3999999999999995</v>
      </c>
      <c r="AK874" s="916">
        <v>15.110000000000001</v>
      </c>
      <c r="AL874" s="928">
        <v>6640</v>
      </c>
      <c r="AM874" s="922">
        <v>0.5</v>
      </c>
      <c r="AN874" s="916">
        <v>0.73</v>
      </c>
      <c r="AO874" s="802">
        <f t="shared" si="231"/>
        <v>-20.774926523301353</v>
      </c>
      <c r="AP874" s="803">
        <f t="shared" si="232"/>
        <v>12.836184587809756</v>
      </c>
      <c r="AQ874" s="936">
        <f t="shared" si="233"/>
        <v>148.38490640213035</v>
      </c>
      <c r="AR874" s="702">
        <f>INDEX(Historical!$C$7:$C$1437,MATCH(B874,Historical!$B$7:$B$1446,0))*IF(AH874="n/a",1.03,IF(AH874&lt;0,1.01,IF(AH874&gt;10,1.1,(1+AH874/100))))</f>
        <v>0.57569999999999999</v>
      </c>
      <c r="AS874" s="935">
        <f t="shared" si="234"/>
        <v>0.63327</v>
      </c>
      <c r="AT874" s="935">
        <f t="shared" si="239"/>
        <v>0.69659700000000002</v>
      </c>
      <c r="AU874" s="935">
        <f t="shared" si="239"/>
        <v>0.76625670000000012</v>
      </c>
      <c r="AV874" s="935">
        <f t="shared" si="239"/>
        <v>0.84288237000000021</v>
      </c>
      <c r="AW874" s="702">
        <f t="shared" si="235"/>
        <v>3.5147060700000003</v>
      </c>
      <c r="AX874" s="810">
        <f t="shared" si="236"/>
        <v>3.2274619559228652</v>
      </c>
      <c r="AY874" s="991">
        <v>1.45</v>
      </c>
      <c r="AZ874" s="922">
        <v>59.209999999999994</v>
      </c>
      <c r="BA874" s="922">
        <v>3.51</v>
      </c>
      <c r="BB874" s="922">
        <v>12.959999999999999</v>
      </c>
      <c r="BC874" s="922">
        <v>30.12</v>
      </c>
      <c r="BD874" s="960"/>
      <c r="BE874" s="664">
        <v>2015</v>
      </c>
      <c r="BF874" s="946" t="e">
        <f>#VALUE!</f>
        <v>#VALUE!</v>
      </c>
      <c r="BG874" s="931">
        <v>5.8999999999999995</v>
      </c>
    </row>
    <row r="875" spans="1:59" s="537" customFormat="1" x14ac:dyDescent="0.2">
      <c r="A875" s="537" t="s">
        <v>1813</v>
      </c>
      <c r="B875" s="643" t="s">
        <v>1814</v>
      </c>
      <c r="C875" s="988" t="s">
        <v>4353</v>
      </c>
      <c r="D875" s="988" t="s">
        <v>4354</v>
      </c>
      <c r="E875" s="792">
        <v>8</v>
      </c>
      <c r="F875" s="526">
        <v>530</v>
      </c>
      <c r="G875" s="526" t="s">
        <v>37</v>
      </c>
      <c r="H875" s="526" t="s">
        <v>115</v>
      </c>
      <c r="I875" s="924">
        <v>26.8</v>
      </c>
      <c r="J875" s="702">
        <f t="shared" si="224"/>
        <v>5.0746268656716422</v>
      </c>
      <c r="K875" s="927">
        <v>0.34</v>
      </c>
      <c r="L875" s="639">
        <v>4</v>
      </c>
      <c r="M875" s="693">
        <f t="shared" si="225"/>
        <v>1.36</v>
      </c>
      <c r="N875" s="921" t="s">
        <v>149</v>
      </c>
      <c r="O875" s="795">
        <v>0.32</v>
      </c>
      <c r="P875" s="915">
        <v>43356</v>
      </c>
      <c r="Q875" s="915">
        <v>43371</v>
      </c>
      <c r="R875" s="693">
        <f t="shared" si="226"/>
        <v>6.2500000000000053</v>
      </c>
      <c r="S875" s="759">
        <f>IF(INDEX(Historical!$D$7:$D$1437,MATCH(B875,Historical!$B$7:$B$1446,0))=0,"n/a",(INDEX(Historical!$C$7:$C$1437,MATCH(B875,Historical!$B$7:$B$1446,0))/INDEX(Historical!$D$7:$D$1437,MATCH(B875,Historical!$B$7:$B$1446,0))-1)*100)</f>
        <v>5.600000000000005</v>
      </c>
      <c r="T875" s="759">
        <f>IF(INDEX(Historical!$F$7:$F$1430,MATCH(B875,Historical!$B$7:$B$1446,0))=0,"n/a",((INDEX(Historical!$C$7:$C$1437,MATCH(B875,Historical!$B$7:$B$1446,0))/INDEX(Historical!$F$7:$F$1430,MATCH(B875,Historical!$B$7:$B$1446,0)))^(1/3)-1)*100)</f>
        <v>3.228011545636722</v>
      </c>
      <c r="U875" s="759">
        <f>IF(INDEX(Historical!$H$7:$H$1430,MATCH(B875,Historical!$B$7:$B$1446,0))=0,"n/a",((INDEX(Historical!$C$7:$C$1437,MATCH(B875,Historical!$B$7:$B$1446,0))/INDEX(Historical!$H$7:$H$1430,MATCH(B875,Historical!$B$7:$B$1446,0)))^(1/5)-1)*100)</f>
        <v>10.25994778190622</v>
      </c>
      <c r="V875" s="759">
        <f>IF(INDEX(Historical!$O$7:$O$1430,MATCH(B875,Historical!$B$7:$B$1446,0))=0,"n/a",((INDEX(Historical!$C$7:$C$1437,MATCH(B875,Historical!$B$7:$B$1446,0))/INDEX(Historical!$O$7:$O$1430,MATCH(B875,Historical!$B$7:$B$1446,0)))^(1/10)-1)*100)</f>
        <v>4.0888731116521138</v>
      </c>
      <c r="W875" s="760">
        <f t="shared" si="227"/>
        <v>2.509236041751532</v>
      </c>
      <c r="X875" s="761">
        <f t="shared" si="228"/>
        <v>2.6999862583963736</v>
      </c>
      <c r="Y875" s="716"/>
      <c r="Z875" s="702">
        <f t="shared" si="229"/>
        <v>138.77551020408166</v>
      </c>
      <c r="AA875" s="935">
        <f t="shared" si="230"/>
        <v>27.346938775510207</v>
      </c>
      <c r="AB875" s="639">
        <v>12</v>
      </c>
      <c r="AC875" s="916">
        <v>0.98</v>
      </c>
      <c r="AD875" s="916">
        <v>5.45</v>
      </c>
      <c r="AE875" s="916">
        <v>2.68</v>
      </c>
      <c r="AF875" s="916">
        <v>2.27</v>
      </c>
      <c r="AG875" s="916" t="s">
        <v>137</v>
      </c>
      <c r="AH875" s="916">
        <v>18</v>
      </c>
      <c r="AI875" s="916">
        <v>35.78</v>
      </c>
      <c r="AJ875" s="916">
        <v>3.8</v>
      </c>
      <c r="AK875" s="916">
        <v>5</v>
      </c>
      <c r="AL875" s="928">
        <v>20010</v>
      </c>
      <c r="AM875" s="922">
        <v>0.2</v>
      </c>
      <c r="AN875" s="916">
        <v>0.76</v>
      </c>
      <c r="AO875" s="802">
        <f t="shared" si="231"/>
        <v>-12.012364127932344</v>
      </c>
      <c r="AP875" s="803">
        <f t="shared" si="232"/>
        <v>15.334574647577863</v>
      </c>
      <c r="AQ875" s="936">
        <f t="shared" si="233"/>
        <v>66.102446326768344</v>
      </c>
      <c r="AR875" s="702">
        <f>INDEX(Historical!$C$7:$C$1437,MATCH(B875,Historical!$B$7:$B$1446,0))*IF(AH875="n/a",1.03,IF(AH875&lt;0,1.01,IF(AH875&gt;10,1.1,(1+AH875/100))))</f>
        <v>1.4520000000000002</v>
      </c>
      <c r="AS875" s="935">
        <f t="shared" si="234"/>
        <v>1.5972000000000004</v>
      </c>
      <c r="AT875" s="935">
        <f t="shared" si="239"/>
        <v>1.6770600000000004</v>
      </c>
      <c r="AU875" s="935">
        <f t="shared" si="239"/>
        <v>1.7609130000000006</v>
      </c>
      <c r="AV875" s="935">
        <f t="shared" si="239"/>
        <v>1.8489586500000008</v>
      </c>
      <c r="AW875" s="702">
        <f t="shared" si="235"/>
        <v>8.3361316500000022</v>
      </c>
      <c r="AX875" s="810">
        <f t="shared" si="236"/>
        <v>31.104968843283586</v>
      </c>
      <c r="AY875" s="991">
        <v>1.62</v>
      </c>
      <c r="AZ875" s="922">
        <v>30.599999999999998</v>
      </c>
      <c r="BA875" s="922">
        <v>-30.19</v>
      </c>
      <c r="BB875" s="922">
        <v>3.1300000000000003</v>
      </c>
      <c r="BC875" s="922">
        <v>-5.6000000000000005</v>
      </c>
      <c r="BD875" s="960"/>
      <c r="BE875" s="664">
        <v>2011</v>
      </c>
      <c r="BF875" s="946" t="e">
        <f>#VALUE!</f>
        <v>#VALUE!</v>
      </c>
      <c r="BG875" s="931" t="s">
        <v>137</v>
      </c>
    </row>
    <row r="876" spans="1:59" s="537" customFormat="1" x14ac:dyDescent="0.2">
      <c r="A876" s="628" t="s">
        <v>4288</v>
      </c>
      <c r="B876" s="643" t="s">
        <v>4287</v>
      </c>
      <c r="C876" s="988" t="s">
        <v>247</v>
      </c>
      <c r="D876" s="988" t="s">
        <v>4387</v>
      </c>
      <c r="E876" s="792">
        <v>10</v>
      </c>
      <c r="F876" s="526">
        <v>350</v>
      </c>
      <c r="G876" s="526" t="s">
        <v>106</v>
      </c>
      <c r="H876" s="526" t="s">
        <v>106</v>
      </c>
      <c r="I876" s="924">
        <v>43.56</v>
      </c>
      <c r="J876" s="702">
        <f t="shared" si="224"/>
        <v>4.1322314049586781</v>
      </c>
      <c r="K876" s="934">
        <v>0.45</v>
      </c>
      <c r="L876" s="639">
        <v>4</v>
      </c>
      <c r="M876" s="693">
        <f t="shared" si="225"/>
        <v>1.8</v>
      </c>
      <c r="N876" s="921" t="s">
        <v>320</v>
      </c>
      <c r="O876" s="799">
        <v>0.41</v>
      </c>
      <c r="P876" s="915">
        <v>43539</v>
      </c>
      <c r="Q876" s="915">
        <v>43553</v>
      </c>
      <c r="R876" s="693">
        <f t="shared" si="226"/>
        <v>9.7560975609756184</v>
      </c>
      <c r="S876" s="759">
        <f>IF(INDEX(Historical!$D$7:$D$1437,MATCH(B876,Historical!$B$7:$B$1446,0))=0,"n/a",(INDEX(Historical!$C$7:$C$1437,MATCH(B876,Historical!$B$7:$B$1446,0))/INDEX(Historical!$D$7:$D$1437,MATCH(B876,Historical!$B$7:$B$1446,0))-1)*100)</f>
        <v>-18.534482758620683</v>
      </c>
      <c r="T876" s="759">
        <f>IF(INDEX(Historical!$F$7:$F$1430,MATCH(B876,Historical!$B$7:$B$1446,0))=0,"n/a",((INDEX(Historical!$C$7:$C$1437,MATCH(B876,Historical!$B$7:$B$1446,0))/INDEX(Historical!$F$7:$F$1430,MATCH(B876,Historical!$B$7:$B$1446,0)))^(1/3)-1)*100)</f>
        <v>4.0041911525952045</v>
      </c>
      <c r="U876" s="759">
        <f>IF(INDEX(Historical!$H$7:$H$1430,MATCH(B876,Historical!$B$7:$B$1446,0))=0,"n/a",((INDEX(Historical!$C$7:$C$1437,MATCH(B876,Historical!$B$7:$B$1446,0))/INDEX(Historical!$H$7:$H$1430,MATCH(B876,Historical!$B$7:$B$1446,0)))^(1/5)-1)*100)</f>
        <v>10.255626912397631</v>
      </c>
      <c r="V876" s="759">
        <f>IF(INDEX(Historical!$O$7:$O$1430,MATCH(B876,Historical!$B$7:$B$1446,0))=0,"n/a",((INDEX(Historical!$C$7:$C$1437,MATCH(B876,Historical!$B$7:$B$1446,0))/INDEX(Historical!$O$7:$O$1430,MATCH(B876,Historical!$B$7:$B$1446,0)))^(1/10)-1)*100)</f>
        <v>28.007136371788242</v>
      </c>
      <c r="W876" s="760">
        <f t="shared" si="227"/>
        <v>0.36617906151691343</v>
      </c>
      <c r="X876" s="761" t="str">
        <f t="shared" si="228"/>
        <v>n/a</v>
      </c>
      <c r="Y876" s="728" t="s">
        <v>957</v>
      </c>
      <c r="Z876" s="702">
        <f t="shared" si="229"/>
        <v>66.666666666666657</v>
      </c>
      <c r="AA876" s="935">
        <f t="shared" si="230"/>
        <v>16.133333333333333</v>
      </c>
      <c r="AB876" s="639">
        <v>12</v>
      </c>
      <c r="AC876" s="916">
        <v>2.7</v>
      </c>
      <c r="AD876" s="916">
        <v>8.59</v>
      </c>
      <c r="AE876" s="916">
        <v>1.03</v>
      </c>
      <c r="AF876" s="916" t="s">
        <v>137</v>
      </c>
      <c r="AG876" s="918">
        <v>-277.7</v>
      </c>
      <c r="AH876" s="916">
        <v>16.8</v>
      </c>
      <c r="AI876" s="916">
        <v>11.18</v>
      </c>
      <c r="AJ876" s="916">
        <v>-3.5000000000000004</v>
      </c>
      <c r="AK876" s="916">
        <v>1.8800000000000001</v>
      </c>
      <c r="AL876" s="928">
        <v>4030.0000000000005</v>
      </c>
      <c r="AM876" s="922">
        <v>1.7999999999999998</v>
      </c>
      <c r="AN876" s="916" t="s">
        <v>137</v>
      </c>
      <c r="AO876" s="802">
        <f t="shared" si="231"/>
        <v>-1.7454750159770249</v>
      </c>
      <c r="AP876" s="803">
        <f t="shared" si="232"/>
        <v>14.387858317356308</v>
      </c>
      <c r="AQ876" s="936" t="str">
        <f t="shared" si="233"/>
        <v>n/a</v>
      </c>
      <c r="AR876" s="702">
        <f>INDEX(Historical!$C$7:$C$1437,MATCH(B876,Historical!$B$7:$B$1446,0))*IF(AH876="n/a",1.03,IF(AH876&lt;0,1.01,IF(AH876&gt;10,1.1,(1+AH876/100))))</f>
        <v>2.0790000000000002</v>
      </c>
      <c r="AS876" s="935">
        <f t="shared" si="234"/>
        <v>2.2869000000000006</v>
      </c>
      <c r="AT876" s="935">
        <f t="shared" si="239"/>
        <v>2.3298937200000003</v>
      </c>
      <c r="AU876" s="935">
        <f t="shared" si="239"/>
        <v>2.373695721936</v>
      </c>
      <c r="AV876" s="935">
        <f t="shared" si="239"/>
        <v>2.4183212015083968</v>
      </c>
      <c r="AW876" s="702">
        <f t="shared" si="235"/>
        <v>11.487810643444398</v>
      </c>
      <c r="AX876" s="810">
        <f t="shared" si="236"/>
        <v>26.372384397255271</v>
      </c>
      <c r="AY876" s="991">
        <v>1.52</v>
      </c>
      <c r="AZ876" s="922">
        <v>29.84</v>
      </c>
      <c r="BA876" s="922">
        <v>-17.919999999999998</v>
      </c>
      <c r="BB876" s="922">
        <v>1.29</v>
      </c>
      <c r="BC876" s="922">
        <v>4.37</v>
      </c>
      <c r="BD876" s="960"/>
      <c r="BE876" s="664">
        <v>2010</v>
      </c>
      <c r="BF876" s="946" t="e">
        <f>#VALUE!</f>
        <v>#VALUE!</v>
      </c>
      <c r="BG876" s="931">
        <v>8.3000000000000007</v>
      </c>
    </row>
    <row r="877" spans="1:59" s="537" customFormat="1" x14ac:dyDescent="0.2">
      <c r="A877" s="537" t="s">
        <v>870</v>
      </c>
      <c r="B877" s="643" t="s">
        <v>871</v>
      </c>
      <c r="C877" s="988" t="s">
        <v>131</v>
      </c>
      <c r="D877" s="988" t="s">
        <v>4363</v>
      </c>
      <c r="E877" s="792">
        <v>16</v>
      </c>
      <c r="F877" s="526">
        <v>235</v>
      </c>
      <c r="G877" s="526" t="s">
        <v>37</v>
      </c>
      <c r="H877" s="526" t="s">
        <v>115</v>
      </c>
      <c r="I877" s="924">
        <v>56.5</v>
      </c>
      <c r="J877" s="702">
        <f t="shared" si="224"/>
        <v>2.8672566371681416</v>
      </c>
      <c r="K877" s="927">
        <v>0.40500000000000003</v>
      </c>
      <c r="L877" s="639">
        <v>4</v>
      </c>
      <c r="M877" s="693">
        <f t="shared" si="225"/>
        <v>1.62</v>
      </c>
      <c r="N877" s="921" t="s">
        <v>460</v>
      </c>
      <c r="O877" s="795">
        <v>0.38</v>
      </c>
      <c r="P877" s="915">
        <v>43538</v>
      </c>
      <c r="Q877" s="915">
        <v>43575</v>
      </c>
      <c r="R877" s="693">
        <f t="shared" si="226"/>
        <v>6.5789473684210575</v>
      </c>
      <c r="S877" s="759">
        <f>IF(INDEX(Historical!$D$7:$D$1437,MATCH(B877,Historical!$B$7:$B$1446,0))=0,"n/a",(INDEX(Historical!$C$7:$C$1437,MATCH(B877,Historical!$B$7:$B$1446,0))/INDEX(Historical!$D$7:$D$1437,MATCH(B877,Historical!$B$7:$B$1446,0))-1)*100)</f>
        <v>5.6338028169014009</v>
      </c>
      <c r="T877" s="759">
        <f>IF(INDEX(Historical!$F$7:$F$1430,MATCH(B877,Historical!$B$7:$B$1446,0))=0,"n/a",((INDEX(Historical!$C$7:$C$1437,MATCH(B877,Historical!$B$7:$B$1446,0))/INDEX(Historical!$F$7:$F$1430,MATCH(B877,Historical!$B$7:$B$1446,0)))^(1/3)-1)*100)</f>
        <v>5.983983294832651</v>
      </c>
      <c r="U877" s="759">
        <f>IF(INDEX(Historical!$H$7:$H$1430,MATCH(B877,Historical!$B$7:$B$1446,0))=0,"n/a",((INDEX(Historical!$C$7:$C$1437,MATCH(B877,Historical!$B$7:$B$1446,0))/INDEX(Historical!$H$7:$H$1430,MATCH(B877,Historical!$B$7:$B$1446,0)))^(1/5)-1)*100)</f>
        <v>6.3995312815083638</v>
      </c>
      <c r="V877" s="759">
        <f>IF(INDEX(Historical!$O$7:$O$1430,MATCH(B877,Historical!$B$7:$B$1446,0))=0,"n/a",((INDEX(Historical!$C$7:$C$1437,MATCH(B877,Historical!$B$7:$B$1446,0))/INDEX(Historical!$O$7:$O$1430,MATCH(B877,Historical!$B$7:$B$1446,0)))^(1/10)-1)*100)</f>
        <v>4.8402299471920429</v>
      </c>
      <c r="W877" s="760">
        <f t="shared" si="227"/>
        <v>1.3221543916980467</v>
      </c>
      <c r="X877" s="761" t="str">
        <f t="shared" si="228"/>
        <v>n/a</v>
      </c>
      <c r="Y877" s="925"/>
      <c r="Z877" s="702">
        <f t="shared" si="229"/>
        <v>82.653061224489804</v>
      </c>
      <c r="AA877" s="935">
        <f t="shared" si="230"/>
        <v>28.826530612244898</v>
      </c>
      <c r="AB877" s="639">
        <v>12</v>
      </c>
      <c r="AC877" s="916">
        <v>1.96</v>
      </c>
      <c r="AD877" s="916">
        <v>4.6100000000000003</v>
      </c>
      <c r="AE877" s="916">
        <v>2.48</v>
      </c>
      <c r="AF877" s="916">
        <v>2.38</v>
      </c>
      <c r="AG877" s="916">
        <v>10.4</v>
      </c>
      <c r="AH877" s="916">
        <v>-22.8</v>
      </c>
      <c r="AI877" s="916">
        <v>6.8599999999999994</v>
      </c>
      <c r="AJ877" s="916">
        <v>-1.4000000000000001</v>
      </c>
      <c r="AK877" s="916">
        <v>6.25</v>
      </c>
      <c r="AL877" s="928">
        <v>29120</v>
      </c>
      <c r="AM877" s="922">
        <v>0.2</v>
      </c>
      <c r="AN877" s="916">
        <v>1.41</v>
      </c>
      <c r="AO877" s="802">
        <f t="shared" si="231"/>
        <v>-19.559742693568392</v>
      </c>
      <c r="AP877" s="803">
        <f t="shared" si="232"/>
        <v>9.2667879186765063</v>
      </c>
      <c r="AQ877" s="936">
        <f t="shared" si="233"/>
        <v>74.619768331261668</v>
      </c>
      <c r="AR877" s="702">
        <f>INDEX(Historical!$C$7:$C$1437,MATCH(B877,Historical!$B$7:$B$1446,0))*IF(AH877="n/a",1.03,IF(AH877&lt;0,1.01,IF(AH877&gt;10,1.1,(1+AH877/100))))</f>
        <v>1.5150000000000001</v>
      </c>
      <c r="AS877" s="935">
        <f t="shared" si="234"/>
        <v>1.6189290000000001</v>
      </c>
      <c r="AT877" s="935">
        <f t="shared" si="239"/>
        <v>1.7201120625000001</v>
      </c>
      <c r="AU877" s="935">
        <f t="shared" si="239"/>
        <v>1.8276190664062502</v>
      </c>
      <c r="AV877" s="935">
        <f t="shared" si="239"/>
        <v>1.9418452580566408</v>
      </c>
      <c r="AW877" s="702">
        <f t="shared" si="235"/>
        <v>8.6235053869628899</v>
      </c>
      <c r="AX877" s="810">
        <f t="shared" si="236"/>
        <v>15.262841392854673</v>
      </c>
      <c r="AY877" s="991">
        <v>0.2</v>
      </c>
      <c r="AZ877" s="922">
        <v>34.56</v>
      </c>
      <c r="BA877" s="922">
        <v>-1.76</v>
      </c>
      <c r="BB877" s="922">
        <v>1.77</v>
      </c>
      <c r="BC877" s="922">
        <v>11.18</v>
      </c>
      <c r="BD877" s="960"/>
      <c r="BE877" s="664">
        <v>2004</v>
      </c>
      <c r="BF877" s="946" t="e">
        <f>#VALUE!</f>
        <v>#VALUE!</v>
      </c>
      <c r="BG877" s="931">
        <v>2.8000000000000003</v>
      </c>
    </row>
    <row r="878" spans="1:59" s="537" customFormat="1" x14ac:dyDescent="0.2">
      <c r="A878" s="537" t="s">
        <v>872</v>
      </c>
      <c r="B878" s="643" t="s">
        <v>873</v>
      </c>
      <c r="C878" s="988" t="s">
        <v>4224</v>
      </c>
      <c r="D878" s="988" t="s">
        <v>4360</v>
      </c>
      <c r="E878" s="792">
        <v>17</v>
      </c>
      <c r="F878" s="526">
        <v>206</v>
      </c>
      <c r="G878" s="526" t="s">
        <v>106</v>
      </c>
      <c r="H878" s="526" t="s">
        <v>106</v>
      </c>
      <c r="I878" s="924">
        <v>120.14</v>
      </c>
      <c r="J878" s="702">
        <f t="shared" si="224"/>
        <v>1.2318961211919428</v>
      </c>
      <c r="K878" s="927">
        <v>0.37</v>
      </c>
      <c r="L878" s="639">
        <v>4</v>
      </c>
      <c r="M878" s="693">
        <f t="shared" si="225"/>
        <v>1.48</v>
      </c>
      <c r="N878" s="921" t="s">
        <v>423</v>
      </c>
      <c r="O878" s="795">
        <v>0.36</v>
      </c>
      <c r="P878" s="915">
        <v>43600</v>
      </c>
      <c r="Q878" s="915">
        <v>43619</v>
      </c>
      <c r="R878" s="693">
        <f t="shared" si="226"/>
        <v>2.7777777777777803</v>
      </c>
      <c r="S878" s="759">
        <f>IF(INDEX(Historical!$D$7:$D$1437,MATCH(B878,Historical!$B$7:$B$1446,0))=0,"n/a",(INDEX(Historical!$C$7:$C$1437,MATCH(B878,Historical!$B$7:$B$1446,0))/INDEX(Historical!$D$7:$D$1437,MATCH(B878,Historical!$B$7:$B$1446,0))-1)*100)</f>
        <v>3.6231884057970953</v>
      </c>
      <c r="T878" s="759">
        <f>IF(INDEX(Historical!$F$7:$F$1430,MATCH(B878,Historical!$B$7:$B$1446,0))=0,"n/a",((INDEX(Historical!$C$7:$C$1437,MATCH(B878,Historical!$B$7:$B$1446,0))/INDEX(Historical!$F$7:$F$1430,MATCH(B878,Historical!$B$7:$B$1446,0)))^(1/3)-1)*100)</f>
        <v>5.4367641392257138</v>
      </c>
      <c r="U878" s="759">
        <f>IF(INDEX(Historical!$H$7:$H$1430,MATCH(B878,Historical!$B$7:$B$1446,0))=0,"n/a",((INDEX(Historical!$C$7:$C$1437,MATCH(B878,Historical!$B$7:$B$1446,0))/INDEX(Historical!$H$7:$H$1430,MATCH(B878,Historical!$B$7:$B$1446,0)))^(1/5)-1)*100)</f>
        <v>8.0719183702249389</v>
      </c>
      <c r="V878" s="759">
        <f>IF(INDEX(Historical!$O$7:$O$1430,MATCH(B878,Historical!$B$7:$B$1446,0))=0,"n/a",((INDEX(Historical!$C$7:$C$1437,MATCH(B878,Historical!$B$7:$B$1446,0))/INDEX(Historical!$O$7:$O$1430,MATCH(B878,Historical!$B$7:$B$1446,0)))^(1/10)-1)*100)</f>
        <v>10.228583816212634</v>
      </c>
      <c r="W878" s="760">
        <f t="shared" si="227"/>
        <v>0.78915307487930919</v>
      </c>
      <c r="X878" s="761">
        <f t="shared" si="228"/>
        <v>0.79919983863613242</v>
      </c>
      <c r="Y878" s="925"/>
      <c r="Z878" s="702">
        <f t="shared" si="229"/>
        <v>42.65129682997118</v>
      </c>
      <c r="AA878" s="935">
        <f t="shared" si="230"/>
        <v>34.622478386167145</v>
      </c>
      <c r="AB878" s="639">
        <v>3</v>
      </c>
      <c r="AC878" s="916">
        <v>3.47</v>
      </c>
      <c r="AD878" s="916">
        <v>3.27</v>
      </c>
      <c r="AE878" s="916">
        <v>9.94</v>
      </c>
      <c r="AF878" s="916">
        <v>11.53</v>
      </c>
      <c r="AG878" s="916">
        <v>15.299999999999999</v>
      </c>
      <c r="AH878" s="916">
        <v>24.9</v>
      </c>
      <c r="AI878" s="916">
        <v>14.09</v>
      </c>
      <c r="AJ878" s="916">
        <v>10.100000000000001</v>
      </c>
      <c r="AK878" s="916">
        <v>10.59</v>
      </c>
      <c r="AL878" s="928">
        <v>30400</v>
      </c>
      <c r="AM878" s="922">
        <v>0.21</v>
      </c>
      <c r="AN878" s="916">
        <v>0.65</v>
      </c>
      <c r="AO878" s="802">
        <f t="shared" si="231"/>
        <v>-25.318663894750266</v>
      </c>
      <c r="AP878" s="803">
        <f t="shared" si="232"/>
        <v>9.3038144914168814</v>
      </c>
      <c r="AQ878" s="936">
        <f t="shared" si="233"/>
        <v>321.21368332343155</v>
      </c>
      <c r="AR878" s="702">
        <f>INDEX(Historical!$C$7:$C$1437,MATCH(B878,Historical!$B$7:$B$1446,0))*IF(AH878="n/a",1.03,IF(AH878&lt;0,1.01,IF(AH878&gt;10,1.1,(1+AH878/100))))</f>
        <v>1.573</v>
      </c>
      <c r="AS878" s="935">
        <f t="shared" si="234"/>
        <v>1.7303000000000002</v>
      </c>
      <c r="AT878" s="935">
        <f t="shared" si="239"/>
        <v>1.9033300000000004</v>
      </c>
      <c r="AU878" s="935">
        <f t="shared" si="239"/>
        <v>2.0936630000000007</v>
      </c>
      <c r="AV878" s="935">
        <f t="shared" si="239"/>
        <v>2.3030293000000008</v>
      </c>
      <c r="AW878" s="702">
        <f t="shared" si="235"/>
        <v>9.6033223000000021</v>
      </c>
      <c r="AX878" s="810">
        <f t="shared" si="236"/>
        <v>7.9934428999500593</v>
      </c>
      <c r="AY878" s="991">
        <v>1.1100000000000001</v>
      </c>
      <c r="AZ878" s="922">
        <v>88.48</v>
      </c>
      <c r="BA878" s="922">
        <v>-15.160000000000002</v>
      </c>
      <c r="BB878" s="922">
        <v>-4.82</v>
      </c>
      <c r="BC878" s="922">
        <v>27.38</v>
      </c>
      <c r="BD878" s="960"/>
      <c r="BE878" s="664">
        <v>2003</v>
      </c>
      <c r="BF878" s="946" t="e">
        <f>#VALUE!</f>
        <v>#VALUE!</v>
      </c>
      <c r="BG878" s="931">
        <v>7.3</v>
      </c>
    </row>
    <row r="879" spans="1:59" s="537" customFormat="1" x14ac:dyDescent="0.2">
      <c r="A879" s="537" t="s">
        <v>226</v>
      </c>
      <c r="B879" s="643" t="s">
        <v>227</v>
      </c>
      <c r="C879" s="988" t="s">
        <v>179</v>
      </c>
      <c r="D879" s="988" t="s">
        <v>4371</v>
      </c>
      <c r="E879" s="792">
        <v>37</v>
      </c>
      <c r="F879" s="526">
        <v>74</v>
      </c>
      <c r="G879" s="526" t="s">
        <v>37</v>
      </c>
      <c r="H879" s="526" t="s">
        <v>37</v>
      </c>
      <c r="I879" s="916">
        <v>80.28</v>
      </c>
      <c r="J879" s="702">
        <f t="shared" si="224"/>
        <v>4.3348281016442458</v>
      </c>
      <c r="K879" s="927">
        <v>0.87</v>
      </c>
      <c r="L879" s="639">
        <v>4</v>
      </c>
      <c r="M879" s="693">
        <f t="shared" si="225"/>
        <v>3.48</v>
      </c>
      <c r="N879" s="921" t="s">
        <v>143</v>
      </c>
      <c r="O879" s="795">
        <v>0.82</v>
      </c>
      <c r="P879" s="915">
        <v>43595</v>
      </c>
      <c r="Q879" s="915">
        <v>43626</v>
      </c>
      <c r="R879" s="693">
        <f t="shared" si="226"/>
        <v>6.0975609756097624</v>
      </c>
      <c r="S879" s="759">
        <f>IF(INDEX(Historical!$D$7:$D$1437,MATCH(B879,Historical!$B$7:$B$1446,0))=0,"n/a",(INDEX(Historical!$C$7:$C$1437,MATCH(B879,Historical!$B$7:$B$1446,0))/INDEX(Historical!$D$7:$D$1437,MATCH(B879,Historical!$B$7:$B$1446,0))-1)*100)</f>
        <v>5.555555555555558</v>
      </c>
      <c r="T879" s="759">
        <f>IF(INDEX(Historical!$F$7:$F$1430,MATCH(B879,Historical!$B$7:$B$1446,0))=0,"n/a",((INDEX(Historical!$C$7:$C$1437,MATCH(B879,Historical!$B$7:$B$1446,0))/INDEX(Historical!$F$7:$F$1430,MATCH(B879,Historical!$B$7:$B$1446,0)))^(1/3)-1)*100)</f>
        <v>3.8970806842840267</v>
      </c>
      <c r="U879" s="759">
        <f>IF(INDEX(Historical!$H$7:$H$1430,MATCH(B879,Historical!$B$7:$B$1446,0))=0,"n/a",((INDEX(Historical!$C$7:$C$1437,MATCH(B879,Historical!$B$7:$B$1446,0))/INDEX(Historical!$H$7:$H$1430,MATCH(B879,Historical!$B$7:$B$1446,0)))^(1/5)-1)*100)</f>
        <v>5.5974626920563653</v>
      </c>
      <c r="V879" s="759">
        <f>IF(INDEX(Historical!$O$7:$O$1430,MATCH(B879,Historical!$B$7:$B$1446,0))=0,"n/a",((INDEX(Historical!$C$7:$C$1437,MATCH(B879,Historical!$B$7:$B$1446,0))/INDEX(Historical!$O$7:$O$1430,MATCH(B879,Historical!$B$7:$B$1446,0)))^(1/10)-1)*100)</f>
        <v>7.6185366531503318</v>
      </c>
      <c r="W879" s="760">
        <f t="shared" si="227"/>
        <v>0.73471625154441766</v>
      </c>
      <c r="X879" s="761" t="str">
        <f t="shared" si="228"/>
        <v>n/a</v>
      </c>
      <c r="Y879" s="925"/>
      <c r="Z879" s="702">
        <f t="shared" si="229"/>
        <v>71.311475409836063</v>
      </c>
      <c r="AA879" s="935">
        <f t="shared" si="230"/>
        <v>16.450819672131146</v>
      </c>
      <c r="AB879" s="639">
        <v>12</v>
      </c>
      <c r="AC879" s="916">
        <v>4.88</v>
      </c>
      <c r="AD879" s="916">
        <v>1.03</v>
      </c>
      <c r="AE879" s="916">
        <v>1.24</v>
      </c>
      <c r="AF879" s="916">
        <v>1.79</v>
      </c>
      <c r="AG879" s="916">
        <v>11</v>
      </c>
      <c r="AH879" s="916">
        <v>48.8</v>
      </c>
      <c r="AI879" s="916">
        <v>28.33</v>
      </c>
      <c r="AJ879" s="916">
        <v>-8.2000000000000011</v>
      </c>
      <c r="AK879" s="916">
        <v>15.939999999999998</v>
      </c>
      <c r="AL879" s="928">
        <v>347140</v>
      </c>
      <c r="AM879" s="922">
        <v>0.2</v>
      </c>
      <c r="AN879" s="916">
        <v>0.2</v>
      </c>
      <c r="AO879" s="802">
        <f t="shared" si="231"/>
        <v>-6.5185288784305353</v>
      </c>
      <c r="AP879" s="803">
        <f t="shared" si="232"/>
        <v>9.9322907937006111</v>
      </c>
      <c r="AQ879" s="936">
        <f t="shared" si="233"/>
        <v>14.400791009531734</v>
      </c>
      <c r="AR879" s="702">
        <f>INDEX(Historical!$C$7:$C$1437,MATCH(B879,Historical!$B$7:$B$1446,0))*IF(AH879="n/a",1.03,IF(AH879&lt;0,1.01,IF(AH879&gt;10,1.1,(1+AH879/100))))</f>
        <v>3.5530000000000004</v>
      </c>
      <c r="AS879" s="935">
        <f t="shared" si="234"/>
        <v>3.9083000000000006</v>
      </c>
      <c r="AT879" s="935">
        <f t="shared" si="239"/>
        <v>4.2991300000000008</v>
      </c>
      <c r="AU879" s="935">
        <f t="shared" si="239"/>
        <v>4.7290430000000017</v>
      </c>
      <c r="AV879" s="935">
        <f t="shared" si="239"/>
        <v>5.2019473000000023</v>
      </c>
      <c r="AW879" s="702">
        <f t="shared" si="235"/>
        <v>21.691420300000004</v>
      </c>
      <c r="AX879" s="810">
        <f t="shared" si="236"/>
        <v>27.019706402590938</v>
      </c>
      <c r="AY879" s="991">
        <v>0.9</v>
      </c>
      <c r="AZ879" s="922">
        <v>24.18</v>
      </c>
      <c r="BA879" s="922">
        <v>-8.1</v>
      </c>
      <c r="BB879" s="922">
        <v>-0.33999999999999997</v>
      </c>
      <c r="BC879" s="922">
        <v>1.6199999999999999</v>
      </c>
      <c r="BD879" s="960"/>
      <c r="BE879" s="664">
        <v>1983</v>
      </c>
      <c r="BF879" s="946" t="e">
        <f>#VALUE!</f>
        <v>#VALUE!</v>
      </c>
      <c r="BG879" s="931">
        <v>6</v>
      </c>
    </row>
    <row r="880" spans="1:59" s="537" customFormat="1" x14ac:dyDescent="0.2">
      <c r="A880" s="609" t="s">
        <v>1119</v>
      </c>
      <c r="B880" s="643" t="s">
        <v>1120</v>
      </c>
      <c r="C880" s="988" t="s">
        <v>154</v>
      </c>
      <c r="D880" s="988" t="s">
        <v>4358</v>
      </c>
      <c r="E880" s="793">
        <v>7</v>
      </c>
      <c r="F880" s="526">
        <v>593</v>
      </c>
      <c r="G880" s="526" t="s">
        <v>106</v>
      </c>
      <c r="H880" s="526" t="s">
        <v>106</v>
      </c>
      <c r="I880" s="924">
        <v>51.13</v>
      </c>
      <c r="J880" s="702">
        <f t="shared" si="224"/>
        <v>0.6845296303539995</v>
      </c>
      <c r="K880" s="927">
        <v>8.7499999999999994E-2</v>
      </c>
      <c r="L880" s="639">
        <v>4</v>
      </c>
      <c r="M880" s="693">
        <f t="shared" si="225"/>
        <v>0.35</v>
      </c>
      <c r="N880" s="921" t="s">
        <v>241</v>
      </c>
      <c r="O880" s="795">
        <v>7.7499999999999999E-2</v>
      </c>
      <c r="P880" s="917">
        <v>42823</v>
      </c>
      <c r="Q880" s="917">
        <v>42838</v>
      </c>
      <c r="R880" s="693">
        <f t="shared" si="226"/>
        <v>12.903225806451607</v>
      </c>
      <c r="S880" s="759">
        <f>IF(INDEX(Historical!$D$7:$D$1437,MATCH(B880,Historical!$B$7:$B$1446,0))=0,"n/a",(INDEX(Historical!$C$7:$C$1437,MATCH(B880,Historical!$B$7:$B$1446,0))/INDEX(Historical!$D$7:$D$1437,MATCH(B880,Historical!$B$7:$B$1446,0))-1)*100)</f>
        <v>2.941176470588247</v>
      </c>
      <c r="T880" s="759">
        <f>IF(INDEX(Historical!$F$7:$F$1430,MATCH(B880,Historical!$B$7:$B$1446,0))=0,"n/a",((INDEX(Historical!$C$7:$C$1437,MATCH(B880,Historical!$B$7:$B$1446,0))/INDEX(Historical!$F$7:$F$1430,MATCH(B880,Historical!$B$7:$B$1446,0)))^(1/3)-1)*100)</f>
        <v>7.245083423338583</v>
      </c>
      <c r="U880" s="759">
        <f>IF(INDEX(Historical!$H$7:$H$1430,MATCH(B880,Historical!$B$7:$B$1446,0))=0,"n/a",((INDEX(Historical!$C$7:$C$1437,MATCH(B880,Historical!$B$7:$B$1446,0))/INDEX(Historical!$H$7:$H$1430,MATCH(B880,Historical!$B$7:$B$1446,0)))^(1/5)-1)*100)</f>
        <v>7.6146159865801977</v>
      </c>
      <c r="V880" s="759">
        <f>IF(INDEX(Historical!$O$7:$O$1430,MATCH(B880,Historical!$B$7:$B$1446,0))=0,"n/a",((INDEX(Historical!$C$7:$C$1437,MATCH(B880,Historical!$B$7:$B$1446,0))/INDEX(Historical!$O$7:$O$1430,MATCH(B880,Historical!$B$7:$B$1446,0)))^(1/10)-1)*100)</f>
        <v>6.8758431498721739</v>
      </c>
      <c r="W880" s="760">
        <f t="shared" si="227"/>
        <v>1.1074446901427293</v>
      </c>
      <c r="X880" s="761" t="str">
        <f t="shared" si="228"/>
        <v>n/a</v>
      </c>
      <c r="Y880" s="727" t="s">
        <v>4427</v>
      </c>
      <c r="Z880" s="702" t="str">
        <f t="shared" si="229"/>
        <v>n/a</v>
      </c>
      <c r="AA880" s="935" t="str">
        <f t="shared" si="230"/>
        <v>n/a</v>
      </c>
      <c r="AB880" s="639">
        <v>12</v>
      </c>
      <c r="AC880" s="916">
        <v>-4.51</v>
      </c>
      <c r="AD880" s="916" t="s">
        <v>137</v>
      </c>
      <c r="AE880" s="916">
        <v>2.85</v>
      </c>
      <c r="AF880" s="916">
        <v>2.2200000000000002</v>
      </c>
      <c r="AG880" s="916">
        <v>-18.3</v>
      </c>
      <c r="AH880" s="918">
        <v>32.1</v>
      </c>
      <c r="AI880" s="918">
        <v>13.530000000000001</v>
      </c>
      <c r="AJ880" s="916">
        <v>-32.6</v>
      </c>
      <c r="AK880" s="916">
        <v>8.81</v>
      </c>
      <c r="AL880" s="928">
        <v>11380</v>
      </c>
      <c r="AM880" s="922">
        <v>0.3</v>
      </c>
      <c r="AN880" s="916">
        <v>0.32</v>
      </c>
      <c r="AO880" s="802" t="str">
        <f t="shared" si="231"/>
        <v>n/a</v>
      </c>
      <c r="AP880" s="803">
        <f t="shared" si="232"/>
        <v>8.2991456169341973</v>
      </c>
      <c r="AQ880" s="936" t="str">
        <f t="shared" si="233"/>
        <v>n/a</v>
      </c>
      <c r="AR880" s="702">
        <f>INDEX(Historical!$C$7:$C$1437,MATCH(B880,Historical!$B$7:$B$1446,0))*IF(AH880="n/a",1.03,IF(AH880&lt;0,1.01,IF(AH880&gt;10,1.1,(1+AH880/100))))</f>
        <v>0.38500000000000001</v>
      </c>
      <c r="AS880" s="935">
        <f t="shared" si="234"/>
        <v>0.42350000000000004</v>
      </c>
      <c r="AT880" s="935">
        <f t="shared" si="239"/>
        <v>0.46081035000000009</v>
      </c>
      <c r="AU880" s="935">
        <f t="shared" si="239"/>
        <v>0.50140774183500014</v>
      </c>
      <c r="AV880" s="935">
        <f t="shared" si="239"/>
        <v>0.54558176389066371</v>
      </c>
      <c r="AW880" s="702">
        <f t="shared" si="235"/>
        <v>2.3162998557256635</v>
      </c>
      <c r="AX880" s="810">
        <f t="shared" si="236"/>
        <v>4.5302168115111741</v>
      </c>
      <c r="AY880" s="991">
        <v>1.1100000000000001</v>
      </c>
      <c r="AZ880" s="922">
        <v>50.690000000000005</v>
      </c>
      <c r="BA880" s="922">
        <v>-0.72</v>
      </c>
      <c r="BB880" s="922">
        <v>5.7799999999999994</v>
      </c>
      <c r="BC880" s="922">
        <v>23.32</v>
      </c>
      <c r="BD880" s="960"/>
      <c r="BE880" s="664">
        <v>2013</v>
      </c>
      <c r="BF880" s="946" t="e">
        <f>#VALUE!</f>
        <v>#VALUE!</v>
      </c>
      <c r="BG880" s="931">
        <v>-11</v>
      </c>
    </row>
    <row r="881" spans="1:59" s="537" customFormat="1" x14ac:dyDescent="0.2">
      <c r="A881" s="628" t="s">
        <v>1832</v>
      </c>
      <c r="B881" s="643" t="s">
        <v>1833</v>
      </c>
      <c r="C881" s="988" t="s">
        <v>112</v>
      </c>
      <c r="D881" s="988" t="s">
        <v>213</v>
      </c>
      <c r="E881" s="792">
        <v>9</v>
      </c>
      <c r="F881" s="526">
        <v>439</v>
      </c>
      <c r="G881" s="526" t="s">
        <v>37</v>
      </c>
      <c r="H881" s="526" t="s">
        <v>37</v>
      </c>
      <c r="I881" s="924">
        <v>83.4</v>
      </c>
      <c r="J881" s="702">
        <f t="shared" si="224"/>
        <v>1.1510791366906474</v>
      </c>
      <c r="K881" s="927">
        <v>0.24</v>
      </c>
      <c r="L881" s="639">
        <v>4</v>
      </c>
      <c r="M881" s="693">
        <f t="shared" si="225"/>
        <v>0.96</v>
      </c>
      <c r="N881" s="921" t="s">
        <v>149</v>
      </c>
      <c r="O881" s="795">
        <v>0.21</v>
      </c>
      <c r="P881" s="915">
        <v>43509</v>
      </c>
      <c r="Q881" s="915">
        <v>43538</v>
      </c>
      <c r="R881" s="693">
        <f t="shared" si="226"/>
        <v>14.285714285714285</v>
      </c>
      <c r="S881" s="759">
        <f>IF(INDEX(Historical!$D$7:$D$1437,MATCH(B881,Historical!$B$7:$B$1446,0))=0,"n/a",(INDEX(Historical!$C$7:$C$1437,MATCH(B881,Historical!$B$7:$B$1446,0))/INDEX(Historical!$D$7:$D$1437,MATCH(B881,Historical!$B$7:$B$1446,0))-1)*100)</f>
        <v>16.666666666666675</v>
      </c>
      <c r="T881" s="759">
        <f>IF(INDEX(Historical!$F$7:$F$1430,MATCH(B881,Historical!$B$7:$B$1446,0))=0,"n/a",((INDEX(Historical!$C$7:$C$1437,MATCH(B881,Historical!$B$7:$B$1446,0))/INDEX(Historical!$F$7:$F$1430,MATCH(B881,Historical!$B$7:$B$1446,0)))^(1/3)-1)*100)</f>
        <v>14.25421040467436</v>
      </c>
      <c r="U881" s="759">
        <f>IF(INDEX(Historical!$H$7:$H$1430,MATCH(B881,Historical!$B$7:$B$1446,0))=0,"n/a",((INDEX(Historical!$C$7:$C$1437,MATCH(B881,Historical!$B$7:$B$1446,0))/INDEX(Historical!$H$7:$H$1430,MATCH(B881,Historical!$B$7:$B$1446,0)))^(1/5)-1)*100)</f>
        <v>12.603596299281072</v>
      </c>
      <c r="V881" s="759" t="str">
        <f>IF(INDEX(Historical!$O$7:$O$1430,MATCH(B881,Historical!$B$7:$B$1446,0))=0,"n/a",((INDEX(Historical!$C$7:$C$1437,MATCH(B881,Historical!$B$7:$B$1446,0))/INDEX(Historical!$O$7:$O$1430,MATCH(B881,Historical!$B$7:$B$1446,0)))^(1/10)-1)*100)</f>
        <v>n/a</v>
      </c>
      <c r="W881" s="760" t="str">
        <f t="shared" si="227"/>
        <v>n/a</v>
      </c>
      <c r="X881" s="761">
        <f t="shared" si="228"/>
        <v>0.62394041085549856</v>
      </c>
      <c r="Y881" s="726"/>
      <c r="Z881" s="702">
        <f t="shared" si="229"/>
        <v>31.168831168831169</v>
      </c>
      <c r="AA881" s="935">
        <f t="shared" si="230"/>
        <v>27.077922077922079</v>
      </c>
      <c r="AB881" s="639">
        <v>12</v>
      </c>
      <c r="AC881" s="916">
        <v>3.08</v>
      </c>
      <c r="AD881" s="916">
        <v>1.7</v>
      </c>
      <c r="AE881" s="916">
        <v>2.88</v>
      </c>
      <c r="AF881" s="916">
        <v>5.42</v>
      </c>
      <c r="AG881" s="916">
        <v>21</v>
      </c>
      <c r="AH881" s="916">
        <v>47.5</v>
      </c>
      <c r="AI881" s="916">
        <v>15.379999999999999</v>
      </c>
      <c r="AJ881" s="916">
        <v>20.200000000000003</v>
      </c>
      <c r="AK881" s="916">
        <v>16</v>
      </c>
      <c r="AL881" s="928">
        <v>15000</v>
      </c>
      <c r="AM881" s="922">
        <v>0.3</v>
      </c>
      <c r="AN881" s="916">
        <v>0.83</v>
      </c>
      <c r="AO881" s="802">
        <f t="shared" si="231"/>
        <v>-13.323246641950359</v>
      </c>
      <c r="AP881" s="803">
        <f t="shared" si="232"/>
        <v>13.75467543597172</v>
      </c>
      <c r="AQ881" s="936">
        <f t="shared" si="233"/>
        <v>155.39715274001318</v>
      </c>
      <c r="AR881" s="702">
        <f>INDEX(Historical!$C$7:$C$1437,MATCH(B881,Historical!$B$7:$B$1446,0))*IF(AH881="n/a",1.03,IF(AH881&lt;0,1.01,IF(AH881&gt;10,1.1,(1+AH881/100))))</f>
        <v>0.92400000000000004</v>
      </c>
      <c r="AS881" s="935">
        <f t="shared" si="234"/>
        <v>1.0164000000000002</v>
      </c>
      <c r="AT881" s="935">
        <f t="shared" si="239"/>
        <v>1.1180400000000004</v>
      </c>
      <c r="AU881" s="935">
        <f t="shared" si="239"/>
        <v>1.2298440000000006</v>
      </c>
      <c r="AV881" s="935">
        <f t="shared" si="239"/>
        <v>1.3528284000000008</v>
      </c>
      <c r="AW881" s="702">
        <f t="shared" si="235"/>
        <v>5.6411124000000026</v>
      </c>
      <c r="AX881" s="810">
        <f t="shared" si="236"/>
        <v>6.7639237410071971</v>
      </c>
      <c r="AY881" s="991">
        <v>1.1399999999999999</v>
      </c>
      <c r="AZ881" s="922">
        <v>37.51</v>
      </c>
      <c r="BA881" s="922">
        <v>-0.89</v>
      </c>
      <c r="BB881" s="922">
        <v>6.18</v>
      </c>
      <c r="BC881" s="922">
        <v>13.669999999999998</v>
      </c>
      <c r="BD881" s="960"/>
      <c r="BE881" s="664">
        <v>2011</v>
      </c>
      <c r="BF881" s="946" t="e">
        <f>#VALUE!</f>
        <v>#VALUE!</v>
      </c>
      <c r="BG881" s="931">
        <v>7.5</v>
      </c>
    </row>
    <row r="882" spans="1:59" s="537" customFormat="1" x14ac:dyDescent="0.2">
      <c r="A882" s="609" t="s">
        <v>874</v>
      </c>
      <c r="B882" s="643" t="s">
        <v>875</v>
      </c>
      <c r="C882" s="988" t="s">
        <v>131</v>
      </c>
      <c r="D882" s="988" t="s">
        <v>4375</v>
      </c>
      <c r="E882" s="792">
        <v>22</v>
      </c>
      <c r="F882" s="526">
        <v>152</v>
      </c>
      <c r="G882" s="526" t="s">
        <v>37</v>
      </c>
      <c r="H882" s="526" t="s">
        <v>37</v>
      </c>
      <c r="I882" s="924">
        <v>34.03</v>
      </c>
      <c r="J882" s="702">
        <f t="shared" si="224"/>
        <v>2.0370261533940641</v>
      </c>
      <c r="K882" s="933">
        <v>0.17330000000000001</v>
      </c>
      <c r="L882" s="639">
        <v>4</v>
      </c>
      <c r="M882" s="693">
        <f t="shared" si="225"/>
        <v>0.69320000000000004</v>
      </c>
      <c r="N882" s="921" t="s">
        <v>220</v>
      </c>
      <c r="O882" s="796">
        <v>0.1666</v>
      </c>
      <c r="P882" s="915">
        <v>43462</v>
      </c>
      <c r="Q882" s="915">
        <v>43480</v>
      </c>
      <c r="R882" s="693">
        <f t="shared" si="226"/>
        <v>4.0216086434573892</v>
      </c>
      <c r="S882" s="759">
        <f>IF(INDEX(Historical!$D$7:$D$1437,MATCH(B882,Historical!$B$7:$B$1446,0))=0,"n/a",(INDEX(Historical!$C$7:$C$1437,MATCH(B882,Historical!$B$7:$B$1446,0))/INDEX(Historical!$D$7:$D$1437,MATCH(B882,Historical!$B$7:$B$1446,0))-1)*100)</f>
        <v>3.995006242197241</v>
      </c>
      <c r="T882" s="759">
        <f>IF(INDEX(Historical!$F$7:$F$1430,MATCH(B882,Historical!$B$7:$B$1446,0))=0,"n/a",((INDEX(Historical!$C$7:$C$1437,MATCH(B882,Historical!$B$7:$B$1446,0))/INDEX(Historical!$F$7:$F$1430,MATCH(B882,Historical!$B$7:$B$1446,0)))^(1/3)-1)*100)</f>
        <v>3.675928810132989</v>
      </c>
      <c r="U882" s="759">
        <f>IF(INDEX(Historical!$H$7:$H$1430,MATCH(B882,Historical!$B$7:$B$1446,0))=0,"n/a",((INDEX(Historical!$C$7:$C$1437,MATCH(B882,Historical!$B$7:$B$1446,0))/INDEX(Historical!$H$7:$H$1430,MATCH(B882,Historical!$B$7:$B$1446,0)))^(1/5)-1)*100)</f>
        <v>3.7935971355392839</v>
      </c>
      <c r="V882" s="759">
        <f>IF(INDEX(Historical!$O$7:$O$1430,MATCH(B882,Historical!$B$7:$B$1446,0))=0,"n/a",((INDEX(Historical!$C$7:$C$1437,MATCH(B882,Historical!$B$7:$B$1446,0))/INDEX(Historical!$O$7:$O$1430,MATCH(B882,Historical!$B$7:$B$1446,0)))^(1/10)-1)*100)</f>
        <v>3.2497390422064898</v>
      </c>
      <c r="W882" s="760">
        <f t="shared" si="227"/>
        <v>1.1673543894661549</v>
      </c>
      <c r="X882" s="761">
        <f t="shared" si="228"/>
        <v>0.55788193169695344</v>
      </c>
      <c r="Y882" s="710"/>
      <c r="Z882" s="702">
        <f t="shared" si="229"/>
        <v>66.653846153846146</v>
      </c>
      <c r="AA882" s="935">
        <f t="shared" si="230"/>
        <v>32.721153846153847</v>
      </c>
      <c r="AB882" s="639">
        <v>12</v>
      </c>
      <c r="AC882" s="916">
        <v>1.04</v>
      </c>
      <c r="AD882" s="916">
        <v>6.7</v>
      </c>
      <c r="AE882" s="916">
        <v>9.08</v>
      </c>
      <c r="AF882" s="916">
        <v>3.49</v>
      </c>
      <c r="AG882" s="916">
        <v>10.8</v>
      </c>
      <c r="AH882" s="916">
        <v>1.6</v>
      </c>
      <c r="AI882" s="916">
        <v>6.3100000000000005</v>
      </c>
      <c r="AJ882" s="916">
        <v>6.8000000000000007</v>
      </c>
      <c r="AK882" s="916">
        <v>4.9000000000000004</v>
      </c>
      <c r="AL882" s="928">
        <v>439.67</v>
      </c>
      <c r="AM882" s="922">
        <v>1</v>
      </c>
      <c r="AN882" s="916">
        <v>0.75</v>
      </c>
      <c r="AO882" s="802">
        <f t="shared" si="231"/>
        <v>-26.890530557220501</v>
      </c>
      <c r="AP882" s="803">
        <f t="shared" si="232"/>
        <v>5.8306232889333476</v>
      </c>
      <c r="AQ882" s="936">
        <f t="shared" si="233"/>
        <v>125.28680675784214</v>
      </c>
      <c r="AR882" s="702">
        <f>INDEX(Historical!$C$7:$C$1437,MATCH(B882,Historical!$B$7:$B$1446,0))*IF(AH882="n/a",1.03,IF(AH882&lt;0,1.01,IF(AH882&gt;10,1.1,(1+AH882/100))))</f>
        <v>0.67706239999999995</v>
      </c>
      <c r="AS882" s="935">
        <f t="shared" si="234"/>
        <v>0.71978503743999989</v>
      </c>
      <c r="AT882" s="935">
        <f t="shared" si="239"/>
        <v>0.75505450427455978</v>
      </c>
      <c r="AU882" s="935">
        <f t="shared" si="239"/>
        <v>0.79205217498401315</v>
      </c>
      <c r="AV882" s="935">
        <f t="shared" si="239"/>
        <v>0.83086273155822976</v>
      </c>
      <c r="AW882" s="702">
        <f t="shared" si="235"/>
        <v>3.7748168482568025</v>
      </c>
      <c r="AX882" s="810">
        <f t="shared" si="236"/>
        <v>11.092614893496334</v>
      </c>
      <c r="AY882" s="991">
        <v>0.26</v>
      </c>
      <c r="AZ882" s="922">
        <v>17.549999999999997</v>
      </c>
      <c r="BA882" s="922">
        <v>-6.77</v>
      </c>
      <c r="BB882" s="922">
        <v>-0.66</v>
      </c>
      <c r="BC882" s="922">
        <v>5.63</v>
      </c>
      <c r="BD882" s="960"/>
      <c r="BE882" s="664">
        <v>1998</v>
      </c>
      <c r="BF882" s="946" t="e">
        <f>#VALUE!</f>
        <v>#VALUE!</v>
      </c>
      <c r="BG882" s="931">
        <v>3.9</v>
      </c>
    </row>
    <row r="883" spans="1:59" s="537" customFormat="1" x14ac:dyDescent="0.2">
      <c r="A883" s="930" t="s">
        <v>1842</v>
      </c>
      <c r="B883" s="643" t="s">
        <v>1843</v>
      </c>
      <c r="C883" s="988" t="s">
        <v>108</v>
      </c>
      <c r="D883" s="988" t="s">
        <v>4373</v>
      </c>
      <c r="E883" s="792">
        <v>6</v>
      </c>
      <c r="F883" s="526">
        <v>730</v>
      </c>
      <c r="G883" s="526" t="s">
        <v>37</v>
      </c>
      <c r="H883" s="526" t="s">
        <v>37</v>
      </c>
      <c r="I883" s="924">
        <v>49.33</v>
      </c>
      <c r="J883" s="702">
        <f t="shared" si="224"/>
        <v>2.4325967970808842</v>
      </c>
      <c r="K883" s="927">
        <v>0.3</v>
      </c>
      <c r="L883" s="639">
        <v>4</v>
      </c>
      <c r="M883" s="693">
        <f t="shared" si="225"/>
        <v>1.2</v>
      </c>
      <c r="N883" s="921" t="s">
        <v>649</v>
      </c>
      <c r="O883" s="795">
        <v>0.24</v>
      </c>
      <c r="P883" s="915">
        <v>43327</v>
      </c>
      <c r="Q883" s="915">
        <v>43335</v>
      </c>
      <c r="R883" s="693">
        <f t="shared" si="226"/>
        <v>25</v>
      </c>
      <c r="S883" s="759">
        <f>IF(INDEX(Historical!$D$7:$D$1437,MATCH(B883,Historical!$B$7:$B$1446,0))=0,"n/a",(INDEX(Historical!$C$7:$C$1437,MATCH(B883,Historical!$B$7:$B$1446,0))/INDEX(Historical!$D$7:$D$1437,MATCH(B883,Historical!$B$7:$B$1446,0))-1)*100)</f>
        <v>136.36363636363637</v>
      </c>
      <c r="T883" s="759">
        <f>IF(INDEX(Historical!$F$7:$F$1430,MATCH(B883,Historical!$B$7:$B$1446,0))=0,"n/a",((INDEX(Historical!$C$7:$C$1437,MATCH(B883,Historical!$B$7:$B$1446,0))/INDEX(Historical!$F$7:$F$1430,MATCH(B883,Historical!$B$7:$B$1446,0)))^(1/3)-1)*100)</f>
        <v>67.830241495631569</v>
      </c>
      <c r="U883" s="759">
        <f>IF(INDEX(Historical!$H$7:$H$1430,MATCH(B883,Historical!$B$7:$B$1446,0))=0,"n/a",((INDEX(Historical!$C$7:$C$1437,MATCH(B883,Historical!$B$7:$B$1446,0))/INDEX(Historical!$H$7:$H$1430,MATCH(B883,Historical!$B$7:$B$1446,0)))^(1/5)-1)*100)</f>
        <v>51.571656651039802</v>
      </c>
      <c r="V883" s="759">
        <f>IF(INDEX(Historical!$O$7:$O$1430,MATCH(B883,Historical!$B$7:$B$1446,0))=0,"n/a",((INDEX(Historical!$C$7:$C$1437,MATCH(B883,Historical!$B$7:$B$1446,0))/INDEX(Historical!$O$7:$O$1430,MATCH(B883,Historical!$B$7:$B$1446,0)))^(1/10)-1)*100)</f>
        <v>-4.276020227743615</v>
      </c>
      <c r="W883" s="760" t="str">
        <f t="shared" si="227"/>
        <v>n/a</v>
      </c>
      <c r="X883" s="761">
        <f t="shared" si="228"/>
        <v>2.4675433804325264</v>
      </c>
      <c r="Y883" s="926"/>
      <c r="Z883" s="702">
        <f t="shared" si="229"/>
        <v>29.702970297029701</v>
      </c>
      <c r="AA883" s="935">
        <f t="shared" si="230"/>
        <v>12.21039603960396</v>
      </c>
      <c r="AB883" s="639">
        <v>12</v>
      </c>
      <c r="AC883" s="916">
        <v>4.04</v>
      </c>
      <c r="AD883" s="916">
        <v>1.63</v>
      </c>
      <c r="AE883" s="916">
        <v>3.48</v>
      </c>
      <c r="AF883" s="916">
        <v>1.33</v>
      </c>
      <c r="AG883" s="916">
        <v>10.5</v>
      </c>
      <c r="AH883" s="916">
        <v>44.2</v>
      </c>
      <c r="AI883" s="916">
        <v>6.8000000000000007</v>
      </c>
      <c r="AJ883" s="916">
        <v>20.9</v>
      </c>
      <c r="AK883" s="916">
        <v>7.5</v>
      </c>
      <c r="AL883" s="928">
        <v>8930</v>
      </c>
      <c r="AM883" s="922">
        <v>1.0999999999999999</v>
      </c>
      <c r="AN883" s="916">
        <v>0.1</v>
      </c>
      <c r="AO883" s="802">
        <f t="shared" si="231"/>
        <v>41.793857408516729</v>
      </c>
      <c r="AP883" s="803">
        <f t="shared" si="232"/>
        <v>54.004253448120686</v>
      </c>
      <c r="AQ883" s="936">
        <f t="shared" si="233"/>
        <v>-15.042947496532067</v>
      </c>
      <c r="AR883" s="702">
        <f>INDEX(Historical!$C$7:$C$1437,MATCH(B883,Historical!$B$7:$B$1446,0))*IF(AH883="n/a",1.03,IF(AH883&lt;0,1.01,IF(AH883&gt;10,1.1,(1+AH883/100))))</f>
        <v>1.1440000000000001</v>
      </c>
      <c r="AS883" s="935">
        <f t="shared" si="234"/>
        <v>1.2217920000000002</v>
      </c>
      <c r="AT883" s="935">
        <f t="shared" si="239"/>
        <v>1.3134264000000002</v>
      </c>
      <c r="AU883" s="935">
        <f t="shared" si="239"/>
        <v>1.4119333800000002</v>
      </c>
      <c r="AV883" s="935">
        <f t="shared" si="239"/>
        <v>1.5178283835000002</v>
      </c>
      <c r="AW883" s="702">
        <f t="shared" si="235"/>
        <v>6.6089801635000009</v>
      </c>
      <c r="AX883" s="810">
        <f t="shared" si="236"/>
        <v>13.397486648084334</v>
      </c>
      <c r="AY883" s="991">
        <v>1.48</v>
      </c>
      <c r="AZ883" s="922">
        <v>29.54</v>
      </c>
      <c r="BA883" s="922">
        <v>-16.66</v>
      </c>
      <c r="BB883" s="922">
        <v>1.9800000000000002</v>
      </c>
      <c r="BC883" s="922">
        <v>1.1100000000000001</v>
      </c>
      <c r="BD883" s="960"/>
      <c r="BE883" s="664">
        <v>2013</v>
      </c>
      <c r="BF883" s="946" t="e">
        <f>#VALUE!</f>
        <v>#VALUE!</v>
      </c>
      <c r="BG883" s="931">
        <v>1.0999999999999999</v>
      </c>
    </row>
    <row r="884" spans="1:59" s="537" customFormat="1" x14ac:dyDescent="0.2">
      <c r="A884" s="628" t="s">
        <v>1844</v>
      </c>
      <c r="B884" s="925" t="s">
        <v>1845</v>
      </c>
      <c r="C884" s="988" t="s">
        <v>154</v>
      </c>
      <c r="D884" s="988" t="s">
        <v>4383</v>
      </c>
      <c r="E884" s="792">
        <v>7</v>
      </c>
      <c r="F884" s="526">
        <v>660</v>
      </c>
      <c r="G884" s="526" t="s">
        <v>106</v>
      </c>
      <c r="H884" s="526" t="s">
        <v>106</v>
      </c>
      <c r="I884" s="924">
        <v>101.84</v>
      </c>
      <c r="J884" s="702">
        <f t="shared" si="224"/>
        <v>0.64414768263943445</v>
      </c>
      <c r="K884" s="927">
        <v>0.16400000000000001</v>
      </c>
      <c r="L884" s="639">
        <v>4</v>
      </c>
      <c r="M884" s="693">
        <f t="shared" si="225"/>
        <v>0.65600000000000003</v>
      </c>
      <c r="N884" s="921" t="s">
        <v>119</v>
      </c>
      <c r="O884" s="795">
        <v>0.126</v>
      </c>
      <c r="P884" s="915">
        <v>43482</v>
      </c>
      <c r="Q884" s="915">
        <v>43525</v>
      </c>
      <c r="R884" s="693">
        <f t="shared" si="226"/>
        <v>30.158730158730162</v>
      </c>
      <c r="S884" s="759">
        <f>IF(INDEX(Historical!$D$7:$D$1437,MATCH(B884,Historical!$B$7:$B$1446,0))=0,"n/a",(INDEX(Historical!$C$7:$C$1437,MATCH(B884,Historical!$B$7:$B$1446,0))/INDEX(Historical!$D$7:$D$1437,MATCH(B884,Historical!$B$7:$B$1446,0))-1)*100)</f>
        <v>19.999999999999996</v>
      </c>
      <c r="T884" s="759">
        <f>IF(INDEX(Historical!$F$7:$F$1430,MATCH(B884,Historical!$B$7:$B$1446,0))=0,"n/a",((INDEX(Historical!$C$7:$C$1437,MATCH(B884,Historical!$B$7:$B$1446,0))/INDEX(Historical!$F$7:$F$1430,MATCH(B884,Historical!$B$7:$B$1446,0)))^(1/3)-1)*100)</f>
        <v>14.929314826817098</v>
      </c>
      <c r="U884" s="759">
        <f>IF(INDEX(Historical!$H$7:$H$1430,MATCH(B884,Historical!$B$7:$B$1446,0))=0,"n/a",((INDEX(Historical!$C$7:$C$1437,MATCH(B884,Historical!$B$7:$B$1446,0))/INDEX(Historical!$H$7:$H$1430,MATCH(B884,Historical!$B$7:$B$1446,0)))^(1/5)-1)*100)</f>
        <v>31.128603730986558</v>
      </c>
      <c r="V884" s="759" t="str">
        <f>IF(INDEX(Historical!$O$7:$O$1430,MATCH(B884,Historical!$B$7:$B$1446,0))=0,"n/a",((INDEX(Historical!$C$7:$C$1437,MATCH(B884,Historical!$B$7:$B$1446,0))/INDEX(Historical!$O$7:$O$1430,MATCH(B884,Historical!$B$7:$B$1446,0)))^(1/10)-1)*100)</f>
        <v>n/a</v>
      </c>
      <c r="W884" s="760" t="str">
        <f t="shared" si="227"/>
        <v>n/a</v>
      </c>
      <c r="X884" s="761">
        <f t="shared" si="228"/>
        <v>1.3534175535211548</v>
      </c>
      <c r="Y884" s="713"/>
      <c r="Z884" s="702">
        <f t="shared" si="229"/>
        <v>23.098591549295776</v>
      </c>
      <c r="AA884" s="935">
        <f t="shared" si="230"/>
        <v>35.859154929577471</v>
      </c>
      <c r="AB884" s="639">
        <v>12</v>
      </c>
      <c r="AC884" s="916">
        <v>2.84</v>
      </c>
      <c r="AD884" s="916">
        <v>2.4500000000000002</v>
      </c>
      <c r="AE884" s="916">
        <v>8.4</v>
      </c>
      <c r="AF884" s="916">
        <v>22.38</v>
      </c>
      <c r="AG884" s="916">
        <v>69.399999999999991</v>
      </c>
      <c r="AH884" s="916">
        <v>30.2</v>
      </c>
      <c r="AI884" s="916">
        <v>11.799999999999999</v>
      </c>
      <c r="AJ884" s="916">
        <v>23</v>
      </c>
      <c r="AK884" s="916">
        <v>14.63</v>
      </c>
      <c r="AL884" s="928">
        <v>48940</v>
      </c>
      <c r="AM884" s="922">
        <v>0.28999999999999998</v>
      </c>
      <c r="AN884" s="916">
        <v>2.95</v>
      </c>
      <c r="AO884" s="802">
        <f t="shared" si="231"/>
        <v>-4.0864035159514778</v>
      </c>
      <c r="AP884" s="803">
        <f t="shared" si="232"/>
        <v>31.772751413625993</v>
      </c>
      <c r="AQ884" s="936">
        <f t="shared" si="233"/>
        <v>497.22613893973522</v>
      </c>
      <c r="AR884" s="702">
        <f>INDEX(Historical!$C$7:$C$1437,MATCH(B884,Historical!$B$7:$B$1446,0))*IF(AH884="n/a",1.03,IF(AH884&lt;0,1.01,IF(AH884&gt;10,1.1,(1+AH884/100))))</f>
        <v>0.5544</v>
      </c>
      <c r="AS884" s="935">
        <f t="shared" si="234"/>
        <v>0.60984000000000005</v>
      </c>
      <c r="AT884" s="935">
        <f t="shared" si="239"/>
        <v>0.67082400000000009</v>
      </c>
      <c r="AU884" s="935">
        <f t="shared" si="239"/>
        <v>0.73790640000000018</v>
      </c>
      <c r="AV884" s="935">
        <f t="shared" si="239"/>
        <v>0.81169704000000031</v>
      </c>
      <c r="AW884" s="702">
        <f t="shared" si="235"/>
        <v>3.3846674400000003</v>
      </c>
      <c r="AX884" s="810">
        <f t="shared" si="236"/>
        <v>3.3235147682639439</v>
      </c>
      <c r="AY884" s="991">
        <v>0.91</v>
      </c>
      <c r="AZ884" s="922">
        <v>32.26</v>
      </c>
      <c r="BA884" s="922">
        <v>-1.5</v>
      </c>
      <c r="BB884" s="922">
        <v>3.74</v>
      </c>
      <c r="BC884" s="922">
        <v>11.77</v>
      </c>
      <c r="BD884" s="960"/>
      <c r="BE884" s="664">
        <v>2013</v>
      </c>
      <c r="BF884" s="946" t="e">
        <f>#VALUE!</f>
        <v>#VALUE!</v>
      </c>
      <c r="BG884" s="931">
        <v>14.799999999999999</v>
      </c>
    </row>
    <row r="885" spans="1:59" s="774" customFormat="1" ht="13.5" thickBot="1" x14ac:dyDescent="0.25">
      <c r="B885" s="896"/>
      <c r="E885" s="897"/>
      <c r="F885" s="883"/>
      <c r="J885" s="789"/>
      <c r="L885" s="884"/>
      <c r="M885" s="883"/>
      <c r="N885" s="883"/>
      <c r="O885" s="789"/>
      <c r="R885" s="883"/>
      <c r="S885" s="885"/>
      <c r="T885" s="885"/>
      <c r="U885" s="885"/>
      <c r="V885" s="885"/>
      <c r="W885" s="885"/>
      <c r="X885" s="885"/>
      <c r="Y885" s="896"/>
      <c r="Z885" s="789"/>
      <c r="AC885" s="886"/>
      <c r="AD885" s="886"/>
      <c r="AE885" s="886"/>
      <c r="AF885" s="886"/>
      <c r="AG885" s="886"/>
      <c r="AH885" s="886"/>
      <c r="AI885" s="886"/>
      <c r="AJ885" s="886"/>
      <c r="AK885" s="886"/>
      <c r="AL885" s="886"/>
      <c r="AM885" s="886"/>
      <c r="AN885" s="886"/>
      <c r="AO885" s="789"/>
      <c r="AR885" s="887"/>
      <c r="AS885" s="888"/>
      <c r="AT885" s="888"/>
      <c r="AU885" s="888"/>
      <c r="AV885" s="888"/>
      <c r="AW885" s="887"/>
      <c r="AX885" s="888"/>
      <c r="AY885" s="789"/>
      <c r="BD885" s="897"/>
      <c r="BE885" s="883"/>
      <c r="BF885" s="883"/>
    </row>
    <row r="886" spans="1:59" x14ac:dyDescent="0.2">
      <c r="A886" s="537" t="s">
        <v>4325</v>
      </c>
      <c r="B886" s="708">
        <f>COUNTA(B7:B884)</f>
        <v>878</v>
      </c>
      <c r="E886" s="902">
        <f>AVERAGE(E7:E884)</f>
        <v>14.183371298405467</v>
      </c>
      <c r="I886" s="889">
        <f>AVERAGE(I7:I884)</f>
        <v>75.962027334851939</v>
      </c>
      <c r="J886" s="890">
        <f>AVERAGE(J7:J884)</f>
        <v>2.802066584763562</v>
      </c>
      <c r="K886" s="898">
        <f>AVERAGE(K7:K884)</f>
        <v>0.45361342065299909</v>
      </c>
      <c r="M886" s="889">
        <f>AVERAGE(M7:M884)</f>
        <v>1.704314502657553</v>
      </c>
      <c r="O886" s="898">
        <f>AVERAGE(O7:O884)</f>
        <v>0.41453389683822145</v>
      </c>
      <c r="R886" s="889">
        <f t="shared" ref="R886:X886" si="240">AVERAGE(R7:R884)</f>
        <v>10.801491774533028</v>
      </c>
      <c r="S886" s="899">
        <f t="shared" si="240"/>
        <v>13.516859450768081</v>
      </c>
      <c r="T886" s="899">
        <f t="shared" si="240"/>
        <v>12.652157799502081</v>
      </c>
      <c r="U886" s="899">
        <f t="shared" si="240"/>
        <v>14.435711486460727</v>
      </c>
      <c r="V886" s="899">
        <f t="shared" si="240"/>
        <v>8.0334874520175017</v>
      </c>
      <c r="W886" s="900">
        <f t="shared" si="240"/>
        <v>2.4645331160962618</v>
      </c>
      <c r="X886" s="901">
        <f t="shared" si="240"/>
        <v>2.4843090401540211</v>
      </c>
      <c r="Z886" s="890">
        <f>AVERAGE(Z7:Z884)</f>
        <v>76.581448106473658</v>
      </c>
      <c r="AA886" s="889">
        <f>AVERAGE(AA7:AA884)</f>
        <v>29.246221388356716</v>
      </c>
      <c r="AB886" s="765"/>
      <c r="AC886" s="889">
        <f t="shared" ref="AC886:BC886" si="241">AVERAGE(AC7:AC884)</f>
        <v>3.5688769414575896</v>
      </c>
      <c r="AD886" s="889">
        <f t="shared" si="241"/>
        <v>6.3477213352685062</v>
      </c>
      <c r="AE886" s="889">
        <f t="shared" si="241"/>
        <v>3.5375388291517367</v>
      </c>
      <c r="AF886" s="889">
        <f t="shared" si="241"/>
        <v>6.3592619926199214</v>
      </c>
      <c r="AG886" s="889">
        <f t="shared" si="241"/>
        <v>14.316327543424309</v>
      </c>
      <c r="AH886" s="889">
        <f t="shared" si="241"/>
        <v>26.759855769230803</v>
      </c>
      <c r="AI886" s="889">
        <f t="shared" si="241"/>
        <v>11.524786545924977</v>
      </c>
      <c r="AJ886" s="889">
        <f t="shared" si="241"/>
        <v>12.296377858002385</v>
      </c>
      <c r="AK886" s="889">
        <f t="shared" si="241"/>
        <v>9.6215803814713787</v>
      </c>
      <c r="AL886" s="1076">
        <f t="shared" si="241"/>
        <v>23921.803536439667</v>
      </c>
      <c r="AM886" s="889">
        <f t="shared" si="241"/>
        <v>3.224981949458479</v>
      </c>
      <c r="AN886" s="889">
        <f t="shared" si="241"/>
        <v>1.2320236612702373</v>
      </c>
      <c r="AO886" s="968">
        <f t="shared" si="241"/>
        <v>-12.329280194395908</v>
      </c>
      <c r="AP886" s="889">
        <f t="shared" si="241"/>
        <v>17.174222171252698</v>
      </c>
      <c r="AQ886" s="1017">
        <f t="shared" si="241"/>
        <v>96.278068687660763</v>
      </c>
      <c r="AR886" s="1016">
        <f t="shared" si="241"/>
        <v>1.6851471793562685</v>
      </c>
      <c r="AS886" s="889">
        <f t="shared" si="241"/>
        <v>1.8038409795973986</v>
      </c>
      <c r="AT886" s="889">
        <f t="shared" si="241"/>
        <v>1.9279609737643524</v>
      </c>
      <c r="AU886" s="889">
        <f t="shared" si="241"/>
        <v>2.0623457251606618</v>
      </c>
      <c r="AV886" s="889">
        <f t="shared" si="241"/>
        <v>2.2079143254710627</v>
      </c>
      <c r="AW886" s="889">
        <f t="shared" si="241"/>
        <v>9.6872091833497525</v>
      </c>
      <c r="AX886" s="1017">
        <f t="shared" si="241"/>
        <v>15.934999664872123</v>
      </c>
      <c r="AY886" s="1016">
        <f t="shared" si="241"/>
        <v>0.91125603864734217</v>
      </c>
      <c r="AZ886" s="889">
        <f t="shared" si="241"/>
        <v>27.984699747851835</v>
      </c>
      <c r="BA886" s="889">
        <f t="shared" si="241"/>
        <v>-12.777738871218324</v>
      </c>
      <c r="BB886" s="889">
        <f t="shared" si="241"/>
        <v>2.229612928712644</v>
      </c>
      <c r="BC886" s="1017">
        <f t="shared" si="241"/>
        <v>2.969295254275377</v>
      </c>
      <c r="BD886" s="889"/>
      <c r="BE886" s="765">
        <f>AVERAGE(BE7:BE884)</f>
        <v>2005.4829157175398</v>
      </c>
      <c r="BF886" s="889" t="e">
        <f>AVERAGE(BF7:BF884)</f>
        <v>#VALUE!</v>
      </c>
      <c r="BG886" s="889">
        <f>AVERAGE(BG7:BG884)</f>
        <v>5.9527003699136891</v>
      </c>
    </row>
    <row r="887" spans="1:59" x14ac:dyDescent="0.2">
      <c r="A887" s="572" t="s">
        <v>393</v>
      </c>
      <c r="B887" s="708">
        <f>COUNTIF($E$7:$E$884,"&gt;=25")</f>
        <v>135</v>
      </c>
      <c r="E887" s="902">
        <f>AVERAGEIF($E$7:$E$884,"&gt;=25")</f>
        <v>39.340740740740742</v>
      </c>
      <c r="I887" s="902">
        <f>AVERAGEIF($E$7:$E$884,"&gt;=25",I7:I884)</f>
        <v>97.704148148148164</v>
      </c>
      <c r="J887" s="890">
        <f>AVERAGEIF($E$7:$E$884,"&gt;=25",J7:J884)</f>
        <v>2.4056731823590853</v>
      </c>
      <c r="K887" s="898">
        <f>AVERAGEIF($E$7:$E$884,"&gt;=25",K7:K884)</f>
        <v>0.5532614814814818</v>
      </c>
      <c r="L887" s="889"/>
      <c r="M887" s="889">
        <f>AVERAGEIF($E$7:$E$884,"&gt;=25",M7:M884)</f>
        <v>2.0620681481481484</v>
      </c>
      <c r="N887" s="889"/>
      <c r="O887" s="898">
        <f>AVERAGEIF($E$7:$E$884,"&gt;=25",O7:O884)</f>
        <v>0.51357608984878678</v>
      </c>
      <c r="R887" s="889">
        <f t="shared" ref="R887:X887" si="242">AVERAGEIF($E$7:$E$884,"&gt;=25",R7:R884)</f>
        <v>8.3547909558740407</v>
      </c>
      <c r="S887" s="889">
        <f t="shared" si="242"/>
        <v>8.304176358030384</v>
      </c>
      <c r="T887" s="889">
        <f t="shared" si="242"/>
        <v>6.9469186612960891</v>
      </c>
      <c r="U887" s="889">
        <f t="shared" si="242"/>
        <v>7.5545989136712155</v>
      </c>
      <c r="V887" s="889">
        <f t="shared" si="242"/>
        <v>7.6298695557883196</v>
      </c>
      <c r="W887" s="901">
        <f t="shared" si="242"/>
        <v>1.011136981865665</v>
      </c>
      <c r="X887" s="901">
        <f t="shared" si="242"/>
        <v>1.7343850965316072</v>
      </c>
      <c r="Z887" s="890">
        <f>AVERAGEIF($E$7:$E$884,"&gt;=25",Z7:Z884)</f>
        <v>58.250615615444048</v>
      </c>
      <c r="AA887" s="889">
        <f>AVERAGEIF($E$7:$E$884,"&gt;=25",AA7:AA884)</f>
        <v>26.085811221289543</v>
      </c>
      <c r="AB887" s="889"/>
      <c r="AC887" s="889">
        <f t="shared" ref="AC887:BC887" si="243">AVERAGEIF($E$7:$E$884,"&gt;=25",AC7:AC884)</f>
        <v>4.0139230769230769</v>
      </c>
      <c r="AD887" s="889">
        <f t="shared" si="243"/>
        <v>3.589913793103447</v>
      </c>
      <c r="AE887" s="889">
        <f t="shared" si="243"/>
        <v>3.724384615384615</v>
      </c>
      <c r="AF887" s="889">
        <f t="shared" si="243"/>
        <v>5.2104724409448799</v>
      </c>
      <c r="AG887" s="889">
        <f t="shared" si="243"/>
        <v>8.2233333333333345</v>
      </c>
      <c r="AH887" s="889">
        <f t="shared" si="243"/>
        <v>31.585271317829442</v>
      </c>
      <c r="AI887" s="889">
        <f t="shared" si="243"/>
        <v>9.8359504132231343</v>
      </c>
      <c r="AJ887" s="889">
        <f t="shared" si="243"/>
        <v>6.4550387596899244</v>
      </c>
      <c r="AK887" s="889">
        <f t="shared" si="243"/>
        <v>9.6910833333333315</v>
      </c>
      <c r="AL887" s="1076">
        <f t="shared" si="243"/>
        <v>37181.026846153851</v>
      </c>
      <c r="AM887" s="889">
        <f t="shared" si="243"/>
        <v>2.8587499999999992</v>
      </c>
      <c r="AN887" s="1013">
        <f t="shared" si="243"/>
        <v>0.86444444444444435</v>
      </c>
      <c r="AO887" s="889">
        <f t="shared" si="243"/>
        <v>-16.022896136090733</v>
      </c>
      <c r="AP887" s="889">
        <f t="shared" si="243"/>
        <v>9.9602720960302964</v>
      </c>
      <c r="AQ887" s="1013">
        <f t="shared" si="243"/>
        <v>121.42063292159392</v>
      </c>
      <c r="AR887" s="889">
        <f t="shared" si="243"/>
        <v>2.0680085372736778</v>
      </c>
      <c r="AS887" s="889">
        <f t="shared" si="243"/>
        <v>2.2111872180664269</v>
      </c>
      <c r="AT887" s="889">
        <f t="shared" si="243"/>
        <v>2.3669313763827891</v>
      </c>
      <c r="AU887" s="889">
        <f t="shared" si="243"/>
        <v>2.5353927792922692</v>
      </c>
      <c r="AV887" s="889">
        <f t="shared" si="243"/>
        <v>2.717695498422394</v>
      </c>
      <c r="AW887" s="889">
        <f t="shared" si="243"/>
        <v>11.899215409437552</v>
      </c>
      <c r="AX887" s="1013">
        <f t="shared" si="243"/>
        <v>13.950376040366951</v>
      </c>
      <c r="AY887" s="889">
        <f t="shared" si="243"/>
        <v>0.82945736434108552</v>
      </c>
      <c r="AZ887" s="889">
        <f t="shared" si="243"/>
        <v>27.357229132569568</v>
      </c>
      <c r="BA887" s="889">
        <f t="shared" si="243"/>
        <v>-8.4714267627032811</v>
      </c>
      <c r="BB887" s="889">
        <f t="shared" si="243"/>
        <v>2.3521275559883152</v>
      </c>
      <c r="BC887" s="1013">
        <f t="shared" si="243"/>
        <v>5.3730015021244348</v>
      </c>
      <c r="BD887" s="889"/>
      <c r="BE887" s="765">
        <f>AVERAGEIF($E$7:$E$884,"&gt;=25",BE7:BE884)</f>
        <v>1980.3407407407408</v>
      </c>
      <c r="BF887" s="889" t="e">
        <f>AVERAGEIF($E$7:$E$884,"&gt;=25",BF7:BF884)</f>
        <v>#VALUE!</v>
      </c>
      <c r="BG887" s="889">
        <f>AVERAGEIF($E$7:$E$884,"&gt;=25",BG7:BG884)</f>
        <v>7.0789682539682524</v>
      </c>
    </row>
    <row r="888" spans="1:59" x14ac:dyDescent="0.2">
      <c r="A888" s="572" t="s">
        <v>394</v>
      </c>
      <c r="B888" s="708">
        <f>COUNTIFS($E$7:$E$884,"&lt;25",$E$7:$E$884,"&gt;=10")</f>
        <v>226</v>
      </c>
      <c r="E888" s="902">
        <f>AVERAGEIFS($E$7:$E$884,$E$7:$E$884,"&lt;25",$E$7:$E$884,"&gt;=10")</f>
        <v>15.110619469026549</v>
      </c>
      <c r="I888" s="902">
        <f>AVERAGEIFS(I7:I884,$E$7:$E$884,"&lt;25",$E$7:$E$884,"&gt;=10")</f>
        <v>91.989336283185864</v>
      </c>
      <c r="J888" s="890">
        <f>AVERAGEIFS(J7:J884,$E$7:$E$884,"&lt;25",$E$7:$E$884,"&gt;=10")</f>
        <v>2.7700763467253742</v>
      </c>
      <c r="K888" s="898">
        <f>AVERAGEIFS(K7:K884,$E$7:$E$884,"&lt;25",$E$7:$E$884,"&gt;=10")</f>
        <v>0.52952809734513273</v>
      </c>
      <c r="L888" s="889"/>
      <c r="M888" s="889">
        <f>AVERAGEIFS(M7:M884,$E$7:$E$884,"&lt;25",$E$7:$E$884,"&gt;=10")</f>
        <v>1.9657185840707962</v>
      </c>
      <c r="N888" s="889"/>
      <c r="O888" s="898">
        <f>AVERAGEIFS(O7:O884,$E$7:$E$884,"&lt;25",$E$7:$E$884,"&gt;=10")</f>
        <v>0.48836022296287745</v>
      </c>
      <c r="R888" s="889">
        <f t="shared" ref="R888:X888" si="244">AVERAGEIFS(R7:R884,$E$7:$E$884,"&lt;25",$E$7:$E$884,"&gt;=10")</f>
        <v>9.194020719531343</v>
      </c>
      <c r="S888" s="889">
        <f t="shared" si="244"/>
        <v>11.378256560611675</v>
      </c>
      <c r="T888" s="889">
        <f t="shared" si="244"/>
        <v>9.7213771135339258</v>
      </c>
      <c r="U888" s="889">
        <f t="shared" si="244"/>
        <v>10.657093966765714</v>
      </c>
      <c r="V888" s="889">
        <f t="shared" si="244"/>
        <v>11.270041171759582</v>
      </c>
      <c r="W888" s="901">
        <f t="shared" si="244"/>
        <v>1.0143598319689793</v>
      </c>
      <c r="X888" s="901">
        <f t="shared" si="244"/>
        <v>1.7703080856240108</v>
      </c>
      <c r="Z888" s="890">
        <f>AVERAGEIFS(Z7:Z884,$E$7:$E$884,"&lt;25",$E$7:$E$884,"&gt;=10")</f>
        <v>68.783963874157621</v>
      </c>
      <c r="AA888" s="889">
        <f>AVERAGEIFS(AA7:AA884,$E$7:$E$884,"&lt;25",$E$7:$E$884,"&gt;=10")</f>
        <v>25.832608676509587</v>
      </c>
      <c r="AB888" s="889"/>
      <c r="AC888" s="889">
        <f t="shared" ref="AC888:BC888" si="245">AVERAGEIFS(AC7:AC884,$E$7:$E$884,"&lt;25",$E$7:$E$884,"&gt;=10")</f>
        <v>4.1665887850467307</v>
      </c>
      <c r="AD888" s="889">
        <f t="shared" si="245"/>
        <v>3.4794444444444457</v>
      </c>
      <c r="AE888" s="889">
        <f t="shared" si="245"/>
        <v>3.4816355140186928</v>
      </c>
      <c r="AF888" s="889">
        <f t="shared" si="245"/>
        <v>5.0851207729468593</v>
      </c>
      <c r="AG888" s="889">
        <f t="shared" si="245"/>
        <v>19.765797101449294</v>
      </c>
      <c r="AH888" s="889">
        <f t="shared" si="245"/>
        <v>27.364285714285707</v>
      </c>
      <c r="AI888" s="889">
        <f t="shared" si="245"/>
        <v>10.898144329896901</v>
      </c>
      <c r="AJ888" s="889">
        <f t="shared" si="245"/>
        <v>7.9571563981042681</v>
      </c>
      <c r="AK888" s="889">
        <f t="shared" si="245"/>
        <v>9.4570157068062848</v>
      </c>
      <c r="AL888" s="1076">
        <f t="shared" si="245"/>
        <v>28318.409999999996</v>
      </c>
      <c r="AM888" s="889">
        <f t="shared" si="245"/>
        <v>2.927725118483413</v>
      </c>
      <c r="AN888" s="1013">
        <f t="shared" si="245"/>
        <v>1.0319950738916257</v>
      </c>
      <c r="AO888" s="889">
        <f t="shared" si="245"/>
        <v>-12.255201125744398</v>
      </c>
      <c r="AP888" s="889">
        <f t="shared" si="245"/>
        <v>13.427170313491091</v>
      </c>
      <c r="AQ888" s="1013">
        <f t="shared" si="245"/>
        <v>115.45112138105597</v>
      </c>
      <c r="AR888" s="889">
        <f t="shared" si="245"/>
        <v>1.9530309264011803</v>
      </c>
      <c r="AS888" s="889">
        <f t="shared" si="245"/>
        <v>2.0882703853773155</v>
      </c>
      <c r="AT888" s="889">
        <f t="shared" si="245"/>
        <v>2.2345727300320606</v>
      </c>
      <c r="AU888" s="889">
        <f t="shared" si="245"/>
        <v>2.3929535681719476</v>
      </c>
      <c r="AV888" s="889">
        <f t="shared" si="245"/>
        <v>2.5644898352622105</v>
      </c>
      <c r="AW888" s="889">
        <f t="shared" si="245"/>
        <v>11.233317445244712</v>
      </c>
      <c r="AX888" s="1013">
        <f t="shared" si="245"/>
        <v>15.854156103285051</v>
      </c>
      <c r="AY888" s="889">
        <f t="shared" si="245"/>
        <v>0.85066350710900462</v>
      </c>
      <c r="AZ888" s="889">
        <f t="shared" si="245"/>
        <v>28.894339259186044</v>
      </c>
      <c r="BA888" s="889">
        <f t="shared" si="245"/>
        <v>-12.153363060418307</v>
      </c>
      <c r="BB888" s="889">
        <f t="shared" si="245"/>
        <v>2.408593700853809</v>
      </c>
      <c r="BC888" s="1013">
        <f t="shared" si="245"/>
        <v>3.4498094757317261</v>
      </c>
      <c r="BD888" s="889"/>
      <c r="BE888" s="765">
        <f>AVERAGEIFS(BE7:BE884,$E$7:$E$884,"&lt;25",$E$7:$E$884,"&gt;=10")</f>
        <v>2004.5884955752213</v>
      </c>
      <c r="BF888" s="889" t="e">
        <f>AVERAGEIFS(BF7:BF884,$E$7:$E$884,"&lt;25",$E$7:$E$884,"&gt;=10")</f>
        <v>#VALUE!</v>
      </c>
      <c r="BG888" s="889">
        <f>AVERAGEIFS(BG7:BG884,$E$7:$E$884,"&lt;25",$E$7:$E$884,"&gt;=10")</f>
        <v>7.4792788461538464</v>
      </c>
    </row>
    <row r="889" spans="1:59" x14ac:dyDescent="0.2">
      <c r="A889" s="628" t="s">
        <v>876</v>
      </c>
      <c r="B889" s="708">
        <f>COUNTIF($E$7:$E$884,"&lt;10")</f>
        <v>517</v>
      </c>
      <c r="C889" s="942"/>
      <c r="D889" s="13"/>
      <c r="E889" s="902">
        <f>AVERAGEIF($E$7:$E$884,"&lt;10")</f>
        <v>7.20889748549323</v>
      </c>
      <c r="I889" s="902">
        <f>AVERAGEIF($E$7:$E$884,"&lt;10",I7:I884)</f>
        <v>63.278549323017423</v>
      </c>
      <c r="J889" s="890">
        <f>AVERAGEIF($E$7:$E$884,"&lt;10",J7:J884)</f>
        <v>2.9195576933152707</v>
      </c>
      <c r="K889" s="898">
        <f>AVERAGEIF($E$7:$E$884,"&lt;10",K7:K884)</f>
        <v>0.39440799484203715</v>
      </c>
      <c r="L889" s="889"/>
      <c r="M889" s="889">
        <f>AVERAGEIF($E$7:$E$884,"&lt;10",M7:M884)</f>
        <v>1.4966277240489996</v>
      </c>
      <c r="N889" s="889"/>
      <c r="O889" s="898">
        <f>AVERAGEIF($E$7:$E$884,"&lt;10",O7:O884)</f>
        <v>0.35639957234963626</v>
      </c>
      <c r="R889" s="889">
        <f t="shared" ref="R889:X889" si="246">AVERAGEIF($E$7:$E$884,"&lt;10",R7:R884)</f>
        <v>12.14306444174645</v>
      </c>
      <c r="S889" s="889">
        <f t="shared" si="246"/>
        <v>15.812868098147081</v>
      </c>
      <c r="T889" s="889">
        <f t="shared" si="246"/>
        <v>15.423074083228601</v>
      </c>
      <c r="U889" s="889">
        <f t="shared" si="246"/>
        <v>18.433284932150588</v>
      </c>
      <c r="V889" s="889">
        <f t="shared" si="246"/>
        <v>6.0778807257191128</v>
      </c>
      <c r="W889" s="901">
        <f t="shared" si="246"/>
        <v>4.5483299670173656</v>
      </c>
      <c r="X889" s="901">
        <f t="shared" si="246"/>
        <v>3.0280046003095706</v>
      </c>
      <c r="Z889" s="890">
        <f>AVERAGEIF($E$7:$E$884,"&lt;10",Z7:Z884)</f>
        <v>84.829451205462888</v>
      </c>
      <c r="AA889" s="889">
        <f>AVERAGEIF($E$7:$E$884,"&lt;10",AA7:AA884)</f>
        <v>31.561894993929091</v>
      </c>
      <c r="AB889" s="889"/>
      <c r="AC889" s="889">
        <f t="shared" ref="AC889:BC889" si="247">AVERAGEIF($E$7:$E$884,"&lt;10",AC7:AC884)</f>
        <v>3.1920689655172416</v>
      </c>
      <c r="AD889" s="889">
        <f t="shared" si="247"/>
        <v>8.4754452926208668</v>
      </c>
      <c r="AE889" s="889">
        <f t="shared" si="247"/>
        <v>3.5125354969574039</v>
      </c>
      <c r="AF889" s="889">
        <f t="shared" si="247"/>
        <v>7.2144676409185751</v>
      </c>
      <c r="AG889" s="889">
        <f t="shared" si="247"/>
        <v>13.554545454545446</v>
      </c>
      <c r="AH889" s="889">
        <f t="shared" si="247"/>
        <v>25.239756592292103</v>
      </c>
      <c r="AI889" s="889">
        <f t="shared" si="247"/>
        <v>12.236397379912654</v>
      </c>
      <c r="AJ889" s="889">
        <f t="shared" si="247"/>
        <v>15.695784114052939</v>
      </c>
      <c r="AK889" s="889">
        <f t="shared" si="247"/>
        <v>9.6761702127659603</v>
      </c>
      <c r="AL889" s="1076">
        <f t="shared" si="247"/>
        <v>18516.990527383365</v>
      </c>
      <c r="AM889" s="889">
        <f t="shared" si="247"/>
        <v>3.4477439024390248</v>
      </c>
      <c r="AN889" s="1013">
        <f t="shared" si="247"/>
        <v>1.4154008438818582</v>
      </c>
      <c r="AO889" s="889">
        <f t="shared" si="247"/>
        <v>-11.230420784097978</v>
      </c>
      <c r="AP889" s="889">
        <f t="shared" si="247"/>
        <v>21.256547238537834</v>
      </c>
      <c r="AQ889" s="1013">
        <f t="shared" si="247"/>
        <v>81.303737260029337</v>
      </c>
      <c r="AR889" s="889">
        <f t="shared" si="247"/>
        <v>1.4680717245187447</v>
      </c>
      <c r="AS889" s="889">
        <f t="shared" si="247"/>
        <v>1.5731392621900839</v>
      </c>
      <c r="AT889" s="889">
        <f t="shared" si="247"/>
        <v>1.6793047624104063</v>
      </c>
      <c r="AU889" s="889">
        <f t="shared" si="247"/>
        <v>1.7943017699801656</v>
      </c>
      <c r="AV889" s="889">
        <f t="shared" si="247"/>
        <v>1.9189268524319394</v>
      </c>
      <c r="AW889" s="889">
        <f t="shared" si="247"/>
        <v>8.4337443715313363</v>
      </c>
      <c r="AX889" s="1013">
        <f t="shared" si="247"/>
        <v>16.488568009604982</v>
      </c>
      <c r="AY889" s="889">
        <f t="shared" si="247"/>
        <v>0.95907786885245894</v>
      </c>
      <c r="AZ889" s="889">
        <f t="shared" si="247"/>
        <v>27.755769230769221</v>
      </c>
      <c r="BA889" s="889">
        <f t="shared" si="247"/>
        <v>-14.181457489878554</v>
      </c>
      <c r="BB889" s="889">
        <f t="shared" si="247"/>
        <v>2.119838056680162</v>
      </c>
      <c r="BC889" s="1013">
        <f t="shared" si="247"/>
        <v>2.1285829959514171</v>
      </c>
      <c r="BD889" s="889"/>
      <c r="BE889" s="765">
        <f>AVERAGEIF($E$7:$E$884,"&lt;10",BE7:BE884)</f>
        <v>2012.4390715667312</v>
      </c>
      <c r="BF889" s="889" t="e">
        <f>AVERAGEIF($E$7:$E$884,"&lt;10",BF7:BF884)</f>
        <v>#VALUE!</v>
      </c>
      <c r="BG889" s="889">
        <f>AVERAGEIF($E$7:$E$884,"&lt;10",BG7:BG884)</f>
        <v>4.9895178197064949</v>
      </c>
    </row>
    <row r="890" spans="1:59" x14ac:dyDescent="0.2">
      <c r="O890" s="1012"/>
      <c r="W890" s="1075"/>
      <c r="X890" s="1075"/>
      <c r="AC890" s="572"/>
      <c r="AD890" s="572"/>
      <c r="AE890" s="572"/>
      <c r="AF890" s="572"/>
      <c r="AG890" s="572"/>
      <c r="AH890" s="572"/>
      <c r="AI890" s="572"/>
      <c r="AJ890" s="572"/>
      <c r="AK890" s="572"/>
      <c r="AL890" s="1077"/>
      <c r="AM890" s="572"/>
      <c r="AN890" s="708"/>
      <c r="AO890" s="572"/>
      <c r="AQ890" s="708"/>
      <c r="AR890" s="572"/>
      <c r="AS890" s="572"/>
      <c r="AT890" s="572"/>
      <c r="AU890" s="572"/>
      <c r="AV890" s="572"/>
      <c r="AW890" s="572"/>
      <c r="AX890" s="708"/>
      <c r="AY890" s="572"/>
      <c r="BC890" s="708"/>
      <c r="BD890" s="572"/>
      <c r="BE890" s="1015"/>
      <c r="BF890" s="572"/>
    </row>
    <row r="891" spans="1:59" x14ac:dyDescent="0.2">
      <c r="A891" s="572" t="s">
        <v>4444</v>
      </c>
      <c r="I891" s="708"/>
      <c r="J891" s="572"/>
      <c r="O891" s="1012"/>
      <c r="W891" s="1075"/>
      <c r="X891" s="1075"/>
      <c r="AC891" s="572"/>
      <c r="AD891" s="572"/>
      <c r="AE891" s="572"/>
      <c r="AF891" s="572"/>
      <c r="AG891" s="572"/>
      <c r="AH891" s="572"/>
      <c r="AI891" s="572"/>
      <c r="AJ891" s="572"/>
      <c r="AK891" s="572"/>
      <c r="AL891" s="1077"/>
      <c r="AM891" s="572"/>
      <c r="AN891" s="708"/>
      <c r="AO891" s="572"/>
      <c r="AQ891" s="708"/>
      <c r="AR891" s="572"/>
      <c r="AS891" s="572"/>
      <c r="AT891" s="572"/>
      <c r="AU891" s="572"/>
      <c r="AV891" s="572"/>
      <c r="AW891" s="572"/>
      <c r="AX891" s="708"/>
      <c r="AY891" s="572"/>
      <c r="BC891" s="708"/>
      <c r="BD891" s="572"/>
      <c r="BE891" s="1015"/>
      <c r="BF891" s="572"/>
    </row>
    <row r="892" spans="1:59" x14ac:dyDescent="0.2">
      <c r="A892" s="572" t="s">
        <v>4377</v>
      </c>
      <c r="B892" s="708">
        <f t="shared" ref="B892:B902" si="248">COUNTIF($C$7:$C$884,"="&amp;$A892)</f>
        <v>18</v>
      </c>
      <c r="E892" s="902">
        <f t="shared" ref="E892:E902" si="249">AVERAGEIFS($E$7:$E$884,$C$7:$C$884,"="&amp;$A892)</f>
        <v>13.777777777777779</v>
      </c>
      <c r="I892" s="1010">
        <f t="shared" ref="I892:K902" si="250">AVERAGEIFS(I$7:I$884,$C$7:$C$884,"="&amp;$A892)</f>
        <v>51.657222222222217</v>
      </c>
      <c r="J892" s="889">
        <f t="shared" si="250"/>
        <v>3.7962163939941025</v>
      </c>
      <c r="K892" s="898">
        <f t="shared" si="250"/>
        <v>0.47763888888888889</v>
      </c>
      <c r="L892" s="902"/>
      <c r="M892" s="889">
        <f t="shared" ref="M892:M902" si="251">AVERAGEIFS(M$7:M$884,$C$7:$C$884,"="&amp;$A892)</f>
        <v>1.4861111111111114</v>
      </c>
      <c r="N892" s="902"/>
      <c r="O892" s="898">
        <f t="shared" ref="O892:O902" si="252">AVERAGEIFS(O$7:O$884,$C$7:$C$884,"="&amp;$A892)</f>
        <v>0.45263055555555554</v>
      </c>
      <c r="P892" s="902"/>
      <c r="Q892" s="902"/>
      <c r="R892" s="889">
        <f t="shared" ref="R892:X902" si="253">AVERAGEIFS(R$7:R$884,$C$7:$C$884,"="&amp;$A892)</f>
        <v>9.495530013156932</v>
      </c>
      <c r="S892" s="889">
        <f t="shared" si="253"/>
        <v>10.540888033020204</v>
      </c>
      <c r="T892" s="889">
        <f t="shared" si="253"/>
        <v>9.7911136336461801</v>
      </c>
      <c r="U892" s="889">
        <f t="shared" si="253"/>
        <v>13.783753945602614</v>
      </c>
      <c r="V892" s="889">
        <f t="shared" si="253"/>
        <v>9.0086382993996352</v>
      </c>
      <c r="W892" s="901">
        <f t="shared" si="253"/>
        <v>0.97722494493657053</v>
      </c>
      <c r="X892" s="901">
        <f t="shared" si="253"/>
        <v>0.97555241365307366</v>
      </c>
      <c r="Y892" s="708"/>
      <c r="Z892" s="889">
        <f t="shared" ref="Z892:AA902" si="254">AVERAGEIFS(Z$7:Z$884,$C$7:$C$884,"="&amp;$A892)</f>
        <v>208.5213853337315</v>
      </c>
      <c r="AA892" s="889">
        <f t="shared" si="254"/>
        <v>40.043579843417326</v>
      </c>
      <c r="AB892" s="889"/>
      <c r="AC892" s="889">
        <f t="shared" ref="AC892:AL902" si="255">AVERAGEIFS(AC$7:AC$884,$C$7:$C$884,"="&amp;$A892)</f>
        <v>2.7072222222222218</v>
      </c>
      <c r="AD892" s="889">
        <f t="shared" si="255"/>
        <v>4.26</v>
      </c>
      <c r="AE892" s="889">
        <f t="shared" si="255"/>
        <v>1.8961111111111117</v>
      </c>
      <c r="AF892" s="889">
        <f t="shared" si="255"/>
        <v>2.7982352941176472</v>
      </c>
      <c r="AG892" s="889">
        <f t="shared" si="255"/>
        <v>16.458823529411767</v>
      </c>
      <c r="AH892" s="889">
        <f t="shared" si="255"/>
        <v>89.666666666666686</v>
      </c>
      <c r="AI892" s="889">
        <f t="shared" si="255"/>
        <v>26.603333333333339</v>
      </c>
      <c r="AJ892" s="889">
        <f t="shared" si="255"/>
        <v>15.483333333333333</v>
      </c>
      <c r="AK892" s="889">
        <f t="shared" si="255"/>
        <v>9.2407142857142848</v>
      </c>
      <c r="AL892" s="1076">
        <f t="shared" si="255"/>
        <v>55774.686111111107</v>
      </c>
      <c r="AM892" s="889">
        <f t="shared" ref="AM892:AV902" si="256">AVERAGEIFS(AM$7:AM$884,$C$7:$C$884,"="&amp;$A892)</f>
        <v>0.90555555555555556</v>
      </c>
      <c r="AN892" s="1013">
        <f t="shared" si="256"/>
        <v>1.296470588235294</v>
      </c>
      <c r="AO892" s="889">
        <f t="shared" si="256"/>
        <v>-22.662315087686579</v>
      </c>
      <c r="AP892" s="889">
        <f t="shared" si="256"/>
        <v>16.96687152955873</v>
      </c>
      <c r="AQ892" s="1013">
        <f t="shared" si="256"/>
        <v>61.456796543036702</v>
      </c>
      <c r="AR892" s="889">
        <f t="shared" si="256"/>
        <v>1.5183543888888889</v>
      </c>
      <c r="AS892" s="889">
        <f t="shared" si="256"/>
        <v>1.6112245806222225</v>
      </c>
      <c r="AT892" s="889">
        <f t="shared" si="256"/>
        <v>1.6851377958306002</v>
      </c>
      <c r="AU892" s="889">
        <f t="shared" si="256"/>
        <v>1.7642991990584191</v>
      </c>
      <c r="AV892" s="889">
        <f t="shared" si="256"/>
        <v>1.8491708669457263</v>
      </c>
      <c r="AW892" s="889">
        <f t="shared" ref="AW892:BC902" si="257">AVERAGEIFS(AW$7:AW$884,$C$7:$C$884,"="&amp;$A892)</f>
        <v>8.4281868313458581</v>
      </c>
      <c r="AX892" s="1013">
        <f t="shared" si="257"/>
        <v>22.007731128123503</v>
      </c>
      <c r="AY892" s="889">
        <f t="shared" si="257"/>
        <v>0.96333333333333337</v>
      </c>
      <c r="AZ892" s="889">
        <f t="shared" si="257"/>
        <v>31.088333333333335</v>
      </c>
      <c r="BA892" s="889">
        <f t="shared" si="257"/>
        <v>-16.956111111111113</v>
      </c>
      <c r="BB892" s="889">
        <f t="shared" si="257"/>
        <v>2.1383333333333332</v>
      </c>
      <c r="BC892" s="1013">
        <f t="shared" si="257"/>
        <v>2.8216666666666663</v>
      </c>
      <c r="BD892" s="889"/>
      <c r="BE892" s="765">
        <f t="shared" ref="BE892:BG902" si="258">AVERAGEIFS(BE$7:BE$884,$C$7:$C$884,"="&amp;$A892)</f>
        <v>2006</v>
      </c>
      <c r="BF892" s="889" t="e">
        <f t="shared" si="258"/>
        <v>#VALUE!</v>
      </c>
      <c r="BG892" s="889">
        <f t="shared" si="258"/>
        <v>5.2882352941176478</v>
      </c>
    </row>
    <row r="893" spans="1:59" x14ac:dyDescent="0.2">
      <c r="A893" s="572" t="s">
        <v>247</v>
      </c>
      <c r="B893" s="708">
        <f t="shared" si="248"/>
        <v>89</v>
      </c>
      <c r="E893" s="902">
        <f t="shared" si="249"/>
        <v>12.460674157303371</v>
      </c>
      <c r="I893" s="1010">
        <f t="shared" si="250"/>
        <v>72.744494382022467</v>
      </c>
      <c r="J893" s="889">
        <f t="shared" si="250"/>
        <v>2.464489527389</v>
      </c>
      <c r="K893" s="898">
        <f t="shared" si="250"/>
        <v>0.39631835205992505</v>
      </c>
      <c r="L893" s="902"/>
      <c r="M893" s="889">
        <f t="shared" si="251"/>
        <v>1.5410037453183523</v>
      </c>
      <c r="N893" s="902"/>
      <c r="O893" s="898">
        <f t="shared" si="252"/>
        <v>0.36565917602996256</v>
      </c>
      <c r="P893" s="902"/>
      <c r="Q893" s="902"/>
      <c r="R893" s="889">
        <f t="shared" si="253"/>
        <v>11.166436479267952</v>
      </c>
      <c r="S893" s="889">
        <f t="shared" si="253"/>
        <v>16.725897484504188</v>
      </c>
      <c r="T893" s="889">
        <f t="shared" si="253"/>
        <v>15.694676057008769</v>
      </c>
      <c r="U893" s="889">
        <f t="shared" si="253"/>
        <v>17.952826725658664</v>
      </c>
      <c r="V893" s="889">
        <f t="shared" si="253"/>
        <v>11.543795294532556</v>
      </c>
      <c r="W893" s="901">
        <f t="shared" si="253"/>
        <v>1.7602882244203417</v>
      </c>
      <c r="X893" s="901">
        <f t="shared" si="253"/>
        <v>3.9579252832200313</v>
      </c>
      <c r="Y893" s="708"/>
      <c r="Z893" s="889">
        <f t="shared" si="254"/>
        <v>98.518469740069065</v>
      </c>
      <c r="AA893" s="889">
        <f t="shared" si="254"/>
        <v>49.737367447291213</v>
      </c>
      <c r="AB893" s="889"/>
      <c r="AC893" s="889">
        <f t="shared" si="255"/>
        <v>3.5676404494382012</v>
      </c>
      <c r="AD893" s="889">
        <f t="shared" si="255"/>
        <v>14.493846153846157</v>
      </c>
      <c r="AE893" s="889">
        <f t="shared" si="255"/>
        <v>1.6131460674157299</v>
      </c>
      <c r="AF893" s="889">
        <f t="shared" si="255"/>
        <v>6.3984810126582268</v>
      </c>
      <c r="AG893" s="889">
        <f t="shared" si="255"/>
        <v>16.551807228915671</v>
      </c>
      <c r="AH893" s="889">
        <f t="shared" si="255"/>
        <v>18.873863636363634</v>
      </c>
      <c r="AI893" s="889">
        <f t="shared" si="255"/>
        <v>12.520240963855423</v>
      </c>
      <c r="AJ893" s="889">
        <f t="shared" si="255"/>
        <v>13.600795454545453</v>
      </c>
      <c r="AK893" s="889">
        <f t="shared" si="255"/>
        <v>9.1355421686746965</v>
      </c>
      <c r="AL893" s="1076">
        <f t="shared" si="255"/>
        <v>16004.418539325839</v>
      </c>
      <c r="AM893" s="889">
        <f t="shared" si="256"/>
        <v>4.4617045454545456</v>
      </c>
      <c r="AN893" s="1013">
        <f t="shared" si="256"/>
        <v>1.8790909090909098</v>
      </c>
      <c r="AO893" s="889">
        <f t="shared" si="256"/>
        <v>-32.598527849701846</v>
      </c>
      <c r="AP893" s="889">
        <f t="shared" si="256"/>
        <v>20.452882958273047</v>
      </c>
      <c r="AQ893" s="1013">
        <f t="shared" si="256"/>
        <v>110.91589297436281</v>
      </c>
      <c r="AR893" s="889">
        <f t="shared" si="256"/>
        <v>1.5096059288389514</v>
      </c>
      <c r="AS893" s="889">
        <f t="shared" si="256"/>
        <v>1.6325189479981272</v>
      </c>
      <c r="AT893" s="889">
        <f t="shared" si="256"/>
        <v>1.747884666924282</v>
      </c>
      <c r="AU893" s="889">
        <f t="shared" si="256"/>
        <v>1.8731189795005239</v>
      </c>
      <c r="AV893" s="889">
        <f t="shared" si="256"/>
        <v>2.0091215434314753</v>
      </c>
      <c r="AW893" s="889">
        <f t="shared" si="257"/>
        <v>8.7722500666933616</v>
      </c>
      <c r="AX893" s="1013">
        <f t="shared" si="257"/>
        <v>14.179789294309936</v>
      </c>
      <c r="AY893" s="889">
        <f t="shared" si="257"/>
        <v>0.90344827586206911</v>
      </c>
      <c r="AZ893" s="889">
        <f t="shared" si="257"/>
        <v>30.464157303370797</v>
      </c>
      <c r="BA893" s="889">
        <f t="shared" si="257"/>
        <v>-17.167528089887643</v>
      </c>
      <c r="BB893" s="889">
        <f t="shared" si="257"/>
        <v>2.9519101123595508</v>
      </c>
      <c r="BC893" s="1013">
        <f t="shared" si="257"/>
        <v>2.0231460674157296</v>
      </c>
      <c r="BD893" s="889"/>
      <c r="BE893" s="765">
        <f t="shared" si="258"/>
        <v>2007.1685393258426</v>
      </c>
      <c r="BF893" s="889" t="e">
        <f t="shared" si="258"/>
        <v>#VALUE!</v>
      </c>
      <c r="BG893" s="889">
        <f t="shared" si="258"/>
        <v>10.034117647058823</v>
      </c>
    </row>
    <row r="894" spans="1:59" x14ac:dyDescent="0.2">
      <c r="A894" s="572" t="s">
        <v>128</v>
      </c>
      <c r="B894" s="708">
        <f t="shared" si="248"/>
        <v>46</v>
      </c>
      <c r="E894" s="902">
        <f t="shared" si="249"/>
        <v>25.913043478260871</v>
      </c>
      <c r="I894" s="1010">
        <f t="shared" si="250"/>
        <v>80.43391304347827</v>
      </c>
      <c r="J894" s="889">
        <f t="shared" si="250"/>
        <v>2.9869640080591573</v>
      </c>
      <c r="K894" s="898">
        <f t="shared" si="250"/>
        <v>0.47149782608695662</v>
      </c>
      <c r="L894" s="902"/>
      <c r="M894" s="889">
        <f t="shared" si="251"/>
        <v>1.8207739130434786</v>
      </c>
      <c r="N894" s="902"/>
      <c r="O894" s="898">
        <f t="shared" si="252"/>
        <v>0.4310767613419364</v>
      </c>
      <c r="P894" s="902"/>
      <c r="Q894" s="902"/>
      <c r="R894" s="889">
        <f t="shared" si="253"/>
        <v>9.9200019086811402</v>
      </c>
      <c r="S894" s="889">
        <f t="shared" si="253"/>
        <v>9.816305262962004</v>
      </c>
      <c r="T894" s="889">
        <f t="shared" si="253"/>
        <v>9.9625257057385674</v>
      </c>
      <c r="U894" s="889">
        <f t="shared" si="253"/>
        <v>9.8547695930667647</v>
      </c>
      <c r="V894" s="889">
        <f t="shared" si="253"/>
        <v>10.913001085553988</v>
      </c>
      <c r="W894" s="901">
        <f t="shared" si="253"/>
        <v>0.92387944409980172</v>
      </c>
      <c r="X894" s="901">
        <f t="shared" si="253"/>
        <v>3.3549410508399147</v>
      </c>
      <c r="Y894" s="708"/>
      <c r="Z894" s="889">
        <f t="shared" si="254"/>
        <v>67.773739078304317</v>
      </c>
      <c r="AA894" s="889">
        <f t="shared" si="254"/>
        <v>25.943662098343278</v>
      </c>
      <c r="AB894" s="889"/>
      <c r="AC894" s="889">
        <f t="shared" si="255"/>
        <v>3.228478260869565</v>
      </c>
      <c r="AD894" s="889">
        <f t="shared" si="255"/>
        <v>5.3527500000000003</v>
      </c>
      <c r="AE894" s="889">
        <f t="shared" si="255"/>
        <v>2.2626086956521738</v>
      </c>
      <c r="AF894" s="889">
        <f t="shared" si="255"/>
        <v>6.1750000000000007</v>
      </c>
      <c r="AG894" s="889">
        <f t="shared" si="255"/>
        <v>-11.145652173913035</v>
      </c>
      <c r="AH894" s="889">
        <f t="shared" si="255"/>
        <v>32.193333333333335</v>
      </c>
      <c r="AI894" s="889">
        <f t="shared" si="255"/>
        <v>10.638780487804882</v>
      </c>
      <c r="AJ894" s="889">
        <f t="shared" si="255"/>
        <v>8.7822222222222237</v>
      </c>
      <c r="AK894" s="889">
        <f t="shared" si="255"/>
        <v>6.7112195121951226</v>
      </c>
      <c r="AL894" s="1076">
        <f t="shared" si="255"/>
        <v>42428.224347826086</v>
      </c>
      <c r="AM894" s="889">
        <f t="shared" si="256"/>
        <v>3.2091111111111097</v>
      </c>
      <c r="AN894" s="1013">
        <f t="shared" si="256"/>
        <v>1.018928571428571</v>
      </c>
      <c r="AO894" s="889">
        <f t="shared" si="256"/>
        <v>-13.66383231389525</v>
      </c>
      <c r="AP894" s="889">
        <f t="shared" si="256"/>
        <v>12.785080975084334</v>
      </c>
      <c r="AQ894" s="1013">
        <f t="shared" si="256"/>
        <v>145.94657811624231</v>
      </c>
      <c r="AR894" s="889">
        <f t="shared" si="256"/>
        <v>1.8235653179822717</v>
      </c>
      <c r="AS894" s="889">
        <f t="shared" si="256"/>
        <v>1.9451908275199998</v>
      </c>
      <c r="AT894" s="889">
        <f t="shared" si="256"/>
        <v>2.0579717284637749</v>
      </c>
      <c r="AU894" s="889">
        <f t="shared" si="256"/>
        <v>2.1787753378762558</v>
      </c>
      <c r="AV894" s="889">
        <f t="shared" si="256"/>
        <v>2.3082503283279769</v>
      </c>
      <c r="AW894" s="889">
        <f t="shared" si="257"/>
        <v>10.313753540170278</v>
      </c>
      <c r="AX894" s="1013">
        <f t="shared" si="257"/>
        <v>16.918549394900932</v>
      </c>
      <c r="AY894" s="889">
        <f t="shared" si="257"/>
        <v>0.63565217391304363</v>
      </c>
      <c r="AZ894" s="889">
        <f t="shared" si="257"/>
        <v>28.769627329192545</v>
      </c>
      <c r="BA894" s="889">
        <f t="shared" si="257"/>
        <v>-13.585807453416146</v>
      </c>
      <c r="BB894" s="889">
        <f t="shared" si="257"/>
        <v>2.0387086696172871</v>
      </c>
      <c r="BC894" s="1013">
        <f t="shared" si="257"/>
        <v>2.5422818791946318</v>
      </c>
      <c r="BD894" s="889"/>
      <c r="BE894" s="765">
        <f t="shared" si="258"/>
        <v>1993.6521739130435</v>
      </c>
      <c r="BF894" s="889" t="e">
        <f t="shared" si="258"/>
        <v>#VALUE!</v>
      </c>
      <c r="BG894" s="889">
        <f t="shared" si="258"/>
        <v>8.8980434782608704</v>
      </c>
    </row>
    <row r="895" spans="1:59" x14ac:dyDescent="0.2">
      <c r="A895" s="572" t="s">
        <v>179</v>
      </c>
      <c r="B895" s="708">
        <f t="shared" si="248"/>
        <v>27</v>
      </c>
      <c r="E895" s="902">
        <f t="shared" si="249"/>
        <v>14.37037037037037</v>
      </c>
      <c r="I895" s="1010">
        <f t="shared" si="250"/>
        <v>74.405555555555551</v>
      </c>
      <c r="J895" s="889">
        <f t="shared" si="250"/>
        <v>6.9215954965326194</v>
      </c>
      <c r="K895" s="898">
        <f t="shared" si="250"/>
        <v>0.73990740740740724</v>
      </c>
      <c r="L895" s="902"/>
      <c r="M895" s="889">
        <f t="shared" si="251"/>
        <v>2.7651851851851847</v>
      </c>
      <c r="N895" s="902"/>
      <c r="O895" s="898">
        <f t="shared" si="252"/>
        <v>0.68809014685185177</v>
      </c>
      <c r="P895" s="902"/>
      <c r="Q895" s="902"/>
      <c r="R895" s="889">
        <f t="shared" si="253"/>
        <v>9.3097749907257974</v>
      </c>
      <c r="S895" s="889">
        <f t="shared" si="253"/>
        <v>19.229170388831172</v>
      </c>
      <c r="T895" s="889">
        <f t="shared" si="253"/>
        <v>17.759036846435308</v>
      </c>
      <c r="U895" s="889">
        <f t="shared" si="253"/>
        <v>19.397485240637781</v>
      </c>
      <c r="V895" s="889">
        <f t="shared" si="253"/>
        <v>12.886923665723348</v>
      </c>
      <c r="W895" s="901">
        <f t="shared" si="253"/>
        <v>1.0358046688980762</v>
      </c>
      <c r="X895" s="901">
        <f t="shared" si="253"/>
        <v>1.4508804433385931</v>
      </c>
      <c r="Y895" s="708"/>
      <c r="Z895" s="889">
        <f t="shared" si="254"/>
        <v>99.313639411319357</v>
      </c>
      <c r="AA895" s="889">
        <f t="shared" si="254"/>
        <v>15.013985360677056</v>
      </c>
      <c r="AB895" s="889"/>
      <c r="AC895" s="889">
        <f t="shared" si="255"/>
        <v>4.249629629629629</v>
      </c>
      <c r="AD895" s="889">
        <f t="shared" si="255"/>
        <v>14.896315789473682</v>
      </c>
      <c r="AE895" s="889">
        <f t="shared" si="255"/>
        <v>3.5974074074074074</v>
      </c>
      <c r="AF895" s="889">
        <f t="shared" si="255"/>
        <v>5.0484615384615381</v>
      </c>
      <c r="AG895" s="889">
        <f t="shared" si="255"/>
        <v>20.669230769230769</v>
      </c>
      <c r="AH895" s="889">
        <f t="shared" si="255"/>
        <v>76.566666666666663</v>
      </c>
      <c r="AI895" s="889">
        <f t="shared" si="255"/>
        <v>16.5764</v>
      </c>
      <c r="AJ895" s="889">
        <f t="shared" si="255"/>
        <v>20.666666666666661</v>
      </c>
      <c r="AK895" s="889">
        <f t="shared" si="255"/>
        <v>13.036818181818182</v>
      </c>
      <c r="AL895" s="1076">
        <f t="shared" si="255"/>
        <v>38975.660370370373</v>
      </c>
      <c r="AM895" s="889">
        <f t="shared" si="256"/>
        <v>8.2829629629629622</v>
      </c>
      <c r="AN895" s="1013">
        <f t="shared" si="256"/>
        <v>2.3965384615384617</v>
      </c>
      <c r="AO895" s="889">
        <f t="shared" si="256"/>
        <v>9.9479591253561939</v>
      </c>
      <c r="AP895" s="889">
        <f t="shared" si="256"/>
        <v>25.483632089801414</v>
      </c>
      <c r="AQ895" s="1013">
        <f t="shared" si="256"/>
        <v>57.313975550670342</v>
      </c>
      <c r="AR895" s="889">
        <f t="shared" si="256"/>
        <v>2.7982203703703701</v>
      </c>
      <c r="AS895" s="889">
        <f t="shared" si="256"/>
        <v>3.0199750212962964</v>
      </c>
      <c r="AT895" s="889">
        <f t="shared" si="256"/>
        <v>3.2243021712127424</v>
      </c>
      <c r="AU895" s="889">
        <f t="shared" si="256"/>
        <v>3.4464610191334062</v>
      </c>
      <c r="AV895" s="889">
        <f t="shared" si="256"/>
        <v>3.6881252977218861</v>
      </c>
      <c r="AW895" s="889">
        <f t="shared" si="257"/>
        <v>16.177083879734699</v>
      </c>
      <c r="AX895" s="1013">
        <f t="shared" si="257"/>
        <v>40.47077070990067</v>
      </c>
      <c r="AY895" s="889">
        <f t="shared" si="257"/>
        <v>1.1025925925925928</v>
      </c>
      <c r="AZ895" s="889">
        <f t="shared" si="257"/>
        <v>25.258518518518517</v>
      </c>
      <c r="BA895" s="889">
        <f t="shared" si="257"/>
        <v>-15.504444444444445</v>
      </c>
      <c r="BB895" s="889">
        <f t="shared" si="257"/>
        <v>0.14000000000000007</v>
      </c>
      <c r="BC895" s="1013">
        <f t="shared" si="257"/>
        <v>-1.2762962962962963</v>
      </c>
      <c r="BD895" s="889"/>
      <c r="BE895" s="765">
        <f t="shared" si="258"/>
        <v>2005.3333333333333</v>
      </c>
      <c r="BF895" s="889" t="e">
        <f t="shared" si="258"/>
        <v>#VALUE!</v>
      </c>
      <c r="BG895" s="889">
        <f t="shared" si="258"/>
        <v>9.6037037037037045</v>
      </c>
    </row>
    <row r="896" spans="1:59" x14ac:dyDescent="0.2">
      <c r="A896" s="572" t="s">
        <v>108</v>
      </c>
      <c r="B896" s="708">
        <f t="shared" si="248"/>
        <v>293</v>
      </c>
      <c r="E896" s="902">
        <f t="shared" si="249"/>
        <v>11.774744027303754</v>
      </c>
      <c r="I896" s="1010">
        <f t="shared" si="250"/>
        <v>58.69109215017064</v>
      </c>
      <c r="J896" s="889">
        <f t="shared" si="250"/>
        <v>2.7274190506289147</v>
      </c>
      <c r="K896" s="898">
        <f t="shared" si="250"/>
        <v>0.39381911262798647</v>
      </c>
      <c r="L896" s="902"/>
      <c r="M896" s="889">
        <f t="shared" si="251"/>
        <v>1.3564129692832765</v>
      </c>
      <c r="N896" s="902"/>
      <c r="O896" s="898">
        <f t="shared" si="252"/>
        <v>0.35646546400129997</v>
      </c>
      <c r="P896" s="902"/>
      <c r="Q896" s="902"/>
      <c r="R896" s="889">
        <f t="shared" si="253"/>
        <v>12.648237949749959</v>
      </c>
      <c r="S896" s="889">
        <f t="shared" si="253"/>
        <v>17.373195679621386</v>
      </c>
      <c r="T896" s="889">
        <f t="shared" si="253"/>
        <v>14.860027399604936</v>
      </c>
      <c r="U896" s="889">
        <f t="shared" si="253"/>
        <v>16.146443064558692</v>
      </c>
      <c r="V896" s="889">
        <f t="shared" si="253"/>
        <v>5.2988797922962068</v>
      </c>
      <c r="W896" s="901">
        <f t="shared" si="253"/>
        <v>4.4185925624683131</v>
      </c>
      <c r="X896" s="901">
        <f t="shared" si="253"/>
        <v>1.7792667233519674</v>
      </c>
      <c r="Y896" s="708"/>
      <c r="Z896" s="889">
        <f t="shared" si="254"/>
        <v>49.738325885807797</v>
      </c>
      <c r="AA896" s="889">
        <f t="shared" si="254"/>
        <v>19.532401488401252</v>
      </c>
      <c r="AB896" s="889"/>
      <c r="AC896" s="889">
        <f t="shared" si="255"/>
        <v>3.3945238095238088</v>
      </c>
      <c r="AD896" s="889">
        <f t="shared" si="255"/>
        <v>2.4417486338797811</v>
      </c>
      <c r="AE896" s="889">
        <f t="shared" si="255"/>
        <v>4.0146825396825392</v>
      </c>
      <c r="AF896" s="889">
        <f t="shared" si="255"/>
        <v>2.5797211155378474</v>
      </c>
      <c r="AG896" s="889">
        <f t="shared" si="255"/>
        <v>15.13869918699187</v>
      </c>
      <c r="AH896" s="889">
        <f t="shared" si="255"/>
        <v>17.973705179282863</v>
      </c>
      <c r="AI896" s="889">
        <f t="shared" si="255"/>
        <v>12.305772727272728</v>
      </c>
      <c r="AJ896" s="889">
        <f t="shared" si="255"/>
        <v>10.953147410358572</v>
      </c>
      <c r="AK896" s="889">
        <f t="shared" si="255"/>
        <v>9.2842051282051301</v>
      </c>
      <c r="AL896" s="1076">
        <f t="shared" si="255"/>
        <v>12467.504444444439</v>
      </c>
      <c r="AM896" s="889">
        <f t="shared" si="256"/>
        <v>4.2744223107569708</v>
      </c>
      <c r="AN896" s="1013">
        <f t="shared" si="256"/>
        <v>0.65834008097165964</v>
      </c>
      <c r="AO896" s="889">
        <f t="shared" si="256"/>
        <v>-0.49922704816926877</v>
      </c>
      <c r="AP896" s="889">
        <f t="shared" si="256"/>
        <v>18.867950984712429</v>
      </c>
      <c r="AQ896" s="1013">
        <f t="shared" si="256"/>
        <v>24.375725607935482</v>
      </c>
      <c r="AR896" s="889">
        <f t="shared" si="256"/>
        <v>1.3180522287176992</v>
      </c>
      <c r="AS896" s="889">
        <f t="shared" si="256"/>
        <v>1.3955295805967818</v>
      </c>
      <c r="AT896" s="889">
        <f t="shared" si="256"/>
        <v>1.4842174166802922</v>
      </c>
      <c r="AU896" s="889">
        <f t="shared" si="256"/>
        <v>1.5798596187664644</v>
      </c>
      <c r="AV896" s="889">
        <f t="shared" si="256"/>
        <v>1.6830628481653522</v>
      </c>
      <c r="AW896" s="889">
        <f t="shared" si="257"/>
        <v>7.4607216929265876</v>
      </c>
      <c r="AX896" s="1013">
        <f t="shared" si="257"/>
        <v>15.032179860128606</v>
      </c>
      <c r="AY896" s="889">
        <f t="shared" si="257"/>
        <v>0.89582329317269027</v>
      </c>
      <c r="AZ896" s="889">
        <f t="shared" si="257"/>
        <v>24.353856696928691</v>
      </c>
      <c r="BA896" s="889">
        <f t="shared" si="257"/>
        <v>-14.663606925187235</v>
      </c>
      <c r="BB896" s="889">
        <f t="shared" si="257"/>
        <v>2.4853298544676647</v>
      </c>
      <c r="BC896" s="1013">
        <f t="shared" si="257"/>
        <v>0.73630142831476875</v>
      </c>
      <c r="BD896" s="889"/>
      <c r="BE896" s="765">
        <f t="shared" si="258"/>
        <v>2007.9044368600682</v>
      </c>
      <c r="BF896" s="889" t="e">
        <f t="shared" si="258"/>
        <v>#VALUE!</v>
      </c>
      <c r="BG896" s="889">
        <f t="shared" si="258"/>
        <v>2.5673983739837403</v>
      </c>
    </row>
    <row r="897" spans="1:59" x14ac:dyDescent="0.2">
      <c r="A897" s="572" t="s">
        <v>154</v>
      </c>
      <c r="B897" s="708">
        <f t="shared" si="248"/>
        <v>39</v>
      </c>
      <c r="E897" s="902">
        <f t="shared" si="249"/>
        <v>13.615384615384615</v>
      </c>
      <c r="I897" s="1010">
        <f t="shared" si="250"/>
        <v>129.49384615384614</v>
      </c>
      <c r="J897" s="889">
        <f t="shared" si="250"/>
        <v>1.8560267457773212</v>
      </c>
      <c r="K897" s="898">
        <f t="shared" si="250"/>
        <v>0.45472564102564095</v>
      </c>
      <c r="L897" s="902"/>
      <c r="M897" s="889">
        <f t="shared" si="251"/>
        <v>1.8137743589743587</v>
      </c>
      <c r="N897" s="902"/>
      <c r="O897" s="898">
        <f t="shared" si="252"/>
        <v>0.41531794871794875</v>
      </c>
      <c r="P897" s="902"/>
      <c r="Q897" s="902"/>
      <c r="R897" s="889">
        <f t="shared" si="253"/>
        <v>10.004384329165793</v>
      </c>
      <c r="S897" s="889">
        <f t="shared" si="253"/>
        <v>11.418360793674607</v>
      </c>
      <c r="T897" s="889">
        <f t="shared" si="253"/>
        <v>11.049698874516457</v>
      </c>
      <c r="U897" s="889">
        <f t="shared" si="253"/>
        <v>14.447494371485085</v>
      </c>
      <c r="V897" s="889">
        <f t="shared" si="253"/>
        <v>13.28900327785167</v>
      </c>
      <c r="W897" s="901">
        <f t="shared" si="253"/>
        <v>1.4669747001221591</v>
      </c>
      <c r="X897" s="901">
        <f t="shared" si="253"/>
        <v>7.1462128471932074</v>
      </c>
      <c r="Y897" s="708"/>
      <c r="Z897" s="889">
        <f t="shared" si="254"/>
        <v>48.535741387161913</v>
      </c>
      <c r="AA897" s="889">
        <f t="shared" si="254"/>
        <v>30.639194699259299</v>
      </c>
      <c r="AB897" s="889"/>
      <c r="AC897" s="889">
        <f t="shared" si="255"/>
        <v>4.3176923076923082</v>
      </c>
      <c r="AD897" s="889">
        <f t="shared" si="255"/>
        <v>4.7848387096774188</v>
      </c>
      <c r="AE897" s="889">
        <f t="shared" si="255"/>
        <v>3.4233333333333338</v>
      </c>
      <c r="AF897" s="889">
        <f t="shared" si="255"/>
        <v>5.0292105263157882</v>
      </c>
      <c r="AG897" s="889">
        <f t="shared" si="255"/>
        <v>10.152631578947368</v>
      </c>
      <c r="AH897" s="889">
        <f t="shared" si="255"/>
        <v>18.907692307692301</v>
      </c>
      <c r="AI897" s="889">
        <f t="shared" si="255"/>
        <v>10.928333333333335</v>
      </c>
      <c r="AJ897" s="889">
        <f t="shared" si="255"/>
        <v>6.4051282051282046</v>
      </c>
      <c r="AK897" s="889">
        <f t="shared" si="255"/>
        <v>8.8145714285714281</v>
      </c>
      <c r="AL897" s="1076">
        <f t="shared" si="255"/>
        <v>60616.207435897442</v>
      </c>
      <c r="AM897" s="889">
        <f t="shared" si="256"/>
        <v>1.6166666666666665</v>
      </c>
      <c r="AN897" s="1013">
        <f t="shared" si="256"/>
        <v>0.73631578947368437</v>
      </c>
      <c r="AO897" s="889">
        <f t="shared" si="256"/>
        <v>-14.384398133452132</v>
      </c>
      <c r="AP897" s="889">
        <f t="shared" si="256"/>
        <v>16.250402380430565</v>
      </c>
      <c r="AQ897" s="1013">
        <f t="shared" si="256"/>
        <v>152.97758380792217</v>
      </c>
      <c r="AR897" s="889">
        <f t="shared" si="256"/>
        <v>1.7871992307692313</v>
      </c>
      <c r="AS897" s="889">
        <f t="shared" si="256"/>
        <v>1.9192068642051283</v>
      </c>
      <c r="AT897" s="889">
        <f t="shared" si="256"/>
        <v>2.0522330193975287</v>
      </c>
      <c r="AU897" s="889">
        <f t="shared" si="256"/>
        <v>2.1964165641626674</v>
      </c>
      <c r="AV897" s="889">
        <f t="shared" si="256"/>
        <v>2.3527687990052635</v>
      </c>
      <c r="AW897" s="889">
        <f t="shared" si="257"/>
        <v>10.307824477539819</v>
      </c>
      <c r="AX897" s="1013">
        <f t="shared" si="257"/>
        <v>10.476919299541366</v>
      </c>
      <c r="AY897" s="889">
        <f t="shared" si="257"/>
        <v>0.90410256410256407</v>
      </c>
      <c r="AZ897" s="889">
        <f t="shared" si="257"/>
        <v>25.515128205128207</v>
      </c>
      <c r="BA897" s="889">
        <f t="shared" si="257"/>
        <v>-15.246666666666664</v>
      </c>
      <c r="BB897" s="889">
        <f t="shared" si="257"/>
        <v>-7.5641025641025844E-2</v>
      </c>
      <c r="BC897" s="1013">
        <f t="shared" si="257"/>
        <v>0.19897435897435883</v>
      </c>
      <c r="BD897" s="889"/>
      <c r="BE897" s="765">
        <f t="shared" si="258"/>
        <v>2006.0769230769231</v>
      </c>
      <c r="BF897" s="889" t="e">
        <f t="shared" si="258"/>
        <v>#VALUE!</v>
      </c>
      <c r="BG897" s="889">
        <f t="shared" si="258"/>
        <v>7.4342105263157912</v>
      </c>
    </row>
    <row r="898" spans="1:59" x14ac:dyDescent="0.2">
      <c r="A898" s="572" t="s">
        <v>112</v>
      </c>
      <c r="B898" s="708">
        <f t="shared" si="248"/>
        <v>126</v>
      </c>
      <c r="E898" s="902">
        <f t="shared" si="249"/>
        <v>16.563492063492063</v>
      </c>
      <c r="I898" s="1010">
        <f t="shared" si="250"/>
        <v>94.769761904761921</v>
      </c>
      <c r="J898" s="889">
        <f t="shared" si="250"/>
        <v>1.8414647365240919</v>
      </c>
      <c r="K898" s="898">
        <f t="shared" si="250"/>
        <v>0.43950992063492084</v>
      </c>
      <c r="L898" s="902"/>
      <c r="M898" s="889">
        <f t="shared" si="251"/>
        <v>1.6817698412698419</v>
      </c>
      <c r="N898" s="902"/>
      <c r="O898" s="898">
        <f t="shared" si="252"/>
        <v>0.39598650793650814</v>
      </c>
      <c r="P898" s="902"/>
      <c r="Q898" s="902"/>
      <c r="R898" s="889">
        <f t="shared" si="253"/>
        <v>11.014819770508883</v>
      </c>
      <c r="S898" s="889">
        <f t="shared" si="253"/>
        <v>11.778350791068419</v>
      </c>
      <c r="T898" s="889">
        <f t="shared" si="253"/>
        <v>11.147425676475594</v>
      </c>
      <c r="U898" s="889">
        <f t="shared" si="253"/>
        <v>14.356738927796263</v>
      </c>
      <c r="V898" s="889">
        <f t="shared" si="253"/>
        <v>10.545519563327533</v>
      </c>
      <c r="W898" s="901">
        <f t="shared" si="253"/>
        <v>1.1377512420140952</v>
      </c>
      <c r="X898" s="901">
        <f t="shared" si="253"/>
        <v>3.1638844435903</v>
      </c>
      <c r="Y898" s="708"/>
      <c r="Z898" s="889">
        <f t="shared" si="254"/>
        <v>38.23376147831685</v>
      </c>
      <c r="AA898" s="889">
        <f t="shared" si="254"/>
        <v>22.775903629356748</v>
      </c>
      <c r="AB898" s="889"/>
      <c r="AC898" s="889">
        <f t="shared" si="255"/>
        <v>4.6799206349206379</v>
      </c>
      <c r="AD898" s="889">
        <f t="shared" si="255"/>
        <v>2.2639669421487598</v>
      </c>
      <c r="AE898" s="889">
        <f t="shared" si="255"/>
        <v>2.0528571428571425</v>
      </c>
      <c r="AF898" s="889">
        <f t="shared" si="255"/>
        <v>19.103306451612916</v>
      </c>
      <c r="AG898" s="889">
        <f t="shared" si="255"/>
        <v>23.821311475409839</v>
      </c>
      <c r="AH898" s="889">
        <f t="shared" si="255"/>
        <v>28.38015873015873</v>
      </c>
      <c r="AI898" s="889">
        <f t="shared" si="255"/>
        <v>12.832258064516122</v>
      </c>
      <c r="AJ898" s="889">
        <f t="shared" si="255"/>
        <v>13.046825396825403</v>
      </c>
      <c r="AK898" s="889">
        <f t="shared" si="255"/>
        <v>11.521451612903226</v>
      </c>
      <c r="AL898" s="1076">
        <f t="shared" si="255"/>
        <v>19382.07452380953</v>
      </c>
      <c r="AM898" s="889">
        <f t="shared" si="256"/>
        <v>1.4317600000000001</v>
      </c>
      <c r="AN898" s="1013">
        <f t="shared" si="256"/>
        <v>1.8508870967741939</v>
      </c>
      <c r="AO898" s="889">
        <f t="shared" si="256"/>
        <v>-6.4225584893413243</v>
      </c>
      <c r="AP898" s="889">
        <f t="shared" si="256"/>
        <v>16.206515245866253</v>
      </c>
      <c r="AQ898" s="1013">
        <f t="shared" si="256"/>
        <v>143.47326786055345</v>
      </c>
      <c r="AR898" s="889">
        <f t="shared" si="256"/>
        <v>1.6756266798941803</v>
      </c>
      <c r="AS898" s="889">
        <f t="shared" si="256"/>
        <v>1.8185310166931214</v>
      </c>
      <c r="AT898" s="889">
        <f t="shared" si="256"/>
        <v>1.9781529931148862</v>
      </c>
      <c r="AU898" s="889">
        <f t="shared" si="256"/>
        <v>2.1524540703115376</v>
      </c>
      <c r="AV898" s="889">
        <f t="shared" si="256"/>
        <v>2.342817339589363</v>
      </c>
      <c r="AW898" s="889">
        <f t="shared" si="257"/>
        <v>9.9675820996030939</v>
      </c>
      <c r="AX898" s="1013">
        <f t="shared" si="257"/>
        <v>10.971055555656378</v>
      </c>
      <c r="AY898" s="889">
        <f t="shared" si="257"/>
        <v>1.203519999999999</v>
      </c>
      <c r="AZ898" s="889">
        <f t="shared" si="257"/>
        <v>31.289523809523814</v>
      </c>
      <c r="BA898" s="889">
        <f t="shared" si="257"/>
        <v>-11.81698412698413</v>
      </c>
      <c r="BB898" s="889">
        <f t="shared" si="257"/>
        <v>3.0588095238095225</v>
      </c>
      <c r="BC898" s="1013">
        <f t="shared" si="257"/>
        <v>4.7288888888888883</v>
      </c>
      <c r="BD898" s="889"/>
      <c r="BE898" s="765">
        <f t="shared" si="258"/>
        <v>2003.0793650793651</v>
      </c>
      <c r="BF898" s="889" t="e">
        <f t="shared" si="258"/>
        <v>#VALUE!</v>
      </c>
      <c r="BG898" s="889">
        <f t="shared" si="258"/>
        <v>8.443548387096774</v>
      </c>
    </row>
    <row r="899" spans="1:59" x14ac:dyDescent="0.2">
      <c r="A899" s="572" t="s">
        <v>4224</v>
      </c>
      <c r="B899" s="708">
        <f t="shared" si="248"/>
        <v>55</v>
      </c>
      <c r="E899" s="902">
        <f t="shared" si="249"/>
        <v>11.254545454545454</v>
      </c>
      <c r="I899" s="1010">
        <f t="shared" si="250"/>
        <v>99.863272727272729</v>
      </c>
      <c r="J899" s="889">
        <f t="shared" si="250"/>
        <v>1.8237058231302732</v>
      </c>
      <c r="K899" s="898">
        <f t="shared" si="250"/>
        <v>0.45178363636363633</v>
      </c>
      <c r="L899" s="902"/>
      <c r="M899" s="889">
        <f t="shared" si="251"/>
        <v>1.6994472727272727</v>
      </c>
      <c r="N899" s="902"/>
      <c r="O899" s="898">
        <f t="shared" si="252"/>
        <v>0.3789287603305786</v>
      </c>
      <c r="P899" s="902"/>
      <c r="Q899" s="902"/>
      <c r="R899" s="889">
        <f t="shared" si="253"/>
        <v>17.344831443963944</v>
      </c>
      <c r="S899" s="889">
        <f t="shared" si="253"/>
        <v>15.932921586021047</v>
      </c>
      <c r="T899" s="889">
        <f t="shared" si="253"/>
        <v>14.935070151210716</v>
      </c>
      <c r="U899" s="889">
        <f t="shared" si="253"/>
        <v>17.141701677213703</v>
      </c>
      <c r="V899" s="889">
        <f t="shared" si="253"/>
        <v>15.712803226235634</v>
      </c>
      <c r="W899" s="901">
        <f t="shared" si="253"/>
        <v>0.89985621134741756</v>
      </c>
      <c r="X899" s="901">
        <f t="shared" si="253"/>
        <v>1.8379407529816865</v>
      </c>
      <c r="Y899" s="708"/>
      <c r="Z899" s="889">
        <f t="shared" si="254"/>
        <v>49.871483304595266</v>
      </c>
      <c r="AA899" s="889">
        <f t="shared" si="254"/>
        <v>28.965306323339586</v>
      </c>
      <c r="AB899" s="889"/>
      <c r="AC899" s="889">
        <f t="shared" si="255"/>
        <v>4.1836363636363636</v>
      </c>
      <c r="AD899" s="889">
        <f t="shared" si="255"/>
        <v>2.7019999999999995</v>
      </c>
      <c r="AE899" s="889">
        <f t="shared" si="255"/>
        <v>4.5743636363636373</v>
      </c>
      <c r="AF899" s="889">
        <f t="shared" si="255"/>
        <v>8.0861538461538469</v>
      </c>
      <c r="AG899" s="889">
        <f t="shared" si="255"/>
        <v>17.97384615384615</v>
      </c>
      <c r="AH899" s="889">
        <f t="shared" si="255"/>
        <v>37.090740740740749</v>
      </c>
      <c r="AI899" s="889">
        <f t="shared" si="255"/>
        <v>20.279433962264147</v>
      </c>
      <c r="AJ899" s="889">
        <f t="shared" si="255"/>
        <v>14.400000000000004</v>
      </c>
      <c r="AK899" s="889">
        <f t="shared" si="255"/>
        <v>12.014528301886795</v>
      </c>
      <c r="AL899" s="1076">
        <f t="shared" si="255"/>
        <v>83800.046727272726</v>
      </c>
      <c r="AM899" s="889">
        <f t="shared" si="256"/>
        <v>3.3692592592592581</v>
      </c>
      <c r="AN899" s="1013">
        <f t="shared" si="256"/>
        <v>0.76313725490196049</v>
      </c>
      <c r="AO899" s="889">
        <f t="shared" si="256"/>
        <v>-10.876126666813766</v>
      </c>
      <c r="AP899" s="889">
        <f t="shared" si="256"/>
        <v>19.004013396059861</v>
      </c>
      <c r="AQ899" s="1013">
        <f t="shared" si="256"/>
        <v>201.21811154479809</v>
      </c>
      <c r="AR899" s="889">
        <f t="shared" si="256"/>
        <v>1.6255338836363638</v>
      </c>
      <c r="AS899" s="889">
        <f t="shared" si="256"/>
        <v>1.7600309075105458</v>
      </c>
      <c r="AT899" s="889">
        <f t="shared" si="256"/>
        <v>1.9085864466737561</v>
      </c>
      <c r="AU899" s="889">
        <f t="shared" si="256"/>
        <v>2.0709984280929494</v>
      </c>
      <c r="AV899" s="889">
        <f t="shared" si="256"/>
        <v>2.2485983380304742</v>
      </c>
      <c r="AW899" s="889">
        <f t="shared" si="257"/>
        <v>9.6137480039440888</v>
      </c>
      <c r="AX899" s="1013">
        <f t="shared" si="257"/>
        <v>10.550512108537049</v>
      </c>
      <c r="AY899" s="889">
        <f t="shared" si="257"/>
        <v>1.0378181818181818</v>
      </c>
      <c r="AZ899" s="889">
        <f t="shared" si="257"/>
        <v>37.729814313346246</v>
      </c>
      <c r="BA899" s="889">
        <f t="shared" si="257"/>
        <v>-9.5453723482077528</v>
      </c>
      <c r="BB899" s="889">
        <f t="shared" si="257"/>
        <v>4.2619378596087447</v>
      </c>
      <c r="BC899" s="1013">
        <f t="shared" si="257"/>
        <v>9.3221853686577507</v>
      </c>
      <c r="BD899" s="889"/>
      <c r="BE899" s="765">
        <f t="shared" si="258"/>
        <v>2008.2545454545455</v>
      </c>
      <c r="BF899" s="889" t="e">
        <f t="shared" si="258"/>
        <v>#VALUE!</v>
      </c>
      <c r="BG899" s="889">
        <f t="shared" si="258"/>
        <v>11.204807692307693</v>
      </c>
    </row>
    <row r="900" spans="1:59" x14ac:dyDescent="0.2">
      <c r="A900" s="572" t="s">
        <v>123</v>
      </c>
      <c r="B900" s="708">
        <f t="shared" si="248"/>
        <v>46</v>
      </c>
      <c r="E900" s="902">
        <f t="shared" si="249"/>
        <v>17.391304347826086</v>
      </c>
      <c r="I900" s="1010">
        <f t="shared" si="250"/>
        <v>94.814999999999998</v>
      </c>
      <c r="J900" s="889">
        <f t="shared" si="250"/>
        <v>2.3493742958022499</v>
      </c>
      <c r="K900" s="898">
        <f t="shared" si="250"/>
        <v>0.46228913043478254</v>
      </c>
      <c r="L900" s="902"/>
      <c r="M900" s="889">
        <f t="shared" si="251"/>
        <v>1.7989391304347822</v>
      </c>
      <c r="N900" s="902"/>
      <c r="O900" s="898">
        <f t="shared" si="252"/>
        <v>0.42180869565217394</v>
      </c>
      <c r="P900" s="902"/>
      <c r="Q900" s="902"/>
      <c r="R900" s="889">
        <f t="shared" si="253"/>
        <v>8.9909301890945077</v>
      </c>
      <c r="S900" s="889">
        <f t="shared" si="253"/>
        <v>8.7019765931553472</v>
      </c>
      <c r="T900" s="889">
        <f t="shared" si="253"/>
        <v>9.2229429971755614</v>
      </c>
      <c r="U900" s="889">
        <f t="shared" si="253"/>
        <v>12.72492268508001</v>
      </c>
      <c r="V900" s="889">
        <f t="shared" si="253"/>
        <v>10.548051688690382</v>
      </c>
      <c r="W900" s="901">
        <f t="shared" si="253"/>
        <v>1.237080585896722</v>
      </c>
      <c r="X900" s="901">
        <f t="shared" si="253"/>
        <v>1.9996288474206065</v>
      </c>
      <c r="Y900" s="708"/>
      <c r="Z900" s="889">
        <f t="shared" si="254"/>
        <v>55.884767277992246</v>
      </c>
      <c r="AA900" s="889">
        <f t="shared" si="254"/>
        <v>29.790264454232677</v>
      </c>
      <c r="AB900" s="889"/>
      <c r="AC900" s="889">
        <f t="shared" si="255"/>
        <v>4.3482608695652178</v>
      </c>
      <c r="AD900" s="889">
        <f t="shared" si="255"/>
        <v>3.2828571428571434</v>
      </c>
      <c r="AE900" s="889">
        <f t="shared" si="255"/>
        <v>2.2491304347826087</v>
      </c>
      <c r="AF900" s="889">
        <f t="shared" si="255"/>
        <v>3.7952173913043481</v>
      </c>
      <c r="AG900" s="889">
        <f t="shared" si="255"/>
        <v>16.34090909090909</v>
      </c>
      <c r="AH900" s="889">
        <f t="shared" si="255"/>
        <v>33.497826086956529</v>
      </c>
      <c r="AI900" s="889">
        <f t="shared" si="255"/>
        <v>12.349333333333334</v>
      </c>
      <c r="AJ900" s="889">
        <f t="shared" si="255"/>
        <v>5.4828260869565213</v>
      </c>
      <c r="AK900" s="889">
        <f t="shared" si="255"/>
        <v>10.674999999999999</v>
      </c>
      <c r="AL900" s="1076">
        <f t="shared" si="255"/>
        <v>9830.2999999999993</v>
      </c>
      <c r="AM900" s="889">
        <f t="shared" si="256"/>
        <v>2.4626086956521736</v>
      </c>
      <c r="AN900" s="1013">
        <f t="shared" si="256"/>
        <v>1.1188888888888888</v>
      </c>
      <c r="AO900" s="889">
        <f t="shared" si="256"/>
        <v>-14.661629976342562</v>
      </c>
      <c r="AP900" s="889">
        <f t="shared" si="256"/>
        <v>14.954759266820712</v>
      </c>
      <c r="AQ900" s="1013">
        <f t="shared" si="256"/>
        <v>108.74238962133137</v>
      </c>
      <c r="AR900" s="889">
        <f t="shared" si="256"/>
        <v>1.7809929130434783</v>
      </c>
      <c r="AS900" s="889">
        <f t="shared" si="256"/>
        <v>1.9223642407739132</v>
      </c>
      <c r="AT900" s="889">
        <f t="shared" si="256"/>
        <v>2.0725055098199876</v>
      </c>
      <c r="AU900" s="889">
        <f t="shared" si="256"/>
        <v>2.2356687578889431</v>
      </c>
      <c r="AV900" s="889">
        <f t="shared" si="256"/>
        <v>2.4130418686856068</v>
      </c>
      <c r="AW900" s="889">
        <f t="shared" si="257"/>
        <v>10.424573290211928</v>
      </c>
      <c r="AX900" s="1013">
        <f t="shared" si="257"/>
        <v>13.463831922446705</v>
      </c>
      <c r="AY900" s="889">
        <f t="shared" si="257"/>
        <v>1.1911111111111112</v>
      </c>
      <c r="AZ900" s="889">
        <f t="shared" si="257"/>
        <v>28.456304347826077</v>
      </c>
      <c r="BA900" s="889">
        <f t="shared" si="257"/>
        <v>-15.043695652173911</v>
      </c>
      <c r="BB900" s="889">
        <f t="shared" si="257"/>
        <v>0.89347826086956561</v>
      </c>
      <c r="BC900" s="1013">
        <f t="shared" si="257"/>
        <v>1.5241304347826081</v>
      </c>
      <c r="BD900" s="889"/>
      <c r="BE900" s="765">
        <f t="shared" si="258"/>
        <v>2002.2826086956522</v>
      </c>
      <c r="BF900" s="889" t="e">
        <f t="shared" si="258"/>
        <v>#VALUE!</v>
      </c>
      <c r="BG900" s="889">
        <f t="shared" si="258"/>
        <v>5.9386363636363626</v>
      </c>
    </row>
    <row r="901" spans="1:59" x14ac:dyDescent="0.2">
      <c r="A901" s="572" t="s">
        <v>4353</v>
      </c>
      <c r="B901" s="708">
        <f t="shared" si="248"/>
        <v>78</v>
      </c>
      <c r="E901" s="902">
        <f t="shared" si="249"/>
        <v>10.064102564102564</v>
      </c>
      <c r="I901" s="1010">
        <f t="shared" si="250"/>
        <v>73.136794871794905</v>
      </c>
      <c r="J901" s="889">
        <f t="shared" si="250"/>
        <v>4.3849820804346411</v>
      </c>
      <c r="K901" s="898">
        <f t="shared" si="250"/>
        <v>0.63804102564102561</v>
      </c>
      <c r="L901" s="902"/>
      <c r="M901" s="889">
        <f t="shared" si="251"/>
        <v>2.6200820512820511</v>
      </c>
      <c r="N901" s="902"/>
      <c r="O901" s="898">
        <f t="shared" si="252"/>
        <v>0.60575726923076922</v>
      </c>
      <c r="P901" s="902"/>
      <c r="Q901" s="902"/>
      <c r="R901" s="889">
        <f t="shared" si="253"/>
        <v>5.4425741614235159</v>
      </c>
      <c r="S901" s="889">
        <f t="shared" si="253"/>
        <v>6.6800123326408807</v>
      </c>
      <c r="T901" s="889">
        <f t="shared" si="253"/>
        <v>9.6680458704605599</v>
      </c>
      <c r="U901" s="889">
        <f t="shared" si="253"/>
        <v>11.070489070931549</v>
      </c>
      <c r="V901" s="889">
        <f t="shared" si="253"/>
        <v>2.4422301071611217</v>
      </c>
      <c r="W901" s="901">
        <f t="shared" si="253"/>
        <v>4.4445026383111887</v>
      </c>
      <c r="X901" s="901">
        <f t="shared" si="253"/>
        <v>1.1201199794087859</v>
      </c>
      <c r="Y901" s="708"/>
      <c r="Z901" s="889">
        <f t="shared" si="254"/>
        <v>195.50170492775379</v>
      </c>
      <c r="AA901" s="889">
        <f t="shared" si="254"/>
        <v>50.735686489153274</v>
      </c>
      <c r="AB901" s="889"/>
      <c r="AC901" s="889">
        <f t="shared" si="255"/>
        <v>2.1208974358974362</v>
      </c>
      <c r="AD901" s="889">
        <f t="shared" si="255"/>
        <v>21.496842105263156</v>
      </c>
      <c r="AE901" s="889">
        <f t="shared" si="255"/>
        <v>8.0710256410256385</v>
      </c>
      <c r="AF901" s="889">
        <f t="shared" si="255"/>
        <v>3.574415584415584</v>
      </c>
      <c r="AG901" s="889">
        <f t="shared" si="255"/>
        <v>8.4783783783783768</v>
      </c>
      <c r="AH901" s="889">
        <f t="shared" si="255"/>
        <v>13.57179487179487</v>
      </c>
      <c r="AI901" s="889">
        <f t="shared" si="255"/>
        <v>-3.86211267605634</v>
      </c>
      <c r="AJ901" s="889">
        <f t="shared" si="255"/>
        <v>23.935526315789481</v>
      </c>
      <c r="AK901" s="889">
        <f t="shared" si="255"/>
        <v>8.7369230769230768</v>
      </c>
      <c r="AL901" s="1076">
        <f t="shared" si="255"/>
        <v>9563.6376923076914</v>
      </c>
      <c r="AM901" s="889">
        <f t="shared" si="256"/>
        <v>2.3060256410256401</v>
      </c>
      <c r="AN901" s="1013">
        <f t="shared" si="256"/>
        <v>1.6342105263157889</v>
      </c>
      <c r="AO901" s="889">
        <f t="shared" si="256"/>
        <v>-34.691972072417371</v>
      </c>
      <c r="AP901" s="889">
        <f t="shared" si="256"/>
        <v>15.540414135053966</v>
      </c>
      <c r="AQ901" s="1013">
        <f t="shared" si="256"/>
        <v>145.80426059484378</v>
      </c>
      <c r="AR901" s="889">
        <f t="shared" si="256"/>
        <v>2.6450723333333337</v>
      </c>
      <c r="AS901" s="889">
        <f t="shared" si="256"/>
        <v>2.8090457676923073</v>
      </c>
      <c r="AT901" s="889">
        <f t="shared" si="256"/>
        <v>2.9832122643778214</v>
      </c>
      <c r="AU901" s="889">
        <f t="shared" si="256"/>
        <v>3.17110531962599</v>
      </c>
      <c r="AV901" s="889">
        <f t="shared" si="256"/>
        <v>3.3739154146800567</v>
      </c>
      <c r="AW901" s="889">
        <f t="shared" si="257"/>
        <v>14.982351099709504</v>
      </c>
      <c r="AX901" s="1013">
        <f t="shared" si="257"/>
        <v>25.056401592089781</v>
      </c>
      <c r="AY901" s="889">
        <f t="shared" si="257"/>
        <v>0.75870129870129854</v>
      </c>
      <c r="AZ901" s="889">
        <f t="shared" si="257"/>
        <v>26.951666666666661</v>
      </c>
      <c r="BA901" s="889">
        <f t="shared" si="257"/>
        <v>-7.3711538461538471</v>
      </c>
      <c r="BB901" s="889">
        <f t="shared" si="257"/>
        <v>0.9517948717948721</v>
      </c>
      <c r="BC901" s="1013">
        <f t="shared" si="257"/>
        <v>5.1366666666666658</v>
      </c>
      <c r="BD901" s="889"/>
      <c r="BE901" s="765">
        <f t="shared" si="258"/>
        <v>2009.6666666666667</v>
      </c>
      <c r="BF901" s="889" t="e">
        <f t="shared" si="258"/>
        <v>#VALUE!</v>
      </c>
      <c r="BG901" s="889">
        <f t="shared" si="258"/>
        <v>3.3432432432432435</v>
      </c>
    </row>
    <row r="902" spans="1:59" x14ac:dyDescent="0.2">
      <c r="A902" s="572" t="s">
        <v>131</v>
      </c>
      <c r="B902" s="708">
        <f t="shared" si="248"/>
        <v>61</v>
      </c>
      <c r="E902" s="902">
        <f t="shared" si="249"/>
        <v>20.393442622950818</v>
      </c>
      <c r="I902" s="1010">
        <f t="shared" si="250"/>
        <v>62.873442622950805</v>
      </c>
      <c r="J902" s="889">
        <f t="shared" si="250"/>
        <v>3.1854517006753613</v>
      </c>
      <c r="K902" s="898">
        <f t="shared" si="250"/>
        <v>0.46482295081967245</v>
      </c>
      <c r="L902" s="902"/>
      <c r="M902" s="889">
        <f t="shared" si="251"/>
        <v>1.8592918032786898</v>
      </c>
      <c r="N902" s="902"/>
      <c r="O902" s="898">
        <f t="shared" si="252"/>
        <v>0.43987459016393449</v>
      </c>
      <c r="P902" s="902"/>
      <c r="Q902" s="902"/>
      <c r="R902" s="889">
        <f t="shared" si="253"/>
        <v>5.4959356835027586</v>
      </c>
      <c r="S902" s="889">
        <f t="shared" si="253"/>
        <v>6.5794576597565495</v>
      </c>
      <c r="T902" s="889">
        <f t="shared" si="253"/>
        <v>6.6961380763407465</v>
      </c>
      <c r="U902" s="889">
        <f t="shared" si="253"/>
        <v>6.9880515734468798</v>
      </c>
      <c r="V902" s="889">
        <f t="shared" si="253"/>
        <v>5.5089074383517298</v>
      </c>
      <c r="W902" s="901">
        <f t="shared" si="253"/>
        <v>1.2007663321205382</v>
      </c>
      <c r="X902" s="901">
        <f t="shared" si="253"/>
        <v>1.6223540754730224</v>
      </c>
      <c r="Y902" s="708"/>
      <c r="Z902" s="889">
        <f t="shared" si="254"/>
        <v>102.48187497135383</v>
      </c>
      <c r="AA902" s="889">
        <f t="shared" si="254"/>
        <v>30.115009599411341</v>
      </c>
      <c r="AB902" s="889"/>
      <c r="AC902" s="889">
        <f t="shared" si="255"/>
        <v>2.4363934426229514</v>
      </c>
      <c r="AD902" s="889">
        <f t="shared" si="255"/>
        <v>5.8750909090909067</v>
      </c>
      <c r="AE902" s="889">
        <f t="shared" si="255"/>
        <v>3.1729508196721299</v>
      </c>
      <c r="AF902" s="889">
        <f t="shared" si="255"/>
        <v>2.4377049180327877</v>
      </c>
      <c r="AG902" s="889">
        <f t="shared" si="255"/>
        <v>9.7155172413793096</v>
      </c>
      <c r="AH902" s="889">
        <f t="shared" si="255"/>
        <v>34.103333333333332</v>
      </c>
      <c r="AI902" s="889">
        <f t="shared" si="255"/>
        <v>8.6282456140350909</v>
      </c>
      <c r="AJ902" s="889">
        <f t="shared" si="255"/>
        <v>4.8798360655737705</v>
      </c>
      <c r="AK902" s="889">
        <f t="shared" si="255"/>
        <v>6.7360344827586198</v>
      </c>
      <c r="AL902" s="1076">
        <f t="shared" si="255"/>
        <v>13688.952459016393</v>
      </c>
      <c r="AM902" s="889">
        <f t="shared" si="256"/>
        <v>1.8831666666666662</v>
      </c>
      <c r="AN902" s="1013">
        <f t="shared" si="256"/>
        <v>1.3984999999999994</v>
      </c>
      <c r="AO902" s="889">
        <f t="shared" si="256"/>
        <v>-19.730652283507293</v>
      </c>
      <c r="AP902" s="889">
        <f t="shared" si="256"/>
        <v>10.172123771187431</v>
      </c>
      <c r="AQ902" s="1013">
        <f t="shared" si="256"/>
        <v>72.76406524243842</v>
      </c>
      <c r="AR902" s="889">
        <f t="shared" si="256"/>
        <v>1.8651352114754105</v>
      </c>
      <c r="AS902" s="889">
        <f t="shared" si="256"/>
        <v>1.9876701611752461</v>
      </c>
      <c r="AT902" s="889">
        <f t="shared" si="256"/>
        <v>2.097943090742</v>
      </c>
      <c r="AU902" s="889">
        <f t="shared" si="256"/>
        <v>2.2153482028614979</v>
      </c>
      <c r="AV902" s="889">
        <f t="shared" si="256"/>
        <v>2.3403994638265622</v>
      </c>
      <c r="AW902" s="889">
        <f t="shared" si="257"/>
        <v>10.506496130080714</v>
      </c>
      <c r="AX902" s="1013">
        <f t="shared" si="257"/>
        <v>18.236555846353838</v>
      </c>
      <c r="AY902" s="889">
        <f t="shared" si="257"/>
        <v>0.3618333333333334</v>
      </c>
      <c r="AZ902" s="889">
        <f t="shared" si="257"/>
        <v>26.056393442622941</v>
      </c>
      <c r="BA902" s="889">
        <f t="shared" si="257"/>
        <v>-4.0270491803278707</v>
      </c>
      <c r="BB902" s="889">
        <f t="shared" si="257"/>
        <v>1.7811475409836066</v>
      </c>
      <c r="BC902" s="1013">
        <f t="shared" si="257"/>
        <v>6.5829508196721322</v>
      </c>
      <c r="BD902" s="889"/>
      <c r="BE902" s="765">
        <f t="shared" si="258"/>
        <v>1999.377049180328</v>
      </c>
      <c r="BF902" s="889" t="e">
        <f t="shared" si="258"/>
        <v>#VALUE!</v>
      </c>
      <c r="BG902" s="889">
        <f t="shared" si="258"/>
        <v>2.8241379310344836</v>
      </c>
    </row>
    <row r="903" spans="1:59" x14ac:dyDescent="0.2">
      <c r="I903" s="708"/>
      <c r="J903" s="572"/>
      <c r="K903" s="1012"/>
      <c r="L903" s="572"/>
      <c r="M903" s="572"/>
      <c r="N903" s="572"/>
      <c r="R903" s="572"/>
      <c r="S903" s="572"/>
      <c r="T903" s="572"/>
      <c r="U903" s="572"/>
      <c r="V903" s="572"/>
      <c r="W903" s="572"/>
      <c r="X903" s="572"/>
      <c r="AN903" s="1014"/>
      <c r="AO903" s="572"/>
      <c r="BC903" s="708"/>
      <c r="BD903" s="664"/>
    </row>
    <row r="904" spans="1:59" x14ac:dyDescent="0.2">
      <c r="I904" s="1011"/>
      <c r="J904" s="1009"/>
      <c r="K904" s="1012"/>
      <c r="L904" s="1009"/>
      <c r="M904" s="1009"/>
      <c r="N904" s="1009"/>
      <c r="O904" s="1009"/>
      <c r="P904" s="1009"/>
      <c r="Q904" s="1009"/>
      <c r="R904" s="1009"/>
      <c r="S904" s="1009"/>
      <c r="T904" s="1009"/>
      <c r="U904" s="1009"/>
      <c r="V904" s="1009"/>
      <c r="W904" s="1009"/>
      <c r="X904" s="1009"/>
    </row>
    <row r="905" spans="1:59" x14ac:dyDescent="0.2">
      <c r="I905" s="1011"/>
      <c r="J905" s="1009"/>
      <c r="K905" s="1012"/>
      <c r="L905" s="1009"/>
      <c r="M905" s="1009"/>
      <c r="N905" s="1009"/>
      <c r="O905" s="1009"/>
      <c r="P905" s="1009"/>
      <c r="Q905" s="1009"/>
      <c r="R905" s="1009"/>
      <c r="S905" s="1009"/>
      <c r="T905" s="1009"/>
      <c r="U905" s="1009"/>
      <c r="V905" s="1009"/>
      <c r="W905" s="1009"/>
      <c r="X905" s="1009"/>
    </row>
    <row r="906" spans="1:59" x14ac:dyDescent="0.2">
      <c r="K906" s="1008"/>
    </row>
    <row r="907" spans="1:59" x14ac:dyDescent="0.2">
      <c r="K907" s="637"/>
    </row>
    <row r="908" spans="1:59" x14ac:dyDescent="0.2">
      <c r="K908" s="637"/>
    </row>
    <row r="909" spans="1:59" x14ac:dyDescent="0.2">
      <c r="K909" s="637"/>
    </row>
    <row r="910" spans="1:59" x14ac:dyDescent="0.2">
      <c r="K910" s="637"/>
    </row>
  </sheetData>
  <sheetProtection selectLockedCells="1" selectUnlockedCells="1"/>
  <mergeCells count="2">
    <mergeCell ref="P5:Q5"/>
    <mergeCell ref="AZ4:BC4"/>
  </mergeCells>
  <conditionalFormatting sqref="R7:V7 R884:V884 R841:R883 R8:R836 S8:V883">
    <cfRule type="cellIs" dxfId="29" priority="482" stopIfTrue="1" operator="lessThan">
      <formula>2</formula>
    </cfRule>
  </conditionalFormatting>
  <conditionalFormatting sqref="A467 A480 A482 A506 A554 A587 A653 A690 A696 A698 A700 A739:A742 A744:A746 A811">
    <cfRule type="cellIs" dxfId="28" priority="429" stopIfTrue="1" operator="lessThan">
      <formula>2</formula>
    </cfRule>
  </conditionalFormatting>
  <conditionalFormatting sqref="AQ841:AQ884 AQ7:AQ836">
    <cfRule type="cellIs" dxfId="27" priority="30" stopIfTrue="1" operator="lessThan">
      <formula>0</formula>
    </cfRule>
  </conditionalFormatting>
  <conditionalFormatting sqref="AP841:AP884 AP7:AP836">
    <cfRule type="cellIs" dxfId="26" priority="28" stopIfTrue="1" operator="greaterThan">
      <formula>11.99</formula>
    </cfRule>
    <cfRule type="cellIs" dxfId="25" priority="29" stopIfTrue="1" operator="lessThan">
      <formula>8</formula>
    </cfRule>
  </conditionalFormatting>
  <conditionalFormatting sqref="R818">
    <cfRule type="cellIs" dxfId="24" priority="21" stopIfTrue="1" operator="lessThan">
      <formula>2</formula>
    </cfRule>
  </conditionalFormatting>
  <conditionalFormatting sqref="J841:J884 J7:J836">
    <cfRule type="cellIs" dxfId="23" priority="19" stopIfTrue="1" operator="greaterThan">
      <formula>10</formula>
    </cfRule>
    <cfRule type="cellIs" dxfId="22" priority="20" stopIfTrue="1" operator="lessThan">
      <formula>2</formula>
    </cfRule>
  </conditionalFormatting>
  <conditionalFormatting sqref="R837:R838">
    <cfRule type="cellIs" dxfId="21" priority="18" stopIfTrue="1" operator="lessThan">
      <formula>2</formula>
    </cfRule>
  </conditionalFormatting>
  <conditionalFormatting sqref="AQ837:AQ838">
    <cfRule type="cellIs" dxfId="20" priority="17" stopIfTrue="1" operator="lessThan">
      <formula>0</formula>
    </cfRule>
  </conditionalFormatting>
  <conditionalFormatting sqref="AP837:AP838">
    <cfRule type="cellIs" dxfId="19" priority="15" stopIfTrue="1" operator="greaterThan">
      <formula>11.99</formula>
    </cfRule>
    <cfRule type="cellIs" dxfId="18" priority="16" stopIfTrue="1" operator="lessThan">
      <formula>8</formula>
    </cfRule>
  </conditionalFormatting>
  <conditionalFormatting sqref="J837:J838">
    <cfRule type="cellIs" dxfId="17" priority="13" stopIfTrue="1" operator="greaterThan">
      <formula>10</formula>
    </cfRule>
    <cfRule type="cellIs" dxfId="16" priority="14" stopIfTrue="1" operator="lessThan">
      <formula>2</formula>
    </cfRule>
  </conditionalFormatting>
  <conditionalFormatting sqref="R839">
    <cfRule type="cellIs" dxfId="15" priority="12" stopIfTrue="1" operator="lessThan">
      <formula>2</formula>
    </cfRule>
  </conditionalFormatting>
  <conditionalFormatting sqref="AQ839">
    <cfRule type="cellIs" dxfId="14" priority="11" stopIfTrue="1" operator="lessThan">
      <formula>0</formula>
    </cfRule>
  </conditionalFormatting>
  <conditionalFormatting sqref="AP839">
    <cfRule type="cellIs" dxfId="13" priority="9" stopIfTrue="1" operator="greaterThan">
      <formula>11.99</formula>
    </cfRule>
    <cfRule type="cellIs" dxfId="12" priority="10" stopIfTrue="1" operator="lessThan">
      <formula>8</formula>
    </cfRule>
  </conditionalFormatting>
  <conditionalFormatting sqref="J839">
    <cfRule type="cellIs" dxfId="11" priority="7" stopIfTrue="1" operator="greaterThan">
      <formula>10</formula>
    </cfRule>
    <cfRule type="cellIs" dxfId="10" priority="8" stopIfTrue="1" operator="lessThan">
      <formula>2</formula>
    </cfRule>
  </conditionalFormatting>
  <conditionalFormatting sqref="R840">
    <cfRule type="cellIs" dxfId="9" priority="6" stopIfTrue="1" operator="lessThan">
      <formula>2</formula>
    </cfRule>
  </conditionalFormatting>
  <conditionalFormatting sqref="AQ840">
    <cfRule type="cellIs" dxfId="8" priority="5" stopIfTrue="1" operator="lessThan">
      <formula>0</formula>
    </cfRule>
  </conditionalFormatting>
  <conditionalFormatting sqref="AP840">
    <cfRule type="cellIs" dxfId="7" priority="3" stopIfTrue="1" operator="greaterThan">
      <formula>11.99</formula>
    </cfRule>
    <cfRule type="cellIs" dxfId="6" priority="4" stopIfTrue="1" operator="lessThan">
      <formula>8</formula>
    </cfRule>
  </conditionalFormatting>
  <conditionalFormatting sqref="J840">
    <cfRule type="cellIs" dxfId="5" priority="1" stopIfTrue="1" operator="greaterThan">
      <formula>10</formula>
    </cfRule>
    <cfRule type="cellIs" dxfId="4" priority="2" stopIfTrue="1" operator="lessThan">
      <formula>2</formula>
    </cfRule>
  </conditionalFormatting>
  <hyperlinks>
    <hyperlink ref="C2" r:id="rId1"/>
  </hyperlinks>
  <pageMargins left="0.2" right="0.2" top="0.44027777777777777" bottom="0.45" header="0.51180555555555551" footer="0.51180555555555551"/>
  <pageSetup firstPageNumber="0" orientation="landscape" horizontalDpi="300" verticalDpi="300" r:id="rId2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887"/>
  <sheetViews>
    <sheetView workbookViewId="0">
      <pane xSplit="2" ySplit="6" topLeftCell="H7" activePane="bottomRight" state="frozen"/>
      <selection pane="topRight"/>
      <selection pane="bottomLeft"/>
      <selection pane="bottomRight"/>
    </sheetView>
  </sheetViews>
  <sheetFormatPr defaultColWidth="8.85546875" defaultRowHeight="12.75" x14ac:dyDescent="0.2"/>
  <cols>
    <col min="1" max="1" width="18" style="494" customWidth="1"/>
    <col min="2" max="2" width="6" style="494" customWidth="1"/>
    <col min="3" max="3" width="6.42578125" style="494" customWidth="1"/>
    <col min="4" max="7" width="5.5703125" style="494" customWidth="1"/>
    <col min="8" max="8" width="6" style="494" customWidth="1"/>
    <col min="9" max="9" width="1.5703125" style="494" customWidth="1"/>
    <col min="10" max="11" width="6" style="494" customWidth="1"/>
    <col min="12" max="12" width="1.5703125" style="494" customWidth="1"/>
    <col min="13" max="24" width="6" style="494" customWidth="1"/>
    <col min="25" max="25" width="7.7109375" style="494" bestFit="1" customWidth="1"/>
    <col min="26" max="26" width="5.140625" style="494" customWidth="1"/>
    <col min="27" max="46" width="5.140625" style="679" customWidth="1"/>
    <col min="47" max="16384" width="8.85546875" style="494"/>
  </cols>
  <sheetData>
    <row r="1" spans="1:46" ht="12.75" customHeight="1" x14ac:dyDescent="0.2">
      <c r="A1" s="566" t="s">
        <v>4210</v>
      </c>
      <c r="B1" s="567"/>
      <c r="C1" s="994" t="s">
        <v>3</v>
      </c>
      <c r="D1" s="994"/>
      <c r="E1" s="568"/>
      <c r="F1" s="568"/>
      <c r="G1" s="568"/>
      <c r="H1" s="568"/>
      <c r="I1" s="568"/>
      <c r="J1" s="568"/>
      <c r="K1" s="568"/>
      <c r="L1" s="568"/>
      <c r="M1" s="568"/>
      <c r="P1" s="568"/>
      <c r="Q1" s="568"/>
      <c r="R1" s="568"/>
      <c r="S1" s="568"/>
      <c r="T1" s="568"/>
      <c r="U1" s="568"/>
      <c r="V1" s="568"/>
      <c r="W1" s="568"/>
      <c r="X1" s="568"/>
      <c r="Y1" s="569"/>
      <c r="Z1" s="957" t="s">
        <v>4</v>
      </c>
      <c r="AB1" s="661"/>
      <c r="AC1" s="661"/>
      <c r="AD1" s="662"/>
      <c r="AE1" s="661"/>
      <c r="AF1" s="661"/>
      <c r="AG1" s="661"/>
      <c r="AH1" s="661"/>
      <c r="AI1" s="662"/>
      <c r="AJ1" s="662"/>
      <c r="AK1" s="662"/>
      <c r="AL1" s="662"/>
      <c r="AM1" s="662"/>
      <c r="AN1" s="662"/>
      <c r="AO1" s="662"/>
      <c r="AP1" s="662"/>
      <c r="AQ1" s="662"/>
      <c r="AR1" s="662"/>
      <c r="AS1" s="662"/>
      <c r="AT1" s="663"/>
    </row>
    <row r="2" spans="1:46" ht="9.6" customHeight="1" x14ac:dyDescent="0.2">
      <c r="A2" s="570"/>
      <c r="B2" s="571"/>
      <c r="C2" s="750" t="s">
        <v>9</v>
      </c>
      <c r="D2" s="750"/>
      <c r="E2" s="572"/>
      <c r="F2" s="572"/>
      <c r="G2" s="572"/>
      <c r="H2" s="572"/>
      <c r="I2" s="572"/>
      <c r="J2" s="572"/>
      <c r="K2" s="572"/>
      <c r="L2" s="572"/>
      <c r="M2" s="572"/>
      <c r="N2" s="572"/>
      <c r="O2" s="572"/>
      <c r="P2" s="572"/>
      <c r="Q2" s="572"/>
      <c r="R2" s="572"/>
      <c r="S2" s="572"/>
      <c r="T2" s="572"/>
      <c r="U2" s="572"/>
      <c r="V2" s="572"/>
      <c r="W2" s="572"/>
      <c r="X2" s="572"/>
      <c r="Y2" s="573"/>
      <c r="Z2" s="572"/>
      <c r="AA2" s="664"/>
      <c r="AB2" s="664"/>
      <c r="AC2" s="664"/>
      <c r="AD2" s="664"/>
      <c r="AE2" s="664"/>
      <c r="AF2" s="664"/>
      <c r="AG2" s="665"/>
      <c r="AH2" s="665"/>
      <c r="AI2" s="664"/>
      <c r="AJ2" s="664"/>
      <c r="AK2" s="664"/>
      <c r="AL2" s="664"/>
      <c r="AM2" s="664"/>
      <c r="AN2" s="664"/>
      <c r="AO2" s="664"/>
      <c r="AP2" s="664"/>
      <c r="AQ2" s="664"/>
      <c r="AR2" s="664"/>
      <c r="AS2" s="664"/>
      <c r="AT2" s="666"/>
    </row>
    <row r="3" spans="1:46" ht="9.6" customHeight="1" x14ac:dyDescent="0.2">
      <c r="A3" s="574"/>
      <c r="B3" s="15"/>
      <c r="C3" s="15"/>
      <c r="D3" s="572"/>
      <c r="E3" s="572"/>
      <c r="F3" s="572"/>
      <c r="G3" s="572"/>
      <c r="H3" s="572"/>
      <c r="I3" s="572"/>
      <c r="J3" s="572"/>
      <c r="K3" s="572"/>
      <c r="L3" s="572"/>
      <c r="M3" s="572"/>
      <c r="N3" s="575"/>
      <c r="O3" s="572"/>
      <c r="P3" s="572"/>
      <c r="Q3" s="572"/>
      <c r="R3" s="572"/>
      <c r="S3" s="572"/>
      <c r="T3" s="572"/>
      <c r="U3" s="572"/>
      <c r="V3" s="572"/>
      <c r="W3" s="572"/>
      <c r="X3" s="572"/>
      <c r="Y3" s="573"/>
      <c r="Z3" s="572"/>
      <c r="AA3" s="664"/>
      <c r="AB3" s="667"/>
      <c r="AC3" s="667"/>
      <c r="AD3" s="664"/>
      <c r="AE3" s="667"/>
      <c r="AF3" s="667"/>
      <c r="AG3" s="667"/>
      <c r="AH3" s="667"/>
      <c r="AI3" s="667"/>
      <c r="AJ3" s="667"/>
      <c r="AK3" s="667"/>
      <c r="AL3" s="667"/>
      <c r="AM3" s="667"/>
      <c r="AN3" s="667"/>
      <c r="AO3" s="667"/>
      <c r="AP3" s="667"/>
      <c r="AQ3" s="667"/>
      <c r="AR3" s="667"/>
      <c r="AS3" s="667"/>
      <c r="AT3" s="668"/>
    </row>
    <row r="4" spans="1:46" ht="12.75" customHeight="1" x14ac:dyDescent="0.2">
      <c r="A4" s="578" t="s">
        <v>1847</v>
      </c>
      <c r="B4" s="579"/>
      <c r="C4" s="571"/>
      <c r="D4" s="572"/>
      <c r="E4" s="572"/>
      <c r="F4" s="572"/>
      <c r="G4" s="572"/>
      <c r="H4" s="572"/>
      <c r="I4" s="580" t="s">
        <v>16</v>
      </c>
      <c r="J4" s="572"/>
      <c r="K4" s="572"/>
      <c r="L4" s="580"/>
      <c r="M4" s="572"/>
      <c r="N4" s="580"/>
      <c r="O4" s="572"/>
      <c r="P4" s="572"/>
      <c r="Q4" s="572"/>
      <c r="R4" s="572"/>
      <c r="S4" s="572"/>
      <c r="T4" s="572"/>
      <c r="U4" s="572"/>
      <c r="V4" s="572"/>
      <c r="W4" s="572"/>
      <c r="X4" s="573"/>
      <c r="Y4" s="581" t="s">
        <v>4420</v>
      </c>
      <c r="Z4" s="582">
        <v>2018</v>
      </c>
      <c r="AA4" s="582">
        <v>2017</v>
      </c>
      <c r="AB4" s="582">
        <v>2016</v>
      </c>
      <c r="AC4" s="582">
        <v>2015</v>
      </c>
      <c r="AD4" s="582">
        <v>2014</v>
      </c>
      <c r="AE4" s="583" t="s">
        <v>17</v>
      </c>
      <c r="AF4" s="582">
        <v>2012</v>
      </c>
      <c r="AG4" s="582">
        <v>2011</v>
      </c>
      <c r="AH4" s="584">
        <v>2010</v>
      </c>
      <c r="AI4" s="585">
        <v>2009</v>
      </c>
      <c r="AJ4" s="585">
        <v>2008</v>
      </c>
      <c r="AK4" s="585">
        <v>2007</v>
      </c>
      <c r="AL4" s="585">
        <v>2006</v>
      </c>
      <c r="AM4" s="585">
        <v>2005</v>
      </c>
      <c r="AN4" s="585">
        <v>2004</v>
      </c>
      <c r="AO4" s="585">
        <v>2003</v>
      </c>
      <c r="AP4" s="585">
        <v>2002</v>
      </c>
      <c r="AQ4" s="585">
        <v>2001</v>
      </c>
      <c r="AR4" s="586">
        <v>2000</v>
      </c>
      <c r="AS4" s="582" t="s">
        <v>18</v>
      </c>
      <c r="AT4" s="582"/>
    </row>
    <row r="5" spans="1:46" ht="12.75" customHeight="1" x14ac:dyDescent="0.2">
      <c r="A5" s="519" t="s">
        <v>21</v>
      </c>
      <c r="B5" s="581" t="s">
        <v>22</v>
      </c>
      <c r="C5" s="587"/>
      <c r="D5" s="587"/>
      <c r="E5" s="587"/>
      <c r="F5" s="587"/>
      <c r="G5" s="587"/>
      <c r="H5" s="588"/>
      <c r="I5" s="588"/>
      <c r="J5" s="589" t="s">
        <v>43</v>
      </c>
      <c r="K5" s="588"/>
      <c r="L5" s="588"/>
      <c r="M5" s="589"/>
      <c r="N5" s="589"/>
      <c r="O5" s="576"/>
      <c r="P5" s="576"/>
      <c r="Q5" s="576"/>
      <c r="R5" s="576"/>
      <c r="S5" s="576"/>
      <c r="T5" s="576"/>
      <c r="U5" s="576"/>
      <c r="V5" s="576"/>
      <c r="W5" s="576"/>
      <c r="X5" s="577"/>
      <c r="Y5" s="590" t="s">
        <v>4421</v>
      </c>
      <c r="Z5" s="591" t="s">
        <v>44</v>
      </c>
      <c r="AA5" s="591" t="s">
        <v>44</v>
      </c>
      <c r="AB5" s="591" t="s">
        <v>44</v>
      </c>
      <c r="AC5" s="591" t="s">
        <v>44</v>
      </c>
      <c r="AD5" s="591" t="s">
        <v>44</v>
      </c>
      <c r="AE5" s="586" t="s">
        <v>44</v>
      </c>
      <c r="AF5" s="591" t="s">
        <v>44</v>
      </c>
      <c r="AG5" s="591" t="s">
        <v>44</v>
      </c>
      <c r="AH5" s="584" t="s">
        <v>44</v>
      </c>
      <c r="AI5" s="585" t="s">
        <v>44</v>
      </c>
      <c r="AJ5" s="585" t="s">
        <v>44</v>
      </c>
      <c r="AK5" s="585" t="s">
        <v>44</v>
      </c>
      <c r="AL5" s="585" t="s">
        <v>44</v>
      </c>
      <c r="AM5" s="585" t="s">
        <v>44</v>
      </c>
      <c r="AN5" s="585" t="s">
        <v>44</v>
      </c>
      <c r="AO5" s="585" t="s">
        <v>44</v>
      </c>
      <c r="AP5" s="585" t="s">
        <v>44</v>
      </c>
      <c r="AQ5" s="585" t="s">
        <v>44</v>
      </c>
      <c r="AR5" s="586" t="s">
        <v>44</v>
      </c>
      <c r="AS5" s="591" t="s">
        <v>45</v>
      </c>
      <c r="AT5" s="591" t="s">
        <v>46</v>
      </c>
    </row>
    <row r="6" spans="1:46" ht="12.75" customHeight="1" x14ac:dyDescent="0.2">
      <c r="A6" s="504" t="s">
        <v>55</v>
      </c>
      <c r="B6" s="592" t="s">
        <v>56</v>
      </c>
      <c r="C6" s="592">
        <v>2018</v>
      </c>
      <c r="D6" s="592">
        <v>2017</v>
      </c>
      <c r="E6" s="592">
        <v>2016</v>
      </c>
      <c r="F6" s="592">
        <v>2015</v>
      </c>
      <c r="G6" s="592">
        <v>2014</v>
      </c>
      <c r="H6" s="592">
        <v>2013</v>
      </c>
      <c r="I6" s="593" t="s">
        <v>90</v>
      </c>
      <c r="J6" s="592">
        <v>2012</v>
      </c>
      <c r="K6" s="594">
        <v>2011</v>
      </c>
      <c r="L6" s="593" t="s">
        <v>90</v>
      </c>
      <c r="M6" s="592">
        <v>2010</v>
      </c>
      <c r="N6" s="587">
        <v>2009</v>
      </c>
      <c r="O6" s="587">
        <v>2008</v>
      </c>
      <c r="P6" s="587">
        <v>2007</v>
      </c>
      <c r="Q6" s="587">
        <v>2006</v>
      </c>
      <c r="R6" s="587">
        <v>2005</v>
      </c>
      <c r="S6" s="587">
        <v>2004</v>
      </c>
      <c r="T6" s="587">
        <v>2003</v>
      </c>
      <c r="U6" s="587">
        <v>2002</v>
      </c>
      <c r="V6" s="587">
        <v>2001</v>
      </c>
      <c r="W6" s="587">
        <v>2000</v>
      </c>
      <c r="X6" s="482">
        <v>1999</v>
      </c>
      <c r="Y6" s="592" t="s">
        <v>91</v>
      </c>
      <c r="Z6" s="595">
        <v>2017</v>
      </c>
      <c r="AA6" s="595">
        <v>2016</v>
      </c>
      <c r="AB6" s="595">
        <v>2015</v>
      </c>
      <c r="AC6" s="595">
        <v>2014</v>
      </c>
      <c r="AD6" s="595">
        <v>2013</v>
      </c>
      <c r="AE6" s="586" t="s">
        <v>92</v>
      </c>
      <c r="AF6" s="595">
        <v>2011</v>
      </c>
      <c r="AG6" s="595">
        <v>2010</v>
      </c>
      <c r="AH6" s="596">
        <v>2009</v>
      </c>
      <c r="AI6" s="597">
        <v>2008</v>
      </c>
      <c r="AJ6" s="597">
        <v>2007</v>
      </c>
      <c r="AK6" s="597">
        <v>2006</v>
      </c>
      <c r="AL6" s="597">
        <v>2005</v>
      </c>
      <c r="AM6" s="597">
        <v>2004</v>
      </c>
      <c r="AN6" s="597">
        <v>2003</v>
      </c>
      <c r="AO6" s="597">
        <v>2002</v>
      </c>
      <c r="AP6" s="597">
        <v>2001</v>
      </c>
      <c r="AQ6" s="597">
        <v>2000</v>
      </c>
      <c r="AR6" s="598">
        <v>1999</v>
      </c>
      <c r="AS6" s="595" t="s">
        <v>93</v>
      </c>
      <c r="AT6" s="595" t="s">
        <v>94</v>
      </c>
    </row>
    <row r="7" spans="1:46" ht="11.25" customHeight="1" x14ac:dyDescent="0.2">
      <c r="A7" s="519" t="s">
        <v>888</v>
      </c>
      <c r="B7" s="507" t="s">
        <v>81</v>
      </c>
      <c r="C7" s="497">
        <v>0.59599999999999997</v>
      </c>
      <c r="D7" s="497">
        <v>0.52800000000000002</v>
      </c>
      <c r="E7" s="513">
        <v>0.46</v>
      </c>
      <c r="F7" s="513">
        <v>0.4</v>
      </c>
      <c r="G7" s="513">
        <v>0.37768000000000002</v>
      </c>
      <c r="H7" s="513">
        <v>0.32904999999999995</v>
      </c>
      <c r="I7" s="514"/>
      <c r="J7" s="513">
        <v>0.21459</v>
      </c>
      <c r="K7" s="515">
        <v>0</v>
      </c>
      <c r="L7" s="514"/>
      <c r="M7" s="532">
        <v>0</v>
      </c>
      <c r="N7" s="517">
        <v>0</v>
      </c>
      <c r="O7" s="517">
        <v>0</v>
      </c>
      <c r="P7" s="517">
        <v>0</v>
      </c>
      <c r="Q7" s="517">
        <v>0</v>
      </c>
      <c r="R7" s="517">
        <v>0</v>
      </c>
      <c r="S7" s="517">
        <v>0</v>
      </c>
      <c r="T7" s="517">
        <v>0</v>
      </c>
      <c r="U7" s="517">
        <v>0</v>
      </c>
      <c r="V7" s="517">
        <v>0</v>
      </c>
      <c r="W7" s="517">
        <v>0</v>
      </c>
      <c r="X7" s="517">
        <v>0</v>
      </c>
      <c r="Y7" s="653">
        <f t="shared" ref="Y7:Y70" si="0">SUM(C7:X7)</f>
        <v>2.9053199999999997</v>
      </c>
      <c r="Z7" s="1019">
        <f t="shared" ref="Z7:Z70" si="1">IF(ISERROR((C7/D7-1)*100),"n/a",(C7/D7-1)*100)</f>
        <v>12.878787878787868</v>
      </c>
      <c r="AA7" s="669">
        <f t="shared" ref="AA7:AA70" si="2">IF(ISERROR((D7/E7-1)*100),"n/a",(D7/E7-1)*100)</f>
        <v>14.782608695652177</v>
      </c>
      <c r="AB7" s="669">
        <f t="shared" ref="AB7:AB70" si="3">IF(ISERROR((E7/F7-1)*100),"n/a",(E7/F7-1)*100)</f>
        <v>14.999999999999991</v>
      </c>
      <c r="AC7" s="669">
        <f t="shared" ref="AC7:AC70" si="4">IF(ISERROR((F7/G7-1)*100),"n/a",(F7/G7-1)*100)</f>
        <v>5.9097648803219771</v>
      </c>
      <c r="AD7" s="669">
        <f t="shared" ref="AD7:AD70" si="5">IF(ISERROR((G7/H7-1)*100),"n/a",(G7/H7-1)*100)</f>
        <v>14.778908980398132</v>
      </c>
      <c r="AE7" s="669">
        <f t="shared" ref="AE7:AE70" si="6">IF(ISERROR((H7/J7-1)*100),"n/a",(H7/J7-1)*100)</f>
        <v>53.338925392609141</v>
      </c>
      <c r="AF7" s="669" t="str">
        <f t="shared" ref="AF7:AF70" si="7">IF(ISERROR((J7/K7-1)*100),"n/a",(J7/K7-1)*100)</f>
        <v>n/a</v>
      </c>
      <c r="AG7" s="669" t="str">
        <f t="shared" ref="AG7:AG70" si="8">IF(ISERROR((K7/M7-1)*100),"n/a",(K7/M7-1)*100)</f>
        <v>n/a</v>
      </c>
      <c r="AH7" s="669" t="str">
        <f t="shared" ref="AH7:AH70" si="9">IF(ISERROR((M7/N7-1)*100),"n/a",(M7/N7-1)*100)</f>
        <v>n/a</v>
      </c>
      <c r="AI7" s="669" t="str">
        <f t="shared" ref="AI7:AI70" si="10">IF(ISERROR((N7/O7-1)*100),"n/a",(N7/O7-1)*100)</f>
        <v>n/a</v>
      </c>
      <c r="AJ7" s="669" t="str">
        <f t="shared" ref="AJ7:AJ70" si="11">IF(ISERROR((O7/P7-1)*100),"n/a",(O7/P7-1)*100)</f>
        <v>n/a</v>
      </c>
      <c r="AK7" s="669" t="str">
        <f t="shared" ref="AK7:AK70" si="12">IF(ISERROR((P7/Q7-1)*100),"n/a",(P7/Q7-1)*100)</f>
        <v>n/a</v>
      </c>
      <c r="AL7" s="669" t="str">
        <f t="shared" ref="AL7:AL70" si="13">IF(ISERROR((Q7/R7-1)*100),"n/a",(Q7/R7-1)*100)</f>
        <v>n/a</v>
      </c>
      <c r="AM7" s="669" t="str">
        <f t="shared" ref="AM7:AM70" si="14">IF(ISERROR((R7/S7-1)*100),"n/a",(R7/S7-1)*100)</f>
        <v>n/a</v>
      </c>
      <c r="AN7" s="669" t="str">
        <f t="shared" ref="AN7:AN70" si="15">IF(ISERROR((S7/T7-1)*100),"n/a",(S7/T7-1)*100)</f>
        <v>n/a</v>
      </c>
      <c r="AO7" s="669" t="str">
        <f t="shared" ref="AO7:AO70" si="16">IF(ISERROR((T7/U7-1)*100),"n/a",(T7/U7-1)*100)</f>
        <v>n/a</v>
      </c>
      <c r="AP7" s="669" t="str">
        <f t="shared" ref="AP7:AP70" si="17">IF(ISERROR((U7/V7-1)*100),"n/a",(U7/V7-1)*100)</f>
        <v>n/a</v>
      </c>
      <c r="AQ7" s="669" t="str">
        <f t="shared" ref="AQ7:AQ70" si="18">IF(ISERROR((V7/W7-1)*100),"n/a",(V7/W7-1)*100)</f>
        <v>n/a</v>
      </c>
      <c r="AR7" s="669" t="str">
        <f t="shared" ref="AR7:AR70" si="19">IF(ISERROR((W7/X7-1)*100),"n/a",(W7/X7-1)*100)</f>
        <v>n/a</v>
      </c>
      <c r="AS7" s="670">
        <f t="shared" ref="AS7:AS70" si="20">AVERAGE(Z7:AR7)</f>
        <v>19.44816597129488</v>
      </c>
      <c r="AT7" s="671">
        <f t="shared" ref="AT7:AT70" si="21">STDEV(Z7:AR7)</f>
        <v>16.9610387230458</v>
      </c>
    </row>
    <row r="8" spans="1:46" ht="11.25" customHeight="1" x14ac:dyDescent="0.2">
      <c r="A8" s="501" t="s">
        <v>397</v>
      </c>
      <c r="B8" s="525" t="s">
        <v>398</v>
      </c>
      <c r="C8" s="497">
        <v>0.12</v>
      </c>
      <c r="D8" s="497">
        <v>0.11</v>
      </c>
      <c r="E8" s="498">
        <v>0.1</v>
      </c>
      <c r="F8" s="498">
        <v>9.4E-2</v>
      </c>
      <c r="G8" s="498">
        <v>8.5999999999999993E-2</v>
      </c>
      <c r="H8" s="498">
        <v>6.8000000000000005E-2</v>
      </c>
      <c r="I8" s="499"/>
      <c r="J8" s="498">
        <v>0.06</v>
      </c>
      <c r="K8" s="496">
        <v>5.1999999999999998E-2</v>
      </c>
      <c r="L8" s="499"/>
      <c r="M8" s="655">
        <v>4.8000000000000001E-2</v>
      </c>
      <c r="N8" s="656">
        <v>4.5332999999999998E-2</v>
      </c>
      <c r="O8" s="656">
        <v>4.2666999999999997E-2</v>
      </c>
      <c r="P8" s="656">
        <v>0.04</v>
      </c>
      <c r="Q8" s="652">
        <v>3.7332999999999998E-2</v>
      </c>
      <c r="R8" s="656">
        <v>3.5333000000000003E-2</v>
      </c>
      <c r="S8" s="656">
        <v>2.6450000000000001E-2</v>
      </c>
      <c r="T8" s="652">
        <v>1.1860000000000001E-2</v>
      </c>
      <c r="U8" s="652">
        <v>1.1860000000000001E-2</v>
      </c>
      <c r="V8" s="652">
        <v>1.1860000000000001E-2</v>
      </c>
      <c r="W8" s="652">
        <v>1.1860000000000001E-2</v>
      </c>
      <c r="X8" s="656">
        <v>1.1860000000000001E-2</v>
      </c>
      <c r="Y8" s="653">
        <f t="shared" si="0"/>
        <v>1.024416</v>
      </c>
      <c r="Z8" s="1019">
        <f t="shared" si="1"/>
        <v>9.0909090909090828</v>
      </c>
      <c r="AA8" s="669">
        <f t="shared" si="2"/>
        <v>9.9999999999999858</v>
      </c>
      <c r="AB8" s="669">
        <f t="shared" si="3"/>
        <v>6.3829787234042534</v>
      </c>
      <c r="AC8" s="669">
        <f t="shared" si="4"/>
        <v>9.3023255813953654</v>
      </c>
      <c r="AD8" s="669">
        <f t="shared" si="5"/>
        <v>26.470588235294091</v>
      </c>
      <c r="AE8" s="669">
        <f t="shared" si="6"/>
        <v>13.333333333333353</v>
      </c>
      <c r="AF8" s="669">
        <f t="shared" si="7"/>
        <v>15.384615384615397</v>
      </c>
      <c r="AG8" s="669">
        <f t="shared" si="8"/>
        <v>8.333333333333325</v>
      </c>
      <c r="AH8" s="669">
        <f t="shared" si="9"/>
        <v>5.8831314936139245</v>
      </c>
      <c r="AI8" s="669">
        <f t="shared" si="10"/>
        <v>6.2483886844634018</v>
      </c>
      <c r="AJ8" s="669">
        <f t="shared" si="11"/>
        <v>6.6674999999999818</v>
      </c>
      <c r="AK8" s="669">
        <f t="shared" si="12"/>
        <v>7.1438137840516447</v>
      </c>
      <c r="AL8" s="669">
        <f t="shared" si="13"/>
        <v>5.6604307587807323</v>
      </c>
      <c r="AM8" s="669">
        <f t="shared" si="14"/>
        <v>33.584120982986775</v>
      </c>
      <c r="AN8" s="669">
        <f t="shared" si="15"/>
        <v>123.01854974704889</v>
      </c>
      <c r="AO8" s="669">
        <f t="shared" si="16"/>
        <v>0</v>
      </c>
      <c r="AP8" s="669">
        <f t="shared" si="17"/>
        <v>0</v>
      </c>
      <c r="AQ8" s="669">
        <f t="shared" si="18"/>
        <v>0</v>
      </c>
      <c r="AR8" s="669">
        <f t="shared" si="19"/>
        <v>0</v>
      </c>
      <c r="AS8" s="670">
        <f t="shared" si="20"/>
        <v>15.079158901748961</v>
      </c>
      <c r="AT8" s="671">
        <f t="shared" si="21"/>
        <v>27.52465743038303</v>
      </c>
    </row>
    <row r="9" spans="1:46" ht="11.25" customHeight="1" x14ac:dyDescent="0.2">
      <c r="A9" s="501" t="s">
        <v>942</v>
      </c>
      <c r="B9" s="650" t="s">
        <v>943</v>
      </c>
      <c r="C9" s="497">
        <v>2.82</v>
      </c>
      <c r="D9" s="497">
        <v>2.46</v>
      </c>
      <c r="E9" s="498">
        <v>2.23</v>
      </c>
      <c r="F9" s="498">
        <v>2.0299999999999998</v>
      </c>
      <c r="G9" s="498">
        <v>1.84571</v>
      </c>
      <c r="H9" s="498">
        <v>1.6857</v>
      </c>
      <c r="I9" s="499"/>
      <c r="J9" s="498">
        <v>0.75714000000000004</v>
      </c>
      <c r="K9" s="654">
        <v>0</v>
      </c>
      <c r="L9" s="499"/>
      <c r="M9" s="503">
        <v>0</v>
      </c>
      <c r="N9" s="652">
        <v>0</v>
      </c>
      <c r="O9" s="652">
        <v>0</v>
      </c>
      <c r="P9" s="652">
        <v>0</v>
      </c>
      <c r="Q9" s="652">
        <v>0</v>
      </c>
      <c r="R9" s="652">
        <v>0</v>
      </c>
      <c r="S9" s="652">
        <v>0</v>
      </c>
      <c r="T9" s="652">
        <v>0</v>
      </c>
      <c r="U9" s="652">
        <v>0</v>
      </c>
      <c r="V9" s="652">
        <v>0</v>
      </c>
      <c r="W9" s="652">
        <v>0</v>
      </c>
      <c r="X9" s="652">
        <v>0</v>
      </c>
      <c r="Y9" s="653">
        <f t="shared" si="0"/>
        <v>13.82855</v>
      </c>
      <c r="Z9" s="1019">
        <f t="shared" si="1"/>
        <v>14.634146341463406</v>
      </c>
      <c r="AA9" s="669">
        <f t="shared" si="2"/>
        <v>10.313901345291487</v>
      </c>
      <c r="AB9" s="669">
        <f t="shared" si="3"/>
        <v>9.852216748768484</v>
      </c>
      <c r="AC9" s="669">
        <f t="shared" si="4"/>
        <v>9.9847755064446773</v>
      </c>
      <c r="AD9" s="669">
        <f t="shared" si="5"/>
        <v>9.4921990864329295</v>
      </c>
      <c r="AE9" s="669">
        <f t="shared" si="6"/>
        <v>122.64046279419922</v>
      </c>
      <c r="AF9" s="669" t="str">
        <f t="shared" si="7"/>
        <v>n/a</v>
      </c>
      <c r="AG9" s="669" t="str">
        <f t="shared" si="8"/>
        <v>n/a</v>
      </c>
      <c r="AH9" s="669" t="str">
        <f t="shared" si="9"/>
        <v>n/a</v>
      </c>
      <c r="AI9" s="669" t="str">
        <f t="shared" si="10"/>
        <v>n/a</v>
      </c>
      <c r="AJ9" s="669" t="str">
        <f t="shared" si="11"/>
        <v>n/a</v>
      </c>
      <c r="AK9" s="669" t="str">
        <f t="shared" si="12"/>
        <v>n/a</v>
      </c>
      <c r="AL9" s="669" t="str">
        <f t="shared" si="13"/>
        <v>n/a</v>
      </c>
      <c r="AM9" s="669" t="str">
        <f t="shared" si="14"/>
        <v>n/a</v>
      </c>
      <c r="AN9" s="669" t="str">
        <f t="shared" si="15"/>
        <v>n/a</v>
      </c>
      <c r="AO9" s="669" t="str">
        <f t="shared" si="16"/>
        <v>n/a</v>
      </c>
      <c r="AP9" s="669" t="str">
        <f t="shared" si="17"/>
        <v>n/a</v>
      </c>
      <c r="AQ9" s="669" t="str">
        <f t="shared" si="18"/>
        <v>n/a</v>
      </c>
      <c r="AR9" s="669" t="str">
        <f t="shared" si="19"/>
        <v>n/a</v>
      </c>
      <c r="AS9" s="670">
        <f t="shared" si="20"/>
        <v>29.486283637100033</v>
      </c>
      <c r="AT9" s="671">
        <f t="shared" si="21"/>
        <v>45.675893288231045</v>
      </c>
    </row>
    <row r="10" spans="1:46" ht="11.25" customHeight="1" x14ac:dyDescent="0.2">
      <c r="A10" s="500" t="s">
        <v>908</v>
      </c>
      <c r="B10" s="650" t="s">
        <v>909</v>
      </c>
      <c r="C10" s="497">
        <v>1.0900000000000001</v>
      </c>
      <c r="D10" s="497">
        <v>1.05</v>
      </c>
      <c r="E10" s="498">
        <v>1.01</v>
      </c>
      <c r="F10" s="498">
        <v>0.94750000000000001</v>
      </c>
      <c r="G10" s="498">
        <v>0.89249999999999996</v>
      </c>
      <c r="H10" s="498">
        <v>0.85</v>
      </c>
      <c r="I10" s="499"/>
      <c r="J10" s="502">
        <v>0.84</v>
      </c>
      <c r="K10" s="496">
        <v>0.8</v>
      </c>
      <c r="L10" s="499"/>
      <c r="M10" s="503">
        <v>0</v>
      </c>
      <c r="N10" s="652">
        <v>0</v>
      </c>
      <c r="O10" s="652">
        <v>0</v>
      </c>
      <c r="P10" s="652">
        <v>0</v>
      </c>
      <c r="Q10" s="652">
        <v>0</v>
      </c>
      <c r="R10" s="652">
        <v>0</v>
      </c>
      <c r="S10" s="652">
        <v>0</v>
      </c>
      <c r="T10" s="652">
        <v>0</v>
      </c>
      <c r="U10" s="652">
        <v>0</v>
      </c>
      <c r="V10" s="652">
        <v>0</v>
      </c>
      <c r="W10" s="652">
        <v>0</v>
      </c>
      <c r="X10" s="652">
        <v>0</v>
      </c>
      <c r="Y10" s="653">
        <f t="shared" si="0"/>
        <v>7.4799999999999995</v>
      </c>
      <c r="Z10" s="1019">
        <f t="shared" si="1"/>
        <v>3.8095238095238182</v>
      </c>
      <c r="AA10" s="669">
        <f t="shared" si="2"/>
        <v>3.9603960396039639</v>
      </c>
      <c r="AB10" s="669">
        <f t="shared" si="3"/>
        <v>6.5963060686015762</v>
      </c>
      <c r="AC10" s="669">
        <f t="shared" si="4"/>
        <v>6.1624649859943981</v>
      </c>
      <c r="AD10" s="669">
        <f t="shared" si="5"/>
        <v>5.0000000000000044</v>
      </c>
      <c r="AE10" s="669">
        <f t="shared" si="6"/>
        <v>1.1904761904761862</v>
      </c>
      <c r="AF10" s="669">
        <f t="shared" si="7"/>
        <v>4.9999999999999822</v>
      </c>
      <c r="AG10" s="669" t="str">
        <f t="shared" si="8"/>
        <v>n/a</v>
      </c>
      <c r="AH10" s="669" t="str">
        <f t="shared" si="9"/>
        <v>n/a</v>
      </c>
      <c r="AI10" s="669" t="str">
        <f t="shared" si="10"/>
        <v>n/a</v>
      </c>
      <c r="AJ10" s="669" t="str">
        <f t="shared" si="11"/>
        <v>n/a</v>
      </c>
      <c r="AK10" s="669" t="str">
        <f t="shared" si="12"/>
        <v>n/a</v>
      </c>
      <c r="AL10" s="669" t="str">
        <f t="shared" si="13"/>
        <v>n/a</v>
      </c>
      <c r="AM10" s="669" t="str">
        <f t="shared" si="14"/>
        <v>n/a</v>
      </c>
      <c r="AN10" s="669" t="str">
        <f t="shared" si="15"/>
        <v>n/a</v>
      </c>
      <c r="AO10" s="669" t="str">
        <f t="shared" si="16"/>
        <v>n/a</v>
      </c>
      <c r="AP10" s="669" t="str">
        <f t="shared" si="17"/>
        <v>n/a</v>
      </c>
      <c r="AQ10" s="669" t="str">
        <f t="shared" si="18"/>
        <v>n/a</v>
      </c>
      <c r="AR10" s="669" t="str">
        <f t="shared" si="19"/>
        <v>n/a</v>
      </c>
      <c r="AS10" s="670">
        <f t="shared" si="20"/>
        <v>4.5313095848857037</v>
      </c>
      <c r="AT10" s="671">
        <f t="shared" si="21"/>
        <v>1.7968632196909016</v>
      </c>
    </row>
    <row r="11" spans="1:46" ht="11.25" customHeight="1" x14ac:dyDescent="0.2">
      <c r="A11" s="1086" t="s">
        <v>877</v>
      </c>
      <c r="B11" s="507" t="s">
        <v>878</v>
      </c>
      <c r="C11" s="497">
        <v>3.59</v>
      </c>
      <c r="D11" s="510">
        <v>2.56</v>
      </c>
      <c r="E11" s="498">
        <v>2.2799999999999998</v>
      </c>
      <c r="F11" s="498">
        <v>2.02</v>
      </c>
      <c r="G11" s="498">
        <v>1.66</v>
      </c>
      <c r="H11" s="498">
        <v>1.6</v>
      </c>
      <c r="I11" s="499"/>
      <c r="J11" s="502">
        <v>0</v>
      </c>
      <c r="K11" s="654">
        <v>0</v>
      </c>
      <c r="L11" s="499"/>
      <c r="M11" s="503">
        <v>0</v>
      </c>
      <c r="N11" s="652">
        <v>0</v>
      </c>
      <c r="O11" s="652">
        <v>0</v>
      </c>
      <c r="P11" s="652">
        <v>0</v>
      </c>
      <c r="Q11" s="652">
        <v>0</v>
      </c>
      <c r="R11" s="652">
        <v>0</v>
      </c>
      <c r="S11" s="652">
        <v>0</v>
      </c>
      <c r="T11" s="652">
        <v>0</v>
      </c>
      <c r="U11" s="652">
        <v>0</v>
      </c>
      <c r="V11" s="652">
        <v>0</v>
      </c>
      <c r="W11" s="652">
        <v>0</v>
      </c>
      <c r="X11" s="652">
        <v>0</v>
      </c>
      <c r="Y11" s="653">
        <f t="shared" si="0"/>
        <v>13.709999999999999</v>
      </c>
      <c r="Z11" s="1019">
        <f t="shared" si="1"/>
        <v>40.234375</v>
      </c>
      <c r="AA11" s="669">
        <f t="shared" si="2"/>
        <v>12.28070175438598</v>
      </c>
      <c r="AB11" s="669">
        <f t="shared" si="3"/>
        <v>12.871287128712861</v>
      </c>
      <c r="AC11" s="669">
        <f t="shared" si="4"/>
        <v>21.68674698795181</v>
      </c>
      <c r="AD11" s="669">
        <f t="shared" si="5"/>
        <v>3.7499999999999867</v>
      </c>
      <c r="AE11" s="669" t="str">
        <f t="shared" si="6"/>
        <v>n/a</v>
      </c>
      <c r="AF11" s="669" t="str">
        <f t="shared" si="7"/>
        <v>n/a</v>
      </c>
      <c r="AG11" s="669" t="str">
        <f t="shared" si="8"/>
        <v>n/a</v>
      </c>
      <c r="AH11" s="669" t="str">
        <f t="shared" si="9"/>
        <v>n/a</v>
      </c>
      <c r="AI11" s="669" t="str">
        <f t="shared" si="10"/>
        <v>n/a</v>
      </c>
      <c r="AJ11" s="669" t="str">
        <f t="shared" si="11"/>
        <v>n/a</v>
      </c>
      <c r="AK11" s="669" t="str">
        <f t="shared" si="12"/>
        <v>n/a</v>
      </c>
      <c r="AL11" s="669" t="str">
        <f t="shared" si="13"/>
        <v>n/a</v>
      </c>
      <c r="AM11" s="669" t="str">
        <f t="shared" si="14"/>
        <v>n/a</v>
      </c>
      <c r="AN11" s="669" t="str">
        <f t="shared" si="15"/>
        <v>n/a</v>
      </c>
      <c r="AO11" s="669" t="str">
        <f t="shared" si="16"/>
        <v>n/a</v>
      </c>
      <c r="AP11" s="669" t="str">
        <f t="shared" si="17"/>
        <v>n/a</v>
      </c>
      <c r="AQ11" s="669" t="str">
        <f t="shared" si="18"/>
        <v>n/a</v>
      </c>
      <c r="AR11" s="669" t="str">
        <f t="shared" si="19"/>
        <v>n/a</v>
      </c>
      <c r="AS11" s="670">
        <f t="shared" si="20"/>
        <v>18.164622174210127</v>
      </c>
      <c r="AT11" s="671">
        <f t="shared" si="21"/>
        <v>13.873541372257653</v>
      </c>
    </row>
    <row r="12" spans="1:46" ht="11.25" customHeight="1" x14ac:dyDescent="0.2">
      <c r="A12" s="501" t="s">
        <v>421</v>
      </c>
      <c r="B12" s="650" t="s">
        <v>422</v>
      </c>
      <c r="C12" s="497">
        <v>1.54</v>
      </c>
      <c r="D12" s="655">
        <v>1.4750000000000001</v>
      </c>
      <c r="E12" s="498">
        <v>1.385</v>
      </c>
      <c r="F12" s="498">
        <v>1.21</v>
      </c>
      <c r="G12" s="498">
        <v>0.995</v>
      </c>
      <c r="H12" s="498">
        <v>0.86499999999999999</v>
      </c>
      <c r="I12" s="499"/>
      <c r="J12" s="498">
        <v>0.6</v>
      </c>
      <c r="K12" s="496">
        <v>0.46</v>
      </c>
      <c r="L12" s="499"/>
      <c r="M12" s="655">
        <v>0.34</v>
      </c>
      <c r="N12" s="656">
        <v>0.24</v>
      </c>
      <c r="O12" s="656">
        <v>0.16250000000000001</v>
      </c>
      <c r="P12" s="656">
        <v>0.1125</v>
      </c>
      <c r="Q12" s="656">
        <v>6.25E-2</v>
      </c>
      <c r="R12" s="656">
        <v>3.125E-2</v>
      </c>
      <c r="S12" s="652">
        <v>2.5000000000000001E-2</v>
      </c>
      <c r="T12" s="652">
        <v>2.5000000000000001E-2</v>
      </c>
      <c r="U12" s="652">
        <v>2.5000000000000001E-2</v>
      </c>
      <c r="V12" s="652">
        <v>6.2500000000000003E-3</v>
      </c>
      <c r="W12" s="652">
        <v>0</v>
      </c>
      <c r="X12" s="652">
        <v>0</v>
      </c>
      <c r="Y12" s="653">
        <f t="shared" si="0"/>
        <v>9.5600000000000023</v>
      </c>
      <c r="Z12" s="1019">
        <f t="shared" si="1"/>
        <v>4.4067796610169463</v>
      </c>
      <c r="AA12" s="669">
        <f t="shared" si="2"/>
        <v>6.498194945848379</v>
      </c>
      <c r="AB12" s="669">
        <f t="shared" si="3"/>
        <v>14.462809917355379</v>
      </c>
      <c r="AC12" s="669">
        <f t="shared" si="4"/>
        <v>21.608040201005018</v>
      </c>
      <c r="AD12" s="669">
        <f t="shared" si="5"/>
        <v>15.02890173410405</v>
      </c>
      <c r="AE12" s="669">
        <f t="shared" si="6"/>
        <v>44.166666666666664</v>
      </c>
      <c r="AF12" s="669">
        <f t="shared" si="7"/>
        <v>30.434782608695631</v>
      </c>
      <c r="AG12" s="669">
        <f t="shared" si="8"/>
        <v>35.294117647058812</v>
      </c>
      <c r="AH12" s="669">
        <f t="shared" si="9"/>
        <v>41.666666666666671</v>
      </c>
      <c r="AI12" s="669">
        <f t="shared" si="10"/>
        <v>47.692307692307679</v>
      </c>
      <c r="AJ12" s="669">
        <f t="shared" si="11"/>
        <v>44.444444444444443</v>
      </c>
      <c r="AK12" s="669">
        <f t="shared" si="12"/>
        <v>80</v>
      </c>
      <c r="AL12" s="669">
        <f t="shared" si="13"/>
        <v>100</v>
      </c>
      <c r="AM12" s="669">
        <f t="shared" si="14"/>
        <v>25</v>
      </c>
      <c r="AN12" s="669">
        <f t="shared" si="15"/>
        <v>0</v>
      </c>
      <c r="AO12" s="669">
        <f t="shared" si="16"/>
        <v>0</v>
      </c>
      <c r="AP12" s="669">
        <f t="shared" si="17"/>
        <v>300</v>
      </c>
      <c r="AQ12" s="669" t="str">
        <f t="shared" si="18"/>
        <v>n/a</v>
      </c>
      <c r="AR12" s="669" t="str">
        <f t="shared" si="19"/>
        <v>n/a</v>
      </c>
      <c r="AS12" s="670">
        <f t="shared" si="20"/>
        <v>47.688453657951158</v>
      </c>
      <c r="AT12" s="671">
        <f t="shared" si="21"/>
        <v>70.460986163666448</v>
      </c>
    </row>
    <row r="13" spans="1:46" ht="11.25" customHeight="1" x14ac:dyDescent="0.2">
      <c r="A13" s="500" t="s">
        <v>113</v>
      </c>
      <c r="B13" s="650" t="s">
        <v>114</v>
      </c>
      <c r="C13" s="497">
        <v>0.7</v>
      </c>
      <c r="D13" s="655">
        <v>0.68</v>
      </c>
      <c r="E13" s="498">
        <v>0.66</v>
      </c>
      <c r="F13" s="498">
        <v>0.64</v>
      </c>
      <c r="G13" s="498">
        <v>0.62</v>
      </c>
      <c r="H13" s="498">
        <v>0.6</v>
      </c>
      <c r="I13" s="499" t="s">
        <v>90</v>
      </c>
      <c r="J13" s="498">
        <v>0.57999999999999996</v>
      </c>
      <c r="K13" s="496">
        <v>0.56000000000000005</v>
      </c>
      <c r="L13" s="499"/>
      <c r="M13" s="655">
        <v>0.54</v>
      </c>
      <c r="N13" s="656">
        <v>0.52</v>
      </c>
      <c r="O13" s="656">
        <v>0.5</v>
      </c>
      <c r="P13" s="656">
        <v>0.48</v>
      </c>
      <c r="Q13" s="656">
        <v>0.44</v>
      </c>
      <c r="R13" s="656">
        <v>0.42</v>
      </c>
      <c r="S13" s="656">
        <v>0.4</v>
      </c>
      <c r="T13" s="656">
        <v>0.38</v>
      </c>
      <c r="U13" s="656">
        <v>0.36</v>
      </c>
      <c r="V13" s="656">
        <v>0.33</v>
      </c>
      <c r="W13" s="656">
        <v>0.31</v>
      </c>
      <c r="X13" s="656">
        <v>0.28000000000000003</v>
      </c>
      <c r="Y13" s="653">
        <f t="shared" si="0"/>
        <v>10.000000000000002</v>
      </c>
      <c r="Z13" s="1019">
        <f t="shared" si="1"/>
        <v>2.9411764705882248</v>
      </c>
      <c r="AA13" s="669">
        <f t="shared" si="2"/>
        <v>3.0303030303030276</v>
      </c>
      <c r="AB13" s="669">
        <f t="shared" si="3"/>
        <v>3.125</v>
      </c>
      <c r="AC13" s="669">
        <f t="shared" si="4"/>
        <v>3.2258064516129004</v>
      </c>
      <c r="AD13" s="669">
        <f t="shared" si="5"/>
        <v>3.3333333333333437</v>
      </c>
      <c r="AE13" s="669">
        <f t="shared" si="6"/>
        <v>3.4482758620689724</v>
      </c>
      <c r="AF13" s="669">
        <f t="shared" si="7"/>
        <v>3.5714285714285587</v>
      </c>
      <c r="AG13" s="669">
        <f t="shared" si="8"/>
        <v>3.7037037037036979</v>
      </c>
      <c r="AH13" s="669">
        <f t="shared" si="9"/>
        <v>3.8461538461538547</v>
      </c>
      <c r="AI13" s="669">
        <f t="shared" si="10"/>
        <v>4.0000000000000036</v>
      </c>
      <c r="AJ13" s="669">
        <f t="shared" si="11"/>
        <v>4.1666666666666741</v>
      </c>
      <c r="AK13" s="669">
        <f t="shared" si="12"/>
        <v>9.0909090909090828</v>
      </c>
      <c r="AL13" s="669">
        <f t="shared" si="13"/>
        <v>4.7619047619047672</v>
      </c>
      <c r="AM13" s="669">
        <f t="shared" si="14"/>
        <v>4.9999999999999822</v>
      </c>
      <c r="AN13" s="669">
        <f t="shared" si="15"/>
        <v>5.2631578947368363</v>
      </c>
      <c r="AO13" s="669">
        <f t="shared" si="16"/>
        <v>5.555555555555558</v>
      </c>
      <c r="AP13" s="669">
        <f t="shared" si="17"/>
        <v>9.0909090909090828</v>
      </c>
      <c r="AQ13" s="669">
        <f t="shared" si="18"/>
        <v>6.4516129032258229</v>
      </c>
      <c r="AR13" s="669">
        <f t="shared" si="19"/>
        <v>10.714285714285698</v>
      </c>
      <c r="AS13" s="670">
        <f t="shared" si="20"/>
        <v>4.9642201551255827</v>
      </c>
      <c r="AT13" s="671">
        <f t="shared" si="21"/>
        <v>2.3016425883415259</v>
      </c>
    </row>
    <row r="14" spans="1:46" ht="11.25" customHeight="1" x14ac:dyDescent="0.2">
      <c r="A14" s="501" t="s">
        <v>948</v>
      </c>
      <c r="B14" s="650" t="s">
        <v>949</v>
      </c>
      <c r="C14" s="497">
        <v>0.98</v>
      </c>
      <c r="D14" s="655">
        <v>0.72</v>
      </c>
      <c r="E14" s="498">
        <v>0.62</v>
      </c>
      <c r="F14" s="498">
        <v>0.57999999999999996</v>
      </c>
      <c r="G14" s="502">
        <v>0.52</v>
      </c>
      <c r="H14" s="498">
        <v>0.5</v>
      </c>
      <c r="I14" s="499"/>
      <c r="J14" s="498">
        <v>0.28499999999999998</v>
      </c>
      <c r="K14" s="654">
        <v>0</v>
      </c>
      <c r="L14" s="499"/>
      <c r="M14" s="503">
        <v>0</v>
      </c>
      <c r="N14" s="652">
        <v>0</v>
      </c>
      <c r="O14" s="652">
        <v>2.1</v>
      </c>
      <c r="P14" s="652">
        <v>2.46</v>
      </c>
      <c r="Q14" s="656">
        <v>2.57</v>
      </c>
      <c r="R14" s="656">
        <v>2.2400000000000002</v>
      </c>
      <c r="S14" s="656">
        <v>0.78</v>
      </c>
      <c r="T14" s="652">
        <v>0</v>
      </c>
      <c r="U14" s="652">
        <v>0</v>
      </c>
      <c r="V14" s="652">
        <v>0</v>
      </c>
      <c r="W14" s="652">
        <v>0</v>
      </c>
      <c r="X14" s="652">
        <v>0</v>
      </c>
      <c r="Y14" s="653">
        <f t="shared" si="0"/>
        <v>14.355</v>
      </c>
      <c r="Z14" s="1019">
        <f t="shared" si="1"/>
        <v>36.111111111111114</v>
      </c>
      <c r="AA14" s="669">
        <f t="shared" si="2"/>
        <v>16.129032258064502</v>
      </c>
      <c r="AB14" s="669">
        <f t="shared" si="3"/>
        <v>6.8965517241379448</v>
      </c>
      <c r="AC14" s="669">
        <f t="shared" si="4"/>
        <v>11.538461538461519</v>
      </c>
      <c r="AD14" s="669">
        <f t="shared" si="5"/>
        <v>4.0000000000000036</v>
      </c>
      <c r="AE14" s="669">
        <f t="shared" si="6"/>
        <v>75.438596491228083</v>
      </c>
      <c r="AF14" s="669" t="str">
        <f t="shared" si="7"/>
        <v>n/a</v>
      </c>
      <c r="AG14" s="669" t="str">
        <f t="shared" si="8"/>
        <v>n/a</v>
      </c>
      <c r="AH14" s="669" t="str">
        <f t="shared" si="9"/>
        <v>n/a</v>
      </c>
      <c r="AI14" s="669">
        <f t="shared" si="10"/>
        <v>-100</v>
      </c>
      <c r="AJ14" s="669">
        <f t="shared" si="11"/>
        <v>-14.634146341463406</v>
      </c>
      <c r="AK14" s="669">
        <f t="shared" si="12"/>
        <v>-4.2801556420233418</v>
      </c>
      <c r="AL14" s="669">
        <f t="shared" si="13"/>
        <v>14.732142857142838</v>
      </c>
      <c r="AM14" s="669">
        <f t="shared" si="14"/>
        <v>187.17948717948718</v>
      </c>
      <c r="AN14" s="669" t="str">
        <f t="shared" si="15"/>
        <v>n/a</v>
      </c>
      <c r="AO14" s="669" t="str">
        <f t="shared" si="16"/>
        <v>n/a</v>
      </c>
      <c r="AP14" s="669" t="str">
        <f t="shared" si="17"/>
        <v>n/a</v>
      </c>
      <c r="AQ14" s="669" t="str">
        <f t="shared" si="18"/>
        <v>n/a</v>
      </c>
      <c r="AR14" s="669" t="str">
        <f t="shared" si="19"/>
        <v>n/a</v>
      </c>
      <c r="AS14" s="670">
        <f t="shared" si="20"/>
        <v>21.191916470558766</v>
      </c>
      <c r="AT14" s="671">
        <f t="shared" si="21"/>
        <v>69.280186383222969</v>
      </c>
    </row>
    <row r="15" spans="1:46" ht="11.25" customHeight="1" x14ac:dyDescent="0.2">
      <c r="A15" s="504" t="s">
        <v>1872</v>
      </c>
      <c r="B15" s="914" t="s">
        <v>1873</v>
      </c>
      <c r="C15" s="497">
        <v>1.1200000000000001</v>
      </c>
      <c r="D15" s="491">
        <v>1.06</v>
      </c>
      <c r="E15" s="498">
        <v>1.04</v>
      </c>
      <c r="F15" s="498">
        <v>0.96</v>
      </c>
      <c r="G15" s="498">
        <v>0.88</v>
      </c>
      <c r="H15" s="542">
        <v>0.56000000000000005</v>
      </c>
      <c r="I15" s="499"/>
      <c r="J15" s="498">
        <v>0.96439999999999992</v>
      </c>
      <c r="K15" s="496">
        <v>0.90201000000000009</v>
      </c>
      <c r="L15" s="499"/>
      <c r="M15" s="655">
        <v>0.82524999999999993</v>
      </c>
      <c r="N15" s="656">
        <v>0.7484900000000001</v>
      </c>
      <c r="O15" s="656">
        <v>0.6741299999999999</v>
      </c>
      <c r="P15" s="656">
        <v>0.60936000000000001</v>
      </c>
      <c r="Q15" s="656">
        <v>0.55657000000000001</v>
      </c>
      <c r="R15" s="656">
        <v>0.52060000000000006</v>
      </c>
      <c r="S15" s="656">
        <v>0.49095999999999995</v>
      </c>
      <c r="T15" s="656">
        <v>0.43991999999999998</v>
      </c>
      <c r="U15" s="656">
        <v>0.41074000000000005</v>
      </c>
      <c r="V15" s="656">
        <v>0.36809999999999998</v>
      </c>
      <c r="W15" s="656">
        <v>0.33218000000000003</v>
      </c>
      <c r="X15" s="656">
        <v>0.29627000000000003</v>
      </c>
      <c r="Y15" s="653">
        <f t="shared" si="0"/>
        <v>13.758979999999999</v>
      </c>
      <c r="Z15" s="1019">
        <f t="shared" si="1"/>
        <v>5.6603773584905648</v>
      </c>
      <c r="AA15" s="669">
        <f t="shared" si="2"/>
        <v>1.9230769230769162</v>
      </c>
      <c r="AB15" s="669">
        <f t="shared" si="3"/>
        <v>8.3333333333333481</v>
      </c>
      <c r="AC15" s="669">
        <f t="shared" si="4"/>
        <v>9.0909090909090828</v>
      </c>
      <c r="AD15" s="669">
        <f t="shared" si="5"/>
        <v>57.142857142857139</v>
      </c>
      <c r="AE15" s="669">
        <f t="shared" si="6"/>
        <v>-41.932807963500608</v>
      </c>
      <c r="AF15" s="669">
        <f t="shared" si="7"/>
        <v>6.9167747585946682</v>
      </c>
      <c r="AG15" s="669">
        <f t="shared" si="8"/>
        <v>9.3014238109663907</v>
      </c>
      <c r="AH15" s="669">
        <f t="shared" si="9"/>
        <v>10.255314032251572</v>
      </c>
      <c r="AI15" s="669">
        <f t="shared" si="10"/>
        <v>11.030513402459508</v>
      </c>
      <c r="AJ15" s="669">
        <f t="shared" si="11"/>
        <v>10.629184718393049</v>
      </c>
      <c r="AK15" s="669">
        <f t="shared" si="12"/>
        <v>9.4848806080097816</v>
      </c>
      <c r="AL15" s="669">
        <f t="shared" si="13"/>
        <v>6.9093353822512471</v>
      </c>
      <c r="AM15" s="669">
        <f t="shared" si="14"/>
        <v>6.037151702786403</v>
      </c>
      <c r="AN15" s="669">
        <f t="shared" si="15"/>
        <v>11.602109474449884</v>
      </c>
      <c r="AO15" s="669">
        <f t="shared" si="16"/>
        <v>7.104250864293693</v>
      </c>
      <c r="AP15" s="669">
        <f t="shared" si="17"/>
        <v>11.583808747622948</v>
      </c>
      <c r="AQ15" s="669">
        <f t="shared" si="18"/>
        <v>10.81341441387198</v>
      </c>
      <c r="AR15" s="669">
        <f t="shared" si="19"/>
        <v>12.120700712188203</v>
      </c>
      <c r="AS15" s="670">
        <f t="shared" si="20"/>
        <v>8.631926763858198</v>
      </c>
      <c r="AT15" s="671">
        <f t="shared" si="21"/>
        <v>16.711999186350585</v>
      </c>
    </row>
    <row r="16" spans="1:46" ht="11.25" customHeight="1" x14ac:dyDescent="0.2">
      <c r="A16" s="657" t="s">
        <v>910</v>
      </c>
      <c r="B16" s="507" t="s">
        <v>911</v>
      </c>
      <c r="C16" s="497">
        <v>1.82</v>
      </c>
      <c r="D16" s="510">
        <v>1.74</v>
      </c>
      <c r="E16" s="513">
        <v>1.66</v>
      </c>
      <c r="F16" s="513">
        <v>1.58</v>
      </c>
      <c r="G16" s="513">
        <v>1.5</v>
      </c>
      <c r="H16" s="513">
        <v>1.4175</v>
      </c>
      <c r="I16" s="514"/>
      <c r="J16" s="512">
        <v>1.35</v>
      </c>
      <c r="K16" s="515">
        <v>1.35</v>
      </c>
      <c r="L16" s="514"/>
      <c r="M16" s="532">
        <v>1.35</v>
      </c>
      <c r="N16" s="517">
        <v>1.35</v>
      </c>
      <c r="O16" s="517">
        <v>1.35</v>
      </c>
      <c r="P16" s="517">
        <v>1.35</v>
      </c>
      <c r="Q16" s="517">
        <v>1.35</v>
      </c>
      <c r="R16" s="516">
        <v>1.35</v>
      </c>
      <c r="S16" s="516">
        <v>0.1651</v>
      </c>
      <c r="T16" s="517">
        <v>0</v>
      </c>
      <c r="U16" s="517">
        <v>0</v>
      </c>
      <c r="V16" s="517">
        <v>0</v>
      </c>
      <c r="W16" s="517">
        <v>0</v>
      </c>
      <c r="X16" s="517">
        <v>0</v>
      </c>
      <c r="Y16" s="653">
        <f t="shared" si="0"/>
        <v>20.682600000000004</v>
      </c>
      <c r="Z16" s="1019">
        <f t="shared" si="1"/>
        <v>4.5977011494252817</v>
      </c>
      <c r="AA16" s="669">
        <f t="shared" si="2"/>
        <v>4.8192771084337505</v>
      </c>
      <c r="AB16" s="669">
        <f t="shared" si="3"/>
        <v>5.0632911392404889</v>
      </c>
      <c r="AC16" s="669">
        <f t="shared" si="4"/>
        <v>5.3333333333333455</v>
      </c>
      <c r="AD16" s="669">
        <f t="shared" si="5"/>
        <v>5.8201058201058142</v>
      </c>
      <c r="AE16" s="669">
        <f t="shared" si="6"/>
        <v>4.9999999999999822</v>
      </c>
      <c r="AF16" s="669">
        <f t="shared" si="7"/>
        <v>0</v>
      </c>
      <c r="AG16" s="669">
        <f t="shared" si="8"/>
        <v>0</v>
      </c>
      <c r="AH16" s="669">
        <f t="shared" si="9"/>
        <v>0</v>
      </c>
      <c r="AI16" s="669">
        <f t="shared" si="10"/>
        <v>0</v>
      </c>
      <c r="AJ16" s="669">
        <f t="shared" si="11"/>
        <v>0</v>
      </c>
      <c r="AK16" s="669">
        <f t="shared" si="12"/>
        <v>0</v>
      </c>
      <c r="AL16" s="669">
        <f t="shared" si="13"/>
        <v>0</v>
      </c>
      <c r="AM16" s="669">
        <f t="shared" si="14"/>
        <v>717.68625075711691</v>
      </c>
      <c r="AN16" s="669" t="str">
        <f t="shared" si="15"/>
        <v>n/a</v>
      </c>
      <c r="AO16" s="669" t="str">
        <f t="shared" si="16"/>
        <v>n/a</v>
      </c>
      <c r="AP16" s="669" t="str">
        <f t="shared" si="17"/>
        <v>n/a</v>
      </c>
      <c r="AQ16" s="669" t="str">
        <f t="shared" si="18"/>
        <v>n/a</v>
      </c>
      <c r="AR16" s="669" t="str">
        <f t="shared" si="19"/>
        <v>n/a</v>
      </c>
      <c r="AS16" s="670">
        <f t="shared" si="20"/>
        <v>53.451425664832541</v>
      </c>
      <c r="AT16" s="671">
        <f t="shared" si="21"/>
        <v>191.19706006921302</v>
      </c>
    </row>
    <row r="17" spans="1:46" ht="11.25" customHeight="1" x14ac:dyDescent="0.2">
      <c r="A17" s="501" t="s">
        <v>399</v>
      </c>
      <c r="B17" s="495" t="s">
        <v>400</v>
      </c>
      <c r="C17" s="497">
        <v>2.79</v>
      </c>
      <c r="D17" s="655">
        <v>2.66</v>
      </c>
      <c r="E17" s="498">
        <v>2.31</v>
      </c>
      <c r="F17" s="498">
        <v>2.12</v>
      </c>
      <c r="G17" s="498">
        <v>1.95</v>
      </c>
      <c r="H17" s="498">
        <v>1.74</v>
      </c>
      <c r="I17" s="499"/>
      <c r="J17" s="498">
        <v>1.4850000000000001</v>
      </c>
      <c r="K17" s="496">
        <v>1.125</v>
      </c>
      <c r="L17" s="499"/>
      <c r="M17" s="655">
        <v>0.82499999999999996</v>
      </c>
      <c r="N17" s="656">
        <v>0.75</v>
      </c>
      <c r="O17" s="656">
        <v>0.5</v>
      </c>
      <c r="P17" s="656">
        <v>0.42</v>
      </c>
      <c r="Q17" s="656">
        <v>0.35</v>
      </c>
      <c r="R17" s="656">
        <v>0.3</v>
      </c>
      <c r="S17" s="652">
        <v>0</v>
      </c>
      <c r="T17" s="652">
        <v>0</v>
      </c>
      <c r="U17" s="652">
        <v>0</v>
      </c>
      <c r="V17" s="652">
        <v>0</v>
      </c>
      <c r="W17" s="652">
        <v>0</v>
      </c>
      <c r="X17" s="652">
        <v>0</v>
      </c>
      <c r="Y17" s="653">
        <f t="shared" si="0"/>
        <v>19.325000000000003</v>
      </c>
      <c r="Z17" s="1019">
        <f t="shared" si="1"/>
        <v>4.8872180451127845</v>
      </c>
      <c r="AA17" s="669">
        <f t="shared" si="2"/>
        <v>15.151515151515159</v>
      </c>
      <c r="AB17" s="669">
        <f t="shared" si="3"/>
        <v>8.9622641509433887</v>
      </c>
      <c r="AC17" s="669">
        <f t="shared" si="4"/>
        <v>8.7179487179487314</v>
      </c>
      <c r="AD17" s="669">
        <f t="shared" si="5"/>
        <v>12.06896551724137</v>
      </c>
      <c r="AE17" s="669">
        <f t="shared" si="6"/>
        <v>17.171717171717169</v>
      </c>
      <c r="AF17" s="669">
        <f t="shared" si="7"/>
        <v>32.000000000000007</v>
      </c>
      <c r="AG17" s="669">
        <f t="shared" si="8"/>
        <v>36.363636363636374</v>
      </c>
      <c r="AH17" s="669">
        <f t="shared" si="9"/>
        <v>9.9999999999999858</v>
      </c>
      <c r="AI17" s="669">
        <f t="shared" si="10"/>
        <v>50</v>
      </c>
      <c r="AJ17" s="669">
        <f t="shared" si="11"/>
        <v>19.047619047619047</v>
      </c>
      <c r="AK17" s="669">
        <f t="shared" si="12"/>
        <v>19.999999999999996</v>
      </c>
      <c r="AL17" s="669">
        <f t="shared" si="13"/>
        <v>16.666666666666675</v>
      </c>
      <c r="AM17" s="669" t="str">
        <f t="shared" si="14"/>
        <v>n/a</v>
      </c>
      <c r="AN17" s="669" t="str">
        <f t="shared" si="15"/>
        <v>n/a</v>
      </c>
      <c r="AO17" s="669" t="str">
        <f t="shared" si="16"/>
        <v>n/a</v>
      </c>
      <c r="AP17" s="669" t="str">
        <f t="shared" si="17"/>
        <v>n/a</v>
      </c>
      <c r="AQ17" s="669" t="str">
        <f t="shared" si="18"/>
        <v>n/a</v>
      </c>
      <c r="AR17" s="669" t="str">
        <f t="shared" si="19"/>
        <v>n/a</v>
      </c>
      <c r="AS17" s="670">
        <f t="shared" si="20"/>
        <v>19.310580833261593</v>
      </c>
      <c r="AT17" s="671">
        <f t="shared" si="21"/>
        <v>12.876103903043397</v>
      </c>
    </row>
    <row r="18" spans="1:46" ht="11.25" customHeight="1" x14ac:dyDescent="0.2">
      <c r="A18" s="501" t="s">
        <v>402</v>
      </c>
      <c r="B18" s="495" t="s">
        <v>403</v>
      </c>
      <c r="C18" s="497">
        <v>0.44</v>
      </c>
      <c r="D18" s="655">
        <v>0.42000000000000004</v>
      </c>
      <c r="E18" s="498">
        <v>0.4</v>
      </c>
      <c r="F18" s="498">
        <v>0.36</v>
      </c>
      <c r="G18" s="498">
        <v>0.33</v>
      </c>
      <c r="H18" s="498">
        <v>0.3</v>
      </c>
      <c r="I18" s="499" t="s">
        <v>90</v>
      </c>
      <c r="J18" s="502">
        <v>0.28000000000000003</v>
      </c>
      <c r="K18" s="496">
        <v>0.25</v>
      </c>
      <c r="L18" s="499"/>
      <c r="M18" s="655">
        <v>0.21</v>
      </c>
      <c r="N18" s="652">
        <v>0.2</v>
      </c>
      <c r="O18" s="656">
        <v>0.17</v>
      </c>
      <c r="P18" s="656">
        <v>0.15</v>
      </c>
      <c r="Q18" s="652">
        <v>0.12</v>
      </c>
      <c r="R18" s="656">
        <v>0.1</v>
      </c>
      <c r="S18" s="656">
        <v>0.04</v>
      </c>
      <c r="T18" s="652">
        <v>0</v>
      </c>
      <c r="U18" s="652">
        <v>0</v>
      </c>
      <c r="V18" s="652">
        <v>0</v>
      </c>
      <c r="W18" s="652">
        <v>0</v>
      </c>
      <c r="X18" s="652">
        <v>0</v>
      </c>
      <c r="Y18" s="653">
        <f t="shared" si="0"/>
        <v>3.7700000000000005</v>
      </c>
      <c r="Z18" s="1019">
        <f t="shared" si="1"/>
        <v>4.761904761904745</v>
      </c>
      <c r="AA18" s="669">
        <f t="shared" si="2"/>
        <v>5.0000000000000044</v>
      </c>
      <c r="AB18" s="669">
        <f t="shared" si="3"/>
        <v>11.111111111111116</v>
      </c>
      <c r="AC18" s="669">
        <f t="shared" si="4"/>
        <v>9.0909090909090828</v>
      </c>
      <c r="AD18" s="669">
        <f t="shared" si="5"/>
        <v>10.000000000000009</v>
      </c>
      <c r="AE18" s="669">
        <f t="shared" si="6"/>
        <v>7.1428571428571397</v>
      </c>
      <c r="AF18" s="669">
        <f t="shared" si="7"/>
        <v>12.000000000000011</v>
      </c>
      <c r="AG18" s="669">
        <f t="shared" si="8"/>
        <v>19.047619047619047</v>
      </c>
      <c r="AH18" s="669">
        <f t="shared" si="9"/>
        <v>4.9999999999999822</v>
      </c>
      <c r="AI18" s="669">
        <f t="shared" si="10"/>
        <v>17.647058823529417</v>
      </c>
      <c r="AJ18" s="669">
        <f t="shared" si="11"/>
        <v>13.333333333333353</v>
      </c>
      <c r="AK18" s="669">
        <f t="shared" si="12"/>
        <v>25</v>
      </c>
      <c r="AL18" s="669">
        <f t="shared" si="13"/>
        <v>19.999999999999996</v>
      </c>
      <c r="AM18" s="669">
        <f t="shared" si="14"/>
        <v>150</v>
      </c>
      <c r="AN18" s="669" t="str">
        <f t="shared" si="15"/>
        <v>n/a</v>
      </c>
      <c r="AO18" s="669" t="str">
        <f t="shared" si="16"/>
        <v>n/a</v>
      </c>
      <c r="AP18" s="669" t="str">
        <f t="shared" si="17"/>
        <v>n/a</v>
      </c>
      <c r="AQ18" s="669" t="str">
        <f t="shared" si="18"/>
        <v>n/a</v>
      </c>
      <c r="AR18" s="669" t="str">
        <f t="shared" si="19"/>
        <v>n/a</v>
      </c>
      <c r="AS18" s="670">
        <f t="shared" si="20"/>
        <v>22.08105666509028</v>
      </c>
      <c r="AT18" s="671">
        <f t="shared" si="21"/>
        <v>37.339176095492377</v>
      </c>
    </row>
    <row r="19" spans="1:46" ht="11.25" customHeight="1" x14ac:dyDescent="0.2">
      <c r="A19" s="500" t="s">
        <v>889</v>
      </c>
      <c r="B19" s="650" t="s">
        <v>890</v>
      </c>
      <c r="C19" s="497">
        <v>2.12</v>
      </c>
      <c r="D19" s="655">
        <v>2.02</v>
      </c>
      <c r="E19" s="498">
        <v>1.92</v>
      </c>
      <c r="F19" s="498">
        <v>1.83</v>
      </c>
      <c r="G19" s="498">
        <v>1.7</v>
      </c>
      <c r="H19" s="498">
        <v>1.63</v>
      </c>
      <c r="I19" s="499"/>
      <c r="J19" s="502">
        <v>1.6</v>
      </c>
      <c r="K19" s="654">
        <v>1.71</v>
      </c>
      <c r="L19" s="499"/>
      <c r="M19" s="503">
        <v>2.04</v>
      </c>
      <c r="N19" s="656">
        <v>2.0099999999999998</v>
      </c>
      <c r="O19" s="656">
        <v>2</v>
      </c>
      <c r="P19" s="652">
        <v>1.96</v>
      </c>
      <c r="Q19" s="652">
        <v>1.96</v>
      </c>
      <c r="R19" s="656">
        <v>1.96</v>
      </c>
      <c r="S19" s="656">
        <v>1.9450000000000001</v>
      </c>
      <c r="T19" s="656">
        <v>1.91</v>
      </c>
      <c r="U19" s="652">
        <v>1.84</v>
      </c>
      <c r="V19" s="652">
        <v>1.84</v>
      </c>
      <c r="W19" s="652">
        <v>1.84</v>
      </c>
      <c r="X19" s="652">
        <v>1.84</v>
      </c>
      <c r="Y19" s="653">
        <f t="shared" si="0"/>
        <v>37.675000000000011</v>
      </c>
      <c r="Z19" s="1019">
        <f t="shared" si="1"/>
        <v>4.9504950495049549</v>
      </c>
      <c r="AA19" s="669">
        <f t="shared" si="2"/>
        <v>5.2083333333333481</v>
      </c>
      <c r="AB19" s="669">
        <f t="shared" si="3"/>
        <v>4.9180327868852292</v>
      </c>
      <c r="AC19" s="669">
        <f t="shared" si="4"/>
        <v>7.647058823529429</v>
      </c>
      <c r="AD19" s="669">
        <f t="shared" si="5"/>
        <v>4.2944785276073594</v>
      </c>
      <c r="AE19" s="669">
        <f t="shared" si="6"/>
        <v>1.8749999999999822</v>
      </c>
      <c r="AF19" s="669">
        <f t="shared" si="7"/>
        <v>-6.4327485380116904</v>
      </c>
      <c r="AG19" s="669">
        <f t="shared" si="8"/>
        <v>-16.176470588235293</v>
      </c>
      <c r="AH19" s="669">
        <f t="shared" si="9"/>
        <v>1.4925373134328401</v>
      </c>
      <c r="AI19" s="669">
        <f t="shared" si="10"/>
        <v>0.49999999999998934</v>
      </c>
      <c r="AJ19" s="669">
        <f t="shared" si="11"/>
        <v>2.0408163265306145</v>
      </c>
      <c r="AK19" s="669">
        <f t="shared" si="12"/>
        <v>0</v>
      </c>
      <c r="AL19" s="669">
        <f t="shared" si="13"/>
        <v>0</v>
      </c>
      <c r="AM19" s="669">
        <f t="shared" si="14"/>
        <v>0.77120822622107621</v>
      </c>
      <c r="AN19" s="669">
        <f t="shared" si="15"/>
        <v>1.832460732984309</v>
      </c>
      <c r="AO19" s="669">
        <f t="shared" si="16"/>
        <v>3.8043478260869401</v>
      </c>
      <c r="AP19" s="669">
        <f t="shared" si="17"/>
        <v>0</v>
      </c>
      <c r="AQ19" s="669">
        <f t="shared" si="18"/>
        <v>0</v>
      </c>
      <c r="AR19" s="669">
        <f t="shared" si="19"/>
        <v>0</v>
      </c>
      <c r="AS19" s="670">
        <f t="shared" si="20"/>
        <v>0.88029209578258372</v>
      </c>
      <c r="AT19" s="671">
        <f t="shared" si="21"/>
        <v>5.1080561872271</v>
      </c>
    </row>
    <row r="20" spans="1:46" ht="11.25" customHeight="1" x14ac:dyDescent="0.2">
      <c r="A20" s="480" t="s">
        <v>427</v>
      </c>
      <c r="B20" s="914" t="s">
        <v>428</v>
      </c>
      <c r="C20" s="497">
        <v>1.92</v>
      </c>
      <c r="D20" s="491">
        <v>1.8</v>
      </c>
      <c r="E20" s="487">
        <v>1.68</v>
      </c>
      <c r="F20" s="487">
        <v>1.6</v>
      </c>
      <c r="G20" s="487">
        <v>1.48</v>
      </c>
      <c r="H20" s="487">
        <v>1.36</v>
      </c>
      <c r="I20" s="488"/>
      <c r="J20" s="487">
        <v>1.2</v>
      </c>
      <c r="K20" s="485">
        <v>0.97</v>
      </c>
      <c r="L20" s="488"/>
      <c r="M20" s="491">
        <v>0.86</v>
      </c>
      <c r="N20" s="492">
        <v>0.8</v>
      </c>
      <c r="O20" s="493">
        <v>0.78</v>
      </c>
      <c r="P20" s="493">
        <v>0.72</v>
      </c>
      <c r="Q20" s="493">
        <v>0.6</v>
      </c>
      <c r="R20" s="493">
        <v>0.36</v>
      </c>
      <c r="S20" s="493">
        <v>0.22</v>
      </c>
      <c r="T20" s="493">
        <v>0.04</v>
      </c>
      <c r="U20" s="492">
        <v>0</v>
      </c>
      <c r="V20" s="492">
        <v>0</v>
      </c>
      <c r="W20" s="492">
        <v>0</v>
      </c>
      <c r="X20" s="492">
        <v>0</v>
      </c>
      <c r="Y20" s="653">
        <f t="shared" si="0"/>
        <v>16.389999999999997</v>
      </c>
      <c r="Z20" s="1019">
        <f t="shared" si="1"/>
        <v>6.6666666666666652</v>
      </c>
      <c r="AA20" s="669">
        <f t="shared" si="2"/>
        <v>7.1428571428571397</v>
      </c>
      <c r="AB20" s="669">
        <f t="shared" si="3"/>
        <v>4.9999999999999822</v>
      </c>
      <c r="AC20" s="669">
        <f t="shared" si="4"/>
        <v>8.1081081081081141</v>
      </c>
      <c r="AD20" s="669">
        <f t="shared" si="5"/>
        <v>8.8235294117646959</v>
      </c>
      <c r="AE20" s="669">
        <f t="shared" si="6"/>
        <v>13.333333333333353</v>
      </c>
      <c r="AF20" s="669">
        <f t="shared" si="7"/>
        <v>23.711340206185572</v>
      </c>
      <c r="AG20" s="669">
        <f t="shared" si="8"/>
        <v>12.790697674418606</v>
      </c>
      <c r="AH20" s="669">
        <f t="shared" si="9"/>
        <v>7.4999999999999956</v>
      </c>
      <c r="AI20" s="669">
        <f t="shared" si="10"/>
        <v>2.5641025641025772</v>
      </c>
      <c r="AJ20" s="669">
        <f t="shared" si="11"/>
        <v>8.3333333333333481</v>
      </c>
      <c r="AK20" s="669">
        <f t="shared" si="12"/>
        <v>19.999999999999996</v>
      </c>
      <c r="AL20" s="669">
        <f t="shared" si="13"/>
        <v>66.666666666666671</v>
      </c>
      <c r="AM20" s="669">
        <f t="shared" si="14"/>
        <v>63.636363636363626</v>
      </c>
      <c r="AN20" s="669">
        <f t="shared" si="15"/>
        <v>450</v>
      </c>
      <c r="AO20" s="669" t="str">
        <f t="shared" si="16"/>
        <v>n/a</v>
      </c>
      <c r="AP20" s="669" t="str">
        <f t="shared" si="17"/>
        <v>n/a</v>
      </c>
      <c r="AQ20" s="669" t="str">
        <f t="shared" si="18"/>
        <v>n/a</v>
      </c>
      <c r="AR20" s="669" t="str">
        <f t="shared" si="19"/>
        <v>n/a</v>
      </c>
      <c r="AS20" s="670">
        <f t="shared" si="20"/>
        <v>46.95179991625335</v>
      </c>
      <c r="AT20" s="671">
        <f t="shared" si="21"/>
        <v>113.27176418974466</v>
      </c>
    </row>
    <row r="21" spans="1:46" ht="11.25" customHeight="1" x14ac:dyDescent="0.2">
      <c r="A21" s="519" t="s">
        <v>134</v>
      </c>
      <c r="B21" s="507" t="s">
        <v>135</v>
      </c>
      <c r="C21" s="497">
        <v>1.34</v>
      </c>
      <c r="D21" s="510">
        <v>1.28</v>
      </c>
      <c r="E21" s="498">
        <v>1.2</v>
      </c>
      <c r="F21" s="498">
        <v>1.1200000000000001</v>
      </c>
      <c r="G21" s="498">
        <v>0.96</v>
      </c>
      <c r="H21" s="498">
        <v>0.76</v>
      </c>
      <c r="I21" s="499"/>
      <c r="J21" s="502">
        <v>0.7</v>
      </c>
      <c r="K21" s="496">
        <v>0.65500000000000003</v>
      </c>
      <c r="L21" s="499"/>
      <c r="M21" s="655">
        <v>0.6</v>
      </c>
      <c r="N21" s="656">
        <v>0.56000000000000005</v>
      </c>
      <c r="O21" s="656">
        <v>0.52</v>
      </c>
      <c r="P21" s="656">
        <v>0.46</v>
      </c>
      <c r="Q21" s="656">
        <v>0.4</v>
      </c>
      <c r="R21" s="656">
        <v>0.34</v>
      </c>
      <c r="S21" s="656">
        <v>0.3</v>
      </c>
      <c r="T21" s="656">
        <v>0.24</v>
      </c>
      <c r="U21" s="656">
        <v>0.22</v>
      </c>
      <c r="V21" s="656">
        <v>0.19286000000000003</v>
      </c>
      <c r="W21" s="656">
        <v>0.18367</v>
      </c>
      <c r="X21" s="656">
        <v>0.17491999999999999</v>
      </c>
      <c r="Y21" s="653">
        <f t="shared" si="0"/>
        <v>12.206450000000002</v>
      </c>
      <c r="Z21" s="1019">
        <f t="shared" si="1"/>
        <v>4.6875</v>
      </c>
      <c r="AA21" s="669">
        <f t="shared" si="2"/>
        <v>6.6666666666666652</v>
      </c>
      <c r="AB21" s="669">
        <f t="shared" si="3"/>
        <v>7.1428571428571397</v>
      </c>
      <c r="AC21" s="669">
        <f t="shared" si="4"/>
        <v>16.666666666666675</v>
      </c>
      <c r="AD21" s="669">
        <f t="shared" si="5"/>
        <v>26.315789473684205</v>
      </c>
      <c r="AE21" s="669">
        <f t="shared" si="6"/>
        <v>8.5714285714285854</v>
      </c>
      <c r="AF21" s="669">
        <f t="shared" si="7"/>
        <v>6.8702290076335659</v>
      </c>
      <c r="AG21" s="669">
        <f t="shared" si="8"/>
        <v>9.1666666666666785</v>
      </c>
      <c r="AH21" s="669">
        <f t="shared" si="9"/>
        <v>7.1428571428571397</v>
      </c>
      <c r="AI21" s="669">
        <f t="shared" si="10"/>
        <v>7.6923076923077094</v>
      </c>
      <c r="AJ21" s="669">
        <f t="shared" si="11"/>
        <v>13.043478260869556</v>
      </c>
      <c r="AK21" s="669">
        <f t="shared" si="12"/>
        <v>14.999999999999991</v>
      </c>
      <c r="AL21" s="669">
        <f t="shared" si="13"/>
        <v>17.647058823529417</v>
      </c>
      <c r="AM21" s="669">
        <f t="shared" si="14"/>
        <v>13.333333333333353</v>
      </c>
      <c r="AN21" s="669">
        <f t="shared" si="15"/>
        <v>25</v>
      </c>
      <c r="AO21" s="669">
        <f t="shared" si="16"/>
        <v>9.0909090909090828</v>
      </c>
      <c r="AP21" s="669">
        <f t="shared" si="17"/>
        <v>14.07238411282794</v>
      </c>
      <c r="AQ21" s="669">
        <f t="shared" si="18"/>
        <v>5.0035389557358423</v>
      </c>
      <c r="AR21" s="669">
        <f t="shared" si="19"/>
        <v>5.0022867596615672</v>
      </c>
      <c r="AS21" s="670">
        <f t="shared" si="20"/>
        <v>11.479787282507113</v>
      </c>
      <c r="AT21" s="671">
        <f t="shared" si="21"/>
        <v>6.4064384319864693</v>
      </c>
    </row>
    <row r="22" spans="1:46" ht="11.25" customHeight="1" x14ac:dyDescent="0.2">
      <c r="A22" s="500" t="s">
        <v>144</v>
      </c>
      <c r="B22" s="650" t="s">
        <v>145</v>
      </c>
      <c r="C22" s="497">
        <v>2.64</v>
      </c>
      <c r="D22" s="655">
        <v>2.2799999999999998</v>
      </c>
      <c r="E22" s="498">
        <v>2.12</v>
      </c>
      <c r="F22" s="498">
        <v>1.96</v>
      </c>
      <c r="G22" s="498">
        <v>1.6856800000000001</v>
      </c>
      <c r="H22" s="498">
        <v>1.5200640000000001</v>
      </c>
      <c r="I22" s="499"/>
      <c r="J22" s="498">
        <v>1.3802880000000002</v>
      </c>
      <c r="K22" s="496">
        <v>1.257984</v>
      </c>
      <c r="L22" s="499"/>
      <c r="M22" s="655">
        <v>1.188096</v>
      </c>
      <c r="N22" s="656">
        <v>1.1531520000000002</v>
      </c>
      <c r="O22" s="656">
        <v>1.0133760000000001</v>
      </c>
      <c r="P22" s="656">
        <v>0.80371200000000009</v>
      </c>
      <c r="Q22" s="656">
        <v>0.64646400000000004</v>
      </c>
      <c r="R22" s="656">
        <v>0.541632</v>
      </c>
      <c r="S22" s="656">
        <v>0.4892160000000001</v>
      </c>
      <c r="T22" s="656">
        <v>0.41932799999999998</v>
      </c>
      <c r="U22" s="656">
        <v>0.40185600000000005</v>
      </c>
      <c r="V22" s="656">
        <v>0.35817599999999999</v>
      </c>
      <c r="W22" s="656">
        <v>0.30575999999999998</v>
      </c>
      <c r="X22" s="656">
        <v>0.26644800000000002</v>
      </c>
      <c r="Y22" s="653">
        <f t="shared" si="0"/>
        <v>22.431232000000001</v>
      </c>
      <c r="Z22" s="1019">
        <f t="shared" si="1"/>
        <v>15.789473684210531</v>
      </c>
      <c r="AA22" s="669">
        <f t="shared" si="2"/>
        <v>7.5471698113207308</v>
      </c>
      <c r="AB22" s="669">
        <f t="shared" si="3"/>
        <v>8.163265306122458</v>
      </c>
      <c r="AC22" s="669">
        <f t="shared" si="4"/>
        <v>16.273551326467661</v>
      </c>
      <c r="AD22" s="669">
        <f t="shared" si="5"/>
        <v>10.895330722916929</v>
      </c>
      <c r="AE22" s="669">
        <f t="shared" si="6"/>
        <v>10.126582278480999</v>
      </c>
      <c r="AF22" s="669">
        <f t="shared" si="7"/>
        <v>9.7222222222222321</v>
      </c>
      <c r="AG22" s="669">
        <f t="shared" si="8"/>
        <v>5.8823529411764719</v>
      </c>
      <c r="AH22" s="669">
        <f t="shared" si="9"/>
        <v>3.0303030303030276</v>
      </c>
      <c r="AI22" s="669">
        <f t="shared" si="10"/>
        <v>13.793103448275868</v>
      </c>
      <c r="AJ22" s="669">
        <f t="shared" si="11"/>
        <v>26.086956521739111</v>
      </c>
      <c r="AK22" s="669">
        <f t="shared" si="12"/>
        <v>24.324324324324344</v>
      </c>
      <c r="AL22" s="669">
        <f t="shared" si="13"/>
        <v>19.354838709677423</v>
      </c>
      <c r="AM22" s="669">
        <f t="shared" si="14"/>
        <v>10.714285714285698</v>
      </c>
      <c r="AN22" s="669">
        <f t="shared" si="15"/>
        <v>16.666666666666696</v>
      </c>
      <c r="AO22" s="669">
        <f t="shared" si="16"/>
        <v>4.3478260869564966</v>
      </c>
      <c r="AP22" s="669">
        <f t="shared" si="17"/>
        <v>12.195121951219523</v>
      </c>
      <c r="AQ22" s="669">
        <f t="shared" si="18"/>
        <v>17.142857142857149</v>
      </c>
      <c r="AR22" s="669">
        <f t="shared" si="19"/>
        <v>14.754098360655732</v>
      </c>
      <c r="AS22" s="670">
        <f t="shared" si="20"/>
        <v>12.990017381572583</v>
      </c>
      <c r="AT22" s="671">
        <f t="shared" si="21"/>
        <v>6.2363061438080258</v>
      </c>
    </row>
    <row r="23" spans="1:46" ht="11.25" customHeight="1" x14ac:dyDescent="0.2">
      <c r="A23" s="484" t="s">
        <v>4334</v>
      </c>
      <c r="B23" s="24" t="s">
        <v>3809</v>
      </c>
      <c r="C23" s="497">
        <v>1.8474999999999999</v>
      </c>
      <c r="D23" s="650">
        <v>1.7775000000000001</v>
      </c>
      <c r="E23" s="913">
        <v>1.7150000000000001</v>
      </c>
      <c r="F23" s="913">
        <v>1.655</v>
      </c>
      <c r="G23" s="913">
        <v>1.61</v>
      </c>
      <c r="H23" s="913">
        <v>1.6</v>
      </c>
      <c r="I23" s="913"/>
      <c r="J23" s="913">
        <v>1.6</v>
      </c>
      <c r="K23" s="650">
        <v>1.5549999999999999</v>
      </c>
      <c r="L23" s="913"/>
      <c r="M23" s="650">
        <v>1.54</v>
      </c>
      <c r="N23" s="537">
        <v>1.54</v>
      </c>
      <c r="O23" s="537">
        <v>2.54</v>
      </c>
      <c r="P23" s="537">
        <v>2.54</v>
      </c>
      <c r="Q23" s="537">
        <v>2.54</v>
      </c>
      <c r="R23" s="537">
        <v>2.54</v>
      </c>
      <c r="S23" s="537">
        <v>2.54</v>
      </c>
      <c r="T23" s="537">
        <v>2.54</v>
      </c>
      <c r="U23" s="537">
        <v>2.54</v>
      </c>
      <c r="V23" s="537">
        <v>2.54</v>
      </c>
      <c r="W23" s="537">
        <v>2.54</v>
      </c>
      <c r="X23" s="537">
        <v>2.54</v>
      </c>
      <c r="Y23" s="653">
        <f t="shared" si="0"/>
        <v>41.839999999999989</v>
      </c>
      <c r="Z23" s="1019">
        <f t="shared" si="1"/>
        <v>3.9381153305203753</v>
      </c>
      <c r="AA23" s="669">
        <f t="shared" si="2"/>
        <v>3.6443148688046545</v>
      </c>
      <c r="AB23" s="669">
        <f t="shared" si="3"/>
        <v>3.6253776435045459</v>
      </c>
      <c r="AC23" s="669">
        <f t="shared" si="4"/>
        <v>2.7950310559006208</v>
      </c>
      <c r="AD23" s="669">
        <f t="shared" si="5"/>
        <v>0.62500000000000888</v>
      </c>
      <c r="AE23" s="669">
        <f t="shared" si="6"/>
        <v>0</v>
      </c>
      <c r="AF23" s="669">
        <f t="shared" si="7"/>
        <v>2.893890675241173</v>
      </c>
      <c r="AG23" s="669">
        <f t="shared" si="8"/>
        <v>0.97402597402596047</v>
      </c>
      <c r="AH23" s="669">
        <f t="shared" si="9"/>
        <v>0</v>
      </c>
      <c r="AI23" s="669">
        <f t="shared" si="10"/>
        <v>-39.370078740157474</v>
      </c>
      <c r="AJ23" s="669">
        <f t="shared" si="11"/>
        <v>0</v>
      </c>
      <c r="AK23" s="669">
        <f t="shared" si="12"/>
        <v>0</v>
      </c>
      <c r="AL23" s="669">
        <f t="shared" si="13"/>
        <v>0</v>
      </c>
      <c r="AM23" s="669">
        <f t="shared" si="14"/>
        <v>0</v>
      </c>
      <c r="AN23" s="669">
        <f t="shared" si="15"/>
        <v>0</v>
      </c>
      <c r="AO23" s="669">
        <f t="shared" si="16"/>
        <v>0</v>
      </c>
      <c r="AP23" s="669">
        <f t="shared" si="17"/>
        <v>0</v>
      </c>
      <c r="AQ23" s="669">
        <f t="shared" si="18"/>
        <v>0</v>
      </c>
      <c r="AR23" s="669">
        <f t="shared" si="19"/>
        <v>0</v>
      </c>
      <c r="AS23" s="670">
        <f t="shared" si="20"/>
        <v>-1.0986485890610598</v>
      </c>
      <c r="AT23" s="671">
        <f t="shared" si="21"/>
        <v>9.3883167761342694</v>
      </c>
    </row>
    <row r="24" spans="1:46" ht="11.25" customHeight="1" x14ac:dyDescent="0.2">
      <c r="A24" s="501" t="s">
        <v>409</v>
      </c>
      <c r="B24" s="650" t="s">
        <v>410</v>
      </c>
      <c r="C24" s="497">
        <v>0.28000000000000003</v>
      </c>
      <c r="D24" s="655">
        <v>0.26</v>
      </c>
      <c r="E24" s="498">
        <v>0.24</v>
      </c>
      <c r="F24" s="498">
        <v>0.22</v>
      </c>
      <c r="G24" s="498">
        <v>0.2</v>
      </c>
      <c r="H24" s="498">
        <v>0.18</v>
      </c>
      <c r="I24" s="499"/>
      <c r="J24" s="498">
        <v>0.15</v>
      </c>
      <c r="K24" s="496">
        <v>0.12</v>
      </c>
      <c r="L24" s="499"/>
      <c r="M24" s="655">
        <v>0.1</v>
      </c>
      <c r="N24" s="656">
        <v>0.08</v>
      </c>
      <c r="O24" s="656">
        <v>7.0000000000000007E-2</v>
      </c>
      <c r="P24" s="656">
        <v>0.06</v>
      </c>
      <c r="Q24" s="656">
        <v>0.05</v>
      </c>
      <c r="R24" s="656">
        <v>0.04</v>
      </c>
      <c r="S24" s="656">
        <v>0.02</v>
      </c>
      <c r="T24" s="652">
        <v>0.01</v>
      </c>
      <c r="U24" s="652">
        <v>0.01</v>
      </c>
      <c r="V24" s="652">
        <v>0.01</v>
      </c>
      <c r="W24" s="652">
        <v>0.01</v>
      </c>
      <c r="X24" s="652">
        <v>0.01</v>
      </c>
      <c r="Y24" s="653">
        <f t="shared" si="0"/>
        <v>2.1199999999999992</v>
      </c>
      <c r="Z24" s="1019">
        <f t="shared" si="1"/>
        <v>7.6923076923077094</v>
      </c>
      <c r="AA24" s="669">
        <f t="shared" si="2"/>
        <v>8.3333333333333481</v>
      </c>
      <c r="AB24" s="669">
        <f t="shared" si="3"/>
        <v>9.0909090909090828</v>
      </c>
      <c r="AC24" s="669">
        <f t="shared" si="4"/>
        <v>9.9999999999999858</v>
      </c>
      <c r="AD24" s="669">
        <f t="shared" si="5"/>
        <v>11.111111111111116</v>
      </c>
      <c r="AE24" s="669">
        <f t="shared" si="6"/>
        <v>19.999999999999996</v>
      </c>
      <c r="AF24" s="669">
        <f t="shared" si="7"/>
        <v>25</v>
      </c>
      <c r="AG24" s="669">
        <f t="shared" si="8"/>
        <v>19.999999999999996</v>
      </c>
      <c r="AH24" s="669">
        <f t="shared" si="9"/>
        <v>25</v>
      </c>
      <c r="AI24" s="669">
        <f t="shared" si="10"/>
        <v>14.285714285714279</v>
      </c>
      <c r="AJ24" s="669">
        <f t="shared" si="11"/>
        <v>16.666666666666675</v>
      </c>
      <c r="AK24" s="669">
        <f t="shared" si="12"/>
        <v>19.999999999999996</v>
      </c>
      <c r="AL24" s="669">
        <f t="shared" si="13"/>
        <v>25</v>
      </c>
      <c r="AM24" s="669">
        <f t="shared" si="14"/>
        <v>100</v>
      </c>
      <c r="AN24" s="669">
        <f t="shared" si="15"/>
        <v>100</v>
      </c>
      <c r="AO24" s="669">
        <f t="shared" si="16"/>
        <v>0</v>
      </c>
      <c r="AP24" s="669">
        <f t="shared" si="17"/>
        <v>0</v>
      </c>
      <c r="AQ24" s="669">
        <f t="shared" si="18"/>
        <v>0</v>
      </c>
      <c r="AR24" s="669">
        <f t="shared" si="19"/>
        <v>0</v>
      </c>
      <c r="AS24" s="670">
        <f t="shared" si="20"/>
        <v>21.693686430528537</v>
      </c>
      <c r="AT24" s="671">
        <f t="shared" si="21"/>
        <v>28.915463262908681</v>
      </c>
    </row>
    <row r="25" spans="1:46" ht="11.25" customHeight="1" x14ac:dyDescent="0.2">
      <c r="A25" s="504" t="s">
        <v>912</v>
      </c>
      <c r="B25" s="914" t="s">
        <v>913</v>
      </c>
      <c r="C25" s="497">
        <v>2.5299999999999998</v>
      </c>
      <c r="D25" s="491">
        <v>2.39</v>
      </c>
      <c r="E25" s="498">
        <v>2.27</v>
      </c>
      <c r="F25" s="498">
        <v>2.15</v>
      </c>
      <c r="G25" s="498">
        <v>2.0299999999999998</v>
      </c>
      <c r="H25" s="498">
        <v>1.95</v>
      </c>
      <c r="I25" s="499"/>
      <c r="J25" s="502">
        <v>1.88</v>
      </c>
      <c r="K25" s="496">
        <v>1.85</v>
      </c>
      <c r="L25" s="499"/>
      <c r="M25" s="655">
        <v>1.71</v>
      </c>
      <c r="N25" s="652">
        <v>1.64</v>
      </c>
      <c r="O25" s="656">
        <v>1.64</v>
      </c>
      <c r="P25" s="656">
        <v>1.58</v>
      </c>
      <c r="Q25" s="656">
        <v>1.5</v>
      </c>
      <c r="R25" s="656">
        <v>1.42</v>
      </c>
      <c r="S25" s="652">
        <v>1.4</v>
      </c>
      <c r="T25" s="652">
        <v>1.65</v>
      </c>
      <c r="U25" s="652">
        <v>2.4</v>
      </c>
      <c r="V25" s="652">
        <v>2.4</v>
      </c>
      <c r="W25" s="652">
        <v>2.4</v>
      </c>
      <c r="X25" s="652">
        <v>2.4</v>
      </c>
      <c r="Y25" s="653">
        <f t="shared" si="0"/>
        <v>39.19</v>
      </c>
      <c r="Z25" s="1019">
        <f t="shared" si="1"/>
        <v>5.8577405857740406</v>
      </c>
      <c r="AA25" s="669">
        <f t="shared" si="2"/>
        <v>5.2863436123347984</v>
      </c>
      <c r="AB25" s="669">
        <f t="shared" si="3"/>
        <v>5.5813953488372148</v>
      </c>
      <c r="AC25" s="669">
        <f t="shared" si="4"/>
        <v>5.9113300492610987</v>
      </c>
      <c r="AD25" s="669">
        <f t="shared" si="5"/>
        <v>4.102564102564088</v>
      </c>
      <c r="AE25" s="669">
        <f t="shared" si="6"/>
        <v>3.7234042553191626</v>
      </c>
      <c r="AF25" s="669">
        <f t="shared" si="7"/>
        <v>1.6216216216216051</v>
      </c>
      <c r="AG25" s="669">
        <f t="shared" si="8"/>
        <v>8.1871345029239873</v>
      </c>
      <c r="AH25" s="669">
        <f t="shared" si="9"/>
        <v>4.2682926829268331</v>
      </c>
      <c r="AI25" s="669">
        <f t="shared" si="10"/>
        <v>0</v>
      </c>
      <c r="AJ25" s="669">
        <f t="shared" si="11"/>
        <v>3.7974683544303778</v>
      </c>
      <c r="AK25" s="669">
        <f t="shared" si="12"/>
        <v>5.3333333333333455</v>
      </c>
      <c r="AL25" s="669">
        <f t="shared" si="13"/>
        <v>5.6338028169014231</v>
      </c>
      <c r="AM25" s="669">
        <f t="shared" si="14"/>
        <v>1.4285714285714235</v>
      </c>
      <c r="AN25" s="669">
        <f t="shared" si="15"/>
        <v>-15.151515151515149</v>
      </c>
      <c r="AO25" s="669">
        <f t="shared" si="16"/>
        <v>-31.25</v>
      </c>
      <c r="AP25" s="669">
        <f t="shared" si="17"/>
        <v>0</v>
      </c>
      <c r="AQ25" s="669">
        <f t="shared" si="18"/>
        <v>0</v>
      </c>
      <c r="AR25" s="669">
        <f t="shared" si="19"/>
        <v>0</v>
      </c>
      <c r="AS25" s="670">
        <f t="shared" si="20"/>
        <v>0.75428881806759229</v>
      </c>
      <c r="AT25" s="671">
        <f t="shared" si="21"/>
        <v>9.1860185545849422</v>
      </c>
    </row>
    <row r="26" spans="1:46" ht="11.25" customHeight="1" x14ac:dyDescent="0.2">
      <c r="A26" s="519" t="s">
        <v>884</v>
      </c>
      <c r="B26" s="507" t="s">
        <v>885</v>
      </c>
      <c r="C26" s="497">
        <v>0.52</v>
      </c>
      <c r="D26" s="510">
        <v>0.48</v>
      </c>
      <c r="E26" s="513">
        <v>0.44</v>
      </c>
      <c r="F26" s="513">
        <v>0.4</v>
      </c>
      <c r="G26" s="513">
        <v>0.2</v>
      </c>
      <c r="H26" s="513">
        <v>0.16</v>
      </c>
      <c r="I26" s="514"/>
      <c r="J26" s="513">
        <v>0.04</v>
      </c>
      <c r="K26" s="515">
        <v>0</v>
      </c>
      <c r="L26" s="514"/>
      <c r="M26" s="532">
        <v>0</v>
      </c>
      <c r="N26" s="517">
        <v>0</v>
      </c>
      <c r="O26" s="517">
        <v>0</v>
      </c>
      <c r="P26" s="517">
        <v>0</v>
      </c>
      <c r="Q26" s="517">
        <v>0</v>
      </c>
      <c r="R26" s="517">
        <v>0</v>
      </c>
      <c r="S26" s="517">
        <v>0</v>
      </c>
      <c r="T26" s="517">
        <v>0</v>
      </c>
      <c r="U26" s="517">
        <v>0</v>
      </c>
      <c r="V26" s="517">
        <v>0</v>
      </c>
      <c r="W26" s="517">
        <v>0</v>
      </c>
      <c r="X26" s="517">
        <v>0</v>
      </c>
      <c r="Y26" s="653">
        <f t="shared" si="0"/>
        <v>2.2400000000000002</v>
      </c>
      <c r="Z26" s="1019">
        <f t="shared" si="1"/>
        <v>8.3333333333333481</v>
      </c>
      <c r="AA26" s="669">
        <f t="shared" si="2"/>
        <v>9.0909090909090828</v>
      </c>
      <c r="AB26" s="669">
        <f t="shared" si="3"/>
        <v>9.9999999999999858</v>
      </c>
      <c r="AC26" s="669">
        <f t="shared" si="4"/>
        <v>100</v>
      </c>
      <c r="AD26" s="669">
        <f t="shared" si="5"/>
        <v>25</v>
      </c>
      <c r="AE26" s="669">
        <f t="shared" si="6"/>
        <v>300</v>
      </c>
      <c r="AF26" s="669" t="str">
        <f t="shared" si="7"/>
        <v>n/a</v>
      </c>
      <c r="AG26" s="669" t="str">
        <f t="shared" si="8"/>
        <v>n/a</v>
      </c>
      <c r="AH26" s="669" t="str">
        <f t="shared" si="9"/>
        <v>n/a</v>
      </c>
      <c r="AI26" s="669" t="str">
        <f t="shared" si="10"/>
        <v>n/a</v>
      </c>
      <c r="AJ26" s="669" t="str">
        <f t="shared" si="11"/>
        <v>n/a</v>
      </c>
      <c r="AK26" s="669" t="str">
        <f t="shared" si="12"/>
        <v>n/a</v>
      </c>
      <c r="AL26" s="669" t="str">
        <f t="shared" si="13"/>
        <v>n/a</v>
      </c>
      <c r="AM26" s="669" t="str">
        <f t="shared" si="14"/>
        <v>n/a</v>
      </c>
      <c r="AN26" s="669" t="str">
        <f t="shared" si="15"/>
        <v>n/a</v>
      </c>
      <c r="AO26" s="669" t="str">
        <f t="shared" si="16"/>
        <v>n/a</v>
      </c>
      <c r="AP26" s="669" t="str">
        <f t="shared" si="17"/>
        <v>n/a</v>
      </c>
      <c r="AQ26" s="669" t="str">
        <f t="shared" si="18"/>
        <v>n/a</v>
      </c>
      <c r="AR26" s="669" t="str">
        <f t="shared" si="19"/>
        <v>n/a</v>
      </c>
      <c r="AS26" s="670">
        <f t="shared" si="20"/>
        <v>75.404040404040401</v>
      </c>
      <c r="AT26" s="671">
        <f t="shared" si="21"/>
        <v>115.55299495644297</v>
      </c>
    </row>
    <row r="27" spans="1:46" ht="11.25" customHeight="1" x14ac:dyDescent="0.2">
      <c r="A27" s="501" t="s">
        <v>411</v>
      </c>
      <c r="B27" s="650" t="s">
        <v>412</v>
      </c>
      <c r="C27" s="497">
        <v>1.45</v>
      </c>
      <c r="D27" s="655">
        <v>1.2875000000000001</v>
      </c>
      <c r="E27" s="498">
        <v>1.1525000000000001</v>
      </c>
      <c r="F27" s="498">
        <v>1.03</v>
      </c>
      <c r="G27" s="498">
        <v>0.91</v>
      </c>
      <c r="H27" s="498">
        <v>0.80500000000000005</v>
      </c>
      <c r="I27" s="499"/>
      <c r="J27" s="498">
        <v>0.72</v>
      </c>
      <c r="K27" s="496">
        <v>0.66249999999999998</v>
      </c>
      <c r="L27" s="499"/>
      <c r="M27" s="655">
        <v>0.57499999999999996</v>
      </c>
      <c r="N27" s="656">
        <v>0.52</v>
      </c>
      <c r="O27" s="656">
        <v>0.5</v>
      </c>
      <c r="P27" s="656">
        <v>0.4</v>
      </c>
      <c r="Q27" s="656">
        <v>0.36799999999999999</v>
      </c>
      <c r="R27" s="652">
        <v>0.33332000000000001</v>
      </c>
      <c r="S27" s="652">
        <v>0.33332000000000001</v>
      </c>
      <c r="T27" s="652">
        <v>0.33332000000000001</v>
      </c>
      <c r="U27" s="652">
        <v>0.33332000000000001</v>
      </c>
      <c r="V27" s="652">
        <v>0.66668000000000005</v>
      </c>
      <c r="W27" s="652">
        <v>0.66668000000000005</v>
      </c>
      <c r="X27" s="652">
        <v>0.66668000000000005</v>
      </c>
      <c r="Y27" s="653">
        <f t="shared" si="0"/>
        <v>13.71382</v>
      </c>
      <c r="Z27" s="1019">
        <f t="shared" si="1"/>
        <v>12.621359223300965</v>
      </c>
      <c r="AA27" s="669">
        <f t="shared" si="2"/>
        <v>11.713665943600859</v>
      </c>
      <c r="AB27" s="669">
        <f t="shared" si="3"/>
        <v>11.893203883495151</v>
      </c>
      <c r="AC27" s="669">
        <f t="shared" si="4"/>
        <v>13.186813186813184</v>
      </c>
      <c r="AD27" s="669">
        <f t="shared" si="5"/>
        <v>13.043478260869556</v>
      </c>
      <c r="AE27" s="669">
        <f t="shared" si="6"/>
        <v>11.805555555555557</v>
      </c>
      <c r="AF27" s="669">
        <f t="shared" si="7"/>
        <v>8.6792452830188651</v>
      </c>
      <c r="AG27" s="669">
        <f t="shared" si="8"/>
        <v>15.217391304347828</v>
      </c>
      <c r="AH27" s="669">
        <f t="shared" si="9"/>
        <v>10.576923076923062</v>
      </c>
      <c r="AI27" s="669">
        <f t="shared" si="10"/>
        <v>4.0000000000000036</v>
      </c>
      <c r="AJ27" s="669">
        <f t="shared" si="11"/>
        <v>25</v>
      </c>
      <c r="AK27" s="669">
        <f t="shared" si="12"/>
        <v>8.6956521739130608</v>
      </c>
      <c r="AL27" s="669">
        <f t="shared" si="13"/>
        <v>10.404416176647068</v>
      </c>
      <c r="AM27" s="669">
        <f t="shared" si="14"/>
        <v>0</v>
      </c>
      <c r="AN27" s="669">
        <f t="shared" si="15"/>
        <v>0</v>
      </c>
      <c r="AO27" s="669">
        <f t="shared" si="16"/>
        <v>0</v>
      </c>
      <c r="AP27" s="669">
        <f t="shared" si="17"/>
        <v>-50.002999940001203</v>
      </c>
      <c r="AQ27" s="669">
        <f t="shared" si="18"/>
        <v>0</v>
      </c>
      <c r="AR27" s="669">
        <f t="shared" si="19"/>
        <v>0</v>
      </c>
      <c r="AS27" s="670">
        <f t="shared" si="20"/>
        <v>5.6228791646570517</v>
      </c>
      <c r="AT27" s="671">
        <f t="shared" si="21"/>
        <v>15.026956701217562</v>
      </c>
    </row>
    <row r="28" spans="1:46" ht="11.25" customHeight="1" x14ac:dyDescent="0.2">
      <c r="A28" s="500" t="s">
        <v>116</v>
      </c>
      <c r="B28" s="650" t="s">
        <v>117</v>
      </c>
      <c r="C28" s="497">
        <v>1.04</v>
      </c>
      <c r="D28" s="655">
        <v>0.87</v>
      </c>
      <c r="E28" s="498">
        <v>0.83</v>
      </c>
      <c r="F28" s="498">
        <v>0.79</v>
      </c>
      <c r="G28" s="498">
        <v>0.74</v>
      </c>
      <c r="H28" s="498">
        <v>0.71</v>
      </c>
      <c r="I28" s="499"/>
      <c r="J28" s="498">
        <v>0.67</v>
      </c>
      <c r="K28" s="496">
        <v>0.61499999999999999</v>
      </c>
      <c r="L28" s="499"/>
      <c r="M28" s="655">
        <v>0.56999999999999995</v>
      </c>
      <c r="N28" s="656">
        <v>0.56000000000000005</v>
      </c>
      <c r="O28" s="656">
        <v>0.48</v>
      </c>
      <c r="P28" s="656">
        <v>0.4</v>
      </c>
      <c r="Q28" s="656">
        <v>0.27500000000000002</v>
      </c>
      <c r="R28" s="656">
        <v>0.22</v>
      </c>
      <c r="S28" s="656">
        <v>0.19</v>
      </c>
      <c r="T28" s="656">
        <v>0.15</v>
      </c>
      <c r="U28" s="656">
        <v>0.115</v>
      </c>
      <c r="V28" s="656">
        <v>9.6250000000000002E-2</v>
      </c>
      <c r="W28" s="656">
        <v>8.2500000000000004E-2</v>
      </c>
      <c r="X28" s="656">
        <v>7.2499999999999995E-2</v>
      </c>
      <c r="Y28" s="653">
        <f t="shared" si="0"/>
        <v>9.4762500000000021</v>
      </c>
      <c r="Z28" s="1019">
        <f t="shared" si="1"/>
        <v>19.540229885057482</v>
      </c>
      <c r="AA28" s="669">
        <f t="shared" si="2"/>
        <v>4.8192771084337505</v>
      </c>
      <c r="AB28" s="669">
        <f t="shared" si="3"/>
        <v>5.0632911392404889</v>
      </c>
      <c r="AC28" s="669">
        <f t="shared" si="4"/>
        <v>6.7567567567567544</v>
      </c>
      <c r="AD28" s="669">
        <f t="shared" si="5"/>
        <v>4.2253521126760507</v>
      </c>
      <c r="AE28" s="669">
        <f t="shared" si="6"/>
        <v>5.9701492537313383</v>
      </c>
      <c r="AF28" s="669">
        <f t="shared" si="7"/>
        <v>8.9430894308943252</v>
      </c>
      <c r="AG28" s="669">
        <f t="shared" si="8"/>
        <v>7.8947368421052655</v>
      </c>
      <c r="AH28" s="669">
        <f t="shared" si="9"/>
        <v>1.7857142857142572</v>
      </c>
      <c r="AI28" s="669">
        <f t="shared" si="10"/>
        <v>16.666666666666675</v>
      </c>
      <c r="AJ28" s="669">
        <f t="shared" si="11"/>
        <v>19.999999999999996</v>
      </c>
      <c r="AK28" s="669">
        <f t="shared" si="12"/>
        <v>45.45454545454546</v>
      </c>
      <c r="AL28" s="669">
        <f t="shared" si="13"/>
        <v>25</v>
      </c>
      <c r="AM28" s="669">
        <f t="shared" si="14"/>
        <v>15.789473684210531</v>
      </c>
      <c r="AN28" s="669">
        <f t="shared" si="15"/>
        <v>26.666666666666682</v>
      </c>
      <c r="AO28" s="669">
        <f t="shared" si="16"/>
        <v>30.434782608695631</v>
      </c>
      <c r="AP28" s="669">
        <f t="shared" si="17"/>
        <v>19.480519480519476</v>
      </c>
      <c r="AQ28" s="669">
        <f t="shared" si="18"/>
        <v>16.666666666666675</v>
      </c>
      <c r="AR28" s="669">
        <f t="shared" si="19"/>
        <v>13.793103448275868</v>
      </c>
      <c r="AS28" s="670">
        <f t="shared" si="20"/>
        <v>15.523737973202984</v>
      </c>
      <c r="AT28" s="671">
        <f t="shared" si="21"/>
        <v>11.054640256307446</v>
      </c>
    </row>
    <row r="29" spans="1:46" ht="11.25" customHeight="1" x14ac:dyDescent="0.2">
      <c r="A29" s="504" t="s">
        <v>886</v>
      </c>
      <c r="B29" s="914" t="s">
        <v>887</v>
      </c>
      <c r="C29" s="497">
        <v>0.6</v>
      </c>
      <c r="D29" s="491">
        <v>0.56000000000000005</v>
      </c>
      <c r="E29" s="487">
        <v>0.52</v>
      </c>
      <c r="F29" s="487">
        <v>0.48</v>
      </c>
      <c r="G29" s="487">
        <v>0.44</v>
      </c>
      <c r="H29" s="487">
        <v>0.4</v>
      </c>
      <c r="I29" s="488"/>
      <c r="J29" s="489">
        <v>0</v>
      </c>
      <c r="K29" s="490">
        <v>0</v>
      </c>
      <c r="L29" s="488"/>
      <c r="M29" s="505">
        <v>0</v>
      </c>
      <c r="N29" s="492">
        <v>0</v>
      </c>
      <c r="O29" s="492">
        <v>0</v>
      </c>
      <c r="P29" s="492">
        <v>0</v>
      </c>
      <c r="Q29" s="492">
        <v>0</v>
      </c>
      <c r="R29" s="492">
        <v>0</v>
      </c>
      <c r="S29" s="492">
        <v>0</v>
      </c>
      <c r="T29" s="492">
        <v>0</v>
      </c>
      <c r="U29" s="492">
        <v>0</v>
      </c>
      <c r="V29" s="492">
        <v>0</v>
      </c>
      <c r="W29" s="492">
        <v>0</v>
      </c>
      <c r="X29" s="492">
        <v>0</v>
      </c>
      <c r="Y29" s="653">
        <f t="shared" si="0"/>
        <v>3</v>
      </c>
      <c r="Z29" s="1019">
        <f t="shared" si="1"/>
        <v>7.1428571428571397</v>
      </c>
      <c r="AA29" s="669">
        <f t="shared" si="2"/>
        <v>7.6923076923077094</v>
      </c>
      <c r="AB29" s="669">
        <f t="shared" si="3"/>
        <v>8.3333333333333481</v>
      </c>
      <c r="AC29" s="669">
        <f t="shared" si="4"/>
        <v>9.0909090909090828</v>
      </c>
      <c r="AD29" s="669">
        <f t="shared" si="5"/>
        <v>9.9999999999999858</v>
      </c>
      <c r="AE29" s="669" t="str">
        <f t="shared" si="6"/>
        <v>n/a</v>
      </c>
      <c r="AF29" s="669" t="str">
        <f t="shared" si="7"/>
        <v>n/a</v>
      </c>
      <c r="AG29" s="669" t="str">
        <f t="shared" si="8"/>
        <v>n/a</v>
      </c>
      <c r="AH29" s="669" t="str">
        <f t="shared" si="9"/>
        <v>n/a</v>
      </c>
      <c r="AI29" s="669" t="str">
        <f t="shared" si="10"/>
        <v>n/a</v>
      </c>
      <c r="AJ29" s="669" t="str">
        <f t="shared" si="11"/>
        <v>n/a</v>
      </c>
      <c r="AK29" s="669" t="str">
        <f t="shared" si="12"/>
        <v>n/a</v>
      </c>
      <c r="AL29" s="669" t="str">
        <f t="shared" si="13"/>
        <v>n/a</v>
      </c>
      <c r="AM29" s="669" t="str">
        <f t="shared" si="14"/>
        <v>n/a</v>
      </c>
      <c r="AN29" s="669" t="str">
        <f t="shared" si="15"/>
        <v>n/a</v>
      </c>
      <c r="AO29" s="669" t="str">
        <f t="shared" si="16"/>
        <v>n/a</v>
      </c>
      <c r="AP29" s="669" t="str">
        <f t="shared" si="17"/>
        <v>n/a</v>
      </c>
      <c r="AQ29" s="669" t="str">
        <f t="shared" si="18"/>
        <v>n/a</v>
      </c>
      <c r="AR29" s="669" t="str">
        <f t="shared" si="19"/>
        <v>n/a</v>
      </c>
      <c r="AS29" s="670">
        <f t="shared" si="20"/>
        <v>8.4518814518814533</v>
      </c>
      <c r="AT29" s="671">
        <f t="shared" si="21"/>
        <v>1.1302187793443661</v>
      </c>
    </row>
    <row r="30" spans="1:46" ht="11.25" customHeight="1" x14ac:dyDescent="0.2">
      <c r="A30" s="657" t="s">
        <v>1183</v>
      </c>
      <c r="B30" s="507" t="s">
        <v>1184</v>
      </c>
      <c r="C30" s="497">
        <v>2.3199999999999998</v>
      </c>
      <c r="D30" s="521">
        <v>1.44</v>
      </c>
      <c r="E30" s="498">
        <v>1.04</v>
      </c>
      <c r="F30" s="498">
        <v>0.64</v>
      </c>
      <c r="G30" s="498">
        <v>0.56000000000000005</v>
      </c>
      <c r="H30" s="498">
        <v>0.48</v>
      </c>
      <c r="I30" s="499"/>
      <c r="J30" s="498">
        <v>0.4</v>
      </c>
      <c r="K30" s="654">
        <v>0.2</v>
      </c>
      <c r="L30" s="499"/>
      <c r="M30" s="503">
        <v>0.2</v>
      </c>
      <c r="N30" s="652">
        <v>0.2</v>
      </c>
      <c r="O30" s="652">
        <v>0.4</v>
      </c>
      <c r="P30" s="652">
        <v>0.4</v>
      </c>
      <c r="Q30" s="652">
        <v>0.4</v>
      </c>
      <c r="R30" s="656">
        <v>0.4</v>
      </c>
      <c r="S30" s="656">
        <v>0.1</v>
      </c>
      <c r="T30" s="652">
        <v>0</v>
      </c>
      <c r="U30" s="652">
        <v>0</v>
      </c>
      <c r="V30" s="652">
        <v>0</v>
      </c>
      <c r="W30" s="652">
        <v>0</v>
      </c>
      <c r="X30" s="652">
        <v>0</v>
      </c>
      <c r="Y30" s="653">
        <f t="shared" si="0"/>
        <v>9.1800000000000015</v>
      </c>
      <c r="Z30" s="1019">
        <f t="shared" si="1"/>
        <v>61.111111111111114</v>
      </c>
      <c r="AA30" s="669">
        <f t="shared" si="2"/>
        <v>38.46153846153846</v>
      </c>
      <c r="AB30" s="669">
        <f t="shared" si="3"/>
        <v>62.5</v>
      </c>
      <c r="AC30" s="669">
        <f t="shared" si="4"/>
        <v>14.285714285714279</v>
      </c>
      <c r="AD30" s="669">
        <f t="shared" si="5"/>
        <v>16.666666666666675</v>
      </c>
      <c r="AE30" s="669">
        <f t="shared" si="6"/>
        <v>19.999999999999996</v>
      </c>
      <c r="AF30" s="669">
        <f t="shared" si="7"/>
        <v>100</v>
      </c>
      <c r="AG30" s="669">
        <f t="shared" si="8"/>
        <v>0</v>
      </c>
      <c r="AH30" s="669">
        <f t="shared" si="9"/>
        <v>0</v>
      </c>
      <c r="AI30" s="669">
        <f t="shared" si="10"/>
        <v>-50</v>
      </c>
      <c r="AJ30" s="669">
        <f t="shared" si="11"/>
        <v>0</v>
      </c>
      <c r="AK30" s="669">
        <f t="shared" si="12"/>
        <v>0</v>
      </c>
      <c r="AL30" s="669">
        <f t="shared" si="13"/>
        <v>0</v>
      </c>
      <c r="AM30" s="669">
        <f t="shared" si="14"/>
        <v>300</v>
      </c>
      <c r="AN30" s="669" t="str">
        <f t="shared" si="15"/>
        <v>n/a</v>
      </c>
      <c r="AO30" s="669" t="str">
        <f t="shared" si="16"/>
        <v>n/a</v>
      </c>
      <c r="AP30" s="669" t="str">
        <f t="shared" si="17"/>
        <v>n/a</v>
      </c>
      <c r="AQ30" s="669" t="str">
        <f t="shared" si="18"/>
        <v>n/a</v>
      </c>
      <c r="AR30" s="669" t="str">
        <f t="shared" si="19"/>
        <v>n/a</v>
      </c>
      <c r="AS30" s="670">
        <f t="shared" si="20"/>
        <v>40.216073608930749</v>
      </c>
      <c r="AT30" s="671">
        <f t="shared" si="21"/>
        <v>83.139970569205531</v>
      </c>
    </row>
    <row r="31" spans="1:46" ht="11.25" customHeight="1" x14ac:dyDescent="0.2">
      <c r="A31" s="500" t="s">
        <v>962</v>
      </c>
      <c r="B31" s="650" t="s">
        <v>963</v>
      </c>
      <c r="C31" s="497">
        <v>0.64</v>
      </c>
      <c r="D31" s="497">
        <v>0.56999999999999995</v>
      </c>
      <c r="E31" s="498">
        <v>0.52</v>
      </c>
      <c r="F31" s="498">
        <v>0.48</v>
      </c>
      <c r="G31" s="498">
        <v>0.44</v>
      </c>
      <c r="H31" s="498">
        <v>0.4</v>
      </c>
      <c r="I31" s="499"/>
      <c r="J31" s="498">
        <v>0.36</v>
      </c>
      <c r="K31" s="654">
        <v>0.18</v>
      </c>
      <c r="L31" s="499"/>
      <c r="M31" s="503">
        <v>0.18</v>
      </c>
      <c r="N31" s="652">
        <v>0.18</v>
      </c>
      <c r="O31" s="656">
        <v>0.18</v>
      </c>
      <c r="P31" s="656">
        <v>0.16</v>
      </c>
      <c r="Q31" s="656">
        <v>0.14000000000000001</v>
      </c>
      <c r="R31" s="656">
        <v>0.12</v>
      </c>
      <c r="S31" s="656">
        <v>0.06</v>
      </c>
      <c r="T31" s="652">
        <v>0</v>
      </c>
      <c r="U31" s="652">
        <v>0</v>
      </c>
      <c r="V31" s="652">
        <v>0</v>
      </c>
      <c r="W31" s="652">
        <v>0</v>
      </c>
      <c r="X31" s="652">
        <v>0</v>
      </c>
      <c r="Y31" s="653">
        <f t="shared" si="0"/>
        <v>4.6099999999999994</v>
      </c>
      <c r="Z31" s="1019">
        <f t="shared" si="1"/>
        <v>12.28070175438598</v>
      </c>
      <c r="AA31" s="669">
        <f t="shared" si="2"/>
        <v>9.6153846153846025</v>
      </c>
      <c r="AB31" s="669">
        <f t="shared" si="3"/>
        <v>8.3333333333333481</v>
      </c>
      <c r="AC31" s="669">
        <f t="shared" si="4"/>
        <v>9.0909090909090828</v>
      </c>
      <c r="AD31" s="669">
        <f t="shared" si="5"/>
        <v>9.9999999999999858</v>
      </c>
      <c r="AE31" s="669">
        <f t="shared" si="6"/>
        <v>11.111111111111116</v>
      </c>
      <c r="AF31" s="669">
        <f t="shared" si="7"/>
        <v>100</v>
      </c>
      <c r="AG31" s="669">
        <f t="shared" si="8"/>
        <v>0</v>
      </c>
      <c r="AH31" s="669">
        <f t="shared" si="9"/>
        <v>0</v>
      </c>
      <c r="AI31" s="669">
        <f t="shared" si="10"/>
        <v>0</v>
      </c>
      <c r="AJ31" s="669">
        <f t="shared" si="11"/>
        <v>12.5</v>
      </c>
      <c r="AK31" s="669">
        <f t="shared" si="12"/>
        <v>14.285714285714279</v>
      </c>
      <c r="AL31" s="669">
        <f t="shared" si="13"/>
        <v>16.666666666666675</v>
      </c>
      <c r="AM31" s="669">
        <f t="shared" si="14"/>
        <v>100</v>
      </c>
      <c r="AN31" s="669" t="str">
        <f t="shared" si="15"/>
        <v>n/a</v>
      </c>
      <c r="AO31" s="669" t="str">
        <f t="shared" si="16"/>
        <v>n/a</v>
      </c>
      <c r="AP31" s="669" t="str">
        <f t="shared" si="17"/>
        <v>n/a</v>
      </c>
      <c r="AQ31" s="669" t="str">
        <f t="shared" si="18"/>
        <v>n/a</v>
      </c>
      <c r="AR31" s="669" t="str">
        <f t="shared" si="19"/>
        <v>n/a</v>
      </c>
      <c r="AS31" s="670">
        <f t="shared" si="20"/>
        <v>21.705987204107505</v>
      </c>
      <c r="AT31" s="671">
        <f t="shared" si="21"/>
        <v>33.582078786289891</v>
      </c>
    </row>
    <row r="32" spans="1:46" ht="11.25" customHeight="1" x14ac:dyDescent="0.2">
      <c r="A32" s="501" t="s">
        <v>951</v>
      </c>
      <c r="B32" s="650" t="s">
        <v>952</v>
      </c>
      <c r="C32" s="497">
        <v>0.79</v>
      </c>
      <c r="D32" s="497">
        <v>0.75</v>
      </c>
      <c r="E32" s="498">
        <v>0.71</v>
      </c>
      <c r="F32" s="498">
        <v>0.67</v>
      </c>
      <c r="G32" s="502">
        <v>0.64</v>
      </c>
      <c r="H32" s="498">
        <v>0.16</v>
      </c>
      <c r="I32" s="499"/>
      <c r="J32" s="502">
        <v>0</v>
      </c>
      <c r="K32" s="654">
        <v>0</v>
      </c>
      <c r="L32" s="499"/>
      <c r="M32" s="503">
        <v>0</v>
      </c>
      <c r="N32" s="652">
        <v>0</v>
      </c>
      <c r="O32" s="652">
        <v>0</v>
      </c>
      <c r="P32" s="652">
        <v>0</v>
      </c>
      <c r="Q32" s="652">
        <v>0</v>
      </c>
      <c r="R32" s="652">
        <v>0</v>
      </c>
      <c r="S32" s="652">
        <v>0</v>
      </c>
      <c r="T32" s="652">
        <v>0</v>
      </c>
      <c r="U32" s="652">
        <v>0</v>
      </c>
      <c r="V32" s="652">
        <v>0</v>
      </c>
      <c r="W32" s="652">
        <v>0</v>
      </c>
      <c r="X32" s="652">
        <v>0</v>
      </c>
      <c r="Y32" s="653">
        <f t="shared" si="0"/>
        <v>3.72</v>
      </c>
      <c r="Z32" s="1019">
        <f t="shared" si="1"/>
        <v>5.3333333333333455</v>
      </c>
      <c r="AA32" s="669">
        <f t="shared" si="2"/>
        <v>5.6338028169014231</v>
      </c>
      <c r="AB32" s="669">
        <f t="shared" si="3"/>
        <v>5.9701492537313383</v>
      </c>
      <c r="AC32" s="669">
        <f t="shared" si="4"/>
        <v>4.6875</v>
      </c>
      <c r="AD32" s="669">
        <f t="shared" si="5"/>
        <v>300</v>
      </c>
      <c r="AE32" s="669" t="str">
        <f t="shared" si="6"/>
        <v>n/a</v>
      </c>
      <c r="AF32" s="669" t="str">
        <f t="shared" si="7"/>
        <v>n/a</v>
      </c>
      <c r="AG32" s="669" t="str">
        <f t="shared" si="8"/>
        <v>n/a</v>
      </c>
      <c r="AH32" s="669" t="str">
        <f t="shared" si="9"/>
        <v>n/a</v>
      </c>
      <c r="AI32" s="669" t="str">
        <f t="shared" si="10"/>
        <v>n/a</v>
      </c>
      <c r="AJ32" s="669" t="str">
        <f t="shared" si="11"/>
        <v>n/a</v>
      </c>
      <c r="AK32" s="669" t="str">
        <f t="shared" si="12"/>
        <v>n/a</v>
      </c>
      <c r="AL32" s="669" t="str">
        <f t="shared" si="13"/>
        <v>n/a</v>
      </c>
      <c r="AM32" s="669" t="str">
        <f t="shared" si="14"/>
        <v>n/a</v>
      </c>
      <c r="AN32" s="669" t="str">
        <f t="shared" si="15"/>
        <v>n/a</v>
      </c>
      <c r="AO32" s="669" t="str">
        <f t="shared" si="16"/>
        <v>n/a</v>
      </c>
      <c r="AP32" s="669" t="str">
        <f t="shared" si="17"/>
        <v>n/a</v>
      </c>
      <c r="AQ32" s="669" t="str">
        <f t="shared" si="18"/>
        <v>n/a</v>
      </c>
      <c r="AR32" s="669" t="str">
        <f t="shared" si="19"/>
        <v>n/a</v>
      </c>
      <c r="AS32" s="670">
        <f t="shared" si="20"/>
        <v>64.324957080793212</v>
      </c>
      <c r="AT32" s="671">
        <f t="shared" si="21"/>
        <v>131.7472001597724</v>
      </c>
    </row>
    <row r="33" spans="1:46" ht="11.25" customHeight="1" x14ac:dyDescent="0.2">
      <c r="A33" s="500" t="s">
        <v>903</v>
      </c>
      <c r="B33" s="650" t="s">
        <v>904</v>
      </c>
      <c r="C33" s="497">
        <v>0.68</v>
      </c>
      <c r="D33" s="497">
        <v>0.64</v>
      </c>
      <c r="E33" s="502">
        <v>0.6</v>
      </c>
      <c r="F33" s="498">
        <v>0.54</v>
      </c>
      <c r="G33" s="498">
        <v>0.44</v>
      </c>
      <c r="H33" s="498">
        <v>0.34</v>
      </c>
      <c r="I33" s="499" t="s">
        <v>90</v>
      </c>
      <c r="J33" s="498">
        <v>0.1</v>
      </c>
      <c r="K33" s="654">
        <v>0</v>
      </c>
      <c r="L33" s="499"/>
      <c r="M33" s="503">
        <v>0</v>
      </c>
      <c r="N33" s="652">
        <v>0</v>
      </c>
      <c r="O33" s="652">
        <v>0</v>
      </c>
      <c r="P33" s="652">
        <v>0</v>
      </c>
      <c r="Q33" s="652">
        <v>0</v>
      </c>
      <c r="R33" s="652">
        <v>0</v>
      </c>
      <c r="S33" s="652">
        <v>0</v>
      </c>
      <c r="T33" s="652">
        <v>0</v>
      </c>
      <c r="U33" s="652">
        <v>0</v>
      </c>
      <c r="V33" s="652">
        <v>0</v>
      </c>
      <c r="W33" s="652">
        <v>0</v>
      </c>
      <c r="X33" s="652">
        <v>0</v>
      </c>
      <c r="Y33" s="653">
        <f t="shared" si="0"/>
        <v>3.34</v>
      </c>
      <c r="Z33" s="1019">
        <f t="shared" si="1"/>
        <v>6.25</v>
      </c>
      <c r="AA33" s="669">
        <f t="shared" si="2"/>
        <v>6.6666666666666652</v>
      </c>
      <c r="AB33" s="669">
        <f t="shared" si="3"/>
        <v>11.111111111111093</v>
      </c>
      <c r="AC33" s="669">
        <f t="shared" si="4"/>
        <v>22.72727272727273</v>
      </c>
      <c r="AD33" s="669">
        <f t="shared" si="5"/>
        <v>29.411764705882337</v>
      </c>
      <c r="AE33" s="669">
        <f t="shared" si="6"/>
        <v>240</v>
      </c>
      <c r="AF33" s="669" t="str">
        <f t="shared" si="7"/>
        <v>n/a</v>
      </c>
      <c r="AG33" s="669" t="str">
        <f t="shared" si="8"/>
        <v>n/a</v>
      </c>
      <c r="AH33" s="669" t="str">
        <f t="shared" si="9"/>
        <v>n/a</v>
      </c>
      <c r="AI33" s="669" t="str">
        <f t="shared" si="10"/>
        <v>n/a</v>
      </c>
      <c r="AJ33" s="669" t="str">
        <f t="shared" si="11"/>
        <v>n/a</v>
      </c>
      <c r="AK33" s="669" t="str">
        <f t="shared" si="12"/>
        <v>n/a</v>
      </c>
      <c r="AL33" s="669" t="str">
        <f t="shared" si="13"/>
        <v>n/a</v>
      </c>
      <c r="AM33" s="669" t="str">
        <f t="shared" si="14"/>
        <v>n/a</v>
      </c>
      <c r="AN33" s="669" t="str">
        <f t="shared" si="15"/>
        <v>n/a</v>
      </c>
      <c r="AO33" s="669" t="str">
        <f t="shared" si="16"/>
        <v>n/a</v>
      </c>
      <c r="AP33" s="669" t="str">
        <f t="shared" si="17"/>
        <v>n/a</v>
      </c>
      <c r="AQ33" s="669" t="str">
        <f t="shared" si="18"/>
        <v>n/a</v>
      </c>
      <c r="AR33" s="669" t="str">
        <f t="shared" si="19"/>
        <v>n/a</v>
      </c>
      <c r="AS33" s="670">
        <f t="shared" si="20"/>
        <v>52.694469201822137</v>
      </c>
      <c r="AT33" s="671">
        <f t="shared" si="21"/>
        <v>92.22613735436525</v>
      </c>
    </row>
    <row r="34" spans="1:46" ht="11.25" customHeight="1" x14ac:dyDescent="0.2">
      <c r="A34" s="504" t="s">
        <v>944</v>
      </c>
      <c r="B34" s="914" t="s">
        <v>945</v>
      </c>
      <c r="C34" s="497">
        <v>1.2</v>
      </c>
      <c r="D34" s="522">
        <v>1.1599999999999999</v>
      </c>
      <c r="E34" s="498">
        <v>1.1200000000000001</v>
      </c>
      <c r="F34" s="498">
        <v>1.08</v>
      </c>
      <c r="G34" s="498">
        <v>1</v>
      </c>
      <c r="H34" s="498">
        <v>0.92</v>
      </c>
      <c r="I34" s="499"/>
      <c r="J34" s="498">
        <v>0.84</v>
      </c>
      <c r="K34" s="496">
        <v>0.74</v>
      </c>
      <c r="L34" s="499"/>
      <c r="M34" s="655">
        <v>0.64</v>
      </c>
      <c r="N34" s="652">
        <v>0.6</v>
      </c>
      <c r="O34" s="656">
        <v>0.6</v>
      </c>
      <c r="P34" s="656">
        <v>0.54</v>
      </c>
      <c r="Q34" s="656">
        <v>0.46</v>
      </c>
      <c r="R34" s="656">
        <v>0.34</v>
      </c>
      <c r="S34" s="656">
        <v>0.23</v>
      </c>
      <c r="T34" s="652">
        <v>0.21332000000000001</v>
      </c>
      <c r="U34" s="652">
        <v>0.21332000000000001</v>
      </c>
      <c r="V34" s="652">
        <v>0.21332000000000001</v>
      </c>
      <c r="W34" s="652">
        <v>0.21332000000000001</v>
      </c>
      <c r="X34" s="652">
        <v>0.21332000000000001</v>
      </c>
      <c r="Y34" s="653">
        <f t="shared" si="0"/>
        <v>12.5366</v>
      </c>
      <c r="Z34" s="1019">
        <f t="shared" si="1"/>
        <v>3.4482758620689724</v>
      </c>
      <c r="AA34" s="669">
        <f t="shared" si="2"/>
        <v>3.5714285714285587</v>
      </c>
      <c r="AB34" s="669">
        <f t="shared" si="3"/>
        <v>3.7037037037036979</v>
      </c>
      <c r="AC34" s="669">
        <f t="shared" si="4"/>
        <v>8.0000000000000071</v>
      </c>
      <c r="AD34" s="669">
        <f t="shared" si="5"/>
        <v>8.6956521739130377</v>
      </c>
      <c r="AE34" s="669">
        <f t="shared" si="6"/>
        <v>9.5238095238095344</v>
      </c>
      <c r="AF34" s="669">
        <f t="shared" si="7"/>
        <v>13.513513513513509</v>
      </c>
      <c r="AG34" s="669">
        <f t="shared" si="8"/>
        <v>15.625</v>
      </c>
      <c r="AH34" s="669">
        <f t="shared" si="9"/>
        <v>6.6666666666666652</v>
      </c>
      <c r="AI34" s="669">
        <f t="shared" si="10"/>
        <v>0</v>
      </c>
      <c r="AJ34" s="669">
        <f t="shared" si="11"/>
        <v>11.111111111111093</v>
      </c>
      <c r="AK34" s="669">
        <f t="shared" si="12"/>
        <v>17.391304347826097</v>
      </c>
      <c r="AL34" s="669">
        <f t="shared" si="13"/>
        <v>35.294117647058812</v>
      </c>
      <c r="AM34" s="669">
        <f t="shared" si="14"/>
        <v>47.826086956521749</v>
      </c>
      <c r="AN34" s="669">
        <f t="shared" si="15"/>
        <v>7.8192387024188958</v>
      </c>
      <c r="AO34" s="669">
        <f t="shared" si="16"/>
        <v>0</v>
      </c>
      <c r="AP34" s="669">
        <f t="shared" si="17"/>
        <v>0</v>
      </c>
      <c r="AQ34" s="669">
        <f t="shared" si="18"/>
        <v>0</v>
      </c>
      <c r="AR34" s="669">
        <f t="shared" si="19"/>
        <v>0</v>
      </c>
      <c r="AS34" s="670">
        <f t="shared" si="20"/>
        <v>10.115258356844242</v>
      </c>
      <c r="AT34" s="671">
        <f t="shared" si="21"/>
        <v>12.507540092952729</v>
      </c>
    </row>
    <row r="35" spans="1:46" ht="11.25" customHeight="1" x14ac:dyDescent="0.2">
      <c r="A35" s="657" t="s">
        <v>936</v>
      </c>
      <c r="B35" s="507" t="s">
        <v>937</v>
      </c>
      <c r="C35" s="497">
        <v>1.52</v>
      </c>
      <c r="D35" s="497">
        <v>1.44</v>
      </c>
      <c r="E35" s="513">
        <v>1.32</v>
      </c>
      <c r="F35" s="513">
        <v>1.18</v>
      </c>
      <c r="G35" s="513">
        <v>1.04</v>
      </c>
      <c r="H35" s="513">
        <v>0.96</v>
      </c>
      <c r="I35" s="514"/>
      <c r="J35" s="513">
        <v>0.76</v>
      </c>
      <c r="K35" s="509">
        <v>0.48</v>
      </c>
      <c r="L35" s="514"/>
      <c r="M35" s="532">
        <v>0.4</v>
      </c>
      <c r="N35" s="517">
        <v>0.90739999999999998</v>
      </c>
      <c r="O35" s="517">
        <v>2.4</v>
      </c>
      <c r="P35" s="517">
        <v>2.4</v>
      </c>
      <c r="Q35" s="517">
        <v>2.4</v>
      </c>
      <c r="R35" s="517">
        <v>2.4</v>
      </c>
      <c r="S35" s="517">
        <v>2.4</v>
      </c>
      <c r="T35" s="516">
        <v>3.06</v>
      </c>
      <c r="U35" s="516">
        <v>3.28</v>
      </c>
      <c r="V35" s="516">
        <v>3.12</v>
      </c>
      <c r="W35" s="516">
        <v>2.8</v>
      </c>
      <c r="X35" s="516">
        <v>2.5</v>
      </c>
      <c r="Y35" s="653">
        <f t="shared" si="0"/>
        <v>36.767399999999995</v>
      </c>
      <c r="Z35" s="1019">
        <f t="shared" si="1"/>
        <v>5.555555555555558</v>
      </c>
      <c r="AA35" s="669">
        <f t="shared" si="2"/>
        <v>9.0909090909090828</v>
      </c>
      <c r="AB35" s="669">
        <f t="shared" si="3"/>
        <v>11.86440677966103</v>
      </c>
      <c r="AC35" s="669">
        <f t="shared" si="4"/>
        <v>13.461538461538458</v>
      </c>
      <c r="AD35" s="669">
        <f t="shared" si="5"/>
        <v>8.3333333333333481</v>
      </c>
      <c r="AE35" s="669">
        <f t="shared" si="6"/>
        <v>26.315789473684205</v>
      </c>
      <c r="AF35" s="669">
        <f t="shared" si="7"/>
        <v>58.33333333333335</v>
      </c>
      <c r="AG35" s="669">
        <f t="shared" si="8"/>
        <v>19.999999999999996</v>
      </c>
      <c r="AH35" s="669">
        <f t="shared" si="9"/>
        <v>-55.918007493938717</v>
      </c>
      <c r="AI35" s="669">
        <f t="shared" si="10"/>
        <v>-62.19166666666667</v>
      </c>
      <c r="AJ35" s="669">
        <f t="shared" si="11"/>
        <v>0</v>
      </c>
      <c r="AK35" s="669">
        <f t="shared" si="12"/>
        <v>0</v>
      </c>
      <c r="AL35" s="669">
        <f t="shared" si="13"/>
        <v>0</v>
      </c>
      <c r="AM35" s="669">
        <f t="shared" si="14"/>
        <v>0</v>
      </c>
      <c r="AN35" s="669">
        <f t="shared" si="15"/>
        <v>-21.568627450980394</v>
      </c>
      <c r="AO35" s="669">
        <f t="shared" si="16"/>
        <v>-6.7073170731707261</v>
      </c>
      <c r="AP35" s="669">
        <f t="shared" si="17"/>
        <v>5.12820512820511</v>
      </c>
      <c r="AQ35" s="669">
        <f t="shared" si="18"/>
        <v>11.428571428571432</v>
      </c>
      <c r="AR35" s="669">
        <f t="shared" si="19"/>
        <v>11.999999999999989</v>
      </c>
      <c r="AS35" s="670">
        <f t="shared" si="20"/>
        <v>1.8487381000018452</v>
      </c>
      <c r="AT35" s="671">
        <f t="shared" si="21"/>
        <v>26.605159964039984</v>
      </c>
    </row>
    <row r="36" spans="1:46" ht="11.25" customHeight="1" x14ac:dyDescent="0.2">
      <c r="A36" s="501" t="s">
        <v>444</v>
      </c>
      <c r="B36" s="650" t="s">
        <v>445</v>
      </c>
      <c r="C36" s="497">
        <v>2.2799999999999998</v>
      </c>
      <c r="D36" s="497">
        <v>2.1500000000000004</v>
      </c>
      <c r="E36" s="498">
        <v>2.0299999999999998</v>
      </c>
      <c r="F36" s="498">
        <v>1.37</v>
      </c>
      <c r="G36" s="498">
        <v>1.06</v>
      </c>
      <c r="H36" s="498">
        <v>0.96</v>
      </c>
      <c r="I36" s="499"/>
      <c r="J36" s="498">
        <v>0.81</v>
      </c>
      <c r="K36" s="496">
        <v>0.7</v>
      </c>
      <c r="L36" s="499"/>
      <c r="M36" s="655">
        <v>0.63</v>
      </c>
      <c r="N36" s="656">
        <v>0.59</v>
      </c>
      <c r="O36" s="656">
        <v>0.54</v>
      </c>
      <c r="P36" s="656">
        <v>0.46</v>
      </c>
      <c r="Q36" s="656">
        <v>0.38</v>
      </c>
      <c r="R36" s="656">
        <v>0.31</v>
      </c>
      <c r="S36" s="656">
        <v>0.21</v>
      </c>
      <c r="T36" s="652">
        <v>0</v>
      </c>
      <c r="U36" s="652">
        <v>0</v>
      </c>
      <c r="V36" s="652">
        <v>0</v>
      </c>
      <c r="W36" s="652">
        <v>0</v>
      </c>
      <c r="X36" s="652">
        <v>0</v>
      </c>
      <c r="Y36" s="653">
        <f t="shared" si="0"/>
        <v>14.48</v>
      </c>
      <c r="Z36" s="1019">
        <f t="shared" si="1"/>
        <v>6.0465116279069475</v>
      </c>
      <c r="AA36" s="669">
        <f t="shared" si="2"/>
        <v>5.9113300492611209</v>
      </c>
      <c r="AB36" s="669">
        <f t="shared" si="3"/>
        <v>48.17518248175179</v>
      </c>
      <c r="AC36" s="669">
        <f t="shared" si="4"/>
        <v>29.24528301886793</v>
      </c>
      <c r="AD36" s="669">
        <f t="shared" si="5"/>
        <v>10.416666666666675</v>
      </c>
      <c r="AE36" s="669">
        <f t="shared" si="6"/>
        <v>18.518518518518512</v>
      </c>
      <c r="AF36" s="669">
        <f t="shared" si="7"/>
        <v>15.714285714285726</v>
      </c>
      <c r="AG36" s="669">
        <f t="shared" si="8"/>
        <v>11.111111111111093</v>
      </c>
      <c r="AH36" s="669">
        <f t="shared" si="9"/>
        <v>6.7796610169491567</v>
      </c>
      <c r="AI36" s="669">
        <f t="shared" si="10"/>
        <v>9.259259259259256</v>
      </c>
      <c r="AJ36" s="669">
        <f t="shared" si="11"/>
        <v>17.391304347826097</v>
      </c>
      <c r="AK36" s="669">
        <f t="shared" si="12"/>
        <v>21.052631578947366</v>
      </c>
      <c r="AL36" s="669">
        <f t="shared" si="13"/>
        <v>22.580645161290324</v>
      </c>
      <c r="AM36" s="669">
        <f t="shared" si="14"/>
        <v>47.619047619047628</v>
      </c>
      <c r="AN36" s="669" t="str">
        <f t="shared" si="15"/>
        <v>n/a</v>
      </c>
      <c r="AO36" s="669" t="str">
        <f t="shared" si="16"/>
        <v>n/a</v>
      </c>
      <c r="AP36" s="669" t="str">
        <f t="shared" si="17"/>
        <v>n/a</v>
      </c>
      <c r="AQ36" s="669" t="str">
        <f t="shared" si="18"/>
        <v>n/a</v>
      </c>
      <c r="AR36" s="669" t="str">
        <f t="shared" si="19"/>
        <v>n/a</v>
      </c>
      <c r="AS36" s="670">
        <f t="shared" si="20"/>
        <v>19.272959869406403</v>
      </c>
      <c r="AT36" s="671">
        <f t="shared" si="21"/>
        <v>13.93403934236521</v>
      </c>
    </row>
    <row r="37" spans="1:46" ht="11.25" customHeight="1" x14ac:dyDescent="0.2">
      <c r="A37" s="500" t="s">
        <v>953</v>
      </c>
      <c r="B37" s="650" t="s">
        <v>954</v>
      </c>
      <c r="C37" s="497">
        <v>1.64</v>
      </c>
      <c r="D37" s="497">
        <v>1.56</v>
      </c>
      <c r="E37" s="498">
        <v>1.52</v>
      </c>
      <c r="F37" s="498">
        <v>1.48</v>
      </c>
      <c r="G37" s="498">
        <v>1.44</v>
      </c>
      <c r="H37" s="498">
        <v>1.4</v>
      </c>
      <c r="I37" s="499"/>
      <c r="J37" s="498">
        <v>1.36</v>
      </c>
      <c r="K37" s="496">
        <v>1.32</v>
      </c>
      <c r="L37" s="499"/>
      <c r="M37" s="503">
        <v>1.28</v>
      </c>
      <c r="N37" s="652">
        <v>1.28</v>
      </c>
      <c r="O37" s="656">
        <v>1.28</v>
      </c>
      <c r="P37" s="656">
        <v>1.24</v>
      </c>
      <c r="Q37" s="656">
        <v>1.2</v>
      </c>
      <c r="R37" s="656">
        <v>1.1200000000000001</v>
      </c>
      <c r="S37" s="656">
        <v>1</v>
      </c>
      <c r="T37" s="656">
        <v>0.72</v>
      </c>
      <c r="U37" s="656">
        <v>0.57999999999999996</v>
      </c>
      <c r="V37" s="656">
        <v>0.52</v>
      </c>
      <c r="W37" s="656">
        <v>0.46</v>
      </c>
      <c r="X37" s="656">
        <v>0.4</v>
      </c>
      <c r="Y37" s="653">
        <f t="shared" si="0"/>
        <v>22.799999999999994</v>
      </c>
      <c r="Z37" s="1019">
        <f t="shared" si="1"/>
        <v>5.12820512820511</v>
      </c>
      <c r="AA37" s="669">
        <f t="shared" si="2"/>
        <v>2.6315789473684292</v>
      </c>
      <c r="AB37" s="669">
        <f t="shared" si="3"/>
        <v>2.7027027027026973</v>
      </c>
      <c r="AC37" s="669">
        <f t="shared" si="4"/>
        <v>2.7777777777777901</v>
      </c>
      <c r="AD37" s="669">
        <f t="shared" si="5"/>
        <v>2.8571428571428692</v>
      </c>
      <c r="AE37" s="669">
        <f t="shared" si="6"/>
        <v>2.9411764705882248</v>
      </c>
      <c r="AF37" s="669">
        <f t="shared" si="7"/>
        <v>3.0303030303030276</v>
      </c>
      <c r="AG37" s="669">
        <f t="shared" si="8"/>
        <v>3.125</v>
      </c>
      <c r="AH37" s="669">
        <f t="shared" si="9"/>
        <v>0</v>
      </c>
      <c r="AI37" s="669">
        <f t="shared" si="10"/>
        <v>0</v>
      </c>
      <c r="AJ37" s="669">
        <f t="shared" si="11"/>
        <v>3.2258064516129004</v>
      </c>
      <c r="AK37" s="669">
        <f t="shared" si="12"/>
        <v>3.3333333333333437</v>
      </c>
      <c r="AL37" s="669">
        <f t="shared" si="13"/>
        <v>7.1428571428571397</v>
      </c>
      <c r="AM37" s="669">
        <f t="shared" si="14"/>
        <v>12.000000000000011</v>
      </c>
      <c r="AN37" s="669">
        <f t="shared" si="15"/>
        <v>38.888888888888886</v>
      </c>
      <c r="AO37" s="669">
        <f t="shared" si="16"/>
        <v>24.137931034482762</v>
      </c>
      <c r="AP37" s="669">
        <f t="shared" si="17"/>
        <v>11.538461538461519</v>
      </c>
      <c r="AQ37" s="669">
        <f t="shared" si="18"/>
        <v>13.043478260869556</v>
      </c>
      <c r="AR37" s="669">
        <f t="shared" si="19"/>
        <v>14.999999999999991</v>
      </c>
      <c r="AS37" s="670">
        <f t="shared" si="20"/>
        <v>8.0791917665575923</v>
      </c>
      <c r="AT37" s="671">
        <f t="shared" si="21"/>
        <v>9.671275338869803</v>
      </c>
    </row>
    <row r="38" spans="1:46" ht="11.25" customHeight="1" x14ac:dyDescent="0.2">
      <c r="A38" s="500" t="s">
        <v>879</v>
      </c>
      <c r="B38" s="650" t="s">
        <v>880</v>
      </c>
      <c r="C38" s="497">
        <v>1.08</v>
      </c>
      <c r="D38" s="497">
        <v>1.04</v>
      </c>
      <c r="E38" s="498">
        <v>1</v>
      </c>
      <c r="F38" s="498">
        <v>0.96</v>
      </c>
      <c r="G38" s="498">
        <v>0.92</v>
      </c>
      <c r="H38" s="498">
        <v>0.81</v>
      </c>
      <c r="I38" s="499"/>
      <c r="J38" s="502">
        <v>0.72</v>
      </c>
      <c r="K38" s="654">
        <v>0.72</v>
      </c>
      <c r="L38" s="499"/>
      <c r="M38" s="503">
        <v>0.72</v>
      </c>
      <c r="N38" s="652">
        <v>0.78</v>
      </c>
      <c r="O38" s="656">
        <v>0.84</v>
      </c>
      <c r="P38" s="656">
        <v>0.8</v>
      </c>
      <c r="Q38" s="656">
        <v>0.74</v>
      </c>
      <c r="R38" s="656">
        <v>0.69</v>
      </c>
      <c r="S38" s="656">
        <v>0.64</v>
      </c>
      <c r="T38" s="656">
        <v>0.56499999999999995</v>
      </c>
      <c r="U38" s="656">
        <v>0.51</v>
      </c>
      <c r="V38" s="652">
        <v>0.48</v>
      </c>
      <c r="W38" s="656">
        <v>0.48</v>
      </c>
      <c r="X38" s="656">
        <v>0.36</v>
      </c>
      <c r="Y38" s="653">
        <f t="shared" si="0"/>
        <v>14.855</v>
      </c>
      <c r="Z38" s="1019">
        <f t="shared" si="1"/>
        <v>3.8461538461538547</v>
      </c>
      <c r="AA38" s="669">
        <f t="shared" si="2"/>
        <v>4.0000000000000036</v>
      </c>
      <c r="AB38" s="669">
        <f t="shared" si="3"/>
        <v>4.1666666666666741</v>
      </c>
      <c r="AC38" s="669">
        <f t="shared" si="4"/>
        <v>4.3478260869565188</v>
      </c>
      <c r="AD38" s="669">
        <f t="shared" si="5"/>
        <v>13.58024691358024</v>
      </c>
      <c r="AE38" s="669">
        <f t="shared" si="6"/>
        <v>12.500000000000021</v>
      </c>
      <c r="AF38" s="669">
        <f t="shared" si="7"/>
        <v>0</v>
      </c>
      <c r="AG38" s="669">
        <f t="shared" si="8"/>
        <v>0</v>
      </c>
      <c r="AH38" s="669">
        <f t="shared" si="9"/>
        <v>-7.6923076923076987</v>
      </c>
      <c r="AI38" s="669">
        <f t="shared" si="10"/>
        <v>-7.1428571428571397</v>
      </c>
      <c r="AJ38" s="669">
        <f t="shared" si="11"/>
        <v>4.9999999999999822</v>
      </c>
      <c r="AK38" s="669">
        <f t="shared" si="12"/>
        <v>8.1081081081081141</v>
      </c>
      <c r="AL38" s="669">
        <f t="shared" si="13"/>
        <v>7.2463768115942129</v>
      </c>
      <c r="AM38" s="669">
        <f t="shared" si="14"/>
        <v>7.8125</v>
      </c>
      <c r="AN38" s="669">
        <f t="shared" si="15"/>
        <v>13.27433628318586</v>
      </c>
      <c r="AO38" s="669">
        <f t="shared" si="16"/>
        <v>10.784313725490179</v>
      </c>
      <c r="AP38" s="669">
        <f t="shared" si="17"/>
        <v>6.25</v>
      </c>
      <c r="AQ38" s="669">
        <f t="shared" si="18"/>
        <v>0</v>
      </c>
      <c r="AR38" s="669">
        <f t="shared" si="19"/>
        <v>33.333333333333329</v>
      </c>
      <c r="AS38" s="670">
        <f t="shared" si="20"/>
        <v>6.2849840494686386</v>
      </c>
      <c r="AT38" s="671">
        <f t="shared" si="21"/>
        <v>8.8643256193043047</v>
      </c>
    </row>
    <row r="39" spans="1:46" ht="11.25" customHeight="1" x14ac:dyDescent="0.2">
      <c r="A39" s="504" t="s">
        <v>891</v>
      </c>
      <c r="B39" s="914" t="s">
        <v>892</v>
      </c>
      <c r="C39" s="497">
        <v>0.4</v>
      </c>
      <c r="D39" s="497">
        <v>0.3</v>
      </c>
      <c r="E39" s="487">
        <v>0.2</v>
      </c>
      <c r="F39" s="487">
        <v>0.16</v>
      </c>
      <c r="G39" s="487">
        <v>0.12</v>
      </c>
      <c r="H39" s="487">
        <v>7.4999999999999997E-2</v>
      </c>
      <c r="I39" s="488"/>
      <c r="J39" s="489">
        <v>0</v>
      </c>
      <c r="K39" s="490">
        <v>0</v>
      </c>
      <c r="L39" s="488"/>
      <c r="M39" s="505">
        <v>0</v>
      </c>
      <c r="N39" s="492">
        <v>0</v>
      </c>
      <c r="O39" s="492">
        <v>0</v>
      </c>
      <c r="P39" s="492">
        <v>0</v>
      </c>
      <c r="Q39" s="492">
        <v>0</v>
      </c>
      <c r="R39" s="492">
        <v>0</v>
      </c>
      <c r="S39" s="492">
        <v>0</v>
      </c>
      <c r="T39" s="492">
        <v>0</v>
      </c>
      <c r="U39" s="492">
        <v>0</v>
      </c>
      <c r="V39" s="492">
        <v>0</v>
      </c>
      <c r="W39" s="492">
        <v>0</v>
      </c>
      <c r="X39" s="492">
        <v>0</v>
      </c>
      <c r="Y39" s="653">
        <f t="shared" si="0"/>
        <v>1.2549999999999997</v>
      </c>
      <c r="Z39" s="1019">
        <f t="shared" si="1"/>
        <v>33.33333333333335</v>
      </c>
      <c r="AA39" s="669">
        <f t="shared" si="2"/>
        <v>49.999999999999979</v>
      </c>
      <c r="AB39" s="669">
        <f t="shared" si="3"/>
        <v>25</v>
      </c>
      <c r="AC39" s="669">
        <f t="shared" si="4"/>
        <v>33.33333333333335</v>
      </c>
      <c r="AD39" s="669">
        <f t="shared" si="5"/>
        <v>60.000000000000007</v>
      </c>
      <c r="AE39" s="669" t="str">
        <f t="shared" si="6"/>
        <v>n/a</v>
      </c>
      <c r="AF39" s="669" t="str">
        <f t="shared" si="7"/>
        <v>n/a</v>
      </c>
      <c r="AG39" s="669" t="str">
        <f t="shared" si="8"/>
        <v>n/a</v>
      </c>
      <c r="AH39" s="669" t="str">
        <f t="shared" si="9"/>
        <v>n/a</v>
      </c>
      <c r="AI39" s="669" t="str">
        <f t="shared" si="10"/>
        <v>n/a</v>
      </c>
      <c r="AJ39" s="669" t="str">
        <f t="shared" si="11"/>
        <v>n/a</v>
      </c>
      <c r="AK39" s="669" t="str">
        <f t="shared" si="12"/>
        <v>n/a</v>
      </c>
      <c r="AL39" s="669" t="str">
        <f t="shared" si="13"/>
        <v>n/a</v>
      </c>
      <c r="AM39" s="669" t="str">
        <f t="shared" si="14"/>
        <v>n/a</v>
      </c>
      <c r="AN39" s="669" t="str">
        <f t="shared" si="15"/>
        <v>n/a</v>
      </c>
      <c r="AO39" s="669" t="str">
        <f t="shared" si="16"/>
        <v>n/a</v>
      </c>
      <c r="AP39" s="669" t="str">
        <f t="shared" si="17"/>
        <v>n/a</v>
      </c>
      <c r="AQ39" s="669" t="str">
        <f t="shared" si="18"/>
        <v>n/a</v>
      </c>
      <c r="AR39" s="669" t="str">
        <f t="shared" si="19"/>
        <v>n/a</v>
      </c>
      <c r="AS39" s="670">
        <f t="shared" si="20"/>
        <v>40.333333333333336</v>
      </c>
      <c r="AT39" s="671">
        <f t="shared" si="21"/>
        <v>14.259499757471614</v>
      </c>
    </row>
    <row r="40" spans="1:46" ht="11.25" customHeight="1" x14ac:dyDescent="0.2">
      <c r="A40" s="519" t="s">
        <v>405</v>
      </c>
      <c r="B40" s="507" t="s">
        <v>406</v>
      </c>
      <c r="C40" s="497">
        <v>1.325</v>
      </c>
      <c r="D40" s="521">
        <v>1.2649999999999999</v>
      </c>
      <c r="E40" s="498">
        <v>1.2050000000000001</v>
      </c>
      <c r="F40" s="498">
        <v>1.145</v>
      </c>
      <c r="G40" s="498">
        <v>1.0649999999999999</v>
      </c>
      <c r="H40" s="498">
        <v>0.96</v>
      </c>
      <c r="I40" s="499"/>
      <c r="J40" s="498">
        <v>0.77500000000000002</v>
      </c>
      <c r="K40" s="496">
        <v>0.63500000000000001</v>
      </c>
      <c r="L40" s="499"/>
      <c r="M40" s="655">
        <v>0.56000000000000005</v>
      </c>
      <c r="N40" s="656">
        <v>0.5</v>
      </c>
      <c r="O40" s="656">
        <v>0.48</v>
      </c>
      <c r="P40" s="656">
        <v>0.42</v>
      </c>
      <c r="Q40" s="656">
        <v>0.34499999999999997</v>
      </c>
      <c r="R40" s="656">
        <v>0.31</v>
      </c>
      <c r="S40" s="656">
        <v>0.29249999999999998</v>
      </c>
      <c r="T40" s="656">
        <v>0.28249999999999997</v>
      </c>
      <c r="U40" s="656">
        <v>0.27</v>
      </c>
      <c r="V40" s="652">
        <v>0.26</v>
      </c>
      <c r="W40" s="656">
        <v>0.23</v>
      </c>
      <c r="X40" s="652">
        <v>0.2</v>
      </c>
      <c r="Y40" s="653">
        <f t="shared" si="0"/>
        <v>12.525000000000002</v>
      </c>
      <c r="Z40" s="1019">
        <f t="shared" si="1"/>
        <v>4.743083003952564</v>
      </c>
      <c r="AA40" s="669">
        <f t="shared" si="2"/>
        <v>4.9792531120331773</v>
      </c>
      <c r="AB40" s="669">
        <f t="shared" si="3"/>
        <v>5.2401746724890952</v>
      </c>
      <c r="AC40" s="669">
        <f t="shared" si="4"/>
        <v>7.5117370892018753</v>
      </c>
      <c r="AD40" s="669">
        <f t="shared" si="5"/>
        <v>10.9375</v>
      </c>
      <c r="AE40" s="669">
        <f t="shared" si="6"/>
        <v>23.870967741935466</v>
      </c>
      <c r="AF40" s="669">
        <f t="shared" si="7"/>
        <v>22.047244094488192</v>
      </c>
      <c r="AG40" s="669">
        <f t="shared" si="8"/>
        <v>13.392857142857139</v>
      </c>
      <c r="AH40" s="669">
        <f t="shared" si="9"/>
        <v>12.000000000000011</v>
      </c>
      <c r="AI40" s="669">
        <f t="shared" si="10"/>
        <v>4.1666666666666741</v>
      </c>
      <c r="AJ40" s="669">
        <f t="shared" si="11"/>
        <v>14.285714285714279</v>
      </c>
      <c r="AK40" s="669">
        <f t="shared" si="12"/>
        <v>21.739130434782616</v>
      </c>
      <c r="AL40" s="669">
        <f t="shared" si="13"/>
        <v>11.290322580645151</v>
      </c>
      <c r="AM40" s="669">
        <f t="shared" si="14"/>
        <v>5.9829059829059839</v>
      </c>
      <c r="AN40" s="669">
        <f t="shared" si="15"/>
        <v>3.539823008849563</v>
      </c>
      <c r="AO40" s="669">
        <f t="shared" si="16"/>
        <v>4.6296296296296058</v>
      </c>
      <c r="AP40" s="669">
        <f t="shared" si="17"/>
        <v>3.8461538461538547</v>
      </c>
      <c r="AQ40" s="669">
        <f t="shared" si="18"/>
        <v>13.043478260869556</v>
      </c>
      <c r="AR40" s="669">
        <f t="shared" si="19"/>
        <v>14.999999999999991</v>
      </c>
      <c r="AS40" s="670">
        <f t="shared" si="20"/>
        <v>10.644560081746045</v>
      </c>
      <c r="AT40" s="671">
        <f t="shared" si="21"/>
        <v>6.5762139685234455</v>
      </c>
    </row>
    <row r="41" spans="1:46" ht="11.25" customHeight="1" x14ac:dyDescent="0.2">
      <c r="A41" s="500" t="s">
        <v>899</v>
      </c>
      <c r="B41" s="650" t="s">
        <v>900</v>
      </c>
      <c r="C41" s="497">
        <v>2.2400000000000002</v>
      </c>
      <c r="D41" s="497">
        <v>2.14</v>
      </c>
      <c r="E41" s="498">
        <v>2.08</v>
      </c>
      <c r="F41" s="498">
        <v>2.02</v>
      </c>
      <c r="G41" s="498">
        <v>1.96</v>
      </c>
      <c r="H41" s="498">
        <v>1.9</v>
      </c>
      <c r="I41" s="499"/>
      <c r="J41" s="498">
        <v>1.84</v>
      </c>
      <c r="K41" s="496">
        <v>1.78</v>
      </c>
      <c r="L41" s="499"/>
      <c r="M41" s="503">
        <v>1.76</v>
      </c>
      <c r="N41" s="656">
        <v>1.76</v>
      </c>
      <c r="O41" s="656">
        <v>1.72</v>
      </c>
      <c r="P41" s="656">
        <v>1.64</v>
      </c>
      <c r="Q41" s="656">
        <v>1.45</v>
      </c>
      <c r="R41" s="656">
        <v>1.2450000000000001</v>
      </c>
      <c r="S41" s="656">
        <v>1.149</v>
      </c>
      <c r="T41" s="656">
        <v>1.1319999999999999</v>
      </c>
      <c r="U41" s="656">
        <v>1.1000000000000001</v>
      </c>
      <c r="V41" s="652">
        <v>1.0720000000000001</v>
      </c>
      <c r="W41" s="656">
        <v>1.0720000000000001</v>
      </c>
      <c r="X41" s="656">
        <v>1.0590000000000002</v>
      </c>
      <c r="Y41" s="653">
        <f t="shared" si="0"/>
        <v>32.119000000000007</v>
      </c>
      <c r="Z41" s="1019">
        <f t="shared" si="1"/>
        <v>4.6728971962616939</v>
      </c>
      <c r="AA41" s="669">
        <f t="shared" si="2"/>
        <v>2.8846153846153966</v>
      </c>
      <c r="AB41" s="669">
        <f t="shared" si="3"/>
        <v>2.9702970297029729</v>
      </c>
      <c r="AC41" s="669">
        <f t="shared" si="4"/>
        <v>3.0612244897959107</v>
      </c>
      <c r="AD41" s="669">
        <f t="shared" si="5"/>
        <v>3.1578947368421151</v>
      </c>
      <c r="AE41" s="669">
        <f t="shared" si="6"/>
        <v>3.2608695652173836</v>
      </c>
      <c r="AF41" s="669">
        <f t="shared" si="7"/>
        <v>3.3707865168539408</v>
      </c>
      <c r="AG41" s="669">
        <f t="shared" si="8"/>
        <v>1.1363636363636465</v>
      </c>
      <c r="AH41" s="669">
        <f t="shared" si="9"/>
        <v>0</v>
      </c>
      <c r="AI41" s="669">
        <f t="shared" si="10"/>
        <v>2.3255813953488413</v>
      </c>
      <c r="AJ41" s="669">
        <f t="shared" si="11"/>
        <v>4.8780487804878092</v>
      </c>
      <c r="AK41" s="669">
        <f t="shared" si="12"/>
        <v>13.103448275862073</v>
      </c>
      <c r="AL41" s="669">
        <f t="shared" si="13"/>
        <v>16.465863453815246</v>
      </c>
      <c r="AM41" s="669">
        <f t="shared" si="14"/>
        <v>8.3550913838120078</v>
      </c>
      <c r="AN41" s="669">
        <f t="shared" si="15"/>
        <v>1.5017667844523075</v>
      </c>
      <c r="AO41" s="669">
        <f t="shared" si="16"/>
        <v>2.9090909090908834</v>
      </c>
      <c r="AP41" s="669">
        <f t="shared" si="17"/>
        <v>2.6119402985074647</v>
      </c>
      <c r="AQ41" s="669">
        <f t="shared" si="18"/>
        <v>0</v>
      </c>
      <c r="AR41" s="669">
        <f t="shared" si="19"/>
        <v>1.227573182247399</v>
      </c>
      <c r="AS41" s="670">
        <f t="shared" si="20"/>
        <v>4.0996501589093199</v>
      </c>
      <c r="AT41" s="671">
        <f t="shared" si="21"/>
        <v>4.2371234254348122</v>
      </c>
    </row>
    <row r="42" spans="1:46" ht="11.25" customHeight="1" x14ac:dyDescent="0.2">
      <c r="A42" s="602" t="s">
        <v>4458</v>
      </c>
      <c r="B42" s="650" t="s">
        <v>3993</v>
      </c>
      <c r="C42" s="497">
        <v>0.44</v>
      </c>
      <c r="D42" s="497">
        <v>0.4</v>
      </c>
      <c r="E42" s="498">
        <v>0.36</v>
      </c>
      <c r="F42" s="498">
        <v>0.32</v>
      </c>
      <c r="G42" s="502">
        <v>0.28000000000000003</v>
      </c>
      <c r="H42" s="498">
        <v>0.28000000000000003</v>
      </c>
      <c r="I42" s="499"/>
      <c r="J42" s="502">
        <v>0.24</v>
      </c>
      <c r="K42" s="654">
        <v>0.24</v>
      </c>
      <c r="L42" s="499"/>
      <c r="M42" s="503">
        <v>0.24</v>
      </c>
      <c r="N42" s="652">
        <v>0.24</v>
      </c>
      <c r="O42" s="652">
        <v>0.24</v>
      </c>
      <c r="P42" s="543">
        <v>0.24</v>
      </c>
      <c r="Q42" s="543">
        <v>0.24</v>
      </c>
      <c r="R42" s="543">
        <v>0.24</v>
      </c>
      <c r="S42" s="543">
        <v>0.24</v>
      </c>
      <c r="T42" s="543">
        <v>0.24</v>
      </c>
      <c r="U42" s="652">
        <v>0.24</v>
      </c>
      <c r="V42" s="543">
        <v>0.24</v>
      </c>
      <c r="W42" s="652">
        <v>0.24</v>
      </c>
      <c r="X42" s="656">
        <v>0.34</v>
      </c>
      <c r="Y42" s="653">
        <f t="shared" si="0"/>
        <v>5.5400000000000027</v>
      </c>
      <c r="Z42" s="1019">
        <f t="shared" si="1"/>
        <v>9.9999999999999858</v>
      </c>
      <c r="AA42" s="669">
        <f t="shared" si="2"/>
        <v>11.111111111111116</v>
      </c>
      <c r="AB42" s="669">
        <f t="shared" si="3"/>
        <v>12.5</v>
      </c>
      <c r="AC42" s="669">
        <f t="shared" si="4"/>
        <v>14.285714285714279</v>
      </c>
      <c r="AD42" s="669">
        <f t="shared" si="5"/>
        <v>0</v>
      </c>
      <c r="AE42" s="669">
        <f t="shared" si="6"/>
        <v>16.666666666666675</v>
      </c>
      <c r="AF42" s="669">
        <f t="shared" si="7"/>
        <v>0</v>
      </c>
      <c r="AG42" s="669">
        <f t="shared" si="8"/>
        <v>0</v>
      </c>
      <c r="AH42" s="669">
        <f t="shared" si="9"/>
        <v>0</v>
      </c>
      <c r="AI42" s="669">
        <f t="shared" si="10"/>
        <v>0</v>
      </c>
      <c r="AJ42" s="669">
        <f t="shared" si="11"/>
        <v>0</v>
      </c>
      <c r="AK42" s="669">
        <f t="shared" si="12"/>
        <v>0</v>
      </c>
      <c r="AL42" s="669">
        <f t="shared" si="13"/>
        <v>0</v>
      </c>
      <c r="AM42" s="669">
        <f t="shared" si="14"/>
        <v>0</v>
      </c>
      <c r="AN42" s="669">
        <f t="shared" si="15"/>
        <v>0</v>
      </c>
      <c r="AO42" s="669">
        <f t="shared" si="16"/>
        <v>0</v>
      </c>
      <c r="AP42" s="669">
        <f t="shared" si="17"/>
        <v>0</v>
      </c>
      <c r="AQ42" s="669">
        <f t="shared" si="18"/>
        <v>0</v>
      </c>
      <c r="AR42" s="669">
        <f t="shared" si="19"/>
        <v>-29.411764705882359</v>
      </c>
      <c r="AS42" s="670">
        <f t="shared" si="20"/>
        <v>1.8500909135584045</v>
      </c>
      <c r="AT42" s="671">
        <f t="shared" si="21"/>
        <v>9.6078215020896351</v>
      </c>
    </row>
    <row r="43" spans="1:46" ht="11.25" customHeight="1" x14ac:dyDescent="0.2">
      <c r="A43" s="500" t="s">
        <v>895</v>
      </c>
      <c r="B43" s="650" t="s">
        <v>896</v>
      </c>
      <c r="C43" s="497">
        <v>1.28</v>
      </c>
      <c r="D43" s="497">
        <v>1.2</v>
      </c>
      <c r="E43" s="498">
        <v>1.1000000000000001</v>
      </c>
      <c r="F43" s="498">
        <v>0.8</v>
      </c>
      <c r="G43" s="498">
        <v>0.5</v>
      </c>
      <c r="H43" s="498">
        <v>0.2</v>
      </c>
      <c r="I43" s="499"/>
      <c r="J43" s="502">
        <v>0</v>
      </c>
      <c r="K43" s="654">
        <v>0</v>
      </c>
      <c r="L43" s="499"/>
      <c r="M43" s="503">
        <v>0</v>
      </c>
      <c r="N43" s="652">
        <v>0</v>
      </c>
      <c r="O43" s="652">
        <v>0</v>
      </c>
      <c r="P43" s="652">
        <v>0</v>
      </c>
      <c r="Q43" s="652">
        <v>0</v>
      </c>
      <c r="R43" s="652">
        <v>0</v>
      </c>
      <c r="S43" s="652">
        <v>0</v>
      </c>
      <c r="T43" s="652">
        <v>0</v>
      </c>
      <c r="U43" s="652">
        <v>0</v>
      </c>
      <c r="V43" s="652">
        <v>0</v>
      </c>
      <c r="W43" s="652">
        <v>0</v>
      </c>
      <c r="X43" s="652">
        <v>0</v>
      </c>
      <c r="Y43" s="653">
        <f t="shared" si="0"/>
        <v>5.08</v>
      </c>
      <c r="Z43" s="1019">
        <f t="shared" si="1"/>
        <v>6.6666666666666652</v>
      </c>
      <c r="AA43" s="669">
        <f t="shared" si="2"/>
        <v>9.0909090909090828</v>
      </c>
      <c r="AB43" s="669">
        <f t="shared" si="3"/>
        <v>37.5</v>
      </c>
      <c r="AC43" s="669">
        <f t="shared" si="4"/>
        <v>60.000000000000007</v>
      </c>
      <c r="AD43" s="669">
        <f t="shared" si="5"/>
        <v>150</v>
      </c>
      <c r="AE43" s="669" t="str">
        <f t="shared" si="6"/>
        <v>n/a</v>
      </c>
      <c r="AF43" s="669" t="str">
        <f t="shared" si="7"/>
        <v>n/a</v>
      </c>
      <c r="AG43" s="669" t="str">
        <f t="shared" si="8"/>
        <v>n/a</v>
      </c>
      <c r="AH43" s="669" t="str">
        <f t="shared" si="9"/>
        <v>n/a</v>
      </c>
      <c r="AI43" s="669" t="str">
        <f t="shared" si="10"/>
        <v>n/a</v>
      </c>
      <c r="AJ43" s="669" t="str">
        <f t="shared" si="11"/>
        <v>n/a</v>
      </c>
      <c r="AK43" s="669" t="str">
        <f t="shared" si="12"/>
        <v>n/a</v>
      </c>
      <c r="AL43" s="669" t="str">
        <f t="shared" si="13"/>
        <v>n/a</v>
      </c>
      <c r="AM43" s="669" t="str">
        <f t="shared" si="14"/>
        <v>n/a</v>
      </c>
      <c r="AN43" s="669" t="str">
        <f t="shared" si="15"/>
        <v>n/a</v>
      </c>
      <c r="AO43" s="669" t="str">
        <f t="shared" si="16"/>
        <v>n/a</v>
      </c>
      <c r="AP43" s="669" t="str">
        <f t="shared" si="17"/>
        <v>n/a</v>
      </c>
      <c r="AQ43" s="669" t="str">
        <f t="shared" si="18"/>
        <v>n/a</v>
      </c>
      <c r="AR43" s="669" t="str">
        <f t="shared" si="19"/>
        <v>n/a</v>
      </c>
      <c r="AS43" s="670">
        <f t="shared" si="20"/>
        <v>52.651515151515149</v>
      </c>
      <c r="AT43" s="671">
        <f t="shared" si="21"/>
        <v>58.677995947783678</v>
      </c>
    </row>
    <row r="44" spans="1:46" ht="11.25" customHeight="1" x14ac:dyDescent="0.2">
      <c r="A44" s="504" t="s">
        <v>901</v>
      </c>
      <c r="B44" s="914" t="s">
        <v>902</v>
      </c>
      <c r="C44" s="497">
        <v>1.75</v>
      </c>
      <c r="D44" s="522">
        <v>1.44</v>
      </c>
      <c r="E44" s="498">
        <v>1.29</v>
      </c>
      <c r="F44" s="498">
        <v>1.18</v>
      </c>
      <c r="G44" s="498">
        <v>1.1200000000000001</v>
      </c>
      <c r="H44" s="498">
        <v>1</v>
      </c>
      <c r="I44" s="499"/>
      <c r="J44" s="498">
        <v>0.88</v>
      </c>
      <c r="K44" s="496">
        <v>0.84</v>
      </c>
      <c r="L44" s="499"/>
      <c r="M44" s="503">
        <v>0.8</v>
      </c>
      <c r="N44" s="652">
        <v>0.8</v>
      </c>
      <c r="O44" s="656">
        <v>1.64</v>
      </c>
      <c r="P44" s="656">
        <v>1.52</v>
      </c>
      <c r="Q44" s="656">
        <v>1.4</v>
      </c>
      <c r="R44" s="656">
        <v>1.28</v>
      </c>
      <c r="S44" s="656">
        <v>1.1200000000000001</v>
      </c>
      <c r="T44" s="656">
        <v>0.92</v>
      </c>
      <c r="U44" s="656">
        <v>0.84</v>
      </c>
      <c r="V44" s="656">
        <v>0.76</v>
      </c>
      <c r="W44" s="656">
        <v>0.68</v>
      </c>
      <c r="X44" s="656">
        <v>0.6</v>
      </c>
      <c r="Y44" s="653">
        <f t="shared" si="0"/>
        <v>21.860000000000007</v>
      </c>
      <c r="Z44" s="1019">
        <f t="shared" si="1"/>
        <v>21.527777777777789</v>
      </c>
      <c r="AA44" s="669">
        <f t="shared" si="2"/>
        <v>11.627906976744185</v>
      </c>
      <c r="AB44" s="669">
        <f t="shared" si="3"/>
        <v>9.3220338983051043</v>
      </c>
      <c r="AC44" s="669">
        <f t="shared" si="4"/>
        <v>5.3571428571428381</v>
      </c>
      <c r="AD44" s="669">
        <f t="shared" si="5"/>
        <v>12.000000000000011</v>
      </c>
      <c r="AE44" s="669">
        <f t="shared" si="6"/>
        <v>13.636363636363647</v>
      </c>
      <c r="AF44" s="669">
        <f t="shared" si="7"/>
        <v>4.7619047619047672</v>
      </c>
      <c r="AG44" s="669">
        <f t="shared" si="8"/>
        <v>4.9999999999999822</v>
      </c>
      <c r="AH44" s="669">
        <f t="shared" si="9"/>
        <v>0</v>
      </c>
      <c r="AI44" s="669">
        <f t="shared" si="10"/>
        <v>-51.219512195121951</v>
      </c>
      <c r="AJ44" s="669">
        <f t="shared" si="11"/>
        <v>7.8947368421052655</v>
      </c>
      <c r="AK44" s="669">
        <f t="shared" si="12"/>
        <v>8.5714285714285854</v>
      </c>
      <c r="AL44" s="669">
        <f t="shared" si="13"/>
        <v>9.375</v>
      </c>
      <c r="AM44" s="669">
        <f t="shared" si="14"/>
        <v>14.285714285714279</v>
      </c>
      <c r="AN44" s="669">
        <f t="shared" si="15"/>
        <v>21.739130434782616</v>
      </c>
      <c r="AO44" s="669">
        <f t="shared" si="16"/>
        <v>9.5238095238095344</v>
      </c>
      <c r="AP44" s="669">
        <f t="shared" si="17"/>
        <v>10.526315789473673</v>
      </c>
      <c r="AQ44" s="669">
        <f t="shared" si="18"/>
        <v>11.764705882352944</v>
      </c>
      <c r="AR44" s="669">
        <f t="shared" si="19"/>
        <v>13.333333333333353</v>
      </c>
      <c r="AS44" s="670">
        <f t="shared" si="20"/>
        <v>7.3172522303219276</v>
      </c>
      <c r="AT44" s="671">
        <f t="shared" si="21"/>
        <v>15.121850543811091</v>
      </c>
    </row>
    <row r="45" spans="1:46" ht="11.25" customHeight="1" x14ac:dyDescent="0.2">
      <c r="A45" s="519" t="s">
        <v>3807</v>
      </c>
      <c r="B45" s="507" t="s">
        <v>3808</v>
      </c>
      <c r="C45" s="497">
        <v>0.84</v>
      </c>
      <c r="D45" s="497">
        <v>0.64</v>
      </c>
      <c r="E45" s="513">
        <v>0.48</v>
      </c>
      <c r="F45" s="513">
        <v>0.4</v>
      </c>
      <c r="G45" s="513">
        <v>0.32</v>
      </c>
      <c r="H45" s="540">
        <v>0</v>
      </c>
      <c r="I45" s="514"/>
      <c r="J45" s="512">
        <v>0</v>
      </c>
      <c r="K45" s="515">
        <v>0</v>
      </c>
      <c r="L45" s="514"/>
      <c r="M45" s="532">
        <v>0</v>
      </c>
      <c r="N45" s="517">
        <v>0</v>
      </c>
      <c r="O45" s="517">
        <v>0</v>
      </c>
      <c r="P45" s="517">
        <v>0</v>
      </c>
      <c r="Q45" s="517">
        <v>0</v>
      </c>
      <c r="R45" s="517">
        <v>0</v>
      </c>
      <c r="S45" s="517">
        <v>0</v>
      </c>
      <c r="T45" s="517">
        <v>0</v>
      </c>
      <c r="U45" s="517">
        <v>0</v>
      </c>
      <c r="V45" s="517">
        <v>0</v>
      </c>
      <c r="W45" s="517">
        <v>0</v>
      </c>
      <c r="X45" s="517">
        <v>0</v>
      </c>
      <c r="Y45" s="653">
        <f t="shared" si="0"/>
        <v>2.6799999999999997</v>
      </c>
      <c r="Z45" s="1019">
        <f t="shared" si="1"/>
        <v>31.25</v>
      </c>
      <c r="AA45" s="669">
        <f t="shared" si="2"/>
        <v>33.33333333333335</v>
      </c>
      <c r="AB45" s="669">
        <f t="shared" si="3"/>
        <v>19.999999999999996</v>
      </c>
      <c r="AC45" s="669">
        <f t="shared" si="4"/>
        <v>25</v>
      </c>
      <c r="AD45" s="669" t="str">
        <f t="shared" si="5"/>
        <v>n/a</v>
      </c>
      <c r="AE45" s="669" t="str">
        <f t="shared" si="6"/>
        <v>n/a</v>
      </c>
      <c r="AF45" s="669" t="str">
        <f t="shared" si="7"/>
        <v>n/a</v>
      </c>
      <c r="AG45" s="669" t="str">
        <f t="shared" si="8"/>
        <v>n/a</v>
      </c>
      <c r="AH45" s="669" t="str">
        <f t="shared" si="9"/>
        <v>n/a</v>
      </c>
      <c r="AI45" s="669" t="str">
        <f t="shared" si="10"/>
        <v>n/a</v>
      </c>
      <c r="AJ45" s="669" t="str">
        <f t="shared" si="11"/>
        <v>n/a</v>
      </c>
      <c r="AK45" s="669" t="str">
        <f t="shared" si="12"/>
        <v>n/a</v>
      </c>
      <c r="AL45" s="669" t="str">
        <f t="shared" si="13"/>
        <v>n/a</v>
      </c>
      <c r="AM45" s="669" t="str">
        <f t="shared" si="14"/>
        <v>n/a</v>
      </c>
      <c r="AN45" s="669" t="str">
        <f t="shared" si="15"/>
        <v>n/a</v>
      </c>
      <c r="AO45" s="669" t="str">
        <f t="shared" si="16"/>
        <v>n/a</v>
      </c>
      <c r="AP45" s="669" t="str">
        <f t="shared" si="17"/>
        <v>n/a</v>
      </c>
      <c r="AQ45" s="669" t="str">
        <f t="shared" si="18"/>
        <v>n/a</v>
      </c>
      <c r="AR45" s="669" t="str">
        <f t="shared" si="19"/>
        <v>n/a</v>
      </c>
      <c r="AS45" s="670">
        <f t="shared" si="20"/>
        <v>27.395833333333336</v>
      </c>
      <c r="AT45" s="671">
        <f t="shared" si="21"/>
        <v>6.0703342851389568</v>
      </c>
    </row>
    <row r="46" spans="1:46" ht="11.25" customHeight="1" x14ac:dyDescent="0.2">
      <c r="A46" s="500" t="s">
        <v>964</v>
      </c>
      <c r="B46" s="650" t="s">
        <v>965</v>
      </c>
      <c r="C46" s="497">
        <v>2.46</v>
      </c>
      <c r="D46" s="497">
        <v>2.38</v>
      </c>
      <c r="E46" s="498">
        <v>2.2999999999999998</v>
      </c>
      <c r="F46" s="498">
        <v>2.2200000000000002</v>
      </c>
      <c r="G46" s="498">
        <v>2.12</v>
      </c>
      <c r="H46" s="502">
        <v>2</v>
      </c>
      <c r="I46" s="499"/>
      <c r="J46" s="498">
        <v>1.89</v>
      </c>
      <c r="K46" s="496">
        <v>1.73</v>
      </c>
      <c r="L46" s="499"/>
      <c r="M46" s="655">
        <v>0.65</v>
      </c>
      <c r="N46" s="652">
        <v>0.21</v>
      </c>
      <c r="O46" s="656">
        <v>1.6</v>
      </c>
      <c r="P46" s="656">
        <v>1.54</v>
      </c>
      <c r="Q46" s="656">
        <v>1.36</v>
      </c>
      <c r="R46" s="656">
        <v>1.17</v>
      </c>
      <c r="S46" s="656">
        <v>0.77</v>
      </c>
      <c r="T46" s="656">
        <v>0.54</v>
      </c>
      <c r="U46" s="652">
        <v>0.44</v>
      </c>
      <c r="V46" s="652">
        <v>0.44</v>
      </c>
      <c r="W46" s="652">
        <v>0.44</v>
      </c>
      <c r="X46" s="652">
        <v>0.44</v>
      </c>
      <c r="Y46" s="653">
        <f t="shared" si="0"/>
        <v>26.700000000000006</v>
      </c>
      <c r="Z46" s="1019">
        <f t="shared" si="1"/>
        <v>3.3613445378151363</v>
      </c>
      <c r="AA46" s="669">
        <f t="shared" si="2"/>
        <v>3.4782608695652195</v>
      </c>
      <c r="AB46" s="669">
        <f t="shared" si="3"/>
        <v>3.603603603603589</v>
      </c>
      <c r="AC46" s="669">
        <f t="shared" si="4"/>
        <v>4.7169811320754818</v>
      </c>
      <c r="AD46" s="669">
        <f t="shared" si="5"/>
        <v>6.0000000000000053</v>
      </c>
      <c r="AE46" s="669">
        <f t="shared" si="6"/>
        <v>5.8201058201058364</v>
      </c>
      <c r="AF46" s="669">
        <f t="shared" si="7"/>
        <v>9.2485549132947931</v>
      </c>
      <c r="AG46" s="669">
        <f t="shared" si="8"/>
        <v>166.15384615384613</v>
      </c>
      <c r="AH46" s="669">
        <f t="shared" si="9"/>
        <v>209.52380952380955</v>
      </c>
      <c r="AI46" s="669">
        <f t="shared" si="10"/>
        <v>-86.875</v>
      </c>
      <c r="AJ46" s="669">
        <f t="shared" si="11"/>
        <v>3.8961038961039085</v>
      </c>
      <c r="AK46" s="669">
        <f t="shared" si="12"/>
        <v>13.235294117647056</v>
      </c>
      <c r="AL46" s="669">
        <f t="shared" si="13"/>
        <v>16.239316239316249</v>
      </c>
      <c r="AM46" s="669">
        <f t="shared" si="14"/>
        <v>51.94805194805194</v>
      </c>
      <c r="AN46" s="669">
        <f t="shared" si="15"/>
        <v>42.592592592592581</v>
      </c>
      <c r="AO46" s="669">
        <f t="shared" si="16"/>
        <v>22.72727272727273</v>
      </c>
      <c r="AP46" s="669">
        <f t="shared" si="17"/>
        <v>0</v>
      </c>
      <c r="AQ46" s="669">
        <f t="shared" si="18"/>
        <v>0</v>
      </c>
      <c r="AR46" s="669">
        <f t="shared" si="19"/>
        <v>0</v>
      </c>
      <c r="AS46" s="670">
        <f t="shared" si="20"/>
        <v>25.035270425005276</v>
      </c>
      <c r="AT46" s="671">
        <f t="shared" si="21"/>
        <v>63.614913799174175</v>
      </c>
    </row>
    <row r="47" spans="1:46" ht="11.25" customHeight="1" x14ac:dyDescent="0.2">
      <c r="A47" s="500" t="s">
        <v>3805</v>
      </c>
      <c r="B47" s="650" t="s">
        <v>3806</v>
      </c>
      <c r="C47" s="497">
        <v>18</v>
      </c>
      <c r="D47" s="1034">
        <v>17</v>
      </c>
      <c r="E47" s="531">
        <v>16</v>
      </c>
      <c r="F47" s="531">
        <v>14</v>
      </c>
      <c r="G47" s="531">
        <v>13</v>
      </c>
      <c r="H47" s="1039">
        <v>11</v>
      </c>
      <c r="I47" s="499"/>
      <c r="J47" s="531">
        <v>15</v>
      </c>
      <c r="K47" s="1005">
        <v>12</v>
      </c>
      <c r="L47" s="499"/>
      <c r="M47" s="655">
        <v>7.5</v>
      </c>
      <c r="N47" s="652">
        <v>0</v>
      </c>
      <c r="O47" s="543">
        <v>0</v>
      </c>
      <c r="P47" s="543">
        <v>0</v>
      </c>
      <c r="Q47" s="543">
        <v>0</v>
      </c>
      <c r="R47" s="543">
        <v>0</v>
      </c>
      <c r="S47" s="543">
        <v>0</v>
      </c>
      <c r="T47" s="543">
        <v>0</v>
      </c>
      <c r="U47" s="543">
        <v>0</v>
      </c>
      <c r="V47" s="543">
        <v>0</v>
      </c>
      <c r="W47" s="652">
        <v>0</v>
      </c>
      <c r="X47" s="652">
        <v>0</v>
      </c>
      <c r="Y47" s="653">
        <f t="shared" si="0"/>
        <v>123.5</v>
      </c>
      <c r="Z47" s="1019">
        <f t="shared" si="1"/>
        <v>5.8823529411764719</v>
      </c>
      <c r="AA47" s="669">
        <f t="shared" si="2"/>
        <v>6.25</v>
      </c>
      <c r="AB47" s="669">
        <f t="shared" si="3"/>
        <v>14.285714285714279</v>
      </c>
      <c r="AC47" s="669">
        <f t="shared" si="4"/>
        <v>7.6923076923076872</v>
      </c>
      <c r="AD47" s="669">
        <f t="shared" si="5"/>
        <v>18.181818181818187</v>
      </c>
      <c r="AE47" s="669">
        <f t="shared" si="6"/>
        <v>-26.666666666666671</v>
      </c>
      <c r="AF47" s="669">
        <f t="shared" si="7"/>
        <v>25</v>
      </c>
      <c r="AG47" s="669">
        <f t="shared" si="8"/>
        <v>60.000000000000007</v>
      </c>
      <c r="AH47" s="669" t="str">
        <f t="shared" si="9"/>
        <v>n/a</v>
      </c>
      <c r="AI47" s="669" t="str">
        <f t="shared" si="10"/>
        <v>n/a</v>
      </c>
      <c r="AJ47" s="669" t="str">
        <f t="shared" si="11"/>
        <v>n/a</v>
      </c>
      <c r="AK47" s="669" t="str">
        <f t="shared" si="12"/>
        <v>n/a</v>
      </c>
      <c r="AL47" s="669" t="str">
        <f t="shared" si="13"/>
        <v>n/a</v>
      </c>
      <c r="AM47" s="669" t="str">
        <f t="shared" si="14"/>
        <v>n/a</v>
      </c>
      <c r="AN47" s="669" t="str">
        <f t="shared" si="15"/>
        <v>n/a</v>
      </c>
      <c r="AO47" s="669" t="str">
        <f t="shared" si="16"/>
        <v>n/a</v>
      </c>
      <c r="AP47" s="669" t="str">
        <f t="shared" si="17"/>
        <v>n/a</v>
      </c>
      <c r="AQ47" s="669" t="str">
        <f t="shared" si="18"/>
        <v>n/a</v>
      </c>
      <c r="AR47" s="669" t="str">
        <f t="shared" si="19"/>
        <v>n/a</v>
      </c>
      <c r="AS47" s="670">
        <f t="shared" si="20"/>
        <v>13.828190804293744</v>
      </c>
      <c r="AT47" s="671">
        <f t="shared" si="21"/>
        <v>24.124251409729762</v>
      </c>
    </row>
    <row r="48" spans="1:46" ht="11.25" customHeight="1" x14ac:dyDescent="0.2">
      <c r="A48" s="500" t="s">
        <v>922</v>
      </c>
      <c r="B48" s="650" t="s">
        <v>923</v>
      </c>
      <c r="C48" s="497">
        <v>5.28</v>
      </c>
      <c r="D48" s="497">
        <v>4.5999999999999996</v>
      </c>
      <c r="E48" s="498">
        <v>4</v>
      </c>
      <c r="F48" s="498">
        <v>3.16</v>
      </c>
      <c r="G48" s="498">
        <v>2.44</v>
      </c>
      <c r="H48" s="498">
        <v>1.88</v>
      </c>
      <c r="I48" s="499"/>
      <c r="J48" s="498">
        <v>1.44</v>
      </c>
      <c r="K48" s="496">
        <v>0.56000000000000005</v>
      </c>
      <c r="L48" s="499"/>
      <c r="M48" s="503">
        <v>0</v>
      </c>
      <c r="N48" s="652">
        <v>0</v>
      </c>
      <c r="O48" s="652">
        <v>0</v>
      </c>
      <c r="P48" s="652">
        <v>0</v>
      </c>
      <c r="Q48" s="652">
        <v>0</v>
      </c>
      <c r="R48" s="652">
        <v>0</v>
      </c>
      <c r="S48" s="652">
        <v>0</v>
      </c>
      <c r="T48" s="652">
        <v>0</v>
      </c>
      <c r="U48" s="652">
        <v>0</v>
      </c>
      <c r="V48" s="652">
        <v>0</v>
      </c>
      <c r="W48" s="652">
        <v>0</v>
      </c>
      <c r="X48" s="652">
        <v>0</v>
      </c>
      <c r="Y48" s="653">
        <f t="shared" si="0"/>
        <v>23.36</v>
      </c>
      <c r="Z48" s="1019">
        <f t="shared" si="1"/>
        <v>14.782608695652177</v>
      </c>
      <c r="AA48" s="669">
        <f t="shared" si="2"/>
        <v>14.999999999999991</v>
      </c>
      <c r="AB48" s="669">
        <f t="shared" si="3"/>
        <v>26.582278481012644</v>
      </c>
      <c r="AC48" s="669">
        <f t="shared" si="4"/>
        <v>29.508196721311485</v>
      </c>
      <c r="AD48" s="669">
        <f t="shared" si="5"/>
        <v>29.787234042553191</v>
      </c>
      <c r="AE48" s="669">
        <f t="shared" si="6"/>
        <v>30.555555555555557</v>
      </c>
      <c r="AF48" s="669">
        <f t="shared" si="7"/>
        <v>157.14285714285711</v>
      </c>
      <c r="AG48" s="669" t="str">
        <f t="shared" si="8"/>
        <v>n/a</v>
      </c>
      <c r="AH48" s="669" t="str">
        <f t="shared" si="9"/>
        <v>n/a</v>
      </c>
      <c r="AI48" s="669" t="str">
        <f t="shared" si="10"/>
        <v>n/a</v>
      </c>
      <c r="AJ48" s="669" t="str">
        <f t="shared" si="11"/>
        <v>n/a</v>
      </c>
      <c r="AK48" s="669" t="str">
        <f t="shared" si="12"/>
        <v>n/a</v>
      </c>
      <c r="AL48" s="669" t="str">
        <f t="shared" si="13"/>
        <v>n/a</v>
      </c>
      <c r="AM48" s="669" t="str">
        <f t="shared" si="14"/>
        <v>n/a</v>
      </c>
      <c r="AN48" s="669" t="str">
        <f t="shared" si="15"/>
        <v>n/a</v>
      </c>
      <c r="AO48" s="669" t="str">
        <f t="shared" si="16"/>
        <v>n/a</v>
      </c>
      <c r="AP48" s="669" t="str">
        <f t="shared" si="17"/>
        <v>n/a</v>
      </c>
      <c r="AQ48" s="669" t="str">
        <f t="shared" si="18"/>
        <v>n/a</v>
      </c>
      <c r="AR48" s="669" t="str">
        <f t="shared" si="19"/>
        <v>n/a</v>
      </c>
      <c r="AS48" s="670">
        <f t="shared" si="20"/>
        <v>43.336961519848884</v>
      </c>
      <c r="AT48" s="671">
        <f t="shared" si="21"/>
        <v>50.644232848139353</v>
      </c>
    </row>
    <row r="49" spans="1:46" ht="11.25" customHeight="1" x14ac:dyDescent="0.2">
      <c r="A49" s="480" t="s">
        <v>436</v>
      </c>
      <c r="B49" s="914" t="s">
        <v>437</v>
      </c>
      <c r="C49" s="497">
        <v>8.7499999999999994E-2</v>
      </c>
      <c r="D49" s="523">
        <v>0.08</v>
      </c>
      <c r="E49" s="487">
        <v>7.8E-2</v>
      </c>
      <c r="F49" s="487">
        <v>7.2999999999999995E-2</v>
      </c>
      <c r="G49" s="487">
        <v>6.6000000000000003E-2</v>
      </c>
      <c r="H49" s="487">
        <v>5.1999999999999998E-2</v>
      </c>
      <c r="I49" s="488"/>
      <c r="J49" s="487">
        <v>4.8000000000000001E-2</v>
      </c>
      <c r="K49" s="485">
        <v>4.2000000000000003E-2</v>
      </c>
      <c r="L49" s="488"/>
      <c r="M49" s="491">
        <v>3.3000000000000002E-2</v>
      </c>
      <c r="N49" s="493">
        <v>0.03</v>
      </c>
      <c r="O49" s="493">
        <v>2.8750000000000001E-2</v>
      </c>
      <c r="P49" s="493">
        <v>2.5999999999999999E-2</v>
      </c>
      <c r="Q49" s="493">
        <v>2.4500000000000001E-2</v>
      </c>
      <c r="R49" s="492">
        <v>0.02</v>
      </c>
      <c r="S49" s="492">
        <v>0.02</v>
      </c>
      <c r="T49" s="492">
        <v>0.02</v>
      </c>
      <c r="U49" s="493">
        <v>0.02</v>
      </c>
      <c r="V49" s="492">
        <v>1.7999999999999999E-2</v>
      </c>
      <c r="W49" s="493">
        <v>5.0000000000000001E-3</v>
      </c>
      <c r="X49" s="492">
        <v>0</v>
      </c>
      <c r="Y49" s="653">
        <f t="shared" si="0"/>
        <v>0.77175000000000016</v>
      </c>
      <c r="Z49" s="1019">
        <f t="shared" si="1"/>
        <v>9.375</v>
      </c>
      <c r="AA49" s="669">
        <f t="shared" si="2"/>
        <v>2.5641025641025772</v>
      </c>
      <c r="AB49" s="669">
        <f t="shared" si="3"/>
        <v>6.8493150684931559</v>
      </c>
      <c r="AC49" s="669">
        <f t="shared" si="4"/>
        <v>10.606060606060597</v>
      </c>
      <c r="AD49" s="669">
        <f t="shared" si="5"/>
        <v>26.923076923076938</v>
      </c>
      <c r="AE49" s="669">
        <f t="shared" si="6"/>
        <v>8.333333333333325</v>
      </c>
      <c r="AF49" s="669">
        <f t="shared" si="7"/>
        <v>14.285714285714279</v>
      </c>
      <c r="AG49" s="669">
        <f t="shared" si="8"/>
        <v>27.27272727272727</v>
      </c>
      <c r="AH49" s="669">
        <f t="shared" si="9"/>
        <v>10.000000000000009</v>
      </c>
      <c r="AI49" s="669">
        <f t="shared" si="10"/>
        <v>4.3478260869565188</v>
      </c>
      <c r="AJ49" s="669">
        <f t="shared" si="11"/>
        <v>10.576923076923084</v>
      </c>
      <c r="AK49" s="669">
        <f t="shared" si="12"/>
        <v>6.1224489795918213</v>
      </c>
      <c r="AL49" s="669">
        <f t="shared" si="13"/>
        <v>22.500000000000007</v>
      </c>
      <c r="AM49" s="669">
        <f t="shared" si="14"/>
        <v>0</v>
      </c>
      <c r="AN49" s="669">
        <f t="shared" si="15"/>
        <v>0</v>
      </c>
      <c r="AO49" s="669">
        <f t="shared" si="16"/>
        <v>0</v>
      </c>
      <c r="AP49" s="669">
        <f t="shared" si="17"/>
        <v>11.111111111111116</v>
      </c>
      <c r="AQ49" s="669">
        <f t="shared" si="18"/>
        <v>259.99999999999994</v>
      </c>
      <c r="AR49" s="669" t="str">
        <f t="shared" si="19"/>
        <v>n/a</v>
      </c>
      <c r="AS49" s="670">
        <f t="shared" si="20"/>
        <v>23.937091072671699</v>
      </c>
      <c r="AT49" s="671">
        <f t="shared" si="21"/>
        <v>59.498044866120956</v>
      </c>
    </row>
    <row r="50" spans="1:46" ht="11.25" customHeight="1" x14ac:dyDescent="0.2">
      <c r="A50" s="657" t="s">
        <v>418</v>
      </c>
      <c r="B50" s="507" t="s">
        <v>419</v>
      </c>
      <c r="C50" s="497">
        <v>3.53</v>
      </c>
      <c r="D50" s="510">
        <v>3.2399999999999998</v>
      </c>
      <c r="E50" s="498">
        <v>2.92</v>
      </c>
      <c r="F50" s="498">
        <v>2.59</v>
      </c>
      <c r="G50" s="498">
        <v>2.2599999999999998</v>
      </c>
      <c r="H50" s="498">
        <v>2.0099999999999998</v>
      </c>
      <c r="I50" s="499"/>
      <c r="J50" s="498">
        <v>1.43</v>
      </c>
      <c r="K50" s="496">
        <v>0.87</v>
      </c>
      <c r="L50" s="499"/>
      <c r="M50" s="655">
        <v>0.71</v>
      </c>
      <c r="N50" s="652">
        <v>0.68</v>
      </c>
      <c r="O50" s="656">
        <v>0.66</v>
      </c>
      <c r="P50" s="656">
        <v>0.56000000000000005</v>
      </c>
      <c r="Q50" s="652">
        <v>0.44</v>
      </c>
      <c r="R50" s="656">
        <v>0.11</v>
      </c>
      <c r="S50" s="652">
        <v>0</v>
      </c>
      <c r="T50" s="652">
        <v>0</v>
      </c>
      <c r="U50" s="652">
        <v>0</v>
      </c>
      <c r="V50" s="652">
        <v>0</v>
      </c>
      <c r="W50" s="652">
        <v>0</v>
      </c>
      <c r="X50" s="652">
        <v>0</v>
      </c>
      <c r="Y50" s="653">
        <f t="shared" si="0"/>
        <v>22.009999999999998</v>
      </c>
      <c r="Z50" s="1019">
        <f t="shared" si="1"/>
        <v>8.9506172839506135</v>
      </c>
      <c r="AA50" s="669">
        <f t="shared" si="2"/>
        <v>10.95890410958904</v>
      </c>
      <c r="AB50" s="669">
        <f t="shared" si="3"/>
        <v>12.741312741312738</v>
      </c>
      <c r="AC50" s="669">
        <f t="shared" si="4"/>
        <v>14.601769911504437</v>
      </c>
      <c r="AD50" s="669">
        <f t="shared" si="5"/>
        <v>12.437810945273631</v>
      </c>
      <c r="AE50" s="669">
        <f t="shared" si="6"/>
        <v>40.559440559440539</v>
      </c>
      <c r="AF50" s="669">
        <f t="shared" si="7"/>
        <v>64.367816091954012</v>
      </c>
      <c r="AG50" s="669">
        <f t="shared" si="8"/>
        <v>22.535211267605646</v>
      </c>
      <c r="AH50" s="669">
        <f t="shared" si="9"/>
        <v>4.4117647058823373</v>
      </c>
      <c r="AI50" s="669">
        <f t="shared" si="10"/>
        <v>3.0303030303030276</v>
      </c>
      <c r="AJ50" s="669">
        <f t="shared" si="11"/>
        <v>17.857142857142861</v>
      </c>
      <c r="AK50" s="669">
        <f t="shared" si="12"/>
        <v>27.272727272727295</v>
      </c>
      <c r="AL50" s="669">
        <f t="shared" si="13"/>
        <v>300</v>
      </c>
      <c r="AM50" s="669" t="str">
        <f t="shared" si="14"/>
        <v>n/a</v>
      </c>
      <c r="AN50" s="669" t="str">
        <f t="shared" si="15"/>
        <v>n/a</v>
      </c>
      <c r="AO50" s="669" t="str">
        <f t="shared" si="16"/>
        <v>n/a</v>
      </c>
      <c r="AP50" s="669" t="str">
        <f t="shared" si="17"/>
        <v>n/a</v>
      </c>
      <c r="AQ50" s="669" t="str">
        <f t="shared" si="18"/>
        <v>n/a</v>
      </c>
      <c r="AR50" s="669" t="str">
        <f t="shared" si="19"/>
        <v>n/a</v>
      </c>
      <c r="AS50" s="670">
        <f t="shared" si="20"/>
        <v>41.517293905898931</v>
      </c>
      <c r="AT50" s="671">
        <f t="shared" si="21"/>
        <v>79.430259932109607</v>
      </c>
    </row>
    <row r="51" spans="1:46" ht="11.25" customHeight="1" x14ac:dyDescent="0.2">
      <c r="A51" s="501" t="s">
        <v>918</v>
      </c>
      <c r="B51" s="650" t="s">
        <v>919</v>
      </c>
      <c r="C51" s="497">
        <v>0.88</v>
      </c>
      <c r="D51" s="655">
        <v>0.8</v>
      </c>
      <c r="E51" s="498">
        <v>0.72</v>
      </c>
      <c r="F51" s="498">
        <v>0.6</v>
      </c>
      <c r="G51" s="498">
        <v>0.48</v>
      </c>
      <c r="H51" s="498">
        <v>0.32</v>
      </c>
      <c r="I51" s="499"/>
      <c r="J51" s="502">
        <v>0</v>
      </c>
      <c r="K51" s="654">
        <v>0</v>
      </c>
      <c r="L51" s="499"/>
      <c r="M51" s="503">
        <v>0</v>
      </c>
      <c r="N51" s="652">
        <v>0</v>
      </c>
      <c r="O51" s="652">
        <v>0</v>
      </c>
      <c r="P51" s="652">
        <v>0</v>
      </c>
      <c r="Q51" s="652">
        <v>0</v>
      </c>
      <c r="R51" s="652">
        <v>0</v>
      </c>
      <c r="S51" s="652">
        <v>0</v>
      </c>
      <c r="T51" s="652">
        <v>0</v>
      </c>
      <c r="U51" s="652">
        <v>0</v>
      </c>
      <c r="V51" s="652">
        <v>0</v>
      </c>
      <c r="W51" s="652">
        <v>0</v>
      </c>
      <c r="X51" s="652">
        <v>0</v>
      </c>
      <c r="Y51" s="653">
        <f t="shared" si="0"/>
        <v>3.8000000000000003</v>
      </c>
      <c r="Z51" s="1019">
        <f t="shared" si="1"/>
        <v>9.9999999999999858</v>
      </c>
      <c r="AA51" s="669">
        <f t="shared" si="2"/>
        <v>11.111111111111116</v>
      </c>
      <c r="AB51" s="669">
        <f t="shared" si="3"/>
        <v>19.999999999999996</v>
      </c>
      <c r="AC51" s="669">
        <f t="shared" si="4"/>
        <v>25</v>
      </c>
      <c r="AD51" s="669">
        <f t="shared" si="5"/>
        <v>50</v>
      </c>
      <c r="AE51" s="669" t="str">
        <f t="shared" si="6"/>
        <v>n/a</v>
      </c>
      <c r="AF51" s="669" t="str">
        <f t="shared" si="7"/>
        <v>n/a</v>
      </c>
      <c r="AG51" s="669" t="str">
        <f t="shared" si="8"/>
        <v>n/a</v>
      </c>
      <c r="AH51" s="669" t="str">
        <f t="shared" si="9"/>
        <v>n/a</v>
      </c>
      <c r="AI51" s="669" t="str">
        <f t="shared" si="10"/>
        <v>n/a</v>
      </c>
      <c r="AJ51" s="669" t="str">
        <f t="shared" si="11"/>
        <v>n/a</v>
      </c>
      <c r="AK51" s="669" t="str">
        <f t="shared" si="12"/>
        <v>n/a</v>
      </c>
      <c r="AL51" s="669" t="str">
        <f t="shared" si="13"/>
        <v>n/a</v>
      </c>
      <c r="AM51" s="669" t="str">
        <f t="shared" si="14"/>
        <v>n/a</v>
      </c>
      <c r="AN51" s="669" t="str">
        <f t="shared" si="15"/>
        <v>n/a</v>
      </c>
      <c r="AO51" s="669" t="str">
        <f t="shared" si="16"/>
        <v>n/a</v>
      </c>
      <c r="AP51" s="669" t="str">
        <f t="shared" si="17"/>
        <v>n/a</v>
      </c>
      <c r="AQ51" s="669" t="str">
        <f t="shared" si="18"/>
        <v>n/a</v>
      </c>
      <c r="AR51" s="669" t="str">
        <f t="shared" si="19"/>
        <v>n/a</v>
      </c>
      <c r="AS51" s="670">
        <f t="shared" si="20"/>
        <v>23.222222222222221</v>
      </c>
      <c r="AT51" s="671">
        <f t="shared" si="21"/>
        <v>16.218035989540308</v>
      </c>
    </row>
    <row r="52" spans="1:46" ht="11.25" customHeight="1" x14ac:dyDescent="0.2">
      <c r="A52" s="484" t="s">
        <v>916</v>
      </c>
      <c r="B52" s="650" t="s">
        <v>917</v>
      </c>
      <c r="C52" s="497">
        <v>3.01</v>
      </c>
      <c r="D52" s="655">
        <v>2.64</v>
      </c>
      <c r="E52" s="498">
        <v>2.2000000000000002</v>
      </c>
      <c r="F52" s="498">
        <v>1.81</v>
      </c>
      <c r="G52" s="498">
        <v>1.4</v>
      </c>
      <c r="H52" s="498">
        <v>1.1000000000000001</v>
      </c>
      <c r="I52" s="499"/>
      <c r="J52" s="498">
        <v>0.9</v>
      </c>
      <c r="K52" s="496">
        <v>0.35</v>
      </c>
      <c r="L52" s="499"/>
      <c r="M52" s="503">
        <v>0</v>
      </c>
      <c r="N52" s="652">
        <v>0</v>
      </c>
      <c r="O52" s="652">
        <v>0</v>
      </c>
      <c r="P52" s="652">
        <v>0</v>
      </c>
      <c r="Q52" s="652">
        <v>0</v>
      </c>
      <c r="R52" s="652">
        <v>0</v>
      </c>
      <c r="S52" s="652">
        <v>0</v>
      </c>
      <c r="T52" s="652">
        <v>0</v>
      </c>
      <c r="U52" s="652">
        <v>0</v>
      </c>
      <c r="V52" s="652">
        <v>0</v>
      </c>
      <c r="W52" s="652">
        <v>0</v>
      </c>
      <c r="X52" s="652">
        <v>0</v>
      </c>
      <c r="Y52" s="653">
        <f t="shared" si="0"/>
        <v>13.41</v>
      </c>
      <c r="Z52" s="1019">
        <f t="shared" si="1"/>
        <v>14.015151515151491</v>
      </c>
      <c r="AA52" s="669">
        <f t="shared" si="2"/>
        <v>19.999999999999996</v>
      </c>
      <c r="AB52" s="669">
        <f t="shared" si="3"/>
        <v>21.546961325966851</v>
      </c>
      <c r="AC52" s="669">
        <f t="shared" si="4"/>
        <v>29.285714285714292</v>
      </c>
      <c r="AD52" s="669">
        <f t="shared" si="5"/>
        <v>27.272727272727249</v>
      </c>
      <c r="AE52" s="669">
        <f t="shared" si="6"/>
        <v>22.222222222222232</v>
      </c>
      <c r="AF52" s="669">
        <f t="shared" si="7"/>
        <v>157.14285714285717</v>
      </c>
      <c r="AG52" s="669" t="str">
        <f t="shared" si="8"/>
        <v>n/a</v>
      </c>
      <c r="AH52" s="669" t="str">
        <f t="shared" si="9"/>
        <v>n/a</v>
      </c>
      <c r="AI52" s="669" t="str">
        <f t="shared" si="10"/>
        <v>n/a</v>
      </c>
      <c r="AJ52" s="669" t="str">
        <f t="shared" si="11"/>
        <v>n/a</v>
      </c>
      <c r="AK52" s="669" t="str">
        <f t="shared" si="12"/>
        <v>n/a</v>
      </c>
      <c r="AL52" s="669" t="str">
        <f t="shared" si="13"/>
        <v>n/a</v>
      </c>
      <c r="AM52" s="669" t="str">
        <f t="shared" si="14"/>
        <v>n/a</v>
      </c>
      <c r="AN52" s="669" t="str">
        <f t="shared" si="15"/>
        <v>n/a</v>
      </c>
      <c r="AO52" s="669" t="str">
        <f t="shared" si="16"/>
        <v>n/a</v>
      </c>
      <c r="AP52" s="669" t="str">
        <f t="shared" si="17"/>
        <v>n/a</v>
      </c>
      <c r="AQ52" s="669" t="str">
        <f t="shared" si="18"/>
        <v>n/a</v>
      </c>
      <c r="AR52" s="669" t="str">
        <f t="shared" si="19"/>
        <v>n/a</v>
      </c>
      <c r="AS52" s="670">
        <f t="shared" si="20"/>
        <v>41.640804823519893</v>
      </c>
      <c r="AT52" s="671">
        <f t="shared" si="21"/>
        <v>51.17316851559567</v>
      </c>
    </row>
    <row r="53" spans="1:46" ht="11.25" customHeight="1" x14ac:dyDescent="0.2">
      <c r="A53" s="500" t="s">
        <v>1713</v>
      </c>
      <c r="B53" s="650" t="s">
        <v>1714</v>
      </c>
      <c r="C53" s="497">
        <v>0.93</v>
      </c>
      <c r="D53" s="655">
        <v>0.75</v>
      </c>
      <c r="E53" s="498">
        <v>0.69</v>
      </c>
      <c r="F53" s="498">
        <v>0.62</v>
      </c>
      <c r="G53" s="498">
        <v>0.51</v>
      </c>
      <c r="H53" s="498">
        <v>0.39</v>
      </c>
      <c r="I53" s="499"/>
      <c r="J53" s="498">
        <v>0.27</v>
      </c>
      <c r="K53" s="496">
        <v>0.21</v>
      </c>
      <c r="L53" s="499"/>
      <c r="M53" s="655">
        <v>0.05</v>
      </c>
      <c r="N53" s="652">
        <v>0</v>
      </c>
      <c r="O53" s="652">
        <v>0</v>
      </c>
      <c r="P53" s="652">
        <v>0</v>
      </c>
      <c r="Q53" s="652">
        <v>0</v>
      </c>
      <c r="R53" s="652">
        <v>0</v>
      </c>
      <c r="S53" s="652">
        <v>0</v>
      </c>
      <c r="T53" s="652">
        <v>0</v>
      </c>
      <c r="U53" s="652">
        <v>0</v>
      </c>
      <c r="V53" s="652">
        <v>0</v>
      </c>
      <c r="W53" s="652">
        <v>0</v>
      </c>
      <c r="X53" s="652">
        <v>0</v>
      </c>
      <c r="Y53" s="653">
        <f t="shared" si="0"/>
        <v>4.42</v>
      </c>
      <c r="Z53" s="1019">
        <f t="shared" si="1"/>
        <v>24</v>
      </c>
      <c r="AA53" s="669">
        <f t="shared" si="2"/>
        <v>8.6956521739130608</v>
      </c>
      <c r="AB53" s="669">
        <f t="shared" si="3"/>
        <v>11.290322580645151</v>
      </c>
      <c r="AC53" s="669">
        <f t="shared" si="4"/>
        <v>21.568627450980383</v>
      </c>
      <c r="AD53" s="669">
        <f t="shared" si="5"/>
        <v>30.76923076923077</v>
      </c>
      <c r="AE53" s="669">
        <f t="shared" si="6"/>
        <v>44.444444444444443</v>
      </c>
      <c r="AF53" s="669">
        <f t="shared" si="7"/>
        <v>28.57142857142858</v>
      </c>
      <c r="AG53" s="669">
        <f t="shared" si="8"/>
        <v>319.99999999999994</v>
      </c>
      <c r="AH53" s="669" t="str">
        <f t="shared" si="9"/>
        <v>n/a</v>
      </c>
      <c r="AI53" s="669" t="str">
        <f t="shared" si="10"/>
        <v>n/a</v>
      </c>
      <c r="AJ53" s="669" t="str">
        <f t="shared" si="11"/>
        <v>n/a</v>
      </c>
      <c r="AK53" s="669" t="str">
        <f t="shared" si="12"/>
        <v>n/a</v>
      </c>
      <c r="AL53" s="669" t="str">
        <f t="shared" si="13"/>
        <v>n/a</v>
      </c>
      <c r="AM53" s="669" t="str">
        <f t="shared" si="14"/>
        <v>n/a</v>
      </c>
      <c r="AN53" s="669" t="str">
        <f t="shared" si="15"/>
        <v>n/a</v>
      </c>
      <c r="AO53" s="669" t="str">
        <f t="shared" si="16"/>
        <v>n/a</v>
      </c>
      <c r="AP53" s="669" t="str">
        <f t="shared" si="17"/>
        <v>n/a</v>
      </c>
      <c r="AQ53" s="669" t="str">
        <f t="shared" si="18"/>
        <v>n/a</v>
      </c>
      <c r="AR53" s="669" t="str">
        <f t="shared" si="19"/>
        <v>n/a</v>
      </c>
      <c r="AS53" s="670">
        <f t="shared" si="20"/>
        <v>61.167463248830288</v>
      </c>
      <c r="AT53" s="671">
        <f t="shared" si="21"/>
        <v>105.18759004285464</v>
      </c>
    </row>
    <row r="54" spans="1:46" ht="11.25" customHeight="1" x14ac:dyDescent="0.2">
      <c r="A54" s="480" t="s">
        <v>430</v>
      </c>
      <c r="B54" s="914" t="s">
        <v>431</v>
      </c>
      <c r="C54" s="497">
        <v>0.66</v>
      </c>
      <c r="D54" s="491">
        <v>0.64</v>
      </c>
      <c r="E54" s="498">
        <v>0.62</v>
      </c>
      <c r="F54" s="498">
        <v>0.56000000000000005</v>
      </c>
      <c r="G54" s="498">
        <v>0.44</v>
      </c>
      <c r="H54" s="498">
        <v>0.42666666666666669</v>
      </c>
      <c r="I54" s="499"/>
      <c r="J54" s="498">
        <v>0.4</v>
      </c>
      <c r="K54" s="496">
        <v>0.29333333333333333</v>
      </c>
      <c r="L54" s="499"/>
      <c r="M54" s="655">
        <v>0.23833333333333331</v>
      </c>
      <c r="N54" s="656">
        <v>0.23166666666666666</v>
      </c>
      <c r="O54" s="656">
        <v>0.21666666666666667</v>
      </c>
      <c r="P54" s="656">
        <v>0.14666666666666667</v>
      </c>
      <c r="Q54" s="656">
        <v>0.11833333333333333</v>
      </c>
      <c r="R54" s="656">
        <v>0.11</v>
      </c>
      <c r="S54" s="656">
        <v>0.10333333333333333</v>
      </c>
      <c r="T54" s="656">
        <v>9.6666666666666665E-2</v>
      </c>
      <c r="U54" s="652">
        <v>8.666666666666667E-2</v>
      </c>
      <c r="V54" s="656">
        <v>8.666666666666667E-2</v>
      </c>
      <c r="W54" s="656">
        <v>0.08</v>
      </c>
      <c r="X54" s="656">
        <v>6.6666666666666666E-2</v>
      </c>
      <c r="Y54" s="653">
        <f t="shared" si="0"/>
        <v>5.621666666666667</v>
      </c>
      <c r="Z54" s="1019">
        <f t="shared" si="1"/>
        <v>3.125</v>
      </c>
      <c r="AA54" s="669">
        <f t="shared" si="2"/>
        <v>3.2258064516129004</v>
      </c>
      <c r="AB54" s="669">
        <f t="shared" si="3"/>
        <v>10.714285714285698</v>
      </c>
      <c r="AC54" s="669">
        <f t="shared" si="4"/>
        <v>27.272727272727295</v>
      </c>
      <c r="AD54" s="669">
        <f t="shared" si="5"/>
        <v>3.125</v>
      </c>
      <c r="AE54" s="669">
        <f t="shared" si="6"/>
        <v>6.6666666666666652</v>
      </c>
      <c r="AF54" s="669">
        <f t="shared" si="7"/>
        <v>36.363636363636374</v>
      </c>
      <c r="AG54" s="669">
        <f t="shared" si="8"/>
        <v>23.076923076923084</v>
      </c>
      <c r="AH54" s="669">
        <f t="shared" si="9"/>
        <v>2.877697841726623</v>
      </c>
      <c r="AI54" s="669">
        <f t="shared" si="10"/>
        <v>6.9230769230769207</v>
      </c>
      <c r="AJ54" s="669">
        <f t="shared" si="11"/>
        <v>47.727272727272727</v>
      </c>
      <c r="AK54" s="669">
        <f t="shared" si="12"/>
        <v>23.943661971830998</v>
      </c>
      <c r="AL54" s="669">
        <f t="shared" si="13"/>
        <v>7.575757575757569</v>
      </c>
      <c r="AM54" s="669">
        <f t="shared" si="14"/>
        <v>6.4516129032258007</v>
      </c>
      <c r="AN54" s="669">
        <f t="shared" si="15"/>
        <v>6.8965517241379226</v>
      </c>
      <c r="AO54" s="669">
        <f t="shared" si="16"/>
        <v>11.538461538461542</v>
      </c>
      <c r="AP54" s="669">
        <f t="shared" si="17"/>
        <v>0</v>
      </c>
      <c r="AQ54" s="669">
        <f t="shared" si="18"/>
        <v>8.333333333333325</v>
      </c>
      <c r="AR54" s="669">
        <f t="shared" si="19"/>
        <v>19.999999999999996</v>
      </c>
      <c r="AS54" s="670">
        <f t="shared" si="20"/>
        <v>13.465130109719761</v>
      </c>
      <c r="AT54" s="671">
        <f t="shared" si="21"/>
        <v>12.908895939856952</v>
      </c>
    </row>
    <row r="55" spans="1:46" ht="11.25" customHeight="1" x14ac:dyDescent="0.2">
      <c r="A55" s="501" t="s">
        <v>930</v>
      </c>
      <c r="B55" s="650" t="s">
        <v>931</v>
      </c>
      <c r="C55" s="497">
        <v>4.0750000000000002</v>
      </c>
      <c r="D55" s="653">
        <v>3.8062</v>
      </c>
      <c r="E55" s="498">
        <v>3.3070000000000004</v>
      </c>
      <c r="F55" s="498">
        <v>2.835</v>
      </c>
      <c r="G55" s="498">
        <v>2.4125000000000001</v>
      </c>
      <c r="H55" s="498">
        <v>2.0175000000000001</v>
      </c>
      <c r="I55" s="499"/>
      <c r="J55" s="498">
        <v>1.605</v>
      </c>
      <c r="K55" s="496">
        <v>0.59499999999999997</v>
      </c>
      <c r="L55" s="499"/>
      <c r="M55" s="503">
        <v>0</v>
      </c>
      <c r="N55" s="652">
        <v>0</v>
      </c>
      <c r="O55" s="652">
        <v>0</v>
      </c>
      <c r="P55" s="652">
        <v>0</v>
      </c>
      <c r="Q55" s="652">
        <v>0</v>
      </c>
      <c r="R55" s="652">
        <v>0</v>
      </c>
      <c r="S55" s="652">
        <v>0</v>
      </c>
      <c r="T55" s="652">
        <v>0</v>
      </c>
      <c r="U55" s="652">
        <v>0</v>
      </c>
      <c r="V55" s="652">
        <v>0</v>
      </c>
      <c r="W55" s="652">
        <v>0</v>
      </c>
      <c r="X55" s="652">
        <v>0</v>
      </c>
      <c r="Y55" s="653">
        <f t="shared" si="0"/>
        <v>20.653200000000002</v>
      </c>
      <c r="Z55" s="1019">
        <f t="shared" si="1"/>
        <v>7.0621617361147582</v>
      </c>
      <c r="AA55" s="669">
        <f t="shared" si="2"/>
        <v>15.095252494708177</v>
      </c>
      <c r="AB55" s="669">
        <f t="shared" si="3"/>
        <v>16.649029982363327</v>
      </c>
      <c r="AC55" s="669">
        <f t="shared" si="4"/>
        <v>17.512953367875639</v>
      </c>
      <c r="AD55" s="669">
        <f t="shared" si="5"/>
        <v>19.578686493184637</v>
      </c>
      <c r="AE55" s="669">
        <f t="shared" si="6"/>
        <v>25.700934579439249</v>
      </c>
      <c r="AF55" s="669">
        <f t="shared" si="7"/>
        <v>169.74789915966389</v>
      </c>
      <c r="AG55" s="669" t="str">
        <f t="shared" si="8"/>
        <v>n/a</v>
      </c>
      <c r="AH55" s="669" t="str">
        <f t="shared" si="9"/>
        <v>n/a</v>
      </c>
      <c r="AI55" s="669" t="str">
        <f t="shared" si="10"/>
        <v>n/a</v>
      </c>
      <c r="AJ55" s="669" t="str">
        <f t="shared" si="11"/>
        <v>n/a</v>
      </c>
      <c r="AK55" s="669" t="str">
        <f t="shared" si="12"/>
        <v>n/a</v>
      </c>
      <c r="AL55" s="669" t="str">
        <f t="shared" si="13"/>
        <v>n/a</v>
      </c>
      <c r="AM55" s="669" t="str">
        <f t="shared" si="14"/>
        <v>n/a</v>
      </c>
      <c r="AN55" s="669" t="str">
        <f t="shared" si="15"/>
        <v>n/a</v>
      </c>
      <c r="AO55" s="669" t="str">
        <f t="shared" si="16"/>
        <v>n/a</v>
      </c>
      <c r="AP55" s="669" t="str">
        <f t="shared" si="17"/>
        <v>n/a</v>
      </c>
      <c r="AQ55" s="669" t="str">
        <f t="shared" si="18"/>
        <v>n/a</v>
      </c>
      <c r="AR55" s="669" t="str">
        <f t="shared" si="19"/>
        <v>n/a</v>
      </c>
      <c r="AS55" s="670">
        <f t="shared" si="20"/>
        <v>38.763845401907098</v>
      </c>
      <c r="AT55" s="671">
        <f t="shared" si="21"/>
        <v>58.024990034551529</v>
      </c>
    </row>
    <row r="56" spans="1:46" ht="11.25" customHeight="1" x14ac:dyDescent="0.2">
      <c r="A56" s="500" t="s">
        <v>932</v>
      </c>
      <c r="B56" s="650" t="s">
        <v>933</v>
      </c>
      <c r="C56" s="497">
        <v>3</v>
      </c>
      <c r="D56" s="653">
        <v>2.7</v>
      </c>
      <c r="E56" s="498">
        <v>2.6</v>
      </c>
      <c r="F56" s="498">
        <v>2.5</v>
      </c>
      <c r="G56" s="498">
        <v>1.75</v>
      </c>
      <c r="H56" s="498">
        <v>1.5</v>
      </c>
      <c r="I56" s="499"/>
      <c r="J56" s="498">
        <v>1.1499999999999999</v>
      </c>
      <c r="K56" s="496">
        <v>1</v>
      </c>
      <c r="L56" s="499"/>
      <c r="M56" s="503">
        <v>0</v>
      </c>
      <c r="N56" s="652">
        <v>0</v>
      </c>
      <c r="O56" s="652">
        <v>0</v>
      </c>
      <c r="P56" s="652">
        <v>0</v>
      </c>
      <c r="Q56" s="652">
        <v>0</v>
      </c>
      <c r="R56" s="652">
        <v>0</v>
      </c>
      <c r="S56" s="652">
        <v>0</v>
      </c>
      <c r="T56" s="652">
        <v>0</v>
      </c>
      <c r="U56" s="652">
        <v>0</v>
      </c>
      <c r="V56" s="652">
        <v>0</v>
      </c>
      <c r="W56" s="652">
        <v>0</v>
      </c>
      <c r="X56" s="652">
        <v>0</v>
      </c>
      <c r="Y56" s="653">
        <f t="shared" si="0"/>
        <v>16.200000000000003</v>
      </c>
      <c r="Z56" s="1019">
        <f t="shared" si="1"/>
        <v>11.111111111111093</v>
      </c>
      <c r="AA56" s="669">
        <f t="shared" si="2"/>
        <v>3.8461538461538547</v>
      </c>
      <c r="AB56" s="669">
        <f t="shared" si="3"/>
        <v>4.0000000000000036</v>
      </c>
      <c r="AC56" s="669">
        <f t="shared" si="4"/>
        <v>42.857142857142861</v>
      </c>
      <c r="AD56" s="669">
        <f t="shared" si="5"/>
        <v>16.666666666666675</v>
      </c>
      <c r="AE56" s="669">
        <f t="shared" si="6"/>
        <v>30.434782608695656</v>
      </c>
      <c r="AF56" s="669">
        <f t="shared" si="7"/>
        <v>14.999999999999991</v>
      </c>
      <c r="AG56" s="669" t="str">
        <f t="shared" si="8"/>
        <v>n/a</v>
      </c>
      <c r="AH56" s="669" t="str">
        <f t="shared" si="9"/>
        <v>n/a</v>
      </c>
      <c r="AI56" s="669" t="str">
        <f t="shared" si="10"/>
        <v>n/a</v>
      </c>
      <c r="AJ56" s="669" t="str">
        <f t="shared" si="11"/>
        <v>n/a</v>
      </c>
      <c r="AK56" s="669" t="str">
        <f t="shared" si="12"/>
        <v>n/a</v>
      </c>
      <c r="AL56" s="669" t="str">
        <f t="shared" si="13"/>
        <v>n/a</v>
      </c>
      <c r="AM56" s="669" t="str">
        <f t="shared" si="14"/>
        <v>n/a</v>
      </c>
      <c r="AN56" s="669" t="str">
        <f t="shared" si="15"/>
        <v>n/a</v>
      </c>
      <c r="AO56" s="669" t="str">
        <f t="shared" si="16"/>
        <v>n/a</v>
      </c>
      <c r="AP56" s="669" t="str">
        <f t="shared" si="17"/>
        <v>n/a</v>
      </c>
      <c r="AQ56" s="669" t="str">
        <f t="shared" si="18"/>
        <v>n/a</v>
      </c>
      <c r="AR56" s="669" t="str">
        <f t="shared" si="19"/>
        <v>n/a</v>
      </c>
      <c r="AS56" s="670">
        <f t="shared" si="20"/>
        <v>17.702265298538588</v>
      </c>
      <c r="AT56" s="671">
        <f t="shared" si="21"/>
        <v>14.297125449583261</v>
      </c>
    </row>
    <row r="57" spans="1:46" ht="11.25" customHeight="1" x14ac:dyDescent="0.2">
      <c r="A57" s="501" t="s">
        <v>934</v>
      </c>
      <c r="B57" s="650" t="s">
        <v>935</v>
      </c>
      <c r="C57" s="497">
        <v>1.56</v>
      </c>
      <c r="D57" s="653">
        <v>1.4100000000000001</v>
      </c>
      <c r="E57" s="498">
        <v>1.29</v>
      </c>
      <c r="F57" s="498">
        <v>1.1499999999999999</v>
      </c>
      <c r="G57" s="498">
        <v>0.92500000000000004</v>
      </c>
      <c r="H57" s="498">
        <v>0.6825</v>
      </c>
      <c r="I57" s="499"/>
      <c r="J57" s="498">
        <v>0.62250000000000005</v>
      </c>
      <c r="K57" s="654">
        <v>0.6</v>
      </c>
      <c r="L57" s="499"/>
      <c r="M57" s="503">
        <v>0.6</v>
      </c>
      <c r="N57" s="652">
        <v>0.6</v>
      </c>
      <c r="O57" s="652">
        <v>0.6</v>
      </c>
      <c r="P57" s="656">
        <v>0.6</v>
      </c>
      <c r="Q57" s="656">
        <v>0.3</v>
      </c>
      <c r="R57" s="652">
        <v>0</v>
      </c>
      <c r="S57" s="652">
        <v>0</v>
      </c>
      <c r="T57" s="652">
        <v>0</v>
      </c>
      <c r="U57" s="652">
        <v>0</v>
      </c>
      <c r="V57" s="652">
        <v>0</v>
      </c>
      <c r="W57" s="652">
        <v>0</v>
      </c>
      <c r="X57" s="652">
        <v>0</v>
      </c>
      <c r="Y57" s="653">
        <f t="shared" si="0"/>
        <v>10.94</v>
      </c>
      <c r="Z57" s="1019">
        <f t="shared" si="1"/>
        <v>10.638297872340408</v>
      </c>
      <c r="AA57" s="669">
        <f t="shared" si="2"/>
        <v>9.3023255813953654</v>
      </c>
      <c r="AB57" s="669">
        <f t="shared" si="3"/>
        <v>12.173913043478279</v>
      </c>
      <c r="AC57" s="669">
        <f t="shared" si="4"/>
        <v>24.324324324324298</v>
      </c>
      <c r="AD57" s="669">
        <f t="shared" si="5"/>
        <v>35.53113553113554</v>
      </c>
      <c r="AE57" s="669">
        <f t="shared" si="6"/>
        <v>9.6385542168674565</v>
      </c>
      <c r="AF57" s="669">
        <f t="shared" si="7"/>
        <v>3.7500000000000089</v>
      </c>
      <c r="AG57" s="669">
        <f t="shared" si="8"/>
        <v>0</v>
      </c>
      <c r="AH57" s="669">
        <f t="shared" si="9"/>
        <v>0</v>
      </c>
      <c r="AI57" s="669">
        <f t="shared" si="10"/>
        <v>0</v>
      </c>
      <c r="AJ57" s="669">
        <f t="shared" si="11"/>
        <v>0</v>
      </c>
      <c r="AK57" s="669">
        <f t="shared" si="12"/>
        <v>100</v>
      </c>
      <c r="AL57" s="669" t="str">
        <f t="shared" si="13"/>
        <v>n/a</v>
      </c>
      <c r="AM57" s="669" t="str">
        <f t="shared" si="14"/>
        <v>n/a</v>
      </c>
      <c r="AN57" s="669" t="str">
        <f t="shared" si="15"/>
        <v>n/a</v>
      </c>
      <c r="AO57" s="669" t="str">
        <f t="shared" si="16"/>
        <v>n/a</v>
      </c>
      <c r="AP57" s="669" t="str">
        <f t="shared" si="17"/>
        <v>n/a</v>
      </c>
      <c r="AQ57" s="669" t="str">
        <f t="shared" si="18"/>
        <v>n/a</v>
      </c>
      <c r="AR57" s="669" t="str">
        <f t="shared" si="19"/>
        <v>n/a</v>
      </c>
      <c r="AS57" s="670">
        <f t="shared" si="20"/>
        <v>17.113212547461782</v>
      </c>
      <c r="AT57" s="671">
        <f t="shared" si="21"/>
        <v>28.275696037821771</v>
      </c>
    </row>
    <row r="58" spans="1:46" ht="11.25" customHeight="1" x14ac:dyDescent="0.2">
      <c r="A58" s="504" t="s">
        <v>395</v>
      </c>
      <c r="B58" s="914" t="s">
        <v>396</v>
      </c>
      <c r="C58" s="497">
        <v>0.76</v>
      </c>
      <c r="D58" s="486">
        <v>0.56000000000000005</v>
      </c>
      <c r="E58" s="487">
        <v>0.48</v>
      </c>
      <c r="F58" s="487">
        <v>0.38</v>
      </c>
      <c r="G58" s="487">
        <v>0.3</v>
      </c>
      <c r="H58" s="487">
        <v>0.23</v>
      </c>
      <c r="I58" s="488"/>
      <c r="J58" s="487">
        <v>0.18</v>
      </c>
      <c r="K58" s="485">
        <v>0.15</v>
      </c>
      <c r="L58" s="488"/>
      <c r="M58" s="491">
        <v>0.13500000000000001</v>
      </c>
      <c r="N58" s="493">
        <v>0.12833333333333333</v>
      </c>
      <c r="O58" s="493">
        <v>0.12333333333333334</v>
      </c>
      <c r="P58" s="493">
        <v>0.11666666666666665</v>
      </c>
      <c r="Q58" s="493">
        <v>0.11</v>
      </c>
      <c r="R58" s="492">
        <v>0.10666666666666667</v>
      </c>
      <c r="S58" s="493">
        <v>0.10333333333333333</v>
      </c>
      <c r="T58" s="493">
        <v>9.6666666666666665E-2</v>
      </c>
      <c r="U58" s="493">
        <v>0.09</v>
      </c>
      <c r="V58" s="492">
        <v>8.666666666666667E-2</v>
      </c>
      <c r="W58" s="493">
        <v>8.3333333333333329E-2</v>
      </c>
      <c r="X58" s="492">
        <v>0.08</v>
      </c>
      <c r="Y58" s="653">
        <f t="shared" si="0"/>
        <v>4.3</v>
      </c>
      <c r="Z58" s="1019">
        <f t="shared" si="1"/>
        <v>35.714285714285701</v>
      </c>
      <c r="AA58" s="669">
        <f t="shared" si="2"/>
        <v>16.666666666666675</v>
      </c>
      <c r="AB58" s="669">
        <f t="shared" si="3"/>
        <v>26.315789473684205</v>
      </c>
      <c r="AC58" s="669">
        <f t="shared" si="4"/>
        <v>26.666666666666682</v>
      </c>
      <c r="AD58" s="669">
        <f t="shared" si="5"/>
        <v>30.434782608695631</v>
      </c>
      <c r="AE58" s="669">
        <f t="shared" si="6"/>
        <v>27.777777777777789</v>
      </c>
      <c r="AF58" s="669">
        <f t="shared" si="7"/>
        <v>19.999999999999996</v>
      </c>
      <c r="AG58" s="669">
        <f t="shared" si="8"/>
        <v>11.111111111111093</v>
      </c>
      <c r="AH58" s="669">
        <f t="shared" si="9"/>
        <v>5.1948051948051965</v>
      </c>
      <c r="AI58" s="669">
        <f t="shared" si="10"/>
        <v>4.0540540540540571</v>
      </c>
      <c r="AJ58" s="669">
        <f t="shared" si="11"/>
        <v>5.7142857142857384</v>
      </c>
      <c r="AK58" s="669">
        <f t="shared" si="12"/>
        <v>6.0606060606060552</v>
      </c>
      <c r="AL58" s="669">
        <f t="shared" si="13"/>
        <v>3.125</v>
      </c>
      <c r="AM58" s="669">
        <f t="shared" si="14"/>
        <v>3.2258064516129004</v>
      </c>
      <c r="AN58" s="669">
        <f t="shared" si="15"/>
        <v>6.8965517241379226</v>
      </c>
      <c r="AO58" s="669">
        <f t="shared" si="16"/>
        <v>7.4074074074074181</v>
      </c>
      <c r="AP58" s="669">
        <f t="shared" si="17"/>
        <v>3.8461538461538325</v>
      </c>
      <c r="AQ58" s="669">
        <f t="shared" si="18"/>
        <v>4.0000000000000036</v>
      </c>
      <c r="AR58" s="669">
        <f t="shared" si="19"/>
        <v>4.1666666666666519</v>
      </c>
      <c r="AS58" s="670">
        <f t="shared" si="20"/>
        <v>13.072548270453558</v>
      </c>
      <c r="AT58" s="671">
        <f t="shared" si="21"/>
        <v>11.092744569064516</v>
      </c>
    </row>
    <row r="59" spans="1:46" ht="11.25" customHeight="1" x14ac:dyDescent="0.2">
      <c r="A59" s="519" t="s">
        <v>120</v>
      </c>
      <c r="B59" s="507" t="s">
        <v>121</v>
      </c>
      <c r="C59" s="497">
        <v>4.25</v>
      </c>
      <c r="D59" s="518">
        <v>3.7099999999999995</v>
      </c>
      <c r="E59" s="498">
        <v>3.39</v>
      </c>
      <c r="F59" s="498">
        <v>3.2</v>
      </c>
      <c r="G59" s="498">
        <v>3.02</v>
      </c>
      <c r="H59" s="498">
        <v>2.77</v>
      </c>
      <c r="I59" s="499"/>
      <c r="J59" s="498">
        <v>2.5</v>
      </c>
      <c r="K59" s="496">
        <v>2.23</v>
      </c>
      <c r="L59" s="499"/>
      <c r="M59" s="655">
        <v>1.92</v>
      </c>
      <c r="N59" s="656">
        <v>1.79</v>
      </c>
      <c r="O59" s="656">
        <v>1.7</v>
      </c>
      <c r="P59" s="656">
        <v>1.48</v>
      </c>
      <c r="Q59" s="656">
        <v>1.34</v>
      </c>
      <c r="R59" s="656">
        <v>1.25</v>
      </c>
      <c r="S59" s="656">
        <v>1.04</v>
      </c>
      <c r="T59" s="656">
        <v>0.88</v>
      </c>
      <c r="U59" s="656">
        <v>0.82</v>
      </c>
      <c r="V59" s="656">
        <v>0.78</v>
      </c>
      <c r="W59" s="656">
        <v>0.74</v>
      </c>
      <c r="X59" s="656">
        <v>0.7</v>
      </c>
      <c r="Y59" s="653">
        <f t="shared" si="0"/>
        <v>39.510000000000012</v>
      </c>
      <c r="Z59" s="1019">
        <f t="shared" si="1"/>
        <v>14.555256064690036</v>
      </c>
      <c r="AA59" s="669">
        <f t="shared" si="2"/>
        <v>9.4395280235987968</v>
      </c>
      <c r="AB59" s="669">
        <f t="shared" si="3"/>
        <v>5.9374999999999956</v>
      </c>
      <c r="AC59" s="669">
        <f t="shared" si="4"/>
        <v>5.9602649006622599</v>
      </c>
      <c r="AD59" s="669">
        <f t="shared" si="5"/>
        <v>9.0252707581227387</v>
      </c>
      <c r="AE59" s="669">
        <f t="shared" si="6"/>
        <v>10.80000000000001</v>
      </c>
      <c r="AF59" s="669">
        <f t="shared" si="7"/>
        <v>12.107623318385642</v>
      </c>
      <c r="AG59" s="669">
        <f t="shared" si="8"/>
        <v>16.145833333333325</v>
      </c>
      <c r="AH59" s="669">
        <f t="shared" si="9"/>
        <v>7.2625698324022325</v>
      </c>
      <c r="AI59" s="669">
        <f t="shared" si="10"/>
        <v>5.2941176470588269</v>
      </c>
      <c r="AJ59" s="669">
        <f t="shared" si="11"/>
        <v>14.864864864864868</v>
      </c>
      <c r="AK59" s="669">
        <f t="shared" si="12"/>
        <v>10.447761194029837</v>
      </c>
      <c r="AL59" s="669">
        <f t="shared" si="13"/>
        <v>7.2000000000000064</v>
      </c>
      <c r="AM59" s="669">
        <f t="shared" si="14"/>
        <v>20.192307692307686</v>
      </c>
      <c r="AN59" s="669">
        <f t="shared" si="15"/>
        <v>18.181818181818187</v>
      </c>
      <c r="AO59" s="669">
        <f t="shared" si="16"/>
        <v>7.3170731707317138</v>
      </c>
      <c r="AP59" s="669">
        <f t="shared" si="17"/>
        <v>5.12820512820511</v>
      </c>
      <c r="AQ59" s="669">
        <f t="shared" si="18"/>
        <v>5.4054054054054168</v>
      </c>
      <c r="AR59" s="669">
        <f t="shared" si="19"/>
        <v>5.7142857142857162</v>
      </c>
      <c r="AS59" s="670">
        <f t="shared" si="20"/>
        <v>10.05156238052118</v>
      </c>
      <c r="AT59" s="671">
        <f t="shared" si="21"/>
        <v>4.7153557895024854</v>
      </c>
    </row>
    <row r="60" spans="1:46" ht="11.25" customHeight="1" x14ac:dyDescent="0.2">
      <c r="A60" s="501" t="s">
        <v>925</v>
      </c>
      <c r="B60" s="650" t="s">
        <v>926</v>
      </c>
      <c r="C60" s="497">
        <v>0.84</v>
      </c>
      <c r="D60" s="653">
        <v>0.67</v>
      </c>
      <c r="E60" s="498">
        <v>0.56000000000000005</v>
      </c>
      <c r="F60" s="498">
        <v>0.51500000000000001</v>
      </c>
      <c r="G60" s="498">
        <v>0.42499999999999999</v>
      </c>
      <c r="H60" s="498">
        <v>0.25750000000000001</v>
      </c>
      <c r="I60" s="499"/>
      <c r="J60" s="498">
        <v>0.16500000000000001</v>
      </c>
      <c r="K60" s="654">
        <v>0.03</v>
      </c>
      <c r="L60" s="499"/>
      <c r="M60" s="503">
        <v>0.03</v>
      </c>
      <c r="N60" s="652">
        <v>0.03</v>
      </c>
      <c r="O60" s="652">
        <v>0.03</v>
      </c>
      <c r="P60" s="652">
        <v>0.03</v>
      </c>
      <c r="Q60" s="652">
        <v>0.03</v>
      </c>
      <c r="R60" s="656">
        <v>2.2499999999999999E-2</v>
      </c>
      <c r="S60" s="652">
        <v>0</v>
      </c>
      <c r="T60" s="652">
        <v>0</v>
      </c>
      <c r="U60" s="652">
        <v>0</v>
      </c>
      <c r="V60" s="652">
        <v>0</v>
      </c>
      <c r="W60" s="652">
        <v>0</v>
      </c>
      <c r="X60" s="652">
        <v>0</v>
      </c>
      <c r="Y60" s="653">
        <f t="shared" si="0"/>
        <v>3.6349999999999989</v>
      </c>
      <c r="Z60" s="1019">
        <f t="shared" si="1"/>
        <v>25.373134328358194</v>
      </c>
      <c r="AA60" s="669">
        <f t="shared" si="2"/>
        <v>19.642857142857139</v>
      </c>
      <c r="AB60" s="669">
        <f t="shared" si="3"/>
        <v>8.7378640776699221</v>
      </c>
      <c r="AC60" s="669">
        <f t="shared" si="4"/>
        <v>21.176470588235308</v>
      </c>
      <c r="AD60" s="669">
        <f t="shared" si="5"/>
        <v>65.048543689320383</v>
      </c>
      <c r="AE60" s="669">
        <f t="shared" si="6"/>
        <v>56.060606060606055</v>
      </c>
      <c r="AF60" s="669">
        <f t="shared" si="7"/>
        <v>450.00000000000011</v>
      </c>
      <c r="AG60" s="669">
        <f t="shared" si="8"/>
        <v>0</v>
      </c>
      <c r="AH60" s="669">
        <f t="shared" si="9"/>
        <v>0</v>
      </c>
      <c r="AI60" s="669">
        <f t="shared" si="10"/>
        <v>0</v>
      </c>
      <c r="AJ60" s="669">
        <f t="shared" si="11"/>
        <v>0</v>
      </c>
      <c r="AK60" s="669">
        <f t="shared" si="12"/>
        <v>0</v>
      </c>
      <c r="AL60" s="669">
        <f t="shared" si="13"/>
        <v>33.333333333333329</v>
      </c>
      <c r="AM60" s="669" t="str">
        <f t="shared" si="14"/>
        <v>n/a</v>
      </c>
      <c r="AN60" s="669" t="str">
        <f t="shared" si="15"/>
        <v>n/a</v>
      </c>
      <c r="AO60" s="669" t="str">
        <f t="shared" si="16"/>
        <v>n/a</v>
      </c>
      <c r="AP60" s="669" t="str">
        <f t="shared" si="17"/>
        <v>n/a</v>
      </c>
      <c r="AQ60" s="669" t="str">
        <f t="shared" si="18"/>
        <v>n/a</v>
      </c>
      <c r="AR60" s="669" t="str">
        <f t="shared" si="19"/>
        <v>n/a</v>
      </c>
      <c r="AS60" s="670">
        <f t="shared" si="20"/>
        <v>52.259446863106184</v>
      </c>
      <c r="AT60" s="671">
        <f t="shared" si="21"/>
        <v>121.46192799700562</v>
      </c>
    </row>
    <row r="61" spans="1:46" ht="11.25" customHeight="1" x14ac:dyDescent="0.2">
      <c r="A61" s="484" t="s">
        <v>940</v>
      </c>
      <c r="B61" s="650" t="s">
        <v>941</v>
      </c>
      <c r="C61" s="497">
        <v>2</v>
      </c>
      <c r="D61" s="653">
        <v>1.97</v>
      </c>
      <c r="E61" s="498">
        <v>1.93</v>
      </c>
      <c r="F61" s="498">
        <v>1.89</v>
      </c>
      <c r="G61" s="498">
        <v>1.85</v>
      </c>
      <c r="H61" s="498">
        <v>1.72</v>
      </c>
      <c r="I61" s="499"/>
      <c r="J61" s="498">
        <v>1.63</v>
      </c>
      <c r="K61" s="496">
        <v>1.52</v>
      </c>
      <c r="L61" s="499"/>
      <c r="M61" s="520">
        <v>1.26</v>
      </c>
      <c r="N61" s="652">
        <v>1.44</v>
      </c>
      <c r="O61" s="656">
        <v>1.68</v>
      </c>
      <c r="P61" s="656">
        <v>1.64</v>
      </c>
      <c r="Q61" s="543">
        <v>1.6</v>
      </c>
      <c r="R61" s="656">
        <v>1.6</v>
      </c>
      <c r="S61" s="656">
        <v>1.59</v>
      </c>
      <c r="T61" s="656">
        <v>1.52</v>
      </c>
      <c r="U61" s="656">
        <v>1.44</v>
      </c>
      <c r="V61" s="656">
        <v>1.4</v>
      </c>
      <c r="W61" s="656">
        <v>1.32</v>
      </c>
      <c r="X61" s="656">
        <v>1.24</v>
      </c>
      <c r="Y61" s="653">
        <f t="shared" si="0"/>
        <v>32.24</v>
      </c>
      <c r="Z61" s="1019">
        <f t="shared" si="1"/>
        <v>1.5228426395939021</v>
      </c>
      <c r="AA61" s="669">
        <f t="shared" si="2"/>
        <v>2.0725388601036343</v>
      </c>
      <c r="AB61" s="669">
        <f t="shared" si="3"/>
        <v>2.1164021164021163</v>
      </c>
      <c r="AC61" s="669">
        <f t="shared" si="4"/>
        <v>2.1621621621621623</v>
      </c>
      <c r="AD61" s="669">
        <f t="shared" si="5"/>
        <v>7.5581395348837344</v>
      </c>
      <c r="AE61" s="669">
        <f t="shared" si="6"/>
        <v>5.5214723926380493</v>
      </c>
      <c r="AF61" s="669">
        <f t="shared" si="7"/>
        <v>7.2368421052631415</v>
      </c>
      <c r="AG61" s="669">
        <f t="shared" si="8"/>
        <v>20.634920634920629</v>
      </c>
      <c r="AH61" s="669">
        <f t="shared" si="9"/>
        <v>-12.5</v>
      </c>
      <c r="AI61" s="669">
        <f t="shared" si="10"/>
        <v>-14.28571428571429</v>
      </c>
      <c r="AJ61" s="669">
        <f t="shared" si="11"/>
        <v>2.4390243902439046</v>
      </c>
      <c r="AK61" s="669">
        <f t="shared" si="12"/>
        <v>2.4999999999999911</v>
      </c>
      <c r="AL61" s="669">
        <f t="shared" si="13"/>
        <v>0</v>
      </c>
      <c r="AM61" s="669">
        <f t="shared" si="14"/>
        <v>0.62893081761006275</v>
      </c>
      <c r="AN61" s="669">
        <f t="shared" si="15"/>
        <v>4.6052631578947345</v>
      </c>
      <c r="AO61" s="669">
        <f t="shared" si="16"/>
        <v>5.555555555555558</v>
      </c>
      <c r="AP61" s="669">
        <f t="shared" si="17"/>
        <v>2.8571428571428692</v>
      </c>
      <c r="AQ61" s="669">
        <f t="shared" si="18"/>
        <v>6.0606060606060552</v>
      </c>
      <c r="AR61" s="669">
        <f t="shared" si="19"/>
        <v>6.4516129032258229</v>
      </c>
      <c r="AS61" s="670">
        <f t="shared" si="20"/>
        <v>2.7967232580280035</v>
      </c>
      <c r="AT61" s="671">
        <f t="shared" si="21"/>
        <v>7.2436070221836184</v>
      </c>
    </row>
    <row r="62" spans="1:46" ht="11.25" customHeight="1" x14ac:dyDescent="0.2">
      <c r="A62" s="501" t="s">
        <v>938</v>
      </c>
      <c r="B62" s="650" t="s">
        <v>939</v>
      </c>
      <c r="C62" s="497">
        <v>0.63</v>
      </c>
      <c r="D62" s="653">
        <v>0.56000000000000005</v>
      </c>
      <c r="E62" s="498">
        <v>0.5</v>
      </c>
      <c r="F62" s="498">
        <v>0.44</v>
      </c>
      <c r="G62" s="498">
        <v>0.4</v>
      </c>
      <c r="H62" s="502">
        <v>0.36</v>
      </c>
      <c r="I62" s="499"/>
      <c r="J62" s="498">
        <v>0.35149999999999998</v>
      </c>
      <c r="K62" s="654">
        <v>0.32600000000000001</v>
      </c>
      <c r="L62" s="544"/>
      <c r="M62" s="654">
        <v>0.32600000000000001</v>
      </c>
      <c r="N62" s="535">
        <v>0.32600000000000001</v>
      </c>
      <c r="O62" s="656">
        <v>0.30349999999999999</v>
      </c>
      <c r="P62" s="656">
        <v>0.27650000000000002</v>
      </c>
      <c r="Q62" s="656">
        <v>0.26250000000000001</v>
      </c>
      <c r="R62" s="656">
        <v>0.2525</v>
      </c>
      <c r="S62" s="656">
        <v>0.24249999999999999</v>
      </c>
      <c r="T62" s="656">
        <v>0.23250000000000001</v>
      </c>
      <c r="U62" s="656">
        <v>0.2225</v>
      </c>
      <c r="V62" s="656">
        <v>0.21249999999999999</v>
      </c>
      <c r="W62" s="652">
        <v>0.21</v>
      </c>
      <c r="X62" s="652">
        <v>0.21</v>
      </c>
      <c r="Y62" s="653">
        <f t="shared" si="0"/>
        <v>6.6445000000000007</v>
      </c>
      <c r="Z62" s="1019">
        <f t="shared" si="1"/>
        <v>12.5</v>
      </c>
      <c r="AA62" s="669">
        <f t="shared" si="2"/>
        <v>12.000000000000011</v>
      </c>
      <c r="AB62" s="669">
        <f t="shared" si="3"/>
        <v>13.636363636363647</v>
      </c>
      <c r="AC62" s="669">
        <f t="shared" si="4"/>
        <v>9.9999999999999858</v>
      </c>
      <c r="AD62" s="669">
        <f t="shared" si="5"/>
        <v>11.111111111111116</v>
      </c>
      <c r="AE62" s="669">
        <f t="shared" si="6"/>
        <v>2.4182076813655806</v>
      </c>
      <c r="AF62" s="669">
        <f t="shared" si="7"/>
        <v>7.8220858895705403</v>
      </c>
      <c r="AG62" s="669">
        <f t="shared" si="8"/>
        <v>0</v>
      </c>
      <c r="AH62" s="669">
        <f t="shared" si="9"/>
        <v>0</v>
      </c>
      <c r="AI62" s="669">
        <f t="shared" si="10"/>
        <v>7.4135090609555254</v>
      </c>
      <c r="AJ62" s="669">
        <f t="shared" si="11"/>
        <v>9.7649186256780993</v>
      </c>
      <c r="AK62" s="669">
        <f t="shared" si="12"/>
        <v>5.3333333333333455</v>
      </c>
      <c r="AL62" s="669">
        <f t="shared" si="13"/>
        <v>3.9603960396039639</v>
      </c>
      <c r="AM62" s="669">
        <f t="shared" si="14"/>
        <v>4.1237113402061931</v>
      </c>
      <c r="AN62" s="669">
        <f t="shared" si="15"/>
        <v>4.3010752688172005</v>
      </c>
      <c r="AO62" s="669">
        <f t="shared" si="16"/>
        <v>4.4943820224719211</v>
      </c>
      <c r="AP62" s="669">
        <f t="shared" si="17"/>
        <v>4.705882352941182</v>
      </c>
      <c r="AQ62" s="669">
        <f t="shared" si="18"/>
        <v>1.1904761904761862</v>
      </c>
      <c r="AR62" s="669">
        <f t="shared" si="19"/>
        <v>0</v>
      </c>
      <c r="AS62" s="670">
        <f t="shared" si="20"/>
        <v>6.0408132922576057</v>
      </c>
      <c r="AT62" s="671">
        <f t="shared" si="21"/>
        <v>4.4538503275335524</v>
      </c>
    </row>
    <row r="63" spans="1:46" ht="11.25" customHeight="1" x14ac:dyDescent="0.2">
      <c r="A63" s="480" t="s">
        <v>1585</v>
      </c>
      <c r="B63" s="914" t="s">
        <v>1586</v>
      </c>
      <c r="C63" s="497">
        <v>1.01</v>
      </c>
      <c r="D63" s="486">
        <v>0.94</v>
      </c>
      <c r="E63" s="498">
        <v>0.81</v>
      </c>
      <c r="F63" s="498">
        <v>0.71</v>
      </c>
      <c r="G63" s="498">
        <v>0.64</v>
      </c>
      <c r="H63" s="498">
        <v>0.59499999999999997</v>
      </c>
      <c r="I63" s="499"/>
      <c r="J63" s="498">
        <v>0.52500000000000002</v>
      </c>
      <c r="K63" s="496">
        <v>0.5</v>
      </c>
      <c r="L63" s="499"/>
      <c r="M63" s="503">
        <v>0</v>
      </c>
      <c r="N63" s="652">
        <v>0</v>
      </c>
      <c r="O63" s="652">
        <v>0</v>
      </c>
      <c r="P63" s="652">
        <v>0</v>
      </c>
      <c r="Q63" s="652">
        <v>0</v>
      </c>
      <c r="R63" s="652">
        <v>0</v>
      </c>
      <c r="S63" s="652">
        <v>0</v>
      </c>
      <c r="T63" s="652">
        <v>0</v>
      </c>
      <c r="U63" s="652">
        <v>0</v>
      </c>
      <c r="V63" s="652">
        <v>0</v>
      </c>
      <c r="W63" s="652">
        <v>0</v>
      </c>
      <c r="X63" s="652">
        <v>0</v>
      </c>
      <c r="Y63" s="653">
        <f t="shared" si="0"/>
        <v>5.7299999999999995</v>
      </c>
      <c r="Z63" s="1019">
        <f t="shared" si="1"/>
        <v>7.4468085106383031</v>
      </c>
      <c r="AA63" s="669">
        <f t="shared" si="2"/>
        <v>16.049382716049365</v>
      </c>
      <c r="AB63" s="669">
        <f t="shared" si="3"/>
        <v>14.084507042253524</v>
      </c>
      <c r="AC63" s="669">
        <f t="shared" si="4"/>
        <v>10.9375</v>
      </c>
      <c r="AD63" s="669">
        <f t="shared" si="5"/>
        <v>7.5630252100840512</v>
      </c>
      <c r="AE63" s="669">
        <f t="shared" si="6"/>
        <v>13.33333333333333</v>
      </c>
      <c r="AF63" s="669">
        <f t="shared" si="7"/>
        <v>5.0000000000000044</v>
      </c>
      <c r="AG63" s="669" t="str">
        <f t="shared" si="8"/>
        <v>n/a</v>
      </c>
      <c r="AH63" s="669" t="str">
        <f t="shared" si="9"/>
        <v>n/a</v>
      </c>
      <c r="AI63" s="669" t="str">
        <f t="shared" si="10"/>
        <v>n/a</v>
      </c>
      <c r="AJ63" s="669" t="str">
        <f t="shared" si="11"/>
        <v>n/a</v>
      </c>
      <c r="AK63" s="669" t="str">
        <f t="shared" si="12"/>
        <v>n/a</v>
      </c>
      <c r="AL63" s="669" t="str">
        <f t="shared" si="13"/>
        <v>n/a</v>
      </c>
      <c r="AM63" s="669" t="str">
        <f t="shared" si="14"/>
        <v>n/a</v>
      </c>
      <c r="AN63" s="669" t="str">
        <f t="shared" si="15"/>
        <v>n/a</v>
      </c>
      <c r="AO63" s="669" t="str">
        <f t="shared" si="16"/>
        <v>n/a</v>
      </c>
      <c r="AP63" s="669" t="str">
        <f t="shared" si="17"/>
        <v>n/a</v>
      </c>
      <c r="AQ63" s="669" t="str">
        <f t="shared" si="18"/>
        <v>n/a</v>
      </c>
      <c r="AR63" s="669" t="str">
        <f t="shared" si="19"/>
        <v>n/a</v>
      </c>
      <c r="AS63" s="670">
        <f t="shared" si="20"/>
        <v>10.630650973194081</v>
      </c>
      <c r="AT63" s="671">
        <f t="shared" si="21"/>
        <v>4.0812954385968139</v>
      </c>
    </row>
    <row r="64" spans="1:46" ht="11.25" customHeight="1" x14ac:dyDescent="0.2">
      <c r="A64" s="657" t="s">
        <v>416</v>
      </c>
      <c r="B64" s="507" t="s">
        <v>417</v>
      </c>
      <c r="C64" s="523">
        <v>3.8</v>
      </c>
      <c r="D64" s="518">
        <v>3.7899999999999996</v>
      </c>
      <c r="E64" s="513">
        <v>3.74</v>
      </c>
      <c r="F64" s="513">
        <v>3.64</v>
      </c>
      <c r="G64" s="513">
        <v>3.48</v>
      </c>
      <c r="H64" s="513">
        <v>3.32</v>
      </c>
      <c r="I64" s="514"/>
      <c r="J64" s="513">
        <v>3.1625000000000001</v>
      </c>
      <c r="K64" s="509">
        <v>2.9249999999999998</v>
      </c>
      <c r="L64" s="514"/>
      <c r="M64" s="510">
        <v>2.7850000000000001</v>
      </c>
      <c r="N64" s="516">
        <v>2.65</v>
      </c>
      <c r="O64" s="516">
        <v>2.5299999999999998</v>
      </c>
      <c r="P64" s="516">
        <v>2.41</v>
      </c>
      <c r="Q64" s="516">
        <v>2.2999999999999998</v>
      </c>
      <c r="R64" s="516">
        <v>2.23</v>
      </c>
      <c r="S64" s="517">
        <v>2.2000000000000002</v>
      </c>
      <c r="T64" s="517">
        <v>2.2000000000000002</v>
      </c>
      <c r="U64" s="517">
        <v>2.2000000000000002</v>
      </c>
      <c r="V64" s="517">
        <v>2.2000000000000002</v>
      </c>
      <c r="W64" s="517">
        <v>2.2000000000000002</v>
      </c>
      <c r="X64" s="517">
        <v>2.2000000000000002</v>
      </c>
      <c r="Y64" s="653">
        <f t="shared" si="0"/>
        <v>55.962500000000013</v>
      </c>
      <c r="Z64" s="1019">
        <f t="shared" si="1"/>
        <v>0.26385224274407815</v>
      </c>
      <c r="AA64" s="669">
        <f t="shared" si="2"/>
        <v>1.3368983957219083</v>
      </c>
      <c r="AB64" s="669">
        <f t="shared" si="3"/>
        <v>2.7472527472527597</v>
      </c>
      <c r="AC64" s="669">
        <f t="shared" si="4"/>
        <v>4.5977011494252817</v>
      </c>
      <c r="AD64" s="669">
        <f t="shared" si="5"/>
        <v>4.8192771084337505</v>
      </c>
      <c r="AE64" s="669">
        <f t="shared" si="6"/>
        <v>4.9802371541501911</v>
      </c>
      <c r="AF64" s="669">
        <f t="shared" si="7"/>
        <v>8.1196581196581352</v>
      </c>
      <c r="AG64" s="669">
        <f t="shared" si="8"/>
        <v>5.0269299820466573</v>
      </c>
      <c r="AH64" s="669">
        <f t="shared" si="9"/>
        <v>5.0943396226415194</v>
      </c>
      <c r="AI64" s="669">
        <f t="shared" si="10"/>
        <v>4.743083003952564</v>
      </c>
      <c r="AJ64" s="669">
        <f t="shared" si="11"/>
        <v>4.9792531120331773</v>
      </c>
      <c r="AK64" s="669">
        <f t="shared" si="12"/>
        <v>4.7826086956521907</v>
      </c>
      <c r="AL64" s="669">
        <f t="shared" si="13"/>
        <v>3.1390134529147851</v>
      </c>
      <c r="AM64" s="669">
        <f t="shared" si="14"/>
        <v>1.3636363636363447</v>
      </c>
      <c r="AN64" s="669">
        <f t="shared" si="15"/>
        <v>0</v>
      </c>
      <c r="AO64" s="669">
        <f t="shared" si="16"/>
        <v>0</v>
      </c>
      <c r="AP64" s="669">
        <f t="shared" si="17"/>
        <v>0</v>
      </c>
      <c r="AQ64" s="669">
        <f t="shared" si="18"/>
        <v>0</v>
      </c>
      <c r="AR64" s="669">
        <f t="shared" si="19"/>
        <v>0</v>
      </c>
      <c r="AS64" s="670">
        <f t="shared" si="20"/>
        <v>2.9470390079085971</v>
      </c>
      <c r="AT64" s="671">
        <f t="shared" si="21"/>
        <v>2.5009203429387554</v>
      </c>
    </row>
    <row r="65" spans="1:46" ht="11.25" customHeight="1" x14ac:dyDescent="0.2">
      <c r="A65" s="501" t="s">
        <v>897</v>
      </c>
      <c r="B65" s="650" t="s">
        <v>898</v>
      </c>
      <c r="C65" s="497">
        <v>3.66</v>
      </c>
      <c r="D65" s="653">
        <v>3.44</v>
      </c>
      <c r="E65" s="498">
        <v>3.2</v>
      </c>
      <c r="F65" s="498">
        <v>3.02</v>
      </c>
      <c r="G65" s="498">
        <v>2.82</v>
      </c>
      <c r="H65" s="498">
        <v>2.4900000000000002</v>
      </c>
      <c r="I65" s="499"/>
      <c r="J65" s="498">
        <v>2.02</v>
      </c>
      <c r="K65" s="496">
        <v>1.82</v>
      </c>
      <c r="L65" s="499"/>
      <c r="M65" s="503">
        <v>1.4</v>
      </c>
      <c r="N65" s="652">
        <v>2.2999999999999998</v>
      </c>
      <c r="O65" s="656">
        <v>3.16</v>
      </c>
      <c r="P65" s="656">
        <v>3</v>
      </c>
      <c r="Q65" s="656">
        <v>2.82</v>
      </c>
      <c r="R65" s="656">
        <v>2.68</v>
      </c>
      <c r="S65" s="656">
        <v>2.44</v>
      </c>
      <c r="T65" s="656">
        <v>2.12</v>
      </c>
      <c r="U65" s="656">
        <v>1.96</v>
      </c>
      <c r="V65" s="656">
        <v>1.81</v>
      </c>
      <c r="W65" s="652">
        <v>1.72</v>
      </c>
      <c r="X65" s="656">
        <v>1.66</v>
      </c>
      <c r="Y65" s="653">
        <f t="shared" si="0"/>
        <v>49.539999999999992</v>
      </c>
      <c r="Z65" s="1019">
        <f t="shared" si="1"/>
        <v>6.3953488372093137</v>
      </c>
      <c r="AA65" s="669">
        <f t="shared" si="2"/>
        <v>7.4999999999999956</v>
      </c>
      <c r="AB65" s="669">
        <f t="shared" si="3"/>
        <v>5.9602649006622599</v>
      </c>
      <c r="AC65" s="669">
        <f t="shared" si="4"/>
        <v>7.0921985815602939</v>
      </c>
      <c r="AD65" s="669">
        <f t="shared" si="5"/>
        <v>13.253012048192758</v>
      </c>
      <c r="AE65" s="669">
        <f t="shared" si="6"/>
        <v>23.267326732673265</v>
      </c>
      <c r="AF65" s="669">
        <f t="shared" si="7"/>
        <v>10.989010989010994</v>
      </c>
      <c r="AG65" s="669">
        <f t="shared" si="8"/>
        <v>30.000000000000004</v>
      </c>
      <c r="AH65" s="669">
        <f t="shared" si="9"/>
        <v>-39.130434782608688</v>
      </c>
      <c r="AI65" s="669">
        <f t="shared" si="10"/>
        <v>-27.215189873417735</v>
      </c>
      <c r="AJ65" s="669">
        <f t="shared" si="11"/>
        <v>5.3333333333333455</v>
      </c>
      <c r="AK65" s="669">
        <f t="shared" si="12"/>
        <v>6.3829787234042534</v>
      </c>
      <c r="AL65" s="669">
        <f t="shared" si="13"/>
        <v>5.2238805970149071</v>
      </c>
      <c r="AM65" s="669">
        <f t="shared" si="14"/>
        <v>9.8360655737705027</v>
      </c>
      <c r="AN65" s="669">
        <f t="shared" si="15"/>
        <v>15.094339622641506</v>
      </c>
      <c r="AO65" s="669">
        <f t="shared" si="16"/>
        <v>8.163265306122458</v>
      </c>
      <c r="AP65" s="669">
        <f t="shared" si="17"/>
        <v>8.287292817679548</v>
      </c>
      <c r="AQ65" s="669">
        <f t="shared" si="18"/>
        <v>5.232558139534893</v>
      </c>
      <c r="AR65" s="669">
        <f t="shared" si="19"/>
        <v>3.6144578313253017</v>
      </c>
      <c r="AS65" s="670">
        <f t="shared" si="20"/>
        <v>5.541037335689956</v>
      </c>
      <c r="AT65" s="671">
        <f t="shared" si="21"/>
        <v>15.286282072519931</v>
      </c>
    </row>
    <row r="66" spans="1:46" ht="11.25" customHeight="1" x14ac:dyDescent="0.2">
      <c r="A66" s="501" t="s">
        <v>950</v>
      </c>
      <c r="B66" s="650" t="s">
        <v>4182</v>
      </c>
      <c r="C66" s="497">
        <v>1.08</v>
      </c>
      <c r="D66" s="653">
        <v>0.93913043478260883</v>
      </c>
      <c r="E66" s="498">
        <v>0.76521739130434785</v>
      </c>
      <c r="F66" s="498">
        <v>0.69565217391304357</v>
      </c>
      <c r="G66" s="498">
        <v>0.6</v>
      </c>
      <c r="H66" s="498">
        <v>0.52173913043478259</v>
      </c>
      <c r="I66" s="499"/>
      <c r="J66" s="502">
        <v>0.41739130434782612</v>
      </c>
      <c r="K66" s="654">
        <v>0.41739130434782612</v>
      </c>
      <c r="L66" s="499"/>
      <c r="M66" s="655">
        <v>0.41739130434782612</v>
      </c>
      <c r="N66" s="652">
        <v>0</v>
      </c>
      <c r="O66" s="652">
        <v>0</v>
      </c>
      <c r="P66" s="652">
        <v>0</v>
      </c>
      <c r="Q66" s="652">
        <v>0</v>
      </c>
      <c r="R66" s="656">
        <v>0.36521739130434783</v>
      </c>
      <c r="S66" s="652">
        <v>0.20869565217391306</v>
      </c>
      <c r="T66" s="652">
        <v>0.20869565217391306</v>
      </c>
      <c r="U66" s="652">
        <v>0.20869565217391306</v>
      </c>
      <c r="V66" s="652">
        <v>0.20869565217391306</v>
      </c>
      <c r="W66" s="652">
        <v>0.20869565217391306</v>
      </c>
      <c r="X66" s="652">
        <v>0.39130434782608697</v>
      </c>
      <c r="Y66" s="653">
        <f t="shared" si="0"/>
        <v>7.6539130434782594</v>
      </c>
      <c r="Z66" s="1019">
        <f t="shared" si="1"/>
        <v>14.999999999999991</v>
      </c>
      <c r="AA66" s="669">
        <f t="shared" si="2"/>
        <v>22.727272727272751</v>
      </c>
      <c r="AB66" s="669">
        <f t="shared" si="3"/>
        <v>9.9999999999999858</v>
      </c>
      <c r="AC66" s="669">
        <f t="shared" si="4"/>
        <v>15.942028985507273</v>
      </c>
      <c r="AD66" s="669">
        <f t="shared" si="5"/>
        <v>14.999999999999991</v>
      </c>
      <c r="AE66" s="669">
        <f t="shared" si="6"/>
        <v>24.999999999999979</v>
      </c>
      <c r="AF66" s="669">
        <f t="shared" si="7"/>
        <v>0</v>
      </c>
      <c r="AG66" s="669">
        <f t="shared" si="8"/>
        <v>0</v>
      </c>
      <c r="AH66" s="669" t="str">
        <f t="shared" si="9"/>
        <v>n/a</v>
      </c>
      <c r="AI66" s="669" t="str">
        <f t="shared" si="10"/>
        <v>n/a</v>
      </c>
      <c r="AJ66" s="669" t="str">
        <f t="shared" si="11"/>
        <v>n/a</v>
      </c>
      <c r="AK66" s="669" t="str">
        <f t="shared" si="12"/>
        <v>n/a</v>
      </c>
      <c r="AL66" s="669">
        <f t="shared" si="13"/>
        <v>-100</v>
      </c>
      <c r="AM66" s="669">
        <f t="shared" si="14"/>
        <v>74.999999999999972</v>
      </c>
      <c r="AN66" s="669">
        <f t="shared" si="15"/>
        <v>0</v>
      </c>
      <c r="AO66" s="669">
        <f t="shared" si="16"/>
        <v>0</v>
      </c>
      <c r="AP66" s="669">
        <f t="shared" si="17"/>
        <v>0</v>
      </c>
      <c r="AQ66" s="669">
        <f t="shared" si="18"/>
        <v>0</v>
      </c>
      <c r="AR66" s="669">
        <f t="shared" si="19"/>
        <v>-46.666666666666664</v>
      </c>
      <c r="AS66" s="670">
        <f t="shared" si="20"/>
        <v>2.1335090030742183</v>
      </c>
      <c r="AT66" s="671">
        <f t="shared" si="21"/>
        <v>37.493025143332027</v>
      </c>
    </row>
    <row r="67" spans="1:46" ht="11.25" customHeight="1" x14ac:dyDescent="0.2">
      <c r="A67" s="982" t="s">
        <v>4408</v>
      </c>
      <c r="B67" s="914" t="s">
        <v>3810</v>
      </c>
      <c r="C67" s="497">
        <v>0.42499999999999999</v>
      </c>
      <c r="D67" s="1090">
        <v>0.41399999999999998</v>
      </c>
      <c r="E67" s="685">
        <v>0.38800000000000001</v>
      </c>
      <c r="F67" s="685">
        <v>0.35360000000000003</v>
      </c>
      <c r="G67" s="685">
        <v>0.31119999999999998</v>
      </c>
      <c r="H67" s="489">
        <v>0</v>
      </c>
      <c r="I67" s="481"/>
      <c r="J67" s="489">
        <v>0</v>
      </c>
      <c r="K67" s="490">
        <v>0</v>
      </c>
      <c r="L67" s="488"/>
      <c r="M67" s="505">
        <v>0</v>
      </c>
      <c r="N67" s="492">
        <v>0</v>
      </c>
      <c r="O67" s="492">
        <v>0</v>
      </c>
      <c r="P67" s="492">
        <v>0</v>
      </c>
      <c r="Q67" s="492">
        <v>0</v>
      </c>
      <c r="R67" s="492">
        <v>0</v>
      </c>
      <c r="S67" s="492">
        <v>0</v>
      </c>
      <c r="T67" s="492">
        <v>0</v>
      </c>
      <c r="U67" s="492">
        <v>0</v>
      </c>
      <c r="V67" s="492">
        <v>0</v>
      </c>
      <c r="W67" s="492">
        <v>0</v>
      </c>
      <c r="X67" s="492">
        <v>0</v>
      </c>
      <c r="Y67" s="653">
        <f t="shared" si="0"/>
        <v>1.8917999999999999</v>
      </c>
      <c r="Z67" s="1019">
        <f t="shared" si="1"/>
        <v>2.6570048309178862</v>
      </c>
      <c r="AA67" s="669">
        <f t="shared" si="2"/>
        <v>6.7010309278350499</v>
      </c>
      <c r="AB67" s="669">
        <f t="shared" si="3"/>
        <v>9.7285067873303035</v>
      </c>
      <c r="AC67" s="669">
        <f t="shared" si="4"/>
        <v>13.624678663239088</v>
      </c>
      <c r="AD67" s="669" t="str">
        <f t="shared" si="5"/>
        <v>n/a</v>
      </c>
      <c r="AE67" s="669" t="str">
        <f t="shared" si="6"/>
        <v>n/a</v>
      </c>
      <c r="AF67" s="669" t="str">
        <f t="shared" si="7"/>
        <v>n/a</v>
      </c>
      <c r="AG67" s="669" t="str">
        <f t="shared" si="8"/>
        <v>n/a</v>
      </c>
      <c r="AH67" s="669" t="str">
        <f t="shared" si="9"/>
        <v>n/a</v>
      </c>
      <c r="AI67" s="669" t="str">
        <f t="shared" si="10"/>
        <v>n/a</v>
      </c>
      <c r="AJ67" s="669" t="str">
        <f t="shared" si="11"/>
        <v>n/a</v>
      </c>
      <c r="AK67" s="669" t="str">
        <f t="shared" si="12"/>
        <v>n/a</v>
      </c>
      <c r="AL67" s="669" t="str">
        <f t="shared" si="13"/>
        <v>n/a</v>
      </c>
      <c r="AM67" s="669" t="str">
        <f t="shared" si="14"/>
        <v>n/a</v>
      </c>
      <c r="AN67" s="669" t="str">
        <f t="shared" si="15"/>
        <v>n/a</v>
      </c>
      <c r="AO67" s="669" t="str">
        <f t="shared" si="16"/>
        <v>n/a</v>
      </c>
      <c r="AP67" s="669" t="str">
        <f t="shared" si="17"/>
        <v>n/a</v>
      </c>
      <c r="AQ67" s="669" t="str">
        <f t="shared" si="18"/>
        <v>n/a</v>
      </c>
      <c r="AR67" s="669" t="str">
        <f t="shared" si="19"/>
        <v>n/a</v>
      </c>
      <c r="AS67" s="670">
        <f t="shared" si="20"/>
        <v>8.177805302330583</v>
      </c>
      <c r="AT67" s="671">
        <f t="shared" si="21"/>
        <v>4.6451840617881617</v>
      </c>
    </row>
    <row r="68" spans="1:46" ht="11.25" customHeight="1" x14ac:dyDescent="0.2">
      <c r="A68" s="519" t="s">
        <v>438</v>
      </c>
      <c r="B68" s="507" t="s">
        <v>439</v>
      </c>
      <c r="C68" s="497">
        <v>1.02</v>
      </c>
      <c r="D68" s="518">
        <v>0.97815533980582525</v>
      </c>
      <c r="E68" s="498">
        <v>0.94966537845225751</v>
      </c>
      <c r="F68" s="498">
        <v>0.92873420458766964</v>
      </c>
      <c r="G68" s="498">
        <v>0.91052372998791142</v>
      </c>
      <c r="H68" s="498">
        <v>0.90599376118200137</v>
      </c>
      <c r="I68" s="499"/>
      <c r="J68" s="498">
        <v>0.87516698384074509</v>
      </c>
      <c r="K68" s="496">
        <v>0.85179030693092939</v>
      </c>
      <c r="L68" s="499"/>
      <c r="M68" s="655">
        <v>0.8028978839553419</v>
      </c>
      <c r="N68" s="656">
        <v>0.77951250869450672</v>
      </c>
      <c r="O68" s="656">
        <v>0.76597288580794443</v>
      </c>
      <c r="P68" s="656">
        <v>0.72652548540271633</v>
      </c>
      <c r="Q68" s="656">
        <v>0.70535936510447672</v>
      </c>
      <c r="R68" s="656">
        <v>0.67066956026327273</v>
      </c>
      <c r="S68" s="656">
        <v>0.63032961261655251</v>
      </c>
      <c r="T68" s="656">
        <v>0.57469682428748203</v>
      </c>
      <c r="U68" s="656">
        <v>0.51981313810752117</v>
      </c>
      <c r="V68" s="656">
        <v>0.45468906616579863</v>
      </c>
      <c r="W68" s="656">
        <v>0.39905627783672842</v>
      </c>
      <c r="X68" s="656">
        <v>0.3525641295611523</v>
      </c>
      <c r="Y68" s="653">
        <f t="shared" si="0"/>
        <v>14.802116442590831</v>
      </c>
      <c r="Z68" s="1019">
        <f t="shared" si="1"/>
        <v>4.2779156327543477</v>
      </c>
      <c r="AA68" s="669">
        <f t="shared" si="2"/>
        <v>3.0000000000000027</v>
      </c>
      <c r="AB68" s="669">
        <f t="shared" si="3"/>
        <v>2.2537313432835937</v>
      </c>
      <c r="AC68" s="669">
        <f t="shared" si="4"/>
        <v>2.0000000000000018</v>
      </c>
      <c r="AD68" s="669">
        <f t="shared" si="5"/>
        <v>0.50000000000001155</v>
      </c>
      <c r="AE68" s="669">
        <f t="shared" si="6"/>
        <v>3.5223880597015089</v>
      </c>
      <c r="AF68" s="669">
        <f t="shared" si="7"/>
        <v>2.7444168734490404</v>
      </c>
      <c r="AG68" s="669">
        <f t="shared" si="8"/>
        <v>6.0894945612170792</v>
      </c>
      <c r="AH68" s="669">
        <f t="shared" si="9"/>
        <v>3.0000000000000027</v>
      </c>
      <c r="AI68" s="669">
        <f t="shared" si="10"/>
        <v>1.767637358635854</v>
      </c>
      <c r="AJ68" s="669">
        <f t="shared" si="11"/>
        <v>5.4295962354799165</v>
      </c>
      <c r="AK68" s="669">
        <f t="shared" si="12"/>
        <v>3.0007569680604584</v>
      </c>
      <c r="AL68" s="669">
        <f t="shared" si="13"/>
        <v>5.1724137931034919</v>
      </c>
      <c r="AM68" s="669">
        <f t="shared" si="14"/>
        <v>6.3998179427531054</v>
      </c>
      <c r="AN68" s="669">
        <f t="shared" si="15"/>
        <v>9.6803716286486985</v>
      </c>
      <c r="AO68" s="669">
        <f t="shared" si="16"/>
        <v>10.558349175200799</v>
      </c>
      <c r="AP68" s="669">
        <f t="shared" si="17"/>
        <v>14.322770611329272</v>
      </c>
      <c r="AQ68" s="669">
        <f t="shared" si="18"/>
        <v>13.941088367448785</v>
      </c>
      <c r="AR68" s="669">
        <f t="shared" si="19"/>
        <v>13.186862864763471</v>
      </c>
      <c r="AS68" s="670">
        <f t="shared" si="20"/>
        <v>5.8340848113594443</v>
      </c>
      <c r="AT68" s="671">
        <f t="shared" si="21"/>
        <v>4.3707042879232327</v>
      </c>
    </row>
    <row r="69" spans="1:46" ht="11.25" customHeight="1" x14ac:dyDescent="0.2">
      <c r="A69" s="500" t="s">
        <v>441</v>
      </c>
      <c r="B69" s="650" t="s">
        <v>442</v>
      </c>
      <c r="C69" s="497">
        <v>0.95489999999999997</v>
      </c>
      <c r="D69" s="653">
        <v>0.92690000000000006</v>
      </c>
      <c r="E69" s="498">
        <v>0.89969999999999994</v>
      </c>
      <c r="F69" s="498">
        <v>0.87319999999999998</v>
      </c>
      <c r="G69" s="498">
        <v>0.84789999999999999</v>
      </c>
      <c r="H69" s="498">
        <v>0.82269999999999999</v>
      </c>
      <c r="I69" s="499"/>
      <c r="J69" s="498">
        <v>0.79610000000000003</v>
      </c>
      <c r="K69" s="496">
        <v>0.76239999999999997</v>
      </c>
      <c r="L69" s="499"/>
      <c r="M69" s="655">
        <v>0.75290000000000001</v>
      </c>
      <c r="N69" s="656">
        <v>0.72250000000000003</v>
      </c>
      <c r="O69" s="656">
        <v>0.70720000000000005</v>
      </c>
      <c r="P69" s="656">
        <v>0.66400000000000003</v>
      </c>
      <c r="Q69" s="656">
        <v>0.61339999999999995</v>
      </c>
      <c r="R69" s="656">
        <v>0.58050000000000002</v>
      </c>
      <c r="S69" s="656">
        <v>0.55330000000000001</v>
      </c>
      <c r="T69" s="656">
        <v>0.53268000000000004</v>
      </c>
      <c r="U69" s="656">
        <v>0.51556000000000002</v>
      </c>
      <c r="V69" s="656">
        <v>0.49334</v>
      </c>
      <c r="W69" s="656">
        <v>0.48665999999999998</v>
      </c>
      <c r="X69" s="656">
        <v>0.47109999999999996</v>
      </c>
      <c r="Y69" s="653">
        <f t="shared" si="0"/>
        <v>13.976940000000003</v>
      </c>
      <c r="Z69" s="1019">
        <f t="shared" si="1"/>
        <v>3.020822095155884</v>
      </c>
      <c r="AA69" s="669">
        <f t="shared" si="2"/>
        <v>3.023229965544072</v>
      </c>
      <c r="AB69" s="669">
        <f t="shared" si="3"/>
        <v>3.0348144754924311</v>
      </c>
      <c r="AC69" s="669">
        <f t="shared" si="4"/>
        <v>2.9838424342493175</v>
      </c>
      <c r="AD69" s="669">
        <f t="shared" si="5"/>
        <v>3.0630849641424485</v>
      </c>
      <c r="AE69" s="669">
        <f t="shared" si="6"/>
        <v>3.3412887828162319</v>
      </c>
      <c r="AF69" s="669">
        <f t="shared" si="7"/>
        <v>4.4202518363064103</v>
      </c>
      <c r="AG69" s="669">
        <f t="shared" si="8"/>
        <v>1.2617877540177957</v>
      </c>
      <c r="AH69" s="669">
        <f t="shared" si="9"/>
        <v>4.2076124567474116</v>
      </c>
      <c r="AI69" s="669">
        <f t="shared" si="10"/>
        <v>2.1634615384615419</v>
      </c>
      <c r="AJ69" s="669">
        <f t="shared" si="11"/>
        <v>6.5060240963855431</v>
      </c>
      <c r="AK69" s="669">
        <f t="shared" si="12"/>
        <v>8.2491033583306219</v>
      </c>
      <c r="AL69" s="669">
        <f t="shared" si="13"/>
        <v>5.6675279931093669</v>
      </c>
      <c r="AM69" s="669">
        <f t="shared" si="14"/>
        <v>4.9159587926983495</v>
      </c>
      <c r="AN69" s="669">
        <f t="shared" si="15"/>
        <v>3.8709919651573221</v>
      </c>
      <c r="AO69" s="669">
        <f t="shared" si="16"/>
        <v>3.3206610287842331</v>
      </c>
      <c r="AP69" s="669">
        <f t="shared" si="17"/>
        <v>4.5039931892812302</v>
      </c>
      <c r="AQ69" s="669">
        <f t="shared" si="18"/>
        <v>1.3726215427608546</v>
      </c>
      <c r="AR69" s="669">
        <f t="shared" si="19"/>
        <v>3.3029080874549033</v>
      </c>
      <c r="AS69" s="670">
        <f t="shared" si="20"/>
        <v>3.8015782293103144</v>
      </c>
      <c r="AT69" s="671">
        <f t="shared" si="21"/>
        <v>1.6932374443653333</v>
      </c>
    </row>
    <row r="70" spans="1:46" ht="11.25" customHeight="1" x14ac:dyDescent="0.2">
      <c r="A70" s="500" t="s">
        <v>960</v>
      </c>
      <c r="B70" s="650" t="s">
        <v>961</v>
      </c>
      <c r="C70" s="497">
        <v>0.62</v>
      </c>
      <c r="D70" s="653">
        <v>0.5</v>
      </c>
      <c r="E70" s="498">
        <v>0.45</v>
      </c>
      <c r="F70" s="498">
        <v>0.41</v>
      </c>
      <c r="G70" s="498">
        <v>0.37</v>
      </c>
      <c r="H70" s="498">
        <v>0.33</v>
      </c>
      <c r="I70" s="499"/>
      <c r="J70" s="498">
        <v>0.23</v>
      </c>
      <c r="K70" s="654">
        <v>0.04</v>
      </c>
      <c r="L70" s="499"/>
      <c r="M70" s="503">
        <v>0.04</v>
      </c>
      <c r="N70" s="652">
        <v>0.47</v>
      </c>
      <c r="O70" s="656">
        <v>1.27</v>
      </c>
      <c r="P70" s="656">
        <v>1.22</v>
      </c>
      <c r="Q70" s="656">
        <v>1.1399999999999999</v>
      </c>
      <c r="R70" s="656">
        <v>1.06</v>
      </c>
      <c r="S70" s="656">
        <v>0.97667000000000004</v>
      </c>
      <c r="T70" s="656">
        <v>0.88668000000000002</v>
      </c>
      <c r="U70" s="656">
        <v>0.80789</v>
      </c>
      <c r="V70" s="656">
        <v>0.73939999999999995</v>
      </c>
      <c r="W70" s="656">
        <v>0.67108000000000001</v>
      </c>
      <c r="X70" s="652">
        <v>0.63912000000000002</v>
      </c>
      <c r="Y70" s="653">
        <f t="shared" si="0"/>
        <v>12.870840000000001</v>
      </c>
      <c r="Z70" s="1019">
        <f t="shared" si="1"/>
        <v>24</v>
      </c>
      <c r="AA70" s="669">
        <f t="shared" si="2"/>
        <v>11.111111111111116</v>
      </c>
      <c r="AB70" s="669">
        <f t="shared" si="3"/>
        <v>9.7560975609756184</v>
      </c>
      <c r="AC70" s="669">
        <f t="shared" si="4"/>
        <v>10.810810810810811</v>
      </c>
      <c r="AD70" s="669">
        <f t="shared" si="5"/>
        <v>12.12121212121211</v>
      </c>
      <c r="AE70" s="669">
        <f t="shared" si="6"/>
        <v>43.478260869565212</v>
      </c>
      <c r="AF70" s="669">
        <f t="shared" si="7"/>
        <v>475</v>
      </c>
      <c r="AG70" s="669">
        <f t="shared" si="8"/>
        <v>0</v>
      </c>
      <c r="AH70" s="669">
        <f t="shared" si="9"/>
        <v>-91.489361702127653</v>
      </c>
      <c r="AI70" s="669">
        <f t="shared" si="10"/>
        <v>-62.99212598425197</v>
      </c>
      <c r="AJ70" s="669">
        <f t="shared" si="11"/>
        <v>4.0983606557376984</v>
      </c>
      <c r="AK70" s="669">
        <f t="shared" si="12"/>
        <v>7.0175438596491224</v>
      </c>
      <c r="AL70" s="669">
        <f t="shared" si="13"/>
        <v>7.5471698113207308</v>
      </c>
      <c r="AM70" s="669">
        <f t="shared" si="14"/>
        <v>8.532052791628697</v>
      </c>
      <c r="AN70" s="669">
        <f t="shared" si="15"/>
        <v>10.149095502323281</v>
      </c>
      <c r="AO70" s="669">
        <f t="shared" si="16"/>
        <v>9.7525653244872501</v>
      </c>
      <c r="AP70" s="669">
        <f t="shared" si="17"/>
        <v>9.2629158777387097</v>
      </c>
      <c r="AQ70" s="669">
        <f t="shared" si="18"/>
        <v>10.180604398879399</v>
      </c>
      <c r="AR70" s="669">
        <f t="shared" si="19"/>
        <v>5.0006258605582721</v>
      </c>
      <c r="AS70" s="670">
        <f t="shared" si="20"/>
        <v>26.49141783524307</v>
      </c>
      <c r="AT70" s="671">
        <f t="shared" si="21"/>
        <v>112.59227433461034</v>
      </c>
    </row>
    <row r="71" spans="1:46" ht="11.25" customHeight="1" x14ac:dyDescent="0.2">
      <c r="A71" s="501" t="s">
        <v>955</v>
      </c>
      <c r="B71" s="650" t="s">
        <v>956</v>
      </c>
      <c r="C71" s="497">
        <v>0.97499999999999998</v>
      </c>
      <c r="D71" s="653">
        <v>0.86580000000000001</v>
      </c>
      <c r="E71" s="502">
        <v>0.76329999999999998</v>
      </c>
      <c r="F71" s="498">
        <v>0.73880000000000001</v>
      </c>
      <c r="G71" s="502">
        <v>0.66539999999999999</v>
      </c>
      <c r="H71" s="498">
        <v>0.60909999999999997</v>
      </c>
      <c r="I71" s="499"/>
      <c r="J71" s="498">
        <v>0.41589999999999999</v>
      </c>
      <c r="K71" s="496">
        <v>0.33029999999999998</v>
      </c>
      <c r="L71" s="499"/>
      <c r="M71" s="655">
        <v>0.25690000000000002</v>
      </c>
      <c r="N71" s="652">
        <v>0.14680000000000001</v>
      </c>
      <c r="O71" s="652">
        <v>0.44030000000000002</v>
      </c>
      <c r="P71" s="652">
        <v>0.53820000000000001</v>
      </c>
      <c r="Q71" s="656">
        <v>0.53820000000000001</v>
      </c>
      <c r="R71" s="656">
        <v>0.49099999999999999</v>
      </c>
      <c r="S71" s="652">
        <v>0.44369999999999998</v>
      </c>
      <c r="T71" s="652">
        <v>0.44369999999999998</v>
      </c>
      <c r="U71" s="652">
        <v>0.44369999999999998</v>
      </c>
      <c r="V71" s="656">
        <v>0.44369999999999998</v>
      </c>
      <c r="W71" s="656">
        <v>0.43759999999999999</v>
      </c>
      <c r="X71" s="652">
        <v>0.4194</v>
      </c>
      <c r="Y71" s="653">
        <f t="shared" ref="Y71:Y134" si="22">SUM(C71:X71)</f>
        <v>10.406799999999997</v>
      </c>
      <c r="Z71" s="1019">
        <f t="shared" ref="Z71:Z134" si="23">IF(ISERROR((C71/D71-1)*100),"n/a",(C71/D71-1)*100)</f>
        <v>12.612612612612617</v>
      </c>
      <c r="AA71" s="669">
        <f t="shared" ref="AA71:AA134" si="24">IF(ISERROR((D71/E71-1)*100),"n/a",(D71/E71-1)*100)</f>
        <v>13.428533997117786</v>
      </c>
      <c r="AB71" s="669">
        <f t="shared" ref="AB71:AB134" si="25">IF(ISERROR((E71/F71-1)*100),"n/a",(E71/F71-1)*100)</f>
        <v>3.3161884136437392</v>
      </c>
      <c r="AC71" s="669">
        <f t="shared" ref="AC71:AC134" si="26">IF(ISERROR((F71/G71-1)*100),"n/a",(F71/G71-1)*100)</f>
        <v>11.030958821761349</v>
      </c>
      <c r="AD71" s="669">
        <f t="shared" ref="AD71:AD134" si="27">IF(ISERROR((G71/H71-1)*100),"n/a",(G71/H71-1)*100)</f>
        <v>9.2431456246921719</v>
      </c>
      <c r="AE71" s="669">
        <f t="shared" ref="AE71:AE134" si="28">IF(ISERROR((H71/J71-1)*100),"n/a",(H71/J71-1)*100)</f>
        <v>46.453474392882896</v>
      </c>
      <c r="AF71" s="669">
        <f t="shared" ref="AF71:AF134" si="29">IF(ISERROR((J71/K71-1)*100),"n/a",(J71/K71-1)*100)</f>
        <v>25.915834090221026</v>
      </c>
      <c r="AG71" s="669">
        <f t="shared" ref="AG71:AG134" si="30">IF(ISERROR((K71/M71-1)*100),"n/a",(K71/M71-1)*100)</f>
        <v>28.571428571428559</v>
      </c>
      <c r="AH71" s="669">
        <f t="shared" ref="AH71:AH134" si="31">IF(ISERROR((M71/N71-1)*100),"n/a",(M71/N71-1)*100)</f>
        <v>75</v>
      </c>
      <c r="AI71" s="669">
        <f t="shared" ref="AI71:AI134" si="32">IF(ISERROR((N71/O71-1)*100),"n/a",(N71/O71-1)*100)</f>
        <v>-66.659096070860784</v>
      </c>
      <c r="AJ71" s="669">
        <f t="shared" ref="AJ71:AJ134" si="33">IF(ISERROR((O71/P71-1)*100),"n/a",(O71/P71-1)*100)</f>
        <v>-18.190263842437748</v>
      </c>
      <c r="AK71" s="669">
        <f t="shared" ref="AK71:AK134" si="34">IF(ISERROR((P71/Q71-1)*100),"n/a",(P71/Q71-1)*100)</f>
        <v>0</v>
      </c>
      <c r="AL71" s="669">
        <f t="shared" ref="AL71:AL134" si="35">IF(ISERROR((Q71/R71-1)*100),"n/a",(Q71/R71-1)*100)</f>
        <v>9.6130346232179207</v>
      </c>
      <c r="AM71" s="669">
        <f t="shared" ref="AM71:AM134" si="36">IF(ISERROR((R71/S71-1)*100),"n/a",(R71/S71-1)*100)</f>
        <v>10.660356096461566</v>
      </c>
      <c r="AN71" s="669">
        <f t="shared" ref="AN71:AN134" si="37">IF(ISERROR((S71/T71-1)*100),"n/a",(S71/T71-1)*100)</f>
        <v>0</v>
      </c>
      <c r="AO71" s="669">
        <f t="shared" ref="AO71:AO134" si="38">IF(ISERROR((T71/U71-1)*100),"n/a",(T71/U71-1)*100)</f>
        <v>0</v>
      </c>
      <c r="AP71" s="669">
        <f t="shared" ref="AP71:AP134" si="39">IF(ISERROR((U71/V71-1)*100),"n/a",(U71/V71-1)*100)</f>
        <v>0</v>
      </c>
      <c r="AQ71" s="669">
        <f t="shared" ref="AQ71:AQ134" si="40">IF(ISERROR((V71/W71-1)*100),"n/a",(V71/W71-1)*100)</f>
        <v>1.3939670932358261</v>
      </c>
      <c r="AR71" s="669">
        <f t="shared" ref="AR71:AR134" si="41">IF(ISERROR((W71/X71-1)*100),"n/a",(W71/X71-1)*100)</f>
        <v>4.3395326657129196</v>
      </c>
      <c r="AS71" s="670">
        <f t="shared" ref="AS71:AS134" si="42">AVERAGE(Z71:AR71)</f>
        <v>8.7752477415626213</v>
      </c>
      <c r="AT71" s="671">
        <f t="shared" ref="AT71:AT134" si="43">STDEV(Z71:AR71)</f>
        <v>27.250336703933353</v>
      </c>
    </row>
    <row r="72" spans="1:46" ht="11.25" customHeight="1" x14ac:dyDescent="0.2">
      <c r="A72" s="504" t="s">
        <v>920</v>
      </c>
      <c r="B72" s="914" t="s">
        <v>921</v>
      </c>
      <c r="C72" s="497">
        <v>0.91</v>
      </c>
      <c r="D72" s="486">
        <v>0.87</v>
      </c>
      <c r="E72" s="498">
        <v>0.83</v>
      </c>
      <c r="F72" s="498">
        <v>0.78</v>
      </c>
      <c r="G72" s="498">
        <v>0.7</v>
      </c>
      <c r="H72" s="498">
        <v>0.63</v>
      </c>
      <c r="I72" s="499"/>
      <c r="J72" s="498">
        <v>0.57999999999999996</v>
      </c>
      <c r="K72" s="496">
        <v>0.5</v>
      </c>
      <c r="L72" s="499"/>
      <c r="M72" s="503">
        <v>0.43</v>
      </c>
      <c r="N72" s="652">
        <v>0.57999999999999996</v>
      </c>
      <c r="O72" s="656">
        <v>1.1100000000000001</v>
      </c>
      <c r="P72" s="656">
        <v>1.07</v>
      </c>
      <c r="Q72" s="656">
        <v>1.03</v>
      </c>
      <c r="R72" s="656">
        <v>0.91332999999999998</v>
      </c>
      <c r="S72" s="656">
        <v>0.63331999999999999</v>
      </c>
      <c r="T72" s="656">
        <v>0.6</v>
      </c>
      <c r="U72" s="656">
        <v>0.54666000000000003</v>
      </c>
      <c r="V72" s="652">
        <v>0</v>
      </c>
      <c r="W72" s="652">
        <v>0</v>
      </c>
      <c r="X72" s="652">
        <v>0</v>
      </c>
      <c r="Y72" s="653">
        <f t="shared" si="22"/>
        <v>12.713309999999998</v>
      </c>
      <c r="Z72" s="1019">
        <f t="shared" si="23"/>
        <v>4.5977011494252817</v>
      </c>
      <c r="AA72" s="669">
        <f t="shared" si="24"/>
        <v>4.8192771084337505</v>
      </c>
      <c r="AB72" s="669">
        <f t="shared" si="25"/>
        <v>6.4102564102564097</v>
      </c>
      <c r="AC72" s="669">
        <f t="shared" si="26"/>
        <v>11.428571428571432</v>
      </c>
      <c r="AD72" s="669">
        <f t="shared" si="27"/>
        <v>11.111111111111093</v>
      </c>
      <c r="AE72" s="669">
        <f t="shared" si="28"/>
        <v>8.6206896551724199</v>
      </c>
      <c r="AF72" s="669">
        <f t="shared" si="29"/>
        <v>15.999999999999993</v>
      </c>
      <c r="AG72" s="669">
        <f t="shared" si="30"/>
        <v>16.279069767441868</v>
      </c>
      <c r="AH72" s="669">
        <f t="shared" si="31"/>
        <v>-25.862068965517238</v>
      </c>
      <c r="AI72" s="669">
        <f t="shared" si="32"/>
        <v>-47.747747747747759</v>
      </c>
      <c r="AJ72" s="669">
        <f t="shared" si="33"/>
        <v>3.7383177570093462</v>
      </c>
      <c r="AK72" s="669">
        <f t="shared" si="34"/>
        <v>3.8834951456310662</v>
      </c>
      <c r="AL72" s="669">
        <f t="shared" si="35"/>
        <v>12.774134212168665</v>
      </c>
      <c r="AM72" s="669">
        <f t="shared" si="36"/>
        <v>44.21303606391713</v>
      </c>
      <c r="AN72" s="669">
        <f t="shared" si="37"/>
        <v>5.5533333333333434</v>
      </c>
      <c r="AO72" s="669">
        <f t="shared" si="38"/>
        <v>9.75743606629349</v>
      </c>
      <c r="AP72" s="669" t="str">
        <f t="shared" si="39"/>
        <v>n/a</v>
      </c>
      <c r="AQ72" s="669" t="str">
        <f t="shared" si="40"/>
        <v>n/a</v>
      </c>
      <c r="AR72" s="669" t="str">
        <f t="shared" si="41"/>
        <v>n/a</v>
      </c>
      <c r="AS72" s="670">
        <f t="shared" si="42"/>
        <v>5.3485382809687687</v>
      </c>
      <c r="AT72" s="671">
        <f t="shared" si="43"/>
        <v>19.491721383922719</v>
      </c>
    </row>
    <row r="73" spans="1:46" ht="11.25" customHeight="1" x14ac:dyDescent="0.2">
      <c r="A73" s="657" t="s">
        <v>141</v>
      </c>
      <c r="B73" s="507" t="s">
        <v>142</v>
      </c>
      <c r="C73" s="497">
        <v>1.98</v>
      </c>
      <c r="D73" s="518">
        <v>1.835</v>
      </c>
      <c r="E73" s="513">
        <v>1.71</v>
      </c>
      <c r="F73" s="513">
        <v>1.59</v>
      </c>
      <c r="G73" s="513">
        <v>1.5</v>
      </c>
      <c r="H73" s="513">
        <v>1.42</v>
      </c>
      <c r="I73" s="514"/>
      <c r="J73" s="513">
        <v>1.385</v>
      </c>
      <c r="K73" s="509">
        <v>1.365</v>
      </c>
      <c r="L73" s="514"/>
      <c r="M73" s="510">
        <v>1.345</v>
      </c>
      <c r="N73" s="516">
        <v>1.325</v>
      </c>
      <c r="O73" s="516">
        <v>1.3049999999999999</v>
      </c>
      <c r="P73" s="516">
        <v>1.2849999999999999</v>
      </c>
      <c r="Q73" s="516">
        <v>1.2649999999999999</v>
      </c>
      <c r="R73" s="516">
        <v>1.2450000000000001</v>
      </c>
      <c r="S73" s="516">
        <v>1.2250000000000001</v>
      </c>
      <c r="T73" s="516">
        <v>1.2050000000000001</v>
      </c>
      <c r="U73" s="516">
        <v>1.1850000000000001</v>
      </c>
      <c r="V73" s="516">
        <v>1.165</v>
      </c>
      <c r="W73" s="516">
        <v>1.145</v>
      </c>
      <c r="X73" s="516">
        <v>1.1100000000000001</v>
      </c>
      <c r="Y73" s="653">
        <f t="shared" si="22"/>
        <v>27.590000000000003</v>
      </c>
      <c r="Z73" s="1019">
        <f t="shared" si="23"/>
        <v>7.9019073569482234</v>
      </c>
      <c r="AA73" s="669">
        <f t="shared" si="24"/>
        <v>7.3099415204678442</v>
      </c>
      <c r="AB73" s="669">
        <f t="shared" si="25"/>
        <v>7.547169811320753</v>
      </c>
      <c r="AC73" s="669">
        <f t="shared" si="26"/>
        <v>6.0000000000000053</v>
      </c>
      <c r="AD73" s="669">
        <f t="shared" si="27"/>
        <v>5.6338028169014231</v>
      </c>
      <c r="AE73" s="669">
        <f t="shared" si="28"/>
        <v>2.5270758122743597</v>
      </c>
      <c r="AF73" s="669">
        <f t="shared" si="29"/>
        <v>1.46520146520146</v>
      </c>
      <c r="AG73" s="669">
        <f t="shared" si="30"/>
        <v>1.4869888475836479</v>
      </c>
      <c r="AH73" s="669">
        <f t="shared" si="31"/>
        <v>1.5094339622641506</v>
      </c>
      <c r="AI73" s="669">
        <f t="shared" si="32"/>
        <v>1.5325670498084198</v>
      </c>
      <c r="AJ73" s="669">
        <f t="shared" si="33"/>
        <v>1.5564202334630295</v>
      </c>
      <c r="AK73" s="669">
        <f t="shared" si="34"/>
        <v>1.5810276679841806</v>
      </c>
      <c r="AL73" s="669">
        <f t="shared" si="35"/>
        <v>1.6064257028112205</v>
      </c>
      <c r="AM73" s="669">
        <f t="shared" si="36"/>
        <v>1.6326530612244872</v>
      </c>
      <c r="AN73" s="669">
        <f t="shared" si="37"/>
        <v>1.6597510373443924</v>
      </c>
      <c r="AO73" s="669">
        <f t="shared" si="38"/>
        <v>1.6877637130801704</v>
      </c>
      <c r="AP73" s="669">
        <f t="shared" si="39"/>
        <v>1.7167381974249052</v>
      </c>
      <c r="AQ73" s="669">
        <f t="shared" si="40"/>
        <v>1.7467248908296984</v>
      </c>
      <c r="AR73" s="669">
        <f t="shared" si="41"/>
        <v>3.1531531531531432</v>
      </c>
      <c r="AS73" s="670">
        <f t="shared" si="42"/>
        <v>3.1186708578992373</v>
      </c>
      <c r="AT73" s="671">
        <f t="shared" si="43"/>
        <v>2.3905164630614917</v>
      </c>
    </row>
    <row r="74" spans="1:46" ht="11.25" customHeight="1" x14ac:dyDescent="0.2">
      <c r="A74" s="500" t="s">
        <v>433</v>
      </c>
      <c r="B74" s="650" t="s">
        <v>434</v>
      </c>
      <c r="C74" s="497">
        <v>1.32</v>
      </c>
      <c r="D74" s="524">
        <v>1.28</v>
      </c>
      <c r="E74" s="498">
        <v>1.22</v>
      </c>
      <c r="F74" s="498">
        <v>1.1399999999999999</v>
      </c>
      <c r="G74" s="498">
        <v>1.0900000000000001</v>
      </c>
      <c r="H74" s="498">
        <v>1</v>
      </c>
      <c r="I74" s="499"/>
      <c r="J74" s="502">
        <v>0.88</v>
      </c>
      <c r="K74" s="496">
        <v>0.8</v>
      </c>
      <c r="L74" s="499"/>
      <c r="M74" s="655">
        <v>0.66</v>
      </c>
      <c r="N74" s="652">
        <v>0.6</v>
      </c>
      <c r="O74" s="656">
        <v>0.56000000000000005</v>
      </c>
      <c r="P74" s="656">
        <v>0.5</v>
      </c>
      <c r="Q74" s="656">
        <v>0.42</v>
      </c>
      <c r="R74" s="656">
        <v>0.35</v>
      </c>
      <c r="S74" s="656">
        <v>0.22</v>
      </c>
      <c r="T74" s="656">
        <v>0.125</v>
      </c>
      <c r="U74" s="652">
        <v>0.12</v>
      </c>
      <c r="V74" s="656">
        <v>0.11</v>
      </c>
      <c r="W74" s="652">
        <v>0.1</v>
      </c>
      <c r="X74" s="656">
        <v>0.09</v>
      </c>
      <c r="Y74" s="653">
        <f t="shared" si="22"/>
        <v>12.584999999999999</v>
      </c>
      <c r="Z74" s="1019">
        <f t="shared" si="23"/>
        <v>3.125</v>
      </c>
      <c r="AA74" s="669">
        <f t="shared" si="24"/>
        <v>4.9180327868852514</v>
      </c>
      <c r="AB74" s="669">
        <f t="shared" si="25"/>
        <v>7.0175438596491224</v>
      </c>
      <c r="AC74" s="669">
        <f t="shared" si="26"/>
        <v>4.5871559633027248</v>
      </c>
      <c r="AD74" s="669">
        <f t="shared" si="27"/>
        <v>9.0000000000000071</v>
      </c>
      <c r="AE74" s="669">
        <f t="shared" si="28"/>
        <v>13.636363636363647</v>
      </c>
      <c r="AF74" s="669">
        <f t="shared" si="29"/>
        <v>9.9999999999999858</v>
      </c>
      <c r="AG74" s="669">
        <f t="shared" si="30"/>
        <v>21.212121212121215</v>
      </c>
      <c r="AH74" s="669">
        <f t="shared" si="31"/>
        <v>10.000000000000009</v>
      </c>
      <c r="AI74" s="669">
        <f t="shared" si="32"/>
        <v>7.1428571428571397</v>
      </c>
      <c r="AJ74" s="669">
        <f t="shared" si="33"/>
        <v>12.000000000000011</v>
      </c>
      <c r="AK74" s="669">
        <f t="shared" si="34"/>
        <v>19.047619047619047</v>
      </c>
      <c r="AL74" s="669">
        <f t="shared" si="35"/>
        <v>19.999999999999996</v>
      </c>
      <c r="AM74" s="669">
        <f t="shared" si="36"/>
        <v>59.090909090909079</v>
      </c>
      <c r="AN74" s="669">
        <f t="shared" si="37"/>
        <v>76</v>
      </c>
      <c r="AO74" s="669">
        <f t="shared" si="38"/>
        <v>4.1666666666666741</v>
      </c>
      <c r="AP74" s="669">
        <f t="shared" si="39"/>
        <v>9.0909090909090828</v>
      </c>
      <c r="AQ74" s="669">
        <f t="shared" si="40"/>
        <v>9.9999999999999858</v>
      </c>
      <c r="AR74" s="669">
        <f t="shared" si="41"/>
        <v>11.111111111111116</v>
      </c>
      <c r="AS74" s="670">
        <f t="shared" si="42"/>
        <v>16.376120505704954</v>
      </c>
      <c r="AT74" s="671">
        <f t="shared" si="43"/>
        <v>18.966060659955161</v>
      </c>
    </row>
    <row r="75" spans="1:46" ht="11.25" customHeight="1" x14ac:dyDescent="0.2">
      <c r="A75" s="501" t="s">
        <v>446</v>
      </c>
      <c r="B75" s="650" t="s">
        <v>447</v>
      </c>
      <c r="C75" s="497">
        <v>5.0999999999999996</v>
      </c>
      <c r="D75" s="653">
        <v>4.5</v>
      </c>
      <c r="E75" s="498">
        <v>3.9</v>
      </c>
      <c r="F75" s="498">
        <v>3.3</v>
      </c>
      <c r="G75" s="498">
        <v>2.78</v>
      </c>
      <c r="H75" s="498">
        <v>2.4</v>
      </c>
      <c r="I75" s="499"/>
      <c r="J75" s="498">
        <v>2.1</v>
      </c>
      <c r="K75" s="496">
        <v>1.82</v>
      </c>
      <c r="L75" s="499"/>
      <c r="M75" s="655">
        <v>1.56</v>
      </c>
      <c r="N75" s="656">
        <v>1.32</v>
      </c>
      <c r="O75" s="656">
        <v>1.08</v>
      </c>
      <c r="P75" s="656">
        <v>0.88</v>
      </c>
      <c r="Q75" s="656">
        <v>0.74</v>
      </c>
      <c r="R75" s="656">
        <v>0.62</v>
      </c>
      <c r="S75" s="656">
        <v>0.52</v>
      </c>
      <c r="T75" s="656">
        <v>0.24</v>
      </c>
      <c r="U75" s="652">
        <v>0</v>
      </c>
      <c r="V75" s="652">
        <v>0</v>
      </c>
      <c r="W75" s="652">
        <v>0</v>
      </c>
      <c r="X75" s="652">
        <v>0</v>
      </c>
      <c r="Y75" s="653">
        <f t="shared" si="22"/>
        <v>32.86</v>
      </c>
      <c r="Z75" s="1019">
        <f t="shared" si="23"/>
        <v>13.33333333333333</v>
      </c>
      <c r="AA75" s="669">
        <f t="shared" si="24"/>
        <v>15.384615384615397</v>
      </c>
      <c r="AB75" s="669">
        <f t="shared" si="25"/>
        <v>18.181818181818187</v>
      </c>
      <c r="AC75" s="669">
        <f t="shared" si="26"/>
        <v>18.705035971223015</v>
      </c>
      <c r="AD75" s="669">
        <f t="shared" si="27"/>
        <v>15.833333333333321</v>
      </c>
      <c r="AE75" s="669">
        <f t="shared" si="28"/>
        <v>14.285714285714279</v>
      </c>
      <c r="AF75" s="669">
        <f t="shared" si="29"/>
        <v>15.384615384615397</v>
      </c>
      <c r="AG75" s="669">
        <f t="shared" si="30"/>
        <v>16.666666666666675</v>
      </c>
      <c r="AH75" s="669">
        <f t="shared" si="31"/>
        <v>18.181818181818187</v>
      </c>
      <c r="AI75" s="669">
        <f t="shared" si="32"/>
        <v>22.222222222222211</v>
      </c>
      <c r="AJ75" s="669">
        <f t="shared" si="33"/>
        <v>22.72727272727273</v>
      </c>
      <c r="AK75" s="669">
        <f t="shared" si="34"/>
        <v>18.918918918918926</v>
      </c>
      <c r="AL75" s="669">
        <f t="shared" si="35"/>
        <v>19.354838709677423</v>
      </c>
      <c r="AM75" s="669">
        <f t="shared" si="36"/>
        <v>19.23076923076923</v>
      </c>
      <c r="AN75" s="669">
        <f t="shared" si="37"/>
        <v>116.6666666666667</v>
      </c>
      <c r="AO75" s="669" t="str">
        <f t="shared" si="38"/>
        <v>n/a</v>
      </c>
      <c r="AP75" s="669" t="str">
        <f t="shared" si="39"/>
        <v>n/a</v>
      </c>
      <c r="AQ75" s="669" t="str">
        <f t="shared" si="40"/>
        <v>n/a</v>
      </c>
      <c r="AR75" s="669" t="str">
        <f t="shared" si="41"/>
        <v>n/a</v>
      </c>
      <c r="AS75" s="670">
        <f t="shared" si="42"/>
        <v>24.338509279911001</v>
      </c>
      <c r="AT75" s="671">
        <f t="shared" si="43"/>
        <v>25.680897926894051</v>
      </c>
    </row>
    <row r="76" spans="1:46" ht="11.25" customHeight="1" x14ac:dyDescent="0.2">
      <c r="A76" s="500" t="s">
        <v>881</v>
      </c>
      <c r="B76" s="650" t="s">
        <v>882</v>
      </c>
      <c r="C76" s="497">
        <v>0.34</v>
      </c>
      <c r="D76" s="653">
        <v>0.3</v>
      </c>
      <c r="E76" s="498">
        <v>0.26</v>
      </c>
      <c r="F76" s="498">
        <v>0.23</v>
      </c>
      <c r="G76" s="498">
        <v>0.2</v>
      </c>
      <c r="H76" s="498">
        <v>0.19</v>
      </c>
      <c r="I76" s="499"/>
      <c r="J76" s="498">
        <v>0.18</v>
      </c>
      <c r="K76" s="496">
        <v>0.16500000000000001</v>
      </c>
      <c r="L76" s="499"/>
      <c r="M76" s="655">
        <v>0.15</v>
      </c>
      <c r="N76" s="652">
        <v>0</v>
      </c>
      <c r="O76" s="652">
        <v>0</v>
      </c>
      <c r="P76" s="652">
        <v>0</v>
      </c>
      <c r="Q76" s="652">
        <v>0</v>
      </c>
      <c r="R76" s="652">
        <v>0</v>
      </c>
      <c r="S76" s="652">
        <v>0</v>
      </c>
      <c r="T76" s="652">
        <v>0</v>
      </c>
      <c r="U76" s="652">
        <v>0</v>
      </c>
      <c r="V76" s="652">
        <v>0</v>
      </c>
      <c r="W76" s="652">
        <v>0</v>
      </c>
      <c r="X76" s="652">
        <v>0</v>
      </c>
      <c r="Y76" s="653">
        <f t="shared" si="22"/>
        <v>2.0150000000000001</v>
      </c>
      <c r="Z76" s="1019">
        <f t="shared" si="23"/>
        <v>13.333333333333353</v>
      </c>
      <c r="AA76" s="669">
        <f t="shared" si="24"/>
        <v>15.384615384615374</v>
      </c>
      <c r="AB76" s="669">
        <f t="shared" si="25"/>
        <v>13.043478260869556</v>
      </c>
      <c r="AC76" s="669">
        <f t="shared" si="26"/>
        <v>14.999999999999991</v>
      </c>
      <c r="AD76" s="669">
        <f t="shared" si="27"/>
        <v>5.2631578947368363</v>
      </c>
      <c r="AE76" s="669">
        <f t="shared" si="28"/>
        <v>5.555555555555558</v>
      </c>
      <c r="AF76" s="669">
        <f t="shared" si="29"/>
        <v>9.0909090909090828</v>
      </c>
      <c r="AG76" s="669">
        <f t="shared" si="30"/>
        <v>10.000000000000009</v>
      </c>
      <c r="AH76" s="669" t="str">
        <f t="shared" si="31"/>
        <v>n/a</v>
      </c>
      <c r="AI76" s="669" t="str">
        <f t="shared" si="32"/>
        <v>n/a</v>
      </c>
      <c r="AJ76" s="669" t="str">
        <f t="shared" si="33"/>
        <v>n/a</v>
      </c>
      <c r="AK76" s="669" t="str">
        <f t="shared" si="34"/>
        <v>n/a</v>
      </c>
      <c r="AL76" s="669" t="str">
        <f t="shared" si="35"/>
        <v>n/a</v>
      </c>
      <c r="AM76" s="669" t="str">
        <f t="shared" si="36"/>
        <v>n/a</v>
      </c>
      <c r="AN76" s="669" t="str">
        <f t="shared" si="37"/>
        <v>n/a</v>
      </c>
      <c r="AO76" s="669" t="str">
        <f t="shared" si="38"/>
        <v>n/a</v>
      </c>
      <c r="AP76" s="669" t="str">
        <f t="shared" si="39"/>
        <v>n/a</v>
      </c>
      <c r="AQ76" s="669" t="str">
        <f t="shared" si="40"/>
        <v>n/a</v>
      </c>
      <c r="AR76" s="669" t="str">
        <f t="shared" si="41"/>
        <v>n/a</v>
      </c>
      <c r="AS76" s="670">
        <f t="shared" si="42"/>
        <v>10.833881190002471</v>
      </c>
      <c r="AT76" s="671">
        <f t="shared" si="43"/>
        <v>3.9968254723387777</v>
      </c>
    </row>
    <row r="77" spans="1:46" ht="11.25" customHeight="1" x14ac:dyDescent="0.2">
      <c r="A77" s="519" t="s">
        <v>448</v>
      </c>
      <c r="B77" s="507" t="s">
        <v>449</v>
      </c>
      <c r="C77" s="497">
        <v>0.96</v>
      </c>
      <c r="D77" s="518">
        <v>0.92</v>
      </c>
      <c r="E77" s="498">
        <v>0.9</v>
      </c>
      <c r="F77" s="498">
        <v>0.88</v>
      </c>
      <c r="G77" s="498">
        <v>0.86</v>
      </c>
      <c r="H77" s="498">
        <v>0.84</v>
      </c>
      <c r="I77" s="499"/>
      <c r="J77" s="498">
        <v>0.82</v>
      </c>
      <c r="K77" s="496">
        <v>0.8</v>
      </c>
      <c r="L77" s="499"/>
      <c r="M77" s="655">
        <v>0.78</v>
      </c>
      <c r="N77" s="656">
        <v>0.76</v>
      </c>
      <c r="O77" s="656">
        <v>0.74</v>
      </c>
      <c r="P77" s="656">
        <v>0.7</v>
      </c>
      <c r="Q77" s="656">
        <v>0.64</v>
      </c>
      <c r="R77" s="656">
        <v>0.57999999999999996</v>
      </c>
      <c r="S77" s="656">
        <v>0.5</v>
      </c>
      <c r="T77" s="656">
        <v>0.48</v>
      </c>
      <c r="U77" s="656">
        <v>0.44</v>
      </c>
      <c r="V77" s="652">
        <v>0.4</v>
      </c>
      <c r="W77" s="652">
        <v>0.4</v>
      </c>
      <c r="X77" s="656">
        <v>0.32</v>
      </c>
      <c r="Y77" s="653">
        <f t="shared" si="22"/>
        <v>13.72</v>
      </c>
      <c r="Z77" s="1019">
        <f t="shared" si="23"/>
        <v>4.3478260869565188</v>
      </c>
      <c r="AA77" s="669">
        <f t="shared" si="24"/>
        <v>2.2222222222222143</v>
      </c>
      <c r="AB77" s="669">
        <f t="shared" si="25"/>
        <v>2.2727272727272707</v>
      </c>
      <c r="AC77" s="669">
        <f t="shared" si="26"/>
        <v>2.3255813953488413</v>
      </c>
      <c r="AD77" s="669">
        <f t="shared" si="27"/>
        <v>2.3809523809523725</v>
      </c>
      <c r="AE77" s="669">
        <f t="shared" si="28"/>
        <v>2.4390243902439046</v>
      </c>
      <c r="AF77" s="669">
        <f t="shared" si="29"/>
        <v>2.4999999999999911</v>
      </c>
      <c r="AG77" s="669">
        <f t="shared" si="30"/>
        <v>2.5641025641025772</v>
      </c>
      <c r="AH77" s="669">
        <f t="shared" si="31"/>
        <v>2.6315789473684292</v>
      </c>
      <c r="AI77" s="669">
        <f t="shared" si="32"/>
        <v>2.7027027027026973</v>
      </c>
      <c r="AJ77" s="669">
        <f t="shared" si="33"/>
        <v>5.7142857142857162</v>
      </c>
      <c r="AK77" s="669">
        <f t="shared" si="34"/>
        <v>9.375</v>
      </c>
      <c r="AL77" s="669">
        <f t="shared" si="35"/>
        <v>10.344827586206918</v>
      </c>
      <c r="AM77" s="669">
        <f t="shared" si="36"/>
        <v>15.999999999999993</v>
      </c>
      <c r="AN77" s="669">
        <f t="shared" si="37"/>
        <v>4.1666666666666741</v>
      </c>
      <c r="AO77" s="669">
        <f t="shared" si="38"/>
        <v>9.0909090909090828</v>
      </c>
      <c r="AP77" s="669">
        <f t="shared" si="39"/>
        <v>9.9999999999999858</v>
      </c>
      <c r="AQ77" s="669">
        <f t="shared" si="40"/>
        <v>0</v>
      </c>
      <c r="AR77" s="669">
        <f t="shared" si="41"/>
        <v>25</v>
      </c>
      <c r="AS77" s="670">
        <f t="shared" si="42"/>
        <v>6.1093898431943776</v>
      </c>
      <c r="AT77" s="671">
        <f t="shared" si="43"/>
        <v>6.1123023919791759</v>
      </c>
    </row>
    <row r="78" spans="1:46" ht="11.25" customHeight="1" x14ac:dyDescent="0.2">
      <c r="A78" s="501" t="s">
        <v>450</v>
      </c>
      <c r="B78" s="650" t="s">
        <v>451</v>
      </c>
      <c r="C78" s="497">
        <v>1.49</v>
      </c>
      <c r="D78" s="653">
        <v>1.43</v>
      </c>
      <c r="E78" s="498">
        <v>1.37</v>
      </c>
      <c r="F78" s="498">
        <v>1.32</v>
      </c>
      <c r="G78" s="498">
        <v>1.27</v>
      </c>
      <c r="H78" s="498">
        <v>1.22</v>
      </c>
      <c r="I78" s="499"/>
      <c r="J78" s="498">
        <v>1.1599999999999999</v>
      </c>
      <c r="K78" s="496">
        <v>1.1000000000000001</v>
      </c>
      <c r="L78" s="499"/>
      <c r="M78" s="655">
        <v>1</v>
      </c>
      <c r="N78" s="656">
        <v>0.81</v>
      </c>
      <c r="O78" s="656">
        <v>0.69</v>
      </c>
      <c r="P78" s="656">
        <v>0.59499999999999997</v>
      </c>
      <c r="Q78" s="656">
        <v>0.56999999999999995</v>
      </c>
      <c r="R78" s="656">
        <v>0.54500000000000004</v>
      </c>
      <c r="S78" s="656">
        <v>0.51500000000000001</v>
      </c>
      <c r="T78" s="656">
        <v>0.49</v>
      </c>
      <c r="U78" s="652">
        <v>0.48</v>
      </c>
      <c r="V78" s="652">
        <v>0.48</v>
      </c>
      <c r="W78" s="652">
        <v>0.48</v>
      </c>
      <c r="X78" s="652">
        <v>0.48</v>
      </c>
      <c r="Y78" s="653">
        <f t="shared" si="22"/>
        <v>17.495000000000005</v>
      </c>
      <c r="Z78" s="1019">
        <f t="shared" si="23"/>
        <v>4.1958041958042092</v>
      </c>
      <c r="AA78" s="669">
        <f t="shared" si="24"/>
        <v>4.3795620437956151</v>
      </c>
      <c r="AB78" s="669">
        <f t="shared" si="25"/>
        <v>3.7878787878787845</v>
      </c>
      <c r="AC78" s="669">
        <f t="shared" si="26"/>
        <v>3.937007874015741</v>
      </c>
      <c r="AD78" s="669">
        <f t="shared" si="27"/>
        <v>4.0983606557376984</v>
      </c>
      <c r="AE78" s="669">
        <f t="shared" si="28"/>
        <v>5.1724137931034475</v>
      </c>
      <c r="AF78" s="669">
        <f t="shared" si="29"/>
        <v>5.4545454545454453</v>
      </c>
      <c r="AG78" s="669">
        <f t="shared" si="30"/>
        <v>10.000000000000009</v>
      </c>
      <c r="AH78" s="669">
        <f t="shared" si="31"/>
        <v>23.456790123456784</v>
      </c>
      <c r="AI78" s="669">
        <f t="shared" si="32"/>
        <v>17.391304347826097</v>
      </c>
      <c r="AJ78" s="669">
        <f t="shared" si="33"/>
        <v>15.966386554621836</v>
      </c>
      <c r="AK78" s="669">
        <f t="shared" si="34"/>
        <v>4.3859649122807154</v>
      </c>
      <c r="AL78" s="669">
        <f t="shared" si="35"/>
        <v>4.5871559633027248</v>
      </c>
      <c r="AM78" s="669">
        <f t="shared" si="36"/>
        <v>5.8252427184465994</v>
      </c>
      <c r="AN78" s="669">
        <f t="shared" si="37"/>
        <v>5.1020408163265252</v>
      </c>
      <c r="AO78" s="669">
        <f t="shared" si="38"/>
        <v>2.0833333333333259</v>
      </c>
      <c r="AP78" s="669">
        <f t="shared" si="39"/>
        <v>0</v>
      </c>
      <c r="AQ78" s="669">
        <f t="shared" si="40"/>
        <v>0</v>
      </c>
      <c r="AR78" s="669">
        <f t="shared" si="41"/>
        <v>0</v>
      </c>
      <c r="AS78" s="670">
        <f t="shared" si="42"/>
        <v>6.3065153460250292</v>
      </c>
      <c r="AT78" s="671">
        <f t="shared" si="43"/>
        <v>6.2202738059079428</v>
      </c>
    </row>
    <row r="79" spans="1:46" ht="11.25" customHeight="1" x14ac:dyDescent="0.2">
      <c r="A79" s="500" t="s">
        <v>967</v>
      </c>
      <c r="B79" s="650" t="s">
        <v>968</v>
      </c>
      <c r="C79" s="497">
        <v>5.83</v>
      </c>
      <c r="D79" s="653">
        <v>5.6099999999999994</v>
      </c>
      <c r="E79" s="498">
        <v>5.3</v>
      </c>
      <c r="F79" s="498">
        <v>4.91</v>
      </c>
      <c r="G79" s="498">
        <v>4.55</v>
      </c>
      <c r="H79" s="498">
        <v>4.18</v>
      </c>
      <c r="I79" s="499"/>
      <c r="J79" s="498">
        <v>3.8025000000000002</v>
      </c>
      <c r="K79" s="654">
        <v>3.57</v>
      </c>
      <c r="L79" s="499"/>
      <c r="M79" s="503">
        <v>3.57</v>
      </c>
      <c r="N79" s="656">
        <v>3.57</v>
      </c>
      <c r="O79" s="656">
        <v>3.5274999999999999</v>
      </c>
      <c r="P79" s="656">
        <v>3.33</v>
      </c>
      <c r="Q79" s="656">
        <v>3.05</v>
      </c>
      <c r="R79" s="656">
        <v>2.83</v>
      </c>
      <c r="S79" s="652">
        <v>2.8</v>
      </c>
      <c r="T79" s="656">
        <v>2.8</v>
      </c>
      <c r="U79" s="656">
        <v>2.74</v>
      </c>
      <c r="V79" s="656">
        <v>2.48</v>
      </c>
      <c r="W79" s="656">
        <v>2.2000000000000002</v>
      </c>
      <c r="X79" s="656">
        <v>2.0499999999999998</v>
      </c>
      <c r="Y79" s="653">
        <f t="shared" si="22"/>
        <v>72.699999999999989</v>
      </c>
      <c r="Z79" s="1019">
        <f t="shared" si="23"/>
        <v>3.9215686274509887</v>
      </c>
      <c r="AA79" s="669">
        <f t="shared" si="24"/>
        <v>5.8490566037735725</v>
      </c>
      <c r="AB79" s="669">
        <f t="shared" si="25"/>
        <v>7.9429735234215926</v>
      </c>
      <c r="AC79" s="669">
        <f t="shared" si="26"/>
        <v>7.9120879120879284</v>
      </c>
      <c r="AD79" s="669">
        <f t="shared" si="27"/>
        <v>8.8516746411483318</v>
      </c>
      <c r="AE79" s="669">
        <f t="shared" si="28"/>
        <v>9.9276791584483668</v>
      </c>
      <c r="AF79" s="669">
        <f t="shared" si="29"/>
        <v>6.512605042016828</v>
      </c>
      <c r="AG79" s="669">
        <f t="shared" si="30"/>
        <v>0</v>
      </c>
      <c r="AH79" s="669">
        <f t="shared" si="31"/>
        <v>0</v>
      </c>
      <c r="AI79" s="669">
        <f t="shared" si="32"/>
        <v>1.2048192771084265</v>
      </c>
      <c r="AJ79" s="669">
        <f t="shared" si="33"/>
        <v>5.9309309309309333</v>
      </c>
      <c r="AK79" s="669">
        <f t="shared" si="34"/>
        <v>9.1803278688524781</v>
      </c>
      <c r="AL79" s="669">
        <f t="shared" si="35"/>
        <v>7.7738515901059957</v>
      </c>
      <c r="AM79" s="669">
        <f t="shared" si="36"/>
        <v>1.0714285714285898</v>
      </c>
      <c r="AN79" s="669">
        <f t="shared" si="37"/>
        <v>0</v>
      </c>
      <c r="AO79" s="669">
        <f t="shared" si="38"/>
        <v>2.1897810218977964</v>
      </c>
      <c r="AP79" s="669">
        <f t="shared" si="39"/>
        <v>10.483870967741948</v>
      </c>
      <c r="AQ79" s="669">
        <f t="shared" si="40"/>
        <v>12.72727272727272</v>
      </c>
      <c r="AR79" s="669">
        <f t="shared" si="41"/>
        <v>7.317073170731736</v>
      </c>
      <c r="AS79" s="670">
        <f t="shared" si="42"/>
        <v>5.7261579807588543</v>
      </c>
      <c r="AT79" s="671">
        <f t="shared" si="43"/>
        <v>3.9744649591173706</v>
      </c>
    </row>
    <row r="80" spans="1:46" ht="11.25" customHeight="1" x14ac:dyDescent="0.2">
      <c r="A80" s="500" t="s">
        <v>1017</v>
      </c>
      <c r="B80" s="650" t="s">
        <v>1018</v>
      </c>
      <c r="C80" s="497">
        <v>7.9</v>
      </c>
      <c r="D80" s="653">
        <v>4.8099999999999996</v>
      </c>
      <c r="E80" s="498">
        <v>2.04</v>
      </c>
      <c r="F80" s="498">
        <v>1.64</v>
      </c>
      <c r="G80" s="498">
        <v>1.23</v>
      </c>
      <c r="H80" s="498">
        <v>0.88</v>
      </c>
      <c r="I80" s="499"/>
      <c r="J80" s="498">
        <v>0.61</v>
      </c>
      <c r="K80" s="496">
        <v>0.4</v>
      </c>
      <c r="L80" s="499"/>
      <c r="M80" s="655">
        <v>7.0000000000000007E-2</v>
      </c>
      <c r="N80" s="652">
        <v>0</v>
      </c>
      <c r="O80" s="652">
        <v>0</v>
      </c>
      <c r="P80" s="652">
        <v>0</v>
      </c>
      <c r="Q80" s="652">
        <v>0</v>
      </c>
      <c r="R80" s="652">
        <v>0</v>
      </c>
      <c r="S80" s="652">
        <v>0</v>
      </c>
      <c r="T80" s="652">
        <v>0</v>
      </c>
      <c r="U80" s="652">
        <v>0</v>
      </c>
      <c r="V80" s="652">
        <v>0</v>
      </c>
      <c r="W80" s="652">
        <v>0</v>
      </c>
      <c r="X80" s="652">
        <v>0</v>
      </c>
      <c r="Y80" s="653">
        <f t="shared" si="22"/>
        <v>19.579999999999998</v>
      </c>
      <c r="Z80" s="1019">
        <f t="shared" si="23"/>
        <v>64.241164241164256</v>
      </c>
      <c r="AA80" s="669">
        <f t="shared" si="24"/>
        <v>135.78431372549016</v>
      </c>
      <c r="AB80" s="669">
        <f t="shared" si="25"/>
        <v>24.390243902439025</v>
      </c>
      <c r="AC80" s="669">
        <f t="shared" si="26"/>
        <v>33.333333333333329</v>
      </c>
      <c r="AD80" s="669">
        <f t="shared" si="27"/>
        <v>39.772727272727273</v>
      </c>
      <c r="AE80" s="669">
        <f t="shared" si="28"/>
        <v>44.262295081967217</v>
      </c>
      <c r="AF80" s="669">
        <f t="shared" si="29"/>
        <v>52.499999999999993</v>
      </c>
      <c r="AG80" s="669">
        <f t="shared" si="30"/>
        <v>471.42857142857144</v>
      </c>
      <c r="AH80" s="669" t="str">
        <f t="shared" si="31"/>
        <v>n/a</v>
      </c>
      <c r="AI80" s="669" t="str">
        <f t="shared" si="32"/>
        <v>n/a</v>
      </c>
      <c r="AJ80" s="669" t="str">
        <f t="shared" si="33"/>
        <v>n/a</v>
      </c>
      <c r="AK80" s="669" t="str">
        <f t="shared" si="34"/>
        <v>n/a</v>
      </c>
      <c r="AL80" s="669" t="str">
        <f t="shared" si="35"/>
        <v>n/a</v>
      </c>
      <c r="AM80" s="669" t="str">
        <f t="shared" si="36"/>
        <v>n/a</v>
      </c>
      <c r="AN80" s="669" t="str">
        <f t="shared" si="37"/>
        <v>n/a</v>
      </c>
      <c r="AO80" s="669" t="str">
        <f t="shared" si="38"/>
        <v>n/a</v>
      </c>
      <c r="AP80" s="669" t="str">
        <f t="shared" si="39"/>
        <v>n/a</v>
      </c>
      <c r="AQ80" s="669" t="str">
        <f t="shared" si="40"/>
        <v>n/a</v>
      </c>
      <c r="AR80" s="669" t="str">
        <f t="shared" si="41"/>
        <v>n/a</v>
      </c>
      <c r="AS80" s="670">
        <f t="shared" si="42"/>
        <v>108.21408112321159</v>
      </c>
      <c r="AT80" s="671">
        <f t="shared" si="43"/>
        <v>150.77427398919582</v>
      </c>
    </row>
    <row r="81" spans="1:46" ht="11.25" customHeight="1" x14ac:dyDescent="0.2">
      <c r="A81" s="480" t="s">
        <v>971</v>
      </c>
      <c r="B81" s="914" t="s">
        <v>972</v>
      </c>
      <c r="C81" s="497">
        <v>0.78</v>
      </c>
      <c r="D81" s="653">
        <v>0.72</v>
      </c>
      <c r="E81" s="502">
        <v>0.68</v>
      </c>
      <c r="F81" s="498">
        <v>0.66</v>
      </c>
      <c r="G81" s="498">
        <v>0.62</v>
      </c>
      <c r="H81" s="498">
        <v>0.3</v>
      </c>
      <c r="I81" s="499"/>
      <c r="J81" s="502">
        <v>0</v>
      </c>
      <c r="K81" s="654">
        <v>0</v>
      </c>
      <c r="L81" s="499"/>
      <c r="M81" s="503">
        <v>0</v>
      </c>
      <c r="N81" s="652">
        <v>0</v>
      </c>
      <c r="O81" s="652">
        <v>0</v>
      </c>
      <c r="P81" s="652">
        <v>0</v>
      </c>
      <c r="Q81" s="652">
        <v>0</v>
      </c>
      <c r="R81" s="652">
        <v>0</v>
      </c>
      <c r="S81" s="652">
        <v>0</v>
      </c>
      <c r="T81" s="652">
        <v>0</v>
      </c>
      <c r="U81" s="652">
        <v>0</v>
      </c>
      <c r="V81" s="652">
        <v>0.3</v>
      </c>
      <c r="W81" s="652">
        <v>0.3</v>
      </c>
      <c r="X81" s="652">
        <v>0.3</v>
      </c>
      <c r="Y81" s="653">
        <f t="shared" si="22"/>
        <v>4.66</v>
      </c>
      <c r="Z81" s="1019">
        <f t="shared" si="23"/>
        <v>8.3333333333333481</v>
      </c>
      <c r="AA81" s="669">
        <f t="shared" si="24"/>
        <v>5.8823529411764497</v>
      </c>
      <c r="AB81" s="669">
        <f t="shared" si="25"/>
        <v>3.0303030303030276</v>
      </c>
      <c r="AC81" s="669">
        <f t="shared" si="26"/>
        <v>6.4516129032258229</v>
      </c>
      <c r="AD81" s="669">
        <f t="shared" si="27"/>
        <v>106.66666666666669</v>
      </c>
      <c r="AE81" s="669" t="str">
        <f t="shared" si="28"/>
        <v>n/a</v>
      </c>
      <c r="AF81" s="669" t="str">
        <f t="shared" si="29"/>
        <v>n/a</v>
      </c>
      <c r="AG81" s="669" t="str">
        <f t="shared" si="30"/>
        <v>n/a</v>
      </c>
      <c r="AH81" s="669" t="str">
        <f t="shared" si="31"/>
        <v>n/a</v>
      </c>
      <c r="AI81" s="669" t="str">
        <f t="shared" si="32"/>
        <v>n/a</v>
      </c>
      <c r="AJ81" s="669" t="str">
        <f t="shared" si="33"/>
        <v>n/a</v>
      </c>
      <c r="AK81" s="669" t="str">
        <f t="shared" si="34"/>
        <v>n/a</v>
      </c>
      <c r="AL81" s="669" t="str">
        <f t="shared" si="35"/>
        <v>n/a</v>
      </c>
      <c r="AM81" s="669" t="str">
        <f t="shared" si="36"/>
        <v>n/a</v>
      </c>
      <c r="AN81" s="669" t="str">
        <f t="shared" si="37"/>
        <v>n/a</v>
      </c>
      <c r="AO81" s="669" t="str">
        <f t="shared" si="38"/>
        <v>n/a</v>
      </c>
      <c r="AP81" s="669">
        <f t="shared" si="39"/>
        <v>-100</v>
      </c>
      <c r="AQ81" s="669">
        <f t="shared" si="40"/>
        <v>0</v>
      </c>
      <c r="AR81" s="669">
        <f t="shared" si="41"/>
        <v>0</v>
      </c>
      <c r="AS81" s="670">
        <f t="shared" si="42"/>
        <v>3.7955336093381646</v>
      </c>
      <c r="AT81" s="671">
        <f t="shared" si="43"/>
        <v>55.313885806134223</v>
      </c>
    </row>
    <row r="82" spans="1:46" ht="11.25" customHeight="1" x14ac:dyDescent="0.2">
      <c r="A82" s="519" t="s">
        <v>973</v>
      </c>
      <c r="B82" s="507" t="s">
        <v>974</v>
      </c>
      <c r="C82" s="497">
        <v>0.46</v>
      </c>
      <c r="D82" s="510">
        <v>0.44500000000000001</v>
      </c>
      <c r="E82" s="513">
        <v>0.42499999999999999</v>
      </c>
      <c r="F82" s="512">
        <v>0.42</v>
      </c>
      <c r="G82" s="513">
        <v>0.39</v>
      </c>
      <c r="H82" s="513">
        <v>0.35</v>
      </c>
      <c r="I82" s="514"/>
      <c r="J82" s="513">
        <v>0.3</v>
      </c>
      <c r="K82" s="509">
        <v>0.24</v>
      </c>
      <c r="L82" s="514"/>
      <c r="M82" s="510">
        <v>0.17499999999999999</v>
      </c>
      <c r="N82" s="517">
        <v>0.16</v>
      </c>
      <c r="O82" s="516">
        <v>0.16</v>
      </c>
      <c r="P82" s="516">
        <v>0.1575</v>
      </c>
      <c r="Q82" s="517">
        <v>0.15</v>
      </c>
      <c r="R82" s="517">
        <v>0.15</v>
      </c>
      <c r="S82" s="517">
        <v>0.15</v>
      </c>
      <c r="T82" s="517">
        <v>0.15</v>
      </c>
      <c r="U82" s="516">
        <v>0.15</v>
      </c>
      <c r="V82" s="516">
        <v>0.14499999999999999</v>
      </c>
      <c r="W82" s="516">
        <v>0.14000000000000001</v>
      </c>
      <c r="X82" s="516">
        <v>0.13</v>
      </c>
      <c r="Y82" s="653">
        <f t="shared" si="22"/>
        <v>4.8475000000000001</v>
      </c>
      <c r="Z82" s="1019">
        <f t="shared" si="23"/>
        <v>3.3707865168539408</v>
      </c>
      <c r="AA82" s="669">
        <f t="shared" si="24"/>
        <v>4.705882352941182</v>
      </c>
      <c r="AB82" s="669">
        <f t="shared" si="25"/>
        <v>1.1904761904761862</v>
      </c>
      <c r="AC82" s="669">
        <f t="shared" si="26"/>
        <v>7.6923076923076872</v>
      </c>
      <c r="AD82" s="669">
        <f t="shared" si="27"/>
        <v>11.428571428571432</v>
      </c>
      <c r="AE82" s="669">
        <f t="shared" si="28"/>
        <v>16.666666666666675</v>
      </c>
      <c r="AF82" s="669">
        <f t="shared" si="29"/>
        <v>25</v>
      </c>
      <c r="AG82" s="669">
        <f t="shared" si="30"/>
        <v>37.142857142857146</v>
      </c>
      <c r="AH82" s="669">
        <f t="shared" si="31"/>
        <v>9.375</v>
      </c>
      <c r="AI82" s="669">
        <f t="shared" si="32"/>
        <v>0</v>
      </c>
      <c r="AJ82" s="669">
        <f t="shared" si="33"/>
        <v>1.5873015873015817</v>
      </c>
      <c r="AK82" s="669">
        <f t="shared" si="34"/>
        <v>5.0000000000000044</v>
      </c>
      <c r="AL82" s="669">
        <f t="shared" si="35"/>
        <v>0</v>
      </c>
      <c r="AM82" s="669">
        <f t="shared" si="36"/>
        <v>0</v>
      </c>
      <c r="AN82" s="669">
        <f t="shared" si="37"/>
        <v>0</v>
      </c>
      <c r="AO82" s="669">
        <f t="shared" si="38"/>
        <v>0</v>
      </c>
      <c r="AP82" s="669">
        <f t="shared" si="39"/>
        <v>3.4482758620689724</v>
      </c>
      <c r="AQ82" s="669">
        <f t="shared" si="40"/>
        <v>3.5714285714285587</v>
      </c>
      <c r="AR82" s="669">
        <f t="shared" si="41"/>
        <v>7.6923076923077094</v>
      </c>
      <c r="AS82" s="670">
        <f t="shared" si="42"/>
        <v>7.2564137738832137</v>
      </c>
      <c r="AT82" s="671">
        <f t="shared" si="43"/>
        <v>9.7349610573645524</v>
      </c>
    </row>
    <row r="83" spans="1:46" ht="11.25" customHeight="1" x14ac:dyDescent="0.2">
      <c r="A83" s="500" t="s">
        <v>969</v>
      </c>
      <c r="B83" s="650" t="s">
        <v>970</v>
      </c>
      <c r="C83" s="497">
        <v>2.0099999999999998</v>
      </c>
      <c r="D83" s="655">
        <v>1.76</v>
      </c>
      <c r="E83" s="498">
        <v>1.6</v>
      </c>
      <c r="F83" s="498">
        <v>1.46</v>
      </c>
      <c r="G83" s="498">
        <v>1.34</v>
      </c>
      <c r="H83" s="498">
        <v>1.1399999999999999</v>
      </c>
      <c r="I83" s="499"/>
      <c r="J83" s="498">
        <v>1.08</v>
      </c>
      <c r="K83" s="496">
        <v>1</v>
      </c>
      <c r="L83" s="499"/>
      <c r="M83" s="503">
        <v>0.8</v>
      </c>
      <c r="N83" s="652">
        <v>1.22</v>
      </c>
      <c r="O83" s="652">
        <v>1.64</v>
      </c>
      <c r="P83" s="656">
        <v>1.61</v>
      </c>
      <c r="Q83" s="656">
        <v>1.57</v>
      </c>
      <c r="R83" s="656">
        <v>1.53</v>
      </c>
      <c r="S83" s="656">
        <v>1.49</v>
      </c>
      <c r="T83" s="656">
        <v>1.45</v>
      </c>
      <c r="U83" s="656">
        <v>1.35</v>
      </c>
      <c r="V83" s="656">
        <v>1.23</v>
      </c>
      <c r="W83" s="656">
        <v>1.1100000000000001</v>
      </c>
      <c r="X83" s="656">
        <v>0.99</v>
      </c>
      <c r="Y83" s="653">
        <f t="shared" si="22"/>
        <v>27.380000000000003</v>
      </c>
      <c r="Z83" s="1019">
        <f t="shared" si="23"/>
        <v>14.204545454545435</v>
      </c>
      <c r="AA83" s="669">
        <f t="shared" si="24"/>
        <v>9.9999999999999858</v>
      </c>
      <c r="AB83" s="669">
        <f t="shared" si="25"/>
        <v>9.5890410958904262</v>
      </c>
      <c r="AC83" s="669">
        <f t="shared" si="26"/>
        <v>8.9552238805969964</v>
      </c>
      <c r="AD83" s="669">
        <f t="shared" si="27"/>
        <v>17.543859649122815</v>
      </c>
      <c r="AE83" s="669">
        <f t="shared" si="28"/>
        <v>5.5555555555555358</v>
      </c>
      <c r="AF83" s="669">
        <f t="shared" si="29"/>
        <v>8.0000000000000071</v>
      </c>
      <c r="AG83" s="669">
        <f t="shared" si="30"/>
        <v>25</v>
      </c>
      <c r="AH83" s="669">
        <f t="shared" si="31"/>
        <v>-34.426229508196712</v>
      </c>
      <c r="AI83" s="669">
        <f t="shared" si="32"/>
        <v>-25.609756097560975</v>
      </c>
      <c r="AJ83" s="669">
        <f t="shared" si="33"/>
        <v>1.8633540372670732</v>
      </c>
      <c r="AK83" s="669">
        <f t="shared" si="34"/>
        <v>2.5477707006369421</v>
      </c>
      <c r="AL83" s="669">
        <f t="shared" si="35"/>
        <v>2.6143790849673332</v>
      </c>
      <c r="AM83" s="669">
        <f t="shared" si="36"/>
        <v>2.6845637583892579</v>
      </c>
      <c r="AN83" s="669">
        <f t="shared" si="37"/>
        <v>2.7586206896551779</v>
      </c>
      <c r="AO83" s="669">
        <f t="shared" si="38"/>
        <v>7.4074074074073959</v>
      </c>
      <c r="AP83" s="669">
        <f t="shared" si="39"/>
        <v>9.7560975609756184</v>
      </c>
      <c r="AQ83" s="669">
        <f t="shared" si="40"/>
        <v>10.810810810810789</v>
      </c>
      <c r="AR83" s="669">
        <f t="shared" si="41"/>
        <v>12.121212121212132</v>
      </c>
      <c r="AS83" s="670">
        <f t="shared" si="42"/>
        <v>4.8092871684881713</v>
      </c>
      <c r="AT83" s="671">
        <f t="shared" si="43"/>
        <v>13.639401546587459</v>
      </c>
    </row>
    <row r="84" spans="1:46" ht="11.25" customHeight="1" x14ac:dyDescent="0.2">
      <c r="A84" s="501" t="s">
        <v>414</v>
      </c>
      <c r="B84" s="650" t="s">
        <v>415</v>
      </c>
      <c r="C84" s="497">
        <v>1.78</v>
      </c>
      <c r="D84" s="655">
        <v>1.6199999999999999</v>
      </c>
      <c r="E84" s="498">
        <v>1.4650000000000001</v>
      </c>
      <c r="F84" s="498">
        <v>1.33</v>
      </c>
      <c r="G84" s="498">
        <v>1.21</v>
      </c>
      <c r="H84" s="498">
        <v>1.0900000000000001</v>
      </c>
      <c r="I84" s="499" t="s">
        <v>90</v>
      </c>
      <c r="J84" s="498">
        <v>0.96</v>
      </c>
      <c r="K84" s="496">
        <v>0.9</v>
      </c>
      <c r="L84" s="499"/>
      <c r="M84" s="655">
        <v>0.86</v>
      </c>
      <c r="N84" s="656">
        <v>0.82</v>
      </c>
      <c r="O84" s="656">
        <v>0.4</v>
      </c>
      <c r="P84" s="652">
        <v>0</v>
      </c>
      <c r="Q84" s="652">
        <v>0</v>
      </c>
      <c r="R84" s="652">
        <v>0</v>
      </c>
      <c r="S84" s="652">
        <v>0</v>
      </c>
      <c r="T84" s="652">
        <v>0</v>
      </c>
      <c r="U84" s="652">
        <v>0</v>
      </c>
      <c r="V84" s="652">
        <v>0</v>
      </c>
      <c r="W84" s="652">
        <v>0</v>
      </c>
      <c r="X84" s="652">
        <v>0</v>
      </c>
      <c r="Y84" s="653">
        <f t="shared" si="22"/>
        <v>12.435000000000002</v>
      </c>
      <c r="Z84" s="1019">
        <f t="shared" si="23"/>
        <v>9.8765432098765427</v>
      </c>
      <c r="AA84" s="669">
        <f t="shared" si="24"/>
        <v>10.580204778156975</v>
      </c>
      <c r="AB84" s="669">
        <f t="shared" si="25"/>
        <v>10.150375939849621</v>
      </c>
      <c r="AC84" s="669">
        <f t="shared" si="26"/>
        <v>9.9173553719008378</v>
      </c>
      <c r="AD84" s="669">
        <f t="shared" si="27"/>
        <v>11.009174311926584</v>
      </c>
      <c r="AE84" s="669">
        <f t="shared" si="28"/>
        <v>13.541666666666675</v>
      </c>
      <c r="AF84" s="669">
        <f t="shared" si="29"/>
        <v>6.6666666666666652</v>
      </c>
      <c r="AG84" s="669">
        <f t="shared" si="30"/>
        <v>4.6511627906976827</v>
      </c>
      <c r="AH84" s="669">
        <f t="shared" si="31"/>
        <v>4.8780487804878092</v>
      </c>
      <c r="AI84" s="669">
        <f t="shared" si="32"/>
        <v>104.99999999999999</v>
      </c>
      <c r="AJ84" s="669" t="str">
        <f t="shared" si="33"/>
        <v>n/a</v>
      </c>
      <c r="AK84" s="669" t="str">
        <f t="shared" si="34"/>
        <v>n/a</v>
      </c>
      <c r="AL84" s="669" t="str">
        <f t="shared" si="35"/>
        <v>n/a</v>
      </c>
      <c r="AM84" s="669" t="str">
        <f t="shared" si="36"/>
        <v>n/a</v>
      </c>
      <c r="AN84" s="669" t="str">
        <f t="shared" si="37"/>
        <v>n/a</v>
      </c>
      <c r="AO84" s="669" t="str">
        <f t="shared" si="38"/>
        <v>n/a</v>
      </c>
      <c r="AP84" s="669" t="str">
        <f t="shared" si="39"/>
        <v>n/a</v>
      </c>
      <c r="AQ84" s="669" t="str">
        <f t="shared" si="40"/>
        <v>n/a</v>
      </c>
      <c r="AR84" s="669" t="str">
        <f t="shared" si="41"/>
        <v>n/a</v>
      </c>
      <c r="AS84" s="670">
        <f t="shared" si="42"/>
        <v>18.62711985162294</v>
      </c>
      <c r="AT84" s="671">
        <f t="shared" si="43"/>
        <v>30.478820958798064</v>
      </c>
    </row>
    <row r="85" spans="1:46" ht="11.25" customHeight="1" x14ac:dyDescent="0.2">
      <c r="A85" s="500" t="s">
        <v>129</v>
      </c>
      <c r="B85" s="650" t="s">
        <v>130</v>
      </c>
      <c r="C85" s="497">
        <v>1.06</v>
      </c>
      <c r="D85" s="655">
        <v>0.99399999999999999</v>
      </c>
      <c r="E85" s="498">
        <v>0.91400000000000003</v>
      </c>
      <c r="F85" s="498">
        <v>0.874</v>
      </c>
      <c r="G85" s="498">
        <v>0.83</v>
      </c>
      <c r="H85" s="498">
        <v>0.76</v>
      </c>
      <c r="I85" s="499"/>
      <c r="J85" s="498">
        <v>0.63500000000000001</v>
      </c>
      <c r="K85" s="496">
        <v>0.55000000000000004</v>
      </c>
      <c r="L85" s="499"/>
      <c r="M85" s="655">
        <v>0.52</v>
      </c>
      <c r="N85" s="656">
        <v>0.505</v>
      </c>
      <c r="O85" s="652">
        <v>0.5</v>
      </c>
      <c r="P85" s="656">
        <v>0.47749999999999998</v>
      </c>
      <c r="Q85" s="656">
        <v>0.46500000000000002</v>
      </c>
      <c r="R85" s="652">
        <v>0.45</v>
      </c>
      <c r="S85" s="656">
        <v>0.4425</v>
      </c>
      <c r="T85" s="656">
        <v>0.44</v>
      </c>
      <c r="U85" s="656">
        <v>0.43567</v>
      </c>
      <c r="V85" s="652">
        <v>0.43334</v>
      </c>
      <c r="W85" s="656">
        <v>0.42832999999999999</v>
      </c>
      <c r="X85" s="656">
        <v>0.42665999999999998</v>
      </c>
      <c r="Y85" s="653">
        <f t="shared" si="22"/>
        <v>12.140999999999998</v>
      </c>
      <c r="Z85" s="1019">
        <f t="shared" si="23"/>
        <v>6.6398390342052416</v>
      </c>
      <c r="AA85" s="669">
        <f t="shared" si="24"/>
        <v>8.7527352297593009</v>
      </c>
      <c r="AB85" s="669">
        <f t="shared" si="25"/>
        <v>4.5766590389016093</v>
      </c>
      <c r="AC85" s="669">
        <f t="shared" si="26"/>
        <v>5.3012048192771166</v>
      </c>
      <c r="AD85" s="669">
        <f t="shared" si="27"/>
        <v>9.210526315789469</v>
      </c>
      <c r="AE85" s="669">
        <f t="shared" si="28"/>
        <v>19.685039370078748</v>
      </c>
      <c r="AF85" s="669">
        <f t="shared" si="29"/>
        <v>15.454545454545453</v>
      </c>
      <c r="AG85" s="669">
        <f t="shared" si="30"/>
        <v>5.7692307692307709</v>
      </c>
      <c r="AH85" s="669">
        <f t="shared" si="31"/>
        <v>2.9702970297029729</v>
      </c>
      <c r="AI85" s="669">
        <f t="shared" si="32"/>
        <v>1.0000000000000009</v>
      </c>
      <c r="AJ85" s="669">
        <f t="shared" si="33"/>
        <v>4.7120418848167533</v>
      </c>
      <c r="AK85" s="669">
        <f t="shared" si="34"/>
        <v>2.6881720430107503</v>
      </c>
      <c r="AL85" s="669">
        <f t="shared" si="35"/>
        <v>3.3333333333333437</v>
      </c>
      <c r="AM85" s="669">
        <f t="shared" si="36"/>
        <v>1.6949152542372836</v>
      </c>
      <c r="AN85" s="669">
        <f t="shared" si="37"/>
        <v>0.56818181818181213</v>
      </c>
      <c r="AO85" s="669">
        <f t="shared" si="38"/>
        <v>0.9938715082516536</v>
      </c>
      <c r="AP85" s="669">
        <f t="shared" si="39"/>
        <v>0.53768403563021483</v>
      </c>
      <c r="AQ85" s="669">
        <f t="shared" si="40"/>
        <v>1.1696589078514341</v>
      </c>
      <c r="AR85" s="669">
        <f t="shared" si="41"/>
        <v>0.39141236581821115</v>
      </c>
      <c r="AS85" s="670">
        <f t="shared" si="42"/>
        <v>5.0236499059274822</v>
      </c>
      <c r="AT85" s="671">
        <f t="shared" si="43"/>
        <v>5.2231377246213366</v>
      </c>
    </row>
    <row r="86" spans="1:46" ht="11.25" customHeight="1" x14ac:dyDescent="0.2">
      <c r="A86" s="504" t="s">
        <v>914</v>
      </c>
      <c r="B86" s="914" t="s">
        <v>915</v>
      </c>
      <c r="C86" s="497">
        <v>1.44</v>
      </c>
      <c r="D86" s="655">
        <v>1.31</v>
      </c>
      <c r="E86" s="487">
        <v>1.19</v>
      </c>
      <c r="F86" s="487">
        <v>1.1000000000000001</v>
      </c>
      <c r="G86" s="487">
        <v>0.98</v>
      </c>
      <c r="H86" s="487">
        <v>0.86</v>
      </c>
      <c r="I86" s="488"/>
      <c r="J86" s="487">
        <v>0.78</v>
      </c>
      <c r="K86" s="490">
        <v>0.72</v>
      </c>
      <c r="L86" s="488"/>
      <c r="M86" s="505">
        <v>0.72</v>
      </c>
      <c r="N86" s="492">
        <v>0.72</v>
      </c>
      <c r="O86" s="493">
        <v>0.72</v>
      </c>
      <c r="P86" s="493">
        <v>0.6</v>
      </c>
      <c r="Q86" s="493">
        <v>0.54</v>
      </c>
      <c r="R86" s="493">
        <v>0.43511999999999995</v>
      </c>
      <c r="S86" s="493">
        <v>0.36763000000000001</v>
      </c>
      <c r="T86" s="493">
        <v>0.31509999999999999</v>
      </c>
      <c r="U86" s="492">
        <v>0.28008</v>
      </c>
      <c r="V86" s="492">
        <v>0.28008</v>
      </c>
      <c r="W86" s="493">
        <v>0.27571000000000001</v>
      </c>
      <c r="X86" s="492">
        <v>0.2626</v>
      </c>
      <c r="Y86" s="653">
        <f t="shared" si="22"/>
        <v>13.896320000000003</v>
      </c>
      <c r="Z86" s="1019">
        <f t="shared" si="23"/>
        <v>9.9236641221373887</v>
      </c>
      <c r="AA86" s="669">
        <f t="shared" si="24"/>
        <v>10.084033613445387</v>
      </c>
      <c r="AB86" s="669">
        <f t="shared" si="25"/>
        <v>8.1818181818181799</v>
      </c>
      <c r="AC86" s="669">
        <f t="shared" si="26"/>
        <v>12.244897959183687</v>
      </c>
      <c r="AD86" s="669">
        <f t="shared" si="27"/>
        <v>13.953488372093027</v>
      </c>
      <c r="AE86" s="669">
        <f t="shared" si="28"/>
        <v>10.256410256410241</v>
      </c>
      <c r="AF86" s="669">
        <f t="shared" si="29"/>
        <v>8.3333333333333481</v>
      </c>
      <c r="AG86" s="669">
        <f t="shared" si="30"/>
        <v>0</v>
      </c>
      <c r="AH86" s="669">
        <f t="shared" si="31"/>
        <v>0</v>
      </c>
      <c r="AI86" s="669">
        <f t="shared" si="32"/>
        <v>0</v>
      </c>
      <c r="AJ86" s="669">
        <f t="shared" si="33"/>
        <v>19.999999999999996</v>
      </c>
      <c r="AK86" s="669">
        <f t="shared" si="34"/>
        <v>11.111111111111093</v>
      </c>
      <c r="AL86" s="669">
        <f t="shared" si="35"/>
        <v>24.10369553226699</v>
      </c>
      <c r="AM86" s="669">
        <f t="shared" si="36"/>
        <v>18.358131817316313</v>
      </c>
      <c r="AN86" s="669">
        <f t="shared" si="37"/>
        <v>16.67089812757856</v>
      </c>
      <c r="AO86" s="669">
        <f t="shared" si="38"/>
        <v>12.503570408454735</v>
      </c>
      <c r="AP86" s="669">
        <f t="shared" si="39"/>
        <v>0</v>
      </c>
      <c r="AQ86" s="669">
        <f t="shared" si="40"/>
        <v>1.5849987305502022</v>
      </c>
      <c r="AR86" s="669">
        <f t="shared" si="41"/>
        <v>4.9923838537699883</v>
      </c>
      <c r="AS86" s="670">
        <f t="shared" si="42"/>
        <v>9.5948650220773235</v>
      </c>
      <c r="AT86" s="671">
        <f t="shared" si="43"/>
        <v>7.227945988891574</v>
      </c>
    </row>
    <row r="87" spans="1:46" ht="11.25" customHeight="1" x14ac:dyDescent="0.2">
      <c r="A87" s="501" t="s">
        <v>453</v>
      </c>
      <c r="B87" s="650" t="s">
        <v>454</v>
      </c>
      <c r="C87" s="497">
        <v>1.56</v>
      </c>
      <c r="D87" s="653">
        <v>1.52</v>
      </c>
      <c r="E87" s="498">
        <v>1.4</v>
      </c>
      <c r="F87" s="498">
        <v>1.1599999999999999</v>
      </c>
      <c r="G87" s="498">
        <v>1.08</v>
      </c>
      <c r="H87" s="498">
        <v>1</v>
      </c>
      <c r="I87" s="499"/>
      <c r="J87" s="498">
        <v>0.96</v>
      </c>
      <c r="K87" s="496">
        <v>0.92</v>
      </c>
      <c r="L87" s="499"/>
      <c r="M87" s="655">
        <v>0.84</v>
      </c>
      <c r="N87" s="656">
        <v>0.8</v>
      </c>
      <c r="O87" s="656">
        <v>0.74</v>
      </c>
      <c r="P87" s="656">
        <v>0.66</v>
      </c>
      <c r="Q87" s="652">
        <v>0.6</v>
      </c>
      <c r="R87" s="656">
        <v>0.57499999999999996</v>
      </c>
      <c r="S87" s="656">
        <v>0.44500000000000001</v>
      </c>
      <c r="T87" s="656">
        <v>7.0000000000000007E-2</v>
      </c>
      <c r="U87" s="652">
        <v>0</v>
      </c>
      <c r="V87" s="652">
        <v>0</v>
      </c>
      <c r="W87" s="652">
        <v>0</v>
      </c>
      <c r="X87" s="652">
        <v>0</v>
      </c>
      <c r="Y87" s="653">
        <f t="shared" si="22"/>
        <v>14.33</v>
      </c>
      <c r="Z87" s="1019">
        <f t="shared" si="23"/>
        <v>2.6315789473684292</v>
      </c>
      <c r="AA87" s="669">
        <f t="shared" si="24"/>
        <v>8.5714285714285854</v>
      </c>
      <c r="AB87" s="669">
        <f t="shared" si="25"/>
        <v>20.68965517241379</v>
      </c>
      <c r="AC87" s="669">
        <f t="shared" si="26"/>
        <v>7.4074074074073959</v>
      </c>
      <c r="AD87" s="669">
        <f t="shared" si="27"/>
        <v>8.0000000000000071</v>
      </c>
      <c r="AE87" s="669">
        <f t="shared" si="28"/>
        <v>4.1666666666666741</v>
      </c>
      <c r="AF87" s="669">
        <f t="shared" si="29"/>
        <v>4.3478260869565188</v>
      </c>
      <c r="AG87" s="669">
        <f t="shared" si="30"/>
        <v>9.5238095238095344</v>
      </c>
      <c r="AH87" s="669">
        <f t="shared" si="31"/>
        <v>4.9999999999999822</v>
      </c>
      <c r="AI87" s="669">
        <f t="shared" si="32"/>
        <v>8.1081081081081141</v>
      </c>
      <c r="AJ87" s="669">
        <f t="shared" si="33"/>
        <v>12.12121212121211</v>
      </c>
      <c r="AK87" s="669">
        <f t="shared" si="34"/>
        <v>10.000000000000009</v>
      </c>
      <c r="AL87" s="669">
        <f t="shared" si="35"/>
        <v>4.3478260869565188</v>
      </c>
      <c r="AM87" s="669">
        <f t="shared" si="36"/>
        <v>29.213483146067396</v>
      </c>
      <c r="AN87" s="669">
        <f t="shared" si="37"/>
        <v>535.71428571428567</v>
      </c>
      <c r="AO87" s="669" t="str">
        <f t="shared" si="38"/>
        <v>n/a</v>
      </c>
      <c r="AP87" s="669" t="str">
        <f t="shared" si="39"/>
        <v>n/a</v>
      </c>
      <c r="AQ87" s="669" t="str">
        <f t="shared" si="40"/>
        <v>n/a</v>
      </c>
      <c r="AR87" s="669" t="str">
        <f t="shared" si="41"/>
        <v>n/a</v>
      </c>
      <c r="AS87" s="670">
        <f t="shared" si="42"/>
        <v>44.656219170178716</v>
      </c>
      <c r="AT87" s="671">
        <f t="shared" si="43"/>
        <v>136.02557989771452</v>
      </c>
    </row>
    <row r="88" spans="1:46" ht="11.25" customHeight="1" x14ac:dyDescent="0.2">
      <c r="A88" s="500" t="s">
        <v>893</v>
      </c>
      <c r="B88" s="650" t="s">
        <v>894</v>
      </c>
      <c r="C88" s="497">
        <v>1.1399999999999999</v>
      </c>
      <c r="D88" s="653">
        <v>1.06</v>
      </c>
      <c r="E88" s="498">
        <v>0.98</v>
      </c>
      <c r="F88" s="498">
        <v>0.9</v>
      </c>
      <c r="G88" s="498">
        <v>0.82</v>
      </c>
      <c r="H88" s="498">
        <v>0.69499999999999995</v>
      </c>
      <c r="I88" s="499"/>
      <c r="J88" s="498">
        <v>0.61499999999999999</v>
      </c>
      <c r="K88" s="496">
        <v>0.5</v>
      </c>
      <c r="L88" s="499"/>
      <c r="M88" s="503">
        <v>0.4</v>
      </c>
      <c r="N88" s="652">
        <v>0.4</v>
      </c>
      <c r="O88" s="652">
        <v>1.45</v>
      </c>
      <c r="P88" s="656">
        <v>2.1875</v>
      </c>
      <c r="Q88" s="656">
        <v>0.35</v>
      </c>
      <c r="R88" s="652">
        <v>0</v>
      </c>
      <c r="S88" s="652">
        <v>0</v>
      </c>
      <c r="T88" s="652">
        <v>0</v>
      </c>
      <c r="U88" s="652">
        <v>0</v>
      </c>
      <c r="V88" s="652">
        <v>0</v>
      </c>
      <c r="W88" s="652">
        <v>0</v>
      </c>
      <c r="X88" s="652">
        <v>0</v>
      </c>
      <c r="Y88" s="653">
        <f t="shared" si="22"/>
        <v>11.4975</v>
      </c>
      <c r="Z88" s="1019">
        <f t="shared" si="23"/>
        <v>7.5471698113207308</v>
      </c>
      <c r="AA88" s="669">
        <f t="shared" si="24"/>
        <v>8.163265306122458</v>
      </c>
      <c r="AB88" s="669">
        <f t="shared" si="25"/>
        <v>8.8888888888888786</v>
      </c>
      <c r="AC88" s="669">
        <f t="shared" si="26"/>
        <v>9.7560975609756184</v>
      </c>
      <c r="AD88" s="669">
        <f t="shared" si="27"/>
        <v>17.985611510791365</v>
      </c>
      <c r="AE88" s="669">
        <f t="shared" si="28"/>
        <v>13.008130081300816</v>
      </c>
      <c r="AF88" s="669">
        <f t="shared" si="29"/>
        <v>23</v>
      </c>
      <c r="AG88" s="669">
        <f t="shared" si="30"/>
        <v>25</v>
      </c>
      <c r="AH88" s="669">
        <f t="shared" si="31"/>
        <v>0</v>
      </c>
      <c r="AI88" s="669">
        <f t="shared" si="32"/>
        <v>-72.41379310344827</v>
      </c>
      <c r="AJ88" s="669">
        <f t="shared" si="33"/>
        <v>-33.714285714285722</v>
      </c>
      <c r="AK88" s="669">
        <f t="shared" si="34"/>
        <v>525</v>
      </c>
      <c r="AL88" s="669" t="str">
        <f t="shared" si="35"/>
        <v>n/a</v>
      </c>
      <c r="AM88" s="669" t="str">
        <f t="shared" si="36"/>
        <v>n/a</v>
      </c>
      <c r="AN88" s="669" t="str">
        <f t="shared" si="37"/>
        <v>n/a</v>
      </c>
      <c r="AO88" s="669" t="str">
        <f t="shared" si="38"/>
        <v>n/a</v>
      </c>
      <c r="AP88" s="669" t="str">
        <f t="shared" si="39"/>
        <v>n/a</v>
      </c>
      <c r="AQ88" s="669" t="str">
        <f t="shared" si="40"/>
        <v>n/a</v>
      </c>
      <c r="AR88" s="669" t="str">
        <f t="shared" si="41"/>
        <v>n/a</v>
      </c>
      <c r="AS88" s="670">
        <f t="shared" si="42"/>
        <v>44.351757028472157</v>
      </c>
      <c r="AT88" s="671">
        <f t="shared" si="43"/>
        <v>153.84317764949901</v>
      </c>
    </row>
    <row r="89" spans="1:46" ht="11.25" customHeight="1" x14ac:dyDescent="0.2">
      <c r="A89" s="500" t="s">
        <v>993</v>
      </c>
      <c r="B89" s="650" t="s">
        <v>994</v>
      </c>
      <c r="C89" s="497">
        <v>0.62</v>
      </c>
      <c r="D89" s="653">
        <v>0.55000000000000004</v>
      </c>
      <c r="E89" s="498">
        <v>0.51</v>
      </c>
      <c r="F89" s="502">
        <v>0.48</v>
      </c>
      <c r="G89" s="502">
        <v>0.48</v>
      </c>
      <c r="H89" s="498">
        <v>0.45</v>
      </c>
      <c r="I89" s="499"/>
      <c r="J89" s="502">
        <v>0.4</v>
      </c>
      <c r="K89" s="496">
        <v>0.34</v>
      </c>
      <c r="L89" s="499"/>
      <c r="M89" s="503">
        <v>0.32</v>
      </c>
      <c r="N89" s="652">
        <v>0.48</v>
      </c>
      <c r="O89" s="656">
        <v>0.62</v>
      </c>
      <c r="P89" s="656">
        <v>0.54500000000000004</v>
      </c>
      <c r="Q89" s="656">
        <v>0.48499999999999999</v>
      </c>
      <c r="R89" s="656">
        <v>0.42</v>
      </c>
      <c r="S89" s="652">
        <v>0.4</v>
      </c>
      <c r="T89" s="652">
        <v>0.4</v>
      </c>
      <c r="U89" s="652">
        <v>0.4</v>
      </c>
      <c r="V89" s="652">
        <v>0.4</v>
      </c>
      <c r="W89" s="656">
        <v>0.39500000000000002</v>
      </c>
      <c r="X89" s="656">
        <v>0.375</v>
      </c>
      <c r="Y89" s="653">
        <f t="shared" si="22"/>
        <v>9.0700000000000021</v>
      </c>
      <c r="Z89" s="1019">
        <f t="shared" si="23"/>
        <v>12.72727272727272</v>
      </c>
      <c r="AA89" s="669">
        <f t="shared" si="24"/>
        <v>7.8431372549019773</v>
      </c>
      <c r="AB89" s="669">
        <f t="shared" si="25"/>
        <v>6.25</v>
      </c>
      <c r="AC89" s="669">
        <f t="shared" si="26"/>
        <v>0</v>
      </c>
      <c r="AD89" s="669">
        <f t="shared" si="27"/>
        <v>6.6666666666666652</v>
      </c>
      <c r="AE89" s="669">
        <f t="shared" si="28"/>
        <v>12.5</v>
      </c>
      <c r="AF89" s="669">
        <f t="shared" si="29"/>
        <v>17.647058823529417</v>
      </c>
      <c r="AG89" s="669">
        <f t="shared" si="30"/>
        <v>6.25</v>
      </c>
      <c r="AH89" s="669">
        <f t="shared" si="31"/>
        <v>-33.333333333333329</v>
      </c>
      <c r="AI89" s="669">
        <f t="shared" si="32"/>
        <v>-22.580645161290324</v>
      </c>
      <c r="AJ89" s="669">
        <f t="shared" si="33"/>
        <v>13.761467889908241</v>
      </c>
      <c r="AK89" s="669">
        <f t="shared" si="34"/>
        <v>12.371134020618557</v>
      </c>
      <c r="AL89" s="669">
        <f t="shared" si="35"/>
        <v>15.476190476190489</v>
      </c>
      <c r="AM89" s="669">
        <f t="shared" si="36"/>
        <v>4.9999999999999822</v>
      </c>
      <c r="AN89" s="669">
        <f t="shared" si="37"/>
        <v>0</v>
      </c>
      <c r="AO89" s="669">
        <f t="shared" si="38"/>
        <v>0</v>
      </c>
      <c r="AP89" s="669">
        <f t="shared" si="39"/>
        <v>0</v>
      </c>
      <c r="AQ89" s="669">
        <f t="shared" si="40"/>
        <v>1.2658227848101333</v>
      </c>
      <c r="AR89" s="669">
        <f t="shared" si="41"/>
        <v>5.3333333333333455</v>
      </c>
      <c r="AS89" s="670">
        <f t="shared" si="42"/>
        <v>3.5356897622425199</v>
      </c>
      <c r="AT89" s="671">
        <f t="shared" si="43"/>
        <v>12.548116920948015</v>
      </c>
    </row>
    <row r="90" spans="1:46" ht="11.25" customHeight="1" x14ac:dyDescent="0.2">
      <c r="A90" s="504" t="s">
        <v>1002</v>
      </c>
      <c r="B90" s="914" t="s">
        <v>1003</v>
      </c>
      <c r="C90" s="497">
        <v>6.84</v>
      </c>
      <c r="D90" s="653">
        <v>5.68</v>
      </c>
      <c r="E90" s="498">
        <v>4.3600000000000003</v>
      </c>
      <c r="F90" s="498">
        <v>3.64</v>
      </c>
      <c r="G90" s="498">
        <v>2.92</v>
      </c>
      <c r="H90" s="498">
        <v>1.94</v>
      </c>
      <c r="I90" s="499"/>
      <c r="J90" s="498">
        <v>1.76</v>
      </c>
      <c r="K90" s="654">
        <v>1.68</v>
      </c>
      <c r="L90" s="499"/>
      <c r="M90" s="503">
        <v>1.68</v>
      </c>
      <c r="N90" s="656">
        <v>1.68</v>
      </c>
      <c r="O90" s="656">
        <v>1.6</v>
      </c>
      <c r="P90" s="656">
        <v>1.4</v>
      </c>
      <c r="Q90" s="656">
        <v>1.2</v>
      </c>
      <c r="R90" s="656">
        <v>1</v>
      </c>
      <c r="S90" s="656">
        <v>0.77</v>
      </c>
      <c r="T90" s="652">
        <v>0.68</v>
      </c>
      <c r="U90" s="652">
        <v>0.68</v>
      </c>
      <c r="V90" s="656">
        <v>0.68</v>
      </c>
      <c r="W90" s="652">
        <v>0.56000000000000005</v>
      </c>
      <c r="X90" s="652">
        <v>0.56000000000000005</v>
      </c>
      <c r="Y90" s="653">
        <f t="shared" si="22"/>
        <v>41.310000000000009</v>
      </c>
      <c r="Z90" s="1019">
        <f t="shared" si="23"/>
        <v>20.422535211267601</v>
      </c>
      <c r="AA90" s="669">
        <f t="shared" si="24"/>
        <v>30.275229357798139</v>
      </c>
      <c r="AB90" s="669">
        <f t="shared" si="25"/>
        <v>19.780219780219777</v>
      </c>
      <c r="AC90" s="669">
        <f t="shared" si="26"/>
        <v>24.657534246575352</v>
      </c>
      <c r="AD90" s="669">
        <f t="shared" si="27"/>
        <v>50.515463917525771</v>
      </c>
      <c r="AE90" s="669">
        <f t="shared" si="28"/>
        <v>10.22727272727273</v>
      </c>
      <c r="AF90" s="669">
        <f t="shared" si="29"/>
        <v>4.7619047619047672</v>
      </c>
      <c r="AG90" s="669">
        <f t="shared" si="30"/>
        <v>0</v>
      </c>
      <c r="AH90" s="669">
        <f t="shared" si="31"/>
        <v>0</v>
      </c>
      <c r="AI90" s="669">
        <f t="shared" si="32"/>
        <v>4.9999999999999822</v>
      </c>
      <c r="AJ90" s="669">
        <f t="shared" si="33"/>
        <v>14.285714285714302</v>
      </c>
      <c r="AK90" s="669">
        <f t="shared" si="34"/>
        <v>16.666666666666675</v>
      </c>
      <c r="AL90" s="669">
        <f t="shared" si="35"/>
        <v>19.999999999999996</v>
      </c>
      <c r="AM90" s="669">
        <f t="shared" si="36"/>
        <v>29.870129870129869</v>
      </c>
      <c r="AN90" s="669">
        <f t="shared" si="37"/>
        <v>13.235294117647056</v>
      </c>
      <c r="AO90" s="669">
        <f t="shared" si="38"/>
        <v>0</v>
      </c>
      <c r="AP90" s="669">
        <f t="shared" si="39"/>
        <v>0</v>
      </c>
      <c r="AQ90" s="669">
        <f t="shared" si="40"/>
        <v>21.42857142857142</v>
      </c>
      <c r="AR90" s="669">
        <f t="shared" si="41"/>
        <v>0</v>
      </c>
      <c r="AS90" s="670">
        <f t="shared" si="42"/>
        <v>14.796133493225971</v>
      </c>
      <c r="AT90" s="671">
        <f t="shared" si="43"/>
        <v>13.511025288221441</v>
      </c>
    </row>
    <row r="91" spans="1:46" ht="11.25" customHeight="1" x14ac:dyDescent="0.2">
      <c r="A91" s="557" t="s">
        <v>4221</v>
      </c>
      <c r="B91" s="507" t="s">
        <v>1969</v>
      </c>
      <c r="C91" s="497">
        <v>0.54</v>
      </c>
      <c r="D91" s="1089">
        <v>0.39</v>
      </c>
      <c r="E91" s="1036">
        <v>0.25</v>
      </c>
      <c r="F91" s="1036">
        <v>0.2</v>
      </c>
      <c r="G91" s="1036">
        <v>0.12</v>
      </c>
      <c r="H91" s="1037">
        <v>0.04</v>
      </c>
      <c r="I91" s="1033"/>
      <c r="J91" s="1037">
        <v>0.04</v>
      </c>
      <c r="K91" s="1040">
        <v>0.04</v>
      </c>
      <c r="L91" s="1033"/>
      <c r="M91" s="1040">
        <v>0.04</v>
      </c>
      <c r="N91" s="1042">
        <v>0.04</v>
      </c>
      <c r="O91" s="1044">
        <v>2.88</v>
      </c>
      <c r="P91" s="1044">
        <v>2.4</v>
      </c>
      <c r="Q91" s="1044">
        <v>2.12</v>
      </c>
      <c r="R91" s="1044">
        <v>1.9</v>
      </c>
      <c r="S91" s="1044">
        <v>1.7</v>
      </c>
      <c r="T91" s="1044">
        <v>1.44</v>
      </c>
      <c r="U91" s="1044">
        <v>1.22</v>
      </c>
      <c r="V91" s="1044">
        <v>1.1399999999999999</v>
      </c>
      <c r="W91" s="1044">
        <v>1.03</v>
      </c>
      <c r="X91" s="1044">
        <v>0.92500000000000004</v>
      </c>
      <c r="Y91" s="653">
        <f t="shared" si="22"/>
        <v>18.455000000000002</v>
      </c>
      <c r="Z91" s="1019">
        <f t="shared" si="23"/>
        <v>38.46153846153846</v>
      </c>
      <c r="AA91" s="669">
        <f t="shared" si="24"/>
        <v>56.000000000000007</v>
      </c>
      <c r="AB91" s="669">
        <f t="shared" si="25"/>
        <v>25</v>
      </c>
      <c r="AC91" s="669">
        <f t="shared" si="26"/>
        <v>66.666666666666671</v>
      </c>
      <c r="AD91" s="669">
        <f t="shared" si="27"/>
        <v>200</v>
      </c>
      <c r="AE91" s="669">
        <f t="shared" si="28"/>
        <v>0</v>
      </c>
      <c r="AF91" s="669">
        <f t="shared" si="29"/>
        <v>0</v>
      </c>
      <c r="AG91" s="669">
        <f t="shared" si="30"/>
        <v>0</v>
      </c>
      <c r="AH91" s="669">
        <f t="shared" si="31"/>
        <v>0</v>
      </c>
      <c r="AI91" s="669">
        <f t="shared" si="32"/>
        <v>-98.611111111111114</v>
      </c>
      <c r="AJ91" s="669">
        <f t="shared" si="33"/>
        <v>19.999999999999996</v>
      </c>
      <c r="AK91" s="669">
        <f t="shared" si="34"/>
        <v>13.207547169811317</v>
      </c>
      <c r="AL91" s="669">
        <f t="shared" si="35"/>
        <v>11.578947368421066</v>
      </c>
      <c r="AM91" s="669">
        <f t="shared" si="36"/>
        <v>11.764705882352944</v>
      </c>
      <c r="AN91" s="669">
        <f t="shared" si="37"/>
        <v>18.055555555555557</v>
      </c>
      <c r="AO91" s="669">
        <f t="shared" si="38"/>
        <v>18.032786885245898</v>
      </c>
      <c r="AP91" s="669">
        <f t="shared" si="39"/>
        <v>7.0175438596491224</v>
      </c>
      <c r="AQ91" s="669">
        <f t="shared" si="40"/>
        <v>10.679611650485432</v>
      </c>
      <c r="AR91" s="669">
        <f t="shared" si="41"/>
        <v>11.351351351351347</v>
      </c>
      <c r="AS91" s="670">
        <f t="shared" si="42"/>
        <v>21.537112828419296</v>
      </c>
      <c r="AT91" s="671">
        <f t="shared" si="43"/>
        <v>53.94752882387089</v>
      </c>
    </row>
    <row r="92" spans="1:46" ht="11.25" customHeight="1" x14ac:dyDescent="0.2">
      <c r="A92" s="501" t="s">
        <v>1005</v>
      </c>
      <c r="B92" s="650" t="s">
        <v>1006</v>
      </c>
      <c r="C92" s="497">
        <v>0.76</v>
      </c>
      <c r="D92" s="655">
        <v>0.68</v>
      </c>
      <c r="E92" s="498">
        <v>0.6</v>
      </c>
      <c r="F92" s="498">
        <v>0.52</v>
      </c>
      <c r="G92" s="498">
        <v>0.43</v>
      </c>
      <c r="H92" s="498">
        <v>0.39</v>
      </c>
      <c r="I92" s="499"/>
      <c r="J92" s="498">
        <v>0.36</v>
      </c>
      <c r="K92" s="654">
        <v>0</v>
      </c>
      <c r="L92" s="499"/>
      <c r="M92" s="503">
        <v>0</v>
      </c>
      <c r="N92" s="652">
        <v>0</v>
      </c>
      <c r="O92" s="652">
        <v>0</v>
      </c>
      <c r="P92" s="652">
        <v>0</v>
      </c>
      <c r="Q92" s="652">
        <v>0</v>
      </c>
      <c r="R92" s="652">
        <v>0</v>
      </c>
      <c r="S92" s="652">
        <v>0</v>
      </c>
      <c r="T92" s="652">
        <v>0</v>
      </c>
      <c r="U92" s="652">
        <v>0</v>
      </c>
      <c r="V92" s="652">
        <v>0</v>
      </c>
      <c r="W92" s="652">
        <v>0</v>
      </c>
      <c r="X92" s="652">
        <v>0</v>
      </c>
      <c r="Y92" s="653">
        <f t="shared" si="22"/>
        <v>3.74</v>
      </c>
      <c r="Z92" s="1019">
        <f t="shared" si="23"/>
        <v>11.764705882352944</v>
      </c>
      <c r="AA92" s="669">
        <f t="shared" si="24"/>
        <v>13.333333333333353</v>
      </c>
      <c r="AB92" s="669">
        <f t="shared" si="25"/>
        <v>15.384615384615374</v>
      </c>
      <c r="AC92" s="669">
        <f t="shared" si="26"/>
        <v>20.930232558139551</v>
      </c>
      <c r="AD92" s="669">
        <f t="shared" si="27"/>
        <v>10.256410256410241</v>
      </c>
      <c r="AE92" s="669">
        <f t="shared" si="28"/>
        <v>8.3333333333333481</v>
      </c>
      <c r="AF92" s="669" t="str">
        <f t="shared" si="29"/>
        <v>n/a</v>
      </c>
      <c r="AG92" s="669" t="str">
        <f t="shared" si="30"/>
        <v>n/a</v>
      </c>
      <c r="AH92" s="669" t="str">
        <f t="shared" si="31"/>
        <v>n/a</v>
      </c>
      <c r="AI92" s="669" t="str">
        <f t="shared" si="32"/>
        <v>n/a</v>
      </c>
      <c r="AJ92" s="669" t="str">
        <f t="shared" si="33"/>
        <v>n/a</v>
      </c>
      <c r="AK92" s="669" t="str">
        <f t="shared" si="34"/>
        <v>n/a</v>
      </c>
      <c r="AL92" s="669" t="str">
        <f t="shared" si="35"/>
        <v>n/a</v>
      </c>
      <c r="AM92" s="669" t="str">
        <f t="shared" si="36"/>
        <v>n/a</v>
      </c>
      <c r="AN92" s="669" t="str">
        <f t="shared" si="37"/>
        <v>n/a</v>
      </c>
      <c r="AO92" s="669" t="str">
        <f t="shared" si="38"/>
        <v>n/a</v>
      </c>
      <c r="AP92" s="669" t="str">
        <f t="shared" si="39"/>
        <v>n/a</v>
      </c>
      <c r="AQ92" s="669" t="str">
        <f t="shared" si="40"/>
        <v>n/a</v>
      </c>
      <c r="AR92" s="669" t="str">
        <f t="shared" si="41"/>
        <v>n/a</v>
      </c>
      <c r="AS92" s="670">
        <f t="shared" si="42"/>
        <v>13.333771791364134</v>
      </c>
      <c r="AT92" s="671">
        <f t="shared" si="43"/>
        <v>4.4463171824234866</v>
      </c>
    </row>
    <row r="93" spans="1:46" ht="11.25" customHeight="1" x14ac:dyDescent="0.2">
      <c r="A93" s="500" t="s">
        <v>1020</v>
      </c>
      <c r="B93" s="650" t="s">
        <v>1021</v>
      </c>
      <c r="C93" s="497">
        <v>0.6</v>
      </c>
      <c r="D93" s="655">
        <v>0.56000000000000005</v>
      </c>
      <c r="E93" s="498">
        <v>0.52</v>
      </c>
      <c r="F93" s="498">
        <v>0.47332999999999997</v>
      </c>
      <c r="G93" s="498">
        <v>0.42668</v>
      </c>
      <c r="H93" s="498">
        <v>0.39034999999999997</v>
      </c>
      <c r="I93" s="499"/>
      <c r="J93" s="498">
        <v>0.33580999999999994</v>
      </c>
      <c r="K93" s="654">
        <v>0.29871999999999999</v>
      </c>
      <c r="L93" s="499"/>
      <c r="M93" s="654">
        <v>0.29871999999999999</v>
      </c>
      <c r="N93" s="535">
        <v>0.29871999999999999</v>
      </c>
      <c r="O93" s="656">
        <v>0.29298000000000002</v>
      </c>
      <c r="P93" s="656">
        <v>0.2681</v>
      </c>
      <c r="Q93" s="656">
        <v>0.22214</v>
      </c>
      <c r="R93" s="652">
        <v>0.15065000000000001</v>
      </c>
      <c r="S93" s="652">
        <v>0.16170999999999999</v>
      </c>
      <c r="T93" s="656">
        <v>0.17359999999999998</v>
      </c>
      <c r="U93" s="652">
        <v>0.17019999999999999</v>
      </c>
      <c r="V93" s="652">
        <v>0.17019999999999999</v>
      </c>
      <c r="W93" s="656">
        <v>0.16764999999999999</v>
      </c>
      <c r="X93" s="652">
        <v>0.1668</v>
      </c>
      <c r="Y93" s="653">
        <f t="shared" si="22"/>
        <v>6.1463600000000014</v>
      </c>
      <c r="Z93" s="1019">
        <f t="shared" si="23"/>
        <v>7.1428571428571397</v>
      </c>
      <c r="AA93" s="669">
        <f t="shared" si="24"/>
        <v>7.6923076923077094</v>
      </c>
      <c r="AB93" s="669">
        <f t="shared" si="25"/>
        <v>9.8599285910464296</v>
      </c>
      <c r="AC93" s="669">
        <f t="shared" si="26"/>
        <v>10.933252085872303</v>
      </c>
      <c r="AD93" s="669">
        <f t="shared" si="27"/>
        <v>9.3070321506340647</v>
      </c>
      <c r="AE93" s="669">
        <f t="shared" si="28"/>
        <v>16.241326940829648</v>
      </c>
      <c r="AF93" s="669">
        <f t="shared" si="29"/>
        <v>12.416309587573625</v>
      </c>
      <c r="AG93" s="669">
        <f t="shared" si="30"/>
        <v>0</v>
      </c>
      <c r="AH93" s="669">
        <f t="shared" si="31"/>
        <v>0</v>
      </c>
      <c r="AI93" s="669">
        <f t="shared" si="32"/>
        <v>1.9591781008942544</v>
      </c>
      <c r="AJ93" s="669">
        <f t="shared" si="33"/>
        <v>9.2801193584483457</v>
      </c>
      <c r="AK93" s="669">
        <f t="shared" si="34"/>
        <v>20.68965517241379</v>
      </c>
      <c r="AL93" s="669">
        <f t="shared" si="35"/>
        <v>47.454364420843007</v>
      </c>
      <c r="AM93" s="669">
        <f t="shared" si="36"/>
        <v>-6.8394038711273142</v>
      </c>
      <c r="AN93" s="669">
        <f t="shared" si="37"/>
        <v>-6.849078341013815</v>
      </c>
      <c r="AO93" s="669">
        <f t="shared" si="38"/>
        <v>1.9976498237367801</v>
      </c>
      <c r="AP93" s="669">
        <f t="shared" si="39"/>
        <v>0</v>
      </c>
      <c r="AQ93" s="669">
        <f t="shared" si="40"/>
        <v>1.5210259469132126</v>
      </c>
      <c r="AR93" s="669">
        <f t="shared" si="41"/>
        <v>0.50959232613907446</v>
      </c>
      <c r="AS93" s="670">
        <f t="shared" si="42"/>
        <v>7.5429535330720157</v>
      </c>
      <c r="AT93" s="671">
        <f t="shared" si="43"/>
        <v>12.066193211652205</v>
      </c>
    </row>
    <row r="94" spans="1:46" ht="11.25" customHeight="1" x14ac:dyDescent="0.2">
      <c r="A94" s="500" t="s">
        <v>455</v>
      </c>
      <c r="B94" s="650" t="s">
        <v>456</v>
      </c>
      <c r="C94" s="497">
        <v>0.93</v>
      </c>
      <c r="D94" s="655">
        <v>0.78</v>
      </c>
      <c r="E94" s="498">
        <v>0.73</v>
      </c>
      <c r="F94" s="498">
        <v>0.69</v>
      </c>
      <c r="G94" s="498">
        <v>0.63500000000000001</v>
      </c>
      <c r="H94" s="498">
        <v>0.59</v>
      </c>
      <c r="I94" s="499"/>
      <c r="J94" s="498">
        <v>0.55000000000000004</v>
      </c>
      <c r="K94" s="496">
        <v>0.51</v>
      </c>
      <c r="L94" s="499"/>
      <c r="M94" s="655">
        <v>0.47</v>
      </c>
      <c r="N94" s="656">
        <v>0.44500000000000001</v>
      </c>
      <c r="O94" s="656">
        <v>0.41</v>
      </c>
      <c r="P94" s="656">
        <v>0.37</v>
      </c>
      <c r="Q94" s="656">
        <v>0.33</v>
      </c>
      <c r="R94" s="656">
        <v>0.28999999999999998</v>
      </c>
      <c r="S94" s="656">
        <v>0.25750000000000001</v>
      </c>
      <c r="T94" s="656">
        <v>0.22750000000000001</v>
      </c>
      <c r="U94" s="656">
        <v>0.19</v>
      </c>
      <c r="V94" s="656">
        <v>0.18</v>
      </c>
      <c r="W94" s="656">
        <v>0.16</v>
      </c>
      <c r="X94" s="656">
        <v>0.125</v>
      </c>
      <c r="Y94" s="653">
        <f t="shared" si="22"/>
        <v>8.8699999999999992</v>
      </c>
      <c r="Z94" s="1019">
        <f t="shared" si="23"/>
        <v>19.23076923076923</v>
      </c>
      <c r="AA94" s="669">
        <f t="shared" si="24"/>
        <v>6.8493150684931559</v>
      </c>
      <c r="AB94" s="669">
        <f t="shared" si="25"/>
        <v>5.7971014492753659</v>
      </c>
      <c r="AC94" s="669">
        <f t="shared" si="26"/>
        <v>8.6614173228346303</v>
      </c>
      <c r="AD94" s="669">
        <f t="shared" si="27"/>
        <v>7.6271186440677985</v>
      </c>
      <c r="AE94" s="669">
        <f t="shared" si="28"/>
        <v>7.2727272727272529</v>
      </c>
      <c r="AF94" s="669">
        <f t="shared" si="29"/>
        <v>7.8431372549019773</v>
      </c>
      <c r="AG94" s="669">
        <f t="shared" si="30"/>
        <v>8.5106382978723527</v>
      </c>
      <c r="AH94" s="669">
        <f t="shared" si="31"/>
        <v>5.6179775280898792</v>
      </c>
      <c r="AI94" s="669">
        <f t="shared" si="32"/>
        <v>8.5365853658536661</v>
      </c>
      <c r="AJ94" s="669">
        <f t="shared" si="33"/>
        <v>10.810810810810811</v>
      </c>
      <c r="AK94" s="669">
        <f t="shared" si="34"/>
        <v>12.12121212121211</v>
      </c>
      <c r="AL94" s="669">
        <f t="shared" si="35"/>
        <v>13.793103448275868</v>
      </c>
      <c r="AM94" s="669">
        <f t="shared" si="36"/>
        <v>12.621359223300965</v>
      </c>
      <c r="AN94" s="669">
        <f t="shared" si="37"/>
        <v>13.186813186813184</v>
      </c>
      <c r="AO94" s="669">
        <f t="shared" si="38"/>
        <v>19.736842105263165</v>
      </c>
      <c r="AP94" s="669">
        <f t="shared" si="39"/>
        <v>5.555555555555558</v>
      </c>
      <c r="AQ94" s="669">
        <f t="shared" si="40"/>
        <v>12.5</v>
      </c>
      <c r="AR94" s="669">
        <f t="shared" si="41"/>
        <v>28.000000000000004</v>
      </c>
      <c r="AS94" s="670">
        <f t="shared" si="42"/>
        <v>11.277499151900894</v>
      </c>
      <c r="AT94" s="671">
        <f t="shared" si="43"/>
        <v>5.8034741089942408</v>
      </c>
    </row>
    <row r="95" spans="1:46" ht="11.25" customHeight="1" x14ac:dyDescent="0.2">
      <c r="A95" s="545" t="s">
        <v>991</v>
      </c>
      <c r="B95" s="914" t="s">
        <v>992</v>
      </c>
      <c r="C95" s="497">
        <v>1.33</v>
      </c>
      <c r="D95" s="655">
        <v>0.98</v>
      </c>
      <c r="E95" s="487">
        <v>0.83</v>
      </c>
      <c r="F95" s="489">
        <v>0.72</v>
      </c>
      <c r="G95" s="487">
        <v>0.69</v>
      </c>
      <c r="H95" s="487">
        <v>0.4</v>
      </c>
      <c r="I95" s="488"/>
      <c r="J95" s="489">
        <v>0.04</v>
      </c>
      <c r="K95" s="490">
        <v>0.04</v>
      </c>
      <c r="L95" s="488"/>
      <c r="M95" s="505">
        <v>0.04</v>
      </c>
      <c r="N95" s="492">
        <v>0.08</v>
      </c>
      <c r="O95" s="492">
        <v>0.65</v>
      </c>
      <c r="P95" s="493">
        <v>0.76</v>
      </c>
      <c r="Q95" s="493">
        <v>0.72</v>
      </c>
      <c r="R95" s="493">
        <v>0.68</v>
      </c>
      <c r="S95" s="493">
        <v>0.64</v>
      </c>
      <c r="T95" s="492">
        <v>0.6</v>
      </c>
      <c r="U95" s="493">
        <v>0.59</v>
      </c>
      <c r="V95" s="492">
        <v>0.56000000000000005</v>
      </c>
      <c r="W95" s="493">
        <v>0.54</v>
      </c>
      <c r="X95" s="492">
        <v>0.45</v>
      </c>
      <c r="Y95" s="653">
        <f t="shared" si="22"/>
        <v>11.34</v>
      </c>
      <c r="Z95" s="1019">
        <f t="shared" si="23"/>
        <v>35.714285714285722</v>
      </c>
      <c r="AA95" s="669">
        <f t="shared" si="24"/>
        <v>18.07228915662651</v>
      </c>
      <c r="AB95" s="669">
        <f t="shared" si="25"/>
        <v>15.277777777777768</v>
      </c>
      <c r="AC95" s="669">
        <f t="shared" si="26"/>
        <v>4.3478260869565188</v>
      </c>
      <c r="AD95" s="669">
        <f t="shared" si="27"/>
        <v>72.499999999999986</v>
      </c>
      <c r="AE95" s="669">
        <f t="shared" si="28"/>
        <v>900</v>
      </c>
      <c r="AF95" s="669">
        <f t="shared" si="29"/>
        <v>0</v>
      </c>
      <c r="AG95" s="669">
        <f t="shared" si="30"/>
        <v>0</v>
      </c>
      <c r="AH95" s="669">
        <f t="shared" si="31"/>
        <v>-50</v>
      </c>
      <c r="AI95" s="669">
        <f t="shared" si="32"/>
        <v>-87.692307692307693</v>
      </c>
      <c r="AJ95" s="669">
        <f t="shared" si="33"/>
        <v>-14.473684210526317</v>
      </c>
      <c r="AK95" s="669">
        <f t="shared" si="34"/>
        <v>5.555555555555558</v>
      </c>
      <c r="AL95" s="669">
        <f t="shared" si="35"/>
        <v>5.8823529411764497</v>
      </c>
      <c r="AM95" s="669">
        <f t="shared" si="36"/>
        <v>6.25</v>
      </c>
      <c r="AN95" s="669">
        <f t="shared" si="37"/>
        <v>6.6666666666666652</v>
      </c>
      <c r="AO95" s="669">
        <f t="shared" si="38"/>
        <v>1.6949152542372836</v>
      </c>
      <c r="AP95" s="669">
        <f t="shared" si="39"/>
        <v>5.3571428571428381</v>
      </c>
      <c r="AQ95" s="669">
        <f t="shared" si="40"/>
        <v>3.7037037037036979</v>
      </c>
      <c r="AR95" s="669">
        <f t="shared" si="41"/>
        <v>19.999999999999996</v>
      </c>
      <c r="AS95" s="670">
        <f t="shared" si="42"/>
        <v>49.939817042699723</v>
      </c>
      <c r="AT95" s="671">
        <f t="shared" si="43"/>
        <v>208.26247480918133</v>
      </c>
    </row>
    <row r="96" spans="1:46" ht="11.25" customHeight="1" x14ac:dyDescent="0.2">
      <c r="A96" s="519" t="s">
        <v>998</v>
      </c>
      <c r="B96" s="507" t="s">
        <v>999</v>
      </c>
      <c r="C96" s="497">
        <v>1.5149999999999999</v>
      </c>
      <c r="D96" s="518">
        <v>1.26</v>
      </c>
      <c r="E96" s="498">
        <v>1.1499999999999999</v>
      </c>
      <c r="F96" s="498">
        <v>1.05</v>
      </c>
      <c r="G96" s="498">
        <v>0.95</v>
      </c>
      <c r="H96" s="498">
        <v>0.92</v>
      </c>
      <c r="I96" s="499" t="s">
        <v>90</v>
      </c>
      <c r="J96" s="498">
        <v>0.76</v>
      </c>
      <c r="K96" s="496">
        <v>0.64</v>
      </c>
      <c r="L96" s="499"/>
      <c r="M96" s="503">
        <v>0.6</v>
      </c>
      <c r="N96" s="652">
        <v>1.24</v>
      </c>
      <c r="O96" s="656">
        <v>1.86</v>
      </c>
      <c r="P96" s="656">
        <v>1.76</v>
      </c>
      <c r="Q96" s="656">
        <v>1.6</v>
      </c>
      <c r="R96" s="656">
        <v>1.46</v>
      </c>
      <c r="S96" s="656">
        <v>1.34</v>
      </c>
      <c r="T96" s="656">
        <v>1.22</v>
      </c>
      <c r="U96" s="656">
        <v>1.1000000000000001</v>
      </c>
      <c r="V96" s="656">
        <v>0.98</v>
      </c>
      <c r="W96" s="656">
        <v>0.86</v>
      </c>
      <c r="X96" s="656">
        <v>0.75</v>
      </c>
      <c r="Y96" s="653">
        <f t="shared" si="22"/>
        <v>23.014999999999997</v>
      </c>
      <c r="Z96" s="1019">
        <f t="shared" si="23"/>
        <v>20.238095238095234</v>
      </c>
      <c r="AA96" s="669">
        <f t="shared" si="24"/>
        <v>9.5652173913043583</v>
      </c>
      <c r="AB96" s="669">
        <f t="shared" si="25"/>
        <v>9.5238095238095113</v>
      </c>
      <c r="AC96" s="669">
        <f t="shared" si="26"/>
        <v>10.526315789473696</v>
      </c>
      <c r="AD96" s="669">
        <f t="shared" si="27"/>
        <v>3.2608695652173836</v>
      </c>
      <c r="AE96" s="669">
        <f t="shared" si="28"/>
        <v>21.052631578947366</v>
      </c>
      <c r="AF96" s="669">
        <f t="shared" si="29"/>
        <v>18.75</v>
      </c>
      <c r="AG96" s="669">
        <f t="shared" si="30"/>
        <v>6.6666666666666652</v>
      </c>
      <c r="AH96" s="669">
        <f t="shared" si="31"/>
        <v>-51.612903225806448</v>
      </c>
      <c r="AI96" s="669">
        <f t="shared" si="32"/>
        <v>-33.333333333333336</v>
      </c>
      <c r="AJ96" s="669">
        <f t="shared" si="33"/>
        <v>5.6818181818181879</v>
      </c>
      <c r="AK96" s="669">
        <f t="shared" si="34"/>
        <v>9.9999999999999858</v>
      </c>
      <c r="AL96" s="669">
        <f t="shared" si="35"/>
        <v>9.5890410958904262</v>
      </c>
      <c r="AM96" s="669">
        <f t="shared" si="36"/>
        <v>8.9552238805969964</v>
      </c>
      <c r="AN96" s="669">
        <f t="shared" si="37"/>
        <v>9.8360655737705027</v>
      </c>
      <c r="AO96" s="669">
        <f t="shared" si="38"/>
        <v>10.909090909090891</v>
      </c>
      <c r="AP96" s="669">
        <f t="shared" si="39"/>
        <v>12.244897959183687</v>
      </c>
      <c r="AQ96" s="669">
        <f t="shared" si="40"/>
        <v>13.953488372093027</v>
      </c>
      <c r="AR96" s="669">
        <f t="shared" si="41"/>
        <v>14.666666666666671</v>
      </c>
      <c r="AS96" s="670">
        <f t="shared" si="42"/>
        <v>5.8144032543939383</v>
      </c>
      <c r="AT96" s="671">
        <f t="shared" si="43"/>
        <v>17.896355719042994</v>
      </c>
    </row>
    <row r="97" spans="1:46" ht="11.25" customHeight="1" x14ac:dyDescent="0.2">
      <c r="A97" s="501" t="s">
        <v>465</v>
      </c>
      <c r="B97" s="650" t="s">
        <v>466</v>
      </c>
      <c r="C97" s="497">
        <v>1.8</v>
      </c>
      <c r="D97" s="653">
        <v>1.36</v>
      </c>
      <c r="E97" s="498">
        <v>1.1200000000000001</v>
      </c>
      <c r="F97" s="498">
        <v>0.92</v>
      </c>
      <c r="G97" s="498">
        <v>0.72</v>
      </c>
      <c r="H97" s="502">
        <v>0.68</v>
      </c>
      <c r="I97" s="499"/>
      <c r="J97" s="498">
        <v>0.65</v>
      </c>
      <c r="K97" s="496">
        <v>0.61</v>
      </c>
      <c r="L97" s="499"/>
      <c r="M97" s="511">
        <v>0.56999999999999995</v>
      </c>
      <c r="N97" s="651">
        <v>0.56000000000000005</v>
      </c>
      <c r="O97" s="656">
        <v>0.53</v>
      </c>
      <c r="P97" s="656">
        <v>0.43</v>
      </c>
      <c r="Q97" s="656">
        <v>0.34</v>
      </c>
      <c r="R97" s="656">
        <v>0.29999000000000003</v>
      </c>
      <c r="S97" s="656">
        <v>0.27334000000000003</v>
      </c>
      <c r="T97" s="652">
        <v>0</v>
      </c>
      <c r="U97" s="652">
        <v>0</v>
      </c>
      <c r="V97" s="652">
        <v>0</v>
      </c>
      <c r="W97" s="652">
        <v>0</v>
      </c>
      <c r="X97" s="652">
        <v>0</v>
      </c>
      <c r="Y97" s="653">
        <f t="shared" si="22"/>
        <v>10.863329999999998</v>
      </c>
      <c r="Z97" s="1019">
        <f t="shared" si="23"/>
        <v>32.352941176470587</v>
      </c>
      <c r="AA97" s="669">
        <f t="shared" si="24"/>
        <v>21.42857142857142</v>
      </c>
      <c r="AB97" s="669">
        <f t="shared" si="25"/>
        <v>21.739130434782616</v>
      </c>
      <c r="AC97" s="669">
        <f t="shared" si="26"/>
        <v>27.777777777777789</v>
      </c>
      <c r="AD97" s="669">
        <f t="shared" si="27"/>
        <v>5.8823529411764497</v>
      </c>
      <c r="AE97" s="669">
        <f t="shared" si="28"/>
        <v>4.6153846153846212</v>
      </c>
      <c r="AF97" s="669">
        <f t="shared" si="29"/>
        <v>6.5573770491803351</v>
      </c>
      <c r="AG97" s="669">
        <f t="shared" si="30"/>
        <v>7.0175438596491224</v>
      </c>
      <c r="AH97" s="669">
        <f t="shared" si="31"/>
        <v>1.7857142857142572</v>
      </c>
      <c r="AI97" s="669">
        <f t="shared" si="32"/>
        <v>5.6603773584905648</v>
      </c>
      <c r="AJ97" s="669">
        <f t="shared" si="33"/>
        <v>23.255813953488392</v>
      </c>
      <c r="AK97" s="669">
        <f t="shared" si="34"/>
        <v>26.470588235294112</v>
      </c>
      <c r="AL97" s="669">
        <f t="shared" si="35"/>
        <v>13.337111237041221</v>
      </c>
      <c r="AM97" s="669">
        <f t="shared" si="36"/>
        <v>9.7497622009219409</v>
      </c>
      <c r="AN97" s="669" t="str">
        <f t="shared" si="37"/>
        <v>n/a</v>
      </c>
      <c r="AO97" s="669" t="str">
        <f t="shared" si="38"/>
        <v>n/a</v>
      </c>
      <c r="AP97" s="669" t="str">
        <f t="shared" si="39"/>
        <v>n/a</v>
      </c>
      <c r="AQ97" s="669" t="str">
        <f t="shared" si="40"/>
        <v>n/a</v>
      </c>
      <c r="AR97" s="669" t="str">
        <f t="shared" si="41"/>
        <v>n/a</v>
      </c>
      <c r="AS97" s="670">
        <f t="shared" si="42"/>
        <v>14.830746182424532</v>
      </c>
      <c r="AT97" s="671">
        <f t="shared" si="43"/>
        <v>10.260513150612423</v>
      </c>
    </row>
    <row r="98" spans="1:46" ht="11.25" customHeight="1" x14ac:dyDescent="0.2">
      <c r="A98" s="650" t="s">
        <v>1024</v>
      </c>
      <c r="B98" s="650" t="s">
        <v>1025</v>
      </c>
      <c r="C98" s="497">
        <v>0.78</v>
      </c>
      <c r="D98" s="653">
        <v>0.68500000000000005</v>
      </c>
      <c r="E98" s="498">
        <v>0.61499999999999999</v>
      </c>
      <c r="F98" s="498">
        <v>0.52500000000000002</v>
      </c>
      <c r="G98" s="498">
        <v>0.45</v>
      </c>
      <c r="H98" s="498">
        <v>0.1</v>
      </c>
      <c r="I98" s="499"/>
      <c r="J98" s="502">
        <v>0.05</v>
      </c>
      <c r="K98" s="654">
        <v>0.05</v>
      </c>
      <c r="L98" s="499"/>
      <c r="M98" s="651">
        <v>0.05</v>
      </c>
      <c r="N98" s="651">
        <v>0.05</v>
      </c>
      <c r="O98" s="652">
        <v>0.05</v>
      </c>
      <c r="P98" s="652">
        <v>0.6</v>
      </c>
      <c r="Q98" s="652">
        <v>0.6</v>
      </c>
      <c r="R98" s="652">
        <v>0.6</v>
      </c>
      <c r="S98" s="656">
        <v>0.6</v>
      </c>
      <c r="T98" s="652">
        <v>0.5</v>
      </c>
      <c r="U98" s="652">
        <v>0.5</v>
      </c>
      <c r="V98" s="652">
        <v>0.5</v>
      </c>
      <c r="W98" s="652">
        <v>0.5</v>
      </c>
      <c r="X98" s="652">
        <v>0.5</v>
      </c>
      <c r="Y98" s="653">
        <f t="shared" si="22"/>
        <v>8.3049999999999979</v>
      </c>
      <c r="Z98" s="1019">
        <f t="shared" si="23"/>
        <v>13.868613138686126</v>
      </c>
      <c r="AA98" s="669">
        <f t="shared" si="24"/>
        <v>11.38211382113823</v>
      </c>
      <c r="AB98" s="669">
        <f t="shared" si="25"/>
        <v>17.142857142857125</v>
      </c>
      <c r="AC98" s="669">
        <f t="shared" si="26"/>
        <v>16.666666666666675</v>
      </c>
      <c r="AD98" s="669">
        <f t="shared" si="27"/>
        <v>350</v>
      </c>
      <c r="AE98" s="669">
        <f t="shared" si="28"/>
        <v>100</v>
      </c>
      <c r="AF98" s="669">
        <f t="shared" si="29"/>
        <v>0</v>
      </c>
      <c r="AG98" s="669">
        <f t="shared" si="30"/>
        <v>0</v>
      </c>
      <c r="AH98" s="669">
        <f t="shared" si="31"/>
        <v>0</v>
      </c>
      <c r="AI98" s="669">
        <f t="shared" si="32"/>
        <v>0</v>
      </c>
      <c r="AJ98" s="669">
        <f t="shared" si="33"/>
        <v>-91.666666666666657</v>
      </c>
      <c r="AK98" s="669">
        <f t="shared" si="34"/>
        <v>0</v>
      </c>
      <c r="AL98" s="669">
        <f t="shared" si="35"/>
        <v>0</v>
      </c>
      <c r="AM98" s="669">
        <f t="shared" si="36"/>
        <v>0</v>
      </c>
      <c r="AN98" s="669">
        <f t="shared" si="37"/>
        <v>19.999999999999996</v>
      </c>
      <c r="AO98" s="669">
        <f t="shared" si="38"/>
        <v>0</v>
      </c>
      <c r="AP98" s="669">
        <f t="shared" si="39"/>
        <v>0</v>
      </c>
      <c r="AQ98" s="669">
        <f t="shared" si="40"/>
        <v>0</v>
      </c>
      <c r="AR98" s="669">
        <f t="shared" si="41"/>
        <v>0</v>
      </c>
      <c r="AS98" s="670">
        <f t="shared" si="42"/>
        <v>23.02071495277271</v>
      </c>
      <c r="AT98" s="671">
        <f t="shared" si="43"/>
        <v>85.67613794277338</v>
      </c>
    </row>
    <row r="99" spans="1:46" ht="11.25" customHeight="1" x14ac:dyDescent="0.2">
      <c r="A99" s="500" t="s">
        <v>980</v>
      </c>
      <c r="B99" s="650" t="s">
        <v>981</v>
      </c>
      <c r="C99" s="497">
        <v>0.42</v>
      </c>
      <c r="D99" s="653">
        <v>0.38</v>
      </c>
      <c r="E99" s="498">
        <v>0.34</v>
      </c>
      <c r="F99" s="498">
        <v>0.3</v>
      </c>
      <c r="G99" s="498">
        <v>0.26</v>
      </c>
      <c r="H99" s="498">
        <v>0.22</v>
      </c>
      <c r="I99" s="499"/>
      <c r="J99" s="498">
        <v>0.18</v>
      </c>
      <c r="K99" s="496">
        <v>0.15</v>
      </c>
      <c r="L99" s="499"/>
      <c r="M99" s="511">
        <v>0.11</v>
      </c>
      <c r="N99" s="651">
        <v>7.3330000000000006E-2</v>
      </c>
      <c r="O99" s="656">
        <v>7.3330000000000006E-2</v>
      </c>
      <c r="P99" s="656">
        <v>0.04</v>
      </c>
      <c r="Q99" s="656">
        <v>2.6669999999999999E-2</v>
      </c>
      <c r="R99" s="656">
        <v>1.7780000000000001E-2</v>
      </c>
      <c r="S99" s="652">
        <v>1.5800000000000002E-2</v>
      </c>
      <c r="T99" s="656">
        <v>1.5800000000000002E-2</v>
      </c>
      <c r="U99" s="656">
        <v>1.2840000000000001E-2</v>
      </c>
      <c r="V99" s="656">
        <v>1.1849999999999999E-2</v>
      </c>
      <c r="W99" s="656">
        <v>9.8700000000000003E-3</v>
      </c>
      <c r="X99" s="652">
        <v>6.5199999999999998E-3</v>
      </c>
      <c r="Y99" s="653">
        <f t="shared" si="22"/>
        <v>2.6637900000000001</v>
      </c>
      <c r="Z99" s="1019">
        <f t="shared" si="23"/>
        <v>10.526315789473673</v>
      </c>
      <c r="AA99" s="669">
        <f t="shared" si="24"/>
        <v>11.764705882352944</v>
      </c>
      <c r="AB99" s="669">
        <f t="shared" si="25"/>
        <v>13.333333333333353</v>
      </c>
      <c r="AC99" s="669">
        <f t="shared" si="26"/>
        <v>15.384615384615374</v>
      </c>
      <c r="AD99" s="669">
        <f t="shared" si="27"/>
        <v>18.181818181818187</v>
      </c>
      <c r="AE99" s="669">
        <f t="shared" si="28"/>
        <v>22.222222222222232</v>
      </c>
      <c r="AF99" s="669">
        <f t="shared" si="29"/>
        <v>19.999999999999996</v>
      </c>
      <c r="AG99" s="669">
        <f t="shared" si="30"/>
        <v>36.363636363636353</v>
      </c>
      <c r="AH99" s="669">
        <f t="shared" si="31"/>
        <v>50.006818491749613</v>
      </c>
      <c r="AI99" s="669">
        <f t="shared" si="32"/>
        <v>0</v>
      </c>
      <c r="AJ99" s="669">
        <f t="shared" si="33"/>
        <v>83.325000000000003</v>
      </c>
      <c r="AK99" s="669">
        <f t="shared" si="34"/>
        <v>49.981252343457072</v>
      </c>
      <c r="AL99" s="669">
        <f t="shared" si="35"/>
        <v>50</v>
      </c>
      <c r="AM99" s="669">
        <f t="shared" si="36"/>
        <v>12.531645569620252</v>
      </c>
      <c r="AN99" s="669">
        <f t="shared" si="37"/>
        <v>0</v>
      </c>
      <c r="AO99" s="669">
        <f t="shared" si="38"/>
        <v>23.052959501557634</v>
      </c>
      <c r="AP99" s="669">
        <f t="shared" si="39"/>
        <v>8.3544303797468586</v>
      </c>
      <c r="AQ99" s="669">
        <f t="shared" si="40"/>
        <v>20.060790273556229</v>
      </c>
      <c r="AR99" s="669">
        <f t="shared" si="41"/>
        <v>51.380368098159515</v>
      </c>
      <c r="AS99" s="670">
        <f t="shared" si="42"/>
        <v>26.129995358699961</v>
      </c>
      <c r="AT99" s="671">
        <f t="shared" si="43"/>
        <v>21.705295380697414</v>
      </c>
    </row>
    <row r="100" spans="1:46" ht="11.25" customHeight="1" x14ac:dyDescent="0.2">
      <c r="A100" s="36" t="s">
        <v>4108</v>
      </c>
      <c r="B100" s="650" t="s">
        <v>4109</v>
      </c>
      <c r="C100" s="497">
        <v>0.25</v>
      </c>
      <c r="D100" s="653">
        <v>0.2</v>
      </c>
      <c r="E100" s="659">
        <v>0.18</v>
      </c>
      <c r="F100" s="659">
        <v>0.15</v>
      </c>
      <c r="G100" s="502">
        <v>0</v>
      </c>
      <c r="H100" s="502">
        <v>0</v>
      </c>
      <c r="I100" s="987"/>
      <c r="J100" s="502">
        <v>0</v>
      </c>
      <c r="K100" s="684">
        <v>0.1</v>
      </c>
      <c r="L100" s="1149"/>
      <c r="M100" s="503">
        <v>0</v>
      </c>
      <c r="N100" s="652">
        <v>0</v>
      </c>
      <c r="O100" s="652">
        <v>0</v>
      </c>
      <c r="P100" s="652">
        <v>0</v>
      </c>
      <c r="Q100" s="1128">
        <v>0.35</v>
      </c>
      <c r="R100" s="1128">
        <v>0.32</v>
      </c>
      <c r="S100" s="1128">
        <v>0.3</v>
      </c>
      <c r="T100" s="1128">
        <v>0.27</v>
      </c>
      <c r="U100" s="1128">
        <v>0.25</v>
      </c>
      <c r="V100" s="1128">
        <v>0.12</v>
      </c>
      <c r="W100" s="1128">
        <v>0.11</v>
      </c>
      <c r="X100" s="1128">
        <v>0.1</v>
      </c>
      <c r="Y100" s="653">
        <f t="shared" si="22"/>
        <v>2.7</v>
      </c>
      <c r="Z100" s="1019">
        <f t="shared" si="23"/>
        <v>25</v>
      </c>
      <c r="AA100" s="669">
        <f t="shared" si="24"/>
        <v>11.111111111111116</v>
      </c>
      <c r="AB100" s="669">
        <f t="shared" si="25"/>
        <v>19.999999999999996</v>
      </c>
      <c r="AC100" s="669" t="str">
        <f t="shared" si="26"/>
        <v>n/a</v>
      </c>
      <c r="AD100" s="669" t="str">
        <f t="shared" si="27"/>
        <v>n/a</v>
      </c>
      <c r="AE100" s="669" t="str">
        <f t="shared" si="28"/>
        <v>n/a</v>
      </c>
      <c r="AF100" s="669">
        <f t="shared" si="29"/>
        <v>-100</v>
      </c>
      <c r="AG100" s="669" t="str">
        <f t="shared" si="30"/>
        <v>n/a</v>
      </c>
      <c r="AH100" s="669" t="str">
        <f t="shared" si="31"/>
        <v>n/a</v>
      </c>
      <c r="AI100" s="669" t="str">
        <f t="shared" si="32"/>
        <v>n/a</v>
      </c>
      <c r="AJ100" s="669" t="str">
        <f t="shared" si="33"/>
        <v>n/a</v>
      </c>
      <c r="AK100" s="669">
        <f t="shared" si="34"/>
        <v>-100</v>
      </c>
      <c r="AL100" s="669">
        <f t="shared" si="35"/>
        <v>9.375</v>
      </c>
      <c r="AM100" s="669">
        <f t="shared" si="36"/>
        <v>6.6666666666666652</v>
      </c>
      <c r="AN100" s="669">
        <f t="shared" si="37"/>
        <v>11.111111111111093</v>
      </c>
      <c r="AO100" s="669">
        <f t="shared" si="38"/>
        <v>8.0000000000000071</v>
      </c>
      <c r="AP100" s="669">
        <f t="shared" si="39"/>
        <v>108.33333333333334</v>
      </c>
      <c r="AQ100" s="669">
        <f t="shared" si="40"/>
        <v>9.0909090909090828</v>
      </c>
      <c r="AR100" s="669">
        <f t="shared" si="41"/>
        <v>9.9999999999999858</v>
      </c>
      <c r="AS100" s="670">
        <f t="shared" si="42"/>
        <v>1.5573442760942748</v>
      </c>
      <c r="AT100" s="671">
        <f t="shared" si="43"/>
        <v>55.068470218752744</v>
      </c>
    </row>
    <row r="101" spans="1:46" ht="11.25" customHeight="1" x14ac:dyDescent="0.2">
      <c r="A101" s="519" t="s">
        <v>150</v>
      </c>
      <c r="B101" s="507" t="s">
        <v>151</v>
      </c>
      <c r="C101" s="497">
        <v>3.02</v>
      </c>
      <c r="D101" s="510">
        <v>2.94</v>
      </c>
      <c r="E101" s="513">
        <v>2.71</v>
      </c>
      <c r="F101" s="513">
        <v>2.46</v>
      </c>
      <c r="G101" s="513">
        <v>2.2349999999999999</v>
      </c>
      <c r="H101" s="513">
        <v>2.0299999999999998</v>
      </c>
      <c r="I101" s="514"/>
      <c r="J101" s="527">
        <v>1.845</v>
      </c>
      <c r="K101" s="660">
        <v>1.64</v>
      </c>
      <c r="L101" s="528" t="s">
        <v>90</v>
      </c>
      <c r="M101" s="510">
        <v>1.48</v>
      </c>
      <c r="N101" s="516">
        <v>1.32</v>
      </c>
      <c r="O101" s="516">
        <v>1.1399999999999999</v>
      </c>
      <c r="P101" s="516">
        <v>0.98</v>
      </c>
      <c r="Q101" s="516">
        <v>0.86</v>
      </c>
      <c r="R101" s="516">
        <v>0.72</v>
      </c>
      <c r="S101" s="516">
        <v>0.6</v>
      </c>
      <c r="T101" s="516">
        <v>0.4</v>
      </c>
      <c r="U101" s="516">
        <v>0.39</v>
      </c>
      <c r="V101" s="516">
        <v>0.38</v>
      </c>
      <c r="W101" s="516">
        <v>0.37</v>
      </c>
      <c r="X101" s="516">
        <v>0.34</v>
      </c>
      <c r="Y101" s="653">
        <f t="shared" si="22"/>
        <v>27.86</v>
      </c>
      <c r="Z101" s="1019">
        <f t="shared" si="23"/>
        <v>2.7210884353741527</v>
      </c>
      <c r="AA101" s="669">
        <f t="shared" si="24"/>
        <v>8.4870848708487046</v>
      </c>
      <c r="AB101" s="669">
        <f t="shared" si="25"/>
        <v>10.162601626016254</v>
      </c>
      <c r="AC101" s="669">
        <f t="shared" si="26"/>
        <v>10.067114093959727</v>
      </c>
      <c r="AD101" s="669">
        <f t="shared" si="27"/>
        <v>10.098522167487701</v>
      </c>
      <c r="AE101" s="669">
        <f t="shared" si="28"/>
        <v>10.027100271002709</v>
      </c>
      <c r="AF101" s="669">
        <f t="shared" si="29"/>
        <v>12.5</v>
      </c>
      <c r="AG101" s="669">
        <f t="shared" si="30"/>
        <v>10.810810810810811</v>
      </c>
      <c r="AH101" s="669">
        <f t="shared" si="31"/>
        <v>12.12121212121211</v>
      </c>
      <c r="AI101" s="669">
        <f t="shared" si="32"/>
        <v>15.789473684210531</v>
      </c>
      <c r="AJ101" s="669">
        <f t="shared" si="33"/>
        <v>16.326530612244895</v>
      </c>
      <c r="AK101" s="669">
        <f t="shared" si="34"/>
        <v>13.953488372093027</v>
      </c>
      <c r="AL101" s="669">
        <f t="shared" si="35"/>
        <v>19.444444444444443</v>
      </c>
      <c r="AM101" s="669">
        <f t="shared" si="36"/>
        <v>19.999999999999996</v>
      </c>
      <c r="AN101" s="669">
        <f t="shared" si="37"/>
        <v>49.999999999999979</v>
      </c>
      <c r="AO101" s="669">
        <f t="shared" si="38"/>
        <v>2.5641025641025772</v>
      </c>
      <c r="AP101" s="669">
        <f t="shared" si="39"/>
        <v>2.6315789473684292</v>
      </c>
      <c r="AQ101" s="669">
        <f t="shared" si="40"/>
        <v>2.7027027027026973</v>
      </c>
      <c r="AR101" s="669">
        <f t="shared" si="41"/>
        <v>8.8235294117646959</v>
      </c>
      <c r="AS101" s="670">
        <f t="shared" si="42"/>
        <v>12.591125533454919</v>
      </c>
      <c r="AT101" s="671">
        <f t="shared" si="43"/>
        <v>10.49271316735914</v>
      </c>
    </row>
    <row r="102" spans="1:46" ht="11.25" customHeight="1" x14ac:dyDescent="0.2">
      <c r="A102" s="537" t="s">
        <v>239</v>
      </c>
      <c r="B102" s="650" t="s">
        <v>240</v>
      </c>
      <c r="C102" s="497">
        <v>0.92</v>
      </c>
      <c r="D102" s="655">
        <v>0.8</v>
      </c>
      <c r="E102" s="498">
        <v>0.72</v>
      </c>
      <c r="F102" s="498">
        <v>0.6</v>
      </c>
      <c r="G102" s="498">
        <v>0.48</v>
      </c>
      <c r="H102" s="498">
        <v>0.39</v>
      </c>
      <c r="I102" s="499"/>
      <c r="J102" s="498">
        <v>0.3666666666666667</v>
      </c>
      <c r="K102" s="496">
        <v>0.33333333333333331</v>
      </c>
      <c r="L102" s="499"/>
      <c r="M102" s="655">
        <v>0.29333333333333333</v>
      </c>
      <c r="N102" s="656">
        <v>0.28000000000000003</v>
      </c>
      <c r="O102" s="656">
        <v>0.26666666666666666</v>
      </c>
      <c r="P102" s="656">
        <v>0.2</v>
      </c>
      <c r="Q102" s="656">
        <v>0.16</v>
      </c>
      <c r="R102" s="656">
        <v>0.13333333333333333</v>
      </c>
      <c r="S102" s="656">
        <v>0.11333333333333334</v>
      </c>
      <c r="T102" s="656">
        <v>0.1</v>
      </c>
      <c r="U102" s="656">
        <v>9.3333333333333338E-2</v>
      </c>
      <c r="V102" s="656">
        <v>8.666666666666667E-2</v>
      </c>
      <c r="W102" s="656">
        <v>0.08</v>
      </c>
      <c r="X102" s="656">
        <v>7.3333333333333334E-2</v>
      </c>
      <c r="Y102" s="653">
        <f t="shared" si="22"/>
        <v>6.4900000000000011</v>
      </c>
      <c r="Z102" s="1019">
        <f t="shared" si="23"/>
        <v>14.999999999999991</v>
      </c>
      <c r="AA102" s="669">
        <f t="shared" si="24"/>
        <v>11.111111111111116</v>
      </c>
      <c r="AB102" s="669">
        <f t="shared" si="25"/>
        <v>19.999999999999996</v>
      </c>
      <c r="AC102" s="669">
        <f t="shared" si="26"/>
        <v>25</v>
      </c>
      <c r="AD102" s="669">
        <f t="shared" si="27"/>
        <v>23.076923076923062</v>
      </c>
      <c r="AE102" s="669">
        <f t="shared" si="28"/>
        <v>6.3636363636363491</v>
      </c>
      <c r="AF102" s="669">
        <f t="shared" si="29"/>
        <v>10.000000000000009</v>
      </c>
      <c r="AG102" s="669">
        <f t="shared" si="30"/>
        <v>13.636363636363624</v>
      </c>
      <c r="AH102" s="669">
        <f t="shared" si="31"/>
        <v>4.761904761904745</v>
      </c>
      <c r="AI102" s="669">
        <f t="shared" si="32"/>
        <v>5.0000000000000044</v>
      </c>
      <c r="AJ102" s="669">
        <f t="shared" si="33"/>
        <v>33.333333333333329</v>
      </c>
      <c r="AK102" s="669">
        <f t="shared" si="34"/>
        <v>25</v>
      </c>
      <c r="AL102" s="669">
        <f t="shared" si="35"/>
        <v>19.999999999999996</v>
      </c>
      <c r="AM102" s="669">
        <f t="shared" si="36"/>
        <v>17.647058823529392</v>
      </c>
      <c r="AN102" s="669">
        <f t="shared" si="37"/>
        <v>13.33333333333333</v>
      </c>
      <c r="AO102" s="669">
        <f t="shared" si="38"/>
        <v>7.1428571428571397</v>
      </c>
      <c r="AP102" s="669">
        <f t="shared" si="39"/>
        <v>7.6923076923076872</v>
      </c>
      <c r="AQ102" s="669">
        <f t="shared" si="40"/>
        <v>8.333333333333325</v>
      </c>
      <c r="AR102" s="669">
        <f t="shared" si="41"/>
        <v>9.0909090909090828</v>
      </c>
      <c r="AS102" s="670">
        <f t="shared" si="42"/>
        <v>14.501214299975901</v>
      </c>
      <c r="AT102" s="671">
        <f t="shared" si="43"/>
        <v>8.070153281699298</v>
      </c>
    </row>
    <row r="103" spans="1:46" ht="11.25" customHeight="1" x14ac:dyDescent="0.2">
      <c r="A103" s="556" t="s">
        <v>4076</v>
      </c>
      <c r="B103" s="650" t="s">
        <v>4077</v>
      </c>
      <c r="C103" s="497">
        <v>1.96</v>
      </c>
      <c r="D103" s="655">
        <v>1.87</v>
      </c>
      <c r="E103" s="498">
        <v>1.78</v>
      </c>
      <c r="F103" s="498">
        <v>1.66</v>
      </c>
      <c r="G103" s="498">
        <v>1.5250000000000001</v>
      </c>
      <c r="H103" s="498">
        <v>1.4324999999999999</v>
      </c>
      <c r="I103" s="499"/>
      <c r="J103" s="498">
        <v>1.3725000000000001</v>
      </c>
      <c r="K103" s="496">
        <v>1.2999800000000001</v>
      </c>
      <c r="L103" s="499"/>
      <c r="M103" s="511">
        <v>1.2916399999999999</v>
      </c>
      <c r="N103" s="548">
        <v>1.25004</v>
      </c>
      <c r="O103" s="543">
        <v>1.25004</v>
      </c>
      <c r="P103" s="656">
        <v>1.25004</v>
      </c>
      <c r="Q103" s="656">
        <v>0.48989387500000003</v>
      </c>
      <c r="R103" s="656">
        <v>0.10125000000000001</v>
      </c>
      <c r="S103" s="652">
        <v>0</v>
      </c>
      <c r="T103" s="652">
        <v>0</v>
      </c>
      <c r="U103" s="652">
        <v>0</v>
      </c>
      <c r="V103" s="652">
        <v>0</v>
      </c>
      <c r="W103" s="652">
        <v>0</v>
      </c>
      <c r="X103" s="652">
        <v>0</v>
      </c>
      <c r="Y103" s="653">
        <f t="shared" si="22"/>
        <v>18.532883874999996</v>
      </c>
      <c r="Z103" s="1019">
        <f t="shared" si="23"/>
        <v>4.8128342245989275</v>
      </c>
      <c r="AA103" s="669">
        <f t="shared" si="24"/>
        <v>5.0561797752809001</v>
      </c>
      <c r="AB103" s="669">
        <f t="shared" si="25"/>
        <v>7.2289156626506035</v>
      </c>
      <c r="AC103" s="669">
        <f t="shared" si="26"/>
        <v>8.8524590163934214</v>
      </c>
      <c r="AD103" s="669">
        <f t="shared" si="27"/>
        <v>6.4572425828970603</v>
      </c>
      <c r="AE103" s="669">
        <f t="shared" si="28"/>
        <v>4.3715846994535346</v>
      </c>
      <c r="AF103" s="669">
        <f t="shared" si="29"/>
        <v>5.5785473622671056</v>
      </c>
      <c r="AG103" s="669">
        <f t="shared" si="30"/>
        <v>0.64569074974452079</v>
      </c>
      <c r="AH103" s="669">
        <f t="shared" si="31"/>
        <v>3.327893507407742</v>
      </c>
      <c r="AI103" s="669">
        <f t="shared" si="32"/>
        <v>0</v>
      </c>
      <c r="AJ103" s="669">
        <f t="shared" si="33"/>
        <v>0</v>
      </c>
      <c r="AK103" s="669">
        <f t="shared" si="34"/>
        <v>155.16546823533974</v>
      </c>
      <c r="AL103" s="669">
        <f t="shared" si="35"/>
        <v>383.84580246913583</v>
      </c>
      <c r="AM103" s="669" t="str">
        <f t="shared" si="36"/>
        <v>n/a</v>
      </c>
      <c r="AN103" s="669" t="str">
        <f t="shared" si="37"/>
        <v>n/a</v>
      </c>
      <c r="AO103" s="669" t="str">
        <f t="shared" si="38"/>
        <v>n/a</v>
      </c>
      <c r="AP103" s="669" t="str">
        <f t="shared" si="39"/>
        <v>n/a</v>
      </c>
      <c r="AQ103" s="669" t="str">
        <f t="shared" si="40"/>
        <v>n/a</v>
      </c>
      <c r="AR103" s="669" t="str">
        <f t="shared" si="41"/>
        <v>n/a</v>
      </c>
      <c r="AS103" s="670">
        <f t="shared" si="42"/>
        <v>45.026355252705343</v>
      </c>
      <c r="AT103" s="671">
        <f t="shared" si="43"/>
        <v>110.05333866920746</v>
      </c>
    </row>
    <row r="104" spans="1:46" ht="11.25" customHeight="1" x14ac:dyDescent="0.2">
      <c r="A104" s="495" t="s">
        <v>162</v>
      </c>
      <c r="B104" s="650" t="s">
        <v>163</v>
      </c>
      <c r="C104" s="497">
        <v>0.63200000000000001</v>
      </c>
      <c r="D104" s="655">
        <v>0.58399999999999996</v>
      </c>
      <c r="E104" s="498">
        <v>0.54400000000000004</v>
      </c>
      <c r="F104" s="498">
        <v>0.51400000000000001</v>
      </c>
      <c r="G104" s="498">
        <v>0.47199999999999998</v>
      </c>
      <c r="H104" s="498">
        <v>0.42199999999999999</v>
      </c>
      <c r="I104" s="499"/>
      <c r="J104" s="498">
        <v>0.38200000000000001</v>
      </c>
      <c r="K104" s="496">
        <v>0.34933333333333338</v>
      </c>
      <c r="L104" s="499"/>
      <c r="M104" s="511">
        <v>0.32000000000000006</v>
      </c>
      <c r="N104" s="511">
        <v>0.30666666666666664</v>
      </c>
      <c r="O104" s="656">
        <v>0.29013333333333335</v>
      </c>
      <c r="P104" s="656">
        <v>0.25813333333333333</v>
      </c>
      <c r="Q104" s="656">
        <v>0.23893333333333336</v>
      </c>
      <c r="R104" s="656">
        <v>0.20906666666666671</v>
      </c>
      <c r="S104" s="656">
        <v>0.18133333333333335</v>
      </c>
      <c r="T104" s="656">
        <v>0.16000000000000003</v>
      </c>
      <c r="U104" s="656">
        <v>0.14933333333333335</v>
      </c>
      <c r="V104" s="656">
        <v>0.14080000000000001</v>
      </c>
      <c r="W104" s="656">
        <v>0.13226666666666667</v>
      </c>
      <c r="X104" s="656">
        <v>0.12586666666666665</v>
      </c>
      <c r="Y104" s="653">
        <f t="shared" si="22"/>
        <v>6.4118666666666684</v>
      </c>
      <c r="Z104" s="1019">
        <f t="shared" si="23"/>
        <v>8.2191780821917924</v>
      </c>
      <c r="AA104" s="669">
        <f t="shared" si="24"/>
        <v>7.3529411764705843</v>
      </c>
      <c r="AB104" s="669">
        <f t="shared" si="25"/>
        <v>5.8365758754863828</v>
      </c>
      <c r="AC104" s="669">
        <f t="shared" si="26"/>
        <v>8.8983050847457612</v>
      </c>
      <c r="AD104" s="669">
        <f t="shared" si="27"/>
        <v>11.848341232227488</v>
      </c>
      <c r="AE104" s="669">
        <f t="shared" si="28"/>
        <v>10.471204188481664</v>
      </c>
      <c r="AF104" s="669">
        <f t="shared" si="29"/>
        <v>9.3511450381679175</v>
      </c>
      <c r="AG104" s="669">
        <f t="shared" si="30"/>
        <v>9.1666666666666572</v>
      </c>
      <c r="AH104" s="669">
        <f t="shared" si="31"/>
        <v>4.347826086956541</v>
      </c>
      <c r="AI104" s="669">
        <f t="shared" si="32"/>
        <v>5.6985294117646967</v>
      </c>
      <c r="AJ104" s="669">
        <f t="shared" si="33"/>
        <v>12.396694214876035</v>
      </c>
      <c r="AK104" s="669">
        <f t="shared" si="34"/>
        <v>8.0357142857142794</v>
      </c>
      <c r="AL104" s="669">
        <f t="shared" si="35"/>
        <v>14.285714285714279</v>
      </c>
      <c r="AM104" s="669">
        <f t="shared" si="36"/>
        <v>15.294117647058837</v>
      </c>
      <c r="AN104" s="669">
        <f t="shared" si="37"/>
        <v>13.33333333333333</v>
      </c>
      <c r="AO104" s="669">
        <f t="shared" si="38"/>
        <v>7.1428571428571619</v>
      </c>
      <c r="AP104" s="669">
        <f t="shared" si="39"/>
        <v>6.0606060606060552</v>
      </c>
      <c r="AQ104" s="669">
        <f t="shared" si="40"/>
        <v>6.4516129032258007</v>
      </c>
      <c r="AR104" s="669">
        <f t="shared" si="41"/>
        <v>5.0847457627118731</v>
      </c>
      <c r="AS104" s="670">
        <f t="shared" si="42"/>
        <v>8.9092688673293239</v>
      </c>
      <c r="AT104" s="671">
        <f t="shared" si="43"/>
        <v>3.2392302497944696</v>
      </c>
    </row>
    <row r="105" spans="1:46" ht="11.25" customHeight="1" x14ac:dyDescent="0.2">
      <c r="A105" s="519" t="s">
        <v>3811</v>
      </c>
      <c r="B105" s="507" t="s">
        <v>3812</v>
      </c>
      <c r="C105" s="497">
        <v>0.37</v>
      </c>
      <c r="D105" s="518">
        <v>0.28000000000000003</v>
      </c>
      <c r="E105" s="513">
        <v>0.21</v>
      </c>
      <c r="F105" s="513">
        <v>0.16</v>
      </c>
      <c r="G105" s="513">
        <v>0.08</v>
      </c>
      <c r="H105" s="540">
        <v>0.04</v>
      </c>
      <c r="I105" s="514"/>
      <c r="J105" s="512">
        <v>0.04</v>
      </c>
      <c r="K105" s="515">
        <v>0.22</v>
      </c>
      <c r="L105" s="514"/>
      <c r="M105" s="539">
        <v>0.28000000000000003</v>
      </c>
      <c r="N105" s="539">
        <v>0.28000000000000003</v>
      </c>
      <c r="O105" s="541">
        <v>0.28000000000000003</v>
      </c>
      <c r="P105" s="516">
        <v>0.28000000000000003</v>
      </c>
      <c r="Q105" s="516">
        <v>0.18</v>
      </c>
      <c r="R105" s="541">
        <v>0</v>
      </c>
      <c r="S105" s="541">
        <v>0</v>
      </c>
      <c r="T105" s="541">
        <v>0</v>
      </c>
      <c r="U105" s="541">
        <v>0</v>
      </c>
      <c r="V105" s="541">
        <v>0</v>
      </c>
      <c r="W105" s="541">
        <v>0</v>
      </c>
      <c r="X105" s="541">
        <v>0</v>
      </c>
      <c r="Y105" s="653">
        <f t="shared" si="22"/>
        <v>2.7000000000000006</v>
      </c>
      <c r="Z105" s="1019">
        <f t="shared" si="23"/>
        <v>32.142857142857139</v>
      </c>
      <c r="AA105" s="669">
        <f t="shared" si="24"/>
        <v>33.33333333333335</v>
      </c>
      <c r="AB105" s="669">
        <f t="shared" si="25"/>
        <v>31.25</v>
      </c>
      <c r="AC105" s="669">
        <f t="shared" si="26"/>
        <v>100</v>
      </c>
      <c r="AD105" s="669">
        <f t="shared" si="27"/>
        <v>100</v>
      </c>
      <c r="AE105" s="669">
        <f t="shared" si="28"/>
        <v>0</v>
      </c>
      <c r="AF105" s="669">
        <f t="shared" si="29"/>
        <v>-81.818181818181813</v>
      </c>
      <c r="AG105" s="669">
        <f t="shared" si="30"/>
        <v>-21.428571428571431</v>
      </c>
      <c r="AH105" s="669">
        <f t="shared" si="31"/>
        <v>0</v>
      </c>
      <c r="AI105" s="669">
        <f t="shared" si="32"/>
        <v>0</v>
      </c>
      <c r="AJ105" s="669">
        <f t="shared" si="33"/>
        <v>0</v>
      </c>
      <c r="AK105" s="669">
        <f t="shared" si="34"/>
        <v>55.555555555555578</v>
      </c>
      <c r="AL105" s="669" t="str">
        <f t="shared" si="35"/>
        <v>n/a</v>
      </c>
      <c r="AM105" s="669" t="str">
        <f t="shared" si="36"/>
        <v>n/a</v>
      </c>
      <c r="AN105" s="669" t="str">
        <f t="shared" si="37"/>
        <v>n/a</v>
      </c>
      <c r="AO105" s="669" t="str">
        <f t="shared" si="38"/>
        <v>n/a</v>
      </c>
      <c r="AP105" s="669" t="str">
        <f t="shared" si="39"/>
        <v>n/a</v>
      </c>
      <c r="AQ105" s="669" t="str">
        <f t="shared" si="40"/>
        <v>n/a</v>
      </c>
      <c r="AR105" s="669" t="str">
        <f t="shared" si="41"/>
        <v>n/a</v>
      </c>
      <c r="AS105" s="670">
        <f t="shared" si="42"/>
        <v>20.752916065416066</v>
      </c>
      <c r="AT105" s="671">
        <f t="shared" si="43"/>
        <v>50.625588998941886</v>
      </c>
    </row>
    <row r="106" spans="1:46" ht="11.25" customHeight="1" x14ac:dyDescent="0.2">
      <c r="A106" s="495" t="s">
        <v>1840</v>
      </c>
      <c r="B106" s="913" t="s">
        <v>1841</v>
      </c>
      <c r="C106" s="497">
        <v>2.08</v>
      </c>
      <c r="D106" s="653">
        <v>2.04</v>
      </c>
      <c r="E106" s="498">
        <v>1.84</v>
      </c>
      <c r="F106" s="498">
        <v>1.69</v>
      </c>
      <c r="G106" s="498">
        <v>1.56</v>
      </c>
      <c r="H106" s="502">
        <v>1.44</v>
      </c>
      <c r="I106" s="499"/>
      <c r="J106" s="502">
        <v>1.44</v>
      </c>
      <c r="K106" s="654">
        <v>1.44</v>
      </c>
      <c r="L106" s="499"/>
      <c r="M106" s="651">
        <v>1.44</v>
      </c>
      <c r="N106" s="651">
        <v>1.53</v>
      </c>
      <c r="O106" s="656">
        <v>1.88</v>
      </c>
      <c r="P106" s="656">
        <v>1.77</v>
      </c>
      <c r="Q106" s="656">
        <v>1.6800000000000002</v>
      </c>
      <c r="R106" s="656">
        <v>1.6</v>
      </c>
      <c r="S106" s="652">
        <v>1.56</v>
      </c>
      <c r="T106" s="652">
        <v>1.56</v>
      </c>
      <c r="U106" s="652">
        <v>1.56</v>
      </c>
      <c r="V106" s="652">
        <v>1.56</v>
      </c>
      <c r="W106" s="652">
        <v>1.56</v>
      </c>
      <c r="X106" s="652">
        <v>1.56</v>
      </c>
      <c r="Y106" s="653">
        <f t="shared" si="22"/>
        <v>32.789999999999992</v>
      </c>
      <c r="Z106" s="1019">
        <f t="shared" si="23"/>
        <v>1.9607843137254832</v>
      </c>
      <c r="AA106" s="669">
        <f t="shared" si="24"/>
        <v>10.869565217391308</v>
      </c>
      <c r="AB106" s="669">
        <f t="shared" si="25"/>
        <v>8.875739644970416</v>
      </c>
      <c r="AC106" s="669">
        <f t="shared" si="26"/>
        <v>8.333333333333325</v>
      </c>
      <c r="AD106" s="669">
        <f t="shared" si="27"/>
        <v>8.3333333333333481</v>
      </c>
      <c r="AE106" s="669">
        <f t="shared" si="28"/>
        <v>0</v>
      </c>
      <c r="AF106" s="669">
        <f t="shared" si="29"/>
        <v>0</v>
      </c>
      <c r="AG106" s="669">
        <f t="shared" si="30"/>
        <v>0</v>
      </c>
      <c r="AH106" s="669">
        <f t="shared" si="31"/>
        <v>-5.8823529411764719</v>
      </c>
      <c r="AI106" s="669">
        <f t="shared" si="32"/>
        <v>-18.617021276595736</v>
      </c>
      <c r="AJ106" s="669">
        <f t="shared" si="33"/>
        <v>6.2146892655367214</v>
      </c>
      <c r="AK106" s="669">
        <f t="shared" si="34"/>
        <v>5.3571428571428381</v>
      </c>
      <c r="AL106" s="669">
        <f t="shared" si="35"/>
        <v>5.0000000000000044</v>
      </c>
      <c r="AM106" s="669">
        <f t="shared" si="36"/>
        <v>2.5641025641025772</v>
      </c>
      <c r="AN106" s="669">
        <f t="shared" si="37"/>
        <v>0</v>
      </c>
      <c r="AO106" s="669">
        <f t="shared" si="38"/>
        <v>0</v>
      </c>
      <c r="AP106" s="669">
        <f t="shared" si="39"/>
        <v>0</v>
      </c>
      <c r="AQ106" s="669">
        <f t="shared" si="40"/>
        <v>0</v>
      </c>
      <c r="AR106" s="669">
        <f t="shared" si="41"/>
        <v>0</v>
      </c>
      <c r="AS106" s="670">
        <f t="shared" si="42"/>
        <v>1.7373324374612535</v>
      </c>
      <c r="AT106" s="671">
        <f t="shared" si="43"/>
        <v>6.5081279603254343</v>
      </c>
    </row>
    <row r="107" spans="1:46" ht="11.25" customHeight="1" x14ac:dyDescent="0.2">
      <c r="A107" s="495" t="s">
        <v>482</v>
      </c>
      <c r="B107" s="650" t="s">
        <v>483</v>
      </c>
      <c r="C107" s="497">
        <v>1.92</v>
      </c>
      <c r="D107" s="653">
        <v>1.76</v>
      </c>
      <c r="E107" s="498">
        <v>1.6</v>
      </c>
      <c r="F107" s="498">
        <v>1.44</v>
      </c>
      <c r="G107" s="498">
        <v>1.28</v>
      </c>
      <c r="H107" s="498">
        <v>1.1399999999999999</v>
      </c>
      <c r="I107" s="499"/>
      <c r="J107" s="498">
        <v>1.04</v>
      </c>
      <c r="K107" s="496">
        <v>0.96</v>
      </c>
      <c r="L107" s="499"/>
      <c r="M107" s="511">
        <v>0.88</v>
      </c>
      <c r="N107" s="511">
        <v>0.8</v>
      </c>
      <c r="O107" s="656">
        <v>0.72</v>
      </c>
      <c r="P107" s="656">
        <v>0.66</v>
      </c>
      <c r="Q107" s="656">
        <v>0.62</v>
      </c>
      <c r="R107" s="656">
        <v>0.56000000000000005</v>
      </c>
      <c r="S107" s="656">
        <v>0.48</v>
      </c>
      <c r="T107" s="656">
        <v>0.42</v>
      </c>
      <c r="U107" s="656">
        <v>0.38500000000000001</v>
      </c>
      <c r="V107" s="652">
        <v>0</v>
      </c>
      <c r="W107" s="652">
        <v>0</v>
      </c>
      <c r="X107" s="652">
        <v>0</v>
      </c>
      <c r="Y107" s="653">
        <f t="shared" si="22"/>
        <v>16.665000000000006</v>
      </c>
      <c r="Z107" s="1019">
        <f t="shared" si="23"/>
        <v>9.0909090909090828</v>
      </c>
      <c r="AA107" s="669">
        <f t="shared" si="24"/>
        <v>9.9999999999999858</v>
      </c>
      <c r="AB107" s="669">
        <f t="shared" si="25"/>
        <v>11.111111111111116</v>
      </c>
      <c r="AC107" s="669">
        <f t="shared" si="26"/>
        <v>12.5</v>
      </c>
      <c r="AD107" s="669">
        <f t="shared" si="27"/>
        <v>12.28070175438598</v>
      </c>
      <c r="AE107" s="669">
        <f t="shared" si="28"/>
        <v>9.6153846153846025</v>
      </c>
      <c r="AF107" s="669">
        <f t="shared" si="29"/>
        <v>8.3333333333333481</v>
      </c>
      <c r="AG107" s="669">
        <f t="shared" si="30"/>
        <v>9.0909090909090828</v>
      </c>
      <c r="AH107" s="669">
        <f t="shared" si="31"/>
        <v>9.9999999999999858</v>
      </c>
      <c r="AI107" s="669">
        <f t="shared" si="32"/>
        <v>11.111111111111116</v>
      </c>
      <c r="AJ107" s="669">
        <f t="shared" si="33"/>
        <v>9.0909090909090828</v>
      </c>
      <c r="AK107" s="669">
        <f t="shared" si="34"/>
        <v>6.4516129032258229</v>
      </c>
      <c r="AL107" s="669">
        <f t="shared" si="35"/>
        <v>10.714285714285698</v>
      </c>
      <c r="AM107" s="669">
        <f t="shared" si="36"/>
        <v>16.666666666666675</v>
      </c>
      <c r="AN107" s="669">
        <f t="shared" si="37"/>
        <v>14.285714285714279</v>
      </c>
      <c r="AO107" s="669">
        <f t="shared" si="38"/>
        <v>9.0909090909090828</v>
      </c>
      <c r="AP107" s="669" t="str">
        <f t="shared" si="39"/>
        <v>n/a</v>
      </c>
      <c r="AQ107" s="669" t="str">
        <f t="shared" si="40"/>
        <v>n/a</v>
      </c>
      <c r="AR107" s="669" t="str">
        <f t="shared" si="41"/>
        <v>n/a</v>
      </c>
      <c r="AS107" s="670">
        <f t="shared" si="42"/>
        <v>10.589597366178435</v>
      </c>
      <c r="AT107" s="671">
        <f t="shared" si="43"/>
        <v>2.4563288837462141</v>
      </c>
    </row>
    <row r="108" spans="1:46" ht="11.25" customHeight="1" x14ac:dyDescent="0.2">
      <c r="A108" s="650" t="s">
        <v>978</v>
      </c>
      <c r="B108" s="913" t="s">
        <v>979</v>
      </c>
      <c r="C108" s="497">
        <v>1.88</v>
      </c>
      <c r="D108" s="524">
        <v>1.86</v>
      </c>
      <c r="E108" s="498">
        <v>1.61</v>
      </c>
      <c r="F108" s="498">
        <v>1.37</v>
      </c>
      <c r="G108" s="498">
        <v>1.35</v>
      </c>
      <c r="H108" s="498">
        <v>1.19</v>
      </c>
      <c r="I108" s="499"/>
      <c r="J108" s="498">
        <v>1.04</v>
      </c>
      <c r="K108" s="496">
        <v>0.8</v>
      </c>
      <c r="L108" s="499"/>
      <c r="M108" s="651">
        <v>0.68</v>
      </c>
      <c r="N108" s="651">
        <v>0.68</v>
      </c>
      <c r="O108" s="652">
        <v>0.84799999999999998</v>
      </c>
      <c r="P108" s="652">
        <v>0.84799999999999998</v>
      </c>
      <c r="Q108" s="656">
        <v>0.84799999999999998</v>
      </c>
      <c r="R108" s="656">
        <v>0.82799999999999996</v>
      </c>
      <c r="S108" s="652">
        <v>0</v>
      </c>
      <c r="T108" s="652">
        <v>0</v>
      </c>
      <c r="U108" s="652">
        <v>0</v>
      </c>
      <c r="V108" s="652">
        <v>0</v>
      </c>
      <c r="W108" s="652">
        <v>0</v>
      </c>
      <c r="X108" s="652">
        <v>0</v>
      </c>
      <c r="Y108" s="653">
        <f t="shared" si="22"/>
        <v>15.832000000000003</v>
      </c>
      <c r="Z108" s="1019">
        <f t="shared" si="23"/>
        <v>1.0752688172043001</v>
      </c>
      <c r="AA108" s="669">
        <f t="shared" si="24"/>
        <v>15.527950310559003</v>
      </c>
      <c r="AB108" s="669">
        <f t="shared" si="25"/>
        <v>17.518248175182482</v>
      </c>
      <c r="AC108" s="669">
        <f t="shared" si="26"/>
        <v>1.4814814814814836</v>
      </c>
      <c r="AD108" s="669">
        <f t="shared" si="27"/>
        <v>13.445378151260524</v>
      </c>
      <c r="AE108" s="669">
        <f t="shared" si="28"/>
        <v>14.423076923076916</v>
      </c>
      <c r="AF108" s="669">
        <f t="shared" si="29"/>
        <v>30.000000000000004</v>
      </c>
      <c r="AG108" s="669">
        <f t="shared" si="30"/>
        <v>17.647058823529417</v>
      </c>
      <c r="AH108" s="669">
        <f t="shared" si="31"/>
        <v>0</v>
      </c>
      <c r="AI108" s="669">
        <f t="shared" si="32"/>
        <v>-19.811320754716977</v>
      </c>
      <c r="AJ108" s="669">
        <f t="shared" si="33"/>
        <v>0</v>
      </c>
      <c r="AK108" s="669">
        <f t="shared" si="34"/>
        <v>0</v>
      </c>
      <c r="AL108" s="669">
        <f t="shared" si="35"/>
        <v>2.4154589371980784</v>
      </c>
      <c r="AM108" s="669" t="str">
        <f t="shared" si="36"/>
        <v>n/a</v>
      </c>
      <c r="AN108" s="669" t="str">
        <f t="shared" si="37"/>
        <v>n/a</v>
      </c>
      <c r="AO108" s="669" t="str">
        <f t="shared" si="38"/>
        <v>n/a</v>
      </c>
      <c r="AP108" s="669" t="str">
        <f t="shared" si="39"/>
        <v>n/a</v>
      </c>
      <c r="AQ108" s="669" t="str">
        <f t="shared" si="40"/>
        <v>n/a</v>
      </c>
      <c r="AR108" s="669" t="str">
        <f t="shared" si="41"/>
        <v>n/a</v>
      </c>
      <c r="AS108" s="670">
        <f t="shared" si="42"/>
        <v>7.2094308357519417</v>
      </c>
      <c r="AT108" s="671">
        <f t="shared" si="43"/>
        <v>12.497384860796481</v>
      </c>
    </row>
    <row r="109" spans="1:46" ht="11.25" customHeight="1" x14ac:dyDescent="0.2">
      <c r="A109" s="495" t="s">
        <v>463</v>
      </c>
      <c r="B109" s="650" t="s">
        <v>464</v>
      </c>
      <c r="C109" s="497">
        <v>0.78669999999999995</v>
      </c>
      <c r="D109" s="524">
        <v>0.7466666666666667</v>
      </c>
      <c r="E109" s="498">
        <v>0.72666666666666668</v>
      </c>
      <c r="F109" s="498">
        <v>0.67333333333333334</v>
      </c>
      <c r="G109" s="498">
        <v>0.60277999999999998</v>
      </c>
      <c r="H109" s="498">
        <v>0.55555555555555558</v>
      </c>
      <c r="I109" s="499"/>
      <c r="J109" s="498">
        <v>0.52</v>
      </c>
      <c r="K109" s="496">
        <v>0.48666666666666664</v>
      </c>
      <c r="L109" s="499"/>
      <c r="M109" s="511">
        <v>0.46444444444444444</v>
      </c>
      <c r="N109" s="651">
        <v>0.46222222222222226</v>
      </c>
      <c r="O109" s="656">
        <v>0.45333333333333337</v>
      </c>
      <c r="P109" s="656">
        <v>0.4244444444444444</v>
      </c>
      <c r="Q109" s="656">
        <v>0.40222222222222226</v>
      </c>
      <c r="R109" s="656">
        <v>0.37333333333333335</v>
      </c>
      <c r="S109" s="656">
        <v>0.35555555555555557</v>
      </c>
      <c r="T109" s="652">
        <v>0.33777777777777779</v>
      </c>
      <c r="U109" s="652">
        <v>0.33777777777777779</v>
      </c>
      <c r="V109" s="652">
        <v>0.33777777777777779</v>
      </c>
      <c r="W109" s="656">
        <v>0.33777777777777779</v>
      </c>
      <c r="X109" s="656">
        <v>0.32</v>
      </c>
      <c r="Y109" s="653">
        <f t="shared" si="22"/>
        <v>9.7050355555555523</v>
      </c>
      <c r="Z109" s="1019">
        <f t="shared" si="23"/>
        <v>5.3616071428571388</v>
      </c>
      <c r="AA109" s="669">
        <f t="shared" si="24"/>
        <v>2.7522935779816571</v>
      </c>
      <c r="AB109" s="669">
        <f t="shared" si="25"/>
        <v>7.9207920792079278</v>
      </c>
      <c r="AC109" s="669">
        <f t="shared" si="26"/>
        <v>11.70465731001913</v>
      </c>
      <c r="AD109" s="669">
        <f t="shared" si="27"/>
        <v>8.5003999999999849</v>
      </c>
      <c r="AE109" s="669">
        <f t="shared" si="28"/>
        <v>6.8376068376068355</v>
      </c>
      <c r="AF109" s="669">
        <f t="shared" si="29"/>
        <v>6.8493150684931559</v>
      </c>
      <c r="AG109" s="669">
        <f t="shared" si="30"/>
        <v>4.7846889952153138</v>
      </c>
      <c r="AH109" s="669">
        <f t="shared" si="31"/>
        <v>0.48076923076922906</v>
      </c>
      <c r="AI109" s="669">
        <f t="shared" si="32"/>
        <v>1.9607843137254832</v>
      </c>
      <c r="AJ109" s="669">
        <f t="shared" si="33"/>
        <v>6.8062827225131128</v>
      </c>
      <c r="AK109" s="669">
        <f t="shared" si="34"/>
        <v>5.5248618784530246</v>
      </c>
      <c r="AL109" s="669">
        <f t="shared" si="35"/>
        <v>7.7380952380952328</v>
      </c>
      <c r="AM109" s="669">
        <f t="shared" si="36"/>
        <v>5.0000000000000044</v>
      </c>
      <c r="AN109" s="669">
        <f t="shared" si="37"/>
        <v>5.2631578947368363</v>
      </c>
      <c r="AO109" s="669">
        <f t="shared" si="38"/>
        <v>0</v>
      </c>
      <c r="AP109" s="669">
        <f t="shared" si="39"/>
        <v>0</v>
      </c>
      <c r="AQ109" s="669">
        <f t="shared" si="40"/>
        <v>0</v>
      </c>
      <c r="AR109" s="669">
        <f t="shared" si="41"/>
        <v>5.555555555555558</v>
      </c>
      <c r="AS109" s="670">
        <f t="shared" si="42"/>
        <v>4.8968877813278739</v>
      </c>
      <c r="AT109" s="671">
        <f t="shared" si="43"/>
        <v>3.2798525468382413</v>
      </c>
    </row>
    <row r="110" spans="1:46" ht="11.25" customHeight="1" x14ac:dyDescent="0.2">
      <c r="A110" s="557" t="s">
        <v>4045</v>
      </c>
      <c r="B110" s="508" t="s">
        <v>4044</v>
      </c>
      <c r="C110" s="497">
        <v>0.88</v>
      </c>
      <c r="D110" s="510">
        <v>0.84</v>
      </c>
      <c r="E110" s="513">
        <v>0.8</v>
      </c>
      <c r="F110" s="513">
        <v>0.76</v>
      </c>
      <c r="G110" s="540">
        <v>0.72</v>
      </c>
      <c r="H110" s="513">
        <v>0.72</v>
      </c>
      <c r="I110" s="514"/>
      <c r="J110" s="513">
        <v>0.69</v>
      </c>
      <c r="K110" s="509">
        <v>0.65</v>
      </c>
      <c r="L110" s="514"/>
      <c r="M110" s="539">
        <v>0.64</v>
      </c>
      <c r="N110" s="529">
        <v>0.64</v>
      </c>
      <c r="O110" s="516">
        <v>0.63</v>
      </c>
      <c r="P110" s="516">
        <v>0.57999999999999996</v>
      </c>
      <c r="Q110" s="516">
        <v>0.56000000000000005</v>
      </c>
      <c r="R110" s="516">
        <v>0.52</v>
      </c>
      <c r="S110" s="517">
        <v>0.48</v>
      </c>
      <c r="T110" s="517">
        <v>0.48</v>
      </c>
      <c r="U110" s="516">
        <v>0.48</v>
      </c>
      <c r="V110" s="516">
        <v>0.43</v>
      </c>
      <c r="W110" s="516">
        <v>0.1</v>
      </c>
      <c r="X110" s="517">
        <v>0</v>
      </c>
      <c r="Y110" s="653">
        <f t="shared" si="22"/>
        <v>11.6</v>
      </c>
      <c r="Z110" s="1019">
        <f t="shared" si="23"/>
        <v>4.7619047619047672</v>
      </c>
      <c r="AA110" s="669">
        <f t="shared" si="24"/>
        <v>4.9999999999999822</v>
      </c>
      <c r="AB110" s="669">
        <f t="shared" si="25"/>
        <v>5.2631578947368363</v>
      </c>
      <c r="AC110" s="669">
        <f t="shared" si="26"/>
        <v>5.555555555555558</v>
      </c>
      <c r="AD110" s="669">
        <f t="shared" si="27"/>
        <v>0</v>
      </c>
      <c r="AE110" s="669">
        <f t="shared" si="28"/>
        <v>4.3478260869565188</v>
      </c>
      <c r="AF110" s="669">
        <f t="shared" si="29"/>
        <v>6.153846153846132</v>
      </c>
      <c r="AG110" s="669">
        <f t="shared" si="30"/>
        <v>1.5625</v>
      </c>
      <c r="AH110" s="669">
        <f t="shared" si="31"/>
        <v>0</v>
      </c>
      <c r="AI110" s="669">
        <f t="shared" si="32"/>
        <v>1.5873015873015817</v>
      </c>
      <c r="AJ110" s="669">
        <f t="shared" si="33"/>
        <v>8.6206896551724199</v>
      </c>
      <c r="AK110" s="669">
        <f t="shared" si="34"/>
        <v>3.5714285714285587</v>
      </c>
      <c r="AL110" s="669">
        <f t="shared" si="35"/>
        <v>7.6923076923077094</v>
      </c>
      <c r="AM110" s="669">
        <f t="shared" si="36"/>
        <v>8.3333333333333481</v>
      </c>
      <c r="AN110" s="669">
        <f t="shared" si="37"/>
        <v>0</v>
      </c>
      <c r="AO110" s="669">
        <f t="shared" si="38"/>
        <v>0</v>
      </c>
      <c r="AP110" s="669">
        <f t="shared" si="39"/>
        <v>11.627906976744185</v>
      </c>
      <c r="AQ110" s="669">
        <f t="shared" si="40"/>
        <v>330</v>
      </c>
      <c r="AR110" s="669" t="str">
        <f t="shared" si="41"/>
        <v>n/a</v>
      </c>
      <c r="AS110" s="670">
        <f t="shared" si="42"/>
        <v>22.448764348293754</v>
      </c>
      <c r="AT110" s="671">
        <f t="shared" si="43"/>
        <v>76.829767666001047</v>
      </c>
    </row>
    <row r="111" spans="1:46" ht="11.25" customHeight="1" x14ac:dyDescent="0.2">
      <c r="A111" s="650" t="s">
        <v>3813</v>
      </c>
      <c r="B111" s="913" t="s">
        <v>3814</v>
      </c>
      <c r="C111" s="497">
        <v>1.2</v>
      </c>
      <c r="D111" s="655">
        <v>1</v>
      </c>
      <c r="E111" s="498">
        <v>0.84</v>
      </c>
      <c r="F111" s="498">
        <v>0.76</v>
      </c>
      <c r="G111" s="498">
        <v>0.51</v>
      </c>
      <c r="H111" s="542">
        <v>0</v>
      </c>
      <c r="I111" s="499"/>
      <c r="J111" s="542">
        <v>0</v>
      </c>
      <c r="K111" s="547">
        <v>0</v>
      </c>
      <c r="L111" s="499"/>
      <c r="M111" s="548">
        <v>0</v>
      </c>
      <c r="N111" s="651">
        <v>0</v>
      </c>
      <c r="O111" s="652">
        <v>0</v>
      </c>
      <c r="P111" s="652">
        <v>0</v>
      </c>
      <c r="Q111" s="652">
        <v>0</v>
      </c>
      <c r="R111" s="652">
        <v>0</v>
      </c>
      <c r="S111" s="652">
        <v>0</v>
      </c>
      <c r="T111" s="652">
        <v>0</v>
      </c>
      <c r="U111" s="652">
        <v>0</v>
      </c>
      <c r="V111" s="652">
        <v>0</v>
      </c>
      <c r="W111" s="652">
        <v>0</v>
      </c>
      <c r="X111" s="652">
        <v>0</v>
      </c>
      <c r="Y111" s="653">
        <f t="shared" si="22"/>
        <v>4.3099999999999996</v>
      </c>
      <c r="Z111" s="1019">
        <f t="shared" si="23"/>
        <v>19.999999999999996</v>
      </c>
      <c r="AA111" s="669">
        <f t="shared" si="24"/>
        <v>19.047619047619047</v>
      </c>
      <c r="AB111" s="669">
        <f t="shared" si="25"/>
        <v>10.526315789473673</v>
      </c>
      <c r="AC111" s="669">
        <f t="shared" si="26"/>
        <v>49.019607843137258</v>
      </c>
      <c r="AD111" s="669" t="str">
        <f t="shared" si="27"/>
        <v>n/a</v>
      </c>
      <c r="AE111" s="669" t="str">
        <f t="shared" si="28"/>
        <v>n/a</v>
      </c>
      <c r="AF111" s="669" t="str">
        <f t="shared" si="29"/>
        <v>n/a</v>
      </c>
      <c r="AG111" s="669" t="str">
        <f t="shared" si="30"/>
        <v>n/a</v>
      </c>
      <c r="AH111" s="669" t="str">
        <f t="shared" si="31"/>
        <v>n/a</v>
      </c>
      <c r="AI111" s="669" t="str">
        <f t="shared" si="32"/>
        <v>n/a</v>
      </c>
      <c r="AJ111" s="669" t="str">
        <f t="shared" si="33"/>
        <v>n/a</v>
      </c>
      <c r="AK111" s="669" t="str">
        <f t="shared" si="34"/>
        <v>n/a</v>
      </c>
      <c r="AL111" s="669" t="str">
        <f t="shared" si="35"/>
        <v>n/a</v>
      </c>
      <c r="AM111" s="669" t="str">
        <f t="shared" si="36"/>
        <v>n/a</v>
      </c>
      <c r="AN111" s="669" t="str">
        <f t="shared" si="37"/>
        <v>n/a</v>
      </c>
      <c r="AO111" s="669" t="str">
        <f t="shared" si="38"/>
        <v>n/a</v>
      </c>
      <c r="AP111" s="669" t="str">
        <f t="shared" si="39"/>
        <v>n/a</v>
      </c>
      <c r="AQ111" s="669" t="str">
        <f t="shared" si="40"/>
        <v>n/a</v>
      </c>
      <c r="AR111" s="669" t="str">
        <f t="shared" si="41"/>
        <v>n/a</v>
      </c>
      <c r="AS111" s="670">
        <f t="shared" si="42"/>
        <v>24.648385670057493</v>
      </c>
      <c r="AT111" s="671">
        <f t="shared" si="43"/>
        <v>16.796481814339614</v>
      </c>
    </row>
    <row r="112" spans="1:46" ht="11.25" customHeight="1" x14ac:dyDescent="0.2">
      <c r="A112" s="495" t="s">
        <v>475</v>
      </c>
      <c r="B112" s="913" t="s">
        <v>476</v>
      </c>
      <c r="C112" s="497">
        <v>1.88</v>
      </c>
      <c r="D112" s="653">
        <v>1.74</v>
      </c>
      <c r="E112" s="498">
        <v>1.5433300000000001</v>
      </c>
      <c r="F112" s="498">
        <v>1.4133333333333333</v>
      </c>
      <c r="G112" s="498">
        <v>1.28</v>
      </c>
      <c r="H112" s="498">
        <v>1.1466666666666667</v>
      </c>
      <c r="I112" s="499"/>
      <c r="J112" s="498">
        <v>1</v>
      </c>
      <c r="K112" s="496">
        <v>0.88</v>
      </c>
      <c r="L112" s="499"/>
      <c r="M112" s="511">
        <v>0.73333333333333339</v>
      </c>
      <c r="N112" s="511">
        <v>0.70666666666666667</v>
      </c>
      <c r="O112" s="656">
        <v>0.58866666666666667</v>
      </c>
      <c r="P112" s="652">
        <v>0</v>
      </c>
      <c r="Q112" s="652">
        <v>0</v>
      </c>
      <c r="R112" s="652">
        <v>0</v>
      </c>
      <c r="S112" s="652">
        <v>0</v>
      </c>
      <c r="T112" s="652">
        <v>0</v>
      </c>
      <c r="U112" s="652">
        <v>0</v>
      </c>
      <c r="V112" s="652">
        <v>0</v>
      </c>
      <c r="W112" s="652">
        <v>0</v>
      </c>
      <c r="X112" s="652">
        <v>0</v>
      </c>
      <c r="Y112" s="653">
        <f t="shared" si="22"/>
        <v>12.911996666666669</v>
      </c>
      <c r="Z112" s="1019">
        <f t="shared" si="23"/>
        <v>8.045977011494255</v>
      </c>
      <c r="AA112" s="669">
        <f t="shared" si="24"/>
        <v>12.743224067438575</v>
      </c>
      <c r="AB112" s="669">
        <f t="shared" si="25"/>
        <v>9.1978773584905795</v>
      </c>
      <c r="AC112" s="669">
        <f t="shared" si="26"/>
        <v>10.416666666666675</v>
      </c>
      <c r="AD112" s="669">
        <f t="shared" si="27"/>
        <v>11.627906976744185</v>
      </c>
      <c r="AE112" s="669">
        <f t="shared" si="28"/>
        <v>14.666666666666671</v>
      </c>
      <c r="AF112" s="669">
        <f t="shared" si="29"/>
        <v>13.636363636363647</v>
      </c>
      <c r="AG112" s="669">
        <f t="shared" si="30"/>
        <v>19.999999999999996</v>
      </c>
      <c r="AH112" s="669">
        <f t="shared" si="31"/>
        <v>3.7735849056603765</v>
      </c>
      <c r="AI112" s="669">
        <f t="shared" si="32"/>
        <v>20.045300113250274</v>
      </c>
      <c r="AJ112" s="669" t="str">
        <f t="shared" si="33"/>
        <v>n/a</v>
      </c>
      <c r="AK112" s="669" t="str">
        <f t="shared" si="34"/>
        <v>n/a</v>
      </c>
      <c r="AL112" s="669" t="str">
        <f t="shared" si="35"/>
        <v>n/a</v>
      </c>
      <c r="AM112" s="669" t="str">
        <f t="shared" si="36"/>
        <v>n/a</v>
      </c>
      <c r="AN112" s="669" t="str">
        <f t="shared" si="37"/>
        <v>n/a</v>
      </c>
      <c r="AO112" s="669" t="str">
        <f t="shared" si="38"/>
        <v>n/a</v>
      </c>
      <c r="AP112" s="669" t="str">
        <f t="shared" si="39"/>
        <v>n/a</v>
      </c>
      <c r="AQ112" s="669" t="str">
        <f t="shared" si="40"/>
        <v>n/a</v>
      </c>
      <c r="AR112" s="669" t="str">
        <f t="shared" si="41"/>
        <v>n/a</v>
      </c>
      <c r="AS112" s="670">
        <f t="shared" si="42"/>
        <v>12.415356740277524</v>
      </c>
      <c r="AT112" s="671">
        <f t="shared" si="43"/>
        <v>5.0678541681831293</v>
      </c>
    </row>
    <row r="113" spans="1:46" ht="11.25" customHeight="1" x14ac:dyDescent="0.2">
      <c r="A113" s="650" t="s">
        <v>987</v>
      </c>
      <c r="B113" s="913" t="s">
        <v>988</v>
      </c>
      <c r="C113" s="497">
        <v>1.04</v>
      </c>
      <c r="D113" s="497">
        <v>0.86</v>
      </c>
      <c r="E113" s="498">
        <v>0.72</v>
      </c>
      <c r="F113" s="502">
        <v>0.68</v>
      </c>
      <c r="G113" s="498">
        <v>0.66</v>
      </c>
      <c r="H113" s="498">
        <v>0.57999999999999996</v>
      </c>
      <c r="I113" s="499"/>
      <c r="J113" s="502">
        <v>0.52</v>
      </c>
      <c r="K113" s="496">
        <v>0.48</v>
      </c>
      <c r="L113" s="499"/>
      <c r="M113" s="651">
        <v>0.36</v>
      </c>
      <c r="N113" s="651">
        <v>0.51</v>
      </c>
      <c r="O113" s="652">
        <v>0.96</v>
      </c>
      <c r="P113" s="656">
        <v>0.94640000000000002</v>
      </c>
      <c r="Q113" s="656">
        <v>0.91159999999999997</v>
      </c>
      <c r="R113" s="656">
        <v>0.86919999999999997</v>
      </c>
      <c r="S113" s="656">
        <v>0.83740000000000003</v>
      </c>
      <c r="T113" s="652">
        <v>0.80559999999999998</v>
      </c>
      <c r="U113" s="656">
        <v>0.80559999999999998</v>
      </c>
      <c r="V113" s="656">
        <v>0.76319999999999999</v>
      </c>
      <c r="W113" s="656">
        <v>0.6996</v>
      </c>
      <c r="X113" s="656">
        <v>0.61480000000000001</v>
      </c>
      <c r="Y113" s="653">
        <f t="shared" si="22"/>
        <v>14.623400000000002</v>
      </c>
      <c r="Z113" s="1019">
        <f t="shared" si="23"/>
        <v>20.930232558139551</v>
      </c>
      <c r="AA113" s="669">
        <f t="shared" si="24"/>
        <v>19.444444444444443</v>
      </c>
      <c r="AB113" s="669">
        <f t="shared" si="25"/>
        <v>5.8823529411764497</v>
      </c>
      <c r="AC113" s="669">
        <f t="shared" si="26"/>
        <v>3.0303030303030276</v>
      </c>
      <c r="AD113" s="669">
        <f t="shared" si="27"/>
        <v>13.793103448275868</v>
      </c>
      <c r="AE113" s="669">
        <f t="shared" si="28"/>
        <v>11.538461538461519</v>
      </c>
      <c r="AF113" s="669">
        <f t="shared" si="29"/>
        <v>8.3333333333333481</v>
      </c>
      <c r="AG113" s="669">
        <f t="shared" si="30"/>
        <v>33.333333333333329</v>
      </c>
      <c r="AH113" s="669">
        <f t="shared" si="31"/>
        <v>-29.411764705882359</v>
      </c>
      <c r="AI113" s="669">
        <f t="shared" si="32"/>
        <v>-46.875</v>
      </c>
      <c r="AJ113" s="669">
        <f t="shared" si="33"/>
        <v>1.4370245139475823</v>
      </c>
      <c r="AK113" s="669">
        <f t="shared" si="34"/>
        <v>3.8174637999122574</v>
      </c>
      <c r="AL113" s="669">
        <f t="shared" si="35"/>
        <v>4.8780487804878092</v>
      </c>
      <c r="AM113" s="669">
        <f t="shared" si="36"/>
        <v>3.7974683544303778</v>
      </c>
      <c r="AN113" s="669">
        <f t="shared" si="37"/>
        <v>3.9473684210526327</v>
      </c>
      <c r="AO113" s="669">
        <f t="shared" si="38"/>
        <v>0</v>
      </c>
      <c r="AP113" s="669">
        <f t="shared" si="39"/>
        <v>5.555555555555558</v>
      </c>
      <c r="AQ113" s="669">
        <f t="shared" si="40"/>
        <v>9.0909090909090828</v>
      </c>
      <c r="AR113" s="669">
        <f t="shared" si="41"/>
        <v>13.793103448275868</v>
      </c>
      <c r="AS113" s="670">
        <f t="shared" si="42"/>
        <v>4.5429337834819128</v>
      </c>
      <c r="AT113" s="671">
        <f t="shared" si="43"/>
        <v>17.33377000961255</v>
      </c>
    </row>
    <row r="114" spans="1:46" ht="11.25" customHeight="1" x14ac:dyDescent="0.2">
      <c r="A114" s="504" t="s">
        <v>157</v>
      </c>
      <c r="B114" s="914" t="s">
        <v>158</v>
      </c>
      <c r="C114" s="497">
        <v>1.93</v>
      </c>
      <c r="D114" s="1097">
        <v>1.81</v>
      </c>
      <c r="E114" s="487">
        <v>1.68</v>
      </c>
      <c r="F114" s="487">
        <v>1.62</v>
      </c>
      <c r="G114" s="487">
        <v>1.56</v>
      </c>
      <c r="H114" s="487">
        <v>1.52</v>
      </c>
      <c r="I114" s="488"/>
      <c r="J114" s="487">
        <v>1.48</v>
      </c>
      <c r="K114" s="485">
        <v>1.46</v>
      </c>
      <c r="L114" s="488"/>
      <c r="M114" s="530">
        <v>1.44</v>
      </c>
      <c r="N114" s="530">
        <v>1.42</v>
      </c>
      <c r="O114" s="492">
        <v>1.4</v>
      </c>
      <c r="P114" s="493">
        <v>1.37</v>
      </c>
      <c r="Q114" s="493">
        <v>1.32</v>
      </c>
      <c r="R114" s="493">
        <v>1.28</v>
      </c>
      <c r="S114" s="493">
        <v>1.24</v>
      </c>
      <c r="T114" s="493">
        <v>1.2</v>
      </c>
      <c r="U114" s="493">
        <v>1.1599999999999999</v>
      </c>
      <c r="V114" s="493">
        <v>1.1200000000000001</v>
      </c>
      <c r="W114" s="493">
        <v>1.08</v>
      </c>
      <c r="X114" s="493">
        <v>1.04</v>
      </c>
      <c r="Y114" s="653">
        <f t="shared" si="22"/>
        <v>28.129999999999995</v>
      </c>
      <c r="Z114" s="1019">
        <f t="shared" si="23"/>
        <v>6.6298342541436295</v>
      </c>
      <c r="AA114" s="669">
        <f t="shared" si="24"/>
        <v>7.738095238095255</v>
      </c>
      <c r="AB114" s="669">
        <f t="shared" si="25"/>
        <v>3.7037037037036979</v>
      </c>
      <c r="AC114" s="669">
        <f t="shared" si="26"/>
        <v>3.8461538461538547</v>
      </c>
      <c r="AD114" s="669">
        <f t="shared" si="27"/>
        <v>2.6315789473684292</v>
      </c>
      <c r="AE114" s="669">
        <f t="shared" si="28"/>
        <v>2.7027027027026973</v>
      </c>
      <c r="AF114" s="669">
        <f t="shared" si="29"/>
        <v>1.3698630136986356</v>
      </c>
      <c r="AG114" s="669">
        <f t="shared" si="30"/>
        <v>1.388888888888884</v>
      </c>
      <c r="AH114" s="669">
        <f t="shared" si="31"/>
        <v>1.4084507042253502</v>
      </c>
      <c r="AI114" s="669">
        <f t="shared" si="32"/>
        <v>1.4285714285714235</v>
      </c>
      <c r="AJ114" s="669">
        <f t="shared" si="33"/>
        <v>2.1897810218977964</v>
      </c>
      <c r="AK114" s="669">
        <f t="shared" si="34"/>
        <v>3.7878787878787845</v>
      </c>
      <c r="AL114" s="669">
        <f t="shared" si="35"/>
        <v>3.125</v>
      </c>
      <c r="AM114" s="669">
        <f t="shared" si="36"/>
        <v>3.2258064516129004</v>
      </c>
      <c r="AN114" s="669">
        <f t="shared" si="37"/>
        <v>3.3333333333333437</v>
      </c>
      <c r="AO114" s="669">
        <f t="shared" si="38"/>
        <v>3.4482758620689724</v>
      </c>
      <c r="AP114" s="669">
        <f t="shared" si="39"/>
        <v>3.5714285714285587</v>
      </c>
      <c r="AQ114" s="669">
        <f t="shared" si="40"/>
        <v>3.7037037037036979</v>
      </c>
      <c r="AR114" s="669">
        <f t="shared" si="41"/>
        <v>3.8461538461538547</v>
      </c>
      <c r="AS114" s="670">
        <f t="shared" si="42"/>
        <v>3.3199581213489346</v>
      </c>
      <c r="AT114" s="671">
        <f t="shared" si="43"/>
        <v>1.6425670873596514</v>
      </c>
    </row>
    <row r="115" spans="1:46" ht="11.25" customHeight="1" x14ac:dyDescent="0.2">
      <c r="A115" s="500" t="s">
        <v>989</v>
      </c>
      <c r="B115" s="650" t="s">
        <v>990</v>
      </c>
      <c r="C115" s="497">
        <v>0.6</v>
      </c>
      <c r="D115" s="655">
        <v>0.5181818181818183</v>
      </c>
      <c r="E115" s="498">
        <v>0.48181818181818187</v>
      </c>
      <c r="F115" s="498">
        <v>0.44049586776859506</v>
      </c>
      <c r="G115" s="498">
        <v>0.42975206611570249</v>
      </c>
      <c r="H115" s="498">
        <v>0.4049586776859504</v>
      </c>
      <c r="I115" s="499">
        <v>0</v>
      </c>
      <c r="J115" s="498">
        <v>0.36363636363636365</v>
      </c>
      <c r="K115" s="496">
        <v>0.3388429752066115</v>
      </c>
      <c r="L115" s="499">
        <v>0</v>
      </c>
      <c r="M115" s="651">
        <v>0.3155537190082644</v>
      </c>
      <c r="N115" s="651">
        <v>0.36061983471074383</v>
      </c>
      <c r="O115" s="656">
        <v>0.48082644628099175</v>
      </c>
      <c r="P115" s="656">
        <v>0.45074380165289257</v>
      </c>
      <c r="Q115" s="656">
        <v>0.39066115702479337</v>
      </c>
      <c r="R115" s="656">
        <v>0.26999999999999996</v>
      </c>
      <c r="S115" s="656">
        <v>0.2403305785123967</v>
      </c>
      <c r="T115" s="656">
        <v>0.22396694214876034</v>
      </c>
      <c r="U115" s="652">
        <v>0.21851239669421488</v>
      </c>
      <c r="V115" s="652">
        <v>0.21851239669421488</v>
      </c>
      <c r="W115" s="656">
        <v>0.19867768595041324</v>
      </c>
      <c r="X115" s="656">
        <v>0.15884297520661159</v>
      </c>
      <c r="Y115" s="653">
        <f t="shared" si="22"/>
        <v>7.1049338842975205</v>
      </c>
      <c r="Z115" s="1019">
        <f t="shared" si="23"/>
        <v>15.789473684210487</v>
      </c>
      <c r="AA115" s="669">
        <f t="shared" si="24"/>
        <v>7.5471698113207752</v>
      </c>
      <c r="AB115" s="669">
        <f t="shared" si="25"/>
        <v>9.3808630393996228</v>
      </c>
      <c r="AC115" s="669">
        <f t="shared" si="26"/>
        <v>2.4999999999999911</v>
      </c>
      <c r="AD115" s="669">
        <f t="shared" si="27"/>
        <v>6.1224489795918435</v>
      </c>
      <c r="AE115" s="669">
        <f t="shared" si="28"/>
        <v>11.363636363636353</v>
      </c>
      <c r="AF115" s="669">
        <f t="shared" si="29"/>
        <v>7.317073170731736</v>
      </c>
      <c r="AG115" s="669">
        <f t="shared" si="30"/>
        <v>7.3804410455188263</v>
      </c>
      <c r="AH115" s="669">
        <f t="shared" si="31"/>
        <v>-12.496848859860233</v>
      </c>
      <c r="AI115" s="669">
        <f t="shared" si="32"/>
        <v>-25</v>
      </c>
      <c r="AJ115" s="669">
        <f t="shared" si="33"/>
        <v>6.6740007334066709</v>
      </c>
      <c r="AK115" s="669">
        <f t="shared" si="34"/>
        <v>15.379733446160371</v>
      </c>
      <c r="AL115" s="669">
        <f t="shared" si="35"/>
        <v>44.689317416590171</v>
      </c>
      <c r="AM115" s="669">
        <f t="shared" si="36"/>
        <v>12.345254470426404</v>
      </c>
      <c r="AN115" s="669">
        <f t="shared" si="37"/>
        <v>7.3062730627306172</v>
      </c>
      <c r="AO115" s="669">
        <f t="shared" si="38"/>
        <v>2.4962178517397904</v>
      </c>
      <c r="AP115" s="669">
        <f t="shared" si="39"/>
        <v>0</v>
      </c>
      <c r="AQ115" s="669">
        <f t="shared" si="40"/>
        <v>9.9833610648918381</v>
      </c>
      <c r="AR115" s="669">
        <f t="shared" si="41"/>
        <v>25.078043704474506</v>
      </c>
      <c r="AS115" s="670">
        <f t="shared" si="42"/>
        <v>8.0977083676299877</v>
      </c>
      <c r="AT115" s="671">
        <f t="shared" si="43"/>
        <v>13.802654356549349</v>
      </c>
    </row>
    <row r="116" spans="1:46" ht="11.25" customHeight="1" x14ac:dyDescent="0.2">
      <c r="A116" s="650" t="s">
        <v>461</v>
      </c>
      <c r="B116" s="1135" t="s">
        <v>462</v>
      </c>
      <c r="C116" s="497">
        <v>14.4</v>
      </c>
      <c r="D116" s="1034">
        <v>13.7</v>
      </c>
      <c r="E116" s="531">
        <v>12.8</v>
      </c>
      <c r="F116" s="531">
        <v>12.2</v>
      </c>
      <c r="G116" s="531">
        <v>11.6</v>
      </c>
      <c r="H116" s="531">
        <v>10.7</v>
      </c>
      <c r="I116" s="499" t="s">
        <v>90</v>
      </c>
      <c r="J116" s="498">
        <v>9.6999999999999993</v>
      </c>
      <c r="K116" s="496">
        <v>8.9</v>
      </c>
      <c r="L116" s="499"/>
      <c r="M116" s="655">
        <v>7.9</v>
      </c>
      <c r="N116" s="656">
        <v>7.5</v>
      </c>
      <c r="O116" s="656">
        <v>7.3</v>
      </c>
      <c r="P116" s="656">
        <v>6.8</v>
      </c>
      <c r="Q116" s="656">
        <v>6.5</v>
      </c>
      <c r="R116" s="656">
        <v>6.3</v>
      </c>
      <c r="S116" s="656">
        <v>6</v>
      </c>
      <c r="T116" s="656">
        <v>5.5</v>
      </c>
      <c r="U116" s="656">
        <v>5</v>
      </c>
      <c r="V116" s="656">
        <v>4.5</v>
      </c>
      <c r="W116" s="656">
        <v>4</v>
      </c>
      <c r="X116" s="656">
        <v>3.5</v>
      </c>
      <c r="Y116" s="653">
        <f t="shared" si="22"/>
        <v>164.8</v>
      </c>
      <c r="Z116" s="1019">
        <f t="shared" si="23"/>
        <v>5.1094890510948954</v>
      </c>
      <c r="AA116" s="669">
        <f t="shared" si="24"/>
        <v>7.0312499999999778</v>
      </c>
      <c r="AB116" s="669">
        <f t="shared" si="25"/>
        <v>4.9180327868852514</v>
      </c>
      <c r="AC116" s="669">
        <f t="shared" si="26"/>
        <v>5.1724137931034475</v>
      </c>
      <c r="AD116" s="669">
        <f t="shared" si="27"/>
        <v>8.4112149532710401</v>
      </c>
      <c r="AE116" s="669">
        <f t="shared" si="28"/>
        <v>10.309278350515472</v>
      </c>
      <c r="AF116" s="669">
        <f t="shared" si="29"/>
        <v>8.9887640449437978</v>
      </c>
      <c r="AG116" s="669">
        <f t="shared" si="30"/>
        <v>12.658227848101266</v>
      </c>
      <c r="AH116" s="669">
        <f t="shared" si="31"/>
        <v>5.3333333333333455</v>
      </c>
      <c r="AI116" s="669">
        <f t="shared" si="32"/>
        <v>2.7397260273972712</v>
      </c>
      <c r="AJ116" s="669">
        <f t="shared" si="33"/>
        <v>7.3529411764705843</v>
      </c>
      <c r="AK116" s="669">
        <f t="shared" si="34"/>
        <v>4.6153846153846212</v>
      </c>
      <c r="AL116" s="669">
        <f t="shared" si="35"/>
        <v>3.1746031746031855</v>
      </c>
      <c r="AM116" s="669">
        <f t="shared" si="36"/>
        <v>5.0000000000000044</v>
      </c>
      <c r="AN116" s="669">
        <f t="shared" si="37"/>
        <v>9.0909090909090828</v>
      </c>
      <c r="AO116" s="669">
        <f t="shared" si="38"/>
        <v>10.000000000000009</v>
      </c>
      <c r="AP116" s="669">
        <f t="shared" si="39"/>
        <v>11.111111111111116</v>
      </c>
      <c r="AQ116" s="669">
        <f t="shared" si="40"/>
        <v>12.5</v>
      </c>
      <c r="AR116" s="669">
        <f t="shared" si="41"/>
        <v>14.285714285714279</v>
      </c>
      <c r="AS116" s="670">
        <f t="shared" si="42"/>
        <v>7.7790733496230864</v>
      </c>
      <c r="AT116" s="671">
        <f t="shared" si="43"/>
        <v>3.3961431663234212</v>
      </c>
    </row>
    <row r="117" spans="1:46" ht="11.25" customHeight="1" x14ac:dyDescent="0.2">
      <c r="A117" s="650" t="s">
        <v>1000</v>
      </c>
      <c r="B117" s="913" t="s">
        <v>1001</v>
      </c>
      <c r="C117" s="497">
        <v>12.02</v>
      </c>
      <c r="D117" s="549">
        <v>10</v>
      </c>
      <c r="E117" s="498">
        <v>9.16</v>
      </c>
      <c r="F117" s="498">
        <v>8.7200000000000006</v>
      </c>
      <c r="G117" s="498">
        <v>7.72</v>
      </c>
      <c r="H117" s="498">
        <v>6.72</v>
      </c>
      <c r="I117" s="499"/>
      <c r="J117" s="498">
        <v>6</v>
      </c>
      <c r="K117" s="498">
        <v>5.5</v>
      </c>
      <c r="L117" s="531"/>
      <c r="M117" s="497">
        <v>4</v>
      </c>
      <c r="N117" s="652">
        <v>3.12</v>
      </c>
      <c r="O117" s="656">
        <v>3.12</v>
      </c>
      <c r="P117" s="656">
        <v>2.68</v>
      </c>
      <c r="Q117" s="656">
        <v>1.68</v>
      </c>
      <c r="R117" s="656">
        <v>1.2</v>
      </c>
      <c r="S117" s="656">
        <v>1</v>
      </c>
      <c r="T117" s="656">
        <v>0.4</v>
      </c>
      <c r="U117" s="652">
        <v>0</v>
      </c>
      <c r="V117" s="652">
        <v>0</v>
      </c>
      <c r="W117" s="652">
        <v>0</v>
      </c>
      <c r="X117" s="652">
        <v>0</v>
      </c>
      <c r="Y117" s="653">
        <f t="shared" si="22"/>
        <v>83.040000000000035</v>
      </c>
      <c r="Z117" s="1019">
        <f t="shared" si="23"/>
        <v>20.199999999999996</v>
      </c>
      <c r="AA117" s="669">
        <f t="shared" si="24"/>
        <v>9.1703056768558824</v>
      </c>
      <c r="AB117" s="669">
        <f t="shared" si="25"/>
        <v>5.0458715596330306</v>
      </c>
      <c r="AC117" s="669">
        <f t="shared" si="26"/>
        <v>12.95336787564767</v>
      </c>
      <c r="AD117" s="669">
        <f t="shared" si="27"/>
        <v>14.880952380952372</v>
      </c>
      <c r="AE117" s="669">
        <f t="shared" si="28"/>
        <v>11.999999999999989</v>
      </c>
      <c r="AF117" s="669">
        <f t="shared" si="29"/>
        <v>9.0909090909090828</v>
      </c>
      <c r="AG117" s="669">
        <f t="shared" si="30"/>
        <v>37.5</v>
      </c>
      <c r="AH117" s="669">
        <f t="shared" si="31"/>
        <v>28.205128205128194</v>
      </c>
      <c r="AI117" s="669">
        <f t="shared" si="32"/>
        <v>0</v>
      </c>
      <c r="AJ117" s="669">
        <f t="shared" si="33"/>
        <v>16.417910447761198</v>
      </c>
      <c r="AK117" s="669">
        <f t="shared" si="34"/>
        <v>59.523809523809533</v>
      </c>
      <c r="AL117" s="669">
        <f t="shared" si="35"/>
        <v>39.999999999999993</v>
      </c>
      <c r="AM117" s="669">
        <f t="shared" si="36"/>
        <v>19.999999999999996</v>
      </c>
      <c r="AN117" s="669">
        <f t="shared" si="37"/>
        <v>150</v>
      </c>
      <c r="AO117" s="669" t="str">
        <f t="shared" si="38"/>
        <v>n/a</v>
      </c>
      <c r="AP117" s="669" t="str">
        <f t="shared" si="39"/>
        <v>n/a</v>
      </c>
      <c r="AQ117" s="669" t="str">
        <f t="shared" si="40"/>
        <v>n/a</v>
      </c>
      <c r="AR117" s="669" t="str">
        <f t="shared" si="41"/>
        <v>n/a</v>
      </c>
      <c r="AS117" s="670">
        <f t="shared" si="42"/>
        <v>28.999216984046463</v>
      </c>
      <c r="AT117" s="671">
        <f t="shared" si="43"/>
        <v>36.871944999490708</v>
      </c>
    </row>
    <row r="118" spans="1:46" ht="11.25" customHeight="1" x14ac:dyDescent="0.2">
      <c r="A118" s="556" t="s">
        <v>4117</v>
      </c>
      <c r="B118" s="497" t="s">
        <v>4118</v>
      </c>
      <c r="C118" s="497">
        <v>0.36</v>
      </c>
      <c r="D118" s="655">
        <v>0.32</v>
      </c>
      <c r="E118" s="498">
        <v>0.28000000000000003</v>
      </c>
      <c r="F118" s="498">
        <v>0.24</v>
      </c>
      <c r="G118" s="502">
        <v>0</v>
      </c>
      <c r="H118" s="502">
        <v>0</v>
      </c>
      <c r="I118" s="987"/>
      <c r="J118" s="502">
        <v>0</v>
      </c>
      <c r="K118" s="654">
        <v>0</v>
      </c>
      <c r="L118" s="499"/>
      <c r="M118" s="651">
        <v>0</v>
      </c>
      <c r="N118" s="651">
        <v>0</v>
      </c>
      <c r="O118" s="652">
        <v>0</v>
      </c>
      <c r="P118" s="652">
        <v>0</v>
      </c>
      <c r="Q118" s="652">
        <v>0</v>
      </c>
      <c r="R118" s="652">
        <v>0</v>
      </c>
      <c r="S118" s="652">
        <v>0</v>
      </c>
      <c r="T118" s="652">
        <v>0</v>
      </c>
      <c r="U118" s="652">
        <v>0</v>
      </c>
      <c r="V118" s="652">
        <v>0</v>
      </c>
      <c r="W118" s="652">
        <v>0</v>
      </c>
      <c r="X118" s="652">
        <v>0</v>
      </c>
      <c r="Y118" s="653">
        <f t="shared" si="22"/>
        <v>1.2</v>
      </c>
      <c r="Z118" s="1019">
        <f t="shared" si="23"/>
        <v>12.5</v>
      </c>
      <c r="AA118" s="669">
        <f t="shared" si="24"/>
        <v>14.285714285714279</v>
      </c>
      <c r="AB118" s="669">
        <f t="shared" si="25"/>
        <v>16.666666666666675</v>
      </c>
      <c r="AC118" s="669" t="str">
        <f t="shared" si="26"/>
        <v>n/a</v>
      </c>
      <c r="AD118" s="669" t="str">
        <f t="shared" si="27"/>
        <v>n/a</v>
      </c>
      <c r="AE118" s="669" t="str">
        <f t="shared" si="28"/>
        <v>n/a</v>
      </c>
      <c r="AF118" s="669" t="str">
        <f t="shared" si="29"/>
        <v>n/a</v>
      </c>
      <c r="AG118" s="669" t="str">
        <f t="shared" si="30"/>
        <v>n/a</v>
      </c>
      <c r="AH118" s="669" t="str">
        <f t="shared" si="31"/>
        <v>n/a</v>
      </c>
      <c r="AI118" s="669" t="str">
        <f t="shared" si="32"/>
        <v>n/a</v>
      </c>
      <c r="AJ118" s="669" t="str">
        <f t="shared" si="33"/>
        <v>n/a</v>
      </c>
      <c r="AK118" s="669" t="str">
        <f t="shared" si="34"/>
        <v>n/a</v>
      </c>
      <c r="AL118" s="669" t="str">
        <f t="shared" si="35"/>
        <v>n/a</v>
      </c>
      <c r="AM118" s="669" t="str">
        <f t="shared" si="36"/>
        <v>n/a</v>
      </c>
      <c r="AN118" s="669" t="str">
        <f t="shared" si="37"/>
        <v>n/a</v>
      </c>
      <c r="AO118" s="669" t="str">
        <f t="shared" si="38"/>
        <v>n/a</v>
      </c>
      <c r="AP118" s="669" t="str">
        <f t="shared" si="39"/>
        <v>n/a</v>
      </c>
      <c r="AQ118" s="669" t="str">
        <f t="shared" si="40"/>
        <v>n/a</v>
      </c>
      <c r="AR118" s="669" t="str">
        <f t="shared" si="41"/>
        <v>n/a</v>
      </c>
      <c r="AS118" s="670">
        <f t="shared" si="42"/>
        <v>14.484126984126982</v>
      </c>
      <c r="AT118" s="671">
        <f t="shared" si="43"/>
        <v>2.0904074906454007</v>
      </c>
    </row>
    <row r="119" spans="1:46" ht="11.25" customHeight="1" x14ac:dyDescent="0.2">
      <c r="A119" s="914" t="s">
        <v>147</v>
      </c>
      <c r="B119" s="914" t="s">
        <v>148</v>
      </c>
      <c r="C119" s="497">
        <v>0.56000000000000005</v>
      </c>
      <c r="D119" s="491">
        <v>0.49</v>
      </c>
      <c r="E119" s="487">
        <v>0.43</v>
      </c>
      <c r="F119" s="487">
        <v>0.39</v>
      </c>
      <c r="G119" s="487">
        <v>0.37</v>
      </c>
      <c r="H119" s="487">
        <v>0.35</v>
      </c>
      <c r="I119" s="488"/>
      <c r="J119" s="487">
        <v>0.33</v>
      </c>
      <c r="K119" s="485">
        <v>0.3</v>
      </c>
      <c r="L119" s="488"/>
      <c r="M119" s="530">
        <v>0.26</v>
      </c>
      <c r="N119" s="530">
        <v>0.23</v>
      </c>
      <c r="O119" s="493">
        <v>0.2</v>
      </c>
      <c r="P119" s="493">
        <v>0.17</v>
      </c>
      <c r="Q119" s="493">
        <v>0.155</v>
      </c>
      <c r="R119" s="493">
        <v>0.14499999999999999</v>
      </c>
      <c r="S119" s="493">
        <v>0.13750000000000001</v>
      </c>
      <c r="T119" s="493">
        <v>0.13250000000000001</v>
      </c>
      <c r="U119" s="493">
        <v>0.1275</v>
      </c>
      <c r="V119" s="493">
        <v>0.125</v>
      </c>
      <c r="W119" s="493">
        <v>0.1075</v>
      </c>
      <c r="X119" s="493">
        <v>0.09</v>
      </c>
      <c r="Y119" s="653">
        <f t="shared" si="22"/>
        <v>5.1000000000000014</v>
      </c>
      <c r="Z119" s="1019">
        <f t="shared" si="23"/>
        <v>14.285714285714302</v>
      </c>
      <c r="AA119" s="669">
        <f t="shared" si="24"/>
        <v>13.953488372093027</v>
      </c>
      <c r="AB119" s="669">
        <f t="shared" si="25"/>
        <v>10.256410256410241</v>
      </c>
      <c r="AC119" s="669">
        <f t="shared" si="26"/>
        <v>5.4054054054054168</v>
      </c>
      <c r="AD119" s="669">
        <f t="shared" si="27"/>
        <v>5.7142857142857162</v>
      </c>
      <c r="AE119" s="669">
        <f t="shared" si="28"/>
        <v>6.0606060606060552</v>
      </c>
      <c r="AF119" s="669">
        <f t="shared" si="29"/>
        <v>10.000000000000009</v>
      </c>
      <c r="AG119" s="669">
        <f t="shared" si="30"/>
        <v>15.384615384615374</v>
      </c>
      <c r="AH119" s="669">
        <f t="shared" si="31"/>
        <v>13.043478260869556</v>
      </c>
      <c r="AI119" s="669">
        <f t="shared" si="32"/>
        <v>14.999999999999991</v>
      </c>
      <c r="AJ119" s="669">
        <f t="shared" si="33"/>
        <v>17.647058823529417</v>
      </c>
      <c r="AK119" s="669">
        <f t="shared" si="34"/>
        <v>9.6774193548387224</v>
      </c>
      <c r="AL119" s="669">
        <f t="shared" si="35"/>
        <v>6.8965517241379448</v>
      </c>
      <c r="AM119" s="669">
        <f t="shared" si="36"/>
        <v>5.4545454545454453</v>
      </c>
      <c r="AN119" s="669">
        <f t="shared" si="37"/>
        <v>3.7735849056603765</v>
      </c>
      <c r="AO119" s="669">
        <f t="shared" si="38"/>
        <v>3.9215686274509887</v>
      </c>
      <c r="AP119" s="669">
        <f t="shared" si="39"/>
        <v>2.0000000000000018</v>
      </c>
      <c r="AQ119" s="669">
        <f t="shared" si="40"/>
        <v>16.279069767441868</v>
      </c>
      <c r="AR119" s="669">
        <f t="shared" si="41"/>
        <v>19.444444444444443</v>
      </c>
      <c r="AS119" s="670">
        <f t="shared" si="42"/>
        <v>10.220960360107838</v>
      </c>
      <c r="AT119" s="671">
        <f t="shared" si="43"/>
        <v>5.3156099637959118</v>
      </c>
    </row>
    <row r="120" spans="1:46" ht="11.25" customHeight="1" x14ac:dyDescent="0.2">
      <c r="A120" s="657" t="s">
        <v>457</v>
      </c>
      <c r="B120" s="507" t="s">
        <v>458</v>
      </c>
      <c r="C120" s="497">
        <v>0.63500000000000001</v>
      </c>
      <c r="D120" s="521">
        <v>0.56000000000000005</v>
      </c>
      <c r="E120" s="513">
        <v>0.51</v>
      </c>
      <c r="F120" s="513">
        <v>0.45</v>
      </c>
      <c r="G120" s="513">
        <v>0.4</v>
      </c>
      <c r="H120" s="513">
        <v>0.36499999999999999</v>
      </c>
      <c r="I120" s="514">
        <v>0</v>
      </c>
      <c r="J120" s="513">
        <v>0.35</v>
      </c>
      <c r="K120" s="509">
        <v>0.32500000000000001</v>
      </c>
      <c r="L120" s="514">
        <v>0</v>
      </c>
      <c r="M120" s="510">
        <v>0.30499999999999999</v>
      </c>
      <c r="N120" s="516">
        <v>0.28499999999999998</v>
      </c>
      <c r="O120" s="516">
        <v>0.28000000000000003</v>
      </c>
      <c r="P120" s="516">
        <v>0.255</v>
      </c>
      <c r="Q120" s="516">
        <v>0.22761999999999999</v>
      </c>
      <c r="R120" s="516">
        <v>9.5240000000000005E-2</v>
      </c>
      <c r="S120" s="517">
        <v>0</v>
      </c>
      <c r="T120" s="517">
        <v>0</v>
      </c>
      <c r="U120" s="517">
        <v>0</v>
      </c>
      <c r="V120" s="517">
        <v>0</v>
      </c>
      <c r="W120" s="517">
        <v>0</v>
      </c>
      <c r="X120" s="517">
        <v>0</v>
      </c>
      <c r="Y120" s="653">
        <f t="shared" si="22"/>
        <v>5.042860000000001</v>
      </c>
      <c r="Z120" s="1019">
        <f t="shared" si="23"/>
        <v>13.392857142857139</v>
      </c>
      <c r="AA120" s="669">
        <f t="shared" si="24"/>
        <v>9.8039215686274606</v>
      </c>
      <c r="AB120" s="669">
        <f t="shared" si="25"/>
        <v>13.33333333333333</v>
      </c>
      <c r="AC120" s="669">
        <f t="shared" si="26"/>
        <v>12.5</v>
      </c>
      <c r="AD120" s="669">
        <f t="shared" si="27"/>
        <v>9.5890410958904262</v>
      </c>
      <c r="AE120" s="669">
        <f t="shared" si="28"/>
        <v>4.2857142857142927</v>
      </c>
      <c r="AF120" s="669">
        <f t="shared" si="29"/>
        <v>7.6923076923076872</v>
      </c>
      <c r="AG120" s="669">
        <f t="shared" si="30"/>
        <v>6.5573770491803351</v>
      </c>
      <c r="AH120" s="669">
        <f t="shared" si="31"/>
        <v>7.0175438596491224</v>
      </c>
      <c r="AI120" s="669">
        <f t="shared" si="32"/>
        <v>1.7857142857142572</v>
      </c>
      <c r="AJ120" s="669">
        <f t="shared" si="33"/>
        <v>9.8039215686274606</v>
      </c>
      <c r="AK120" s="669">
        <f t="shared" si="34"/>
        <v>12.028819963096392</v>
      </c>
      <c r="AL120" s="669">
        <f t="shared" si="35"/>
        <v>138.99622007559844</v>
      </c>
      <c r="AM120" s="669" t="str">
        <f t="shared" si="36"/>
        <v>n/a</v>
      </c>
      <c r="AN120" s="669" t="str">
        <f t="shared" si="37"/>
        <v>n/a</v>
      </c>
      <c r="AO120" s="669" t="str">
        <f t="shared" si="38"/>
        <v>n/a</v>
      </c>
      <c r="AP120" s="669" t="str">
        <f t="shared" si="39"/>
        <v>n/a</v>
      </c>
      <c r="AQ120" s="669" t="str">
        <f t="shared" si="40"/>
        <v>n/a</v>
      </c>
      <c r="AR120" s="669" t="str">
        <f t="shared" si="41"/>
        <v>n/a</v>
      </c>
      <c r="AS120" s="670">
        <f t="shared" si="42"/>
        <v>18.983597840045874</v>
      </c>
      <c r="AT120" s="671">
        <f t="shared" si="43"/>
        <v>36.228779508271479</v>
      </c>
    </row>
    <row r="121" spans="1:46" ht="11.25" customHeight="1" x14ac:dyDescent="0.2">
      <c r="A121" s="500" t="s">
        <v>155</v>
      </c>
      <c r="B121" s="650" t="s">
        <v>156</v>
      </c>
      <c r="C121" s="497">
        <v>1.24</v>
      </c>
      <c r="D121" s="497">
        <v>1.2</v>
      </c>
      <c r="E121" s="498">
        <v>1.1599999999999999</v>
      </c>
      <c r="F121" s="498">
        <v>1.1200000000000001</v>
      </c>
      <c r="G121" s="498">
        <v>1.08</v>
      </c>
      <c r="H121" s="498">
        <v>1.04</v>
      </c>
      <c r="I121" s="499"/>
      <c r="J121" s="498">
        <v>1</v>
      </c>
      <c r="K121" s="496">
        <v>0.96</v>
      </c>
      <c r="L121" s="499"/>
      <c r="M121" s="655">
        <v>0.92</v>
      </c>
      <c r="N121" s="656">
        <v>0.9</v>
      </c>
      <c r="O121" s="656">
        <v>0.88</v>
      </c>
      <c r="P121" s="656">
        <v>0.84</v>
      </c>
      <c r="Q121" s="656">
        <v>0.76</v>
      </c>
      <c r="R121" s="656">
        <v>0.72</v>
      </c>
      <c r="S121" s="656">
        <v>0.64</v>
      </c>
      <c r="T121" s="656">
        <v>0.56000000000000005</v>
      </c>
      <c r="U121" s="656">
        <v>0.52</v>
      </c>
      <c r="V121" s="656">
        <v>0.5</v>
      </c>
      <c r="W121" s="656">
        <v>0.48</v>
      </c>
      <c r="X121" s="656">
        <v>0.46</v>
      </c>
      <c r="Y121" s="653">
        <f t="shared" si="22"/>
        <v>16.980000000000004</v>
      </c>
      <c r="Z121" s="1019">
        <f t="shared" si="23"/>
        <v>3.3333333333333437</v>
      </c>
      <c r="AA121" s="669">
        <f t="shared" si="24"/>
        <v>3.4482758620689724</v>
      </c>
      <c r="AB121" s="669">
        <f t="shared" si="25"/>
        <v>3.5714285714285587</v>
      </c>
      <c r="AC121" s="669">
        <f t="shared" si="26"/>
        <v>3.7037037037036979</v>
      </c>
      <c r="AD121" s="669">
        <f t="shared" si="27"/>
        <v>3.8461538461538547</v>
      </c>
      <c r="AE121" s="669">
        <f t="shared" si="28"/>
        <v>4.0000000000000036</v>
      </c>
      <c r="AF121" s="669">
        <f t="shared" si="29"/>
        <v>4.1666666666666741</v>
      </c>
      <c r="AG121" s="669">
        <f t="shared" si="30"/>
        <v>4.3478260869565188</v>
      </c>
      <c r="AH121" s="669">
        <f t="shared" si="31"/>
        <v>2.2222222222222143</v>
      </c>
      <c r="AI121" s="669">
        <f t="shared" si="32"/>
        <v>2.2727272727272707</v>
      </c>
      <c r="AJ121" s="669">
        <f t="shared" si="33"/>
        <v>4.7619047619047672</v>
      </c>
      <c r="AK121" s="669">
        <f t="shared" si="34"/>
        <v>10.526315789473673</v>
      </c>
      <c r="AL121" s="669">
        <f t="shared" si="35"/>
        <v>5.555555555555558</v>
      </c>
      <c r="AM121" s="669">
        <f t="shared" si="36"/>
        <v>12.5</v>
      </c>
      <c r="AN121" s="669">
        <f t="shared" si="37"/>
        <v>14.285714285714279</v>
      </c>
      <c r="AO121" s="669">
        <f t="shared" si="38"/>
        <v>7.6923076923077094</v>
      </c>
      <c r="AP121" s="669">
        <f t="shared" si="39"/>
        <v>4.0000000000000036</v>
      </c>
      <c r="AQ121" s="669">
        <f t="shared" si="40"/>
        <v>4.1666666666666741</v>
      </c>
      <c r="AR121" s="669">
        <f t="shared" si="41"/>
        <v>4.3478260869565188</v>
      </c>
      <c r="AS121" s="670">
        <f t="shared" si="42"/>
        <v>5.4078225475705413</v>
      </c>
      <c r="AT121" s="671">
        <f t="shared" si="43"/>
        <v>3.3919860293390793</v>
      </c>
    </row>
    <row r="122" spans="1:46" ht="11.25" customHeight="1" x14ac:dyDescent="0.2">
      <c r="A122" s="500" t="s">
        <v>1026</v>
      </c>
      <c r="B122" s="650" t="s">
        <v>1027</v>
      </c>
      <c r="C122" s="497">
        <v>0.94</v>
      </c>
      <c r="D122" s="497">
        <v>0.86</v>
      </c>
      <c r="E122" s="498">
        <v>0.82</v>
      </c>
      <c r="F122" s="498">
        <v>0.78</v>
      </c>
      <c r="G122" s="498">
        <v>0.74</v>
      </c>
      <c r="H122" s="498">
        <v>0.69</v>
      </c>
      <c r="I122" s="499"/>
      <c r="J122" s="498">
        <v>0.64</v>
      </c>
      <c r="K122" s="496">
        <v>0.6</v>
      </c>
      <c r="L122" s="499"/>
      <c r="M122" s="503">
        <v>0.56000000000000005</v>
      </c>
      <c r="N122" s="656">
        <v>0.56000000000000005</v>
      </c>
      <c r="O122" s="656">
        <v>0.54</v>
      </c>
      <c r="P122" s="656">
        <v>0.5</v>
      </c>
      <c r="Q122" s="656">
        <v>0.46</v>
      </c>
      <c r="R122" s="656">
        <v>0.42</v>
      </c>
      <c r="S122" s="652">
        <v>0.4</v>
      </c>
      <c r="T122" s="656">
        <v>0.4</v>
      </c>
      <c r="U122" s="656">
        <v>0.38</v>
      </c>
      <c r="V122" s="656">
        <v>0.36</v>
      </c>
      <c r="W122" s="656">
        <v>0.34</v>
      </c>
      <c r="X122" s="656">
        <v>0.3</v>
      </c>
      <c r="Y122" s="653">
        <f t="shared" si="22"/>
        <v>11.290000000000003</v>
      </c>
      <c r="Z122" s="1019">
        <f t="shared" si="23"/>
        <v>9.302325581395344</v>
      </c>
      <c r="AA122" s="669">
        <f t="shared" si="24"/>
        <v>4.8780487804878092</v>
      </c>
      <c r="AB122" s="669">
        <f t="shared" si="25"/>
        <v>5.12820512820511</v>
      </c>
      <c r="AC122" s="669">
        <f t="shared" si="26"/>
        <v>5.4054054054054168</v>
      </c>
      <c r="AD122" s="669">
        <f t="shared" si="27"/>
        <v>7.2463768115942129</v>
      </c>
      <c r="AE122" s="669">
        <f t="shared" si="28"/>
        <v>7.8125</v>
      </c>
      <c r="AF122" s="669">
        <f t="shared" si="29"/>
        <v>6.6666666666666652</v>
      </c>
      <c r="AG122" s="669">
        <f t="shared" si="30"/>
        <v>7.1428571428571397</v>
      </c>
      <c r="AH122" s="669">
        <f t="shared" si="31"/>
        <v>0</v>
      </c>
      <c r="AI122" s="669">
        <f t="shared" si="32"/>
        <v>3.7037037037036979</v>
      </c>
      <c r="AJ122" s="669">
        <f t="shared" si="33"/>
        <v>8.0000000000000071</v>
      </c>
      <c r="AK122" s="669">
        <f t="shared" si="34"/>
        <v>8.6956521739130377</v>
      </c>
      <c r="AL122" s="669">
        <f t="shared" si="35"/>
        <v>9.5238095238095344</v>
      </c>
      <c r="AM122" s="669">
        <f t="shared" si="36"/>
        <v>4.9999999999999822</v>
      </c>
      <c r="AN122" s="669">
        <f t="shared" si="37"/>
        <v>0</v>
      </c>
      <c r="AO122" s="669">
        <f t="shared" si="38"/>
        <v>5.2631578947368363</v>
      </c>
      <c r="AP122" s="669">
        <f t="shared" si="39"/>
        <v>5.555555555555558</v>
      </c>
      <c r="AQ122" s="669">
        <f t="shared" si="40"/>
        <v>5.8823529411764497</v>
      </c>
      <c r="AR122" s="669">
        <f t="shared" si="41"/>
        <v>13.333333333333353</v>
      </c>
      <c r="AS122" s="670">
        <f t="shared" si="42"/>
        <v>6.2389447706757979</v>
      </c>
      <c r="AT122" s="671">
        <f t="shared" si="43"/>
        <v>3.1204603942126332</v>
      </c>
    </row>
    <row r="123" spans="1:46" ht="11.25" customHeight="1" x14ac:dyDescent="0.2">
      <c r="A123" s="500" t="s">
        <v>1013</v>
      </c>
      <c r="B123" s="650" t="s">
        <v>1014</v>
      </c>
      <c r="C123" s="497">
        <v>1.6</v>
      </c>
      <c r="D123" s="497">
        <v>1.56</v>
      </c>
      <c r="E123" s="498">
        <v>1.52</v>
      </c>
      <c r="F123" s="498">
        <v>1.48</v>
      </c>
      <c r="G123" s="498">
        <v>1.45</v>
      </c>
      <c r="H123" s="498">
        <v>1.4</v>
      </c>
      <c r="I123" s="499"/>
      <c r="J123" s="498">
        <v>1.36</v>
      </c>
      <c r="K123" s="496">
        <v>1.32</v>
      </c>
      <c r="L123" s="499"/>
      <c r="M123" s="655">
        <v>1.28</v>
      </c>
      <c r="N123" s="652">
        <v>1.24</v>
      </c>
      <c r="O123" s="656">
        <v>1.24</v>
      </c>
      <c r="P123" s="652">
        <v>1.1200000000000001</v>
      </c>
      <c r="Q123" s="652">
        <v>1.1200000000000001</v>
      </c>
      <c r="R123" s="652">
        <v>1.1200000000000001</v>
      </c>
      <c r="S123" s="652">
        <v>1.1200000000000001</v>
      </c>
      <c r="T123" s="652">
        <v>1.1200000000000001</v>
      </c>
      <c r="U123" s="656">
        <v>1.1200000000000001</v>
      </c>
      <c r="V123" s="656">
        <v>1.0602199999999999</v>
      </c>
      <c r="W123" s="656">
        <v>0.93276000000000003</v>
      </c>
      <c r="X123" s="656">
        <v>0.81852000000000003</v>
      </c>
      <c r="Y123" s="653">
        <f t="shared" si="22"/>
        <v>24.981500000000004</v>
      </c>
      <c r="Z123" s="1019">
        <f t="shared" si="23"/>
        <v>2.5641025641025772</v>
      </c>
      <c r="AA123" s="669">
        <f t="shared" si="24"/>
        <v>2.6315789473684292</v>
      </c>
      <c r="AB123" s="669">
        <f t="shared" si="25"/>
        <v>2.7027027027026973</v>
      </c>
      <c r="AC123" s="669">
        <f t="shared" si="26"/>
        <v>2.0689655172413834</v>
      </c>
      <c r="AD123" s="669">
        <f t="shared" si="27"/>
        <v>3.5714285714285809</v>
      </c>
      <c r="AE123" s="669">
        <f t="shared" si="28"/>
        <v>2.9411764705882248</v>
      </c>
      <c r="AF123" s="669">
        <f t="shared" si="29"/>
        <v>3.0303030303030276</v>
      </c>
      <c r="AG123" s="669">
        <f t="shared" si="30"/>
        <v>3.125</v>
      </c>
      <c r="AH123" s="669">
        <f t="shared" si="31"/>
        <v>3.2258064516129004</v>
      </c>
      <c r="AI123" s="669">
        <f t="shared" si="32"/>
        <v>0</v>
      </c>
      <c r="AJ123" s="669">
        <f t="shared" si="33"/>
        <v>10.714285714285698</v>
      </c>
      <c r="AK123" s="669">
        <f t="shared" si="34"/>
        <v>0</v>
      </c>
      <c r="AL123" s="669">
        <f t="shared" si="35"/>
        <v>0</v>
      </c>
      <c r="AM123" s="669">
        <f t="shared" si="36"/>
        <v>0</v>
      </c>
      <c r="AN123" s="669">
        <f t="shared" si="37"/>
        <v>0</v>
      </c>
      <c r="AO123" s="669">
        <f t="shared" si="38"/>
        <v>0</v>
      </c>
      <c r="AP123" s="669">
        <f t="shared" si="39"/>
        <v>5.6384523966723998</v>
      </c>
      <c r="AQ123" s="669">
        <f t="shared" si="40"/>
        <v>13.664822676787169</v>
      </c>
      <c r="AR123" s="669">
        <f t="shared" si="41"/>
        <v>13.956897815569569</v>
      </c>
      <c r="AS123" s="670">
        <f t="shared" si="42"/>
        <v>3.6755538346664558</v>
      </c>
      <c r="AT123" s="671">
        <f t="shared" si="43"/>
        <v>4.3923612676312525</v>
      </c>
    </row>
    <row r="124" spans="1:46" ht="11.25" customHeight="1" x14ac:dyDescent="0.2">
      <c r="A124" s="480" t="s">
        <v>468</v>
      </c>
      <c r="B124" s="914" t="s">
        <v>469</v>
      </c>
      <c r="C124" s="497">
        <v>1.9</v>
      </c>
      <c r="D124" s="497">
        <v>1.77</v>
      </c>
      <c r="E124" s="487">
        <v>1.73</v>
      </c>
      <c r="F124" s="487">
        <v>1.69</v>
      </c>
      <c r="G124" s="487">
        <v>1.62</v>
      </c>
      <c r="H124" s="487">
        <v>1.54</v>
      </c>
      <c r="I124" s="488"/>
      <c r="J124" s="487">
        <v>1.47</v>
      </c>
      <c r="K124" s="485">
        <v>1.1299999999999999</v>
      </c>
      <c r="L124" s="488"/>
      <c r="M124" s="491">
        <v>0.99</v>
      </c>
      <c r="N124" s="493">
        <v>0.94499999999999995</v>
      </c>
      <c r="O124" s="493">
        <v>0.875</v>
      </c>
      <c r="P124" s="493">
        <v>0.75</v>
      </c>
      <c r="Q124" s="493">
        <v>0.55000000000000004</v>
      </c>
      <c r="R124" s="493">
        <v>0.3</v>
      </c>
      <c r="S124" s="492">
        <v>0</v>
      </c>
      <c r="T124" s="492">
        <v>0</v>
      </c>
      <c r="U124" s="492">
        <v>0</v>
      </c>
      <c r="V124" s="492">
        <v>0</v>
      </c>
      <c r="W124" s="492">
        <v>0</v>
      </c>
      <c r="X124" s="492">
        <v>0</v>
      </c>
      <c r="Y124" s="653">
        <f t="shared" si="22"/>
        <v>17.260000000000005</v>
      </c>
      <c r="Z124" s="1019">
        <f t="shared" si="23"/>
        <v>7.3446327683615698</v>
      </c>
      <c r="AA124" s="669">
        <f t="shared" si="24"/>
        <v>2.3121387283236983</v>
      </c>
      <c r="AB124" s="669">
        <f t="shared" si="25"/>
        <v>2.3668639053254559</v>
      </c>
      <c r="AC124" s="669">
        <f t="shared" si="26"/>
        <v>4.3209876543209846</v>
      </c>
      <c r="AD124" s="669">
        <f t="shared" si="27"/>
        <v>5.1948051948051965</v>
      </c>
      <c r="AE124" s="669">
        <f t="shared" si="28"/>
        <v>4.7619047619047672</v>
      </c>
      <c r="AF124" s="669">
        <f t="shared" si="29"/>
        <v>30.088495575221241</v>
      </c>
      <c r="AG124" s="669">
        <f t="shared" si="30"/>
        <v>14.141414141414121</v>
      </c>
      <c r="AH124" s="669">
        <f t="shared" si="31"/>
        <v>4.7619047619047672</v>
      </c>
      <c r="AI124" s="669">
        <f t="shared" si="32"/>
        <v>7.9999999999999849</v>
      </c>
      <c r="AJ124" s="669">
        <f t="shared" si="33"/>
        <v>16.666666666666675</v>
      </c>
      <c r="AK124" s="669">
        <f t="shared" si="34"/>
        <v>36.363636363636353</v>
      </c>
      <c r="AL124" s="669">
        <f t="shared" si="35"/>
        <v>83.333333333333343</v>
      </c>
      <c r="AM124" s="669" t="str">
        <f t="shared" si="36"/>
        <v>n/a</v>
      </c>
      <c r="AN124" s="669" t="str">
        <f t="shared" si="37"/>
        <v>n/a</v>
      </c>
      <c r="AO124" s="669" t="str">
        <f t="shared" si="38"/>
        <v>n/a</v>
      </c>
      <c r="AP124" s="669" t="str">
        <f t="shared" si="39"/>
        <v>n/a</v>
      </c>
      <c r="AQ124" s="669" t="str">
        <f t="shared" si="40"/>
        <v>n/a</v>
      </c>
      <c r="AR124" s="669" t="str">
        <f t="shared" si="41"/>
        <v>n/a</v>
      </c>
      <c r="AS124" s="670">
        <f t="shared" si="42"/>
        <v>16.896675681170628</v>
      </c>
      <c r="AT124" s="671">
        <f t="shared" si="43"/>
        <v>22.653667958575319</v>
      </c>
    </row>
    <row r="125" spans="1:46" ht="11.25" customHeight="1" x14ac:dyDescent="0.2">
      <c r="A125" s="484" t="s">
        <v>985</v>
      </c>
      <c r="B125" s="650" t="s">
        <v>986</v>
      </c>
      <c r="C125" s="497">
        <v>0.6</v>
      </c>
      <c r="D125" s="521">
        <v>0.56000000000000005</v>
      </c>
      <c r="E125" s="498">
        <v>0.48</v>
      </c>
      <c r="F125" s="498">
        <v>0.4</v>
      </c>
      <c r="G125" s="498">
        <v>0.2</v>
      </c>
      <c r="H125" s="498">
        <v>0.04</v>
      </c>
      <c r="I125" s="499"/>
      <c r="J125" s="502">
        <v>0</v>
      </c>
      <c r="K125" s="496">
        <v>0.04</v>
      </c>
      <c r="L125" s="499"/>
      <c r="M125" s="503">
        <v>0</v>
      </c>
      <c r="N125" s="652">
        <v>0</v>
      </c>
      <c r="O125" s="652">
        <v>0</v>
      </c>
      <c r="P125" s="652">
        <v>0</v>
      </c>
      <c r="Q125" s="652">
        <v>0</v>
      </c>
      <c r="R125" s="652">
        <v>0</v>
      </c>
      <c r="S125" s="652">
        <v>0</v>
      </c>
      <c r="T125" s="652">
        <v>0</v>
      </c>
      <c r="U125" s="652">
        <v>0</v>
      </c>
      <c r="V125" s="652">
        <v>0</v>
      </c>
      <c r="W125" s="652">
        <v>0</v>
      </c>
      <c r="X125" s="652">
        <v>0</v>
      </c>
      <c r="Y125" s="653">
        <f t="shared" si="22"/>
        <v>2.3200000000000003</v>
      </c>
      <c r="Z125" s="1019">
        <f t="shared" si="23"/>
        <v>7.1428571428571397</v>
      </c>
      <c r="AA125" s="669">
        <f t="shared" si="24"/>
        <v>16.666666666666675</v>
      </c>
      <c r="AB125" s="669">
        <f t="shared" si="25"/>
        <v>19.999999999999996</v>
      </c>
      <c r="AC125" s="669">
        <f t="shared" si="26"/>
        <v>100</v>
      </c>
      <c r="AD125" s="669">
        <f t="shared" si="27"/>
        <v>400</v>
      </c>
      <c r="AE125" s="669" t="str">
        <f t="shared" si="28"/>
        <v>n/a</v>
      </c>
      <c r="AF125" s="669">
        <f t="shared" si="29"/>
        <v>-100</v>
      </c>
      <c r="AG125" s="669" t="str">
        <f t="shared" si="30"/>
        <v>n/a</v>
      </c>
      <c r="AH125" s="669" t="str">
        <f t="shared" si="31"/>
        <v>n/a</v>
      </c>
      <c r="AI125" s="669" t="str">
        <f t="shared" si="32"/>
        <v>n/a</v>
      </c>
      <c r="AJ125" s="669" t="str">
        <f t="shared" si="33"/>
        <v>n/a</v>
      </c>
      <c r="AK125" s="669" t="str">
        <f t="shared" si="34"/>
        <v>n/a</v>
      </c>
      <c r="AL125" s="669" t="str">
        <f t="shared" si="35"/>
        <v>n/a</v>
      </c>
      <c r="AM125" s="669" t="str">
        <f t="shared" si="36"/>
        <v>n/a</v>
      </c>
      <c r="AN125" s="669" t="str">
        <f t="shared" si="37"/>
        <v>n/a</v>
      </c>
      <c r="AO125" s="669" t="str">
        <f t="shared" si="38"/>
        <v>n/a</v>
      </c>
      <c r="AP125" s="669" t="str">
        <f t="shared" si="39"/>
        <v>n/a</v>
      </c>
      <c r="AQ125" s="669" t="str">
        <f t="shared" si="40"/>
        <v>n/a</v>
      </c>
      <c r="AR125" s="669" t="str">
        <f t="shared" si="41"/>
        <v>n/a</v>
      </c>
      <c r="AS125" s="670">
        <f t="shared" si="42"/>
        <v>73.968253968253975</v>
      </c>
      <c r="AT125" s="671">
        <f t="shared" si="43"/>
        <v>171.98894302557264</v>
      </c>
    </row>
    <row r="126" spans="1:46" ht="11.25" customHeight="1" x14ac:dyDescent="0.2">
      <c r="A126" s="500" t="s">
        <v>1009</v>
      </c>
      <c r="B126" s="650" t="s">
        <v>1010</v>
      </c>
      <c r="C126" s="497">
        <v>0.48</v>
      </c>
      <c r="D126" s="497">
        <v>0.44</v>
      </c>
      <c r="E126" s="498">
        <v>0.4</v>
      </c>
      <c r="F126" s="498">
        <v>0.36</v>
      </c>
      <c r="G126" s="498">
        <v>0.32</v>
      </c>
      <c r="H126" s="498">
        <v>0.24</v>
      </c>
      <c r="I126" s="499"/>
      <c r="J126" s="502">
        <v>0.04</v>
      </c>
      <c r="K126" s="654">
        <v>0.04</v>
      </c>
      <c r="L126" s="544"/>
      <c r="M126" s="503">
        <v>0.04</v>
      </c>
      <c r="N126" s="652">
        <v>0.04</v>
      </c>
      <c r="O126" s="652">
        <v>0.22</v>
      </c>
      <c r="P126" s="656">
        <v>0.36</v>
      </c>
      <c r="Q126" s="656">
        <v>0.32</v>
      </c>
      <c r="R126" s="656">
        <v>0.28000000000000003</v>
      </c>
      <c r="S126" s="656">
        <v>0.24</v>
      </c>
      <c r="T126" s="656">
        <v>0.2</v>
      </c>
      <c r="U126" s="656">
        <v>0.16</v>
      </c>
      <c r="V126" s="656">
        <v>0.14000000000000001</v>
      </c>
      <c r="W126" s="656">
        <v>0.12</v>
      </c>
      <c r="X126" s="652">
        <v>0</v>
      </c>
      <c r="Y126" s="653">
        <f t="shared" si="22"/>
        <v>4.4400000000000004</v>
      </c>
      <c r="Z126" s="1019">
        <f t="shared" si="23"/>
        <v>9.0909090909090828</v>
      </c>
      <c r="AA126" s="669">
        <f t="shared" si="24"/>
        <v>9.9999999999999858</v>
      </c>
      <c r="AB126" s="669">
        <f t="shared" si="25"/>
        <v>11.111111111111116</v>
      </c>
      <c r="AC126" s="669">
        <f t="shared" si="26"/>
        <v>12.5</v>
      </c>
      <c r="AD126" s="669">
        <f t="shared" si="27"/>
        <v>33.33333333333335</v>
      </c>
      <c r="AE126" s="669">
        <f t="shared" si="28"/>
        <v>500</v>
      </c>
      <c r="AF126" s="669">
        <f t="shared" si="29"/>
        <v>0</v>
      </c>
      <c r="AG126" s="669">
        <f t="shared" si="30"/>
        <v>0</v>
      </c>
      <c r="AH126" s="669">
        <f t="shared" si="31"/>
        <v>0</v>
      </c>
      <c r="AI126" s="669">
        <f t="shared" si="32"/>
        <v>-81.818181818181813</v>
      </c>
      <c r="AJ126" s="669">
        <f t="shared" si="33"/>
        <v>-38.888888888888886</v>
      </c>
      <c r="AK126" s="669">
        <f t="shared" si="34"/>
        <v>12.5</v>
      </c>
      <c r="AL126" s="669">
        <f t="shared" si="35"/>
        <v>14.285714285714279</v>
      </c>
      <c r="AM126" s="669">
        <f t="shared" si="36"/>
        <v>16.666666666666675</v>
      </c>
      <c r="AN126" s="669">
        <f t="shared" si="37"/>
        <v>19.999999999999996</v>
      </c>
      <c r="AO126" s="669">
        <f t="shared" si="38"/>
        <v>25</v>
      </c>
      <c r="AP126" s="669">
        <f t="shared" si="39"/>
        <v>14.285714285714279</v>
      </c>
      <c r="AQ126" s="669">
        <f t="shared" si="40"/>
        <v>16.666666666666675</v>
      </c>
      <c r="AR126" s="669" t="str">
        <f t="shared" si="41"/>
        <v>n/a</v>
      </c>
      <c r="AS126" s="670">
        <f t="shared" si="42"/>
        <v>31.929613596280269</v>
      </c>
      <c r="AT126" s="671">
        <f t="shared" si="43"/>
        <v>119.69912965084855</v>
      </c>
    </row>
    <row r="127" spans="1:46" ht="11.25" customHeight="1" x14ac:dyDescent="0.2">
      <c r="A127" s="484" t="s">
        <v>1022</v>
      </c>
      <c r="B127" s="650" t="s">
        <v>1023</v>
      </c>
      <c r="C127" s="497">
        <v>1.26</v>
      </c>
      <c r="D127" s="497">
        <v>1.18</v>
      </c>
      <c r="E127" s="498">
        <v>1.1200000000000001</v>
      </c>
      <c r="F127" s="498">
        <v>1.06</v>
      </c>
      <c r="G127" s="498">
        <v>1</v>
      </c>
      <c r="H127" s="498">
        <v>0.62749999999999995</v>
      </c>
      <c r="I127" s="499"/>
      <c r="J127" s="502">
        <v>0</v>
      </c>
      <c r="K127" s="654">
        <v>0</v>
      </c>
      <c r="L127" s="499"/>
      <c r="M127" s="503">
        <v>0</v>
      </c>
      <c r="N127" s="652">
        <v>0</v>
      </c>
      <c r="O127" s="652">
        <v>0</v>
      </c>
      <c r="P127" s="652">
        <v>0</v>
      </c>
      <c r="Q127" s="652">
        <v>0</v>
      </c>
      <c r="R127" s="652">
        <v>0</v>
      </c>
      <c r="S127" s="652">
        <v>0</v>
      </c>
      <c r="T127" s="652">
        <v>0</v>
      </c>
      <c r="U127" s="652">
        <v>0</v>
      </c>
      <c r="V127" s="652">
        <v>0</v>
      </c>
      <c r="W127" s="652">
        <v>0</v>
      </c>
      <c r="X127" s="652">
        <v>0</v>
      </c>
      <c r="Y127" s="653">
        <f t="shared" si="22"/>
        <v>6.2475000000000005</v>
      </c>
      <c r="Z127" s="1019">
        <f t="shared" si="23"/>
        <v>6.7796610169491567</v>
      </c>
      <c r="AA127" s="669">
        <f t="shared" si="24"/>
        <v>5.3571428571428381</v>
      </c>
      <c r="AB127" s="669">
        <f t="shared" si="25"/>
        <v>5.6603773584905648</v>
      </c>
      <c r="AC127" s="669">
        <f t="shared" si="26"/>
        <v>6.0000000000000053</v>
      </c>
      <c r="AD127" s="669">
        <f t="shared" si="27"/>
        <v>59.362549800796828</v>
      </c>
      <c r="AE127" s="669" t="str">
        <f t="shared" si="28"/>
        <v>n/a</v>
      </c>
      <c r="AF127" s="669" t="str">
        <f t="shared" si="29"/>
        <v>n/a</v>
      </c>
      <c r="AG127" s="669" t="str">
        <f t="shared" si="30"/>
        <v>n/a</v>
      </c>
      <c r="AH127" s="669" t="str">
        <f t="shared" si="31"/>
        <v>n/a</v>
      </c>
      <c r="AI127" s="669" t="str">
        <f t="shared" si="32"/>
        <v>n/a</v>
      </c>
      <c r="AJ127" s="669" t="str">
        <f t="shared" si="33"/>
        <v>n/a</v>
      </c>
      <c r="AK127" s="669" t="str">
        <f t="shared" si="34"/>
        <v>n/a</v>
      </c>
      <c r="AL127" s="669" t="str">
        <f t="shared" si="35"/>
        <v>n/a</v>
      </c>
      <c r="AM127" s="669" t="str">
        <f t="shared" si="36"/>
        <v>n/a</v>
      </c>
      <c r="AN127" s="669" t="str">
        <f t="shared" si="37"/>
        <v>n/a</v>
      </c>
      <c r="AO127" s="669" t="str">
        <f t="shared" si="38"/>
        <v>n/a</v>
      </c>
      <c r="AP127" s="669" t="str">
        <f t="shared" si="39"/>
        <v>n/a</v>
      </c>
      <c r="AQ127" s="669" t="str">
        <f t="shared" si="40"/>
        <v>n/a</v>
      </c>
      <c r="AR127" s="669" t="str">
        <f t="shared" si="41"/>
        <v>n/a</v>
      </c>
      <c r="AS127" s="670">
        <f t="shared" si="42"/>
        <v>16.631946206675877</v>
      </c>
      <c r="AT127" s="671">
        <f t="shared" si="43"/>
        <v>23.893026182760799</v>
      </c>
    </row>
    <row r="128" spans="1:46" ht="11.25" customHeight="1" x14ac:dyDescent="0.2">
      <c r="A128" s="501" t="s">
        <v>473</v>
      </c>
      <c r="B128" s="650" t="s">
        <v>474</v>
      </c>
      <c r="C128" s="497">
        <v>1.58</v>
      </c>
      <c r="D128" s="497">
        <v>1.355</v>
      </c>
      <c r="E128" s="498">
        <v>1.23</v>
      </c>
      <c r="F128" s="498">
        <v>1.1100000000000001</v>
      </c>
      <c r="G128" s="498">
        <v>0.9</v>
      </c>
      <c r="H128" s="498">
        <v>0.75</v>
      </c>
      <c r="I128" s="499"/>
      <c r="J128" s="498">
        <v>0.66</v>
      </c>
      <c r="K128" s="498">
        <v>0.61</v>
      </c>
      <c r="L128" s="499"/>
      <c r="M128" s="655">
        <v>0.56999999999999995</v>
      </c>
      <c r="N128" s="656">
        <v>0.35</v>
      </c>
      <c r="O128" s="656">
        <v>0.25</v>
      </c>
      <c r="P128" s="656">
        <v>0.12</v>
      </c>
      <c r="Q128" s="652">
        <v>0</v>
      </c>
      <c r="R128" s="652">
        <v>0</v>
      </c>
      <c r="S128" s="652">
        <v>0</v>
      </c>
      <c r="T128" s="652">
        <v>0</v>
      </c>
      <c r="U128" s="652">
        <v>0</v>
      </c>
      <c r="V128" s="652">
        <v>0</v>
      </c>
      <c r="W128" s="652">
        <v>0</v>
      </c>
      <c r="X128" s="652">
        <v>0</v>
      </c>
      <c r="Y128" s="653">
        <f t="shared" si="22"/>
        <v>9.4849999999999994</v>
      </c>
      <c r="Z128" s="1019">
        <f t="shared" si="23"/>
        <v>16.605166051660515</v>
      </c>
      <c r="AA128" s="669">
        <f t="shared" si="24"/>
        <v>10.162601626016254</v>
      </c>
      <c r="AB128" s="669">
        <f t="shared" si="25"/>
        <v>10.810810810810789</v>
      </c>
      <c r="AC128" s="669">
        <f t="shared" si="26"/>
        <v>23.333333333333339</v>
      </c>
      <c r="AD128" s="669">
        <f t="shared" si="27"/>
        <v>19.999999999999996</v>
      </c>
      <c r="AE128" s="669">
        <f t="shared" si="28"/>
        <v>13.636363636363624</v>
      </c>
      <c r="AF128" s="669">
        <f t="shared" si="29"/>
        <v>8.196721311475418</v>
      </c>
      <c r="AG128" s="669">
        <f t="shared" si="30"/>
        <v>7.0175438596491224</v>
      </c>
      <c r="AH128" s="669">
        <f t="shared" si="31"/>
        <v>62.857142857142854</v>
      </c>
      <c r="AI128" s="669">
        <f t="shared" si="32"/>
        <v>39.999999999999993</v>
      </c>
      <c r="AJ128" s="669">
        <f t="shared" si="33"/>
        <v>108.33333333333334</v>
      </c>
      <c r="AK128" s="669" t="str">
        <f t="shared" si="34"/>
        <v>n/a</v>
      </c>
      <c r="AL128" s="669" t="str">
        <f t="shared" si="35"/>
        <v>n/a</v>
      </c>
      <c r="AM128" s="669" t="str">
        <f t="shared" si="36"/>
        <v>n/a</v>
      </c>
      <c r="AN128" s="669" t="str">
        <f t="shared" si="37"/>
        <v>n/a</v>
      </c>
      <c r="AO128" s="669" t="str">
        <f t="shared" si="38"/>
        <v>n/a</v>
      </c>
      <c r="AP128" s="669" t="str">
        <f t="shared" si="39"/>
        <v>n/a</v>
      </c>
      <c r="AQ128" s="669" t="str">
        <f t="shared" si="40"/>
        <v>n/a</v>
      </c>
      <c r="AR128" s="669" t="str">
        <f t="shared" si="41"/>
        <v>n/a</v>
      </c>
      <c r="AS128" s="670">
        <f t="shared" si="42"/>
        <v>29.177546983616843</v>
      </c>
      <c r="AT128" s="671">
        <f t="shared" si="43"/>
        <v>31.088937667647439</v>
      </c>
    </row>
    <row r="129" spans="1:46" ht="11.25" customHeight="1" x14ac:dyDescent="0.2">
      <c r="A129" s="501" t="s">
        <v>159</v>
      </c>
      <c r="B129" s="650" t="s">
        <v>160</v>
      </c>
      <c r="C129" s="497">
        <v>0.83399999999999996</v>
      </c>
      <c r="D129" s="522">
        <v>0.82250000000000001</v>
      </c>
      <c r="E129" s="498">
        <v>0.8125</v>
      </c>
      <c r="F129" s="498">
        <v>0.80249999999999999</v>
      </c>
      <c r="G129" s="498">
        <v>0.78500000000000003</v>
      </c>
      <c r="H129" s="498">
        <v>0.76500000000000001</v>
      </c>
      <c r="I129" s="499"/>
      <c r="J129" s="498">
        <v>0.745</v>
      </c>
      <c r="K129" s="496">
        <v>0.72499999999999998</v>
      </c>
      <c r="L129" s="499"/>
      <c r="M129" s="655">
        <v>0.70499999999999996</v>
      </c>
      <c r="N129" s="656">
        <v>0.68500000000000005</v>
      </c>
      <c r="O129" s="656">
        <v>0.62</v>
      </c>
      <c r="P129" s="656">
        <v>0.56999999999999995</v>
      </c>
      <c r="Q129" s="656">
        <v>0.53</v>
      </c>
      <c r="R129" s="656">
        <v>0.46</v>
      </c>
      <c r="S129" s="656">
        <v>0.42499999999999999</v>
      </c>
      <c r="T129" s="656">
        <v>0.40500000000000003</v>
      </c>
      <c r="U129" s="656">
        <v>0.38500000000000001</v>
      </c>
      <c r="V129" s="656">
        <v>0.36499999999999999</v>
      </c>
      <c r="W129" s="656">
        <v>0.34499999999999997</v>
      </c>
      <c r="X129" s="656">
        <v>0.32500000000000001</v>
      </c>
      <c r="Y129" s="653">
        <f t="shared" si="22"/>
        <v>12.111499999999999</v>
      </c>
      <c r="Z129" s="1019">
        <f t="shared" si="23"/>
        <v>1.3981762917933072</v>
      </c>
      <c r="AA129" s="669">
        <f t="shared" si="24"/>
        <v>1.2307692307692353</v>
      </c>
      <c r="AB129" s="669">
        <f t="shared" si="25"/>
        <v>1.2461059190031154</v>
      </c>
      <c r="AC129" s="669">
        <f t="shared" si="26"/>
        <v>2.2292993630573132</v>
      </c>
      <c r="AD129" s="669">
        <f t="shared" si="27"/>
        <v>2.6143790849673332</v>
      </c>
      <c r="AE129" s="669">
        <f t="shared" si="28"/>
        <v>2.6845637583892579</v>
      </c>
      <c r="AF129" s="669">
        <f t="shared" si="29"/>
        <v>2.7586206896551779</v>
      </c>
      <c r="AG129" s="669">
        <f t="shared" si="30"/>
        <v>2.8368794326241176</v>
      </c>
      <c r="AH129" s="669">
        <f t="shared" si="31"/>
        <v>2.9197080291970767</v>
      </c>
      <c r="AI129" s="669">
        <f t="shared" si="32"/>
        <v>10.483870967741948</v>
      </c>
      <c r="AJ129" s="669">
        <f t="shared" si="33"/>
        <v>8.7719298245614077</v>
      </c>
      <c r="AK129" s="669">
        <f t="shared" si="34"/>
        <v>7.5471698113207308</v>
      </c>
      <c r="AL129" s="669">
        <f t="shared" si="35"/>
        <v>15.217391304347828</v>
      </c>
      <c r="AM129" s="669">
        <f t="shared" si="36"/>
        <v>8.235294117647074</v>
      </c>
      <c r="AN129" s="669">
        <f t="shared" si="37"/>
        <v>4.9382716049382713</v>
      </c>
      <c r="AO129" s="669">
        <f t="shared" si="38"/>
        <v>5.1948051948051965</v>
      </c>
      <c r="AP129" s="669">
        <f t="shared" si="39"/>
        <v>5.4794520547945202</v>
      </c>
      <c r="AQ129" s="669">
        <f t="shared" si="40"/>
        <v>5.7971014492753659</v>
      </c>
      <c r="AR129" s="669">
        <f t="shared" si="41"/>
        <v>6.153846153846132</v>
      </c>
      <c r="AS129" s="670">
        <f t="shared" si="42"/>
        <v>5.1440860148807577</v>
      </c>
      <c r="AT129" s="671">
        <f t="shared" si="43"/>
        <v>3.6630751285328644</v>
      </c>
    </row>
    <row r="130" spans="1:46" ht="11.25" customHeight="1" x14ac:dyDescent="0.2">
      <c r="A130" s="519" t="s">
        <v>478</v>
      </c>
      <c r="B130" s="507" t="s">
        <v>479</v>
      </c>
      <c r="C130" s="497">
        <v>0.30499999999999999</v>
      </c>
      <c r="D130" s="497">
        <v>0.27750000000000002</v>
      </c>
      <c r="E130" s="513">
        <v>0.25124999999999997</v>
      </c>
      <c r="F130" s="513">
        <v>0.22625000000000001</v>
      </c>
      <c r="G130" s="513">
        <v>0.20499999999999999</v>
      </c>
      <c r="H130" s="513">
        <v>0.185</v>
      </c>
      <c r="I130" s="514"/>
      <c r="J130" s="513">
        <v>0.17249999999999999</v>
      </c>
      <c r="K130" s="509">
        <v>0.16250000000000001</v>
      </c>
      <c r="L130" s="514"/>
      <c r="M130" s="510">
        <v>0.15625</v>
      </c>
      <c r="N130" s="516">
        <v>0.15125</v>
      </c>
      <c r="O130" s="516">
        <v>0.14249999999999999</v>
      </c>
      <c r="P130" s="516">
        <v>0.125</v>
      </c>
      <c r="Q130" s="516">
        <v>0.105</v>
      </c>
      <c r="R130" s="516">
        <v>8.5000000000000006E-2</v>
      </c>
      <c r="S130" s="516">
        <v>7.2499999999999995E-2</v>
      </c>
      <c r="T130" s="516">
        <v>5.7500000000000002E-2</v>
      </c>
      <c r="U130" s="516">
        <v>4.4999999999999998E-2</v>
      </c>
      <c r="V130" s="516">
        <v>0.04</v>
      </c>
      <c r="W130" s="516">
        <v>3.3750000000000002E-2</v>
      </c>
      <c r="X130" s="516">
        <v>2.8750000000000001E-2</v>
      </c>
      <c r="Y130" s="653">
        <f t="shared" si="22"/>
        <v>2.8275000000000001</v>
      </c>
      <c r="Z130" s="1019">
        <f t="shared" si="23"/>
        <v>9.9099099099098975</v>
      </c>
      <c r="AA130" s="669">
        <f t="shared" si="24"/>
        <v>10.44776119402988</v>
      </c>
      <c r="AB130" s="669">
        <f t="shared" si="25"/>
        <v>11.049723756906072</v>
      </c>
      <c r="AC130" s="669">
        <f t="shared" si="26"/>
        <v>10.365853658536594</v>
      </c>
      <c r="AD130" s="669">
        <f t="shared" si="27"/>
        <v>10.810810810810811</v>
      </c>
      <c r="AE130" s="669">
        <f t="shared" si="28"/>
        <v>7.2463768115942129</v>
      </c>
      <c r="AF130" s="669">
        <f t="shared" si="29"/>
        <v>6.153846153846132</v>
      </c>
      <c r="AG130" s="669">
        <f t="shared" si="30"/>
        <v>4.0000000000000036</v>
      </c>
      <c r="AH130" s="669">
        <f t="shared" si="31"/>
        <v>3.3057851239669533</v>
      </c>
      <c r="AI130" s="669">
        <f t="shared" si="32"/>
        <v>6.1403508771929793</v>
      </c>
      <c r="AJ130" s="669">
        <f t="shared" si="33"/>
        <v>13.999999999999989</v>
      </c>
      <c r="AK130" s="669">
        <f t="shared" si="34"/>
        <v>19.047619047619047</v>
      </c>
      <c r="AL130" s="669">
        <f t="shared" si="35"/>
        <v>23.529411764705866</v>
      </c>
      <c r="AM130" s="669">
        <f t="shared" si="36"/>
        <v>17.24137931034484</v>
      </c>
      <c r="AN130" s="669">
        <f t="shared" si="37"/>
        <v>26.086956521739111</v>
      </c>
      <c r="AO130" s="669">
        <f t="shared" si="38"/>
        <v>27.777777777777789</v>
      </c>
      <c r="AP130" s="669">
        <f t="shared" si="39"/>
        <v>12.5</v>
      </c>
      <c r="AQ130" s="669">
        <f t="shared" si="40"/>
        <v>18.518518518518512</v>
      </c>
      <c r="AR130" s="669">
        <f t="shared" si="41"/>
        <v>17.391304347826097</v>
      </c>
      <c r="AS130" s="670">
        <f t="shared" si="42"/>
        <v>13.448599241332884</v>
      </c>
      <c r="AT130" s="671">
        <f t="shared" si="43"/>
        <v>7.2105273877273888</v>
      </c>
    </row>
    <row r="131" spans="1:46" ht="11.25" customHeight="1" x14ac:dyDescent="0.2">
      <c r="A131" s="500" t="s">
        <v>1015</v>
      </c>
      <c r="B131" s="650" t="s">
        <v>1016</v>
      </c>
      <c r="C131" s="497">
        <v>1.1000000000000001</v>
      </c>
      <c r="D131" s="497">
        <v>1.04</v>
      </c>
      <c r="E131" s="498">
        <v>0.98</v>
      </c>
      <c r="F131" s="498">
        <v>0.9</v>
      </c>
      <c r="G131" s="498">
        <v>0.72699999999999998</v>
      </c>
      <c r="H131" s="502">
        <v>0</v>
      </c>
      <c r="I131" s="499"/>
      <c r="J131" s="502">
        <v>0</v>
      </c>
      <c r="K131" s="654">
        <v>0</v>
      </c>
      <c r="L131" s="499"/>
      <c r="M131" s="654">
        <v>0</v>
      </c>
      <c r="N131" s="652">
        <v>0</v>
      </c>
      <c r="O131" s="652">
        <v>0</v>
      </c>
      <c r="P131" s="652">
        <v>0</v>
      </c>
      <c r="Q131" s="652">
        <v>0</v>
      </c>
      <c r="R131" s="652">
        <v>0</v>
      </c>
      <c r="S131" s="652">
        <v>0</v>
      </c>
      <c r="T131" s="652">
        <v>0</v>
      </c>
      <c r="U131" s="652">
        <v>0</v>
      </c>
      <c r="V131" s="652">
        <v>0</v>
      </c>
      <c r="W131" s="652">
        <v>0</v>
      </c>
      <c r="X131" s="652">
        <v>0</v>
      </c>
      <c r="Y131" s="653">
        <f t="shared" si="22"/>
        <v>4.7470000000000008</v>
      </c>
      <c r="Z131" s="1019">
        <f t="shared" si="23"/>
        <v>5.7692307692307709</v>
      </c>
      <c r="AA131" s="669">
        <f t="shared" si="24"/>
        <v>6.1224489795918435</v>
      </c>
      <c r="AB131" s="669">
        <f t="shared" si="25"/>
        <v>8.8888888888888786</v>
      </c>
      <c r="AC131" s="669">
        <f t="shared" si="26"/>
        <v>23.79642365887209</v>
      </c>
      <c r="AD131" s="669" t="str">
        <f t="shared" si="27"/>
        <v>n/a</v>
      </c>
      <c r="AE131" s="669" t="str">
        <f t="shared" si="28"/>
        <v>n/a</v>
      </c>
      <c r="AF131" s="669" t="str">
        <f t="shared" si="29"/>
        <v>n/a</v>
      </c>
      <c r="AG131" s="669" t="str">
        <f t="shared" si="30"/>
        <v>n/a</v>
      </c>
      <c r="AH131" s="669" t="str">
        <f t="shared" si="31"/>
        <v>n/a</v>
      </c>
      <c r="AI131" s="669" t="str">
        <f t="shared" si="32"/>
        <v>n/a</v>
      </c>
      <c r="AJ131" s="669" t="str">
        <f t="shared" si="33"/>
        <v>n/a</v>
      </c>
      <c r="AK131" s="669" t="str">
        <f t="shared" si="34"/>
        <v>n/a</v>
      </c>
      <c r="AL131" s="669" t="str">
        <f t="shared" si="35"/>
        <v>n/a</v>
      </c>
      <c r="AM131" s="669" t="str">
        <f t="shared" si="36"/>
        <v>n/a</v>
      </c>
      <c r="AN131" s="669" t="str">
        <f t="shared" si="37"/>
        <v>n/a</v>
      </c>
      <c r="AO131" s="669" t="str">
        <f t="shared" si="38"/>
        <v>n/a</v>
      </c>
      <c r="AP131" s="669" t="str">
        <f t="shared" si="39"/>
        <v>n/a</v>
      </c>
      <c r="AQ131" s="669" t="str">
        <f t="shared" si="40"/>
        <v>n/a</v>
      </c>
      <c r="AR131" s="669" t="str">
        <f t="shared" si="41"/>
        <v>n/a</v>
      </c>
      <c r="AS131" s="670">
        <f t="shared" si="42"/>
        <v>11.144248074145896</v>
      </c>
      <c r="AT131" s="671">
        <f t="shared" si="43"/>
        <v>8.5493366069238714</v>
      </c>
    </row>
    <row r="132" spans="1:46" ht="11.25" customHeight="1" x14ac:dyDescent="0.2">
      <c r="A132" s="500" t="s">
        <v>995</v>
      </c>
      <c r="B132" s="650" t="s">
        <v>996</v>
      </c>
      <c r="C132" s="497">
        <v>0.47</v>
      </c>
      <c r="D132" s="497">
        <v>0.42000000000000004</v>
      </c>
      <c r="E132" s="498">
        <v>0.38</v>
      </c>
      <c r="F132" s="498">
        <v>0.34</v>
      </c>
      <c r="G132" s="498">
        <v>0.28000000000000003</v>
      </c>
      <c r="H132" s="498">
        <v>0.22</v>
      </c>
      <c r="I132" s="499"/>
      <c r="J132" s="502">
        <v>0.2</v>
      </c>
      <c r="K132" s="496">
        <v>9.5000000000000001E-2</v>
      </c>
      <c r="L132" s="499"/>
      <c r="M132" s="503">
        <v>0</v>
      </c>
      <c r="N132" s="652">
        <v>0</v>
      </c>
      <c r="O132" s="656">
        <v>0.875</v>
      </c>
      <c r="P132" s="652">
        <v>0.8</v>
      </c>
      <c r="Q132" s="652">
        <v>0.8</v>
      </c>
      <c r="R132" s="652">
        <v>0.8</v>
      </c>
      <c r="S132" s="652">
        <v>0.8</v>
      </c>
      <c r="T132" s="652">
        <v>0.8</v>
      </c>
      <c r="U132" s="652">
        <v>0.8</v>
      </c>
      <c r="V132" s="652">
        <v>0.8</v>
      </c>
      <c r="W132" s="652">
        <v>0.8</v>
      </c>
      <c r="X132" s="652">
        <v>0.8</v>
      </c>
      <c r="Y132" s="653">
        <f t="shared" si="22"/>
        <v>10.480000000000002</v>
      </c>
      <c r="Z132" s="1019">
        <f t="shared" si="23"/>
        <v>11.904761904761884</v>
      </c>
      <c r="AA132" s="669">
        <f t="shared" si="24"/>
        <v>10.526315789473696</v>
      </c>
      <c r="AB132" s="669">
        <f t="shared" si="25"/>
        <v>11.764705882352944</v>
      </c>
      <c r="AC132" s="669">
        <f t="shared" si="26"/>
        <v>21.42857142857142</v>
      </c>
      <c r="AD132" s="669">
        <f t="shared" si="27"/>
        <v>27.272727272727295</v>
      </c>
      <c r="AE132" s="669">
        <f t="shared" si="28"/>
        <v>9.9999999999999858</v>
      </c>
      <c r="AF132" s="669">
        <f t="shared" si="29"/>
        <v>110.52631578947367</v>
      </c>
      <c r="AG132" s="669" t="str">
        <f t="shared" si="30"/>
        <v>n/a</v>
      </c>
      <c r="AH132" s="669" t="str">
        <f t="shared" si="31"/>
        <v>n/a</v>
      </c>
      <c r="AI132" s="669">
        <f t="shared" si="32"/>
        <v>-100</v>
      </c>
      <c r="AJ132" s="669">
        <f t="shared" si="33"/>
        <v>9.375</v>
      </c>
      <c r="AK132" s="669">
        <f t="shared" si="34"/>
        <v>0</v>
      </c>
      <c r="AL132" s="669">
        <f t="shared" si="35"/>
        <v>0</v>
      </c>
      <c r="AM132" s="669">
        <f t="shared" si="36"/>
        <v>0</v>
      </c>
      <c r="AN132" s="669">
        <f t="shared" si="37"/>
        <v>0</v>
      </c>
      <c r="AO132" s="669">
        <f t="shared" si="38"/>
        <v>0</v>
      </c>
      <c r="AP132" s="669">
        <f t="shared" si="39"/>
        <v>0</v>
      </c>
      <c r="AQ132" s="669">
        <f t="shared" si="40"/>
        <v>0</v>
      </c>
      <c r="AR132" s="669">
        <f t="shared" si="41"/>
        <v>0</v>
      </c>
      <c r="AS132" s="670">
        <f t="shared" si="42"/>
        <v>6.6351998863153465</v>
      </c>
      <c r="AT132" s="671">
        <f t="shared" si="43"/>
        <v>38.119415574555283</v>
      </c>
    </row>
    <row r="133" spans="1:46" ht="11.25" customHeight="1" x14ac:dyDescent="0.2">
      <c r="A133" s="501" t="s">
        <v>1652</v>
      </c>
      <c r="B133" s="650" t="s">
        <v>1653</v>
      </c>
      <c r="C133" s="497">
        <v>0.64</v>
      </c>
      <c r="D133" s="497">
        <v>0.56000000000000005</v>
      </c>
      <c r="E133" s="498">
        <v>0.48</v>
      </c>
      <c r="F133" s="498">
        <v>0.42</v>
      </c>
      <c r="G133" s="498">
        <v>0.34</v>
      </c>
      <c r="H133" s="498">
        <v>0.26</v>
      </c>
      <c r="I133" s="499"/>
      <c r="J133" s="502">
        <v>0.24</v>
      </c>
      <c r="K133" s="654">
        <v>0.24</v>
      </c>
      <c r="L133" s="499"/>
      <c r="M133" s="503">
        <v>0.24</v>
      </c>
      <c r="N133" s="652">
        <v>0.4</v>
      </c>
      <c r="O133" s="656">
        <v>0.68</v>
      </c>
      <c r="P133" s="656">
        <v>0.62</v>
      </c>
      <c r="Q133" s="656">
        <v>0.54</v>
      </c>
      <c r="R133" s="656">
        <v>0.45</v>
      </c>
      <c r="S133" s="656">
        <v>0.37</v>
      </c>
      <c r="T133" s="656">
        <v>0.32</v>
      </c>
      <c r="U133" s="656">
        <v>0.28000000000000003</v>
      </c>
      <c r="V133" s="652">
        <v>0.18</v>
      </c>
      <c r="W133" s="656">
        <v>0.22</v>
      </c>
      <c r="X133" s="656">
        <v>0.1</v>
      </c>
      <c r="Y133" s="653">
        <f t="shared" si="22"/>
        <v>7.580000000000001</v>
      </c>
      <c r="Z133" s="1019">
        <f t="shared" si="23"/>
        <v>14.285714285714279</v>
      </c>
      <c r="AA133" s="669">
        <f t="shared" si="24"/>
        <v>16.666666666666675</v>
      </c>
      <c r="AB133" s="669">
        <f t="shared" si="25"/>
        <v>14.285714285714279</v>
      </c>
      <c r="AC133" s="669">
        <f t="shared" si="26"/>
        <v>23.529411764705866</v>
      </c>
      <c r="AD133" s="669">
        <f t="shared" si="27"/>
        <v>30.76923076923077</v>
      </c>
      <c r="AE133" s="669">
        <f t="shared" si="28"/>
        <v>8.3333333333333481</v>
      </c>
      <c r="AF133" s="669">
        <f t="shared" si="29"/>
        <v>0</v>
      </c>
      <c r="AG133" s="669">
        <f t="shared" si="30"/>
        <v>0</v>
      </c>
      <c r="AH133" s="669">
        <f t="shared" si="31"/>
        <v>-40</v>
      </c>
      <c r="AI133" s="669">
        <f t="shared" si="32"/>
        <v>-41.17647058823529</v>
      </c>
      <c r="AJ133" s="669">
        <f t="shared" si="33"/>
        <v>9.6774193548387224</v>
      </c>
      <c r="AK133" s="669">
        <f t="shared" si="34"/>
        <v>14.814814814814813</v>
      </c>
      <c r="AL133" s="669">
        <f t="shared" si="35"/>
        <v>19.999999999999996</v>
      </c>
      <c r="AM133" s="669">
        <f t="shared" si="36"/>
        <v>21.621621621621621</v>
      </c>
      <c r="AN133" s="669">
        <f t="shared" si="37"/>
        <v>15.625</v>
      </c>
      <c r="AO133" s="669">
        <f t="shared" si="38"/>
        <v>14.285714285714279</v>
      </c>
      <c r="AP133" s="669">
        <f t="shared" si="39"/>
        <v>55.555555555555578</v>
      </c>
      <c r="AQ133" s="669">
        <f t="shared" si="40"/>
        <v>-18.181818181818187</v>
      </c>
      <c r="AR133" s="669">
        <f t="shared" si="41"/>
        <v>119.99999999999997</v>
      </c>
      <c r="AS133" s="670">
        <f t="shared" si="42"/>
        <v>14.741679366729302</v>
      </c>
      <c r="AT133" s="671">
        <f t="shared" si="43"/>
        <v>34.049055399957886</v>
      </c>
    </row>
    <row r="134" spans="1:46" ht="11.25" customHeight="1" x14ac:dyDescent="0.2">
      <c r="A134" s="480" t="s">
        <v>3834</v>
      </c>
      <c r="B134" s="914" t="s">
        <v>3835</v>
      </c>
      <c r="C134" s="497">
        <v>0.8</v>
      </c>
      <c r="D134" s="497">
        <v>0.72</v>
      </c>
      <c r="E134" s="487">
        <v>0.68</v>
      </c>
      <c r="F134" s="487">
        <v>0.62</v>
      </c>
      <c r="G134" s="487">
        <v>0.56999999999999995</v>
      </c>
      <c r="H134" s="553">
        <v>0.48</v>
      </c>
      <c r="I134" s="488"/>
      <c r="J134" s="553">
        <v>0.48</v>
      </c>
      <c r="K134" s="490">
        <v>0.48</v>
      </c>
      <c r="L134" s="488"/>
      <c r="M134" s="505">
        <v>0.48</v>
      </c>
      <c r="N134" s="554">
        <v>1.2</v>
      </c>
      <c r="O134" s="493">
        <v>2.4</v>
      </c>
      <c r="P134" s="493">
        <v>2.16</v>
      </c>
      <c r="Q134" s="493">
        <v>1.92</v>
      </c>
      <c r="R134" s="493">
        <v>1.68</v>
      </c>
      <c r="S134" s="493">
        <v>1.53</v>
      </c>
      <c r="T134" s="493">
        <v>1.36</v>
      </c>
      <c r="U134" s="493">
        <v>1.2</v>
      </c>
      <c r="V134" s="493">
        <v>1.04</v>
      </c>
      <c r="W134" s="493">
        <v>0.96</v>
      </c>
      <c r="X134" s="493">
        <v>0.82</v>
      </c>
      <c r="Y134" s="653">
        <f t="shared" si="22"/>
        <v>21.58</v>
      </c>
      <c r="Z134" s="1019">
        <f t="shared" si="23"/>
        <v>11.111111111111116</v>
      </c>
      <c r="AA134" s="669">
        <f t="shared" si="24"/>
        <v>5.8823529411764497</v>
      </c>
      <c r="AB134" s="669">
        <f t="shared" si="25"/>
        <v>9.6774193548387224</v>
      </c>
      <c r="AC134" s="669">
        <f t="shared" si="26"/>
        <v>8.7719298245614077</v>
      </c>
      <c r="AD134" s="669">
        <f t="shared" si="27"/>
        <v>18.75</v>
      </c>
      <c r="AE134" s="669">
        <f t="shared" si="28"/>
        <v>0</v>
      </c>
      <c r="AF134" s="669">
        <f t="shared" si="29"/>
        <v>0</v>
      </c>
      <c r="AG134" s="669">
        <f t="shared" si="30"/>
        <v>0</v>
      </c>
      <c r="AH134" s="669">
        <f t="shared" si="31"/>
        <v>-60</v>
      </c>
      <c r="AI134" s="669">
        <f t="shared" si="32"/>
        <v>-50</v>
      </c>
      <c r="AJ134" s="669">
        <f t="shared" si="33"/>
        <v>11.111111111111093</v>
      </c>
      <c r="AK134" s="669">
        <f t="shared" si="34"/>
        <v>12.500000000000021</v>
      </c>
      <c r="AL134" s="669">
        <f t="shared" si="35"/>
        <v>14.285714285714279</v>
      </c>
      <c r="AM134" s="669">
        <f t="shared" si="36"/>
        <v>9.8039215686274375</v>
      </c>
      <c r="AN134" s="669">
        <f t="shared" si="37"/>
        <v>12.5</v>
      </c>
      <c r="AO134" s="669">
        <f t="shared" si="38"/>
        <v>13.333333333333353</v>
      </c>
      <c r="AP134" s="669">
        <f t="shared" si="39"/>
        <v>15.384615384615374</v>
      </c>
      <c r="AQ134" s="669">
        <f t="shared" si="40"/>
        <v>8.3333333333333481</v>
      </c>
      <c r="AR134" s="669">
        <f t="shared" si="41"/>
        <v>17.073170731707311</v>
      </c>
      <c r="AS134" s="670">
        <f t="shared" si="42"/>
        <v>3.0798954200068374</v>
      </c>
      <c r="AT134" s="671">
        <f t="shared" si="43"/>
        <v>21.228320021440137</v>
      </c>
    </row>
    <row r="135" spans="1:46" ht="11.25" customHeight="1" x14ac:dyDescent="0.2">
      <c r="A135" s="484" t="s">
        <v>1007</v>
      </c>
      <c r="B135" s="650" t="s">
        <v>1008</v>
      </c>
      <c r="C135" s="497">
        <v>0.68</v>
      </c>
      <c r="D135" s="497">
        <v>0.59000000000000008</v>
      </c>
      <c r="E135" s="498">
        <v>0.53</v>
      </c>
      <c r="F135" s="502">
        <v>0.52</v>
      </c>
      <c r="G135" s="498">
        <v>0.505</v>
      </c>
      <c r="H135" s="498">
        <v>0.25</v>
      </c>
      <c r="I135" s="499"/>
      <c r="J135" s="502">
        <v>0</v>
      </c>
      <c r="K135" s="654">
        <v>0</v>
      </c>
      <c r="L135" s="499"/>
      <c r="M135" s="503">
        <v>0</v>
      </c>
      <c r="N135" s="652">
        <v>0.06</v>
      </c>
      <c r="O135" s="656">
        <v>0.19500000000000001</v>
      </c>
      <c r="P135" s="656">
        <v>0.17</v>
      </c>
      <c r="Q135" s="656">
        <v>0.16</v>
      </c>
      <c r="R135" s="656">
        <v>0.14000000000000001</v>
      </c>
      <c r="S135" s="656">
        <v>0.124</v>
      </c>
      <c r="T135" s="656">
        <v>9.1999999999999998E-2</v>
      </c>
      <c r="U135" s="652">
        <v>7.5999999999999998E-2</v>
      </c>
      <c r="V135" s="652">
        <v>7.5999999999999998E-2</v>
      </c>
      <c r="W135" s="656">
        <v>1.9E-2</v>
      </c>
      <c r="X135" s="652">
        <v>0</v>
      </c>
      <c r="Y135" s="653">
        <f t="shared" ref="Y135:Y198" si="44">SUM(C135:X135)</f>
        <v>4.1869999999999994</v>
      </c>
      <c r="Z135" s="1019">
        <f t="shared" ref="Z135:Z198" si="45">IF(ISERROR((C135/D135-1)*100),"n/a",(C135/D135-1)*100)</f>
        <v>15.254237288135597</v>
      </c>
      <c r="AA135" s="669">
        <f t="shared" ref="AA135:AA198" si="46">IF(ISERROR((D135/E135-1)*100),"n/a",(D135/E135-1)*100)</f>
        <v>11.320754716981153</v>
      </c>
      <c r="AB135" s="669">
        <f t="shared" ref="AB135:AB198" si="47">IF(ISERROR((E135/F135-1)*100),"n/a",(E135/F135-1)*100)</f>
        <v>1.9230769230769162</v>
      </c>
      <c r="AC135" s="669">
        <f t="shared" ref="AC135:AC198" si="48">IF(ISERROR((F135/G135-1)*100),"n/a",(F135/G135-1)*100)</f>
        <v>2.9702970297029729</v>
      </c>
      <c r="AD135" s="669">
        <f t="shared" ref="AD135:AD198" si="49">IF(ISERROR((G135/H135-1)*100),"n/a",(G135/H135-1)*100)</f>
        <v>102</v>
      </c>
      <c r="AE135" s="669" t="str">
        <f t="shared" ref="AE135:AE198" si="50">IF(ISERROR((H135/J135-1)*100),"n/a",(H135/J135-1)*100)</f>
        <v>n/a</v>
      </c>
      <c r="AF135" s="669" t="str">
        <f t="shared" ref="AF135:AF198" si="51">IF(ISERROR((J135/K135-1)*100),"n/a",(J135/K135-1)*100)</f>
        <v>n/a</v>
      </c>
      <c r="AG135" s="669" t="str">
        <f t="shared" ref="AG135:AG198" si="52">IF(ISERROR((K135/M135-1)*100),"n/a",(K135/M135-1)*100)</f>
        <v>n/a</v>
      </c>
      <c r="AH135" s="669">
        <f t="shared" ref="AH135:AH198" si="53">IF(ISERROR((M135/N135-1)*100),"n/a",(M135/N135-1)*100)</f>
        <v>-100</v>
      </c>
      <c r="AI135" s="669">
        <f t="shared" ref="AI135:AI198" si="54">IF(ISERROR((N135/O135-1)*100),"n/a",(N135/O135-1)*100)</f>
        <v>-69.230769230769226</v>
      </c>
      <c r="AJ135" s="669">
        <f t="shared" ref="AJ135:AJ198" si="55">IF(ISERROR((O135/P135-1)*100),"n/a",(O135/P135-1)*100)</f>
        <v>14.705882352941169</v>
      </c>
      <c r="AK135" s="669">
        <f t="shared" ref="AK135:AK198" si="56">IF(ISERROR((P135/Q135-1)*100),"n/a",(P135/Q135-1)*100)</f>
        <v>6.25</v>
      </c>
      <c r="AL135" s="669">
        <f t="shared" ref="AL135:AL198" si="57">IF(ISERROR((Q135/R135-1)*100),"n/a",(Q135/R135-1)*100)</f>
        <v>14.285714285714279</v>
      </c>
      <c r="AM135" s="669">
        <f t="shared" ref="AM135:AM198" si="58">IF(ISERROR((R135/S135-1)*100),"n/a",(R135/S135-1)*100)</f>
        <v>12.903225806451623</v>
      </c>
      <c r="AN135" s="669">
        <f t="shared" ref="AN135:AN198" si="59">IF(ISERROR((S135/T135-1)*100),"n/a",(S135/T135-1)*100)</f>
        <v>34.782608695652172</v>
      </c>
      <c r="AO135" s="669">
        <f t="shared" ref="AO135:AO198" si="60">IF(ISERROR((T135/U135-1)*100),"n/a",(T135/U135-1)*100)</f>
        <v>21.052631578947366</v>
      </c>
      <c r="AP135" s="669">
        <f t="shared" ref="AP135:AP198" si="61">IF(ISERROR((U135/V135-1)*100),"n/a",(U135/V135-1)*100)</f>
        <v>0</v>
      </c>
      <c r="AQ135" s="669">
        <f t="shared" ref="AQ135:AQ198" si="62">IF(ISERROR((V135/W135-1)*100),"n/a",(V135/W135-1)*100)</f>
        <v>300</v>
      </c>
      <c r="AR135" s="669" t="str">
        <f t="shared" ref="AR135:AR198" si="63">IF(ISERROR((W135/X135-1)*100),"n/a",(W135/X135-1)*100)</f>
        <v>n/a</v>
      </c>
      <c r="AS135" s="670">
        <f t="shared" ref="AS135:AS198" si="64">AVERAGE(Z135:AR135)</f>
        <v>24.547843963122268</v>
      </c>
      <c r="AT135" s="671">
        <f t="shared" ref="AT135:AT198" si="65">STDEV(Z135:AR135)</f>
        <v>88.15986509920333</v>
      </c>
    </row>
    <row r="136" spans="1:46" ht="11.25" customHeight="1" x14ac:dyDescent="0.2">
      <c r="A136" s="484" t="s">
        <v>4064</v>
      </c>
      <c r="B136" s="650" t="s">
        <v>4065</v>
      </c>
      <c r="C136" s="497">
        <v>0.48</v>
      </c>
      <c r="D136" s="497">
        <v>0.28000000000000003</v>
      </c>
      <c r="E136" s="498">
        <v>0.22</v>
      </c>
      <c r="F136" s="498">
        <v>0.05</v>
      </c>
      <c r="G136" s="542">
        <v>0</v>
      </c>
      <c r="H136" s="542">
        <v>0</v>
      </c>
      <c r="I136" s="499"/>
      <c r="J136" s="502">
        <v>0</v>
      </c>
      <c r="K136" s="654">
        <v>0</v>
      </c>
      <c r="L136" s="499"/>
      <c r="M136" s="503">
        <v>0</v>
      </c>
      <c r="N136" s="652">
        <v>0</v>
      </c>
      <c r="O136" s="652">
        <v>0</v>
      </c>
      <c r="P136" s="652">
        <v>0</v>
      </c>
      <c r="Q136" s="652">
        <v>0</v>
      </c>
      <c r="R136" s="652">
        <v>0</v>
      </c>
      <c r="S136" s="652">
        <v>0</v>
      </c>
      <c r="T136" s="652">
        <v>0</v>
      </c>
      <c r="U136" s="652">
        <v>0</v>
      </c>
      <c r="V136" s="652">
        <v>0</v>
      </c>
      <c r="W136" s="652">
        <v>0</v>
      </c>
      <c r="X136" s="652">
        <v>0</v>
      </c>
      <c r="Y136" s="653">
        <f t="shared" si="44"/>
        <v>1.03</v>
      </c>
      <c r="Z136" s="1019">
        <f t="shared" si="45"/>
        <v>71.428571428571402</v>
      </c>
      <c r="AA136" s="669">
        <f t="shared" si="46"/>
        <v>27.272727272727295</v>
      </c>
      <c r="AB136" s="669">
        <f t="shared" si="47"/>
        <v>339.99999999999994</v>
      </c>
      <c r="AC136" s="669" t="str">
        <f t="shared" si="48"/>
        <v>n/a</v>
      </c>
      <c r="AD136" s="669" t="str">
        <f t="shared" si="49"/>
        <v>n/a</v>
      </c>
      <c r="AE136" s="669" t="str">
        <f t="shared" si="50"/>
        <v>n/a</v>
      </c>
      <c r="AF136" s="669" t="str">
        <f t="shared" si="51"/>
        <v>n/a</v>
      </c>
      <c r="AG136" s="669" t="str">
        <f t="shared" si="52"/>
        <v>n/a</v>
      </c>
      <c r="AH136" s="669" t="str">
        <f t="shared" si="53"/>
        <v>n/a</v>
      </c>
      <c r="AI136" s="669" t="str">
        <f t="shared" si="54"/>
        <v>n/a</v>
      </c>
      <c r="AJ136" s="669" t="str">
        <f t="shared" si="55"/>
        <v>n/a</v>
      </c>
      <c r="AK136" s="669" t="str">
        <f t="shared" si="56"/>
        <v>n/a</v>
      </c>
      <c r="AL136" s="669" t="str">
        <f t="shared" si="57"/>
        <v>n/a</v>
      </c>
      <c r="AM136" s="669" t="str">
        <f t="shared" si="58"/>
        <v>n/a</v>
      </c>
      <c r="AN136" s="669" t="str">
        <f t="shared" si="59"/>
        <v>n/a</v>
      </c>
      <c r="AO136" s="669" t="str">
        <f t="shared" si="60"/>
        <v>n/a</v>
      </c>
      <c r="AP136" s="669" t="str">
        <f t="shared" si="61"/>
        <v>n/a</v>
      </c>
      <c r="AQ136" s="669" t="str">
        <f t="shared" si="62"/>
        <v>n/a</v>
      </c>
      <c r="AR136" s="669" t="str">
        <f t="shared" si="63"/>
        <v>n/a</v>
      </c>
      <c r="AS136" s="670">
        <f t="shared" si="64"/>
        <v>146.2337662337662</v>
      </c>
      <c r="AT136" s="671">
        <f t="shared" si="65"/>
        <v>169.25262081941847</v>
      </c>
    </row>
    <row r="137" spans="1:46" ht="11.25" customHeight="1" x14ac:dyDescent="0.2">
      <c r="A137" s="500" t="s">
        <v>983</v>
      </c>
      <c r="B137" s="650" t="s">
        <v>984</v>
      </c>
      <c r="C137" s="497">
        <v>0.59</v>
      </c>
      <c r="D137" s="522">
        <v>0.51500000000000001</v>
      </c>
      <c r="E137" s="498">
        <v>0.42499999999999999</v>
      </c>
      <c r="F137" s="498">
        <v>0.32500000000000001</v>
      </c>
      <c r="G137" s="498">
        <v>0.22500000000000001</v>
      </c>
      <c r="H137" s="498">
        <v>0.08</v>
      </c>
      <c r="I137" s="499"/>
      <c r="J137" s="502">
        <v>0.04</v>
      </c>
      <c r="K137" s="654">
        <v>0.35</v>
      </c>
      <c r="L137" s="499"/>
      <c r="M137" s="503">
        <v>0.88</v>
      </c>
      <c r="N137" s="656">
        <v>0.88</v>
      </c>
      <c r="O137" s="656">
        <v>0.86</v>
      </c>
      <c r="P137" s="656">
        <v>0.82</v>
      </c>
      <c r="Q137" s="656">
        <v>0.78</v>
      </c>
      <c r="R137" s="656">
        <v>0.75</v>
      </c>
      <c r="S137" s="656">
        <v>0.72</v>
      </c>
      <c r="T137" s="656">
        <v>0.65</v>
      </c>
      <c r="U137" s="656">
        <v>0.6</v>
      </c>
      <c r="V137" s="656">
        <v>0.56000000000000005</v>
      </c>
      <c r="W137" s="656">
        <v>0.52</v>
      </c>
      <c r="X137" s="656">
        <v>0.48</v>
      </c>
      <c r="Y137" s="653">
        <f t="shared" si="44"/>
        <v>11.050000000000002</v>
      </c>
      <c r="Z137" s="1019">
        <f t="shared" si="45"/>
        <v>14.563106796116498</v>
      </c>
      <c r="AA137" s="669">
        <f t="shared" si="46"/>
        <v>21.176470588235308</v>
      </c>
      <c r="AB137" s="669">
        <f t="shared" si="47"/>
        <v>30.76923076923077</v>
      </c>
      <c r="AC137" s="669">
        <f t="shared" si="48"/>
        <v>44.444444444444443</v>
      </c>
      <c r="AD137" s="669">
        <f t="shared" si="49"/>
        <v>181.25</v>
      </c>
      <c r="AE137" s="669">
        <f t="shared" si="50"/>
        <v>100</v>
      </c>
      <c r="AF137" s="669">
        <f t="shared" si="51"/>
        <v>-88.571428571428569</v>
      </c>
      <c r="AG137" s="669">
        <f t="shared" si="52"/>
        <v>-60.227272727272727</v>
      </c>
      <c r="AH137" s="669">
        <f t="shared" si="53"/>
        <v>0</v>
      </c>
      <c r="AI137" s="669">
        <f t="shared" si="54"/>
        <v>2.3255813953488413</v>
      </c>
      <c r="AJ137" s="669">
        <f t="shared" si="55"/>
        <v>4.8780487804878092</v>
      </c>
      <c r="AK137" s="669">
        <f t="shared" si="56"/>
        <v>5.12820512820511</v>
      </c>
      <c r="AL137" s="669">
        <f t="shared" si="57"/>
        <v>4.0000000000000036</v>
      </c>
      <c r="AM137" s="669">
        <f t="shared" si="58"/>
        <v>4.1666666666666741</v>
      </c>
      <c r="AN137" s="669">
        <f t="shared" si="59"/>
        <v>10.769230769230752</v>
      </c>
      <c r="AO137" s="669">
        <f t="shared" si="60"/>
        <v>8.3333333333333481</v>
      </c>
      <c r="AP137" s="669">
        <f t="shared" si="61"/>
        <v>7.1428571428571397</v>
      </c>
      <c r="AQ137" s="669">
        <f t="shared" si="62"/>
        <v>7.6923076923077094</v>
      </c>
      <c r="AR137" s="669">
        <f t="shared" si="63"/>
        <v>8.3333333333333481</v>
      </c>
      <c r="AS137" s="670">
        <f t="shared" si="64"/>
        <v>16.114427133741927</v>
      </c>
      <c r="AT137" s="671">
        <f t="shared" si="65"/>
        <v>54.480611264816318</v>
      </c>
    </row>
    <row r="138" spans="1:46" ht="11.25" customHeight="1" x14ac:dyDescent="0.2">
      <c r="A138" s="519" t="s">
        <v>491</v>
      </c>
      <c r="B138" s="507" t="s">
        <v>492</v>
      </c>
      <c r="C138" s="497">
        <v>1.8759999999999999</v>
      </c>
      <c r="D138" s="497">
        <v>1.8226</v>
      </c>
      <c r="E138" s="513">
        <v>1.6718000000000002</v>
      </c>
      <c r="F138" s="513">
        <v>1.4590000000000001</v>
      </c>
      <c r="G138" s="513">
        <v>1.29</v>
      </c>
      <c r="H138" s="513">
        <v>1.155</v>
      </c>
      <c r="I138" s="514"/>
      <c r="J138" s="513">
        <v>0.90500000000000003</v>
      </c>
      <c r="K138" s="509">
        <v>0.82</v>
      </c>
      <c r="L138" s="514"/>
      <c r="M138" s="510">
        <v>0.74</v>
      </c>
      <c r="N138" s="516">
        <v>0.50170000000000003</v>
      </c>
      <c r="O138" s="516">
        <v>0.37340000000000001</v>
      </c>
      <c r="P138" s="516">
        <v>0.30159999999999998</v>
      </c>
      <c r="Q138" s="516">
        <v>0.21540000000000001</v>
      </c>
      <c r="R138" s="516">
        <v>0.12920000000000001</v>
      </c>
      <c r="S138" s="516">
        <v>8.5999999999999993E-2</v>
      </c>
      <c r="T138" s="516">
        <v>7.9000000000000001E-2</v>
      </c>
      <c r="U138" s="516">
        <v>7.1999999999999995E-2</v>
      </c>
      <c r="V138" s="516">
        <v>6.4799999999999996E-2</v>
      </c>
      <c r="W138" s="516">
        <v>5.3199999999999997E-2</v>
      </c>
      <c r="X138" s="516">
        <v>4.8000000000000001E-2</v>
      </c>
      <c r="Y138" s="653">
        <f t="shared" si="44"/>
        <v>13.6637</v>
      </c>
      <c r="Z138" s="1019">
        <f t="shared" si="45"/>
        <v>2.9298803906507187</v>
      </c>
      <c r="AA138" s="669">
        <f t="shared" si="46"/>
        <v>9.0202177293934547</v>
      </c>
      <c r="AB138" s="669">
        <f t="shared" si="47"/>
        <v>14.585332419465402</v>
      </c>
      <c r="AC138" s="669">
        <f t="shared" si="48"/>
        <v>13.100775193798441</v>
      </c>
      <c r="AD138" s="669">
        <f t="shared" si="49"/>
        <v>11.688311688311682</v>
      </c>
      <c r="AE138" s="669">
        <f t="shared" si="50"/>
        <v>27.624309392265189</v>
      </c>
      <c r="AF138" s="669">
        <f t="shared" si="51"/>
        <v>10.365853658536594</v>
      </c>
      <c r="AG138" s="669">
        <f t="shared" si="52"/>
        <v>10.810810810810811</v>
      </c>
      <c r="AH138" s="669">
        <f t="shared" si="53"/>
        <v>47.498505082718737</v>
      </c>
      <c r="AI138" s="669">
        <f t="shared" si="54"/>
        <v>34.359935725763258</v>
      </c>
      <c r="AJ138" s="669">
        <f t="shared" si="55"/>
        <v>23.806366047745374</v>
      </c>
      <c r="AK138" s="669">
        <f t="shared" si="56"/>
        <v>40.018570102135541</v>
      </c>
      <c r="AL138" s="669">
        <f t="shared" si="57"/>
        <v>66.718266253869956</v>
      </c>
      <c r="AM138" s="669">
        <f t="shared" si="58"/>
        <v>50.232558139534909</v>
      </c>
      <c r="AN138" s="669">
        <f t="shared" si="59"/>
        <v>8.8607594936708658</v>
      </c>
      <c r="AO138" s="669">
        <f t="shared" si="60"/>
        <v>9.7222222222222321</v>
      </c>
      <c r="AP138" s="669">
        <f t="shared" si="61"/>
        <v>11.111111111111116</v>
      </c>
      <c r="AQ138" s="669">
        <f t="shared" si="62"/>
        <v>21.804511278195491</v>
      </c>
      <c r="AR138" s="669">
        <f t="shared" si="63"/>
        <v>10.833333333333318</v>
      </c>
      <c r="AS138" s="670">
        <f t="shared" si="64"/>
        <v>22.373243688080688</v>
      </c>
      <c r="AT138" s="671">
        <f t="shared" si="65"/>
        <v>17.569772328013812</v>
      </c>
    </row>
    <row r="139" spans="1:46" ht="11.25" customHeight="1" x14ac:dyDescent="0.2">
      <c r="A139" s="501" t="s">
        <v>1061</v>
      </c>
      <c r="B139" s="650" t="s">
        <v>1062</v>
      </c>
      <c r="C139" s="497">
        <v>1.24</v>
      </c>
      <c r="D139" s="497">
        <v>1.06</v>
      </c>
      <c r="E139" s="498">
        <v>0.88</v>
      </c>
      <c r="F139" s="498">
        <v>0.73</v>
      </c>
      <c r="G139" s="498">
        <v>0.61</v>
      </c>
      <c r="H139" s="498">
        <v>0.52</v>
      </c>
      <c r="I139" s="499"/>
      <c r="J139" s="498">
        <v>0.24</v>
      </c>
      <c r="K139" s="654">
        <v>0</v>
      </c>
      <c r="L139" s="499"/>
      <c r="M139" s="503">
        <v>0</v>
      </c>
      <c r="N139" s="652">
        <v>0</v>
      </c>
      <c r="O139" s="652">
        <v>0</v>
      </c>
      <c r="P139" s="652">
        <v>0</v>
      </c>
      <c r="Q139" s="652">
        <v>0</v>
      </c>
      <c r="R139" s="652">
        <v>0</v>
      </c>
      <c r="S139" s="652">
        <v>0</v>
      </c>
      <c r="T139" s="652">
        <v>0</v>
      </c>
      <c r="U139" s="652">
        <v>0</v>
      </c>
      <c r="V139" s="652">
        <v>0</v>
      </c>
      <c r="W139" s="652">
        <v>0</v>
      </c>
      <c r="X139" s="652">
        <v>0</v>
      </c>
      <c r="Y139" s="653">
        <f t="shared" si="44"/>
        <v>5.2799999999999994</v>
      </c>
      <c r="Z139" s="1019">
        <f t="shared" si="45"/>
        <v>16.981132075471695</v>
      </c>
      <c r="AA139" s="669">
        <f t="shared" si="46"/>
        <v>20.45454545454546</v>
      </c>
      <c r="AB139" s="669">
        <f t="shared" si="47"/>
        <v>20.547945205479444</v>
      </c>
      <c r="AC139" s="669">
        <f t="shared" si="48"/>
        <v>19.672131147540984</v>
      </c>
      <c r="AD139" s="669">
        <f t="shared" si="49"/>
        <v>17.307692307692292</v>
      </c>
      <c r="AE139" s="669">
        <f t="shared" si="50"/>
        <v>116.6666666666667</v>
      </c>
      <c r="AF139" s="669" t="str">
        <f t="shared" si="51"/>
        <v>n/a</v>
      </c>
      <c r="AG139" s="669" t="str">
        <f t="shared" si="52"/>
        <v>n/a</v>
      </c>
      <c r="AH139" s="669" t="str">
        <f t="shared" si="53"/>
        <v>n/a</v>
      </c>
      <c r="AI139" s="669" t="str">
        <f t="shared" si="54"/>
        <v>n/a</v>
      </c>
      <c r="AJ139" s="669" t="str">
        <f t="shared" si="55"/>
        <v>n/a</v>
      </c>
      <c r="AK139" s="669" t="str">
        <f t="shared" si="56"/>
        <v>n/a</v>
      </c>
      <c r="AL139" s="669" t="str">
        <f t="shared" si="57"/>
        <v>n/a</v>
      </c>
      <c r="AM139" s="669" t="str">
        <f t="shared" si="58"/>
        <v>n/a</v>
      </c>
      <c r="AN139" s="669" t="str">
        <f t="shared" si="59"/>
        <v>n/a</v>
      </c>
      <c r="AO139" s="669" t="str">
        <f t="shared" si="60"/>
        <v>n/a</v>
      </c>
      <c r="AP139" s="669" t="str">
        <f t="shared" si="61"/>
        <v>n/a</v>
      </c>
      <c r="AQ139" s="669" t="str">
        <f t="shared" si="62"/>
        <v>n/a</v>
      </c>
      <c r="AR139" s="669" t="str">
        <f t="shared" si="63"/>
        <v>n/a</v>
      </c>
      <c r="AS139" s="670">
        <f t="shared" si="64"/>
        <v>35.271685476232761</v>
      </c>
      <c r="AT139" s="671">
        <f t="shared" si="65"/>
        <v>39.905073909199203</v>
      </c>
    </row>
    <row r="140" spans="1:46" ht="11.25" customHeight="1" x14ac:dyDescent="0.2">
      <c r="A140" s="903" t="s">
        <v>4245</v>
      </c>
      <c r="B140" s="904" t="s">
        <v>3966</v>
      </c>
      <c r="C140" s="497">
        <v>0.23</v>
      </c>
      <c r="D140" s="907">
        <v>0.17</v>
      </c>
      <c r="E140" s="907">
        <v>0.13</v>
      </c>
      <c r="F140" s="907">
        <v>0.12</v>
      </c>
      <c r="G140" s="907">
        <v>0.105</v>
      </c>
      <c r="H140" s="907">
        <v>2.5000000000000001E-2</v>
      </c>
      <c r="I140" s="907"/>
      <c r="J140" s="908">
        <v>0</v>
      </c>
      <c r="K140" s="910">
        <v>0</v>
      </c>
      <c r="L140" s="907"/>
      <c r="M140" s="910">
        <v>0</v>
      </c>
      <c r="N140" s="895">
        <v>0</v>
      </c>
      <c r="O140" s="895">
        <v>0</v>
      </c>
      <c r="P140" s="895">
        <v>0</v>
      </c>
      <c r="Q140" s="895">
        <v>0</v>
      </c>
      <c r="R140" s="895">
        <v>0</v>
      </c>
      <c r="S140" s="895">
        <v>0</v>
      </c>
      <c r="T140" s="895">
        <v>0</v>
      </c>
      <c r="U140" s="895">
        <v>0</v>
      </c>
      <c r="V140" s="895">
        <v>0</v>
      </c>
      <c r="W140" s="895">
        <v>0</v>
      </c>
      <c r="X140" s="895">
        <v>0</v>
      </c>
      <c r="Y140" s="653">
        <f t="shared" si="44"/>
        <v>0.78</v>
      </c>
      <c r="Z140" s="1019">
        <f t="shared" si="45"/>
        <v>35.294117647058812</v>
      </c>
      <c r="AA140" s="669">
        <f t="shared" si="46"/>
        <v>30.76923076923077</v>
      </c>
      <c r="AB140" s="669">
        <f t="shared" si="47"/>
        <v>8.3333333333333481</v>
      </c>
      <c r="AC140" s="669">
        <f t="shared" si="48"/>
        <v>14.285714285714279</v>
      </c>
      <c r="AD140" s="669">
        <f t="shared" si="49"/>
        <v>319.99999999999994</v>
      </c>
      <c r="AE140" s="669" t="str">
        <f t="shared" si="50"/>
        <v>n/a</v>
      </c>
      <c r="AF140" s="669" t="str">
        <f t="shared" si="51"/>
        <v>n/a</v>
      </c>
      <c r="AG140" s="669" t="str">
        <f t="shared" si="52"/>
        <v>n/a</v>
      </c>
      <c r="AH140" s="669" t="str">
        <f t="shared" si="53"/>
        <v>n/a</v>
      </c>
      <c r="AI140" s="669" t="str">
        <f t="shared" si="54"/>
        <v>n/a</v>
      </c>
      <c r="AJ140" s="669" t="str">
        <f t="shared" si="55"/>
        <v>n/a</v>
      </c>
      <c r="AK140" s="669" t="str">
        <f t="shared" si="56"/>
        <v>n/a</v>
      </c>
      <c r="AL140" s="669" t="str">
        <f t="shared" si="57"/>
        <v>n/a</v>
      </c>
      <c r="AM140" s="669" t="str">
        <f t="shared" si="58"/>
        <v>n/a</v>
      </c>
      <c r="AN140" s="669" t="str">
        <f t="shared" si="59"/>
        <v>n/a</v>
      </c>
      <c r="AO140" s="669" t="str">
        <f t="shared" si="60"/>
        <v>n/a</v>
      </c>
      <c r="AP140" s="669" t="str">
        <f t="shared" si="61"/>
        <v>n/a</v>
      </c>
      <c r="AQ140" s="669" t="str">
        <f t="shared" si="62"/>
        <v>n/a</v>
      </c>
      <c r="AR140" s="669" t="str">
        <f t="shared" si="63"/>
        <v>n/a</v>
      </c>
      <c r="AS140" s="670">
        <f t="shared" si="64"/>
        <v>81.736479207067433</v>
      </c>
      <c r="AT140" s="671">
        <f t="shared" si="65"/>
        <v>133.66159341212722</v>
      </c>
    </row>
    <row r="141" spans="1:46" ht="11.25" customHeight="1" x14ac:dyDescent="0.2">
      <c r="A141" s="501" t="s">
        <v>496</v>
      </c>
      <c r="B141" s="650" t="s">
        <v>497</v>
      </c>
      <c r="C141" s="497">
        <v>0.85</v>
      </c>
      <c r="D141" s="497">
        <v>0.70454545454545447</v>
      </c>
      <c r="E141" s="498">
        <v>0.67424242424242431</v>
      </c>
      <c r="F141" s="498">
        <v>0.64393939393939381</v>
      </c>
      <c r="G141" s="498">
        <v>0.61363636363636365</v>
      </c>
      <c r="H141" s="498">
        <v>0.56060606060606055</v>
      </c>
      <c r="I141" s="499"/>
      <c r="J141" s="498">
        <v>0.47520661157024785</v>
      </c>
      <c r="K141" s="655">
        <v>0.41760581016779263</v>
      </c>
      <c r="L141" s="499"/>
      <c r="M141" s="655">
        <v>0.36313548710242916</v>
      </c>
      <c r="N141" s="656">
        <v>0.33183070373153012</v>
      </c>
      <c r="O141" s="656">
        <v>0.30678687703481083</v>
      </c>
      <c r="P141" s="656">
        <v>0.27320310543451037</v>
      </c>
      <c r="Q141" s="656">
        <v>0.25043826696719257</v>
      </c>
      <c r="R141" s="656">
        <v>0.22008514901076873</v>
      </c>
      <c r="S141" s="656">
        <v>0.21249686952166286</v>
      </c>
      <c r="T141" s="652">
        <v>0.19318807913849234</v>
      </c>
      <c r="U141" s="656">
        <v>0.17970197846230901</v>
      </c>
      <c r="V141" s="656">
        <v>0.17520661157024786</v>
      </c>
      <c r="W141" s="656">
        <v>0.17520661157024786</v>
      </c>
      <c r="X141" s="656">
        <v>0.15988605058852989</v>
      </c>
      <c r="Y141" s="653">
        <f t="shared" si="44"/>
        <v>7.7809479088404689</v>
      </c>
      <c r="Z141" s="1019">
        <f t="shared" si="45"/>
        <v>20.645161290322591</v>
      </c>
      <c r="AA141" s="669">
        <f t="shared" si="46"/>
        <v>4.4943820224718989</v>
      </c>
      <c r="AB141" s="669">
        <f t="shared" si="47"/>
        <v>4.7058823529412042</v>
      </c>
      <c r="AC141" s="669">
        <f t="shared" si="48"/>
        <v>4.9382716049382491</v>
      </c>
      <c r="AD141" s="669">
        <f t="shared" si="49"/>
        <v>9.4594594594594739</v>
      </c>
      <c r="AE141" s="669">
        <f t="shared" si="50"/>
        <v>17.971014492753625</v>
      </c>
      <c r="AF141" s="669">
        <f t="shared" si="51"/>
        <v>13.793103448276112</v>
      </c>
      <c r="AG141" s="669">
        <f t="shared" si="52"/>
        <v>14.999999999999748</v>
      </c>
      <c r="AH141" s="669">
        <f t="shared" si="53"/>
        <v>9.4339622641509422</v>
      </c>
      <c r="AI141" s="669">
        <f t="shared" si="54"/>
        <v>8.163265306122458</v>
      </c>
      <c r="AJ141" s="669">
        <f t="shared" si="55"/>
        <v>12.29260243835364</v>
      </c>
      <c r="AK141" s="669">
        <f t="shared" si="56"/>
        <v>9.0899999999999981</v>
      </c>
      <c r="AL141" s="669">
        <f t="shared" si="57"/>
        <v>13.791533909877153</v>
      </c>
      <c r="AM141" s="669">
        <f t="shared" si="58"/>
        <v>3.5710076605774521</v>
      </c>
      <c r="AN141" s="669">
        <f t="shared" si="59"/>
        <v>9.9948146227637924</v>
      </c>
      <c r="AO141" s="669">
        <f t="shared" si="60"/>
        <v>7.5047035049822464</v>
      </c>
      <c r="AP141" s="669">
        <f t="shared" si="61"/>
        <v>2.5657518582047123</v>
      </c>
      <c r="AQ141" s="669">
        <f t="shared" si="62"/>
        <v>0</v>
      </c>
      <c r="AR141" s="669">
        <f t="shared" si="63"/>
        <v>9.582174883502347</v>
      </c>
      <c r="AS141" s="670">
        <f t="shared" si="64"/>
        <v>9.3156363747209294</v>
      </c>
      <c r="AT141" s="671">
        <f t="shared" si="65"/>
        <v>5.3683909335557862</v>
      </c>
    </row>
    <row r="142" spans="1:46" ht="11.25" customHeight="1" x14ac:dyDescent="0.2">
      <c r="A142" s="500" t="s">
        <v>494</v>
      </c>
      <c r="B142" s="650" t="s">
        <v>495</v>
      </c>
      <c r="C142" s="497">
        <v>1.1000000000000001</v>
      </c>
      <c r="D142" s="497">
        <v>1</v>
      </c>
      <c r="E142" s="498">
        <v>0.92</v>
      </c>
      <c r="F142" s="498">
        <v>0.84</v>
      </c>
      <c r="G142" s="498">
        <v>0.76</v>
      </c>
      <c r="H142" s="498">
        <v>0.69</v>
      </c>
      <c r="I142" s="499"/>
      <c r="J142" s="498">
        <v>0.63</v>
      </c>
      <c r="K142" s="496">
        <v>0.56999999999999995</v>
      </c>
      <c r="L142" s="499"/>
      <c r="M142" s="655">
        <v>0.40500000000000003</v>
      </c>
      <c r="N142" s="656">
        <v>0.32</v>
      </c>
      <c r="O142" s="656">
        <v>0.28000000000000003</v>
      </c>
      <c r="P142" s="656">
        <v>0.23</v>
      </c>
      <c r="Q142" s="656">
        <v>0.19</v>
      </c>
      <c r="R142" s="656">
        <v>0.17</v>
      </c>
      <c r="S142" s="656">
        <v>0.15</v>
      </c>
      <c r="T142" s="656">
        <v>0.12</v>
      </c>
      <c r="U142" s="656">
        <v>0.1</v>
      </c>
      <c r="V142" s="656">
        <v>0.08</v>
      </c>
      <c r="W142" s="656">
        <v>7.0000000000000007E-2</v>
      </c>
      <c r="X142" s="652">
        <v>0.06</v>
      </c>
      <c r="Y142" s="653">
        <f t="shared" si="44"/>
        <v>8.6850000000000023</v>
      </c>
      <c r="Z142" s="1019">
        <f t="shared" si="45"/>
        <v>10.000000000000009</v>
      </c>
      <c r="AA142" s="669">
        <f t="shared" si="46"/>
        <v>8.6956521739130377</v>
      </c>
      <c r="AB142" s="669">
        <f t="shared" si="47"/>
        <v>9.5238095238095344</v>
      </c>
      <c r="AC142" s="669">
        <f t="shared" si="48"/>
        <v>10.526315789473673</v>
      </c>
      <c r="AD142" s="669">
        <f t="shared" si="49"/>
        <v>10.144927536231885</v>
      </c>
      <c r="AE142" s="669">
        <f t="shared" si="50"/>
        <v>9.5238095238095113</v>
      </c>
      <c r="AF142" s="669">
        <f t="shared" si="51"/>
        <v>10.526315789473696</v>
      </c>
      <c r="AG142" s="669">
        <f t="shared" si="52"/>
        <v>40.740740740740719</v>
      </c>
      <c r="AH142" s="669">
        <f t="shared" si="53"/>
        <v>26.5625</v>
      </c>
      <c r="AI142" s="669">
        <f t="shared" si="54"/>
        <v>14.285714285714279</v>
      </c>
      <c r="AJ142" s="669">
        <f t="shared" si="55"/>
        <v>21.739130434782616</v>
      </c>
      <c r="AK142" s="669">
        <f t="shared" si="56"/>
        <v>21.052631578947366</v>
      </c>
      <c r="AL142" s="669">
        <f t="shared" si="57"/>
        <v>11.764705882352944</v>
      </c>
      <c r="AM142" s="669">
        <f t="shared" si="58"/>
        <v>13.333333333333353</v>
      </c>
      <c r="AN142" s="669">
        <f t="shared" si="59"/>
        <v>25</v>
      </c>
      <c r="AO142" s="669">
        <f t="shared" si="60"/>
        <v>19.999999999999996</v>
      </c>
      <c r="AP142" s="669">
        <f t="shared" si="61"/>
        <v>25</v>
      </c>
      <c r="AQ142" s="669">
        <f t="shared" si="62"/>
        <v>14.285714285714279</v>
      </c>
      <c r="AR142" s="669">
        <f t="shared" si="63"/>
        <v>16.666666666666675</v>
      </c>
      <c r="AS142" s="670">
        <f t="shared" si="64"/>
        <v>16.809050923419136</v>
      </c>
      <c r="AT142" s="671">
        <f t="shared" si="65"/>
        <v>8.3216964601037429</v>
      </c>
    </row>
    <row r="143" spans="1:46" ht="11.25" customHeight="1" x14ac:dyDescent="0.2">
      <c r="A143" s="519" t="s">
        <v>498</v>
      </c>
      <c r="B143" s="507" t="s">
        <v>499</v>
      </c>
      <c r="C143" s="497">
        <v>3.28</v>
      </c>
      <c r="D143" s="518">
        <v>3.1</v>
      </c>
      <c r="E143" s="512">
        <v>3.08</v>
      </c>
      <c r="F143" s="513">
        <v>2.94</v>
      </c>
      <c r="G143" s="513">
        <v>2.6</v>
      </c>
      <c r="H143" s="513">
        <v>2.34</v>
      </c>
      <c r="I143" s="514" t="s">
        <v>90</v>
      </c>
      <c r="J143" s="513">
        <v>1.96</v>
      </c>
      <c r="K143" s="509">
        <v>1.8</v>
      </c>
      <c r="L143" s="514"/>
      <c r="M143" s="510">
        <v>1.72</v>
      </c>
      <c r="N143" s="517">
        <v>1.68</v>
      </c>
      <c r="O143" s="516">
        <v>1.56</v>
      </c>
      <c r="P143" s="516">
        <v>1.32</v>
      </c>
      <c r="Q143" s="516">
        <v>1.1000000000000001</v>
      </c>
      <c r="R143" s="516">
        <v>0.91</v>
      </c>
      <c r="S143" s="516">
        <v>0.78</v>
      </c>
      <c r="T143" s="516">
        <v>0.71</v>
      </c>
      <c r="U143" s="517">
        <v>0.7</v>
      </c>
      <c r="V143" s="516">
        <v>0.69</v>
      </c>
      <c r="W143" s="516">
        <v>0.66500000000000004</v>
      </c>
      <c r="X143" s="516">
        <v>0.625</v>
      </c>
      <c r="Y143" s="653">
        <f t="shared" si="44"/>
        <v>33.56</v>
      </c>
      <c r="Z143" s="1019">
        <f t="shared" si="45"/>
        <v>5.8064516129032073</v>
      </c>
      <c r="AA143" s="669">
        <f t="shared" si="46"/>
        <v>0.64935064935065512</v>
      </c>
      <c r="AB143" s="669">
        <f t="shared" si="47"/>
        <v>4.7619047619047672</v>
      </c>
      <c r="AC143" s="669">
        <f t="shared" si="48"/>
        <v>13.076923076923075</v>
      </c>
      <c r="AD143" s="669">
        <f t="shared" si="49"/>
        <v>11.111111111111116</v>
      </c>
      <c r="AE143" s="669">
        <f t="shared" si="50"/>
        <v>19.387755102040806</v>
      </c>
      <c r="AF143" s="669">
        <f t="shared" si="51"/>
        <v>8.8888888888888786</v>
      </c>
      <c r="AG143" s="669">
        <f t="shared" si="52"/>
        <v>4.6511627906976827</v>
      </c>
      <c r="AH143" s="669">
        <f t="shared" si="53"/>
        <v>2.3809523809523725</v>
      </c>
      <c r="AI143" s="669">
        <f t="shared" si="54"/>
        <v>7.6923076923076872</v>
      </c>
      <c r="AJ143" s="669">
        <f t="shared" si="55"/>
        <v>18.181818181818187</v>
      </c>
      <c r="AK143" s="669">
        <f t="shared" si="56"/>
        <v>19.999999999999996</v>
      </c>
      <c r="AL143" s="669">
        <f t="shared" si="57"/>
        <v>20.879120879120894</v>
      </c>
      <c r="AM143" s="669">
        <f t="shared" si="58"/>
        <v>16.666666666666675</v>
      </c>
      <c r="AN143" s="669">
        <f t="shared" si="59"/>
        <v>9.8591549295774747</v>
      </c>
      <c r="AO143" s="669">
        <f t="shared" si="60"/>
        <v>1.4285714285714235</v>
      </c>
      <c r="AP143" s="669">
        <f t="shared" si="61"/>
        <v>1.449275362318847</v>
      </c>
      <c r="AQ143" s="669">
        <f t="shared" si="62"/>
        <v>3.7593984962405846</v>
      </c>
      <c r="AR143" s="669">
        <f t="shared" si="63"/>
        <v>6.4000000000000057</v>
      </c>
      <c r="AS143" s="670">
        <f t="shared" si="64"/>
        <v>9.317411263757597</v>
      </c>
      <c r="AT143" s="671">
        <f t="shared" si="65"/>
        <v>6.8471751204299833</v>
      </c>
    </row>
    <row r="144" spans="1:46" ht="11.25" customHeight="1" x14ac:dyDescent="0.2">
      <c r="A144" s="500" t="s">
        <v>486</v>
      </c>
      <c r="B144" s="650" t="s">
        <v>487</v>
      </c>
      <c r="C144" s="497">
        <v>1.96</v>
      </c>
      <c r="D144" s="653">
        <v>1.8599999999999999</v>
      </c>
      <c r="E144" s="498">
        <v>1.84</v>
      </c>
      <c r="F144" s="498">
        <v>1.8</v>
      </c>
      <c r="G144" s="502">
        <v>1.68</v>
      </c>
      <c r="H144" s="498">
        <v>1.59</v>
      </c>
      <c r="I144" s="499"/>
      <c r="J144" s="498">
        <v>1.5</v>
      </c>
      <c r="K144" s="496">
        <v>1.42</v>
      </c>
      <c r="L144" s="499"/>
      <c r="M144" s="503">
        <v>1.4</v>
      </c>
      <c r="N144" s="656">
        <v>1.34</v>
      </c>
      <c r="O144" s="656">
        <v>1.28</v>
      </c>
      <c r="P144" s="656">
        <v>1.18</v>
      </c>
      <c r="Q144" s="656">
        <v>1.06</v>
      </c>
      <c r="R144" s="656">
        <v>1.01</v>
      </c>
      <c r="S144" s="656">
        <v>0.94</v>
      </c>
      <c r="T144" s="652">
        <v>0.88</v>
      </c>
      <c r="U144" s="656">
        <v>0.84</v>
      </c>
      <c r="V144" s="656">
        <v>0.76666999999999996</v>
      </c>
      <c r="W144" s="656">
        <v>0.61333000000000004</v>
      </c>
      <c r="X144" s="656">
        <v>0.46666999999999997</v>
      </c>
      <c r="Y144" s="653">
        <f t="shared" si="44"/>
        <v>25.426670000000005</v>
      </c>
      <c r="Z144" s="1019">
        <f t="shared" si="45"/>
        <v>5.3763440860215006</v>
      </c>
      <c r="AA144" s="669">
        <f t="shared" si="46"/>
        <v>1.0869565217391131</v>
      </c>
      <c r="AB144" s="669">
        <f t="shared" si="47"/>
        <v>2.2222222222222143</v>
      </c>
      <c r="AC144" s="669">
        <f t="shared" si="48"/>
        <v>7.1428571428571397</v>
      </c>
      <c r="AD144" s="669">
        <f t="shared" si="49"/>
        <v>5.6603773584905648</v>
      </c>
      <c r="AE144" s="669">
        <f t="shared" si="50"/>
        <v>6.0000000000000053</v>
      </c>
      <c r="AF144" s="669">
        <f t="shared" si="51"/>
        <v>5.6338028169014231</v>
      </c>
      <c r="AG144" s="669">
        <f t="shared" si="52"/>
        <v>1.4285714285714235</v>
      </c>
      <c r="AH144" s="669">
        <f t="shared" si="53"/>
        <v>4.4776119402984982</v>
      </c>
      <c r="AI144" s="669">
        <f t="shared" si="54"/>
        <v>4.6875</v>
      </c>
      <c r="AJ144" s="669">
        <f t="shared" si="55"/>
        <v>8.4745762711864394</v>
      </c>
      <c r="AK144" s="669">
        <f t="shared" si="56"/>
        <v>11.32075471698113</v>
      </c>
      <c r="AL144" s="669">
        <f t="shared" si="57"/>
        <v>4.9504950495049549</v>
      </c>
      <c r="AM144" s="669">
        <f t="shared" si="58"/>
        <v>7.4468085106383031</v>
      </c>
      <c r="AN144" s="669">
        <f t="shared" si="59"/>
        <v>6.8181818181818121</v>
      </c>
      <c r="AO144" s="669">
        <f t="shared" si="60"/>
        <v>4.7619047619047672</v>
      </c>
      <c r="AP144" s="669">
        <f t="shared" si="61"/>
        <v>9.5647410228651086</v>
      </c>
      <c r="AQ144" s="669">
        <f t="shared" si="62"/>
        <v>25.001222832732761</v>
      </c>
      <c r="AR144" s="669">
        <f t="shared" si="63"/>
        <v>31.426918379154458</v>
      </c>
      <c r="AS144" s="670">
        <f t="shared" si="64"/>
        <v>8.0779919410658749</v>
      </c>
      <c r="AT144" s="671">
        <f t="shared" si="65"/>
        <v>7.6134473016752526</v>
      </c>
    </row>
    <row r="145" spans="1:46" ht="11.25" customHeight="1" x14ac:dyDescent="0.2">
      <c r="A145" s="501" t="s">
        <v>1042</v>
      </c>
      <c r="B145" s="650" t="s">
        <v>1043</v>
      </c>
      <c r="C145" s="497">
        <v>1.03</v>
      </c>
      <c r="D145" s="653">
        <v>0.87</v>
      </c>
      <c r="E145" s="498">
        <v>0.75</v>
      </c>
      <c r="F145" s="498">
        <v>0.56000000000000005</v>
      </c>
      <c r="G145" s="498">
        <v>0.28999999999999998</v>
      </c>
      <c r="H145" s="498">
        <v>0.08</v>
      </c>
      <c r="I145" s="499"/>
      <c r="J145" s="502">
        <v>0.04</v>
      </c>
      <c r="K145" s="502">
        <v>0.04</v>
      </c>
      <c r="L145" s="499"/>
      <c r="M145" s="503">
        <v>0.04</v>
      </c>
      <c r="N145" s="652">
        <v>0.20499999999999999</v>
      </c>
      <c r="O145" s="656">
        <v>0.42</v>
      </c>
      <c r="P145" s="656">
        <v>0.40500000000000003</v>
      </c>
      <c r="Q145" s="652">
        <v>0.36</v>
      </c>
      <c r="R145" s="656">
        <v>0.36</v>
      </c>
      <c r="S145" s="656">
        <v>0.3</v>
      </c>
      <c r="T145" s="656">
        <v>0.28000000000000003</v>
      </c>
      <c r="U145" s="656">
        <v>0.27750000000000002</v>
      </c>
      <c r="V145" s="656">
        <v>0.25</v>
      </c>
      <c r="W145" s="656">
        <v>0.22</v>
      </c>
      <c r="X145" s="656">
        <v>0.20125000000000001</v>
      </c>
      <c r="Y145" s="653">
        <f t="shared" si="44"/>
        <v>6.9787500000000007</v>
      </c>
      <c r="Z145" s="1019">
        <f t="shared" si="45"/>
        <v>18.390804597701148</v>
      </c>
      <c r="AA145" s="669">
        <f t="shared" si="46"/>
        <v>15.999999999999993</v>
      </c>
      <c r="AB145" s="669">
        <f t="shared" si="47"/>
        <v>33.928571428571416</v>
      </c>
      <c r="AC145" s="669">
        <f t="shared" si="48"/>
        <v>93.103448275862092</v>
      </c>
      <c r="AD145" s="669">
        <f t="shared" si="49"/>
        <v>262.49999999999994</v>
      </c>
      <c r="AE145" s="669">
        <f t="shared" si="50"/>
        <v>100</v>
      </c>
      <c r="AF145" s="669">
        <f t="shared" si="51"/>
        <v>0</v>
      </c>
      <c r="AG145" s="669">
        <f t="shared" si="52"/>
        <v>0</v>
      </c>
      <c r="AH145" s="669">
        <f t="shared" si="53"/>
        <v>-80.487804878048792</v>
      </c>
      <c r="AI145" s="669">
        <f t="shared" si="54"/>
        <v>-51.19047619047619</v>
      </c>
      <c r="AJ145" s="669">
        <f t="shared" si="55"/>
        <v>3.7037037037036979</v>
      </c>
      <c r="AK145" s="669">
        <f t="shared" si="56"/>
        <v>12.500000000000021</v>
      </c>
      <c r="AL145" s="669">
        <f t="shared" si="57"/>
        <v>0</v>
      </c>
      <c r="AM145" s="669">
        <f t="shared" si="58"/>
        <v>19.999999999999996</v>
      </c>
      <c r="AN145" s="669">
        <f t="shared" si="59"/>
        <v>7.1428571428571397</v>
      </c>
      <c r="AO145" s="669">
        <f t="shared" si="60"/>
        <v>0.9009009009008917</v>
      </c>
      <c r="AP145" s="669">
        <f t="shared" si="61"/>
        <v>11.000000000000011</v>
      </c>
      <c r="AQ145" s="669">
        <f t="shared" si="62"/>
        <v>13.636363636363647</v>
      </c>
      <c r="AR145" s="669">
        <f t="shared" si="63"/>
        <v>9.316770186335388</v>
      </c>
      <c r="AS145" s="670">
        <f t="shared" si="64"/>
        <v>24.760270463356331</v>
      </c>
      <c r="AT145" s="671">
        <f t="shared" si="65"/>
        <v>69.835452043111104</v>
      </c>
    </row>
    <row r="146" spans="1:46" ht="11.25" customHeight="1" x14ac:dyDescent="0.2">
      <c r="A146" s="501" t="s">
        <v>507</v>
      </c>
      <c r="B146" s="650" t="s">
        <v>508</v>
      </c>
      <c r="C146" s="497">
        <v>2.88</v>
      </c>
      <c r="D146" s="653">
        <v>2.8</v>
      </c>
      <c r="E146" s="498">
        <v>2.72</v>
      </c>
      <c r="F146" s="498">
        <v>2.64</v>
      </c>
      <c r="G146" s="498">
        <v>2.56</v>
      </c>
      <c r="H146" s="498">
        <v>2</v>
      </c>
      <c r="I146" s="499"/>
      <c r="J146" s="498">
        <v>1.92</v>
      </c>
      <c r="K146" s="496">
        <v>1.36</v>
      </c>
      <c r="L146" s="499"/>
      <c r="M146" s="655">
        <v>1.28</v>
      </c>
      <c r="N146" s="656">
        <v>1.1499999999999999</v>
      </c>
      <c r="O146" s="656">
        <v>1.0900000000000001</v>
      </c>
      <c r="P146" s="656">
        <v>1.04</v>
      </c>
      <c r="Q146" s="656">
        <v>0.96</v>
      </c>
      <c r="R146" s="656">
        <v>0.88</v>
      </c>
      <c r="S146" s="656">
        <v>0.8</v>
      </c>
      <c r="T146" s="656">
        <v>0.74</v>
      </c>
      <c r="U146" s="656">
        <v>0.68</v>
      </c>
      <c r="V146" s="656">
        <v>0.56000000000000005</v>
      </c>
      <c r="W146" s="656">
        <v>0.48</v>
      </c>
      <c r="X146" s="656">
        <v>0.4</v>
      </c>
      <c r="Y146" s="653">
        <f t="shared" si="44"/>
        <v>28.939999999999998</v>
      </c>
      <c r="Z146" s="1019">
        <f t="shared" si="45"/>
        <v>2.8571428571428692</v>
      </c>
      <c r="AA146" s="669">
        <f t="shared" si="46"/>
        <v>2.9411764705882248</v>
      </c>
      <c r="AB146" s="669">
        <f t="shared" si="47"/>
        <v>3.0303030303030276</v>
      </c>
      <c r="AC146" s="669">
        <f t="shared" si="48"/>
        <v>3.125</v>
      </c>
      <c r="AD146" s="669">
        <f t="shared" si="49"/>
        <v>28.000000000000004</v>
      </c>
      <c r="AE146" s="669">
        <f t="shared" si="50"/>
        <v>4.1666666666666741</v>
      </c>
      <c r="AF146" s="669">
        <f t="shared" si="51"/>
        <v>41.176470588235283</v>
      </c>
      <c r="AG146" s="669">
        <f t="shared" si="52"/>
        <v>6.25</v>
      </c>
      <c r="AH146" s="669">
        <f t="shared" si="53"/>
        <v>11.304347826086957</v>
      </c>
      <c r="AI146" s="669">
        <f t="shared" si="54"/>
        <v>5.504587155963292</v>
      </c>
      <c r="AJ146" s="669">
        <f t="shared" si="55"/>
        <v>4.8076923076923128</v>
      </c>
      <c r="AK146" s="669">
        <f t="shared" si="56"/>
        <v>8.3333333333333481</v>
      </c>
      <c r="AL146" s="669">
        <f t="shared" si="57"/>
        <v>9.0909090909090828</v>
      </c>
      <c r="AM146" s="669">
        <f t="shared" si="58"/>
        <v>9.9999999999999858</v>
      </c>
      <c r="AN146" s="669">
        <f t="shared" si="59"/>
        <v>8.1081081081081141</v>
      </c>
      <c r="AO146" s="669">
        <f t="shared" si="60"/>
        <v>8.8235294117646959</v>
      </c>
      <c r="AP146" s="669">
        <f t="shared" si="61"/>
        <v>21.42857142857142</v>
      </c>
      <c r="AQ146" s="669">
        <f t="shared" si="62"/>
        <v>16.666666666666675</v>
      </c>
      <c r="AR146" s="669">
        <f t="shared" si="63"/>
        <v>19.999999999999996</v>
      </c>
      <c r="AS146" s="670">
        <f t="shared" si="64"/>
        <v>11.348131839054314</v>
      </c>
      <c r="AT146" s="671">
        <f t="shared" si="65"/>
        <v>10.106969365335825</v>
      </c>
    </row>
    <row r="147" spans="1:46" ht="11.25" customHeight="1" x14ac:dyDescent="0.2">
      <c r="A147" s="504" t="s">
        <v>1044</v>
      </c>
      <c r="B147" s="914" t="s">
        <v>1045</v>
      </c>
      <c r="C147" s="497">
        <v>1.1599999999999999</v>
      </c>
      <c r="D147" s="486">
        <v>1.04</v>
      </c>
      <c r="E147" s="487">
        <v>0.96</v>
      </c>
      <c r="F147" s="487">
        <v>0.88</v>
      </c>
      <c r="G147" s="487">
        <v>0.78</v>
      </c>
      <c r="H147" s="487">
        <v>0.66</v>
      </c>
      <c r="I147" s="488"/>
      <c r="J147" s="487">
        <v>0.54</v>
      </c>
      <c r="K147" s="485">
        <v>0.44</v>
      </c>
      <c r="L147" s="488"/>
      <c r="M147" s="491">
        <v>0.2</v>
      </c>
      <c r="N147" s="492">
        <v>0</v>
      </c>
      <c r="O147" s="492">
        <v>0</v>
      </c>
      <c r="P147" s="492">
        <v>0</v>
      </c>
      <c r="Q147" s="492">
        <v>0</v>
      </c>
      <c r="R147" s="492">
        <v>0</v>
      </c>
      <c r="S147" s="492">
        <v>0</v>
      </c>
      <c r="T147" s="492">
        <v>0</v>
      </c>
      <c r="U147" s="492">
        <v>0</v>
      </c>
      <c r="V147" s="492">
        <v>0</v>
      </c>
      <c r="W147" s="492">
        <v>0</v>
      </c>
      <c r="X147" s="492">
        <v>0</v>
      </c>
      <c r="Y147" s="653">
        <f t="shared" si="44"/>
        <v>6.660000000000001</v>
      </c>
      <c r="Z147" s="1019">
        <f t="shared" si="45"/>
        <v>11.538461538461519</v>
      </c>
      <c r="AA147" s="669">
        <f t="shared" si="46"/>
        <v>8.3333333333333481</v>
      </c>
      <c r="AB147" s="669">
        <f t="shared" si="47"/>
        <v>9.0909090909090828</v>
      </c>
      <c r="AC147" s="669">
        <f t="shared" si="48"/>
        <v>12.820512820512819</v>
      </c>
      <c r="AD147" s="669">
        <f t="shared" si="49"/>
        <v>18.181818181818187</v>
      </c>
      <c r="AE147" s="669">
        <f t="shared" si="50"/>
        <v>22.222222222222211</v>
      </c>
      <c r="AF147" s="669">
        <f t="shared" si="51"/>
        <v>22.72727272727273</v>
      </c>
      <c r="AG147" s="669">
        <f t="shared" si="52"/>
        <v>119.99999999999997</v>
      </c>
      <c r="AH147" s="669" t="str">
        <f t="shared" si="53"/>
        <v>n/a</v>
      </c>
      <c r="AI147" s="669" t="str">
        <f t="shared" si="54"/>
        <v>n/a</v>
      </c>
      <c r="AJ147" s="669" t="str">
        <f t="shared" si="55"/>
        <v>n/a</v>
      </c>
      <c r="AK147" s="669" t="str">
        <f t="shared" si="56"/>
        <v>n/a</v>
      </c>
      <c r="AL147" s="669" t="str">
        <f t="shared" si="57"/>
        <v>n/a</v>
      </c>
      <c r="AM147" s="669" t="str">
        <f t="shared" si="58"/>
        <v>n/a</v>
      </c>
      <c r="AN147" s="669" t="str">
        <f t="shared" si="59"/>
        <v>n/a</v>
      </c>
      <c r="AO147" s="669" t="str">
        <f t="shared" si="60"/>
        <v>n/a</v>
      </c>
      <c r="AP147" s="669" t="str">
        <f t="shared" si="61"/>
        <v>n/a</v>
      </c>
      <c r="AQ147" s="669" t="str">
        <f t="shared" si="62"/>
        <v>n/a</v>
      </c>
      <c r="AR147" s="669" t="str">
        <f t="shared" si="63"/>
        <v>n/a</v>
      </c>
      <c r="AS147" s="670">
        <f t="shared" si="64"/>
        <v>28.114316239316235</v>
      </c>
      <c r="AT147" s="671">
        <f t="shared" si="65"/>
        <v>37.544653592898477</v>
      </c>
    </row>
    <row r="148" spans="1:46" ht="11.25" customHeight="1" x14ac:dyDescent="0.2">
      <c r="A148" s="501" t="s">
        <v>529</v>
      </c>
      <c r="B148" s="650" t="s">
        <v>530</v>
      </c>
      <c r="C148" s="497">
        <v>4.9000000000000004</v>
      </c>
      <c r="D148" s="497">
        <v>4.6999999999999993</v>
      </c>
      <c r="E148" s="498">
        <v>4.5</v>
      </c>
      <c r="F148" s="498">
        <v>4.2</v>
      </c>
      <c r="G148" s="498">
        <v>3.5</v>
      </c>
      <c r="H148" s="498">
        <v>2.5</v>
      </c>
      <c r="I148" s="499"/>
      <c r="J148" s="498">
        <v>1.4</v>
      </c>
      <c r="K148" s="496">
        <v>0.91</v>
      </c>
      <c r="L148" s="499"/>
      <c r="M148" s="655">
        <v>0.82</v>
      </c>
      <c r="N148" s="652">
        <v>0.8</v>
      </c>
      <c r="O148" s="656">
        <v>0.74</v>
      </c>
      <c r="P148" s="656">
        <v>0.6</v>
      </c>
      <c r="Q148" s="656">
        <v>0.53</v>
      </c>
      <c r="R148" s="656">
        <v>0.49</v>
      </c>
      <c r="S148" s="656">
        <v>0.45</v>
      </c>
      <c r="T148" s="656">
        <v>0.11</v>
      </c>
      <c r="U148" s="652">
        <v>0.02</v>
      </c>
      <c r="V148" s="652">
        <v>0.02</v>
      </c>
      <c r="W148" s="652">
        <v>0.02</v>
      </c>
      <c r="X148" s="652">
        <v>0.02</v>
      </c>
      <c r="Y148" s="653">
        <f t="shared" si="44"/>
        <v>31.229999999999997</v>
      </c>
      <c r="Z148" s="1019">
        <f t="shared" si="45"/>
        <v>4.2553191489361986</v>
      </c>
      <c r="AA148" s="669">
        <f t="shared" si="46"/>
        <v>4.4444444444444287</v>
      </c>
      <c r="AB148" s="669">
        <f t="shared" si="47"/>
        <v>7.1428571428571397</v>
      </c>
      <c r="AC148" s="669">
        <f t="shared" si="48"/>
        <v>19.999999999999996</v>
      </c>
      <c r="AD148" s="669">
        <f t="shared" si="49"/>
        <v>39.999999999999993</v>
      </c>
      <c r="AE148" s="669">
        <f t="shared" si="50"/>
        <v>78.571428571428584</v>
      </c>
      <c r="AF148" s="669">
        <f t="shared" si="51"/>
        <v>53.846153846153832</v>
      </c>
      <c r="AG148" s="669">
        <f t="shared" si="52"/>
        <v>10.975609756097571</v>
      </c>
      <c r="AH148" s="669">
        <f t="shared" si="53"/>
        <v>2.4999999999999911</v>
      </c>
      <c r="AI148" s="669">
        <f t="shared" si="54"/>
        <v>8.1081081081081141</v>
      </c>
      <c r="AJ148" s="669">
        <f t="shared" si="55"/>
        <v>23.333333333333339</v>
      </c>
      <c r="AK148" s="669">
        <f t="shared" si="56"/>
        <v>13.207547169811317</v>
      </c>
      <c r="AL148" s="669">
        <f t="shared" si="57"/>
        <v>8.163265306122458</v>
      </c>
      <c r="AM148" s="669">
        <f t="shared" si="58"/>
        <v>8.8888888888888786</v>
      </c>
      <c r="AN148" s="669">
        <f t="shared" si="59"/>
        <v>309.09090909090907</v>
      </c>
      <c r="AO148" s="669">
        <f t="shared" si="60"/>
        <v>450</v>
      </c>
      <c r="AP148" s="669">
        <f t="shared" si="61"/>
        <v>0</v>
      </c>
      <c r="AQ148" s="669">
        <f t="shared" si="62"/>
        <v>0</v>
      </c>
      <c r="AR148" s="669">
        <f t="shared" si="63"/>
        <v>0</v>
      </c>
      <c r="AS148" s="670">
        <f t="shared" si="64"/>
        <v>54.869887621425839</v>
      </c>
      <c r="AT148" s="671">
        <f t="shared" si="65"/>
        <v>118.56844076672223</v>
      </c>
    </row>
    <row r="149" spans="1:46" ht="11.25" customHeight="1" x14ac:dyDescent="0.2">
      <c r="A149" s="500" t="s">
        <v>194</v>
      </c>
      <c r="B149" s="650" t="s">
        <v>195</v>
      </c>
      <c r="C149" s="497">
        <v>0.89523809523809517</v>
      </c>
      <c r="D149" s="497">
        <v>0.81632653061224481</v>
      </c>
      <c r="E149" s="498">
        <v>0.7774538386783284</v>
      </c>
      <c r="F149" s="498">
        <v>0.74043222731269365</v>
      </c>
      <c r="G149" s="498">
        <v>0.70517354982161295</v>
      </c>
      <c r="H149" s="498">
        <v>0.67160728885010423</v>
      </c>
      <c r="I149" s="499"/>
      <c r="J149" s="498">
        <v>0.63047586572972203</v>
      </c>
      <c r="K149" s="496">
        <v>0.60035651411944524</v>
      </c>
      <c r="L149" s="499"/>
      <c r="M149" s="655">
        <v>0.57720860793806417</v>
      </c>
      <c r="N149" s="656">
        <v>0.56123519899418728</v>
      </c>
      <c r="O149" s="656">
        <v>0.55690342707720364</v>
      </c>
      <c r="P149" s="656">
        <v>0.53037132408567911</v>
      </c>
      <c r="Q149" s="656">
        <v>0.49490494151537606</v>
      </c>
      <c r="R149" s="656">
        <v>0.4618751806483759</v>
      </c>
      <c r="S149" s="656">
        <v>0.42153555467146625</v>
      </c>
      <c r="T149" s="656">
        <v>0.34031483122802381</v>
      </c>
      <c r="U149" s="656">
        <v>0.27019427332185186</v>
      </c>
      <c r="V149" s="656">
        <v>0.25313792139872893</v>
      </c>
      <c r="W149" s="656">
        <v>0.2336449477723028</v>
      </c>
      <c r="X149" s="656">
        <v>0.21523491712512241</v>
      </c>
      <c r="Y149" s="653">
        <f t="shared" si="44"/>
        <v>10.753625036138631</v>
      </c>
      <c r="Z149" s="1019">
        <f t="shared" si="45"/>
        <v>9.6666666666666679</v>
      </c>
      <c r="AA149" s="669">
        <f t="shared" si="46"/>
        <v>5.0000000000000044</v>
      </c>
      <c r="AB149" s="669">
        <f t="shared" si="47"/>
        <v>5.0000000000000044</v>
      </c>
      <c r="AC149" s="669">
        <f t="shared" si="48"/>
        <v>5.0000000000000044</v>
      </c>
      <c r="AD149" s="669">
        <f t="shared" si="49"/>
        <v>4.9979000419991593</v>
      </c>
      <c r="AE149" s="669">
        <f t="shared" si="50"/>
        <v>6.5238695652173995</v>
      </c>
      <c r="AF149" s="669">
        <f t="shared" si="51"/>
        <v>5.0169109357384833</v>
      </c>
      <c r="AG149" s="669">
        <f t="shared" si="52"/>
        <v>4.0103189493433389</v>
      </c>
      <c r="AH149" s="669">
        <f t="shared" si="53"/>
        <v>2.8461167390255504</v>
      </c>
      <c r="AI149" s="669">
        <f t="shared" si="54"/>
        <v>0.77783179387458379</v>
      </c>
      <c r="AJ149" s="669">
        <f t="shared" si="55"/>
        <v>5.0025523226135737</v>
      </c>
      <c r="AK149" s="669">
        <f t="shared" si="56"/>
        <v>7.1663019693653851</v>
      </c>
      <c r="AL149" s="669">
        <f t="shared" si="57"/>
        <v>7.1512309495897375</v>
      </c>
      <c r="AM149" s="669">
        <f t="shared" si="58"/>
        <v>9.5696852922286126</v>
      </c>
      <c r="AN149" s="669">
        <f t="shared" si="59"/>
        <v>23.866348448687358</v>
      </c>
      <c r="AO149" s="669">
        <f t="shared" si="60"/>
        <v>25.951903807615228</v>
      </c>
      <c r="AP149" s="669">
        <f t="shared" si="61"/>
        <v>6.737967914438503</v>
      </c>
      <c r="AQ149" s="669">
        <f t="shared" si="62"/>
        <v>8.3429895712630042</v>
      </c>
      <c r="AR149" s="669">
        <f t="shared" si="63"/>
        <v>8.5534591194968979</v>
      </c>
      <c r="AS149" s="670">
        <f t="shared" si="64"/>
        <v>7.9569502151138662</v>
      </c>
      <c r="AT149" s="671">
        <f t="shared" si="65"/>
        <v>6.3829866971183007</v>
      </c>
    </row>
    <row r="150" spans="1:46" ht="11.25" customHeight="1" x14ac:dyDescent="0.2">
      <c r="A150" s="501" t="s">
        <v>1032</v>
      </c>
      <c r="B150" s="650" t="s">
        <v>1033</v>
      </c>
      <c r="C150" s="497">
        <v>1.3049999999999999</v>
      </c>
      <c r="D150" s="497">
        <v>1.2450000000000001</v>
      </c>
      <c r="E150" s="498">
        <v>1.1200000000000001</v>
      </c>
      <c r="F150" s="502">
        <v>0.88</v>
      </c>
      <c r="G150" s="498">
        <v>0.86</v>
      </c>
      <c r="H150" s="502">
        <v>0.8</v>
      </c>
      <c r="I150" s="499"/>
      <c r="J150" s="498">
        <v>0.78</v>
      </c>
      <c r="K150" s="654">
        <v>0.72</v>
      </c>
      <c r="L150" s="499"/>
      <c r="M150" s="503">
        <v>0.72</v>
      </c>
      <c r="N150" s="652">
        <v>0.72</v>
      </c>
      <c r="O150" s="652">
        <v>0.72</v>
      </c>
      <c r="P150" s="652">
        <v>0.72</v>
      </c>
      <c r="Q150" s="656">
        <v>0.66</v>
      </c>
      <c r="R150" s="652">
        <v>0.64</v>
      </c>
      <c r="S150" s="656">
        <v>0.61</v>
      </c>
      <c r="T150" s="656">
        <v>0.56000000000000005</v>
      </c>
      <c r="U150" s="652">
        <v>0.52</v>
      </c>
      <c r="V150" s="656">
        <v>0.5</v>
      </c>
      <c r="W150" s="652">
        <v>0.44</v>
      </c>
      <c r="X150" s="652">
        <v>0.44</v>
      </c>
      <c r="Y150" s="653">
        <f t="shared" si="44"/>
        <v>14.96</v>
      </c>
      <c r="Z150" s="1019">
        <f t="shared" si="45"/>
        <v>4.8192771084337283</v>
      </c>
      <c r="AA150" s="669">
        <f t="shared" si="46"/>
        <v>11.160714285714279</v>
      </c>
      <c r="AB150" s="669">
        <f t="shared" si="47"/>
        <v>27.272727272727295</v>
      </c>
      <c r="AC150" s="669">
        <f t="shared" si="48"/>
        <v>2.3255813953488413</v>
      </c>
      <c r="AD150" s="669">
        <f t="shared" si="49"/>
        <v>7.4999999999999956</v>
      </c>
      <c r="AE150" s="669">
        <f t="shared" si="50"/>
        <v>2.5641025641025772</v>
      </c>
      <c r="AF150" s="669">
        <f t="shared" si="51"/>
        <v>8.3333333333333481</v>
      </c>
      <c r="AG150" s="669">
        <f t="shared" si="52"/>
        <v>0</v>
      </c>
      <c r="AH150" s="669">
        <f t="shared" si="53"/>
        <v>0</v>
      </c>
      <c r="AI150" s="669">
        <f t="shared" si="54"/>
        <v>0</v>
      </c>
      <c r="AJ150" s="669">
        <f t="shared" si="55"/>
        <v>0</v>
      </c>
      <c r="AK150" s="669">
        <f t="shared" si="56"/>
        <v>9.0909090909090828</v>
      </c>
      <c r="AL150" s="669">
        <f t="shared" si="57"/>
        <v>3.125</v>
      </c>
      <c r="AM150" s="669">
        <f t="shared" si="58"/>
        <v>4.9180327868852514</v>
      </c>
      <c r="AN150" s="669">
        <f t="shared" si="59"/>
        <v>8.9285714285714199</v>
      </c>
      <c r="AO150" s="669">
        <f t="shared" si="60"/>
        <v>7.6923076923077094</v>
      </c>
      <c r="AP150" s="669">
        <f t="shared" si="61"/>
        <v>4.0000000000000036</v>
      </c>
      <c r="AQ150" s="669">
        <f t="shared" si="62"/>
        <v>13.636363636363647</v>
      </c>
      <c r="AR150" s="669">
        <f t="shared" si="63"/>
        <v>0</v>
      </c>
      <c r="AS150" s="670">
        <f t="shared" si="64"/>
        <v>6.0719431891945881</v>
      </c>
      <c r="AT150" s="671">
        <f t="shared" si="65"/>
        <v>6.6089305479528759</v>
      </c>
    </row>
    <row r="151" spans="1:46" ht="11.25" customHeight="1" x14ac:dyDescent="0.2">
      <c r="A151" s="500" t="s">
        <v>197</v>
      </c>
      <c r="B151" s="650" t="s">
        <v>198</v>
      </c>
      <c r="C151" s="497">
        <v>1.4</v>
      </c>
      <c r="D151" s="497">
        <v>1.3</v>
      </c>
      <c r="E151" s="498">
        <v>1.25</v>
      </c>
      <c r="F151" s="498">
        <v>1.22</v>
      </c>
      <c r="G151" s="498">
        <v>1.1399999999999999</v>
      </c>
      <c r="H151" s="498">
        <v>1.1000000000000001</v>
      </c>
      <c r="I151" s="499"/>
      <c r="J151" s="498">
        <v>1.06</v>
      </c>
      <c r="K151" s="496">
        <v>1</v>
      </c>
      <c r="L151" s="499"/>
      <c r="M151" s="655">
        <v>0.92</v>
      </c>
      <c r="N151" s="652">
        <v>0.88</v>
      </c>
      <c r="O151" s="656">
        <v>0.85</v>
      </c>
      <c r="P151" s="656">
        <v>0.81</v>
      </c>
      <c r="Q151" s="656">
        <v>0.77</v>
      </c>
      <c r="R151" s="656">
        <v>0.73</v>
      </c>
      <c r="S151" s="656">
        <v>0.66</v>
      </c>
      <c r="T151" s="656">
        <v>0.59499999999999997</v>
      </c>
      <c r="U151" s="656">
        <v>0.55000000000000004</v>
      </c>
      <c r="V151" s="652">
        <v>0.54</v>
      </c>
      <c r="W151" s="656">
        <v>0.51</v>
      </c>
      <c r="X151" s="656">
        <v>0.47</v>
      </c>
      <c r="Y151" s="653">
        <f t="shared" si="44"/>
        <v>17.755000000000003</v>
      </c>
      <c r="Z151" s="1019">
        <f t="shared" si="45"/>
        <v>7.6923076923076872</v>
      </c>
      <c r="AA151" s="669">
        <f t="shared" si="46"/>
        <v>4.0000000000000036</v>
      </c>
      <c r="AB151" s="669">
        <f t="shared" si="47"/>
        <v>2.4590163934426146</v>
      </c>
      <c r="AC151" s="669">
        <f t="shared" si="48"/>
        <v>7.0175438596491224</v>
      </c>
      <c r="AD151" s="669">
        <f t="shared" si="49"/>
        <v>3.6363636363636154</v>
      </c>
      <c r="AE151" s="669">
        <f t="shared" si="50"/>
        <v>3.7735849056603765</v>
      </c>
      <c r="AF151" s="669">
        <f t="shared" si="51"/>
        <v>6.0000000000000053</v>
      </c>
      <c r="AG151" s="669">
        <f t="shared" si="52"/>
        <v>8.6956521739130377</v>
      </c>
      <c r="AH151" s="669">
        <f t="shared" si="53"/>
        <v>4.5454545454545414</v>
      </c>
      <c r="AI151" s="669">
        <f t="shared" si="54"/>
        <v>3.529411764705892</v>
      </c>
      <c r="AJ151" s="669">
        <f t="shared" si="55"/>
        <v>4.9382716049382713</v>
      </c>
      <c r="AK151" s="669">
        <f t="shared" si="56"/>
        <v>5.1948051948051965</v>
      </c>
      <c r="AL151" s="669">
        <f t="shared" si="57"/>
        <v>5.4794520547945202</v>
      </c>
      <c r="AM151" s="669">
        <f t="shared" si="58"/>
        <v>10.606060606060597</v>
      </c>
      <c r="AN151" s="669">
        <f t="shared" si="59"/>
        <v>10.924369747899165</v>
      </c>
      <c r="AO151" s="669">
        <f t="shared" si="60"/>
        <v>8.1818181818181799</v>
      </c>
      <c r="AP151" s="669">
        <f t="shared" si="61"/>
        <v>1.8518518518518601</v>
      </c>
      <c r="AQ151" s="669">
        <f t="shared" si="62"/>
        <v>5.8823529411764719</v>
      </c>
      <c r="AR151" s="669">
        <f t="shared" si="63"/>
        <v>8.5106382978723527</v>
      </c>
      <c r="AS151" s="670">
        <f t="shared" si="64"/>
        <v>5.9431029185638691</v>
      </c>
      <c r="AT151" s="671">
        <f t="shared" si="65"/>
        <v>2.6055763353722012</v>
      </c>
    </row>
    <row r="152" spans="1:46" ht="11.25" customHeight="1" x14ac:dyDescent="0.2">
      <c r="A152" s="1134" t="s">
        <v>3817</v>
      </c>
      <c r="B152" s="1131" t="s">
        <v>3818</v>
      </c>
      <c r="C152" s="497">
        <v>0.32</v>
      </c>
      <c r="D152" s="907">
        <v>0.24</v>
      </c>
      <c r="E152" s="1136">
        <v>0.17</v>
      </c>
      <c r="F152" s="1136">
        <v>0.13</v>
      </c>
      <c r="G152" s="1136">
        <v>0.09</v>
      </c>
      <c r="H152" s="1136">
        <v>0</v>
      </c>
      <c r="I152" s="1136"/>
      <c r="J152" s="1136">
        <v>0</v>
      </c>
      <c r="K152" s="1098">
        <v>0.3</v>
      </c>
      <c r="L152" s="1136"/>
      <c r="M152" s="1098">
        <v>0.49</v>
      </c>
      <c r="N152" s="1154">
        <v>0.76</v>
      </c>
      <c r="O152" s="1154">
        <v>0.745</v>
      </c>
      <c r="P152" s="1154">
        <v>0.71</v>
      </c>
      <c r="Q152" s="1154">
        <v>0.66249999999999998</v>
      </c>
      <c r="R152" s="1154">
        <v>0.61850000000000005</v>
      </c>
      <c r="S152" s="1154">
        <v>0.58399999999999996</v>
      </c>
      <c r="T152" s="1154">
        <v>0.49759999999999999</v>
      </c>
      <c r="U152" s="1154">
        <v>0.40160000000000001</v>
      </c>
      <c r="V152" s="1154">
        <v>0.38080000000000003</v>
      </c>
      <c r="W152" s="1154">
        <v>0.3488</v>
      </c>
      <c r="X152" s="1154">
        <v>0.31519999999999998</v>
      </c>
      <c r="Y152" s="653">
        <f t="shared" si="44"/>
        <v>7.7639999999999993</v>
      </c>
      <c r="Z152" s="1019">
        <f t="shared" si="45"/>
        <v>33.33333333333335</v>
      </c>
      <c r="AA152" s="669">
        <f t="shared" si="46"/>
        <v>41.176470588235283</v>
      </c>
      <c r="AB152" s="669">
        <f t="shared" si="47"/>
        <v>30.76923076923077</v>
      </c>
      <c r="AC152" s="669">
        <f t="shared" si="48"/>
        <v>44.444444444444464</v>
      </c>
      <c r="AD152" s="669" t="str">
        <f t="shared" si="49"/>
        <v>n/a</v>
      </c>
      <c r="AE152" s="669" t="str">
        <f t="shared" si="50"/>
        <v>n/a</v>
      </c>
      <c r="AF152" s="669">
        <f t="shared" si="51"/>
        <v>-100</v>
      </c>
      <c r="AG152" s="669">
        <f t="shared" si="52"/>
        <v>-38.775510204081634</v>
      </c>
      <c r="AH152" s="669">
        <f t="shared" si="53"/>
        <v>-35.526315789473685</v>
      </c>
      <c r="AI152" s="669">
        <f t="shared" si="54"/>
        <v>2.0134228187919545</v>
      </c>
      <c r="AJ152" s="669">
        <f t="shared" si="55"/>
        <v>4.929577464788748</v>
      </c>
      <c r="AK152" s="669">
        <f t="shared" si="56"/>
        <v>7.1698113207547154</v>
      </c>
      <c r="AL152" s="669">
        <f t="shared" si="57"/>
        <v>7.1139854486661047</v>
      </c>
      <c r="AM152" s="669">
        <f t="shared" si="58"/>
        <v>5.9075342465753522</v>
      </c>
      <c r="AN152" s="669">
        <f t="shared" si="59"/>
        <v>17.363344051446951</v>
      </c>
      <c r="AO152" s="669">
        <f t="shared" si="60"/>
        <v>23.904382470119522</v>
      </c>
      <c r="AP152" s="669">
        <f t="shared" si="61"/>
        <v>5.4621848739495826</v>
      </c>
      <c r="AQ152" s="669">
        <f t="shared" si="62"/>
        <v>9.1743119266055153</v>
      </c>
      <c r="AR152" s="669">
        <f t="shared" si="63"/>
        <v>10.659898477157359</v>
      </c>
      <c r="AS152" s="670">
        <f t="shared" si="64"/>
        <v>4.0658886023849625</v>
      </c>
      <c r="AT152" s="671">
        <f t="shared" si="65"/>
        <v>34.891888710305516</v>
      </c>
    </row>
    <row r="153" spans="1:46" ht="11.25" customHeight="1" x14ac:dyDescent="0.2">
      <c r="A153" s="500" t="s">
        <v>500</v>
      </c>
      <c r="B153" s="650" t="s">
        <v>501</v>
      </c>
      <c r="C153" s="497">
        <v>1.51</v>
      </c>
      <c r="D153" s="518">
        <v>1.4699999999999998</v>
      </c>
      <c r="E153" s="498">
        <v>1.4350000000000001</v>
      </c>
      <c r="F153" s="498">
        <v>1.41</v>
      </c>
      <c r="G153" s="498">
        <v>1.375</v>
      </c>
      <c r="H153" s="498">
        <v>1.35</v>
      </c>
      <c r="I153" s="499"/>
      <c r="J153" s="498">
        <v>1.3</v>
      </c>
      <c r="K153" s="496">
        <v>1.24</v>
      </c>
      <c r="L153" s="499"/>
      <c r="M153" s="655">
        <v>1.18</v>
      </c>
      <c r="N153" s="656">
        <v>1.03</v>
      </c>
      <c r="O153" s="656">
        <v>0.9</v>
      </c>
      <c r="P153" s="656">
        <v>0.82</v>
      </c>
      <c r="Q153" s="656">
        <v>0.78</v>
      </c>
      <c r="R153" s="656">
        <v>0.74</v>
      </c>
      <c r="S153" s="656">
        <v>0.7</v>
      </c>
      <c r="T153" s="656">
        <v>0.66</v>
      </c>
      <c r="U153" s="656">
        <v>0.63</v>
      </c>
      <c r="V153" s="656">
        <v>0.59</v>
      </c>
      <c r="W153" s="656">
        <v>0.56000000000000005</v>
      </c>
      <c r="X153" s="656">
        <v>0.50600000000000001</v>
      </c>
      <c r="Y153" s="653">
        <f t="shared" si="44"/>
        <v>20.185999999999996</v>
      </c>
      <c r="Z153" s="1019">
        <f t="shared" si="45"/>
        <v>2.7210884353741749</v>
      </c>
      <c r="AA153" s="669">
        <f t="shared" si="46"/>
        <v>2.4390243902438824</v>
      </c>
      <c r="AB153" s="669">
        <f t="shared" si="47"/>
        <v>1.7730496453900901</v>
      </c>
      <c r="AC153" s="669">
        <f t="shared" si="48"/>
        <v>2.5454545454545396</v>
      </c>
      <c r="AD153" s="669">
        <f t="shared" si="49"/>
        <v>1.8518518518518379</v>
      </c>
      <c r="AE153" s="669">
        <f t="shared" si="50"/>
        <v>3.8461538461538547</v>
      </c>
      <c r="AF153" s="669">
        <f t="shared" si="51"/>
        <v>4.8387096774193505</v>
      </c>
      <c r="AG153" s="669">
        <f t="shared" si="52"/>
        <v>5.0847457627118731</v>
      </c>
      <c r="AH153" s="669">
        <f t="shared" si="53"/>
        <v>14.563106796116498</v>
      </c>
      <c r="AI153" s="669">
        <f t="shared" si="54"/>
        <v>14.444444444444438</v>
      </c>
      <c r="AJ153" s="669">
        <f t="shared" si="55"/>
        <v>9.7560975609756184</v>
      </c>
      <c r="AK153" s="669">
        <f t="shared" si="56"/>
        <v>5.12820512820511</v>
      </c>
      <c r="AL153" s="669">
        <f t="shared" si="57"/>
        <v>5.4054054054054168</v>
      </c>
      <c r="AM153" s="669">
        <f t="shared" si="58"/>
        <v>5.7142857142857162</v>
      </c>
      <c r="AN153" s="669">
        <f t="shared" si="59"/>
        <v>6.0606060606060552</v>
      </c>
      <c r="AO153" s="669">
        <f t="shared" si="60"/>
        <v>4.7619047619047672</v>
      </c>
      <c r="AP153" s="669">
        <f t="shared" si="61"/>
        <v>6.7796610169491567</v>
      </c>
      <c r="AQ153" s="669">
        <f t="shared" si="62"/>
        <v>5.3571428571428381</v>
      </c>
      <c r="AR153" s="669">
        <f t="shared" si="63"/>
        <v>10.671936758893285</v>
      </c>
      <c r="AS153" s="670">
        <f t="shared" si="64"/>
        <v>5.9864670873436063</v>
      </c>
      <c r="AT153" s="671">
        <f t="shared" si="65"/>
        <v>3.8121544453847718</v>
      </c>
    </row>
    <row r="154" spans="1:46" ht="11.25" customHeight="1" x14ac:dyDescent="0.2">
      <c r="A154" s="484" t="s">
        <v>4335</v>
      </c>
      <c r="B154" s="24" t="s">
        <v>3824</v>
      </c>
      <c r="C154" s="497">
        <v>4.2750000000000004</v>
      </c>
      <c r="D154" s="631">
        <v>3.9</v>
      </c>
      <c r="E154" s="41">
        <v>3.605</v>
      </c>
      <c r="F154" s="41">
        <v>3.3450000000000002</v>
      </c>
      <c r="G154" s="41">
        <v>1.87</v>
      </c>
      <c r="H154" s="502">
        <v>0</v>
      </c>
      <c r="I154" s="913"/>
      <c r="J154" s="502">
        <v>0</v>
      </c>
      <c r="K154" s="654">
        <v>0</v>
      </c>
      <c r="L154" s="913"/>
      <c r="M154" s="654">
        <v>0</v>
      </c>
      <c r="N154" s="535">
        <v>0</v>
      </c>
      <c r="O154" s="535">
        <v>0</v>
      </c>
      <c r="P154" s="535">
        <v>0</v>
      </c>
      <c r="Q154" s="535">
        <v>0</v>
      </c>
      <c r="R154" s="535">
        <v>0</v>
      </c>
      <c r="S154" s="535">
        <v>0</v>
      </c>
      <c r="T154" s="535">
        <v>0</v>
      </c>
      <c r="U154" s="535">
        <v>0</v>
      </c>
      <c r="V154" s="535">
        <v>0</v>
      </c>
      <c r="W154" s="535">
        <v>0</v>
      </c>
      <c r="X154" s="535">
        <v>0</v>
      </c>
      <c r="Y154" s="653">
        <f t="shared" si="44"/>
        <v>16.995000000000001</v>
      </c>
      <c r="Z154" s="1019">
        <f t="shared" si="45"/>
        <v>9.6153846153846256</v>
      </c>
      <c r="AA154" s="669">
        <f t="shared" si="46"/>
        <v>8.183079056865461</v>
      </c>
      <c r="AB154" s="669">
        <f t="shared" si="47"/>
        <v>7.7727952167413905</v>
      </c>
      <c r="AC154" s="669">
        <f t="shared" si="48"/>
        <v>78.877005347593581</v>
      </c>
      <c r="AD154" s="669" t="str">
        <f t="shared" si="49"/>
        <v>n/a</v>
      </c>
      <c r="AE154" s="669" t="str">
        <f t="shared" si="50"/>
        <v>n/a</v>
      </c>
      <c r="AF154" s="669" t="str">
        <f t="shared" si="51"/>
        <v>n/a</v>
      </c>
      <c r="AG154" s="669" t="str">
        <f t="shared" si="52"/>
        <v>n/a</v>
      </c>
      <c r="AH154" s="669" t="str">
        <f t="shared" si="53"/>
        <v>n/a</v>
      </c>
      <c r="AI154" s="669" t="str">
        <f t="shared" si="54"/>
        <v>n/a</v>
      </c>
      <c r="AJ154" s="669" t="str">
        <f t="shared" si="55"/>
        <v>n/a</v>
      </c>
      <c r="AK154" s="669" t="str">
        <f t="shared" si="56"/>
        <v>n/a</v>
      </c>
      <c r="AL154" s="669" t="str">
        <f t="shared" si="57"/>
        <v>n/a</v>
      </c>
      <c r="AM154" s="669" t="str">
        <f t="shared" si="58"/>
        <v>n/a</v>
      </c>
      <c r="AN154" s="669" t="str">
        <f t="shared" si="59"/>
        <v>n/a</v>
      </c>
      <c r="AO154" s="669" t="str">
        <f t="shared" si="60"/>
        <v>n/a</v>
      </c>
      <c r="AP154" s="669" t="str">
        <f t="shared" si="61"/>
        <v>n/a</v>
      </c>
      <c r="AQ154" s="669" t="str">
        <f t="shared" si="62"/>
        <v>n/a</v>
      </c>
      <c r="AR154" s="669" t="str">
        <f t="shared" si="63"/>
        <v>n/a</v>
      </c>
      <c r="AS154" s="670">
        <f t="shared" si="64"/>
        <v>26.112066059146265</v>
      </c>
      <c r="AT154" s="671">
        <f t="shared" si="65"/>
        <v>35.185492970491481</v>
      </c>
    </row>
    <row r="155" spans="1:46" ht="11.25" customHeight="1" x14ac:dyDescent="0.2">
      <c r="A155" s="484" t="s">
        <v>1087</v>
      </c>
      <c r="B155" s="650" t="s">
        <v>1088</v>
      </c>
      <c r="C155" s="497">
        <v>2.12</v>
      </c>
      <c r="D155" s="653">
        <v>1.7999999999999998</v>
      </c>
      <c r="E155" s="498">
        <v>1.51</v>
      </c>
      <c r="F155" s="498">
        <v>1.46</v>
      </c>
      <c r="G155" s="498">
        <v>1.17</v>
      </c>
      <c r="H155" s="498">
        <v>0.76</v>
      </c>
      <c r="I155" s="499"/>
      <c r="J155" s="498">
        <v>0.21</v>
      </c>
      <c r="K155" s="654">
        <v>0</v>
      </c>
      <c r="L155" s="499"/>
      <c r="M155" s="503">
        <v>0</v>
      </c>
      <c r="N155" s="652">
        <v>0</v>
      </c>
      <c r="O155" s="652">
        <v>0</v>
      </c>
      <c r="P155" s="652">
        <v>0</v>
      </c>
      <c r="Q155" s="652">
        <v>0</v>
      </c>
      <c r="R155" s="652">
        <v>0</v>
      </c>
      <c r="S155" s="652">
        <v>0</v>
      </c>
      <c r="T155" s="652">
        <v>0</v>
      </c>
      <c r="U155" s="652">
        <v>0</v>
      </c>
      <c r="V155" s="652">
        <v>0</v>
      </c>
      <c r="W155" s="652">
        <v>0</v>
      </c>
      <c r="X155" s="652">
        <v>0</v>
      </c>
      <c r="Y155" s="653">
        <f t="shared" si="44"/>
        <v>9.0299999999999994</v>
      </c>
      <c r="Z155" s="1019">
        <f t="shared" si="45"/>
        <v>17.777777777777803</v>
      </c>
      <c r="AA155" s="669">
        <f t="shared" si="46"/>
        <v>19.20529801324502</v>
      </c>
      <c r="AB155" s="669">
        <f t="shared" si="47"/>
        <v>3.424657534246589</v>
      </c>
      <c r="AC155" s="669">
        <f t="shared" si="48"/>
        <v>24.786324786324787</v>
      </c>
      <c r="AD155" s="669">
        <f t="shared" si="49"/>
        <v>53.947368421052609</v>
      </c>
      <c r="AE155" s="669">
        <f t="shared" si="50"/>
        <v>261.90476190476193</v>
      </c>
      <c r="AF155" s="669" t="str">
        <f t="shared" si="51"/>
        <v>n/a</v>
      </c>
      <c r="AG155" s="669" t="str">
        <f t="shared" si="52"/>
        <v>n/a</v>
      </c>
      <c r="AH155" s="669" t="str">
        <f t="shared" si="53"/>
        <v>n/a</v>
      </c>
      <c r="AI155" s="669" t="str">
        <f t="shared" si="54"/>
        <v>n/a</v>
      </c>
      <c r="AJ155" s="669" t="str">
        <f t="shared" si="55"/>
        <v>n/a</v>
      </c>
      <c r="AK155" s="669" t="str">
        <f t="shared" si="56"/>
        <v>n/a</v>
      </c>
      <c r="AL155" s="669" t="str">
        <f t="shared" si="57"/>
        <v>n/a</v>
      </c>
      <c r="AM155" s="669" t="str">
        <f t="shared" si="58"/>
        <v>n/a</v>
      </c>
      <c r="AN155" s="669" t="str">
        <f t="shared" si="59"/>
        <v>n/a</v>
      </c>
      <c r="AO155" s="669" t="str">
        <f t="shared" si="60"/>
        <v>n/a</v>
      </c>
      <c r="AP155" s="669" t="str">
        <f t="shared" si="61"/>
        <v>n/a</v>
      </c>
      <c r="AQ155" s="669" t="str">
        <f t="shared" si="62"/>
        <v>n/a</v>
      </c>
      <c r="AR155" s="669" t="str">
        <f t="shared" si="63"/>
        <v>n/a</v>
      </c>
      <c r="AS155" s="670">
        <f t="shared" si="64"/>
        <v>63.507698072901462</v>
      </c>
      <c r="AT155" s="671">
        <f t="shared" si="65"/>
        <v>98.60632800278853</v>
      </c>
    </row>
    <row r="156" spans="1:46" ht="11.25" customHeight="1" x14ac:dyDescent="0.2">
      <c r="A156" s="602" t="s">
        <v>4457</v>
      </c>
      <c r="B156" s="650" t="s">
        <v>3819</v>
      </c>
      <c r="C156" s="497">
        <v>0.6</v>
      </c>
      <c r="D156" s="653">
        <v>0.56999999999999995</v>
      </c>
      <c r="E156" s="498">
        <v>0.54500000000000004</v>
      </c>
      <c r="F156" s="498">
        <v>0.495</v>
      </c>
      <c r="G156" s="502">
        <v>0.12</v>
      </c>
      <c r="H156" s="564">
        <v>0</v>
      </c>
      <c r="I156" s="499"/>
      <c r="J156" s="564">
        <v>0</v>
      </c>
      <c r="K156" s="503">
        <v>0</v>
      </c>
      <c r="L156" s="499"/>
      <c r="M156" s="503">
        <v>0</v>
      </c>
      <c r="N156" s="652">
        <v>0</v>
      </c>
      <c r="O156" s="652">
        <v>0</v>
      </c>
      <c r="P156" s="652">
        <v>0</v>
      </c>
      <c r="Q156" s="652">
        <v>0</v>
      </c>
      <c r="R156" s="652">
        <v>0</v>
      </c>
      <c r="S156" s="652">
        <v>0</v>
      </c>
      <c r="T156" s="652">
        <v>0</v>
      </c>
      <c r="U156" s="652">
        <v>0</v>
      </c>
      <c r="V156" s="652">
        <v>0</v>
      </c>
      <c r="W156" s="652">
        <v>0</v>
      </c>
      <c r="X156" s="652">
        <v>0</v>
      </c>
      <c r="Y156" s="653">
        <f t="shared" si="44"/>
        <v>2.33</v>
      </c>
      <c r="Z156" s="1019">
        <f t="shared" si="45"/>
        <v>5.2631578947368363</v>
      </c>
      <c r="AA156" s="669">
        <f t="shared" si="46"/>
        <v>4.5871559633027248</v>
      </c>
      <c r="AB156" s="669">
        <f t="shared" si="47"/>
        <v>10.1010101010101</v>
      </c>
      <c r="AC156" s="669">
        <f t="shared" si="48"/>
        <v>312.5</v>
      </c>
      <c r="AD156" s="669" t="str">
        <f t="shared" si="49"/>
        <v>n/a</v>
      </c>
      <c r="AE156" s="669" t="str">
        <f t="shared" si="50"/>
        <v>n/a</v>
      </c>
      <c r="AF156" s="669" t="str">
        <f t="shared" si="51"/>
        <v>n/a</v>
      </c>
      <c r="AG156" s="669" t="str">
        <f t="shared" si="52"/>
        <v>n/a</v>
      </c>
      <c r="AH156" s="669" t="str">
        <f t="shared" si="53"/>
        <v>n/a</v>
      </c>
      <c r="AI156" s="669" t="str">
        <f t="shared" si="54"/>
        <v>n/a</v>
      </c>
      <c r="AJ156" s="669" t="str">
        <f t="shared" si="55"/>
        <v>n/a</v>
      </c>
      <c r="AK156" s="669" t="str">
        <f t="shared" si="56"/>
        <v>n/a</v>
      </c>
      <c r="AL156" s="669" t="str">
        <f t="shared" si="57"/>
        <v>n/a</v>
      </c>
      <c r="AM156" s="669" t="str">
        <f t="shared" si="58"/>
        <v>n/a</v>
      </c>
      <c r="AN156" s="669" t="str">
        <f t="shared" si="59"/>
        <v>n/a</v>
      </c>
      <c r="AO156" s="669" t="str">
        <f t="shared" si="60"/>
        <v>n/a</v>
      </c>
      <c r="AP156" s="669" t="str">
        <f t="shared" si="61"/>
        <v>n/a</v>
      </c>
      <c r="AQ156" s="669" t="str">
        <f t="shared" si="62"/>
        <v>n/a</v>
      </c>
      <c r="AR156" s="669" t="str">
        <f t="shared" si="63"/>
        <v>n/a</v>
      </c>
      <c r="AS156" s="670">
        <f t="shared" si="64"/>
        <v>83.112830989762415</v>
      </c>
      <c r="AT156" s="671">
        <f t="shared" si="65"/>
        <v>152.94449160331126</v>
      </c>
    </row>
    <row r="157" spans="1:46" ht="11.25" customHeight="1" x14ac:dyDescent="0.2">
      <c r="A157" s="519" t="s">
        <v>1048</v>
      </c>
      <c r="B157" s="507" t="s">
        <v>1049</v>
      </c>
      <c r="C157" s="497">
        <v>0.92500000000000004</v>
      </c>
      <c r="D157" s="497">
        <v>0.69</v>
      </c>
      <c r="E157" s="513">
        <v>0.48249999999999998</v>
      </c>
      <c r="F157" s="513">
        <v>0.31</v>
      </c>
      <c r="G157" s="513">
        <v>0.19500000000000001</v>
      </c>
      <c r="H157" s="513">
        <v>4.2500000000000003E-2</v>
      </c>
      <c r="I157" s="514"/>
      <c r="J157" s="512">
        <v>0</v>
      </c>
      <c r="K157" s="515">
        <v>0</v>
      </c>
      <c r="L157" s="514"/>
      <c r="M157" s="532">
        <v>0</v>
      </c>
      <c r="N157" s="517">
        <v>0</v>
      </c>
      <c r="O157" s="517">
        <v>0</v>
      </c>
      <c r="P157" s="517">
        <v>0</v>
      </c>
      <c r="Q157" s="517">
        <v>0</v>
      </c>
      <c r="R157" s="517">
        <v>0</v>
      </c>
      <c r="S157" s="517">
        <v>0</v>
      </c>
      <c r="T157" s="517">
        <v>0</v>
      </c>
      <c r="U157" s="517">
        <v>0</v>
      </c>
      <c r="V157" s="517">
        <v>0</v>
      </c>
      <c r="W157" s="517">
        <v>0</v>
      </c>
      <c r="X157" s="517">
        <v>0</v>
      </c>
      <c r="Y157" s="653">
        <f t="shared" si="44"/>
        <v>2.645</v>
      </c>
      <c r="Z157" s="1019">
        <f t="shared" si="45"/>
        <v>34.057971014492772</v>
      </c>
      <c r="AA157" s="669">
        <f t="shared" si="46"/>
        <v>43.005181347150256</v>
      </c>
      <c r="AB157" s="669">
        <f t="shared" si="47"/>
        <v>55.645161290322577</v>
      </c>
      <c r="AC157" s="669">
        <f t="shared" si="48"/>
        <v>58.974358974358964</v>
      </c>
      <c r="AD157" s="669">
        <f t="shared" si="49"/>
        <v>358.8235294117647</v>
      </c>
      <c r="AE157" s="669" t="str">
        <f t="shared" si="50"/>
        <v>n/a</v>
      </c>
      <c r="AF157" s="669" t="str">
        <f t="shared" si="51"/>
        <v>n/a</v>
      </c>
      <c r="AG157" s="669" t="str">
        <f t="shared" si="52"/>
        <v>n/a</v>
      </c>
      <c r="AH157" s="669" t="str">
        <f t="shared" si="53"/>
        <v>n/a</v>
      </c>
      <c r="AI157" s="669" t="str">
        <f t="shared" si="54"/>
        <v>n/a</v>
      </c>
      <c r="AJ157" s="669" t="str">
        <f t="shared" si="55"/>
        <v>n/a</v>
      </c>
      <c r="AK157" s="669" t="str">
        <f t="shared" si="56"/>
        <v>n/a</v>
      </c>
      <c r="AL157" s="669" t="str">
        <f t="shared" si="57"/>
        <v>n/a</v>
      </c>
      <c r="AM157" s="669" t="str">
        <f t="shared" si="58"/>
        <v>n/a</v>
      </c>
      <c r="AN157" s="669" t="str">
        <f t="shared" si="59"/>
        <v>n/a</v>
      </c>
      <c r="AO157" s="669" t="str">
        <f t="shared" si="60"/>
        <v>n/a</v>
      </c>
      <c r="AP157" s="669" t="str">
        <f t="shared" si="61"/>
        <v>n/a</v>
      </c>
      <c r="AQ157" s="669" t="str">
        <f t="shared" si="62"/>
        <v>n/a</v>
      </c>
      <c r="AR157" s="669" t="str">
        <f t="shared" si="63"/>
        <v>n/a</v>
      </c>
      <c r="AS157" s="670">
        <f t="shared" si="64"/>
        <v>110.10124040761784</v>
      </c>
      <c r="AT157" s="671">
        <f t="shared" si="65"/>
        <v>139.39750676287503</v>
      </c>
    </row>
    <row r="158" spans="1:46" ht="11.25" customHeight="1" x14ac:dyDescent="0.2">
      <c r="A158" s="500" t="s">
        <v>1052</v>
      </c>
      <c r="B158" s="650" t="s">
        <v>1053</v>
      </c>
      <c r="C158" s="497">
        <v>2.08</v>
      </c>
      <c r="D158" s="497">
        <v>1.7400000000000002</v>
      </c>
      <c r="E158" s="498">
        <v>1.38</v>
      </c>
      <c r="F158" s="498">
        <v>1.1499999999999999</v>
      </c>
      <c r="G158" s="498">
        <v>0.93</v>
      </c>
      <c r="H158" s="498">
        <v>0.52500000000000002</v>
      </c>
      <c r="I158" s="499"/>
      <c r="J158" s="498">
        <v>0.27</v>
      </c>
      <c r="K158" s="496">
        <v>0.24</v>
      </c>
      <c r="L158" s="499"/>
      <c r="M158" s="655">
        <v>0.18</v>
      </c>
      <c r="N158" s="652">
        <v>0.16</v>
      </c>
      <c r="O158" s="652">
        <v>0.16</v>
      </c>
      <c r="P158" s="652">
        <v>0.16</v>
      </c>
      <c r="Q158" s="656">
        <v>0.16</v>
      </c>
      <c r="R158" s="656">
        <v>0.08</v>
      </c>
      <c r="S158" s="652">
        <v>0</v>
      </c>
      <c r="T158" s="652">
        <v>0</v>
      </c>
      <c r="U158" s="652">
        <v>0</v>
      </c>
      <c r="V158" s="652">
        <v>0</v>
      </c>
      <c r="W158" s="652">
        <v>0</v>
      </c>
      <c r="X158" s="652">
        <v>0</v>
      </c>
      <c r="Y158" s="653">
        <f t="shared" si="44"/>
        <v>9.2149999999999999</v>
      </c>
      <c r="Z158" s="1019">
        <f t="shared" si="45"/>
        <v>19.540229885057457</v>
      </c>
      <c r="AA158" s="669">
        <f t="shared" si="46"/>
        <v>26.086956521739157</v>
      </c>
      <c r="AB158" s="669">
        <f t="shared" si="47"/>
        <v>19.999999999999996</v>
      </c>
      <c r="AC158" s="669">
        <f t="shared" si="48"/>
        <v>23.655913978494603</v>
      </c>
      <c r="AD158" s="669">
        <f t="shared" si="49"/>
        <v>77.142857142857139</v>
      </c>
      <c r="AE158" s="669">
        <f t="shared" si="50"/>
        <v>94.444444444444443</v>
      </c>
      <c r="AF158" s="669">
        <f t="shared" si="51"/>
        <v>12.500000000000021</v>
      </c>
      <c r="AG158" s="669">
        <f t="shared" si="52"/>
        <v>33.333333333333329</v>
      </c>
      <c r="AH158" s="669">
        <f t="shared" si="53"/>
        <v>12.5</v>
      </c>
      <c r="AI158" s="669">
        <f t="shared" si="54"/>
        <v>0</v>
      </c>
      <c r="AJ158" s="669">
        <f t="shared" si="55"/>
        <v>0</v>
      </c>
      <c r="AK158" s="669">
        <f t="shared" si="56"/>
        <v>0</v>
      </c>
      <c r="AL158" s="669">
        <f t="shared" si="57"/>
        <v>100</v>
      </c>
      <c r="AM158" s="669" t="str">
        <f t="shared" si="58"/>
        <v>n/a</v>
      </c>
      <c r="AN158" s="669" t="str">
        <f t="shared" si="59"/>
        <v>n/a</v>
      </c>
      <c r="AO158" s="669" t="str">
        <f t="shared" si="60"/>
        <v>n/a</v>
      </c>
      <c r="AP158" s="669" t="str">
        <f t="shared" si="61"/>
        <v>n/a</v>
      </c>
      <c r="AQ158" s="669" t="str">
        <f t="shared" si="62"/>
        <v>n/a</v>
      </c>
      <c r="AR158" s="669" t="str">
        <f t="shared" si="63"/>
        <v>n/a</v>
      </c>
      <c r="AS158" s="670">
        <f t="shared" si="64"/>
        <v>32.246441177378934</v>
      </c>
      <c r="AT158" s="671">
        <f t="shared" si="65"/>
        <v>35.117075813745267</v>
      </c>
    </row>
    <row r="159" spans="1:46" ht="11.25" customHeight="1" x14ac:dyDescent="0.2">
      <c r="A159" s="500" t="s">
        <v>1030</v>
      </c>
      <c r="B159" s="650" t="s">
        <v>1031</v>
      </c>
      <c r="C159" s="497">
        <v>1.38</v>
      </c>
      <c r="D159" s="497">
        <v>1.32</v>
      </c>
      <c r="E159" s="498">
        <v>1.28</v>
      </c>
      <c r="F159" s="502">
        <v>1.2</v>
      </c>
      <c r="G159" s="498">
        <v>1.18</v>
      </c>
      <c r="H159" s="502">
        <v>1.1599999999999999</v>
      </c>
      <c r="I159" s="499"/>
      <c r="J159" s="498">
        <v>1.05</v>
      </c>
      <c r="K159" s="654">
        <v>1</v>
      </c>
      <c r="L159" s="499"/>
      <c r="M159" s="503">
        <v>1</v>
      </c>
      <c r="N159" s="652">
        <v>1.1200000000000001</v>
      </c>
      <c r="O159" s="652">
        <v>1.24</v>
      </c>
      <c r="P159" s="656">
        <v>1.24</v>
      </c>
      <c r="Q159" s="656">
        <v>1.1200000000000001</v>
      </c>
      <c r="R159" s="656">
        <v>0.97</v>
      </c>
      <c r="S159" s="656">
        <v>0.86</v>
      </c>
      <c r="T159" s="656">
        <v>0.68</v>
      </c>
      <c r="U159" s="656">
        <v>0.61</v>
      </c>
      <c r="V159" s="656">
        <v>0.56999999999999995</v>
      </c>
      <c r="W159" s="656">
        <v>0.52</v>
      </c>
      <c r="X159" s="656">
        <v>0.47</v>
      </c>
      <c r="Y159" s="653">
        <f t="shared" si="44"/>
        <v>19.97</v>
      </c>
      <c r="Z159" s="1019">
        <f t="shared" si="45"/>
        <v>4.5454545454545414</v>
      </c>
      <c r="AA159" s="669">
        <f t="shared" si="46"/>
        <v>3.125</v>
      </c>
      <c r="AB159" s="669">
        <f t="shared" si="47"/>
        <v>6.6666666666666652</v>
      </c>
      <c r="AC159" s="669">
        <f t="shared" si="48"/>
        <v>1.6949152542372836</v>
      </c>
      <c r="AD159" s="669">
        <f t="shared" si="49"/>
        <v>1.7241379310344751</v>
      </c>
      <c r="AE159" s="669">
        <f t="shared" si="50"/>
        <v>10.47619047619046</v>
      </c>
      <c r="AF159" s="669">
        <f t="shared" si="51"/>
        <v>5.0000000000000044</v>
      </c>
      <c r="AG159" s="669">
        <f t="shared" si="52"/>
        <v>0</v>
      </c>
      <c r="AH159" s="669">
        <f t="shared" si="53"/>
        <v>-10.714285714285721</v>
      </c>
      <c r="AI159" s="669">
        <f t="shared" si="54"/>
        <v>-9.6774193548387011</v>
      </c>
      <c r="AJ159" s="669">
        <f t="shared" si="55"/>
        <v>0</v>
      </c>
      <c r="AK159" s="669">
        <f t="shared" si="56"/>
        <v>10.714285714285698</v>
      </c>
      <c r="AL159" s="669">
        <f t="shared" si="57"/>
        <v>15.463917525773208</v>
      </c>
      <c r="AM159" s="669">
        <f t="shared" si="58"/>
        <v>12.790697674418606</v>
      </c>
      <c r="AN159" s="669">
        <f t="shared" si="59"/>
        <v>26.470588235294112</v>
      </c>
      <c r="AO159" s="669">
        <f t="shared" si="60"/>
        <v>11.475409836065587</v>
      </c>
      <c r="AP159" s="669">
        <f t="shared" si="61"/>
        <v>7.0175438596491224</v>
      </c>
      <c r="AQ159" s="669">
        <f t="shared" si="62"/>
        <v>9.6153846153846025</v>
      </c>
      <c r="AR159" s="669">
        <f t="shared" si="63"/>
        <v>10.638297872340431</v>
      </c>
      <c r="AS159" s="670">
        <f t="shared" si="64"/>
        <v>6.1593044809300199</v>
      </c>
      <c r="AT159" s="671">
        <f t="shared" si="65"/>
        <v>8.524130949899833</v>
      </c>
    </row>
    <row r="160" spans="1:46" ht="11.25" customHeight="1" x14ac:dyDescent="0.2">
      <c r="A160" s="501" t="s">
        <v>3822</v>
      </c>
      <c r="B160" s="650" t="s">
        <v>3823</v>
      </c>
      <c r="C160" s="497">
        <v>0.98</v>
      </c>
      <c r="D160" s="497">
        <v>0.64</v>
      </c>
      <c r="E160" s="498">
        <v>0.46</v>
      </c>
      <c r="F160" s="542">
        <v>0.4</v>
      </c>
      <c r="G160" s="498">
        <v>0.1</v>
      </c>
      <c r="H160" s="542">
        <v>0</v>
      </c>
      <c r="I160" s="499"/>
      <c r="J160" s="502">
        <v>0</v>
      </c>
      <c r="K160" s="654">
        <v>0</v>
      </c>
      <c r="L160" s="499"/>
      <c r="M160" s="503">
        <v>0</v>
      </c>
      <c r="N160" s="652">
        <v>0</v>
      </c>
      <c r="O160" s="652">
        <v>0</v>
      </c>
      <c r="P160" s="652">
        <v>0</v>
      </c>
      <c r="Q160" s="652">
        <v>0</v>
      </c>
      <c r="R160" s="652">
        <v>0</v>
      </c>
      <c r="S160" s="652">
        <v>0</v>
      </c>
      <c r="T160" s="652">
        <v>0</v>
      </c>
      <c r="U160" s="652">
        <v>0</v>
      </c>
      <c r="V160" s="652">
        <v>0</v>
      </c>
      <c r="W160" s="652">
        <v>0</v>
      </c>
      <c r="X160" s="652">
        <v>0</v>
      </c>
      <c r="Y160" s="653">
        <f t="shared" si="44"/>
        <v>2.58</v>
      </c>
      <c r="Z160" s="1019">
        <f t="shared" si="45"/>
        <v>53.125</v>
      </c>
      <c r="AA160" s="669">
        <f t="shared" si="46"/>
        <v>39.130434782608688</v>
      </c>
      <c r="AB160" s="669">
        <f t="shared" si="47"/>
        <v>14.999999999999991</v>
      </c>
      <c r="AC160" s="669">
        <f t="shared" si="48"/>
        <v>300</v>
      </c>
      <c r="AD160" s="669" t="str">
        <f t="shared" si="49"/>
        <v>n/a</v>
      </c>
      <c r="AE160" s="669" t="str">
        <f t="shared" si="50"/>
        <v>n/a</v>
      </c>
      <c r="AF160" s="669" t="str">
        <f t="shared" si="51"/>
        <v>n/a</v>
      </c>
      <c r="AG160" s="669" t="str">
        <f t="shared" si="52"/>
        <v>n/a</v>
      </c>
      <c r="AH160" s="669" t="str">
        <f t="shared" si="53"/>
        <v>n/a</v>
      </c>
      <c r="AI160" s="669" t="str">
        <f t="shared" si="54"/>
        <v>n/a</v>
      </c>
      <c r="AJ160" s="669" t="str">
        <f t="shared" si="55"/>
        <v>n/a</v>
      </c>
      <c r="AK160" s="669" t="str">
        <f t="shared" si="56"/>
        <v>n/a</v>
      </c>
      <c r="AL160" s="669" t="str">
        <f t="shared" si="57"/>
        <v>n/a</v>
      </c>
      <c r="AM160" s="669" t="str">
        <f t="shared" si="58"/>
        <v>n/a</v>
      </c>
      <c r="AN160" s="669" t="str">
        <f t="shared" si="59"/>
        <v>n/a</v>
      </c>
      <c r="AO160" s="669" t="str">
        <f t="shared" si="60"/>
        <v>n/a</v>
      </c>
      <c r="AP160" s="669" t="str">
        <f t="shared" si="61"/>
        <v>n/a</v>
      </c>
      <c r="AQ160" s="669" t="str">
        <f t="shared" si="62"/>
        <v>n/a</v>
      </c>
      <c r="AR160" s="669" t="str">
        <f t="shared" si="63"/>
        <v>n/a</v>
      </c>
      <c r="AS160" s="670">
        <f t="shared" si="64"/>
        <v>101.81385869565217</v>
      </c>
      <c r="AT160" s="671">
        <f t="shared" si="65"/>
        <v>133.05914632383485</v>
      </c>
    </row>
    <row r="161" spans="1:46" ht="11.25" customHeight="1" x14ac:dyDescent="0.2">
      <c r="A161" s="504" t="s">
        <v>533</v>
      </c>
      <c r="B161" s="914" t="s">
        <v>534</v>
      </c>
      <c r="C161" s="497">
        <v>2.58</v>
      </c>
      <c r="D161" s="497">
        <v>2.25</v>
      </c>
      <c r="E161" s="487">
        <v>2.15</v>
      </c>
      <c r="F161" s="487">
        <v>2.1</v>
      </c>
      <c r="G161" s="487">
        <v>2.0299999999999998</v>
      </c>
      <c r="H161" s="487">
        <v>1.98</v>
      </c>
      <c r="I161" s="488"/>
      <c r="J161" s="487">
        <v>1.9</v>
      </c>
      <c r="K161" s="485">
        <v>1.83</v>
      </c>
      <c r="L161" s="488"/>
      <c r="M161" s="491">
        <v>1.78</v>
      </c>
      <c r="N161" s="493">
        <v>1.71</v>
      </c>
      <c r="O161" s="493">
        <v>1.66</v>
      </c>
      <c r="P161" s="493">
        <v>1.54</v>
      </c>
      <c r="Q161" s="493">
        <v>1.32</v>
      </c>
      <c r="R161" s="493">
        <v>1.165</v>
      </c>
      <c r="S161" s="493">
        <v>1.0349999999999999</v>
      </c>
      <c r="T161" s="493">
        <v>0.94</v>
      </c>
      <c r="U161" s="493">
        <v>0.875</v>
      </c>
      <c r="V161" s="493">
        <v>0.84</v>
      </c>
      <c r="W161" s="493">
        <v>0.76</v>
      </c>
      <c r="X161" s="493">
        <v>0.67500000000000004</v>
      </c>
      <c r="Y161" s="653">
        <f t="shared" si="44"/>
        <v>31.120000000000005</v>
      </c>
      <c r="Z161" s="1019">
        <f t="shared" si="45"/>
        <v>14.666666666666671</v>
      </c>
      <c r="AA161" s="669">
        <f t="shared" si="46"/>
        <v>4.6511627906976827</v>
      </c>
      <c r="AB161" s="669">
        <f t="shared" si="47"/>
        <v>2.3809523809523725</v>
      </c>
      <c r="AC161" s="669">
        <f t="shared" si="48"/>
        <v>3.4482758620689724</v>
      </c>
      <c r="AD161" s="669">
        <f t="shared" si="49"/>
        <v>2.5252525252525082</v>
      </c>
      <c r="AE161" s="669">
        <f t="shared" si="50"/>
        <v>4.2105263157894868</v>
      </c>
      <c r="AF161" s="669">
        <f t="shared" si="51"/>
        <v>3.82513661202184</v>
      </c>
      <c r="AG161" s="669">
        <f t="shared" si="52"/>
        <v>2.8089887640449396</v>
      </c>
      <c r="AH161" s="669">
        <f t="shared" si="53"/>
        <v>4.0935672514619936</v>
      </c>
      <c r="AI161" s="669">
        <f t="shared" si="54"/>
        <v>3.0120481927710774</v>
      </c>
      <c r="AJ161" s="669">
        <f t="shared" si="55"/>
        <v>7.7922077922077948</v>
      </c>
      <c r="AK161" s="669">
        <f t="shared" si="56"/>
        <v>16.666666666666675</v>
      </c>
      <c r="AL161" s="669">
        <f t="shared" si="57"/>
        <v>13.30472103004292</v>
      </c>
      <c r="AM161" s="669">
        <f t="shared" si="58"/>
        <v>12.560386473429963</v>
      </c>
      <c r="AN161" s="669">
        <f t="shared" si="59"/>
        <v>10.106382978723394</v>
      </c>
      <c r="AO161" s="669">
        <f t="shared" si="60"/>
        <v>7.4285714285714288</v>
      </c>
      <c r="AP161" s="669">
        <f t="shared" si="61"/>
        <v>4.1666666666666741</v>
      </c>
      <c r="AQ161" s="669">
        <f t="shared" si="62"/>
        <v>10.526315789473673</v>
      </c>
      <c r="AR161" s="669">
        <f t="shared" si="63"/>
        <v>12.592592592592577</v>
      </c>
      <c r="AS161" s="670">
        <f t="shared" si="64"/>
        <v>7.408794146321191</v>
      </c>
      <c r="AT161" s="671">
        <f t="shared" si="65"/>
        <v>4.7210079840378256</v>
      </c>
    </row>
    <row r="162" spans="1:46" ht="11.25" customHeight="1" x14ac:dyDescent="0.2">
      <c r="A162" s="501" t="s">
        <v>1075</v>
      </c>
      <c r="B162" s="650" t="s">
        <v>1076</v>
      </c>
      <c r="C162" s="497">
        <v>1.91</v>
      </c>
      <c r="D162" s="510">
        <v>1.75</v>
      </c>
      <c r="E162" s="498">
        <v>1.71</v>
      </c>
      <c r="F162" s="498">
        <v>1.66</v>
      </c>
      <c r="G162" s="498">
        <v>1.57</v>
      </c>
      <c r="H162" s="498">
        <v>1.46</v>
      </c>
      <c r="I162" s="499"/>
      <c r="J162" s="498">
        <v>1.4</v>
      </c>
      <c r="K162" s="654">
        <v>1.36</v>
      </c>
      <c r="L162" s="499"/>
      <c r="M162" s="503">
        <v>1.36</v>
      </c>
      <c r="N162" s="656">
        <v>1.36</v>
      </c>
      <c r="O162" s="656">
        <v>1.33</v>
      </c>
      <c r="P162" s="656">
        <v>1.21</v>
      </c>
      <c r="Q162" s="656">
        <v>1.0900000000000001</v>
      </c>
      <c r="R162" s="656">
        <v>0.97</v>
      </c>
      <c r="S162" s="656">
        <v>0.86</v>
      </c>
      <c r="T162" s="656">
        <v>0.75</v>
      </c>
      <c r="U162" s="656">
        <v>0.3</v>
      </c>
      <c r="V162" s="652">
        <v>0</v>
      </c>
      <c r="W162" s="652">
        <v>0.44</v>
      </c>
      <c r="X162" s="656">
        <v>0.8</v>
      </c>
      <c r="Y162" s="653">
        <f t="shared" si="44"/>
        <v>23.29</v>
      </c>
      <c r="Z162" s="1019">
        <f t="shared" si="45"/>
        <v>9.1428571428571423</v>
      </c>
      <c r="AA162" s="669">
        <f t="shared" si="46"/>
        <v>2.3391812865497075</v>
      </c>
      <c r="AB162" s="669">
        <f t="shared" si="47"/>
        <v>3.0120481927710774</v>
      </c>
      <c r="AC162" s="669">
        <f t="shared" si="48"/>
        <v>5.7324840764331197</v>
      </c>
      <c r="AD162" s="669">
        <f t="shared" si="49"/>
        <v>7.5342465753424737</v>
      </c>
      <c r="AE162" s="669">
        <f t="shared" si="50"/>
        <v>4.2857142857142927</v>
      </c>
      <c r="AF162" s="669">
        <f t="shared" si="51"/>
        <v>2.9411764705882248</v>
      </c>
      <c r="AG162" s="669">
        <f t="shared" si="52"/>
        <v>0</v>
      </c>
      <c r="AH162" s="669">
        <f t="shared" si="53"/>
        <v>0</v>
      </c>
      <c r="AI162" s="669">
        <f t="shared" si="54"/>
        <v>2.2556390977443552</v>
      </c>
      <c r="AJ162" s="669">
        <f t="shared" si="55"/>
        <v>9.9173553719008378</v>
      </c>
      <c r="AK162" s="669">
        <f t="shared" si="56"/>
        <v>11.009174311926584</v>
      </c>
      <c r="AL162" s="669">
        <f t="shared" si="57"/>
        <v>12.371134020618557</v>
      </c>
      <c r="AM162" s="669">
        <f t="shared" si="58"/>
        <v>12.790697674418606</v>
      </c>
      <c r="AN162" s="669">
        <f t="shared" si="59"/>
        <v>14.666666666666671</v>
      </c>
      <c r="AO162" s="669">
        <f t="shared" si="60"/>
        <v>150</v>
      </c>
      <c r="AP162" s="669" t="str">
        <f t="shared" si="61"/>
        <v>n/a</v>
      </c>
      <c r="AQ162" s="669">
        <f t="shared" si="62"/>
        <v>-100</v>
      </c>
      <c r="AR162" s="669">
        <f t="shared" si="63"/>
        <v>-45.000000000000007</v>
      </c>
      <c r="AS162" s="670">
        <f t="shared" si="64"/>
        <v>5.7221319540850919</v>
      </c>
      <c r="AT162" s="671">
        <f t="shared" si="65"/>
        <v>45.313815343579698</v>
      </c>
    </row>
    <row r="163" spans="1:46" ht="11.25" customHeight="1" x14ac:dyDescent="0.2">
      <c r="A163" s="484" t="s">
        <v>4068</v>
      </c>
      <c r="B163" s="650" t="s">
        <v>4069</v>
      </c>
      <c r="C163" s="497">
        <v>1.605</v>
      </c>
      <c r="D163" s="655">
        <v>1.5649999999999999</v>
      </c>
      <c r="E163" s="498">
        <v>1.5249999999999999</v>
      </c>
      <c r="F163" s="498">
        <v>0.51700000000000002</v>
      </c>
      <c r="G163" s="542">
        <v>0</v>
      </c>
      <c r="H163" s="542">
        <v>0</v>
      </c>
      <c r="I163" s="499"/>
      <c r="J163" s="502">
        <v>0</v>
      </c>
      <c r="K163" s="654">
        <v>0</v>
      </c>
      <c r="L163" s="499"/>
      <c r="M163" s="503">
        <v>0</v>
      </c>
      <c r="N163" s="652">
        <v>0</v>
      </c>
      <c r="O163" s="652">
        <v>0</v>
      </c>
      <c r="P163" s="652">
        <v>0</v>
      </c>
      <c r="Q163" s="652">
        <v>0</v>
      </c>
      <c r="R163" s="652">
        <v>0</v>
      </c>
      <c r="S163" s="652">
        <v>0</v>
      </c>
      <c r="T163" s="652">
        <v>0</v>
      </c>
      <c r="U163" s="652">
        <v>0</v>
      </c>
      <c r="V163" s="652">
        <v>0</v>
      </c>
      <c r="W163" s="652">
        <v>0</v>
      </c>
      <c r="X163" s="652">
        <v>0</v>
      </c>
      <c r="Y163" s="653">
        <f t="shared" si="44"/>
        <v>5.2120000000000006</v>
      </c>
      <c r="Z163" s="1019">
        <f t="shared" si="45"/>
        <v>2.5559105431310014</v>
      </c>
      <c r="AA163" s="669">
        <f t="shared" si="46"/>
        <v>2.6229508196721429</v>
      </c>
      <c r="AB163" s="669">
        <f t="shared" si="47"/>
        <v>194.97098646034812</v>
      </c>
      <c r="AC163" s="669" t="str">
        <f t="shared" si="48"/>
        <v>n/a</v>
      </c>
      <c r="AD163" s="669" t="str">
        <f t="shared" si="49"/>
        <v>n/a</v>
      </c>
      <c r="AE163" s="669" t="str">
        <f t="shared" si="50"/>
        <v>n/a</v>
      </c>
      <c r="AF163" s="669" t="str">
        <f t="shared" si="51"/>
        <v>n/a</v>
      </c>
      <c r="AG163" s="669" t="str">
        <f t="shared" si="52"/>
        <v>n/a</v>
      </c>
      <c r="AH163" s="669" t="str">
        <f t="shared" si="53"/>
        <v>n/a</v>
      </c>
      <c r="AI163" s="669" t="str">
        <f t="shared" si="54"/>
        <v>n/a</v>
      </c>
      <c r="AJ163" s="669" t="str">
        <f t="shared" si="55"/>
        <v>n/a</v>
      </c>
      <c r="AK163" s="669" t="str">
        <f t="shared" si="56"/>
        <v>n/a</v>
      </c>
      <c r="AL163" s="669" t="str">
        <f t="shared" si="57"/>
        <v>n/a</v>
      </c>
      <c r="AM163" s="669" t="str">
        <f t="shared" si="58"/>
        <v>n/a</v>
      </c>
      <c r="AN163" s="669" t="str">
        <f t="shared" si="59"/>
        <v>n/a</v>
      </c>
      <c r="AO163" s="669" t="str">
        <f t="shared" si="60"/>
        <v>n/a</v>
      </c>
      <c r="AP163" s="669" t="str">
        <f t="shared" si="61"/>
        <v>n/a</v>
      </c>
      <c r="AQ163" s="669" t="str">
        <f t="shared" si="62"/>
        <v>n/a</v>
      </c>
      <c r="AR163" s="669" t="str">
        <f t="shared" si="63"/>
        <v>n/a</v>
      </c>
      <c r="AS163" s="670">
        <f t="shared" si="64"/>
        <v>66.716615941050421</v>
      </c>
      <c r="AT163" s="671">
        <f t="shared" si="65"/>
        <v>111.0715480740934</v>
      </c>
    </row>
    <row r="164" spans="1:46" ht="11.25" customHeight="1" x14ac:dyDescent="0.2">
      <c r="A164" s="500" t="s">
        <v>511</v>
      </c>
      <c r="B164" s="650" t="s">
        <v>512</v>
      </c>
      <c r="C164" s="497">
        <v>0.872</v>
      </c>
      <c r="D164" s="491">
        <v>0.76</v>
      </c>
      <c r="E164" s="498">
        <v>0.71</v>
      </c>
      <c r="F164" s="498">
        <v>0.67</v>
      </c>
      <c r="G164" s="498">
        <v>0.62</v>
      </c>
      <c r="H164" s="498">
        <v>0.56000000000000005</v>
      </c>
      <c r="I164" s="499"/>
      <c r="J164" s="498">
        <v>0.48</v>
      </c>
      <c r="K164" s="496">
        <v>0.34</v>
      </c>
      <c r="L164" s="499"/>
      <c r="M164" s="655">
        <v>0.155</v>
      </c>
      <c r="N164" s="656">
        <v>0.115</v>
      </c>
      <c r="O164" s="656">
        <v>8.5000000000000006E-2</v>
      </c>
      <c r="P164" s="656">
        <v>7.4999999999999997E-2</v>
      </c>
      <c r="Q164" s="656">
        <v>6.5000000000000002E-2</v>
      </c>
      <c r="R164" s="652">
        <v>0.06</v>
      </c>
      <c r="S164" s="656">
        <v>5.6667500000000003E-2</v>
      </c>
      <c r="T164" s="656">
        <v>5.1667499999999998E-2</v>
      </c>
      <c r="U164" s="652">
        <v>0.05</v>
      </c>
      <c r="V164" s="656">
        <v>4.7500000000000001E-2</v>
      </c>
      <c r="W164" s="656">
        <v>4.6667500000000001E-2</v>
      </c>
      <c r="X164" s="656">
        <v>4.1667500000000003E-2</v>
      </c>
      <c r="Y164" s="653">
        <f t="shared" si="44"/>
        <v>5.8611700000000004</v>
      </c>
      <c r="Z164" s="1019">
        <f t="shared" si="45"/>
        <v>14.736842105263159</v>
      </c>
      <c r="AA164" s="669">
        <f t="shared" si="46"/>
        <v>7.0422535211267734</v>
      </c>
      <c r="AB164" s="669">
        <f t="shared" si="47"/>
        <v>5.9701492537313383</v>
      </c>
      <c r="AC164" s="669">
        <f t="shared" si="48"/>
        <v>8.064516129032274</v>
      </c>
      <c r="AD164" s="669">
        <f t="shared" si="49"/>
        <v>10.714285714285698</v>
      </c>
      <c r="AE164" s="669">
        <f t="shared" si="50"/>
        <v>16.666666666666675</v>
      </c>
      <c r="AF164" s="669">
        <f t="shared" si="51"/>
        <v>41.176470588235283</v>
      </c>
      <c r="AG164" s="669">
        <f t="shared" si="52"/>
        <v>119.35483870967745</v>
      </c>
      <c r="AH164" s="669">
        <f t="shared" si="53"/>
        <v>34.782608695652172</v>
      </c>
      <c r="AI164" s="669">
        <f t="shared" si="54"/>
        <v>35.294117647058812</v>
      </c>
      <c r="AJ164" s="669">
        <f t="shared" si="55"/>
        <v>13.333333333333353</v>
      </c>
      <c r="AK164" s="669">
        <f t="shared" si="56"/>
        <v>15.384615384615374</v>
      </c>
      <c r="AL164" s="669">
        <f t="shared" si="57"/>
        <v>8.3333333333333481</v>
      </c>
      <c r="AM164" s="669">
        <f t="shared" si="58"/>
        <v>5.8807958706489583</v>
      </c>
      <c r="AN164" s="669">
        <f t="shared" si="59"/>
        <v>9.677263269947268</v>
      </c>
      <c r="AO164" s="669">
        <f t="shared" si="60"/>
        <v>3.3349999999999991</v>
      </c>
      <c r="AP164" s="669">
        <f t="shared" si="61"/>
        <v>5.2631578947368363</v>
      </c>
      <c r="AQ164" s="669">
        <f t="shared" si="62"/>
        <v>1.7838967161300623</v>
      </c>
      <c r="AR164" s="669">
        <f t="shared" si="63"/>
        <v>11.999760004799898</v>
      </c>
      <c r="AS164" s="670">
        <f t="shared" si="64"/>
        <v>19.410205517803934</v>
      </c>
      <c r="AT164" s="671">
        <f t="shared" si="65"/>
        <v>26.662895988110051</v>
      </c>
    </row>
    <row r="165" spans="1:46" ht="11.25" customHeight="1" x14ac:dyDescent="0.2">
      <c r="A165" s="657" t="s">
        <v>1069</v>
      </c>
      <c r="B165" s="507" t="s">
        <v>1070</v>
      </c>
      <c r="C165" s="497">
        <v>0.54333333333333333</v>
      </c>
      <c r="D165" s="497">
        <v>0.50666666666666671</v>
      </c>
      <c r="E165" s="513">
        <v>0.44</v>
      </c>
      <c r="F165" s="513">
        <v>0.3833333333333333</v>
      </c>
      <c r="G165" s="513">
        <v>0.33333333333333331</v>
      </c>
      <c r="H165" s="513">
        <v>0.28999999999999998</v>
      </c>
      <c r="I165" s="514" t="s">
        <v>90</v>
      </c>
      <c r="J165" s="513">
        <v>0.24</v>
      </c>
      <c r="K165" s="509">
        <v>0.19999999999999998</v>
      </c>
      <c r="L165" s="514"/>
      <c r="M165" s="532">
        <v>0.16666666666666666</v>
      </c>
      <c r="N165" s="517">
        <v>0.16666666666666666</v>
      </c>
      <c r="O165" s="517">
        <v>0.16666666666666666</v>
      </c>
      <c r="P165" s="517">
        <v>0.16666666666666666</v>
      </c>
      <c r="Q165" s="517">
        <v>0.16666666666666666</v>
      </c>
      <c r="R165" s="517">
        <v>0.16666666666666666</v>
      </c>
      <c r="S165" s="517">
        <v>0.16666666666666666</v>
      </c>
      <c r="T165" s="517">
        <v>0.16666666666666666</v>
      </c>
      <c r="U165" s="517">
        <v>0.16666666666666666</v>
      </c>
      <c r="V165" s="517">
        <v>0.16666666666666666</v>
      </c>
      <c r="W165" s="517">
        <v>0.16666666666666666</v>
      </c>
      <c r="X165" s="517">
        <v>0.16666666666666666</v>
      </c>
      <c r="Y165" s="653">
        <f t="shared" si="44"/>
        <v>4.9366666666666674</v>
      </c>
      <c r="Z165" s="1019">
        <f t="shared" si="45"/>
        <v>7.2368421052631415</v>
      </c>
      <c r="AA165" s="669">
        <f t="shared" si="46"/>
        <v>15.151515151515159</v>
      </c>
      <c r="AB165" s="669">
        <f t="shared" si="47"/>
        <v>14.782608695652177</v>
      </c>
      <c r="AC165" s="669">
        <f t="shared" si="48"/>
        <v>14.999999999999991</v>
      </c>
      <c r="AD165" s="669">
        <f t="shared" si="49"/>
        <v>14.942528735632177</v>
      </c>
      <c r="AE165" s="669">
        <f t="shared" si="50"/>
        <v>20.833333333333325</v>
      </c>
      <c r="AF165" s="669">
        <f t="shared" si="51"/>
        <v>19.999999999999996</v>
      </c>
      <c r="AG165" s="669">
        <f t="shared" si="52"/>
        <v>19.999999999999996</v>
      </c>
      <c r="AH165" s="669">
        <f t="shared" si="53"/>
        <v>0</v>
      </c>
      <c r="AI165" s="669">
        <f t="shared" si="54"/>
        <v>0</v>
      </c>
      <c r="AJ165" s="669">
        <f t="shared" si="55"/>
        <v>0</v>
      </c>
      <c r="AK165" s="669">
        <f t="shared" si="56"/>
        <v>0</v>
      </c>
      <c r="AL165" s="669">
        <f t="shared" si="57"/>
        <v>0</v>
      </c>
      <c r="AM165" s="669">
        <f t="shared" si="58"/>
        <v>0</v>
      </c>
      <c r="AN165" s="669">
        <f t="shared" si="59"/>
        <v>0</v>
      </c>
      <c r="AO165" s="669">
        <f t="shared" si="60"/>
        <v>0</v>
      </c>
      <c r="AP165" s="669">
        <f t="shared" si="61"/>
        <v>0</v>
      </c>
      <c r="AQ165" s="669">
        <f t="shared" si="62"/>
        <v>0</v>
      </c>
      <c r="AR165" s="669">
        <f t="shared" si="63"/>
        <v>0</v>
      </c>
      <c r="AS165" s="670">
        <f t="shared" si="64"/>
        <v>6.7340435800734726</v>
      </c>
      <c r="AT165" s="671">
        <f t="shared" si="65"/>
        <v>8.5672932386184666</v>
      </c>
    </row>
    <row r="166" spans="1:46" ht="11.25" customHeight="1" x14ac:dyDescent="0.2">
      <c r="A166" s="500" t="s">
        <v>1063</v>
      </c>
      <c r="B166" s="650" t="s">
        <v>1064</v>
      </c>
      <c r="C166" s="497">
        <v>1.1599999999999999</v>
      </c>
      <c r="D166" s="497">
        <v>1.08</v>
      </c>
      <c r="E166" s="498">
        <v>1</v>
      </c>
      <c r="F166" s="498">
        <v>0.92</v>
      </c>
      <c r="G166" s="498">
        <v>0.84</v>
      </c>
      <c r="H166" s="498">
        <v>0.76</v>
      </c>
      <c r="I166" s="499"/>
      <c r="J166" s="498">
        <v>0.68</v>
      </c>
      <c r="K166" s="496">
        <v>0.6</v>
      </c>
      <c r="L166" s="499"/>
      <c r="M166" s="655">
        <v>0.52</v>
      </c>
      <c r="N166" s="656">
        <v>0.36</v>
      </c>
      <c r="O166" s="652">
        <v>0.24</v>
      </c>
      <c r="P166" s="652">
        <v>0.24</v>
      </c>
      <c r="Q166" s="652">
        <v>0.24</v>
      </c>
      <c r="R166" s="652">
        <v>0.24</v>
      </c>
      <c r="S166" s="652">
        <v>0.24</v>
      </c>
      <c r="T166" s="652">
        <v>0.24</v>
      </c>
      <c r="U166" s="656">
        <v>0.22500000000000001</v>
      </c>
      <c r="V166" s="656">
        <v>0.22</v>
      </c>
      <c r="W166" s="652">
        <v>0.2</v>
      </c>
      <c r="X166" s="656">
        <v>1.06</v>
      </c>
      <c r="Y166" s="653">
        <f t="shared" si="44"/>
        <v>11.065</v>
      </c>
      <c r="Z166" s="1019">
        <f t="shared" si="45"/>
        <v>7.4074074074073959</v>
      </c>
      <c r="AA166" s="669">
        <f t="shared" si="46"/>
        <v>8.0000000000000071</v>
      </c>
      <c r="AB166" s="669">
        <f t="shared" si="47"/>
        <v>8.6956521739130377</v>
      </c>
      <c r="AC166" s="669">
        <f t="shared" si="48"/>
        <v>9.5238095238095344</v>
      </c>
      <c r="AD166" s="669">
        <f t="shared" si="49"/>
        <v>10.526315789473673</v>
      </c>
      <c r="AE166" s="669">
        <f t="shared" si="50"/>
        <v>11.764705882352944</v>
      </c>
      <c r="AF166" s="669">
        <f t="shared" si="51"/>
        <v>13.333333333333353</v>
      </c>
      <c r="AG166" s="669">
        <f t="shared" si="52"/>
        <v>15.384615384615374</v>
      </c>
      <c r="AH166" s="669">
        <f t="shared" si="53"/>
        <v>44.444444444444464</v>
      </c>
      <c r="AI166" s="669">
        <f t="shared" si="54"/>
        <v>50</v>
      </c>
      <c r="AJ166" s="669">
        <f t="shared" si="55"/>
        <v>0</v>
      </c>
      <c r="AK166" s="669">
        <f t="shared" si="56"/>
        <v>0</v>
      </c>
      <c r="AL166" s="669">
        <f t="shared" si="57"/>
        <v>0</v>
      </c>
      <c r="AM166" s="669">
        <f t="shared" si="58"/>
        <v>0</v>
      </c>
      <c r="AN166" s="669">
        <f t="shared" si="59"/>
        <v>0</v>
      </c>
      <c r="AO166" s="669">
        <f t="shared" si="60"/>
        <v>6.6666666666666652</v>
      </c>
      <c r="AP166" s="669">
        <f t="shared" si="61"/>
        <v>2.2727272727272707</v>
      </c>
      <c r="AQ166" s="669">
        <f t="shared" si="62"/>
        <v>9.9999999999999858</v>
      </c>
      <c r="AR166" s="669">
        <f t="shared" si="63"/>
        <v>-81.132075471698116</v>
      </c>
      <c r="AS166" s="670">
        <f t="shared" si="64"/>
        <v>6.1519790740550322</v>
      </c>
      <c r="AT166" s="671">
        <f t="shared" si="65"/>
        <v>25.207036890056202</v>
      </c>
    </row>
    <row r="167" spans="1:46" ht="11.25" customHeight="1" x14ac:dyDescent="0.2">
      <c r="A167" s="501" t="s">
        <v>1065</v>
      </c>
      <c r="B167" s="650" t="s">
        <v>1066</v>
      </c>
      <c r="C167" s="497">
        <v>1.24</v>
      </c>
      <c r="D167" s="497">
        <v>1.1000000000000001</v>
      </c>
      <c r="E167" s="498">
        <v>1.06</v>
      </c>
      <c r="F167" s="498">
        <v>1</v>
      </c>
      <c r="G167" s="498">
        <v>0.94</v>
      </c>
      <c r="H167" s="498">
        <v>0.87</v>
      </c>
      <c r="I167" s="499"/>
      <c r="J167" s="498">
        <v>0.82</v>
      </c>
      <c r="K167" s="654">
        <v>0.8</v>
      </c>
      <c r="L167" s="499"/>
      <c r="M167" s="503">
        <v>0.8</v>
      </c>
      <c r="N167" s="652">
        <v>1.18</v>
      </c>
      <c r="O167" s="656">
        <v>1.18</v>
      </c>
      <c r="P167" s="656">
        <v>1.1399999999999999</v>
      </c>
      <c r="Q167" s="656">
        <v>1.1000000000000001</v>
      </c>
      <c r="R167" s="652">
        <v>1.06</v>
      </c>
      <c r="S167" s="656">
        <v>1.06</v>
      </c>
      <c r="T167" s="656">
        <v>1</v>
      </c>
      <c r="U167" s="652">
        <v>0.96</v>
      </c>
      <c r="V167" s="656">
        <v>0.96</v>
      </c>
      <c r="W167" s="656">
        <v>0.88</v>
      </c>
      <c r="X167" s="656">
        <v>0.84</v>
      </c>
      <c r="Y167" s="653">
        <f t="shared" si="44"/>
        <v>19.990000000000002</v>
      </c>
      <c r="Z167" s="1019">
        <f t="shared" si="45"/>
        <v>12.72727272727272</v>
      </c>
      <c r="AA167" s="669">
        <f t="shared" si="46"/>
        <v>3.7735849056603765</v>
      </c>
      <c r="AB167" s="669">
        <f t="shared" si="47"/>
        <v>6.0000000000000053</v>
      </c>
      <c r="AC167" s="669">
        <f t="shared" si="48"/>
        <v>6.3829787234042534</v>
      </c>
      <c r="AD167" s="669">
        <f t="shared" si="49"/>
        <v>8.045977011494255</v>
      </c>
      <c r="AE167" s="669">
        <f t="shared" si="50"/>
        <v>6.0975609756097615</v>
      </c>
      <c r="AF167" s="669">
        <f t="shared" si="51"/>
        <v>2.4999999999999911</v>
      </c>
      <c r="AG167" s="669">
        <f t="shared" si="52"/>
        <v>0</v>
      </c>
      <c r="AH167" s="669">
        <f t="shared" si="53"/>
        <v>-32.203389830508463</v>
      </c>
      <c r="AI167" s="669">
        <f t="shared" si="54"/>
        <v>0</v>
      </c>
      <c r="AJ167" s="669">
        <f t="shared" si="55"/>
        <v>3.5087719298245723</v>
      </c>
      <c r="AK167" s="669">
        <f t="shared" si="56"/>
        <v>3.6363636363636154</v>
      </c>
      <c r="AL167" s="669">
        <f t="shared" si="57"/>
        <v>3.7735849056603765</v>
      </c>
      <c r="AM167" s="669">
        <f t="shared" si="58"/>
        <v>0</v>
      </c>
      <c r="AN167" s="669">
        <f t="shared" si="59"/>
        <v>6.0000000000000053</v>
      </c>
      <c r="AO167" s="669">
        <f t="shared" si="60"/>
        <v>4.1666666666666741</v>
      </c>
      <c r="AP167" s="669">
        <f t="shared" si="61"/>
        <v>0</v>
      </c>
      <c r="AQ167" s="669">
        <f t="shared" si="62"/>
        <v>9.0909090909090828</v>
      </c>
      <c r="AR167" s="669">
        <f t="shared" si="63"/>
        <v>4.7619047619047672</v>
      </c>
      <c r="AS167" s="670">
        <f t="shared" si="64"/>
        <v>2.5401150265401053</v>
      </c>
      <c r="AT167" s="671">
        <f t="shared" si="65"/>
        <v>9.0494219629543871</v>
      </c>
    </row>
    <row r="168" spans="1:46" ht="11.25" customHeight="1" x14ac:dyDescent="0.2">
      <c r="A168" s="500" t="s">
        <v>484</v>
      </c>
      <c r="B168" s="650" t="s">
        <v>485</v>
      </c>
      <c r="C168" s="497">
        <v>1.88</v>
      </c>
      <c r="D168" s="497">
        <v>1.81</v>
      </c>
      <c r="E168" s="498">
        <v>1.74</v>
      </c>
      <c r="F168" s="498">
        <v>1.57</v>
      </c>
      <c r="G168" s="498">
        <v>1.43</v>
      </c>
      <c r="H168" s="502">
        <v>1.4</v>
      </c>
      <c r="I168" s="499"/>
      <c r="J168" s="498">
        <v>1.34</v>
      </c>
      <c r="K168" s="496">
        <v>1.2</v>
      </c>
      <c r="L168" s="499" t="s">
        <v>90</v>
      </c>
      <c r="M168" s="655">
        <v>1.04</v>
      </c>
      <c r="N168" s="656">
        <v>0.96</v>
      </c>
      <c r="O168" s="656">
        <v>0.88</v>
      </c>
      <c r="P168" s="656">
        <v>0.72</v>
      </c>
      <c r="Q168" s="656">
        <v>0.52</v>
      </c>
      <c r="R168" s="656">
        <v>0.3</v>
      </c>
      <c r="S168" s="656">
        <v>0.24</v>
      </c>
      <c r="T168" s="656">
        <v>0.16</v>
      </c>
      <c r="U168" s="656">
        <v>0.12</v>
      </c>
      <c r="V168" s="656">
        <v>0.1</v>
      </c>
      <c r="W168" s="656">
        <v>0.08</v>
      </c>
      <c r="X168" s="656">
        <v>7.0000000000000007E-2</v>
      </c>
      <c r="Y168" s="653">
        <f t="shared" si="44"/>
        <v>17.560000000000002</v>
      </c>
      <c r="Z168" s="1019">
        <f t="shared" si="45"/>
        <v>3.8674033149171283</v>
      </c>
      <c r="AA168" s="669">
        <f t="shared" si="46"/>
        <v>4.0229885057471382</v>
      </c>
      <c r="AB168" s="669">
        <f t="shared" si="47"/>
        <v>10.828025477707005</v>
      </c>
      <c r="AC168" s="669">
        <f t="shared" si="48"/>
        <v>9.7902097902097918</v>
      </c>
      <c r="AD168" s="669">
        <f t="shared" si="49"/>
        <v>2.1428571428571352</v>
      </c>
      <c r="AE168" s="669">
        <f t="shared" si="50"/>
        <v>4.4776119402984982</v>
      </c>
      <c r="AF168" s="669">
        <f t="shared" si="51"/>
        <v>11.66666666666667</v>
      </c>
      <c r="AG168" s="669">
        <f t="shared" si="52"/>
        <v>15.384615384615374</v>
      </c>
      <c r="AH168" s="669">
        <f t="shared" si="53"/>
        <v>8.3333333333333481</v>
      </c>
      <c r="AI168" s="669">
        <f t="shared" si="54"/>
        <v>9.0909090909090828</v>
      </c>
      <c r="AJ168" s="669">
        <f t="shared" si="55"/>
        <v>22.222222222222232</v>
      </c>
      <c r="AK168" s="669">
        <f t="shared" si="56"/>
        <v>38.46153846153846</v>
      </c>
      <c r="AL168" s="669">
        <f t="shared" si="57"/>
        <v>73.333333333333343</v>
      </c>
      <c r="AM168" s="669">
        <f t="shared" si="58"/>
        <v>25</v>
      </c>
      <c r="AN168" s="669">
        <f t="shared" si="59"/>
        <v>50</v>
      </c>
      <c r="AO168" s="669">
        <f t="shared" si="60"/>
        <v>33.33333333333335</v>
      </c>
      <c r="AP168" s="669">
        <f t="shared" si="61"/>
        <v>19.999999999999996</v>
      </c>
      <c r="AQ168" s="669">
        <f t="shared" si="62"/>
        <v>25</v>
      </c>
      <c r="AR168" s="669">
        <f t="shared" si="63"/>
        <v>14.285714285714279</v>
      </c>
      <c r="AS168" s="670">
        <f t="shared" si="64"/>
        <v>20.065303278073834</v>
      </c>
      <c r="AT168" s="671">
        <f t="shared" si="65"/>
        <v>18.196671114509623</v>
      </c>
    </row>
    <row r="169" spans="1:46" ht="11.25" customHeight="1" x14ac:dyDescent="0.2">
      <c r="A169" s="504" t="s">
        <v>1067</v>
      </c>
      <c r="B169" s="914" t="s">
        <v>1068</v>
      </c>
      <c r="C169" s="497">
        <v>0.34</v>
      </c>
      <c r="D169" s="497">
        <v>0.33</v>
      </c>
      <c r="E169" s="487">
        <v>0.32</v>
      </c>
      <c r="F169" s="487">
        <v>0.3075</v>
      </c>
      <c r="G169" s="489">
        <v>0.3</v>
      </c>
      <c r="H169" s="487">
        <v>0.24</v>
      </c>
      <c r="I169" s="488"/>
      <c r="J169" s="487">
        <v>0.21</v>
      </c>
      <c r="K169" s="485">
        <v>0.2</v>
      </c>
      <c r="L169" s="488"/>
      <c r="M169" s="491">
        <v>0.16</v>
      </c>
      <c r="N169" s="492">
        <v>0</v>
      </c>
      <c r="O169" s="492">
        <v>0</v>
      </c>
      <c r="P169" s="492">
        <v>0</v>
      </c>
      <c r="Q169" s="492">
        <v>0</v>
      </c>
      <c r="R169" s="492">
        <v>0</v>
      </c>
      <c r="S169" s="492">
        <v>0</v>
      </c>
      <c r="T169" s="492">
        <v>0</v>
      </c>
      <c r="U169" s="492">
        <v>0</v>
      </c>
      <c r="V169" s="492">
        <v>0</v>
      </c>
      <c r="W169" s="492">
        <v>0</v>
      </c>
      <c r="X169" s="492">
        <v>0</v>
      </c>
      <c r="Y169" s="653">
        <f t="shared" si="44"/>
        <v>2.4075000000000002</v>
      </c>
      <c r="Z169" s="1019">
        <f t="shared" si="45"/>
        <v>3.0303030303030276</v>
      </c>
      <c r="AA169" s="669">
        <f t="shared" si="46"/>
        <v>3.125</v>
      </c>
      <c r="AB169" s="669">
        <f t="shared" si="47"/>
        <v>4.0650406504065151</v>
      </c>
      <c r="AC169" s="669">
        <f t="shared" si="48"/>
        <v>2.5000000000000133</v>
      </c>
      <c r="AD169" s="669">
        <f t="shared" si="49"/>
        <v>25</v>
      </c>
      <c r="AE169" s="669">
        <f t="shared" si="50"/>
        <v>14.285714285714279</v>
      </c>
      <c r="AF169" s="669">
        <f t="shared" si="51"/>
        <v>4.9999999999999822</v>
      </c>
      <c r="AG169" s="669">
        <f t="shared" si="52"/>
        <v>25</v>
      </c>
      <c r="AH169" s="669" t="str">
        <f t="shared" si="53"/>
        <v>n/a</v>
      </c>
      <c r="AI169" s="669" t="str">
        <f t="shared" si="54"/>
        <v>n/a</v>
      </c>
      <c r="AJ169" s="669" t="str">
        <f t="shared" si="55"/>
        <v>n/a</v>
      </c>
      <c r="AK169" s="669" t="str">
        <f t="shared" si="56"/>
        <v>n/a</v>
      </c>
      <c r="AL169" s="669" t="str">
        <f t="shared" si="57"/>
        <v>n/a</v>
      </c>
      <c r="AM169" s="669" t="str">
        <f t="shared" si="58"/>
        <v>n/a</v>
      </c>
      <c r="AN169" s="669" t="str">
        <f t="shared" si="59"/>
        <v>n/a</v>
      </c>
      <c r="AO169" s="669" t="str">
        <f t="shared" si="60"/>
        <v>n/a</v>
      </c>
      <c r="AP169" s="669" t="str">
        <f t="shared" si="61"/>
        <v>n/a</v>
      </c>
      <c r="AQ169" s="669" t="str">
        <f t="shared" si="62"/>
        <v>n/a</v>
      </c>
      <c r="AR169" s="669" t="str">
        <f t="shared" si="63"/>
        <v>n/a</v>
      </c>
      <c r="AS169" s="670">
        <f t="shared" si="64"/>
        <v>10.250757245802978</v>
      </c>
      <c r="AT169" s="671">
        <f t="shared" si="65"/>
        <v>9.8574145893109595</v>
      </c>
    </row>
    <row r="170" spans="1:46" ht="11.25" customHeight="1" x14ac:dyDescent="0.2">
      <c r="A170" s="500" t="s">
        <v>180</v>
      </c>
      <c r="B170" s="650" t="s">
        <v>181</v>
      </c>
      <c r="C170" s="497">
        <v>2.09</v>
      </c>
      <c r="D170" s="521">
        <v>1.98</v>
      </c>
      <c r="E170" s="498">
        <v>1.9</v>
      </c>
      <c r="F170" s="498">
        <v>1.82</v>
      </c>
      <c r="G170" s="498">
        <v>1.74</v>
      </c>
      <c r="H170" s="498">
        <v>1.6425000000000001</v>
      </c>
      <c r="I170" s="499"/>
      <c r="J170" s="498">
        <v>1.615</v>
      </c>
      <c r="K170" s="496">
        <v>1.6025</v>
      </c>
      <c r="L170" s="499"/>
      <c r="M170" s="655">
        <v>1.585</v>
      </c>
      <c r="N170" s="656">
        <v>1.5649999999999999</v>
      </c>
      <c r="O170" s="656">
        <v>1.5249999999999999</v>
      </c>
      <c r="P170" s="656">
        <v>1.4</v>
      </c>
      <c r="Q170" s="656">
        <v>1.31</v>
      </c>
      <c r="R170" s="656">
        <v>1.16238</v>
      </c>
      <c r="S170" s="656">
        <v>1</v>
      </c>
      <c r="T170" s="656">
        <v>0.88254999999999995</v>
      </c>
      <c r="U170" s="656">
        <v>0.79729000000000005</v>
      </c>
      <c r="V170" s="656">
        <v>0.74377000000000004</v>
      </c>
      <c r="W170" s="656">
        <v>0.67118000000000011</v>
      </c>
      <c r="X170" s="656">
        <v>0.60043999999999997</v>
      </c>
      <c r="Y170" s="653">
        <f t="shared" si="44"/>
        <v>27.632609999999996</v>
      </c>
      <c r="Z170" s="1019">
        <f t="shared" si="45"/>
        <v>5.555555555555558</v>
      </c>
      <c r="AA170" s="669">
        <f t="shared" si="46"/>
        <v>4.2105263157894868</v>
      </c>
      <c r="AB170" s="669">
        <f t="shared" si="47"/>
        <v>4.39560439560438</v>
      </c>
      <c r="AC170" s="669">
        <f t="shared" si="48"/>
        <v>4.5977011494252817</v>
      </c>
      <c r="AD170" s="669">
        <f t="shared" si="49"/>
        <v>5.9360730593607247</v>
      </c>
      <c r="AE170" s="669">
        <f t="shared" si="50"/>
        <v>1.7027863777089758</v>
      </c>
      <c r="AF170" s="669">
        <f t="shared" si="51"/>
        <v>0.78003120124805481</v>
      </c>
      <c r="AG170" s="669">
        <f t="shared" si="52"/>
        <v>1.1041009463722551</v>
      </c>
      <c r="AH170" s="669">
        <f t="shared" si="53"/>
        <v>1.2779552715654896</v>
      </c>
      <c r="AI170" s="669">
        <f t="shared" si="54"/>
        <v>2.6229508196721429</v>
      </c>
      <c r="AJ170" s="669">
        <f t="shared" si="55"/>
        <v>8.9285714285714199</v>
      </c>
      <c r="AK170" s="669">
        <f t="shared" si="56"/>
        <v>6.8702290076335659</v>
      </c>
      <c r="AL170" s="669">
        <f t="shared" si="57"/>
        <v>12.699805571327794</v>
      </c>
      <c r="AM170" s="669">
        <f t="shared" si="58"/>
        <v>16.237999999999996</v>
      </c>
      <c r="AN170" s="669">
        <f t="shared" si="59"/>
        <v>13.308027873774876</v>
      </c>
      <c r="AO170" s="669">
        <f t="shared" si="60"/>
        <v>10.693724993415188</v>
      </c>
      <c r="AP170" s="669">
        <f t="shared" si="61"/>
        <v>7.1957728867795057</v>
      </c>
      <c r="AQ170" s="669">
        <f t="shared" si="62"/>
        <v>10.815280550671936</v>
      </c>
      <c r="AR170" s="669">
        <f t="shared" si="63"/>
        <v>11.78136033575381</v>
      </c>
      <c r="AS170" s="670">
        <f t="shared" si="64"/>
        <v>6.8796872494858139</v>
      </c>
      <c r="AT170" s="671">
        <f t="shared" si="65"/>
        <v>4.6496382905134341</v>
      </c>
    </row>
    <row r="171" spans="1:46" ht="11.25" customHeight="1" x14ac:dyDescent="0.2">
      <c r="A171" s="602" t="s">
        <v>1077</v>
      </c>
      <c r="B171" s="650" t="s">
        <v>1078</v>
      </c>
      <c r="C171" s="497">
        <v>0.32</v>
      </c>
      <c r="D171" s="497">
        <v>0.25</v>
      </c>
      <c r="E171" s="498">
        <v>0.22</v>
      </c>
      <c r="F171" s="502">
        <v>0.2</v>
      </c>
      <c r="G171" s="498">
        <v>0.19</v>
      </c>
      <c r="H171" s="498">
        <v>0.15</v>
      </c>
      <c r="I171" s="499"/>
      <c r="J171" s="502">
        <v>0.12</v>
      </c>
      <c r="K171" s="496">
        <v>0.03</v>
      </c>
      <c r="L171" s="499"/>
      <c r="M171" s="503">
        <v>0</v>
      </c>
      <c r="N171" s="652">
        <v>0.25</v>
      </c>
      <c r="O171" s="652">
        <v>0.91</v>
      </c>
      <c r="P171" s="652">
        <v>1.1200000000000001</v>
      </c>
      <c r="Q171" s="652">
        <v>1.1200000000000001</v>
      </c>
      <c r="R171" s="656">
        <v>1.1200000000000001</v>
      </c>
      <c r="S171" s="656">
        <v>1.08</v>
      </c>
      <c r="T171" s="656">
        <v>1.04</v>
      </c>
      <c r="U171" s="656">
        <v>0.94</v>
      </c>
      <c r="V171" s="656">
        <v>0.55000000000000004</v>
      </c>
      <c r="W171" s="652">
        <v>0</v>
      </c>
      <c r="X171" s="652">
        <v>0</v>
      </c>
      <c r="Y171" s="653">
        <f t="shared" si="44"/>
        <v>9.6100000000000012</v>
      </c>
      <c r="Z171" s="1019">
        <f t="shared" si="45"/>
        <v>28.000000000000004</v>
      </c>
      <c r="AA171" s="669">
        <f t="shared" si="46"/>
        <v>13.636363636363647</v>
      </c>
      <c r="AB171" s="669">
        <f t="shared" si="47"/>
        <v>9.9999999999999858</v>
      </c>
      <c r="AC171" s="669">
        <f t="shared" si="48"/>
        <v>5.2631578947368363</v>
      </c>
      <c r="AD171" s="669">
        <f t="shared" si="49"/>
        <v>26.666666666666682</v>
      </c>
      <c r="AE171" s="669">
        <f t="shared" si="50"/>
        <v>25</v>
      </c>
      <c r="AF171" s="669">
        <f t="shared" si="51"/>
        <v>300</v>
      </c>
      <c r="AG171" s="669" t="str">
        <f t="shared" si="52"/>
        <v>n/a</v>
      </c>
      <c r="AH171" s="669">
        <f t="shared" si="53"/>
        <v>-100</v>
      </c>
      <c r="AI171" s="669">
        <f t="shared" si="54"/>
        <v>-72.52747252747254</v>
      </c>
      <c r="AJ171" s="669">
        <f t="shared" si="55"/>
        <v>-18.75</v>
      </c>
      <c r="AK171" s="669">
        <f t="shared" si="56"/>
        <v>0</v>
      </c>
      <c r="AL171" s="669">
        <f t="shared" si="57"/>
        <v>0</v>
      </c>
      <c r="AM171" s="669">
        <f t="shared" si="58"/>
        <v>3.7037037037036979</v>
      </c>
      <c r="AN171" s="669">
        <f t="shared" si="59"/>
        <v>3.8461538461538547</v>
      </c>
      <c r="AO171" s="669">
        <f t="shared" si="60"/>
        <v>10.638297872340431</v>
      </c>
      <c r="AP171" s="669">
        <f t="shared" si="61"/>
        <v>70.909090909090878</v>
      </c>
      <c r="AQ171" s="669" t="str">
        <f t="shared" si="62"/>
        <v>n/a</v>
      </c>
      <c r="AR171" s="669" t="str">
        <f t="shared" si="63"/>
        <v>n/a</v>
      </c>
      <c r="AS171" s="670">
        <f t="shared" si="64"/>
        <v>19.149122625098968</v>
      </c>
      <c r="AT171" s="671">
        <f t="shared" si="65"/>
        <v>84.596422164420446</v>
      </c>
    </row>
    <row r="172" spans="1:46" ht="11.25" customHeight="1" x14ac:dyDescent="0.2">
      <c r="A172" s="500" t="s">
        <v>191</v>
      </c>
      <c r="B172" s="650" t="s">
        <v>192</v>
      </c>
      <c r="C172" s="497">
        <v>1.66</v>
      </c>
      <c r="D172" s="497">
        <v>1.5900000000000003</v>
      </c>
      <c r="E172" s="498">
        <v>1.55</v>
      </c>
      <c r="F172" s="498">
        <v>1.5</v>
      </c>
      <c r="G172" s="498">
        <v>1.42</v>
      </c>
      <c r="H172" s="498">
        <v>1.33</v>
      </c>
      <c r="I172" s="499"/>
      <c r="J172" s="498">
        <v>1.22</v>
      </c>
      <c r="K172" s="496">
        <v>1.135</v>
      </c>
      <c r="L172" s="499"/>
      <c r="M172" s="655">
        <v>1.0149999999999999</v>
      </c>
      <c r="N172" s="656">
        <v>0.86</v>
      </c>
      <c r="O172" s="656">
        <v>0.78</v>
      </c>
      <c r="P172" s="656">
        <v>0.7</v>
      </c>
      <c r="Q172" s="656">
        <v>0.625</v>
      </c>
      <c r="R172" s="656">
        <v>0.55500000000000005</v>
      </c>
      <c r="S172" s="652">
        <v>0.48</v>
      </c>
      <c r="T172" s="656">
        <v>0.45</v>
      </c>
      <c r="U172" s="652">
        <v>0.36</v>
      </c>
      <c r="V172" s="656">
        <v>0.33750000000000002</v>
      </c>
      <c r="W172" s="656">
        <v>0.315</v>
      </c>
      <c r="X172" s="656">
        <v>0.29499999999999998</v>
      </c>
      <c r="Y172" s="653">
        <f t="shared" si="44"/>
        <v>18.177499999999998</v>
      </c>
      <c r="Z172" s="1019">
        <f t="shared" si="45"/>
        <v>4.4025157232704171</v>
      </c>
      <c r="AA172" s="669">
        <f t="shared" si="46"/>
        <v>2.5806451612903292</v>
      </c>
      <c r="AB172" s="669">
        <f t="shared" si="47"/>
        <v>3.3333333333333437</v>
      </c>
      <c r="AC172" s="669">
        <f t="shared" si="48"/>
        <v>5.6338028169014231</v>
      </c>
      <c r="AD172" s="669">
        <f t="shared" si="49"/>
        <v>6.7669172932330657</v>
      </c>
      <c r="AE172" s="669">
        <f t="shared" si="50"/>
        <v>9.0163934426229488</v>
      </c>
      <c r="AF172" s="669">
        <f t="shared" si="51"/>
        <v>7.4889867841409608</v>
      </c>
      <c r="AG172" s="669">
        <f t="shared" si="52"/>
        <v>11.822660098522174</v>
      </c>
      <c r="AH172" s="669">
        <f t="shared" si="53"/>
        <v>18.023255813953476</v>
      </c>
      <c r="AI172" s="669">
        <f t="shared" si="54"/>
        <v>10.256410256410241</v>
      </c>
      <c r="AJ172" s="669">
        <f t="shared" si="55"/>
        <v>11.428571428571432</v>
      </c>
      <c r="AK172" s="669">
        <f t="shared" si="56"/>
        <v>11.999999999999989</v>
      </c>
      <c r="AL172" s="669">
        <f t="shared" si="57"/>
        <v>12.612612612612594</v>
      </c>
      <c r="AM172" s="669">
        <f t="shared" si="58"/>
        <v>15.625000000000021</v>
      </c>
      <c r="AN172" s="669">
        <f t="shared" si="59"/>
        <v>6.6666666666666652</v>
      </c>
      <c r="AO172" s="669">
        <f t="shared" si="60"/>
        <v>25</v>
      </c>
      <c r="AP172" s="669">
        <f t="shared" si="61"/>
        <v>6.6666666666666652</v>
      </c>
      <c r="AQ172" s="669">
        <f t="shared" si="62"/>
        <v>7.1428571428571397</v>
      </c>
      <c r="AR172" s="669">
        <f t="shared" si="63"/>
        <v>6.7796610169491567</v>
      </c>
      <c r="AS172" s="670">
        <f t="shared" si="64"/>
        <v>9.6445766451580024</v>
      </c>
      <c r="AT172" s="671">
        <f t="shared" si="65"/>
        <v>5.493611486122898</v>
      </c>
    </row>
    <row r="173" spans="1:46" ht="11.25" customHeight="1" x14ac:dyDescent="0.2">
      <c r="A173" s="500" t="s">
        <v>1105</v>
      </c>
      <c r="B173" s="650" t="s">
        <v>1106</v>
      </c>
      <c r="C173" s="497">
        <v>0.44</v>
      </c>
      <c r="D173" s="497">
        <v>0.32</v>
      </c>
      <c r="E173" s="498">
        <v>0.28000000000000003</v>
      </c>
      <c r="F173" s="498">
        <v>0.24</v>
      </c>
      <c r="G173" s="498">
        <v>0.18</v>
      </c>
      <c r="H173" s="498">
        <v>0.12</v>
      </c>
      <c r="I173" s="499"/>
      <c r="J173" s="498">
        <v>0.03</v>
      </c>
      <c r="K173" s="654">
        <v>0</v>
      </c>
      <c r="L173" s="544"/>
      <c r="M173" s="503">
        <v>0</v>
      </c>
      <c r="N173" s="652">
        <v>0</v>
      </c>
      <c r="O173" s="656">
        <v>0.86285000000000001</v>
      </c>
      <c r="P173" s="656">
        <v>0.85428999999999999</v>
      </c>
      <c r="Q173" s="656">
        <v>0.83281000000000005</v>
      </c>
      <c r="R173" s="656">
        <v>0.81299999999999994</v>
      </c>
      <c r="S173" s="656">
        <v>0.78932000000000002</v>
      </c>
      <c r="T173" s="656">
        <v>0.76632</v>
      </c>
      <c r="U173" s="656">
        <v>0.74399999999999999</v>
      </c>
      <c r="V173" s="656">
        <v>0.72231999999999996</v>
      </c>
      <c r="W173" s="656">
        <v>0.57376000000000005</v>
      </c>
      <c r="X173" s="652">
        <v>0</v>
      </c>
      <c r="Y173" s="653">
        <f t="shared" si="44"/>
        <v>8.5686700000000009</v>
      </c>
      <c r="Z173" s="1019">
        <f t="shared" si="45"/>
        <v>37.5</v>
      </c>
      <c r="AA173" s="669">
        <f t="shared" si="46"/>
        <v>14.285714285714279</v>
      </c>
      <c r="AB173" s="669">
        <f t="shared" si="47"/>
        <v>16.666666666666675</v>
      </c>
      <c r="AC173" s="669">
        <f t="shared" si="48"/>
        <v>33.333333333333329</v>
      </c>
      <c r="AD173" s="669">
        <f t="shared" si="49"/>
        <v>50</v>
      </c>
      <c r="AE173" s="669">
        <f t="shared" si="50"/>
        <v>300</v>
      </c>
      <c r="AF173" s="669" t="str">
        <f t="shared" si="51"/>
        <v>n/a</v>
      </c>
      <c r="AG173" s="669" t="str">
        <f t="shared" si="52"/>
        <v>n/a</v>
      </c>
      <c r="AH173" s="669" t="str">
        <f t="shared" si="53"/>
        <v>n/a</v>
      </c>
      <c r="AI173" s="669">
        <f t="shared" si="54"/>
        <v>-100</v>
      </c>
      <c r="AJ173" s="669">
        <f t="shared" si="55"/>
        <v>1.0020016621990147</v>
      </c>
      <c r="AK173" s="669">
        <f t="shared" si="56"/>
        <v>2.5792197500029923</v>
      </c>
      <c r="AL173" s="669">
        <f t="shared" si="57"/>
        <v>2.436654366543678</v>
      </c>
      <c r="AM173" s="669">
        <f t="shared" si="58"/>
        <v>3.0000506765316848</v>
      </c>
      <c r="AN173" s="669">
        <f t="shared" si="59"/>
        <v>3.001357135400351</v>
      </c>
      <c r="AO173" s="669">
        <f t="shared" si="60"/>
        <v>3.0000000000000027</v>
      </c>
      <c r="AP173" s="669">
        <f t="shared" si="61"/>
        <v>3.0014398050725477</v>
      </c>
      <c r="AQ173" s="669">
        <f t="shared" si="62"/>
        <v>25.892359174567737</v>
      </c>
      <c r="AR173" s="669" t="str">
        <f t="shared" si="63"/>
        <v>n/a</v>
      </c>
      <c r="AS173" s="670">
        <f t="shared" si="64"/>
        <v>26.379919790402148</v>
      </c>
      <c r="AT173" s="671">
        <f t="shared" si="65"/>
        <v>82.71324950821591</v>
      </c>
    </row>
    <row r="174" spans="1:46" ht="11.25" customHeight="1" x14ac:dyDescent="0.2">
      <c r="A174" s="500" t="s">
        <v>185</v>
      </c>
      <c r="B174" s="650" t="s">
        <v>186</v>
      </c>
      <c r="C174" s="497">
        <v>3.72</v>
      </c>
      <c r="D174" s="497">
        <v>3.2800000000000002</v>
      </c>
      <c r="E174" s="498">
        <v>3.14</v>
      </c>
      <c r="F174" s="498">
        <v>3.02</v>
      </c>
      <c r="G174" s="498">
        <v>2.9</v>
      </c>
      <c r="H174" s="498">
        <v>2.7</v>
      </c>
      <c r="I174" s="499"/>
      <c r="J174" s="498">
        <v>2.48</v>
      </c>
      <c r="K174" s="496">
        <v>2.2999999999999998</v>
      </c>
      <c r="L174" s="499"/>
      <c r="M174" s="655">
        <v>2.1</v>
      </c>
      <c r="N174" s="656">
        <v>1.92</v>
      </c>
      <c r="O174" s="656">
        <v>1.72</v>
      </c>
      <c r="P174" s="656">
        <v>1.52</v>
      </c>
      <c r="Q174" s="656">
        <v>1.1599999999999999</v>
      </c>
      <c r="R174" s="656">
        <v>1.1200000000000001</v>
      </c>
      <c r="S174" s="652">
        <v>1.08</v>
      </c>
      <c r="T174" s="656">
        <v>0.98</v>
      </c>
      <c r="U174" s="656">
        <v>0.85</v>
      </c>
      <c r="V174" s="652">
        <v>0.84</v>
      </c>
      <c r="W174" s="656">
        <v>0.82</v>
      </c>
      <c r="X174" s="656">
        <v>0.76</v>
      </c>
      <c r="Y174" s="653">
        <f t="shared" si="44"/>
        <v>38.409999999999997</v>
      </c>
      <c r="Z174" s="1019">
        <f t="shared" si="45"/>
        <v>13.414634146341452</v>
      </c>
      <c r="AA174" s="669">
        <f t="shared" si="46"/>
        <v>4.4585987261146487</v>
      </c>
      <c r="AB174" s="669">
        <f t="shared" si="47"/>
        <v>3.9735099337748325</v>
      </c>
      <c r="AC174" s="669">
        <f t="shared" si="48"/>
        <v>4.1379310344827669</v>
      </c>
      <c r="AD174" s="669">
        <f t="shared" si="49"/>
        <v>7.4074074074073959</v>
      </c>
      <c r="AE174" s="669">
        <f t="shared" si="50"/>
        <v>8.8709677419354982</v>
      </c>
      <c r="AF174" s="669">
        <f t="shared" si="51"/>
        <v>7.8260869565217384</v>
      </c>
      <c r="AG174" s="669">
        <f t="shared" si="52"/>
        <v>9.5238095238095113</v>
      </c>
      <c r="AH174" s="669">
        <f t="shared" si="53"/>
        <v>9.375</v>
      </c>
      <c r="AI174" s="669">
        <f t="shared" si="54"/>
        <v>11.627906976744185</v>
      </c>
      <c r="AJ174" s="669">
        <f t="shared" si="55"/>
        <v>13.157894736842103</v>
      </c>
      <c r="AK174" s="669">
        <f t="shared" si="56"/>
        <v>31.034482758620708</v>
      </c>
      <c r="AL174" s="669">
        <f t="shared" si="57"/>
        <v>3.5714285714285587</v>
      </c>
      <c r="AM174" s="669">
        <f t="shared" si="58"/>
        <v>3.7037037037036979</v>
      </c>
      <c r="AN174" s="669">
        <f t="shared" si="59"/>
        <v>10.204081632653072</v>
      </c>
      <c r="AO174" s="669">
        <f t="shared" si="60"/>
        <v>15.294117647058814</v>
      </c>
      <c r="AP174" s="669">
        <f t="shared" si="61"/>
        <v>1.1904761904761862</v>
      </c>
      <c r="AQ174" s="669">
        <f t="shared" si="62"/>
        <v>2.4390243902439046</v>
      </c>
      <c r="AR174" s="669">
        <f t="shared" si="63"/>
        <v>7.8947368421052655</v>
      </c>
      <c r="AS174" s="670">
        <f t="shared" si="64"/>
        <v>8.9003052063297012</v>
      </c>
      <c r="AT174" s="671">
        <f t="shared" si="65"/>
        <v>6.6946530263645112</v>
      </c>
    </row>
    <row r="175" spans="1:46" ht="11.25" customHeight="1" x14ac:dyDescent="0.2">
      <c r="A175" s="519" t="s">
        <v>1093</v>
      </c>
      <c r="B175" s="507" t="s">
        <v>1094</v>
      </c>
      <c r="C175" s="497">
        <v>1.84</v>
      </c>
      <c r="D175" s="518">
        <v>1.08</v>
      </c>
      <c r="E175" s="513">
        <v>0.87</v>
      </c>
      <c r="F175" s="513">
        <v>0.82</v>
      </c>
      <c r="G175" s="513">
        <v>0.76</v>
      </c>
      <c r="H175" s="513">
        <v>0.66</v>
      </c>
      <c r="I175" s="514"/>
      <c r="J175" s="513">
        <v>0.5</v>
      </c>
      <c r="K175" s="509">
        <v>0.4</v>
      </c>
      <c r="L175" s="514"/>
      <c r="M175" s="532">
        <v>0.2</v>
      </c>
      <c r="N175" s="517">
        <v>0.48</v>
      </c>
      <c r="O175" s="516">
        <v>2.62</v>
      </c>
      <c r="P175" s="516">
        <v>2.5099999999999998</v>
      </c>
      <c r="Q175" s="516">
        <v>2.3199999999999998</v>
      </c>
      <c r="R175" s="516">
        <v>2.17</v>
      </c>
      <c r="S175" s="516">
        <v>2.06</v>
      </c>
      <c r="T175" s="516">
        <v>1.98</v>
      </c>
      <c r="U175" s="516">
        <v>1.88</v>
      </c>
      <c r="V175" s="516">
        <v>1.72</v>
      </c>
      <c r="W175" s="516">
        <v>1.56</v>
      </c>
      <c r="X175" s="516">
        <v>1.4</v>
      </c>
      <c r="Y175" s="653">
        <f t="shared" si="44"/>
        <v>27.829999999999995</v>
      </c>
      <c r="Z175" s="1019">
        <f t="shared" si="45"/>
        <v>70.370370370370367</v>
      </c>
      <c r="AA175" s="669">
        <f t="shared" si="46"/>
        <v>24.137931034482762</v>
      </c>
      <c r="AB175" s="669">
        <f t="shared" si="47"/>
        <v>6.0975609756097615</v>
      </c>
      <c r="AC175" s="669">
        <f t="shared" si="48"/>
        <v>7.8947368421052655</v>
      </c>
      <c r="AD175" s="669">
        <f t="shared" si="49"/>
        <v>15.151515151515138</v>
      </c>
      <c r="AE175" s="669">
        <f t="shared" si="50"/>
        <v>32.000000000000007</v>
      </c>
      <c r="AF175" s="669">
        <f t="shared" si="51"/>
        <v>25</v>
      </c>
      <c r="AG175" s="669">
        <f t="shared" si="52"/>
        <v>100</v>
      </c>
      <c r="AH175" s="669">
        <f t="shared" si="53"/>
        <v>-58.333333333333329</v>
      </c>
      <c r="AI175" s="669">
        <f t="shared" si="54"/>
        <v>-81.679389312977108</v>
      </c>
      <c r="AJ175" s="669">
        <f t="shared" si="55"/>
        <v>4.3824701195219307</v>
      </c>
      <c r="AK175" s="669">
        <f t="shared" si="56"/>
        <v>8.18965517241379</v>
      </c>
      <c r="AL175" s="669">
        <f t="shared" si="57"/>
        <v>6.9124423963133674</v>
      </c>
      <c r="AM175" s="669">
        <f t="shared" si="58"/>
        <v>5.3398058252427161</v>
      </c>
      <c r="AN175" s="669">
        <f t="shared" si="59"/>
        <v>4.0404040404040442</v>
      </c>
      <c r="AO175" s="669">
        <f t="shared" si="60"/>
        <v>5.319148936170226</v>
      </c>
      <c r="AP175" s="669">
        <f t="shared" si="61"/>
        <v>9.302325581395344</v>
      </c>
      <c r="AQ175" s="669">
        <f t="shared" si="62"/>
        <v>10.256410256410241</v>
      </c>
      <c r="AR175" s="669">
        <f t="shared" si="63"/>
        <v>11.428571428571432</v>
      </c>
      <c r="AS175" s="670">
        <f t="shared" si="64"/>
        <v>10.83213818337979</v>
      </c>
      <c r="AT175" s="671">
        <f t="shared" si="65"/>
        <v>37.923288874608737</v>
      </c>
    </row>
    <row r="176" spans="1:46" ht="11.25" customHeight="1" x14ac:dyDescent="0.2">
      <c r="A176" s="501" t="s">
        <v>521</v>
      </c>
      <c r="B176" s="650" t="s">
        <v>522</v>
      </c>
      <c r="C176" s="497">
        <v>0.72750000000000004</v>
      </c>
      <c r="D176" s="653">
        <v>0.6100000000000001</v>
      </c>
      <c r="E176" s="498">
        <v>0.53749999999999998</v>
      </c>
      <c r="F176" s="498">
        <v>0.48749999999999999</v>
      </c>
      <c r="G176" s="498">
        <v>0.435</v>
      </c>
      <c r="H176" s="498">
        <v>0.37375000000000003</v>
      </c>
      <c r="I176" s="499"/>
      <c r="J176" s="498">
        <v>0.30499999999999999</v>
      </c>
      <c r="K176" s="496">
        <v>0.21625</v>
      </c>
      <c r="L176" s="499"/>
      <c r="M176" s="655">
        <v>0.19</v>
      </c>
      <c r="N176" s="656">
        <v>0.13250000000000001</v>
      </c>
      <c r="O176" s="656">
        <v>9.375E-2</v>
      </c>
      <c r="P176" s="652">
        <v>0</v>
      </c>
      <c r="Q176" s="652">
        <v>0</v>
      </c>
      <c r="R176" s="652">
        <v>0</v>
      </c>
      <c r="S176" s="652">
        <v>0</v>
      </c>
      <c r="T176" s="652">
        <v>0</v>
      </c>
      <c r="U176" s="652">
        <v>0</v>
      </c>
      <c r="V176" s="652">
        <v>0</v>
      </c>
      <c r="W176" s="652">
        <v>0</v>
      </c>
      <c r="X176" s="652">
        <v>3.6649999999999999E-3</v>
      </c>
      <c r="Y176" s="653">
        <f t="shared" si="44"/>
        <v>4.1124149999999995</v>
      </c>
      <c r="Z176" s="1019">
        <f t="shared" si="45"/>
        <v>19.262295081967196</v>
      </c>
      <c r="AA176" s="669">
        <f t="shared" si="46"/>
        <v>13.488372093023271</v>
      </c>
      <c r="AB176" s="669">
        <f t="shared" si="47"/>
        <v>10.256410256410264</v>
      </c>
      <c r="AC176" s="669">
        <f t="shared" si="48"/>
        <v>12.06896551724137</v>
      </c>
      <c r="AD176" s="669">
        <f t="shared" si="49"/>
        <v>16.387959866220726</v>
      </c>
      <c r="AE176" s="669">
        <f t="shared" si="50"/>
        <v>22.540983606557386</v>
      </c>
      <c r="AF176" s="669">
        <f t="shared" si="51"/>
        <v>41.040462427745659</v>
      </c>
      <c r="AG176" s="669">
        <f t="shared" si="52"/>
        <v>13.815789473684204</v>
      </c>
      <c r="AH176" s="669">
        <f t="shared" si="53"/>
        <v>43.396226415094333</v>
      </c>
      <c r="AI176" s="669">
        <f t="shared" si="54"/>
        <v>41.333333333333336</v>
      </c>
      <c r="AJ176" s="669" t="str">
        <f t="shared" si="55"/>
        <v>n/a</v>
      </c>
      <c r="AK176" s="669" t="str">
        <f t="shared" si="56"/>
        <v>n/a</v>
      </c>
      <c r="AL176" s="669" t="str">
        <f t="shared" si="57"/>
        <v>n/a</v>
      </c>
      <c r="AM176" s="669" t="str">
        <f t="shared" si="58"/>
        <v>n/a</v>
      </c>
      <c r="AN176" s="669" t="str">
        <f t="shared" si="59"/>
        <v>n/a</v>
      </c>
      <c r="AO176" s="669" t="str">
        <f t="shared" si="60"/>
        <v>n/a</v>
      </c>
      <c r="AP176" s="669" t="str">
        <f t="shared" si="61"/>
        <v>n/a</v>
      </c>
      <c r="AQ176" s="669" t="str">
        <f t="shared" si="62"/>
        <v>n/a</v>
      </c>
      <c r="AR176" s="669">
        <f t="shared" si="63"/>
        <v>-100</v>
      </c>
      <c r="AS176" s="670">
        <f t="shared" si="64"/>
        <v>12.144618006479794</v>
      </c>
      <c r="AT176" s="671">
        <f t="shared" si="65"/>
        <v>39.27461080507257</v>
      </c>
    </row>
    <row r="177" spans="1:46" ht="11.25" customHeight="1" x14ac:dyDescent="0.2">
      <c r="A177" s="500" t="s">
        <v>1038</v>
      </c>
      <c r="B177" s="495" t="s">
        <v>1039</v>
      </c>
      <c r="C177" s="497">
        <v>0.17</v>
      </c>
      <c r="D177" s="653">
        <v>0.14000000000000001</v>
      </c>
      <c r="E177" s="498">
        <v>0.12</v>
      </c>
      <c r="F177" s="498">
        <v>0.1</v>
      </c>
      <c r="G177" s="498">
        <v>0.09</v>
      </c>
      <c r="H177" s="498">
        <v>7.3300000000000004E-2</v>
      </c>
      <c r="I177" s="499" t="s">
        <v>90</v>
      </c>
      <c r="J177" s="498">
        <v>6.2440000000000002E-2</v>
      </c>
      <c r="K177" s="496">
        <v>5.3339999999999999E-2</v>
      </c>
      <c r="L177" s="499"/>
      <c r="M177" s="655">
        <v>4.444E-2</v>
      </c>
      <c r="N177" s="652">
        <v>0</v>
      </c>
      <c r="O177" s="652">
        <v>0</v>
      </c>
      <c r="P177" s="652">
        <v>0</v>
      </c>
      <c r="Q177" s="652">
        <v>0</v>
      </c>
      <c r="R177" s="652">
        <v>0</v>
      </c>
      <c r="S177" s="652">
        <v>0</v>
      </c>
      <c r="T177" s="652">
        <v>0</v>
      </c>
      <c r="U177" s="652">
        <v>0</v>
      </c>
      <c r="V177" s="652">
        <v>0</v>
      </c>
      <c r="W177" s="652">
        <v>0</v>
      </c>
      <c r="X177" s="652">
        <v>0</v>
      </c>
      <c r="Y177" s="653">
        <f t="shared" si="44"/>
        <v>0.85352000000000006</v>
      </c>
      <c r="Z177" s="1019">
        <f t="shared" si="45"/>
        <v>21.42857142857142</v>
      </c>
      <c r="AA177" s="669">
        <f t="shared" si="46"/>
        <v>16.666666666666675</v>
      </c>
      <c r="AB177" s="669">
        <f t="shared" si="47"/>
        <v>19.999999999999996</v>
      </c>
      <c r="AC177" s="669">
        <f t="shared" si="48"/>
        <v>11.111111111111116</v>
      </c>
      <c r="AD177" s="669">
        <f t="shared" si="49"/>
        <v>22.783083219645285</v>
      </c>
      <c r="AE177" s="669">
        <f t="shared" si="50"/>
        <v>17.392696989109545</v>
      </c>
      <c r="AF177" s="669">
        <f t="shared" si="51"/>
        <v>17.060367454068249</v>
      </c>
      <c r="AG177" s="669">
        <f t="shared" si="52"/>
        <v>20.027002700270025</v>
      </c>
      <c r="AH177" s="669" t="str">
        <f t="shared" si="53"/>
        <v>n/a</v>
      </c>
      <c r="AI177" s="669" t="str">
        <f t="shared" si="54"/>
        <v>n/a</v>
      </c>
      <c r="AJ177" s="669" t="str">
        <f t="shared" si="55"/>
        <v>n/a</v>
      </c>
      <c r="AK177" s="669" t="str">
        <f t="shared" si="56"/>
        <v>n/a</v>
      </c>
      <c r="AL177" s="669" t="str">
        <f t="shared" si="57"/>
        <v>n/a</v>
      </c>
      <c r="AM177" s="669" t="str">
        <f t="shared" si="58"/>
        <v>n/a</v>
      </c>
      <c r="AN177" s="669" t="str">
        <f t="shared" si="59"/>
        <v>n/a</v>
      </c>
      <c r="AO177" s="669" t="str">
        <f t="shared" si="60"/>
        <v>n/a</v>
      </c>
      <c r="AP177" s="669" t="str">
        <f t="shared" si="61"/>
        <v>n/a</v>
      </c>
      <c r="AQ177" s="669" t="str">
        <f t="shared" si="62"/>
        <v>n/a</v>
      </c>
      <c r="AR177" s="669" t="str">
        <f t="shared" si="63"/>
        <v>n/a</v>
      </c>
      <c r="AS177" s="670">
        <f t="shared" si="64"/>
        <v>18.30868744618029</v>
      </c>
      <c r="AT177" s="671">
        <f t="shared" si="65"/>
        <v>3.6344722102190241</v>
      </c>
    </row>
    <row r="178" spans="1:46" ht="11.25" customHeight="1" x14ac:dyDescent="0.2">
      <c r="A178" s="504" t="s">
        <v>1079</v>
      </c>
      <c r="B178" s="914" t="s">
        <v>1080</v>
      </c>
      <c r="C178" s="497">
        <v>2.8</v>
      </c>
      <c r="D178" s="486">
        <v>2.64</v>
      </c>
      <c r="E178" s="487">
        <v>2.4</v>
      </c>
      <c r="F178" s="487">
        <v>2</v>
      </c>
      <c r="G178" s="487">
        <v>1.88</v>
      </c>
      <c r="H178" s="487">
        <v>1.8</v>
      </c>
      <c r="I178" s="488"/>
      <c r="J178" s="487">
        <v>1.792</v>
      </c>
      <c r="K178" s="485">
        <v>1.1200000000000001</v>
      </c>
      <c r="L178" s="488"/>
      <c r="M178" s="505">
        <v>0.92</v>
      </c>
      <c r="N178" s="492">
        <v>0.92</v>
      </c>
      <c r="O178" s="493">
        <v>0.92</v>
      </c>
      <c r="P178" s="493">
        <v>0.68799999999999994</v>
      </c>
      <c r="Q178" s="493">
        <v>0.504</v>
      </c>
      <c r="R178" s="493">
        <v>0.36799999999999999</v>
      </c>
      <c r="S178" s="493">
        <v>0.20799999999999999</v>
      </c>
      <c r="T178" s="493">
        <v>0.112</v>
      </c>
      <c r="U178" s="492">
        <v>0</v>
      </c>
      <c r="V178" s="492">
        <v>0</v>
      </c>
      <c r="W178" s="492">
        <v>0</v>
      </c>
      <c r="X178" s="492">
        <v>0</v>
      </c>
      <c r="Y178" s="653">
        <f t="shared" si="44"/>
        <v>21.071999999999999</v>
      </c>
      <c r="Z178" s="1019">
        <f t="shared" si="45"/>
        <v>6.0606060606060552</v>
      </c>
      <c r="AA178" s="669">
        <f t="shared" si="46"/>
        <v>10.000000000000009</v>
      </c>
      <c r="AB178" s="669">
        <f t="shared" si="47"/>
        <v>19.999999999999996</v>
      </c>
      <c r="AC178" s="669">
        <f t="shared" si="48"/>
        <v>6.3829787234042534</v>
      </c>
      <c r="AD178" s="669">
        <f t="shared" si="49"/>
        <v>4.4444444444444287</v>
      </c>
      <c r="AE178" s="669">
        <f t="shared" si="50"/>
        <v>0.44642857142858094</v>
      </c>
      <c r="AF178" s="669">
        <f t="shared" si="51"/>
        <v>59.999999999999986</v>
      </c>
      <c r="AG178" s="669">
        <f t="shared" si="52"/>
        <v>21.739130434782616</v>
      </c>
      <c r="AH178" s="669">
        <f t="shared" si="53"/>
        <v>0</v>
      </c>
      <c r="AI178" s="669">
        <f t="shared" si="54"/>
        <v>0</v>
      </c>
      <c r="AJ178" s="669">
        <f t="shared" si="55"/>
        <v>33.720930232558153</v>
      </c>
      <c r="AK178" s="669">
        <f t="shared" si="56"/>
        <v>36.507936507936492</v>
      </c>
      <c r="AL178" s="669">
        <f t="shared" si="57"/>
        <v>36.956521739130444</v>
      </c>
      <c r="AM178" s="669">
        <f t="shared" si="58"/>
        <v>76.923076923076934</v>
      </c>
      <c r="AN178" s="669">
        <f t="shared" si="59"/>
        <v>85.714285714285694</v>
      </c>
      <c r="AO178" s="669" t="str">
        <f t="shared" si="60"/>
        <v>n/a</v>
      </c>
      <c r="AP178" s="669" t="str">
        <f t="shared" si="61"/>
        <v>n/a</v>
      </c>
      <c r="AQ178" s="669" t="str">
        <f t="shared" si="62"/>
        <v>n/a</v>
      </c>
      <c r="AR178" s="669" t="str">
        <f t="shared" si="63"/>
        <v>n/a</v>
      </c>
      <c r="AS178" s="670">
        <f t="shared" si="64"/>
        <v>26.593089290110242</v>
      </c>
      <c r="AT178" s="671">
        <f t="shared" si="65"/>
        <v>28.23617635482827</v>
      </c>
    </row>
    <row r="179" spans="1:46" ht="11.25" customHeight="1" x14ac:dyDescent="0.2">
      <c r="A179" s="501" t="s">
        <v>535</v>
      </c>
      <c r="B179" s="650" t="s">
        <v>536</v>
      </c>
      <c r="C179" s="497">
        <v>4.4400000000000004</v>
      </c>
      <c r="D179" s="497">
        <v>4.21</v>
      </c>
      <c r="E179" s="498">
        <v>4</v>
      </c>
      <c r="F179" s="498">
        <v>3.51</v>
      </c>
      <c r="G179" s="498">
        <v>2.81</v>
      </c>
      <c r="H179" s="498">
        <v>2.25</v>
      </c>
      <c r="I179" s="499"/>
      <c r="J179" s="498">
        <v>1.8</v>
      </c>
      <c r="K179" s="496">
        <v>1.325</v>
      </c>
      <c r="L179" s="499"/>
      <c r="M179" s="655">
        <v>0.875</v>
      </c>
      <c r="N179" s="652">
        <v>0.7</v>
      </c>
      <c r="O179" s="656">
        <v>0.6</v>
      </c>
      <c r="P179" s="656">
        <v>0.43</v>
      </c>
      <c r="Q179" s="656">
        <v>0.33</v>
      </c>
      <c r="R179" s="652">
        <v>0.3</v>
      </c>
      <c r="S179" s="652">
        <v>0.3</v>
      </c>
      <c r="T179" s="652">
        <v>0.3</v>
      </c>
      <c r="U179" s="652">
        <v>0.3</v>
      </c>
      <c r="V179" s="652">
        <v>0.3</v>
      </c>
      <c r="W179" s="652">
        <v>0.3</v>
      </c>
      <c r="X179" s="656">
        <v>0.28125</v>
      </c>
      <c r="Y179" s="653">
        <f t="shared" si="44"/>
        <v>29.361250000000002</v>
      </c>
      <c r="Z179" s="1019">
        <f t="shared" si="45"/>
        <v>5.463182897862251</v>
      </c>
      <c r="AA179" s="669">
        <f t="shared" si="46"/>
        <v>5.2499999999999991</v>
      </c>
      <c r="AB179" s="669">
        <f t="shared" si="47"/>
        <v>13.960113960113961</v>
      </c>
      <c r="AC179" s="669">
        <f t="shared" si="48"/>
        <v>24.911032028469737</v>
      </c>
      <c r="AD179" s="669">
        <f t="shared" si="49"/>
        <v>24.888888888888893</v>
      </c>
      <c r="AE179" s="669">
        <f t="shared" si="50"/>
        <v>25</v>
      </c>
      <c r="AF179" s="669">
        <f t="shared" si="51"/>
        <v>35.849056603773597</v>
      </c>
      <c r="AG179" s="669">
        <f t="shared" si="52"/>
        <v>51.428571428571423</v>
      </c>
      <c r="AH179" s="669">
        <f t="shared" si="53"/>
        <v>25</v>
      </c>
      <c r="AI179" s="669">
        <f t="shared" si="54"/>
        <v>16.666666666666675</v>
      </c>
      <c r="AJ179" s="669">
        <f t="shared" si="55"/>
        <v>39.534883720930239</v>
      </c>
      <c r="AK179" s="669">
        <f t="shared" si="56"/>
        <v>30.303030303030297</v>
      </c>
      <c r="AL179" s="669">
        <f t="shared" si="57"/>
        <v>10.000000000000009</v>
      </c>
      <c r="AM179" s="669">
        <f t="shared" si="58"/>
        <v>0</v>
      </c>
      <c r="AN179" s="669">
        <f t="shared" si="59"/>
        <v>0</v>
      </c>
      <c r="AO179" s="669">
        <f t="shared" si="60"/>
        <v>0</v>
      </c>
      <c r="AP179" s="669">
        <f t="shared" si="61"/>
        <v>0</v>
      </c>
      <c r="AQ179" s="669">
        <f t="shared" si="62"/>
        <v>0</v>
      </c>
      <c r="AR179" s="669">
        <f t="shared" si="63"/>
        <v>6.6666666666666652</v>
      </c>
      <c r="AS179" s="670">
        <f t="shared" si="64"/>
        <v>16.574847008682831</v>
      </c>
      <c r="AT179" s="671">
        <f t="shared" si="65"/>
        <v>15.55649231974739</v>
      </c>
    </row>
    <row r="180" spans="1:46" ht="11.25" customHeight="1" x14ac:dyDescent="0.2">
      <c r="A180" s="501" t="s">
        <v>515</v>
      </c>
      <c r="B180" s="650" t="s">
        <v>516</v>
      </c>
      <c r="C180" s="497">
        <v>1.4279999999999999</v>
      </c>
      <c r="D180" s="497">
        <v>1.33</v>
      </c>
      <c r="E180" s="498">
        <v>1.24</v>
      </c>
      <c r="F180" s="498">
        <v>1.1599999999999999</v>
      </c>
      <c r="G180" s="498">
        <v>1.08</v>
      </c>
      <c r="H180" s="498">
        <v>1.02</v>
      </c>
      <c r="I180" s="499"/>
      <c r="J180" s="498">
        <v>0.96</v>
      </c>
      <c r="K180" s="654">
        <v>0.84</v>
      </c>
      <c r="L180" s="499"/>
      <c r="M180" s="655">
        <v>0.66</v>
      </c>
      <c r="N180" s="656">
        <v>0.5</v>
      </c>
      <c r="O180" s="656">
        <v>0.36</v>
      </c>
      <c r="P180" s="656">
        <v>0.2</v>
      </c>
      <c r="Q180" s="652">
        <v>0</v>
      </c>
      <c r="R180" s="652">
        <v>0</v>
      </c>
      <c r="S180" s="652">
        <v>0</v>
      </c>
      <c r="T180" s="652">
        <v>0</v>
      </c>
      <c r="U180" s="652">
        <v>1.0900000000000001</v>
      </c>
      <c r="V180" s="652">
        <v>1.46</v>
      </c>
      <c r="W180" s="652">
        <v>1.46</v>
      </c>
      <c r="X180" s="652">
        <v>1.39</v>
      </c>
      <c r="Y180" s="653">
        <f t="shared" si="44"/>
        <v>16.178000000000001</v>
      </c>
      <c r="Z180" s="1019">
        <f t="shared" si="45"/>
        <v>7.3684210526315574</v>
      </c>
      <c r="AA180" s="669">
        <f t="shared" si="46"/>
        <v>7.258064516129048</v>
      </c>
      <c r="AB180" s="669">
        <f t="shared" si="47"/>
        <v>6.8965517241379448</v>
      </c>
      <c r="AC180" s="669">
        <f t="shared" si="48"/>
        <v>7.4074074074073959</v>
      </c>
      <c r="AD180" s="669">
        <f t="shared" si="49"/>
        <v>5.8823529411764719</v>
      </c>
      <c r="AE180" s="669">
        <f t="shared" si="50"/>
        <v>6.25</v>
      </c>
      <c r="AF180" s="669">
        <f t="shared" si="51"/>
        <v>14.285714285714279</v>
      </c>
      <c r="AG180" s="669">
        <f t="shared" si="52"/>
        <v>27.27272727272727</v>
      </c>
      <c r="AH180" s="669">
        <f t="shared" si="53"/>
        <v>32.000000000000007</v>
      </c>
      <c r="AI180" s="669">
        <f t="shared" si="54"/>
        <v>38.888888888888886</v>
      </c>
      <c r="AJ180" s="669">
        <f t="shared" si="55"/>
        <v>79.999999999999986</v>
      </c>
      <c r="AK180" s="669" t="str">
        <f t="shared" si="56"/>
        <v>n/a</v>
      </c>
      <c r="AL180" s="669" t="str">
        <f t="shared" si="57"/>
        <v>n/a</v>
      </c>
      <c r="AM180" s="669" t="str">
        <f t="shared" si="58"/>
        <v>n/a</v>
      </c>
      <c r="AN180" s="669" t="str">
        <f t="shared" si="59"/>
        <v>n/a</v>
      </c>
      <c r="AO180" s="669">
        <f t="shared" si="60"/>
        <v>-100</v>
      </c>
      <c r="AP180" s="669">
        <f t="shared" si="61"/>
        <v>-25.342465753424648</v>
      </c>
      <c r="AQ180" s="669">
        <f t="shared" si="62"/>
        <v>0</v>
      </c>
      <c r="AR180" s="669">
        <f t="shared" si="63"/>
        <v>5.0359712230215958</v>
      </c>
      <c r="AS180" s="670">
        <f t="shared" si="64"/>
        <v>7.5469089038939865</v>
      </c>
      <c r="AT180" s="671">
        <f t="shared" si="65"/>
        <v>37.778076452924573</v>
      </c>
    </row>
    <row r="181" spans="1:46" ht="11.25" customHeight="1" x14ac:dyDescent="0.2">
      <c r="A181" s="500" t="s">
        <v>488</v>
      </c>
      <c r="B181" s="650" t="s">
        <v>489</v>
      </c>
      <c r="C181" s="497">
        <v>1.391</v>
      </c>
      <c r="D181" s="497">
        <v>1.2764099999999998</v>
      </c>
      <c r="E181" s="498">
        <v>1.1367400000000001</v>
      </c>
      <c r="F181" s="498">
        <v>0.98565999999999998</v>
      </c>
      <c r="G181" s="498">
        <v>0.90500000000000003</v>
      </c>
      <c r="H181" s="498">
        <v>0.83040000000000003</v>
      </c>
      <c r="I181" s="499"/>
      <c r="J181" s="498">
        <v>0.75022999999999995</v>
      </c>
      <c r="K181" s="496">
        <v>0.65649999999999997</v>
      </c>
      <c r="L181" s="499"/>
      <c r="M181" s="655">
        <v>0.52350000000000008</v>
      </c>
      <c r="N181" s="656">
        <v>0.44550000000000001</v>
      </c>
      <c r="O181" s="656">
        <v>0.4335</v>
      </c>
      <c r="P181" s="656">
        <v>0.39250000000000002</v>
      </c>
      <c r="Q181" s="656">
        <v>0.28749999999999998</v>
      </c>
      <c r="R181" s="656">
        <v>0.24049999999999999</v>
      </c>
      <c r="S181" s="656">
        <v>0.18124999999999999</v>
      </c>
      <c r="T181" s="656">
        <v>0.16667999999999999</v>
      </c>
      <c r="U181" s="656">
        <v>0.14334</v>
      </c>
      <c r="V181" s="656">
        <v>0.13</v>
      </c>
      <c r="W181" s="656">
        <v>0.11666</v>
      </c>
      <c r="X181" s="656">
        <v>0.1</v>
      </c>
      <c r="Y181" s="653">
        <f t="shared" si="44"/>
        <v>11.092870000000003</v>
      </c>
      <c r="Z181" s="1019">
        <f t="shared" si="45"/>
        <v>8.9775228962480913</v>
      </c>
      <c r="AA181" s="669">
        <f t="shared" si="46"/>
        <v>12.286890581839272</v>
      </c>
      <c r="AB181" s="669">
        <f t="shared" si="47"/>
        <v>15.327800661485714</v>
      </c>
      <c r="AC181" s="669">
        <f t="shared" si="48"/>
        <v>8.912707182320446</v>
      </c>
      <c r="AD181" s="669">
        <f t="shared" si="49"/>
        <v>8.9836223506743806</v>
      </c>
      <c r="AE181" s="669">
        <f t="shared" si="50"/>
        <v>10.686056276075352</v>
      </c>
      <c r="AF181" s="669">
        <f t="shared" si="51"/>
        <v>14.277227722772267</v>
      </c>
      <c r="AG181" s="669">
        <f t="shared" si="52"/>
        <v>25.405921680993295</v>
      </c>
      <c r="AH181" s="669">
        <f t="shared" si="53"/>
        <v>17.508417508417516</v>
      </c>
      <c r="AI181" s="669">
        <f t="shared" si="54"/>
        <v>2.7681660899653959</v>
      </c>
      <c r="AJ181" s="669">
        <f t="shared" si="55"/>
        <v>10.445859872611463</v>
      </c>
      <c r="AK181" s="669">
        <f t="shared" si="56"/>
        <v>36.521739130434796</v>
      </c>
      <c r="AL181" s="669">
        <f t="shared" si="57"/>
        <v>19.542619542619533</v>
      </c>
      <c r="AM181" s="669">
        <f t="shared" si="58"/>
        <v>32.689655172413801</v>
      </c>
      <c r="AN181" s="669">
        <f t="shared" si="59"/>
        <v>8.7413006959443216</v>
      </c>
      <c r="AO181" s="669">
        <f t="shared" si="60"/>
        <v>16.28296358308916</v>
      </c>
      <c r="AP181" s="669">
        <f t="shared" si="61"/>
        <v>10.261538461538455</v>
      </c>
      <c r="AQ181" s="669">
        <f t="shared" si="62"/>
        <v>11.434939139379408</v>
      </c>
      <c r="AR181" s="669">
        <f t="shared" si="63"/>
        <v>16.659999999999986</v>
      </c>
      <c r="AS181" s="670">
        <f t="shared" si="64"/>
        <v>15.142892028885402</v>
      </c>
      <c r="AT181" s="671">
        <f t="shared" si="65"/>
        <v>8.485767824928697</v>
      </c>
    </row>
    <row r="182" spans="1:46" ht="11.25" customHeight="1" x14ac:dyDescent="0.2">
      <c r="A182" s="501" t="s">
        <v>1081</v>
      </c>
      <c r="B182" s="650" t="s">
        <v>1082</v>
      </c>
      <c r="C182" s="497">
        <v>0.39</v>
      </c>
      <c r="D182" s="497">
        <v>0.35000000000000003</v>
      </c>
      <c r="E182" s="498">
        <v>0.31</v>
      </c>
      <c r="F182" s="498">
        <v>0.27</v>
      </c>
      <c r="G182" s="498">
        <v>0.24</v>
      </c>
      <c r="H182" s="498">
        <v>0.11</v>
      </c>
      <c r="I182" s="499"/>
      <c r="J182" s="498">
        <v>0.06</v>
      </c>
      <c r="K182" s="654">
        <v>0</v>
      </c>
      <c r="L182" s="499"/>
      <c r="M182" s="503">
        <v>0</v>
      </c>
      <c r="N182" s="652">
        <v>0</v>
      </c>
      <c r="O182" s="652">
        <v>0</v>
      </c>
      <c r="P182" s="652">
        <v>0</v>
      </c>
      <c r="Q182" s="652">
        <v>0</v>
      </c>
      <c r="R182" s="652">
        <v>0</v>
      </c>
      <c r="S182" s="652">
        <v>0</v>
      </c>
      <c r="T182" s="652">
        <v>0</v>
      </c>
      <c r="U182" s="652">
        <v>0</v>
      </c>
      <c r="V182" s="652">
        <v>0</v>
      </c>
      <c r="W182" s="652">
        <v>0</v>
      </c>
      <c r="X182" s="652">
        <v>0</v>
      </c>
      <c r="Y182" s="653">
        <f t="shared" si="44"/>
        <v>1.7300000000000002</v>
      </c>
      <c r="Z182" s="1019">
        <f t="shared" si="45"/>
        <v>11.428571428571432</v>
      </c>
      <c r="AA182" s="669">
        <f t="shared" si="46"/>
        <v>12.903225806451623</v>
      </c>
      <c r="AB182" s="669">
        <f t="shared" si="47"/>
        <v>14.814814814814813</v>
      </c>
      <c r="AC182" s="669">
        <f t="shared" si="48"/>
        <v>12.500000000000021</v>
      </c>
      <c r="AD182" s="669">
        <f t="shared" si="49"/>
        <v>118.18181818181816</v>
      </c>
      <c r="AE182" s="669">
        <f t="shared" si="50"/>
        <v>83.333333333333343</v>
      </c>
      <c r="AF182" s="669" t="str">
        <f t="shared" si="51"/>
        <v>n/a</v>
      </c>
      <c r="AG182" s="669" t="str">
        <f t="shared" si="52"/>
        <v>n/a</v>
      </c>
      <c r="AH182" s="669" t="str">
        <f t="shared" si="53"/>
        <v>n/a</v>
      </c>
      <c r="AI182" s="669" t="str">
        <f t="shared" si="54"/>
        <v>n/a</v>
      </c>
      <c r="AJ182" s="669" t="str">
        <f t="shared" si="55"/>
        <v>n/a</v>
      </c>
      <c r="AK182" s="669" t="str">
        <f t="shared" si="56"/>
        <v>n/a</v>
      </c>
      <c r="AL182" s="669" t="str">
        <f t="shared" si="57"/>
        <v>n/a</v>
      </c>
      <c r="AM182" s="669" t="str">
        <f t="shared" si="58"/>
        <v>n/a</v>
      </c>
      <c r="AN182" s="669" t="str">
        <f t="shared" si="59"/>
        <v>n/a</v>
      </c>
      <c r="AO182" s="669" t="str">
        <f t="shared" si="60"/>
        <v>n/a</v>
      </c>
      <c r="AP182" s="669" t="str">
        <f t="shared" si="61"/>
        <v>n/a</v>
      </c>
      <c r="AQ182" s="669" t="str">
        <f t="shared" si="62"/>
        <v>n/a</v>
      </c>
      <c r="AR182" s="669" t="str">
        <f t="shared" si="63"/>
        <v>n/a</v>
      </c>
      <c r="AS182" s="670">
        <f t="shared" si="64"/>
        <v>42.193627260831569</v>
      </c>
      <c r="AT182" s="671">
        <f t="shared" si="65"/>
        <v>46.695626612684691</v>
      </c>
    </row>
    <row r="183" spans="1:46" ht="11.25" customHeight="1" x14ac:dyDescent="0.2">
      <c r="A183" s="657" t="s">
        <v>502</v>
      </c>
      <c r="B183" s="507" t="s">
        <v>503</v>
      </c>
      <c r="C183" s="497">
        <v>1.1120000000000001</v>
      </c>
      <c r="D183" s="497">
        <v>1.07</v>
      </c>
      <c r="E183" s="513">
        <v>1.03</v>
      </c>
      <c r="F183" s="513">
        <v>0.99</v>
      </c>
      <c r="G183" s="513">
        <v>0.95</v>
      </c>
      <c r="H183" s="513">
        <v>0.83</v>
      </c>
      <c r="I183" s="514"/>
      <c r="J183" s="513">
        <v>0.81</v>
      </c>
      <c r="K183" s="509">
        <v>0.79</v>
      </c>
      <c r="L183" s="514"/>
      <c r="M183" s="510">
        <v>0.78</v>
      </c>
      <c r="N183" s="516">
        <v>0.76</v>
      </c>
      <c r="O183" s="516">
        <v>0.73</v>
      </c>
      <c r="P183" s="516">
        <v>0.68</v>
      </c>
      <c r="Q183" s="516">
        <v>0.6</v>
      </c>
      <c r="R183" s="517">
        <v>0.3</v>
      </c>
      <c r="S183" s="517">
        <v>0.4</v>
      </c>
      <c r="T183" s="517">
        <v>0.79249999999999998</v>
      </c>
      <c r="U183" s="517">
        <v>1.07</v>
      </c>
      <c r="V183" s="517">
        <v>1.5</v>
      </c>
      <c r="W183" s="517">
        <v>1.5</v>
      </c>
      <c r="X183" s="517">
        <v>1.5</v>
      </c>
      <c r="Y183" s="653">
        <f t="shared" si="44"/>
        <v>18.194500000000005</v>
      </c>
      <c r="Z183" s="1019">
        <f t="shared" si="45"/>
        <v>3.9252336448598157</v>
      </c>
      <c r="AA183" s="669">
        <f t="shared" si="46"/>
        <v>3.8834951456310662</v>
      </c>
      <c r="AB183" s="669">
        <f t="shared" si="47"/>
        <v>4.0404040404040442</v>
      </c>
      <c r="AC183" s="669">
        <f t="shared" si="48"/>
        <v>4.2105263157894868</v>
      </c>
      <c r="AD183" s="669">
        <f t="shared" si="49"/>
        <v>14.457831325301207</v>
      </c>
      <c r="AE183" s="669">
        <f t="shared" si="50"/>
        <v>2.4691358024691246</v>
      </c>
      <c r="AF183" s="669">
        <f t="shared" si="51"/>
        <v>2.5316455696202445</v>
      </c>
      <c r="AG183" s="669">
        <f t="shared" si="52"/>
        <v>1.2820512820512775</v>
      </c>
      <c r="AH183" s="669">
        <f t="shared" si="53"/>
        <v>2.6315789473684292</v>
      </c>
      <c r="AI183" s="669">
        <f t="shared" si="54"/>
        <v>4.1095890410958846</v>
      </c>
      <c r="AJ183" s="669">
        <f t="shared" si="55"/>
        <v>7.3529411764705843</v>
      </c>
      <c r="AK183" s="669">
        <f t="shared" si="56"/>
        <v>13.333333333333353</v>
      </c>
      <c r="AL183" s="669">
        <f t="shared" si="57"/>
        <v>100</v>
      </c>
      <c r="AM183" s="669">
        <f t="shared" si="58"/>
        <v>-25.000000000000011</v>
      </c>
      <c r="AN183" s="669">
        <f t="shared" si="59"/>
        <v>-49.526813880126177</v>
      </c>
      <c r="AO183" s="669">
        <f t="shared" si="60"/>
        <v>-25.934579439252346</v>
      </c>
      <c r="AP183" s="669">
        <f t="shared" si="61"/>
        <v>-28.666666666666664</v>
      </c>
      <c r="AQ183" s="669">
        <f t="shared" si="62"/>
        <v>0</v>
      </c>
      <c r="AR183" s="669">
        <f t="shared" si="63"/>
        <v>0</v>
      </c>
      <c r="AS183" s="670">
        <f t="shared" si="64"/>
        <v>1.8473529283341752</v>
      </c>
      <c r="AT183" s="671">
        <f t="shared" si="65"/>
        <v>28.916375774287509</v>
      </c>
    </row>
    <row r="184" spans="1:46" ht="11.25" customHeight="1" x14ac:dyDescent="0.2">
      <c r="A184" s="500" t="s">
        <v>1089</v>
      </c>
      <c r="B184" s="650" t="s">
        <v>1090</v>
      </c>
      <c r="C184" s="497">
        <v>1.26</v>
      </c>
      <c r="D184" s="497">
        <v>1.1200000000000001</v>
      </c>
      <c r="E184" s="498">
        <v>1.04</v>
      </c>
      <c r="F184" s="498">
        <v>1</v>
      </c>
      <c r="G184" s="498">
        <v>0.86</v>
      </c>
      <c r="H184" s="498">
        <v>0.8</v>
      </c>
      <c r="I184" s="499"/>
      <c r="J184" s="498">
        <v>0.72</v>
      </c>
      <c r="K184" s="496">
        <v>0.6</v>
      </c>
      <c r="L184" s="499"/>
      <c r="M184" s="655">
        <v>0.4</v>
      </c>
      <c r="N184" s="652">
        <v>0.2</v>
      </c>
      <c r="O184" s="652">
        <v>0.76</v>
      </c>
      <c r="P184" s="656">
        <v>0.8</v>
      </c>
      <c r="Q184" s="656">
        <v>0.48</v>
      </c>
      <c r="R184" s="656">
        <v>0.44</v>
      </c>
      <c r="S184" s="656">
        <v>0.2</v>
      </c>
      <c r="T184" s="652">
        <v>0</v>
      </c>
      <c r="U184" s="652">
        <v>0</v>
      </c>
      <c r="V184" s="652">
        <v>0</v>
      </c>
      <c r="W184" s="652">
        <v>0</v>
      </c>
      <c r="X184" s="652">
        <v>0</v>
      </c>
      <c r="Y184" s="653">
        <f t="shared" si="44"/>
        <v>10.68</v>
      </c>
      <c r="Z184" s="1019">
        <f t="shared" si="45"/>
        <v>12.5</v>
      </c>
      <c r="AA184" s="669">
        <f t="shared" si="46"/>
        <v>7.6923076923077094</v>
      </c>
      <c r="AB184" s="669">
        <f t="shared" si="47"/>
        <v>4.0000000000000036</v>
      </c>
      <c r="AC184" s="669">
        <f t="shared" si="48"/>
        <v>16.279069767441868</v>
      </c>
      <c r="AD184" s="669">
        <f t="shared" si="49"/>
        <v>7.4999999999999956</v>
      </c>
      <c r="AE184" s="669">
        <f t="shared" si="50"/>
        <v>11.111111111111116</v>
      </c>
      <c r="AF184" s="669">
        <f t="shared" si="51"/>
        <v>19.999999999999996</v>
      </c>
      <c r="AG184" s="669">
        <f t="shared" si="52"/>
        <v>49.999999999999979</v>
      </c>
      <c r="AH184" s="669">
        <f t="shared" si="53"/>
        <v>100</v>
      </c>
      <c r="AI184" s="669">
        <f t="shared" si="54"/>
        <v>-73.684210526315795</v>
      </c>
      <c r="AJ184" s="669">
        <f t="shared" si="55"/>
        <v>-5.0000000000000044</v>
      </c>
      <c r="AK184" s="669">
        <f t="shared" si="56"/>
        <v>66.666666666666671</v>
      </c>
      <c r="AL184" s="669">
        <f t="shared" si="57"/>
        <v>9.0909090909090828</v>
      </c>
      <c r="AM184" s="669">
        <f t="shared" si="58"/>
        <v>119.99999999999997</v>
      </c>
      <c r="AN184" s="669" t="str">
        <f t="shared" si="59"/>
        <v>n/a</v>
      </c>
      <c r="AO184" s="669" t="str">
        <f t="shared" si="60"/>
        <v>n/a</v>
      </c>
      <c r="AP184" s="669" t="str">
        <f t="shared" si="61"/>
        <v>n/a</v>
      </c>
      <c r="AQ184" s="669" t="str">
        <f t="shared" si="62"/>
        <v>n/a</v>
      </c>
      <c r="AR184" s="669" t="str">
        <f t="shared" si="63"/>
        <v>n/a</v>
      </c>
      <c r="AS184" s="670">
        <f t="shared" si="64"/>
        <v>24.7254181287229</v>
      </c>
      <c r="AT184" s="671">
        <f t="shared" si="65"/>
        <v>47.55461656042479</v>
      </c>
    </row>
    <row r="185" spans="1:46" ht="11.25" customHeight="1" x14ac:dyDescent="0.2">
      <c r="A185" s="501" t="s">
        <v>1091</v>
      </c>
      <c r="B185" s="650" t="s">
        <v>1092</v>
      </c>
      <c r="C185" s="497">
        <v>1</v>
      </c>
      <c r="D185" s="497">
        <v>0.88</v>
      </c>
      <c r="E185" s="498">
        <v>0.77</v>
      </c>
      <c r="F185" s="498">
        <v>0.7</v>
      </c>
      <c r="G185" s="498">
        <v>0.54</v>
      </c>
      <c r="H185" s="498">
        <v>0.41</v>
      </c>
      <c r="I185" s="499"/>
      <c r="J185" s="498">
        <v>0.34</v>
      </c>
      <c r="K185" s="496">
        <v>0.22</v>
      </c>
      <c r="L185" s="499"/>
      <c r="M185" s="503">
        <v>0.04</v>
      </c>
      <c r="N185" s="652">
        <v>7.0000000000000007E-2</v>
      </c>
      <c r="O185" s="652">
        <v>0.57999999999999996</v>
      </c>
      <c r="P185" s="656">
        <v>0.66</v>
      </c>
      <c r="Q185" s="656">
        <v>0.56999999999999995</v>
      </c>
      <c r="R185" s="656">
        <v>0.39</v>
      </c>
      <c r="S185" s="656">
        <v>0.25762000000000002</v>
      </c>
      <c r="T185" s="656">
        <v>0.14286000000000001</v>
      </c>
      <c r="U185" s="652">
        <v>0</v>
      </c>
      <c r="V185" s="652">
        <v>0</v>
      </c>
      <c r="W185" s="652">
        <v>0</v>
      </c>
      <c r="X185" s="652">
        <v>0</v>
      </c>
      <c r="Y185" s="653">
        <f t="shared" si="44"/>
        <v>7.5704799999999999</v>
      </c>
      <c r="Z185" s="1019">
        <f t="shared" si="45"/>
        <v>13.636363636363647</v>
      </c>
      <c r="AA185" s="669">
        <f t="shared" si="46"/>
        <v>14.285714285714279</v>
      </c>
      <c r="AB185" s="669">
        <f t="shared" si="47"/>
        <v>10.000000000000009</v>
      </c>
      <c r="AC185" s="669">
        <f t="shared" si="48"/>
        <v>29.629629629629605</v>
      </c>
      <c r="AD185" s="669">
        <f t="shared" si="49"/>
        <v>31.707317073170739</v>
      </c>
      <c r="AE185" s="669">
        <f t="shared" si="50"/>
        <v>20.588235294117641</v>
      </c>
      <c r="AF185" s="669">
        <f t="shared" si="51"/>
        <v>54.545454545454561</v>
      </c>
      <c r="AG185" s="669">
        <f t="shared" si="52"/>
        <v>450</v>
      </c>
      <c r="AH185" s="669">
        <f t="shared" si="53"/>
        <v>-42.857142857142861</v>
      </c>
      <c r="AI185" s="669">
        <f t="shared" si="54"/>
        <v>-87.931034482758619</v>
      </c>
      <c r="AJ185" s="669">
        <f t="shared" si="55"/>
        <v>-12.121212121212132</v>
      </c>
      <c r="AK185" s="669">
        <f t="shared" si="56"/>
        <v>15.789473684210531</v>
      </c>
      <c r="AL185" s="669">
        <f t="shared" si="57"/>
        <v>46.153846153846146</v>
      </c>
      <c r="AM185" s="669">
        <f t="shared" si="58"/>
        <v>51.385761975001934</v>
      </c>
      <c r="AN185" s="669">
        <f t="shared" si="59"/>
        <v>80.330393392132152</v>
      </c>
      <c r="AO185" s="669" t="str">
        <f t="shared" si="60"/>
        <v>n/a</v>
      </c>
      <c r="AP185" s="669" t="str">
        <f t="shared" si="61"/>
        <v>n/a</v>
      </c>
      <c r="AQ185" s="669" t="str">
        <f t="shared" si="62"/>
        <v>n/a</v>
      </c>
      <c r="AR185" s="669" t="str">
        <f t="shared" si="63"/>
        <v>n/a</v>
      </c>
      <c r="AS185" s="670">
        <f t="shared" si="64"/>
        <v>45.009520013901842</v>
      </c>
      <c r="AT185" s="671">
        <f t="shared" si="65"/>
        <v>119.24554755161694</v>
      </c>
    </row>
    <row r="186" spans="1:46" ht="11.25" customHeight="1" x14ac:dyDescent="0.2">
      <c r="A186" s="501" t="s">
        <v>518</v>
      </c>
      <c r="B186" s="650" t="s">
        <v>519</v>
      </c>
      <c r="C186" s="497">
        <v>0.9</v>
      </c>
      <c r="D186" s="497">
        <v>0.73</v>
      </c>
      <c r="E186" s="498">
        <v>0.69</v>
      </c>
      <c r="F186" s="498">
        <v>0.62</v>
      </c>
      <c r="G186" s="498">
        <v>0.56999999999999995</v>
      </c>
      <c r="H186" s="498">
        <v>0.45500000000000002</v>
      </c>
      <c r="I186" s="499"/>
      <c r="J186" s="502">
        <v>0.44</v>
      </c>
      <c r="K186" s="496">
        <v>0.43</v>
      </c>
      <c r="L186" s="499"/>
      <c r="M186" s="655">
        <v>0.37</v>
      </c>
      <c r="N186" s="656">
        <v>0.33</v>
      </c>
      <c r="O186" s="652">
        <v>0.32</v>
      </c>
      <c r="P186" s="656">
        <v>0.28999999999999998</v>
      </c>
      <c r="Q186" s="656">
        <v>7.0000000000000007E-2</v>
      </c>
      <c r="R186" s="652">
        <v>0</v>
      </c>
      <c r="S186" s="652">
        <v>0</v>
      </c>
      <c r="T186" s="652">
        <v>0</v>
      </c>
      <c r="U186" s="652">
        <v>0</v>
      </c>
      <c r="V186" s="652">
        <v>0</v>
      </c>
      <c r="W186" s="652">
        <v>0</v>
      </c>
      <c r="X186" s="652">
        <v>0</v>
      </c>
      <c r="Y186" s="653">
        <f t="shared" si="44"/>
        <v>6.2150000000000007</v>
      </c>
      <c r="Z186" s="1019">
        <f t="shared" si="45"/>
        <v>23.287671232876718</v>
      </c>
      <c r="AA186" s="669">
        <f t="shared" si="46"/>
        <v>5.7971014492753659</v>
      </c>
      <c r="AB186" s="669">
        <f t="shared" si="47"/>
        <v>11.290322580645151</v>
      </c>
      <c r="AC186" s="669">
        <f t="shared" si="48"/>
        <v>8.7719298245614077</v>
      </c>
      <c r="AD186" s="669">
        <f t="shared" si="49"/>
        <v>25.274725274725252</v>
      </c>
      <c r="AE186" s="669">
        <f t="shared" si="50"/>
        <v>3.4090909090909172</v>
      </c>
      <c r="AF186" s="669">
        <f t="shared" si="51"/>
        <v>2.3255813953488413</v>
      </c>
      <c r="AG186" s="669">
        <f t="shared" si="52"/>
        <v>16.216216216216207</v>
      </c>
      <c r="AH186" s="669">
        <f t="shared" si="53"/>
        <v>12.12121212121211</v>
      </c>
      <c r="AI186" s="669">
        <f t="shared" si="54"/>
        <v>3.125</v>
      </c>
      <c r="AJ186" s="669">
        <f t="shared" si="55"/>
        <v>10.344827586206918</v>
      </c>
      <c r="AK186" s="669">
        <f t="shared" si="56"/>
        <v>314.28571428571422</v>
      </c>
      <c r="AL186" s="669" t="str">
        <f t="shared" si="57"/>
        <v>n/a</v>
      </c>
      <c r="AM186" s="669" t="str">
        <f t="shared" si="58"/>
        <v>n/a</v>
      </c>
      <c r="AN186" s="669" t="str">
        <f t="shared" si="59"/>
        <v>n/a</v>
      </c>
      <c r="AO186" s="669" t="str">
        <f t="shared" si="60"/>
        <v>n/a</v>
      </c>
      <c r="AP186" s="669" t="str">
        <f t="shared" si="61"/>
        <v>n/a</v>
      </c>
      <c r="AQ186" s="669" t="str">
        <f t="shared" si="62"/>
        <v>n/a</v>
      </c>
      <c r="AR186" s="669" t="str">
        <f t="shared" si="63"/>
        <v>n/a</v>
      </c>
      <c r="AS186" s="670">
        <f t="shared" si="64"/>
        <v>36.354116072989427</v>
      </c>
      <c r="AT186" s="671">
        <f t="shared" si="65"/>
        <v>87.842266588781044</v>
      </c>
    </row>
    <row r="187" spans="1:46" ht="11.25" customHeight="1" x14ac:dyDescent="0.2">
      <c r="A187" s="480" t="s">
        <v>1113</v>
      </c>
      <c r="B187" s="914" t="s">
        <v>1114</v>
      </c>
      <c r="C187" s="497">
        <v>1.8</v>
      </c>
      <c r="D187" s="497">
        <v>1.6400000000000001</v>
      </c>
      <c r="E187" s="487">
        <v>1.4550000000000001</v>
      </c>
      <c r="F187" s="487">
        <v>1.155</v>
      </c>
      <c r="G187" s="487">
        <v>0.79</v>
      </c>
      <c r="H187" s="487">
        <v>0.48</v>
      </c>
      <c r="I187" s="488"/>
      <c r="J187" s="489">
        <v>0</v>
      </c>
      <c r="K187" s="490">
        <v>0</v>
      </c>
      <c r="L187" s="488"/>
      <c r="M187" s="505">
        <v>0</v>
      </c>
      <c r="N187" s="492">
        <v>0</v>
      </c>
      <c r="O187" s="492">
        <v>0</v>
      </c>
      <c r="P187" s="492">
        <v>0</v>
      </c>
      <c r="Q187" s="492">
        <v>0</v>
      </c>
      <c r="R187" s="492">
        <v>0</v>
      </c>
      <c r="S187" s="492">
        <v>0</v>
      </c>
      <c r="T187" s="492">
        <v>0</v>
      </c>
      <c r="U187" s="492">
        <v>0</v>
      </c>
      <c r="V187" s="492">
        <v>0</v>
      </c>
      <c r="W187" s="492">
        <v>0</v>
      </c>
      <c r="X187" s="492">
        <v>0</v>
      </c>
      <c r="Y187" s="653">
        <f t="shared" si="44"/>
        <v>7.32</v>
      </c>
      <c r="Z187" s="1019">
        <f t="shared" si="45"/>
        <v>9.7560975609755971</v>
      </c>
      <c r="AA187" s="669">
        <f t="shared" si="46"/>
        <v>12.714776632302405</v>
      </c>
      <c r="AB187" s="669">
        <f t="shared" si="47"/>
        <v>25.974025974025984</v>
      </c>
      <c r="AC187" s="669">
        <f t="shared" si="48"/>
        <v>46.202531645569621</v>
      </c>
      <c r="AD187" s="669">
        <f t="shared" si="49"/>
        <v>64.583333333333343</v>
      </c>
      <c r="AE187" s="669" t="str">
        <f t="shared" si="50"/>
        <v>n/a</v>
      </c>
      <c r="AF187" s="669" t="str">
        <f t="shared" si="51"/>
        <v>n/a</v>
      </c>
      <c r="AG187" s="669" t="str">
        <f t="shared" si="52"/>
        <v>n/a</v>
      </c>
      <c r="AH187" s="669" t="str">
        <f t="shared" si="53"/>
        <v>n/a</v>
      </c>
      <c r="AI187" s="669" t="str">
        <f t="shared" si="54"/>
        <v>n/a</v>
      </c>
      <c r="AJ187" s="669" t="str">
        <f t="shared" si="55"/>
        <v>n/a</v>
      </c>
      <c r="AK187" s="669" t="str">
        <f t="shared" si="56"/>
        <v>n/a</v>
      </c>
      <c r="AL187" s="669" t="str">
        <f t="shared" si="57"/>
        <v>n/a</v>
      </c>
      <c r="AM187" s="669" t="str">
        <f t="shared" si="58"/>
        <v>n/a</v>
      </c>
      <c r="AN187" s="669" t="str">
        <f t="shared" si="59"/>
        <v>n/a</v>
      </c>
      <c r="AO187" s="669" t="str">
        <f t="shared" si="60"/>
        <v>n/a</v>
      </c>
      <c r="AP187" s="669" t="str">
        <f t="shared" si="61"/>
        <v>n/a</v>
      </c>
      <c r="AQ187" s="669" t="str">
        <f t="shared" si="62"/>
        <v>n/a</v>
      </c>
      <c r="AR187" s="669" t="str">
        <f t="shared" si="63"/>
        <v>n/a</v>
      </c>
      <c r="AS187" s="670">
        <f t="shared" si="64"/>
        <v>31.846153029241389</v>
      </c>
      <c r="AT187" s="671">
        <f t="shared" si="65"/>
        <v>23.271713359908631</v>
      </c>
    </row>
    <row r="188" spans="1:46" ht="11.25" customHeight="1" x14ac:dyDescent="0.2">
      <c r="A188" s="501" t="s">
        <v>1101</v>
      </c>
      <c r="B188" s="650" t="s">
        <v>1102</v>
      </c>
      <c r="C188" s="497">
        <v>4.0199999999999996</v>
      </c>
      <c r="D188" s="497">
        <v>3.6</v>
      </c>
      <c r="E188" s="498">
        <v>2.12</v>
      </c>
      <c r="F188" s="498">
        <v>1.68</v>
      </c>
      <c r="G188" s="498">
        <v>1.4</v>
      </c>
      <c r="H188" s="498">
        <v>1.08</v>
      </c>
      <c r="I188" s="499"/>
      <c r="J188" s="498">
        <v>0.72</v>
      </c>
      <c r="K188" s="496">
        <v>0.52</v>
      </c>
      <c r="L188" s="499"/>
      <c r="M188" s="503">
        <v>0</v>
      </c>
      <c r="N188" s="652">
        <v>0</v>
      </c>
      <c r="O188" s="652">
        <v>0</v>
      </c>
      <c r="P188" s="652">
        <v>0</v>
      </c>
      <c r="Q188" s="652">
        <v>0</v>
      </c>
      <c r="R188" s="652">
        <v>0</v>
      </c>
      <c r="S188" s="652">
        <v>0</v>
      </c>
      <c r="T188" s="652">
        <v>0</v>
      </c>
      <c r="U188" s="652">
        <v>0</v>
      </c>
      <c r="V188" s="652">
        <v>0</v>
      </c>
      <c r="W188" s="652">
        <v>0</v>
      </c>
      <c r="X188" s="652">
        <v>0</v>
      </c>
      <c r="Y188" s="653">
        <f t="shared" si="44"/>
        <v>15.139999999999999</v>
      </c>
      <c r="Z188" s="1019">
        <f t="shared" si="45"/>
        <v>11.666666666666647</v>
      </c>
      <c r="AA188" s="669">
        <f t="shared" si="46"/>
        <v>69.811320754716988</v>
      </c>
      <c r="AB188" s="669">
        <f t="shared" si="47"/>
        <v>26.190476190476208</v>
      </c>
      <c r="AC188" s="669">
        <f t="shared" si="48"/>
        <v>19.999999999999996</v>
      </c>
      <c r="AD188" s="669">
        <f t="shared" si="49"/>
        <v>29.629629629629605</v>
      </c>
      <c r="AE188" s="669">
        <f t="shared" si="50"/>
        <v>50.000000000000021</v>
      </c>
      <c r="AF188" s="669">
        <f t="shared" si="51"/>
        <v>38.46153846153846</v>
      </c>
      <c r="AG188" s="669" t="str">
        <f t="shared" si="52"/>
        <v>n/a</v>
      </c>
      <c r="AH188" s="669" t="str">
        <f t="shared" si="53"/>
        <v>n/a</v>
      </c>
      <c r="AI188" s="669" t="str">
        <f t="shared" si="54"/>
        <v>n/a</v>
      </c>
      <c r="AJ188" s="669" t="str">
        <f t="shared" si="55"/>
        <v>n/a</v>
      </c>
      <c r="AK188" s="669" t="str">
        <f t="shared" si="56"/>
        <v>n/a</v>
      </c>
      <c r="AL188" s="669" t="str">
        <f t="shared" si="57"/>
        <v>n/a</v>
      </c>
      <c r="AM188" s="669" t="str">
        <f t="shared" si="58"/>
        <v>n/a</v>
      </c>
      <c r="AN188" s="669" t="str">
        <f t="shared" si="59"/>
        <v>n/a</v>
      </c>
      <c r="AO188" s="669" t="str">
        <f t="shared" si="60"/>
        <v>n/a</v>
      </c>
      <c r="AP188" s="669" t="str">
        <f t="shared" si="61"/>
        <v>n/a</v>
      </c>
      <c r="AQ188" s="669" t="str">
        <f t="shared" si="62"/>
        <v>n/a</v>
      </c>
      <c r="AR188" s="669" t="str">
        <f t="shared" si="63"/>
        <v>n/a</v>
      </c>
      <c r="AS188" s="670">
        <f t="shared" si="64"/>
        <v>35.108518814718273</v>
      </c>
      <c r="AT188" s="671">
        <f t="shared" si="65"/>
        <v>19.683414757041994</v>
      </c>
    </row>
    <row r="189" spans="1:46" ht="11.25" customHeight="1" x14ac:dyDescent="0.2">
      <c r="A189" s="501" t="s">
        <v>1099</v>
      </c>
      <c r="B189" s="650" t="s">
        <v>1100</v>
      </c>
      <c r="C189" s="497">
        <v>0.41</v>
      </c>
      <c r="D189" s="497">
        <v>0.37</v>
      </c>
      <c r="E189" s="498">
        <v>0.33</v>
      </c>
      <c r="F189" s="498">
        <v>0.27500000000000002</v>
      </c>
      <c r="G189" s="498">
        <v>0.23</v>
      </c>
      <c r="H189" s="498">
        <v>0.19750000000000001</v>
      </c>
      <c r="I189" s="499"/>
      <c r="J189" s="498">
        <v>0.17499999999999999</v>
      </c>
      <c r="K189" s="496">
        <v>4.2500000000000003E-2</v>
      </c>
      <c r="L189" s="499"/>
      <c r="M189" s="503">
        <v>0</v>
      </c>
      <c r="N189" s="652">
        <v>0</v>
      </c>
      <c r="O189" s="652">
        <v>0</v>
      </c>
      <c r="P189" s="652">
        <v>0</v>
      </c>
      <c r="Q189" s="652">
        <v>0</v>
      </c>
      <c r="R189" s="652">
        <v>0</v>
      </c>
      <c r="S189" s="652">
        <v>0</v>
      </c>
      <c r="T189" s="652">
        <v>0</v>
      </c>
      <c r="U189" s="652">
        <v>0</v>
      </c>
      <c r="V189" s="652">
        <v>0</v>
      </c>
      <c r="W189" s="652">
        <v>0</v>
      </c>
      <c r="X189" s="652">
        <v>0</v>
      </c>
      <c r="Y189" s="653">
        <f t="shared" si="44"/>
        <v>2.0300000000000002</v>
      </c>
      <c r="Z189" s="1019">
        <f t="shared" si="45"/>
        <v>10.810810810810811</v>
      </c>
      <c r="AA189" s="669">
        <f t="shared" si="46"/>
        <v>12.12121212121211</v>
      </c>
      <c r="AB189" s="669">
        <f t="shared" si="47"/>
        <v>19.999999999999996</v>
      </c>
      <c r="AC189" s="669">
        <f t="shared" si="48"/>
        <v>19.565217391304344</v>
      </c>
      <c r="AD189" s="669">
        <f t="shared" si="49"/>
        <v>16.455696202531644</v>
      </c>
      <c r="AE189" s="669">
        <f t="shared" si="50"/>
        <v>12.857142857142879</v>
      </c>
      <c r="AF189" s="669">
        <f t="shared" si="51"/>
        <v>311.76470588235293</v>
      </c>
      <c r="AG189" s="669" t="str">
        <f t="shared" si="52"/>
        <v>n/a</v>
      </c>
      <c r="AH189" s="669" t="str">
        <f t="shared" si="53"/>
        <v>n/a</v>
      </c>
      <c r="AI189" s="669" t="str">
        <f t="shared" si="54"/>
        <v>n/a</v>
      </c>
      <c r="AJ189" s="669" t="str">
        <f t="shared" si="55"/>
        <v>n/a</v>
      </c>
      <c r="AK189" s="669" t="str">
        <f t="shared" si="56"/>
        <v>n/a</v>
      </c>
      <c r="AL189" s="669" t="str">
        <f t="shared" si="57"/>
        <v>n/a</v>
      </c>
      <c r="AM189" s="669" t="str">
        <f t="shared" si="58"/>
        <v>n/a</v>
      </c>
      <c r="AN189" s="669" t="str">
        <f t="shared" si="59"/>
        <v>n/a</v>
      </c>
      <c r="AO189" s="669" t="str">
        <f t="shared" si="60"/>
        <v>n/a</v>
      </c>
      <c r="AP189" s="669" t="str">
        <f t="shared" si="61"/>
        <v>n/a</v>
      </c>
      <c r="AQ189" s="669" t="str">
        <f t="shared" si="62"/>
        <v>n/a</v>
      </c>
      <c r="AR189" s="669" t="str">
        <f t="shared" si="63"/>
        <v>n/a</v>
      </c>
      <c r="AS189" s="670">
        <f t="shared" si="64"/>
        <v>57.653540752193528</v>
      </c>
      <c r="AT189" s="671">
        <f t="shared" si="65"/>
        <v>112.11036802355281</v>
      </c>
    </row>
    <row r="190" spans="1:46" ht="11.25" customHeight="1" x14ac:dyDescent="0.2">
      <c r="A190" s="501" t="s">
        <v>526</v>
      </c>
      <c r="B190" s="650" t="s">
        <v>527</v>
      </c>
      <c r="C190" s="497">
        <v>2.21</v>
      </c>
      <c r="D190" s="497">
        <v>1.95</v>
      </c>
      <c r="E190" s="498">
        <v>1.75</v>
      </c>
      <c r="F190" s="498">
        <v>1.5549999999999999</v>
      </c>
      <c r="G190" s="498">
        <v>1.375</v>
      </c>
      <c r="H190" s="498">
        <v>1.2050000000000001</v>
      </c>
      <c r="I190" s="499"/>
      <c r="J190" s="498">
        <v>1.0649999999999999</v>
      </c>
      <c r="K190" s="496">
        <v>0.92500000000000004</v>
      </c>
      <c r="L190" s="499"/>
      <c r="M190" s="655">
        <v>0.79500000000000004</v>
      </c>
      <c r="N190" s="656">
        <v>0.7</v>
      </c>
      <c r="O190" s="656">
        <v>0.625</v>
      </c>
      <c r="P190" s="656">
        <v>0.56499999999999995</v>
      </c>
      <c r="Q190" s="656">
        <v>0.505</v>
      </c>
      <c r="R190" s="656">
        <v>0.44500000000000001</v>
      </c>
      <c r="S190" s="656">
        <v>0.3</v>
      </c>
      <c r="T190" s="652">
        <v>0</v>
      </c>
      <c r="U190" s="652">
        <v>0</v>
      </c>
      <c r="V190" s="652">
        <v>0</v>
      </c>
      <c r="W190" s="652">
        <v>0</v>
      </c>
      <c r="X190" s="652">
        <v>0</v>
      </c>
      <c r="Y190" s="653">
        <f t="shared" si="44"/>
        <v>15.97</v>
      </c>
      <c r="Z190" s="1019">
        <f t="shared" si="45"/>
        <v>13.33333333333333</v>
      </c>
      <c r="AA190" s="669">
        <f t="shared" si="46"/>
        <v>11.428571428571432</v>
      </c>
      <c r="AB190" s="669">
        <f t="shared" si="47"/>
        <v>12.540192926045023</v>
      </c>
      <c r="AC190" s="669">
        <f t="shared" si="48"/>
        <v>13.090909090909086</v>
      </c>
      <c r="AD190" s="669">
        <f t="shared" si="49"/>
        <v>14.10788381742738</v>
      </c>
      <c r="AE190" s="669">
        <f t="shared" si="50"/>
        <v>13.145539906103298</v>
      </c>
      <c r="AF190" s="669">
        <f t="shared" si="51"/>
        <v>15.135135135135114</v>
      </c>
      <c r="AG190" s="669">
        <f t="shared" si="52"/>
        <v>16.35220125786163</v>
      </c>
      <c r="AH190" s="669">
        <f t="shared" si="53"/>
        <v>13.571428571428591</v>
      </c>
      <c r="AI190" s="669">
        <f t="shared" si="54"/>
        <v>11.999999999999989</v>
      </c>
      <c r="AJ190" s="669">
        <f t="shared" si="55"/>
        <v>10.619469026548689</v>
      </c>
      <c r="AK190" s="669">
        <f t="shared" si="56"/>
        <v>11.88118811881187</v>
      </c>
      <c r="AL190" s="669">
        <f t="shared" si="57"/>
        <v>13.483146067415719</v>
      </c>
      <c r="AM190" s="669">
        <f t="shared" si="58"/>
        <v>48.333333333333343</v>
      </c>
      <c r="AN190" s="669" t="str">
        <f t="shared" si="59"/>
        <v>n/a</v>
      </c>
      <c r="AO190" s="669" t="str">
        <f t="shared" si="60"/>
        <v>n/a</v>
      </c>
      <c r="AP190" s="669" t="str">
        <f t="shared" si="61"/>
        <v>n/a</v>
      </c>
      <c r="AQ190" s="669" t="str">
        <f t="shared" si="62"/>
        <v>n/a</v>
      </c>
      <c r="AR190" s="669" t="str">
        <f t="shared" si="63"/>
        <v>n/a</v>
      </c>
      <c r="AS190" s="670">
        <f t="shared" si="64"/>
        <v>15.644452286637465</v>
      </c>
      <c r="AT190" s="671">
        <f t="shared" si="65"/>
        <v>9.5227020728279133</v>
      </c>
    </row>
    <row r="191" spans="1:46" ht="11.25" customHeight="1" x14ac:dyDescent="0.2">
      <c r="A191" s="504" t="s">
        <v>1054</v>
      </c>
      <c r="B191" s="914" t="s">
        <v>1055</v>
      </c>
      <c r="C191" s="497">
        <v>0.82</v>
      </c>
      <c r="D191" s="522">
        <v>0.70000000000000007</v>
      </c>
      <c r="E191" s="498">
        <v>0.6</v>
      </c>
      <c r="F191" s="498">
        <v>0.5</v>
      </c>
      <c r="G191" s="498">
        <v>0.36</v>
      </c>
      <c r="H191" s="498">
        <v>0.16</v>
      </c>
      <c r="I191" s="499"/>
      <c r="J191" s="502">
        <v>0</v>
      </c>
      <c r="K191" s="654">
        <v>0</v>
      </c>
      <c r="L191" s="499"/>
      <c r="M191" s="503">
        <v>0</v>
      </c>
      <c r="N191" s="652">
        <v>0</v>
      </c>
      <c r="O191" s="652">
        <v>0.7</v>
      </c>
      <c r="P191" s="656">
        <v>0.98</v>
      </c>
      <c r="Q191" s="656">
        <v>0.88</v>
      </c>
      <c r="R191" s="656">
        <v>0.73</v>
      </c>
      <c r="S191" s="652">
        <v>0.64</v>
      </c>
      <c r="T191" s="656">
        <v>0.64</v>
      </c>
      <c r="U191" s="656">
        <v>0.4</v>
      </c>
      <c r="V191" s="656">
        <v>0.33500000000000002</v>
      </c>
      <c r="W191" s="656">
        <v>0.30499999999999999</v>
      </c>
      <c r="X191" s="656">
        <v>0.27500000000000002</v>
      </c>
      <c r="Y191" s="653">
        <f t="shared" si="44"/>
        <v>9.0250000000000004</v>
      </c>
      <c r="Z191" s="1019">
        <f t="shared" si="45"/>
        <v>17.142857142857125</v>
      </c>
      <c r="AA191" s="669">
        <f t="shared" si="46"/>
        <v>16.666666666666675</v>
      </c>
      <c r="AB191" s="669">
        <f t="shared" si="47"/>
        <v>19.999999999999996</v>
      </c>
      <c r="AC191" s="669">
        <f t="shared" si="48"/>
        <v>38.888888888888886</v>
      </c>
      <c r="AD191" s="669">
        <f t="shared" si="49"/>
        <v>125</v>
      </c>
      <c r="AE191" s="669" t="str">
        <f t="shared" si="50"/>
        <v>n/a</v>
      </c>
      <c r="AF191" s="669" t="str">
        <f t="shared" si="51"/>
        <v>n/a</v>
      </c>
      <c r="AG191" s="669" t="str">
        <f t="shared" si="52"/>
        <v>n/a</v>
      </c>
      <c r="AH191" s="669" t="str">
        <f t="shared" si="53"/>
        <v>n/a</v>
      </c>
      <c r="AI191" s="669">
        <f t="shared" si="54"/>
        <v>-100</v>
      </c>
      <c r="AJ191" s="669">
        <f t="shared" si="55"/>
        <v>-28.571428571428569</v>
      </c>
      <c r="AK191" s="669">
        <f t="shared" si="56"/>
        <v>11.363636363636353</v>
      </c>
      <c r="AL191" s="669">
        <f t="shared" si="57"/>
        <v>20.547945205479444</v>
      </c>
      <c r="AM191" s="669">
        <f t="shared" si="58"/>
        <v>14.0625</v>
      </c>
      <c r="AN191" s="669">
        <f t="shared" si="59"/>
        <v>0</v>
      </c>
      <c r="AO191" s="669">
        <f t="shared" si="60"/>
        <v>59.999999999999986</v>
      </c>
      <c r="AP191" s="669">
        <f t="shared" si="61"/>
        <v>19.402985074626855</v>
      </c>
      <c r="AQ191" s="669">
        <f t="shared" si="62"/>
        <v>9.8360655737705027</v>
      </c>
      <c r="AR191" s="669">
        <f t="shared" si="63"/>
        <v>10.909090909090891</v>
      </c>
      <c r="AS191" s="670">
        <f t="shared" si="64"/>
        <v>15.683280483572542</v>
      </c>
      <c r="AT191" s="671">
        <f t="shared" si="65"/>
        <v>46.427504707869574</v>
      </c>
    </row>
    <row r="192" spans="1:46" ht="11.25" customHeight="1" x14ac:dyDescent="0.2">
      <c r="A192" s="657" t="s">
        <v>504</v>
      </c>
      <c r="B192" s="507" t="s">
        <v>505</v>
      </c>
      <c r="C192" s="497">
        <v>1.39</v>
      </c>
      <c r="D192" s="497">
        <v>1.26</v>
      </c>
      <c r="E192" s="513">
        <v>1.1850000000000001</v>
      </c>
      <c r="F192" s="513">
        <v>1.115</v>
      </c>
      <c r="G192" s="513">
        <v>1.0533333333333332</v>
      </c>
      <c r="H192" s="513">
        <v>1.0133333333333334</v>
      </c>
      <c r="I192" s="514"/>
      <c r="J192" s="513">
        <v>0.94666666666666666</v>
      </c>
      <c r="K192" s="509">
        <v>0.9</v>
      </c>
      <c r="L192" s="514"/>
      <c r="M192" s="510">
        <v>0.86</v>
      </c>
      <c r="N192" s="516">
        <v>0.82666666666666666</v>
      </c>
      <c r="O192" s="516">
        <v>0.8</v>
      </c>
      <c r="P192" s="516">
        <v>0.78</v>
      </c>
      <c r="Q192" s="516">
        <v>0.76666666666666661</v>
      </c>
      <c r="R192" s="516">
        <v>0.7533333333333333</v>
      </c>
      <c r="S192" s="516">
        <v>0.74</v>
      </c>
      <c r="T192" s="517">
        <v>0.73333333333333339</v>
      </c>
      <c r="U192" s="517">
        <v>0.73333333333333339</v>
      </c>
      <c r="V192" s="516">
        <v>0.72666666666666668</v>
      </c>
      <c r="W192" s="516">
        <v>0.70666666666666667</v>
      </c>
      <c r="X192" s="516">
        <v>0.68</v>
      </c>
      <c r="Y192" s="653">
        <f t="shared" si="44"/>
        <v>17.97</v>
      </c>
      <c r="Z192" s="1019">
        <f t="shared" si="45"/>
        <v>10.317460317460302</v>
      </c>
      <c r="AA192" s="669">
        <f t="shared" si="46"/>
        <v>6.3291139240506222</v>
      </c>
      <c r="AB192" s="669">
        <f t="shared" si="47"/>
        <v>6.2780269058295923</v>
      </c>
      <c r="AC192" s="669">
        <f t="shared" si="48"/>
        <v>5.8544303797468444</v>
      </c>
      <c r="AD192" s="669">
        <f t="shared" si="49"/>
        <v>3.9473684210526105</v>
      </c>
      <c r="AE192" s="669">
        <f t="shared" si="50"/>
        <v>7.0422535211267734</v>
      </c>
      <c r="AF192" s="669">
        <f t="shared" si="51"/>
        <v>5.1851851851851816</v>
      </c>
      <c r="AG192" s="669">
        <f t="shared" si="52"/>
        <v>4.6511627906976827</v>
      </c>
      <c r="AH192" s="669">
        <f t="shared" si="53"/>
        <v>4.0322580645161255</v>
      </c>
      <c r="AI192" s="669">
        <f t="shared" si="54"/>
        <v>3.3333333333333215</v>
      </c>
      <c r="AJ192" s="669">
        <f t="shared" si="55"/>
        <v>2.5641025641025772</v>
      </c>
      <c r="AK192" s="669">
        <f t="shared" si="56"/>
        <v>1.7391304347826209</v>
      </c>
      <c r="AL192" s="669">
        <f t="shared" si="57"/>
        <v>1.7699115044247815</v>
      </c>
      <c r="AM192" s="669">
        <f t="shared" si="58"/>
        <v>1.8018018018018056</v>
      </c>
      <c r="AN192" s="669">
        <f t="shared" si="59"/>
        <v>0.90909090909090384</v>
      </c>
      <c r="AO192" s="669">
        <f t="shared" si="60"/>
        <v>0</v>
      </c>
      <c r="AP192" s="669">
        <f t="shared" si="61"/>
        <v>0.91743119266056716</v>
      </c>
      <c r="AQ192" s="669">
        <f t="shared" si="62"/>
        <v>2.8301886792452935</v>
      </c>
      <c r="AR192" s="669">
        <f t="shared" si="63"/>
        <v>3.9215686274509665</v>
      </c>
      <c r="AS192" s="670">
        <f t="shared" si="64"/>
        <v>3.8644115029767678</v>
      </c>
      <c r="AT192" s="671">
        <f t="shared" si="65"/>
        <v>2.5664025318829671</v>
      </c>
    </row>
    <row r="193" spans="1:46" ht="11.25" customHeight="1" x14ac:dyDescent="0.2">
      <c r="A193" s="501" t="s">
        <v>175</v>
      </c>
      <c r="B193" s="650" t="s">
        <v>176</v>
      </c>
      <c r="C193" s="497">
        <v>0.55000000000000004</v>
      </c>
      <c r="D193" s="497">
        <v>0.51</v>
      </c>
      <c r="E193" s="498">
        <v>0.49</v>
      </c>
      <c r="F193" s="498">
        <v>0.46500000000000002</v>
      </c>
      <c r="G193" s="502">
        <v>0.45</v>
      </c>
      <c r="H193" s="498">
        <v>0.42499999999999999</v>
      </c>
      <c r="I193" s="499"/>
      <c r="J193" s="498">
        <v>0.375</v>
      </c>
      <c r="K193" s="496">
        <v>0.32983333333333331</v>
      </c>
      <c r="L193" s="499"/>
      <c r="M193" s="655">
        <v>0.29866666666666669</v>
      </c>
      <c r="N193" s="656">
        <v>0.29166666666666669</v>
      </c>
      <c r="O193" s="656">
        <v>0.28116666666666662</v>
      </c>
      <c r="P193" s="656">
        <v>0.2429166666666667</v>
      </c>
      <c r="Q193" s="656">
        <v>0.22291666666666668</v>
      </c>
      <c r="R193" s="656">
        <v>0.21111111111111114</v>
      </c>
      <c r="S193" s="656">
        <v>0.19652777777777775</v>
      </c>
      <c r="T193" s="656">
        <v>0.16527777777777777</v>
      </c>
      <c r="U193" s="656">
        <v>0.14166666666666669</v>
      </c>
      <c r="V193" s="656">
        <v>0.13055555555555554</v>
      </c>
      <c r="W193" s="656">
        <v>0.11597222222222224</v>
      </c>
      <c r="X193" s="656">
        <v>9.583333333333334E-2</v>
      </c>
      <c r="Y193" s="653">
        <f t="shared" si="44"/>
        <v>5.9891111111111108</v>
      </c>
      <c r="Z193" s="1019">
        <f t="shared" si="45"/>
        <v>7.8431372549019773</v>
      </c>
      <c r="AA193" s="669">
        <f t="shared" si="46"/>
        <v>4.081632653061229</v>
      </c>
      <c r="AB193" s="669">
        <f t="shared" si="47"/>
        <v>5.3763440860215006</v>
      </c>
      <c r="AC193" s="669">
        <f t="shared" si="48"/>
        <v>3.3333333333333437</v>
      </c>
      <c r="AD193" s="669">
        <f t="shared" si="49"/>
        <v>5.8823529411764719</v>
      </c>
      <c r="AE193" s="669">
        <f t="shared" si="50"/>
        <v>13.33333333333333</v>
      </c>
      <c r="AF193" s="669">
        <f t="shared" si="51"/>
        <v>13.693784739767567</v>
      </c>
      <c r="AG193" s="669">
        <f t="shared" si="52"/>
        <v>10.435267857142838</v>
      </c>
      <c r="AH193" s="669">
        <f t="shared" si="53"/>
        <v>2.4000000000000021</v>
      </c>
      <c r="AI193" s="669">
        <f t="shared" si="54"/>
        <v>3.7344398340249274</v>
      </c>
      <c r="AJ193" s="669">
        <f t="shared" si="55"/>
        <v>15.746140651800999</v>
      </c>
      <c r="AK193" s="669">
        <f t="shared" si="56"/>
        <v>8.9719626168224273</v>
      </c>
      <c r="AL193" s="669">
        <f t="shared" si="57"/>
        <v>5.5921052631578982</v>
      </c>
      <c r="AM193" s="669">
        <f t="shared" si="58"/>
        <v>7.4204946996466736</v>
      </c>
      <c r="AN193" s="669">
        <f t="shared" si="59"/>
        <v>18.907563025210059</v>
      </c>
      <c r="AO193" s="669">
        <f t="shared" si="60"/>
        <v>16.66666666666665</v>
      </c>
      <c r="AP193" s="669">
        <f t="shared" si="61"/>
        <v>8.5106382978723758</v>
      </c>
      <c r="AQ193" s="669">
        <f t="shared" si="62"/>
        <v>12.574850299401152</v>
      </c>
      <c r="AR193" s="669">
        <f t="shared" si="63"/>
        <v>21.014492753623195</v>
      </c>
      <c r="AS193" s="670">
        <f t="shared" si="64"/>
        <v>9.7641337003665605</v>
      </c>
      <c r="AT193" s="671">
        <f t="shared" si="65"/>
        <v>5.5651506010630847</v>
      </c>
    </row>
    <row r="194" spans="1:46" ht="11.25" customHeight="1" x14ac:dyDescent="0.2">
      <c r="A194" s="500" t="s">
        <v>1036</v>
      </c>
      <c r="B194" s="650" t="s">
        <v>1037</v>
      </c>
      <c r="C194" s="497">
        <v>3.06</v>
      </c>
      <c r="D194" s="523">
        <v>3</v>
      </c>
      <c r="E194" s="498">
        <v>2.95</v>
      </c>
      <c r="F194" s="498">
        <v>2.78</v>
      </c>
      <c r="G194" s="498">
        <v>2.61</v>
      </c>
      <c r="H194" s="498">
        <v>2.4500000000000002</v>
      </c>
      <c r="I194" s="499"/>
      <c r="J194" s="498">
        <v>2.17</v>
      </c>
      <c r="K194" s="496">
        <v>1.92</v>
      </c>
      <c r="L194" s="499"/>
      <c r="M194" s="503">
        <v>1.8</v>
      </c>
      <c r="N194" s="652">
        <v>2.2999999999999998</v>
      </c>
      <c r="O194" s="656">
        <v>2.79</v>
      </c>
      <c r="P194" s="656">
        <v>2.73</v>
      </c>
      <c r="Q194" s="656">
        <v>2.6150000000000002</v>
      </c>
      <c r="R194" s="652">
        <v>2.54</v>
      </c>
      <c r="S194" s="652">
        <v>2.54</v>
      </c>
      <c r="T194" s="656">
        <v>2.54</v>
      </c>
      <c r="U194" s="656">
        <v>2.5150000000000001</v>
      </c>
      <c r="V194" s="656">
        <v>2.3925000000000001</v>
      </c>
      <c r="W194" s="656">
        <v>2.2075</v>
      </c>
      <c r="X194" s="656">
        <v>2.0649999999999999</v>
      </c>
      <c r="Y194" s="653">
        <f t="shared" si="44"/>
        <v>49.975000000000001</v>
      </c>
      <c r="Z194" s="1019">
        <f t="shared" si="45"/>
        <v>2.0000000000000018</v>
      </c>
      <c r="AA194" s="669">
        <f t="shared" si="46"/>
        <v>1.6949152542372836</v>
      </c>
      <c r="AB194" s="669">
        <f t="shared" si="47"/>
        <v>6.1151079136690711</v>
      </c>
      <c r="AC194" s="669">
        <f t="shared" si="48"/>
        <v>6.5134099616858121</v>
      </c>
      <c r="AD194" s="669">
        <f t="shared" si="49"/>
        <v>6.5306122448979487</v>
      </c>
      <c r="AE194" s="669">
        <f t="shared" si="50"/>
        <v>12.903225806451623</v>
      </c>
      <c r="AF194" s="669">
        <f t="shared" si="51"/>
        <v>13.020833333333325</v>
      </c>
      <c r="AG194" s="669">
        <f t="shared" si="52"/>
        <v>6.6666666666666652</v>
      </c>
      <c r="AH194" s="669">
        <f t="shared" si="53"/>
        <v>-21.739130434782606</v>
      </c>
      <c r="AI194" s="669">
        <f t="shared" si="54"/>
        <v>-17.562724014336929</v>
      </c>
      <c r="AJ194" s="669">
        <f t="shared" si="55"/>
        <v>2.19780219780219</v>
      </c>
      <c r="AK194" s="669">
        <f t="shared" si="56"/>
        <v>4.3977055449330615</v>
      </c>
      <c r="AL194" s="669">
        <f t="shared" si="57"/>
        <v>2.952755905511828</v>
      </c>
      <c r="AM194" s="669">
        <f t="shared" si="58"/>
        <v>0</v>
      </c>
      <c r="AN194" s="669">
        <f t="shared" si="59"/>
        <v>0</v>
      </c>
      <c r="AO194" s="669">
        <f t="shared" si="60"/>
        <v>0.99403578528827197</v>
      </c>
      <c r="AP194" s="669">
        <f t="shared" si="61"/>
        <v>5.1201671891327072</v>
      </c>
      <c r="AQ194" s="669">
        <f t="shared" si="62"/>
        <v>8.3805209513023726</v>
      </c>
      <c r="AR194" s="669">
        <f t="shared" si="63"/>
        <v>6.9007263922518103</v>
      </c>
      <c r="AS194" s="670">
        <f t="shared" si="64"/>
        <v>2.4782437209497075</v>
      </c>
      <c r="AT194" s="671">
        <f t="shared" si="65"/>
        <v>8.6670310206281798</v>
      </c>
    </row>
    <row r="195" spans="1:46" ht="11.25" customHeight="1" x14ac:dyDescent="0.2">
      <c r="A195" s="500" t="s">
        <v>1040</v>
      </c>
      <c r="B195" s="650" t="s">
        <v>1041</v>
      </c>
      <c r="C195" s="497">
        <v>1.8</v>
      </c>
      <c r="D195" s="497">
        <v>1.48</v>
      </c>
      <c r="E195" s="498">
        <v>1.32</v>
      </c>
      <c r="F195" s="498">
        <v>0.88</v>
      </c>
      <c r="G195" s="498">
        <v>0.76</v>
      </c>
      <c r="H195" s="498">
        <v>0.48</v>
      </c>
      <c r="I195" s="499"/>
      <c r="J195" s="502">
        <v>0</v>
      </c>
      <c r="K195" s="654">
        <v>0</v>
      </c>
      <c r="L195" s="499"/>
      <c r="M195" s="503">
        <v>0</v>
      </c>
      <c r="N195" s="652">
        <v>0</v>
      </c>
      <c r="O195" s="652">
        <v>0</v>
      </c>
      <c r="P195" s="652">
        <v>0</v>
      </c>
      <c r="Q195" s="652">
        <v>0</v>
      </c>
      <c r="R195" s="652">
        <v>0</v>
      </c>
      <c r="S195" s="652">
        <v>0</v>
      </c>
      <c r="T195" s="652">
        <v>0</v>
      </c>
      <c r="U195" s="652">
        <v>0</v>
      </c>
      <c r="V195" s="652">
        <v>0</v>
      </c>
      <c r="W195" s="652">
        <v>0</v>
      </c>
      <c r="X195" s="652">
        <v>0</v>
      </c>
      <c r="Y195" s="653">
        <f t="shared" si="44"/>
        <v>6.7200000000000006</v>
      </c>
      <c r="Z195" s="1019">
        <f t="shared" si="45"/>
        <v>21.621621621621621</v>
      </c>
      <c r="AA195" s="669">
        <f t="shared" si="46"/>
        <v>12.12121212121211</v>
      </c>
      <c r="AB195" s="669">
        <f t="shared" si="47"/>
        <v>50</v>
      </c>
      <c r="AC195" s="669">
        <f t="shared" si="48"/>
        <v>15.789473684210531</v>
      </c>
      <c r="AD195" s="669">
        <f t="shared" si="49"/>
        <v>58.33333333333335</v>
      </c>
      <c r="AE195" s="669" t="str">
        <f t="shared" si="50"/>
        <v>n/a</v>
      </c>
      <c r="AF195" s="669" t="str">
        <f t="shared" si="51"/>
        <v>n/a</v>
      </c>
      <c r="AG195" s="669" t="str">
        <f t="shared" si="52"/>
        <v>n/a</v>
      </c>
      <c r="AH195" s="669" t="str">
        <f t="shared" si="53"/>
        <v>n/a</v>
      </c>
      <c r="AI195" s="669" t="str">
        <f t="shared" si="54"/>
        <v>n/a</v>
      </c>
      <c r="AJ195" s="669" t="str">
        <f t="shared" si="55"/>
        <v>n/a</v>
      </c>
      <c r="AK195" s="669" t="str">
        <f t="shared" si="56"/>
        <v>n/a</v>
      </c>
      <c r="AL195" s="669" t="str">
        <f t="shared" si="57"/>
        <v>n/a</v>
      </c>
      <c r="AM195" s="669" t="str">
        <f t="shared" si="58"/>
        <v>n/a</v>
      </c>
      <c r="AN195" s="669" t="str">
        <f t="shared" si="59"/>
        <v>n/a</v>
      </c>
      <c r="AO195" s="669" t="str">
        <f t="shared" si="60"/>
        <v>n/a</v>
      </c>
      <c r="AP195" s="669" t="str">
        <f t="shared" si="61"/>
        <v>n/a</v>
      </c>
      <c r="AQ195" s="669" t="str">
        <f t="shared" si="62"/>
        <v>n/a</v>
      </c>
      <c r="AR195" s="669" t="str">
        <f t="shared" si="63"/>
        <v>n/a</v>
      </c>
      <c r="AS195" s="670">
        <f t="shared" si="64"/>
        <v>31.573128152075526</v>
      </c>
      <c r="AT195" s="671">
        <f t="shared" si="65"/>
        <v>21.108004733401682</v>
      </c>
    </row>
    <row r="196" spans="1:46" ht="11.25" customHeight="1" x14ac:dyDescent="0.2">
      <c r="A196" s="504" t="s">
        <v>1071</v>
      </c>
      <c r="B196" s="914" t="s">
        <v>1072</v>
      </c>
      <c r="C196" s="497">
        <v>1.28</v>
      </c>
      <c r="D196" s="497">
        <v>1.1299999999999999</v>
      </c>
      <c r="E196" s="487">
        <v>0.99</v>
      </c>
      <c r="F196" s="487">
        <v>0.82</v>
      </c>
      <c r="G196" s="487">
        <v>0.74</v>
      </c>
      <c r="H196" s="487">
        <v>0.65</v>
      </c>
      <c r="I196" s="488"/>
      <c r="J196" s="487">
        <v>0.36</v>
      </c>
      <c r="K196" s="485">
        <v>0.18</v>
      </c>
      <c r="L196" s="488"/>
      <c r="M196" s="505">
        <v>0</v>
      </c>
      <c r="N196" s="492">
        <v>0</v>
      </c>
      <c r="O196" s="492">
        <v>0</v>
      </c>
      <c r="P196" s="492">
        <v>0</v>
      </c>
      <c r="Q196" s="492">
        <v>0</v>
      </c>
      <c r="R196" s="492">
        <v>0</v>
      </c>
      <c r="S196" s="492">
        <v>0</v>
      </c>
      <c r="T196" s="492">
        <v>0</v>
      </c>
      <c r="U196" s="492">
        <v>0</v>
      </c>
      <c r="V196" s="492">
        <v>0</v>
      </c>
      <c r="W196" s="492">
        <v>0</v>
      </c>
      <c r="X196" s="492">
        <v>0</v>
      </c>
      <c r="Y196" s="653">
        <f t="shared" si="44"/>
        <v>6.1500000000000012</v>
      </c>
      <c r="Z196" s="1019">
        <f t="shared" si="45"/>
        <v>13.27433628318586</v>
      </c>
      <c r="AA196" s="669">
        <f t="shared" si="46"/>
        <v>14.141414141414121</v>
      </c>
      <c r="AB196" s="669">
        <f t="shared" si="47"/>
        <v>20.731707317073166</v>
      </c>
      <c r="AC196" s="669">
        <f t="shared" si="48"/>
        <v>10.810810810810811</v>
      </c>
      <c r="AD196" s="669">
        <f t="shared" si="49"/>
        <v>13.846153846153841</v>
      </c>
      <c r="AE196" s="669">
        <f t="shared" si="50"/>
        <v>80.555555555555557</v>
      </c>
      <c r="AF196" s="669">
        <f t="shared" si="51"/>
        <v>100</v>
      </c>
      <c r="AG196" s="669" t="str">
        <f t="shared" si="52"/>
        <v>n/a</v>
      </c>
      <c r="AH196" s="669" t="str">
        <f t="shared" si="53"/>
        <v>n/a</v>
      </c>
      <c r="AI196" s="669" t="str">
        <f t="shared" si="54"/>
        <v>n/a</v>
      </c>
      <c r="AJ196" s="669" t="str">
        <f t="shared" si="55"/>
        <v>n/a</v>
      </c>
      <c r="AK196" s="669" t="str">
        <f t="shared" si="56"/>
        <v>n/a</v>
      </c>
      <c r="AL196" s="669" t="str">
        <f t="shared" si="57"/>
        <v>n/a</v>
      </c>
      <c r="AM196" s="669" t="str">
        <f t="shared" si="58"/>
        <v>n/a</v>
      </c>
      <c r="AN196" s="669" t="str">
        <f t="shared" si="59"/>
        <v>n/a</v>
      </c>
      <c r="AO196" s="669" t="str">
        <f t="shared" si="60"/>
        <v>n/a</v>
      </c>
      <c r="AP196" s="669" t="str">
        <f t="shared" si="61"/>
        <v>n/a</v>
      </c>
      <c r="AQ196" s="669" t="str">
        <f t="shared" si="62"/>
        <v>n/a</v>
      </c>
      <c r="AR196" s="669" t="str">
        <f t="shared" si="63"/>
        <v>n/a</v>
      </c>
      <c r="AS196" s="670">
        <f t="shared" si="64"/>
        <v>36.194282564884766</v>
      </c>
      <c r="AT196" s="671">
        <f t="shared" si="65"/>
        <v>37.491322975755622</v>
      </c>
    </row>
    <row r="197" spans="1:46" ht="11.25" customHeight="1" x14ac:dyDescent="0.2">
      <c r="A197" s="80" t="s">
        <v>4053</v>
      </c>
      <c r="B197" s="650" t="s">
        <v>4054</v>
      </c>
      <c r="C197" s="497">
        <v>0.4</v>
      </c>
      <c r="D197" s="521">
        <v>0.21</v>
      </c>
      <c r="E197" s="659">
        <v>0.16</v>
      </c>
      <c r="F197" s="659">
        <v>0.09</v>
      </c>
      <c r="G197" s="686">
        <v>0.04</v>
      </c>
      <c r="H197" s="686">
        <v>0.04</v>
      </c>
      <c r="I197" s="1142"/>
      <c r="J197" s="523">
        <v>0.04</v>
      </c>
      <c r="K197" s="687">
        <v>0.04</v>
      </c>
      <c r="L197" s="1142"/>
      <c r="M197" s="687">
        <v>0.04</v>
      </c>
      <c r="N197" s="1129">
        <v>7.0000000000000007E-2</v>
      </c>
      <c r="O197" s="1128">
        <v>0.16</v>
      </c>
      <c r="P197" s="1128">
        <v>0.15</v>
      </c>
      <c r="Q197" s="1128">
        <v>0.14000000000000001</v>
      </c>
      <c r="R197" s="1128">
        <v>0.13</v>
      </c>
      <c r="S197" s="1128">
        <v>0.12</v>
      </c>
      <c r="T197" s="1128">
        <v>0.11</v>
      </c>
      <c r="U197" s="1128">
        <v>0.1</v>
      </c>
      <c r="V197" s="1128">
        <v>0.09</v>
      </c>
      <c r="W197" s="652">
        <v>0</v>
      </c>
      <c r="X197" s="652">
        <v>0</v>
      </c>
      <c r="Y197" s="653">
        <f t="shared" si="44"/>
        <v>2.13</v>
      </c>
      <c r="Z197" s="1019">
        <f t="shared" si="45"/>
        <v>90.476190476190482</v>
      </c>
      <c r="AA197" s="669">
        <f t="shared" si="46"/>
        <v>31.25</v>
      </c>
      <c r="AB197" s="669">
        <f t="shared" si="47"/>
        <v>77.777777777777786</v>
      </c>
      <c r="AC197" s="669">
        <f t="shared" si="48"/>
        <v>125</v>
      </c>
      <c r="AD197" s="669">
        <f t="shared" si="49"/>
        <v>0</v>
      </c>
      <c r="AE197" s="669">
        <f t="shared" si="50"/>
        <v>0</v>
      </c>
      <c r="AF197" s="669">
        <f t="shared" si="51"/>
        <v>0</v>
      </c>
      <c r="AG197" s="669">
        <f t="shared" si="52"/>
        <v>0</v>
      </c>
      <c r="AH197" s="669">
        <f t="shared" si="53"/>
        <v>-42.857142857142861</v>
      </c>
      <c r="AI197" s="669">
        <f t="shared" si="54"/>
        <v>-56.25</v>
      </c>
      <c r="AJ197" s="669">
        <f t="shared" si="55"/>
        <v>6.6666666666666652</v>
      </c>
      <c r="AK197" s="669">
        <f t="shared" si="56"/>
        <v>7.1428571428571397</v>
      </c>
      <c r="AL197" s="669">
        <f t="shared" si="57"/>
        <v>7.6923076923077094</v>
      </c>
      <c r="AM197" s="669">
        <f t="shared" si="58"/>
        <v>8.3333333333333481</v>
      </c>
      <c r="AN197" s="669">
        <f t="shared" si="59"/>
        <v>9.0909090909090828</v>
      </c>
      <c r="AO197" s="669">
        <f t="shared" si="60"/>
        <v>9.9999999999999858</v>
      </c>
      <c r="AP197" s="669">
        <f t="shared" si="61"/>
        <v>11.111111111111116</v>
      </c>
      <c r="AQ197" s="669" t="str">
        <f t="shared" si="62"/>
        <v>n/a</v>
      </c>
      <c r="AR197" s="669" t="str">
        <f t="shared" si="63"/>
        <v>n/a</v>
      </c>
      <c r="AS197" s="670">
        <f t="shared" si="64"/>
        <v>16.79023590788297</v>
      </c>
      <c r="AT197" s="671">
        <f t="shared" si="65"/>
        <v>44.423643335080165</v>
      </c>
    </row>
    <row r="198" spans="1:46" ht="11.25" customHeight="1" x14ac:dyDescent="0.2">
      <c r="A198" s="501" t="s">
        <v>1107</v>
      </c>
      <c r="B198" s="650" t="s">
        <v>1108</v>
      </c>
      <c r="C198" s="497">
        <v>0.84</v>
      </c>
      <c r="D198" s="497">
        <v>0.79</v>
      </c>
      <c r="E198" s="498">
        <v>0.74</v>
      </c>
      <c r="F198" s="498">
        <v>0.7</v>
      </c>
      <c r="G198" s="498">
        <v>0.62250000000000005</v>
      </c>
      <c r="H198" s="498">
        <v>0.45</v>
      </c>
      <c r="I198" s="499"/>
      <c r="J198" s="502">
        <v>0</v>
      </c>
      <c r="K198" s="654">
        <v>0</v>
      </c>
      <c r="L198" s="499"/>
      <c r="M198" s="503">
        <v>0</v>
      </c>
      <c r="N198" s="652">
        <v>0</v>
      </c>
      <c r="O198" s="652">
        <v>0</v>
      </c>
      <c r="P198" s="652">
        <v>0</v>
      </c>
      <c r="Q198" s="652">
        <v>0</v>
      </c>
      <c r="R198" s="652">
        <v>0</v>
      </c>
      <c r="S198" s="652">
        <v>0</v>
      </c>
      <c r="T198" s="652">
        <v>0</v>
      </c>
      <c r="U198" s="652">
        <v>0</v>
      </c>
      <c r="V198" s="652">
        <v>0</v>
      </c>
      <c r="W198" s="652">
        <v>0</v>
      </c>
      <c r="X198" s="652">
        <v>0</v>
      </c>
      <c r="Y198" s="653">
        <f t="shared" si="44"/>
        <v>4.1425000000000001</v>
      </c>
      <c r="Z198" s="1019">
        <f t="shared" si="45"/>
        <v>6.3291139240506222</v>
      </c>
      <c r="AA198" s="669">
        <f t="shared" si="46"/>
        <v>6.7567567567567544</v>
      </c>
      <c r="AB198" s="669">
        <f t="shared" si="47"/>
        <v>5.7142857142857162</v>
      </c>
      <c r="AC198" s="669">
        <f t="shared" si="48"/>
        <v>12.449799196787126</v>
      </c>
      <c r="AD198" s="669">
        <f t="shared" si="49"/>
        <v>38.33333333333335</v>
      </c>
      <c r="AE198" s="669" t="str">
        <f t="shared" si="50"/>
        <v>n/a</v>
      </c>
      <c r="AF198" s="669" t="str">
        <f t="shared" si="51"/>
        <v>n/a</v>
      </c>
      <c r="AG198" s="669" t="str">
        <f t="shared" si="52"/>
        <v>n/a</v>
      </c>
      <c r="AH198" s="669" t="str">
        <f t="shared" si="53"/>
        <v>n/a</v>
      </c>
      <c r="AI198" s="669" t="str">
        <f t="shared" si="54"/>
        <v>n/a</v>
      </c>
      <c r="AJ198" s="669" t="str">
        <f t="shared" si="55"/>
        <v>n/a</v>
      </c>
      <c r="AK198" s="669" t="str">
        <f t="shared" si="56"/>
        <v>n/a</v>
      </c>
      <c r="AL198" s="669" t="str">
        <f t="shared" si="57"/>
        <v>n/a</v>
      </c>
      <c r="AM198" s="669" t="str">
        <f t="shared" si="58"/>
        <v>n/a</v>
      </c>
      <c r="AN198" s="669" t="str">
        <f t="shared" si="59"/>
        <v>n/a</v>
      </c>
      <c r="AO198" s="669" t="str">
        <f t="shared" si="60"/>
        <v>n/a</v>
      </c>
      <c r="AP198" s="669" t="str">
        <f t="shared" si="61"/>
        <v>n/a</v>
      </c>
      <c r="AQ198" s="669" t="str">
        <f t="shared" si="62"/>
        <v>n/a</v>
      </c>
      <c r="AR198" s="669" t="str">
        <f t="shared" si="63"/>
        <v>n/a</v>
      </c>
      <c r="AS198" s="670">
        <f t="shared" si="64"/>
        <v>13.916657785042712</v>
      </c>
      <c r="AT198" s="671">
        <f t="shared" si="65"/>
        <v>13.914377735932861</v>
      </c>
    </row>
    <row r="199" spans="1:46" ht="11.25" customHeight="1" x14ac:dyDescent="0.2">
      <c r="A199" s="500" t="s">
        <v>173</v>
      </c>
      <c r="B199" s="650" t="s">
        <v>174</v>
      </c>
      <c r="C199" s="497">
        <v>1.54</v>
      </c>
      <c r="D199" s="497">
        <v>1.44</v>
      </c>
      <c r="E199" s="498">
        <v>1.3</v>
      </c>
      <c r="F199" s="498">
        <v>1.1000000000000001</v>
      </c>
      <c r="G199" s="498">
        <v>0.94</v>
      </c>
      <c r="H199" s="498">
        <v>0.84</v>
      </c>
      <c r="I199" s="499"/>
      <c r="J199" s="498">
        <v>0.76</v>
      </c>
      <c r="K199" s="496">
        <v>0.7</v>
      </c>
      <c r="L199" s="499"/>
      <c r="M199" s="655">
        <v>0.66</v>
      </c>
      <c r="N199" s="656">
        <v>0.63</v>
      </c>
      <c r="O199" s="656">
        <v>0.6</v>
      </c>
      <c r="P199" s="656">
        <v>0.56000000000000005</v>
      </c>
      <c r="Q199" s="656">
        <v>0.52</v>
      </c>
      <c r="R199" s="656">
        <v>0.48</v>
      </c>
      <c r="S199" s="656">
        <v>0.47</v>
      </c>
      <c r="T199" s="656">
        <v>0.435</v>
      </c>
      <c r="U199" s="656">
        <v>0.42499999999999999</v>
      </c>
      <c r="V199" s="656">
        <v>0.41499999999999998</v>
      </c>
      <c r="W199" s="656">
        <v>0.38</v>
      </c>
      <c r="X199" s="656">
        <v>0.34</v>
      </c>
      <c r="Y199" s="653">
        <f t="shared" ref="Y199:Y262" si="66">SUM(C199:X199)</f>
        <v>14.535000000000002</v>
      </c>
      <c r="Z199" s="1019">
        <f t="shared" ref="Z199:Z262" si="67">IF(ISERROR((C199/D199-1)*100),"n/a",(C199/D199-1)*100)</f>
        <v>6.944444444444442</v>
      </c>
      <c r="AA199" s="669">
        <f t="shared" ref="AA199:AA262" si="68">IF(ISERROR((D199/E199-1)*100),"n/a",(D199/E199-1)*100)</f>
        <v>10.769230769230752</v>
      </c>
      <c r="AB199" s="669">
        <f t="shared" ref="AB199:AB262" si="69">IF(ISERROR((E199/F199-1)*100),"n/a",(E199/F199-1)*100)</f>
        <v>18.181818181818166</v>
      </c>
      <c r="AC199" s="669">
        <f t="shared" ref="AC199:AC262" si="70">IF(ISERROR((F199/G199-1)*100),"n/a",(F199/G199-1)*100)</f>
        <v>17.021276595744705</v>
      </c>
      <c r="AD199" s="669">
        <f t="shared" ref="AD199:AD262" si="71">IF(ISERROR((G199/H199-1)*100),"n/a",(G199/H199-1)*100)</f>
        <v>11.904761904761907</v>
      </c>
      <c r="AE199" s="669">
        <f t="shared" ref="AE199:AE262" si="72">IF(ISERROR((H199/J199-1)*100),"n/a",(H199/J199-1)*100)</f>
        <v>10.526315789473673</v>
      </c>
      <c r="AF199" s="669">
        <f t="shared" ref="AF199:AF262" si="73">IF(ISERROR((J199/K199-1)*100),"n/a",(J199/K199-1)*100)</f>
        <v>8.5714285714285854</v>
      </c>
      <c r="AG199" s="669">
        <f t="shared" ref="AG199:AG262" si="74">IF(ISERROR((K199/M199-1)*100),"n/a",(K199/M199-1)*100)</f>
        <v>6.0606060606060552</v>
      </c>
      <c r="AH199" s="669">
        <f t="shared" ref="AH199:AH262" si="75">IF(ISERROR((M199/N199-1)*100),"n/a",(M199/N199-1)*100)</f>
        <v>4.7619047619047672</v>
      </c>
      <c r="AI199" s="669">
        <f t="shared" ref="AI199:AI262" si="76">IF(ISERROR((N199/O199-1)*100),"n/a",(N199/O199-1)*100)</f>
        <v>5.0000000000000044</v>
      </c>
      <c r="AJ199" s="669">
        <f t="shared" ref="AJ199:AJ262" si="77">IF(ISERROR((O199/P199-1)*100),"n/a",(O199/P199-1)*100)</f>
        <v>7.1428571428571397</v>
      </c>
      <c r="AK199" s="669">
        <f t="shared" ref="AK199:AK262" si="78">IF(ISERROR((P199/Q199-1)*100),"n/a",(P199/Q199-1)*100)</f>
        <v>7.6923076923077094</v>
      </c>
      <c r="AL199" s="669">
        <f t="shared" ref="AL199:AL262" si="79">IF(ISERROR((Q199/R199-1)*100),"n/a",(Q199/R199-1)*100)</f>
        <v>8.3333333333333481</v>
      </c>
      <c r="AM199" s="669">
        <f t="shared" ref="AM199:AM262" si="80">IF(ISERROR((R199/S199-1)*100),"n/a",(R199/S199-1)*100)</f>
        <v>2.1276595744680771</v>
      </c>
      <c r="AN199" s="669">
        <f t="shared" ref="AN199:AN262" si="81">IF(ISERROR((S199/T199-1)*100),"n/a",(S199/T199-1)*100)</f>
        <v>8.045977011494255</v>
      </c>
      <c r="AO199" s="669">
        <f t="shared" ref="AO199:AO262" si="82">IF(ISERROR((T199/U199-1)*100),"n/a",(T199/U199-1)*100)</f>
        <v>2.3529411764705799</v>
      </c>
      <c r="AP199" s="669">
        <f t="shared" ref="AP199:AP262" si="83">IF(ISERROR((U199/V199-1)*100),"n/a",(U199/V199-1)*100)</f>
        <v>2.4096385542168752</v>
      </c>
      <c r="AQ199" s="669">
        <f t="shared" ref="AQ199:AQ262" si="84">IF(ISERROR((V199/W199-1)*100),"n/a",(V199/W199-1)*100)</f>
        <v>9.210526315789469</v>
      </c>
      <c r="AR199" s="669">
        <f t="shared" ref="AR199:AR262" si="85">IF(ISERROR((W199/X199-1)*100),"n/a",(W199/X199-1)*100)</f>
        <v>11.764705882352944</v>
      </c>
      <c r="AS199" s="670">
        <f t="shared" ref="AS199:AS262" si="86">AVERAGE(Z199:AR199)</f>
        <v>8.3590386190896577</v>
      </c>
      <c r="AT199" s="671">
        <f t="shared" ref="AT199:AT262" si="87">STDEV(Z199:AR199)</f>
        <v>4.4145949553198234</v>
      </c>
    </row>
    <row r="200" spans="1:46" ht="11.25" customHeight="1" x14ac:dyDescent="0.2">
      <c r="A200" s="501" t="s">
        <v>201</v>
      </c>
      <c r="B200" s="650" t="s">
        <v>202</v>
      </c>
      <c r="C200" s="497">
        <v>1.34</v>
      </c>
      <c r="D200" s="497">
        <v>1.1800000000000002</v>
      </c>
      <c r="E200" s="498">
        <v>1.06</v>
      </c>
      <c r="F200" s="498">
        <v>0.94</v>
      </c>
      <c r="G200" s="498">
        <v>0.76</v>
      </c>
      <c r="H200" s="498">
        <v>0.6</v>
      </c>
      <c r="I200" s="499"/>
      <c r="J200" s="498">
        <v>0.53</v>
      </c>
      <c r="K200" s="496">
        <v>0.47</v>
      </c>
      <c r="L200" s="499"/>
      <c r="M200" s="655">
        <v>0.41</v>
      </c>
      <c r="N200" s="656">
        <v>0.36</v>
      </c>
      <c r="O200" s="656">
        <v>0.33</v>
      </c>
      <c r="P200" s="656">
        <v>0.28999999999999998</v>
      </c>
      <c r="Q200" s="656">
        <v>0.25</v>
      </c>
      <c r="R200" s="656">
        <v>0.21</v>
      </c>
      <c r="S200" s="656">
        <v>0.16</v>
      </c>
      <c r="T200" s="656">
        <v>0.125</v>
      </c>
      <c r="U200" s="656">
        <v>0.11</v>
      </c>
      <c r="V200" s="656">
        <v>0.1</v>
      </c>
      <c r="W200" s="656">
        <v>9.5000000000000001E-2</v>
      </c>
      <c r="X200" s="656">
        <v>7.4999999999999997E-2</v>
      </c>
      <c r="Y200" s="653">
        <f t="shared" si="66"/>
        <v>9.3949999999999996</v>
      </c>
      <c r="Z200" s="1019">
        <f t="shared" si="67"/>
        <v>13.55932203389829</v>
      </c>
      <c r="AA200" s="669">
        <f t="shared" si="68"/>
        <v>11.320754716981153</v>
      </c>
      <c r="AB200" s="669">
        <f t="shared" si="69"/>
        <v>12.765957446808528</v>
      </c>
      <c r="AC200" s="669">
        <f t="shared" si="70"/>
        <v>23.684210526315773</v>
      </c>
      <c r="AD200" s="669">
        <f t="shared" si="71"/>
        <v>26.666666666666682</v>
      </c>
      <c r="AE200" s="669">
        <f t="shared" si="72"/>
        <v>13.207547169811317</v>
      </c>
      <c r="AF200" s="669">
        <f t="shared" si="73"/>
        <v>12.765957446808528</v>
      </c>
      <c r="AG200" s="669">
        <f t="shared" si="74"/>
        <v>14.634146341463406</v>
      </c>
      <c r="AH200" s="669">
        <f t="shared" si="75"/>
        <v>13.888888888888884</v>
      </c>
      <c r="AI200" s="669">
        <f t="shared" si="76"/>
        <v>9.0909090909090828</v>
      </c>
      <c r="AJ200" s="669">
        <f t="shared" si="77"/>
        <v>13.793103448275868</v>
      </c>
      <c r="AK200" s="669">
        <f t="shared" si="78"/>
        <v>15.999999999999993</v>
      </c>
      <c r="AL200" s="669">
        <f t="shared" si="79"/>
        <v>19.047619047619047</v>
      </c>
      <c r="AM200" s="669">
        <f t="shared" si="80"/>
        <v>31.25</v>
      </c>
      <c r="AN200" s="669">
        <f t="shared" si="81"/>
        <v>28.000000000000004</v>
      </c>
      <c r="AO200" s="669">
        <f t="shared" si="82"/>
        <v>13.636363636363647</v>
      </c>
      <c r="AP200" s="669">
        <f t="shared" si="83"/>
        <v>9.9999999999999858</v>
      </c>
      <c r="AQ200" s="669">
        <f t="shared" si="84"/>
        <v>5.2631578947368363</v>
      </c>
      <c r="AR200" s="669">
        <f t="shared" si="85"/>
        <v>26.666666666666682</v>
      </c>
      <c r="AS200" s="670">
        <f t="shared" si="86"/>
        <v>16.591645843274407</v>
      </c>
      <c r="AT200" s="671">
        <f t="shared" si="87"/>
        <v>7.2194383028684923</v>
      </c>
    </row>
    <row r="201" spans="1:46" ht="11.25" customHeight="1" x14ac:dyDescent="0.2">
      <c r="A201" s="501" t="s">
        <v>531</v>
      </c>
      <c r="B201" s="650" t="s">
        <v>532</v>
      </c>
      <c r="C201" s="497">
        <v>0.88</v>
      </c>
      <c r="D201" s="497">
        <v>0.78</v>
      </c>
      <c r="E201" s="502">
        <v>0.72</v>
      </c>
      <c r="F201" s="498">
        <v>0.7</v>
      </c>
      <c r="G201" s="498">
        <v>0.63</v>
      </c>
      <c r="H201" s="498">
        <v>0.59</v>
      </c>
      <c r="I201" s="499"/>
      <c r="J201" s="498">
        <v>0.54</v>
      </c>
      <c r="K201" s="496">
        <v>0.44667000000000001</v>
      </c>
      <c r="L201" s="499"/>
      <c r="M201" s="655">
        <v>0.32666666666666666</v>
      </c>
      <c r="N201" s="652">
        <v>0.29333333333333333</v>
      </c>
      <c r="O201" s="656">
        <v>0.25666666666666665</v>
      </c>
      <c r="P201" s="656">
        <v>0.18</v>
      </c>
      <c r="Q201" s="656">
        <v>0.11</v>
      </c>
      <c r="R201" s="656">
        <v>7.166666666666667E-2</v>
      </c>
      <c r="S201" s="652">
        <v>6.6666666666666666E-2</v>
      </c>
      <c r="T201" s="652">
        <v>6.6666666666666666E-2</v>
      </c>
      <c r="U201" s="652">
        <v>6.6666666666666666E-2</v>
      </c>
      <c r="V201" s="652">
        <v>0.13333333333333333</v>
      </c>
      <c r="W201" s="652">
        <v>0.2</v>
      </c>
      <c r="X201" s="652">
        <v>0.2</v>
      </c>
      <c r="Y201" s="653">
        <f t="shared" si="66"/>
        <v>7.2583366666666667</v>
      </c>
      <c r="Z201" s="1019">
        <f t="shared" si="67"/>
        <v>12.820512820512819</v>
      </c>
      <c r="AA201" s="669">
        <f t="shared" si="68"/>
        <v>8.3333333333333481</v>
      </c>
      <c r="AB201" s="669">
        <f t="shared" si="69"/>
        <v>2.8571428571428692</v>
      </c>
      <c r="AC201" s="669">
        <f t="shared" si="70"/>
        <v>11.111111111111093</v>
      </c>
      <c r="AD201" s="669">
        <f t="shared" si="71"/>
        <v>6.7796610169491567</v>
      </c>
      <c r="AE201" s="669">
        <f t="shared" si="72"/>
        <v>9.259259259259256</v>
      </c>
      <c r="AF201" s="669">
        <f t="shared" si="73"/>
        <v>20.894620189401579</v>
      </c>
      <c r="AG201" s="669">
        <f t="shared" si="74"/>
        <v>36.735714285714295</v>
      </c>
      <c r="AH201" s="669">
        <f t="shared" si="75"/>
        <v>11.363636363636353</v>
      </c>
      <c r="AI201" s="669">
        <f t="shared" si="76"/>
        <v>14.285714285714302</v>
      </c>
      <c r="AJ201" s="669">
        <f t="shared" si="77"/>
        <v>42.592592592592581</v>
      </c>
      <c r="AK201" s="669">
        <f t="shared" si="78"/>
        <v>63.636363636363626</v>
      </c>
      <c r="AL201" s="669">
        <f t="shared" si="79"/>
        <v>53.488372093023237</v>
      </c>
      <c r="AM201" s="669">
        <f t="shared" si="80"/>
        <v>7.5000000000000178</v>
      </c>
      <c r="AN201" s="669">
        <f t="shared" si="81"/>
        <v>0</v>
      </c>
      <c r="AO201" s="669">
        <f t="shared" si="82"/>
        <v>0</v>
      </c>
      <c r="AP201" s="669">
        <f t="shared" si="83"/>
        <v>-50</v>
      </c>
      <c r="AQ201" s="669">
        <f t="shared" si="84"/>
        <v>-33.333333333333336</v>
      </c>
      <c r="AR201" s="669">
        <f t="shared" si="85"/>
        <v>0</v>
      </c>
      <c r="AS201" s="670">
        <f t="shared" si="86"/>
        <v>11.490773711127432</v>
      </c>
      <c r="AT201" s="671">
        <f t="shared" si="87"/>
        <v>26.352105658175237</v>
      </c>
    </row>
    <row r="202" spans="1:46" ht="11.25" customHeight="1" x14ac:dyDescent="0.2">
      <c r="A202" s="500" t="s">
        <v>183</v>
      </c>
      <c r="B202" s="650" t="s">
        <v>184</v>
      </c>
      <c r="C202" s="497">
        <v>2.0499999999999998</v>
      </c>
      <c r="D202" s="497">
        <v>1.62</v>
      </c>
      <c r="E202" s="498">
        <v>1.33</v>
      </c>
      <c r="F202" s="498">
        <v>1.05</v>
      </c>
      <c r="G202" s="498">
        <v>0.85</v>
      </c>
      <c r="H202" s="498">
        <v>0.77</v>
      </c>
      <c r="I202" s="499"/>
      <c r="J202" s="498">
        <v>0.64</v>
      </c>
      <c r="K202" s="496">
        <v>0.54</v>
      </c>
      <c r="L202" s="499" t="s">
        <v>90</v>
      </c>
      <c r="M202" s="655">
        <v>0.48</v>
      </c>
      <c r="N202" s="656">
        <v>0.47</v>
      </c>
      <c r="O202" s="656">
        <v>0.46</v>
      </c>
      <c r="P202" s="656">
        <v>0.39</v>
      </c>
      <c r="Q202" s="656">
        <v>0.35</v>
      </c>
      <c r="R202" s="656">
        <v>0.32</v>
      </c>
      <c r="S202" s="656">
        <v>0.28999999999999998</v>
      </c>
      <c r="T202" s="656">
        <v>0.27</v>
      </c>
      <c r="U202" s="656">
        <v>0.25</v>
      </c>
      <c r="V202" s="656">
        <v>0.22</v>
      </c>
      <c r="W202" s="656">
        <v>0.18667</v>
      </c>
      <c r="X202" s="656">
        <v>3.6670000000000001E-2</v>
      </c>
      <c r="Y202" s="653">
        <f t="shared" si="66"/>
        <v>12.573340000000004</v>
      </c>
      <c r="Z202" s="1019">
        <f t="shared" si="67"/>
        <v>26.543209876543195</v>
      </c>
      <c r="AA202" s="669">
        <f t="shared" si="68"/>
        <v>21.804511278195491</v>
      </c>
      <c r="AB202" s="669">
        <f t="shared" si="69"/>
        <v>26.666666666666661</v>
      </c>
      <c r="AC202" s="669">
        <f t="shared" si="70"/>
        <v>23.529411764705888</v>
      </c>
      <c r="AD202" s="669">
        <f t="shared" si="71"/>
        <v>10.389610389610393</v>
      </c>
      <c r="AE202" s="669">
        <f t="shared" si="72"/>
        <v>20.3125</v>
      </c>
      <c r="AF202" s="669">
        <f t="shared" si="73"/>
        <v>18.518518518518512</v>
      </c>
      <c r="AG202" s="669">
        <f t="shared" si="74"/>
        <v>12.500000000000021</v>
      </c>
      <c r="AH202" s="669">
        <f t="shared" si="75"/>
        <v>2.1276595744680771</v>
      </c>
      <c r="AI202" s="669">
        <f t="shared" si="76"/>
        <v>2.1739130434782483</v>
      </c>
      <c r="AJ202" s="669">
        <f t="shared" si="77"/>
        <v>17.948717948717952</v>
      </c>
      <c r="AK202" s="669">
        <f t="shared" si="78"/>
        <v>11.428571428571432</v>
      </c>
      <c r="AL202" s="669">
        <f t="shared" si="79"/>
        <v>9.375</v>
      </c>
      <c r="AM202" s="669">
        <f t="shared" si="80"/>
        <v>10.344827586206918</v>
      </c>
      <c r="AN202" s="669">
        <f t="shared" si="81"/>
        <v>7.4074074074073959</v>
      </c>
      <c r="AO202" s="669">
        <f t="shared" si="82"/>
        <v>8.0000000000000071</v>
      </c>
      <c r="AP202" s="669">
        <f t="shared" si="83"/>
        <v>13.636363636363647</v>
      </c>
      <c r="AQ202" s="669">
        <f t="shared" si="84"/>
        <v>17.855038302887436</v>
      </c>
      <c r="AR202" s="669">
        <f t="shared" si="85"/>
        <v>409.05372238887372</v>
      </c>
      <c r="AS202" s="670">
        <f t="shared" si="86"/>
        <v>35.242928937432367</v>
      </c>
      <c r="AT202" s="671">
        <f t="shared" si="87"/>
        <v>90.820559158660913</v>
      </c>
    </row>
    <row r="203" spans="1:46" ht="11.25" customHeight="1" x14ac:dyDescent="0.2">
      <c r="A203" s="504" t="s">
        <v>199</v>
      </c>
      <c r="B203" s="914" t="s">
        <v>200</v>
      </c>
      <c r="C203" s="497">
        <v>1.35</v>
      </c>
      <c r="D203" s="497">
        <v>1.29</v>
      </c>
      <c r="E203" s="487">
        <v>1.25</v>
      </c>
      <c r="F203" s="487">
        <v>1.21</v>
      </c>
      <c r="G203" s="487">
        <v>1.1727300000000001</v>
      </c>
      <c r="H203" s="487">
        <v>1.1499999999999999</v>
      </c>
      <c r="I203" s="488"/>
      <c r="J203" s="487">
        <v>1.1318181818181818</v>
      </c>
      <c r="K203" s="485">
        <v>1.1181818181818182</v>
      </c>
      <c r="L203" s="488"/>
      <c r="M203" s="491">
        <v>1.1000000000000001</v>
      </c>
      <c r="N203" s="493">
        <v>1.0909090909090908</v>
      </c>
      <c r="O203" s="493">
        <v>1.0545454545454545</v>
      </c>
      <c r="P203" s="493">
        <v>0.98181818181818181</v>
      </c>
      <c r="Q203" s="493">
        <v>0.94545454545454544</v>
      </c>
      <c r="R203" s="493">
        <v>0.87272727272727257</v>
      </c>
      <c r="S203" s="493">
        <v>0.76032727272727263</v>
      </c>
      <c r="T203" s="493">
        <v>0.6461181818181817</v>
      </c>
      <c r="U203" s="493">
        <v>0.57370909090909084</v>
      </c>
      <c r="V203" s="493">
        <v>0.5464</v>
      </c>
      <c r="W203" s="493">
        <v>0.50790909090909087</v>
      </c>
      <c r="X203" s="493">
        <v>0.48543636363636361</v>
      </c>
      <c r="Y203" s="653">
        <f t="shared" si="66"/>
        <v>19.238084545454544</v>
      </c>
      <c r="Z203" s="1019">
        <f t="shared" si="67"/>
        <v>4.6511627906976827</v>
      </c>
      <c r="AA203" s="669">
        <f t="shared" si="68"/>
        <v>3.2000000000000028</v>
      </c>
      <c r="AB203" s="669">
        <f t="shared" si="69"/>
        <v>3.3057851239669533</v>
      </c>
      <c r="AC203" s="669">
        <f t="shared" si="70"/>
        <v>3.1780546246791497</v>
      </c>
      <c r="AD203" s="669">
        <f t="shared" si="71"/>
        <v>1.9765217391304546</v>
      </c>
      <c r="AE203" s="669">
        <f t="shared" si="72"/>
        <v>1.6064257028112428</v>
      </c>
      <c r="AF203" s="669">
        <f t="shared" si="73"/>
        <v>1.2195121951219523</v>
      </c>
      <c r="AG203" s="669">
        <f t="shared" si="74"/>
        <v>1.6528925619834656</v>
      </c>
      <c r="AH203" s="669">
        <f t="shared" si="75"/>
        <v>0.83333333333335258</v>
      </c>
      <c r="AI203" s="669">
        <f t="shared" si="76"/>
        <v>3.4482758620689724</v>
      </c>
      <c r="AJ203" s="669">
        <f t="shared" si="77"/>
        <v>7.4074074074073959</v>
      </c>
      <c r="AK203" s="669">
        <f t="shared" si="78"/>
        <v>3.8461538461538547</v>
      </c>
      <c r="AL203" s="669">
        <f t="shared" si="79"/>
        <v>8.3333333333333481</v>
      </c>
      <c r="AM203" s="669">
        <f t="shared" si="80"/>
        <v>14.783107752642399</v>
      </c>
      <c r="AN203" s="669">
        <f t="shared" si="81"/>
        <v>17.676192084195129</v>
      </c>
      <c r="AO203" s="669">
        <f t="shared" si="82"/>
        <v>12.621220764403883</v>
      </c>
      <c r="AP203" s="669">
        <f t="shared" si="83"/>
        <v>4.9980034606681656</v>
      </c>
      <c r="AQ203" s="669">
        <f t="shared" si="84"/>
        <v>7.5783067836048046</v>
      </c>
      <c r="AR203" s="669">
        <f t="shared" si="85"/>
        <v>4.6293868684220252</v>
      </c>
      <c r="AS203" s="670">
        <f t="shared" si="86"/>
        <v>5.6286882228749597</v>
      </c>
      <c r="AT203" s="671">
        <f t="shared" si="87"/>
        <v>4.7578292525385883</v>
      </c>
    </row>
    <row r="204" spans="1:46" ht="11.25" customHeight="1" x14ac:dyDescent="0.2">
      <c r="A204" s="615" t="s">
        <v>4197</v>
      </c>
      <c r="B204" s="24" t="s">
        <v>4194</v>
      </c>
      <c r="C204" s="497">
        <v>0.27</v>
      </c>
      <c r="D204" s="23">
        <v>0.18</v>
      </c>
      <c r="E204" s="41">
        <v>0.16</v>
      </c>
      <c r="F204" s="41">
        <v>0.08</v>
      </c>
      <c r="G204" s="41">
        <v>7.0000000000000007E-2</v>
      </c>
      <c r="H204" s="41">
        <v>0.06</v>
      </c>
      <c r="I204" s="41"/>
      <c r="J204" s="41">
        <v>0.04</v>
      </c>
      <c r="K204" s="650">
        <v>0.04</v>
      </c>
      <c r="L204" s="913"/>
      <c r="M204" s="650">
        <v>0.04</v>
      </c>
      <c r="N204" s="537">
        <v>0.3</v>
      </c>
      <c r="O204" s="537">
        <v>0.4</v>
      </c>
      <c r="P204" s="537">
        <v>0.38</v>
      </c>
      <c r="Q204" s="537">
        <v>0.34</v>
      </c>
      <c r="R204" s="537">
        <v>0.3</v>
      </c>
      <c r="S204" s="537">
        <v>0.26</v>
      </c>
      <c r="T204" s="537">
        <v>0.22</v>
      </c>
      <c r="U204" s="537">
        <v>0.2</v>
      </c>
      <c r="V204" s="537">
        <v>0.2</v>
      </c>
      <c r="W204" s="537">
        <v>0.2</v>
      </c>
      <c r="X204" s="537">
        <v>0.35</v>
      </c>
      <c r="Y204" s="653">
        <f t="shared" si="66"/>
        <v>4.0900000000000007</v>
      </c>
      <c r="Z204" s="1019">
        <f t="shared" si="67"/>
        <v>50.000000000000021</v>
      </c>
      <c r="AA204" s="669">
        <f t="shared" si="68"/>
        <v>12.5</v>
      </c>
      <c r="AB204" s="669">
        <f t="shared" si="69"/>
        <v>100</v>
      </c>
      <c r="AC204" s="669">
        <f t="shared" si="70"/>
        <v>14.285714285714279</v>
      </c>
      <c r="AD204" s="669">
        <f t="shared" si="71"/>
        <v>16.666666666666675</v>
      </c>
      <c r="AE204" s="669">
        <f t="shared" si="72"/>
        <v>50</v>
      </c>
      <c r="AF204" s="669">
        <f t="shared" si="73"/>
        <v>0</v>
      </c>
      <c r="AG204" s="669">
        <f t="shared" si="74"/>
        <v>0</v>
      </c>
      <c r="AH204" s="669">
        <f t="shared" si="75"/>
        <v>-86.666666666666671</v>
      </c>
      <c r="AI204" s="669">
        <f t="shared" si="76"/>
        <v>-25.000000000000011</v>
      </c>
      <c r="AJ204" s="669">
        <f t="shared" si="77"/>
        <v>5.2631578947368363</v>
      </c>
      <c r="AK204" s="669">
        <f t="shared" si="78"/>
        <v>11.764705882352944</v>
      </c>
      <c r="AL204" s="669">
        <f t="shared" si="79"/>
        <v>13.333333333333353</v>
      </c>
      <c r="AM204" s="669">
        <f t="shared" si="80"/>
        <v>15.384615384615374</v>
      </c>
      <c r="AN204" s="669">
        <f t="shared" si="81"/>
        <v>18.181818181818187</v>
      </c>
      <c r="AO204" s="669">
        <f t="shared" si="82"/>
        <v>9.9999999999999858</v>
      </c>
      <c r="AP204" s="669">
        <f t="shared" si="83"/>
        <v>0</v>
      </c>
      <c r="AQ204" s="669">
        <f t="shared" si="84"/>
        <v>0</v>
      </c>
      <c r="AR204" s="669">
        <f t="shared" si="85"/>
        <v>-42.857142857142847</v>
      </c>
      <c r="AS204" s="670">
        <f t="shared" si="86"/>
        <v>8.5713790581804332</v>
      </c>
      <c r="AT204" s="671">
        <f t="shared" si="87"/>
        <v>37.436023049277352</v>
      </c>
    </row>
    <row r="205" spans="1:46" ht="11.25" customHeight="1" x14ac:dyDescent="0.2">
      <c r="A205" s="615" t="s">
        <v>4132</v>
      </c>
      <c r="B205" s="24" t="s">
        <v>4133</v>
      </c>
      <c r="C205" s="497">
        <v>0.8</v>
      </c>
      <c r="D205" s="41">
        <v>0.74</v>
      </c>
      <c r="E205" s="41">
        <v>0.68</v>
      </c>
      <c r="F205" s="41">
        <v>0.64</v>
      </c>
      <c r="G205" s="41">
        <v>0.125</v>
      </c>
      <c r="H205" s="502">
        <v>0</v>
      </c>
      <c r="I205" s="41"/>
      <c r="J205" s="502">
        <v>0</v>
      </c>
      <c r="K205" s="654">
        <v>0</v>
      </c>
      <c r="L205" s="913"/>
      <c r="M205" s="503">
        <v>0</v>
      </c>
      <c r="N205" s="652">
        <v>0</v>
      </c>
      <c r="O205" s="652">
        <v>0</v>
      </c>
      <c r="P205" s="652">
        <v>0</v>
      </c>
      <c r="Q205" s="652">
        <v>0</v>
      </c>
      <c r="R205" s="652">
        <v>0</v>
      </c>
      <c r="S205" s="652">
        <v>0</v>
      </c>
      <c r="T205" s="652">
        <v>0</v>
      </c>
      <c r="U205" s="652">
        <v>0</v>
      </c>
      <c r="V205" s="652">
        <v>0</v>
      </c>
      <c r="W205" s="652">
        <v>0</v>
      </c>
      <c r="X205" s="652">
        <v>0</v>
      </c>
      <c r="Y205" s="653">
        <f t="shared" si="66"/>
        <v>2.9850000000000003</v>
      </c>
      <c r="Z205" s="1019">
        <f t="shared" si="67"/>
        <v>8.1081081081081141</v>
      </c>
      <c r="AA205" s="669">
        <f t="shared" si="68"/>
        <v>8.8235294117646959</v>
      </c>
      <c r="AB205" s="669">
        <f t="shared" si="69"/>
        <v>6.25</v>
      </c>
      <c r="AC205" s="669">
        <f t="shared" si="70"/>
        <v>412</v>
      </c>
      <c r="AD205" s="669" t="str">
        <f t="shared" si="71"/>
        <v>n/a</v>
      </c>
      <c r="AE205" s="669" t="str">
        <f t="shared" si="72"/>
        <v>n/a</v>
      </c>
      <c r="AF205" s="669" t="str">
        <f t="shared" si="73"/>
        <v>n/a</v>
      </c>
      <c r="AG205" s="669" t="str">
        <f t="shared" si="74"/>
        <v>n/a</v>
      </c>
      <c r="AH205" s="669" t="str">
        <f t="shared" si="75"/>
        <v>n/a</v>
      </c>
      <c r="AI205" s="669" t="str">
        <f t="shared" si="76"/>
        <v>n/a</v>
      </c>
      <c r="AJ205" s="669" t="str">
        <f t="shared" si="77"/>
        <v>n/a</v>
      </c>
      <c r="AK205" s="669" t="str">
        <f t="shared" si="78"/>
        <v>n/a</v>
      </c>
      <c r="AL205" s="669" t="str">
        <f t="shared" si="79"/>
        <v>n/a</v>
      </c>
      <c r="AM205" s="669" t="str">
        <f t="shared" si="80"/>
        <v>n/a</v>
      </c>
      <c r="AN205" s="669" t="str">
        <f t="shared" si="81"/>
        <v>n/a</v>
      </c>
      <c r="AO205" s="669" t="str">
        <f t="shared" si="82"/>
        <v>n/a</v>
      </c>
      <c r="AP205" s="669" t="str">
        <f t="shared" si="83"/>
        <v>n/a</v>
      </c>
      <c r="AQ205" s="669" t="str">
        <f t="shared" si="84"/>
        <v>n/a</v>
      </c>
      <c r="AR205" s="669" t="str">
        <f t="shared" si="85"/>
        <v>n/a</v>
      </c>
      <c r="AS205" s="670">
        <f t="shared" si="86"/>
        <v>108.79540937996821</v>
      </c>
      <c r="AT205" s="671">
        <f t="shared" si="87"/>
        <v>202.13930360006154</v>
      </c>
    </row>
    <row r="206" spans="1:46" ht="11.25" customHeight="1" x14ac:dyDescent="0.2">
      <c r="A206" s="501" t="s">
        <v>204</v>
      </c>
      <c r="B206" s="650" t="s">
        <v>205</v>
      </c>
      <c r="C206" s="497">
        <v>1.2350000000000001</v>
      </c>
      <c r="D206" s="497">
        <v>1.1749999999999998</v>
      </c>
      <c r="E206" s="498">
        <v>1.115</v>
      </c>
      <c r="F206" s="498">
        <v>1.05</v>
      </c>
      <c r="G206" s="498">
        <v>1.01</v>
      </c>
      <c r="H206" s="498">
        <v>0.98</v>
      </c>
      <c r="I206" s="499"/>
      <c r="J206" s="498">
        <v>0.96</v>
      </c>
      <c r="K206" s="496">
        <v>0.94</v>
      </c>
      <c r="L206" s="499"/>
      <c r="M206" s="655">
        <v>0.92500000000000004</v>
      </c>
      <c r="N206" s="656">
        <v>0.9</v>
      </c>
      <c r="O206" s="656">
        <v>0.88</v>
      </c>
      <c r="P206" s="656">
        <v>0.86499999999999999</v>
      </c>
      <c r="Q206" s="656">
        <v>0.85499999999999998</v>
      </c>
      <c r="R206" s="656">
        <v>0.84499999999999997</v>
      </c>
      <c r="S206" s="656">
        <v>0.83499999999999996</v>
      </c>
      <c r="T206" s="656">
        <v>0.82499999999999996</v>
      </c>
      <c r="U206" s="656">
        <v>0.81499999999999995</v>
      </c>
      <c r="V206" s="656">
        <v>0.80500000000000005</v>
      </c>
      <c r="W206" s="656">
        <v>0.79500000000000004</v>
      </c>
      <c r="X206" s="656">
        <v>0.78500000000000003</v>
      </c>
      <c r="Y206" s="653">
        <f t="shared" si="66"/>
        <v>18.595000000000006</v>
      </c>
      <c r="Z206" s="1019">
        <f t="shared" si="67"/>
        <v>5.1063829787234338</v>
      </c>
      <c r="AA206" s="669">
        <f t="shared" si="68"/>
        <v>5.3811659192825045</v>
      </c>
      <c r="AB206" s="669">
        <f t="shared" si="69"/>
        <v>6.1904761904761907</v>
      </c>
      <c r="AC206" s="669">
        <f t="shared" si="70"/>
        <v>3.9603960396039639</v>
      </c>
      <c r="AD206" s="669">
        <f t="shared" si="71"/>
        <v>3.0612244897959107</v>
      </c>
      <c r="AE206" s="669">
        <f t="shared" si="72"/>
        <v>2.0833333333333259</v>
      </c>
      <c r="AF206" s="669">
        <f t="shared" si="73"/>
        <v>2.1276595744680771</v>
      </c>
      <c r="AG206" s="669">
        <f t="shared" si="74"/>
        <v>1.6216216216216051</v>
      </c>
      <c r="AH206" s="669">
        <f t="shared" si="75"/>
        <v>2.7777777777777901</v>
      </c>
      <c r="AI206" s="669">
        <f t="shared" si="76"/>
        <v>2.2727272727272707</v>
      </c>
      <c r="AJ206" s="669">
        <f t="shared" si="77"/>
        <v>1.7341040462427681</v>
      </c>
      <c r="AK206" s="669">
        <f t="shared" si="78"/>
        <v>1.1695906432748648</v>
      </c>
      <c r="AL206" s="669">
        <f t="shared" si="79"/>
        <v>1.1834319526627279</v>
      </c>
      <c r="AM206" s="669">
        <f t="shared" si="80"/>
        <v>1.1976047904191711</v>
      </c>
      <c r="AN206" s="669">
        <f t="shared" si="81"/>
        <v>1.2121212121212199</v>
      </c>
      <c r="AO206" s="669">
        <f t="shared" si="82"/>
        <v>1.2269938650306678</v>
      </c>
      <c r="AP206" s="669">
        <f t="shared" si="83"/>
        <v>1.2422360248447006</v>
      </c>
      <c r="AQ206" s="669">
        <f t="shared" si="84"/>
        <v>1.2578616352201255</v>
      </c>
      <c r="AR206" s="669">
        <f t="shared" si="85"/>
        <v>1.2738853503184711</v>
      </c>
      <c r="AS206" s="670">
        <f t="shared" si="86"/>
        <v>2.4252944588392</v>
      </c>
      <c r="AT206" s="671">
        <f t="shared" si="87"/>
        <v>1.5979474365433641</v>
      </c>
    </row>
    <row r="207" spans="1:46" ht="11.25" customHeight="1" x14ac:dyDescent="0.2">
      <c r="A207" s="500" t="s">
        <v>1109</v>
      </c>
      <c r="B207" s="650" t="s">
        <v>1110</v>
      </c>
      <c r="C207" s="497">
        <v>1.2</v>
      </c>
      <c r="D207" s="522">
        <v>1.08</v>
      </c>
      <c r="E207" s="498">
        <v>0.84</v>
      </c>
      <c r="F207" s="498">
        <v>0.64</v>
      </c>
      <c r="G207" s="498">
        <v>0.52</v>
      </c>
      <c r="H207" s="498">
        <v>0.44</v>
      </c>
      <c r="I207" s="499"/>
      <c r="J207" s="498">
        <v>0.32</v>
      </c>
      <c r="K207" s="496">
        <v>0.28000000000000003</v>
      </c>
      <c r="L207" s="499"/>
      <c r="M207" s="503">
        <v>0.1</v>
      </c>
      <c r="N207" s="652">
        <v>0.1</v>
      </c>
      <c r="O207" s="652">
        <v>0.72</v>
      </c>
      <c r="P207" s="652">
        <v>1.1599999999999999</v>
      </c>
      <c r="Q207" s="656">
        <v>1.1599999999999999</v>
      </c>
      <c r="R207" s="656">
        <v>0.76100000000000001</v>
      </c>
      <c r="S207" s="652">
        <v>0</v>
      </c>
      <c r="T207" s="652">
        <v>0</v>
      </c>
      <c r="U207" s="652">
        <v>0</v>
      </c>
      <c r="V207" s="652">
        <v>0</v>
      </c>
      <c r="W207" s="652">
        <v>0</v>
      </c>
      <c r="X207" s="652">
        <v>0</v>
      </c>
      <c r="Y207" s="653">
        <f t="shared" si="66"/>
        <v>9.3209999999999997</v>
      </c>
      <c r="Z207" s="1019">
        <f t="shared" si="67"/>
        <v>11.111111111111093</v>
      </c>
      <c r="AA207" s="669">
        <f t="shared" si="68"/>
        <v>28.57142857142858</v>
      </c>
      <c r="AB207" s="669">
        <f t="shared" si="69"/>
        <v>31.25</v>
      </c>
      <c r="AC207" s="669">
        <f t="shared" si="70"/>
        <v>23.076923076923084</v>
      </c>
      <c r="AD207" s="669">
        <f t="shared" si="71"/>
        <v>18.181818181818187</v>
      </c>
      <c r="AE207" s="669">
        <f t="shared" si="72"/>
        <v>37.5</v>
      </c>
      <c r="AF207" s="669">
        <f t="shared" si="73"/>
        <v>14.285714285714279</v>
      </c>
      <c r="AG207" s="669">
        <f t="shared" si="74"/>
        <v>180.00000000000003</v>
      </c>
      <c r="AH207" s="669">
        <f t="shared" si="75"/>
        <v>0</v>
      </c>
      <c r="AI207" s="669">
        <f t="shared" si="76"/>
        <v>-86.111111111111114</v>
      </c>
      <c r="AJ207" s="669">
        <f t="shared" si="77"/>
        <v>-37.931034482758619</v>
      </c>
      <c r="AK207" s="669">
        <f t="shared" si="78"/>
        <v>0</v>
      </c>
      <c r="AL207" s="669">
        <f t="shared" si="79"/>
        <v>52.431011826544015</v>
      </c>
      <c r="AM207" s="669" t="str">
        <f t="shared" si="80"/>
        <v>n/a</v>
      </c>
      <c r="AN207" s="669" t="str">
        <f t="shared" si="81"/>
        <v>n/a</v>
      </c>
      <c r="AO207" s="669" t="str">
        <f t="shared" si="82"/>
        <v>n/a</v>
      </c>
      <c r="AP207" s="669" t="str">
        <f t="shared" si="83"/>
        <v>n/a</v>
      </c>
      <c r="AQ207" s="669" t="str">
        <f t="shared" si="84"/>
        <v>n/a</v>
      </c>
      <c r="AR207" s="669" t="str">
        <f t="shared" si="85"/>
        <v>n/a</v>
      </c>
      <c r="AS207" s="670">
        <f t="shared" si="86"/>
        <v>20.951220112282272</v>
      </c>
      <c r="AT207" s="671">
        <f t="shared" si="87"/>
        <v>59.642197774763687</v>
      </c>
    </row>
    <row r="208" spans="1:46" ht="11.25" customHeight="1" x14ac:dyDescent="0.2">
      <c r="A208" s="500" t="s">
        <v>1111</v>
      </c>
      <c r="B208" s="650" t="s">
        <v>1112</v>
      </c>
      <c r="C208" s="497">
        <v>0.36</v>
      </c>
      <c r="D208" s="497">
        <v>0.32</v>
      </c>
      <c r="E208" s="498">
        <v>0.28000000000000003</v>
      </c>
      <c r="F208" s="498">
        <v>0.24</v>
      </c>
      <c r="G208" s="498">
        <v>0.2</v>
      </c>
      <c r="H208" s="498">
        <v>0.14000000000000001</v>
      </c>
      <c r="I208" s="499"/>
      <c r="J208" s="498">
        <v>0.06</v>
      </c>
      <c r="K208" s="654">
        <v>0</v>
      </c>
      <c r="L208" s="499"/>
      <c r="M208" s="503">
        <v>0</v>
      </c>
      <c r="N208" s="652">
        <v>0</v>
      </c>
      <c r="O208" s="652">
        <v>0</v>
      </c>
      <c r="P208" s="652">
        <v>0</v>
      </c>
      <c r="Q208" s="652">
        <v>0</v>
      </c>
      <c r="R208" s="652">
        <v>0</v>
      </c>
      <c r="S208" s="652">
        <v>0</v>
      </c>
      <c r="T208" s="652">
        <v>0</v>
      </c>
      <c r="U208" s="652">
        <v>0</v>
      </c>
      <c r="V208" s="652">
        <v>0</v>
      </c>
      <c r="W208" s="652">
        <v>0.14000000000000001</v>
      </c>
      <c r="X208" s="652">
        <v>0.14000000000000001</v>
      </c>
      <c r="Y208" s="653">
        <f t="shared" si="66"/>
        <v>1.8800000000000003</v>
      </c>
      <c r="Z208" s="1019">
        <f t="shared" si="67"/>
        <v>12.5</v>
      </c>
      <c r="AA208" s="669">
        <f t="shared" si="68"/>
        <v>14.285714285714279</v>
      </c>
      <c r="AB208" s="669">
        <f t="shared" si="69"/>
        <v>16.666666666666675</v>
      </c>
      <c r="AC208" s="669">
        <f t="shared" si="70"/>
        <v>19.999999999999996</v>
      </c>
      <c r="AD208" s="669">
        <f t="shared" si="71"/>
        <v>42.857142857142861</v>
      </c>
      <c r="AE208" s="669">
        <f t="shared" si="72"/>
        <v>133.33333333333334</v>
      </c>
      <c r="AF208" s="669" t="str">
        <f t="shared" si="73"/>
        <v>n/a</v>
      </c>
      <c r="AG208" s="669" t="str">
        <f t="shared" si="74"/>
        <v>n/a</v>
      </c>
      <c r="AH208" s="669" t="str">
        <f t="shared" si="75"/>
        <v>n/a</v>
      </c>
      <c r="AI208" s="669" t="str">
        <f t="shared" si="76"/>
        <v>n/a</v>
      </c>
      <c r="AJ208" s="669" t="str">
        <f t="shared" si="77"/>
        <v>n/a</v>
      </c>
      <c r="AK208" s="669" t="str">
        <f t="shared" si="78"/>
        <v>n/a</v>
      </c>
      <c r="AL208" s="669" t="str">
        <f t="shared" si="79"/>
        <v>n/a</v>
      </c>
      <c r="AM208" s="669" t="str">
        <f t="shared" si="80"/>
        <v>n/a</v>
      </c>
      <c r="AN208" s="669" t="str">
        <f t="shared" si="81"/>
        <v>n/a</v>
      </c>
      <c r="AO208" s="669" t="str">
        <f t="shared" si="82"/>
        <v>n/a</v>
      </c>
      <c r="AP208" s="669" t="str">
        <f t="shared" si="83"/>
        <v>n/a</v>
      </c>
      <c r="AQ208" s="669">
        <f t="shared" si="84"/>
        <v>-100</v>
      </c>
      <c r="AR208" s="669">
        <f t="shared" si="85"/>
        <v>0</v>
      </c>
      <c r="AS208" s="670">
        <f t="shared" si="86"/>
        <v>17.455357142857146</v>
      </c>
      <c r="AT208" s="671">
        <f t="shared" si="87"/>
        <v>63.488025798130536</v>
      </c>
    </row>
    <row r="209" spans="1:46" ht="11.25" customHeight="1" x14ac:dyDescent="0.2">
      <c r="A209" s="500" t="s">
        <v>1034</v>
      </c>
      <c r="B209" s="650" t="s">
        <v>1035</v>
      </c>
      <c r="C209" s="497">
        <v>1</v>
      </c>
      <c r="D209" s="497">
        <v>0.95</v>
      </c>
      <c r="E209" s="498">
        <v>0.9</v>
      </c>
      <c r="F209" s="498">
        <v>0.8</v>
      </c>
      <c r="G209" s="498">
        <v>0.75</v>
      </c>
      <c r="H209" s="498">
        <v>0.7</v>
      </c>
      <c r="I209" s="499"/>
      <c r="J209" s="498">
        <v>0.65</v>
      </c>
      <c r="K209" s="654">
        <v>0.55000000000000004</v>
      </c>
      <c r="L209" s="499"/>
      <c r="M209" s="655">
        <v>0.55000000000000004</v>
      </c>
      <c r="N209" s="656">
        <v>0.5</v>
      </c>
      <c r="O209" s="652">
        <v>0.35</v>
      </c>
      <c r="P209" s="656">
        <v>0.35</v>
      </c>
      <c r="Q209" s="652">
        <v>0.32</v>
      </c>
      <c r="R209" s="656">
        <v>0.32</v>
      </c>
      <c r="S209" s="656">
        <v>0.3</v>
      </c>
      <c r="T209" s="656">
        <v>0.25</v>
      </c>
      <c r="U209" s="656">
        <v>0.2</v>
      </c>
      <c r="V209" s="652">
        <v>0</v>
      </c>
      <c r="W209" s="652">
        <v>0</v>
      </c>
      <c r="X209" s="652">
        <v>0</v>
      </c>
      <c r="Y209" s="653">
        <f t="shared" si="66"/>
        <v>9.4400000000000013</v>
      </c>
      <c r="Z209" s="1019">
        <f t="shared" si="67"/>
        <v>5.2631578947368363</v>
      </c>
      <c r="AA209" s="669">
        <f t="shared" si="68"/>
        <v>5.555555555555558</v>
      </c>
      <c r="AB209" s="669">
        <f t="shared" si="69"/>
        <v>12.5</v>
      </c>
      <c r="AC209" s="669">
        <f t="shared" si="70"/>
        <v>6.6666666666666652</v>
      </c>
      <c r="AD209" s="669">
        <f t="shared" si="71"/>
        <v>7.1428571428571397</v>
      </c>
      <c r="AE209" s="669">
        <f t="shared" si="72"/>
        <v>7.6923076923076872</v>
      </c>
      <c r="AF209" s="669">
        <f t="shared" si="73"/>
        <v>18.181818181818166</v>
      </c>
      <c r="AG209" s="669">
        <f t="shared" si="74"/>
        <v>0</v>
      </c>
      <c r="AH209" s="669">
        <f t="shared" si="75"/>
        <v>10.000000000000009</v>
      </c>
      <c r="AI209" s="669">
        <f t="shared" si="76"/>
        <v>42.857142857142861</v>
      </c>
      <c r="AJ209" s="669">
        <f t="shared" si="77"/>
        <v>0</v>
      </c>
      <c r="AK209" s="669">
        <f t="shared" si="78"/>
        <v>9.375</v>
      </c>
      <c r="AL209" s="669">
        <f t="shared" si="79"/>
        <v>0</v>
      </c>
      <c r="AM209" s="669">
        <f t="shared" si="80"/>
        <v>6.6666666666666652</v>
      </c>
      <c r="AN209" s="669">
        <f t="shared" si="81"/>
        <v>19.999999999999996</v>
      </c>
      <c r="AO209" s="669">
        <f t="shared" si="82"/>
        <v>25</v>
      </c>
      <c r="AP209" s="669" t="str">
        <f t="shared" si="83"/>
        <v>n/a</v>
      </c>
      <c r="AQ209" s="669" t="str">
        <f t="shared" si="84"/>
        <v>n/a</v>
      </c>
      <c r="AR209" s="669" t="str">
        <f t="shared" si="85"/>
        <v>n/a</v>
      </c>
      <c r="AS209" s="670">
        <f t="shared" si="86"/>
        <v>11.056323291109473</v>
      </c>
      <c r="AT209" s="671">
        <f t="shared" si="87"/>
        <v>11.070149649801046</v>
      </c>
    </row>
    <row r="210" spans="1:46" ht="11.25" customHeight="1" x14ac:dyDescent="0.2">
      <c r="A210" s="501" t="s">
        <v>1085</v>
      </c>
      <c r="B210" s="650" t="s">
        <v>1086</v>
      </c>
      <c r="C210" s="497">
        <v>0.59047619047619049</v>
      </c>
      <c r="D210" s="497">
        <v>0.48979591836734698</v>
      </c>
      <c r="E210" s="498">
        <v>0.44919555123636756</v>
      </c>
      <c r="F210" s="498">
        <v>0.41957826214385974</v>
      </c>
      <c r="G210" s="498">
        <v>0.3839278215695448</v>
      </c>
      <c r="H210" s="498">
        <v>0.34325908245284864</v>
      </c>
      <c r="I210" s="499"/>
      <c r="J210" s="498">
        <v>0.28427253205204844</v>
      </c>
      <c r="K210" s="496">
        <v>0.24873846554554246</v>
      </c>
      <c r="L210" s="499"/>
      <c r="M210" s="503">
        <v>0.17767033253253031</v>
      </c>
      <c r="N210" s="652">
        <v>0.18477714583383159</v>
      </c>
      <c r="O210" s="652">
        <v>0.36010222997693248</v>
      </c>
      <c r="P210" s="656">
        <v>0.3601462245354643</v>
      </c>
      <c r="Q210" s="656">
        <v>0.31469193376499305</v>
      </c>
      <c r="R210" s="656">
        <v>0.2883053574485222</v>
      </c>
      <c r="S210" s="656">
        <v>0.27179234381246659</v>
      </c>
      <c r="T210" s="543">
        <v>0.24850858491238506</v>
      </c>
      <c r="U210" s="543">
        <v>0.23667484277370004</v>
      </c>
      <c r="V210" s="543">
        <v>0.22540461216542859</v>
      </c>
      <c r="W210" s="656">
        <v>0.20592112913513433</v>
      </c>
      <c r="X210" s="656">
        <v>0.18324460879655993</v>
      </c>
      <c r="Y210" s="653">
        <f t="shared" si="66"/>
        <v>6.2664831695316998</v>
      </c>
      <c r="Z210" s="1019">
        <f t="shared" si="67"/>
        <v>20.55555555555555</v>
      </c>
      <c r="AA210" s="669">
        <f t="shared" si="68"/>
        <v>9.0384615384615508</v>
      </c>
      <c r="AB210" s="669">
        <f t="shared" si="69"/>
        <v>7.058823529411784</v>
      </c>
      <c r="AC210" s="669">
        <f t="shared" si="70"/>
        <v>9.2857142857142971</v>
      </c>
      <c r="AD210" s="669">
        <f t="shared" si="71"/>
        <v>11.847826086956514</v>
      </c>
      <c r="AE210" s="669">
        <f t="shared" si="72"/>
        <v>20.750000000000046</v>
      </c>
      <c r="AF210" s="669">
        <f t="shared" si="73"/>
        <v>14.285714285714256</v>
      </c>
      <c r="AG210" s="669">
        <f t="shared" si="74"/>
        <v>40.000000000000014</v>
      </c>
      <c r="AH210" s="669">
        <f t="shared" si="75"/>
        <v>-3.8461538461538769</v>
      </c>
      <c r="AI210" s="669">
        <f t="shared" si="76"/>
        <v>-48.687586343003744</v>
      </c>
      <c r="AJ210" s="669">
        <f t="shared" si="77"/>
        <v>-1.2215748919364167E-2</v>
      </c>
      <c r="AK210" s="669">
        <f t="shared" si="78"/>
        <v>14.444059695669154</v>
      </c>
      <c r="AL210" s="669">
        <f t="shared" si="79"/>
        <v>9.1523017643479818</v>
      </c>
      <c r="AM210" s="669">
        <f t="shared" si="80"/>
        <v>6.0755992624462518</v>
      </c>
      <c r="AN210" s="669">
        <f t="shared" si="81"/>
        <v>9.3693982074263271</v>
      </c>
      <c r="AO210" s="669">
        <f t="shared" si="82"/>
        <v>5.0000000000000044</v>
      </c>
      <c r="AP210" s="669">
        <f t="shared" si="83"/>
        <v>5.0000000000000044</v>
      </c>
      <c r="AQ210" s="669">
        <f t="shared" si="84"/>
        <v>9.4616240266963469</v>
      </c>
      <c r="AR210" s="669">
        <f t="shared" si="85"/>
        <v>12.375000000000046</v>
      </c>
      <c r="AS210" s="670">
        <f t="shared" si="86"/>
        <v>7.9554801210696402</v>
      </c>
      <c r="AT210" s="671">
        <f t="shared" si="87"/>
        <v>16.51231647229941</v>
      </c>
    </row>
    <row r="211" spans="1:46" ht="11.25" customHeight="1" x14ac:dyDescent="0.2">
      <c r="A211" s="480" t="s">
        <v>177</v>
      </c>
      <c r="B211" s="914" t="s">
        <v>178</v>
      </c>
      <c r="C211" s="497">
        <v>4.4800000000000004</v>
      </c>
      <c r="D211" s="523">
        <v>4.32</v>
      </c>
      <c r="E211" s="487">
        <v>4.29</v>
      </c>
      <c r="F211" s="487">
        <v>4.28</v>
      </c>
      <c r="G211" s="487">
        <v>4.21</v>
      </c>
      <c r="H211" s="487">
        <v>3.9</v>
      </c>
      <c r="I211" s="488"/>
      <c r="J211" s="487">
        <v>3.51</v>
      </c>
      <c r="K211" s="485">
        <v>3.09</v>
      </c>
      <c r="L211" s="488"/>
      <c r="M211" s="491">
        <v>2.84</v>
      </c>
      <c r="N211" s="493">
        <v>2.66</v>
      </c>
      <c r="O211" s="493">
        <v>2.5299999999999998</v>
      </c>
      <c r="P211" s="493">
        <v>2.2599999999999998</v>
      </c>
      <c r="Q211" s="493">
        <v>2.0099999999999998</v>
      </c>
      <c r="R211" s="493">
        <v>1.75</v>
      </c>
      <c r="S211" s="493">
        <v>1.53</v>
      </c>
      <c r="T211" s="493">
        <v>1.43</v>
      </c>
      <c r="U211" s="492">
        <v>1.4</v>
      </c>
      <c r="V211" s="493">
        <v>1.325</v>
      </c>
      <c r="W211" s="492">
        <v>1.3</v>
      </c>
      <c r="X211" s="493">
        <v>1.24</v>
      </c>
      <c r="Y211" s="653">
        <f t="shared" si="66"/>
        <v>54.354999999999997</v>
      </c>
      <c r="Z211" s="1019">
        <f t="shared" si="67"/>
        <v>3.7037037037036979</v>
      </c>
      <c r="AA211" s="669">
        <f t="shared" si="68"/>
        <v>0.69930069930070893</v>
      </c>
      <c r="AB211" s="669">
        <f t="shared" si="69"/>
        <v>0.23364485981307581</v>
      </c>
      <c r="AC211" s="669">
        <f t="shared" si="70"/>
        <v>1.6627078384798155</v>
      </c>
      <c r="AD211" s="669">
        <f t="shared" si="71"/>
        <v>7.9487179487179427</v>
      </c>
      <c r="AE211" s="669">
        <f t="shared" si="72"/>
        <v>11.111111111111116</v>
      </c>
      <c r="AF211" s="669">
        <f t="shared" si="73"/>
        <v>13.592233009708732</v>
      </c>
      <c r="AG211" s="669">
        <f t="shared" si="74"/>
        <v>8.8028169014084501</v>
      </c>
      <c r="AH211" s="669">
        <f t="shared" si="75"/>
        <v>6.7669172932330657</v>
      </c>
      <c r="AI211" s="669">
        <f t="shared" si="76"/>
        <v>5.1383399209486313</v>
      </c>
      <c r="AJ211" s="669">
        <f t="shared" si="77"/>
        <v>11.946902654867264</v>
      </c>
      <c r="AK211" s="669">
        <f t="shared" si="78"/>
        <v>12.437810945273631</v>
      </c>
      <c r="AL211" s="669">
        <f t="shared" si="79"/>
        <v>14.857142857142836</v>
      </c>
      <c r="AM211" s="669">
        <f t="shared" si="80"/>
        <v>14.379084967320255</v>
      </c>
      <c r="AN211" s="669">
        <f t="shared" si="81"/>
        <v>6.9930069930070005</v>
      </c>
      <c r="AO211" s="669">
        <f t="shared" si="82"/>
        <v>2.1428571428571352</v>
      </c>
      <c r="AP211" s="669">
        <f t="shared" si="83"/>
        <v>5.6603773584905648</v>
      </c>
      <c r="AQ211" s="669">
        <f t="shared" si="84"/>
        <v>1.9230769230769162</v>
      </c>
      <c r="AR211" s="669">
        <f t="shared" si="85"/>
        <v>4.8387096774193505</v>
      </c>
      <c r="AS211" s="670">
        <f t="shared" si="86"/>
        <v>7.0967612003094844</v>
      </c>
      <c r="AT211" s="671">
        <f t="shared" si="87"/>
        <v>4.8232414778272945</v>
      </c>
    </row>
    <row r="212" spans="1:46" ht="11.25" customHeight="1" x14ac:dyDescent="0.2">
      <c r="A212" s="484" t="s">
        <v>4180</v>
      </c>
      <c r="B212" s="650" t="s">
        <v>4181</v>
      </c>
      <c r="C212" s="497">
        <v>0.2</v>
      </c>
      <c r="D212" s="521">
        <v>0.155</v>
      </c>
      <c r="E212" s="498">
        <v>0.13500000000000001</v>
      </c>
      <c r="F212" s="498">
        <v>0.11</v>
      </c>
      <c r="G212" s="498">
        <v>0.04</v>
      </c>
      <c r="H212" s="542">
        <v>0</v>
      </c>
      <c r="I212" s="499"/>
      <c r="J212" s="502">
        <v>0</v>
      </c>
      <c r="K212" s="654">
        <v>0</v>
      </c>
      <c r="L212" s="499"/>
      <c r="M212" s="503">
        <v>0</v>
      </c>
      <c r="N212" s="543">
        <v>0</v>
      </c>
      <c r="O212" s="543">
        <v>0.12</v>
      </c>
      <c r="P212" s="543">
        <v>0.24</v>
      </c>
      <c r="Q212" s="656">
        <v>0.23</v>
      </c>
      <c r="R212" s="656">
        <v>0.19</v>
      </c>
      <c r="S212" s="656">
        <v>0.12</v>
      </c>
      <c r="T212" s="543">
        <v>0</v>
      </c>
      <c r="U212" s="543">
        <v>0</v>
      </c>
      <c r="V212" s="543">
        <v>0</v>
      </c>
      <c r="W212" s="656">
        <v>0.04</v>
      </c>
      <c r="X212" s="656">
        <v>0.2</v>
      </c>
      <c r="Y212" s="653">
        <f t="shared" si="66"/>
        <v>1.78</v>
      </c>
      <c r="Z212" s="1019">
        <f t="shared" si="67"/>
        <v>29.032258064516149</v>
      </c>
      <c r="AA212" s="669">
        <f t="shared" si="68"/>
        <v>14.814814814814813</v>
      </c>
      <c r="AB212" s="669">
        <f t="shared" si="69"/>
        <v>22.72727272727273</v>
      </c>
      <c r="AC212" s="669">
        <f t="shared" si="70"/>
        <v>175</v>
      </c>
      <c r="AD212" s="669" t="str">
        <f t="shared" si="71"/>
        <v>n/a</v>
      </c>
      <c r="AE212" s="669" t="str">
        <f t="shared" si="72"/>
        <v>n/a</v>
      </c>
      <c r="AF212" s="669" t="str">
        <f t="shared" si="73"/>
        <v>n/a</v>
      </c>
      <c r="AG212" s="669" t="str">
        <f t="shared" si="74"/>
        <v>n/a</v>
      </c>
      <c r="AH212" s="669" t="str">
        <f t="shared" si="75"/>
        <v>n/a</v>
      </c>
      <c r="AI212" s="669">
        <f t="shared" si="76"/>
        <v>-100</v>
      </c>
      <c r="AJ212" s="669">
        <f t="shared" si="77"/>
        <v>-50</v>
      </c>
      <c r="AK212" s="669">
        <f t="shared" si="78"/>
        <v>4.3478260869565188</v>
      </c>
      <c r="AL212" s="669">
        <f t="shared" si="79"/>
        <v>21.052631578947366</v>
      </c>
      <c r="AM212" s="669">
        <f t="shared" si="80"/>
        <v>58.33333333333335</v>
      </c>
      <c r="AN212" s="669" t="str">
        <f t="shared" si="81"/>
        <v>n/a</v>
      </c>
      <c r="AO212" s="669" t="str">
        <f t="shared" si="82"/>
        <v>n/a</v>
      </c>
      <c r="AP212" s="669" t="str">
        <f t="shared" si="83"/>
        <v>n/a</v>
      </c>
      <c r="AQ212" s="669">
        <f t="shared" si="84"/>
        <v>-100</v>
      </c>
      <c r="AR212" s="669">
        <f t="shared" si="85"/>
        <v>-80</v>
      </c>
      <c r="AS212" s="670">
        <f t="shared" si="86"/>
        <v>-0.42653303583264285</v>
      </c>
      <c r="AT212" s="671">
        <f t="shared" si="87"/>
        <v>80.601968402182109</v>
      </c>
    </row>
    <row r="213" spans="1:46" ht="11.25" customHeight="1" x14ac:dyDescent="0.2">
      <c r="A213" s="500" t="s">
        <v>167</v>
      </c>
      <c r="B213" s="650" t="s">
        <v>168</v>
      </c>
      <c r="C213" s="497">
        <v>0.752</v>
      </c>
      <c r="D213" s="497">
        <v>0.72</v>
      </c>
      <c r="E213" s="498">
        <v>0.69</v>
      </c>
      <c r="F213" s="498">
        <v>0.67</v>
      </c>
      <c r="G213" s="498">
        <v>0.65</v>
      </c>
      <c r="H213" s="498">
        <v>0.64</v>
      </c>
      <c r="I213" s="499"/>
      <c r="J213" s="498">
        <v>0.63</v>
      </c>
      <c r="K213" s="496">
        <v>0.61499999999999999</v>
      </c>
      <c r="L213" s="499"/>
      <c r="M213" s="655">
        <v>0.59499999999999997</v>
      </c>
      <c r="N213" s="656">
        <v>0.59</v>
      </c>
      <c r="O213" s="656">
        <v>0.58499999999999996</v>
      </c>
      <c r="P213" s="656">
        <v>0.57999999999999996</v>
      </c>
      <c r="Q213" s="656">
        <v>0.57499999999999996</v>
      </c>
      <c r="R213" s="656">
        <v>0.56999999999999995</v>
      </c>
      <c r="S213" s="656">
        <v>0.56499999999999995</v>
      </c>
      <c r="T213" s="656">
        <v>0.5625</v>
      </c>
      <c r="U213" s="656">
        <v>0.56000000000000005</v>
      </c>
      <c r="V213" s="656">
        <v>0.5575</v>
      </c>
      <c r="W213" s="656">
        <v>0.55000000000000004</v>
      </c>
      <c r="X213" s="656">
        <v>0.54249999999999998</v>
      </c>
      <c r="Y213" s="653">
        <f t="shared" si="66"/>
        <v>12.1995</v>
      </c>
      <c r="Z213" s="1019">
        <f t="shared" si="67"/>
        <v>4.4444444444444509</v>
      </c>
      <c r="AA213" s="669">
        <f t="shared" si="68"/>
        <v>4.3478260869565188</v>
      </c>
      <c r="AB213" s="669">
        <f t="shared" si="69"/>
        <v>2.9850746268656581</v>
      </c>
      <c r="AC213" s="669">
        <f t="shared" si="70"/>
        <v>3.0769230769230882</v>
      </c>
      <c r="AD213" s="669">
        <f t="shared" si="71"/>
        <v>1.5625</v>
      </c>
      <c r="AE213" s="669">
        <f t="shared" si="72"/>
        <v>1.5873015873015817</v>
      </c>
      <c r="AF213" s="669">
        <f t="shared" si="73"/>
        <v>2.4390243902439046</v>
      </c>
      <c r="AG213" s="669">
        <f t="shared" si="74"/>
        <v>3.3613445378151363</v>
      </c>
      <c r="AH213" s="669">
        <f t="shared" si="75"/>
        <v>0.84745762711864181</v>
      </c>
      <c r="AI213" s="669">
        <f t="shared" si="76"/>
        <v>0.85470085470085166</v>
      </c>
      <c r="AJ213" s="669">
        <f t="shared" si="77"/>
        <v>0.86206896551723755</v>
      </c>
      <c r="AK213" s="669">
        <f t="shared" si="78"/>
        <v>0.86956521739129933</v>
      </c>
      <c r="AL213" s="669">
        <f t="shared" si="79"/>
        <v>0.87719298245614308</v>
      </c>
      <c r="AM213" s="669">
        <f t="shared" si="80"/>
        <v>0.88495575221239076</v>
      </c>
      <c r="AN213" s="669">
        <f t="shared" si="81"/>
        <v>0.4444444444444251</v>
      </c>
      <c r="AO213" s="669">
        <f t="shared" si="82"/>
        <v>0.44642857142855874</v>
      </c>
      <c r="AP213" s="669">
        <f t="shared" si="83"/>
        <v>0.4484304932735439</v>
      </c>
      <c r="AQ213" s="669">
        <f t="shared" si="84"/>
        <v>1.3636363636363447</v>
      </c>
      <c r="AR213" s="669">
        <f t="shared" si="85"/>
        <v>1.3824884792626779</v>
      </c>
      <c r="AS213" s="670">
        <f t="shared" si="86"/>
        <v>1.7413583422101291</v>
      </c>
      <c r="AT213" s="671">
        <f t="shared" si="87"/>
        <v>1.3016716131899138</v>
      </c>
    </row>
    <row r="214" spans="1:46" ht="11.25" customHeight="1" x14ac:dyDescent="0.2">
      <c r="A214" s="500" t="s">
        <v>513</v>
      </c>
      <c r="B214" s="650" t="s">
        <v>514</v>
      </c>
      <c r="C214" s="497">
        <v>1.75</v>
      </c>
      <c r="D214" s="497">
        <v>1.7</v>
      </c>
      <c r="E214" s="498">
        <v>1.6658909999999998</v>
      </c>
      <c r="F214" s="498">
        <v>1.63</v>
      </c>
      <c r="G214" s="498">
        <v>1.5623762376237624</v>
      </c>
      <c r="H214" s="498">
        <v>1.2079207920792079</v>
      </c>
      <c r="I214" s="499"/>
      <c r="J214" s="498">
        <v>1.1231588873173028</v>
      </c>
      <c r="K214" s="496">
        <v>0.99952852428099948</v>
      </c>
      <c r="L214" s="499"/>
      <c r="M214" s="655">
        <v>0.95709570957095702</v>
      </c>
      <c r="N214" s="656">
        <v>0.91051390853371039</v>
      </c>
      <c r="O214" s="656">
        <v>0.8646864686468646</v>
      </c>
      <c r="P214" s="656">
        <v>0.81961338991041954</v>
      </c>
      <c r="Q214" s="656">
        <v>0.77736916548797741</v>
      </c>
      <c r="R214" s="656">
        <v>0.73210749646393214</v>
      </c>
      <c r="S214" s="656">
        <v>0.68948609146628959</v>
      </c>
      <c r="T214" s="656">
        <v>0.64761904761904754</v>
      </c>
      <c r="U214" s="656">
        <v>0.5907590759075908</v>
      </c>
      <c r="V214" s="656">
        <v>0.54766619519094772</v>
      </c>
      <c r="W214" s="656">
        <v>0.50966525223950965</v>
      </c>
      <c r="X214" s="656">
        <v>0.47100424328147106</v>
      </c>
      <c r="Y214" s="653">
        <f t="shared" si="66"/>
        <v>20.156461485619989</v>
      </c>
      <c r="Z214" s="1019">
        <f t="shared" si="67"/>
        <v>2.941176470588247</v>
      </c>
      <c r="AA214" s="669">
        <f t="shared" si="68"/>
        <v>2.0474929031971678</v>
      </c>
      <c r="AB214" s="669">
        <f t="shared" si="69"/>
        <v>2.2019018404907831</v>
      </c>
      <c r="AC214" s="669">
        <f t="shared" si="70"/>
        <v>4.3282636248415551</v>
      </c>
      <c r="AD214" s="669">
        <f t="shared" si="71"/>
        <v>29.344262295081979</v>
      </c>
      <c r="AE214" s="669">
        <f t="shared" si="72"/>
        <v>7.5467421144982616</v>
      </c>
      <c r="AF214" s="669">
        <f t="shared" si="73"/>
        <v>12.368867924528271</v>
      </c>
      <c r="AG214" s="669">
        <f t="shared" si="74"/>
        <v>4.4334975369458185</v>
      </c>
      <c r="AH214" s="669">
        <f t="shared" si="75"/>
        <v>5.1159900579950346</v>
      </c>
      <c r="AI214" s="669">
        <f t="shared" si="76"/>
        <v>5.2998909487459001</v>
      </c>
      <c r="AJ214" s="669">
        <f t="shared" si="77"/>
        <v>5.4993097100782373</v>
      </c>
      <c r="AK214" s="669">
        <f t="shared" si="78"/>
        <v>5.4342552159145852</v>
      </c>
      <c r="AL214" s="669">
        <f t="shared" si="79"/>
        <v>6.1823802163833097</v>
      </c>
      <c r="AM214" s="669">
        <f t="shared" si="80"/>
        <v>6.181619256017501</v>
      </c>
      <c r="AN214" s="669">
        <f t="shared" si="81"/>
        <v>6.4647641234711894</v>
      </c>
      <c r="AO214" s="669">
        <f t="shared" si="82"/>
        <v>9.6249002394253491</v>
      </c>
      <c r="AP214" s="669">
        <f t="shared" si="83"/>
        <v>7.8684573002754776</v>
      </c>
      <c r="AQ214" s="669">
        <f t="shared" si="84"/>
        <v>7.4560592044403462</v>
      </c>
      <c r="AR214" s="669">
        <f t="shared" si="85"/>
        <v>8.2082082082082017</v>
      </c>
      <c r="AS214" s="670">
        <f t="shared" si="86"/>
        <v>7.292002062690905</v>
      </c>
      <c r="AT214" s="671">
        <f t="shared" si="87"/>
        <v>5.9000857563521238</v>
      </c>
    </row>
    <row r="215" spans="1:46" ht="11.25" customHeight="1" x14ac:dyDescent="0.2">
      <c r="A215" s="501" t="s">
        <v>1073</v>
      </c>
      <c r="B215" s="650" t="s">
        <v>1074</v>
      </c>
      <c r="C215" s="497">
        <v>0.2</v>
      </c>
      <c r="D215" s="497">
        <v>0.16</v>
      </c>
      <c r="E215" s="498">
        <v>0.12</v>
      </c>
      <c r="F215" s="498">
        <v>0.08</v>
      </c>
      <c r="G215" s="498">
        <v>0.04</v>
      </c>
      <c r="H215" s="498">
        <v>0.02</v>
      </c>
      <c r="I215" s="499"/>
      <c r="J215" s="502">
        <v>0</v>
      </c>
      <c r="K215" s="654">
        <v>0</v>
      </c>
      <c r="L215" s="499"/>
      <c r="M215" s="503">
        <v>0</v>
      </c>
      <c r="N215" s="652">
        <v>0.1</v>
      </c>
      <c r="O215" s="652">
        <v>0.2</v>
      </c>
      <c r="P215" s="652">
        <v>0.2</v>
      </c>
      <c r="Q215" s="652">
        <v>0.2</v>
      </c>
      <c r="R215" s="656">
        <v>0.2</v>
      </c>
      <c r="S215" s="656">
        <v>0.1</v>
      </c>
      <c r="T215" s="652">
        <v>0</v>
      </c>
      <c r="U215" s="652">
        <v>0</v>
      </c>
      <c r="V215" s="652">
        <v>0</v>
      </c>
      <c r="W215" s="652">
        <v>0</v>
      </c>
      <c r="X215" s="652">
        <v>0</v>
      </c>
      <c r="Y215" s="653">
        <f t="shared" si="66"/>
        <v>1.6199999999999999</v>
      </c>
      <c r="Z215" s="1019">
        <f t="shared" si="67"/>
        <v>25</v>
      </c>
      <c r="AA215" s="669">
        <f t="shared" si="68"/>
        <v>33.33333333333335</v>
      </c>
      <c r="AB215" s="669">
        <f t="shared" si="69"/>
        <v>50</v>
      </c>
      <c r="AC215" s="669">
        <f t="shared" si="70"/>
        <v>100</v>
      </c>
      <c r="AD215" s="669">
        <f t="shared" si="71"/>
        <v>100</v>
      </c>
      <c r="AE215" s="669" t="str">
        <f t="shared" si="72"/>
        <v>n/a</v>
      </c>
      <c r="AF215" s="669" t="str">
        <f t="shared" si="73"/>
        <v>n/a</v>
      </c>
      <c r="AG215" s="669" t="str">
        <f t="shared" si="74"/>
        <v>n/a</v>
      </c>
      <c r="AH215" s="669">
        <f t="shared" si="75"/>
        <v>-100</v>
      </c>
      <c r="AI215" s="669">
        <f t="shared" si="76"/>
        <v>-50</v>
      </c>
      <c r="AJ215" s="669">
        <f t="shared" si="77"/>
        <v>0</v>
      </c>
      <c r="AK215" s="669">
        <f t="shared" si="78"/>
        <v>0</v>
      </c>
      <c r="AL215" s="669">
        <f t="shared" si="79"/>
        <v>0</v>
      </c>
      <c r="AM215" s="669">
        <f t="shared" si="80"/>
        <v>100</v>
      </c>
      <c r="AN215" s="669" t="str">
        <f t="shared" si="81"/>
        <v>n/a</v>
      </c>
      <c r="AO215" s="669" t="str">
        <f t="shared" si="82"/>
        <v>n/a</v>
      </c>
      <c r="AP215" s="669" t="str">
        <f t="shared" si="83"/>
        <v>n/a</v>
      </c>
      <c r="AQ215" s="669" t="str">
        <f t="shared" si="84"/>
        <v>n/a</v>
      </c>
      <c r="AR215" s="669" t="str">
        <f t="shared" si="85"/>
        <v>n/a</v>
      </c>
      <c r="AS215" s="670">
        <f t="shared" si="86"/>
        <v>23.484848484848488</v>
      </c>
      <c r="AT215" s="671">
        <f t="shared" si="87"/>
        <v>63.772401490920757</v>
      </c>
    </row>
    <row r="216" spans="1:46" ht="11.25" customHeight="1" x14ac:dyDescent="0.2">
      <c r="A216" s="501" t="s">
        <v>542</v>
      </c>
      <c r="B216" s="650" t="s">
        <v>543</v>
      </c>
      <c r="C216" s="497">
        <v>3.34</v>
      </c>
      <c r="D216" s="522">
        <v>3.0350000000000001</v>
      </c>
      <c r="E216" s="498">
        <v>2.8</v>
      </c>
      <c r="F216" s="498">
        <v>2.59</v>
      </c>
      <c r="G216" s="498">
        <v>2.4</v>
      </c>
      <c r="H216" s="498">
        <v>2.25</v>
      </c>
      <c r="I216" s="499"/>
      <c r="J216" s="498">
        <v>2.11</v>
      </c>
      <c r="K216" s="496">
        <v>1.97</v>
      </c>
      <c r="L216" s="499"/>
      <c r="M216" s="655">
        <v>1.83</v>
      </c>
      <c r="N216" s="656">
        <v>1.75</v>
      </c>
      <c r="O216" s="652">
        <v>1.58</v>
      </c>
      <c r="P216" s="656">
        <v>1.46</v>
      </c>
      <c r="Q216" s="656">
        <v>1.38</v>
      </c>
      <c r="R216" s="656">
        <v>1.34</v>
      </c>
      <c r="S216" s="656">
        <v>1.3</v>
      </c>
      <c r="T216" s="652">
        <v>1.29</v>
      </c>
      <c r="U216" s="652">
        <v>1.29</v>
      </c>
      <c r="V216" s="652">
        <v>1.29</v>
      </c>
      <c r="W216" s="652">
        <v>1.29</v>
      </c>
      <c r="X216" s="652">
        <v>1.29</v>
      </c>
      <c r="Y216" s="653">
        <f t="shared" si="66"/>
        <v>37.584999999999994</v>
      </c>
      <c r="Z216" s="1019">
        <f t="shared" si="67"/>
        <v>10.049423393739687</v>
      </c>
      <c r="AA216" s="669">
        <f t="shared" si="68"/>
        <v>8.3928571428571566</v>
      </c>
      <c r="AB216" s="669">
        <f t="shared" si="69"/>
        <v>8.1081081081081141</v>
      </c>
      <c r="AC216" s="669">
        <f t="shared" si="70"/>
        <v>7.9166666666666607</v>
      </c>
      <c r="AD216" s="669">
        <f t="shared" si="71"/>
        <v>6.6666666666666652</v>
      </c>
      <c r="AE216" s="669">
        <f t="shared" si="72"/>
        <v>6.6350710900473953</v>
      </c>
      <c r="AF216" s="669">
        <f t="shared" si="73"/>
        <v>7.1065989847715727</v>
      </c>
      <c r="AG216" s="669">
        <f t="shared" si="74"/>
        <v>7.6502732240437021</v>
      </c>
      <c r="AH216" s="669">
        <f t="shared" si="75"/>
        <v>4.5714285714285818</v>
      </c>
      <c r="AI216" s="669">
        <f t="shared" si="76"/>
        <v>10.759493670886066</v>
      </c>
      <c r="AJ216" s="669">
        <f t="shared" si="77"/>
        <v>8.2191780821917924</v>
      </c>
      <c r="AK216" s="669">
        <f t="shared" si="78"/>
        <v>5.7971014492753659</v>
      </c>
      <c r="AL216" s="669">
        <f t="shared" si="79"/>
        <v>2.9850746268656581</v>
      </c>
      <c r="AM216" s="669">
        <f t="shared" si="80"/>
        <v>3.0769230769230882</v>
      </c>
      <c r="AN216" s="669">
        <f t="shared" si="81"/>
        <v>0.77519379844961378</v>
      </c>
      <c r="AO216" s="669">
        <f t="shared" si="82"/>
        <v>0</v>
      </c>
      <c r="AP216" s="669">
        <f t="shared" si="83"/>
        <v>0</v>
      </c>
      <c r="AQ216" s="669">
        <f t="shared" si="84"/>
        <v>0</v>
      </c>
      <c r="AR216" s="669">
        <f t="shared" si="85"/>
        <v>0</v>
      </c>
      <c r="AS216" s="670">
        <f t="shared" si="86"/>
        <v>5.1952662396274265</v>
      </c>
      <c r="AT216" s="671">
        <f t="shared" si="87"/>
        <v>3.6615493516216255</v>
      </c>
    </row>
    <row r="217" spans="1:46" ht="11.25" customHeight="1" x14ac:dyDescent="0.2">
      <c r="A217" s="657" t="s">
        <v>1117</v>
      </c>
      <c r="B217" s="507" t="s">
        <v>1118</v>
      </c>
      <c r="C217" s="497">
        <v>1.31</v>
      </c>
      <c r="D217" s="497">
        <v>1.0150000000000001</v>
      </c>
      <c r="E217" s="513">
        <v>0.47499999999999998</v>
      </c>
      <c r="F217" s="513">
        <v>0.45</v>
      </c>
      <c r="G217" s="513">
        <v>0.3</v>
      </c>
      <c r="H217" s="513">
        <v>0.12</v>
      </c>
      <c r="I217" s="514"/>
      <c r="J217" s="512">
        <v>0</v>
      </c>
      <c r="K217" s="515">
        <v>0</v>
      </c>
      <c r="L217" s="514"/>
      <c r="M217" s="532">
        <v>0</v>
      </c>
      <c r="N217" s="517">
        <v>0</v>
      </c>
      <c r="O217" s="517">
        <v>0</v>
      </c>
      <c r="P217" s="517">
        <v>0</v>
      </c>
      <c r="Q217" s="517">
        <v>0</v>
      </c>
      <c r="R217" s="517">
        <v>0</v>
      </c>
      <c r="S217" s="517">
        <v>0</v>
      </c>
      <c r="T217" s="517">
        <v>0</v>
      </c>
      <c r="U217" s="517">
        <v>0</v>
      </c>
      <c r="V217" s="517">
        <v>0</v>
      </c>
      <c r="W217" s="517">
        <v>0</v>
      </c>
      <c r="X217" s="517">
        <v>0</v>
      </c>
      <c r="Y217" s="653">
        <f t="shared" si="66"/>
        <v>3.6700000000000004</v>
      </c>
      <c r="Z217" s="1019">
        <f t="shared" si="67"/>
        <v>29.064039408866993</v>
      </c>
      <c r="AA217" s="669">
        <f t="shared" si="68"/>
        <v>113.68421052631584</v>
      </c>
      <c r="AB217" s="669">
        <f t="shared" si="69"/>
        <v>5.555555555555558</v>
      </c>
      <c r="AC217" s="669">
        <f t="shared" si="70"/>
        <v>50</v>
      </c>
      <c r="AD217" s="669">
        <f t="shared" si="71"/>
        <v>150</v>
      </c>
      <c r="AE217" s="669" t="str">
        <f t="shared" si="72"/>
        <v>n/a</v>
      </c>
      <c r="AF217" s="669" t="str">
        <f t="shared" si="73"/>
        <v>n/a</v>
      </c>
      <c r="AG217" s="669" t="str">
        <f t="shared" si="74"/>
        <v>n/a</v>
      </c>
      <c r="AH217" s="669" t="str">
        <f t="shared" si="75"/>
        <v>n/a</v>
      </c>
      <c r="AI217" s="669" t="str">
        <f t="shared" si="76"/>
        <v>n/a</v>
      </c>
      <c r="AJ217" s="669" t="str">
        <f t="shared" si="77"/>
        <v>n/a</v>
      </c>
      <c r="AK217" s="669" t="str">
        <f t="shared" si="78"/>
        <v>n/a</v>
      </c>
      <c r="AL217" s="669" t="str">
        <f t="shared" si="79"/>
        <v>n/a</v>
      </c>
      <c r="AM217" s="669" t="str">
        <f t="shared" si="80"/>
        <v>n/a</v>
      </c>
      <c r="AN217" s="669" t="str">
        <f t="shared" si="81"/>
        <v>n/a</v>
      </c>
      <c r="AO217" s="669" t="str">
        <f t="shared" si="82"/>
        <v>n/a</v>
      </c>
      <c r="AP217" s="669" t="str">
        <f t="shared" si="83"/>
        <v>n/a</v>
      </c>
      <c r="AQ217" s="669" t="str">
        <f t="shared" si="84"/>
        <v>n/a</v>
      </c>
      <c r="AR217" s="669" t="str">
        <f t="shared" si="85"/>
        <v>n/a</v>
      </c>
      <c r="AS217" s="670">
        <f t="shared" si="86"/>
        <v>69.660761098147674</v>
      </c>
      <c r="AT217" s="671">
        <f t="shared" si="87"/>
        <v>60.283857962593757</v>
      </c>
    </row>
    <row r="218" spans="1:46" ht="11.25" customHeight="1" x14ac:dyDescent="0.2">
      <c r="A218" s="500" t="s">
        <v>208</v>
      </c>
      <c r="B218" s="650" t="s">
        <v>209</v>
      </c>
      <c r="C218" s="497">
        <v>0.75</v>
      </c>
      <c r="D218" s="497">
        <v>0.71</v>
      </c>
      <c r="E218" s="498">
        <v>0.69499999999999995</v>
      </c>
      <c r="F218" s="498">
        <v>0.67</v>
      </c>
      <c r="G218" s="498">
        <v>0.63500000000000001</v>
      </c>
      <c r="H218" s="498">
        <v>0.5</v>
      </c>
      <c r="I218" s="499"/>
      <c r="J218" s="498">
        <v>0.35</v>
      </c>
      <c r="K218" s="496">
        <v>0.28999999999999998</v>
      </c>
      <c r="L218" s="499"/>
      <c r="M218" s="655">
        <v>0.2475</v>
      </c>
      <c r="N218" s="652">
        <v>0.23</v>
      </c>
      <c r="O218" s="656">
        <v>0.2225</v>
      </c>
      <c r="P218" s="656">
        <v>0.19</v>
      </c>
      <c r="Q218" s="656">
        <v>0.17</v>
      </c>
      <c r="R218" s="656">
        <v>0.14000000000000001</v>
      </c>
      <c r="S218" s="656">
        <v>0.1125</v>
      </c>
      <c r="T218" s="656">
        <v>9.2499999999999999E-2</v>
      </c>
      <c r="U218" s="656">
        <v>8.2500000000000004E-2</v>
      </c>
      <c r="V218" s="652">
        <v>7.4999999999999997E-2</v>
      </c>
      <c r="W218" s="656">
        <v>7.1249999999999994E-2</v>
      </c>
      <c r="X218" s="656">
        <v>6.25E-2</v>
      </c>
      <c r="Y218" s="653">
        <f t="shared" si="66"/>
        <v>6.2962499999999997</v>
      </c>
      <c r="Z218" s="1019">
        <f t="shared" si="67"/>
        <v>5.6338028169014231</v>
      </c>
      <c r="AA218" s="669">
        <f t="shared" si="68"/>
        <v>2.1582733812949728</v>
      </c>
      <c r="AB218" s="669">
        <f t="shared" si="69"/>
        <v>3.731343283582067</v>
      </c>
      <c r="AC218" s="669">
        <f t="shared" si="70"/>
        <v>5.5118110236220597</v>
      </c>
      <c r="AD218" s="669">
        <f t="shared" si="71"/>
        <v>27</v>
      </c>
      <c r="AE218" s="669">
        <f t="shared" si="72"/>
        <v>42.857142857142861</v>
      </c>
      <c r="AF218" s="669">
        <f t="shared" si="73"/>
        <v>20.68965517241379</v>
      </c>
      <c r="AG218" s="669">
        <f t="shared" si="74"/>
        <v>17.171717171717169</v>
      </c>
      <c r="AH218" s="669">
        <f t="shared" si="75"/>
        <v>7.6086956521739024</v>
      </c>
      <c r="AI218" s="669">
        <f t="shared" si="76"/>
        <v>3.3707865168539408</v>
      </c>
      <c r="AJ218" s="669">
        <f t="shared" si="77"/>
        <v>17.105263157894733</v>
      </c>
      <c r="AK218" s="669">
        <f t="shared" si="78"/>
        <v>11.764705882352944</v>
      </c>
      <c r="AL218" s="669">
        <f t="shared" si="79"/>
        <v>21.42857142857142</v>
      </c>
      <c r="AM218" s="669">
        <f t="shared" si="80"/>
        <v>24.444444444444446</v>
      </c>
      <c r="AN218" s="669">
        <f t="shared" si="81"/>
        <v>21.621621621621621</v>
      </c>
      <c r="AO218" s="669">
        <f t="shared" si="82"/>
        <v>12.12121212121211</v>
      </c>
      <c r="AP218" s="669">
        <f t="shared" si="83"/>
        <v>10.000000000000009</v>
      </c>
      <c r="AQ218" s="669">
        <f t="shared" si="84"/>
        <v>5.2631578947368363</v>
      </c>
      <c r="AR218" s="669">
        <f t="shared" si="85"/>
        <v>13.999999999999989</v>
      </c>
      <c r="AS218" s="670">
        <f t="shared" si="86"/>
        <v>14.393800232975597</v>
      </c>
      <c r="AT218" s="671">
        <f t="shared" si="87"/>
        <v>10.349459182037201</v>
      </c>
    </row>
    <row r="219" spans="1:46" ht="11.25" customHeight="1" x14ac:dyDescent="0.2">
      <c r="A219" s="500" t="s">
        <v>1121</v>
      </c>
      <c r="B219" s="650" t="s">
        <v>1122</v>
      </c>
      <c r="C219" s="523">
        <v>0.4</v>
      </c>
      <c r="D219" s="497">
        <v>0.31000000000000005</v>
      </c>
      <c r="E219" s="502">
        <v>0.28000000000000003</v>
      </c>
      <c r="F219" s="498">
        <v>0.25</v>
      </c>
      <c r="G219" s="502">
        <v>0.24</v>
      </c>
      <c r="H219" s="498">
        <v>0.21</v>
      </c>
      <c r="I219" s="499"/>
      <c r="J219" s="502">
        <v>0.2</v>
      </c>
      <c r="K219" s="496">
        <v>0.18</v>
      </c>
      <c r="L219" s="499"/>
      <c r="M219" s="503">
        <v>0.16</v>
      </c>
      <c r="N219" s="652">
        <v>0.16</v>
      </c>
      <c r="O219" s="652">
        <v>0.16</v>
      </c>
      <c r="P219" s="652">
        <v>0.16</v>
      </c>
      <c r="Q219" s="652">
        <v>0.16</v>
      </c>
      <c r="R219" s="652">
        <v>0.16</v>
      </c>
      <c r="S219" s="652">
        <v>0.16</v>
      </c>
      <c r="T219" s="652">
        <v>0.16</v>
      </c>
      <c r="U219" s="652">
        <v>0.16</v>
      </c>
      <c r="V219" s="652">
        <v>0.16</v>
      </c>
      <c r="W219" s="652">
        <v>0.16</v>
      </c>
      <c r="X219" s="652">
        <v>0.16</v>
      </c>
      <c r="Y219" s="653">
        <f t="shared" si="66"/>
        <v>3.990000000000002</v>
      </c>
      <c r="Z219" s="1019">
        <f t="shared" si="67"/>
        <v>29.032258064516103</v>
      </c>
      <c r="AA219" s="669">
        <f t="shared" si="68"/>
        <v>10.714285714285721</v>
      </c>
      <c r="AB219" s="669">
        <f t="shared" si="69"/>
        <v>12.000000000000011</v>
      </c>
      <c r="AC219" s="669">
        <f t="shared" si="70"/>
        <v>4.1666666666666741</v>
      </c>
      <c r="AD219" s="669">
        <f t="shared" si="71"/>
        <v>14.285714285714279</v>
      </c>
      <c r="AE219" s="669">
        <f t="shared" si="72"/>
        <v>4.9999999999999822</v>
      </c>
      <c r="AF219" s="669">
        <f t="shared" si="73"/>
        <v>11.111111111111116</v>
      </c>
      <c r="AG219" s="669">
        <f t="shared" si="74"/>
        <v>12.5</v>
      </c>
      <c r="AH219" s="669">
        <f t="shared" si="75"/>
        <v>0</v>
      </c>
      <c r="AI219" s="669">
        <f t="shared" si="76"/>
        <v>0</v>
      </c>
      <c r="AJ219" s="669">
        <f t="shared" si="77"/>
        <v>0</v>
      </c>
      <c r="AK219" s="669">
        <f t="shared" si="78"/>
        <v>0</v>
      </c>
      <c r="AL219" s="669">
        <f t="shared" si="79"/>
        <v>0</v>
      </c>
      <c r="AM219" s="669">
        <f t="shared" si="80"/>
        <v>0</v>
      </c>
      <c r="AN219" s="669">
        <f t="shared" si="81"/>
        <v>0</v>
      </c>
      <c r="AO219" s="669">
        <f t="shared" si="82"/>
        <v>0</v>
      </c>
      <c r="AP219" s="669">
        <f t="shared" si="83"/>
        <v>0</v>
      </c>
      <c r="AQ219" s="669">
        <f t="shared" si="84"/>
        <v>0</v>
      </c>
      <c r="AR219" s="669">
        <f t="shared" si="85"/>
        <v>0</v>
      </c>
      <c r="AS219" s="670">
        <f t="shared" si="86"/>
        <v>5.2005282022259935</v>
      </c>
      <c r="AT219" s="671">
        <f t="shared" si="87"/>
        <v>7.8667834826031022</v>
      </c>
    </row>
    <row r="220" spans="1:46" ht="11.25" customHeight="1" x14ac:dyDescent="0.2">
      <c r="A220" s="504" t="s">
        <v>1131</v>
      </c>
      <c r="B220" s="914" t="s">
        <v>1132</v>
      </c>
      <c r="C220" s="497">
        <v>1</v>
      </c>
      <c r="D220" s="497">
        <v>0.92</v>
      </c>
      <c r="E220" s="487">
        <v>0.88</v>
      </c>
      <c r="F220" s="487">
        <v>0.84</v>
      </c>
      <c r="G220" s="487">
        <v>0.8</v>
      </c>
      <c r="H220" s="487">
        <v>0.72</v>
      </c>
      <c r="I220" s="488"/>
      <c r="J220" s="487">
        <v>0.57999999999999996</v>
      </c>
      <c r="K220" s="485">
        <v>0.46</v>
      </c>
      <c r="L220" s="488"/>
      <c r="M220" s="505">
        <v>0.4</v>
      </c>
      <c r="N220" s="492">
        <v>0.48749999999999999</v>
      </c>
      <c r="O220" s="493">
        <v>0.73750000000000004</v>
      </c>
      <c r="P220" s="492">
        <v>0.64500000000000002</v>
      </c>
      <c r="Q220" s="492">
        <v>0</v>
      </c>
      <c r="R220" s="492">
        <v>0</v>
      </c>
      <c r="S220" s="492">
        <v>0</v>
      </c>
      <c r="T220" s="492">
        <v>0</v>
      </c>
      <c r="U220" s="492">
        <v>0</v>
      </c>
      <c r="V220" s="492">
        <v>0</v>
      </c>
      <c r="W220" s="492">
        <v>0</v>
      </c>
      <c r="X220" s="492">
        <v>0</v>
      </c>
      <c r="Y220" s="653">
        <f t="shared" si="66"/>
        <v>8.4699999999999989</v>
      </c>
      <c r="Z220" s="1019">
        <f t="shared" si="67"/>
        <v>8.6956521739130377</v>
      </c>
      <c r="AA220" s="669">
        <f t="shared" si="68"/>
        <v>4.5454545454545414</v>
      </c>
      <c r="AB220" s="669">
        <f t="shared" si="69"/>
        <v>4.7619047619047672</v>
      </c>
      <c r="AC220" s="669">
        <f t="shared" si="70"/>
        <v>4.9999999999999822</v>
      </c>
      <c r="AD220" s="669">
        <f t="shared" si="71"/>
        <v>11.111111111111116</v>
      </c>
      <c r="AE220" s="669">
        <f t="shared" si="72"/>
        <v>24.137931034482762</v>
      </c>
      <c r="AF220" s="669">
        <f t="shared" si="73"/>
        <v>26.086956521739111</v>
      </c>
      <c r="AG220" s="669">
        <f t="shared" si="74"/>
        <v>14.999999999999991</v>
      </c>
      <c r="AH220" s="669">
        <f t="shared" si="75"/>
        <v>-17.948717948717942</v>
      </c>
      <c r="AI220" s="669">
        <f t="shared" si="76"/>
        <v>-33.898305084745772</v>
      </c>
      <c r="AJ220" s="669">
        <f t="shared" si="77"/>
        <v>14.341085271317834</v>
      </c>
      <c r="AK220" s="669" t="str">
        <f t="shared" si="78"/>
        <v>n/a</v>
      </c>
      <c r="AL220" s="669" t="str">
        <f t="shared" si="79"/>
        <v>n/a</v>
      </c>
      <c r="AM220" s="669" t="str">
        <f t="shared" si="80"/>
        <v>n/a</v>
      </c>
      <c r="AN220" s="669" t="str">
        <f t="shared" si="81"/>
        <v>n/a</v>
      </c>
      <c r="AO220" s="669" t="str">
        <f t="shared" si="82"/>
        <v>n/a</v>
      </c>
      <c r="AP220" s="669" t="str">
        <f t="shared" si="83"/>
        <v>n/a</v>
      </c>
      <c r="AQ220" s="669" t="str">
        <f t="shared" si="84"/>
        <v>n/a</v>
      </c>
      <c r="AR220" s="669" t="str">
        <f t="shared" si="85"/>
        <v>n/a</v>
      </c>
      <c r="AS220" s="670">
        <f t="shared" si="86"/>
        <v>5.6211883987690392</v>
      </c>
      <c r="AT220" s="671">
        <f t="shared" si="87"/>
        <v>17.563940353045101</v>
      </c>
    </row>
    <row r="221" spans="1:46" ht="11.25" customHeight="1" x14ac:dyDescent="0.2">
      <c r="A221" s="500" t="s">
        <v>1123</v>
      </c>
      <c r="B221" s="650" t="s">
        <v>1124</v>
      </c>
      <c r="C221" s="497">
        <v>1.5</v>
      </c>
      <c r="D221" s="518">
        <v>1.2999999999999998</v>
      </c>
      <c r="E221" s="498">
        <v>1.1599999999999999</v>
      </c>
      <c r="F221" s="498">
        <v>1.08</v>
      </c>
      <c r="G221" s="498">
        <v>0.92</v>
      </c>
      <c r="H221" s="498">
        <v>0.74</v>
      </c>
      <c r="I221" s="499"/>
      <c r="J221" s="498">
        <v>0.4</v>
      </c>
      <c r="K221" s="496">
        <v>0.2</v>
      </c>
      <c r="L221" s="499"/>
      <c r="M221" s="503">
        <v>0.08</v>
      </c>
      <c r="N221" s="652">
        <v>0.12</v>
      </c>
      <c r="O221" s="656">
        <v>0.24</v>
      </c>
      <c r="P221" s="656">
        <v>0.06</v>
      </c>
      <c r="Q221" s="652">
        <v>0</v>
      </c>
      <c r="R221" s="652">
        <v>0</v>
      </c>
      <c r="S221" s="652">
        <v>0</v>
      </c>
      <c r="T221" s="652">
        <v>0</v>
      </c>
      <c r="U221" s="652">
        <v>0</v>
      </c>
      <c r="V221" s="652">
        <v>0</v>
      </c>
      <c r="W221" s="652">
        <v>0</v>
      </c>
      <c r="X221" s="652">
        <v>0</v>
      </c>
      <c r="Y221" s="653">
        <f t="shared" si="66"/>
        <v>7.8000000000000007</v>
      </c>
      <c r="Z221" s="1019">
        <f t="shared" si="67"/>
        <v>15.384615384615397</v>
      </c>
      <c r="AA221" s="669">
        <f t="shared" si="68"/>
        <v>12.06896551724137</v>
      </c>
      <c r="AB221" s="669">
        <f t="shared" si="69"/>
        <v>7.4074074074073959</v>
      </c>
      <c r="AC221" s="669">
        <f t="shared" si="70"/>
        <v>17.391304347826097</v>
      </c>
      <c r="AD221" s="669">
        <f t="shared" si="71"/>
        <v>24.324324324324319</v>
      </c>
      <c r="AE221" s="669">
        <f t="shared" si="72"/>
        <v>84.999999999999986</v>
      </c>
      <c r="AF221" s="669">
        <f t="shared" si="73"/>
        <v>100</v>
      </c>
      <c r="AG221" s="669">
        <f t="shared" si="74"/>
        <v>150</v>
      </c>
      <c r="AH221" s="669">
        <f t="shared" si="75"/>
        <v>-33.333333333333329</v>
      </c>
      <c r="AI221" s="669">
        <f t="shared" si="76"/>
        <v>-50</v>
      </c>
      <c r="AJ221" s="669">
        <f t="shared" si="77"/>
        <v>300</v>
      </c>
      <c r="AK221" s="669" t="str">
        <f t="shared" si="78"/>
        <v>n/a</v>
      </c>
      <c r="AL221" s="669" t="str">
        <f t="shared" si="79"/>
        <v>n/a</v>
      </c>
      <c r="AM221" s="669" t="str">
        <f t="shared" si="80"/>
        <v>n/a</v>
      </c>
      <c r="AN221" s="669" t="str">
        <f t="shared" si="81"/>
        <v>n/a</v>
      </c>
      <c r="AO221" s="669" t="str">
        <f t="shared" si="82"/>
        <v>n/a</v>
      </c>
      <c r="AP221" s="669" t="str">
        <f t="shared" si="83"/>
        <v>n/a</v>
      </c>
      <c r="AQ221" s="669" t="str">
        <f t="shared" si="84"/>
        <v>n/a</v>
      </c>
      <c r="AR221" s="669" t="str">
        <f t="shared" si="85"/>
        <v>n/a</v>
      </c>
      <c r="AS221" s="670">
        <f t="shared" si="86"/>
        <v>57.113025786189205</v>
      </c>
      <c r="AT221" s="671">
        <f t="shared" si="87"/>
        <v>99.391439508923455</v>
      </c>
    </row>
    <row r="222" spans="1:46" ht="11.25" customHeight="1" x14ac:dyDescent="0.2">
      <c r="A222" s="80" t="s">
        <v>4128</v>
      </c>
      <c r="B222" s="24" t="s">
        <v>4129</v>
      </c>
      <c r="C222" s="41">
        <v>1.1299999999999999</v>
      </c>
      <c r="D222" s="631">
        <v>1.03</v>
      </c>
      <c r="E222" s="913">
        <v>0.97</v>
      </c>
      <c r="F222" s="913">
        <v>0.66</v>
      </c>
      <c r="G222" s="502">
        <v>0</v>
      </c>
      <c r="H222" s="502">
        <v>0</v>
      </c>
      <c r="I222" s="913"/>
      <c r="J222" s="502">
        <v>0</v>
      </c>
      <c r="K222" s="654">
        <v>0</v>
      </c>
      <c r="L222" s="987"/>
      <c r="M222" s="503">
        <v>0</v>
      </c>
      <c r="N222" s="652">
        <v>0</v>
      </c>
      <c r="O222" s="652">
        <v>0</v>
      </c>
      <c r="P222" s="652">
        <v>0</v>
      </c>
      <c r="Q222" s="652">
        <v>0</v>
      </c>
      <c r="R222" s="652">
        <v>0</v>
      </c>
      <c r="S222" s="652">
        <v>0</v>
      </c>
      <c r="T222" s="652">
        <v>0</v>
      </c>
      <c r="U222" s="652">
        <v>0</v>
      </c>
      <c r="V222" s="652">
        <v>0</v>
      </c>
      <c r="W222" s="652">
        <v>0</v>
      </c>
      <c r="X222" s="652">
        <v>0</v>
      </c>
      <c r="Y222" s="653">
        <f t="shared" si="66"/>
        <v>3.79</v>
      </c>
      <c r="Z222" s="1019">
        <f t="shared" si="67"/>
        <v>9.7087378640776656</v>
      </c>
      <c r="AA222" s="669">
        <f t="shared" si="68"/>
        <v>6.1855670103092786</v>
      </c>
      <c r="AB222" s="669">
        <f t="shared" si="69"/>
        <v>46.969696969696948</v>
      </c>
      <c r="AC222" s="669" t="str">
        <f t="shared" si="70"/>
        <v>n/a</v>
      </c>
      <c r="AD222" s="669" t="str">
        <f t="shared" si="71"/>
        <v>n/a</v>
      </c>
      <c r="AE222" s="669" t="str">
        <f t="shared" si="72"/>
        <v>n/a</v>
      </c>
      <c r="AF222" s="669" t="str">
        <f t="shared" si="73"/>
        <v>n/a</v>
      </c>
      <c r="AG222" s="669" t="str">
        <f t="shared" si="74"/>
        <v>n/a</v>
      </c>
      <c r="AH222" s="669" t="str">
        <f t="shared" si="75"/>
        <v>n/a</v>
      </c>
      <c r="AI222" s="669" t="str">
        <f t="shared" si="76"/>
        <v>n/a</v>
      </c>
      <c r="AJ222" s="669" t="str">
        <f t="shared" si="77"/>
        <v>n/a</v>
      </c>
      <c r="AK222" s="669" t="str">
        <f t="shared" si="78"/>
        <v>n/a</v>
      </c>
      <c r="AL222" s="669" t="str">
        <f t="shared" si="79"/>
        <v>n/a</v>
      </c>
      <c r="AM222" s="669" t="str">
        <f t="shared" si="80"/>
        <v>n/a</v>
      </c>
      <c r="AN222" s="669" t="str">
        <f t="shared" si="81"/>
        <v>n/a</v>
      </c>
      <c r="AO222" s="669" t="str">
        <f t="shared" si="82"/>
        <v>n/a</v>
      </c>
      <c r="AP222" s="669" t="str">
        <f t="shared" si="83"/>
        <v>n/a</v>
      </c>
      <c r="AQ222" s="669" t="str">
        <f t="shared" si="84"/>
        <v>n/a</v>
      </c>
      <c r="AR222" s="669" t="str">
        <f t="shared" si="85"/>
        <v>n/a</v>
      </c>
      <c r="AS222" s="670">
        <f t="shared" si="86"/>
        <v>20.954667281361296</v>
      </c>
      <c r="AT222" s="671">
        <f t="shared" si="87"/>
        <v>22.598440443533924</v>
      </c>
    </row>
    <row r="223" spans="1:46" ht="11.25" customHeight="1" x14ac:dyDescent="0.2">
      <c r="A223" s="501" t="s">
        <v>544</v>
      </c>
      <c r="B223" s="650" t="s">
        <v>545</v>
      </c>
      <c r="C223" s="497">
        <v>0.5675</v>
      </c>
      <c r="D223" s="653">
        <v>0.55750000000000011</v>
      </c>
      <c r="E223" s="498">
        <v>0.54749999999999999</v>
      </c>
      <c r="F223" s="498">
        <v>0.53649999999999998</v>
      </c>
      <c r="G223" s="498">
        <v>0.52200000000000002</v>
      </c>
      <c r="H223" s="498">
        <v>0.505</v>
      </c>
      <c r="I223" s="499"/>
      <c r="J223" s="498">
        <v>0.48749999999999999</v>
      </c>
      <c r="K223" s="496">
        <v>0.47499999999999998</v>
      </c>
      <c r="L223" s="499"/>
      <c r="M223" s="655">
        <v>0.45750000000000002</v>
      </c>
      <c r="N223" s="656">
        <v>0.4425</v>
      </c>
      <c r="O223" s="656">
        <v>0.40500000000000003</v>
      </c>
      <c r="P223" s="656">
        <v>0.35249999999999998</v>
      </c>
      <c r="Q223" s="656">
        <v>0.32250000000000001</v>
      </c>
      <c r="R223" s="656">
        <v>0.29249999999999998</v>
      </c>
      <c r="S223" s="656">
        <v>0.26437500000000003</v>
      </c>
      <c r="T223" s="656">
        <v>0.12375</v>
      </c>
      <c r="U223" s="652">
        <v>0</v>
      </c>
      <c r="V223" s="652">
        <v>0</v>
      </c>
      <c r="W223" s="652">
        <v>0</v>
      </c>
      <c r="X223" s="652">
        <v>0</v>
      </c>
      <c r="Y223" s="653">
        <f t="shared" si="66"/>
        <v>6.8591249999999988</v>
      </c>
      <c r="Z223" s="1019">
        <f t="shared" si="67"/>
        <v>1.7937219730941534</v>
      </c>
      <c r="AA223" s="669">
        <f t="shared" si="68"/>
        <v>1.8264840182648623</v>
      </c>
      <c r="AB223" s="669">
        <f t="shared" si="69"/>
        <v>2.0503261882572232</v>
      </c>
      <c r="AC223" s="669">
        <f t="shared" si="70"/>
        <v>2.7777777777777679</v>
      </c>
      <c r="AD223" s="669">
        <f t="shared" si="71"/>
        <v>3.3663366336633693</v>
      </c>
      <c r="AE223" s="669">
        <f t="shared" si="72"/>
        <v>3.5897435897435992</v>
      </c>
      <c r="AF223" s="669">
        <f t="shared" si="73"/>
        <v>2.6315789473684292</v>
      </c>
      <c r="AG223" s="669">
        <f t="shared" si="74"/>
        <v>3.82513661202184</v>
      </c>
      <c r="AH223" s="669">
        <f t="shared" si="75"/>
        <v>3.3898305084745894</v>
      </c>
      <c r="AI223" s="669">
        <f t="shared" si="76"/>
        <v>9.259259259259256</v>
      </c>
      <c r="AJ223" s="669">
        <f t="shared" si="77"/>
        <v>14.893617021276606</v>
      </c>
      <c r="AK223" s="669">
        <f t="shared" si="78"/>
        <v>9.302325581395344</v>
      </c>
      <c r="AL223" s="669">
        <f t="shared" si="79"/>
        <v>10.256410256410264</v>
      </c>
      <c r="AM223" s="669">
        <f t="shared" si="80"/>
        <v>10.638297872340408</v>
      </c>
      <c r="AN223" s="669">
        <f t="shared" si="81"/>
        <v>113.63636363636367</v>
      </c>
      <c r="AO223" s="669" t="str">
        <f t="shared" si="82"/>
        <v>n/a</v>
      </c>
      <c r="AP223" s="669" t="str">
        <f t="shared" si="83"/>
        <v>n/a</v>
      </c>
      <c r="AQ223" s="669" t="str">
        <f t="shared" si="84"/>
        <v>n/a</v>
      </c>
      <c r="AR223" s="669" t="str">
        <f t="shared" si="85"/>
        <v>n/a</v>
      </c>
      <c r="AS223" s="670">
        <f t="shared" si="86"/>
        <v>12.882480658380757</v>
      </c>
      <c r="AT223" s="671">
        <f t="shared" si="87"/>
        <v>28.172989223901428</v>
      </c>
    </row>
    <row r="224" spans="1:46" ht="11.25" customHeight="1" x14ac:dyDescent="0.2">
      <c r="A224" s="501" t="s">
        <v>546</v>
      </c>
      <c r="B224" s="495" t="s">
        <v>547</v>
      </c>
      <c r="C224" s="497">
        <v>0.4975</v>
      </c>
      <c r="D224" s="653">
        <v>0.48749999999999999</v>
      </c>
      <c r="E224" s="498">
        <v>0.47749999999999998</v>
      </c>
      <c r="F224" s="498">
        <v>0.46849999999999997</v>
      </c>
      <c r="G224" s="498">
        <v>0.46300000000000002</v>
      </c>
      <c r="H224" s="498">
        <v>0.45500000000000002</v>
      </c>
      <c r="I224" s="499"/>
      <c r="J224" s="498">
        <v>0.4375</v>
      </c>
      <c r="K224" s="496">
        <v>0.42499999999999999</v>
      </c>
      <c r="L224" s="499"/>
      <c r="M224" s="655">
        <v>0.40749999999999997</v>
      </c>
      <c r="N224" s="656">
        <v>0.39250000000000002</v>
      </c>
      <c r="O224" s="656">
        <v>0.35499999999999998</v>
      </c>
      <c r="P224" s="656">
        <v>0.30249999999999999</v>
      </c>
      <c r="Q224" s="656">
        <v>0.27374999999999999</v>
      </c>
      <c r="R224" s="656">
        <v>0.25031000000000003</v>
      </c>
      <c r="S224" s="656">
        <v>0.23343</v>
      </c>
      <c r="T224" s="656">
        <v>0.21937499999999999</v>
      </c>
      <c r="U224" s="652">
        <v>0.20250000000000001</v>
      </c>
      <c r="V224" s="652">
        <v>0.20250000000000001</v>
      </c>
      <c r="W224" s="656">
        <v>0.20250000000000001</v>
      </c>
      <c r="X224" s="656">
        <v>0.199685</v>
      </c>
      <c r="Y224" s="653">
        <f t="shared" si="66"/>
        <v>6.9530499999999993</v>
      </c>
      <c r="Z224" s="1019">
        <f t="shared" si="67"/>
        <v>2.051282051282044</v>
      </c>
      <c r="AA224" s="669">
        <f t="shared" si="68"/>
        <v>2.0942408376963373</v>
      </c>
      <c r="AB224" s="669">
        <f t="shared" si="69"/>
        <v>1.9210245464247544</v>
      </c>
      <c r="AC224" s="669">
        <f t="shared" si="70"/>
        <v>1.187904967602571</v>
      </c>
      <c r="AD224" s="669">
        <f t="shared" si="71"/>
        <v>1.758241758241752</v>
      </c>
      <c r="AE224" s="669">
        <f t="shared" si="72"/>
        <v>4.0000000000000036</v>
      </c>
      <c r="AF224" s="669">
        <f t="shared" si="73"/>
        <v>2.941176470588247</v>
      </c>
      <c r="AG224" s="669">
        <f t="shared" si="74"/>
        <v>4.2944785276073594</v>
      </c>
      <c r="AH224" s="669">
        <f t="shared" si="75"/>
        <v>3.8216560509554132</v>
      </c>
      <c r="AI224" s="669">
        <f t="shared" si="76"/>
        <v>10.563380281690149</v>
      </c>
      <c r="AJ224" s="669">
        <f t="shared" si="77"/>
        <v>17.355371900826434</v>
      </c>
      <c r="AK224" s="669">
        <f t="shared" si="78"/>
        <v>10.502283105022837</v>
      </c>
      <c r="AL224" s="669">
        <f t="shared" si="79"/>
        <v>9.3643881586832123</v>
      </c>
      <c r="AM224" s="669">
        <f t="shared" si="80"/>
        <v>7.2312898941867099</v>
      </c>
      <c r="AN224" s="669">
        <f t="shared" si="81"/>
        <v>6.4068376068376232</v>
      </c>
      <c r="AO224" s="669">
        <f t="shared" si="82"/>
        <v>8.333333333333325</v>
      </c>
      <c r="AP224" s="669">
        <f t="shared" si="83"/>
        <v>0</v>
      </c>
      <c r="AQ224" s="669">
        <f t="shared" si="84"/>
        <v>0</v>
      </c>
      <c r="AR224" s="669">
        <f t="shared" si="85"/>
        <v>1.40972030948745</v>
      </c>
      <c r="AS224" s="670">
        <f t="shared" si="86"/>
        <v>5.0124531473929599</v>
      </c>
      <c r="AT224" s="671">
        <f t="shared" si="87"/>
        <v>4.5501530857762829</v>
      </c>
    </row>
    <row r="225" spans="1:46" ht="11.25" customHeight="1" x14ac:dyDescent="0.2">
      <c r="A225" s="501" t="s">
        <v>1602</v>
      </c>
      <c r="B225" s="650" t="s">
        <v>1603</v>
      </c>
      <c r="C225" s="497">
        <v>1.95</v>
      </c>
      <c r="D225" s="486">
        <v>1.8</v>
      </c>
      <c r="E225" s="498">
        <v>1.6</v>
      </c>
      <c r="F225" s="498">
        <v>1.47</v>
      </c>
      <c r="G225" s="498">
        <v>1.29</v>
      </c>
      <c r="H225" s="498">
        <v>1.2</v>
      </c>
      <c r="I225" s="499"/>
      <c r="J225" s="498">
        <v>0.68</v>
      </c>
      <c r="K225" s="654">
        <v>0.4</v>
      </c>
      <c r="L225" s="499"/>
      <c r="M225" s="503">
        <v>0.4</v>
      </c>
      <c r="N225" s="652">
        <v>0.4</v>
      </c>
      <c r="O225" s="652">
        <v>0.4</v>
      </c>
      <c r="P225" s="656">
        <v>0.4</v>
      </c>
      <c r="Q225" s="656">
        <v>0.39</v>
      </c>
      <c r="R225" s="656">
        <v>0.34499999999999997</v>
      </c>
      <c r="S225" s="656">
        <v>0.3</v>
      </c>
      <c r="T225" s="652">
        <v>0</v>
      </c>
      <c r="U225" s="652">
        <v>0</v>
      </c>
      <c r="V225" s="652">
        <v>0</v>
      </c>
      <c r="W225" s="652">
        <v>0</v>
      </c>
      <c r="X225" s="652">
        <v>0</v>
      </c>
      <c r="Y225" s="653">
        <f t="shared" si="66"/>
        <v>13.025000000000002</v>
      </c>
      <c r="Z225" s="1019">
        <f t="shared" si="67"/>
        <v>8.333333333333325</v>
      </c>
      <c r="AA225" s="669">
        <f t="shared" si="68"/>
        <v>12.5</v>
      </c>
      <c r="AB225" s="669">
        <f t="shared" si="69"/>
        <v>8.8435374149659971</v>
      </c>
      <c r="AC225" s="669">
        <f t="shared" si="70"/>
        <v>13.953488372093027</v>
      </c>
      <c r="AD225" s="669">
        <f t="shared" si="71"/>
        <v>7.5000000000000178</v>
      </c>
      <c r="AE225" s="669">
        <f t="shared" si="72"/>
        <v>76.470588235294088</v>
      </c>
      <c r="AF225" s="669">
        <f t="shared" si="73"/>
        <v>70</v>
      </c>
      <c r="AG225" s="669">
        <f t="shared" si="74"/>
        <v>0</v>
      </c>
      <c r="AH225" s="669">
        <f t="shared" si="75"/>
        <v>0</v>
      </c>
      <c r="AI225" s="669">
        <f t="shared" si="76"/>
        <v>0</v>
      </c>
      <c r="AJ225" s="669">
        <f t="shared" si="77"/>
        <v>0</v>
      </c>
      <c r="AK225" s="669">
        <f t="shared" si="78"/>
        <v>2.5641025641025772</v>
      </c>
      <c r="AL225" s="669">
        <f t="shared" si="79"/>
        <v>13.043478260869579</v>
      </c>
      <c r="AM225" s="669">
        <f t="shared" si="80"/>
        <v>14.999999999999991</v>
      </c>
      <c r="AN225" s="669" t="str">
        <f t="shared" si="81"/>
        <v>n/a</v>
      </c>
      <c r="AO225" s="669" t="str">
        <f t="shared" si="82"/>
        <v>n/a</v>
      </c>
      <c r="AP225" s="669" t="str">
        <f t="shared" si="83"/>
        <v>n/a</v>
      </c>
      <c r="AQ225" s="669" t="str">
        <f t="shared" si="84"/>
        <v>n/a</v>
      </c>
      <c r="AR225" s="669" t="str">
        <f t="shared" si="85"/>
        <v>n/a</v>
      </c>
      <c r="AS225" s="670">
        <f t="shared" si="86"/>
        <v>16.300609155761329</v>
      </c>
      <c r="AT225" s="671">
        <f t="shared" si="87"/>
        <v>24.782705235821421</v>
      </c>
    </row>
    <row r="226" spans="1:46" ht="11.25" customHeight="1" x14ac:dyDescent="0.2">
      <c r="A226" s="1133" t="s">
        <v>4422</v>
      </c>
      <c r="B226" s="507" t="s">
        <v>3825</v>
      </c>
      <c r="C226" s="497">
        <v>0.52500000000000002</v>
      </c>
      <c r="D226" s="497">
        <v>0.42499999999999999</v>
      </c>
      <c r="E226" s="513">
        <v>0.34</v>
      </c>
      <c r="F226" s="513">
        <v>0.26750000000000002</v>
      </c>
      <c r="G226" s="513">
        <v>0.2</v>
      </c>
      <c r="H226" s="540">
        <v>0</v>
      </c>
      <c r="I226" s="1182"/>
      <c r="J226" s="540">
        <v>0.15</v>
      </c>
      <c r="K226" s="909">
        <v>0.15</v>
      </c>
      <c r="L226" s="1182"/>
      <c r="M226" s="909">
        <v>0.15</v>
      </c>
      <c r="N226" s="1192">
        <v>0.15</v>
      </c>
      <c r="O226" s="541">
        <v>0.33750000000000002</v>
      </c>
      <c r="P226" s="516">
        <v>0.6</v>
      </c>
      <c r="Q226" s="516">
        <v>0.5</v>
      </c>
      <c r="R226" s="516">
        <v>0.33750000000000002</v>
      </c>
      <c r="S226" s="516">
        <v>0.24</v>
      </c>
      <c r="T226" s="516">
        <v>0.14000000000000001</v>
      </c>
      <c r="U226" s="516">
        <v>0.11</v>
      </c>
      <c r="V226" s="516">
        <v>6.6699999999999995E-2</v>
      </c>
      <c r="W226" s="516">
        <v>5.33E-2</v>
      </c>
      <c r="X226" s="516">
        <v>0.04</v>
      </c>
      <c r="Y226" s="653">
        <f t="shared" si="66"/>
        <v>4.7825000000000006</v>
      </c>
      <c r="Z226" s="1019">
        <f t="shared" si="67"/>
        <v>23.529411764705888</v>
      </c>
      <c r="AA226" s="669">
        <f t="shared" si="68"/>
        <v>24.999999999999979</v>
      </c>
      <c r="AB226" s="669">
        <f t="shared" si="69"/>
        <v>27.10280373831775</v>
      </c>
      <c r="AC226" s="669">
        <f t="shared" si="70"/>
        <v>33.749999999999993</v>
      </c>
      <c r="AD226" s="669" t="str">
        <f t="shared" si="71"/>
        <v>n/a</v>
      </c>
      <c r="AE226" s="669">
        <f t="shared" si="72"/>
        <v>-100</v>
      </c>
      <c r="AF226" s="669">
        <f t="shared" si="73"/>
        <v>0</v>
      </c>
      <c r="AG226" s="669">
        <f t="shared" si="74"/>
        <v>0</v>
      </c>
      <c r="AH226" s="669">
        <f t="shared" si="75"/>
        <v>0</v>
      </c>
      <c r="AI226" s="669">
        <f t="shared" si="76"/>
        <v>-55.555555555555557</v>
      </c>
      <c r="AJ226" s="669">
        <f t="shared" si="77"/>
        <v>-43.749999999999986</v>
      </c>
      <c r="AK226" s="669">
        <f t="shared" si="78"/>
        <v>19.999999999999996</v>
      </c>
      <c r="AL226" s="669">
        <f t="shared" si="79"/>
        <v>48.148148148148138</v>
      </c>
      <c r="AM226" s="669">
        <f t="shared" si="80"/>
        <v>40.625000000000021</v>
      </c>
      <c r="AN226" s="669">
        <f t="shared" si="81"/>
        <v>71.428571428571402</v>
      </c>
      <c r="AO226" s="669">
        <f t="shared" si="82"/>
        <v>27.272727272727295</v>
      </c>
      <c r="AP226" s="669">
        <f t="shared" si="83"/>
        <v>64.917541229385307</v>
      </c>
      <c r="AQ226" s="669">
        <f t="shared" si="84"/>
        <v>25.140712945590991</v>
      </c>
      <c r="AR226" s="669">
        <f t="shared" si="85"/>
        <v>33.25</v>
      </c>
      <c r="AS226" s="670">
        <f t="shared" si="86"/>
        <v>13.381075609549512</v>
      </c>
      <c r="AT226" s="671">
        <f t="shared" si="87"/>
        <v>42.700161862292241</v>
      </c>
    </row>
    <row r="227" spans="1:46" ht="11.25" customHeight="1" x14ac:dyDescent="0.2">
      <c r="A227" s="602" t="s">
        <v>3827</v>
      </c>
      <c r="B227" s="650" t="s">
        <v>3828</v>
      </c>
      <c r="C227" s="497">
        <v>8</v>
      </c>
      <c r="D227" s="913">
        <v>7</v>
      </c>
      <c r="E227" s="913">
        <v>6</v>
      </c>
      <c r="F227" s="913">
        <v>5</v>
      </c>
      <c r="G227" s="913">
        <v>4</v>
      </c>
      <c r="H227" s="913">
        <v>3</v>
      </c>
      <c r="I227" s="913"/>
      <c r="J227" s="913">
        <v>8</v>
      </c>
      <c r="K227" s="650">
        <v>5</v>
      </c>
      <c r="L227" s="913"/>
      <c r="M227" s="650">
        <v>13</v>
      </c>
      <c r="N227" s="537">
        <v>10</v>
      </c>
      <c r="O227" s="537">
        <v>10</v>
      </c>
      <c r="P227" s="652">
        <v>0</v>
      </c>
      <c r="Q227" s="652">
        <v>0</v>
      </c>
      <c r="R227" s="652">
        <v>0</v>
      </c>
      <c r="S227" s="652">
        <v>0</v>
      </c>
      <c r="T227" s="652">
        <v>0</v>
      </c>
      <c r="U227" s="652">
        <v>0</v>
      </c>
      <c r="V227" s="652">
        <v>0</v>
      </c>
      <c r="W227" s="652">
        <v>0</v>
      </c>
      <c r="X227" s="652">
        <v>0</v>
      </c>
      <c r="Y227" s="653">
        <f t="shared" si="66"/>
        <v>79</v>
      </c>
      <c r="Z227" s="1019">
        <f t="shared" si="67"/>
        <v>14.285714285714279</v>
      </c>
      <c r="AA227" s="669">
        <f t="shared" si="68"/>
        <v>16.666666666666675</v>
      </c>
      <c r="AB227" s="669">
        <f t="shared" si="69"/>
        <v>19.999999999999996</v>
      </c>
      <c r="AC227" s="669">
        <f t="shared" si="70"/>
        <v>25</v>
      </c>
      <c r="AD227" s="669">
        <f t="shared" si="71"/>
        <v>33.333333333333329</v>
      </c>
      <c r="AE227" s="669">
        <f t="shared" si="72"/>
        <v>-62.5</v>
      </c>
      <c r="AF227" s="669">
        <f t="shared" si="73"/>
        <v>60.000000000000007</v>
      </c>
      <c r="AG227" s="669">
        <f t="shared" si="74"/>
        <v>-61.53846153846154</v>
      </c>
      <c r="AH227" s="669">
        <f t="shared" si="75"/>
        <v>30.000000000000004</v>
      </c>
      <c r="AI227" s="669">
        <f t="shared" si="76"/>
        <v>0</v>
      </c>
      <c r="AJ227" s="669" t="str">
        <f t="shared" si="77"/>
        <v>n/a</v>
      </c>
      <c r="AK227" s="669" t="str">
        <f t="shared" si="78"/>
        <v>n/a</v>
      </c>
      <c r="AL227" s="669" t="str">
        <f t="shared" si="79"/>
        <v>n/a</v>
      </c>
      <c r="AM227" s="669" t="str">
        <f t="shared" si="80"/>
        <v>n/a</v>
      </c>
      <c r="AN227" s="669" t="str">
        <f t="shared" si="81"/>
        <v>n/a</v>
      </c>
      <c r="AO227" s="669" t="str">
        <f t="shared" si="82"/>
        <v>n/a</v>
      </c>
      <c r="AP227" s="669" t="str">
        <f t="shared" si="83"/>
        <v>n/a</v>
      </c>
      <c r="AQ227" s="669" t="str">
        <f t="shared" si="84"/>
        <v>n/a</v>
      </c>
      <c r="AR227" s="669" t="str">
        <f t="shared" si="85"/>
        <v>n/a</v>
      </c>
      <c r="AS227" s="670">
        <f t="shared" si="86"/>
        <v>7.5247252747252746</v>
      </c>
      <c r="AT227" s="671">
        <f t="shared" si="87"/>
        <v>39.784122831800026</v>
      </c>
    </row>
    <row r="228" spans="1:46" ht="11.25" customHeight="1" x14ac:dyDescent="0.2">
      <c r="A228" s="501" t="s">
        <v>2171</v>
      </c>
      <c r="B228" s="650" t="s">
        <v>2172</v>
      </c>
      <c r="C228" s="497">
        <v>0.62</v>
      </c>
      <c r="D228" s="497">
        <v>0.54500000000000004</v>
      </c>
      <c r="E228" s="498">
        <v>0.4889120545868082</v>
      </c>
      <c r="F228" s="498">
        <v>0.3645337376800607</v>
      </c>
      <c r="G228" s="498">
        <v>0.18681576952236542</v>
      </c>
      <c r="H228" s="542">
        <v>5.7467778620166804E-2</v>
      </c>
      <c r="I228" s="499"/>
      <c r="J228" s="498">
        <v>5.7467778620166804E-2</v>
      </c>
      <c r="K228" s="496">
        <v>4.8847611827141778E-2</v>
      </c>
      <c r="L228" s="499"/>
      <c r="M228" s="655">
        <v>4.5974222896133433E-2</v>
      </c>
      <c r="N228" s="543">
        <v>3.4480667172100077E-2</v>
      </c>
      <c r="O228" s="656">
        <v>3.4480667172100077E-2</v>
      </c>
      <c r="P228" s="656">
        <v>2.8733889310083402E-2</v>
      </c>
      <c r="Q228" s="656">
        <v>2.2987111448066717E-2</v>
      </c>
      <c r="R228" s="656">
        <v>1.8688400303260043E-2</v>
      </c>
      <c r="S228" s="656">
        <v>1.5815011372251706E-2</v>
      </c>
      <c r="T228" s="656">
        <v>1.4374526156178924E-2</v>
      </c>
      <c r="U228" s="656">
        <v>1.221379833206975E-2</v>
      </c>
      <c r="V228" s="656">
        <v>1.1493555724033358E-2</v>
      </c>
      <c r="W228" s="656">
        <v>9.3328278999241857E-3</v>
      </c>
      <c r="X228" s="656">
        <v>8.6125852918877942E-3</v>
      </c>
      <c r="Y228" s="653">
        <f t="shared" si="66"/>
        <v>2.6262319939347987</v>
      </c>
      <c r="Z228" s="1019">
        <f t="shared" si="67"/>
        <v>13.761467889908241</v>
      </c>
      <c r="AA228" s="669">
        <f t="shared" si="68"/>
        <v>11.471990695871304</v>
      </c>
      <c r="AB228" s="669">
        <f t="shared" si="69"/>
        <v>34.119836945218566</v>
      </c>
      <c r="AC228" s="669">
        <f t="shared" si="70"/>
        <v>95.13006777322353</v>
      </c>
      <c r="AD228" s="669">
        <f t="shared" si="71"/>
        <v>225.07915567282316</v>
      </c>
      <c r="AE228" s="669">
        <f t="shared" si="72"/>
        <v>0</v>
      </c>
      <c r="AF228" s="669">
        <f t="shared" si="73"/>
        <v>17.647058823529417</v>
      </c>
      <c r="AG228" s="669">
        <f t="shared" si="74"/>
        <v>6.25</v>
      </c>
      <c r="AH228" s="669">
        <f t="shared" si="75"/>
        <v>33.333333333333329</v>
      </c>
      <c r="AI228" s="669">
        <f t="shared" si="76"/>
        <v>0</v>
      </c>
      <c r="AJ228" s="669">
        <f t="shared" si="77"/>
        <v>19.999999999999972</v>
      </c>
      <c r="AK228" s="669">
        <f t="shared" si="78"/>
        <v>25.000000000000021</v>
      </c>
      <c r="AL228" s="669">
        <f t="shared" si="79"/>
        <v>23.002028397565933</v>
      </c>
      <c r="AM228" s="669">
        <f t="shared" si="80"/>
        <v>18.168744007670167</v>
      </c>
      <c r="AN228" s="669">
        <f t="shared" si="81"/>
        <v>10.021097046413496</v>
      </c>
      <c r="AO228" s="669">
        <f t="shared" si="82"/>
        <v>17.690875232774683</v>
      </c>
      <c r="AP228" s="669">
        <f t="shared" si="83"/>
        <v>6.2664907651715174</v>
      </c>
      <c r="AQ228" s="669">
        <f t="shared" si="84"/>
        <v>23.151909017059282</v>
      </c>
      <c r="AR228" s="669">
        <f t="shared" si="85"/>
        <v>8.3626760563380245</v>
      </c>
      <c r="AS228" s="670">
        <f t="shared" si="86"/>
        <v>30.971406929310564</v>
      </c>
      <c r="AT228" s="671">
        <f t="shared" si="87"/>
        <v>51.302243575102203</v>
      </c>
    </row>
    <row r="229" spans="1:46" ht="11.25" customHeight="1" x14ac:dyDescent="0.2">
      <c r="A229" s="500" t="s">
        <v>1782</v>
      </c>
      <c r="B229" s="650" t="s">
        <v>1783</v>
      </c>
      <c r="C229" s="497">
        <v>1.68</v>
      </c>
      <c r="D229" s="497">
        <v>1.56</v>
      </c>
      <c r="E229" s="498">
        <v>1.49</v>
      </c>
      <c r="F229" s="498">
        <v>1.35</v>
      </c>
      <c r="G229" s="498">
        <v>0.86</v>
      </c>
      <c r="H229" s="498">
        <v>0.75</v>
      </c>
      <c r="I229" s="499"/>
      <c r="J229" s="498">
        <v>0.6</v>
      </c>
      <c r="K229" s="496">
        <v>0.4</v>
      </c>
      <c r="L229" s="499"/>
      <c r="M229" s="503">
        <v>0.35</v>
      </c>
      <c r="N229" s="652">
        <v>0.35</v>
      </c>
      <c r="O229" s="656">
        <v>0.35</v>
      </c>
      <c r="P229" s="656">
        <v>0.30571999999999999</v>
      </c>
      <c r="Q229" s="656">
        <v>0.26627000000000001</v>
      </c>
      <c r="R229" s="656">
        <v>0.23669000000000001</v>
      </c>
      <c r="S229" s="652">
        <v>0.20710000000000001</v>
      </c>
      <c r="T229" s="652">
        <v>0.20710000000000001</v>
      </c>
      <c r="U229" s="652">
        <v>0.20710000000000001</v>
      </c>
      <c r="V229" s="652">
        <v>0.20710000000000001</v>
      </c>
      <c r="W229" s="656">
        <v>0.20710000000000001</v>
      </c>
      <c r="X229" s="652">
        <v>5.2269999999999997E-2</v>
      </c>
      <c r="Y229" s="653">
        <f t="shared" si="66"/>
        <v>11.636450000000002</v>
      </c>
      <c r="Z229" s="1019">
        <f t="shared" si="67"/>
        <v>7.6923076923076872</v>
      </c>
      <c r="AA229" s="669">
        <f t="shared" si="68"/>
        <v>4.6979865771812124</v>
      </c>
      <c r="AB229" s="669">
        <f t="shared" si="69"/>
        <v>10.370370370370363</v>
      </c>
      <c r="AC229" s="669">
        <f t="shared" si="70"/>
        <v>56.976744186046524</v>
      </c>
      <c r="AD229" s="669">
        <f t="shared" si="71"/>
        <v>14.666666666666671</v>
      </c>
      <c r="AE229" s="669">
        <f t="shared" si="72"/>
        <v>25</v>
      </c>
      <c r="AF229" s="669">
        <f t="shared" si="73"/>
        <v>49.999999999999979</v>
      </c>
      <c r="AG229" s="669">
        <f t="shared" si="74"/>
        <v>14.285714285714302</v>
      </c>
      <c r="AH229" s="669">
        <f t="shared" si="75"/>
        <v>0</v>
      </c>
      <c r="AI229" s="669">
        <f t="shared" si="76"/>
        <v>0</v>
      </c>
      <c r="AJ229" s="669">
        <f t="shared" si="77"/>
        <v>14.48384142352479</v>
      </c>
      <c r="AK229" s="669">
        <f t="shared" si="78"/>
        <v>14.815788485371995</v>
      </c>
      <c r="AL229" s="669">
        <f t="shared" si="79"/>
        <v>12.497359415268905</v>
      </c>
      <c r="AM229" s="669">
        <f t="shared" si="80"/>
        <v>14.287783679381949</v>
      </c>
      <c r="AN229" s="669">
        <f t="shared" si="81"/>
        <v>0</v>
      </c>
      <c r="AO229" s="669">
        <f t="shared" si="82"/>
        <v>0</v>
      </c>
      <c r="AP229" s="669">
        <f t="shared" si="83"/>
        <v>0</v>
      </c>
      <c r="AQ229" s="669">
        <f t="shared" si="84"/>
        <v>0</v>
      </c>
      <c r="AR229" s="669">
        <f t="shared" si="85"/>
        <v>296.21197627702315</v>
      </c>
      <c r="AS229" s="670">
        <f t="shared" si="86"/>
        <v>28.209817845203027</v>
      </c>
      <c r="AT229" s="671">
        <f t="shared" si="87"/>
        <v>66.829133550584885</v>
      </c>
    </row>
    <row r="230" spans="1:46" ht="11.25" customHeight="1" x14ac:dyDescent="0.2">
      <c r="A230" s="480" t="s">
        <v>1115</v>
      </c>
      <c r="B230" s="914" t="s">
        <v>1116</v>
      </c>
      <c r="C230" s="497">
        <v>3.0350000000000001</v>
      </c>
      <c r="D230" s="497">
        <v>2.79</v>
      </c>
      <c r="E230" s="487">
        <v>2.4849999999999999</v>
      </c>
      <c r="F230" s="487">
        <v>2.16</v>
      </c>
      <c r="G230" s="487">
        <v>1.8049999999999999</v>
      </c>
      <c r="H230" s="487">
        <v>1.409</v>
      </c>
      <c r="I230" s="488"/>
      <c r="J230" s="489">
        <v>0</v>
      </c>
      <c r="K230" s="490">
        <v>0</v>
      </c>
      <c r="L230" s="488"/>
      <c r="M230" s="505">
        <v>0</v>
      </c>
      <c r="N230" s="492">
        <v>0</v>
      </c>
      <c r="O230" s="492">
        <v>0</v>
      </c>
      <c r="P230" s="492">
        <v>0</v>
      </c>
      <c r="Q230" s="492">
        <v>0</v>
      </c>
      <c r="R230" s="492">
        <v>0</v>
      </c>
      <c r="S230" s="492">
        <v>0</v>
      </c>
      <c r="T230" s="492">
        <v>0</v>
      </c>
      <c r="U230" s="492">
        <v>0</v>
      </c>
      <c r="V230" s="492">
        <v>0</v>
      </c>
      <c r="W230" s="492">
        <v>0</v>
      </c>
      <c r="X230" s="492">
        <v>0</v>
      </c>
      <c r="Y230" s="653">
        <f t="shared" si="66"/>
        <v>13.684000000000001</v>
      </c>
      <c r="Z230" s="1019">
        <f t="shared" si="67"/>
        <v>8.7813620071684575</v>
      </c>
      <c r="AA230" s="669">
        <f t="shared" si="68"/>
        <v>12.273641851106643</v>
      </c>
      <c r="AB230" s="669">
        <f t="shared" si="69"/>
        <v>15.04629629629628</v>
      </c>
      <c r="AC230" s="669">
        <f t="shared" si="70"/>
        <v>19.667590027700843</v>
      </c>
      <c r="AD230" s="669">
        <f t="shared" si="71"/>
        <v>28.105039034776436</v>
      </c>
      <c r="AE230" s="669" t="str">
        <f t="shared" si="72"/>
        <v>n/a</v>
      </c>
      <c r="AF230" s="669" t="str">
        <f t="shared" si="73"/>
        <v>n/a</v>
      </c>
      <c r="AG230" s="669" t="str">
        <f t="shared" si="74"/>
        <v>n/a</v>
      </c>
      <c r="AH230" s="669" t="str">
        <f t="shared" si="75"/>
        <v>n/a</v>
      </c>
      <c r="AI230" s="669" t="str">
        <f t="shared" si="76"/>
        <v>n/a</v>
      </c>
      <c r="AJ230" s="669" t="str">
        <f t="shared" si="77"/>
        <v>n/a</v>
      </c>
      <c r="AK230" s="669" t="str">
        <f t="shared" si="78"/>
        <v>n/a</v>
      </c>
      <c r="AL230" s="669" t="str">
        <f t="shared" si="79"/>
        <v>n/a</v>
      </c>
      <c r="AM230" s="669" t="str">
        <f t="shared" si="80"/>
        <v>n/a</v>
      </c>
      <c r="AN230" s="669" t="str">
        <f t="shared" si="81"/>
        <v>n/a</v>
      </c>
      <c r="AO230" s="669" t="str">
        <f t="shared" si="82"/>
        <v>n/a</v>
      </c>
      <c r="AP230" s="669" t="str">
        <f t="shared" si="83"/>
        <v>n/a</v>
      </c>
      <c r="AQ230" s="669" t="str">
        <f t="shared" si="84"/>
        <v>n/a</v>
      </c>
      <c r="AR230" s="669" t="str">
        <f t="shared" si="85"/>
        <v>n/a</v>
      </c>
      <c r="AS230" s="670">
        <f t="shared" si="86"/>
        <v>16.774785843409731</v>
      </c>
      <c r="AT230" s="671">
        <f t="shared" si="87"/>
        <v>7.4814061413755049</v>
      </c>
    </row>
    <row r="231" spans="1:46" ht="11.25" customHeight="1" x14ac:dyDescent="0.2">
      <c r="A231" s="60" t="s">
        <v>4088</v>
      </c>
      <c r="B231" s="507" t="s">
        <v>4089</v>
      </c>
      <c r="C231" s="497">
        <v>0.9</v>
      </c>
      <c r="D231" s="518">
        <v>0.68</v>
      </c>
      <c r="E231" s="497">
        <v>0.60499999999999998</v>
      </c>
      <c r="F231" s="497">
        <v>0.55000000000000004</v>
      </c>
      <c r="G231" s="497">
        <v>0.5</v>
      </c>
      <c r="H231" s="497">
        <v>0.5</v>
      </c>
      <c r="I231" s="1149"/>
      <c r="J231" s="497">
        <v>0.5</v>
      </c>
      <c r="K231" s="654">
        <v>0</v>
      </c>
      <c r="L231" s="599"/>
      <c r="M231" s="503">
        <v>0</v>
      </c>
      <c r="N231" s="652">
        <v>0</v>
      </c>
      <c r="O231" s="652">
        <v>0</v>
      </c>
      <c r="P231" s="652">
        <v>0</v>
      </c>
      <c r="Q231" s="652">
        <v>0</v>
      </c>
      <c r="R231" s="652">
        <v>0</v>
      </c>
      <c r="S231" s="652">
        <v>0</v>
      </c>
      <c r="T231" s="652">
        <v>0</v>
      </c>
      <c r="U231" s="652">
        <v>0</v>
      </c>
      <c r="V231" s="652">
        <v>0</v>
      </c>
      <c r="W231" s="652">
        <v>0</v>
      </c>
      <c r="X231" s="652">
        <v>0</v>
      </c>
      <c r="Y231" s="653">
        <f t="shared" si="66"/>
        <v>4.2350000000000003</v>
      </c>
      <c r="Z231" s="1019">
        <f t="shared" si="67"/>
        <v>32.352941176470587</v>
      </c>
      <c r="AA231" s="669">
        <f t="shared" si="68"/>
        <v>12.396694214876035</v>
      </c>
      <c r="AB231" s="669">
        <f t="shared" si="69"/>
        <v>9.9999999999999858</v>
      </c>
      <c r="AC231" s="669">
        <f t="shared" si="70"/>
        <v>10.000000000000009</v>
      </c>
      <c r="AD231" s="669">
        <f t="shared" si="71"/>
        <v>0</v>
      </c>
      <c r="AE231" s="669">
        <f t="shared" si="72"/>
        <v>0</v>
      </c>
      <c r="AF231" s="669" t="str">
        <f t="shared" si="73"/>
        <v>n/a</v>
      </c>
      <c r="AG231" s="669" t="str">
        <f t="shared" si="74"/>
        <v>n/a</v>
      </c>
      <c r="AH231" s="669" t="str">
        <f t="shared" si="75"/>
        <v>n/a</v>
      </c>
      <c r="AI231" s="669" t="str">
        <f t="shared" si="76"/>
        <v>n/a</v>
      </c>
      <c r="AJ231" s="669" t="str">
        <f t="shared" si="77"/>
        <v>n/a</v>
      </c>
      <c r="AK231" s="669" t="str">
        <f t="shared" si="78"/>
        <v>n/a</v>
      </c>
      <c r="AL231" s="669" t="str">
        <f t="shared" si="79"/>
        <v>n/a</v>
      </c>
      <c r="AM231" s="669" t="str">
        <f t="shared" si="80"/>
        <v>n/a</v>
      </c>
      <c r="AN231" s="669" t="str">
        <f t="shared" si="81"/>
        <v>n/a</v>
      </c>
      <c r="AO231" s="669" t="str">
        <f t="shared" si="82"/>
        <v>n/a</v>
      </c>
      <c r="AP231" s="669" t="str">
        <f t="shared" si="83"/>
        <v>n/a</v>
      </c>
      <c r="AQ231" s="669" t="str">
        <f t="shared" si="84"/>
        <v>n/a</v>
      </c>
      <c r="AR231" s="669" t="str">
        <f t="shared" si="85"/>
        <v>n/a</v>
      </c>
      <c r="AS231" s="670">
        <f t="shared" si="86"/>
        <v>10.791605898557769</v>
      </c>
      <c r="AT231" s="671">
        <f t="shared" si="87"/>
        <v>11.845997492879913</v>
      </c>
    </row>
    <row r="232" spans="1:46" ht="11.25" customHeight="1" x14ac:dyDescent="0.2">
      <c r="A232" s="484" t="s">
        <v>4336</v>
      </c>
      <c r="B232" s="24" t="s">
        <v>3829</v>
      </c>
      <c r="C232" s="497">
        <v>0.67</v>
      </c>
      <c r="D232" s="631">
        <v>0.57999999999999996</v>
      </c>
      <c r="E232" s="41">
        <v>0.5</v>
      </c>
      <c r="F232" s="41">
        <v>0.42</v>
      </c>
      <c r="G232" s="41">
        <v>0.1</v>
      </c>
      <c r="H232" s="502">
        <v>0</v>
      </c>
      <c r="I232" s="913"/>
      <c r="J232" s="502">
        <v>0</v>
      </c>
      <c r="K232" s="654">
        <v>0</v>
      </c>
      <c r="L232" s="650"/>
      <c r="M232" s="654">
        <v>0</v>
      </c>
      <c r="N232" s="535">
        <v>0</v>
      </c>
      <c r="O232" s="535">
        <v>0</v>
      </c>
      <c r="P232" s="535">
        <v>0</v>
      </c>
      <c r="Q232" s="535">
        <v>0</v>
      </c>
      <c r="R232" s="535">
        <v>0</v>
      </c>
      <c r="S232" s="535">
        <v>0</v>
      </c>
      <c r="T232" s="535">
        <v>0</v>
      </c>
      <c r="U232" s="535">
        <v>0</v>
      </c>
      <c r="V232" s="535">
        <v>0</v>
      </c>
      <c r="W232" s="535">
        <v>0</v>
      </c>
      <c r="X232" s="535">
        <v>0</v>
      </c>
      <c r="Y232" s="653">
        <f t="shared" si="66"/>
        <v>2.27</v>
      </c>
      <c r="Z232" s="1019">
        <f t="shared" si="67"/>
        <v>15.517241379310365</v>
      </c>
      <c r="AA232" s="669">
        <f t="shared" si="68"/>
        <v>15.999999999999993</v>
      </c>
      <c r="AB232" s="669">
        <f t="shared" si="69"/>
        <v>19.047619047619047</v>
      </c>
      <c r="AC232" s="669">
        <f t="shared" si="70"/>
        <v>319.99999999999994</v>
      </c>
      <c r="AD232" s="669" t="str">
        <f t="shared" si="71"/>
        <v>n/a</v>
      </c>
      <c r="AE232" s="669" t="str">
        <f t="shared" si="72"/>
        <v>n/a</v>
      </c>
      <c r="AF232" s="669" t="str">
        <f t="shared" si="73"/>
        <v>n/a</v>
      </c>
      <c r="AG232" s="669" t="str">
        <f t="shared" si="74"/>
        <v>n/a</v>
      </c>
      <c r="AH232" s="669" t="str">
        <f t="shared" si="75"/>
        <v>n/a</v>
      </c>
      <c r="AI232" s="669" t="str">
        <f t="shared" si="76"/>
        <v>n/a</v>
      </c>
      <c r="AJ232" s="669" t="str">
        <f t="shared" si="77"/>
        <v>n/a</v>
      </c>
      <c r="AK232" s="669" t="str">
        <f t="shared" si="78"/>
        <v>n/a</v>
      </c>
      <c r="AL232" s="669" t="str">
        <f t="shared" si="79"/>
        <v>n/a</v>
      </c>
      <c r="AM232" s="669" t="str">
        <f t="shared" si="80"/>
        <v>n/a</v>
      </c>
      <c r="AN232" s="669" t="str">
        <f t="shared" si="81"/>
        <v>n/a</v>
      </c>
      <c r="AO232" s="669" t="str">
        <f t="shared" si="82"/>
        <v>n/a</v>
      </c>
      <c r="AP232" s="669" t="str">
        <f t="shared" si="83"/>
        <v>n/a</v>
      </c>
      <c r="AQ232" s="669" t="str">
        <f t="shared" si="84"/>
        <v>n/a</v>
      </c>
      <c r="AR232" s="669" t="str">
        <f t="shared" si="85"/>
        <v>n/a</v>
      </c>
      <c r="AS232" s="670">
        <f t="shared" si="86"/>
        <v>92.641215106732332</v>
      </c>
      <c r="AT232" s="671">
        <f t="shared" si="87"/>
        <v>151.58058101836966</v>
      </c>
    </row>
    <row r="233" spans="1:46" ht="11.25" customHeight="1" x14ac:dyDescent="0.2">
      <c r="A233" s="501" t="s">
        <v>540</v>
      </c>
      <c r="B233" s="650" t="s">
        <v>541</v>
      </c>
      <c r="C233" s="497">
        <v>3.96</v>
      </c>
      <c r="D233" s="653">
        <v>3.72</v>
      </c>
      <c r="E233" s="498">
        <v>3.52</v>
      </c>
      <c r="F233" s="498">
        <v>3.4</v>
      </c>
      <c r="G233" s="498">
        <v>3.32</v>
      </c>
      <c r="H233" s="498">
        <v>3.12</v>
      </c>
      <c r="I233" s="499"/>
      <c r="J233" s="498">
        <v>2.92</v>
      </c>
      <c r="K233" s="496">
        <v>2.72</v>
      </c>
      <c r="L233" s="499"/>
      <c r="M233" s="655">
        <v>1.94</v>
      </c>
      <c r="N233" s="656">
        <v>1.35</v>
      </c>
      <c r="O233" s="656">
        <v>1.24</v>
      </c>
      <c r="P233" s="656">
        <v>1.145</v>
      </c>
      <c r="Q233" s="656">
        <v>1.06</v>
      </c>
      <c r="R233" s="656">
        <v>0.88756799999999991</v>
      </c>
      <c r="S233" s="652">
        <v>0</v>
      </c>
      <c r="T233" s="652">
        <v>0</v>
      </c>
      <c r="U233" s="652">
        <v>0</v>
      </c>
      <c r="V233" s="652">
        <v>0</v>
      </c>
      <c r="W233" s="652">
        <v>0</v>
      </c>
      <c r="X233" s="652">
        <v>0</v>
      </c>
      <c r="Y233" s="653">
        <f t="shared" si="66"/>
        <v>34.302568000000008</v>
      </c>
      <c r="Z233" s="1019">
        <f t="shared" si="67"/>
        <v>6.4516129032258007</v>
      </c>
      <c r="AA233" s="669">
        <f t="shared" si="68"/>
        <v>5.6818181818181879</v>
      </c>
      <c r="AB233" s="669">
        <f t="shared" si="69"/>
        <v>3.529411764705892</v>
      </c>
      <c r="AC233" s="669">
        <f t="shared" si="70"/>
        <v>2.4096385542168752</v>
      </c>
      <c r="AD233" s="669">
        <f t="shared" si="71"/>
        <v>6.4102564102564097</v>
      </c>
      <c r="AE233" s="669">
        <f t="shared" si="72"/>
        <v>6.8493150684931559</v>
      </c>
      <c r="AF233" s="669">
        <f t="shared" si="73"/>
        <v>7.3529411764705843</v>
      </c>
      <c r="AG233" s="669">
        <f t="shared" si="74"/>
        <v>40.206185567010323</v>
      </c>
      <c r="AH233" s="669">
        <f t="shared" si="75"/>
        <v>43.703703703703688</v>
      </c>
      <c r="AI233" s="669">
        <f t="shared" si="76"/>
        <v>8.8709677419354982</v>
      </c>
      <c r="AJ233" s="669">
        <f t="shared" si="77"/>
        <v>8.2969432314410554</v>
      </c>
      <c r="AK233" s="669">
        <f t="shared" si="78"/>
        <v>8.0188679245283048</v>
      </c>
      <c r="AL233" s="669">
        <f t="shared" si="79"/>
        <v>19.427469219259841</v>
      </c>
      <c r="AM233" s="669" t="str">
        <f t="shared" si="80"/>
        <v>n/a</v>
      </c>
      <c r="AN233" s="669" t="str">
        <f t="shared" si="81"/>
        <v>n/a</v>
      </c>
      <c r="AO233" s="669" t="str">
        <f t="shared" si="82"/>
        <v>n/a</v>
      </c>
      <c r="AP233" s="669" t="str">
        <f t="shared" si="83"/>
        <v>n/a</v>
      </c>
      <c r="AQ233" s="669" t="str">
        <f t="shared" si="84"/>
        <v>n/a</v>
      </c>
      <c r="AR233" s="669" t="str">
        <f t="shared" si="85"/>
        <v>n/a</v>
      </c>
      <c r="AS233" s="670">
        <f t="shared" si="86"/>
        <v>12.862240880543508</v>
      </c>
      <c r="AT233" s="671">
        <f t="shared" si="87"/>
        <v>13.538121510080291</v>
      </c>
    </row>
    <row r="234" spans="1:46" ht="11.25" customHeight="1" x14ac:dyDescent="0.2">
      <c r="A234" s="501" t="s">
        <v>1135</v>
      </c>
      <c r="B234" s="650" t="s">
        <v>1136</v>
      </c>
      <c r="C234" s="497">
        <v>1.39</v>
      </c>
      <c r="D234" s="486">
        <v>1.29</v>
      </c>
      <c r="E234" s="498">
        <v>1.2</v>
      </c>
      <c r="F234" s="498">
        <v>1.06</v>
      </c>
      <c r="G234" s="498">
        <v>0.92</v>
      </c>
      <c r="H234" s="498">
        <v>0.76</v>
      </c>
      <c r="I234" s="499"/>
      <c r="J234" s="498">
        <v>0.6</v>
      </c>
      <c r="K234" s="654">
        <v>0</v>
      </c>
      <c r="L234" s="499"/>
      <c r="M234" s="503">
        <v>0</v>
      </c>
      <c r="N234" s="652">
        <v>0</v>
      </c>
      <c r="O234" s="652">
        <v>0</v>
      </c>
      <c r="P234" s="652">
        <v>0</v>
      </c>
      <c r="Q234" s="652">
        <v>0</v>
      </c>
      <c r="R234" s="652">
        <v>0</v>
      </c>
      <c r="S234" s="652">
        <v>0</v>
      </c>
      <c r="T234" s="652">
        <v>0</v>
      </c>
      <c r="U234" s="652">
        <v>0</v>
      </c>
      <c r="V234" s="652">
        <v>0</v>
      </c>
      <c r="W234" s="652">
        <v>0</v>
      </c>
      <c r="X234" s="652">
        <v>0</v>
      </c>
      <c r="Y234" s="653">
        <f t="shared" si="66"/>
        <v>7.2199999999999989</v>
      </c>
      <c r="Z234" s="1019">
        <f t="shared" si="67"/>
        <v>7.7519379844961156</v>
      </c>
      <c r="AA234" s="669">
        <f t="shared" si="68"/>
        <v>7.5000000000000178</v>
      </c>
      <c r="AB234" s="669">
        <f t="shared" si="69"/>
        <v>13.207547169811317</v>
      </c>
      <c r="AC234" s="669">
        <f t="shared" si="70"/>
        <v>15.217391304347828</v>
      </c>
      <c r="AD234" s="669">
        <f t="shared" si="71"/>
        <v>21.052631578947366</v>
      </c>
      <c r="AE234" s="669">
        <f t="shared" si="72"/>
        <v>26.666666666666682</v>
      </c>
      <c r="AF234" s="669" t="str">
        <f t="shared" si="73"/>
        <v>n/a</v>
      </c>
      <c r="AG234" s="669" t="str">
        <f t="shared" si="74"/>
        <v>n/a</v>
      </c>
      <c r="AH234" s="669" t="str">
        <f t="shared" si="75"/>
        <v>n/a</v>
      </c>
      <c r="AI234" s="669" t="str">
        <f t="shared" si="76"/>
        <v>n/a</v>
      </c>
      <c r="AJ234" s="669" t="str">
        <f t="shared" si="77"/>
        <v>n/a</v>
      </c>
      <c r="AK234" s="669" t="str">
        <f t="shared" si="78"/>
        <v>n/a</v>
      </c>
      <c r="AL234" s="669" t="str">
        <f t="shared" si="79"/>
        <v>n/a</v>
      </c>
      <c r="AM234" s="669" t="str">
        <f t="shared" si="80"/>
        <v>n/a</v>
      </c>
      <c r="AN234" s="669" t="str">
        <f t="shared" si="81"/>
        <v>n/a</v>
      </c>
      <c r="AO234" s="669" t="str">
        <f t="shared" si="82"/>
        <v>n/a</v>
      </c>
      <c r="AP234" s="669" t="str">
        <f t="shared" si="83"/>
        <v>n/a</v>
      </c>
      <c r="AQ234" s="669" t="str">
        <f t="shared" si="84"/>
        <v>n/a</v>
      </c>
      <c r="AR234" s="669" t="str">
        <f t="shared" si="85"/>
        <v>n/a</v>
      </c>
      <c r="AS234" s="670">
        <f t="shared" si="86"/>
        <v>15.232695784044887</v>
      </c>
      <c r="AT234" s="671">
        <f t="shared" si="87"/>
        <v>7.5427465194364816</v>
      </c>
    </row>
    <row r="235" spans="1:46" ht="11.25" customHeight="1" x14ac:dyDescent="0.2">
      <c r="A235" s="507" t="s">
        <v>211</v>
      </c>
      <c r="B235" s="507" t="s">
        <v>212</v>
      </c>
      <c r="C235" s="497">
        <v>1.9</v>
      </c>
      <c r="D235" s="497">
        <v>1.8199999999999998</v>
      </c>
      <c r="E235" s="513">
        <v>1.72</v>
      </c>
      <c r="F235" s="513">
        <v>1.64</v>
      </c>
      <c r="G235" s="513">
        <v>1.55</v>
      </c>
      <c r="H235" s="513">
        <v>1.211185</v>
      </c>
      <c r="I235" s="514"/>
      <c r="J235" s="513">
        <v>1.1109490000000002</v>
      </c>
      <c r="K235" s="509">
        <v>0.98565400000000003</v>
      </c>
      <c r="L235" s="514"/>
      <c r="M235" s="510">
        <v>0.89377100000000009</v>
      </c>
      <c r="N235" s="516">
        <v>0.85200600000000004</v>
      </c>
      <c r="O235" s="516">
        <v>0.75177000000000005</v>
      </c>
      <c r="P235" s="516">
        <v>0.643181</v>
      </c>
      <c r="Q235" s="516">
        <v>0.59306300000000001</v>
      </c>
      <c r="R235" s="516">
        <v>0.55129800000000007</v>
      </c>
      <c r="S235" s="516">
        <v>0.50953300000000001</v>
      </c>
      <c r="T235" s="516">
        <v>0.47612099999999996</v>
      </c>
      <c r="U235" s="517">
        <v>0.45106200000000007</v>
      </c>
      <c r="V235" s="516">
        <v>0.43435600000000002</v>
      </c>
      <c r="W235" s="516">
        <v>0.40094400000000002</v>
      </c>
      <c r="X235" s="516">
        <v>0.36753200000000003</v>
      </c>
      <c r="Y235" s="653">
        <f t="shared" si="66"/>
        <v>18.862425000000002</v>
      </c>
      <c r="Z235" s="1019">
        <f t="shared" si="67"/>
        <v>4.3956043956044022</v>
      </c>
      <c r="AA235" s="669">
        <f t="shared" si="68"/>
        <v>5.8139534883720811</v>
      </c>
      <c r="AB235" s="669">
        <f t="shared" si="69"/>
        <v>4.8780487804878092</v>
      </c>
      <c r="AC235" s="669">
        <f t="shared" si="70"/>
        <v>5.8064516129032073</v>
      </c>
      <c r="AD235" s="669">
        <f t="shared" si="71"/>
        <v>27.973843797603195</v>
      </c>
      <c r="AE235" s="669">
        <f t="shared" si="72"/>
        <v>9.0225563909774209</v>
      </c>
      <c r="AF235" s="669">
        <f t="shared" si="73"/>
        <v>12.711864406779672</v>
      </c>
      <c r="AG235" s="669">
        <f t="shared" si="74"/>
        <v>10.280373831775691</v>
      </c>
      <c r="AH235" s="669">
        <f t="shared" si="75"/>
        <v>4.9019607843137303</v>
      </c>
      <c r="AI235" s="669">
        <f t="shared" si="76"/>
        <v>13.33333333333333</v>
      </c>
      <c r="AJ235" s="669">
        <f t="shared" si="77"/>
        <v>16.883116883116898</v>
      </c>
      <c r="AK235" s="669">
        <f t="shared" si="78"/>
        <v>8.4507042253521014</v>
      </c>
      <c r="AL235" s="669">
        <f t="shared" si="79"/>
        <v>7.575757575757569</v>
      </c>
      <c r="AM235" s="669">
        <f t="shared" si="80"/>
        <v>8.196721311475418</v>
      </c>
      <c r="AN235" s="669">
        <f t="shared" si="81"/>
        <v>7.0175438596491446</v>
      </c>
      <c r="AO235" s="669">
        <f t="shared" si="82"/>
        <v>5.5555555555555358</v>
      </c>
      <c r="AP235" s="669">
        <f t="shared" si="83"/>
        <v>3.8461538461538547</v>
      </c>
      <c r="AQ235" s="669">
        <f t="shared" si="84"/>
        <v>8.333333333333325</v>
      </c>
      <c r="AR235" s="669">
        <f t="shared" si="85"/>
        <v>9.0909090909090828</v>
      </c>
      <c r="AS235" s="670">
        <f t="shared" si="86"/>
        <v>9.1614624475501838</v>
      </c>
      <c r="AT235" s="671">
        <f t="shared" si="87"/>
        <v>5.6616137118312988</v>
      </c>
    </row>
    <row r="236" spans="1:46" ht="11.25" customHeight="1" x14ac:dyDescent="0.2">
      <c r="A236" s="556" t="s">
        <v>905</v>
      </c>
      <c r="B236" s="650" t="s">
        <v>906</v>
      </c>
      <c r="C236" s="497">
        <v>0.97</v>
      </c>
      <c r="D236" s="497">
        <v>0.85499999999999998</v>
      </c>
      <c r="E236" s="498">
        <v>0.755</v>
      </c>
      <c r="F236" s="498">
        <v>0.66500000000000004</v>
      </c>
      <c r="G236" s="498">
        <v>0.59499999999999997</v>
      </c>
      <c r="H236" s="502">
        <v>0.52</v>
      </c>
      <c r="I236" s="499"/>
      <c r="J236" s="498">
        <v>0.13</v>
      </c>
      <c r="K236" s="654">
        <v>0</v>
      </c>
      <c r="L236" s="499"/>
      <c r="M236" s="503">
        <v>0</v>
      </c>
      <c r="N236" s="652">
        <v>0</v>
      </c>
      <c r="O236" s="652">
        <v>0</v>
      </c>
      <c r="P236" s="652">
        <v>0</v>
      </c>
      <c r="Q236" s="652">
        <v>0</v>
      </c>
      <c r="R236" s="652">
        <v>0</v>
      </c>
      <c r="S236" s="652">
        <v>0</v>
      </c>
      <c r="T236" s="652">
        <v>0</v>
      </c>
      <c r="U236" s="652">
        <v>0</v>
      </c>
      <c r="V236" s="652">
        <v>0</v>
      </c>
      <c r="W236" s="652">
        <v>0</v>
      </c>
      <c r="X236" s="652">
        <v>0</v>
      </c>
      <c r="Y236" s="653">
        <f t="shared" si="66"/>
        <v>4.4899999999999993</v>
      </c>
      <c r="Z236" s="1019">
        <f t="shared" si="67"/>
        <v>13.450292397660824</v>
      </c>
      <c r="AA236" s="669">
        <f t="shared" si="68"/>
        <v>13.245033112582782</v>
      </c>
      <c r="AB236" s="669">
        <f t="shared" si="69"/>
        <v>13.533834586466153</v>
      </c>
      <c r="AC236" s="669">
        <f t="shared" si="70"/>
        <v>11.764705882352944</v>
      </c>
      <c r="AD236" s="669">
        <f t="shared" si="71"/>
        <v>14.423076923076916</v>
      </c>
      <c r="AE236" s="669">
        <f t="shared" si="72"/>
        <v>300</v>
      </c>
      <c r="AF236" s="669" t="str">
        <f t="shared" si="73"/>
        <v>n/a</v>
      </c>
      <c r="AG236" s="669" t="str">
        <f t="shared" si="74"/>
        <v>n/a</v>
      </c>
      <c r="AH236" s="669" t="str">
        <f t="shared" si="75"/>
        <v>n/a</v>
      </c>
      <c r="AI236" s="669" t="str">
        <f t="shared" si="76"/>
        <v>n/a</v>
      </c>
      <c r="AJ236" s="669" t="str">
        <f t="shared" si="77"/>
        <v>n/a</v>
      </c>
      <c r="AK236" s="669" t="str">
        <f t="shared" si="78"/>
        <v>n/a</v>
      </c>
      <c r="AL236" s="669" t="str">
        <f t="shared" si="79"/>
        <v>n/a</v>
      </c>
      <c r="AM236" s="669" t="str">
        <f t="shared" si="80"/>
        <v>n/a</v>
      </c>
      <c r="AN236" s="669" t="str">
        <f t="shared" si="81"/>
        <v>n/a</v>
      </c>
      <c r="AO236" s="669" t="str">
        <f t="shared" si="82"/>
        <v>n/a</v>
      </c>
      <c r="AP236" s="669" t="str">
        <f t="shared" si="83"/>
        <v>n/a</v>
      </c>
      <c r="AQ236" s="669" t="str">
        <f t="shared" si="84"/>
        <v>n/a</v>
      </c>
      <c r="AR236" s="669" t="str">
        <f t="shared" si="85"/>
        <v>n/a</v>
      </c>
      <c r="AS236" s="670">
        <f t="shared" si="86"/>
        <v>61.06949048368994</v>
      </c>
      <c r="AT236" s="671">
        <f t="shared" si="87"/>
        <v>117.0547251426888</v>
      </c>
    </row>
    <row r="237" spans="1:46" ht="11.25" customHeight="1" x14ac:dyDescent="0.2">
      <c r="A237" s="501" t="s">
        <v>1125</v>
      </c>
      <c r="B237" s="650" t="s">
        <v>1126</v>
      </c>
      <c r="C237" s="497">
        <v>2.2000000000000002</v>
      </c>
      <c r="D237" s="497">
        <v>1.84</v>
      </c>
      <c r="E237" s="498">
        <v>1.52</v>
      </c>
      <c r="F237" s="498">
        <v>1.24</v>
      </c>
      <c r="G237" s="498">
        <v>1</v>
      </c>
      <c r="H237" s="498">
        <v>0.8</v>
      </c>
      <c r="I237" s="499"/>
      <c r="J237" s="502">
        <v>0</v>
      </c>
      <c r="K237" s="654">
        <v>0</v>
      </c>
      <c r="L237" s="499"/>
      <c r="M237" s="503">
        <v>0</v>
      </c>
      <c r="N237" s="652">
        <v>0</v>
      </c>
      <c r="O237" s="652">
        <v>0</v>
      </c>
      <c r="P237" s="652">
        <v>0</v>
      </c>
      <c r="Q237" s="656">
        <v>0.48</v>
      </c>
      <c r="R237" s="656">
        <v>0.4</v>
      </c>
      <c r="S237" s="656">
        <v>6.5000000000000002E-2</v>
      </c>
      <c r="T237" s="652">
        <v>0</v>
      </c>
      <c r="U237" s="652">
        <v>0</v>
      </c>
      <c r="V237" s="652">
        <v>0</v>
      </c>
      <c r="W237" s="652">
        <v>0</v>
      </c>
      <c r="X237" s="652">
        <v>0</v>
      </c>
      <c r="Y237" s="653">
        <f t="shared" si="66"/>
        <v>9.5450000000000017</v>
      </c>
      <c r="Z237" s="1019">
        <f t="shared" si="67"/>
        <v>19.565217391304344</v>
      </c>
      <c r="AA237" s="669">
        <f t="shared" si="68"/>
        <v>21.052631578947366</v>
      </c>
      <c r="AB237" s="669">
        <f t="shared" si="69"/>
        <v>22.580645161290324</v>
      </c>
      <c r="AC237" s="669">
        <f t="shared" si="70"/>
        <v>24</v>
      </c>
      <c r="AD237" s="669">
        <f t="shared" si="71"/>
        <v>25</v>
      </c>
      <c r="AE237" s="669" t="str">
        <f t="shared" si="72"/>
        <v>n/a</v>
      </c>
      <c r="AF237" s="669" t="str">
        <f t="shared" si="73"/>
        <v>n/a</v>
      </c>
      <c r="AG237" s="669" t="str">
        <f t="shared" si="74"/>
        <v>n/a</v>
      </c>
      <c r="AH237" s="669" t="str">
        <f t="shared" si="75"/>
        <v>n/a</v>
      </c>
      <c r="AI237" s="669" t="str">
        <f t="shared" si="76"/>
        <v>n/a</v>
      </c>
      <c r="AJ237" s="669" t="str">
        <f t="shared" si="77"/>
        <v>n/a</v>
      </c>
      <c r="AK237" s="669">
        <f t="shared" si="78"/>
        <v>-100</v>
      </c>
      <c r="AL237" s="669">
        <f t="shared" si="79"/>
        <v>19.999999999999996</v>
      </c>
      <c r="AM237" s="669">
        <f t="shared" si="80"/>
        <v>515.38461538461547</v>
      </c>
      <c r="AN237" s="669" t="str">
        <f t="shared" si="81"/>
        <v>n/a</v>
      </c>
      <c r="AO237" s="669" t="str">
        <f t="shared" si="82"/>
        <v>n/a</v>
      </c>
      <c r="AP237" s="669" t="str">
        <f t="shared" si="83"/>
        <v>n/a</v>
      </c>
      <c r="AQ237" s="669" t="str">
        <f t="shared" si="84"/>
        <v>n/a</v>
      </c>
      <c r="AR237" s="669" t="str">
        <f t="shared" si="85"/>
        <v>n/a</v>
      </c>
      <c r="AS237" s="670">
        <f t="shared" si="86"/>
        <v>68.447888689519687</v>
      </c>
      <c r="AT237" s="671">
        <f t="shared" si="87"/>
        <v>185.57912852573273</v>
      </c>
    </row>
    <row r="238" spans="1:46" ht="11.25" customHeight="1" x14ac:dyDescent="0.2">
      <c r="A238" s="500" t="s">
        <v>1133</v>
      </c>
      <c r="B238" s="650" t="s">
        <v>1134</v>
      </c>
      <c r="C238" s="497">
        <v>3.528</v>
      </c>
      <c r="D238" s="497">
        <v>3.3</v>
      </c>
      <c r="E238" s="498">
        <v>3.08</v>
      </c>
      <c r="F238" s="498">
        <v>2.8</v>
      </c>
      <c r="G238" s="498">
        <v>2.6549999999999998</v>
      </c>
      <c r="H238" s="498">
        <v>2.5499999999999998</v>
      </c>
      <c r="I238" s="499"/>
      <c r="J238" s="496">
        <v>2.3824999999999998</v>
      </c>
      <c r="K238" s="496">
        <v>2.2949999999999999</v>
      </c>
      <c r="L238" s="499"/>
      <c r="M238" s="655">
        <v>2.15</v>
      </c>
      <c r="N238" s="652">
        <v>2.12</v>
      </c>
      <c r="O238" s="652">
        <v>2.12</v>
      </c>
      <c r="P238" s="656">
        <v>2.12</v>
      </c>
      <c r="Q238" s="652">
        <v>2.06</v>
      </c>
      <c r="R238" s="652">
        <v>2.06</v>
      </c>
      <c r="S238" s="652">
        <v>2.06</v>
      </c>
      <c r="T238" s="652">
        <v>2.06</v>
      </c>
      <c r="U238" s="652">
        <v>2.06</v>
      </c>
      <c r="V238" s="652">
        <v>2.06</v>
      </c>
      <c r="W238" s="652">
        <v>2.06</v>
      </c>
      <c r="X238" s="652">
        <v>2.06</v>
      </c>
      <c r="Y238" s="653">
        <f t="shared" si="66"/>
        <v>47.580500000000015</v>
      </c>
      <c r="Z238" s="1019">
        <f t="shared" si="67"/>
        <v>6.9090909090909092</v>
      </c>
      <c r="AA238" s="669">
        <f t="shared" si="68"/>
        <v>7.1428571428571397</v>
      </c>
      <c r="AB238" s="669">
        <f t="shared" si="69"/>
        <v>10.000000000000009</v>
      </c>
      <c r="AC238" s="669">
        <f t="shared" si="70"/>
        <v>5.4613935969868077</v>
      </c>
      <c r="AD238" s="669">
        <f t="shared" si="71"/>
        <v>4.117647058823537</v>
      </c>
      <c r="AE238" s="669">
        <f t="shared" si="72"/>
        <v>7.0304302203567648</v>
      </c>
      <c r="AF238" s="669">
        <f t="shared" si="73"/>
        <v>3.8126361655773433</v>
      </c>
      <c r="AG238" s="669">
        <f t="shared" si="74"/>
        <v>6.7441860465116354</v>
      </c>
      <c r="AH238" s="669">
        <f t="shared" si="75"/>
        <v>1.4150943396226356</v>
      </c>
      <c r="AI238" s="669">
        <f t="shared" si="76"/>
        <v>0</v>
      </c>
      <c r="AJ238" s="669">
        <f t="shared" si="77"/>
        <v>0</v>
      </c>
      <c r="AK238" s="669">
        <f t="shared" si="78"/>
        <v>2.9126213592232997</v>
      </c>
      <c r="AL238" s="669">
        <f t="shared" si="79"/>
        <v>0</v>
      </c>
      <c r="AM238" s="669">
        <f t="shared" si="80"/>
        <v>0</v>
      </c>
      <c r="AN238" s="669">
        <f t="shared" si="81"/>
        <v>0</v>
      </c>
      <c r="AO238" s="669">
        <f t="shared" si="82"/>
        <v>0</v>
      </c>
      <c r="AP238" s="669">
        <f t="shared" si="83"/>
        <v>0</v>
      </c>
      <c r="AQ238" s="669">
        <f t="shared" si="84"/>
        <v>0</v>
      </c>
      <c r="AR238" s="669">
        <f t="shared" si="85"/>
        <v>0</v>
      </c>
      <c r="AS238" s="670">
        <f t="shared" si="86"/>
        <v>2.9234714125815833</v>
      </c>
      <c r="AT238" s="671">
        <f t="shared" si="87"/>
        <v>3.3589334450479735</v>
      </c>
    </row>
    <row r="239" spans="1:46" ht="11.25" customHeight="1" x14ac:dyDescent="0.2">
      <c r="A239" s="506" t="s">
        <v>548</v>
      </c>
      <c r="B239" s="507" t="s">
        <v>549</v>
      </c>
      <c r="C239" s="497">
        <v>3.6360000000000001</v>
      </c>
      <c r="D239" s="518">
        <v>3.49</v>
      </c>
      <c r="E239" s="498">
        <v>3.36</v>
      </c>
      <c r="F239" s="498">
        <v>3.24</v>
      </c>
      <c r="G239" s="498">
        <v>3.15</v>
      </c>
      <c r="H239" s="498">
        <v>3.09</v>
      </c>
      <c r="I239" s="499"/>
      <c r="J239" s="498">
        <v>3.03</v>
      </c>
      <c r="K239" s="496">
        <v>2.97</v>
      </c>
      <c r="L239" s="499"/>
      <c r="M239" s="655">
        <v>2.91</v>
      </c>
      <c r="N239" s="656">
        <v>2.82</v>
      </c>
      <c r="O239" s="656">
        <v>2.7</v>
      </c>
      <c r="P239" s="656">
        <v>2.58</v>
      </c>
      <c r="Q239" s="656">
        <v>2.196558</v>
      </c>
      <c r="R239" s="656">
        <v>2.0396610000000002</v>
      </c>
      <c r="S239" s="652">
        <v>1.9176299999999999</v>
      </c>
      <c r="T239" s="652">
        <v>1.9176299999999999</v>
      </c>
      <c r="U239" s="652">
        <v>1.9176299999999999</v>
      </c>
      <c r="V239" s="652">
        <v>1.9176299999999999</v>
      </c>
      <c r="W239" s="652">
        <v>1.9176299999999999</v>
      </c>
      <c r="X239" s="652">
        <v>1.9176299999999999</v>
      </c>
      <c r="Y239" s="653">
        <f t="shared" si="66"/>
        <v>52.71799900000002</v>
      </c>
      <c r="Z239" s="1019">
        <f t="shared" si="67"/>
        <v>4.183381088825211</v>
      </c>
      <c r="AA239" s="669">
        <f t="shared" si="68"/>
        <v>3.8690476190476275</v>
      </c>
      <c r="AB239" s="669">
        <f t="shared" si="69"/>
        <v>3.7037037037036979</v>
      </c>
      <c r="AC239" s="669">
        <f t="shared" si="70"/>
        <v>2.8571428571428692</v>
      </c>
      <c r="AD239" s="669">
        <f t="shared" si="71"/>
        <v>1.9417475728155331</v>
      </c>
      <c r="AE239" s="669">
        <f t="shared" si="72"/>
        <v>1.980198019801982</v>
      </c>
      <c r="AF239" s="669">
        <f t="shared" si="73"/>
        <v>2.020202020202011</v>
      </c>
      <c r="AG239" s="669">
        <f t="shared" si="74"/>
        <v>2.0618556701030855</v>
      </c>
      <c r="AH239" s="669">
        <f t="shared" si="75"/>
        <v>3.1914893617021489</v>
      </c>
      <c r="AI239" s="669">
        <f t="shared" si="76"/>
        <v>4.4444444444444287</v>
      </c>
      <c r="AJ239" s="669">
        <f t="shared" si="77"/>
        <v>4.6511627906976827</v>
      </c>
      <c r="AK239" s="669">
        <f t="shared" si="78"/>
        <v>17.456493295419474</v>
      </c>
      <c r="AL239" s="669">
        <f t="shared" si="79"/>
        <v>7.6923076923076872</v>
      </c>
      <c r="AM239" s="669">
        <f t="shared" si="80"/>
        <v>6.3636363636363713</v>
      </c>
      <c r="AN239" s="669">
        <f t="shared" si="81"/>
        <v>0</v>
      </c>
      <c r="AO239" s="669">
        <f t="shared" si="82"/>
        <v>0</v>
      </c>
      <c r="AP239" s="669">
        <f t="shared" si="83"/>
        <v>0</v>
      </c>
      <c r="AQ239" s="669">
        <f t="shared" si="84"/>
        <v>0</v>
      </c>
      <c r="AR239" s="669">
        <f t="shared" si="85"/>
        <v>0</v>
      </c>
      <c r="AS239" s="670">
        <f t="shared" si="86"/>
        <v>3.4956217105184111</v>
      </c>
      <c r="AT239" s="671">
        <f t="shared" si="87"/>
        <v>4.0426579816083388</v>
      </c>
    </row>
    <row r="240" spans="1:46" ht="11.25" customHeight="1" x14ac:dyDescent="0.2">
      <c r="A240" s="501" t="s">
        <v>471</v>
      </c>
      <c r="B240" s="650" t="s">
        <v>472</v>
      </c>
      <c r="C240" s="523">
        <v>1.52</v>
      </c>
      <c r="D240" s="653">
        <v>1.44</v>
      </c>
      <c r="E240" s="498">
        <v>1.32</v>
      </c>
      <c r="F240" s="498">
        <v>1.2</v>
      </c>
      <c r="G240" s="498">
        <v>1.04</v>
      </c>
      <c r="H240" s="498">
        <v>0.88</v>
      </c>
      <c r="I240" s="499"/>
      <c r="J240" s="498">
        <v>0.72</v>
      </c>
      <c r="K240" s="496">
        <v>0.6</v>
      </c>
      <c r="L240" s="499"/>
      <c r="M240" s="655">
        <v>0.53</v>
      </c>
      <c r="N240" s="652">
        <v>0.44</v>
      </c>
      <c r="O240" s="656">
        <v>0.44</v>
      </c>
      <c r="P240" s="656">
        <v>0.38</v>
      </c>
      <c r="Q240" s="656">
        <v>0.28999999999999998</v>
      </c>
      <c r="R240" s="656">
        <v>6.6669999999999993E-2</v>
      </c>
      <c r="S240" s="652">
        <v>0</v>
      </c>
      <c r="T240" s="652">
        <v>0</v>
      </c>
      <c r="U240" s="652">
        <v>0</v>
      </c>
      <c r="V240" s="652">
        <v>0</v>
      </c>
      <c r="W240" s="652">
        <v>0</v>
      </c>
      <c r="X240" s="652">
        <v>0</v>
      </c>
      <c r="Y240" s="653">
        <f t="shared" si="66"/>
        <v>10.866669999999999</v>
      </c>
      <c r="Z240" s="1019">
        <f t="shared" si="67"/>
        <v>5.555555555555558</v>
      </c>
      <c r="AA240" s="669">
        <f t="shared" si="68"/>
        <v>9.0909090909090828</v>
      </c>
      <c r="AB240" s="669">
        <f t="shared" si="69"/>
        <v>10.000000000000009</v>
      </c>
      <c r="AC240" s="669">
        <f t="shared" si="70"/>
        <v>15.384615384615374</v>
      </c>
      <c r="AD240" s="669">
        <f t="shared" si="71"/>
        <v>18.181818181818187</v>
      </c>
      <c r="AE240" s="669">
        <f t="shared" si="72"/>
        <v>22.222222222222232</v>
      </c>
      <c r="AF240" s="669">
        <f t="shared" si="73"/>
        <v>19.999999999999996</v>
      </c>
      <c r="AG240" s="669">
        <f t="shared" si="74"/>
        <v>13.207547169811317</v>
      </c>
      <c r="AH240" s="669">
        <f t="shared" si="75"/>
        <v>20.45454545454546</v>
      </c>
      <c r="AI240" s="669">
        <f t="shared" si="76"/>
        <v>0</v>
      </c>
      <c r="AJ240" s="669">
        <f t="shared" si="77"/>
        <v>15.789473684210531</v>
      </c>
      <c r="AK240" s="669">
        <f t="shared" si="78"/>
        <v>31.034482758620708</v>
      </c>
      <c r="AL240" s="669">
        <f t="shared" si="79"/>
        <v>334.9782510874457</v>
      </c>
      <c r="AM240" s="669" t="str">
        <f t="shared" si="80"/>
        <v>n/a</v>
      </c>
      <c r="AN240" s="669" t="str">
        <f t="shared" si="81"/>
        <v>n/a</v>
      </c>
      <c r="AO240" s="669" t="str">
        <f t="shared" si="82"/>
        <v>n/a</v>
      </c>
      <c r="AP240" s="669" t="str">
        <f t="shared" si="83"/>
        <v>n/a</v>
      </c>
      <c r="AQ240" s="669" t="str">
        <f t="shared" si="84"/>
        <v>n/a</v>
      </c>
      <c r="AR240" s="669" t="str">
        <f t="shared" si="85"/>
        <v>n/a</v>
      </c>
      <c r="AS240" s="670">
        <f t="shared" si="86"/>
        <v>39.684570814596469</v>
      </c>
      <c r="AT240" s="671">
        <f t="shared" si="87"/>
        <v>89.077240280728603</v>
      </c>
    </row>
    <row r="241" spans="1:46" ht="11.25" customHeight="1" x14ac:dyDescent="0.2">
      <c r="A241" s="500" t="s">
        <v>552</v>
      </c>
      <c r="B241" s="650" t="s">
        <v>553</v>
      </c>
      <c r="C241" s="497">
        <v>0.36499999999999999</v>
      </c>
      <c r="D241" s="653">
        <v>0.33999999999999997</v>
      </c>
      <c r="E241" s="498">
        <v>0.315</v>
      </c>
      <c r="F241" s="498">
        <v>0.30499999999999999</v>
      </c>
      <c r="G241" s="498">
        <v>0.29499999999999998</v>
      </c>
      <c r="H241" s="498">
        <v>0.28875000000000001</v>
      </c>
      <c r="I241" s="499"/>
      <c r="J241" s="502">
        <v>0.28499999999999998</v>
      </c>
      <c r="K241" s="496">
        <v>0.28249999999999997</v>
      </c>
      <c r="L241" s="499"/>
      <c r="M241" s="655">
        <v>0.27680000000000005</v>
      </c>
      <c r="N241" s="656">
        <v>0.27100000000000002</v>
      </c>
      <c r="O241" s="656">
        <v>0.26060000000000005</v>
      </c>
      <c r="P241" s="656">
        <v>0.24220000000000003</v>
      </c>
      <c r="Q241" s="656">
        <v>0.221</v>
      </c>
      <c r="R241" s="656">
        <v>0.2</v>
      </c>
      <c r="S241" s="656">
        <v>0.17899999999999999</v>
      </c>
      <c r="T241" s="656">
        <v>0.15260000000000001</v>
      </c>
      <c r="U241" s="656">
        <v>0.12100000000000001</v>
      </c>
      <c r="V241" s="656">
        <v>8.9400000000000007E-2</v>
      </c>
      <c r="W241" s="656">
        <v>3.6799999999999999E-2</v>
      </c>
      <c r="X241" s="656">
        <v>0</v>
      </c>
      <c r="Y241" s="653">
        <f t="shared" si="66"/>
        <v>4.5266500000000018</v>
      </c>
      <c r="Z241" s="1019">
        <f t="shared" si="67"/>
        <v>7.3529411764706065</v>
      </c>
      <c r="AA241" s="669">
        <f t="shared" si="68"/>
        <v>7.9365079365079305</v>
      </c>
      <c r="AB241" s="669">
        <f t="shared" si="69"/>
        <v>3.2786885245901676</v>
      </c>
      <c r="AC241" s="669">
        <f t="shared" si="70"/>
        <v>3.3898305084745894</v>
      </c>
      <c r="AD241" s="669">
        <f t="shared" si="71"/>
        <v>2.1645021645021467</v>
      </c>
      <c r="AE241" s="669">
        <f t="shared" si="72"/>
        <v>1.3157894736842257</v>
      </c>
      <c r="AF241" s="669">
        <f t="shared" si="73"/>
        <v>0.88495575221239076</v>
      </c>
      <c r="AG241" s="669">
        <f t="shared" si="74"/>
        <v>2.0592485549132622</v>
      </c>
      <c r="AH241" s="669">
        <f t="shared" si="75"/>
        <v>2.1402214022140376</v>
      </c>
      <c r="AI241" s="669">
        <f t="shared" si="76"/>
        <v>3.9907904834995955</v>
      </c>
      <c r="AJ241" s="669">
        <f t="shared" si="77"/>
        <v>7.5970272502064562</v>
      </c>
      <c r="AK241" s="669">
        <f t="shared" si="78"/>
        <v>9.5927601809954854</v>
      </c>
      <c r="AL241" s="669">
        <f t="shared" si="79"/>
        <v>10.499999999999998</v>
      </c>
      <c r="AM241" s="669">
        <f t="shared" si="80"/>
        <v>11.73184357541901</v>
      </c>
      <c r="AN241" s="669">
        <f t="shared" si="81"/>
        <v>17.300131061598933</v>
      </c>
      <c r="AO241" s="669">
        <f t="shared" si="82"/>
        <v>26.115702479338854</v>
      </c>
      <c r="AP241" s="669">
        <f t="shared" si="83"/>
        <v>35.34675615212528</v>
      </c>
      <c r="AQ241" s="669">
        <f t="shared" si="84"/>
        <v>142.93478260869566</v>
      </c>
      <c r="AR241" s="669" t="str">
        <f t="shared" si="85"/>
        <v>n/a</v>
      </c>
      <c r="AS241" s="670">
        <f t="shared" si="86"/>
        <v>16.424026626969368</v>
      </c>
      <c r="AT241" s="671">
        <f t="shared" si="87"/>
        <v>32.87629008366833</v>
      </c>
    </row>
    <row r="242" spans="1:46" ht="11.25" customHeight="1" x14ac:dyDescent="0.2">
      <c r="A242" s="501" t="s">
        <v>563</v>
      </c>
      <c r="B242" s="650" t="s">
        <v>564</v>
      </c>
      <c r="C242" s="497">
        <v>0.57999999999999996</v>
      </c>
      <c r="D242" s="653">
        <v>0.54</v>
      </c>
      <c r="E242" s="498">
        <v>0.52</v>
      </c>
      <c r="F242" s="498">
        <v>0.5</v>
      </c>
      <c r="G242" s="498">
        <v>0.48</v>
      </c>
      <c r="H242" s="498">
        <v>0.46</v>
      </c>
      <c r="I242" s="499"/>
      <c r="J242" s="498">
        <v>0.44</v>
      </c>
      <c r="K242" s="496">
        <v>0.42</v>
      </c>
      <c r="L242" s="499"/>
      <c r="M242" s="655">
        <v>0.4</v>
      </c>
      <c r="N242" s="656">
        <v>0.38</v>
      </c>
      <c r="O242" s="656">
        <v>0.36</v>
      </c>
      <c r="P242" s="656">
        <v>0.32</v>
      </c>
      <c r="Q242" s="656">
        <v>0.28000000000000003</v>
      </c>
      <c r="R242" s="656">
        <v>0.24</v>
      </c>
      <c r="S242" s="656">
        <v>0.215</v>
      </c>
      <c r="T242" s="656">
        <v>0.19</v>
      </c>
      <c r="U242" s="656">
        <v>0.16500000000000001</v>
      </c>
      <c r="V242" s="656">
        <v>0.14380000000000001</v>
      </c>
      <c r="W242" s="656">
        <v>0.125</v>
      </c>
      <c r="X242" s="656">
        <v>0.105</v>
      </c>
      <c r="Y242" s="653">
        <f t="shared" si="66"/>
        <v>6.8638000000000012</v>
      </c>
      <c r="Z242" s="1019">
        <f t="shared" si="67"/>
        <v>7.4074074074073959</v>
      </c>
      <c r="AA242" s="669">
        <f t="shared" si="68"/>
        <v>3.8461538461538547</v>
      </c>
      <c r="AB242" s="669">
        <f t="shared" si="69"/>
        <v>4.0000000000000036</v>
      </c>
      <c r="AC242" s="669">
        <f t="shared" si="70"/>
        <v>4.1666666666666741</v>
      </c>
      <c r="AD242" s="669">
        <f t="shared" si="71"/>
        <v>4.3478260869565188</v>
      </c>
      <c r="AE242" s="669">
        <f t="shared" si="72"/>
        <v>4.5454545454545414</v>
      </c>
      <c r="AF242" s="669">
        <f t="shared" si="73"/>
        <v>4.7619047619047672</v>
      </c>
      <c r="AG242" s="669">
        <f t="shared" si="74"/>
        <v>4.9999999999999822</v>
      </c>
      <c r="AH242" s="669">
        <f t="shared" si="75"/>
        <v>5.2631578947368363</v>
      </c>
      <c r="AI242" s="669">
        <f t="shared" si="76"/>
        <v>5.555555555555558</v>
      </c>
      <c r="AJ242" s="669">
        <f t="shared" si="77"/>
        <v>12.5</v>
      </c>
      <c r="AK242" s="669">
        <f t="shared" si="78"/>
        <v>14.285714285714279</v>
      </c>
      <c r="AL242" s="669">
        <f t="shared" si="79"/>
        <v>16.666666666666675</v>
      </c>
      <c r="AM242" s="669">
        <f t="shared" si="80"/>
        <v>11.627906976744185</v>
      </c>
      <c r="AN242" s="669">
        <f t="shared" si="81"/>
        <v>13.157894736842103</v>
      </c>
      <c r="AO242" s="669">
        <f t="shared" si="82"/>
        <v>15.151515151515138</v>
      </c>
      <c r="AP242" s="669">
        <f t="shared" si="83"/>
        <v>14.742698191933234</v>
      </c>
      <c r="AQ242" s="669">
        <f t="shared" si="84"/>
        <v>15.04000000000001</v>
      </c>
      <c r="AR242" s="669">
        <f t="shared" si="85"/>
        <v>19.047619047619047</v>
      </c>
      <c r="AS242" s="670">
        <f t="shared" si="86"/>
        <v>9.532323253782673</v>
      </c>
      <c r="AT242" s="671">
        <f t="shared" si="87"/>
        <v>5.2955297778743589</v>
      </c>
    </row>
    <row r="243" spans="1:46" ht="11.25" customHeight="1" x14ac:dyDescent="0.2">
      <c r="A243" s="501" t="s">
        <v>218</v>
      </c>
      <c r="B243" s="650" t="s">
        <v>219</v>
      </c>
      <c r="C243" s="497">
        <v>1.64</v>
      </c>
      <c r="D243" s="486">
        <v>1.48</v>
      </c>
      <c r="E243" s="498">
        <v>1.4</v>
      </c>
      <c r="F243" s="498">
        <v>1.32</v>
      </c>
      <c r="G243" s="498">
        <v>1.1000000000000001</v>
      </c>
      <c r="H243" s="498">
        <v>0.92</v>
      </c>
      <c r="I243" s="499" t="s">
        <v>90</v>
      </c>
      <c r="J243" s="498">
        <v>0.8</v>
      </c>
      <c r="K243" s="496">
        <v>0.7</v>
      </c>
      <c r="L243" s="499"/>
      <c r="M243" s="655">
        <v>0.62</v>
      </c>
      <c r="N243" s="656">
        <v>0.56000000000000005</v>
      </c>
      <c r="O243" s="656">
        <v>0.52</v>
      </c>
      <c r="P243" s="656">
        <v>0.46</v>
      </c>
      <c r="Q243" s="656">
        <v>0.4</v>
      </c>
      <c r="R243" s="656">
        <v>0.35</v>
      </c>
      <c r="S243" s="656">
        <v>0.32</v>
      </c>
      <c r="T243" s="656">
        <v>0.28999999999999998</v>
      </c>
      <c r="U243" s="656">
        <v>0.27</v>
      </c>
      <c r="V243" s="656">
        <v>0.26</v>
      </c>
      <c r="W243" s="656">
        <v>0.24</v>
      </c>
      <c r="X243" s="656">
        <v>0.21</v>
      </c>
      <c r="Y243" s="653">
        <f t="shared" si="66"/>
        <v>13.86</v>
      </c>
      <c r="Z243" s="1019">
        <f t="shared" si="67"/>
        <v>10.810810810810811</v>
      </c>
      <c r="AA243" s="669">
        <f t="shared" si="68"/>
        <v>5.7142857142857162</v>
      </c>
      <c r="AB243" s="669">
        <f t="shared" si="69"/>
        <v>6.0606060606060552</v>
      </c>
      <c r="AC243" s="669">
        <f t="shared" si="70"/>
        <v>19.999999999999996</v>
      </c>
      <c r="AD243" s="669">
        <f t="shared" si="71"/>
        <v>19.565217391304344</v>
      </c>
      <c r="AE243" s="669">
        <f t="shared" si="72"/>
        <v>14.999999999999991</v>
      </c>
      <c r="AF243" s="669">
        <f t="shared" si="73"/>
        <v>14.285714285714302</v>
      </c>
      <c r="AG243" s="669">
        <f t="shared" si="74"/>
        <v>12.903225806451601</v>
      </c>
      <c r="AH243" s="669">
        <f t="shared" si="75"/>
        <v>10.714285714285698</v>
      </c>
      <c r="AI243" s="669">
        <f t="shared" si="76"/>
        <v>7.6923076923077094</v>
      </c>
      <c r="AJ243" s="669">
        <f t="shared" si="77"/>
        <v>13.043478260869556</v>
      </c>
      <c r="AK243" s="669">
        <f t="shared" si="78"/>
        <v>14.999999999999991</v>
      </c>
      <c r="AL243" s="669">
        <f t="shared" si="79"/>
        <v>14.285714285714302</v>
      </c>
      <c r="AM243" s="669">
        <f t="shared" si="80"/>
        <v>9.375</v>
      </c>
      <c r="AN243" s="669">
        <f t="shared" si="81"/>
        <v>10.344827586206918</v>
      </c>
      <c r="AO243" s="669">
        <f t="shared" si="82"/>
        <v>7.4074074074073959</v>
      </c>
      <c r="AP243" s="669">
        <f t="shared" si="83"/>
        <v>3.8461538461538547</v>
      </c>
      <c r="AQ243" s="669">
        <f t="shared" si="84"/>
        <v>8.3333333333333481</v>
      </c>
      <c r="AR243" s="669">
        <f t="shared" si="85"/>
        <v>14.285714285714279</v>
      </c>
      <c r="AS243" s="670">
        <f t="shared" si="86"/>
        <v>11.50884644637715</v>
      </c>
      <c r="AT243" s="671">
        <f t="shared" si="87"/>
        <v>4.4677179823530011</v>
      </c>
    </row>
    <row r="244" spans="1:46" ht="11.25" customHeight="1" x14ac:dyDescent="0.2">
      <c r="A244" s="507" t="s">
        <v>206</v>
      </c>
      <c r="B244" s="507" t="s">
        <v>207</v>
      </c>
      <c r="C244" s="497">
        <v>2.86</v>
      </c>
      <c r="D244" s="497">
        <v>2.76</v>
      </c>
      <c r="E244" s="513">
        <v>2.68</v>
      </c>
      <c r="F244" s="513">
        <v>2.6</v>
      </c>
      <c r="G244" s="513">
        <v>2.52</v>
      </c>
      <c r="H244" s="513">
        <v>2.46</v>
      </c>
      <c r="I244" s="514"/>
      <c r="J244" s="513">
        <v>2.42</v>
      </c>
      <c r="K244" s="509">
        <v>2.4</v>
      </c>
      <c r="L244" s="528"/>
      <c r="M244" s="510">
        <v>2.38</v>
      </c>
      <c r="N244" s="516">
        <v>2.36</v>
      </c>
      <c r="O244" s="516">
        <v>2.34</v>
      </c>
      <c r="P244" s="516">
        <v>2.3199999999999998</v>
      </c>
      <c r="Q244" s="516">
        <v>2.2999999999999998</v>
      </c>
      <c r="R244" s="516">
        <v>2.2799999999999998</v>
      </c>
      <c r="S244" s="516">
        <v>2.2599999999999998</v>
      </c>
      <c r="T244" s="516">
        <v>2.2400000000000002</v>
      </c>
      <c r="U244" s="516">
        <v>2.2200000000000002</v>
      </c>
      <c r="V244" s="516">
        <v>2.2000000000000002</v>
      </c>
      <c r="W244" s="516">
        <v>2.1800000000000002</v>
      </c>
      <c r="X244" s="516">
        <v>2.14</v>
      </c>
      <c r="Y244" s="653">
        <f t="shared" si="66"/>
        <v>47.919999999999995</v>
      </c>
      <c r="Z244" s="1019">
        <f t="shared" si="67"/>
        <v>3.6231884057970953</v>
      </c>
      <c r="AA244" s="669">
        <f t="shared" si="68"/>
        <v>2.9850746268656581</v>
      </c>
      <c r="AB244" s="669">
        <f t="shared" si="69"/>
        <v>3.0769230769230882</v>
      </c>
      <c r="AC244" s="669">
        <f t="shared" si="70"/>
        <v>3.1746031746031855</v>
      </c>
      <c r="AD244" s="669">
        <f t="shared" si="71"/>
        <v>2.4390243902439046</v>
      </c>
      <c r="AE244" s="669">
        <f t="shared" si="72"/>
        <v>1.6528925619834656</v>
      </c>
      <c r="AF244" s="669">
        <f t="shared" si="73"/>
        <v>0.83333333333333037</v>
      </c>
      <c r="AG244" s="669">
        <f t="shared" si="74"/>
        <v>0.84033613445377853</v>
      </c>
      <c r="AH244" s="669">
        <f t="shared" si="75"/>
        <v>0.84745762711864181</v>
      </c>
      <c r="AI244" s="669">
        <f t="shared" si="76"/>
        <v>0.85470085470085166</v>
      </c>
      <c r="AJ244" s="669">
        <f t="shared" si="77"/>
        <v>0.86206896551723755</v>
      </c>
      <c r="AK244" s="669">
        <f t="shared" si="78"/>
        <v>0.86956521739129933</v>
      </c>
      <c r="AL244" s="669">
        <f t="shared" si="79"/>
        <v>0.87719298245614308</v>
      </c>
      <c r="AM244" s="669">
        <f t="shared" si="80"/>
        <v>0.88495575221239076</v>
      </c>
      <c r="AN244" s="669">
        <f t="shared" si="81"/>
        <v>0.89285714285711748</v>
      </c>
      <c r="AO244" s="669">
        <f t="shared" si="82"/>
        <v>0.9009009009008917</v>
      </c>
      <c r="AP244" s="669">
        <f t="shared" si="83"/>
        <v>0.90909090909090384</v>
      </c>
      <c r="AQ244" s="669">
        <f t="shared" si="84"/>
        <v>0.91743119266054496</v>
      </c>
      <c r="AR244" s="669">
        <f t="shared" si="85"/>
        <v>1.8691588785046731</v>
      </c>
      <c r="AS244" s="670">
        <f t="shared" si="86"/>
        <v>1.5426713751375898</v>
      </c>
      <c r="AT244" s="671">
        <f t="shared" si="87"/>
        <v>0.9921827942027045</v>
      </c>
    </row>
    <row r="245" spans="1:46" ht="11.25" customHeight="1" x14ac:dyDescent="0.2">
      <c r="A245" s="500" t="s">
        <v>1145</v>
      </c>
      <c r="B245" s="650" t="s">
        <v>1146</v>
      </c>
      <c r="C245" s="497">
        <v>1.415</v>
      </c>
      <c r="D245" s="497">
        <v>1.3150000000000002</v>
      </c>
      <c r="E245" s="498">
        <v>1.2250000000000001</v>
      </c>
      <c r="F245" s="498">
        <v>1.165</v>
      </c>
      <c r="G245" s="498">
        <v>1.105</v>
      </c>
      <c r="H245" s="498">
        <v>1.0449999999999999</v>
      </c>
      <c r="I245" s="499"/>
      <c r="J245" s="498">
        <v>0.97</v>
      </c>
      <c r="K245" s="496">
        <v>0.66</v>
      </c>
      <c r="L245" s="499"/>
      <c r="M245" s="503">
        <v>0</v>
      </c>
      <c r="N245" s="652">
        <v>0</v>
      </c>
      <c r="O245" s="652">
        <v>0</v>
      </c>
      <c r="P245" s="652">
        <v>0</v>
      </c>
      <c r="Q245" s="652">
        <v>0</v>
      </c>
      <c r="R245" s="652">
        <v>0</v>
      </c>
      <c r="S245" s="652">
        <v>0</v>
      </c>
      <c r="T245" s="652">
        <v>0</v>
      </c>
      <c r="U245" s="652">
        <v>0</v>
      </c>
      <c r="V245" s="652">
        <v>0</v>
      </c>
      <c r="W245" s="652">
        <v>0</v>
      </c>
      <c r="X245" s="652">
        <v>0</v>
      </c>
      <c r="Y245" s="653">
        <f t="shared" si="66"/>
        <v>8.9000000000000021</v>
      </c>
      <c r="Z245" s="1019">
        <f t="shared" si="67"/>
        <v>7.6045627376425839</v>
      </c>
      <c r="AA245" s="669">
        <f t="shared" si="68"/>
        <v>7.3469387755102034</v>
      </c>
      <c r="AB245" s="669">
        <f t="shared" si="69"/>
        <v>5.1502145922746934</v>
      </c>
      <c r="AC245" s="669">
        <f t="shared" si="70"/>
        <v>5.4298642533936681</v>
      </c>
      <c r="AD245" s="669">
        <f t="shared" si="71"/>
        <v>5.741626794258381</v>
      </c>
      <c r="AE245" s="669">
        <f t="shared" si="72"/>
        <v>7.7319587628865927</v>
      </c>
      <c r="AF245" s="669">
        <f t="shared" si="73"/>
        <v>46.969696969696948</v>
      </c>
      <c r="AG245" s="669" t="str">
        <f t="shared" si="74"/>
        <v>n/a</v>
      </c>
      <c r="AH245" s="669" t="str">
        <f t="shared" si="75"/>
        <v>n/a</v>
      </c>
      <c r="AI245" s="669" t="str">
        <f t="shared" si="76"/>
        <v>n/a</v>
      </c>
      <c r="AJ245" s="669" t="str">
        <f t="shared" si="77"/>
        <v>n/a</v>
      </c>
      <c r="AK245" s="669" t="str">
        <f t="shared" si="78"/>
        <v>n/a</v>
      </c>
      <c r="AL245" s="669" t="str">
        <f t="shared" si="79"/>
        <v>n/a</v>
      </c>
      <c r="AM245" s="669" t="str">
        <f t="shared" si="80"/>
        <v>n/a</v>
      </c>
      <c r="AN245" s="669" t="str">
        <f t="shared" si="81"/>
        <v>n/a</v>
      </c>
      <c r="AO245" s="669" t="str">
        <f t="shared" si="82"/>
        <v>n/a</v>
      </c>
      <c r="AP245" s="669" t="str">
        <f t="shared" si="83"/>
        <v>n/a</v>
      </c>
      <c r="AQ245" s="669" t="str">
        <f t="shared" si="84"/>
        <v>n/a</v>
      </c>
      <c r="AR245" s="669" t="str">
        <f t="shared" si="85"/>
        <v>n/a</v>
      </c>
      <c r="AS245" s="670">
        <f t="shared" si="86"/>
        <v>12.282123269380438</v>
      </c>
      <c r="AT245" s="671">
        <f t="shared" si="87"/>
        <v>15.333857168096394</v>
      </c>
    </row>
    <row r="246" spans="1:46" ht="11.25" customHeight="1" x14ac:dyDescent="0.2">
      <c r="A246" s="501" t="s">
        <v>214</v>
      </c>
      <c r="B246" s="650" t="s">
        <v>215</v>
      </c>
      <c r="C246" s="497">
        <v>0.94</v>
      </c>
      <c r="D246" s="523">
        <v>0.88</v>
      </c>
      <c r="E246" s="498">
        <v>0.82</v>
      </c>
      <c r="F246" s="502">
        <v>0.8</v>
      </c>
      <c r="G246" s="498">
        <v>0.77</v>
      </c>
      <c r="H246" s="502">
        <v>0.76</v>
      </c>
      <c r="I246" s="499"/>
      <c r="J246" s="498">
        <v>0.73</v>
      </c>
      <c r="K246" s="654">
        <v>0.72</v>
      </c>
      <c r="L246" s="499"/>
      <c r="M246" s="655">
        <v>0.69</v>
      </c>
      <c r="N246" s="656">
        <v>0.68</v>
      </c>
      <c r="O246" s="656">
        <v>0.67</v>
      </c>
      <c r="P246" s="656">
        <v>0.64</v>
      </c>
      <c r="Q246" s="656">
        <v>0.6</v>
      </c>
      <c r="R246" s="656">
        <v>0.5</v>
      </c>
      <c r="S246" s="656">
        <v>0.41499999999999998</v>
      </c>
      <c r="T246" s="656">
        <v>0.375</v>
      </c>
      <c r="U246" s="656">
        <v>0.32</v>
      </c>
      <c r="V246" s="656">
        <v>0.27500000000000002</v>
      </c>
      <c r="W246" s="656">
        <v>0.23</v>
      </c>
      <c r="X246" s="656">
        <v>0.19</v>
      </c>
      <c r="Y246" s="653">
        <f t="shared" si="66"/>
        <v>12.004999999999999</v>
      </c>
      <c r="Z246" s="1019">
        <f t="shared" si="67"/>
        <v>6.8181818181818121</v>
      </c>
      <c r="AA246" s="669">
        <f t="shared" si="68"/>
        <v>7.3170731707317138</v>
      </c>
      <c r="AB246" s="669">
        <f t="shared" si="69"/>
        <v>2.4999999999999911</v>
      </c>
      <c r="AC246" s="669">
        <f t="shared" si="70"/>
        <v>3.8961038961039085</v>
      </c>
      <c r="AD246" s="669">
        <f t="shared" si="71"/>
        <v>1.3157894736842035</v>
      </c>
      <c r="AE246" s="669">
        <f t="shared" si="72"/>
        <v>4.1095890410958846</v>
      </c>
      <c r="AF246" s="669">
        <f t="shared" si="73"/>
        <v>1.388888888888884</v>
      </c>
      <c r="AG246" s="669">
        <f t="shared" si="74"/>
        <v>4.3478260869565188</v>
      </c>
      <c r="AH246" s="669">
        <f t="shared" si="75"/>
        <v>1.4705882352941124</v>
      </c>
      <c r="AI246" s="669">
        <f t="shared" si="76"/>
        <v>1.4925373134328401</v>
      </c>
      <c r="AJ246" s="669">
        <f t="shared" si="77"/>
        <v>4.6875</v>
      </c>
      <c r="AK246" s="669">
        <f t="shared" si="78"/>
        <v>6.6666666666666652</v>
      </c>
      <c r="AL246" s="669">
        <f t="shared" si="79"/>
        <v>19.999999999999996</v>
      </c>
      <c r="AM246" s="669">
        <f t="shared" si="80"/>
        <v>20.481927710843383</v>
      </c>
      <c r="AN246" s="669">
        <f t="shared" si="81"/>
        <v>10.666666666666668</v>
      </c>
      <c r="AO246" s="669">
        <f t="shared" si="82"/>
        <v>17.1875</v>
      </c>
      <c r="AP246" s="669">
        <f t="shared" si="83"/>
        <v>16.36363636363636</v>
      </c>
      <c r="AQ246" s="669">
        <f t="shared" si="84"/>
        <v>19.565217391304344</v>
      </c>
      <c r="AR246" s="669">
        <f t="shared" si="85"/>
        <v>21.052631578947366</v>
      </c>
      <c r="AS246" s="670">
        <f t="shared" si="86"/>
        <v>9.0172802264439298</v>
      </c>
      <c r="AT246" s="671">
        <f t="shared" si="87"/>
        <v>7.4880579874669682</v>
      </c>
    </row>
    <row r="247" spans="1:46" ht="11.25" customHeight="1" x14ac:dyDescent="0.2">
      <c r="A247" s="501" t="s">
        <v>1137</v>
      </c>
      <c r="B247" s="650" t="s">
        <v>1138</v>
      </c>
      <c r="C247" s="497">
        <v>2.64</v>
      </c>
      <c r="D247" s="497">
        <v>2.52</v>
      </c>
      <c r="E247" s="498">
        <v>2.44</v>
      </c>
      <c r="F247" s="498">
        <v>2.34</v>
      </c>
      <c r="G247" s="498">
        <v>2.2200000000000002</v>
      </c>
      <c r="H247" s="498">
        <v>2.14</v>
      </c>
      <c r="I247" s="499"/>
      <c r="J247" s="498">
        <v>2.1</v>
      </c>
      <c r="K247" s="654">
        <v>2.08</v>
      </c>
      <c r="L247" s="499"/>
      <c r="M247" s="503">
        <v>2.08</v>
      </c>
      <c r="N247" s="652">
        <v>2.08</v>
      </c>
      <c r="O247" s="656">
        <v>2.08</v>
      </c>
      <c r="P247" s="656">
        <v>2</v>
      </c>
      <c r="Q247" s="656">
        <v>1.96</v>
      </c>
      <c r="R247" s="656">
        <v>1.94</v>
      </c>
      <c r="S247" s="656">
        <v>1.92</v>
      </c>
      <c r="T247" s="656">
        <v>1.9</v>
      </c>
      <c r="U247" s="656">
        <v>1.88</v>
      </c>
      <c r="V247" s="656">
        <v>1.8</v>
      </c>
      <c r="W247" s="656">
        <v>1.58</v>
      </c>
      <c r="X247" s="656">
        <v>1.48</v>
      </c>
      <c r="Y247" s="653">
        <f t="shared" si="66"/>
        <v>41.179999999999993</v>
      </c>
      <c r="Z247" s="1019">
        <f t="shared" si="67"/>
        <v>4.7619047619047672</v>
      </c>
      <c r="AA247" s="669">
        <f t="shared" si="68"/>
        <v>3.2786885245901676</v>
      </c>
      <c r="AB247" s="669">
        <f t="shared" si="69"/>
        <v>4.2735042735042805</v>
      </c>
      <c r="AC247" s="669">
        <f t="shared" si="70"/>
        <v>5.4054054054053946</v>
      </c>
      <c r="AD247" s="669">
        <f t="shared" si="71"/>
        <v>3.7383177570093462</v>
      </c>
      <c r="AE247" s="669">
        <f t="shared" si="72"/>
        <v>1.904761904761898</v>
      </c>
      <c r="AF247" s="669">
        <f t="shared" si="73"/>
        <v>0.96153846153845812</v>
      </c>
      <c r="AG247" s="669">
        <f t="shared" si="74"/>
        <v>0</v>
      </c>
      <c r="AH247" s="669">
        <f t="shared" si="75"/>
        <v>0</v>
      </c>
      <c r="AI247" s="669">
        <f t="shared" si="76"/>
        <v>0</v>
      </c>
      <c r="AJ247" s="669">
        <f t="shared" si="77"/>
        <v>4.0000000000000036</v>
      </c>
      <c r="AK247" s="669">
        <f t="shared" si="78"/>
        <v>2.0408163265306145</v>
      </c>
      <c r="AL247" s="669">
        <f t="shared" si="79"/>
        <v>1.0309278350515427</v>
      </c>
      <c r="AM247" s="669">
        <f t="shared" si="80"/>
        <v>1.0416666666666741</v>
      </c>
      <c r="AN247" s="669">
        <f t="shared" si="81"/>
        <v>1.0526315789473717</v>
      </c>
      <c r="AO247" s="669">
        <f t="shared" si="82"/>
        <v>1.0638297872340496</v>
      </c>
      <c r="AP247" s="669">
        <f t="shared" si="83"/>
        <v>4.4444444444444287</v>
      </c>
      <c r="AQ247" s="669">
        <f t="shared" si="84"/>
        <v>13.924050632911399</v>
      </c>
      <c r="AR247" s="669">
        <f t="shared" si="85"/>
        <v>6.7567567567567544</v>
      </c>
      <c r="AS247" s="670">
        <f t="shared" si="86"/>
        <v>3.141012900908271</v>
      </c>
      <c r="AT247" s="671">
        <f t="shared" si="87"/>
        <v>3.2983144771534687</v>
      </c>
    </row>
    <row r="248" spans="1:46" ht="11.25" customHeight="1" x14ac:dyDescent="0.2">
      <c r="A248" s="501" t="s">
        <v>4019</v>
      </c>
      <c r="B248" s="650" t="s">
        <v>4018</v>
      </c>
      <c r="C248" s="497">
        <v>1.04</v>
      </c>
      <c r="D248" s="497">
        <v>0.97</v>
      </c>
      <c r="E248" s="487">
        <v>0.93</v>
      </c>
      <c r="F248" s="487">
        <v>0.85</v>
      </c>
      <c r="G248" s="487">
        <v>0.75</v>
      </c>
      <c r="H248" s="487">
        <v>0.18</v>
      </c>
      <c r="I248" s="488"/>
      <c r="J248" s="489">
        <v>0</v>
      </c>
      <c r="K248" s="490">
        <v>0</v>
      </c>
      <c r="L248" s="488"/>
      <c r="M248" s="505">
        <v>0</v>
      </c>
      <c r="N248" s="492">
        <v>0</v>
      </c>
      <c r="O248" s="492">
        <v>0</v>
      </c>
      <c r="P248" s="492">
        <v>0</v>
      </c>
      <c r="Q248" s="492">
        <v>0</v>
      </c>
      <c r="R248" s="492">
        <v>0</v>
      </c>
      <c r="S248" s="492">
        <v>0</v>
      </c>
      <c r="T248" s="492">
        <v>0</v>
      </c>
      <c r="U248" s="492">
        <v>0</v>
      </c>
      <c r="V248" s="492">
        <v>0</v>
      </c>
      <c r="W248" s="492">
        <v>0</v>
      </c>
      <c r="X248" s="492">
        <v>0</v>
      </c>
      <c r="Y248" s="653">
        <f t="shared" si="66"/>
        <v>4.72</v>
      </c>
      <c r="Z248" s="1019">
        <f t="shared" si="67"/>
        <v>7.2164948453608213</v>
      </c>
      <c r="AA248" s="669">
        <f t="shared" si="68"/>
        <v>4.3010752688172005</v>
      </c>
      <c r="AB248" s="669">
        <f t="shared" si="69"/>
        <v>9.4117647058823639</v>
      </c>
      <c r="AC248" s="669">
        <f t="shared" si="70"/>
        <v>13.33333333333333</v>
      </c>
      <c r="AD248" s="669">
        <f t="shared" si="71"/>
        <v>316.66666666666669</v>
      </c>
      <c r="AE248" s="669" t="str">
        <f t="shared" si="72"/>
        <v>n/a</v>
      </c>
      <c r="AF248" s="669" t="str">
        <f t="shared" si="73"/>
        <v>n/a</v>
      </c>
      <c r="AG248" s="669" t="str">
        <f t="shared" si="74"/>
        <v>n/a</v>
      </c>
      <c r="AH248" s="669" t="str">
        <f t="shared" si="75"/>
        <v>n/a</v>
      </c>
      <c r="AI248" s="669" t="str">
        <f t="shared" si="76"/>
        <v>n/a</v>
      </c>
      <c r="AJ248" s="669" t="str">
        <f t="shared" si="77"/>
        <v>n/a</v>
      </c>
      <c r="AK248" s="669" t="str">
        <f t="shared" si="78"/>
        <v>n/a</v>
      </c>
      <c r="AL248" s="669" t="str">
        <f t="shared" si="79"/>
        <v>n/a</v>
      </c>
      <c r="AM248" s="669" t="str">
        <f t="shared" si="80"/>
        <v>n/a</v>
      </c>
      <c r="AN248" s="669" t="str">
        <f t="shared" si="81"/>
        <v>n/a</v>
      </c>
      <c r="AO248" s="669" t="str">
        <f t="shared" si="82"/>
        <v>n/a</v>
      </c>
      <c r="AP248" s="669" t="str">
        <f t="shared" si="83"/>
        <v>n/a</v>
      </c>
      <c r="AQ248" s="669" t="str">
        <f t="shared" si="84"/>
        <v>n/a</v>
      </c>
      <c r="AR248" s="669" t="str">
        <f t="shared" si="85"/>
        <v>n/a</v>
      </c>
      <c r="AS248" s="670">
        <f t="shared" si="86"/>
        <v>70.185866964012078</v>
      </c>
      <c r="AT248" s="671">
        <f t="shared" si="87"/>
        <v>137.82637112442018</v>
      </c>
    </row>
    <row r="249" spans="1:46" ht="11.25" customHeight="1" x14ac:dyDescent="0.2">
      <c r="A249" s="501" t="s">
        <v>554</v>
      </c>
      <c r="B249" s="650" t="s">
        <v>555</v>
      </c>
      <c r="C249" s="497">
        <v>2.42</v>
      </c>
      <c r="D249" s="653">
        <v>2.17</v>
      </c>
      <c r="E249" s="498">
        <v>1.92</v>
      </c>
      <c r="F249" s="498">
        <v>1.67</v>
      </c>
      <c r="G249" s="498">
        <v>1.42</v>
      </c>
      <c r="H249" s="498">
        <v>1.35</v>
      </c>
      <c r="I249" s="499"/>
      <c r="J249" s="498">
        <v>1.3</v>
      </c>
      <c r="K249" s="496">
        <v>1.28</v>
      </c>
      <c r="L249" s="499"/>
      <c r="M249" s="655">
        <v>1.26</v>
      </c>
      <c r="N249" s="656">
        <v>1.24</v>
      </c>
      <c r="O249" s="656">
        <v>1.22</v>
      </c>
      <c r="P249" s="656">
        <v>1.1599999999999999</v>
      </c>
      <c r="Q249" s="656">
        <v>1.08</v>
      </c>
      <c r="R249" s="656">
        <v>1</v>
      </c>
      <c r="S249" s="656">
        <v>0.8</v>
      </c>
      <c r="T249" s="652">
        <v>0</v>
      </c>
      <c r="U249" s="652">
        <v>0</v>
      </c>
      <c r="V249" s="652">
        <v>0</v>
      </c>
      <c r="W249" s="656">
        <v>1.1100000000000001</v>
      </c>
      <c r="X249" s="656">
        <v>1.07</v>
      </c>
      <c r="Y249" s="653">
        <f t="shared" si="66"/>
        <v>23.469999999999995</v>
      </c>
      <c r="Z249" s="1019">
        <f t="shared" si="67"/>
        <v>11.520737327188947</v>
      </c>
      <c r="AA249" s="669">
        <f t="shared" si="68"/>
        <v>13.020833333333325</v>
      </c>
      <c r="AB249" s="669">
        <f t="shared" si="69"/>
        <v>14.970059880239518</v>
      </c>
      <c r="AC249" s="669">
        <f t="shared" si="70"/>
        <v>17.6056338028169</v>
      </c>
      <c r="AD249" s="669">
        <f t="shared" si="71"/>
        <v>5.1851851851851816</v>
      </c>
      <c r="AE249" s="669">
        <f t="shared" si="72"/>
        <v>3.8461538461538547</v>
      </c>
      <c r="AF249" s="669">
        <f t="shared" si="73"/>
        <v>1.5625</v>
      </c>
      <c r="AG249" s="669">
        <f t="shared" si="74"/>
        <v>1.5873015873015817</v>
      </c>
      <c r="AH249" s="669">
        <f t="shared" si="75"/>
        <v>1.6129032258064502</v>
      </c>
      <c r="AI249" s="669">
        <f t="shared" si="76"/>
        <v>1.6393442622950838</v>
      </c>
      <c r="AJ249" s="669">
        <f t="shared" si="77"/>
        <v>5.1724137931034475</v>
      </c>
      <c r="AK249" s="669">
        <f t="shared" si="78"/>
        <v>7.4074074074073959</v>
      </c>
      <c r="AL249" s="669">
        <f t="shared" si="79"/>
        <v>8.0000000000000071</v>
      </c>
      <c r="AM249" s="669">
        <f t="shared" si="80"/>
        <v>25</v>
      </c>
      <c r="AN249" s="669" t="str">
        <f t="shared" si="81"/>
        <v>n/a</v>
      </c>
      <c r="AO249" s="669" t="str">
        <f t="shared" si="82"/>
        <v>n/a</v>
      </c>
      <c r="AP249" s="669" t="str">
        <f t="shared" si="83"/>
        <v>n/a</v>
      </c>
      <c r="AQ249" s="669">
        <f t="shared" si="84"/>
        <v>-100</v>
      </c>
      <c r="AR249" s="669">
        <f t="shared" si="85"/>
        <v>3.7383177570093462</v>
      </c>
      <c r="AS249" s="670">
        <f t="shared" si="86"/>
        <v>1.3667994629900639</v>
      </c>
      <c r="AT249" s="671">
        <f t="shared" si="87"/>
        <v>27.86032749716318</v>
      </c>
    </row>
    <row r="250" spans="1:46" ht="11.25" customHeight="1" x14ac:dyDescent="0.2">
      <c r="A250" s="500" t="s">
        <v>1161</v>
      </c>
      <c r="B250" s="650" t="s">
        <v>1162</v>
      </c>
      <c r="C250" s="497">
        <v>1.57</v>
      </c>
      <c r="D250" s="653">
        <v>1.4</v>
      </c>
      <c r="E250" s="498">
        <v>1.24</v>
      </c>
      <c r="F250" s="498">
        <v>1.02</v>
      </c>
      <c r="G250" s="498">
        <v>0.84</v>
      </c>
      <c r="H250" s="498">
        <v>0.74</v>
      </c>
      <c r="I250" s="499"/>
      <c r="J250" s="498">
        <v>0.72</v>
      </c>
      <c r="K250" s="496">
        <v>0.52500000000000002</v>
      </c>
      <c r="L250" s="499"/>
      <c r="M250" s="655">
        <v>0.375</v>
      </c>
      <c r="N250" s="652">
        <v>0.27500000000000002</v>
      </c>
      <c r="O250" s="652">
        <v>0.27500000000000002</v>
      </c>
      <c r="P250" s="656">
        <v>0.27500000000000002</v>
      </c>
      <c r="Q250" s="656">
        <v>0.25</v>
      </c>
      <c r="R250" s="652">
        <v>0.2</v>
      </c>
      <c r="S250" s="656">
        <v>0.35</v>
      </c>
      <c r="T250" s="656">
        <v>0.1</v>
      </c>
      <c r="U250" s="652">
        <v>7.4999999999999997E-2</v>
      </c>
      <c r="V250" s="652">
        <v>0.1</v>
      </c>
      <c r="W250" s="652">
        <v>0.1</v>
      </c>
      <c r="X250" s="656">
        <v>9.2499999999999999E-2</v>
      </c>
      <c r="Y250" s="653">
        <f t="shared" si="66"/>
        <v>10.522499999999997</v>
      </c>
      <c r="Z250" s="1019">
        <f t="shared" si="67"/>
        <v>12.142857142857144</v>
      </c>
      <c r="AA250" s="669">
        <f t="shared" si="68"/>
        <v>12.903225806451601</v>
      </c>
      <c r="AB250" s="669">
        <f t="shared" si="69"/>
        <v>21.568627450980383</v>
      </c>
      <c r="AC250" s="669">
        <f t="shared" si="70"/>
        <v>21.428571428571441</v>
      </c>
      <c r="AD250" s="669">
        <f t="shared" si="71"/>
        <v>13.513513513513509</v>
      </c>
      <c r="AE250" s="669">
        <f t="shared" si="72"/>
        <v>2.7777777777777901</v>
      </c>
      <c r="AF250" s="669">
        <f t="shared" si="73"/>
        <v>37.142857142857125</v>
      </c>
      <c r="AG250" s="669">
        <f t="shared" si="74"/>
        <v>40.000000000000014</v>
      </c>
      <c r="AH250" s="669">
        <f t="shared" si="75"/>
        <v>36.363636363636353</v>
      </c>
      <c r="AI250" s="669">
        <f t="shared" si="76"/>
        <v>0</v>
      </c>
      <c r="AJ250" s="669">
        <f t="shared" si="77"/>
        <v>0</v>
      </c>
      <c r="AK250" s="669">
        <f t="shared" si="78"/>
        <v>10.000000000000009</v>
      </c>
      <c r="AL250" s="669">
        <f t="shared" si="79"/>
        <v>25</v>
      </c>
      <c r="AM250" s="669">
        <f t="shared" si="80"/>
        <v>-42.857142857142847</v>
      </c>
      <c r="AN250" s="669">
        <f t="shared" si="81"/>
        <v>249.99999999999994</v>
      </c>
      <c r="AO250" s="669">
        <f t="shared" si="82"/>
        <v>33.33333333333335</v>
      </c>
      <c r="AP250" s="669">
        <f t="shared" si="83"/>
        <v>-25.000000000000011</v>
      </c>
      <c r="AQ250" s="669">
        <f t="shared" si="84"/>
        <v>0</v>
      </c>
      <c r="AR250" s="669">
        <f t="shared" si="85"/>
        <v>8.1081081081081141</v>
      </c>
      <c r="AS250" s="670">
        <f t="shared" si="86"/>
        <v>24.022387642681259</v>
      </c>
      <c r="AT250" s="671">
        <f t="shared" si="87"/>
        <v>58.513877143996325</v>
      </c>
    </row>
    <row r="251" spans="1:46" ht="11.25" customHeight="1" x14ac:dyDescent="0.2">
      <c r="A251" s="501" t="s">
        <v>568</v>
      </c>
      <c r="B251" s="650" t="s">
        <v>569</v>
      </c>
      <c r="C251" s="497">
        <v>2.1379999999999999</v>
      </c>
      <c r="D251" s="653">
        <v>1.8875</v>
      </c>
      <c r="E251" s="498">
        <v>1.65</v>
      </c>
      <c r="F251" s="498">
        <v>1.45</v>
      </c>
      <c r="G251" s="498">
        <v>1.2250000000000001</v>
      </c>
      <c r="H251" s="498">
        <v>0.96875</v>
      </c>
      <c r="I251" s="499"/>
      <c r="J251" s="498">
        <v>0.84375</v>
      </c>
      <c r="K251" s="496">
        <v>0.71250000000000002</v>
      </c>
      <c r="L251" s="499"/>
      <c r="M251" s="503">
        <v>0.6</v>
      </c>
      <c r="N251" s="656">
        <v>0.5</v>
      </c>
      <c r="O251" s="656">
        <v>0.375</v>
      </c>
      <c r="P251" s="656">
        <v>0.26250000000000001</v>
      </c>
      <c r="Q251" s="656">
        <v>0.125</v>
      </c>
      <c r="R251" s="656">
        <v>4.3749999999999997E-2</v>
      </c>
      <c r="S251" s="652">
        <v>1.8749999999999999E-2</v>
      </c>
      <c r="T251" s="656">
        <v>0.98</v>
      </c>
      <c r="U251" s="656">
        <v>0.93500000000000005</v>
      </c>
      <c r="V251" s="656">
        <v>0.875</v>
      </c>
      <c r="W251" s="656">
        <v>0.81125000000000003</v>
      </c>
      <c r="X251" s="656">
        <v>0.75900000000000001</v>
      </c>
      <c r="Y251" s="653">
        <f t="shared" si="66"/>
        <v>17.16075</v>
      </c>
      <c r="Z251" s="1019">
        <f t="shared" si="67"/>
        <v>13.271523178807954</v>
      </c>
      <c r="AA251" s="669">
        <f t="shared" si="68"/>
        <v>14.393939393939403</v>
      </c>
      <c r="AB251" s="669">
        <f t="shared" si="69"/>
        <v>13.793103448275868</v>
      </c>
      <c r="AC251" s="669">
        <f t="shared" si="70"/>
        <v>18.367346938775508</v>
      </c>
      <c r="AD251" s="669">
        <f t="shared" si="71"/>
        <v>26.451612903225818</v>
      </c>
      <c r="AE251" s="669">
        <f t="shared" si="72"/>
        <v>14.814814814814813</v>
      </c>
      <c r="AF251" s="669">
        <f t="shared" si="73"/>
        <v>18.421052631578938</v>
      </c>
      <c r="AG251" s="669">
        <f t="shared" si="74"/>
        <v>18.75</v>
      </c>
      <c r="AH251" s="669">
        <f t="shared" si="75"/>
        <v>19.999999999999996</v>
      </c>
      <c r="AI251" s="669">
        <f t="shared" si="76"/>
        <v>33.333333333333329</v>
      </c>
      <c r="AJ251" s="669">
        <f t="shared" si="77"/>
        <v>42.857142857142861</v>
      </c>
      <c r="AK251" s="669">
        <f t="shared" si="78"/>
        <v>110.00000000000001</v>
      </c>
      <c r="AL251" s="669">
        <f t="shared" si="79"/>
        <v>185.71428571428572</v>
      </c>
      <c r="AM251" s="669">
        <f t="shared" si="80"/>
        <v>133.33333333333334</v>
      </c>
      <c r="AN251" s="669">
        <f t="shared" si="81"/>
        <v>-98.08673469387756</v>
      </c>
      <c r="AO251" s="669">
        <f t="shared" si="82"/>
        <v>4.8128342245989275</v>
      </c>
      <c r="AP251" s="669">
        <f t="shared" si="83"/>
        <v>6.8571428571428727</v>
      </c>
      <c r="AQ251" s="669">
        <f t="shared" si="84"/>
        <v>7.8582434514637978</v>
      </c>
      <c r="AR251" s="669">
        <f t="shared" si="85"/>
        <v>6.8840579710145011</v>
      </c>
      <c r="AS251" s="670">
        <f t="shared" si="86"/>
        <v>31.148791176729265</v>
      </c>
      <c r="AT251" s="671">
        <f t="shared" si="87"/>
        <v>58.500735325108501</v>
      </c>
    </row>
    <row r="252" spans="1:46" ht="11.25" customHeight="1" x14ac:dyDescent="0.2">
      <c r="A252" s="504" t="s">
        <v>1149</v>
      </c>
      <c r="B252" s="914" t="s">
        <v>1150</v>
      </c>
      <c r="C252" s="497">
        <v>1.1200000000000001</v>
      </c>
      <c r="D252" s="486">
        <v>1.08</v>
      </c>
      <c r="E252" s="498">
        <v>1.04</v>
      </c>
      <c r="F252" s="498">
        <v>0.96</v>
      </c>
      <c r="G252" s="498">
        <v>0.88</v>
      </c>
      <c r="H252" s="498">
        <v>0.8</v>
      </c>
      <c r="I252" s="499"/>
      <c r="J252" s="498">
        <v>0.72</v>
      </c>
      <c r="K252" s="496">
        <v>0.64</v>
      </c>
      <c r="L252" s="499"/>
      <c r="M252" s="503">
        <v>0.56000000000000005</v>
      </c>
      <c r="N252" s="652">
        <v>0.74</v>
      </c>
      <c r="O252" s="656">
        <v>1.3</v>
      </c>
      <c r="P252" s="656">
        <v>1.19</v>
      </c>
      <c r="Q252" s="656">
        <v>1.1000000000000001</v>
      </c>
      <c r="R252" s="656">
        <v>1.02</v>
      </c>
      <c r="S252" s="656">
        <v>0.94</v>
      </c>
      <c r="T252" s="656">
        <v>0.86</v>
      </c>
      <c r="U252" s="656">
        <v>0.7</v>
      </c>
      <c r="V252" s="652">
        <v>0</v>
      </c>
      <c r="W252" s="652">
        <v>0</v>
      </c>
      <c r="X252" s="652">
        <v>0</v>
      </c>
      <c r="Y252" s="653">
        <f t="shared" si="66"/>
        <v>15.649999999999997</v>
      </c>
      <c r="Z252" s="1019">
        <f t="shared" si="67"/>
        <v>3.7037037037036979</v>
      </c>
      <c r="AA252" s="669">
        <f t="shared" si="68"/>
        <v>3.8461538461538547</v>
      </c>
      <c r="AB252" s="669">
        <f t="shared" si="69"/>
        <v>8.3333333333333481</v>
      </c>
      <c r="AC252" s="669">
        <f t="shared" si="70"/>
        <v>9.0909090909090828</v>
      </c>
      <c r="AD252" s="669">
        <f t="shared" si="71"/>
        <v>9.9999999999999858</v>
      </c>
      <c r="AE252" s="669">
        <f t="shared" si="72"/>
        <v>11.111111111111116</v>
      </c>
      <c r="AF252" s="669">
        <f t="shared" si="73"/>
        <v>12.5</v>
      </c>
      <c r="AG252" s="669">
        <f t="shared" si="74"/>
        <v>14.285714285714279</v>
      </c>
      <c r="AH252" s="669">
        <f t="shared" si="75"/>
        <v>-24.324324324324319</v>
      </c>
      <c r="AI252" s="669">
        <f t="shared" si="76"/>
        <v>-43.07692307692308</v>
      </c>
      <c r="AJ252" s="669">
        <f t="shared" si="77"/>
        <v>9.2436974789916082</v>
      </c>
      <c r="AK252" s="669">
        <f t="shared" si="78"/>
        <v>8.1818181818181799</v>
      </c>
      <c r="AL252" s="669">
        <f t="shared" si="79"/>
        <v>7.8431372549019773</v>
      </c>
      <c r="AM252" s="669">
        <f t="shared" si="80"/>
        <v>8.5106382978723527</v>
      </c>
      <c r="AN252" s="669">
        <f t="shared" si="81"/>
        <v>9.302325581395344</v>
      </c>
      <c r="AO252" s="669">
        <f t="shared" si="82"/>
        <v>22.857142857142865</v>
      </c>
      <c r="AP252" s="669" t="str">
        <f t="shared" si="83"/>
        <v>n/a</v>
      </c>
      <c r="AQ252" s="669" t="str">
        <f t="shared" si="84"/>
        <v>n/a</v>
      </c>
      <c r="AR252" s="669" t="str">
        <f t="shared" si="85"/>
        <v>n/a</v>
      </c>
      <c r="AS252" s="670">
        <f t="shared" si="86"/>
        <v>4.463027351362518</v>
      </c>
      <c r="AT252" s="671">
        <f t="shared" si="87"/>
        <v>15.891927007410947</v>
      </c>
    </row>
    <row r="253" spans="1:46" ht="11.25" customHeight="1" x14ac:dyDescent="0.2">
      <c r="A253" s="500" t="s">
        <v>1147</v>
      </c>
      <c r="B253" s="650" t="s">
        <v>1148</v>
      </c>
      <c r="C253" s="497">
        <v>0.89</v>
      </c>
      <c r="D253" s="497">
        <v>0.85</v>
      </c>
      <c r="E253" s="513">
        <v>0.78</v>
      </c>
      <c r="F253" s="513">
        <v>0.69334000000000007</v>
      </c>
      <c r="G253" s="513">
        <v>0.62666666666666659</v>
      </c>
      <c r="H253" s="513">
        <v>0.57333333333333336</v>
      </c>
      <c r="I253" s="514"/>
      <c r="J253" s="513">
        <v>0.54</v>
      </c>
      <c r="K253" s="509">
        <v>0.51333333333333331</v>
      </c>
      <c r="L253" s="514"/>
      <c r="M253" s="510">
        <v>0.48666666666666664</v>
      </c>
      <c r="N253" s="517">
        <v>0.48</v>
      </c>
      <c r="O253" s="516">
        <v>0.48</v>
      </c>
      <c r="P253" s="516">
        <v>0.46</v>
      </c>
      <c r="Q253" s="516">
        <v>0.43333333333333335</v>
      </c>
      <c r="R253" s="516">
        <v>0.40666666666666668</v>
      </c>
      <c r="S253" s="517">
        <v>0.4</v>
      </c>
      <c r="T253" s="517">
        <v>0.4</v>
      </c>
      <c r="U253" s="517">
        <v>0.4</v>
      </c>
      <c r="V253" s="517">
        <v>0.4</v>
      </c>
      <c r="W253" s="517">
        <v>0.4</v>
      </c>
      <c r="X253" s="517">
        <v>0.4</v>
      </c>
      <c r="Y253" s="653">
        <f t="shared" si="66"/>
        <v>10.613340000000003</v>
      </c>
      <c r="Z253" s="1019">
        <f t="shared" si="67"/>
        <v>4.705882352941182</v>
      </c>
      <c r="AA253" s="669">
        <f t="shared" si="68"/>
        <v>8.9743589743589638</v>
      </c>
      <c r="AB253" s="669">
        <f t="shared" si="69"/>
        <v>12.498918279631921</v>
      </c>
      <c r="AC253" s="669">
        <f t="shared" si="70"/>
        <v>10.639361702127692</v>
      </c>
      <c r="AD253" s="669">
        <f t="shared" si="71"/>
        <v>9.302325581395321</v>
      </c>
      <c r="AE253" s="669">
        <f t="shared" si="72"/>
        <v>6.1728395061728447</v>
      </c>
      <c r="AF253" s="669">
        <f t="shared" si="73"/>
        <v>5.1948051948051965</v>
      </c>
      <c r="AG253" s="669">
        <f t="shared" si="74"/>
        <v>5.4794520547945202</v>
      </c>
      <c r="AH253" s="669">
        <f t="shared" si="75"/>
        <v>1.388888888888884</v>
      </c>
      <c r="AI253" s="669">
        <f t="shared" si="76"/>
        <v>0</v>
      </c>
      <c r="AJ253" s="669">
        <f t="shared" si="77"/>
        <v>4.3478260869565188</v>
      </c>
      <c r="AK253" s="669">
        <f t="shared" si="78"/>
        <v>6.1538461538461542</v>
      </c>
      <c r="AL253" s="669">
        <f t="shared" si="79"/>
        <v>6.5573770491803351</v>
      </c>
      <c r="AM253" s="669">
        <f t="shared" si="80"/>
        <v>1.6666666666666607</v>
      </c>
      <c r="AN253" s="669">
        <f t="shared" si="81"/>
        <v>0</v>
      </c>
      <c r="AO253" s="669">
        <f t="shared" si="82"/>
        <v>0</v>
      </c>
      <c r="AP253" s="669">
        <f t="shared" si="83"/>
        <v>0</v>
      </c>
      <c r="AQ253" s="669">
        <f t="shared" si="84"/>
        <v>0</v>
      </c>
      <c r="AR253" s="669">
        <f t="shared" si="85"/>
        <v>0</v>
      </c>
      <c r="AS253" s="670">
        <f t="shared" si="86"/>
        <v>4.3727657100929571</v>
      </c>
      <c r="AT253" s="671">
        <f t="shared" si="87"/>
        <v>4.0478382902914012</v>
      </c>
    </row>
    <row r="254" spans="1:46" ht="11.25" customHeight="1" x14ac:dyDescent="0.2">
      <c r="A254" s="500" t="s">
        <v>1139</v>
      </c>
      <c r="B254" s="650" t="s">
        <v>1140</v>
      </c>
      <c r="C254" s="497">
        <v>2.2400000000000002</v>
      </c>
      <c r="D254" s="497">
        <v>2.04</v>
      </c>
      <c r="E254" s="498">
        <v>1.84</v>
      </c>
      <c r="F254" s="498">
        <v>1.6</v>
      </c>
      <c r="G254" s="498">
        <v>1.4</v>
      </c>
      <c r="H254" s="498">
        <v>1.2</v>
      </c>
      <c r="I254" s="499"/>
      <c r="J254" s="498">
        <v>1.04</v>
      </c>
      <c r="K254" s="496">
        <v>0.96499999999999997</v>
      </c>
      <c r="L254" s="499"/>
      <c r="M254" s="503">
        <v>0.88</v>
      </c>
      <c r="N254" s="652">
        <v>0.88</v>
      </c>
      <c r="O254" s="652">
        <v>0.88</v>
      </c>
      <c r="P254" s="652">
        <v>0.88</v>
      </c>
      <c r="Q254" s="652">
        <v>0.88</v>
      </c>
      <c r="R254" s="652">
        <v>0.88</v>
      </c>
      <c r="S254" s="652">
        <v>0.88</v>
      </c>
      <c r="T254" s="652">
        <v>0.88</v>
      </c>
      <c r="U254" s="652">
        <v>0.88</v>
      </c>
      <c r="V254" s="652">
        <v>0.88</v>
      </c>
      <c r="W254" s="652">
        <v>0.88</v>
      </c>
      <c r="X254" s="652">
        <v>0.88</v>
      </c>
      <c r="Y254" s="653">
        <f t="shared" si="66"/>
        <v>22.884999999999994</v>
      </c>
      <c r="Z254" s="1019">
        <f t="shared" si="67"/>
        <v>9.8039215686274606</v>
      </c>
      <c r="AA254" s="669">
        <f t="shared" si="68"/>
        <v>10.869565217391308</v>
      </c>
      <c r="AB254" s="669">
        <f t="shared" si="69"/>
        <v>14.999999999999991</v>
      </c>
      <c r="AC254" s="669">
        <f t="shared" si="70"/>
        <v>14.285714285714302</v>
      </c>
      <c r="AD254" s="669">
        <f t="shared" si="71"/>
        <v>16.666666666666675</v>
      </c>
      <c r="AE254" s="669">
        <f t="shared" si="72"/>
        <v>15.384615384615374</v>
      </c>
      <c r="AF254" s="669">
        <f t="shared" si="73"/>
        <v>7.7720207253886064</v>
      </c>
      <c r="AG254" s="669">
        <f t="shared" si="74"/>
        <v>9.6590909090908958</v>
      </c>
      <c r="AH254" s="669">
        <f t="shared" si="75"/>
        <v>0</v>
      </c>
      <c r="AI254" s="669">
        <f t="shared" si="76"/>
        <v>0</v>
      </c>
      <c r="AJ254" s="669">
        <f t="shared" si="77"/>
        <v>0</v>
      </c>
      <c r="AK254" s="669">
        <f t="shared" si="78"/>
        <v>0</v>
      </c>
      <c r="AL254" s="669">
        <f t="shared" si="79"/>
        <v>0</v>
      </c>
      <c r="AM254" s="669">
        <f t="shared" si="80"/>
        <v>0</v>
      </c>
      <c r="AN254" s="669">
        <f t="shared" si="81"/>
        <v>0</v>
      </c>
      <c r="AO254" s="669">
        <f t="shared" si="82"/>
        <v>0</v>
      </c>
      <c r="AP254" s="669">
        <f t="shared" si="83"/>
        <v>0</v>
      </c>
      <c r="AQ254" s="669">
        <f t="shared" si="84"/>
        <v>0</v>
      </c>
      <c r="AR254" s="669">
        <f t="shared" si="85"/>
        <v>0</v>
      </c>
      <c r="AS254" s="670">
        <f t="shared" si="86"/>
        <v>5.233768145131295</v>
      </c>
      <c r="AT254" s="671">
        <f t="shared" si="87"/>
        <v>6.6293045533760644</v>
      </c>
    </row>
    <row r="255" spans="1:46" ht="11.25" customHeight="1" x14ac:dyDescent="0.2">
      <c r="A255" s="500" t="s">
        <v>221</v>
      </c>
      <c r="B255" s="650" t="s">
        <v>222</v>
      </c>
      <c r="C255" s="497">
        <v>1.9450000000000001</v>
      </c>
      <c r="D255" s="497">
        <v>1.9249999999999998</v>
      </c>
      <c r="E255" s="498">
        <v>1.905</v>
      </c>
      <c r="F255" s="498">
        <v>1.885</v>
      </c>
      <c r="G255" s="498">
        <v>1.76</v>
      </c>
      <c r="H255" s="498">
        <v>1.66</v>
      </c>
      <c r="I255" s="499"/>
      <c r="J255" s="498">
        <v>1.61</v>
      </c>
      <c r="K255" s="496">
        <v>1.4350000000000001</v>
      </c>
      <c r="L255" s="499"/>
      <c r="M255" s="655">
        <v>1.35</v>
      </c>
      <c r="N255" s="656">
        <v>1.325</v>
      </c>
      <c r="O255" s="656">
        <v>1.23</v>
      </c>
      <c r="P255" s="656">
        <v>1.0874999999999999</v>
      </c>
      <c r="Q255" s="656">
        <v>0.93</v>
      </c>
      <c r="R255" s="656">
        <v>0.84499999999999997</v>
      </c>
      <c r="S255" s="656">
        <v>0.8075</v>
      </c>
      <c r="T255" s="656">
        <v>0.78950000000000009</v>
      </c>
      <c r="U255" s="656">
        <v>0.77849999999999997</v>
      </c>
      <c r="V255" s="656">
        <v>0.76849999999999996</v>
      </c>
      <c r="W255" s="656">
        <v>0.72849999999999993</v>
      </c>
      <c r="X255" s="656">
        <v>0.66649999999999998</v>
      </c>
      <c r="Y255" s="653">
        <f t="shared" si="66"/>
        <v>25.4315</v>
      </c>
      <c r="Z255" s="1019">
        <f t="shared" si="67"/>
        <v>1.0389610389610615</v>
      </c>
      <c r="AA255" s="669">
        <f t="shared" si="68"/>
        <v>1.0498687664041828</v>
      </c>
      <c r="AB255" s="669">
        <f t="shared" si="69"/>
        <v>1.0610079575596787</v>
      </c>
      <c r="AC255" s="669">
        <f t="shared" si="70"/>
        <v>7.1022727272727293</v>
      </c>
      <c r="AD255" s="669">
        <f t="shared" si="71"/>
        <v>6.024096385542177</v>
      </c>
      <c r="AE255" s="669">
        <f t="shared" si="72"/>
        <v>3.105590062111796</v>
      </c>
      <c r="AF255" s="669">
        <f t="shared" si="73"/>
        <v>12.195121951219523</v>
      </c>
      <c r="AG255" s="669">
        <f t="shared" si="74"/>
        <v>6.2962962962962887</v>
      </c>
      <c r="AH255" s="669">
        <f t="shared" si="75"/>
        <v>1.8867924528301883</v>
      </c>
      <c r="AI255" s="669">
        <f t="shared" si="76"/>
        <v>7.7235772357723498</v>
      </c>
      <c r="AJ255" s="669">
        <f t="shared" si="77"/>
        <v>13.103448275862073</v>
      </c>
      <c r="AK255" s="669">
        <f t="shared" si="78"/>
        <v>16.935483870967726</v>
      </c>
      <c r="AL255" s="669">
        <f t="shared" si="79"/>
        <v>10.059171597633142</v>
      </c>
      <c r="AM255" s="669">
        <f t="shared" si="80"/>
        <v>4.6439628482972006</v>
      </c>
      <c r="AN255" s="669">
        <f t="shared" si="81"/>
        <v>2.279924002533229</v>
      </c>
      <c r="AO255" s="669">
        <f t="shared" si="82"/>
        <v>1.4129736673089477</v>
      </c>
      <c r="AP255" s="669">
        <f t="shared" si="83"/>
        <v>1.3012361743656387</v>
      </c>
      <c r="AQ255" s="669">
        <f t="shared" si="84"/>
        <v>5.4907343857240942</v>
      </c>
      <c r="AR255" s="669">
        <f t="shared" si="85"/>
        <v>9.302325581395344</v>
      </c>
      <c r="AS255" s="670">
        <f t="shared" si="86"/>
        <v>5.8954129093714407</v>
      </c>
      <c r="AT255" s="671">
        <f t="shared" si="87"/>
        <v>4.7006713136190168</v>
      </c>
    </row>
    <row r="256" spans="1:46" ht="11.25" customHeight="1" x14ac:dyDescent="0.2">
      <c r="A256" s="501" t="s">
        <v>556</v>
      </c>
      <c r="B256" s="650" t="s">
        <v>557</v>
      </c>
      <c r="C256" s="497">
        <v>2.0739999999999998</v>
      </c>
      <c r="D256" s="497">
        <v>1.8622800000000002</v>
      </c>
      <c r="E256" s="487">
        <v>1.59093</v>
      </c>
      <c r="F256" s="487">
        <v>1.4695999999999998</v>
      </c>
      <c r="G256" s="487">
        <v>1.268</v>
      </c>
      <c r="H256" s="487">
        <v>1.236</v>
      </c>
      <c r="I256" s="488"/>
      <c r="J256" s="487">
        <v>1.131</v>
      </c>
      <c r="K256" s="485">
        <v>0.99</v>
      </c>
      <c r="L256" s="488"/>
      <c r="M256" s="491">
        <v>0.82399999999999995</v>
      </c>
      <c r="N256" s="493">
        <v>0.65100000000000002</v>
      </c>
      <c r="O256" s="493">
        <v>0.62450000000000006</v>
      </c>
      <c r="P256" s="493">
        <v>0.57899999999999996</v>
      </c>
      <c r="Q256" s="493">
        <v>0.51100000000000001</v>
      </c>
      <c r="R256" s="493">
        <v>0.47149999999999997</v>
      </c>
      <c r="S256" s="493">
        <v>0.45800000000000002</v>
      </c>
      <c r="T256" s="493">
        <v>0.41499999999999998</v>
      </c>
      <c r="U256" s="493">
        <v>0.38</v>
      </c>
      <c r="V256" s="493">
        <v>0.35</v>
      </c>
      <c r="W256" s="493">
        <v>0.32300000000000001</v>
      </c>
      <c r="X256" s="493">
        <v>0.298875</v>
      </c>
      <c r="Y256" s="653">
        <f t="shared" si="66"/>
        <v>17.507685000000002</v>
      </c>
      <c r="Z256" s="1019">
        <f t="shared" si="67"/>
        <v>11.368859677384702</v>
      </c>
      <c r="AA256" s="669">
        <f t="shared" si="68"/>
        <v>17.056061548905376</v>
      </c>
      <c r="AB256" s="669">
        <f t="shared" si="69"/>
        <v>8.25598802395211</v>
      </c>
      <c r="AC256" s="669">
        <f t="shared" si="70"/>
        <v>15.899053627760228</v>
      </c>
      <c r="AD256" s="669">
        <f t="shared" si="71"/>
        <v>2.5889967637540368</v>
      </c>
      <c r="AE256" s="669">
        <f t="shared" si="72"/>
        <v>9.2838196286472154</v>
      </c>
      <c r="AF256" s="669">
        <f t="shared" si="73"/>
        <v>14.242424242424235</v>
      </c>
      <c r="AG256" s="669">
        <f t="shared" si="74"/>
        <v>20.145631067961169</v>
      </c>
      <c r="AH256" s="669">
        <f t="shared" si="75"/>
        <v>26.574500768049148</v>
      </c>
      <c r="AI256" s="669">
        <f t="shared" si="76"/>
        <v>4.2433947157726193</v>
      </c>
      <c r="AJ256" s="669">
        <f t="shared" si="77"/>
        <v>7.8583765112262727</v>
      </c>
      <c r="AK256" s="669">
        <f t="shared" si="78"/>
        <v>13.307240704500977</v>
      </c>
      <c r="AL256" s="669">
        <f t="shared" si="79"/>
        <v>8.3775185577942715</v>
      </c>
      <c r="AM256" s="669">
        <f t="shared" si="80"/>
        <v>2.9475982532751077</v>
      </c>
      <c r="AN256" s="669">
        <f t="shared" si="81"/>
        <v>10.361445783132538</v>
      </c>
      <c r="AO256" s="669">
        <f t="shared" si="82"/>
        <v>9.210526315789469</v>
      </c>
      <c r="AP256" s="669">
        <f t="shared" si="83"/>
        <v>8.5714285714285854</v>
      </c>
      <c r="AQ256" s="669">
        <f t="shared" si="84"/>
        <v>8.3591331269349709</v>
      </c>
      <c r="AR256" s="669">
        <f t="shared" si="85"/>
        <v>8.0719364282726858</v>
      </c>
      <c r="AS256" s="670">
        <f t="shared" si="86"/>
        <v>10.880207069313986</v>
      </c>
      <c r="AT256" s="671">
        <f t="shared" si="87"/>
        <v>5.9446518179743943</v>
      </c>
    </row>
    <row r="257" spans="1:46" ht="11.25" customHeight="1" x14ac:dyDescent="0.2">
      <c r="A257" s="657" t="s">
        <v>561</v>
      </c>
      <c r="B257" s="507" t="s">
        <v>562</v>
      </c>
      <c r="C257" s="497">
        <v>0.1825</v>
      </c>
      <c r="D257" s="518">
        <v>0.17</v>
      </c>
      <c r="E257" s="498">
        <v>0.16</v>
      </c>
      <c r="F257" s="498">
        <v>0.15</v>
      </c>
      <c r="G257" s="498">
        <v>0.10819000000000001</v>
      </c>
      <c r="H257" s="498">
        <v>7.3599500000000012E-2</v>
      </c>
      <c r="I257" s="499"/>
      <c r="J257" s="498">
        <v>6.7937999999999998E-2</v>
      </c>
      <c r="K257" s="496">
        <v>6.2276500000000005E-2</v>
      </c>
      <c r="L257" s="499"/>
      <c r="M257" s="655">
        <v>5.6615000000000006E-2</v>
      </c>
      <c r="N257" s="656">
        <v>5.0953499999999999E-2</v>
      </c>
      <c r="O257" s="656">
        <v>4.5292000000000006E-2</v>
      </c>
      <c r="P257" s="652">
        <v>0</v>
      </c>
      <c r="Q257" s="652">
        <v>0</v>
      </c>
      <c r="R257" s="652">
        <v>0</v>
      </c>
      <c r="S257" s="652">
        <v>0</v>
      </c>
      <c r="T257" s="652">
        <v>0</v>
      </c>
      <c r="U257" s="652">
        <v>0</v>
      </c>
      <c r="V257" s="652">
        <v>0</v>
      </c>
      <c r="W257" s="652">
        <v>0</v>
      </c>
      <c r="X257" s="652">
        <v>0</v>
      </c>
      <c r="Y257" s="653">
        <f t="shared" si="66"/>
        <v>1.1273645000000003</v>
      </c>
      <c r="Z257" s="1019">
        <f t="shared" si="67"/>
        <v>7.3529411764705843</v>
      </c>
      <c r="AA257" s="669">
        <f t="shared" si="68"/>
        <v>6.25</v>
      </c>
      <c r="AB257" s="669">
        <f t="shared" si="69"/>
        <v>6.6666666666666652</v>
      </c>
      <c r="AC257" s="669">
        <f t="shared" si="70"/>
        <v>38.644976430353985</v>
      </c>
      <c r="AD257" s="669">
        <f t="shared" si="71"/>
        <v>46.998281238323614</v>
      </c>
      <c r="AE257" s="669">
        <f t="shared" si="72"/>
        <v>8.3333333333333481</v>
      </c>
      <c r="AF257" s="669">
        <f t="shared" si="73"/>
        <v>9.0909090909090828</v>
      </c>
      <c r="AG257" s="669">
        <f t="shared" si="74"/>
        <v>10.000000000000009</v>
      </c>
      <c r="AH257" s="669">
        <f t="shared" si="75"/>
        <v>11.111111111111116</v>
      </c>
      <c r="AI257" s="669">
        <f t="shared" si="76"/>
        <v>12.499999999999979</v>
      </c>
      <c r="AJ257" s="669" t="str">
        <f t="shared" si="77"/>
        <v>n/a</v>
      </c>
      <c r="AK257" s="669" t="str">
        <f t="shared" si="78"/>
        <v>n/a</v>
      </c>
      <c r="AL257" s="669" t="str">
        <f t="shared" si="79"/>
        <v>n/a</v>
      </c>
      <c r="AM257" s="669" t="str">
        <f t="shared" si="80"/>
        <v>n/a</v>
      </c>
      <c r="AN257" s="669" t="str">
        <f t="shared" si="81"/>
        <v>n/a</v>
      </c>
      <c r="AO257" s="669" t="str">
        <f t="shared" si="82"/>
        <v>n/a</v>
      </c>
      <c r="AP257" s="669" t="str">
        <f t="shared" si="83"/>
        <v>n/a</v>
      </c>
      <c r="AQ257" s="669" t="str">
        <f t="shared" si="84"/>
        <v>n/a</v>
      </c>
      <c r="AR257" s="669" t="str">
        <f t="shared" si="85"/>
        <v>n/a</v>
      </c>
      <c r="AS257" s="670">
        <f t="shared" si="86"/>
        <v>15.694821904716836</v>
      </c>
      <c r="AT257" s="671">
        <f t="shared" si="87"/>
        <v>14.561619444078705</v>
      </c>
    </row>
    <row r="258" spans="1:46" ht="11.25" customHeight="1" x14ac:dyDescent="0.2">
      <c r="A258" s="500" t="s">
        <v>565</v>
      </c>
      <c r="B258" s="650" t="s">
        <v>566</v>
      </c>
      <c r="C258" s="497">
        <v>1.716</v>
      </c>
      <c r="D258" s="653">
        <v>1.6675</v>
      </c>
      <c r="E258" s="498">
        <v>1.59</v>
      </c>
      <c r="F258" s="498">
        <v>1.51</v>
      </c>
      <c r="G258" s="498">
        <v>1.43</v>
      </c>
      <c r="H258" s="498">
        <v>1.35</v>
      </c>
      <c r="I258" s="499"/>
      <c r="J258" s="498">
        <v>1.2662500000000001</v>
      </c>
      <c r="K258" s="496">
        <v>1.2024999999999999</v>
      </c>
      <c r="L258" s="499"/>
      <c r="M258" s="655">
        <v>1.1425000000000001</v>
      </c>
      <c r="N258" s="656">
        <v>1.0825</v>
      </c>
      <c r="O258" s="656">
        <v>1.0225</v>
      </c>
      <c r="P258" s="656">
        <v>0.95750000000000002</v>
      </c>
      <c r="Q258" s="656">
        <v>0.89749999999999996</v>
      </c>
      <c r="R258" s="656">
        <v>0.83</v>
      </c>
      <c r="S258" s="656">
        <v>0.75624999999999998</v>
      </c>
      <c r="T258" s="656">
        <v>0.72124999999999995</v>
      </c>
      <c r="U258" s="656">
        <v>0.66374999999999995</v>
      </c>
      <c r="V258" s="656">
        <v>0.578125</v>
      </c>
      <c r="W258" s="656">
        <v>0.51249999999999996</v>
      </c>
      <c r="X258" s="656">
        <v>0.46250000000000002</v>
      </c>
      <c r="Y258" s="653">
        <f t="shared" si="66"/>
        <v>21.359124999999999</v>
      </c>
      <c r="Z258" s="1019">
        <f t="shared" si="67"/>
        <v>2.9085457271364357</v>
      </c>
      <c r="AA258" s="669">
        <f t="shared" si="68"/>
        <v>4.8742138364779919</v>
      </c>
      <c r="AB258" s="669">
        <f t="shared" si="69"/>
        <v>5.2980132450331174</v>
      </c>
      <c r="AC258" s="669">
        <f t="shared" si="70"/>
        <v>5.5944055944056048</v>
      </c>
      <c r="AD258" s="669">
        <f t="shared" si="71"/>
        <v>5.9259259259259123</v>
      </c>
      <c r="AE258" s="669">
        <f t="shared" si="72"/>
        <v>6.6140177690029667</v>
      </c>
      <c r="AF258" s="669">
        <f t="shared" si="73"/>
        <v>5.3014553014553156</v>
      </c>
      <c r="AG258" s="669">
        <f t="shared" si="74"/>
        <v>5.2516411378555672</v>
      </c>
      <c r="AH258" s="669">
        <f t="shared" si="75"/>
        <v>5.5427251732101723</v>
      </c>
      <c r="AI258" s="669">
        <f t="shared" si="76"/>
        <v>5.8679706601467041</v>
      </c>
      <c r="AJ258" s="669">
        <f t="shared" si="77"/>
        <v>6.788511749347248</v>
      </c>
      <c r="AK258" s="669">
        <f t="shared" si="78"/>
        <v>6.6852367688022385</v>
      </c>
      <c r="AL258" s="669">
        <f t="shared" si="79"/>
        <v>8.1325301204819169</v>
      </c>
      <c r="AM258" s="669">
        <f t="shared" si="80"/>
        <v>9.7520661157024726</v>
      </c>
      <c r="AN258" s="669">
        <f t="shared" si="81"/>
        <v>4.8526863084922045</v>
      </c>
      <c r="AO258" s="669">
        <f t="shared" si="82"/>
        <v>8.6629001883239187</v>
      </c>
      <c r="AP258" s="669">
        <f t="shared" si="83"/>
        <v>14.810810810810793</v>
      </c>
      <c r="AQ258" s="669">
        <f t="shared" si="84"/>
        <v>12.804878048780498</v>
      </c>
      <c r="AR258" s="669">
        <f t="shared" si="85"/>
        <v>10.810810810810789</v>
      </c>
      <c r="AS258" s="670">
        <f t="shared" si="86"/>
        <v>7.1831234364316767</v>
      </c>
      <c r="AT258" s="671">
        <f t="shared" si="87"/>
        <v>2.997665598307576</v>
      </c>
    </row>
    <row r="259" spans="1:46" ht="11.25" customHeight="1" x14ac:dyDescent="0.2">
      <c r="A259" s="500" t="s">
        <v>1153</v>
      </c>
      <c r="B259" s="650" t="s">
        <v>1154</v>
      </c>
      <c r="C259" s="497">
        <v>4.3</v>
      </c>
      <c r="D259" s="653">
        <v>4.08</v>
      </c>
      <c r="E259" s="498">
        <v>3.8224999999999998</v>
      </c>
      <c r="F259" s="498">
        <v>3.6124999999999998</v>
      </c>
      <c r="G259" s="498">
        <v>3.3982999999999999</v>
      </c>
      <c r="H259" s="498">
        <v>3.1197999999999997</v>
      </c>
      <c r="I259" s="499"/>
      <c r="J259" s="498">
        <v>2.95</v>
      </c>
      <c r="K259" s="496">
        <v>2.75</v>
      </c>
      <c r="L259" s="499"/>
      <c r="M259" s="503">
        <v>2.6</v>
      </c>
      <c r="N259" s="652">
        <v>2.79</v>
      </c>
      <c r="O259" s="656">
        <v>3.28</v>
      </c>
      <c r="P259" s="656">
        <v>2.9674999999999998</v>
      </c>
      <c r="Q259" s="656">
        <v>2.6875</v>
      </c>
      <c r="R259" s="656">
        <v>2.4375</v>
      </c>
      <c r="S259" s="656">
        <v>2.1875</v>
      </c>
      <c r="T259" s="656">
        <v>1.9750000000000001</v>
      </c>
      <c r="U259" s="656">
        <v>1.875</v>
      </c>
      <c r="V259" s="656">
        <v>1.79</v>
      </c>
      <c r="W259" s="656">
        <v>1.74</v>
      </c>
      <c r="X259" s="656">
        <v>1.66</v>
      </c>
      <c r="Y259" s="653">
        <f t="shared" si="66"/>
        <v>56.023099999999999</v>
      </c>
      <c r="Z259" s="1019">
        <f t="shared" si="67"/>
        <v>5.3921568627451011</v>
      </c>
      <c r="AA259" s="669">
        <f t="shared" si="68"/>
        <v>6.7364290385873105</v>
      </c>
      <c r="AB259" s="669">
        <f t="shared" si="69"/>
        <v>5.8131487889273359</v>
      </c>
      <c r="AC259" s="669">
        <f t="shared" si="70"/>
        <v>6.3031515757878909</v>
      </c>
      <c r="AD259" s="669">
        <f t="shared" si="71"/>
        <v>8.9268542855311281</v>
      </c>
      <c r="AE259" s="669">
        <f t="shared" si="72"/>
        <v>5.755932203389813</v>
      </c>
      <c r="AF259" s="669">
        <f t="shared" si="73"/>
        <v>7.2727272727272751</v>
      </c>
      <c r="AG259" s="669">
        <f t="shared" si="74"/>
        <v>5.7692307692307709</v>
      </c>
      <c r="AH259" s="669">
        <f t="shared" si="75"/>
        <v>-6.8100358422939049</v>
      </c>
      <c r="AI259" s="669">
        <f t="shared" si="76"/>
        <v>-14.939024390243894</v>
      </c>
      <c r="AJ259" s="669">
        <f t="shared" si="77"/>
        <v>10.530749789384997</v>
      </c>
      <c r="AK259" s="669">
        <f t="shared" si="78"/>
        <v>10.418604651162777</v>
      </c>
      <c r="AL259" s="669">
        <f t="shared" si="79"/>
        <v>10.256410256410264</v>
      </c>
      <c r="AM259" s="669">
        <f t="shared" si="80"/>
        <v>11.428571428571432</v>
      </c>
      <c r="AN259" s="669">
        <f t="shared" si="81"/>
        <v>10.759493670886066</v>
      </c>
      <c r="AO259" s="669">
        <f t="shared" si="82"/>
        <v>5.3333333333333455</v>
      </c>
      <c r="AP259" s="669">
        <f t="shared" si="83"/>
        <v>4.748603351955305</v>
      </c>
      <c r="AQ259" s="669">
        <f t="shared" si="84"/>
        <v>2.8735632183908066</v>
      </c>
      <c r="AR259" s="669">
        <f t="shared" si="85"/>
        <v>4.8192771084337505</v>
      </c>
      <c r="AS259" s="670">
        <f t="shared" si="86"/>
        <v>5.3362724933114505</v>
      </c>
      <c r="AT259" s="671">
        <f t="shared" si="87"/>
        <v>6.3638626835973442</v>
      </c>
    </row>
    <row r="260" spans="1:46" ht="11.25" customHeight="1" x14ac:dyDescent="0.2">
      <c r="A260" s="484" t="s">
        <v>4086</v>
      </c>
      <c r="B260" s="650" t="s">
        <v>4087</v>
      </c>
      <c r="C260" s="497">
        <v>9.1199999999999992</v>
      </c>
      <c r="D260" s="486">
        <v>8</v>
      </c>
      <c r="E260" s="498">
        <v>7</v>
      </c>
      <c r="F260" s="498">
        <v>6.76</v>
      </c>
      <c r="G260" s="542">
        <v>0</v>
      </c>
      <c r="H260" s="542">
        <v>0</v>
      </c>
      <c r="I260" s="499"/>
      <c r="J260" s="502">
        <v>0</v>
      </c>
      <c r="K260" s="654">
        <v>0</v>
      </c>
      <c r="L260" s="499"/>
      <c r="M260" s="503">
        <v>0</v>
      </c>
      <c r="N260" s="652">
        <v>0</v>
      </c>
      <c r="O260" s="652">
        <v>0</v>
      </c>
      <c r="P260" s="652">
        <v>0</v>
      </c>
      <c r="Q260" s="652">
        <v>0</v>
      </c>
      <c r="R260" s="652">
        <v>0</v>
      </c>
      <c r="S260" s="652">
        <v>0</v>
      </c>
      <c r="T260" s="652">
        <v>0</v>
      </c>
      <c r="U260" s="652">
        <v>0</v>
      </c>
      <c r="V260" s="652">
        <v>0</v>
      </c>
      <c r="W260" s="652">
        <v>0</v>
      </c>
      <c r="X260" s="652">
        <v>0</v>
      </c>
      <c r="Y260" s="653">
        <f t="shared" si="66"/>
        <v>30.879999999999995</v>
      </c>
      <c r="Z260" s="1019">
        <f t="shared" si="67"/>
        <v>13.999999999999989</v>
      </c>
      <c r="AA260" s="669">
        <f t="shared" si="68"/>
        <v>14.285714285714279</v>
      </c>
      <c r="AB260" s="669">
        <f t="shared" si="69"/>
        <v>3.5502958579881616</v>
      </c>
      <c r="AC260" s="669" t="str">
        <f t="shared" si="70"/>
        <v>n/a</v>
      </c>
      <c r="AD260" s="669" t="str">
        <f t="shared" si="71"/>
        <v>n/a</v>
      </c>
      <c r="AE260" s="669" t="str">
        <f t="shared" si="72"/>
        <v>n/a</v>
      </c>
      <c r="AF260" s="669" t="str">
        <f t="shared" si="73"/>
        <v>n/a</v>
      </c>
      <c r="AG260" s="669" t="str">
        <f t="shared" si="74"/>
        <v>n/a</v>
      </c>
      <c r="AH260" s="669" t="str">
        <f t="shared" si="75"/>
        <v>n/a</v>
      </c>
      <c r="AI260" s="669" t="str">
        <f t="shared" si="76"/>
        <v>n/a</v>
      </c>
      <c r="AJ260" s="669" t="str">
        <f t="shared" si="77"/>
        <v>n/a</v>
      </c>
      <c r="AK260" s="669" t="str">
        <f t="shared" si="78"/>
        <v>n/a</v>
      </c>
      <c r="AL260" s="669" t="str">
        <f t="shared" si="79"/>
        <v>n/a</v>
      </c>
      <c r="AM260" s="669" t="str">
        <f t="shared" si="80"/>
        <v>n/a</v>
      </c>
      <c r="AN260" s="669" t="str">
        <f t="shared" si="81"/>
        <v>n/a</v>
      </c>
      <c r="AO260" s="669" t="str">
        <f t="shared" si="82"/>
        <v>n/a</v>
      </c>
      <c r="AP260" s="669" t="str">
        <f t="shared" si="83"/>
        <v>n/a</v>
      </c>
      <c r="AQ260" s="669" t="str">
        <f t="shared" si="84"/>
        <v>n/a</v>
      </c>
      <c r="AR260" s="669" t="str">
        <f t="shared" si="85"/>
        <v>n/a</v>
      </c>
      <c r="AS260" s="670">
        <f t="shared" si="86"/>
        <v>10.612003381234144</v>
      </c>
      <c r="AT260" s="671">
        <f t="shared" si="87"/>
        <v>6.1172864099343078</v>
      </c>
    </row>
    <row r="261" spans="1:46" ht="11.25" customHeight="1" x14ac:dyDescent="0.2">
      <c r="A261" s="657" t="s">
        <v>1155</v>
      </c>
      <c r="B261" s="507" t="s">
        <v>1156</v>
      </c>
      <c r="C261" s="497">
        <v>4.2949999999999999</v>
      </c>
      <c r="D261" s="497">
        <v>3.6550000000000002</v>
      </c>
      <c r="E261" s="513">
        <v>3.05</v>
      </c>
      <c r="F261" s="513">
        <v>2.5049999999999999</v>
      </c>
      <c r="G261" s="513">
        <v>2.02</v>
      </c>
      <c r="H261" s="513">
        <v>1.55</v>
      </c>
      <c r="I261" s="514"/>
      <c r="J261" s="527">
        <v>0.35</v>
      </c>
      <c r="K261" s="1186">
        <v>0</v>
      </c>
      <c r="L261" s="528"/>
      <c r="M261" s="532">
        <v>0</v>
      </c>
      <c r="N261" s="517">
        <v>0</v>
      </c>
      <c r="O261" s="517">
        <v>0</v>
      </c>
      <c r="P261" s="517">
        <v>0</v>
      </c>
      <c r="Q261" s="517">
        <v>0</v>
      </c>
      <c r="R261" s="517">
        <v>0</v>
      </c>
      <c r="S261" s="517">
        <v>0</v>
      </c>
      <c r="T261" s="517">
        <v>0</v>
      </c>
      <c r="U261" s="517">
        <v>0</v>
      </c>
      <c r="V261" s="517">
        <v>0</v>
      </c>
      <c r="W261" s="517">
        <v>0</v>
      </c>
      <c r="X261" s="517">
        <v>0</v>
      </c>
      <c r="Y261" s="653">
        <f t="shared" si="66"/>
        <v>17.425000000000001</v>
      </c>
      <c r="Z261" s="1019">
        <f t="shared" si="67"/>
        <v>17.510259917920656</v>
      </c>
      <c r="AA261" s="669">
        <f t="shared" si="68"/>
        <v>19.836065573770512</v>
      </c>
      <c r="AB261" s="669">
        <f t="shared" si="69"/>
        <v>21.7564870259481</v>
      </c>
      <c r="AC261" s="669">
        <f t="shared" si="70"/>
        <v>24.009900990099009</v>
      </c>
      <c r="AD261" s="669">
        <f t="shared" si="71"/>
        <v>30.322580645161288</v>
      </c>
      <c r="AE261" s="669">
        <f t="shared" si="72"/>
        <v>342.85714285714289</v>
      </c>
      <c r="AF261" s="669" t="str">
        <f t="shared" si="73"/>
        <v>n/a</v>
      </c>
      <c r="AG261" s="669" t="str">
        <f t="shared" si="74"/>
        <v>n/a</v>
      </c>
      <c r="AH261" s="669" t="str">
        <f t="shared" si="75"/>
        <v>n/a</v>
      </c>
      <c r="AI261" s="669" t="str">
        <f t="shared" si="76"/>
        <v>n/a</v>
      </c>
      <c r="AJ261" s="669" t="str">
        <f t="shared" si="77"/>
        <v>n/a</v>
      </c>
      <c r="AK261" s="669" t="str">
        <f t="shared" si="78"/>
        <v>n/a</v>
      </c>
      <c r="AL261" s="669" t="str">
        <f t="shared" si="79"/>
        <v>n/a</v>
      </c>
      <c r="AM261" s="669" t="str">
        <f t="shared" si="80"/>
        <v>n/a</v>
      </c>
      <c r="AN261" s="669" t="str">
        <f t="shared" si="81"/>
        <v>n/a</v>
      </c>
      <c r="AO261" s="669" t="str">
        <f t="shared" si="82"/>
        <v>n/a</v>
      </c>
      <c r="AP261" s="669" t="str">
        <f t="shared" si="83"/>
        <v>n/a</v>
      </c>
      <c r="AQ261" s="669" t="str">
        <f t="shared" si="84"/>
        <v>n/a</v>
      </c>
      <c r="AR261" s="669" t="str">
        <f t="shared" si="85"/>
        <v>n/a</v>
      </c>
      <c r="AS261" s="670">
        <f t="shared" si="86"/>
        <v>76.048739501673751</v>
      </c>
      <c r="AT261" s="671">
        <f t="shared" si="87"/>
        <v>130.78219557683656</v>
      </c>
    </row>
    <row r="262" spans="1:46" ht="11.25" customHeight="1" x14ac:dyDescent="0.2">
      <c r="A262" s="501" t="s">
        <v>223</v>
      </c>
      <c r="B262" s="650" t="s">
        <v>224</v>
      </c>
      <c r="C262" s="497">
        <v>3.36</v>
      </c>
      <c r="D262" s="497">
        <v>3.13</v>
      </c>
      <c r="E262" s="498">
        <v>2.92</v>
      </c>
      <c r="F262" s="498">
        <v>2.7240000000000002</v>
      </c>
      <c r="G262" s="498">
        <v>2.54</v>
      </c>
      <c r="H262" s="498">
        <v>2.37</v>
      </c>
      <c r="I262" s="499" t="s">
        <v>90</v>
      </c>
      <c r="J262" s="533">
        <v>2.21</v>
      </c>
      <c r="K262" s="534">
        <v>2.06</v>
      </c>
      <c r="L262" s="599"/>
      <c r="M262" s="655">
        <v>1.92</v>
      </c>
      <c r="N262" s="656">
        <v>1.8</v>
      </c>
      <c r="O262" s="656">
        <v>1.76</v>
      </c>
      <c r="P262" s="656">
        <v>1.6</v>
      </c>
      <c r="Q262" s="656">
        <v>1.44</v>
      </c>
      <c r="R262" s="656">
        <v>1.3</v>
      </c>
      <c r="S262" s="656">
        <v>0.86</v>
      </c>
      <c r="T262" s="656">
        <v>0.76</v>
      </c>
      <c r="U262" s="656">
        <v>0.68</v>
      </c>
      <c r="V262" s="656">
        <v>0.61</v>
      </c>
      <c r="W262" s="656">
        <v>0.54</v>
      </c>
      <c r="X262" s="656">
        <v>0.48</v>
      </c>
      <c r="Y262" s="653">
        <f t="shared" si="66"/>
        <v>35.064</v>
      </c>
      <c r="Z262" s="1019">
        <f t="shared" si="67"/>
        <v>7.348242811501593</v>
      </c>
      <c r="AA262" s="669">
        <f t="shared" si="68"/>
        <v>7.1917808219178037</v>
      </c>
      <c r="AB262" s="669">
        <f t="shared" si="69"/>
        <v>7.1953010279001361</v>
      </c>
      <c r="AC262" s="669">
        <f t="shared" si="70"/>
        <v>7.2440944881889902</v>
      </c>
      <c r="AD262" s="669">
        <f t="shared" si="71"/>
        <v>7.1729957805907185</v>
      </c>
      <c r="AE262" s="669">
        <f t="shared" si="72"/>
        <v>7.2398190045248834</v>
      </c>
      <c r="AF262" s="669">
        <f t="shared" si="73"/>
        <v>7.2815533980582492</v>
      </c>
      <c r="AG262" s="669">
        <f t="shared" si="74"/>
        <v>7.2916666666666741</v>
      </c>
      <c r="AH262" s="669">
        <f t="shared" si="75"/>
        <v>6.6666666666666652</v>
      </c>
      <c r="AI262" s="669">
        <f t="shared" si="76"/>
        <v>2.2727272727272707</v>
      </c>
      <c r="AJ262" s="669">
        <f t="shared" si="77"/>
        <v>9.9999999999999858</v>
      </c>
      <c r="AK262" s="669">
        <f t="shared" si="78"/>
        <v>11.111111111111116</v>
      </c>
      <c r="AL262" s="669">
        <f t="shared" si="79"/>
        <v>10.769230769230752</v>
      </c>
      <c r="AM262" s="669">
        <f t="shared" si="80"/>
        <v>51.162790697674424</v>
      </c>
      <c r="AN262" s="669">
        <f t="shared" si="81"/>
        <v>13.157894736842103</v>
      </c>
      <c r="AO262" s="669">
        <f t="shared" si="82"/>
        <v>11.764705882352944</v>
      </c>
      <c r="AP262" s="669">
        <f t="shared" si="83"/>
        <v>11.475409836065587</v>
      </c>
      <c r="AQ262" s="669">
        <f t="shared" si="84"/>
        <v>12.962962962962955</v>
      </c>
      <c r="AR262" s="669">
        <f t="shared" si="85"/>
        <v>12.500000000000021</v>
      </c>
      <c r="AS262" s="670">
        <f t="shared" si="86"/>
        <v>11.147839680788572</v>
      </c>
      <c r="AT262" s="671">
        <f t="shared" si="87"/>
        <v>10.09124372860418</v>
      </c>
    </row>
    <row r="263" spans="1:46" ht="11.25" customHeight="1" x14ac:dyDescent="0.2">
      <c r="A263" s="500" t="s">
        <v>575</v>
      </c>
      <c r="B263" s="650" t="s">
        <v>576</v>
      </c>
      <c r="C263" s="497">
        <v>2.02</v>
      </c>
      <c r="D263" s="497">
        <v>1.9</v>
      </c>
      <c r="E263" s="498">
        <v>1.78</v>
      </c>
      <c r="F263" s="498">
        <v>1.67</v>
      </c>
      <c r="G263" s="498">
        <v>1.57</v>
      </c>
      <c r="H263" s="498">
        <v>1.47</v>
      </c>
      <c r="I263" s="499"/>
      <c r="J263" s="533">
        <v>1.3227500000000001</v>
      </c>
      <c r="K263" s="534">
        <v>1.1000000000000001</v>
      </c>
      <c r="L263" s="599"/>
      <c r="M263" s="496">
        <v>1.0249999999999999</v>
      </c>
      <c r="N263" s="656">
        <v>0.95</v>
      </c>
      <c r="O263" s="656">
        <v>0.82499999999999996</v>
      </c>
      <c r="P263" s="656">
        <v>0.77500000000000002</v>
      </c>
      <c r="Q263" s="656">
        <v>0.72499999999999998</v>
      </c>
      <c r="R263" s="656">
        <v>0.67500000000000004</v>
      </c>
      <c r="S263" s="656">
        <v>0.625</v>
      </c>
      <c r="T263" s="656">
        <v>0.57499999999999996</v>
      </c>
      <c r="U263" s="656">
        <v>0.52500000000000002</v>
      </c>
      <c r="V263" s="656">
        <v>0.45</v>
      </c>
      <c r="W263" s="652">
        <v>0.4</v>
      </c>
      <c r="X263" s="656">
        <v>0.1</v>
      </c>
      <c r="Y263" s="653">
        <f t="shared" ref="Y263:Y326" si="88">SUM(C263:X263)</f>
        <v>20.482749999999996</v>
      </c>
      <c r="Z263" s="1019">
        <f t="shared" ref="Z263:Z326" si="89">IF(ISERROR((C263/D263-1)*100),"n/a",(C263/D263-1)*100)</f>
        <v>6.315789473684208</v>
      </c>
      <c r="AA263" s="669">
        <f t="shared" ref="AA263:AA326" si="90">IF(ISERROR((D263/E263-1)*100),"n/a",(D263/E263-1)*100)</f>
        <v>6.7415730337078594</v>
      </c>
      <c r="AB263" s="669">
        <f t="shared" ref="AB263:AB326" si="91">IF(ISERROR((E263/F263-1)*100),"n/a",(E263/F263-1)*100)</f>
        <v>6.5868263473053856</v>
      </c>
      <c r="AC263" s="669">
        <f t="shared" ref="AC263:AC326" si="92">IF(ISERROR((F263/G263-1)*100),"n/a",(F263/G263-1)*100)</f>
        <v>6.3694267515923553</v>
      </c>
      <c r="AD263" s="669">
        <f t="shared" ref="AD263:AD326" si="93">IF(ISERROR((G263/H263-1)*100),"n/a",(G263/H263-1)*100)</f>
        <v>6.8027210884353817</v>
      </c>
      <c r="AE263" s="669">
        <f t="shared" ref="AE263:AE326" si="94">IF(ISERROR((H263/J263-1)*100),"n/a",(H263/J263-1)*100)</f>
        <v>11.132111132111122</v>
      </c>
      <c r="AF263" s="669">
        <f t="shared" ref="AF263:AF326" si="95">IF(ISERROR((J263/K263-1)*100),"n/a",(J263/K263-1)*100)</f>
        <v>20.249999999999989</v>
      </c>
      <c r="AG263" s="669">
        <f t="shared" ref="AG263:AG326" si="96">IF(ISERROR((K263/M263-1)*100),"n/a",(K263/M263-1)*100)</f>
        <v>7.317073170731736</v>
      </c>
      <c r="AH263" s="669">
        <f t="shared" ref="AH263:AH326" si="97">IF(ISERROR((M263/N263-1)*100),"n/a",(M263/N263-1)*100)</f>
        <v>7.8947368421052655</v>
      </c>
      <c r="AI263" s="669">
        <f t="shared" ref="AI263:AI326" si="98">IF(ISERROR((N263/O263-1)*100),"n/a",(N263/O263-1)*100)</f>
        <v>15.151515151515159</v>
      </c>
      <c r="AJ263" s="669">
        <f t="shared" ref="AJ263:AJ326" si="99">IF(ISERROR((O263/P263-1)*100),"n/a",(O263/P263-1)*100)</f>
        <v>6.4516129032258007</v>
      </c>
      <c r="AK263" s="669">
        <f t="shared" ref="AK263:AK326" si="100">IF(ISERROR((P263/Q263-1)*100),"n/a",(P263/Q263-1)*100)</f>
        <v>6.8965517241379448</v>
      </c>
      <c r="AL263" s="669">
        <f t="shared" ref="AL263:AL326" si="101">IF(ISERROR((Q263/R263-1)*100),"n/a",(Q263/R263-1)*100)</f>
        <v>7.4074074074073959</v>
      </c>
      <c r="AM263" s="669">
        <f t="shared" ref="AM263:AM326" si="102">IF(ISERROR((R263/S263-1)*100),"n/a",(R263/S263-1)*100)</f>
        <v>8.0000000000000071</v>
      </c>
      <c r="AN263" s="669">
        <f t="shared" ref="AN263:AN326" si="103">IF(ISERROR((S263/T263-1)*100),"n/a",(S263/T263-1)*100)</f>
        <v>8.6956521739130608</v>
      </c>
      <c r="AO263" s="669">
        <f t="shared" ref="AO263:AO326" si="104">IF(ISERROR((T263/U263-1)*100),"n/a",(T263/U263-1)*100)</f>
        <v>9.5238095238095113</v>
      </c>
      <c r="AP263" s="669">
        <f t="shared" ref="AP263:AP326" si="105">IF(ISERROR((U263/V263-1)*100),"n/a",(U263/V263-1)*100)</f>
        <v>16.666666666666675</v>
      </c>
      <c r="AQ263" s="669">
        <f t="shared" ref="AQ263:AQ326" si="106">IF(ISERROR((V263/W263-1)*100),"n/a",(V263/W263-1)*100)</f>
        <v>12.5</v>
      </c>
      <c r="AR263" s="669">
        <f t="shared" ref="AR263:AR326" si="107">IF(ISERROR((W263/X263-1)*100),"n/a",(W263/X263-1)*100)</f>
        <v>300</v>
      </c>
      <c r="AS263" s="670">
        <f t="shared" ref="AS263:AS326" si="108">AVERAGE(Z263:AR263)</f>
        <v>24.773867020544678</v>
      </c>
      <c r="AT263" s="671">
        <f t="shared" ref="AT263:AT326" si="109">STDEV(Z263:AR263)</f>
        <v>66.767526783971263</v>
      </c>
    </row>
    <row r="264" spans="1:46" ht="11.25" customHeight="1" x14ac:dyDescent="0.2">
      <c r="A264" s="500" t="s">
        <v>1159</v>
      </c>
      <c r="B264" s="650" t="s">
        <v>1160</v>
      </c>
      <c r="C264" s="497">
        <v>0.5</v>
      </c>
      <c r="D264" s="497">
        <v>0.46</v>
      </c>
      <c r="E264" s="502">
        <v>0.44</v>
      </c>
      <c r="F264" s="498">
        <v>0.43</v>
      </c>
      <c r="G264" s="498">
        <v>0.38</v>
      </c>
      <c r="H264" s="498">
        <v>0.34</v>
      </c>
      <c r="I264" s="499" t="s">
        <v>90</v>
      </c>
      <c r="J264" s="498">
        <v>0.31</v>
      </c>
      <c r="K264" s="496">
        <v>0.25</v>
      </c>
      <c r="L264" s="499"/>
      <c r="M264" s="655">
        <v>0.1</v>
      </c>
      <c r="N264" s="652">
        <v>0</v>
      </c>
      <c r="O264" s="656">
        <v>0.25</v>
      </c>
      <c r="P264" s="656">
        <v>0.22</v>
      </c>
      <c r="Q264" s="656">
        <v>0.2</v>
      </c>
      <c r="R264" s="652">
        <v>0.15</v>
      </c>
      <c r="S264" s="656">
        <v>0.24</v>
      </c>
      <c r="T264" s="652">
        <v>0</v>
      </c>
      <c r="U264" s="652">
        <v>0</v>
      </c>
      <c r="V264" s="652">
        <v>0</v>
      </c>
      <c r="W264" s="652">
        <v>0</v>
      </c>
      <c r="X264" s="656">
        <v>0.16667000000000001</v>
      </c>
      <c r="Y264" s="653">
        <f t="shared" si="88"/>
        <v>4.4366700000000003</v>
      </c>
      <c r="Z264" s="1019">
        <f t="shared" si="89"/>
        <v>8.6956521739130377</v>
      </c>
      <c r="AA264" s="669">
        <f t="shared" si="90"/>
        <v>4.5454545454545414</v>
      </c>
      <c r="AB264" s="669">
        <f t="shared" si="91"/>
        <v>2.3255813953488413</v>
      </c>
      <c r="AC264" s="669">
        <f t="shared" si="92"/>
        <v>13.157894736842103</v>
      </c>
      <c r="AD264" s="669">
        <f t="shared" si="93"/>
        <v>11.764705882352944</v>
      </c>
      <c r="AE264" s="669">
        <f t="shared" si="94"/>
        <v>9.6774193548387224</v>
      </c>
      <c r="AF264" s="669">
        <f t="shared" si="95"/>
        <v>24</v>
      </c>
      <c r="AG264" s="669">
        <f t="shared" si="96"/>
        <v>150</v>
      </c>
      <c r="AH264" s="669" t="str">
        <f t="shared" si="97"/>
        <v>n/a</v>
      </c>
      <c r="AI264" s="669">
        <f t="shared" si="98"/>
        <v>-100</v>
      </c>
      <c r="AJ264" s="669">
        <f t="shared" si="99"/>
        <v>13.636363636363647</v>
      </c>
      <c r="AK264" s="669">
        <f t="shared" si="100"/>
        <v>9.9999999999999858</v>
      </c>
      <c r="AL264" s="669">
        <f t="shared" si="101"/>
        <v>33.33333333333335</v>
      </c>
      <c r="AM264" s="669">
        <f t="shared" si="102"/>
        <v>-37.5</v>
      </c>
      <c r="AN264" s="669" t="str">
        <f t="shared" si="103"/>
        <v>n/a</v>
      </c>
      <c r="AO264" s="669" t="str">
        <f t="shared" si="104"/>
        <v>n/a</v>
      </c>
      <c r="AP264" s="669" t="str">
        <f t="shared" si="105"/>
        <v>n/a</v>
      </c>
      <c r="AQ264" s="669" t="str">
        <f t="shared" si="106"/>
        <v>n/a</v>
      </c>
      <c r="AR264" s="669">
        <f t="shared" si="107"/>
        <v>-100</v>
      </c>
      <c r="AS264" s="670">
        <f t="shared" si="108"/>
        <v>3.1168860756033672</v>
      </c>
      <c r="AT264" s="671">
        <f t="shared" si="109"/>
        <v>59.646507807616381</v>
      </c>
    </row>
    <row r="265" spans="1:46" ht="11.25" customHeight="1" x14ac:dyDescent="0.2">
      <c r="A265" s="500" t="s">
        <v>570</v>
      </c>
      <c r="B265" s="650" t="s">
        <v>571</v>
      </c>
      <c r="C265" s="497">
        <v>7.33</v>
      </c>
      <c r="D265" s="497">
        <v>6.85</v>
      </c>
      <c r="E265" s="487">
        <v>6.24</v>
      </c>
      <c r="F265" s="487">
        <v>5.62</v>
      </c>
      <c r="G265" s="487">
        <v>5.0199999999999996</v>
      </c>
      <c r="H265" s="487">
        <v>4.7300000000000004</v>
      </c>
      <c r="I265" s="488"/>
      <c r="J265" s="1183">
        <v>4.34</v>
      </c>
      <c r="K265" s="1145">
        <v>4.1524999999999999</v>
      </c>
      <c r="L265" s="600"/>
      <c r="M265" s="491">
        <v>4.1275000000000004</v>
      </c>
      <c r="N265" s="493">
        <v>4.1100000000000003</v>
      </c>
      <c r="O265" s="493">
        <v>3.99</v>
      </c>
      <c r="P265" s="493">
        <v>3.63</v>
      </c>
      <c r="Q265" s="493">
        <v>3.33</v>
      </c>
      <c r="R265" s="493">
        <v>3.22</v>
      </c>
      <c r="S265" s="493">
        <v>3.15</v>
      </c>
      <c r="T265" s="493">
        <v>3.11</v>
      </c>
      <c r="U265" s="493">
        <v>3.01</v>
      </c>
      <c r="V265" s="493">
        <v>2.79</v>
      </c>
      <c r="W265" s="493">
        <v>2.3199999999999998</v>
      </c>
      <c r="X265" s="493">
        <v>2.1</v>
      </c>
      <c r="Y265" s="653">
        <f t="shared" si="88"/>
        <v>83.170000000000016</v>
      </c>
      <c r="Z265" s="1019">
        <f t="shared" si="89"/>
        <v>7.0072992700729975</v>
      </c>
      <c r="AA265" s="669">
        <f t="shared" si="90"/>
        <v>9.7756410256410131</v>
      </c>
      <c r="AB265" s="669">
        <f t="shared" si="91"/>
        <v>11.032028469750887</v>
      </c>
      <c r="AC265" s="669">
        <f t="shared" si="92"/>
        <v>11.952191235059772</v>
      </c>
      <c r="AD265" s="669">
        <f t="shared" si="93"/>
        <v>6.1310782241014605</v>
      </c>
      <c r="AE265" s="669">
        <f t="shared" si="94"/>
        <v>8.9861751152073843</v>
      </c>
      <c r="AF265" s="669">
        <f t="shared" si="95"/>
        <v>4.5153521974714117</v>
      </c>
      <c r="AG265" s="669">
        <f t="shared" si="96"/>
        <v>0.60569351907933111</v>
      </c>
      <c r="AH265" s="669">
        <f t="shared" si="97"/>
        <v>0.42579075425790425</v>
      </c>
      <c r="AI265" s="669">
        <f t="shared" si="98"/>
        <v>3.007518796992481</v>
      </c>
      <c r="AJ265" s="669">
        <f t="shared" si="99"/>
        <v>9.9173553719008378</v>
      </c>
      <c r="AK265" s="669">
        <f t="shared" si="100"/>
        <v>9.0090090090090058</v>
      </c>
      <c r="AL265" s="669">
        <f t="shared" si="101"/>
        <v>3.4161490683229712</v>
      </c>
      <c r="AM265" s="669">
        <f t="shared" si="102"/>
        <v>2.2222222222222365</v>
      </c>
      <c r="AN265" s="669">
        <f t="shared" si="103"/>
        <v>1.2861736334405238</v>
      </c>
      <c r="AO265" s="669">
        <f t="shared" si="104"/>
        <v>3.3222591362126241</v>
      </c>
      <c r="AP265" s="669">
        <f t="shared" si="105"/>
        <v>7.8853046594981935</v>
      </c>
      <c r="AQ265" s="669">
        <f t="shared" si="106"/>
        <v>20.258620689655181</v>
      </c>
      <c r="AR265" s="669">
        <f t="shared" si="107"/>
        <v>10.47619047619046</v>
      </c>
      <c r="AS265" s="670">
        <f t="shared" si="108"/>
        <v>6.9069501512677194</v>
      </c>
      <c r="AT265" s="671">
        <f t="shared" si="109"/>
        <v>4.9569948623916407</v>
      </c>
    </row>
    <row r="266" spans="1:46" ht="11.25" customHeight="1" x14ac:dyDescent="0.2">
      <c r="A266" s="657" t="s">
        <v>4343</v>
      </c>
      <c r="B266" s="507" t="s">
        <v>4342</v>
      </c>
      <c r="C266" s="497">
        <v>1.22</v>
      </c>
      <c r="D266" s="518">
        <v>1.1499999999999999</v>
      </c>
      <c r="E266" s="502">
        <v>1.1399999999999999</v>
      </c>
      <c r="F266" s="498">
        <v>1.02</v>
      </c>
      <c r="G266" s="498">
        <v>0.74949999999999994</v>
      </c>
      <c r="H266" s="498">
        <v>0.65187499999999998</v>
      </c>
      <c r="I266" s="499"/>
      <c r="J266" s="535">
        <v>0.625</v>
      </c>
      <c r="K266" s="534">
        <v>0.58750000000000002</v>
      </c>
      <c r="L266" s="599"/>
      <c r="M266" s="655">
        <v>0.54</v>
      </c>
      <c r="N266" s="656">
        <v>0.52625</v>
      </c>
      <c r="O266" s="656">
        <v>0.48749999999999999</v>
      </c>
      <c r="P266" s="656">
        <v>0.36475000000000002</v>
      </c>
      <c r="Q266" s="656">
        <v>0.15225</v>
      </c>
      <c r="R266" s="652">
        <v>0</v>
      </c>
      <c r="S266" s="652">
        <v>0</v>
      </c>
      <c r="T266" s="652">
        <v>0</v>
      </c>
      <c r="U266" s="652">
        <v>0</v>
      </c>
      <c r="V266" s="652">
        <v>0</v>
      </c>
      <c r="W266" s="652">
        <v>0</v>
      </c>
      <c r="X266" s="652">
        <v>0</v>
      </c>
      <c r="Y266" s="653">
        <f t="shared" si="88"/>
        <v>9.2146250000000016</v>
      </c>
      <c r="Z266" s="1019">
        <f t="shared" si="89"/>
        <v>6.0869565217391397</v>
      </c>
      <c r="AA266" s="669">
        <f t="shared" si="90"/>
        <v>0.87719298245614308</v>
      </c>
      <c r="AB266" s="669">
        <f t="shared" si="91"/>
        <v>11.764705882352921</v>
      </c>
      <c r="AC266" s="669">
        <f t="shared" si="92"/>
        <v>36.090727151434308</v>
      </c>
      <c r="AD266" s="669">
        <f t="shared" si="93"/>
        <v>14.976030680728659</v>
      </c>
      <c r="AE266" s="669">
        <f t="shared" si="94"/>
        <v>4.2999999999999927</v>
      </c>
      <c r="AF266" s="669">
        <f t="shared" si="95"/>
        <v>6.3829787234042534</v>
      </c>
      <c r="AG266" s="669">
        <f t="shared" si="96"/>
        <v>8.7962962962963012</v>
      </c>
      <c r="AH266" s="669">
        <f t="shared" si="97"/>
        <v>2.6128266033254244</v>
      </c>
      <c r="AI266" s="669">
        <f t="shared" si="98"/>
        <v>7.9487179487179427</v>
      </c>
      <c r="AJ266" s="669">
        <f t="shared" si="99"/>
        <v>33.653187114461943</v>
      </c>
      <c r="AK266" s="669">
        <f t="shared" si="100"/>
        <v>139.5730706075534</v>
      </c>
      <c r="AL266" s="669" t="str">
        <f t="shared" si="101"/>
        <v>n/a</v>
      </c>
      <c r="AM266" s="669" t="str">
        <f t="shared" si="102"/>
        <v>n/a</v>
      </c>
      <c r="AN266" s="669" t="str">
        <f t="shared" si="103"/>
        <v>n/a</v>
      </c>
      <c r="AO266" s="669" t="str">
        <f t="shared" si="104"/>
        <v>n/a</v>
      </c>
      <c r="AP266" s="669" t="str">
        <f t="shared" si="105"/>
        <v>n/a</v>
      </c>
      <c r="AQ266" s="669" t="str">
        <f t="shared" si="106"/>
        <v>n/a</v>
      </c>
      <c r="AR266" s="669" t="str">
        <f t="shared" si="107"/>
        <v>n/a</v>
      </c>
      <c r="AS266" s="670">
        <f t="shared" si="108"/>
        <v>22.755224209372539</v>
      </c>
      <c r="AT266" s="671">
        <f t="shared" si="109"/>
        <v>38.50530472870291</v>
      </c>
    </row>
    <row r="267" spans="1:46" ht="11.25" customHeight="1" x14ac:dyDescent="0.2">
      <c r="A267" s="500" t="s">
        <v>1141</v>
      </c>
      <c r="B267" s="650" t="s">
        <v>1142</v>
      </c>
      <c r="C267" s="497">
        <v>2.64</v>
      </c>
      <c r="D267" s="653">
        <v>2.4</v>
      </c>
      <c r="E267" s="498">
        <v>2.2799999999999998</v>
      </c>
      <c r="F267" s="498">
        <v>2.2000000000000002</v>
      </c>
      <c r="G267" s="498">
        <v>1.96</v>
      </c>
      <c r="H267" s="498">
        <v>1.68</v>
      </c>
      <c r="I267" s="499"/>
      <c r="J267" s="533">
        <v>1.52</v>
      </c>
      <c r="K267" s="534">
        <v>1.36</v>
      </c>
      <c r="L267" s="599"/>
      <c r="M267" s="655">
        <v>1.08</v>
      </c>
      <c r="N267" s="652">
        <v>1</v>
      </c>
      <c r="O267" s="656">
        <v>1</v>
      </c>
      <c r="P267" s="656">
        <v>0.86</v>
      </c>
      <c r="Q267" s="656">
        <v>0.74</v>
      </c>
      <c r="R267" s="656">
        <v>0.62</v>
      </c>
      <c r="S267" s="656">
        <v>0.54</v>
      </c>
      <c r="T267" s="656">
        <v>0.46</v>
      </c>
      <c r="U267" s="652">
        <v>0.44</v>
      </c>
      <c r="V267" s="656">
        <v>0.42544999999999999</v>
      </c>
      <c r="W267" s="652">
        <v>0.38179999999999997</v>
      </c>
      <c r="X267" s="656">
        <v>0.38179999999999997</v>
      </c>
      <c r="Y267" s="653">
        <f t="shared" si="88"/>
        <v>23.969049999999996</v>
      </c>
      <c r="Z267" s="1019">
        <f t="shared" si="89"/>
        <v>10.000000000000009</v>
      </c>
      <c r="AA267" s="669">
        <f t="shared" si="90"/>
        <v>5.2631578947368363</v>
      </c>
      <c r="AB267" s="669">
        <f t="shared" si="91"/>
        <v>3.6363636363636154</v>
      </c>
      <c r="AC267" s="669">
        <f t="shared" si="92"/>
        <v>12.244897959183687</v>
      </c>
      <c r="AD267" s="669">
        <f t="shared" si="93"/>
        <v>16.666666666666675</v>
      </c>
      <c r="AE267" s="669">
        <f t="shared" si="94"/>
        <v>10.526315789473673</v>
      </c>
      <c r="AF267" s="669">
        <f t="shared" si="95"/>
        <v>11.764705882352944</v>
      </c>
      <c r="AG267" s="669">
        <f t="shared" si="96"/>
        <v>25.925925925925931</v>
      </c>
      <c r="AH267" s="669">
        <f t="shared" si="97"/>
        <v>8.0000000000000071</v>
      </c>
      <c r="AI267" s="669">
        <f t="shared" si="98"/>
        <v>0</v>
      </c>
      <c r="AJ267" s="669">
        <f t="shared" si="99"/>
        <v>16.279069767441868</v>
      </c>
      <c r="AK267" s="669">
        <f t="shared" si="100"/>
        <v>16.216216216216207</v>
      </c>
      <c r="AL267" s="669">
        <f t="shared" si="101"/>
        <v>19.354838709677423</v>
      </c>
      <c r="AM267" s="669">
        <f t="shared" si="102"/>
        <v>14.814814814814813</v>
      </c>
      <c r="AN267" s="669">
        <f t="shared" si="103"/>
        <v>17.391304347826097</v>
      </c>
      <c r="AO267" s="669">
        <f t="shared" si="104"/>
        <v>4.5454545454545414</v>
      </c>
      <c r="AP267" s="669">
        <f t="shared" si="105"/>
        <v>3.4199083323539714</v>
      </c>
      <c r="AQ267" s="669">
        <f t="shared" si="106"/>
        <v>11.432687270822427</v>
      </c>
      <c r="AR267" s="669">
        <f t="shared" si="107"/>
        <v>0</v>
      </c>
      <c r="AS267" s="670">
        <f t="shared" si="108"/>
        <v>10.920122513647931</v>
      </c>
      <c r="AT267" s="671">
        <f t="shared" si="109"/>
        <v>6.975572999213024</v>
      </c>
    </row>
    <row r="268" spans="1:46" ht="11.25" customHeight="1" x14ac:dyDescent="0.2">
      <c r="A268" s="500" t="s">
        <v>216</v>
      </c>
      <c r="B268" s="650" t="s">
        <v>217</v>
      </c>
      <c r="C268" s="497">
        <v>1.28</v>
      </c>
      <c r="D268" s="653">
        <v>1.1500000000000001</v>
      </c>
      <c r="E268" s="498">
        <v>1.075</v>
      </c>
      <c r="F268" s="498">
        <v>1.0149999999999999</v>
      </c>
      <c r="G268" s="498">
        <v>0.91</v>
      </c>
      <c r="H268" s="498">
        <v>0.82</v>
      </c>
      <c r="I268" s="499"/>
      <c r="J268" s="533">
        <v>0.78</v>
      </c>
      <c r="K268" s="534">
        <v>0.73</v>
      </c>
      <c r="L268" s="599"/>
      <c r="M268" s="655">
        <v>0.66</v>
      </c>
      <c r="N268" s="656">
        <v>0.625</v>
      </c>
      <c r="O268" s="656">
        <v>0.60499999999999998</v>
      </c>
      <c r="P268" s="656">
        <v>0.51</v>
      </c>
      <c r="Q268" s="656">
        <v>0.42</v>
      </c>
      <c r="R268" s="656">
        <v>0.34</v>
      </c>
      <c r="S268" s="656">
        <v>0.27500000000000002</v>
      </c>
      <c r="T268" s="656">
        <v>0.2</v>
      </c>
      <c r="U268" s="656">
        <v>0.14949999999999999</v>
      </c>
      <c r="V268" s="656">
        <v>0.1265</v>
      </c>
      <c r="W268" s="656">
        <v>0.10125000000000001</v>
      </c>
      <c r="X268" s="656">
        <v>0.08</v>
      </c>
      <c r="Y268" s="653">
        <f t="shared" si="88"/>
        <v>11.85225</v>
      </c>
      <c r="Z268" s="1019">
        <f t="shared" si="89"/>
        <v>11.304347826086936</v>
      </c>
      <c r="AA268" s="669">
        <f t="shared" si="90"/>
        <v>6.976744186046524</v>
      </c>
      <c r="AB268" s="669">
        <f t="shared" si="91"/>
        <v>5.9113300492610987</v>
      </c>
      <c r="AC268" s="669">
        <f t="shared" si="92"/>
        <v>11.538461538461519</v>
      </c>
      <c r="AD268" s="669">
        <f t="shared" si="93"/>
        <v>10.975609756097571</v>
      </c>
      <c r="AE268" s="669">
        <f t="shared" si="94"/>
        <v>5.12820512820511</v>
      </c>
      <c r="AF268" s="669">
        <f t="shared" si="95"/>
        <v>6.8493150684931559</v>
      </c>
      <c r="AG268" s="669">
        <f t="shared" si="96"/>
        <v>10.606060606060597</v>
      </c>
      <c r="AH268" s="669">
        <f t="shared" si="97"/>
        <v>5.600000000000005</v>
      </c>
      <c r="AI268" s="669">
        <f t="shared" si="98"/>
        <v>3.3057851239669533</v>
      </c>
      <c r="AJ268" s="669">
        <f t="shared" si="99"/>
        <v>18.627450980392158</v>
      </c>
      <c r="AK268" s="669">
        <f t="shared" si="100"/>
        <v>21.428571428571441</v>
      </c>
      <c r="AL268" s="669">
        <f t="shared" si="101"/>
        <v>23.529411764705866</v>
      </c>
      <c r="AM268" s="669">
        <f t="shared" si="102"/>
        <v>23.636363636363633</v>
      </c>
      <c r="AN268" s="669">
        <f t="shared" si="103"/>
        <v>37.5</v>
      </c>
      <c r="AO268" s="669">
        <f t="shared" si="104"/>
        <v>33.779264214046847</v>
      </c>
      <c r="AP268" s="669">
        <f t="shared" si="105"/>
        <v>18.181818181818166</v>
      </c>
      <c r="AQ268" s="669">
        <f t="shared" si="106"/>
        <v>24.938271604938265</v>
      </c>
      <c r="AR268" s="669">
        <f t="shared" si="107"/>
        <v>26.5625</v>
      </c>
      <c r="AS268" s="670">
        <f t="shared" si="108"/>
        <v>16.125237425974518</v>
      </c>
      <c r="AT268" s="671">
        <f t="shared" si="109"/>
        <v>10.209964241688395</v>
      </c>
    </row>
    <row r="269" spans="1:46" ht="11.25" customHeight="1" x14ac:dyDescent="0.2">
      <c r="A269" s="484" t="s">
        <v>4058</v>
      </c>
      <c r="B269" s="650" t="s">
        <v>4059</v>
      </c>
      <c r="C269" s="497">
        <v>2.5099999999999998</v>
      </c>
      <c r="D269" s="486">
        <v>2.2749999999999999</v>
      </c>
      <c r="E269" s="498">
        <v>2.0249999999999999</v>
      </c>
      <c r="F269" s="498">
        <v>0.70299999999999996</v>
      </c>
      <c r="G269" s="542">
        <v>0</v>
      </c>
      <c r="H269" s="542">
        <v>0</v>
      </c>
      <c r="I269" s="499"/>
      <c r="J269" s="502">
        <v>0</v>
      </c>
      <c r="K269" s="654">
        <v>0</v>
      </c>
      <c r="L269" s="499"/>
      <c r="M269" s="503">
        <v>0</v>
      </c>
      <c r="N269" s="652">
        <v>0</v>
      </c>
      <c r="O269" s="652">
        <v>0</v>
      </c>
      <c r="P269" s="652">
        <v>0</v>
      </c>
      <c r="Q269" s="652">
        <v>0</v>
      </c>
      <c r="R269" s="652">
        <v>0</v>
      </c>
      <c r="S269" s="652">
        <v>0</v>
      </c>
      <c r="T269" s="652">
        <v>0</v>
      </c>
      <c r="U269" s="652">
        <v>0</v>
      </c>
      <c r="V269" s="652">
        <v>0</v>
      </c>
      <c r="W269" s="652">
        <v>0</v>
      </c>
      <c r="X269" s="652">
        <v>0</v>
      </c>
      <c r="Y269" s="653">
        <f t="shared" si="88"/>
        <v>7.5130000000000008</v>
      </c>
      <c r="Z269" s="1019">
        <f t="shared" si="89"/>
        <v>10.329670329670314</v>
      </c>
      <c r="AA269" s="669">
        <f t="shared" si="90"/>
        <v>12.345679012345689</v>
      </c>
      <c r="AB269" s="669">
        <f t="shared" si="91"/>
        <v>188.0512091038407</v>
      </c>
      <c r="AC269" s="669" t="str">
        <f t="shared" si="92"/>
        <v>n/a</v>
      </c>
      <c r="AD269" s="669" t="str">
        <f t="shared" si="93"/>
        <v>n/a</v>
      </c>
      <c r="AE269" s="669" t="str">
        <f t="shared" si="94"/>
        <v>n/a</v>
      </c>
      <c r="AF269" s="669" t="str">
        <f t="shared" si="95"/>
        <v>n/a</v>
      </c>
      <c r="AG269" s="669" t="str">
        <f t="shared" si="96"/>
        <v>n/a</v>
      </c>
      <c r="AH269" s="669" t="str">
        <f t="shared" si="97"/>
        <v>n/a</v>
      </c>
      <c r="AI269" s="669" t="str">
        <f t="shared" si="98"/>
        <v>n/a</v>
      </c>
      <c r="AJ269" s="669" t="str">
        <f t="shared" si="99"/>
        <v>n/a</v>
      </c>
      <c r="AK269" s="669" t="str">
        <f t="shared" si="100"/>
        <v>n/a</v>
      </c>
      <c r="AL269" s="669" t="str">
        <f t="shared" si="101"/>
        <v>n/a</v>
      </c>
      <c r="AM269" s="669" t="str">
        <f t="shared" si="102"/>
        <v>n/a</v>
      </c>
      <c r="AN269" s="669" t="str">
        <f t="shared" si="103"/>
        <v>n/a</v>
      </c>
      <c r="AO269" s="669" t="str">
        <f t="shared" si="104"/>
        <v>n/a</v>
      </c>
      <c r="AP269" s="669" t="str">
        <f t="shared" si="105"/>
        <v>n/a</v>
      </c>
      <c r="AQ269" s="669" t="str">
        <f t="shared" si="106"/>
        <v>n/a</v>
      </c>
      <c r="AR269" s="669" t="str">
        <f t="shared" si="107"/>
        <v>n/a</v>
      </c>
      <c r="AS269" s="670">
        <f t="shared" si="108"/>
        <v>70.242186148618899</v>
      </c>
      <c r="AT269" s="671">
        <f t="shared" si="109"/>
        <v>102.03058605143917</v>
      </c>
    </row>
    <row r="270" spans="1:46" ht="11.25" customHeight="1" x14ac:dyDescent="0.2">
      <c r="A270" s="546" t="s">
        <v>1165</v>
      </c>
      <c r="B270" s="507" t="s">
        <v>1166</v>
      </c>
      <c r="C270" s="497">
        <v>0.92</v>
      </c>
      <c r="D270" s="497">
        <v>0.8</v>
      </c>
      <c r="E270" s="513">
        <v>0.76</v>
      </c>
      <c r="F270" s="513">
        <v>0.72</v>
      </c>
      <c r="G270" s="513">
        <v>0.65</v>
      </c>
      <c r="H270" s="513">
        <v>0.5</v>
      </c>
      <c r="I270" s="514"/>
      <c r="J270" s="513">
        <v>0.44</v>
      </c>
      <c r="K270" s="515">
        <v>0.4</v>
      </c>
      <c r="L270" s="514"/>
      <c r="M270" s="532">
        <v>0.4</v>
      </c>
      <c r="N270" s="517">
        <v>0.61</v>
      </c>
      <c r="O270" s="516">
        <v>0.78</v>
      </c>
      <c r="P270" s="516">
        <v>0.71</v>
      </c>
      <c r="Q270" s="516">
        <v>0.68</v>
      </c>
      <c r="R270" s="516">
        <v>0.64762000000000008</v>
      </c>
      <c r="S270" s="516">
        <v>0.60770999999999997</v>
      </c>
      <c r="T270" s="516">
        <v>0.57013000000000003</v>
      </c>
      <c r="U270" s="516">
        <v>0.25503999999999999</v>
      </c>
      <c r="V270" s="517">
        <v>0</v>
      </c>
      <c r="W270" s="517">
        <v>0</v>
      </c>
      <c r="X270" s="517">
        <v>0</v>
      </c>
      <c r="Y270" s="653">
        <f t="shared" si="88"/>
        <v>10.450500000000002</v>
      </c>
      <c r="Z270" s="1019">
        <f t="shared" si="89"/>
        <v>14.999999999999991</v>
      </c>
      <c r="AA270" s="669">
        <f t="shared" si="90"/>
        <v>5.2631578947368363</v>
      </c>
      <c r="AB270" s="669">
        <f t="shared" si="91"/>
        <v>5.555555555555558</v>
      </c>
      <c r="AC270" s="669">
        <f t="shared" si="92"/>
        <v>10.769230769230752</v>
      </c>
      <c r="AD270" s="669">
        <f t="shared" si="93"/>
        <v>30.000000000000004</v>
      </c>
      <c r="AE270" s="669">
        <f t="shared" si="94"/>
        <v>13.636363636363647</v>
      </c>
      <c r="AF270" s="669">
        <f t="shared" si="95"/>
        <v>9.9999999999999858</v>
      </c>
      <c r="AG270" s="669">
        <f t="shared" si="96"/>
        <v>0</v>
      </c>
      <c r="AH270" s="669">
        <f t="shared" si="97"/>
        <v>-34.426229508196712</v>
      </c>
      <c r="AI270" s="669">
        <f t="shared" si="98"/>
        <v>-21.794871794871796</v>
      </c>
      <c r="AJ270" s="669">
        <f t="shared" si="99"/>
        <v>9.8591549295774747</v>
      </c>
      <c r="AK270" s="669">
        <f t="shared" si="100"/>
        <v>4.4117647058823373</v>
      </c>
      <c r="AL270" s="669">
        <f t="shared" si="101"/>
        <v>4.9998455884623594</v>
      </c>
      <c r="AM270" s="669">
        <f t="shared" si="102"/>
        <v>6.5672771552220732</v>
      </c>
      <c r="AN270" s="669">
        <f t="shared" si="103"/>
        <v>6.5914791363373082</v>
      </c>
      <c r="AO270" s="669">
        <f t="shared" si="104"/>
        <v>123.54532622333751</v>
      </c>
      <c r="AP270" s="669" t="str">
        <f t="shared" si="105"/>
        <v>n/a</v>
      </c>
      <c r="AQ270" s="669" t="str">
        <f t="shared" si="106"/>
        <v>n/a</v>
      </c>
      <c r="AR270" s="669" t="str">
        <f t="shared" si="107"/>
        <v>n/a</v>
      </c>
      <c r="AS270" s="670">
        <f t="shared" si="108"/>
        <v>11.873628393227332</v>
      </c>
      <c r="AT270" s="671">
        <f t="shared" si="109"/>
        <v>33.147784326197588</v>
      </c>
    </row>
    <row r="271" spans="1:46" ht="11.25" customHeight="1" x14ac:dyDescent="0.2">
      <c r="A271" s="484" t="s">
        <v>1151</v>
      </c>
      <c r="B271" s="650" t="s">
        <v>1152</v>
      </c>
      <c r="C271" s="497">
        <v>0.2</v>
      </c>
      <c r="D271" s="497">
        <v>0.16250000000000001</v>
      </c>
      <c r="E271" s="502">
        <v>0.125</v>
      </c>
      <c r="F271" s="498">
        <v>0.10625</v>
      </c>
      <c r="G271" s="502">
        <v>0.1</v>
      </c>
      <c r="H271" s="498">
        <v>2.5000000000000001E-2</v>
      </c>
      <c r="I271" s="499"/>
      <c r="J271" s="502">
        <v>0</v>
      </c>
      <c r="K271" s="654">
        <v>0</v>
      </c>
      <c r="L271" s="499"/>
      <c r="M271" s="503">
        <v>0</v>
      </c>
      <c r="N271" s="652">
        <v>0</v>
      </c>
      <c r="O271" s="652">
        <v>0</v>
      </c>
      <c r="P271" s="652">
        <v>0</v>
      </c>
      <c r="Q271" s="652">
        <v>0</v>
      </c>
      <c r="R271" s="652">
        <v>0</v>
      </c>
      <c r="S271" s="652">
        <v>0</v>
      </c>
      <c r="T271" s="652">
        <v>0</v>
      </c>
      <c r="U271" s="652">
        <v>0</v>
      </c>
      <c r="V271" s="652">
        <v>0</v>
      </c>
      <c r="W271" s="652">
        <v>0</v>
      </c>
      <c r="X271" s="652">
        <v>0</v>
      </c>
      <c r="Y271" s="653">
        <f t="shared" si="88"/>
        <v>0.71875</v>
      </c>
      <c r="Z271" s="1019">
        <f t="shared" si="89"/>
        <v>23.076923076923084</v>
      </c>
      <c r="AA271" s="669">
        <f t="shared" si="90"/>
        <v>30.000000000000004</v>
      </c>
      <c r="AB271" s="669">
        <f t="shared" si="91"/>
        <v>17.647058823529417</v>
      </c>
      <c r="AC271" s="669">
        <f t="shared" si="92"/>
        <v>6.25</v>
      </c>
      <c r="AD271" s="669">
        <f t="shared" si="93"/>
        <v>300</v>
      </c>
      <c r="AE271" s="669" t="str">
        <f t="shared" si="94"/>
        <v>n/a</v>
      </c>
      <c r="AF271" s="669" t="str">
        <f t="shared" si="95"/>
        <v>n/a</v>
      </c>
      <c r="AG271" s="669" t="str">
        <f t="shared" si="96"/>
        <v>n/a</v>
      </c>
      <c r="AH271" s="669" t="str">
        <f t="shared" si="97"/>
        <v>n/a</v>
      </c>
      <c r="AI271" s="669" t="str">
        <f t="shared" si="98"/>
        <v>n/a</v>
      </c>
      <c r="AJ271" s="669" t="str">
        <f t="shared" si="99"/>
        <v>n/a</v>
      </c>
      <c r="AK271" s="669" t="str">
        <f t="shared" si="100"/>
        <v>n/a</v>
      </c>
      <c r="AL271" s="669" t="str">
        <f t="shared" si="101"/>
        <v>n/a</v>
      </c>
      <c r="AM271" s="669" t="str">
        <f t="shared" si="102"/>
        <v>n/a</v>
      </c>
      <c r="AN271" s="669" t="str">
        <f t="shared" si="103"/>
        <v>n/a</v>
      </c>
      <c r="AO271" s="669" t="str">
        <f t="shared" si="104"/>
        <v>n/a</v>
      </c>
      <c r="AP271" s="669" t="str">
        <f t="shared" si="105"/>
        <v>n/a</v>
      </c>
      <c r="AQ271" s="669" t="str">
        <f t="shared" si="106"/>
        <v>n/a</v>
      </c>
      <c r="AR271" s="669" t="str">
        <f t="shared" si="107"/>
        <v>n/a</v>
      </c>
      <c r="AS271" s="670">
        <f t="shared" si="108"/>
        <v>75.394796380090497</v>
      </c>
      <c r="AT271" s="671">
        <f t="shared" si="109"/>
        <v>125.85820290891135</v>
      </c>
    </row>
    <row r="272" spans="1:46" ht="11.25" customHeight="1" x14ac:dyDescent="0.2">
      <c r="A272" s="501" t="s">
        <v>573</v>
      </c>
      <c r="B272" s="650" t="s">
        <v>574</v>
      </c>
      <c r="C272" s="497">
        <v>1.9</v>
      </c>
      <c r="D272" s="497">
        <v>1.42</v>
      </c>
      <c r="E272" s="498">
        <v>1.27</v>
      </c>
      <c r="F272" s="498">
        <v>1.1499999999999999</v>
      </c>
      <c r="G272" s="498">
        <v>1.03</v>
      </c>
      <c r="H272" s="498">
        <v>0.91</v>
      </c>
      <c r="I272" s="499"/>
      <c r="J272" s="498">
        <v>0.82</v>
      </c>
      <c r="K272" s="496">
        <v>0.74</v>
      </c>
      <c r="L272" s="499"/>
      <c r="M272" s="655">
        <v>0.63</v>
      </c>
      <c r="N272" s="656">
        <v>0.51</v>
      </c>
      <c r="O272" s="652">
        <v>0.48</v>
      </c>
      <c r="P272" s="656">
        <v>0.41</v>
      </c>
      <c r="Q272" s="652">
        <v>0</v>
      </c>
      <c r="R272" s="652">
        <v>0</v>
      </c>
      <c r="S272" s="652">
        <v>0</v>
      </c>
      <c r="T272" s="652">
        <v>0</v>
      </c>
      <c r="U272" s="652">
        <v>0</v>
      </c>
      <c r="V272" s="652">
        <v>0</v>
      </c>
      <c r="W272" s="652">
        <v>0</v>
      </c>
      <c r="X272" s="652">
        <v>0</v>
      </c>
      <c r="Y272" s="653">
        <f t="shared" si="88"/>
        <v>11.270000000000001</v>
      </c>
      <c r="Z272" s="1019">
        <f t="shared" si="89"/>
        <v>33.802816901408448</v>
      </c>
      <c r="AA272" s="669">
        <f t="shared" si="90"/>
        <v>11.811023622047244</v>
      </c>
      <c r="AB272" s="669">
        <f t="shared" si="91"/>
        <v>10.434782608695659</v>
      </c>
      <c r="AC272" s="669">
        <f t="shared" si="92"/>
        <v>11.650485436893199</v>
      </c>
      <c r="AD272" s="669">
        <f t="shared" si="93"/>
        <v>13.186813186813184</v>
      </c>
      <c r="AE272" s="669">
        <f t="shared" si="94"/>
        <v>10.975609756097571</v>
      </c>
      <c r="AF272" s="669">
        <f t="shared" si="95"/>
        <v>10.810810810810811</v>
      </c>
      <c r="AG272" s="669">
        <f t="shared" si="96"/>
        <v>17.460317460317466</v>
      </c>
      <c r="AH272" s="669">
        <f t="shared" si="97"/>
        <v>23.529411764705888</v>
      </c>
      <c r="AI272" s="669">
        <f t="shared" si="98"/>
        <v>6.25</v>
      </c>
      <c r="AJ272" s="669">
        <f t="shared" si="99"/>
        <v>17.073170731707311</v>
      </c>
      <c r="AK272" s="669" t="str">
        <f t="shared" si="100"/>
        <v>n/a</v>
      </c>
      <c r="AL272" s="669" t="str">
        <f t="shared" si="101"/>
        <v>n/a</v>
      </c>
      <c r="AM272" s="669" t="str">
        <f t="shared" si="102"/>
        <v>n/a</v>
      </c>
      <c r="AN272" s="669" t="str">
        <f t="shared" si="103"/>
        <v>n/a</v>
      </c>
      <c r="AO272" s="669" t="str">
        <f t="shared" si="104"/>
        <v>n/a</v>
      </c>
      <c r="AP272" s="669" t="str">
        <f t="shared" si="105"/>
        <v>n/a</v>
      </c>
      <c r="AQ272" s="669" t="str">
        <f t="shared" si="106"/>
        <v>n/a</v>
      </c>
      <c r="AR272" s="669" t="str">
        <f t="shared" si="107"/>
        <v>n/a</v>
      </c>
      <c r="AS272" s="670">
        <f t="shared" si="108"/>
        <v>15.180476570863341</v>
      </c>
      <c r="AT272" s="671">
        <f t="shared" si="109"/>
        <v>7.6949002264112147</v>
      </c>
    </row>
    <row r="273" spans="1:46" ht="11.25" customHeight="1" x14ac:dyDescent="0.2">
      <c r="A273" s="484" t="s">
        <v>4296</v>
      </c>
      <c r="B273" s="650" t="s">
        <v>4295</v>
      </c>
      <c r="C273" s="497">
        <v>1.7350000000000001</v>
      </c>
      <c r="D273" s="913">
        <v>1.58</v>
      </c>
      <c r="E273" s="913">
        <v>1.5</v>
      </c>
      <c r="F273" s="913">
        <v>1.43</v>
      </c>
      <c r="G273" s="913">
        <v>1.39</v>
      </c>
      <c r="H273" s="913">
        <v>1.36</v>
      </c>
      <c r="I273" s="913"/>
      <c r="J273" s="913">
        <v>1.31</v>
      </c>
      <c r="K273" s="650">
        <v>1.27</v>
      </c>
      <c r="L273" s="913"/>
      <c r="M273" s="650">
        <v>1.23</v>
      </c>
      <c r="N273" s="537">
        <v>1.19</v>
      </c>
      <c r="O273" s="626">
        <v>1.1399999999999999</v>
      </c>
      <c r="P273" s="626">
        <v>1.06</v>
      </c>
      <c r="Q273" s="626">
        <v>1</v>
      </c>
      <c r="R273" s="626">
        <v>0.92</v>
      </c>
      <c r="S273" s="626">
        <v>0.76</v>
      </c>
      <c r="T273" s="626">
        <v>0.87</v>
      </c>
      <c r="U273" s="626">
        <v>1.2</v>
      </c>
      <c r="V273" s="626">
        <v>1.2</v>
      </c>
      <c r="W273" s="626">
        <v>1.4350000000000001</v>
      </c>
      <c r="X273" s="626">
        <v>2.14</v>
      </c>
      <c r="Y273" s="653">
        <f t="shared" si="88"/>
        <v>25.720000000000002</v>
      </c>
      <c r="Z273" s="1019">
        <f t="shared" si="89"/>
        <v>9.8101265822784889</v>
      </c>
      <c r="AA273" s="669">
        <f t="shared" si="90"/>
        <v>5.3333333333333455</v>
      </c>
      <c r="AB273" s="669">
        <f t="shared" si="91"/>
        <v>4.8951048951048959</v>
      </c>
      <c r="AC273" s="669">
        <f t="shared" si="92"/>
        <v>2.877697841726623</v>
      </c>
      <c r="AD273" s="669">
        <f t="shared" si="93"/>
        <v>2.2058823529411686</v>
      </c>
      <c r="AE273" s="669">
        <f t="shared" si="94"/>
        <v>3.8167938931297662</v>
      </c>
      <c r="AF273" s="669">
        <f t="shared" si="95"/>
        <v>3.1496062992125928</v>
      </c>
      <c r="AG273" s="669">
        <f t="shared" si="96"/>
        <v>3.2520325203251987</v>
      </c>
      <c r="AH273" s="669">
        <f t="shared" si="97"/>
        <v>3.3613445378151363</v>
      </c>
      <c r="AI273" s="669">
        <f t="shared" si="98"/>
        <v>4.3859649122807154</v>
      </c>
      <c r="AJ273" s="669">
        <f t="shared" si="99"/>
        <v>7.5471698113207308</v>
      </c>
      <c r="AK273" s="669">
        <f t="shared" si="100"/>
        <v>6.0000000000000053</v>
      </c>
      <c r="AL273" s="669">
        <f t="shared" si="101"/>
        <v>8.6956521739130377</v>
      </c>
      <c r="AM273" s="669">
        <f t="shared" si="102"/>
        <v>21.052631578947366</v>
      </c>
      <c r="AN273" s="669">
        <f t="shared" si="103"/>
        <v>-12.643678160919535</v>
      </c>
      <c r="AO273" s="669">
        <f t="shared" si="104"/>
        <v>-27.500000000000004</v>
      </c>
      <c r="AP273" s="669">
        <f t="shared" si="105"/>
        <v>0</v>
      </c>
      <c r="AQ273" s="669">
        <f t="shared" si="106"/>
        <v>-16.376306620209068</v>
      </c>
      <c r="AR273" s="669">
        <f t="shared" si="107"/>
        <v>-32.943925233644869</v>
      </c>
      <c r="AS273" s="670">
        <f t="shared" si="108"/>
        <v>-0.16213522539181038</v>
      </c>
      <c r="AT273" s="671">
        <f t="shared" si="109"/>
        <v>13.140855101345968</v>
      </c>
    </row>
    <row r="274" spans="1:46" ht="11.25" customHeight="1" x14ac:dyDescent="0.2">
      <c r="A274" s="504" t="s">
        <v>577</v>
      </c>
      <c r="B274" s="914" t="s">
        <v>578</v>
      </c>
      <c r="C274" s="497">
        <v>0.9</v>
      </c>
      <c r="D274" s="497">
        <v>0.84</v>
      </c>
      <c r="E274" s="487">
        <v>0.8</v>
      </c>
      <c r="F274" s="487">
        <v>0.72</v>
      </c>
      <c r="G274" s="487">
        <v>0.64</v>
      </c>
      <c r="H274" s="487">
        <v>0.6</v>
      </c>
      <c r="I274" s="488"/>
      <c r="J274" s="487">
        <v>0.56000000000000005</v>
      </c>
      <c r="K274" s="485">
        <v>0.5</v>
      </c>
      <c r="L274" s="488"/>
      <c r="M274" s="491">
        <v>0.4</v>
      </c>
      <c r="N274" s="493">
        <v>0.38</v>
      </c>
      <c r="O274" s="493">
        <v>0.32</v>
      </c>
      <c r="P274" s="493">
        <v>0.28000000000000003</v>
      </c>
      <c r="Q274" s="493">
        <v>0.22</v>
      </c>
      <c r="R274" s="493">
        <v>0.15</v>
      </c>
      <c r="S274" s="493">
        <v>0.11</v>
      </c>
      <c r="T274" s="493">
        <v>0.08</v>
      </c>
      <c r="U274" s="493">
        <v>0.06</v>
      </c>
      <c r="V274" s="493">
        <v>0.05</v>
      </c>
      <c r="W274" s="493">
        <v>3.5000000000000003E-2</v>
      </c>
      <c r="X274" s="493">
        <v>1.2500000000000001E-2</v>
      </c>
      <c r="Y274" s="653">
        <f t="shared" si="88"/>
        <v>7.6575000000000015</v>
      </c>
      <c r="Z274" s="1019">
        <f t="shared" si="89"/>
        <v>7.1428571428571397</v>
      </c>
      <c r="AA274" s="669">
        <f t="shared" si="90"/>
        <v>4.9999999999999822</v>
      </c>
      <c r="AB274" s="669">
        <f t="shared" si="91"/>
        <v>11.111111111111116</v>
      </c>
      <c r="AC274" s="669">
        <f t="shared" si="92"/>
        <v>12.5</v>
      </c>
      <c r="AD274" s="669">
        <f t="shared" si="93"/>
        <v>6.6666666666666652</v>
      </c>
      <c r="AE274" s="669">
        <f t="shared" si="94"/>
        <v>7.1428571428571397</v>
      </c>
      <c r="AF274" s="669">
        <f t="shared" si="95"/>
        <v>12.000000000000011</v>
      </c>
      <c r="AG274" s="669">
        <f t="shared" si="96"/>
        <v>25</v>
      </c>
      <c r="AH274" s="669">
        <f t="shared" si="97"/>
        <v>5.2631578947368363</v>
      </c>
      <c r="AI274" s="669">
        <f t="shared" si="98"/>
        <v>18.75</v>
      </c>
      <c r="AJ274" s="669">
        <f t="shared" si="99"/>
        <v>14.285714285714279</v>
      </c>
      <c r="AK274" s="669">
        <f t="shared" si="100"/>
        <v>27.272727272727295</v>
      </c>
      <c r="AL274" s="669">
        <f t="shared" si="101"/>
        <v>46.666666666666679</v>
      </c>
      <c r="AM274" s="669">
        <f t="shared" si="102"/>
        <v>36.363636363636353</v>
      </c>
      <c r="AN274" s="669">
        <f t="shared" si="103"/>
        <v>37.5</v>
      </c>
      <c r="AO274" s="669">
        <f t="shared" si="104"/>
        <v>33.33333333333335</v>
      </c>
      <c r="AP274" s="669">
        <f t="shared" si="105"/>
        <v>19.999999999999996</v>
      </c>
      <c r="AQ274" s="669">
        <f t="shared" si="106"/>
        <v>42.857142857142861</v>
      </c>
      <c r="AR274" s="669">
        <f t="shared" si="107"/>
        <v>180.00000000000003</v>
      </c>
      <c r="AS274" s="670">
        <f t="shared" si="108"/>
        <v>28.887151091444725</v>
      </c>
      <c r="AT274" s="671">
        <f t="shared" si="109"/>
        <v>38.977660150398293</v>
      </c>
    </row>
    <row r="275" spans="1:46" ht="11.25" customHeight="1" x14ac:dyDescent="0.2">
      <c r="A275" s="501" t="s">
        <v>1171</v>
      </c>
      <c r="B275" s="650" t="s">
        <v>1172</v>
      </c>
      <c r="C275" s="497">
        <v>1.24</v>
      </c>
      <c r="D275" s="653">
        <v>1.1599999999999999</v>
      </c>
      <c r="E275" s="498">
        <v>1</v>
      </c>
      <c r="F275" s="498">
        <v>0.84</v>
      </c>
      <c r="G275" s="498">
        <v>0.66</v>
      </c>
      <c r="H275" s="498">
        <v>0.56000000000000005</v>
      </c>
      <c r="I275" s="499"/>
      <c r="J275" s="533">
        <v>0.44</v>
      </c>
      <c r="K275" s="536">
        <v>0.28000000000000003</v>
      </c>
      <c r="L275" s="599"/>
      <c r="M275" s="655">
        <v>0.28000000000000003</v>
      </c>
      <c r="N275" s="652">
        <v>0</v>
      </c>
      <c r="O275" s="652">
        <v>0</v>
      </c>
      <c r="P275" s="652">
        <v>0</v>
      </c>
      <c r="Q275" s="652">
        <v>0</v>
      </c>
      <c r="R275" s="652">
        <v>0</v>
      </c>
      <c r="S275" s="652">
        <v>0</v>
      </c>
      <c r="T275" s="652">
        <v>0</v>
      </c>
      <c r="U275" s="652">
        <v>0</v>
      </c>
      <c r="V275" s="652">
        <v>0</v>
      </c>
      <c r="W275" s="652">
        <v>0</v>
      </c>
      <c r="X275" s="652">
        <v>0</v>
      </c>
      <c r="Y275" s="653">
        <f t="shared" si="88"/>
        <v>6.4600000000000017</v>
      </c>
      <c r="Z275" s="1019">
        <f t="shared" si="89"/>
        <v>6.8965517241379448</v>
      </c>
      <c r="AA275" s="669">
        <f t="shared" si="90"/>
        <v>15.999999999999993</v>
      </c>
      <c r="AB275" s="669">
        <f t="shared" si="91"/>
        <v>19.047619047619047</v>
      </c>
      <c r="AC275" s="669">
        <f t="shared" si="92"/>
        <v>27.27272727272727</v>
      </c>
      <c r="AD275" s="669">
        <f t="shared" si="93"/>
        <v>17.857142857142861</v>
      </c>
      <c r="AE275" s="669">
        <f t="shared" si="94"/>
        <v>27.272727272727295</v>
      </c>
      <c r="AF275" s="669">
        <f t="shared" si="95"/>
        <v>57.142857142857139</v>
      </c>
      <c r="AG275" s="669">
        <f t="shared" si="96"/>
        <v>0</v>
      </c>
      <c r="AH275" s="669" t="str">
        <f t="shared" si="97"/>
        <v>n/a</v>
      </c>
      <c r="AI275" s="669" t="str">
        <f t="shared" si="98"/>
        <v>n/a</v>
      </c>
      <c r="AJ275" s="669" t="str">
        <f t="shared" si="99"/>
        <v>n/a</v>
      </c>
      <c r="AK275" s="669" t="str">
        <f t="shared" si="100"/>
        <v>n/a</v>
      </c>
      <c r="AL275" s="669" t="str">
        <f t="shared" si="101"/>
        <v>n/a</v>
      </c>
      <c r="AM275" s="669" t="str">
        <f t="shared" si="102"/>
        <v>n/a</v>
      </c>
      <c r="AN275" s="669" t="str">
        <f t="shared" si="103"/>
        <v>n/a</v>
      </c>
      <c r="AO275" s="669" t="str">
        <f t="shared" si="104"/>
        <v>n/a</v>
      </c>
      <c r="AP275" s="669" t="str">
        <f t="shared" si="105"/>
        <v>n/a</v>
      </c>
      <c r="AQ275" s="669" t="str">
        <f t="shared" si="106"/>
        <v>n/a</v>
      </c>
      <c r="AR275" s="669" t="str">
        <f t="shared" si="107"/>
        <v>n/a</v>
      </c>
      <c r="AS275" s="670">
        <f t="shared" si="108"/>
        <v>21.436203164651445</v>
      </c>
      <c r="AT275" s="671">
        <f t="shared" si="109"/>
        <v>17.163394383694872</v>
      </c>
    </row>
    <row r="276" spans="1:46" ht="11.25" customHeight="1" x14ac:dyDescent="0.2">
      <c r="A276" s="501" t="s">
        <v>1173</v>
      </c>
      <c r="B276" s="650" t="s">
        <v>1174</v>
      </c>
      <c r="C276" s="497">
        <v>0.52</v>
      </c>
      <c r="D276" s="653">
        <v>0.42</v>
      </c>
      <c r="E276" s="498">
        <v>0.36</v>
      </c>
      <c r="F276" s="498">
        <v>0.3</v>
      </c>
      <c r="G276" s="498">
        <v>0.25</v>
      </c>
      <c r="H276" s="498">
        <v>0.15</v>
      </c>
      <c r="I276" s="499"/>
      <c r="J276" s="502">
        <v>0</v>
      </c>
      <c r="K276" s="654">
        <v>0</v>
      </c>
      <c r="L276" s="499"/>
      <c r="M276" s="503">
        <v>0</v>
      </c>
      <c r="N276" s="652">
        <v>0</v>
      </c>
      <c r="O276" s="652">
        <v>0</v>
      </c>
      <c r="P276" s="652">
        <v>0</v>
      </c>
      <c r="Q276" s="652">
        <v>0</v>
      </c>
      <c r="R276" s="652">
        <v>0</v>
      </c>
      <c r="S276" s="652">
        <v>0</v>
      </c>
      <c r="T276" s="652">
        <v>0</v>
      </c>
      <c r="U276" s="652">
        <v>0</v>
      </c>
      <c r="V276" s="652">
        <v>0</v>
      </c>
      <c r="W276" s="652">
        <v>0</v>
      </c>
      <c r="X276" s="652">
        <v>0</v>
      </c>
      <c r="Y276" s="653">
        <f t="shared" si="88"/>
        <v>1.9999999999999998</v>
      </c>
      <c r="Z276" s="1019">
        <f t="shared" si="89"/>
        <v>23.809523809523814</v>
      </c>
      <c r="AA276" s="669">
        <f t="shared" si="90"/>
        <v>16.666666666666675</v>
      </c>
      <c r="AB276" s="669">
        <f t="shared" si="91"/>
        <v>19.999999999999996</v>
      </c>
      <c r="AC276" s="669">
        <f t="shared" si="92"/>
        <v>19.999999999999996</v>
      </c>
      <c r="AD276" s="669">
        <f t="shared" si="93"/>
        <v>66.666666666666671</v>
      </c>
      <c r="AE276" s="669" t="str">
        <f t="shared" si="94"/>
        <v>n/a</v>
      </c>
      <c r="AF276" s="669" t="str">
        <f t="shared" si="95"/>
        <v>n/a</v>
      </c>
      <c r="AG276" s="669" t="str">
        <f t="shared" si="96"/>
        <v>n/a</v>
      </c>
      <c r="AH276" s="669" t="str">
        <f t="shared" si="97"/>
        <v>n/a</v>
      </c>
      <c r="AI276" s="669" t="str">
        <f t="shared" si="98"/>
        <v>n/a</v>
      </c>
      <c r="AJ276" s="669" t="str">
        <f t="shared" si="99"/>
        <v>n/a</v>
      </c>
      <c r="AK276" s="669" t="str">
        <f t="shared" si="100"/>
        <v>n/a</v>
      </c>
      <c r="AL276" s="669" t="str">
        <f t="shared" si="101"/>
        <v>n/a</v>
      </c>
      <c r="AM276" s="669" t="str">
        <f t="shared" si="102"/>
        <v>n/a</v>
      </c>
      <c r="AN276" s="669" t="str">
        <f t="shared" si="103"/>
        <v>n/a</v>
      </c>
      <c r="AO276" s="669" t="str">
        <f t="shared" si="104"/>
        <v>n/a</v>
      </c>
      <c r="AP276" s="669" t="str">
        <f t="shared" si="105"/>
        <v>n/a</v>
      </c>
      <c r="AQ276" s="669" t="str">
        <f t="shared" si="106"/>
        <v>n/a</v>
      </c>
      <c r="AR276" s="669" t="str">
        <f t="shared" si="107"/>
        <v>n/a</v>
      </c>
      <c r="AS276" s="670">
        <f t="shared" si="108"/>
        <v>29.428571428571434</v>
      </c>
      <c r="AT276" s="671">
        <f t="shared" si="109"/>
        <v>20.969689820225344</v>
      </c>
    </row>
    <row r="277" spans="1:46" ht="11.25" customHeight="1" x14ac:dyDescent="0.2">
      <c r="A277" s="500" t="s">
        <v>1175</v>
      </c>
      <c r="B277" s="650" t="s">
        <v>1176</v>
      </c>
      <c r="C277" s="497">
        <v>3.36</v>
      </c>
      <c r="D277" s="524">
        <v>3.12</v>
      </c>
      <c r="E277" s="498">
        <v>2.93</v>
      </c>
      <c r="F277" s="498">
        <v>2.2400000000000002</v>
      </c>
      <c r="G277" s="498">
        <v>1.81</v>
      </c>
      <c r="H277" s="498">
        <v>1.45</v>
      </c>
      <c r="I277" s="499"/>
      <c r="J277" s="498">
        <v>0.79</v>
      </c>
      <c r="K277" s="496">
        <v>0.56000000000000005</v>
      </c>
      <c r="L277" s="499"/>
      <c r="M277" s="655">
        <v>0.4</v>
      </c>
      <c r="N277" s="652">
        <v>0.38</v>
      </c>
      <c r="O277" s="656">
        <v>1</v>
      </c>
      <c r="P277" s="656">
        <v>0.9325</v>
      </c>
      <c r="Q277" s="652">
        <v>0.91</v>
      </c>
      <c r="R277" s="656">
        <v>0.91</v>
      </c>
      <c r="S277" s="656">
        <v>0.33879999999999999</v>
      </c>
      <c r="T277" s="652">
        <v>0</v>
      </c>
      <c r="U277" s="652">
        <v>0</v>
      </c>
      <c r="V277" s="652">
        <v>0</v>
      </c>
      <c r="W277" s="652">
        <v>0</v>
      </c>
      <c r="X277" s="652">
        <v>0</v>
      </c>
      <c r="Y277" s="653">
        <f t="shared" si="88"/>
        <v>21.131299999999996</v>
      </c>
      <c r="Z277" s="1019">
        <f t="shared" si="89"/>
        <v>7.6923076923076872</v>
      </c>
      <c r="AA277" s="669">
        <f t="shared" si="90"/>
        <v>6.4846416382252636</v>
      </c>
      <c r="AB277" s="669">
        <f t="shared" si="91"/>
        <v>30.80357142857142</v>
      </c>
      <c r="AC277" s="669">
        <f t="shared" si="92"/>
        <v>23.756906077348084</v>
      </c>
      <c r="AD277" s="669">
        <f t="shared" si="93"/>
        <v>24.827586206896555</v>
      </c>
      <c r="AE277" s="669">
        <f t="shared" si="94"/>
        <v>83.544303797468331</v>
      </c>
      <c r="AF277" s="669">
        <f t="shared" si="95"/>
        <v>41.071428571428555</v>
      </c>
      <c r="AG277" s="669">
        <f t="shared" si="96"/>
        <v>40.000000000000014</v>
      </c>
      <c r="AH277" s="669">
        <f t="shared" si="97"/>
        <v>5.2631578947368363</v>
      </c>
      <c r="AI277" s="669">
        <f t="shared" si="98"/>
        <v>-62</v>
      </c>
      <c r="AJ277" s="669">
        <f t="shared" si="99"/>
        <v>7.2386058981233292</v>
      </c>
      <c r="AK277" s="669">
        <f t="shared" si="100"/>
        <v>2.4725274725274637</v>
      </c>
      <c r="AL277" s="669">
        <f t="shared" si="101"/>
        <v>0</v>
      </c>
      <c r="AM277" s="669">
        <f t="shared" si="102"/>
        <v>168.59504132231407</v>
      </c>
      <c r="AN277" s="669" t="str">
        <f t="shared" si="103"/>
        <v>n/a</v>
      </c>
      <c r="AO277" s="669" t="str">
        <f t="shared" si="104"/>
        <v>n/a</v>
      </c>
      <c r="AP277" s="669" t="str">
        <f t="shared" si="105"/>
        <v>n/a</v>
      </c>
      <c r="AQ277" s="669" t="str">
        <f t="shared" si="106"/>
        <v>n/a</v>
      </c>
      <c r="AR277" s="669" t="str">
        <f t="shared" si="107"/>
        <v>n/a</v>
      </c>
      <c r="AS277" s="670">
        <f t="shared" si="108"/>
        <v>27.125005571424829</v>
      </c>
      <c r="AT277" s="671">
        <f t="shared" si="109"/>
        <v>51.553684765827278</v>
      </c>
    </row>
    <row r="278" spans="1:46" ht="11.25" customHeight="1" x14ac:dyDescent="0.2">
      <c r="A278" s="501" t="s">
        <v>1169</v>
      </c>
      <c r="B278" s="650" t="s">
        <v>1170</v>
      </c>
      <c r="C278" s="497">
        <v>3.85</v>
      </c>
      <c r="D278" s="486">
        <v>3.4000000000000004</v>
      </c>
      <c r="E278" s="498">
        <v>2.85</v>
      </c>
      <c r="F278" s="498">
        <v>2.2000000000000002</v>
      </c>
      <c r="G278" s="498">
        <v>1.55</v>
      </c>
      <c r="H278" s="498">
        <v>1.1000000000000001</v>
      </c>
      <c r="I278" s="499"/>
      <c r="J278" s="498">
        <v>0.5</v>
      </c>
      <c r="K278" s="654">
        <v>0</v>
      </c>
      <c r="L278" s="499"/>
      <c r="M278" s="503">
        <v>0</v>
      </c>
      <c r="N278" s="652">
        <v>0</v>
      </c>
      <c r="O278" s="652">
        <v>2</v>
      </c>
      <c r="P278" s="656">
        <v>4</v>
      </c>
      <c r="Q278" s="656">
        <v>1</v>
      </c>
      <c r="R278" s="652">
        <v>0</v>
      </c>
      <c r="S278" s="652">
        <v>0</v>
      </c>
      <c r="T278" s="652">
        <v>0</v>
      </c>
      <c r="U278" s="652">
        <v>0</v>
      </c>
      <c r="V278" s="652">
        <v>0</v>
      </c>
      <c r="W278" s="652">
        <v>0</v>
      </c>
      <c r="X278" s="652">
        <v>0</v>
      </c>
      <c r="Y278" s="653">
        <f t="shared" si="88"/>
        <v>22.450000000000003</v>
      </c>
      <c r="Z278" s="1019">
        <f t="shared" si="89"/>
        <v>13.235294117647056</v>
      </c>
      <c r="AA278" s="669">
        <f t="shared" si="90"/>
        <v>19.298245614035103</v>
      </c>
      <c r="AB278" s="669">
        <f t="shared" si="91"/>
        <v>29.54545454545454</v>
      </c>
      <c r="AC278" s="669">
        <f t="shared" si="92"/>
        <v>41.935483870967751</v>
      </c>
      <c r="AD278" s="669">
        <f t="shared" si="93"/>
        <v>40.909090909090892</v>
      </c>
      <c r="AE278" s="669">
        <f t="shared" si="94"/>
        <v>120.00000000000001</v>
      </c>
      <c r="AF278" s="669" t="str">
        <f t="shared" si="95"/>
        <v>n/a</v>
      </c>
      <c r="AG278" s="669" t="str">
        <f t="shared" si="96"/>
        <v>n/a</v>
      </c>
      <c r="AH278" s="669" t="str">
        <f t="shared" si="97"/>
        <v>n/a</v>
      </c>
      <c r="AI278" s="669">
        <f t="shared" si="98"/>
        <v>-100</v>
      </c>
      <c r="AJ278" s="669">
        <f t="shared" si="99"/>
        <v>-50</v>
      </c>
      <c r="AK278" s="669">
        <f t="shared" si="100"/>
        <v>300</v>
      </c>
      <c r="AL278" s="669" t="str">
        <f t="shared" si="101"/>
        <v>n/a</v>
      </c>
      <c r="AM278" s="669" t="str">
        <f t="shared" si="102"/>
        <v>n/a</v>
      </c>
      <c r="AN278" s="669" t="str">
        <f t="shared" si="103"/>
        <v>n/a</v>
      </c>
      <c r="AO278" s="669" t="str">
        <f t="shared" si="104"/>
        <v>n/a</v>
      </c>
      <c r="AP278" s="669" t="str">
        <f t="shared" si="105"/>
        <v>n/a</v>
      </c>
      <c r="AQ278" s="669" t="str">
        <f t="shared" si="106"/>
        <v>n/a</v>
      </c>
      <c r="AR278" s="669" t="str">
        <f t="shared" si="107"/>
        <v>n/a</v>
      </c>
      <c r="AS278" s="670">
        <f t="shared" si="108"/>
        <v>46.102618784132815</v>
      </c>
      <c r="AT278" s="671">
        <f t="shared" si="109"/>
        <v>113.26054287359001</v>
      </c>
    </row>
    <row r="279" spans="1:46" ht="11.25" customHeight="1" x14ac:dyDescent="0.2">
      <c r="A279" s="519" t="s">
        <v>1190</v>
      </c>
      <c r="B279" s="507" t="s">
        <v>1191</v>
      </c>
      <c r="C279" s="497">
        <v>1.6</v>
      </c>
      <c r="D279" s="518">
        <v>1.44</v>
      </c>
      <c r="E279" s="513">
        <v>1.2</v>
      </c>
      <c r="F279" s="513">
        <v>1</v>
      </c>
      <c r="G279" s="513">
        <v>0.84</v>
      </c>
      <c r="H279" s="513">
        <v>0.48</v>
      </c>
      <c r="I279" s="514"/>
      <c r="J279" s="513">
        <v>0.3</v>
      </c>
      <c r="K279" s="515">
        <v>0.24</v>
      </c>
      <c r="L279" s="514"/>
      <c r="M279" s="510">
        <v>0.12</v>
      </c>
      <c r="N279" s="517">
        <v>0</v>
      </c>
      <c r="O279" s="517">
        <v>0</v>
      </c>
      <c r="P279" s="517">
        <v>0</v>
      </c>
      <c r="Q279" s="517">
        <v>0</v>
      </c>
      <c r="R279" s="517">
        <v>0</v>
      </c>
      <c r="S279" s="517">
        <v>0</v>
      </c>
      <c r="T279" s="517">
        <v>0</v>
      </c>
      <c r="U279" s="517">
        <v>0</v>
      </c>
      <c r="V279" s="517">
        <v>0</v>
      </c>
      <c r="W279" s="517">
        <v>0</v>
      </c>
      <c r="X279" s="517">
        <v>0</v>
      </c>
      <c r="Y279" s="653">
        <f t="shared" si="88"/>
        <v>7.2200000000000006</v>
      </c>
      <c r="Z279" s="1019">
        <f t="shared" si="89"/>
        <v>11.111111111111116</v>
      </c>
      <c r="AA279" s="669">
        <f t="shared" si="90"/>
        <v>19.999999999999996</v>
      </c>
      <c r="AB279" s="669">
        <f t="shared" si="91"/>
        <v>19.999999999999996</v>
      </c>
      <c r="AC279" s="669">
        <f t="shared" si="92"/>
        <v>19.047619047619047</v>
      </c>
      <c r="AD279" s="669">
        <f t="shared" si="93"/>
        <v>75</v>
      </c>
      <c r="AE279" s="669">
        <f t="shared" si="94"/>
        <v>60.000000000000007</v>
      </c>
      <c r="AF279" s="669">
        <f t="shared" si="95"/>
        <v>25</v>
      </c>
      <c r="AG279" s="669">
        <f t="shared" si="96"/>
        <v>100</v>
      </c>
      <c r="AH279" s="669" t="str">
        <f t="shared" si="97"/>
        <v>n/a</v>
      </c>
      <c r="AI279" s="669" t="str">
        <f t="shared" si="98"/>
        <v>n/a</v>
      </c>
      <c r="AJ279" s="669" t="str">
        <f t="shared" si="99"/>
        <v>n/a</v>
      </c>
      <c r="AK279" s="669" t="str">
        <f t="shared" si="100"/>
        <v>n/a</v>
      </c>
      <c r="AL279" s="669" t="str">
        <f t="shared" si="101"/>
        <v>n/a</v>
      </c>
      <c r="AM279" s="669" t="str">
        <f t="shared" si="102"/>
        <v>n/a</v>
      </c>
      <c r="AN279" s="669" t="str">
        <f t="shared" si="103"/>
        <v>n/a</v>
      </c>
      <c r="AO279" s="669" t="str">
        <f t="shared" si="104"/>
        <v>n/a</v>
      </c>
      <c r="AP279" s="669" t="str">
        <f t="shared" si="105"/>
        <v>n/a</v>
      </c>
      <c r="AQ279" s="669" t="str">
        <f t="shared" si="106"/>
        <v>n/a</v>
      </c>
      <c r="AR279" s="669" t="str">
        <f t="shared" si="107"/>
        <v>n/a</v>
      </c>
      <c r="AS279" s="670">
        <f t="shared" si="108"/>
        <v>41.269841269841272</v>
      </c>
      <c r="AT279" s="671">
        <f t="shared" si="109"/>
        <v>32.755959531933215</v>
      </c>
    </row>
    <row r="280" spans="1:46" ht="11.25" customHeight="1" x14ac:dyDescent="0.2">
      <c r="A280" s="500" t="s">
        <v>584</v>
      </c>
      <c r="B280" s="650" t="s">
        <v>585</v>
      </c>
      <c r="C280" s="497">
        <v>1.54</v>
      </c>
      <c r="D280" s="653">
        <v>1.28</v>
      </c>
      <c r="E280" s="498">
        <v>1.2</v>
      </c>
      <c r="F280" s="498">
        <v>1.1200000000000001</v>
      </c>
      <c r="G280" s="502">
        <v>1</v>
      </c>
      <c r="H280" s="498">
        <v>0.8</v>
      </c>
      <c r="I280" s="499"/>
      <c r="J280" s="498">
        <v>0.74</v>
      </c>
      <c r="K280" s="496">
        <v>0.52500000000000002</v>
      </c>
      <c r="L280" s="499"/>
      <c r="M280" s="655">
        <v>0.42</v>
      </c>
      <c r="N280" s="656">
        <v>0.36</v>
      </c>
      <c r="O280" s="656">
        <v>0.26</v>
      </c>
      <c r="P280" s="656">
        <v>0.22</v>
      </c>
      <c r="Q280" s="656">
        <v>0.2</v>
      </c>
      <c r="R280" s="656">
        <v>0.155</v>
      </c>
      <c r="S280" s="656">
        <v>0.1</v>
      </c>
      <c r="T280" s="656">
        <v>5.2499999999999998E-2</v>
      </c>
      <c r="U280" s="656">
        <v>1.2500000000000001E-2</v>
      </c>
      <c r="V280" s="656">
        <v>1.1299999999999999E-2</v>
      </c>
      <c r="W280" s="656">
        <v>0.01</v>
      </c>
      <c r="X280" s="656">
        <v>1.2999999999999999E-3</v>
      </c>
      <c r="Y280" s="653">
        <f t="shared" si="88"/>
        <v>10.007599999999998</v>
      </c>
      <c r="Z280" s="1019">
        <f t="shared" si="89"/>
        <v>20.3125</v>
      </c>
      <c r="AA280" s="669">
        <f t="shared" si="90"/>
        <v>6.6666666666666652</v>
      </c>
      <c r="AB280" s="669">
        <f t="shared" si="91"/>
        <v>7.1428571428571397</v>
      </c>
      <c r="AC280" s="669">
        <f t="shared" si="92"/>
        <v>12.000000000000011</v>
      </c>
      <c r="AD280" s="669">
        <f t="shared" si="93"/>
        <v>25</v>
      </c>
      <c r="AE280" s="669">
        <f t="shared" si="94"/>
        <v>8.1081081081081141</v>
      </c>
      <c r="AF280" s="669">
        <f t="shared" si="95"/>
        <v>40.952380952380942</v>
      </c>
      <c r="AG280" s="669">
        <f t="shared" si="96"/>
        <v>25</v>
      </c>
      <c r="AH280" s="669">
        <f t="shared" si="97"/>
        <v>16.666666666666675</v>
      </c>
      <c r="AI280" s="669">
        <f t="shared" si="98"/>
        <v>38.46153846153846</v>
      </c>
      <c r="AJ280" s="669">
        <f t="shared" si="99"/>
        <v>18.181818181818187</v>
      </c>
      <c r="AK280" s="669">
        <f t="shared" si="100"/>
        <v>9.9999999999999858</v>
      </c>
      <c r="AL280" s="669">
        <f t="shared" si="101"/>
        <v>29.032258064516149</v>
      </c>
      <c r="AM280" s="669">
        <f t="shared" si="102"/>
        <v>54.999999999999986</v>
      </c>
      <c r="AN280" s="669">
        <f t="shared" si="103"/>
        <v>90.476190476190482</v>
      </c>
      <c r="AO280" s="669">
        <f t="shared" si="104"/>
        <v>319.99999999999994</v>
      </c>
      <c r="AP280" s="669">
        <f t="shared" si="105"/>
        <v>10.619469026548689</v>
      </c>
      <c r="AQ280" s="669">
        <f t="shared" si="106"/>
        <v>12.999999999999989</v>
      </c>
      <c r="AR280" s="669">
        <f t="shared" si="107"/>
        <v>669.23076923076928</v>
      </c>
      <c r="AS280" s="670">
        <f t="shared" si="108"/>
        <v>74.518485419897942</v>
      </c>
      <c r="AT280" s="671">
        <f t="shared" si="109"/>
        <v>160.36951559954844</v>
      </c>
    </row>
    <row r="281" spans="1:46" ht="11.25" customHeight="1" x14ac:dyDescent="0.2">
      <c r="A281" s="501" t="s">
        <v>1228</v>
      </c>
      <c r="B281" s="650" t="s">
        <v>1229</v>
      </c>
      <c r="C281" s="497">
        <v>0.8</v>
      </c>
      <c r="D281" s="653">
        <v>0.72</v>
      </c>
      <c r="E281" s="498">
        <v>0.64</v>
      </c>
      <c r="F281" s="498">
        <v>0.56000000000000005</v>
      </c>
      <c r="G281" s="498">
        <v>0.48</v>
      </c>
      <c r="H281" s="498">
        <v>0.3</v>
      </c>
      <c r="I281" s="499"/>
      <c r="J281" s="502">
        <v>0</v>
      </c>
      <c r="K281" s="654">
        <v>0</v>
      </c>
      <c r="L281" s="499"/>
      <c r="M281" s="503">
        <v>0</v>
      </c>
      <c r="N281" s="652">
        <v>0</v>
      </c>
      <c r="O281" s="652">
        <v>0</v>
      </c>
      <c r="P281" s="652">
        <v>0</v>
      </c>
      <c r="Q281" s="652">
        <v>0</v>
      </c>
      <c r="R281" s="652">
        <v>0</v>
      </c>
      <c r="S281" s="652">
        <v>0</v>
      </c>
      <c r="T281" s="652">
        <v>0</v>
      </c>
      <c r="U281" s="652">
        <v>0</v>
      </c>
      <c r="V281" s="652">
        <v>0</v>
      </c>
      <c r="W281" s="652">
        <v>0</v>
      </c>
      <c r="X281" s="652">
        <v>0</v>
      </c>
      <c r="Y281" s="653">
        <f t="shared" si="88"/>
        <v>3.5</v>
      </c>
      <c r="Z281" s="1019">
        <f t="shared" si="89"/>
        <v>11.111111111111116</v>
      </c>
      <c r="AA281" s="669">
        <f t="shared" si="90"/>
        <v>12.5</v>
      </c>
      <c r="AB281" s="669">
        <f t="shared" si="91"/>
        <v>14.285714285714279</v>
      </c>
      <c r="AC281" s="669">
        <f t="shared" si="92"/>
        <v>16.666666666666675</v>
      </c>
      <c r="AD281" s="669">
        <f t="shared" si="93"/>
        <v>60.000000000000007</v>
      </c>
      <c r="AE281" s="669" t="str">
        <f t="shared" si="94"/>
        <v>n/a</v>
      </c>
      <c r="AF281" s="669" t="str">
        <f t="shared" si="95"/>
        <v>n/a</v>
      </c>
      <c r="AG281" s="669" t="str">
        <f t="shared" si="96"/>
        <v>n/a</v>
      </c>
      <c r="AH281" s="669" t="str">
        <f t="shared" si="97"/>
        <v>n/a</v>
      </c>
      <c r="AI281" s="669" t="str">
        <f t="shared" si="98"/>
        <v>n/a</v>
      </c>
      <c r="AJ281" s="669" t="str">
        <f t="shared" si="99"/>
        <v>n/a</v>
      </c>
      <c r="AK281" s="669" t="str">
        <f t="shared" si="100"/>
        <v>n/a</v>
      </c>
      <c r="AL281" s="669" t="str">
        <f t="shared" si="101"/>
        <v>n/a</v>
      </c>
      <c r="AM281" s="669" t="str">
        <f t="shared" si="102"/>
        <v>n/a</v>
      </c>
      <c r="AN281" s="669" t="str">
        <f t="shared" si="103"/>
        <v>n/a</v>
      </c>
      <c r="AO281" s="669" t="str">
        <f t="shared" si="104"/>
        <v>n/a</v>
      </c>
      <c r="AP281" s="669" t="str">
        <f t="shared" si="105"/>
        <v>n/a</v>
      </c>
      <c r="AQ281" s="669" t="str">
        <f t="shared" si="106"/>
        <v>n/a</v>
      </c>
      <c r="AR281" s="669" t="str">
        <f t="shared" si="107"/>
        <v>n/a</v>
      </c>
      <c r="AS281" s="670">
        <f t="shared" si="108"/>
        <v>22.912698412698415</v>
      </c>
      <c r="AT281" s="671">
        <f t="shared" si="109"/>
        <v>20.836311200629627</v>
      </c>
    </row>
    <row r="282" spans="1:46" ht="11.25" customHeight="1" x14ac:dyDescent="0.2">
      <c r="A282" s="501" t="s">
        <v>1194</v>
      </c>
      <c r="B282" s="650" t="s">
        <v>1195</v>
      </c>
      <c r="C282" s="497">
        <v>0.56000000000000005</v>
      </c>
      <c r="D282" s="653">
        <v>0.52</v>
      </c>
      <c r="E282" s="498">
        <v>0.48</v>
      </c>
      <c r="F282" s="498">
        <v>0.44</v>
      </c>
      <c r="G282" s="498">
        <v>0.42</v>
      </c>
      <c r="H282" s="498">
        <v>0.28000000000000003</v>
      </c>
      <c r="I282" s="499"/>
      <c r="J282" s="502">
        <v>0.14000000000000001</v>
      </c>
      <c r="K282" s="654">
        <v>0.14000000000000001</v>
      </c>
      <c r="L282" s="499"/>
      <c r="M282" s="503">
        <v>0.14000000000000001</v>
      </c>
      <c r="N282" s="656">
        <v>0.14000000000000001</v>
      </c>
      <c r="O282" s="656">
        <v>0.13750000000000001</v>
      </c>
      <c r="P282" s="656">
        <v>0.1275</v>
      </c>
      <c r="Q282" s="656">
        <v>0.12</v>
      </c>
      <c r="R282" s="652">
        <v>0</v>
      </c>
      <c r="S282" s="652">
        <v>0</v>
      </c>
      <c r="T282" s="652">
        <v>0</v>
      </c>
      <c r="U282" s="652">
        <v>0</v>
      </c>
      <c r="V282" s="652">
        <v>0</v>
      </c>
      <c r="W282" s="652">
        <v>0</v>
      </c>
      <c r="X282" s="652">
        <v>0</v>
      </c>
      <c r="Y282" s="653">
        <f t="shared" si="88"/>
        <v>3.6450000000000009</v>
      </c>
      <c r="Z282" s="1019">
        <f t="shared" si="89"/>
        <v>7.6923076923077094</v>
      </c>
      <c r="AA282" s="669">
        <f t="shared" si="90"/>
        <v>8.3333333333333481</v>
      </c>
      <c r="AB282" s="669">
        <f t="shared" si="91"/>
        <v>9.0909090909090828</v>
      </c>
      <c r="AC282" s="669">
        <f t="shared" si="92"/>
        <v>4.7619047619047672</v>
      </c>
      <c r="AD282" s="669">
        <f t="shared" si="93"/>
        <v>49.999999999999979</v>
      </c>
      <c r="AE282" s="669">
        <f t="shared" si="94"/>
        <v>100</v>
      </c>
      <c r="AF282" s="669">
        <f t="shared" si="95"/>
        <v>0</v>
      </c>
      <c r="AG282" s="669">
        <f t="shared" si="96"/>
        <v>0</v>
      </c>
      <c r="AH282" s="669">
        <f t="shared" si="97"/>
        <v>0</v>
      </c>
      <c r="AI282" s="669">
        <f t="shared" si="98"/>
        <v>1.8181818181818299</v>
      </c>
      <c r="AJ282" s="669">
        <f t="shared" si="99"/>
        <v>7.8431372549019773</v>
      </c>
      <c r="AK282" s="669">
        <f t="shared" si="100"/>
        <v>6.25</v>
      </c>
      <c r="AL282" s="669" t="str">
        <f t="shared" si="101"/>
        <v>n/a</v>
      </c>
      <c r="AM282" s="669" t="str">
        <f t="shared" si="102"/>
        <v>n/a</v>
      </c>
      <c r="AN282" s="669" t="str">
        <f t="shared" si="103"/>
        <v>n/a</v>
      </c>
      <c r="AO282" s="669" t="str">
        <f t="shared" si="104"/>
        <v>n/a</v>
      </c>
      <c r="AP282" s="669" t="str">
        <f t="shared" si="105"/>
        <v>n/a</v>
      </c>
      <c r="AQ282" s="669" t="str">
        <f t="shared" si="106"/>
        <v>n/a</v>
      </c>
      <c r="AR282" s="669" t="str">
        <f t="shared" si="107"/>
        <v>n/a</v>
      </c>
      <c r="AS282" s="670">
        <f t="shared" si="108"/>
        <v>16.315814495961558</v>
      </c>
      <c r="AT282" s="671">
        <f t="shared" si="109"/>
        <v>29.608582696517775</v>
      </c>
    </row>
    <row r="283" spans="1:46" ht="11.25" customHeight="1" x14ac:dyDescent="0.2">
      <c r="A283" s="484" t="s">
        <v>1179</v>
      </c>
      <c r="B283" s="650" t="s">
        <v>1180</v>
      </c>
      <c r="C283" s="497">
        <v>0.41</v>
      </c>
      <c r="D283" s="1179">
        <v>0.4</v>
      </c>
      <c r="E283" s="498">
        <v>0.32</v>
      </c>
      <c r="F283" s="498">
        <v>0.182</v>
      </c>
      <c r="G283" s="498">
        <v>0.12</v>
      </c>
      <c r="H283" s="498">
        <v>0.11</v>
      </c>
      <c r="I283" s="499"/>
      <c r="J283" s="498">
        <v>0.104</v>
      </c>
      <c r="K283" s="654">
        <v>0</v>
      </c>
      <c r="L283" s="499"/>
      <c r="M283" s="503">
        <v>0</v>
      </c>
      <c r="N283" s="652">
        <v>0</v>
      </c>
      <c r="O283" s="652">
        <v>0</v>
      </c>
      <c r="P283" s="652">
        <v>0</v>
      </c>
      <c r="Q283" s="652">
        <v>0</v>
      </c>
      <c r="R283" s="652">
        <v>0</v>
      </c>
      <c r="S283" s="652">
        <v>0</v>
      </c>
      <c r="T283" s="652">
        <v>0</v>
      </c>
      <c r="U283" s="652">
        <v>0</v>
      </c>
      <c r="V283" s="652">
        <v>0</v>
      </c>
      <c r="W283" s="652">
        <v>0</v>
      </c>
      <c r="X283" s="652">
        <v>0</v>
      </c>
      <c r="Y283" s="653">
        <f t="shared" si="88"/>
        <v>1.6460000000000001</v>
      </c>
      <c r="Z283" s="1019">
        <f t="shared" si="89"/>
        <v>2.4999999999999911</v>
      </c>
      <c r="AA283" s="669">
        <f t="shared" si="90"/>
        <v>25</v>
      </c>
      <c r="AB283" s="669">
        <f t="shared" si="91"/>
        <v>75.824175824175839</v>
      </c>
      <c r="AC283" s="669">
        <f t="shared" si="92"/>
        <v>51.666666666666657</v>
      </c>
      <c r="AD283" s="669">
        <f t="shared" si="93"/>
        <v>9.0909090909090828</v>
      </c>
      <c r="AE283" s="669">
        <f t="shared" si="94"/>
        <v>5.7692307692307709</v>
      </c>
      <c r="AF283" s="669" t="str">
        <f t="shared" si="95"/>
        <v>n/a</v>
      </c>
      <c r="AG283" s="669" t="str">
        <f t="shared" si="96"/>
        <v>n/a</v>
      </c>
      <c r="AH283" s="669" t="str">
        <f t="shared" si="97"/>
        <v>n/a</v>
      </c>
      <c r="AI283" s="669" t="str">
        <f t="shared" si="98"/>
        <v>n/a</v>
      </c>
      <c r="AJ283" s="669" t="str">
        <f t="shared" si="99"/>
        <v>n/a</v>
      </c>
      <c r="AK283" s="669" t="str">
        <f t="shared" si="100"/>
        <v>n/a</v>
      </c>
      <c r="AL283" s="669" t="str">
        <f t="shared" si="101"/>
        <v>n/a</v>
      </c>
      <c r="AM283" s="669" t="str">
        <f t="shared" si="102"/>
        <v>n/a</v>
      </c>
      <c r="AN283" s="669" t="str">
        <f t="shared" si="103"/>
        <v>n/a</v>
      </c>
      <c r="AO283" s="669" t="str">
        <f t="shared" si="104"/>
        <v>n/a</v>
      </c>
      <c r="AP283" s="669" t="str">
        <f t="shared" si="105"/>
        <v>n/a</v>
      </c>
      <c r="AQ283" s="669" t="str">
        <f t="shared" si="106"/>
        <v>n/a</v>
      </c>
      <c r="AR283" s="669" t="str">
        <f t="shared" si="107"/>
        <v>n/a</v>
      </c>
      <c r="AS283" s="670">
        <f t="shared" si="108"/>
        <v>28.308497058497057</v>
      </c>
      <c r="AT283" s="671">
        <f t="shared" si="109"/>
        <v>29.521865460577409</v>
      </c>
    </row>
    <row r="284" spans="1:46" ht="11.25" customHeight="1" x14ac:dyDescent="0.2">
      <c r="A284" s="657" t="s">
        <v>1196</v>
      </c>
      <c r="B284" s="507" t="s">
        <v>1197</v>
      </c>
      <c r="C284" s="497">
        <v>0.78</v>
      </c>
      <c r="D284" s="518">
        <v>0.67999999999999994</v>
      </c>
      <c r="E284" s="513">
        <v>0.6</v>
      </c>
      <c r="F284" s="513">
        <v>0.54</v>
      </c>
      <c r="G284" s="513">
        <v>0.5</v>
      </c>
      <c r="H284" s="513">
        <v>0.48</v>
      </c>
      <c r="I284" s="514"/>
      <c r="J284" s="513">
        <v>0.43</v>
      </c>
      <c r="K284" s="515">
        <v>0.4</v>
      </c>
      <c r="L284" s="514"/>
      <c r="M284" s="532">
        <v>0.4</v>
      </c>
      <c r="N284" s="517">
        <v>0.3</v>
      </c>
      <c r="O284" s="516">
        <v>1.1200000000000001</v>
      </c>
      <c r="P284" s="516">
        <v>1.08</v>
      </c>
      <c r="Q284" s="516">
        <v>1.04</v>
      </c>
      <c r="R284" s="516">
        <v>1.02</v>
      </c>
      <c r="S284" s="517">
        <v>1</v>
      </c>
      <c r="T284" s="517">
        <v>1</v>
      </c>
      <c r="U284" s="516">
        <v>1</v>
      </c>
      <c r="V284" s="516">
        <v>0.92</v>
      </c>
      <c r="W284" s="517">
        <v>0.91</v>
      </c>
      <c r="X284" s="516">
        <v>0.93</v>
      </c>
      <c r="Y284" s="653">
        <f t="shared" si="88"/>
        <v>15.13</v>
      </c>
      <c r="Z284" s="1019">
        <f t="shared" si="89"/>
        <v>14.705882352941192</v>
      </c>
      <c r="AA284" s="669">
        <f t="shared" si="90"/>
        <v>13.33333333333333</v>
      </c>
      <c r="AB284" s="669">
        <f t="shared" si="91"/>
        <v>11.111111111111093</v>
      </c>
      <c r="AC284" s="669">
        <f t="shared" si="92"/>
        <v>8.0000000000000071</v>
      </c>
      <c r="AD284" s="669">
        <f t="shared" si="93"/>
        <v>4.1666666666666741</v>
      </c>
      <c r="AE284" s="669">
        <f t="shared" si="94"/>
        <v>11.627906976744185</v>
      </c>
      <c r="AF284" s="669">
        <f t="shared" si="95"/>
        <v>7.4999999999999956</v>
      </c>
      <c r="AG284" s="669">
        <f t="shared" si="96"/>
        <v>0</v>
      </c>
      <c r="AH284" s="669">
        <f t="shared" si="97"/>
        <v>33.33333333333335</v>
      </c>
      <c r="AI284" s="669">
        <f t="shared" si="98"/>
        <v>-73.214285714285722</v>
      </c>
      <c r="AJ284" s="669">
        <f t="shared" si="99"/>
        <v>3.7037037037036979</v>
      </c>
      <c r="AK284" s="669">
        <f t="shared" si="100"/>
        <v>3.8461538461538547</v>
      </c>
      <c r="AL284" s="669">
        <f t="shared" si="101"/>
        <v>1.9607843137254832</v>
      </c>
      <c r="AM284" s="669">
        <f t="shared" si="102"/>
        <v>2.0000000000000018</v>
      </c>
      <c r="AN284" s="669">
        <f t="shared" si="103"/>
        <v>0</v>
      </c>
      <c r="AO284" s="669">
        <f t="shared" si="104"/>
        <v>0</v>
      </c>
      <c r="AP284" s="669">
        <f t="shared" si="105"/>
        <v>8.6956521739130377</v>
      </c>
      <c r="AQ284" s="669">
        <f t="shared" si="106"/>
        <v>1.098901098901095</v>
      </c>
      <c r="AR284" s="669">
        <f t="shared" si="107"/>
        <v>-2.1505376344086002</v>
      </c>
      <c r="AS284" s="670">
        <f t="shared" si="108"/>
        <v>2.616768713780667</v>
      </c>
      <c r="AT284" s="671">
        <f t="shared" si="109"/>
        <v>20.06857588622044</v>
      </c>
    </row>
    <row r="285" spans="1:46" ht="11.25" customHeight="1" x14ac:dyDescent="0.2">
      <c r="A285" s="501" t="s">
        <v>1198</v>
      </c>
      <c r="B285" s="650" t="s">
        <v>1199</v>
      </c>
      <c r="C285" s="497">
        <v>0.4</v>
      </c>
      <c r="D285" s="653">
        <v>0.36</v>
      </c>
      <c r="E285" s="498">
        <v>0.32</v>
      </c>
      <c r="F285" s="498">
        <v>0.28000000000000003</v>
      </c>
      <c r="G285" s="502">
        <v>0.24</v>
      </c>
      <c r="H285" s="498">
        <v>0.22</v>
      </c>
      <c r="I285" s="499"/>
      <c r="J285" s="502">
        <v>0.16</v>
      </c>
      <c r="K285" s="654">
        <v>0.16</v>
      </c>
      <c r="L285" s="499"/>
      <c r="M285" s="654">
        <v>0.16</v>
      </c>
      <c r="N285" s="535">
        <v>0.24</v>
      </c>
      <c r="O285" s="533">
        <v>0.32</v>
      </c>
      <c r="P285" s="533">
        <v>0.27</v>
      </c>
      <c r="Q285" s="656">
        <v>0.23</v>
      </c>
      <c r="R285" s="652">
        <v>0.2</v>
      </c>
      <c r="S285" s="656">
        <v>0.2</v>
      </c>
      <c r="T285" s="656">
        <v>0.19</v>
      </c>
      <c r="U285" s="656">
        <v>0.12</v>
      </c>
      <c r="V285" s="652">
        <v>0</v>
      </c>
      <c r="W285" s="652">
        <v>0</v>
      </c>
      <c r="X285" s="652">
        <v>0</v>
      </c>
      <c r="Y285" s="653">
        <f t="shared" si="88"/>
        <v>4.07</v>
      </c>
      <c r="Z285" s="1019">
        <f t="shared" si="89"/>
        <v>11.111111111111116</v>
      </c>
      <c r="AA285" s="669">
        <f t="shared" si="90"/>
        <v>12.5</v>
      </c>
      <c r="AB285" s="669">
        <f t="shared" si="91"/>
        <v>14.285714285714279</v>
      </c>
      <c r="AC285" s="669">
        <f t="shared" si="92"/>
        <v>16.666666666666675</v>
      </c>
      <c r="AD285" s="669">
        <f t="shared" si="93"/>
        <v>9.0909090909090828</v>
      </c>
      <c r="AE285" s="669">
        <f t="shared" si="94"/>
        <v>37.5</v>
      </c>
      <c r="AF285" s="669">
        <f t="shared" si="95"/>
        <v>0</v>
      </c>
      <c r="AG285" s="669">
        <f t="shared" si="96"/>
        <v>0</v>
      </c>
      <c r="AH285" s="669">
        <f t="shared" si="97"/>
        <v>-33.333333333333329</v>
      </c>
      <c r="AI285" s="669">
        <f t="shared" si="98"/>
        <v>-25</v>
      </c>
      <c r="AJ285" s="669">
        <f t="shared" si="99"/>
        <v>18.518518518518512</v>
      </c>
      <c r="AK285" s="669">
        <f t="shared" si="100"/>
        <v>17.391304347826097</v>
      </c>
      <c r="AL285" s="669">
        <f t="shared" si="101"/>
        <v>14.999999999999991</v>
      </c>
      <c r="AM285" s="669">
        <f t="shared" si="102"/>
        <v>0</v>
      </c>
      <c r="AN285" s="669">
        <f t="shared" si="103"/>
        <v>5.2631578947368363</v>
      </c>
      <c r="AO285" s="669">
        <f t="shared" si="104"/>
        <v>58.33333333333335</v>
      </c>
      <c r="AP285" s="669" t="str">
        <f t="shared" si="105"/>
        <v>n/a</v>
      </c>
      <c r="AQ285" s="669" t="str">
        <f t="shared" si="106"/>
        <v>n/a</v>
      </c>
      <c r="AR285" s="669" t="str">
        <f t="shared" si="107"/>
        <v>n/a</v>
      </c>
      <c r="AS285" s="670">
        <f t="shared" si="108"/>
        <v>9.8329613697176619</v>
      </c>
      <c r="AT285" s="671">
        <f t="shared" si="109"/>
        <v>21.198190920977133</v>
      </c>
    </row>
    <row r="286" spans="1:46" ht="11.25" customHeight="1" x14ac:dyDescent="0.2">
      <c r="A286" s="495" t="s">
        <v>1200</v>
      </c>
      <c r="B286" s="650" t="s">
        <v>1201</v>
      </c>
      <c r="C286" s="497">
        <v>0.64</v>
      </c>
      <c r="D286" s="653">
        <v>0.5</v>
      </c>
      <c r="E286" s="498">
        <v>0.44</v>
      </c>
      <c r="F286" s="498">
        <v>0.38750000000000001</v>
      </c>
      <c r="G286" s="498">
        <v>0.3125</v>
      </c>
      <c r="H286" s="498">
        <v>0.2</v>
      </c>
      <c r="I286" s="499">
        <v>0</v>
      </c>
      <c r="J286" s="498">
        <v>0.1</v>
      </c>
      <c r="K286" s="496">
        <v>2.5000000000000001E-2</v>
      </c>
      <c r="L286" s="499">
        <v>0</v>
      </c>
      <c r="M286" s="503">
        <v>0</v>
      </c>
      <c r="N286" s="652">
        <v>0.23250000000000001</v>
      </c>
      <c r="O286" s="656">
        <v>0.52</v>
      </c>
      <c r="P286" s="656">
        <v>0.5</v>
      </c>
      <c r="Q286" s="656">
        <v>0.48</v>
      </c>
      <c r="R286" s="652">
        <v>0.44</v>
      </c>
      <c r="S286" s="656">
        <v>0.4</v>
      </c>
      <c r="T286" s="656">
        <v>0.3</v>
      </c>
      <c r="U286" s="656">
        <v>0.26</v>
      </c>
      <c r="V286" s="656">
        <v>0.24</v>
      </c>
      <c r="W286" s="656">
        <v>0.22</v>
      </c>
      <c r="X286" s="656">
        <v>0.2</v>
      </c>
      <c r="Y286" s="653">
        <f t="shared" si="88"/>
        <v>6.3975000000000009</v>
      </c>
      <c r="Z286" s="1019">
        <f t="shared" si="89"/>
        <v>28.000000000000004</v>
      </c>
      <c r="AA286" s="669">
        <f t="shared" si="90"/>
        <v>13.636363636363647</v>
      </c>
      <c r="AB286" s="669">
        <f t="shared" si="91"/>
        <v>13.548387096774196</v>
      </c>
      <c r="AC286" s="669">
        <f t="shared" si="92"/>
        <v>24</v>
      </c>
      <c r="AD286" s="669">
        <f t="shared" si="93"/>
        <v>56.25</v>
      </c>
      <c r="AE286" s="669">
        <f t="shared" si="94"/>
        <v>100</v>
      </c>
      <c r="AF286" s="669">
        <f t="shared" si="95"/>
        <v>300</v>
      </c>
      <c r="AG286" s="669" t="str">
        <f t="shared" si="96"/>
        <v>n/a</v>
      </c>
      <c r="AH286" s="669">
        <f t="shared" si="97"/>
        <v>-100</v>
      </c>
      <c r="AI286" s="669">
        <f t="shared" si="98"/>
        <v>-55.28846153846154</v>
      </c>
      <c r="AJ286" s="669">
        <f t="shared" si="99"/>
        <v>4.0000000000000036</v>
      </c>
      <c r="AK286" s="669">
        <f t="shared" si="100"/>
        <v>4.1666666666666741</v>
      </c>
      <c r="AL286" s="669">
        <f t="shared" si="101"/>
        <v>9.0909090909090828</v>
      </c>
      <c r="AM286" s="669">
        <f t="shared" si="102"/>
        <v>9.9999999999999858</v>
      </c>
      <c r="AN286" s="669">
        <f t="shared" si="103"/>
        <v>33.33333333333335</v>
      </c>
      <c r="AO286" s="669">
        <f t="shared" si="104"/>
        <v>15.384615384615374</v>
      </c>
      <c r="AP286" s="669">
        <f t="shared" si="105"/>
        <v>8.3333333333333481</v>
      </c>
      <c r="AQ286" s="669">
        <f t="shared" si="106"/>
        <v>9.0909090909090828</v>
      </c>
      <c r="AR286" s="669">
        <f t="shared" si="107"/>
        <v>9.9999999999999858</v>
      </c>
      <c r="AS286" s="670">
        <f t="shared" si="108"/>
        <v>26.863669783024626</v>
      </c>
      <c r="AT286" s="671">
        <f t="shared" si="109"/>
        <v>79.252558475320512</v>
      </c>
    </row>
    <row r="287" spans="1:46" ht="11.25" customHeight="1" x14ac:dyDescent="0.2">
      <c r="A287" s="650" t="s">
        <v>580</v>
      </c>
      <c r="B287" s="650" t="s">
        <v>581</v>
      </c>
      <c r="C287" s="497">
        <v>2.48</v>
      </c>
      <c r="D287" s="653">
        <v>2.1800000000000002</v>
      </c>
      <c r="E287" s="498">
        <v>1.94</v>
      </c>
      <c r="F287" s="498">
        <v>1.71</v>
      </c>
      <c r="G287" s="498">
        <v>1.52</v>
      </c>
      <c r="H287" s="498">
        <v>1.36</v>
      </c>
      <c r="I287" s="499"/>
      <c r="J287" s="498">
        <v>1.2</v>
      </c>
      <c r="K287" s="496">
        <v>1.04</v>
      </c>
      <c r="L287" s="499"/>
      <c r="M287" s="655">
        <v>0.89</v>
      </c>
      <c r="N287" s="656">
        <v>0.78</v>
      </c>
      <c r="O287" s="656">
        <v>0.66</v>
      </c>
      <c r="P287" s="656">
        <v>0.42</v>
      </c>
      <c r="Q287" s="656">
        <v>0.23</v>
      </c>
      <c r="R287" s="656">
        <v>0.2</v>
      </c>
      <c r="S287" s="656">
        <v>0.18</v>
      </c>
      <c r="T287" s="656">
        <v>0.15332999999999999</v>
      </c>
      <c r="U287" s="656">
        <v>0.12667</v>
      </c>
      <c r="V287" s="656">
        <v>0.1</v>
      </c>
      <c r="W287" s="656">
        <v>7.0000000000000007E-2</v>
      </c>
      <c r="X287" s="656">
        <v>6.6669999999999993E-2</v>
      </c>
      <c r="Y287" s="653">
        <f t="shared" si="88"/>
        <v>17.306669999999997</v>
      </c>
      <c r="Z287" s="1019">
        <f t="shared" si="89"/>
        <v>13.761467889908241</v>
      </c>
      <c r="AA287" s="669">
        <f t="shared" si="90"/>
        <v>12.371134020618557</v>
      </c>
      <c r="AB287" s="669">
        <f t="shared" si="91"/>
        <v>13.450292397660824</v>
      </c>
      <c r="AC287" s="669">
        <f t="shared" si="92"/>
        <v>12.5</v>
      </c>
      <c r="AD287" s="669">
        <f t="shared" si="93"/>
        <v>11.764705882352944</v>
      </c>
      <c r="AE287" s="669">
        <f t="shared" si="94"/>
        <v>13.333333333333353</v>
      </c>
      <c r="AF287" s="669">
        <f t="shared" si="95"/>
        <v>15.384615384615374</v>
      </c>
      <c r="AG287" s="669">
        <f t="shared" si="96"/>
        <v>16.853932584269661</v>
      </c>
      <c r="AH287" s="669">
        <f t="shared" si="97"/>
        <v>14.102564102564097</v>
      </c>
      <c r="AI287" s="669">
        <f t="shared" si="98"/>
        <v>18.181818181818187</v>
      </c>
      <c r="AJ287" s="669">
        <f t="shared" si="99"/>
        <v>57.14285714285716</v>
      </c>
      <c r="AK287" s="669">
        <f t="shared" si="100"/>
        <v>82.608695652173907</v>
      </c>
      <c r="AL287" s="669">
        <f t="shared" si="101"/>
        <v>14.999999999999991</v>
      </c>
      <c r="AM287" s="669">
        <f t="shared" si="102"/>
        <v>11.111111111111116</v>
      </c>
      <c r="AN287" s="669">
        <f t="shared" si="103"/>
        <v>17.39385638818236</v>
      </c>
      <c r="AO287" s="669">
        <f t="shared" si="104"/>
        <v>21.046814557511627</v>
      </c>
      <c r="AP287" s="669">
        <f t="shared" si="105"/>
        <v>26.669999999999995</v>
      </c>
      <c r="AQ287" s="669">
        <f t="shared" si="106"/>
        <v>42.857142857142861</v>
      </c>
      <c r="AR287" s="669">
        <f t="shared" si="107"/>
        <v>4.9947502624869022</v>
      </c>
      <c r="AS287" s="670">
        <f t="shared" si="108"/>
        <v>22.133110092031963</v>
      </c>
      <c r="AT287" s="671">
        <f t="shared" si="109"/>
        <v>18.995321436454255</v>
      </c>
    </row>
    <row r="288" spans="1:46" s="603" customFormat="1" ht="11.25" customHeight="1" x14ac:dyDescent="0.2">
      <c r="A288" s="914" t="s">
        <v>586</v>
      </c>
      <c r="B288" s="914" t="s">
        <v>587</v>
      </c>
      <c r="C288" s="497">
        <v>2.2999999999999998</v>
      </c>
      <c r="D288" s="486">
        <v>1.8</v>
      </c>
      <c r="E288" s="487">
        <v>1.3</v>
      </c>
      <c r="F288" s="487">
        <v>0.9</v>
      </c>
      <c r="G288" s="487">
        <v>0.7</v>
      </c>
      <c r="H288" s="487">
        <v>0.57999999999999996</v>
      </c>
      <c r="I288" s="488"/>
      <c r="J288" s="487">
        <v>0.54</v>
      </c>
      <c r="K288" s="485">
        <v>0.51</v>
      </c>
      <c r="L288" s="488"/>
      <c r="M288" s="491">
        <v>0.47</v>
      </c>
      <c r="N288" s="492">
        <v>0.44</v>
      </c>
      <c r="O288" s="493">
        <v>0.43</v>
      </c>
      <c r="P288" s="493">
        <v>0.39</v>
      </c>
      <c r="Q288" s="493">
        <v>0.35</v>
      </c>
      <c r="R288" s="493">
        <v>0.31</v>
      </c>
      <c r="S288" s="493">
        <v>0.27</v>
      </c>
      <c r="T288" s="493">
        <v>0.21</v>
      </c>
      <c r="U288" s="493">
        <v>0.15</v>
      </c>
      <c r="V288" s="492">
        <v>0</v>
      </c>
      <c r="W288" s="492">
        <v>0</v>
      </c>
      <c r="X288" s="492">
        <v>0</v>
      </c>
      <c r="Y288" s="653">
        <f t="shared" si="88"/>
        <v>11.650000000000002</v>
      </c>
      <c r="Z288" s="1019">
        <f t="shared" si="89"/>
        <v>27.777777777777768</v>
      </c>
      <c r="AA288" s="669">
        <f t="shared" si="90"/>
        <v>38.46153846153846</v>
      </c>
      <c r="AB288" s="669">
        <f t="shared" si="91"/>
        <v>44.444444444444443</v>
      </c>
      <c r="AC288" s="669">
        <f t="shared" si="92"/>
        <v>28.57142857142858</v>
      </c>
      <c r="AD288" s="669">
        <f t="shared" si="93"/>
        <v>20.68965517241379</v>
      </c>
      <c r="AE288" s="669">
        <f t="shared" si="94"/>
        <v>7.4074074074073959</v>
      </c>
      <c r="AF288" s="669">
        <f t="shared" si="95"/>
        <v>5.8823529411764719</v>
      </c>
      <c r="AG288" s="669">
        <f t="shared" si="96"/>
        <v>8.5106382978723527</v>
      </c>
      <c r="AH288" s="669">
        <f t="shared" si="97"/>
        <v>6.8181818181818121</v>
      </c>
      <c r="AI288" s="669">
        <f t="shared" si="98"/>
        <v>2.3255813953488413</v>
      </c>
      <c r="AJ288" s="669">
        <f t="shared" si="99"/>
        <v>10.256410256410241</v>
      </c>
      <c r="AK288" s="669">
        <f t="shared" si="100"/>
        <v>11.428571428571432</v>
      </c>
      <c r="AL288" s="669">
        <f t="shared" si="101"/>
        <v>12.903225806451601</v>
      </c>
      <c r="AM288" s="669">
        <f t="shared" si="102"/>
        <v>14.814814814814813</v>
      </c>
      <c r="AN288" s="669">
        <f t="shared" si="103"/>
        <v>28.57142857142858</v>
      </c>
      <c r="AO288" s="669">
        <f t="shared" si="104"/>
        <v>39.999999999999993</v>
      </c>
      <c r="AP288" s="669" t="str">
        <f t="shared" si="105"/>
        <v>n/a</v>
      </c>
      <c r="AQ288" s="669" t="str">
        <f t="shared" si="106"/>
        <v>n/a</v>
      </c>
      <c r="AR288" s="669" t="str">
        <f t="shared" si="107"/>
        <v>n/a</v>
      </c>
      <c r="AS288" s="670">
        <f t="shared" si="108"/>
        <v>19.303966072829162</v>
      </c>
      <c r="AT288" s="671">
        <f t="shared" si="109"/>
        <v>13.565165050345506</v>
      </c>
    </row>
    <row r="289" spans="1:46" ht="11.25" customHeight="1" x14ac:dyDescent="0.2">
      <c r="A289" s="501" t="s">
        <v>236</v>
      </c>
      <c r="B289" s="650" t="s">
        <v>237</v>
      </c>
      <c r="C289" s="497">
        <v>0.46750000000000003</v>
      </c>
      <c r="D289" s="653">
        <v>0.42249999999999999</v>
      </c>
      <c r="E289" s="498">
        <v>0.39750000000000002</v>
      </c>
      <c r="F289" s="498">
        <v>0.38250000000000001</v>
      </c>
      <c r="G289" s="498">
        <v>0.34749999999999998</v>
      </c>
      <c r="H289" s="498">
        <v>0.30499999999999999</v>
      </c>
      <c r="I289" s="499"/>
      <c r="J289" s="498">
        <v>0.28499999999999998</v>
      </c>
      <c r="K289" s="496">
        <v>0.26750000000000002</v>
      </c>
      <c r="L289" s="499"/>
      <c r="M289" s="655">
        <v>0.25750000000000001</v>
      </c>
      <c r="N289" s="652">
        <v>0.25</v>
      </c>
      <c r="O289" s="656">
        <v>0.2475</v>
      </c>
      <c r="P289" s="656">
        <v>0.23499999999999999</v>
      </c>
      <c r="Q289" s="656">
        <v>0.215</v>
      </c>
      <c r="R289" s="656">
        <v>0.19</v>
      </c>
      <c r="S289" s="656">
        <v>0.155</v>
      </c>
      <c r="T289" s="656">
        <v>0.13750000000000001</v>
      </c>
      <c r="U289" s="656">
        <v>0.1275</v>
      </c>
      <c r="V289" s="656">
        <v>0.11749999999999999</v>
      </c>
      <c r="W289" s="656">
        <v>0.1075</v>
      </c>
      <c r="X289" s="656">
        <v>9.6250000000000002E-2</v>
      </c>
      <c r="Y289" s="653">
        <f t="shared" si="88"/>
        <v>5.0112500000000013</v>
      </c>
      <c r="Z289" s="1019">
        <f t="shared" si="89"/>
        <v>10.650887573964507</v>
      </c>
      <c r="AA289" s="669">
        <f t="shared" si="90"/>
        <v>6.2893081761006275</v>
      </c>
      <c r="AB289" s="669">
        <f t="shared" si="91"/>
        <v>3.9215686274509887</v>
      </c>
      <c r="AC289" s="669">
        <f t="shared" si="92"/>
        <v>10.07194244604317</v>
      </c>
      <c r="AD289" s="669">
        <f t="shared" si="93"/>
        <v>13.934426229508201</v>
      </c>
      <c r="AE289" s="669">
        <f t="shared" si="94"/>
        <v>7.0175438596491224</v>
      </c>
      <c r="AF289" s="669">
        <f t="shared" si="95"/>
        <v>6.5420560747663448</v>
      </c>
      <c r="AG289" s="669">
        <f t="shared" si="96"/>
        <v>3.8834951456310662</v>
      </c>
      <c r="AH289" s="669">
        <f t="shared" si="97"/>
        <v>3.0000000000000027</v>
      </c>
      <c r="AI289" s="669">
        <f t="shared" si="98"/>
        <v>1.0101010101010166</v>
      </c>
      <c r="AJ289" s="669">
        <f t="shared" si="99"/>
        <v>5.319148936170226</v>
      </c>
      <c r="AK289" s="669">
        <f t="shared" si="100"/>
        <v>9.302325581395344</v>
      </c>
      <c r="AL289" s="669">
        <f t="shared" si="101"/>
        <v>13.157894736842103</v>
      </c>
      <c r="AM289" s="669">
        <f t="shared" si="102"/>
        <v>22.580645161290324</v>
      </c>
      <c r="AN289" s="669">
        <f t="shared" si="103"/>
        <v>12.72727272727272</v>
      </c>
      <c r="AO289" s="669">
        <f t="shared" si="104"/>
        <v>7.8431372549019773</v>
      </c>
      <c r="AP289" s="669">
        <f t="shared" si="105"/>
        <v>8.5106382978723527</v>
      </c>
      <c r="AQ289" s="669">
        <f t="shared" si="106"/>
        <v>9.302325581395344</v>
      </c>
      <c r="AR289" s="669">
        <f t="shared" si="107"/>
        <v>11.688311688311682</v>
      </c>
      <c r="AS289" s="670">
        <f t="shared" si="108"/>
        <v>8.7764752162456379</v>
      </c>
      <c r="AT289" s="671">
        <f t="shared" si="109"/>
        <v>4.9134263837680301</v>
      </c>
    </row>
    <row r="290" spans="1:46" ht="11.25" customHeight="1" x14ac:dyDescent="0.2">
      <c r="A290" s="501" t="s">
        <v>1181</v>
      </c>
      <c r="B290" s="650" t="s">
        <v>1182</v>
      </c>
      <c r="C290" s="497">
        <v>1.84</v>
      </c>
      <c r="D290" s="653">
        <v>1.76</v>
      </c>
      <c r="E290" s="498">
        <v>1.68</v>
      </c>
      <c r="F290" s="498">
        <v>1.6</v>
      </c>
      <c r="G290" s="498">
        <v>1.4</v>
      </c>
      <c r="H290" s="498">
        <v>0.52</v>
      </c>
      <c r="I290" s="499"/>
      <c r="J290" s="502">
        <v>0.4</v>
      </c>
      <c r="K290" s="496">
        <v>0.28749999999999998</v>
      </c>
      <c r="L290" s="499"/>
      <c r="M290" s="503">
        <v>0.25</v>
      </c>
      <c r="N290" s="652">
        <v>0.3075</v>
      </c>
      <c r="O290" s="656">
        <v>0.5</v>
      </c>
      <c r="P290" s="656">
        <v>0.48</v>
      </c>
      <c r="Q290" s="656">
        <v>0.46</v>
      </c>
      <c r="R290" s="656">
        <v>0.42</v>
      </c>
      <c r="S290" s="652">
        <v>0.4</v>
      </c>
      <c r="T290" s="652">
        <v>0.4</v>
      </c>
      <c r="U290" s="652">
        <v>0.4</v>
      </c>
      <c r="V290" s="656">
        <v>0.4</v>
      </c>
      <c r="W290" s="656">
        <v>0.36</v>
      </c>
      <c r="X290" s="656">
        <v>0.33</v>
      </c>
      <c r="Y290" s="653">
        <f t="shared" si="88"/>
        <v>14.195000000000002</v>
      </c>
      <c r="Z290" s="1019">
        <f t="shared" si="89"/>
        <v>4.5454545454545414</v>
      </c>
      <c r="AA290" s="669">
        <f t="shared" si="90"/>
        <v>4.7619047619047672</v>
      </c>
      <c r="AB290" s="669">
        <f t="shared" si="91"/>
        <v>4.9999999999999822</v>
      </c>
      <c r="AC290" s="669">
        <f t="shared" si="92"/>
        <v>14.285714285714302</v>
      </c>
      <c r="AD290" s="669">
        <f t="shared" si="93"/>
        <v>169.2307692307692</v>
      </c>
      <c r="AE290" s="669">
        <f t="shared" si="94"/>
        <v>30.000000000000004</v>
      </c>
      <c r="AF290" s="669">
        <f t="shared" si="95"/>
        <v>39.130434782608717</v>
      </c>
      <c r="AG290" s="669">
        <f t="shared" si="96"/>
        <v>14.999999999999991</v>
      </c>
      <c r="AH290" s="669">
        <f t="shared" si="97"/>
        <v>-18.699186991869922</v>
      </c>
      <c r="AI290" s="669">
        <f t="shared" si="98"/>
        <v>-38.5</v>
      </c>
      <c r="AJ290" s="669">
        <f t="shared" si="99"/>
        <v>4.1666666666666741</v>
      </c>
      <c r="AK290" s="669">
        <f t="shared" si="100"/>
        <v>4.3478260869565188</v>
      </c>
      <c r="AL290" s="669">
        <f t="shared" si="101"/>
        <v>9.5238095238095344</v>
      </c>
      <c r="AM290" s="669">
        <f t="shared" si="102"/>
        <v>4.9999999999999822</v>
      </c>
      <c r="AN290" s="669">
        <f t="shared" si="103"/>
        <v>0</v>
      </c>
      <c r="AO290" s="669">
        <f t="shared" si="104"/>
        <v>0</v>
      </c>
      <c r="AP290" s="669">
        <f t="shared" si="105"/>
        <v>0</v>
      </c>
      <c r="AQ290" s="669">
        <f t="shared" si="106"/>
        <v>11.111111111111116</v>
      </c>
      <c r="AR290" s="669">
        <f t="shared" si="107"/>
        <v>9.0909090909090828</v>
      </c>
      <c r="AS290" s="670">
        <f t="shared" si="108"/>
        <v>14.10502174179129</v>
      </c>
      <c r="AT290" s="671">
        <f t="shared" si="109"/>
        <v>40.809557868756102</v>
      </c>
    </row>
    <row r="291" spans="1:46" ht="11.25" customHeight="1" x14ac:dyDescent="0.2">
      <c r="A291" s="495" t="s">
        <v>3842</v>
      </c>
      <c r="B291" s="650" t="s">
        <v>3843</v>
      </c>
      <c r="C291" s="497">
        <v>0.8</v>
      </c>
      <c r="D291" s="653">
        <v>0.72</v>
      </c>
      <c r="E291" s="498">
        <v>0.68</v>
      </c>
      <c r="F291" s="498">
        <v>0.64</v>
      </c>
      <c r="G291" s="498">
        <v>0.6</v>
      </c>
      <c r="H291" s="542">
        <v>0.52</v>
      </c>
      <c r="I291" s="499"/>
      <c r="J291" s="502">
        <v>0.52</v>
      </c>
      <c r="K291" s="654">
        <v>0.52</v>
      </c>
      <c r="L291" s="499"/>
      <c r="M291" s="503">
        <v>0.52</v>
      </c>
      <c r="N291" s="652">
        <v>0.52</v>
      </c>
      <c r="O291" s="656">
        <v>0.52</v>
      </c>
      <c r="P291" s="656">
        <v>0.48</v>
      </c>
      <c r="Q291" s="656">
        <v>0.44</v>
      </c>
      <c r="R291" s="656">
        <v>0.4</v>
      </c>
      <c r="S291" s="656">
        <v>0.35</v>
      </c>
      <c r="T291" s="656">
        <v>0.28000000000000003</v>
      </c>
      <c r="U291" s="656">
        <v>0.24</v>
      </c>
      <c r="V291" s="656">
        <v>0.20444000000000001</v>
      </c>
      <c r="W291" s="656">
        <v>0.17776</v>
      </c>
      <c r="X291" s="656">
        <v>0.10668</v>
      </c>
      <c r="Y291" s="653">
        <f t="shared" si="88"/>
        <v>9.23888</v>
      </c>
      <c r="Z291" s="1019">
        <f t="shared" si="89"/>
        <v>11.111111111111116</v>
      </c>
      <c r="AA291" s="669">
        <f t="shared" si="90"/>
        <v>5.8823529411764497</v>
      </c>
      <c r="AB291" s="669">
        <f t="shared" si="91"/>
        <v>6.25</v>
      </c>
      <c r="AC291" s="669">
        <f t="shared" si="92"/>
        <v>6.6666666666666652</v>
      </c>
      <c r="AD291" s="669">
        <f t="shared" si="93"/>
        <v>15.384615384615374</v>
      </c>
      <c r="AE291" s="669">
        <f t="shared" si="94"/>
        <v>0</v>
      </c>
      <c r="AF291" s="669">
        <f t="shared" si="95"/>
        <v>0</v>
      </c>
      <c r="AG291" s="669">
        <f t="shared" si="96"/>
        <v>0</v>
      </c>
      <c r="AH291" s="669">
        <f t="shared" si="97"/>
        <v>0</v>
      </c>
      <c r="AI291" s="669">
        <f t="shared" si="98"/>
        <v>0</v>
      </c>
      <c r="AJ291" s="669">
        <f t="shared" si="99"/>
        <v>8.3333333333333481</v>
      </c>
      <c r="AK291" s="669">
        <f t="shared" si="100"/>
        <v>9.0909090909090828</v>
      </c>
      <c r="AL291" s="669">
        <f t="shared" si="101"/>
        <v>9.9999999999999858</v>
      </c>
      <c r="AM291" s="669">
        <f t="shared" si="102"/>
        <v>14.285714285714302</v>
      </c>
      <c r="AN291" s="669">
        <f t="shared" si="103"/>
        <v>24.999999999999979</v>
      </c>
      <c r="AO291" s="669">
        <f t="shared" si="104"/>
        <v>16.666666666666675</v>
      </c>
      <c r="AP291" s="669">
        <f t="shared" si="105"/>
        <v>17.393856388182339</v>
      </c>
      <c r="AQ291" s="669">
        <f t="shared" si="106"/>
        <v>15.009000900090008</v>
      </c>
      <c r="AR291" s="669">
        <f t="shared" si="107"/>
        <v>66.629171353580816</v>
      </c>
      <c r="AS291" s="670">
        <f t="shared" si="108"/>
        <v>11.984389374844534</v>
      </c>
      <c r="AT291" s="671">
        <f t="shared" si="109"/>
        <v>15.047290864445543</v>
      </c>
    </row>
    <row r="292" spans="1:46" ht="11.25" customHeight="1" x14ac:dyDescent="0.2">
      <c r="A292" s="519" t="s">
        <v>1204</v>
      </c>
      <c r="B292" s="507" t="s">
        <v>1205</v>
      </c>
      <c r="C292" s="497">
        <v>0.41</v>
      </c>
      <c r="D292" s="518">
        <v>0.37</v>
      </c>
      <c r="E292" s="498">
        <v>0.34</v>
      </c>
      <c r="F292" s="498">
        <v>0.3</v>
      </c>
      <c r="G292" s="498">
        <v>0.27</v>
      </c>
      <c r="H292" s="498">
        <v>0.255</v>
      </c>
      <c r="I292" s="499">
        <v>0</v>
      </c>
      <c r="J292" s="498">
        <v>0.245</v>
      </c>
      <c r="K292" s="496">
        <v>0.23333499999999999</v>
      </c>
      <c r="L292" s="499">
        <v>0</v>
      </c>
      <c r="M292" s="503">
        <v>0.22666500000000001</v>
      </c>
      <c r="N292" s="656">
        <v>0.22666500000000001</v>
      </c>
      <c r="O292" s="656">
        <v>0.22</v>
      </c>
      <c r="P292" s="656">
        <v>0.20666499999999999</v>
      </c>
      <c r="Q292" s="656">
        <v>0.19333500000000001</v>
      </c>
      <c r="R292" s="656">
        <v>0.17833499999999999</v>
      </c>
      <c r="S292" s="656">
        <v>0.16250000000000001</v>
      </c>
      <c r="T292" s="656">
        <v>0.14749999999999999</v>
      </c>
      <c r="U292" s="656">
        <v>0.13</v>
      </c>
      <c r="V292" s="656">
        <v>0.1128</v>
      </c>
      <c r="W292" s="656">
        <v>0.1008</v>
      </c>
      <c r="X292" s="656">
        <v>8.7999999999999995E-2</v>
      </c>
      <c r="Y292" s="653">
        <f t="shared" si="88"/>
        <v>4.4166000000000016</v>
      </c>
      <c r="Z292" s="1019">
        <f t="shared" si="89"/>
        <v>10.810810810810811</v>
      </c>
      <c r="AA292" s="669">
        <f t="shared" si="90"/>
        <v>8.8235294117646959</v>
      </c>
      <c r="AB292" s="669">
        <f t="shared" si="91"/>
        <v>13.333333333333353</v>
      </c>
      <c r="AC292" s="669">
        <f t="shared" si="92"/>
        <v>11.111111111111093</v>
      </c>
      <c r="AD292" s="669">
        <f t="shared" si="93"/>
        <v>5.8823529411764719</v>
      </c>
      <c r="AE292" s="669">
        <f t="shared" si="94"/>
        <v>4.081632653061229</v>
      </c>
      <c r="AF292" s="669">
        <f t="shared" si="95"/>
        <v>4.9992500053571032</v>
      </c>
      <c r="AG292" s="669">
        <f t="shared" si="96"/>
        <v>2.9426686960933424</v>
      </c>
      <c r="AH292" s="669">
        <f t="shared" si="97"/>
        <v>0</v>
      </c>
      <c r="AI292" s="669">
        <f t="shared" si="98"/>
        <v>3.029545454545457</v>
      </c>
      <c r="AJ292" s="669">
        <f t="shared" si="99"/>
        <v>6.4524713908983289</v>
      </c>
      <c r="AK292" s="669">
        <f t="shared" si="100"/>
        <v>6.8947681485504342</v>
      </c>
      <c r="AL292" s="669">
        <f t="shared" si="101"/>
        <v>8.4111363445201537</v>
      </c>
      <c r="AM292" s="669">
        <f t="shared" si="102"/>
        <v>9.7446153846153738</v>
      </c>
      <c r="AN292" s="669">
        <f t="shared" si="103"/>
        <v>10.169491525423746</v>
      </c>
      <c r="AO292" s="669">
        <f t="shared" si="104"/>
        <v>13.461538461538458</v>
      </c>
      <c r="AP292" s="669">
        <f t="shared" si="105"/>
        <v>15.248226950354615</v>
      </c>
      <c r="AQ292" s="669">
        <f t="shared" si="106"/>
        <v>11.904761904761907</v>
      </c>
      <c r="AR292" s="669">
        <f t="shared" si="107"/>
        <v>14.54545454545455</v>
      </c>
      <c r="AS292" s="670">
        <f t="shared" si="108"/>
        <v>8.5182473196511115</v>
      </c>
      <c r="AT292" s="671">
        <f t="shared" si="109"/>
        <v>4.3250881092262157</v>
      </c>
    </row>
    <row r="293" spans="1:46" ht="11.25" customHeight="1" x14ac:dyDescent="0.2">
      <c r="A293" s="565" t="s">
        <v>589</v>
      </c>
      <c r="B293" s="650" t="s">
        <v>590</v>
      </c>
      <c r="C293" s="497">
        <v>0.91500000000000004</v>
      </c>
      <c r="D293" s="653">
        <v>0.67</v>
      </c>
      <c r="E293" s="498">
        <v>0.63</v>
      </c>
      <c r="F293" s="498">
        <v>0.58499999999999996</v>
      </c>
      <c r="G293" s="498">
        <v>0.49</v>
      </c>
      <c r="H293" s="498">
        <v>0.39500000000000002</v>
      </c>
      <c r="I293" s="499">
        <v>0</v>
      </c>
      <c r="J293" s="498">
        <v>0.34749999999999998</v>
      </c>
      <c r="K293" s="496">
        <v>0.32500000000000001</v>
      </c>
      <c r="L293" s="499">
        <v>0</v>
      </c>
      <c r="M293" s="496">
        <v>0.3</v>
      </c>
      <c r="N293" s="656">
        <v>0.28749999999999998</v>
      </c>
      <c r="O293" s="656">
        <v>0.27750000000000002</v>
      </c>
      <c r="P293" s="652">
        <v>0</v>
      </c>
      <c r="Q293" s="652">
        <v>0</v>
      </c>
      <c r="R293" s="652">
        <v>0</v>
      </c>
      <c r="S293" s="652">
        <v>0</v>
      </c>
      <c r="T293" s="652">
        <v>0</v>
      </c>
      <c r="U293" s="652">
        <v>0</v>
      </c>
      <c r="V293" s="652">
        <v>0</v>
      </c>
      <c r="W293" s="652">
        <v>0</v>
      </c>
      <c r="X293" s="652">
        <v>0</v>
      </c>
      <c r="Y293" s="653">
        <f t="shared" si="88"/>
        <v>5.2224999999999993</v>
      </c>
      <c r="Z293" s="1019">
        <f t="shared" si="89"/>
        <v>36.567164179104481</v>
      </c>
      <c r="AA293" s="669">
        <f t="shared" si="90"/>
        <v>6.3492063492063489</v>
      </c>
      <c r="AB293" s="669">
        <f t="shared" si="91"/>
        <v>7.6923076923077094</v>
      </c>
      <c r="AC293" s="669">
        <f t="shared" si="92"/>
        <v>19.387755102040806</v>
      </c>
      <c r="AD293" s="669">
        <f t="shared" si="93"/>
        <v>24.050632911392398</v>
      </c>
      <c r="AE293" s="669">
        <f t="shared" si="94"/>
        <v>13.669064748201443</v>
      </c>
      <c r="AF293" s="669">
        <f t="shared" si="95"/>
        <v>6.9230769230769207</v>
      </c>
      <c r="AG293" s="669">
        <f t="shared" si="96"/>
        <v>8.3333333333333481</v>
      </c>
      <c r="AH293" s="669">
        <f t="shared" si="97"/>
        <v>4.3478260869565188</v>
      </c>
      <c r="AI293" s="669">
        <f t="shared" si="98"/>
        <v>3.603603603603589</v>
      </c>
      <c r="AJ293" s="669" t="str">
        <f t="shared" si="99"/>
        <v>n/a</v>
      </c>
      <c r="AK293" s="669" t="str">
        <f t="shared" si="100"/>
        <v>n/a</v>
      </c>
      <c r="AL293" s="669" t="str">
        <f t="shared" si="101"/>
        <v>n/a</v>
      </c>
      <c r="AM293" s="669" t="str">
        <f t="shared" si="102"/>
        <v>n/a</v>
      </c>
      <c r="AN293" s="669" t="str">
        <f t="shared" si="103"/>
        <v>n/a</v>
      </c>
      <c r="AO293" s="669" t="str">
        <f t="shared" si="104"/>
        <v>n/a</v>
      </c>
      <c r="AP293" s="669" t="str">
        <f t="shared" si="105"/>
        <v>n/a</v>
      </c>
      <c r="AQ293" s="669" t="str">
        <f t="shared" si="106"/>
        <v>n/a</v>
      </c>
      <c r="AR293" s="669" t="str">
        <f t="shared" si="107"/>
        <v>n/a</v>
      </c>
      <c r="AS293" s="670">
        <f t="shared" si="108"/>
        <v>13.092397092922358</v>
      </c>
      <c r="AT293" s="671">
        <f t="shared" si="109"/>
        <v>10.608996235791251</v>
      </c>
    </row>
    <row r="294" spans="1:46" ht="11.25" customHeight="1" x14ac:dyDescent="0.2">
      <c r="A294" s="501" t="s">
        <v>1206</v>
      </c>
      <c r="B294" s="650" t="s">
        <v>1207</v>
      </c>
      <c r="C294" s="497">
        <v>0.45</v>
      </c>
      <c r="D294" s="653">
        <v>0.34</v>
      </c>
      <c r="E294" s="498">
        <v>0.27</v>
      </c>
      <c r="F294" s="498">
        <v>0.23</v>
      </c>
      <c r="G294" s="502">
        <v>0.2</v>
      </c>
      <c r="H294" s="498">
        <v>0.16</v>
      </c>
      <c r="I294" s="499"/>
      <c r="J294" s="498">
        <v>0.04</v>
      </c>
      <c r="K294" s="654">
        <v>0.03</v>
      </c>
      <c r="L294" s="499"/>
      <c r="M294" s="503">
        <v>0</v>
      </c>
      <c r="N294" s="652">
        <v>0</v>
      </c>
      <c r="O294" s="652">
        <v>0.81184000000000001</v>
      </c>
      <c r="P294" s="656">
        <v>1.7192000000000001</v>
      </c>
      <c r="Q294" s="656">
        <v>1.7001000000000002</v>
      </c>
      <c r="R294" s="656">
        <v>1.6428</v>
      </c>
      <c r="S294" s="656">
        <v>1.5282</v>
      </c>
      <c r="T294" s="656">
        <v>1.1461600000000001</v>
      </c>
      <c r="U294" s="656">
        <v>0.95511999999999997</v>
      </c>
      <c r="V294" s="652">
        <v>0.84052000000000004</v>
      </c>
      <c r="W294" s="656">
        <v>0.84052000000000004</v>
      </c>
      <c r="X294" s="656">
        <v>0.72587999999999997</v>
      </c>
      <c r="Y294" s="653">
        <f t="shared" si="88"/>
        <v>13.63034</v>
      </c>
      <c r="Z294" s="1019">
        <f t="shared" si="89"/>
        <v>32.352941176470587</v>
      </c>
      <c r="AA294" s="669">
        <f t="shared" si="90"/>
        <v>25.925925925925931</v>
      </c>
      <c r="AB294" s="669">
        <f t="shared" si="91"/>
        <v>17.391304347826097</v>
      </c>
      <c r="AC294" s="669">
        <f t="shared" si="92"/>
        <v>14.999999999999991</v>
      </c>
      <c r="AD294" s="669">
        <f t="shared" si="93"/>
        <v>25</v>
      </c>
      <c r="AE294" s="669">
        <f t="shared" si="94"/>
        <v>300</v>
      </c>
      <c r="AF294" s="669">
        <f t="shared" si="95"/>
        <v>33.33333333333335</v>
      </c>
      <c r="AG294" s="669" t="str">
        <f t="shared" si="96"/>
        <v>n/a</v>
      </c>
      <c r="AH294" s="669" t="str">
        <f t="shared" si="97"/>
        <v>n/a</v>
      </c>
      <c r="AI294" s="669">
        <f t="shared" si="98"/>
        <v>-100</v>
      </c>
      <c r="AJ294" s="669">
        <f t="shared" si="99"/>
        <v>-52.778036295951615</v>
      </c>
      <c r="AK294" s="669">
        <f t="shared" si="100"/>
        <v>1.1234633256867133</v>
      </c>
      <c r="AL294" s="669">
        <f t="shared" si="101"/>
        <v>3.4879474068663319</v>
      </c>
      <c r="AM294" s="669">
        <f t="shared" si="102"/>
        <v>7.4990184530820514</v>
      </c>
      <c r="AN294" s="669">
        <f t="shared" si="103"/>
        <v>33.332170028617284</v>
      </c>
      <c r="AO294" s="669">
        <f t="shared" si="104"/>
        <v>20.001675182176083</v>
      </c>
      <c r="AP294" s="669">
        <f t="shared" si="105"/>
        <v>13.634416789606419</v>
      </c>
      <c r="AQ294" s="669">
        <f t="shared" si="106"/>
        <v>0</v>
      </c>
      <c r="AR294" s="669">
        <f t="shared" si="107"/>
        <v>15.793244062379475</v>
      </c>
      <c r="AS294" s="670">
        <f t="shared" si="108"/>
        <v>23.00572963153051</v>
      </c>
      <c r="AT294" s="671">
        <f t="shared" si="109"/>
        <v>78.972527926670651</v>
      </c>
    </row>
    <row r="295" spans="1:46" ht="11.25" customHeight="1" x14ac:dyDescent="0.2">
      <c r="A295" s="504" t="s">
        <v>1210</v>
      </c>
      <c r="B295" s="914" t="s">
        <v>1211</v>
      </c>
      <c r="C295" s="497">
        <v>1.1200000000000001</v>
      </c>
      <c r="D295" s="486">
        <v>0.96</v>
      </c>
      <c r="E295" s="498">
        <v>0.88</v>
      </c>
      <c r="F295" s="498">
        <v>0.8</v>
      </c>
      <c r="G295" s="498">
        <v>0.64</v>
      </c>
      <c r="H295" s="498">
        <v>0.54</v>
      </c>
      <c r="I295" s="499"/>
      <c r="J295" s="498">
        <v>0.48</v>
      </c>
      <c r="K295" s="496">
        <v>0.45</v>
      </c>
      <c r="L295" s="499"/>
      <c r="M295" s="655">
        <v>0.33750000000000002</v>
      </c>
      <c r="N295" s="652">
        <v>0</v>
      </c>
      <c r="O295" s="652">
        <v>0</v>
      </c>
      <c r="P295" s="652">
        <v>0</v>
      </c>
      <c r="Q295" s="652">
        <v>0</v>
      </c>
      <c r="R295" s="652">
        <v>0</v>
      </c>
      <c r="S295" s="652">
        <v>0</v>
      </c>
      <c r="T295" s="652">
        <v>0</v>
      </c>
      <c r="U295" s="652">
        <v>0</v>
      </c>
      <c r="V295" s="652">
        <v>0</v>
      </c>
      <c r="W295" s="652">
        <v>0</v>
      </c>
      <c r="X295" s="652">
        <v>0</v>
      </c>
      <c r="Y295" s="653">
        <f t="shared" si="88"/>
        <v>6.2075000000000005</v>
      </c>
      <c r="Z295" s="1019">
        <f t="shared" si="89"/>
        <v>16.666666666666675</v>
      </c>
      <c r="AA295" s="669">
        <f t="shared" si="90"/>
        <v>9.0909090909090828</v>
      </c>
      <c r="AB295" s="669">
        <f t="shared" si="91"/>
        <v>9.9999999999999858</v>
      </c>
      <c r="AC295" s="669">
        <f t="shared" si="92"/>
        <v>25</v>
      </c>
      <c r="AD295" s="669">
        <f t="shared" si="93"/>
        <v>18.518518518518512</v>
      </c>
      <c r="AE295" s="669">
        <f t="shared" si="94"/>
        <v>12.500000000000021</v>
      </c>
      <c r="AF295" s="669">
        <f t="shared" si="95"/>
        <v>6.6666666666666652</v>
      </c>
      <c r="AG295" s="669">
        <f t="shared" si="96"/>
        <v>33.333333333333329</v>
      </c>
      <c r="AH295" s="669" t="str">
        <f t="shared" si="97"/>
        <v>n/a</v>
      </c>
      <c r="AI295" s="669" t="str">
        <f t="shared" si="98"/>
        <v>n/a</v>
      </c>
      <c r="AJ295" s="669" t="str">
        <f t="shared" si="99"/>
        <v>n/a</v>
      </c>
      <c r="AK295" s="669" t="str">
        <f t="shared" si="100"/>
        <v>n/a</v>
      </c>
      <c r="AL295" s="669" t="str">
        <f t="shared" si="101"/>
        <v>n/a</v>
      </c>
      <c r="AM295" s="669" t="str">
        <f t="shared" si="102"/>
        <v>n/a</v>
      </c>
      <c r="AN295" s="669" t="str">
        <f t="shared" si="103"/>
        <v>n/a</v>
      </c>
      <c r="AO295" s="669" t="str">
        <f t="shared" si="104"/>
        <v>n/a</v>
      </c>
      <c r="AP295" s="669" t="str">
        <f t="shared" si="105"/>
        <v>n/a</v>
      </c>
      <c r="AQ295" s="669" t="str">
        <f t="shared" si="106"/>
        <v>n/a</v>
      </c>
      <c r="AR295" s="669" t="str">
        <f t="shared" si="107"/>
        <v>n/a</v>
      </c>
      <c r="AS295" s="670">
        <f t="shared" si="108"/>
        <v>16.472011784511785</v>
      </c>
      <c r="AT295" s="671">
        <f t="shared" si="109"/>
        <v>9.0201846015355915</v>
      </c>
    </row>
    <row r="296" spans="1:46" ht="11.25" customHeight="1" x14ac:dyDescent="0.2">
      <c r="A296" s="615" t="s">
        <v>2277</v>
      </c>
      <c r="B296" s="24" t="s">
        <v>2278</v>
      </c>
      <c r="C296" s="497">
        <v>0.94</v>
      </c>
      <c r="D296" s="631">
        <v>0.85</v>
      </c>
      <c r="E296" s="23">
        <v>0.81</v>
      </c>
      <c r="F296" s="23">
        <v>0.8</v>
      </c>
      <c r="G296" s="23">
        <v>0.77</v>
      </c>
      <c r="H296" s="23">
        <v>0.74</v>
      </c>
      <c r="I296" s="508"/>
      <c r="J296" s="23">
        <v>0.56999999999999995</v>
      </c>
      <c r="K296" s="35">
        <v>0.47</v>
      </c>
      <c r="L296" s="508"/>
      <c r="M296" s="507">
        <v>0.4</v>
      </c>
      <c r="N296" s="1043">
        <v>0.4</v>
      </c>
      <c r="O296" s="1043">
        <v>0.54</v>
      </c>
      <c r="P296" s="1043">
        <v>0.46</v>
      </c>
      <c r="Q296" s="1043">
        <v>0.34</v>
      </c>
      <c r="R296" s="1043">
        <v>0.4</v>
      </c>
      <c r="S296" s="1043">
        <v>0.64</v>
      </c>
      <c r="T296" s="1043">
        <v>0.64</v>
      </c>
      <c r="U296" s="1043">
        <v>0.57999999999999996</v>
      </c>
      <c r="V296" s="1043">
        <v>0.48</v>
      </c>
      <c r="W296" s="1043">
        <v>0.42</v>
      </c>
      <c r="X296" s="1043">
        <v>0.16</v>
      </c>
      <c r="Y296" s="653">
        <f t="shared" si="88"/>
        <v>11.410000000000004</v>
      </c>
      <c r="Z296" s="1019">
        <f t="shared" si="89"/>
        <v>10.588235294117654</v>
      </c>
      <c r="AA296" s="669">
        <f t="shared" si="90"/>
        <v>4.9382716049382713</v>
      </c>
      <c r="AB296" s="669">
        <f t="shared" si="91"/>
        <v>1.2499999999999956</v>
      </c>
      <c r="AC296" s="669">
        <f t="shared" si="92"/>
        <v>3.8961038961039085</v>
      </c>
      <c r="AD296" s="669">
        <f t="shared" si="93"/>
        <v>4.0540540540540571</v>
      </c>
      <c r="AE296" s="669">
        <f t="shared" si="94"/>
        <v>29.824561403508774</v>
      </c>
      <c r="AF296" s="669">
        <f t="shared" si="95"/>
        <v>21.276595744680836</v>
      </c>
      <c r="AG296" s="669">
        <f t="shared" si="96"/>
        <v>17.499999999999982</v>
      </c>
      <c r="AH296" s="669">
        <f t="shared" si="97"/>
        <v>0</v>
      </c>
      <c r="AI296" s="669">
        <f t="shared" si="98"/>
        <v>-25.925925925925931</v>
      </c>
      <c r="AJ296" s="669">
        <f t="shared" si="99"/>
        <v>17.391304347826097</v>
      </c>
      <c r="AK296" s="669">
        <f t="shared" si="100"/>
        <v>35.294117647058812</v>
      </c>
      <c r="AL296" s="669">
        <f t="shared" si="101"/>
        <v>-15.000000000000002</v>
      </c>
      <c r="AM296" s="669">
        <f t="shared" si="102"/>
        <v>-37.5</v>
      </c>
      <c r="AN296" s="669">
        <f t="shared" si="103"/>
        <v>0</v>
      </c>
      <c r="AO296" s="669">
        <f t="shared" si="104"/>
        <v>10.344827586206918</v>
      </c>
      <c r="AP296" s="669">
        <f t="shared" si="105"/>
        <v>20.833333333333325</v>
      </c>
      <c r="AQ296" s="669">
        <f t="shared" si="106"/>
        <v>14.285714285714279</v>
      </c>
      <c r="AR296" s="669">
        <f t="shared" si="107"/>
        <v>162.5</v>
      </c>
      <c r="AS296" s="670">
        <f t="shared" si="108"/>
        <v>14.502694382716683</v>
      </c>
      <c r="AT296" s="671">
        <f t="shared" si="109"/>
        <v>40.017217607100193</v>
      </c>
    </row>
    <row r="297" spans="1:46" ht="11.25" customHeight="1" x14ac:dyDescent="0.2">
      <c r="A297" s="615" t="s">
        <v>2274</v>
      </c>
      <c r="B297" s="24" t="s">
        <v>2275</v>
      </c>
      <c r="C297" s="497">
        <v>0.68</v>
      </c>
      <c r="D297" s="631">
        <v>0.6</v>
      </c>
      <c r="E297" s="41">
        <v>0.53</v>
      </c>
      <c r="F297" s="41">
        <v>0.52</v>
      </c>
      <c r="G297" s="41">
        <v>0.51</v>
      </c>
      <c r="H297" s="41">
        <v>0.47</v>
      </c>
      <c r="I297" s="913"/>
      <c r="J297" s="41">
        <v>0.36</v>
      </c>
      <c r="K297" s="24">
        <v>0.28000000000000003</v>
      </c>
      <c r="L297" s="913"/>
      <c r="M297" s="650">
        <v>0.04</v>
      </c>
      <c r="N297" s="537">
        <v>0.04</v>
      </c>
      <c r="O297" s="537">
        <v>0.75</v>
      </c>
      <c r="P297" s="537">
        <v>1.7</v>
      </c>
      <c r="Q297" s="537">
        <v>1.58</v>
      </c>
      <c r="R297" s="537">
        <v>1.46</v>
      </c>
      <c r="S297" s="537">
        <v>1.31</v>
      </c>
      <c r="T297" s="537">
        <v>1.1299999999999999</v>
      </c>
      <c r="U297" s="537">
        <v>0.98</v>
      </c>
      <c r="V297" s="537">
        <v>0.83</v>
      </c>
      <c r="W297" s="537">
        <v>0.87</v>
      </c>
      <c r="X297" s="537">
        <v>0.32</v>
      </c>
      <c r="Y297" s="653">
        <f t="shared" si="88"/>
        <v>14.96</v>
      </c>
      <c r="Z297" s="1019">
        <f t="shared" si="89"/>
        <v>13.333333333333353</v>
      </c>
      <c r="AA297" s="669">
        <f t="shared" si="90"/>
        <v>13.207547169811317</v>
      </c>
      <c r="AB297" s="669">
        <f t="shared" si="91"/>
        <v>1.9230769230769162</v>
      </c>
      <c r="AC297" s="669">
        <f t="shared" si="92"/>
        <v>1.9607843137254832</v>
      </c>
      <c r="AD297" s="669">
        <f t="shared" si="93"/>
        <v>8.5106382978723527</v>
      </c>
      <c r="AE297" s="669">
        <f t="shared" si="94"/>
        <v>30.555555555555557</v>
      </c>
      <c r="AF297" s="669">
        <f t="shared" si="95"/>
        <v>28.571428571428559</v>
      </c>
      <c r="AG297" s="669">
        <f t="shared" si="96"/>
        <v>600.00000000000011</v>
      </c>
      <c r="AH297" s="669">
        <f t="shared" si="97"/>
        <v>0</v>
      </c>
      <c r="AI297" s="669">
        <f t="shared" si="98"/>
        <v>-94.666666666666671</v>
      </c>
      <c r="AJ297" s="669">
        <f t="shared" si="99"/>
        <v>-55.882352941176471</v>
      </c>
      <c r="AK297" s="669">
        <f t="shared" si="100"/>
        <v>7.5949367088607556</v>
      </c>
      <c r="AL297" s="669">
        <f t="shared" si="101"/>
        <v>8.2191780821917924</v>
      </c>
      <c r="AM297" s="669">
        <f t="shared" si="102"/>
        <v>11.450381679389299</v>
      </c>
      <c r="AN297" s="669">
        <f t="shared" si="103"/>
        <v>15.929203539823034</v>
      </c>
      <c r="AO297" s="669">
        <f t="shared" si="104"/>
        <v>15.306122448979576</v>
      </c>
      <c r="AP297" s="669">
        <f t="shared" si="105"/>
        <v>18.07228915662651</v>
      </c>
      <c r="AQ297" s="669">
        <f t="shared" si="106"/>
        <v>-4.5977011494252924</v>
      </c>
      <c r="AR297" s="669">
        <f t="shared" si="107"/>
        <v>171.875</v>
      </c>
      <c r="AS297" s="670">
        <f t="shared" si="108"/>
        <v>41.65067131702137</v>
      </c>
      <c r="AT297" s="671">
        <f t="shared" si="109"/>
        <v>143.74729230585757</v>
      </c>
    </row>
    <row r="298" spans="1:46" ht="11.25" customHeight="1" x14ac:dyDescent="0.2">
      <c r="A298" s="501" t="s">
        <v>1095</v>
      </c>
      <c r="B298" s="650" t="s">
        <v>1096</v>
      </c>
      <c r="C298" s="497">
        <v>0.33</v>
      </c>
      <c r="D298" s="653">
        <v>0.29499999999999998</v>
      </c>
      <c r="E298" s="498">
        <v>0.27500000000000002</v>
      </c>
      <c r="F298" s="498">
        <v>0.25</v>
      </c>
      <c r="G298" s="498">
        <v>0.22500000000000001</v>
      </c>
      <c r="H298" s="498">
        <v>0.21</v>
      </c>
      <c r="I298" s="499"/>
      <c r="J298" s="502">
        <v>0.2</v>
      </c>
      <c r="K298" s="654">
        <v>0.2</v>
      </c>
      <c r="L298" s="499"/>
      <c r="M298" s="655">
        <v>0.2</v>
      </c>
      <c r="N298" s="656">
        <v>0.19</v>
      </c>
      <c r="O298" s="652">
        <v>0.18</v>
      </c>
      <c r="P298" s="656">
        <v>0.15</v>
      </c>
      <c r="Q298" s="656">
        <v>0.14000000000000001</v>
      </c>
      <c r="R298" s="656">
        <v>2.5000000000000001E-2</v>
      </c>
      <c r="S298" s="652">
        <v>0</v>
      </c>
      <c r="T298" s="652">
        <v>0</v>
      </c>
      <c r="U298" s="652">
        <v>0</v>
      </c>
      <c r="V298" s="652">
        <v>0</v>
      </c>
      <c r="W298" s="652">
        <v>0</v>
      </c>
      <c r="X298" s="652">
        <v>0</v>
      </c>
      <c r="Y298" s="653">
        <f t="shared" si="88"/>
        <v>2.87</v>
      </c>
      <c r="Z298" s="1019">
        <f t="shared" si="89"/>
        <v>11.86440677966103</v>
      </c>
      <c r="AA298" s="669">
        <f t="shared" si="90"/>
        <v>7.2727272727272529</v>
      </c>
      <c r="AB298" s="669">
        <f t="shared" si="91"/>
        <v>10.000000000000009</v>
      </c>
      <c r="AC298" s="669">
        <f t="shared" si="92"/>
        <v>11.111111111111116</v>
      </c>
      <c r="AD298" s="669">
        <f t="shared" si="93"/>
        <v>7.1428571428571397</v>
      </c>
      <c r="AE298" s="669">
        <f t="shared" si="94"/>
        <v>4.9999999999999822</v>
      </c>
      <c r="AF298" s="669">
        <f t="shared" si="95"/>
        <v>0</v>
      </c>
      <c r="AG298" s="669">
        <f t="shared" si="96"/>
        <v>0</v>
      </c>
      <c r="AH298" s="669">
        <f t="shared" si="97"/>
        <v>5.2631578947368363</v>
      </c>
      <c r="AI298" s="669">
        <f t="shared" si="98"/>
        <v>5.555555555555558</v>
      </c>
      <c r="AJ298" s="669">
        <f t="shared" si="99"/>
        <v>19.999999999999996</v>
      </c>
      <c r="AK298" s="669">
        <f t="shared" si="100"/>
        <v>7.1428571428571397</v>
      </c>
      <c r="AL298" s="669">
        <f t="shared" si="101"/>
        <v>460.00000000000006</v>
      </c>
      <c r="AM298" s="669" t="str">
        <f t="shared" si="102"/>
        <v>n/a</v>
      </c>
      <c r="AN298" s="669" t="str">
        <f t="shared" si="103"/>
        <v>n/a</v>
      </c>
      <c r="AO298" s="669" t="str">
        <f t="shared" si="104"/>
        <v>n/a</v>
      </c>
      <c r="AP298" s="669" t="str">
        <f t="shared" si="105"/>
        <v>n/a</v>
      </c>
      <c r="AQ298" s="669" t="str">
        <f t="shared" si="106"/>
        <v>n/a</v>
      </c>
      <c r="AR298" s="669" t="str">
        <f t="shared" si="107"/>
        <v>n/a</v>
      </c>
      <c r="AS298" s="670">
        <f t="shared" si="108"/>
        <v>42.334820992269705</v>
      </c>
      <c r="AT298" s="671">
        <f t="shared" si="109"/>
        <v>125.59977357178529</v>
      </c>
    </row>
    <row r="299" spans="1:46" ht="11.25" customHeight="1" x14ac:dyDescent="0.2">
      <c r="A299" s="500" t="s">
        <v>1224</v>
      </c>
      <c r="B299" s="650" t="s">
        <v>1225</v>
      </c>
      <c r="C299" s="497">
        <v>1.345</v>
      </c>
      <c r="D299" s="653">
        <v>1.2050000000000001</v>
      </c>
      <c r="E299" s="487">
        <v>1.075</v>
      </c>
      <c r="F299" s="487">
        <v>0.97</v>
      </c>
      <c r="G299" s="487">
        <v>0.86</v>
      </c>
      <c r="H299" s="487">
        <v>0.78</v>
      </c>
      <c r="I299" s="488"/>
      <c r="J299" s="487">
        <v>0.70499999999999996</v>
      </c>
      <c r="K299" s="485">
        <v>0.64500000000000002</v>
      </c>
      <c r="L299" s="488"/>
      <c r="M299" s="505">
        <v>0.6</v>
      </c>
      <c r="N299" s="492">
        <v>0.6</v>
      </c>
      <c r="O299" s="493">
        <v>0.57499999999999996</v>
      </c>
      <c r="P299" s="493">
        <v>0.5</v>
      </c>
      <c r="Q299" s="493">
        <v>0.36</v>
      </c>
      <c r="R299" s="493">
        <v>0.3</v>
      </c>
      <c r="S299" s="493">
        <v>0.24</v>
      </c>
      <c r="T299" s="493">
        <v>0.12</v>
      </c>
      <c r="U299" s="492">
        <v>0</v>
      </c>
      <c r="V299" s="492">
        <v>0</v>
      </c>
      <c r="W299" s="492">
        <v>0</v>
      </c>
      <c r="X299" s="492">
        <v>0</v>
      </c>
      <c r="Y299" s="653">
        <f t="shared" si="88"/>
        <v>10.879999999999999</v>
      </c>
      <c r="Z299" s="1019">
        <f t="shared" si="89"/>
        <v>11.618257261410768</v>
      </c>
      <c r="AA299" s="669">
        <f t="shared" si="90"/>
        <v>12.093023255813961</v>
      </c>
      <c r="AB299" s="669">
        <f t="shared" si="91"/>
        <v>10.824742268041243</v>
      </c>
      <c r="AC299" s="669">
        <f t="shared" si="92"/>
        <v>12.790697674418606</v>
      </c>
      <c r="AD299" s="669">
        <f t="shared" si="93"/>
        <v>10.256410256410241</v>
      </c>
      <c r="AE299" s="669">
        <f t="shared" si="94"/>
        <v>10.638297872340431</v>
      </c>
      <c r="AF299" s="669">
        <f t="shared" si="95"/>
        <v>9.302325581395344</v>
      </c>
      <c r="AG299" s="669">
        <f t="shared" si="96"/>
        <v>7.5000000000000178</v>
      </c>
      <c r="AH299" s="669">
        <f t="shared" si="97"/>
        <v>0</v>
      </c>
      <c r="AI299" s="669">
        <f t="shared" si="98"/>
        <v>4.3478260869565188</v>
      </c>
      <c r="AJ299" s="669">
        <f t="shared" si="99"/>
        <v>14.999999999999991</v>
      </c>
      <c r="AK299" s="669">
        <f t="shared" si="100"/>
        <v>38.888888888888886</v>
      </c>
      <c r="AL299" s="669">
        <f t="shared" si="101"/>
        <v>19.999999999999996</v>
      </c>
      <c r="AM299" s="669">
        <f t="shared" si="102"/>
        <v>25</v>
      </c>
      <c r="AN299" s="669">
        <f t="shared" si="103"/>
        <v>100</v>
      </c>
      <c r="AO299" s="669" t="str">
        <f t="shared" si="104"/>
        <v>n/a</v>
      </c>
      <c r="AP299" s="669" t="str">
        <f t="shared" si="105"/>
        <v>n/a</v>
      </c>
      <c r="AQ299" s="669" t="str">
        <f t="shared" si="106"/>
        <v>n/a</v>
      </c>
      <c r="AR299" s="669" t="str">
        <f t="shared" si="107"/>
        <v>n/a</v>
      </c>
      <c r="AS299" s="670">
        <f t="shared" si="108"/>
        <v>19.217364609711733</v>
      </c>
      <c r="AT299" s="671">
        <f t="shared" si="109"/>
        <v>24.14952740172355</v>
      </c>
    </row>
    <row r="300" spans="1:46" ht="11.25" customHeight="1" x14ac:dyDescent="0.2">
      <c r="A300" s="519" t="s">
        <v>591</v>
      </c>
      <c r="B300" s="507" t="s">
        <v>592</v>
      </c>
      <c r="C300" s="497">
        <v>0.62</v>
      </c>
      <c r="D300" s="518">
        <v>0.57000000000000006</v>
      </c>
      <c r="E300" s="498">
        <v>0.54</v>
      </c>
      <c r="F300" s="498">
        <v>0.51333333333333331</v>
      </c>
      <c r="G300" s="498">
        <v>0.47110666666666673</v>
      </c>
      <c r="H300" s="498">
        <v>0.44888888888888889</v>
      </c>
      <c r="I300" s="499"/>
      <c r="J300" s="498">
        <v>0.41777777777777775</v>
      </c>
      <c r="K300" s="496">
        <v>0.3955555555555556</v>
      </c>
      <c r="L300" s="499"/>
      <c r="M300" s="655">
        <v>0.3644444444444444</v>
      </c>
      <c r="N300" s="656">
        <v>0.3288888888888889</v>
      </c>
      <c r="O300" s="656">
        <v>0.28000000000000003</v>
      </c>
      <c r="P300" s="656">
        <v>0.25222222222222224</v>
      </c>
      <c r="Q300" s="656">
        <v>0.2</v>
      </c>
      <c r="R300" s="656">
        <v>0.18666666666666668</v>
      </c>
      <c r="S300" s="656">
        <v>0.16</v>
      </c>
      <c r="T300" s="656">
        <v>0.15111111111111111</v>
      </c>
      <c r="U300" s="656">
        <v>0.12740444444444446</v>
      </c>
      <c r="V300" s="656">
        <v>0.11258666666666667</v>
      </c>
      <c r="W300" s="656">
        <v>0.10074666666666666</v>
      </c>
      <c r="X300" s="656">
        <v>4.4444444444444446E-2</v>
      </c>
      <c r="Y300" s="653">
        <f t="shared" si="88"/>
        <v>6.2851777777777782</v>
      </c>
      <c r="Z300" s="1019">
        <f t="shared" si="89"/>
        <v>8.7719298245613864</v>
      </c>
      <c r="AA300" s="669">
        <f t="shared" si="90"/>
        <v>5.555555555555558</v>
      </c>
      <c r="AB300" s="669">
        <f t="shared" si="91"/>
        <v>5.1948051948051965</v>
      </c>
      <c r="AC300" s="669">
        <f t="shared" si="92"/>
        <v>8.9632921065292859</v>
      </c>
      <c r="AD300" s="669">
        <f t="shared" si="93"/>
        <v>4.949504950495065</v>
      </c>
      <c r="AE300" s="669">
        <f t="shared" si="94"/>
        <v>7.4468085106383031</v>
      </c>
      <c r="AF300" s="669">
        <f t="shared" si="95"/>
        <v>5.617977528089857</v>
      </c>
      <c r="AG300" s="669">
        <f t="shared" si="96"/>
        <v>8.5365853658536892</v>
      </c>
      <c r="AH300" s="669">
        <f t="shared" si="97"/>
        <v>10.810810810810789</v>
      </c>
      <c r="AI300" s="669">
        <f t="shared" si="98"/>
        <v>17.460317460317441</v>
      </c>
      <c r="AJ300" s="669">
        <f t="shared" si="99"/>
        <v>11.013215859030833</v>
      </c>
      <c r="AK300" s="669">
        <f t="shared" si="100"/>
        <v>26.111111111111107</v>
      </c>
      <c r="AL300" s="669">
        <f t="shared" si="101"/>
        <v>7.1428571428571397</v>
      </c>
      <c r="AM300" s="669">
        <f t="shared" si="102"/>
        <v>16.666666666666675</v>
      </c>
      <c r="AN300" s="669">
        <f t="shared" si="103"/>
        <v>5.8823529411764719</v>
      </c>
      <c r="AO300" s="669">
        <f t="shared" si="104"/>
        <v>18.607409474638924</v>
      </c>
      <c r="AP300" s="669">
        <f t="shared" si="105"/>
        <v>13.161219011526937</v>
      </c>
      <c r="AQ300" s="669">
        <f t="shared" si="106"/>
        <v>11.752249867654839</v>
      </c>
      <c r="AR300" s="669">
        <f t="shared" si="107"/>
        <v>126.67999999999999</v>
      </c>
      <c r="AS300" s="670">
        <f t="shared" si="108"/>
        <v>16.859193125385236</v>
      </c>
      <c r="AT300" s="671">
        <f t="shared" si="109"/>
        <v>27.175068624833244</v>
      </c>
    </row>
    <row r="301" spans="1:46" ht="11.25" customHeight="1" x14ac:dyDescent="0.2">
      <c r="A301" s="500" t="s">
        <v>1222</v>
      </c>
      <c r="B301" s="650" t="s">
        <v>1223</v>
      </c>
      <c r="C301" s="497">
        <v>0.64</v>
      </c>
      <c r="D301" s="653">
        <v>0.6</v>
      </c>
      <c r="E301" s="498">
        <v>0.48</v>
      </c>
      <c r="F301" s="498">
        <v>0.44</v>
      </c>
      <c r="G301" s="498">
        <v>0.4</v>
      </c>
      <c r="H301" s="498">
        <v>0.36</v>
      </c>
      <c r="I301" s="499"/>
      <c r="J301" s="498">
        <v>0.28000000000000003</v>
      </c>
      <c r="K301" s="496">
        <v>0.24</v>
      </c>
      <c r="L301" s="499"/>
      <c r="M301" s="503">
        <v>0</v>
      </c>
      <c r="N301" s="652">
        <v>0</v>
      </c>
      <c r="O301" s="652">
        <v>0</v>
      </c>
      <c r="P301" s="652">
        <v>0</v>
      </c>
      <c r="Q301" s="652">
        <v>0</v>
      </c>
      <c r="R301" s="652">
        <v>0</v>
      </c>
      <c r="S301" s="652">
        <v>0</v>
      </c>
      <c r="T301" s="652">
        <v>0</v>
      </c>
      <c r="U301" s="652">
        <v>0</v>
      </c>
      <c r="V301" s="652">
        <v>0</v>
      </c>
      <c r="W301" s="652">
        <v>0</v>
      </c>
      <c r="X301" s="652">
        <v>0</v>
      </c>
      <c r="Y301" s="653">
        <f t="shared" si="88"/>
        <v>3.4400000000000004</v>
      </c>
      <c r="Z301" s="1019">
        <f t="shared" si="89"/>
        <v>6.6666666666666652</v>
      </c>
      <c r="AA301" s="669">
        <f t="shared" si="90"/>
        <v>25</v>
      </c>
      <c r="AB301" s="669">
        <f t="shared" si="91"/>
        <v>9.0909090909090828</v>
      </c>
      <c r="AC301" s="669">
        <f t="shared" si="92"/>
        <v>9.9999999999999858</v>
      </c>
      <c r="AD301" s="669">
        <f t="shared" si="93"/>
        <v>11.111111111111116</v>
      </c>
      <c r="AE301" s="669">
        <f t="shared" si="94"/>
        <v>28.571428571428559</v>
      </c>
      <c r="AF301" s="669">
        <f t="shared" si="95"/>
        <v>16.666666666666675</v>
      </c>
      <c r="AG301" s="669" t="str">
        <f t="shared" si="96"/>
        <v>n/a</v>
      </c>
      <c r="AH301" s="669" t="str">
        <f t="shared" si="97"/>
        <v>n/a</v>
      </c>
      <c r="AI301" s="669" t="str">
        <f t="shared" si="98"/>
        <v>n/a</v>
      </c>
      <c r="AJ301" s="669" t="str">
        <f t="shared" si="99"/>
        <v>n/a</v>
      </c>
      <c r="AK301" s="669" t="str">
        <f t="shared" si="100"/>
        <v>n/a</v>
      </c>
      <c r="AL301" s="669" t="str">
        <f t="shared" si="101"/>
        <v>n/a</v>
      </c>
      <c r="AM301" s="669" t="str">
        <f t="shared" si="102"/>
        <v>n/a</v>
      </c>
      <c r="AN301" s="669" t="str">
        <f t="shared" si="103"/>
        <v>n/a</v>
      </c>
      <c r="AO301" s="669" t="str">
        <f t="shared" si="104"/>
        <v>n/a</v>
      </c>
      <c r="AP301" s="669" t="str">
        <f t="shared" si="105"/>
        <v>n/a</v>
      </c>
      <c r="AQ301" s="669" t="str">
        <f t="shared" si="106"/>
        <v>n/a</v>
      </c>
      <c r="AR301" s="669" t="str">
        <f t="shared" si="107"/>
        <v>n/a</v>
      </c>
      <c r="AS301" s="670">
        <f t="shared" si="108"/>
        <v>15.300968872397439</v>
      </c>
      <c r="AT301" s="671">
        <f t="shared" si="109"/>
        <v>8.4736122956167961</v>
      </c>
    </row>
    <row r="302" spans="1:46" ht="11.25" customHeight="1" x14ac:dyDescent="0.2">
      <c r="A302" s="501" t="s">
        <v>596</v>
      </c>
      <c r="B302" s="650" t="s">
        <v>597</v>
      </c>
      <c r="C302" s="497">
        <v>0.71</v>
      </c>
      <c r="D302" s="653">
        <v>0.67</v>
      </c>
      <c r="E302" s="498">
        <v>0.625</v>
      </c>
      <c r="F302" s="498">
        <v>0.5675</v>
      </c>
      <c r="G302" s="498">
        <v>0.48499999999999999</v>
      </c>
      <c r="H302" s="498">
        <v>0.44416666666666671</v>
      </c>
      <c r="I302" s="499"/>
      <c r="J302" s="498">
        <v>0.42</v>
      </c>
      <c r="K302" s="496">
        <v>0.38888666666666666</v>
      </c>
      <c r="L302" s="499"/>
      <c r="M302" s="511">
        <v>0.3444444444444445</v>
      </c>
      <c r="N302" s="511">
        <v>0.3</v>
      </c>
      <c r="O302" s="656">
        <v>0.25555555555555554</v>
      </c>
      <c r="P302" s="656">
        <v>0.18518222222222225</v>
      </c>
      <c r="Q302" s="656">
        <v>0.14073777777777777</v>
      </c>
      <c r="R302" s="656">
        <v>0.1135822222222222</v>
      </c>
      <c r="S302" s="656">
        <v>9.3822222222222237E-2</v>
      </c>
      <c r="T302" s="656">
        <v>5.9262222222222223E-2</v>
      </c>
      <c r="U302" s="656">
        <v>6.5822222222222219E-3</v>
      </c>
      <c r="V302" s="652">
        <v>0</v>
      </c>
      <c r="W302" s="652">
        <v>4.6702222222222228E-2</v>
      </c>
      <c r="X302" s="656">
        <v>4.5302222222222223E-2</v>
      </c>
      <c r="Y302" s="653">
        <f t="shared" si="88"/>
        <v>5.9017266666666659</v>
      </c>
      <c r="Z302" s="1019">
        <f t="shared" si="89"/>
        <v>5.9701492537313383</v>
      </c>
      <c r="AA302" s="669">
        <f t="shared" si="90"/>
        <v>7.2000000000000064</v>
      </c>
      <c r="AB302" s="669">
        <f t="shared" si="91"/>
        <v>10.132158590308361</v>
      </c>
      <c r="AC302" s="669">
        <f t="shared" si="92"/>
        <v>17.010309278350523</v>
      </c>
      <c r="AD302" s="669">
        <f t="shared" si="93"/>
        <v>9.193245778611626</v>
      </c>
      <c r="AE302" s="669">
        <f t="shared" si="94"/>
        <v>5.7539682539682779</v>
      </c>
      <c r="AF302" s="669">
        <f t="shared" si="95"/>
        <v>8.0006171463836928</v>
      </c>
      <c r="AG302" s="669">
        <f t="shared" si="96"/>
        <v>12.902580645161276</v>
      </c>
      <c r="AH302" s="669">
        <f t="shared" si="97"/>
        <v>14.814814814814836</v>
      </c>
      <c r="AI302" s="669">
        <f t="shared" si="98"/>
        <v>17.391304347826097</v>
      </c>
      <c r="AJ302" s="669">
        <f t="shared" si="99"/>
        <v>38.002208035328543</v>
      </c>
      <c r="AK302" s="669">
        <f t="shared" si="100"/>
        <v>31.579612202362185</v>
      </c>
      <c r="AL302" s="669">
        <f t="shared" si="101"/>
        <v>23.908279856002522</v>
      </c>
      <c r="AM302" s="669">
        <f t="shared" si="102"/>
        <v>21.061108479393596</v>
      </c>
      <c r="AN302" s="669">
        <f t="shared" si="103"/>
        <v>58.317084145792734</v>
      </c>
      <c r="AO302" s="669">
        <f t="shared" si="104"/>
        <v>800.33760972315997</v>
      </c>
      <c r="AP302" s="669" t="str">
        <f t="shared" si="105"/>
        <v>n/a</v>
      </c>
      <c r="AQ302" s="669">
        <f t="shared" si="106"/>
        <v>-100</v>
      </c>
      <c r="AR302" s="669">
        <f t="shared" si="107"/>
        <v>3.0903561267536572</v>
      </c>
      <c r="AS302" s="670">
        <f t="shared" si="108"/>
        <v>54.703633704330514</v>
      </c>
      <c r="AT302" s="671">
        <f t="shared" si="109"/>
        <v>188.63162089093152</v>
      </c>
    </row>
    <row r="303" spans="1:46" ht="11.25" customHeight="1" x14ac:dyDescent="0.2">
      <c r="A303" s="501" t="s">
        <v>1220</v>
      </c>
      <c r="B303" s="650" t="s">
        <v>1221</v>
      </c>
      <c r="C303" s="523">
        <v>0.88</v>
      </c>
      <c r="D303" s="653">
        <v>0.82000000000000006</v>
      </c>
      <c r="E303" s="498">
        <v>0.74</v>
      </c>
      <c r="F303" s="502">
        <v>0.72</v>
      </c>
      <c r="G303" s="498">
        <v>0.63</v>
      </c>
      <c r="H303" s="502">
        <v>0.6</v>
      </c>
      <c r="I303" s="499"/>
      <c r="J303" s="498">
        <v>0.5</v>
      </c>
      <c r="K303" s="496">
        <v>0.32500000000000001</v>
      </c>
      <c r="L303" s="499"/>
      <c r="M303" s="651">
        <v>0.22500000000000001</v>
      </c>
      <c r="N303" s="651">
        <v>0.28000000000000003</v>
      </c>
      <c r="O303" s="652">
        <v>0.52</v>
      </c>
      <c r="P303" s="652">
        <v>0.52</v>
      </c>
      <c r="Q303" s="652">
        <v>0.52</v>
      </c>
      <c r="R303" s="652">
        <v>0.52</v>
      </c>
      <c r="S303" s="652">
        <v>0.52</v>
      </c>
      <c r="T303" s="652">
        <v>0.52</v>
      </c>
      <c r="U303" s="652">
        <v>0.52</v>
      </c>
      <c r="V303" s="652">
        <v>0.52</v>
      </c>
      <c r="W303" s="652">
        <v>0.52</v>
      </c>
      <c r="X303" s="656">
        <v>0.5</v>
      </c>
      <c r="Y303" s="653">
        <f t="shared" si="88"/>
        <v>10.899999999999997</v>
      </c>
      <c r="Z303" s="1019">
        <f t="shared" si="89"/>
        <v>7.3170731707316916</v>
      </c>
      <c r="AA303" s="669">
        <f t="shared" si="90"/>
        <v>10.810810810810811</v>
      </c>
      <c r="AB303" s="669">
        <f t="shared" si="91"/>
        <v>2.7777777777777901</v>
      </c>
      <c r="AC303" s="669">
        <f t="shared" si="92"/>
        <v>14.285714285714279</v>
      </c>
      <c r="AD303" s="669">
        <f t="shared" si="93"/>
        <v>5.0000000000000044</v>
      </c>
      <c r="AE303" s="669">
        <f t="shared" si="94"/>
        <v>19.999999999999996</v>
      </c>
      <c r="AF303" s="669">
        <f t="shared" si="95"/>
        <v>53.846153846153832</v>
      </c>
      <c r="AG303" s="669">
        <f t="shared" si="96"/>
        <v>44.444444444444443</v>
      </c>
      <c r="AH303" s="669">
        <f t="shared" si="97"/>
        <v>-19.642857142857149</v>
      </c>
      <c r="AI303" s="669">
        <f t="shared" si="98"/>
        <v>-46.153846153846146</v>
      </c>
      <c r="AJ303" s="669">
        <f t="shared" si="99"/>
        <v>0</v>
      </c>
      <c r="AK303" s="669">
        <f t="shared" si="100"/>
        <v>0</v>
      </c>
      <c r="AL303" s="669">
        <f t="shared" si="101"/>
        <v>0</v>
      </c>
      <c r="AM303" s="669">
        <f t="shared" si="102"/>
        <v>0</v>
      </c>
      <c r="AN303" s="669">
        <f t="shared" si="103"/>
        <v>0</v>
      </c>
      <c r="AO303" s="669">
        <f t="shared" si="104"/>
        <v>0</v>
      </c>
      <c r="AP303" s="669">
        <f t="shared" si="105"/>
        <v>0</v>
      </c>
      <c r="AQ303" s="669">
        <f t="shared" si="106"/>
        <v>0</v>
      </c>
      <c r="AR303" s="669">
        <f t="shared" si="107"/>
        <v>4.0000000000000036</v>
      </c>
      <c r="AS303" s="670">
        <f t="shared" si="108"/>
        <v>5.0886984757331355</v>
      </c>
      <c r="AT303" s="671">
        <f t="shared" si="109"/>
        <v>20.712241359444214</v>
      </c>
    </row>
    <row r="304" spans="1:46" ht="11.25" customHeight="1" x14ac:dyDescent="0.2">
      <c r="A304" s="501" t="s">
        <v>582</v>
      </c>
      <c r="B304" s="650" t="s">
        <v>583</v>
      </c>
      <c r="C304" s="497">
        <v>0.54</v>
      </c>
      <c r="D304" s="486">
        <v>0.48499999999999999</v>
      </c>
      <c r="E304" s="498">
        <v>0.45</v>
      </c>
      <c r="F304" s="498">
        <v>0.43</v>
      </c>
      <c r="G304" s="498">
        <v>0.42</v>
      </c>
      <c r="H304" s="502">
        <v>0.4</v>
      </c>
      <c r="I304" s="499"/>
      <c r="J304" s="498">
        <v>0.38500000000000001</v>
      </c>
      <c r="K304" s="654">
        <v>0.38</v>
      </c>
      <c r="L304" s="499"/>
      <c r="M304" s="511">
        <v>0.36</v>
      </c>
      <c r="N304" s="651">
        <v>0.36</v>
      </c>
      <c r="O304" s="656">
        <v>0.33</v>
      </c>
      <c r="P304" s="656">
        <v>0.315</v>
      </c>
      <c r="Q304" s="656">
        <v>0.29375000000000001</v>
      </c>
      <c r="R304" s="656">
        <v>0.23749999999999999</v>
      </c>
      <c r="S304" s="652">
        <v>0</v>
      </c>
      <c r="T304" s="652">
        <v>6.25E-2</v>
      </c>
      <c r="U304" s="652">
        <v>0.1125</v>
      </c>
      <c r="V304" s="656">
        <v>0.17499999999999999</v>
      </c>
      <c r="W304" s="652">
        <v>8.7499999999999994E-2</v>
      </c>
      <c r="X304" s="656">
        <v>0.1</v>
      </c>
      <c r="Y304" s="653">
        <f t="shared" si="88"/>
        <v>5.9237499999999992</v>
      </c>
      <c r="Z304" s="1019">
        <f t="shared" si="89"/>
        <v>11.340206185567014</v>
      </c>
      <c r="AA304" s="669">
        <f t="shared" si="90"/>
        <v>7.7777777777777724</v>
      </c>
      <c r="AB304" s="669">
        <f t="shared" si="91"/>
        <v>4.6511627906976827</v>
      </c>
      <c r="AC304" s="669">
        <f t="shared" si="92"/>
        <v>2.3809523809523725</v>
      </c>
      <c r="AD304" s="669">
        <f t="shared" si="93"/>
        <v>4.9999999999999822</v>
      </c>
      <c r="AE304" s="669">
        <f t="shared" si="94"/>
        <v>3.8961038961039085</v>
      </c>
      <c r="AF304" s="669">
        <f t="shared" si="95"/>
        <v>1.3157894736842035</v>
      </c>
      <c r="AG304" s="669">
        <f t="shared" si="96"/>
        <v>5.555555555555558</v>
      </c>
      <c r="AH304" s="669">
        <f t="shared" si="97"/>
        <v>0</v>
      </c>
      <c r="AI304" s="669">
        <f t="shared" si="98"/>
        <v>9.0909090909090828</v>
      </c>
      <c r="AJ304" s="669">
        <f t="shared" si="99"/>
        <v>4.7619047619047672</v>
      </c>
      <c r="AK304" s="669">
        <f t="shared" si="100"/>
        <v>7.2340425531914887</v>
      </c>
      <c r="AL304" s="669">
        <f t="shared" si="101"/>
        <v>23.684210526315795</v>
      </c>
      <c r="AM304" s="669" t="str">
        <f t="shared" si="102"/>
        <v>n/a</v>
      </c>
      <c r="AN304" s="669">
        <f t="shared" si="103"/>
        <v>-100</v>
      </c>
      <c r="AO304" s="669">
        <f t="shared" si="104"/>
        <v>-44.444444444444443</v>
      </c>
      <c r="AP304" s="669">
        <f t="shared" si="105"/>
        <v>-35.714285714285708</v>
      </c>
      <c r="AQ304" s="669">
        <f t="shared" si="106"/>
        <v>100</v>
      </c>
      <c r="AR304" s="669">
        <f t="shared" si="107"/>
        <v>-12.500000000000011</v>
      </c>
      <c r="AS304" s="670">
        <f t="shared" si="108"/>
        <v>-0.33167306478169578</v>
      </c>
      <c r="AT304" s="671">
        <f t="shared" si="109"/>
        <v>37.895253282386889</v>
      </c>
    </row>
    <row r="305" spans="1:46" ht="11.25" customHeight="1" x14ac:dyDescent="0.2">
      <c r="A305" s="657" t="s">
        <v>1214</v>
      </c>
      <c r="B305" s="507" t="s">
        <v>1215</v>
      </c>
      <c r="C305" s="497">
        <v>0.72</v>
      </c>
      <c r="D305" s="653">
        <v>0.66</v>
      </c>
      <c r="E305" s="513">
        <v>0.62</v>
      </c>
      <c r="F305" s="513">
        <v>0.59</v>
      </c>
      <c r="G305" s="513">
        <v>0.54</v>
      </c>
      <c r="H305" s="513">
        <v>0.46</v>
      </c>
      <c r="I305" s="514"/>
      <c r="J305" s="512">
        <v>0.42</v>
      </c>
      <c r="K305" s="509">
        <v>0.4</v>
      </c>
      <c r="L305" s="514"/>
      <c r="M305" s="532">
        <v>0.38</v>
      </c>
      <c r="N305" s="517">
        <v>0.38</v>
      </c>
      <c r="O305" s="516">
        <v>0.38</v>
      </c>
      <c r="P305" s="516">
        <v>0.37667</v>
      </c>
      <c r="Q305" s="516">
        <v>0.34666999999999998</v>
      </c>
      <c r="R305" s="516">
        <v>0.33333000000000002</v>
      </c>
      <c r="S305" s="516">
        <v>0.30221999999999999</v>
      </c>
      <c r="T305" s="516">
        <v>0.28888999999999998</v>
      </c>
      <c r="U305" s="516">
        <v>0.22222</v>
      </c>
      <c r="V305" s="516">
        <v>8.5930000000000006E-2</v>
      </c>
      <c r="W305" s="517">
        <v>0</v>
      </c>
      <c r="X305" s="517">
        <v>0</v>
      </c>
      <c r="Y305" s="653">
        <f t="shared" si="88"/>
        <v>7.5059300000000002</v>
      </c>
      <c r="Z305" s="1019">
        <f t="shared" si="89"/>
        <v>9.0909090909090828</v>
      </c>
      <c r="AA305" s="669">
        <f t="shared" si="90"/>
        <v>6.4516129032258229</v>
      </c>
      <c r="AB305" s="669">
        <f t="shared" si="91"/>
        <v>5.0847457627118731</v>
      </c>
      <c r="AC305" s="669">
        <f t="shared" si="92"/>
        <v>9.259259259259256</v>
      </c>
      <c r="AD305" s="669">
        <f t="shared" si="93"/>
        <v>17.391304347826097</v>
      </c>
      <c r="AE305" s="669">
        <f t="shared" si="94"/>
        <v>9.5238095238095344</v>
      </c>
      <c r="AF305" s="669">
        <f t="shared" si="95"/>
        <v>4.9999999999999822</v>
      </c>
      <c r="AG305" s="669">
        <f t="shared" si="96"/>
        <v>5.2631578947368363</v>
      </c>
      <c r="AH305" s="669">
        <f t="shared" si="97"/>
        <v>0</v>
      </c>
      <c r="AI305" s="669">
        <f t="shared" si="98"/>
        <v>0</v>
      </c>
      <c r="AJ305" s="669">
        <f t="shared" si="99"/>
        <v>0.88406297289405078</v>
      </c>
      <c r="AK305" s="669">
        <f t="shared" si="100"/>
        <v>8.6537629445870845</v>
      </c>
      <c r="AL305" s="669">
        <f t="shared" si="101"/>
        <v>4.0020400204001882</v>
      </c>
      <c r="AM305" s="669">
        <f t="shared" si="102"/>
        <v>10.293825689894787</v>
      </c>
      <c r="AN305" s="669">
        <f t="shared" si="103"/>
        <v>4.6142130222576183</v>
      </c>
      <c r="AO305" s="669">
        <f t="shared" si="104"/>
        <v>30.001800018000168</v>
      </c>
      <c r="AP305" s="669">
        <f t="shared" si="105"/>
        <v>158.60584196438961</v>
      </c>
      <c r="AQ305" s="669" t="str">
        <f t="shared" si="106"/>
        <v>n/a</v>
      </c>
      <c r="AR305" s="669" t="str">
        <f t="shared" si="107"/>
        <v>n/a</v>
      </c>
      <c r="AS305" s="670">
        <f t="shared" si="108"/>
        <v>16.712961494994232</v>
      </c>
      <c r="AT305" s="671">
        <f t="shared" si="109"/>
        <v>37.255943934363785</v>
      </c>
    </row>
    <row r="306" spans="1:46" ht="11.25" customHeight="1" x14ac:dyDescent="0.2">
      <c r="A306" s="484" t="s">
        <v>1216</v>
      </c>
      <c r="B306" s="650" t="s">
        <v>1217</v>
      </c>
      <c r="C306" s="497">
        <v>0.43</v>
      </c>
      <c r="D306" s="653">
        <v>0.38</v>
      </c>
      <c r="E306" s="502">
        <v>0.36</v>
      </c>
      <c r="F306" s="498">
        <v>0.35</v>
      </c>
      <c r="G306" s="498">
        <v>0.3</v>
      </c>
      <c r="H306" s="498">
        <v>0.1</v>
      </c>
      <c r="I306" s="499"/>
      <c r="J306" s="502">
        <v>0.04</v>
      </c>
      <c r="K306" s="654">
        <v>0.04</v>
      </c>
      <c r="L306" s="499"/>
      <c r="M306" s="651">
        <v>0.04</v>
      </c>
      <c r="N306" s="651">
        <v>0.22500000000000001</v>
      </c>
      <c r="O306" s="656">
        <v>1.24</v>
      </c>
      <c r="P306" s="656">
        <v>1.18</v>
      </c>
      <c r="Q306" s="656">
        <v>1.1000000000000001</v>
      </c>
      <c r="R306" s="656">
        <v>0.98</v>
      </c>
      <c r="S306" s="656">
        <v>0.88</v>
      </c>
      <c r="T306" s="656">
        <v>0.76</v>
      </c>
      <c r="U306" s="656">
        <v>0.68</v>
      </c>
      <c r="V306" s="656">
        <v>0.64</v>
      </c>
      <c r="W306" s="656">
        <v>0.57599999999999996</v>
      </c>
      <c r="X306" s="656">
        <v>0.51200000000000001</v>
      </c>
      <c r="Y306" s="653">
        <f t="shared" si="88"/>
        <v>10.813000000000002</v>
      </c>
      <c r="Z306" s="1019">
        <f t="shared" si="89"/>
        <v>13.157894736842103</v>
      </c>
      <c r="AA306" s="669">
        <f t="shared" si="90"/>
        <v>5.555555555555558</v>
      </c>
      <c r="AB306" s="669">
        <f t="shared" si="91"/>
        <v>2.8571428571428692</v>
      </c>
      <c r="AC306" s="669">
        <f t="shared" si="92"/>
        <v>16.666666666666675</v>
      </c>
      <c r="AD306" s="669">
        <f t="shared" si="93"/>
        <v>199.99999999999994</v>
      </c>
      <c r="AE306" s="669">
        <f t="shared" si="94"/>
        <v>150</v>
      </c>
      <c r="AF306" s="669">
        <f t="shared" si="95"/>
        <v>0</v>
      </c>
      <c r="AG306" s="669">
        <f t="shared" si="96"/>
        <v>0</v>
      </c>
      <c r="AH306" s="669">
        <f t="shared" si="97"/>
        <v>-82.222222222222214</v>
      </c>
      <c r="AI306" s="669">
        <f t="shared" si="98"/>
        <v>-81.854838709677423</v>
      </c>
      <c r="AJ306" s="669">
        <f t="shared" si="99"/>
        <v>5.0847457627118731</v>
      </c>
      <c r="AK306" s="669">
        <f t="shared" si="100"/>
        <v>7.2727272727272529</v>
      </c>
      <c r="AL306" s="669">
        <f t="shared" si="101"/>
        <v>12.244897959183687</v>
      </c>
      <c r="AM306" s="669">
        <f t="shared" si="102"/>
        <v>11.363636363636353</v>
      </c>
      <c r="AN306" s="669">
        <f t="shared" si="103"/>
        <v>15.789473684210531</v>
      </c>
      <c r="AO306" s="669">
        <f t="shared" si="104"/>
        <v>11.764705882352944</v>
      </c>
      <c r="AP306" s="669">
        <f t="shared" si="105"/>
        <v>6.25</v>
      </c>
      <c r="AQ306" s="669">
        <f t="shared" si="106"/>
        <v>11.111111111111116</v>
      </c>
      <c r="AR306" s="669">
        <f t="shared" si="107"/>
        <v>12.5</v>
      </c>
      <c r="AS306" s="670">
        <f t="shared" si="108"/>
        <v>16.712710364223224</v>
      </c>
      <c r="AT306" s="671">
        <f t="shared" si="109"/>
        <v>63.336827468505973</v>
      </c>
    </row>
    <row r="307" spans="1:46" ht="11.25" customHeight="1" x14ac:dyDescent="0.2">
      <c r="A307" s="484" t="s">
        <v>1177</v>
      </c>
      <c r="B307" s="650" t="s">
        <v>1178</v>
      </c>
      <c r="C307" s="497">
        <v>1</v>
      </c>
      <c r="D307" s="653">
        <v>0.91</v>
      </c>
      <c r="E307" s="498">
        <v>0.78</v>
      </c>
      <c r="F307" s="498">
        <v>0.74</v>
      </c>
      <c r="G307" s="498">
        <v>0.7</v>
      </c>
      <c r="H307" s="498">
        <v>0.66</v>
      </c>
      <c r="I307" s="499"/>
      <c r="J307" s="498">
        <v>0.64</v>
      </c>
      <c r="K307" s="654">
        <v>0.6</v>
      </c>
      <c r="L307" s="499"/>
      <c r="M307" s="651">
        <v>0.6</v>
      </c>
      <c r="N307" s="651">
        <v>0.61</v>
      </c>
      <c r="O307" s="652">
        <v>0.67</v>
      </c>
      <c r="P307" s="652">
        <v>0</v>
      </c>
      <c r="Q307" s="652">
        <v>0</v>
      </c>
      <c r="R307" s="652">
        <v>0</v>
      </c>
      <c r="S307" s="652">
        <v>0</v>
      </c>
      <c r="T307" s="652">
        <v>0</v>
      </c>
      <c r="U307" s="652">
        <v>0</v>
      </c>
      <c r="V307" s="652">
        <v>0</v>
      </c>
      <c r="W307" s="652">
        <v>0</v>
      </c>
      <c r="X307" s="652">
        <v>0</v>
      </c>
      <c r="Y307" s="653">
        <f t="shared" si="88"/>
        <v>7.91</v>
      </c>
      <c r="Z307" s="1019">
        <f t="shared" si="89"/>
        <v>9.8901098901098763</v>
      </c>
      <c r="AA307" s="669">
        <f t="shared" si="90"/>
        <v>16.666666666666675</v>
      </c>
      <c r="AB307" s="669">
        <f t="shared" si="91"/>
        <v>5.4054054054054168</v>
      </c>
      <c r="AC307" s="669">
        <f t="shared" si="92"/>
        <v>5.7142857142857162</v>
      </c>
      <c r="AD307" s="669">
        <f t="shared" si="93"/>
        <v>6.0606060606060552</v>
      </c>
      <c r="AE307" s="669">
        <f t="shared" si="94"/>
        <v>3.125</v>
      </c>
      <c r="AF307" s="669">
        <f t="shared" si="95"/>
        <v>6.6666666666666652</v>
      </c>
      <c r="AG307" s="669">
        <f t="shared" si="96"/>
        <v>0</v>
      </c>
      <c r="AH307" s="669">
        <f t="shared" si="97"/>
        <v>-1.6393442622950838</v>
      </c>
      <c r="AI307" s="669">
        <f t="shared" si="98"/>
        <v>-8.9552238805970177</v>
      </c>
      <c r="AJ307" s="669" t="str">
        <f t="shared" si="99"/>
        <v>n/a</v>
      </c>
      <c r="AK307" s="669" t="str">
        <f t="shared" si="100"/>
        <v>n/a</v>
      </c>
      <c r="AL307" s="669" t="str">
        <f t="shared" si="101"/>
        <v>n/a</v>
      </c>
      <c r="AM307" s="669" t="str">
        <f t="shared" si="102"/>
        <v>n/a</v>
      </c>
      <c r="AN307" s="669" t="str">
        <f t="shared" si="103"/>
        <v>n/a</v>
      </c>
      <c r="AO307" s="669" t="str">
        <f t="shared" si="104"/>
        <v>n/a</v>
      </c>
      <c r="AP307" s="669" t="str">
        <f t="shared" si="105"/>
        <v>n/a</v>
      </c>
      <c r="AQ307" s="669" t="str">
        <f t="shared" si="106"/>
        <v>n/a</v>
      </c>
      <c r="AR307" s="669" t="str">
        <f t="shared" si="107"/>
        <v>n/a</v>
      </c>
      <c r="AS307" s="670">
        <f t="shared" si="108"/>
        <v>4.2934172260848307</v>
      </c>
      <c r="AT307" s="671">
        <f t="shared" si="109"/>
        <v>6.8876193685426754</v>
      </c>
    </row>
    <row r="308" spans="1:46" ht="11.25" customHeight="1" x14ac:dyDescent="0.2">
      <c r="A308" s="501" t="s">
        <v>229</v>
      </c>
      <c r="B308" s="650" t="s">
        <v>230</v>
      </c>
      <c r="C308" s="497">
        <v>13.9</v>
      </c>
      <c r="D308" s="1003">
        <v>13.55</v>
      </c>
      <c r="E308" s="531">
        <v>13.05</v>
      </c>
      <c r="F308" s="531">
        <v>12.8</v>
      </c>
      <c r="G308" s="531">
        <v>12.6</v>
      </c>
      <c r="H308" s="531">
        <v>12.4</v>
      </c>
      <c r="I308" s="499"/>
      <c r="J308" s="531">
        <v>12</v>
      </c>
      <c r="K308" s="1005">
        <v>11.65</v>
      </c>
      <c r="L308" s="499"/>
      <c r="M308" s="1100">
        <v>11.25</v>
      </c>
      <c r="N308" s="1100">
        <v>10.9</v>
      </c>
      <c r="O308" s="1007">
        <v>10.199999999999999</v>
      </c>
      <c r="P308" s="656">
        <v>9.15</v>
      </c>
      <c r="Q308" s="656">
        <v>8.25</v>
      </c>
      <c r="R308" s="656">
        <v>7.6</v>
      </c>
      <c r="S308" s="656">
        <v>6.9</v>
      </c>
      <c r="T308" s="656">
        <v>6.1</v>
      </c>
      <c r="U308" s="656">
        <v>5.5</v>
      </c>
      <c r="V308" s="656">
        <v>5.35</v>
      </c>
      <c r="W308" s="656">
        <v>5.0999999999999996</v>
      </c>
      <c r="X308" s="656">
        <v>4.9000000000000004</v>
      </c>
      <c r="Y308" s="653">
        <f t="shared" si="88"/>
        <v>193.15</v>
      </c>
      <c r="Z308" s="1019">
        <f t="shared" si="89"/>
        <v>2.5830258302582898</v>
      </c>
      <c r="AA308" s="669">
        <f t="shared" si="90"/>
        <v>3.8314176245210829</v>
      </c>
      <c r="AB308" s="669">
        <f t="shared" si="91"/>
        <v>1.953125</v>
      </c>
      <c r="AC308" s="669">
        <f t="shared" si="92"/>
        <v>1.5873015873016039</v>
      </c>
      <c r="AD308" s="669">
        <f t="shared" si="93"/>
        <v>1.6129032258064502</v>
      </c>
      <c r="AE308" s="669">
        <f t="shared" si="94"/>
        <v>3.3333333333333437</v>
      </c>
      <c r="AF308" s="669">
        <f t="shared" si="95"/>
        <v>3.0042918454935563</v>
      </c>
      <c r="AG308" s="669">
        <f t="shared" si="96"/>
        <v>3.5555555555555562</v>
      </c>
      <c r="AH308" s="669">
        <f t="shared" si="97"/>
        <v>3.2110091743119185</v>
      </c>
      <c r="AI308" s="669">
        <f t="shared" si="98"/>
        <v>6.8627450980392357</v>
      </c>
      <c r="AJ308" s="669">
        <f t="shared" si="99"/>
        <v>11.475409836065564</v>
      </c>
      <c r="AK308" s="669">
        <f t="shared" si="100"/>
        <v>10.909090909090914</v>
      </c>
      <c r="AL308" s="669">
        <f t="shared" si="101"/>
        <v>8.5526315789473664</v>
      </c>
      <c r="AM308" s="669">
        <f t="shared" si="102"/>
        <v>10.144927536231862</v>
      </c>
      <c r="AN308" s="669">
        <f t="shared" si="103"/>
        <v>13.11475409836067</v>
      </c>
      <c r="AO308" s="669">
        <f t="shared" si="104"/>
        <v>10.909090909090914</v>
      </c>
      <c r="AP308" s="669">
        <f t="shared" si="105"/>
        <v>2.8037383177570208</v>
      </c>
      <c r="AQ308" s="669">
        <f t="shared" si="106"/>
        <v>4.9019607843137303</v>
      </c>
      <c r="AR308" s="669">
        <f t="shared" si="107"/>
        <v>4.0816326530612068</v>
      </c>
      <c r="AS308" s="670">
        <f t="shared" si="108"/>
        <v>5.7067339419758039</v>
      </c>
      <c r="AT308" s="671">
        <f t="shared" si="109"/>
        <v>3.8587564656492934</v>
      </c>
    </row>
    <row r="309" spans="1:46" ht="11.25" customHeight="1" x14ac:dyDescent="0.2">
      <c r="A309" s="480" t="s">
        <v>1188</v>
      </c>
      <c r="B309" s="914" t="s">
        <v>1189</v>
      </c>
      <c r="C309" s="497">
        <v>1.2</v>
      </c>
      <c r="D309" s="486">
        <v>0.80233199999999993</v>
      </c>
      <c r="E309" s="487">
        <v>0.69220799999999993</v>
      </c>
      <c r="F309" s="487">
        <v>0.62928000000000006</v>
      </c>
      <c r="G309" s="487">
        <v>0.52392279599999991</v>
      </c>
      <c r="H309" s="487">
        <v>0.42694288199999997</v>
      </c>
      <c r="I309" s="488"/>
      <c r="J309" s="487">
        <v>0.37518460199999998</v>
      </c>
      <c r="K309" s="490">
        <v>0.31048675199999998</v>
      </c>
      <c r="L309" s="488"/>
      <c r="M309" s="530">
        <v>0.44556956999999997</v>
      </c>
      <c r="N309" s="538">
        <v>0.38813990399999998</v>
      </c>
      <c r="O309" s="492">
        <v>0.67922123400000001</v>
      </c>
      <c r="P309" s="493">
        <v>0.77624834399999998</v>
      </c>
      <c r="Q309" s="493">
        <v>0.75685078799999994</v>
      </c>
      <c r="R309" s="493">
        <v>0.16171709399999998</v>
      </c>
      <c r="S309" s="492">
        <v>0</v>
      </c>
      <c r="T309" s="492">
        <v>0</v>
      </c>
      <c r="U309" s="492">
        <v>0</v>
      </c>
      <c r="V309" s="492">
        <v>0</v>
      </c>
      <c r="W309" s="492">
        <v>0</v>
      </c>
      <c r="X309" s="492">
        <v>0</v>
      </c>
      <c r="Y309" s="653">
        <f t="shared" si="88"/>
        <v>8.1681039660000003</v>
      </c>
      <c r="Z309" s="1019">
        <f t="shared" si="89"/>
        <v>49.564020879137317</v>
      </c>
      <c r="AA309" s="669">
        <f t="shared" si="90"/>
        <v>15.909090909090917</v>
      </c>
      <c r="AB309" s="669">
        <f t="shared" si="91"/>
        <v>9.9999999999999858</v>
      </c>
      <c r="AC309" s="669">
        <f t="shared" si="92"/>
        <v>20.109299462510922</v>
      </c>
      <c r="AD309" s="669">
        <f t="shared" si="93"/>
        <v>22.714962138659089</v>
      </c>
      <c r="AE309" s="669">
        <f t="shared" si="94"/>
        <v>13.795416902530565</v>
      </c>
      <c r="AF309" s="669">
        <f t="shared" si="95"/>
        <v>20.837555735711398</v>
      </c>
      <c r="AG309" s="669">
        <f t="shared" si="96"/>
        <v>-30.316885868126054</v>
      </c>
      <c r="AH309" s="669">
        <f t="shared" si="97"/>
        <v>14.796125162127115</v>
      </c>
      <c r="AI309" s="669">
        <f t="shared" si="98"/>
        <v>-42.855157558280929</v>
      </c>
      <c r="AJ309" s="669">
        <f t="shared" si="99"/>
        <v>-12.499493332252442</v>
      </c>
      <c r="AK309" s="669">
        <f t="shared" si="100"/>
        <v>2.5629300130952659</v>
      </c>
      <c r="AL309" s="669">
        <f t="shared" si="101"/>
        <v>368.00914441363881</v>
      </c>
      <c r="AM309" s="669" t="str">
        <f t="shared" si="102"/>
        <v>n/a</v>
      </c>
      <c r="AN309" s="669" t="str">
        <f t="shared" si="103"/>
        <v>n/a</v>
      </c>
      <c r="AO309" s="669" t="str">
        <f t="shared" si="104"/>
        <v>n/a</v>
      </c>
      <c r="AP309" s="669" t="str">
        <f t="shared" si="105"/>
        <v>n/a</v>
      </c>
      <c r="AQ309" s="669" t="str">
        <f t="shared" si="106"/>
        <v>n/a</v>
      </c>
      <c r="AR309" s="669" t="str">
        <f t="shared" si="107"/>
        <v>n/a</v>
      </c>
      <c r="AS309" s="670">
        <f t="shared" si="108"/>
        <v>34.817462219833999</v>
      </c>
      <c r="AT309" s="671">
        <f t="shared" si="109"/>
        <v>102.94147932152073</v>
      </c>
    </row>
    <row r="310" spans="1:46" ht="11.25" customHeight="1" x14ac:dyDescent="0.2">
      <c r="A310" s="537" t="s">
        <v>3832</v>
      </c>
      <c r="B310" s="507" t="s">
        <v>3833</v>
      </c>
      <c r="C310" s="497">
        <v>1.06</v>
      </c>
      <c r="D310" s="1036">
        <v>0.94</v>
      </c>
      <c r="E310" s="1036">
        <v>0.89659999999999995</v>
      </c>
      <c r="F310" s="1036">
        <v>0.85680000000000001</v>
      </c>
      <c r="G310" s="1036">
        <v>0.81699999999999995</v>
      </c>
      <c r="H310" s="1037">
        <v>0.7772</v>
      </c>
      <c r="I310" s="1033"/>
      <c r="J310" s="1037">
        <v>0.7772</v>
      </c>
      <c r="K310" s="1040">
        <v>0.7772</v>
      </c>
      <c r="L310" s="1033"/>
      <c r="M310" s="1189">
        <v>0.7772</v>
      </c>
      <c r="N310" s="1191">
        <v>0.7772</v>
      </c>
      <c r="O310" s="1044">
        <v>0.74719999999999998</v>
      </c>
      <c r="P310" s="1044">
        <v>0.66749999999999998</v>
      </c>
      <c r="Q310" s="1044">
        <v>0.61780000000000002</v>
      </c>
      <c r="R310" s="1044">
        <v>0.5081</v>
      </c>
      <c r="S310" s="1044">
        <v>0.42670000000000002</v>
      </c>
      <c r="T310" s="1044">
        <v>0.36830000000000002</v>
      </c>
      <c r="U310" s="1044">
        <v>0.31219999999999998</v>
      </c>
      <c r="V310" s="1042">
        <v>0.19919999999999999</v>
      </c>
      <c r="W310" s="1044">
        <v>0.21920000000000001</v>
      </c>
      <c r="X310" s="1044">
        <v>0.1661</v>
      </c>
      <c r="Y310" s="653">
        <f t="shared" si="88"/>
        <v>12.688700000000001</v>
      </c>
      <c r="Z310" s="1019">
        <f t="shared" si="89"/>
        <v>12.765957446808528</v>
      </c>
      <c r="AA310" s="669">
        <f t="shared" si="90"/>
        <v>4.840508587999115</v>
      </c>
      <c r="AB310" s="669">
        <f t="shared" si="91"/>
        <v>4.6451914098972757</v>
      </c>
      <c r="AC310" s="669">
        <f t="shared" si="92"/>
        <v>4.8714810281517806</v>
      </c>
      <c r="AD310" s="669">
        <f t="shared" si="93"/>
        <v>5.1209469891919657</v>
      </c>
      <c r="AE310" s="669">
        <f t="shared" si="94"/>
        <v>0</v>
      </c>
      <c r="AF310" s="669">
        <f t="shared" si="95"/>
        <v>0</v>
      </c>
      <c r="AG310" s="669">
        <f t="shared" si="96"/>
        <v>0</v>
      </c>
      <c r="AH310" s="669">
        <f t="shared" si="97"/>
        <v>0</v>
      </c>
      <c r="AI310" s="669">
        <f t="shared" si="98"/>
        <v>4.0149892933618814</v>
      </c>
      <c r="AJ310" s="669">
        <f t="shared" si="99"/>
        <v>11.940074906367037</v>
      </c>
      <c r="AK310" s="669">
        <f t="shared" si="100"/>
        <v>8.044674651990924</v>
      </c>
      <c r="AL310" s="669">
        <f t="shared" si="101"/>
        <v>21.590238142098016</v>
      </c>
      <c r="AM310" s="669">
        <f t="shared" si="102"/>
        <v>19.076634637918911</v>
      </c>
      <c r="AN310" s="669">
        <f t="shared" si="103"/>
        <v>15.856638609828956</v>
      </c>
      <c r="AO310" s="669">
        <f t="shared" si="104"/>
        <v>17.969250480461252</v>
      </c>
      <c r="AP310" s="669">
        <f t="shared" si="105"/>
        <v>56.726907630522085</v>
      </c>
      <c r="AQ310" s="669">
        <f t="shared" si="106"/>
        <v>-9.1240875912408814</v>
      </c>
      <c r="AR310" s="669">
        <f t="shared" si="107"/>
        <v>31.968693558097527</v>
      </c>
      <c r="AS310" s="670">
        <f t="shared" si="108"/>
        <v>11.068847356918653</v>
      </c>
      <c r="AT310" s="671">
        <f t="shared" si="109"/>
        <v>14.683776383325748</v>
      </c>
    </row>
    <row r="311" spans="1:46" ht="11.25" customHeight="1" x14ac:dyDescent="0.2">
      <c r="A311" s="501" t="s">
        <v>1231</v>
      </c>
      <c r="B311" s="650" t="s">
        <v>1232</v>
      </c>
      <c r="C311" s="497">
        <v>0.95</v>
      </c>
      <c r="D311" s="497">
        <v>0.91</v>
      </c>
      <c r="E311" s="498">
        <v>0.87</v>
      </c>
      <c r="F311" s="498">
        <v>0.83</v>
      </c>
      <c r="G311" s="498">
        <v>0.78</v>
      </c>
      <c r="H311" s="498">
        <v>0.72</v>
      </c>
      <c r="I311" s="499"/>
      <c r="J311" s="498">
        <v>0.54</v>
      </c>
      <c r="K311" s="496">
        <v>0.39124199999999998</v>
      </c>
      <c r="L311" s="499"/>
      <c r="M311" s="511">
        <v>0.29389999999999999</v>
      </c>
      <c r="N311" s="511">
        <v>0.25180000000000002</v>
      </c>
      <c r="O311" s="652">
        <v>0</v>
      </c>
      <c r="P311" s="652">
        <v>0</v>
      </c>
      <c r="Q311" s="652">
        <v>0</v>
      </c>
      <c r="R311" s="652">
        <v>0</v>
      </c>
      <c r="S311" s="652">
        <v>0</v>
      </c>
      <c r="T311" s="652">
        <v>0</v>
      </c>
      <c r="U311" s="652">
        <v>0</v>
      </c>
      <c r="V311" s="652">
        <v>0</v>
      </c>
      <c r="W311" s="652">
        <v>0</v>
      </c>
      <c r="X311" s="652">
        <v>0</v>
      </c>
      <c r="Y311" s="653">
        <f t="shared" si="88"/>
        <v>6.5369419999999998</v>
      </c>
      <c r="Z311" s="1019">
        <f t="shared" si="89"/>
        <v>4.39560439560438</v>
      </c>
      <c r="AA311" s="669">
        <f t="shared" si="90"/>
        <v>4.5977011494252817</v>
      </c>
      <c r="AB311" s="669">
        <f t="shared" si="91"/>
        <v>4.8192771084337505</v>
      </c>
      <c r="AC311" s="669">
        <f t="shared" si="92"/>
        <v>6.4102564102564097</v>
      </c>
      <c r="AD311" s="669">
        <f t="shared" si="93"/>
        <v>8.3333333333333481</v>
      </c>
      <c r="AE311" s="669">
        <f t="shared" si="94"/>
        <v>33.333333333333329</v>
      </c>
      <c r="AF311" s="669">
        <f t="shared" si="95"/>
        <v>38.021991503979649</v>
      </c>
      <c r="AG311" s="669">
        <f t="shared" si="96"/>
        <v>33.120789384144267</v>
      </c>
      <c r="AH311" s="669">
        <f t="shared" si="97"/>
        <v>16.719618745035735</v>
      </c>
      <c r="AI311" s="669" t="str">
        <f t="shared" si="98"/>
        <v>n/a</v>
      </c>
      <c r="AJ311" s="669" t="str">
        <f t="shared" si="99"/>
        <v>n/a</v>
      </c>
      <c r="AK311" s="669" t="str">
        <f t="shared" si="100"/>
        <v>n/a</v>
      </c>
      <c r="AL311" s="669" t="str">
        <f t="shared" si="101"/>
        <v>n/a</v>
      </c>
      <c r="AM311" s="669" t="str">
        <f t="shared" si="102"/>
        <v>n/a</v>
      </c>
      <c r="AN311" s="669" t="str">
        <f t="shared" si="103"/>
        <v>n/a</v>
      </c>
      <c r="AO311" s="669" t="str">
        <f t="shared" si="104"/>
        <v>n/a</v>
      </c>
      <c r="AP311" s="669" t="str">
        <f t="shared" si="105"/>
        <v>n/a</v>
      </c>
      <c r="AQ311" s="669" t="str">
        <f t="shared" si="106"/>
        <v>n/a</v>
      </c>
      <c r="AR311" s="669" t="str">
        <f t="shared" si="107"/>
        <v>n/a</v>
      </c>
      <c r="AS311" s="670">
        <f t="shared" si="108"/>
        <v>16.639100595949575</v>
      </c>
      <c r="AT311" s="671">
        <f t="shared" si="109"/>
        <v>14.211789687916131</v>
      </c>
    </row>
    <row r="312" spans="1:46" ht="11.25" customHeight="1" x14ac:dyDescent="0.2">
      <c r="A312" s="501" t="s">
        <v>1226</v>
      </c>
      <c r="B312" s="650" t="s">
        <v>1227</v>
      </c>
      <c r="C312" s="497">
        <v>0.8</v>
      </c>
      <c r="D312" s="497">
        <v>0.76</v>
      </c>
      <c r="E312" s="498">
        <v>0.72</v>
      </c>
      <c r="F312" s="498">
        <v>0.68</v>
      </c>
      <c r="G312" s="498">
        <v>0.64</v>
      </c>
      <c r="H312" s="498">
        <v>0.6</v>
      </c>
      <c r="I312" s="499"/>
      <c r="J312" s="498">
        <v>0.56000000000000005</v>
      </c>
      <c r="K312" s="654">
        <v>0</v>
      </c>
      <c r="L312" s="499"/>
      <c r="M312" s="651">
        <v>0</v>
      </c>
      <c r="N312" s="651">
        <v>0</v>
      </c>
      <c r="O312" s="652">
        <v>0</v>
      </c>
      <c r="P312" s="652">
        <v>0</v>
      </c>
      <c r="Q312" s="652">
        <v>0</v>
      </c>
      <c r="R312" s="652">
        <v>0</v>
      </c>
      <c r="S312" s="652">
        <v>0</v>
      </c>
      <c r="T312" s="652">
        <v>0</v>
      </c>
      <c r="U312" s="652">
        <v>0</v>
      </c>
      <c r="V312" s="652">
        <v>0</v>
      </c>
      <c r="W312" s="652">
        <v>0</v>
      </c>
      <c r="X312" s="652">
        <v>0</v>
      </c>
      <c r="Y312" s="653">
        <f t="shared" si="88"/>
        <v>4.76</v>
      </c>
      <c r="Z312" s="1019">
        <f t="shared" si="89"/>
        <v>5.2631578947368363</v>
      </c>
      <c r="AA312" s="669">
        <f t="shared" si="90"/>
        <v>5.555555555555558</v>
      </c>
      <c r="AB312" s="669">
        <f t="shared" si="91"/>
        <v>5.8823529411764497</v>
      </c>
      <c r="AC312" s="669">
        <f t="shared" si="92"/>
        <v>6.25</v>
      </c>
      <c r="AD312" s="669">
        <f t="shared" si="93"/>
        <v>6.6666666666666652</v>
      </c>
      <c r="AE312" s="669">
        <f t="shared" si="94"/>
        <v>7.1428571428571397</v>
      </c>
      <c r="AF312" s="669" t="str">
        <f t="shared" si="95"/>
        <v>n/a</v>
      </c>
      <c r="AG312" s="669" t="str">
        <f t="shared" si="96"/>
        <v>n/a</v>
      </c>
      <c r="AH312" s="669" t="str">
        <f t="shared" si="97"/>
        <v>n/a</v>
      </c>
      <c r="AI312" s="669" t="str">
        <f t="shared" si="98"/>
        <v>n/a</v>
      </c>
      <c r="AJ312" s="669" t="str">
        <f t="shared" si="99"/>
        <v>n/a</v>
      </c>
      <c r="AK312" s="669" t="str">
        <f t="shared" si="100"/>
        <v>n/a</v>
      </c>
      <c r="AL312" s="669" t="str">
        <f t="shared" si="101"/>
        <v>n/a</v>
      </c>
      <c r="AM312" s="669" t="str">
        <f t="shared" si="102"/>
        <v>n/a</v>
      </c>
      <c r="AN312" s="669" t="str">
        <f t="shared" si="103"/>
        <v>n/a</v>
      </c>
      <c r="AO312" s="669" t="str">
        <f t="shared" si="104"/>
        <v>n/a</v>
      </c>
      <c r="AP312" s="669" t="str">
        <f t="shared" si="105"/>
        <v>n/a</v>
      </c>
      <c r="AQ312" s="669" t="str">
        <f t="shared" si="106"/>
        <v>n/a</v>
      </c>
      <c r="AR312" s="669" t="str">
        <f t="shared" si="107"/>
        <v>n/a</v>
      </c>
      <c r="AS312" s="670">
        <f t="shared" si="108"/>
        <v>6.1267650334987742</v>
      </c>
      <c r="AT312" s="671">
        <f t="shared" si="109"/>
        <v>0.70298771452314934</v>
      </c>
    </row>
    <row r="313" spans="1:46" ht="11.25" customHeight="1" x14ac:dyDescent="0.2">
      <c r="A313" s="501" t="s">
        <v>1208</v>
      </c>
      <c r="B313" s="650" t="s">
        <v>1209</v>
      </c>
      <c r="C313" s="497">
        <v>0.86399999999999999</v>
      </c>
      <c r="D313" s="497">
        <v>0.82000000000000006</v>
      </c>
      <c r="E313" s="498">
        <v>0.69699999999999995</v>
      </c>
      <c r="F313" s="498">
        <v>0.48299999999999998</v>
      </c>
      <c r="G313" s="498">
        <v>0.39100000000000001</v>
      </c>
      <c r="H313" s="498">
        <v>8.5000000000000006E-2</v>
      </c>
      <c r="I313" s="499"/>
      <c r="J313" s="502">
        <v>0</v>
      </c>
      <c r="K313" s="654">
        <v>0</v>
      </c>
      <c r="L313" s="499"/>
      <c r="M313" s="651">
        <v>0</v>
      </c>
      <c r="N313" s="651">
        <v>0.25</v>
      </c>
      <c r="O313" s="656">
        <v>2.88</v>
      </c>
      <c r="P313" s="656">
        <v>2.84</v>
      </c>
      <c r="Q313" s="656">
        <v>2.8</v>
      </c>
      <c r="R313" s="652">
        <v>2.78</v>
      </c>
      <c r="S313" s="652">
        <v>2.78</v>
      </c>
      <c r="T313" s="656">
        <v>2.78</v>
      </c>
      <c r="U313" s="656">
        <v>2.72</v>
      </c>
      <c r="V313" s="656">
        <v>2.6320000000000001</v>
      </c>
      <c r="W313" s="656">
        <v>2.48</v>
      </c>
      <c r="X313" s="656">
        <v>2.4</v>
      </c>
      <c r="Y313" s="653">
        <f t="shared" si="88"/>
        <v>30.681999999999999</v>
      </c>
      <c r="Z313" s="1019">
        <f t="shared" si="89"/>
        <v>5.3658536585365679</v>
      </c>
      <c r="AA313" s="669">
        <f t="shared" si="90"/>
        <v>17.647058823529438</v>
      </c>
      <c r="AB313" s="669">
        <f t="shared" si="91"/>
        <v>44.306418219461683</v>
      </c>
      <c r="AC313" s="669">
        <f t="shared" si="92"/>
        <v>23.529411764705866</v>
      </c>
      <c r="AD313" s="669">
        <f t="shared" si="93"/>
        <v>359.99999999999994</v>
      </c>
      <c r="AE313" s="669" t="str">
        <f t="shared" si="94"/>
        <v>n/a</v>
      </c>
      <c r="AF313" s="669" t="str">
        <f t="shared" si="95"/>
        <v>n/a</v>
      </c>
      <c r="AG313" s="669" t="str">
        <f t="shared" si="96"/>
        <v>n/a</v>
      </c>
      <c r="AH313" s="669">
        <f t="shared" si="97"/>
        <v>-100</v>
      </c>
      <c r="AI313" s="669">
        <f t="shared" si="98"/>
        <v>-91.319444444444443</v>
      </c>
      <c r="AJ313" s="669">
        <f t="shared" si="99"/>
        <v>1.4084507042253502</v>
      </c>
      <c r="AK313" s="669">
        <f t="shared" si="100"/>
        <v>1.4285714285714235</v>
      </c>
      <c r="AL313" s="669">
        <f t="shared" si="101"/>
        <v>0.7194244604316502</v>
      </c>
      <c r="AM313" s="669">
        <f t="shared" si="102"/>
        <v>0</v>
      </c>
      <c r="AN313" s="669">
        <f t="shared" si="103"/>
        <v>0</v>
      </c>
      <c r="AO313" s="669">
        <f t="shared" si="104"/>
        <v>2.2058823529411686</v>
      </c>
      <c r="AP313" s="669">
        <f t="shared" si="105"/>
        <v>3.3434650455927084</v>
      </c>
      <c r="AQ313" s="669">
        <f t="shared" si="106"/>
        <v>6.1290322580645151</v>
      </c>
      <c r="AR313" s="669">
        <f t="shared" si="107"/>
        <v>3.3333333333333437</v>
      </c>
      <c r="AS313" s="670">
        <f t="shared" si="108"/>
        <v>17.381091100309327</v>
      </c>
      <c r="AT313" s="671">
        <f t="shared" si="109"/>
        <v>98.668390621160071</v>
      </c>
    </row>
    <row r="314" spans="1:46" ht="11.25" customHeight="1" x14ac:dyDescent="0.2">
      <c r="A314" s="480" t="s">
        <v>1218</v>
      </c>
      <c r="B314" s="914" t="s">
        <v>1219</v>
      </c>
      <c r="C314" s="497">
        <v>0.71</v>
      </c>
      <c r="D314" s="497">
        <v>0.67</v>
      </c>
      <c r="E314" s="487">
        <v>0.63</v>
      </c>
      <c r="F314" s="487">
        <v>0.59</v>
      </c>
      <c r="G314" s="487">
        <v>0.54</v>
      </c>
      <c r="H314" s="487">
        <v>0.46</v>
      </c>
      <c r="I314" s="488"/>
      <c r="J314" s="487">
        <v>0.2</v>
      </c>
      <c r="K314" s="490">
        <v>0</v>
      </c>
      <c r="L314" s="488"/>
      <c r="M314" s="538">
        <v>0</v>
      </c>
      <c r="N314" s="538">
        <v>0</v>
      </c>
      <c r="O314" s="492">
        <v>0</v>
      </c>
      <c r="P314" s="492">
        <v>0</v>
      </c>
      <c r="Q314" s="492">
        <v>0</v>
      </c>
      <c r="R314" s="492">
        <v>0</v>
      </c>
      <c r="S314" s="492">
        <v>0</v>
      </c>
      <c r="T314" s="492">
        <v>0</v>
      </c>
      <c r="U314" s="492">
        <v>0</v>
      </c>
      <c r="V314" s="492">
        <v>0</v>
      </c>
      <c r="W314" s="492">
        <v>0</v>
      </c>
      <c r="X314" s="492">
        <v>0</v>
      </c>
      <c r="Y314" s="653">
        <f t="shared" si="88"/>
        <v>3.8</v>
      </c>
      <c r="Z314" s="1019">
        <f t="shared" si="89"/>
        <v>5.9701492537313383</v>
      </c>
      <c r="AA314" s="669">
        <f t="shared" si="90"/>
        <v>6.3492063492063489</v>
      </c>
      <c r="AB314" s="669">
        <f t="shared" si="91"/>
        <v>6.7796610169491567</v>
      </c>
      <c r="AC314" s="669">
        <f t="shared" si="92"/>
        <v>9.259259259259256</v>
      </c>
      <c r="AD314" s="669">
        <f t="shared" si="93"/>
        <v>17.391304347826097</v>
      </c>
      <c r="AE314" s="669">
        <f t="shared" si="94"/>
        <v>129.99999999999997</v>
      </c>
      <c r="AF314" s="669" t="str">
        <f t="shared" si="95"/>
        <v>n/a</v>
      </c>
      <c r="AG314" s="669" t="str">
        <f t="shared" si="96"/>
        <v>n/a</v>
      </c>
      <c r="AH314" s="669" t="str">
        <f t="shared" si="97"/>
        <v>n/a</v>
      </c>
      <c r="AI314" s="669" t="str">
        <f t="shared" si="98"/>
        <v>n/a</v>
      </c>
      <c r="AJ314" s="669" t="str">
        <f t="shared" si="99"/>
        <v>n/a</v>
      </c>
      <c r="AK314" s="669" t="str">
        <f t="shared" si="100"/>
        <v>n/a</v>
      </c>
      <c r="AL314" s="669" t="str">
        <f t="shared" si="101"/>
        <v>n/a</v>
      </c>
      <c r="AM314" s="669" t="str">
        <f t="shared" si="102"/>
        <v>n/a</v>
      </c>
      <c r="AN314" s="669" t="str">
        <f t="shared" si="103"/>
        <v>n/a</v>
      </c>
      <c r="AO314" s="669" t="str">
        <f t="shared" si="104"/>
        <v>n/a</v>
      </c>
      <c r="AP314" s="669" t="str">
        <f t="shared" si="105"/>
        <v>n/a</v>
      </c>
      <c r="AQ314" s="669" t="str">
        <f t="shared" si="106"/>
        <v>n/a</v>
      </c>
      <c r="AR314" s="669" t="str">
        <f t="shared" si="107"/>
        <v>n/a</v>
      </c>
      <c r="AS314" s="670">
        <f t="shared" si="108"/>
        <v>29.291596704495362</v>
      </c>
      <c r="AT314" s="671">
        <f t="shared" si="109"/>
        <v>49.521963674388829</v>
      </c>
    </row>
    <row r="315" spans="1:46" ht="11.25" customHeight="1" x14ac:dyDescent="0.2">
      <c r="A315" s="657" t="s">
        <v>1212</v>
      </c>
      <c r="B315" s="507" t="s">
        <v>1213</v>
      </c>
      <c r="C315" s="497">
        <v>0.84</v>
      </c>
      <c r="D315" s="510">
        <v>0.69000000000000006</v>
      </c>
      <c r="E315" s="513">
        <v>0.54</v>
      </c>
      <c r="F315" s="513">
        <v>0.41</v>
      </c>
      <c r="G315" s="513">
        <v>0.28999999999999998</v>
      </c>
      <c r="H315" s="513">
        <v>0.18</v>
      </c>
      <c r="I315" s="1091"/>
      <c r="J315" s="513">
        <v>0.1</v>
      </c>
      <c r="K315" s="509">
        <v>0.04</v>
      </c>
      <c r="L315" s="1091"/>
      <c r="M315" s="529">
        <v>0.04</v>
      </c>
      <c r="N315" s="529">
        <v>0.47</v>
      </c>
      <c r="O315" s="516">
        <v>0.92</v>
      </c>
      <c r="P315" s="516">
        <v>0.92</v>
      </c>
      <c r="Q315" s="516">
        <v>0.92</v>
      </c>
      <c r="R315" s="516">
        <v>0.92</v>
      </c>
      <c r="S315" s="516">
        <v>0.92</v>
      </c>
      <c r="T315" s="516">
        <v>0.89810000000000001</v>
      </c>
      <c r="U315" s="516">
        <v>0.85533999999999999</v>
      </c>
      <c r="V315" s="516">
        <v>0.81459999999999999</v>
      </c>
      <c r="W315" s="516">
        <v>0.77743999999999991</v>
      </c>
      <c r="X315" s="516">
        <v>0.72561999999999993</v>
      </c>
      <c r="Y315" s="653">
        <f t="shared" si="88"/>
        <v>12.271100000000001</v>
      </c>
      <c r="Z315" s="1019">
        <f t="shared" si="89"/>
        <v>21.739130434782595</v>
      </c>
      <c r="AA315" s="669">
        <f t="shared" si="90"/>
        <v>27.777777777777789</v>
      </c>
      <c r="AB315" s="669">
        <f t="shared" si="91"/>
        <v>31.707317073170739</v>
      </c>
      <c r="AC315" s="669">
        <f t="shared" si="92"/>
        <v>41.37931034482758</v>
      </c>
      <c r="AD315" s="669">
        <f t="shared" si="93"/>
        <v>61.111111111111114</v>
      </c>
      <c r="AE315" s="669">
        <f t="shared" si="94"/>
        <v>79.999999999999986</v>
      </c>
      <c r="AF315" s="669">
        <f t="shared" si="95"/>
        <v>150</v>
      </c>
      <c r="AG315" s="669">
        <f t="shared" si="96"/>
        <v>0</v>
      </c>
      <c r="AH315" s="669">
        <f t="shared" si="97"/>
        <v>-91.489361702127653</v>
      </c>
      <c r="AI315" s="669">
        <f t="shared" si="98"/>
        <v>-48.913043478260875</v>
      </c>
      <c r="AJ315" s="669">
        <f t="shared" si="99"/>
        <v>0</v>
      </c>
      <c r="AK315" s="669">
        <f t="shared" si="100"/>
        <v>0</v>
      </c>
      <c r="AL315" s="669">
        <f t="shared" si="101"/>
        <v>0</v>
      </c>
      <c r="AM315" s="669">
        <f t="shared" si="102"/>
        <v>0</v>
      </c>
      <c r="AN315" s="669">
        <f t="shared" si="103"/>
        <v>2.4384812381694765</v>
      </c>
      <c r="AO315" s="669">
        <f t="shared" si="104"/>
        <v>4.9991816119905552</v>
      </c>
      <c r="AP315" s="669">
        <f t="shared" si="105"/>
        <v>5.00122759636632</v>
      </c>
      <c r="AQ315" s="669">
        <f t="shared" si="106"/>
        <v>4.7797900802634352</v>
      </c>
      <c r="AR315" s="669">
        <f t="shared" si="107"/>
        <v>7.1414790110526205</v>
      </c>
      <c r="AS315" s="670">
        <f t="shared" si="108"/>
        <v>15.666968478901245</v>
      </c>
      <c r="AT315" s="671">
        <f t="shared" si="109"/>
        <v>48.776887921065239</v>
      </c>
    </row>
    <row r="316" spans="1:46" ht="11.25" customHeight="1" x14ac:dyDescent="0.2">
      <c r="A316" s="500" t="s">
        <v>232</v>
      </c>
      <c r="B316" s="650" t="s">
        <v>233</v>
      </c>
      <c r="C316" s="497">
        <v>4.0199999999999996</v>
      </c>
      <c r="D316" s="655">
        <v>3.94</v>
      </c>
      <c r="E316" s="498">
        <v>3.8</v>
      </c>
      <c r="F316" s="498">
        <v>3.55</v>
      </c>
      <c r="G316" s="498">
        <v>3.21</v>
      </c>
      <c r="H316" s="498">
        <v>2.97</v>
      </c>
      <c r="I316" s="499"/>
      <c r="J316" s="498">
        <v>2.8</v>
      </c>
      <c r="K316" s="496">
        <v>2.7</v>
      </c>
      <c r="L316" s="499"/>
      <c r="M316" s="511">
        <v>2.65</v>
      </c>
      <c r="N316" s="511">
        <v>2.61</v>
      </c>
      <c r="O316" s="656">
        <v>2.48</v>
      </c>
      <c r="P316" s="656">
        <v>2.335</v>
      </c>
      <c r="Q316" s="656">
        <v>2.2400000000000002</v>
      </c>
      <c r="R316" s="656">
        <v>2.12</v>
      </c>
      <c r="S316" s="656">
        <v>1.9750000000000001</v>
      </c>
      <c r="T316" s="656">
        <v>1.9450000000000001</v>
      </c>
      <c r="U316" s="656">
        <v>1.925</v>
      </c>
      <c r="V316" s="656">
        <v>1.89</v>
      </c>
      <c r="W316" s="656">
        <v>1.82</v>
      </c>
      <c r="X316" s="656">
        <v>1.77</v>
      </c>
      <c r="Y316" s="653">
        <f t="shared" si="88"/>
        <v>52.75</v>
      </c>
      <c r="Z316" s="1019">
        <f t="shared" si="89"/>
        <v>2.0304568527918621</v>
      </c>
      <c r="AA316" s="669">
        <f t="shared" si="90"/>
        <v>3.6842105263158009</v>
      </c>
      <c r="AB316" s="669">
        <f t="shared" si="91"/>
        <v>7.0422535211267512</v>
      </c>
      <c r="AC316" s="669">
        <f t="shared" si="92"/>
        <v>10.59190031152648</v>
      </c>
      <c r="AD316" s="669">
        <f t="shared" si="93"/>
        <v>8.0808080808080653</v>
      </c>
      <c r="AE316" s="669">
        <f t="shared" si="94"/>
        <v>6.0714285714285943</v>
      </c>
      <c r="AF316" s="669">
        <f t="shared" si="95"/>
        <v>3.7037037037036979</v>
      </c>
      <c r="AG316" s="669">
        <f t="shared" si="96"/>
        <v>1.8867924528301883</v>
      </c>
      <c r="AH316" s="669">
        <f t="shared" si="97"/>
        <v>1.5325670498084198</v>
      </c>
      <c r="AI316" s="669">
        <f t="shared" si="98"/>
        <v>5.2419354838709742</v>
      </c>
      <c r="AJ316" s="669">
        <f t="shared" si="99"/>
        <v>6.2098501070663836</v>
      </c>
      <c r="AK316" s="669">
        <f t="shared" si="100"/>
        <v>4.2410714285714191</v>
      </c>
      <c r="AL316" s="669">
        <f t="shared" si="101"/>
        <v>5.6603773584905648</v>
      </c>
      <c r="AM316" s="669">
        <f t="shared" si="102"/>
        <v>7.3417721518987289</v>
      </c>
      <c r="AN316" s="669">
        <f t="shared" si="103"/>
        <v>1.5424164524421524</v>
      </c>
      <c r="AO316" s="669">
        <f t="shared" si="104"/>
        <v>1.0389610389610393</v>
      </c>
      <c r="AP316" s="669">
        <f t="shared" si="105"/>
        <v>1.8518518518518601</v>
      </c>
      <c r="AQ316" s="669">
        <f t="shared" si="106"/>
        <v>3.8461538461538325</v>
      </c>
      <c r="AR316" s="669">
        <f t="shared" si="107"/>
        <v>2.8248587570621542</v>
      </c>
      <c r="AS316" s="670">
        <f t="shared" si="108"/>
        <v>4.4433352393004721</v>
      </c>
      <c r="AT316" s="671">
        <f t="shared" si="109"/>
        <v>2.6433697159898082</v>
      </c>
    </row>
    <row r="317" spans="1:46" ht="11.25" customHeight="1" x14ac:dyDescent="0.2">
      <c r="A317" s="501" t="s">
        <v>1234</v>
      </c>
      <c r="B317" s="650" t="s">
        <v>1235</v>
      </c>
      <c r="C317" s="497">
        <v>0.53</v>
      </c>
      <c r="D317" s="655">
        <v>0.43000000000000005</v>
      </c>
      <c r="E317" s="498">
        <v>0.37</v>
      </c>
      <c r="F317" s="498">
        <v>0.27</v>
      </c>
      <c r="G317" s="498">
        <v>0.23</v>
      </c>
      <c r="H317" s="498">
        <v>0.15</v>
      </c>
      <c r="I317" s="499"/>
      <c r="J317" s="502">
        <v>0</v>
      </c>
      <c r="K317" s="654">
        <v>0</v>
      </c>
      <c r="L317" s="499"/>
      <c r="M317" s="651">
        <v>0</v>
      </c>
      <c r="N317" s="651">
        <v>0</v>
      </c>
      <c r="O317" s="652">
        <v>0</v>
      </c>
      <c r="P317" s="652">
        <v>0</v>
      </c>
      <c r="Q317" s="652">
        <v>0</v>
      </c>
      <c r="R317" s="652">
        <v>0</v>
      </c>
      <c r="S317" s="652">
        <v>0</v>
      </c>
      <c r="T317" s="652">
        <v>0</v>
      </c>
      <c r="U317" s="652">
        <v>0</v>
      </c>
      <c r="V317" s="652">
        <v>0</v>
      </c>
      <c r="W317" s="652">
        <v>0</v>
      </c>
      <c r="X317" s="652">
        <v>0</v>
      </c>
      <c r="Y317" s="653">
        <f t="shared" si="88"/>
        <v>1.98</v>
      </c>
      <c r="Z317" s="1019">
        <f t="shared" si="89"/>
        <v>23.255813953488371</v>
      </c>
      <c r="AA317" s="669">
        <f t="shared" si="90"/>
        <v>16.216216216216228</v>
      </c>
      <c r="AB317" s="669">
        <f t="shared" si="91"/>
        <v>37.037037037037024</v>
      </c>
      <c r="AC317" s="669">
        <f t="shared" si="92"/>
        <v>17.391304347826097</v>
      </c>
      <c r="AD317" s="669">
        <f t="shared" si="93"/>
        <v>53.333333333333343</v>
      </c>
      <c r="AE317" s="669" t="str">
        <f t="shared" si="94"/>
        <v>n/a</v>
      </c>
      <c r="AF317" s="669" t="str">
        <f t="shared" si="95"/>
        <v>n/a</v>
      </c>
      <c r="AG317" s="669" t="str">
        <f t="shared" si="96"/>
        <v>n/a</v>
      </c>
      <c r="AH317" s="669" t="str">
        <f t="shared" si="97"/>
        <v>n/a</v>
      </c>
      <c r="AI317" s="669" t="str">
        <f t="shared" si="98"/>
        <v>n/a</v>
      </c>
      <c r="AJ317" s="669" t="str">
        <f t="shared" si="99"/>
        <v>n/a</v>
      </c>
      <c r="AK317" s="669" t="str">
        <f t="shared" si="100"/>
        <v>n/a</v>
      </c>
      <c r="AL317" s="669" t="str">
        <f t="shared" si="101"/>
        <v>n/a</v>
      </c>
      <c r="AM317" s="669" t="str">
        <f t="shared" si="102"/>
        <v>n/a</v>
      </c>
      <c r="AN317" s="669" t="str">
        <f t="shared" si="103"/>
        <v>n/a</v>
      </c>
      <c r="AO317" s="669" t="str">
        <f t="shared" si="104"/>
        <v>n/a</v>
      </c>
      <c r="AP317" s="669" t="str">
        <f t="shared" si="105"/>
        <v>n/a</v>
      </c>
      <c r="AQ317" s="669" t="str">
        <f t="shared" si="106"/>
        <v>n/a</v>
      </c>
      <c r="AR317" s="669" t="str">
        <f t="shared" si="107"/>
        <v>n/a</v>
      </c>
      <c r="AS317" s="670">
        <f t="shared" si="108"/>
        <v>29.446740977580212</v>
      </c>
      <c r="AT317" s="671">
        <f t="shared" si="109"/>
        <v>15.707401152425266</v>
      </c>
    </row>
    <row r="318" spans="1:46" ht="11.25" customHeight="1" x14ac:dyDescent="0.2">
      <c r="A318" s="480" t="s">
        <v>3840</v>
      </c>
      <c r="B318" s="914" t="s">
        <v>3841</v>
      </c>
      <c r="C318" s="497">
        <v>0.6</v>
      </c>
      <c r="D318" s="491">
        <v>0.56000000000000005</v>
      </c>
      <c r="E318" s="487">
        <v>0.52</v>
      </c>
      <c r="F318" s="487">
        <v>0.48</v>
      </c>
      <c r="G318" s="487">
        <v>0.44</v>
      </c>
      <c r="H318" s="553">
        <v>0.4</v>
      </c>
      <c r="I318" s="488"/>
      <c r="J318" s="487">
        <v>0.4</v>
      </c>
      <c r="K318" s="490">
        <v>0</v>
      </c>
      <c r="L318" s="488"/>
      <c r="M318" s="538">
        <v>0</v>
      </c>
      <c r="N318" s="530">
        <v>0.08</v>
      </c>
      <c r="O318" s="492">
        <v>0</v>
      </c>
      <c r="P318" s="554">
        <v>0</v>
      </c>
      <c r="Q318" s="554">
        <v>0</v>
      </c>
      <c r="R318" s="554">
        <v>0</v>
      </c>
      <c r="S318" s="554">
        <v>0</v>
      </c>
      <c r="T318" s="554">
        <v>0</v>
      </c>
      <c r="U318" s="554">
        <v>0</v>
      </c>
      <c r="V318" s="554">
        <v>0</v>
      </c>
      <c r="W318" s="554">
        <v>0</v>
      </c>
      <c r="X318" s="554">
        <v>0</v>
      </c>
      <c r="Y318" s="653">
        <f t="shared" si="88"/>
        <v>3.48</v>
      </c>
      <c r="Z318" s="1019">
        <f t="shared" si="89"/>
        <v>7.1428571428571397</v>
      </c>
      <c r="AA318" s="669">
        <f t="shared" si="90"/>
        <v>7.6923076923077094</v>
      </c>
      <c r="AB318" s="669">
        <f t="shared" si="91"/>
        <v>8.3333333333333481</v>
      </c>
      <c r="AC318" s="669">
        <f t="shared" si="92"/>
        <v>9.0909090909090828</v>
      </c>
      <c r="AD318" s="669">
        <f t="shared" si="93"/>
        <v>9.9999999999999858</v>
      </c>
      <c r="AE318" s="669">
        <f t="shared" si="94"/>
        <v>0</v>
      </c>
      <c r="AF318" s="669" t="str">
        <f t="shared" si="95"/>
        <v>n/a</v>
      </c>
      <c r="AG318" s="669" t="str">
        <f t="shared" si="96"/>
        <v>n/a</v>
      </c>
      <c r="AH318" s="669">
        <f t="shared" si="97"/>
        <v>-100</v>
      </c>
      <c r="AI318" s="669" t="str">
        <f t="shared" si="98"/>
        <v>n/a</v>
      </c>
      <c r="AJ318" s="669" t="str">
        <f t="shared" si="99"/>
        <v>n/a</v>
      </c>
      <c r="AK318" s="669" t="str">
        <f t="shared" si="100"/>
        <v>n/a</v>
      </c>
      <c r="AL318" s="669" t="str">
        <f t="shared" si="101"/>
        <v>n/a</v>
      </c>
      <c r="AM318" s="669" t="str">
        <f t="shared" si="102"/>
        <v>n/a</v>
      </c>
      <c r="AN318" s="669" t="str">
        <f t="shared" si="103"/>
        <v>n/a</v>
      </c>
      <c r="AO318" s="669" t="str">
        <f t="shared" si="104"/>
        <v>n/a</v>
      </c>
      <c r="AP318" s="669" t="str">
        <f t="shared" si="105"/>
        <v>n/a</v>
      </c>
      <c r="AQ318" s="669" t="str">
        <f t="shared" si="106"/>
        <v>n/a</v>
      </c>
      <c r="AR318" s="669" t="str">
        <f t="shared" si="107"/>
        <v>n/a</v>
      </c>
      <c r="AS318" s="670">
        <f t="shared" si="108"/>
        <v>-8.2486561057989611</v>
      </c>
      <c r="AT318" s="671">
        <f t="shared" si="109"/>
        <v>40.59145802070077</v>
      </c>
    </row>
    <row r="319" spans="1:46" ht="11.25" customHeight="1" x14ac:dyDescent="0.2">
      <c r="A319" s="519" t="s">
        <v>4072</v>
      </c>
      <c r="B319" s="35" t="s">
        <v>4073</v>
      </c>
      <c r="C319" s="659">
        <v>0.52749999999999997</v>
      </c>
      <c r="D319" s="497">
        <v>0.47749999999999998</v>
      </c>
      <c r="E319" s="659">
        <v>0.43</v>
      </c>
      <c r="F319" s="659">
        <v>0.2</v>
      </c>
      <c r="G319" s="502">
        <v>0</v>
      </c>
      <c r="H319" s="502">
        <v>0</v>
      </c>
      <c r="I319" s="987"/>
      <c r="J319" s="502">
        <v>0</v>
      </c>
      <c r="K319" s="654">
        <v>0</v>
      </c>
      <c r="L319" s="499"/>
      <c r="M319" s="651">
        <v>0</v>
      </c>
      <c r="N319" s="651">
        <v>0</v>
      </c>
      <c r="O319" s="652">
        <v>0</v>
      </c>
      <c r="P319" s="652">
        <v>0</v>
      </c>
      <c r="Q319" s="652">
        <v>0</v>
      </c>
      <c r="R319" s="652">
        <v>0</v>
      </c>
      <c r="S319" s="652">
        <v>0</v>
      </c>
      <c r="T319" s="652">
        <v>0</v>
      </c>
      <c r="U319" s="652">
        <v>0</v>
      </c>
      <c r="V319" s="652">
        <v>0</v>
      </c>
      <c r="W319" s="652">
        <v>0</v>
      </c>
      <c r="X319" s="652">
        <v>0</v>
      </c>
      <c r="Y319" s="653">
        <f t="shared" si="88"/>
        <v>1.6349999999999998</v>
      </c>
      <c r="Z319" s="1019">
        <f t="shared" si="89"/>
        <v>10.471204188481664</v>
      </c>
      <c r="AA319" s="669">
        <f t="shared" si="90"/>
        <v>11.046511627906973</v>
      </c>
      <c r="AB319" s="669">
        <f t="shared" si="91"/>
        <v>114.99999999999999</v>
      </c>
      <c r="AC319" s="669" t="str">
        <f t="shared" si="92"/>
        <v>n/a</v>
      </c>
      <c r="AD319" s="669" t="str">
        <f t="shared" si="93"/>
        <v>n/a</v>
      </c>
      <c r="AE319" s="669" t="str">
        <f t="shared" si="94"/>
        <v>n/a</v>
      </c>
      <c r="AF319" s="669" t="str">
        <f t="shared" si="95"/>
        <v>n/a</v>
      </c>
      <c r="AG319" s="669" t="str">
        <f t="shared" si="96"/>
        <v>n/a</v>
      </c>
      <c r="AH319" s="669" t="str">
        <f t="shared" si="97"/>
        <v>n/a</v>
      </c>
      <c r="AI319" s="669" t="str">
        <f t="shared" si="98"/>
        <v>n/a</v>
      </c>
      <c r="AJ319" s="669" t="str">
        <f t="shared" si="99"/>
        <v>n/a</v>
      </c>
      <c r="AK319" s="669" t="str">
        <f t="shared" si="100"/>
        <v>n/a</v>
      </c>
      <c r="AL319" s="669" t="str">
        <f t="shared" si="101"/>
        <v>n/a</v>
      </c>
      <c r="AM319" s="669" t="str">
        <f t="shared" si="102"/>
        <v>n/a</v>
      </c>
      <c r="AN319" s="669" t="str">
        <f t="shared" si="103"/>
        <v>n/a</v>
      </c>
      <c r="AO319" s="669" t="str">
        <f t="shared" si="104"/>
        <v>n/a</v>
      </c>
      <c r="AP319" s="669" t="str">
        <f t="shared" si="105"/>
        <v>n/a</v>
      </c>
      <c r="AQ319" s="669" t="str">
        <f t="shared" si="106"/>
        <v>n/a</v>
      </c>
      <c r="AR319" s="669" t="str">
        <f t="shared" si="107"/>
        <v>n/a</v>
      </c>
      <c r="AS319" s="670">
        <f t="shared" si="108"/>
        <v>45.505905272129546</v>
      </c>
      <c r="AT319" s="671">
        <f t="shared" si="109"/>
        <v>60.184338878126233</v>
      </c>
    </row>
    <row r="320" spans="1:46" ht="11.25" customHeight="1" x14ac:dyDescent="0.2">
      <c r="A320" s="500" t="s">
        <v>251</v>
      </c>
      <c r="B320" s="650" t="s">
        <v>252</v>
      </c>
      <c r="C320" s="497">
        <v>0.61499999999999999</v>
      </c>
      <c r="D320" s="497">
        <v>0.59</v>
      </c>
      <c r="E320" s="498">
        <v>0.55000000000000004</v>
      </c>
      <c r="F320" s="498">
        <v>0.51</v>
      </c>
      <c r="G320" s="498">
        <v>0.46</v>
      </c>
      <c r="H320" s="498">
        <v>0.38500000000000001</v>
      </c>
      <c r="I320" s="499"/>
      <c r="J320" s="498">
        <v>0.33</v>
      </c>
      <c r="K320" s="496">
        <v>0.29499999999999998</v>
      </c>
      <c r="L320" s="499"/>
      <c r="M320" s="511">
        <v>0.27750000000000002</v>
      </c>
      <c r="N320" s="511">
        <v>0.27</v>
      </c>
      <c r="O320" s="656">
        <v>0.26250000000000001</v>
      </c>
      <c r="P320" s="656">
        <v>0.25600000000000001</v>
      </c>
      <c r="Q320" s="656">
        <v>0.24879999999999999</v>
      </c>
      <c r="R320" s="656">
        <v>0.2414</v>
      </c>
      <c r="S320" s="656">
        <v>0.2288</v>
      </c>
      <c r="T320" s="656">
        <v>0.22389999999999999</v>
      </c>
      <c r="U320" s="656">
        <v>0.21879999999999999</v>
      </c>
      <c r="V320" s="656">
        <v>0.21389999999999998</v>
      </c>
      <c r="W320" s="656">
        <v>0.20879999999999999</v>
      </c>
      <c r="X320" s="656">
        <v>0.2039</v>
      </c>
      <c r="Y320" s="653">
        <f t="shared" si="88"/>
        <v>6.5892999999999997</v>
      </c>
      <c r="Z320" s="1019">
        <f t="shared" si="89"/>
        <v>4.2372881355932313</v>
      </c>
      <c r="AA320" s="669">
        <f t="shared" si="90"/>
        <v>7.2727272727272529</v>
      </c>
      <c r="AB320" s="669">
        <f t="shared" si="91"/>
        <v>7.8431372549019773</v>
      </c>
      <c r="AC320" s="669">
        <f t="shared" si="92"/>
        <v>10.869565217391308</v>
      </c>
      <c r="AD320" s="669">
        <f t="shared" si="93"/>
        <v>19.480519480519476</v>
      </c>
      <c r="AE320" s="669">
        <f t="shared" si="94"/>
        <v>16.666666666666675</v>
      </c>
      <c r="AF320" s="669">
        <f t="shared" si="95"/>
        <v>11.86440677966103</v>
      </c>
      <c r="AG320" s="669">
        <f t="shared" si="96"/>
        <v>6.3063063063062863</v>
      </c>
      <c r="AH320" s="669">
        <f t="shared" si="97"/>
        <v>2.7777777777777901</v>
      </c>
      <c r="AI320" s="669">
        <f t="shared" si="98"/>
        <v>2.8571428571428692</v>
      </c>
      <c r="AJ320" s="669">
        <f t="shared" si="99"/>
        <v>2.5390625</v>
      </c>
      <c r="AK320" s="669">
        <f t="shared" si="100"/>
        <v>2.893890675241173</v>
      </c>
      <c r="AL320" s="669">
        <f t="shared" si="101"/>
        <v>3.0654515327257714</v>
      </c>
      <c r="AM320" s="669">
        <f t="shared" si="102"/>
        <v>5.5069930069929995</v>
      </c>
      <c r="AN320" s="669">
        <f t="shared" si="103"/>
        <v>2.188476998660116</v>
      </c>
      <c r="AO320" s="669">
        <f t="shared" si="104"/>
        <v>2.3308957952467901</v>
      </c>
      <c r="AP320" s="669">
        <f t="shared" si="105"/>
        <v>2.2907900888265553</v>
      </c>
      <c r="AQ320" s="669">
        <f t="shared" si="106"/>
        <v>2.4425287356321768</v>
      </c>
      <c r="AR320" s="669">
        <f t="shared" si="107"/>
        <v>2.4031387935262272</v>
      </c>
      <c r="AS320" s="670">
        <f t="shared" si="108"/>
        <v>6.0966718881863002</v>
      </c>
      <c r="AT320" s="671">
        <f t="shared" si="109"/>
        <v>5.1625182440671313</v>
      </c>
    </row>
    <row r="321" spans="1:46" ht="11.25" customHeight="1" x14ac:dyDescent="0.2">
      <c r="A321" s="504" t="s">
        <v>4135</v>
      </c>
      <c r="B321" s="56" t="s">
        <v>2301</v>
      </c>
      <c r="C321" s="659">
        <v>0.47</v>
      </c>
      <c r="D321" s="497">
        <v>0.43</v>
      </c>
      <c r="E321" s="497">
        <v>0.39</v>
      </c>
      <c r="F321" s="497">
        <v>0.35</v>
      </c>
      <c r="G321" s="523">
        <v>0.32</v>
      </c>
      <c r="H321" s="497">
        <v>0.32</v>
      </c>
      <c r="I321" s="1143" t="s">
        <v>90</v>
      </c>
      <c r="J321" s="497">
        <v>0.28000000000000003</v>
      </c>
      <c r="K321" s="655">
        <v>0.17</v>
      </c>
      <c r="L321" s="1149"/>
      <c r="M321" s="548">
        <v>0.12</v>
      </c>
      <c r="N321" s="548">
        <v>0.26</v>
      </c>
      <c r="O321" s="1127">
        <v>0.6</v>
      </c>
      <c r="P321" s="1127">
        <v>0.59499999999999997</v>
      </c>
      <c r="Q321" s="1127">
        <v>0.58499999999999996</v>
      </c>
      <c r="R321" s="1127">
        <v>0.55400000000000005</v>
      </c>
      <c r="S321" s="1127">
        <v>0.52</v>
      </c>
      <c r="T321" s="1127">
        <v>0.496</v>
      </c>
      <c r="U321" s="1127">
        <v>0.45750000000000002</v>
      </c>
      <c r="V321" s="1127">
        <v>0.4224</v>
      </c>
      <c r="W321" s="1127">
        <v>0.39679999999999999</v>
      </c>
      <c r="X321" s="1127">
        <v>0.38400000000000001</v>
      </c>
      <c r="Y321" s="653">
        <f t="shared" si="88"/>
        <v>8.1206999999999994</v>
      </c>
      <c r="Z321" s="1019">
        <f t="shared" si="89"/>
        <v>9.302325581395344</v>
      </c>
      <c r="AA321" s="669">
        <f t="shared" si="90"/>
        <v>10.256410256410241</v>
      </c>
      <c r="AB321" s="669">
        <f t="shared" si="91"/>
        <v>11.428571428571432</v>
      </c>
      <c r="AC321" s="669">
        <f t="shared" si="92"/>
        <v>9.375</v>
      </c>
      <c r="AD321" s="669">
        <f t="shared" si="93"/>
        <v>0</v>
      </c>
      <c r="AE321" s="669">
        <f t="shared" si="94"/>
        <v>14.285714285714279</v>
      </c>
      <c r="AF321" s="669">
        <f t="shared" si="95"/>
        <v>64.705882352941188</v>
      </c>
      <c r="AG321" s="669">
        <f t="shared" si="96"/>
        <v>41.666666666666671</v>
      </c>
      <c r="AH321" s="669">
        <f t="shared" si="97"/>
        <v>-53.846153846153854</v>
      </c>
      <c r="AI321" s="669">
        <f t="shared" si="98"/>
        <v>-56.666666666666664</v>
      </c>
      <c r="AJ321" s="669">
        <f t="shared" si="99"/>
        <v>0.84033613445377853</v>
      </c>
      <c r="AK321" s="669">
        <f t="shared" si="100"/>
        <v>1.7094017094017033</v>
      </c>
      <c r="AL321" s="669">
        <f t="shared" si="101"/>
        <v>5.5956678700360918</v>
      </c>
      <c r="AM321" s="669">
        <f t="shared" si="102"/>
        <v>6.5384615384615374</v>
      </c>
      <c r="AN321" s="669">
        <f t="shared" si="103"/>
        <v>4.8387096774193505</v>
      </c>
      <c r="AO321" s="669">
        <f t="shared" si="104"/>
        <v>8.4153005464480799</v>
      </c>
      <c r="AP321" s="669">
        <f t="shared" si="105"/>
        <v>8.3096590909091042</v>
      </c>
      <c r="AQ321" s="669">
        <f t="shared" si="106"/>
        <v>6.4516129032258007</v>
      </c>
      <c r="AR321" s="669">
        <f t="shared" si="107"/>
        <v>3.3333333333333215</v>
      </c>
      <c r="AS321" s="670">
        <f t="shared" si="108"/>
        <v>5.0810648875035467</v>
      </c>
      <c r="AT321" s="671">
        <f t="shared" si="109"/>
        <v>26.300583740074025</v>
      </c>
    </row>
    <row r="322" spans="1:46" ht="11.25" customHeight="1" x14ac:dyDescent="0.2">
      <c r="A322" s="519" t="s">
        <v>1050</v>
      </c>
      <c r="B322" s="507" t="s">
        <v>1051</v>
      </c>
      <c r="C322" s="497">
        <v>3.5950000000000002</v>
      </c>
      <c r="D322" s="510">
        <v>3.4550000000000001</v>
      </c>
      <c r="E322" s="513">
        <v>3.33</v>
      </c>
      <c r="F322" s="513">
        <v>3.0750000000000002</v>
      </c>
      <c r="G322" s="513">
        <v>2.85</v>
      </c>
      <c r="H322" s="513">
        <v>2.5750000000000002</v>
      </c>
      <c r="I322" s="514"/>
      <c r="J322" s="513">
        <v>1.6</v>
      </c>
      <c r="K322" s="509">
        <v>1</v>
      </c>
      <c r="L322" s="514"/>
      <c r="M322" s="539">
        <v>0.25</v>
      </c>
      <c r="N322" s="539">
        <v>1.23</v>
      </c>
      <c r="O322" s="516">
        <v>1.915</v>
      </c>
      <c r="P322" s="516">
        <v>1.895</v>
      </c>
      <c r="Q322" s="516">
        <v>1.87</v>
      </c>
      <c r="R322" s="516">
        <v>1.83</v>
      </c>
      <c r="S322" s="516">
        <v>1.79</v>
      </c>
      <c r="T322" s="516">
        <v>1.74</v>
      </c>
      <c r="U322" s="516">
        <v>1.65</v>
      </c>
      <c r="V322" s="516">
        <v>1.58</v>
      </c>
      <c r="W322" s="516">
        <v>1.5024999999999999</v>
      </c>
      <c r="X322" s="516">
        <v>1.3875</v>
      </c>
      <c r="Y322" s="653">
        <f t="shared" si="88"/>
        <v>40.120000000000005</v>
      </c>
      <c r="Z322" s="1019">
        <f t="shared" si="89"/>
        <v>4.05209840810421</v>
      </c>
      <c r="AA322" s="669">
        <f t="shared" si="90"/>
        <v>3.7537537537537524</v>
      </c>
      <c r="AB322" s="669">
        <f t="shared" si="91"/>
        <v>8.2926829268292543</v>
      </c>
      <c r="AC322" s="669">
        <f t="shared" si="92"/>
        <v>7.8947368421052655</v>
      </c>
      <c r="AD322" s="669">
        <f t="shared" si="93"/>
        <v>10.679611650485432</v>
      </c>
      <c r="AE322" s="669">
        <f t="shared" si="94"/>
        <v>60.9375</v>
      </c>
      <c r="AF322" s="669">
        <f t="shared" si="95"/>
        <v>60.000000000000007</v>
      </c>
      <c r="AG322" s="669">
        <f t="shared" si="96"/>
        <v>300</v>
      </c>
      <c r="AH322" s="669">
        <f t="shared" si="97"/>
        <v>-79.674796747967477</v>
      </c>
      <c r="AI322" s="669">
        <f t="shared" si="98"/>
        <v>-35.770234986945169</v>
      </c>
      <c r="AJ322" s="669">
        <f t="shared" si="99"/>
        <v>1.055408970976246</v>
      </c>
      <c r="AK322" s="669">
        <f t="shared" si="100"/>
        <v>1.3368983957219305</v>
      </c>
      <c r="AL322" s="669">
        <f t="shared" si="101"/>
        <v>2.1857923497267784</v>
      </c>
      <c r="AM322" s="669">
        <f t="shared" si="102"/>
        <v>2.2346368715083775</v>
      </c>
      <c r="AN322" s="669">
        <f t="shared" si="103"/>
        <v>2.8735632183908066</v>
      </c>
      <c r="AO322" s="669">
        <f t="shared" si="104"/>
        <v>5.4545454545454675</v>
      </c>
      <c r="AP322" s="669">
        <f t="shared" si="105"/>
        <v>4.4303797468354222</v>
      </c>
      <c r="AQ322" s="669">
        <f t="shared" si="106"/>
        <v>5.1580698835274719</v>
      </c>
      <c r="AR322" s="669">
        <f t="shared" si="107"/>
        <v>8.2882882882882924</v>
      </c>
      <c r="AS322" s="670">
        <f t="shared" si="108"/>
        <v>19.641207106625579</v>
      </c>
      <c r="AT322" s="671">
        <f t="shared" si="109"/>
        <v>73.806228979789651</v>
      </c>
    </row>
    <row r="323" spans="1:46" ht="11.25" customHeight="1" x14ac:dyDescent="0.2">
      <c r="A323" s="501" t="s">
        <v>3838</v>
      </c>
      <c r="B323" s="650" t="s">
        <v>3839</v>
      </c>
      <c r="C323" s="497">
        <v>0.2</v>
      </c>
      <c r="D323" s="655">
        <v>0.14000000000000001</v>
      </c>
      <c r="E323" s="498">
        <v>0.12</v>
      </c>
      <c r="F323" s="542">
        <v>0.1</v>
      </c>
      <c r="G323" s="498">
        <v>7.4999999999999997E-2</v>
      </c>
      <c r="H323" s="542">
        <v>0</v>
      </c>
      <c r="I323" s="499"/>
      <c r="J323" s="542">
        <v>0</v>
      </c>
      <c r="K323" s="654">
        <v>0.2</v>
      </c>
      <c r="L323" s="499"/>
      <c r="M323" s="651">
        <v>0.56000000000000005</v>
      </c>
      <c r="N323" s="651">
        <v>0.56000000000000005</v>
      </c>
      <c r="O323" s="656">
        <v>0.56000000000000005</v>
      </c>
      <c r="P323" s="656">
        <v>0.53</v>
      </c>
      <c r="Q323" s="656">
        <v>0.49</v>
      </c>
      <c r="R323" s="656">
        <v>0.45</v>
      </c>
      <c r="S323" s="656">
        <v>0.41</v>
      </c>
      <c r="T323" s="656">
        <v>0.38500000000000001</v>
      </c>
      <c r="U323" s="656">
        <v>0.34499999999999997</v>
      </c>
      <c r="V323" s="656">
        <v>0.26500000000000001</v>
      </c>
      <c r="W323" s="652">
        <v>0</v>
      </c>
      <c r="X323" s="656">
        <v>6.5000000000000002E-2</v>
      </c>
      <c r="Y323" s="653">
        <f t="shared" si="88"/>
        <v>5.4550000000000001</v>
      </c>
      <c r="Z323" s="1019">
        <f t="shared" si="89"/>
        <v>42.857142857142861</v>
      </c>
      <c r="AA323" s="669">
        <f t="shared" si="90"/>
        <v>16.666666666666675</v>
      </c>
      <c r="AB323" s="669">
        <f t="shared" si="91"/>
        <v>19.999999999999996</v>
      </c>
      <c r="AC323" s="669">
        <f t="shared" si="92"/>
        <v>33.33333333333335</v>
      </c>
      <c r="AD323" s="669" t="str">
        <f t="shared" si="93"/>
        <v>n/a</v>
      </c>
      <c r="AE323" s="669" t="str">
        <f t="shared" si="94"/>
        <v>n/a</v>
      </c>
      <c r="AF323" s="669">
        <f t="shared" si="95"/>
        <v>-100</v>
      </c>
      <c r="AG323" s="669">
        <f t="shared" si="96"/>
        <v>-64.285714285714278</v>
      </c>
      <c r="AH323" s="669">
        <f t="shared" si="97"/>
        <v>0</v>
      </c>
      <c r="AI323" s="669">
        <f t="shared" si="98"/>
        <v>0</v>
      </c>
      <c r="AJ323" s="669">
        <f t="shared" si="99"/>
        <v>5.6603773584905648</v>
      </c>
      <c r="AK323" s="669">
        <f t="shared" si="100"/>
        <v>8.163265306122458</v>
      </c>
      <c r="AL323" s="669">
        <f t="shared" si="101"/>
        <v>8.8888888888888786</v>
      </c>
      <c r="AM323" s="669">
        <f t="shared" si="102"/>
        <v>9.7560975609756184</v>
      </c>
      <c r="AN323" s="669">
        <f t="shared" si="103"/>
        <v>6.4935064935064846</v>
      </c>
      <c r="AO323" s="669">
        <f t="shared" si="104"/>
        <v>11.594202898550732</v>
      </c>
      <c r="AP323" s="669">
        <f t="shared" si="105"/>
        <v>30.188679245283012</v>
      </c>
      <c r="AQ323" s="669" t="str">
        <f t="shared" si="106"/>
        <v>n/a</v>
      </c>
      <c r="AR323" s="669">
        <f t="shared" si="107"/>
        <v>-100</v>
      </c>
      <c r="AS323" s="670">
        <f t="shared" si="108"/>
        <v>-4.4177221047971029</v>
      </c>
      <c r="AT323" s="671">
        <f t="shared" si="109"/>
        <v>43.823004937340862</v>
      </c>
    </row>
    <row r="324" spans="1:46" ht="11.25" customHeight="1" x14ac:dyDescent="0.2">
      <c r="A324" s="501" t="s">
        <v>1246</v>
      </c>
      <c r="B324" s="650" t="s">
        <v>1247</v>
      </c>
      <c r="C324" s="497">
        <v>0.6</v>
      </c>
      <c r="D324" s="655">
        <v>0.51666699999999999</v>
      </c>
      <c r="E324" s="498">
        <v>0.48</v>
      </c>
      <c r="F324" s="498">
        <v>0.45333333333333337</v>
      </c>
      <c r="G324" s="498">
        <v>0.42666666666666669</v>
      </c>
      <c r="H324" s="498">
        <v>0.4</v>
      </c>
      <c r="I324" s="499"/>
      <c r="J324" s="502">
        <v>0.37333333333333335</v>
      </c>
      <c r="K324" s="654">
        <v>0.37333333333333335</v>
      </c>
      <c r="L324" s="499"/>
      <c r="M324" s="651">
        <v>0.37333333333333335</v>
      </c>
      <c r="N324" s="651">
        <v>0.37333333333333335</v>
      </c>
      <c r="O324" s="652">
        <v>0.37333333333333335</v>
      </c>
      <c r="P324" s="652">
        <v>0.37333333333333335</v>
      </c>
      <c r="Q324" s="652">
        <v>0.37333333333333335</v>
      </c>
      <c r="R324" s="652">
        <v>0.37333333333333335</v>
      </c>
      <c r="S324" s="652">
        <v>0.37333333333333335</v>
      </c>
      <c r="T324" s="652">
        <v>0.37333333333333335</v>
      </c>
      <c r="U324" s="652">
        <v>0.37333333333333335</v>
      </c>
      <c r="V324" s="656">
        <v>0.37333333333333335</v>
      </c>
      <c r="W324" s="656">
        <v>0.3666666666666667</v>
      </c>
      <c r="X324" s="656">
        <v>0.34</v>
      </c>
      <c r="Y324" s="653">
        <f t="shared" si="88"/>
        <v>8.0633336666666651</v>
      </c>
      <c r="Z324" s="1019">
        <f t="shared" si="89"/>
        <v>16.128957336156557</v>
      </c>
      <c r="AA324" s="669">
        <f t="shared" si="90"/>
        <v>7.6389583333333455</v>
      </c>
      <c r="AB324" s="669">
        <f t="shared" si="91"/>
        <v>5.8823529411764497</v>
      </c>
      <c r="AC324" s="669">
        <f t="shared" si="92"/>
        <v>6.25</v>
      </c>
      <c r="AD324" s="669">
        <f t="shared" si="93"/>
        <v>6.6666666666666652</v>
      </c>
      <c r="AE324" s="669">
        <f t="shared" si="94"/>
        <v>7.1428571428571397</v>
      </c>
      <c r="AF324" s="669">
        <f t="shared" si="95"/>
        <v>0</v>
      </c>
      <c r="AG324" s="669">
        <f t="shared" si="96"/>
        <v>0</v>
      </c>
      <c r="AH324" s="669">
        <f t="shared" si="97"/>
        <v>0</v>
      </c>
      <c r="AI324" s="669">
        <f t="shared" si="98"/>
        <v>0</v>
      </c>
      <c r="AJ324" s="669">
        <f t="shared" si="99"/>
        <v>0</v>
      </c>
      <c r="AK324" s="669">
        <f t="shared" si="100"/>
        <v>0</v>
      </c>
      <c r="AL324" s="669">
        <f t="shared" si="101"/>
        <v>0</v>
      </c>
      <c r="AM324" s="669">
        <f t="shared" si="102"/>
        <v>0</v>
      </c>
      <c r="AN324" s="669">
        <f t="shared" si="103"/>
        <v>0</v>
      </c>
      <c r="AO324" s="669">
        <f t="shared" si="104"/>
        <v>0</v>
      </c>
      <c r="AP324" s="669">
        <f t="shared" si="105"/>
        <v>0</v>
      </c>
      <c r="AQ324" s="669">
        <f t="shared" si="106"/>
        <v>1.8181818181818077</v>
      </c>
      <c r="AR324" s="669">
        <f t="shared" si="107"/>
        <v>7.8431372549019551</v>
      </c>
      <c r="AS324" s="670">
        <f t="shared" si="108"/>
        <v>3.1247953417512586</v>
      </c>
      <c r="AT324" s="671">
        <f t="shared" si="109"/>
        <v>4.5149405828295315</v>
      </c>
    </row>
    <row r="325" spans="1:46" ht="11.25" customHeight="1" x14ac:dyDescent="0.2">
      <c r="A325" s="484" t="s">
        <v>1255</v>
      </c>
      <c r="B325" s="650" t="s">
        <v>1256</v>
      </c>
      <c r="C325" s="497">
        <v>0.80100000000000005</v>
      </c>
      <c r="D325" s="655">
        <v>0.77100000000000013</v>
      </c>
      <c r="E325" s="502">
        <v>0.75</v>
      </c>
      <c r="F325" s="498">
        <v>0.74750000000000005</v>
      </c>
      <c r="G325" s="498">
        <v>0.72</v>
      </c>
      <c r="H325" s="498">
        <v>0.63</v>
      </c>
      <c r="I325" s="499"/>
      <c r="J325" s="498">
        <v>0.6</v>
      </c>
      <c r="K325" s="496">
        <v>0.55500000000000005</v>
      </c>
      <c r="L325" s="499"/>
      <c r="M325" s="651">
        <v>0.48</v>
      </c>
      <c r="N325" s="651">
        <v>0.6</v>
      </c>
      <c r="O325" s="656">
        <v>0.96</v>
      </c>
      <c r="P325" s="656">
        <v>0.91500000000000004</v>
      </c>
      <c r="Q325" s="656">
        <v>0.84</v>
      </c>
      <c r="R325" s="656">
        <v>0.18</v>
      </c>
      <c r="S325" s="652">
        <v>0</v>
      </c>
      <c r="T325" s="652">
        <v>0</v>
      </c>
      <c r="U325" s="652">
        <v>0</v>
      </c>
      <c r="V325" s="652">
        <v>0</v>
      </c>
      <c r="W325" s="652">
        <v>0</v>
      </c>
      <c r="X325" s="652">
        <v>0</v>
      </c>
      <c r="Y325" s="653">
        <f t="shared" si="88"/>
        <v>9.5494999999999983</v>
      </c>
      <c r="Z325" s="1019">
        <f t="shared" si="89"/>
        <v>3.8910505836575737</v>
      </c>
      <c r="AA325" s="669">
        <f t="shared" si="90"/>
        <v>2.8000000000000247</v>
      </c>
      <c r="AB325" s="669">
        <f t="shared" si="91"/>
        <v>0.33444816053511683</v>
      </c>
      <c r="AC325" s="669">
        <f t="shared" si="92"/>
        <v>3.8194444444444642</v>
      </c>
      <c r="AD325" s="669">
        <f t="shared" si="93"/>
        <v>14.285714285714279</v>
      </c>
      <c r="AE325" s="669">
        <f t="shared" si="94"/>
        <v>5.0000000000000044</v>
      </c>
      <c r="AF325" s="669">
        <f t="shared" si="95"/>
        <v>8.108108108108091</v>
      </c>
      <c r="AG325" s="669">
        <f t="shared" si="96"/>
        <v>15.625000000000021</v>
      </c>
      <c r="AH325" s="669">
        <f t="shared" si="97"/>
        <v>-19.999999999999996</v>
      </c>
      <c r="AI325" s="669">
        <f t="shared" si="98"/>
        <v>-37.5</v>
      </c>
      <c r="AJ325" s="669">
        <f t="shared" si="99"/>
        <v>4.9180327868852292</v>
      </c>
      <c r="AK325" s="669">
        <f t="shared" si="100"/>
        <v>8.9285714285714413</v>
      </c>
      <c r="AL325" s="669">
        <f t="shared" si="101"/>
        <v>366.66666666666669</v>
      </c>
      <c r="AM325" s="669" t="str">
        <f t="shared" si="102"/>
        <v>n/a</v>
      </c>
      <c r="AN325" s="669" t="str">
        <f t="shared" si="103"/>
        <v>n/a</v>
      </c>
      <c r="AO325" s="669" t="str">
        <f t="shared" si="104"/>
        <v>n/a</v>
      </c>
      <c r="AP325" s="669" t="str">
        <f t="shared" si="105"/>
        <v>n/a</v>
      </c>
      <c r="AQ325" s="669" t="str">
        <f t="shared" si="106"/>
        <v>n/a</v>
      </c>
      <c r="AR325" s="669" t="str">
        <f t="shared" si="107"/>
        <v>n/a</v>
      </c>
      <c r="AS325" s="670">
        <f t="shared" si="108"/>
        <v>28.99054126650638</v>
      </c>
      <c r="AT325" s="671">
        <f t="shared" si="109"/>
        <v>102.47169347413869</v>
      </c>
    </row>
    <row r="326" spans="1:46" ht="11.25" customHeight="1" x14ac:dyDescent="0.2">
      <c r="A326" s="480" t="s">
        <v>1238</v>
      </c>
      <c r="B326" s="914" t="s">
        <v>1239</v>
      </c>
      <c r="C326" s="497">
        <v>1.76</v>
      </c>
      <c r="D326" s="491">
        <v>1.68</v>
      </c>
      <c r="E326" s="487">
        <v>1.6</v>
      </c>
      <c r="F326" s="487">
        <v>1.52</v>
      </c>
      <c r="G326" s="487">
        <v>1.32</v>
      </c>
      <c r="H326" s="487">
        <v>1.24</v>
      </c>
      <c r="I326" s="488"/>
      <c r="J326" s="487">
        <v>1.2</v>
      </c>
      <c r="K326" s="485">
        <v>1.1599999999999999</v>
      </c>
      <c r="L326" s="488"/>
      <c r="M326" s="538">
        <v>1.1200000000000001</v>
      </c>
      <c r="N326" s="530">
        <v>1.1200000000000001</v>
      </c>
      <c r="O326" s="493">
        <v>1.08</v>
      </c>
      <c r="P326" s="493">
        <v>0.96</v>
      </c>
      <c r="Q326" s="493">
        <v>0.84</v>
      </c>
      <c r="R326" s="492">
        <v>0.8</v>
      </c>
      <c r="S326" s="492">
        <v>0.8</v>
      </c>
      <c r="T326" s="492">
        <v>1.28</v>
      </c>
      <c r="U326" s="493">
        <v>1.28</v>
      </c>
      <c r="V326" s="493">
        <v>1.24</v>
      </c>
      <c r="W326" s="493">
        <v>1.2</v>
      </c>
      <c r="X326" s="493">
        <v>1.1000000000000001</v>
      </c>
      <c r="Y326" s="653">
        <f t="shared" si="88"/>
        <v>24.300000000000004</v>
      </c>
      <c r="Z326" s="1019">
        <f t="shared" si="89"/>
        <v>4.7619047619047672</v>
      </c>
      <c r="AA326" s="669">
        <f t="shared" si="90"/>
        <v>4.9999999999999822</v>
      </c>
      <c r="AB326" s="669">
        <f t="shared" si="91"/>
        <v>5.2631578947368363</v>
      </c>
      <c r="AC326" s="669">
        <f t="shared" si="92"/>
        <v>15.151515151515138</v>
      </c>
      <c r="AD326" s="669">
        <f t="shared" si="93"/>
        <v>6.4516129032258229</v>
      </c>
      <c r="AE326" s="669">
        <f t="shared" si="94"/>
        <v>3.3333333333333437</v>
      </c>
      <c r="AF326" s="669">
        <f t="shared" si="95"/>
        <v>3.4482758620689724</v>
      </c>
      <c r="AG326" s="669">
        <f t="shared" si="96"/>
        <v>3.5714285714285587</v>
      </c>
      <c r="AH326" s="669">
        <f t="shared" si="97"/>
        <v>0</v>
      </c>
      <c r="AI326" s="669">
        <f t="shared" si="98"/>
        <v>3.7037037037036979</v>
      </c>
      <c r="AJ326" s="669">
        <f t="shared" si="99"/>
        <v>12.500000000000021</v>
      </c>
      <c r="AK326" s="669">
        <f t="shared" si="100"/>
        <v>14.285714285714279</v>
      </c>
      <c r="AL326" s="669">
        <f t="shared" si="101"/>
        <v>4.9999999999999822</v>
      </c>
      <c r="AM326" s="669">
        <f t="shared" si="102"/>
        <v>0</v>
      </c>
      <c r="AN326" s="669">
        <f t="shared" si="103"/>
        <v>-37.5</v>
      </c>
      <c r="AO326" s="669">
        <f t="shared" si="104"/>
        <v>0</v>
      </c>
      <c r="AP326" s="669">
        <f t="shared" si="105"/>
        <v>3.2258064516129004</v>
      </c>
      <c r="AQ326" s="669">
        <f t="shared" si="106"/>
        <v>3.3333333333333437</v>
      </c>
      <c r="AR326" s="669">
        <f t="shared" si="107"/>
        <v>9.0909090909090828</v>
      </c>
      <c r="AS326" s="670">
        <f t="shared" si="108"/>
        <v>3.190562912815091</v>
      </c>
      <c r="AT326" s="671">
        <f t="shared" si="109"/>
        <v>10.79704585610329</v>
      </c>
    </row>
    <row r="327" spans="1:46" ht="11.25" customHeight="1" x14ac:dyDescent="0.2">
      <c r="A327" s="657" t="s">
        <v>1253</v>
      </c>
      <c r="B327" s="507" t="s">
        <v>1254</v>
      </c>
      <c r="C327" s="497">
        <v>1.01</v>
      </c>
      <c r="D327" s="497">
        <v>0.83000000000000007</v>
      </c>
      <c r="E327" s="498">
        <v>0.79</v>
      </c>
      <c r="F327" s="498">
        <v>0.75</v>
      </c>
      <c r="G327" s="498">
        <v>0.68</v>
      </c>
      <c r="H327" s="498">
        <v>0.6</v>
      </c>
      <c r="I327" s="499"/>
      <c r="J327" s="498">
        <v>0.53</v>
      </c>
      <c r="K327" s="654">
        <v>0.52</v>
      </c>
      <c r="L327" s="499"/>
      <c r="M327" s="651">
        <v>0.52</v>
      </c>
      <c r="N327" s="651">
        <v>0.52</v>
      </c>
      <c r="O327" s="656">
        <v>0.52</v>
      </c>
      <c r="P327" s="656">
        <v>0.49</v>
      </c>
      <c r="Q327" s="656">
        <v>0.43340000000000001</v>
      </c>
      <c r="R327" s="656">
        <v>0.38670000000000004</v>
      </c>
      <c r="S327" s="656">
        <v>0.35630000000000001</v>
      </c>
      <c r="T327" s="656">
        <v>0.30599999999999999</v>
      </c>
      <c r="U327" s="656">
        <v>0.24829999999999999</v>
      </c>
      <c r="V327" s="656">
        <v>0.23280000000000001</v>
      </c>
      <c r="W327" s="656">
        <v>0.22220000000000001</v>
      </c>
      <c r="X327" s="656">
        <v>0.1956</v>
      </c>
      <c r="Y327" s="653">
        <f t="shared" ref="Y327:Y390" si="110">SUM(C327:X327)</f>
        <v>10.141299999999998</v>
      </c>
      <c r="Z327" s="1019">
        <f t="shared" ref="Z327:Z358" si="111">IF(ISERROR((C327/D327-1)*100),"n/a",(C327/D327-1)*100)</f>
        <v>21.686746987951789</v>
      </c>
      <c r="AA327" s="669">
        <f t="shared" ref="AA327:AA358" si="112">IF(ISERROR((D327/E327-1)*100),"n/a",(D327/E327-1)*100)</f>
        <v>5.0632911392405111</v>
      </c>
      <c r="AB327" s="669">
        <f t="shared" ref="AB327:AB358" si="113">IF(ISERROR((E327/F327-1)*100),"n/a",(E327/F327-1)*100)</f>
        <v>5.3333333333333455</v>
      </c>
      <c r="AC327" s="669">
        <f t="shared" ref="AC327:AC358" si="114">IF(ISERROR((F327/G327-1)*100),"n/a",(F327/G327-1)*100)</f>
        <v>10.294117647058808</v>
      </c>
      <c r="AD327" s="669">
        <f t="shared" ref="AD327:AD358" si="115">IF(ISERROR((G327/H327-1)*100),"n/a",(G327/H327-1)*100)</f>
        <v>13.333333333333353</v>
      </c>
      <c r="AE327" s="669">
        <f t="shared" ref="AE327:AE358" si="116">IF(ISERROR((H327/J327-1)*100),"n/a",(H327/J327-1)*100)</f>
        <v>13.207547169811317</v>
      </c>
      <c r="AF327" s="669">
        <f t="shared" ref="AF327:AF358" si="117">IF(ISERROR((J327/K327-1)*100),"n/a",(J327/K327-1)*100)</f>
        <v>1.9230769230769162</v>
      </c>
      <c r="AG327" s="669">
        <f t="shared" ref="AG327:AG358" si="118">IF(ISERROR((K327/M327-1)*100),"n/a",(K327/M327-1)*100)</f>
        <v>0</v>
      </c>
      <c r="AH327" s="669">
        <f t="shared" ref="AH327:AH358" si="119">IF(ISERROR((M327/N327-1)*100),"n/a",(M327/N327-1)*100)</f>
        <v>0</v>
      </c>
      <c r="AI327" s="669">
        <f t="shared" ref="AI327:AI358" si="120">IF(ISERROR((N327/O327-1)*100),"n/a",(N327/O327-1)*100)</f>
        <v>0</v>
      </c>
      <c r="AJ327" s="669">
        <f t="shared" ref="AJ327:AJ358" si="121">IF(ISERROR((O327/P327-1)*100),"n/a",(O327/P327-1)*100)</f>
        <v>6.1224489795918435</v>
      </c>
      <c r="AK327" s="669">
        <f t="shared" ref="AK327:AK358" si="122">IF(ISERROR((P327/Q327-1)*100),"n/a",(P327/Q327-1)*100)</f>
        <v>13.059529303184124</v>
      </c>
      <c r="AL327" s="669">
        <f t="shared" ref="AL327:AL358" si="123">IF(ISERROR((Q327/R327-1)*100),"n/a",(Q327/R327-1)*100)</f>
        <v>12.076545125420202</v>
      </c>
      <c r="AM327" s="669">
        <f t="shared" ref="AM327:AM358" si="124">IF(ISERROR((R327/S327-1)*100),"n/a",(R327/S327-1)*100)</f>
        <v>8.5321358405837877</v>
      </c>
      <c r="AN327" s="669">
        <f t="shared" ref="AN327:AN358" si="125">IF(ISERROR((S327/T327-1)*100),"n/a",(S327/T327-1)*100)</f>
        <v>16.437908496732035</v>
      </c>
      <c r="AO327" s="669">
        <f t="shared" ref="AO327:AO358" si="126">IF(ISERROR((T327/U327-1)*100),"n/a",(T327/U327-1)*100)</f>
        <v>23.238018525976646</v>
      </c>
      <c r="AP327" s="669">
        <f t="shared" ref="AP327:AP358" si="127">IF(ISERROR((U327/V327-1)*100),"n/a",(U327/V327-1)*100)</f>
        <v>6.658075601374569</v>
      </c>
      <c r="AQ327" s="669">
        <f t="shared" ref="AQ327:AQ358" si="128">IF(ISERROR((V327/W327-1)*100),"n/a",(V327/W327-1)*100)</f>
        <v>4.7704770477047687</v>
      </c>
      <c r="AR327" s="669">
        <f t="shared" ref="AR327:AR358" si="129">IF(ISERROR((W327/X327-1)*100),"n/a",(W327/X327-1)*100)</f>
        <v>13.599182004089982</v>
      </c>
      <c r="AS327" s="670">
        <f t="shared" ref="AS327:AS390" si="130">AVERAGE(Z327:AR327)</f>
        <v>9.2281982872875794</v>
      </c>
      <c r="AT327" s="671">
        <f t="shared" ref="AT327:AT390" si="131">STDEV(Z327:AR327)</f>
        <v>6.9007196717380115</v>
      </c>
    </row>
    <row r="328" spans="1:46" ht="11.25" customHeight="1" x14ac:dyDescent="0.2">
      <c r="A328" s="501" t="s">
        <v>3849</v>
      </c>
      <c r="B328" s="650" t="s">
        <v>3850</v>
      </c>
      <c r="C328" s="497">
        <v>0.98</v>
      </c>
      <c r="D328" s="497">
        <v>0.88</v>
      </c>
      <c r="E328" s="498">
        <v>0.82</v>
      </c>
      <c r="F328" s="498">
        <v>0.65</v>
      </c>
      <c r="G328" s="498">
        <v>0.3</v>
      </c>
      <c r="H328" s="542">
        <v>0</v>
      </c>
      <c r="I328" s="499"/>
      <c r="J328" s="542">
        <v>0</v>
      </c>
      <c r="K328" s="547">
        <v>0</v>
      </c>
      <c r="L328" s="499"/>
      <c r="M328" s="651">
        <v>0</v>
      </c>
      <c r="N328" s="651">
        <v>0.04</v>
      </c>
      <c r="O328" s="652">
        <v>0.32</v>
      </c>
      <c r="P328" s="652">
        <v>0.32</v>
      </c>
      <c r="Q328" s="656">
        <v>0.32</v>
      </c>
      <c r="R328" s="656">
        <v>0.28000000000000003</v>
      </c>
      <c r="S328" s="656">
        <v>0.12</v>
      </c>
      <c r="T328" s="652">
        <v>0</v>
      </c>
      <c r="U328" s="652">
        <v>0</v>
      </c>
      <c r="V328" s="652">
        <v>0.27</v>
      </c>
      <c r="W328" s="656">
        <v>0.36</v>
      </c>
      <c r="X328" s="656">
        <v>0.3</v>
      </c>
      <c r="Y328" s="653">
        <f t="shared" si="110"/>
        <v>5.9600000000000009</v>
      </c>
      <c r="Z328" s="1019">
        <f t="shared" si="111"/>
        <v>11.363636363636353</v>
      </c>
      <c r="AA328" s="669">
        <f t="shared" si="112"/>
        <v>7.3170731707317138</v>
      </c>
      <c r="AB328" s="669">
        <f t="shared" si="113"/>
        <v>26.15384615384615</v>
      </c>
      <c r="AC328" s="669">
        <f t="shared" si="114"/>
        <v>116.6666666666667</v>
      </c>
      <c r="AD328" s="669" t="str">
        <f t="shared" si="115"/>
        <v>n/a</v>
      </c>
      <c r="AE328" s="669" t="str">
        <f t="shared" si="116"/>
        <v>n/a</v>
      </c>
      <c r="AF328" s="669" t="str">
        <f t="shared" si="117"/>
        <v>n/a</v>
      </c>
      <c r="AG328" s="669" t="str">
        <f t="shared" si="118"/>
        <v>n/a</v>
      </c>
      <c r="AH328" s="669">
        <f t="shared" si="119"/>
        <v>-100</v>
      </c>
      <c r="AI328" s="669">
        <f t="shared" si="120"/>
        <v>-87.5</v>
      </c>
      <c r="AJ328" s="669">
        <f t="shared" si="121"/>
        <v>0</v>
      </c>
      <c r="AK328" s="669">
        <f t="shared" si="122"/>
        <v>0</v>
      </c>
      <c r="AL328" s="669">
        <f t="shared" si="123"/>
        <v>14.285714285714279</v>
      </c>
      <c r="AM328" s="669">
        <f t="shared" si="124"/>
        <v>133.33333333333334</v>
      </c>
      <c r="AN328" s="669" t="str">
        <f t="shared" si="125"/>
        <v>n/a</v>
      </c>
      <c r="AO328" s="669" t="str">
        <f t="shared" si="126"/>
        <v>n/a</v>
      </c>
      <c r="AP328" s="669">
        <f t="shared" si="127"/>
        <v>-100</v>
      </c>
      <c r="AQ328" s="669">
        <f t="shared" si="128"/>
        <v>-24.999999999999989</v>
      </c>
      <c r="AR328" s="669">
        <f t="shared" si="129"/>
        <v>19.999999999999996</v>
      </c>
      <c r="AS328" s="670">
        <f t="shared" si="130"/>
        <v>1.2784823056868115</v>
      </c>
      <c r="AT328" s="671">
        <f t="shared" si="131"/>
        <v>71.367398754785327</v>
      </c>
    </row>
    <row r="329" spans="1:46" ht="11.25" customHeight="1" x14ac:dyDescent="0.2">
      <c r="A329" s="501" t="s">
        <v>242</v>
      </c>
      <c r="B329" s="650" t="s">
        <v>243</v>
      </c>
      <c r="C329" s="497">
        <v>3.63</v>
      </c>
      <c r="D329" s="497">
        <v>3.2800000000000002</v>
      </c>
      <c r="E329" s="498">
        <v>2.97</v>
      </c>
      <c r="F329" s="498">
        <v>2.69</v>
      </c>
      <c r="G329" s="498">
        <v>2.42</v>
      </c>
      <c r="H329" s="498">
        <v>2.19</v>
      </c>
      <c r="I329" s="499" t="s">
        <v>90</v>
      </c>
      <c r="J329" s="498">
        <v>2</v>
      </c>
      <c r="K329" s="496">
        <v>1.83</v>
      </c>
      <c r="L329" s="499"/>
      <c r="M329" s="511">
        <v>1.64</v>
      </c>
      <c r="N329" s="511">
        <v>1.49</v>
      </c>
      <c r="O329" s="656">
        <v>1.34</v>
      </c>
      <c r="P329" s="656">
        <v>1.1000000000000001</v>
      </c>
      <c r="Q329" s="656">
        <v>0.89</v>
      </c>
      <c r="R329" s="656">
        <v>0.78</v>
      </c>
      <c r="S329" s="656">
        <v>0.7</v>
      </c>
      <c r="T329" s="656">
        <v>0.63</v>
      </c>
      <c r="U329" s="656">
        <v>0.59</v>
      </c>
      <c r="V329" s="656">
        <v>0.55000000000000004</v>
      </c>
      <c r="W329" s="656">
        <v>0.51</v>
      </c>
      <c r="X329" s="656">
        <v>0.47</v>
      </c>
      <c r="Y329" s="653">
        <f t="shared" si="110"/>
        <v>31.7</v>
      </c>
      <c r="Z329" s="1019">
        <f t="shared" si="111"/>
        <v>10.670731707317071</v>
      </c>
      <c r="AA329" s="669">
        <f t="shared" si="112"/>
        <v>10.437710437710447</v>
      </c>
      <c r="AB329" s="669">
        <f t="shared" si="113"/>
        <v>10.408921933085512</v>
      </c>
      <c r="AC329" s="669">
        <f t="shared" si="114"/>
        <v>11.157024793388427</v>
      </c>
      <c r="AD329" s="669">
        <f t="shared" si="115"/>
        <v>10.502283105022837</v>
      </c>
      <c r="AE329" s="669">
        <f t="shared" si="116"/>
        <v>9.4999999999999964</v>
      </c>
      <c r="AF329" s="669">
        <f t="shared" si="117"/>
        <v>9.2896174863387859</v>
      </c>
      <c r="AG329" s="669">
        <f t="shared" si="118"/>
        <v>11.585365853658548</v>
      </c>
      <c r="AH329" s="669">
        <f t="shared" si="119"/>
        <v>10.067114093959727</v>
      </c>
      <c r="AI329" s="669">
        <f t="shared" si="120"/>
        <v>11.194029850746269</v>
      </c>
      <c r="AJ329" s="669">
        <f t="shared" si="121"/>
        <v>21.818181818181827</v>
      </c>
      <c r="AK329" s="669">
        <f t="shared" si="122"/>
        <v>23.59550561797754</v>
      </c>
      <c r="AL329" s="669">
        <f t="shared" si="123"/>
        <v>14.102564102564097</v>
      </c>
      <c r="AM329" s="669">
        <f t="shared" si="124"/>
        <v>11.428571428571432</v>
      </c>
      <c r="AN329" s="669">
        <f t="shared" si="125"/>
        <v>11.111111111111093</v>
      </c>
      <c r="AO329" s="669">
        <f t="shared" si="126"/>
        <v>6.7796610169491567</v>
      </c>
      <c r="AP329" s="669">
        <f t="shared" si="127"/>
        <v>7.2727272727272529</v>
      </c>
      <c r="AQ329" s="669">
        <f t="shared" si="128"/>
        <v>7.8431372549019773</v>
      </c>
      <c r="AR329" s="669">
        <f t="shared" si="129"/>
        <v>8.5106382978723527</v>
      </c>
      <c r="AS329" s="670">
        <f t="shared" si="130"/>
        <v>11.435520904320228</v>
      </c>
      <c r="AT329" s="671">
        <f t="shared" si="131"/>
        <v>4.3284376436329461</v>
      </c>
    </row>
    <row r="330" spans="1:46" ht="11.25" customHeight="1" x14ac:dyDescent="0.2">
      <c r="A330" s="501" t="s">
        <v>1244</v>
      </c>
      <c r="B330" s="650" t="s">
        <v>1245</v>
      </c>
      <c r="C330" s="523">
        <v>1.88</v>
      </c>
      <c r="D330" s="497">
        <v>1.8766669999999999</v>
      </c>
      <c r="E330" s="502">
        <v>1.7333333333333334</v>
      </c>
      <c r="F330" s="498">
        <v>1.6733333333333331</v>
      </c>
      <c r="G330" s="498">
        <v>1.5533333333333335</v>
      </c>
      <c r="H330" s="498">
        <v>1.3666666666666665</v>
      </c>
      <c r="I330" s="499"/>
      <c r="J330" s="498">
        <v>0.26666666666666666</v>
      </c>
      <c r="K330" s="654">
        <v>0</v>
      </c>
      <c r="L330" s="499"/>
      <c r="M330" s="651">
        <v>0</v>
      </c>
      <c r="N330" s="651">
        <v>0</v>
      </c>
      <c r="O330" s="652">
        <v>0</v>
      </c>
      <c r="P330" s="652">
        <v>0</v>
      </c>
      <c r="Q330" s="652">
        <v>0</v>
      </c>
      <c r="R330" s="652">
        <v>0</v>
      </c>
      <c r="S330" s="652">
        <v>0</v>
      </c>
      <c r="T330" s="652">
        <v>0</v>
      </c>
      <c r="U330" s="652">
        <v>0</v>
      </c>
      <c r="V330" s="652">
        <v>0</v>
      </c>
      <c r="W330" s="652">
        <v>0</v>
      </c>
      <c r="X330" s="652">
        <v>0</v>
      </c>
      <c r="Y330" s="653">
        <f t="shared" si="110"/>
        <v>10.350000333333334</v>
      </c>
      <c r="Z330" s="1019">
        <f t="shared" si="111"/>
        <v>0.17760209989305942</v>
      </c>
      <c r="AA330" s="669">
        <f t="shared" si="112"/>
        <v>8.2692499999999836</v>
      </c>
      <c r="AB330" s="669">
        <f t="shared" si="113"/>
        <v>3.5856573705179473</v>
      </c>
      <c r="AC330" s="669">
        <f t="shared" si="114"/>
        <v>7.7253218884119956</v>
      </c>
      <c r="AD330" s="669">
        <f t="shared" si="115"/>
        <v>13.658536585365887</v>
      </c>
      <c r="AE330" s="669">
        <f t="shared" si="116"/>
        <v>412.49999999999989</v>
      </c>
      <c r="AF330" s="669" t="str">
        <f t="shared" si="117"/>
        <v>n/a</v>
      </c>
      <c r="AG330" s="669" t="str">
        <f t="shared" si="118"/>
        <v>n/a</v>
      </c>
      <c r="AH330" s="669" t="str">
        <f t="shared" si="119"/>
        <v>n/a</v>
      </c>
      <c r="AI330" s="669" t="str">
        <f t="shared" si="120"/>
        <v>n/a</v>
      </c>
      <c r="AJ330" s="669" t="str">
        <f t="shared" si="121"/>
        <v>n/a</v>
      </c>
      <c r="AK330" s="669" t="str">
        <f t="shared" si="122"/>
        <v>n/a</v>
      </c>
      <c r="AL330" s="669" t="str">
        <f t="shared" si="123"/>
        <v>n/a</v>
      </c>
      <c r="AM330" s="669" t="str">
        <f t="shared" si="124"/>
        <v>n/a</v>
      </c>
      <c r="AN330" s="669" t="str">
        <f t="shared" si="125"/>
        <v>n/a</v>
      </c>
      <c r="AO330" s="669" t="str">
        <f t="shared" si="126"/>
        <v>n/a</v>
      </c>
      <c r="AP330" s="669" t="str">
        <f t="shared" si="127"/>
        <v>n/a</v>
      </c>
      <c r="AQ330" s="669" t="str">
        <f t="shared" si="128"/>
        <v>n/a</v>
      </c>
      <c r="AR330" s="669" t="str">
        <f t="shared" si="129"/>
        <v>n/a</v>
      </c>
      <c r="AS330" s="670">
        <f t="shared" si="130"/>
        <v>74.319394657364796</v>
      </c>
      <c r="AT330" s="671">
        <f t="shared" si="131"/>
        <v>165.73685206577176</v>
      </c>
    </row>
    <row r="331" spans="1:46" ht="11.25" customHeight="1" x14ac:dyDescent="0.2">
      <c r="A331" s="545" t="s">
        <v>3973</v>
      </c>
      <c r="B331" s="914" t="s">
        <v>3974</v>
      </c>
      <c r="C331" s="497">
        <v>0.48</v>
      </c>
      <c r="D331" s="497">
        <v>0.4</v>
      </c>
      <c r="E331" s="498">
        <v>0.32</v>
      </c>
      <c r="F331" s="542">
        <v>0.2</v>
      </c>
      <c r="G331" s="498">
        <v>0.15</v>
      </c>
      <c r="H331" s="542">
        <v>0</v>
      </c>
      <c r="I331" s="499"/>
      <c r="J331" s="502">
        <v>0</v>
      </c>
      <c r="K331" s="654">
        <v>0</v>
      </c>
      <c r="L331" s="499"/>
      <c r="M331" s="651">
        <v>0</v>
      </c>
      <c r="N331" s="651">
        <v>0</v>
      </c>
      <c r="O331" s="543">
        <v>0.54</v>
      </c>
      <c r="P331" s="656">
        <v>0.69</v>
      </c>
      <c r="Q331" s="656">
        <v>0.66500000000000004</v>
      </c>
      <c r="R331" s="656">
        <v>0.64500000000000002</v>
      </c>
      <c r="S331" s="656">
        <v>0.625</v>
      </c>
      <c r="T331" s="656">
        <v>0.60499999999999998</v>
      </c>
      <c r="U331" s="656">
        <v>0.52500000000000002</v>
      </c>
      <c r="V331" s="656">
        <v>0.5</v>
      </c>
      <c r="W331" s="656">
        <v>0.45</v>
      </c>
      <c r="X331" s="656">
        <v>0.19</v>
      </c>
      <c r="Y331" s="653">
        <f t="shared" si="110"/>
        <v>6.9850000000000012</v>
      </c>
      <c r="Z331" s="1019">
        <f t="shared" si="111"/>
        <v>19.999999999999996</v>
      </c>
      <c r="AA331" s="669">
        <f t="shared" si="112"/>
        <v>25</v>
      </c>
      <c r="AB331" s="669">
        <f t="shared" si="113"/>
        <v>59.999999999999986</v>
      </c>
      <c r="AC331" s="669">
        <f t="shared" si="114"/>
        <v>33.33333333333335</v>
      </c>
      <c r="AD331" s="669" t="str">
        <f t="shared" si="115"/>
        <v>n/a</v>
      </c>
      <c r="AE331" s="669" t="str">
        <f t="shared" si="116"/>
        <v>n/a</v>
      </c>
      <c r="AF331" s="669" t="str">
        <f t="shared" si="117"/>
        <v>n/a</v>
      </c>
      <c r="AG331" s="669" t="str">
        <f t="shared" si="118"/>
        <v>n/a</v>
      </c>
      <c r="AH331" s="669" t="str">
        <f t="shared" si="119"/>
        <v>n/a</v>
      </c>
      <c r="AI331" s="669">
        <f t="shared" si="120"/>
        <v>-100</v>
      </c>
      <c r="AJ331" s="669">
        <f t="shared" si="121"/>
        <v>-21.739130434782595</v>
      </c>
      <c r="AK331" s="669">
        <f t="shared" si="122"/>
        <v>3.7593984962405846</v>
      </c>
      <c r="AL331" s="669">
        <f t="shared" si="123"/>
        <v>3.1007751937984551</v>
      </c>
      <c r="AM331" s="669">
        <f t="shared" si="124"/>
        <v>3.2000000000000028</v>
      </c>
      <c r="AN331" s="669">
        <f t="shared" si="125"/>
        <v>3.3057851239669533</v>
      </c>
      <c r="AO331" s="669">
        <f t="shared" si="126"/>
        <v>15.238095238095228</v>
      </c>
      <c r="AP331" s="669">
        <f t="shared" si="127"/>
        <v>5.0000000000000044</v>
      </c>
      <c r="AQ331" s="669">
        <f t="shared" si="128"/>
        <v>11.111111111111116</v>
      </c>
      <c r="AR331" s="669">
        <f t="shared" si="129"/>
        <v>136.84210526315786</v>
      </c>
      <c r="AS331" s="670">
        <f t="shared" si="130"/>
        <v>14.153676666065783</v>
      </c>
      <c r="AT331" s="671">
        <f t="shared" si="131"/>
        <v>50.042645834427951</v>
      </c>
    </row>
    <row r="332" spans="1:46" ht="11.25" customHeight="1" x14ac:dyDescent="0.2">
      <c r="A332" s="657" t="s">
        <v>1261</v>
      </c>
      <c r="B332" s="507" t="s">
        <v>1262</v>
      </c>
      <c r="C332" s="497">
        <v>0.28199999999999997</v>
      </c>
      <c r="D332" s="521">
        <v>0.25</v>
      </c>
      <c r="E332" s="513">
        <v>0.21</v>
      </c>
      <c r="F332" s="513">
        <v>0.17</v>
      </c>
      <c r="G332" s="513">
        <v>0.13</v>
      </c>
      <c r="H332" s="513">
        <v>0.105</v>
      </c>
      <c r="I332" s="514"/>
      <c r="J332" s="513">
        <v>8.5000000000000006E-2</v>
      </c>
      <c r="K332" s="509">
        <v>0.02</v>
      </c>
      <c r="L332" s="514"/>
      <c r="M332" s="539">
        <v>0</v>
      </c>
      <c r="N332" s="539">
        <v>0</v>
      </c>
      <c r="O332" s="517">
        <v>0</v>
      </c>
      <c r="P332" s="517">
        <v>0</v>
      </c>
      <c r="Q332" s="517">
        <v>0</v>
      </c>
      <c r="R332" s="517">
        <v>0</v>
      </c>
      <c r="S332" s="517">
        <v>0</v>
      </c>
      <c r="T332" s="517">
        <v>0</v>
      </c>
      <c r="U332" s="517">
        <v>0</v>
      </c>
      <c r="V332" s="517">
        <v>0</v>
      </c>
      <c r="W332" s="517">
        <v>0</v>
      </c>
      <c r="X332" s="517">
        <v>0</v>
      </c>
      <c r="Y332" s="653">
        <f t="shared" si="110"/>
        <v>1.252</v>
      </c>
      <c r="Z332" s="1019">
        <f t="shared" si="111"/>
        <v>12.79999999999999</v>
      </c>
      <c r="AA332" s="669">
        <f t="shared" si="112"/>
        <v>19.047619047619047</v>
      </c>
      <c r="AB332" s="669">
        <f t="shared" si="113"/>
        <v>23.529411764705866</v>
      </c>
      <c r="AC332" s="669">
        <f t="shared" si="114"/>
        <v>30.76923076923077</v>
      </c>
      <c r="AD332" s="669">
        <f t="shared" si="115"/>
        <v>23.809523809523814</v>
      </c>
      <c r="AE332" s="669">
        <f t="shared" si="116"/>
        <v>23.529411764705866</v>
      </c>
      <c r="AF332" s="669">
        <f t="shared" si="117"/>
        <v>325</v>
      </c>
      <c r="AG332" s="669" t="str">
        <f t="shared" si="118"/>
        <v>n/a</v>
      </c>
      <c r="AH332" s="669" t="str">
        <f t="shared" si="119"/>
        <v>n/a</v>
      </c>
      <c r="AI332" s="669" t="str">
        <f t="shared" si="120"/>
        <v>n/a</v>
      </c>
      <c r="AJ332" s="669" t="str">
        <f t="shared" si="121"/>
        <v>n/a</v>
      </c>
      <c r="AK332" s="669" t="str">
        <f t="shared" si="122"/>
        <v>n/a</v>
      </c>
      <c r="AL332" s="669" t="str">
        <f t="shared" si="123"/>
        <v>n/a</v>
      </c>
      <c r="AM332" s="669" t="str">
        <f t="shared" si="124"/>
        <v>n/a</v>
      </c>
      <c r="AN332" s="669" t="str">
        <f t="shared" si="125"/>
        <v>n/a</v>
      </c>
      <c r="AO332" s="669" t="str">
        <f t="shared" si="126"/>
        <v>n/a</v>
      </c>
      <c r="AP332" s="669" t="str">
        <f t="shared" si="127"/>
        <v>n/a</v>
      </c>
      <c r="AQ332" s="669" t="str">
        <f t="shared" si="128"/>
        <v>n/a</v>
      </c>
      <c r="AR332" s="669" t="str">
        <f t="shared" si="129"/>
        <v>n/a</v>
      </c>
      <c r="AS332" s="670">
        <f t="shared" si="130"/>
        <v>65.497885307969341</v>
      </c>
      <c r="AT332" s="671">
        <f t="shared" si="131"/>
        <v>114.55911600190278</v>
      </c>
    </row>
    <row r="333" spans="1:46" ht="11.25" customHeight="1" x14ac:dyDescent="0.2">
      <c r="A333" s="500" t="s">
        <v>604</v>
      </c>
      <c r="B333" s="650" t="s">
        <v>605</v>
      </c>
      <c r="C333" s="497">
        <v>0.52800000000000002</v>
      </c>
      <c r="D333" s="497">
        <v>0.48</v>
      </c>
      <c r="E333" s="498">
        <v>0.44</v>
      </c>
      <c r="F333" s="498">
        <v>0.39999999999999997</v>
      </c>
      <c r="G333" s="498">
        <v>0.3666666666666667</v>
      </c>
      <c r="H333" s="498">
        <v>0.33333333333333331</v>
      </c>
      <c r="I333" s="499"/>
      <c r="J333" s="498">
        <v>0.3</v>
      </c>
      <c r="K333" s="496">
        <v>0.27999999999999997</v>
      </c>
      <c r="L333" s="499"/>
      <c r="M333" s="511">
        <v>0.26666666666666666</v>
      </c>
      <c r="N333" s="511">
        <v>0.25333333333333335</v>
      </c>
      <c r="O333" s="656">
        <v>0.24666666666666667</v>
      </c>
      <c r="P333" s="656">
        <v>0.22</v>
      </c>
      <c r="Q333" s="656">
        <v>0.19333333333333333</v>
      </c>
      <c r="R333" s="656">
        <v>0.17333333333333334</v>
      </c>
      <c r="S333" s="656">
        <v>0.12444333333333334</v>
      </c>
      <c r="T333" s="656">
        <v>7.3556666666666673E-2</v>
      </c>
      <c r="U333" s="656">
        <v>6.4443333333333339E-2</v>
      </c>
      <c r="V333" s="656">
        <v>5.9266666666666669E-2</v>
      </c>
      <c r="W333" s="656">
        <v>5.5306666666666671E-2</v>
      </c>
      <c r="X333" s="652">
        <v>4.3453333333333337E-2</v>
      </c>
      <c r="Y333" s="653">
        <f t="shared" si="110"/>
        <v>4.9018033333333335</v>
      </c>
      <c r="Z333" s="1019">
        <f t="shared" si="111"/>
        <v>10.000000000000009</v>
      </c>
      <c r="AA333" s="669">
        <f t="shared" si="112"/>
        <v>9.0909090909090828</v>
      </c>
      <c r="AB333" s="669">
        <f t="shared" si="113"/>
        <v>10.000000000000009</v>
      </c>
      <c r="AC333" s="669">
        <f t="shared" si="114"/>
        <v>9.0909090909090828</v>
      </c>
      <c r="AD333" s="669">
        <f t="shared" si="115"/>
        <v>10.000000000000009</v>
      </c>
      <c r="AE333" s="669">
        <f t="shared" si="116"/>
        <v>11.111111111111116</v>
      </c>
      <c r="AF333" s="669">
        <f t="shared" si="117"/>
        <v>7.1428571428571397</v>
      </c>
      <c r="AG333" s="669">
        <f t="shared" si="118"/>
        <v>4.9999999999999822</v>
      </c>
      <c r="AH333" s="669">
        <f t="shared" si="119"/>
        <v>5.2631578947368363</v>
      </c>
      <c r="AI333" s="669">
        <f t="shared" si="120"/>
        <v>2.7027027027027195</v>
      </c>
      <c r="AJ333" s="669">
        <f t="shared" si="121"/>
        <v>12.121212121212132</v>
      </c>
      <c r="AK333" s="669">
        <f t="shared" si="122"/>
        <v>13.793103448275868</v>
      </c>
      <c r="AL333" s="669">
        <f t="shared" si="123"/>
        <v>11.538461538461542</v>
      </c>
      <c r="AM333" s="669">
        <f t="shared" si="124"/>
        <v>39.286957919267131</v>
      </c>
      <c r="AN333" s="669">
        <f t="shared" si="125"/>
        <v>69.180223863687857</v>
      </c>
      <c r="AO333" s="669">
        <f t="shared" si="126"/>
        <v>14.141623131433301</v>
      </c>
      <c r="AP333" s="669">
        <f t="shared" si="127"/>
        <v>8.7345331833520881</v>
      </c>
      <c r="AQ333" s="669">
        <f t="shared" si="128"/>
        <v>7.1600771456123313</v>
      </c>
      <c r="AR333" s="669">
        <f t="shared" si="129"/>
        <v>27.278306228904569</v>
      </c>
      <c r="AS333" s="670">
        <f t="shared" si="130"/>
        <v>14.875586611233308</v>
      </c>
      <c r="AT333" s="671">
        <f t="shared" si="131"/>
        <v>15.575482355862402</v>
      </c>
    </row>
    <row r="334" spans="1:46" ht="11.25" customHeight="1" x14ac:dyDescent="0.2">
      <c r="A334" s="500" t="s">
        <v>1251</v>
      </c>
      <c r="B334" s="650" t="s">
        <v>1252</v>
      </c>
      <c r="C334" s="497">
        <v>0.44800000000000001</v>
      </c>
      <c r="D334" s="497">
        <v>0.35849999999999999</v>
      </c>
      <c r="E334" s="498">
        <v>0.29899999999999999</v>
      </c>
      <c r="F334" s="498">
        <v>0.26</v>
      </c>
      <c r="G334" s="498">
        <v>0.215</v>
      </c>
      <c r="H334" s="498">
        <v>0.18</v>
      </c>
      <c r="I334" s="499"/>
      <c r="J334" s="498">
        <v>0.15</v>
      </c>
      <c r="K334" s="496">
        <v>0.1125</v>
      </c>
      <c r="L334" s="499"/>
      <c r="M334" s="651">
        <v>0</v>
      </c>
      <c r="N334" s="651">
        <v>0</v>
      </c>
      <c r="O334" s="652">
        <v>0</v>
      </c>
      <c r="P334" s="652">
        <v>0</v>
      </c>
      <c r="Q334" s="652">
        <v>0</v>
      </c>
      <c r="R334" s="652">
        <v>0</v>
      </c>
      <c r="S334" s="652">
        <v>0</v>
      </c>
      <c r="T334" s="652">
        <v>0</v>
      </c>
      <c r="U334" s="652">
        <v>0</v>
      </c>
      <c r="V334" s="652">
        <v>0</v>
      </c>
      <c r="W334" s="652">
        <v>0</v>
      </c>
      <c r="X334" s="652">
        <v>0</v>
      </c>
      <c r="Y334" s="653">
        <f t="shared" si="110"/>
        <v>2.0229999999999997</v>
      </c>
      <c r="Z334" s="1019">
        <f t="shared" si="111"/>
        <v>24.965132496513263</v>
      </c>
      <c r="AA334" s="669">
        <f t="shared" si="112"/>
        <v>19.899665551839462</v>
      </c>
      <c r="AB334" s="669">
        <f t="shared" si="113"/>
        <v>14.999999999999991</v>
      </c>
      <c r="AC334" s="669">
        <f t="shared" si="114"/>
        <v>20.930232558139551</v>
      </c>
      <c r="AD334" s="669">
        <f t="shared" si="115"/>
        <v>19.444444444444443</v>
      </c>
      <c r="AE334" s="669">
        <f t="shared" si="116"/>
        <v>19.999999999999996</v>
      </c>
      <c r="AF334" s="669">
        <f t="shared" si="117"/>
        <v>33.333333333333329</v>
      </c>
      <c r="AG334" s="669" t="str">
        <f t="shared" si="118"/>
        <v>n/a</v>
      </c>
      <c r="AH334" s="669" t="str">
        <f t="shared" si="119"/>
        <v>n/a</v>
      </c>
      <c r="AI334" s="669" t="str">
        <f t="shared" si="120"/>
        <v>n/a</v>
      </c>
      <c r="AJ334" s="669" t="str">
        <f t="shared" si="121"/>
        <v>n/a</v>
      </c>
      <c r="AK334" s="669" t="str">
        <f t="shared" si="122"/>
        <v>n/a</v>
      </c>
      <c r="AL334" s="669" t="str">
        <f t="shared" si="123"/>
        <v>n/a</v>
      </c>
      <c r="AM334" s="669" t="str">
        <f t="shared" si="124"/>
        <v>n/a</v>
      </c>
      <c r="AN334" s="669" t="str">
        <f t="shared" si="125"/>
        <v>n/a</v>
      </c>
      <c r="AO334" s="669" t="str">
        <f t="shared" si="126"/>
        <v>n/a</v>
      </c>
      <c r="AP334" s="669" t="str">
        <f t="shared" si="127"/>
        <v>n/a</v>
      </c>
      <c r="AQ334" s="669" t="str">
        <f t="shared" si="128"/>
        <v>n/a</v>
      </c>
      <c r="AR334" s="669" t="str">
        <f t="shared" si="129"/>
        <v>n/a</v>
      </c>
      <c r="AS334" s="670">
        <f t="shared" si="130"/>
        <v>21.938972626324293</v>
      </c>
      <c r="AT334" s="671">
        <f t="shared" si="131"/>
        <v>5.8065631853860609</v>
      </c>
    </row>
    <row r="335" spans="1:46" ht="11.25" customHeight="1" x14ac:dyDescent="0.2">
      <c r="A335" s="504" t="s">
        <v>4074</v>
      </c>
      <c r="B335" s="914" t="s">
        <v>4075</v>
      </c>
      <c r="C335" s="497">
        <v>2.2799999999999998</v>
      </c>
      <c r="D335" s="522">
        <v>2.08</v>
      </c>
      <c r="E335" s="685">
        <v>1.84</v>
      </c>
      <c r="F335" s="685">
        <v>1.29</v>
      </c>
      <c r="G335" s="489">
        <v>0</v>
      </c>
      <c r="H335" s="489">
        <v>0</v>
      </c>
      <c r="I335" s="1140"/>
      <c r="J335" s="489">
        <v>0</v>
      </c>
      <c r="K335" s="490">
        <v>0</v>
      </c>
      <c r="L335" s="488"/>
      <c r="M335" s="538">
        <v>0</v>
      </c>
      <c r="N335" s="538">
        <v>0</v>
      </c>
      <c r="O335" s="492">
        <v>0</v>
      </c>
      <c r="P335" s="492">
        <v>0</v>
      </c>
      <c r="Q335" s="492">
        <v>0</v>
      </c>
      <c r="R335" s="492">
        <v>0</v>
      </c>
      <c r="S335" s="492">
        <v>0</v>
      </c>
      <c r="T335" s="492">
        <v>0</v>
      </c>
      <c r="U335" s="492">
        <v>0</v>
      </c>
      <c r="V335" s="492">
        <v>0</v>
      </c>
      <c r="W335" s="492">
        <v>0</v>
      </c>
      <c r="X335" s="492">
        <v>0</v>
      </c>
      <c r="Y335" s="653">
        <f t="shared" si="110"/>
        <v>7.4899999999999993</v>
      </c>
      <c r="Z335" s="1019">
        <f t="shared" si="111"/>
        <v>9.6153846153846025</v>
      </c>
      <c r="AA335" s="669">
        <f t="shared" si="112"/>
        <v>13.043478260869556</v>
      </c>
      <c r="AB335" s="669">
        <f t="shared" si="113"/>
        <v>42.635658914728694</v>
      </c>
      <c r="AC335" s="669" t="str">
        <f t="shared" si="114"/>
        <v>n/a</v>
      </c>
      <c r="AD335" s="669" t="str">
        <f t="shared" si="115"/>
        <v>n/a</v>
      </c>
      <c r="AE335" s="669" t="str">
        <f t="shared" si="116"/>
        <v>n/a</v>
      </c>
      <c r="AF335" s="669" t="str">
        <f t="shared" si="117"/>
        <v>n/a</v>
      </c>
      <c r="AG335" s="669" t="str">
        <f t="shared" si="118"/>
        <v>n/a</v>
      </c>
      <c r="AH335" s="669" t="str">
        <f t="shared" si="119"/>
        <v>n/a</v>
      </c>
      <c r="AI335" s="669" t="str">
        <f t="shared" si="120"/>
        <v>n/a</v>
      </c>
      <c r="AJ335" s="669" t="str">
        <f t="shared" si="121"/>
        <v>n/a</v>
      </c>
      <c r="AK335" s="669" t="str">
        <f t="shared" si="122"/>
        <v>n/a</v>
      </c>
      <c r="AL335" s="669" t="str">
        <f t="shared" si="123"/>
        <v>n/a</v>
      </c>
      <c r="AM335" s="669" t="str">
        <f t="shared" si="124"/>
        <v>n/a</v>
      </c>
      <c r="AN335" s="669" t="str">
        <f t="shared" si="125"/>
        <v>n/a</v>
      </c>
      <c r="AO335" s="669" t="str">
        <f t="shared" si="126"/>
        <v>n/a</v>
      </c>
      <c r="AP335" s="669" t="str">
        <f t="shared" si="127"/>
        <v>n/a</v>
      </c>
      <c r="AQ335" s="669" t="str">
        <f t="shared" si="128"/>
        <v>n/a</v>
      </c>
      <c r="AR335" s="669" t="str">
        <f t="shared" si="129"/>
        <v>n/a</v>
      </c>
      <c r="AS335" s="670">
        <f t="shared" si="130"/>
        <v>21.764840596994286</v>
      </c>
      <c r="AT335" s="671">
        <f t="shared" si="131"/>
        <v>18.155749762801374</v>
      </c>
    </row>
    <row r="336" spans="1:46" ht="11.25" customHeight="1" x14ac:dyDescent="0.2">
      <c r="A336" s="501" t="s">
        <v>602</v>
      </c>
      <c r="B336" s="650" t="s">
        <v>603</v>
      </c>
      <c r="C336" s="497">
        <v>1.96</v>
      </c>
      <c r="D336" s="655">
        <v>1.94</v>
      </c>
      <c r="E336" s="498">
        <v>1.86</v>
      </c>
      <c r="F336" s="498">
        <v>1.73</v>
      </c>
      <c r="G336" s="498">
        <v>1.61</v>
      </c>
      <c r="H336" s="498">
        <v>1.42</v>
      </c>
      <c r="I336" s="499"/>
      <c r="J336" s="498">
        <v>1.27</v>
      </c>
      <c r="K336" s="496">
        <v>1.17</v>
      </c>
      <c r="L336" s="499"/>
      <c r="M336" s="511">
        <v>1.05</v>
      </c>
      <c r="N336" s="511">
        <v>0.9</v>
      </c>
      <c r="O336" s="656">
        <v>0.82499999999999996</v>
      </c>
      <c r="P336" s="656">
        <v>0.76</v>
      </c>
      <c r="Q336" s="656">
        <v>0.69</v>
      </c>
      <c r="R336" s="656">
        <v>0.64</v>
      </c>
      <c r="S336" s="656">
        <v>0.58499999999999996</v>
      </c>
      <c r="T336" s="652">
        <v>0.55000000000000004</v>
      </c>
      <c r="U336" s="652">
        <v>0.55000000000000004</v>
      </c>
      <c r="V336" s="652">
        <v>0.55000000000000004</v>
      </c>
      <c r="W336" s="652">
        <v>0.55000000000000004</v>
      </c>
      <c r="X336" s="652">
        <v>0.55000000000000004</v>
      </c>
      <c r="Y336" s="653">
        <f t="shared" si="110"/>
        <v>21.160000000000007</v>
      </c>
      <c r="Z336" s="1019">
        <f t="shared" si="111"/>
        <v>1.0309278350515427</v>
      </c>
      <c r="AA336" s="669">
        <f t="shared" si="112"/>
        <v>4.3010752688172005</v>
      </c>
      <c r="AB336" s="669">
        <f t="shared" si="113"/>
        <v>7.5144508670520249</v>
      </c>
      <c r="AC336" s="669">
        <f t="shared" si="114"/>
        <v>7.4534161490683148</v>
      </c>
      <c r="AD336" s="669">
        <f t="shared" si="115"/>
        <v>13.380281690140849</v>
      </c>
      <c r="AE336" s="669">
        <f t="shared" si="116"/>
        <v>11.811023622047244</v>
      </c>
      <c r="AF336" s="669">
        <f t="shared" si="117"/>
        <v>8.5470085470085611</v>
      </c>
      <c r="AG336" s="669">
        <f t="shared" si="118"/>
        <v>11.428571428571409</v>
      </c>
      <c r="AH336" s="669">
        <f t="shared" si="119"/>
        <v>16.666666666666675</v>
      </c>
      <c r="AI336" s="669">
        <f t="shared" si="120"/>
        <v>9.0909090909091042</v>
      </c>
      <c r="AJ336" s="669">
        <f t="shared" si="121"/>
        <v>8.5526315789473664</v>
      </c>
      <c r="AK336" s="669">
        <f t="shared" si="122"/>
        <v>10.144927536231885</v>
      </c>
      <c r="AL336" s="669">
        <f t="shared" si="123"/>
        <v>7.8125</v>
      </c>
      <c r="AM336" s="669">
        <f t="shared" si="124"/>
        <v>9.4017094017094127</v>
      </c>
      <c r="AN336" s="669">
        <f t="shared" si="125"/>
        <v>6.3636363636363491</v>
      </c>
      <c r="AO336" s="669">
        <f t="shared" si="126"/>
        <v>0</v>
      </c>
      <c r="AP336" s="669">
        <f t="shared" si="127"/>
        <v>0</v>
      </c>
      <c r="AQ336" s="669">
        <f t="shared" si="128"/>
        <v>0</v>
      </c>
      <c r="AR336" s="669">
        <f t="shared" si="129"/>
        <v>0</v>
      </c>
      <c r="AS336" s="670">
        <f t="shared" si="130"/>
        <v>7.026301897150419</v>
      </c>
      <c r="AT336" s="671">
        <f t="shared" si="131"/>
        <v>4.9563732510361991</v>
      </c>
    </row>
    <row r="337" spans="1:46" ht="11.25" customHeight="1" x14ac:dyDescent="0.2">
      <c r="A337" s="501" t="s">
        <v>3845</v>
      </c>
      <c r="B337" s="650" t="s">
        <v>3846</v>
      </c>
      <c r="C337" s="497">
        <v>2.1135000000000002</v>
      </c>
      <c r="D337" s="655">
        <v>2.0175000000000001</v>
      </c>
      <c r="E337" s="498">
        <v>1.9119999999999999</v>
      </c>
      <c r="F337" s="498">
        <v>1.7815000000000001</v>
      </c>
      <c r="G337" s="498">
        <v>0.58104</v>
      </c>
      <c r="H337" s="542">
        <v>0</v>
      </c>
      <c r="I337" s="499"/>
      <c r="J337" s="502">
        <v>0</v>
      </c>
      <c r="K337" s="547">
        <v>0</v>
      </c>
      <c r="L337" s="499"/>
      <c r="M337" s="548">
        <v>0</v>
      </c>
      <c r="N337" s="548">
        <v>0</v>
      </c>
      <c r="O337" s="652">
        <v>0</v>
      </c>
      <c r="P337" s="652">
        <v>0</v>
      </c>
      <c r="Q337" s="652">
        <v>0</v>
      </c>
      <c r="R337" s="652">
        <v>0</v>
      </c>
      <c r="S337" s="652">
        <v>0</v>
      </c>
      <c r="T337" s="652">
        <v>0</v>
      </c>
      <c r="U337" s="652">
        <v>0</v>
      </c>
      <c r="V337" s="652">
        <v>0</v>
      </c>
      <c r="W337" s="652">
        <v>0</v>
      </c>
      <c r="X337" s="652">
        <v>0</v>
      </c>
      <c r="Y337" s="653">
        <f t="shared" si="110"/>
        <v>8.4055400000000002</v>
      </c>
      <c r="Z337" s="1019">
        <f t="shared" si="111"/>
        <v>4.75836431226766</v>
      </c>
      <c r="AA337" s="669">
        <f t="shared" si="112"/>
        <v>5.5177824267782505</v>
      </c>
      <c r="AB337" s="669">
        <f t="shared" si="113"/>
        <v>7.3252876789222432</v>
      </c>
      <c r="AC337" s="669">
        <f t="shared" si="114"/>
        <v>206.60539721878015</v>
      </c>
      <c r="AD337" s="669" t="str">
        <f t="shared" si="115"/>
        <v>n/a</v>
      </c>
      <c r="AE337" s="669" t="str">
        <f t="shared" si="116"/>
        <v>n/a</v>
      </c>
      <c r="AF337" s="669" t="str">
        <f t="shared" si="117"/>
        <v>n/a</v>
      </c>
      <c r="AG337" s="669" t="str">
        <f t="shared" si="118"/>
        <v>n/a</v>
      </c>
      <c r="AH337" s="669" t="str">
        <f t="shared" si="119"/>
        <v>n/a</v>
      </c>
      <c r="AI337" s="669" t="str">
        <f t="shared" si="120"/>
        <v>n/a</v>
      </c>
      <c r="AJ337" s="669" t="str">
        <f t="shared" si="121"/>
        <v>n/a</v>
      </c>
      <c r="AK337" s="669" t="str">
        <f t="shared" si="122"/>
        <v>n/a</v>
      </c>
      <c r="AL337" s="669" t="str">
        <f t="shared" si="123"/>
        <v>n/a</v>
      </c>
      <c r="AM337" s="669" t="str">
        <f t="shared" si="124"/>
        <v>n/a</v>
      </c>
      <c r="AN337" s="669" t="str">
        <f t="shared" si="125"/>
        <v>n/a</v>
      </c>
      <c r="AO337" s="669" t="str">
        <f t="shared" si="126"/>
        <v>n/a</v>
      </c>
      <c r="AP337" s="669" t="str">
        <f t="shared" si="127"/>
        <v>n/a</v>
      </c>
      <c r="AQ337" s="669" t="str">
        <f t="shared" si="128"/>
        <v>n/a</v>
      </c>
      <c r="AR337" s="669" t="str">
        <f t="shared" si="129"/>
        <v>n/a</v>
      </c>
      <c r="AS337" s="670">
        <f t="shared" si="130"/>
        <v>56.05170790918708</v>
      </c>
      <c r="AT337" s="671">
        <f t="shared" si="131"/>
        <v>100.3749007723862</v>
      </c>
    </row>
    <row r="338" spans="1:46" ht="11.25" customHeight="1" x14ac:dyDescent="0.2">
      <c r="A338" s="982" t="s">
        <v>4410</v>
      </c>
      <c r="B338" s="914" t="s">
        <v>3844</v>
      </c>
      <c r="C338" s="497">
        <v>2.57</v>
      </c>
      <c r="D338" s="650">
        <v>2.5</v>
      </c>
      <c r="E338" s="913">
        <v>2.3199999999999998</v>
      </c>
      <c r="F338" s="913">
        <v>2.1800000000000002</v>
      </c>
      <c r="G338" s="913">
        <v>2.08</v>
      </c>
      <c r="H338" s="502">
        <v>0</v>
      </c>
      <c r="I338" s="913"/>
      <c r="J338" s="502">
        <v>0</v>
      </c>
      <c r="K338" s="654">
        <v>0</v>
      </c>
      <c r="L338" s="499"/>
      <c r="M338" s="651">
        <v>0</v>
      </c>
      <c r="N338" s="651">
        <v>0</v>
      </c>
      <c r="O338" s="652">
        <v>0</v>
      </c>
      <c r="P338" s="652">
        <v>0</v>
      </c>
      <c r="Q338" s="652">
        <v>0</v>
      </c>
      <c r="R338" s="652">
        <v>0</v>
      </c>
      <c r="S338" s="652">
        <v>0</v>
      </c>
      <c r="T338" s="652">
        <v>0</v>
      </c>
      <c r="U338" s="652">
        <v>0</v>
      </c>
      <c r="V338" s="652">
        <v>0</v>
      </c>
      <c r="W338" s="652">
        <v>0</v>
      </c>
      <c r="X338" s="652">
        <v>0</v>
      </c>
      <c r="Y338" s="653">
        <f t="shared" si="110"/>
        <v>11.65</v>
      </c>
      <c r="Z338" s="1019">
        <f t="shared" si="111"/>
        <v>2.8000000000000025</v>
      </c>
      <c r="AA338" s="669">
        <f t="shared" si="112"/>
        <v>7.7586206896551824</v>
      </c>
      <c r="AB338" s="669">
        <f t="shared" si="113"/>
        <v>6.4220183486238369</v>
      </c>
      <c r="AC338" s="669">
        <f t="shared" si="114"/>
        <v>4.8076923076923128</v>
      </c>
      <c r="AD338" s="669" t="str">
        <f t="shared" si="115"/>
        <v>n/a</v>
      </c>
      <c r="AE338" s="669" t="str">
        <f t="shared" si="116"/>
        <v>n/a</v>
      </c>
      <c r="AF338" s="669" t="str">
        <f t="shared" si="117"/>
        <v>n/a</v>
      </c>
      <c r="AG338" s="669" t="str">
        <f t="shared" si="118"/>
        <v>n/a</v>
      </c>
      <c r="AH338" s="669" t="str">
        <f t="shared" si="119"/>
        <v>n/a</v>
      </c>
      <c r="AI338" s="669" t="str">
        <f t="shared" si="120"/>
        <v>n/a</v>
      </c>
      <c r="AJ338" s="669" t="str">
        <f t="shared" si="121"/>
        <v>n/a</v>
      </c>
      <c r="AK338" s="669" t="str">
        <f t="shared" si="122"/>
        <v>n/a</v>
      </c>
      <c r="AL338" s="669" t="str">
        <f t="shared" si="123"/>
        <v>n/a</v>
      </c>
      <c r="AM338" s="669" t="str">
        <f t="shared" si="124"/>
        <v>n/a</v>
      </c>
      <c r="AN338" s="669" t="str">
        <f t="shared" si="125"/>
        <v>n/a</v>
      </c>
      <c r="AO338" s="669" t="str">
        <f t="shared" si="126"/>
        <v>n/a</v>
      </c>
      <c r="AP338" s="669" t="str">
        <f t="shared" si="127"/>
        <v>n/a</v>
      </c>
      <c r="AQ338" s="669" t="str">
        <f t="shared" si="128"/>
        <v>n/a</v>
      </c>
      <c r="AR338" s="669" t="str">
        <f t="shared" si="129"/>
        <v>n/a</v>
      </c>
      <c r="AS338" s="670">
        <f t="shared" si="130"/>
        <v>5.4470828364928341</v>
      </c>
      <c r="AT338" s="671">
        <f t="shared" si="131"/>
        <v>2.1377226426730598</v>
      </c>
    </row>
    <row r="339" spans="1:46" ht="11.25" customHeight="1" x14ac:dyDescent="0.2">
      <c r="A339" s="501" t="s">
        <v>1537</v>
      </c>
      <c r="B339" s="650" t="s">
        <v>1538</v>
      </c>
      <c r="C339" s="523">
        <v>0.52</v>
      </c>
      <c r="D339" s="497">
        <v>0.51500000000000001</v>
      </c>
      <c r="E339" s="498">
        <v>0.495</v>
      </c>
      <c r="F339" s="498">
        <v>0.47</v>
      </c>
      <c r="G339" s="498">
        <v>0.43</v>
      </c>
      <c r="H339" s="498">
        <v>0.39</v>
      </c>
      <c r="I339" s="499"/>
      <c r="J339" s="502">
        <v>0.36</v>
      </c>
      <c r="K339" s="654">
        <v>0.36</v>
      </c>
      <c r="L339" s="499"/>
      <c r="M339" s="651">
        <v>0.36</v>
      </c>
      <c r="N339" s="651">
        <v>0.36</v>
      </c>
      <c r="O339" s="652">
        <v>0.36</v>
      </c>
      <c r="P339" s="652">
        <v>0.36</v>
      </c>
      <c r="Q339" s="652">
        <v>0.36</v>
      </c>
      <c r="R339" s="652">
        <v>0.36</v>
      </c>
      <c r="S339" s="652">
        <v>0.36</v>
      </c>
      <c r="T339" s="652">
        <v>0.61499999999999999</v>
      </c>
      <c r="U339" s="652">
        <v>0.7</v>
      </c>
      <c r="V339" s="652">
        <v>0.7</v>
      </c>
      <c r="W339" s="652">
        <v>0.7</v>
      </c>
      <c r="X339" s="652">
        <v>0.7</v>
      </c>
      <c r="Y339" s="653">
        <f t="shared" si="110"/>
        <v>9.4749999999999996</v>
      </c>
      <c r="Z339" s="1019">
        <f t="shared" si="111"/>
        <v>0.97087378640776656</v>
      </c>
      <c r="AA339" s="669">
        <f t="shared" si="112"/>
        <v>4.0404040404040442</v>
      </c>
      <c r="AB339" s="669">
        <f t="shared" si="113"/>
        <v>5.319148936170226</v>
      </c>
      <c r="AC339" s="669">
        <f t="shared" si="114"/>
        <v>9.302325581395344</v>
      </c>
      <c r="AD339" s="669">
        <f t="shared" si="115"/>
        <v>10.256410256410241</v>
      </c>
      <c r="AE339" s="669">
        <f t="shared" si="116"/>
        <v>8.3333333333333481</v>
      </c>
      <c r="AF339" s="669">
        <f t="shared" si="117"/>
        <v>0</v>
      </c>
      <c r="AG339" s="669">
        <f t="shared" si="118"/>
        <v>0</v>
      </c>
      <c r="AH339" s="669">
        <f t="shared" si="119"/>
        <v>0</v>
      </c>
      <c r="AI339" s="669">
        <f t="shared" si="120"/>
        <v>0</v>
      </c>
      <c r="AJ339" s="669">
        <f t="shared" si="121"/>
        <v>0</v>
      </c>
      <c r="AK339" s="669">
        <f t="shared" si="122"/>
        <v>0</v>
      </c>
      <c r="AL339" s="669">
        <f t="shared" si="123"/>
        <v>0</v>
      </c>
      <c r="AM339" s="669">
        <f t="shared" si="124"/>
        <v>0</v>
      </c>
      <c r="AN339" s="669">
        <f t="shared" si="125"/>
        <v>-41.463414634146346</v>
      </c>
      <c r="AO339" s="669">
        <f t="shared" si="126"/>
        <v>-12.142857142857133</v>
      </c>
      <c r="AP339" s="669">
        <f t="shared" si="127"/>
        <v>0</v>
      </c>
      <c r="AQ339" s="669">
        <f t="shared" si="128"/>
        <v>0</v>
      </c>
      <c r="AR339" s="669">
        <f t="shared" si="129"/>
        <v>0</v>
      </c>
      <c r="AS339" s="670">
        <f t="shared" si="130"/>
        <v>-0.80967241278328994</v>
      </c>
      <c r="AT339" s="671">
        <f t="shared" si="131"/>
        <v>10.956835453899913</v>
      </c>
    </row>
    <row r="340" spans="1:46" ht="11.25" customHeight="1" x14ac:dyDescent="0.2">
      <c r="A340" s="500" t="s">
        <v>1103</v>
      </c>
      <c r="B340" s="650" t="s">
        <v>1104</v>
      </c>
      <c r="C340" s="497">
        <v>0.72</v>
      </c>
      <c r="D340" s="497">
        <v>0.62</v>
      </c>
      <c r="E340" s="498">
        <v>0.54</v>
      </c>
      <c r="F340" s="498">
        <v>0.48</v>
      </c>
      <c r="G340" s="502">
        <v>0.4</v>
      </c>
      <c r="H340" s="498">
        <v>0.39</v>
      </c>
      <c r="I340" s="499"/>
      <c r="J340" s="498">
        <v>0.315</v>
      </c>
      <c r="K340" s="496">
        <v>0.22500000000000001</v>
      </c>
      <c r="L340" s="499"/>
      <c r="M340" s="651">
        <v>0.2</v>
      </c>
      <c r="N340" s="651">
        <v>0.2</v>
      </c>
      <c r="O340" s="656">
        <v>0.2</v>
      </c>
      <c r="P340" s="656">
        <v>0.1</v>
      </c>
      <c r="Q340" s="652">
        <v>0</v>
      </c>
      <c r="R340" s="652">
        <v>0</v>
      </c>
      <c r="S340" s="652">
        <v>0</v>
      </c>
      <c r="T340" s="652">
        <v>0</v>
      </c>
      <c r="U340" s="652">
        <v>0</v>
      </c>
      <c r="V340" s="652">
        <v>0.12</v>
      </c>
      <c r="W340" s="652">
        <v>0.24</v>
      </c>
      <c r="X340" s="652">
        <v>0.24</v>
      </c>
      <c r="Y340" s="653">
        <f t="shared" si="110"/>
        <v>4.99</v>
      </c>
      <c r="Z340" s="1019">
        <f t="shared" si="111"/>
        <v>16.129032258064502</v>
      </c>
      <c r="AA340" s="669">
        <f t="shared" si="112"/>
        <v>14.814814814814813</v>
      </c>
      <c r="AB340" s="669">
        <f t="shared" si="113"/>
        <v>12.500000000000021</v>
      </c>
      <c r="AC340" s="669">
        <f t="shared" si="114"/>
        <v>19.999999999999996</v>
      </c>
      <c r="AD340" s="669">
        <f t="shared" si="115"/>
        <v>2.5641025641025772</v>
      </c>
      <c r="AE340" s="669">
        <f t="shared" si="116"/>
        <v>23.809523809523814</v>
      </c>
      <c r="AF340" s="669">
        <f t="shared" si="117"/>
        <v>39.999999999999993</v>
      </c>
      <c r="AG340" s="669">
        <f t="shared" si="118"/>
        <v>12.5</v>
      </c>
      <c r="AH340" s="669">
        <f t="shared" si="119"/>
        <v>0</v>
      </c>
      <c r="AI340" s="669">
        <f t="shared" si="120"/>
        <v>0</v>
      </c>
      <c r="AJ340" s="669">
        <f t="shared" si="121"/>
        <v>100</v>
      </c>
      <c r="AK340" s="669" t="str">
        <f t="shared" si="122"/>
        <v>n/a</v>
      </c>
      <c r="AL340" s="669" t="str">
        <f t="shared" si="123"/>
        <v>n/a</v>
      </c>
      <c r="AM340" s="669" t="str">
        <f t="shared" si="124"/>
        <v>n/a</v>
      </c>
      <c r="AN340" s="669" t="str">
        <f t="shared" si="125"/>
        <v>n/a</v>
      </c>
      <c r="AO340" s="669" t="str">
        <f t="shared" si="126"/>
        <v>n/a</v>
      </c>
      <c r="AP340" s="669">
        <f t="shared" si="127"/>
        <v>-100</v>
      </c>
      <c r="AQ340" s="669">
        <f t="shared" si="128"/>
        <v>-50</v>
      </c>
      <c r="AR340" s="669">
        <f t="shared" si="129"/>
        <v>0</v>
      </c>
      <c r="AS340" s="670">
        <f t="shared" si="130"/>
        <v>6.5941052461789793</v>
      </c>
      <c r="AT340" s="671">
        <f t="shared" si="131"/>
        <v>44.077590093280932</v>
      </c>
    </row>
    <row r="341" spans="1:46" ht="11.25" customHeight="1" x14ac:dyDescent="0.2">
      <c r="A341" s="500" t="s">
        <v>1242</v>
      </c>
      <c r="B341" s="650" t="s">
        <v>1243</v>
      </c>
      <c r="C341" s="497">
        <v>0.43</v>
      </c>
      <c r="D341" s="497">
        <v>0.38</v>
      </c>
      <c r="E341" s="498">
        <v>0.35</v>
      </c>
      <c r="F341" s="498">
        <v>0.33</v>
      </c>
      <c r="G341" s="498">
        <v>0.3</v>
      </c>
      <c r="H341" s="498">
        <v>0.27500000000000002</v>
      </c>
      <c r="I341" s="499"/>
      <c r="J341" s="498">
        <v>0.255</v>
      </c>
      <c r="K341" s="496">
        <v>0.23499999999999999</v>
      </c>
      <c r="L341" s="499"/>
      <c r="M341" s="651">
        <v>0.22</v>
      </c>
      <c r="N341" s="511">
        <v>0.22</v>
      </c>
      <c r="O341" s="656">
        <v>0.21249999999999999</v>
      </c>
      <c r="P341" s="656">
        <v>0.19500000000000001</v>
      </c>
      <c r="Q341" s="656">
        <v>0.1825</v>
      </c>
      <c r="R341" s="656">
        <v>0.17249999999999999</v>
      </c>
      <c r="S341" s="656">
        <v>0.155</v>
      </c>
      <c r="T341" s="656">
        <v>3.7499999999999999E-2</v>
      </c>
      <c r="U341" s="652">
        <v>0</v>
      </c>
      <c r="V341" s="652">
        <v>0</v>
      </c>
      <c r="W341" s="652">
        <v>0</v>
      </c>
      <c r="X341" s="652">
        <v>0</v>
      </c>
      <c r="Y341" s="653">
        <f t="shared" si="110"/>
        <v>3.95</v>
      </c>
      <c r="Z341" s="1019">
        <f t="shared" si="111"/>
        <v>13.157894736842103</v>
      </c>
      <c r="AA341" s="669">
        <f t="shared" si="112"/>
        <v>8.5714285714285854</v>
      </c>
      <c r="AB341" s="669">
        <f t="shared" si="113"/>
        <v>6.0606060606060552</v>
      </c>
      <c r="AC341" s="669">
        <f t="shared" si="114"/>
        <v>10.000000000000009</v>
      </c>
      <c r="AD341" s="669">
        <f t="shared" si="115"/>
        <v>9.0909090909090828</v>
      </c>
      <c r="AE341" s="669">
        <f t="shared" si="116"/>
        <v>7.8431372549019773</v>
      </c>
      <c r="AF341" s="669">
        <f t="shared" si="117"/>
        <v>8.5106382978723527</v>
      </c>
      <c r="AG341" s="669">
        <f t="shared" si="118"/>
        <v>6.8181818181818121</v>
      </c>
      <c r="AH341" s="669">
        <f t="shared" si="119"/>
        <v>0</v>
      </c>
      <c r="AI341" s="669">
        <f t="shared" si="120"/>
        <v>3.529411764705892</v>
      </c>
      <c r="AJ341" s="669">
        <f t="shared" si="121"/>
        <v>8.9743589743589638</v>
      </c>
      <c r="AK341" s="669">
        <f t="shared" si="122"/>
        <v>6.8493150684931559</v>
      </c>
      <c r="AL341" s="669">
        <f t="shared" si="123"/>
        <v>5.7971014492753659</v>
      </c>
      <c r="AM341" s="669">
        <f t="shared" si="124"/>
        <v>11.290322580645151</v>
      </c>
      <c r="AN341" s="669">
        <f t="shared" si="125"/>
        <v>313.33333333333337</v>
      </c>
      <c r="AO341" s="669" t="str">
        <f t="shared" si="126"/>
        <v>n/a</v>
      </c>
      <c r="AP341" s="669" t="str">
        <f t="shared" si="127"/>
        <v>n/a</v>
      </c>
      <c r="AQ341" s="669" t="str">
        <f t="shared" si="128"/>
        <v>n/a</v>
      </c>
      <c r="AR341" s="669" t="str">
        <f t="shared" si="129"/>
        <v>n/a</v>
      </c>
      <c r="AS341" s="670">
        <f t="shared" si="130"/>
        <v>27.988442600103593</v>
      </c>
      <c r="AT341" s="671">
        <f t="shared" si="131"/>
        <v>79.000397497966418</v>
      </c>
    </row>
    <row r="342" spans="1:46" ht="11.25" customHeight="1" x14ac:dyDescent="0.2">
      <c r="A342" s="504" t="s">
        <v>245</v>
      </c>
      <c r="B342" s="914" t="s">
        <v>246</v>
      </c>
      <c r="C342" s="497">
        <v>2.835</v>
      </c>
      <c r="D342" s="522">
        <v>2.6825000000000001</v>
      </c>
      <c r="E342" s="487">
        <v>2.5874999999999999</v>
      </c>
      <c r="F342" s="487">
        <v>2.42</v>
      </c>
      <c r="G342" s="487">
        <v>2.2999999999999998</v>
      </c>
      <c r="H342" s="487">
        <v>2.15</v>
      </c>
      <c r="I342" s="488"/>
      <c r="J342" s="487">
        <v>1.9350000000000001</v>
      </c>
      <c r="K342" s="485">
        <v>1.8</v>
      </c>
      <c r="L342" s="488"/>
      <c r="M342" s="530">
        <v>1.63</v>
      </c>
      <c r="N342" s="530">
        <v>1.59</v>
      </c>
      <c r="O342" s="493">
        <v>1.5349999999999999</v>
      </c>
      <c r="P342" s="493">
        <v>1.4325000000000001</v>
      </c>
      <c r="Q342" s="493">
        <v>1.325</v>
      </c>
      <c r="R342" s="493">
        <v>1.2375</v>
      </c>
      <c r="S342" s="493">
        <v>1.1950000000000001</v>
      </c>
      <c r="T342" s="493">
        <v>1.175</v>
      </c>
      <c r="U342" s="493">
        <v>1.155</v>
      </c>
      <c r="V342" s="493">
        <v>1.1299999999999999</v>
      </c>
      <c r="W342" s="493">
        <v>1.085</v>
      </c>
      <c r="X342" s="493">
        <v>1.03</v>
      </c>
      <c r="Y342" s="653">
        <f t="shared" si="110"/>
        <v>34.230000000000004</v>
      </c>
      <c r="Z342" s="1019">
        <f t="shared" si="111"/>
        <v>5.6849953401677533</v>
      </c>
      <c r="AA342" s="669">
        <f t="shared" si="112"/>
        <v>3.6714975845410613</v>
      </c>
      <c r="AB342" s="669">
        <f t="shared" si="113"/>
        <v>6.9214876033057759</v>
      </c>
      <c r="AC342" s="669">
        <f t="shared" si="114"/>
        <v>5.2173913043478404</v>
      </c>
      <c r="AD342" s="669">
        <f t="shared" si="115"/>
        <v>6.9767441860465018</v>
      </c>
      <c r="AE342" s="669">
        <f t="shared" si="116"/>
        <v>11.111111111111093</v>
      </c>
      <c r="AF342" s="669">
        <f t="shared" si="117"/>
        <v>7.4999999999999956</v>
      </c>
      <c r="AG342" s="669">
        <f t="shared" si="118"/>
        <v>10.429447852760742</v>
      </c>
      <c r="AH342" s="669">
        <f t="shared" si="119"/>
        <v>2.5157232704402288</v>
      </c>
      <c r="AI342" s="669">
        <f t="shared" si="120"/>
        <v>3.5830618892508159</v>
      </c>
      <c r="AJ342" s="669">
        <f t="shared" si="121"/>
        <v>7.1553228621291209</v>
      </c>
      <c r="AK342" s="669">
        <f t="shared" si="122"/>
        <v>8.1132075471698215</v>
      </c>
      <c r="AL342" s="669">
        <f t="shared" si="123"/>
        <v>7.0707070707070718</v>
      </c>
      <c r="AM342" s="669">
        <f t="shared" si="124"/>
        <v>3.5564853556485421</v>
      </c>
      <c r="AN342" s="669">
        <f t="shared" si="125"/>
        <v>1.7021276595744705</v>
      </c>
      <c r="AO342" s="669">
        <f t="shared" si="126"/>
        <v>1.7316017316017396</v>
      </c>
      <c r="AP342" s="669">
        <f t="shared" si="127"/>
        <v>2.212389380530988</v>
      </c>
      <c r="AQ342" s="669">
        <f t="shared" si="128"/>
        <v>4.1474654377880116</v>
      </c>
      <c r="AR342" s="669">
        <f t="shared" si="129"/>
        <v>5.3398058252427161</v>
      </c>
      <c r="AS342" s="670">
        <f t="shared" si="130"/>
        <v>5.5073985795981208</v>
      </c>
      <c r="AT342" s="671">
        <f t="shared" si="131"/>
        <v>2.7600707358661669</v>
      </c>
    </row>
    <row r="343" spans="1:46" ht="11.25" customHeight="1" x14ac:dyDescent="0.2">
      <c r="A343" s="519" t="s">
        <v>1263</v>
      </c>
      <c r="B343" s="507" t="s">
        <v>1264</v>
      </c>
      <c r="C343" s="497">
        <v>1.04</v>
      </c>
      <c r="D343" s="655">
        <v>0.97</v>
      </c>
      <c r="E343" s="498">
        <v>0.91</v>
      </c>
      <c r="F343" s="498">
        <v>0.83</v>
      </c>
      <c r="G343" s="498">
        <v>0.7</v>
      </c>
      <c r="H343" s="498">
        <v>0.65</v>
      </c>
      <c r="I343" s="499"/>
      <c r="J343" s="498">
        <v>0.59</v>
      </c>
      <c r="K343" s="496">
        <v>0.48</v>
      </c>
      <c r="L343" s="499"/>
      <c r="M343" s="511">
        <v>0.1</v>
      </c>
      <c r="N343" s="651">
        <v>0</v>
      </c>
      <c r="O343" s="652">
        <v>0.47</v>
      </c>
      <c r="P343" s="656">
        <v>0.56000000000000005</v>
      </c>
      <c r="Q343" s="656">
        <v>0.55000000000000004</v>
      </c>
      <c r="R343" s="652">
        <v>0</v>
      </c>
      <c r="S343" s="652">
        <v>0</v>
      </c>
      <c r="T343" s="652">
        <v>0</v>
      </c>
      <c r="U343" s="652">
        <v>0</v>
      </c>
      <c r="V343" s="652">
        <v>0</v>
      </c>
      <c r="W343" s="652">
        <v>0</v>
      </c>
      <c r="X343" s="652">
        <v>0</v>
      </c>
      <c r="Y343" s="653">
        <f t="shared" si="110"/>
        <v>7.8499999999999988</v>
      </c>
      <c r="Z343" s="1019">
        <f t="shared" si="111"/>
        <v>7.2164948453608213</v>
      </c>
      <c r="AA343" s="669">
        <f t="shared" si="112"/>
        <v>6.5934065934065922</v>
      </c>
      <c r="AB343" s="669">
        <f t="shared" si="113"/>
        <v>9.6385542168674796</v>
      </c>
      <c r="AC343" s="669">
        <f t="shared" si="114"/>
        <v>18.571428571428573</v>
      </c>
      <c r="AD343" s="669">
        <f t="shared" si="115"/>
        <v>7.6923076923076872</v>
      </c>
      <c r="AE343" s="669">
        <f t="shared" si="116"/>
        <v>10.169491525423746</v>
      </c>
      <c r="AF343" s="669">
        <f t="shared" si="117"/>
        <v>22.916666666666675</v>
      </c>
      <c r="AG343" s="669">
        <f t="shared" si="118"/>
        <v>380</v>
      </c>
      <c r="AH343" s="669" t="str">
        <f t="shared" si="119"/>
        <v>n/a</v>
      </c>
      <c r="AI343" s="669">
        <f t="shared" si="120"/>
        <v>-100</v>
      </c>
      <c r="AJ343" s="669">
        <f t="shared" si="121"/>
        <v>-16.07142857142858</v>
      </c>
      <c r="AK343" s="669">
        <f t="shared" si="122"/>
        <v>1.8181818181818299</v>
      </c>
      <c r="AL343" s="669" t="str">
        <f t="shared" si="123"/>
        <v>n/a</v>
      </c>
      <c r="AM343" s="669" t="str">
        <f t="shared" si="124"/>
        <v>n/a</v>
      </c>
      <c r="AN343" s="669" t="str">
        <f t="shared" si="125"/>
        <v>n/a</v>
      </c>
      <c r="AO343" s="669" t="str">
        <f t="shared" si="126"/>
        <v>n/a</v>
      </c>
      <c r="AP343" s="669" t="str">
        <f t="shared" si="127"/>
        <v>n/a</v>
      </c>
      <c r="AQ343" s="669" t="str">
        <f t="shared" si="128"/>
        <v>n/a</v>
      </c>
      <c r="AR343" s="669" t="str">
        <f t="shared" si="129"/>
        <v>n/a</v>
      </c>
      <c r="AS343" s="670">
        <f t="shared" si="130"/>
        <v>31.685918487110438</v>
      </c>
      <c r="AT343" s="671">
        <f t="shared" si="131"/>
        <v>120.34896722819221</v>
      </c>
    </row>
    <row r="344" spans="1:46" ht="11.25" customHeight="1" x14ac:dyDescent="0.2">
      <c r="A344" s="500" t="s">
        <v>248</v>
      </c>
      <c r="B344" s="650" t="s">
        <v>249</v>
      </c>
      <c r="C344" s="497">
        <v>0.51</v>
      </c>
      <c r="D344" s="655">
        <v>0.47000000000000003</v>
      </c>
      <c r="E344" s="498">
        <v>0.43</v>
      </c>
      <c r="F344" s="498">
        <v>0.40500000000000003</v>
      </c>
      <c r="G344" s="498">
        <v>0.37</v>
      </c>
      <c r="H344" s="498">
        <v>0.33</v>
      </c>
      <c r="I344" s="499"/>
      <c r="J344" s="498">
        <v>0.31200000000000006</v>
      </c>
      <c r="K344" s="496">
        <v>0.28320000000000001</v>
      </c>
      <c r="L344" s="499"/>
      <c r="M344" s="651">
        <v>0.26880000000000004</v>
      </c>
      <c r="N344" s="511">
        <v>0.25920000000000004</v>
      </c>
      <c r="O344" s="656">
        <v>0.25600000000000001</v>
      </c>
      <c r="P344" s="656">
        <v>0.19865600000000003</v>
      </c>
      <c r="Q344" s="656">
        <v>0.18677760000000002</v>
      </c>
      <c r="R344" s="652">
        <v>0.18350080000000002</v>
      </c>
      <c r="S344" s="656">
        <v>0.18087936000000002</v>
      </c>
      <c r="T344" s="652">
        <v>0.17825792000000001</v>
      </c>
      <c r="U344" s="656">
        <v>0.17039360000000001</v>
      </c>
      <c r="V344" s="652">
        <v>0.16777216</v>
      </c>
      <c r="W344" s="656">
        <v>0.16252928000000003</v>
      </c>
      <c r="X344" s="652">
        <v>0.15728640000000002</v>
      </c>
      <c r="Y344" s="653">
        <f t="shared" si="110"/>
        <v>5.4802531199999995</v>
      </c>
      <c r="Z344" s="1019">
        <f t="shared" si="111"/>
        <v>8.5106382978723296</v>
      </c>
      <c r="AA344" s="669">
        <f t="shared" si="112"/>
        <v>9.3023255813953654</v>
      </c>
      <c r="AB344" s="669">
        <f t="shared" si="113"/>
        <v>6.1728395061728225</v>
      </c>
      <c r="AC344" s="669">
        <f t="shared" si="114"/>
        <v>9.4594594594594739</v>
      </c>
      <c r="AD344" s="669">
        <f t="shared" si="115"/>
        <v>12.12121212121211</v>
      </c>
      <c r="AE344" s="669">
        <f t="shared" si="116"/>
        <v>5.7692307692307487</v>
      </c>
      <c r="AF344" s="669">
        <f t="shared" si="117"/>
        <v>10.169491525423746</v>
      </c>
      <c r="AG344" s="669">
        <f t="shared" si="118"/>
        <v>5.3571428571428381</v>
      </c>
      <c r="AH344" s="669">
        <f t="shared" si="119"/>
        <v>3.7037037037036979</v>
      </c>
      <c r="AI344" s="669">
        <f t="shared" si="120"/>
        <v>1.2500000000000178</v>
      </c>
      <c r="AJ344" s="669">
        <f t="shared" si="121"/>
        <v>28.865979381443285</v>
      </c>
      <c r="AK344" s="669">
        <f t="shared" si="122"/>
        <v>6.3596491228070207</v>
      </c>
      <c r="AL344" s="669">
        <f t="shared" si="123"/>
        <v>1.7857142857142794</v>
      </c>
      <c r="AM344" s="669">
        <f t="shared" si="124"/>
        <v>1.449275362318847</v>
      </c>
      <c r="AN344" s="669">
        <f t="shared" si="125"/>
        <v>1.4705882352941124</v>
      </c>
      <c r="AO344" s="669">
        <f t="shared" si="126"/>
        <v>4.6153846153846212</v>
      </c>
      <c r="AP344" s="669">
        <f t="shared" si="127"/>
        <v>1.5625</v>
      </c>
      <c r="AQ344" s="669">
        <f t="shared" si="128"/>
        <v>3.2258064516128782</v>
      </c>
      <c r="AR344" s="669">
        <f t="shared" si="129"/>
        <v>3.3333333333333437</v>
      </c>
      <c r="AS344" s="670">
        <f t="shared" si="130"/>
        <v>6.5518039268169233</v>
      </c>
      <c r="AT344" s="671">
        <f t="shared" si="131"/>
        <v>6.3463028579622573</v>
      </c>
    </row>
    <row r="345" spans="1:46" ht="11.25" customHeight="1" x14ac:dyDescent="0.2">
      <c r="A345" s="501" t="s">
        <v>1257</v>
      </c>
      <c r="B345" s="650" t="s">
        <v>1258</v>
      </c>
      <c r="C345" s="497">
        <v>3.15</v>
      </c>
      <c r="D345" s="655">
        <v>2.9</v>
      </c>
      <c r="E345" s="502">
        <v>2.6</v>
      </c>
      <c r="F345" s="498">
        <v>2.5499999999999998</v>
      </c>
      <c r="G345" s="498">
        <v>2.25</v>
      </c>
      <c r="H345" s="498">
        <v>2.0499999999999998</v>
      </c>
      <c r="I345" s="499"/>
      <c r="J345" s="498">
        <v>1.77</v>
      </c>
      <c r="K345" s="654">
        <v>1.4</v>
      </c>
      <c r="L345" s="499"/>
      <c r="M345" s="651">
        <v>1.4</v>
      </c>
      <c r="N345" s="651">
        <v>1.4</v>
      </c>
      <c r="O345" s="652">
        <v>1.4</v>
      </c>
      <c r="P345" s="656">
        <v>1.4</v>
      </c>
      <c r="Q345" s="656">
        <v>1.3</v>
      </c>
      <c r="R345" s="652">
        <v>1</v>
      </c>
      <c r="S345" s="656">
        <v>1</v>
      </c>
      <c r="T345" s="656">
        <v>0.74</v>
      </c>
      <c r="U345" s="652">
        <v>0.48</v>
      </c>
      <c r="V345" s="652">
        <v>0.48</v>
      </c>
      <c r="W345" s="656">
        <v>0.48</v>
      </c>
      <c r="X345" s="656">
        <v>0.24</v>
      </c>
      <c r="Y345" s="653">
        <f t="shared" si="110"/>
        <v>29.989999999999991</v>
      </c>
      <c r="Z345" s="1019">
        <f t="shared" si="111"/>
        <v>8.6206896551724199</v>
      </c>
      <c r="AA345" s="669">
        <f t="shared" si="112"/>
        <v>11.538461538461542</v>
      </c>
      <c r="AB345" s="669">
        <f t="shared" si="113"/>
        <v>1.9607843137255054</v>
      </c>
      <c r="AC345" s="669">
        <f t="shared" si="114"/>
        <v>13.33333333333333</v>
      </c>
      <c r="AD345" s="669">
        <f t="shared" si="115"/>
        <v>9.7560975609756184</v>
      </c>
      <c r="AE345" s="669">
        <f t="shared" si="116"/>
        <v>15.81920903954801</v>
      </c>
      <c r="AF345" s="669">
        <f t="shared" si="117"/>
        <v>26.428571428571445</v>
      </c>
      <c r="AG345" s="669">
        <f t="shared" si="118"/>
        <v>0</v>
      </c>
      <c r="AH345" s="669">
        <f t="shared" si="119"/>
        <v>0</v>
      </c>
      <c r="AI345" s="669">
        <f t="shared" si="120"/>
        <v>0</v>
      </c>
      <c r="AJ345" s="669">
        <f t="shared" si="121"/>
        <v>0</v>
      </c>
      <c r="AK345" s="669">
        <f t="shared" si="122"/>
        <v>7.6923076923076872</v>
      </c>
      <c r="AL345" s="669">
        <f t="shared" si="123"/>
        <v>30.000000000000004</v>
      </c>
      <c r="AM345" s="669">
        <f t="shared" si="124"/>
        <v>0</v>
      </c>
      <c r="AN345" s="669">
        <f t="shared" si="125"/>
        <v>35.13513513513513</v>
      </c>
      <c r="AO345" s="669">
        <f t="shared" si="126"/>
        <v>54.166666666666671</v>
      </c>
      <c r="AP345" s="669">
        <f t="shared" si="127"/>
        <v>0</v>
      </c>
      <c r="AQ345" s="669">
        <f t="shared" si="128"/>
        <v>0</v>
      </c>
      <c r="AR345" s="669">
        <f t="shared" si="129"/>
        <v>100</v>
      </c>
      <c r="AS345" s="670">
        <f t="shared" si="130"/>
        <v>16.55006612441565</v>
      </c>
      <c r="AT345" s="671">
        <f t="shared" si="131"/>
        <v>25.118011521578186</v>
      </c>
    </row>
    <row r="346" spans="1:46" ht="11.25" customHeight="1" x14ac:dyDescent="0.2">
      <c r="A346" s="480" t="s">
        <v>3847</v>
      </c>
      <c r="B346" s="914" t="s">
        <v>3848</v>
      </c>
      <c r="C346" s="497">
        <v>1.1200000000000001</v>
      </c>
      <c r="D346" s="655">
        <v>0.92</v>
      </c>
      <c r="E346" s="542">
        <v>0.88</v>
      </c>
      <c r="F346" s="498">
        <v>0.84</v>
      </c>
      <c r="G346" s="498">
        <v>0.78</v>
      </c>
      <c r="H346" s="542">
        <v>0.72</v>
      </c>
      <c r="I346" s="499"/>
      <c r="J346" s="502">
        <v>0.72</v>
      </c>
      <c r="K346" s="654">
        <v>0.72</v>
      </c>
      <c r="L346" s="499"/>
      <c r="M346" s="651">
        <v>0.72</v>
      </c>
      <c r="N346" s="651">
        <v>0.72</v>
      </c>
      <c r="O346" s="656">
        <v>0.72</v>
      </c>
      <c r="P346" s="656">
        <v>0.66</v>
      </c>
      <c r="Q346" s="656">
        <v>0.57999999999999996</v>
      </c>
      <c r="R346" s="656">
        <v>0.5</v>
      </c>
      <c r="S346" s="656">
        <v>0.42</v>
      </c>
      <c r="T346" s="656">
        <v>0.33</v>
      </c>
      <c r="U346" s="656">
        <v>0.27250000000000002</v>
      </c>
      <c r="V346" s="543">
        <v>0.25</v>
      </c>
      <c r="W346" s="543">
        <v>0.25</v>
      </c>
      <c r="X346" s="656">
        <v>0.25</v>
      </c>
      <c r="Y346" s="653">
        <f t="shared" si="110"/>
        <v>12.3725</v>
      </c>
      <c r="Z346" s="1019">
        <f t="shared" si="111"/>
        <v>21.739130434782616</v>
      </c>
      <c r="AA346" s="669">
        <f t="shared" si="112"/>
        <v>4.5454545454545414</v>
      </c>
      <c r="AB346" s="669">
        <f t="shared" si="113"/>
        <v>4.7619047619047672</v>
      </c>
      <c r="AC346" s="669">
        <f t="shared" si="114"/>
        <v>7.6923076923076872</v>
      </c>
      <c r="AD346" s="669">
        <f t="shared" si="115"/>
        <v>8.3333333333333481</v>
      </c>
      <c r="AE346" s="669">
        <f t="shared" si="116"/>
        <v>0</v>
      </c>
      <c r="AF346" s="669">
        <f t="shared" si="117"/>
        <v>0</v>
      </c>
      <c r="AG346" s="669">
        <f t="shared" si="118"/>
        <v>0</v>
      </c>
      <c r="AH346" s="669">
        <f t="shared" si="119"/>
        <v>0</v>
      </c>
      <c r="AI346" s="669">
        <f t="shared" si="120"/>
        <v>0</v>
      </c>
      <c r="AJ346" s="669">
        <f t="shared" si="121"/>
        <v>9.0909090909090828</v>
      </c>
      <c r="AK346" s="669">
        <f t="shared" si="122"/>
        <v>13.793103448275868</v>
      </c>
      <c r="AL346" s="669">
        <f t="shared" si="123"/>
        <v>15.999999999999993</v>
      </c>
      <c r="AM346" s="669">
        <f t="shared" si="124"/>
        <v>19.047619047619047</v>
      </c>
      <c r="AN346" s="669">
        <f t="shared" si="125"/>
        <v>27.27272727272727</v>
      </c>
      <c r="AO346" s="669">
        <f t="shared" si="126"/>
        <v>21.100917431192666</v>
      </c>
      <c r="AP346" s="669">
        <f t="shared" si="127"/>
        <v>9.0000000000000071</v>
      </c>
      <c r="AQ346" s="669">
        <f t="shared" si="128"/>
        <v>0</v>
      </c>
      <c r="AR346" s="669">
        <f t="shared" si="129"/>
        <v>0</v>
      </c>
      <c r="AS346" s="670">
        <f t="shared" si="130"/>
        <v>8.5461793188687842</v>
      </c>
      <c r="AT346" s="671">
        <f t="shared" si="131"/>
        <v>8.8775396416936889</v>
      </c>
    </row>
    <row r="347" spans="1:46" ht="11.25" customHeight="1" x14ac:dyDescent="0.2">
      <c r="A347" s="657" t="s">
        <v>1259</v>
      </c>
      <c r="B347" s="507" t="s">
        <v>1260</v>
      </c>
      <c r="C347" s="497">
        <v>0.57999999999999996</v>
      </c>
      <c r="D347" s="521">
        <v>0.44000000000000006</v>
      </c>
      <c r="E347" s="513">
        <v>0.31</v>
      </c>
      <c r="F347" s="513">
        <v>0.25</v>
      </c>
      <c r="G347" s="513">
        <v>0.22</v>
      </c>
      <c r="H347" s="513">
        <v>0.05</v>
      </c>
      <c r="I347" s="514"/>
      <c r="J347" s="512">
        <v>0</v>
      </c>
      <c r="K347" s="515">
        <v>0</v>
      </c>
      <c r="L347" s="514"/>
      <c r="M347" s="539">
        <v>0</v>
      </c>
      <c r="N347" s="539">
        <v>0</v>
      </c>
      <c r="O347" s="517">
        <v>0</v>
      </c>
      <c r="P347" s="517">
        <v>0</v>
      </c>
      <c r="Q347" s="517">
        <v>0</v>
      </c>
      <c r="R347" s="517">
        <v>0</v>
      </c>
      <c r="S347" s="517">
        <v>0</v>
      </c>
      <c r="T347" s="517">
        <v>0</v>
      </c>
      <c r="U347" s="517">
        <v>0.48</v>
      </c>
      <c r="V347" s="517">
        <v>1.02</v>
      </c>
      <c r="W347" s="517">
        <v>1.2</v>
      </c>
      <c r="X347" s="517">
        <v>1.2</v>
      </c>
      <c r="Y347" s="653">
        <f t="shared" si="110"/>
        <v>5.75</v>
      </c>
      <c r="Z347" s="1019">
        <f t="shared" si="111"/>
        <v>31.818181818181792</v>
      </c>
      <c r="AA347" s="669">
        <f t="shared" si="112"/>
        <v>41.935483870967772</v>
      </c>
      <c r="AB347" s="669">
        <f t="shared" si="113"/>
        <v>24</v>
      </c>
      <c r="AC347" s="669">
        <f t="shared" si="114"/>
        <v>13.636363636363647</v>
      </c>
      <c r="AD347" s="669">
        <f t="shared" si="115"/>
        <v>339.99999999999994</v>
      </c>
      <c r="AE347" s="669" t="str">
        <f t="shared" si="116"/>
        <v>n/a</v>
      </c>
      <c r="AF347" s="669" t="str">
        <f t="shared" si="117"/>
        <v>n/a</v>
      </c>
      <c r="AG347" s="669" t="str">
        <f t="shared" si="118"/>
        <v>n/a</v>
      </c>
      <c r="AH347" s="669" t="str">
        <f t="shared" si="119"/>
        <v>n/a</v>
      </c>
      <c r="AI347" s="669" t="str">
        <f t="shared" si="120"/>
        <v>n/a</v>
      </c>
      <c r="AJ347" s="669" t="str">
        <f t="shared" si="121"/>
        <v>n/a</v>
      </c>
      <c r="AK347" s="669" t="str">
        <f t="shared" si="122"/>
        <v>n/a</v>
      </c>
      <c r="AL347" s="669" t="str">
        <f t="shared" si="123"/>
        <v>n/a</v>
      </c>
      <c r="AM347" s="669" t="str">
        <f t="shared" si="124"/>
        <v>n/a</v>
      </c>
      <c r="AN347" s="669" t="str">
        <f t="shared" si="125"/>
        <v>n/a</v>
      </c>
      <c r="AO347" s="669">
        <f t="shared" si="126"/>
        <v>-100</v>
      </c>
      <c r="AP347" s="669">
        <f t="shared" si="127"/>
        <v>-52.941176470588239</v>
      </c>
      <c r="AQ347" s="669">
        <f t="shared" si="128"/>
        <v>-14.999999999999991</v>
      </c>
      <c r="AR347" s="669">
        <f t="shared" si="129"/>
        <v>0</v>
      </c>
      <c r="AS347" s="670">
        <f t="shared" si="130"/>
        <v>31.494316983880552</v>
      </c>
      <c r="AT347" s="671">
        <f t="shared" si="131"/>
        <v>124.11369387606359</v>
      </c>
    </row>
    <row r="348" spans="1:46" ht="11.25" customHeight="1" x14ac:dyDescent="0.2">
      <c r="A348" s="501" t="s">
        <v>1249</v>
      </c>
      <c r="B348" s="650" t="s">
        <v>1250</v>
      </c>
      <c r="C348" s="497">
        <v>1.28</v>
      </c>
      <c r="D348" s="497">
        <v>1.1200000000000001</v>
      </c>
      <c r="E348" s="498">
        <v>1</v>
      </c>
      <c r="F348" s="498">
        <v>0.9</v>
      </c>
      <c r="G348" s="498">
        <v>0.8</v>
      </c>
      <c r="H348" s="498">
        <v>0.72499999999999998</v>
      </c>
      <c r="I348" s="499"/>
      <c r="J348" s="502">
        <v>0.5</v>
      </c>
      <c r="K348" s="654">
        <v>1.69</v>
      </c>
      <c r="L348" s="499"/>
      <c r="M348" s="511">
        <v>1.905</v>
      </c>
      <c r="N348" s="511">
        <v>1.885</v>
      </c>
      <c r="O348" s="656">
        <v>1.865</v>
      </c>
      <c r="P348" s="656">
        <v>1.84</v>
      </c>
      <c r="Q348" s="656">
        <v>1.81</v>
      </c>
      <c r="R348" s="656">
        <v>1.74</v>
      </c>
      <c r="S348" s="656">
        <v>1.7</v>
      </c>
      <c r="T348" s="656">
        <v>1.6625000000000001</v>
      </c>
      <c r="U348" s="652">
        <v>1.65</v>
      </c>
      <c r="V348" s="656">
        <v>0.86250000000000004</v>
      </c>
      <c r="W348" s="656">
        <v>0.55000000000000004</v>
      </c>
      <c r="X348" s="652">
        <v>0.4</v>
      </c>
      <c r="Y348" s="653">
        <f t="shared" si="110"/>
        <v>25.884999999999998</v>
      </c>
      <c r="Z348" s="1019">
        <f t="shared" si="111"/>
        <v>14.285714285714279</v>
      </c>
      <c r="AA348" s="669">
        <f t="shared" si="112"/>
        <v>12.000000000000011</v>
      </c>
      <c r="AB348" s="669">
        <f t="shared" si="113"/>
        <v>11.111111111111116</v>
      </c>
      <c r="AC348" s="669">
        <f t="shared" si="114"/>
        <v>12.5</v>
      </c>
      <c r="AD348" s="669">
        <f t="shared" si="115"/>
        <v>10.344827586206895</v>
      </c>
      <c r="AE348" s="669">
        <f t="shared" si="116"/>
        <v>44.999999999999993</v>
      </c>
      <c r="AF348" s="669">
        <f t="shared" si="117"/>
        <v>-70.414201183431956</v>
      </c>
      <c r="AG348" s="669">
        <f t="shared" si="118"/>
        <v>-11.286089238845154</v>
      </c>
      <c r="AH348" s="669">
        <f t="shared" si="119"/>
        <v>1.0610079575596787</v>
      </c>
      <c r="AI348" s="669">
        <f t="shared" si="120"/>
        <v>1.072386058981234</v>
      </c>
      <c r="AJ348" s="669">
        <f t="shared" si="121"/>
        <v>1.3586956521739024</v>
      </c>
      <c r="AK348" s="669">
        <f t="shared" si="122"/>
        <v>1.6574585635359185</v>
      </c>
      <c r="AL348" s="669">
        <f t="shared" si="123"/>
        <v>4.0229885057471382</v>
      </c>
      <c r="AM348" s="669">
        <f t="shared" si="124"/>
        <v>2.3529411764705799</v>
      </c>
      <c r="AN348" s="669">
        <f t="shared" si="125"/>
        <v>2.2556390977443552</v>
      </c>
      <c r="AO348" s="669">
        <f t="shared" si="126"/>
        <v>0.75757575757577911</v>
      </c>
      <c r="AP348" s="669">
        <f t="shared" si="127"/>
        <v>91.304347826086939</v>
      </c>
      <c r="AQ348" s="669">
        <f t="shared" si="128"/>
        <v>56.818181818181813</v>
      </c>
      <c r="AR348" s="669">
        <f t="shared" si="129"/>
        <v>37.5</v>
      </c>
      <c r="AS348" s="670">
        <f t="shared" si="130"/>
        <v>11.773820261832237</v>
      </c>
      <c r="AT348" s="671">
        <f t="shared" si="131"/>
        <v>31.812643082951602</v>
      </c>
    </row>
    <row r="349" spans="1:46" ht="11.25" customHeight="1" x14ac:dyDescent="0.2">
      <c r="A349" s="500" t="s">
        <v>381</v>
      </c>
      <c r="B349" s="650" t="s">
        <v>382</v>
      </c>
      <c r="C349" s="497">
        <v>5.36</v>
      </c>
      <c r="D349" s="497">
        <v>5.0599999999999996</v>
      </c>
      <c r="E349" s="498">
        <v>4.83</v>
      </c>
      <c r="F349" s="498">
        <v>4.59</v>
      </c>
      <c r="G349" s="498">
        <v>4.17</v>
      </c>
      <c r="H349" s="498">
        <v>3.59</v>
      </c>
      <c r="I349" s="499"/>
      <c r="J349" s="498">
        <v>3.06</v>
      </c>
      <c r="K349" s="496">
        <v>2.52</v>
      </c>
      <c r="L349" s="499"/>
      <c r="M349" s="511">
        <v>2.08</v>
      </c>
      <c r="N349" s="511">
        <v>1.78</v>
      </c>
      <c r="O349" s="656">
        <v>1.55</v>
      </c>
      <c r="P349" s="656">
        <v>1.34</v>
      </c>
      <c r="Q349" s="656">
        <v>1.1100000000000001</v>
      </c>
      <c r="R349" s="656">
        <v>0.92</v>
      </c>
      <c r="S349" s="656">
        <v>0.78500000000000003</v>
      </c>
      <c r="T349" s="656">
        <v>0.73499999999999999</v>
      </c>
      <c r="U349" s="656">
        <v>0.71499999999999997</v>
      </c>
      <c r="V349" s="656">
        <v>0.69499999999999995</v>
      </c>
      <c r="W349" s="656">
        <v>0.67</v>
      </c>
      <c r="X349" s="656">
        <v>0.63</v>
      </c>
      <c r="Y349" s="653">
        <f t="shared" si="110"/>
        <v>46.190000000000005</v>
      </c>
      <c r="Z349" s="1019">
        <f t="shared" si="111"/>
        <v>5.9288537549407216</v>
      </c>
      <c r="AA349" s="669">
        <f t="shared" si="112"/>
        <v>4.761904761904745</v>
      </c>
      <c r="AB349" s="669">
        <f t="shared" si="113"/>
        <v>5.2287581699346442</v>
      </c>
      <c r="AC349" s="669">
        <f t="shared" si="114"/>
        <v>10.07194244604317</v>
      </c>
      <c r="AD349" s="669">
        <f t="shared" si="115"/>
        <v>16.15598885793872</v>
      </c>
      <c r="AE349" s="669">
        <f t="shared" si="116"/>
        <v>17.320261437908478</v>
      </c>
      <c r="AF349" s="669">
        <f t="shared" si="117"/>
        <v>21.42857142857142</v>
      </c>
      <c r="AG349" s="669">
        <f t="shared" si="118"/>
        <v>21.153846153846146</v>
      </c>
      <c r="AH349" s="669">
        <f t="shared" si="119"/>
        <v>16.853932584269661</v>
      </c>
      <c r="AI349" s="669">
        <f t="shared" si="120"/>
        <v>14.838709677419359</v>
      </c>
      <c r="AJ349" s="669">
        <f t="shared" si="121"/>
        <v>15.671641791044767</v>
      </c>
      <c r="AK349" s="669">
        <f t="shared" si="122"/>
        <v>20.72072072072071</v>
      </c>
      <c r="AL349" s="669">
        <f t="shared" si="123"/>
        <v>20.65217391304348</v>
      </c>
      <c r="AM349" s="669">
        <f t="shared" si="124"/>
        <v>17.197452229299358</v>
      </c>
      <c r="AN349" s="669">
        <f t="shared" si="125"/>
        <v>6.8027210884353817</v>
      </c>
      <c r="AO349" s="669">
        <f t="shared" si="126"/>
        <v>2.7972027972027913</v>
      </c>
      <c r="AP349" s="669">
        <f t="shared" si="127"/>
        <v>2.877697841726623</v>
      </c>
      <c r="AQ349" s="669">
        <f t="shared" si="128"/>
        <v>3.731343283582067</v>
      </c>
      <c r="AR349" s="669">
        <f t="shared" si="129"/>
        <v>6.3492063492063489</v>
      </c>
      <c r="AS349" s="670">
        <f t="shared" si="130"/>
        <v>12.133838383528349</v>
      </c>
      <c r="AT349" s="671">
        <f t="shared" si="131"/>
        <v>6.9721275165926508</v>
      </c>
    </row>
    <row r="350" spans="1:46" ht="11.25" customHeight="1" x14ac:dyDescent="0.2">
      <c r="A350" s="501" t="s">
        <v>1269</v>
      </c>
      <c r="B350" s="650" t="s">
        <v>1270</v>
      </c>
      <c r="C350" s="497">
        <v>0.96</v>
      </c>
      <c r="D350" s="497">
        <v>0.8</v>
      </c>
      <c r="E350" s="498">
        <v>0.61</v>
      </c>
      <c r="F350" s="498">
        <v>0.4</v>
      </c>
      <c r="G350" s="502">
        <v>0.21</v>
      </c>
      <c r="H350" s="498">
        <v>7.0000000000000007E-2</v>
      </c>
      <c r="I350" s="499"/>
      <c r="J350" s="502">
        <v>0</v>
      </c>
      <c r="K350" s="654">
        <v>0</v>
      </c>
      <c r="L350" s="499"/>
      <c r="M350" s="651">
        <v>0</v>
      </c>
      <c r="N350" s="651">
        <v>0.72</v>
      </c>
      <c r="O350" s="656">
        <v>1.92</v>
      </c>
      <c r="P350" s="652">
        <v>1.6</v>
      </c>
      <c r="Q350" s="652">
        <v>1.6</v>
      </c>
      <c r="R350" s="656">
        <v>1.6</v>
      </c>
      <c r="S350" s="652">
        <v>0</v>
      </c>
      <c r="T350" s="652">
        <v>0</v>
      </c>
      <c r="U350" s="652">
        <v>0</v>
      </c>
      <c r="V350" s="652">
        <v>0</v>
      </c>
      <c r="W350" s="652">
        <v>0</v>
      </c>
      <c r="X350" s="652">
        <v>0</v>
      </c>
      <c r="Y350" s="653">
        <f t="shared" si="110"/>
        <v>10.489999999999998</v>
      </c>
      <c r="Z350" s="1019">
        <f t="shared" si="111"/>
        <v>19.999999999999996</v>
      </c>
      <c r="AA350" s="669">
        <f t="shared" si="112"/>
        <v>31.147540983606568</v>
      </c>
      <c r="AB350" s="669">
        <f t="shared" si="113"/>
        <v>52.499999999999993</v>
      </c>
      <c r="AC350" s="669">
        <f t="shared" si="114"/>
        <v>90.476190476190482</v>
      </c>
      <c r="AD350" s="669">
        <f t="shared" si="115"/>
        <v>199.99999999999994</v>
      </c>
      <c r="AE350" s="669" t="str">
        <f t="shared" si="116"/>
        <v>n/a</v>
      </c>
      <c r="AF350" s="669" t="str">
        <f t="shared" si="117"/>
        <v>n/a</v>
      </c>
      <c r="AG350" s="669" t="str">
        <f t="shared" si="118"/>
        <v>n/a</v>
      </c>
      <c r="AH350" s="669">
        <f t="shared" si="119"/>
        <v>-100</v>
      </c>
      <c r="AI350" s="669">
        <f t="shared" si="120"/>
        <v>-62.5</v>
      </c>
      <c r="AJ350" s="669">
        <f t="shared" si="121"/>
        <v>19.999999999999996</v>
      </c>
      <c r="AK350" s="669">
        <f t="shared" si="122"/>
        <v>0</v>
      </c>
      <c r="AL350" s="669">
        <f t="shared" si="123"/>
        <v>0</v>
      </c>
      <c r="AM350" s="669" t="str">
        <f t="shared" si="124"/>
        <v>n/a</v>
      </c>
      <c r="AN350" s="669" t="str">
        <f t="shared" si="125"/>
        <v>n/a</v>
      </c>
      <c r="AO350" s="669" t="str">
        <f t="shared" si="126"/>
        <v>n/a</v>
      </c>
      <c r="AP350" s="669" t="str">
        <f t="shared" si="127"/>
        <v>n/a</v>
      </c>
      <c r="AQ350" s="669" t="str">
        <f t="shared" si="128"/>
        <v>n/a</v>
      </c>
      <c r="AR350" s="669" t="str">
        <f t="shared" si="129"/>
        <v>n/a</v>
      </c>
      <c r="AS350" s="670">
        <f t="shared" si="130"/>
        <v>25.1623731459797</v>
      </c>
      <c r="AT350" s="671">
        <f t="shared" si="131"/>
        <v>81.844812588645226</v>
      </c>
    </row>
    <row r="351" spans="1:46" ht="11.25" customHeight="1" x14ac:dyDescent="0.2">
      <c r="A351" s="480" t="s">
        <v>611</v>
      </c>
      <c r="B351" s="914" t="s">
        <v>612</v>
      </c>
      <c r="C351" s="497">
        <v>2.46</v>
      </c>
      <c r="D351" s="522">
        <v>2.2199999999999998</v>
      </c>
      <c r="E351" s="487">
        <v>1.99</v>
      </c>
      <c r="F351" s="487">
        <v>1.81</v>
      </c>
      <c r="G351" s="487">
        <v>1.69</v>
      </c>
      <c r="H351" s="487">
        <v>1.56</v>
      </c>
      <c r="I351" s="488" t="s">
        <v>90</v>
      </c>
      <c r="J351" s="487">
        <v>1.38</v>
      </c>
      <c r="K351" s="485">
        <v>1.1499999999999999</v>
      </c>
      <c r="L351" s="488"/>
      <c r="M351" s="1145">
        <v>0.95</v>
      </c>
      <c r="N351" s="530">
        <v>0.8</v>
      </c>
      <c r="O351" s="493">
        <v>0.76</v>
      </c>
      <c r="P351" s="493">
        <v>0.6</v>
      </c>
      <c r="Q351" s="493">
        <v>0.45</v>
      </c>
      <c r="R351" s="493">
        <v>0.33</v>
      </c>
      <c r="S351" s="493">
        <v>0.21</v>
      </c>
      <c r="T351" s="492">
        <v>0.12</v>
      </c>
      <c r="U351" s="492">
        <v>0.12</v>
      </c>
      <c r="V351" s="492">
        <v>0.12</v>
      </c>
      <c r="W351" s="493">
        <v>0.24</v>
      </c>
      <c r="X351" s="493">
        <v>0.23332999999999998</v>
      </c>
      <c r="Y351" s="653">
        <f t="shared" si="110"/>
        <v>19.19333</v>
      </c>
      <c r="Z351" s="1019">
        <f t="shared" si="111"/>
        <v>10.810810810810811</v>
      </c>
      <c r="AA351" s="669">
        <f t="shared" si="112"/>
        <v>11.557788944723612</v>
      </c>
      <c r="AB351" s="669">
        <f t="shared" si="113"/>
        <v>9.9447513812154664</v>
      </c>
      <c r="AC351" s="669">
        <f t="shared" si="114"/>
        <v>7.1005917159763454</v>
      </c>
      <c r="AD351" s="669">
        <f t="shared" si="115"/>
        <v>8.333333333333325</v>
      </c>
      <c r="AE351" s="669">
        <f t="shared" si="116"/>
        <v>13.043478260869579</v>
      </c>
      <c r="AF351" s="669">
        <f t="shared" si="117"/>
        <v>19.999999999999996</v>
      </c>
      <c r="AG351" s="669">
        <f t="shared" si="118"/>
        <v>21.052631578947366</v>
      </c>
      <c r="AH351" s="669">
        <f t="shared" si="119"/>
        <v>18.749999999999979</v>
      </c>
      <c r="AI351" s="669">
        <f t="shared" si="120"/>
        <v>5.2631578947368363</v>
      </c>
      <c r="AJ351" s="669">
        <f t="shared" si="121"/>
        <v>26.666666666666682</v>
      </c>
      <c r="AK351" s="669">
        <f t="shared" si="122"/>
        <v>33.333333333333329</v>
      </c>
      <c r="AL351" s="669">
        <f t="shared" si="123"/>
        <v>36.363636363636353</v>
      </c>
      <c r="AM351" s="669">
        <f t="shared" si="124"/>
        <v>57.14285714285716</v>
      </c>
      <c r="AN351" s="669">
        <f t="shared" si="125"/>
        <v>75</v>
      </c>
      <c r="AO351" s="669">
        <f t="shared" si="126"/>
        <v>0</v>
      </c>
      <c r="AP351" s="669">
        <f t="shared" si="127"/>
        <v>0</v>
      </c>
      <c r="AQ351" s="669">
        <f t="shared" si="128"/>
        <v>-50</v>
      </c>
      <c r="AR351" s="669">
        <f t="shared" si="129"/>
        <v>2.8586122658895263</v>
      </c>
      <c r="AS351" s="670">
        <f t="shared" si="130"/>
        <v>16.169560510157702</v>
      </c>
      <c r="AT351" s="671">
        <f t="shared" si="131"/>
        <v>25.207142946045231</v>
      </c>
    </row>
    <row r="352" spans="1:46" ht="11.25" customHeight="1" x14ac:dyDescent="0.2">
      <c r="A352" s="519" t="s">
        <v>1315</v>
      </c>
      <c r="B352" s="507" t="s">
        <v>1316</v>
      </c>
      <c r="C352" s="497">
        <v>0.47</v>
      </c>
      <c r="D352" s="655">
        <v>0.32</v>
      </c>
      <c r="E352" s="498">
        <v>0.28000000000000003</v>
      </c>
      <c r="F352" s="498">
        <v>0.24</v>
      </c>
      <c r="G352" s="502">
        <v>0.2</v>
      </c>
      <c r="H352" s="498">
        <v>0.18</v>
      </c>
      <c r="I352" s="499"/>
      <c r="J352" s="502">
        <v>0.16</v>
      </c>
      <c r="K352" s="496">
        <v>7.0000000000000007E-2</v>
      </c>
      <c r="L352" s="499"/>
      <c r="M352" s="651">
        <v>0.04</v>
      </c>
      <c r="N352" s="651">
        <v>0.16333</v>
      </c>
      <c r="O352" s="652">
        <v>0.79666999999999999</v>
      </c>
      <c r="P352" s="656">
        <v>1.0449999999999999</v>
      </c>
      <c r="Q352" s="656">
        <v>0.96499999999999997</v>
      </c>
      <c r="R352" s="656">
        <v>0.83</v>
      </c>
      <c r="S352" s="656">
        <v>0.72499999999999998</v>
      </c>
      <c r="T352" s="656">
        <v>0.65500000000000003</v>
      </c>
      <c r="U352" s="652">
        <v>0.64</v>
      </c>
      <c r="V352" s="656">
        <v>0.76</v>
      </c>
      <c r="W352" s="656">
        <v>0.74546000000000001</v>
      </c>
      <c r="X352" s="656">
        <v>0.67769000000000001</v>
      </c>
      <c r="Y352" s="653">
        <f t="shared" si="110"/>
        <v>9.9631499999999988</v>
      </c>
      <c r="Z352" s="1019">
        <f t="shared" si="111"/>
        <v>46.874999999999979</v>
      </c>
      <c r="AA352" s="669">
        <f t="shared" si="112"/>
        <v>14.285714285714279</v>
      </c>
      <c r="AB352" s="669">
        <f t="shared" si="113"/>
        <v>16.666666666666675</v>
      </c>
      <c r="AC352" s="669">
        <f t="shared" si="114"/>
        <v>19.999999999999996</v>
      </c>
      <c r="AD352" s="669">
        <f t="shared" si="115"/>
        <v>11.111111111111116</v>
      </c>
      <c r="AE352" s="669">
        <f t="shared" si="116"/>
        <v>12.5</v>
      </c>
      <c r="AF352" s="669">
        <f t="shared" si="117"/>
        <v>128.57142857142856</v>
      </c>
      <c r="AG352" s="669">
        <f t="shared" si="118"/>
        <v>75.000000000000028</v>
      </c>
      <c r="AH352" s="669">
        <f t="shared" si="119"/>
        <v>-75.509704279679184</v>
      </c>
      <c r="AI352" s="669">
        <f t="shared" si="120"/>
        <v>-79.498412140534981</v>
      </c>
      <c r="AJ352" s="669">
        <f t="shared" si="121"/>
        <v>-23.763636363636365</v>
      </c>
      <c r="AK352" s="669">
        <f t="shared" si="122"/>
        <v>8.2901554404144928</v>
      </c>
      <c r="AL352" s="669">
        <f t="shared" si="123"/>
        <v>16.265060240963859</v>
      </c>
      <c r="AM352" s="669">
        <f t="shared" si="124"/>
        <v>14.482758620689662</v>
      </c>
      <c r="AN352" s="669">
        <f t="shared" si="125"/>
        <v>10.687022900763354</v>
      </c>
      <c r="AO352" s="669">
        <f t="shared" si="126"/>
        <v>2.34375</v>
      </c>
      <c r="AP352" s="669">
        <f t="shared" si="127"/>
        <v>-15.789473684210531</v>
      </c>
      <c r="AQ352" s="669">
        <f t="shared" si="128"/>
        <v>1.9504735331204781</v>
      </c>
      <c r="AR352" s="669">
        <f t="shared" si="129"/>
        <v>10.000147560093842</v>
      </c>
      <c r="AS352" s="670">
        <f t="shared" si="130"/>
        <v>10.235161182258173</v>
      </c>
      <c r="AT352" s="671">
        <f t="shared" si="131"/>
        <v>45.415553534962022</v>
      </c>
    </row>
    <row r="353" spans="1:46" ht="11.25" customHeight="1" x14ac:dyDescent="0.2">
      <c r="A353" s="501" t="s">
        <v>3853</v>
      </c>
      <c r="B353" s="650" t="s">
        <v>3854</v>
      </c>
      <c r="C353" s="497">
        <v>0.71</v>
      </c>
      <c r="D353" s="655">
        <v>0.55000000000000004</v>
      </c>
      <c r="E353" s="498">
        <v>0.41</v>
      </c>
      <c r="F353" s="498">
        <v>0.3</v>
      </c>
      <c r="G353" s="498">
        <v>7.0000000000000007E-2</v>
      </c>
      <c r="H353" s="542">
        <v>0</v>
      </c>
      <c r="I353" s="499"/>
      <c r="J353" s="502">
        <v>0</v>
      </c>
      <c r="K353" s="654">
        <v>0</v>
      </c>
      <c r="L353" s="499"/>
      <c r="M353" s="651">
        <v>0</v>
      </c>
      <c r="N353" s="651">
        <v>0</v>
      </c>
      <c r="O353" s="543">
        <v>0</v>
      </c>
      <c r="P353" s="543">
        <v>0</v>
      </c>
      <c r="Q353" s="543">
        <v>0</v>
      </c>
      <c r="R353" s="543">
        <v>0</v>
      </c>
      <c r="S353" s="543">
        <v>0</v>
      </c>
      <c r="T353" s="543">
        <v>0</v>
      </c>
      <c r="U353" s="543">
        <v>0</v>
      </c>
      <c r="V353" s="543">
        <v>0</v>
      </c>
      <c r="W353" s="543">
        <v>0</v>
      </c>
      <c r="X353" s="543">
        <v>0</v>
      </c>
      <c r="Y353" s="653">
        <f t="shared" si="110"/>
        <v>2.04</v>
      </c>
      <c r="Z353" s="1019">
        <f t="shared" si="111"/>
        <v>29.090909090909079</v>
      </c>
      <c r="AA353" s="669">
        <f t="shared" si="112"/>
        <v>34.146341463414643</v>
      </c>
      <c r="AB353" s="669">
        <f t="shared" si="113"/>
        <v>36.666666666666671</v>
      </c>
      <c r="AC353" s="669">
        <f t="shared" si="114"/>
        <v>328.57142857142856</v>
      </c>
      <c r="AD353" s="669" t="str">
        <f t="shared" si="115"/>
        <v>n/a</v>
      </c>
      <c r="AE353" s="669" t="str">
        <f t="shared" si="116"/>
        <v>n/a</v>
      </c>
      <c r="AF353" s="669" t="str">
        <f t="shared" si="117"/>
        <v>n/a</v>
      </c>
      <c r="AG353" s="669" t="str">
        <f t="shared" si="118"/>
        <v>n/a</v>
      </c>
      <c r="AH353" s="669" t="str">
        <f t="shared" si="119"/>
        <v>n/a</v>
      </c>
      <c r="AI353" s="669" t="str">
        <f t="shared" si="120"/>
        <v>n/a</v>
      </c>
      <c r="AJ353" s="669" t="str">
        <f t="shared" si="121"/>
        <v>n/a</v>
      </c>
      <c r="AK353" s="669" t="str">
        <f t="shared" si="122"/>
        <v>n/a</v>
      </c>
      <c r="AL353" s="669" t="str">
        <f t="shared" si="123"/>
        <v>n/a</v>
      </c>
      <c r="AM353" s="669" t="str">
        <f t="shared" si="124"/>
        <v>n/a</v>
      </c>
      <c r="AN353" s="669" t="str">
        <f t="shared" si="125"/>
        <v>n/a</v>
      </c>
      <c r="AO353" s="669" t="str">
        <f t="shared" si="126"/>
        <v>n/a</v>
      </c>
      <c r="AP353" s="669" t="str">
        <f t="shared" si="127"/>
        <v>n/a</v>
      </c>
      <c r="AQ353" s="669" t="str">
        <f t="shared" si="128"/>
        <v>n/a</v>
      </c>
      <c r="AR353" s="669" t="str">
        <f t="shared" si="129"/>
        <v>n/a</v>
      </c>
      <c r="AS353" s="670">
        <f t="shared" si="130"/>
        <v>107.11883644810473</v>
      </c>
      <c r="AT353" s="671">
        <f t="shared" si="131"/>
        <v>147.66866205235991</v>
      </c>
    </row>
    <row r="354" spans="1:46" ht="11.25" customHeight="1" x14ac:dyDescent="0.2">
      <c r="A354" s="500" t="s">
        <v>1307</v>
      </c>
      <c r="B354" s="650" t="s">
        <v>1308</v>
      </c>
      <c r="C354" s="497">
        <v>0.38669999999999999</v>
      </c>
      <c r="D354" s="655">
        <v>0.32</v>
      </c>
      <c r="E354" s="498">
        <v>0.26666666666666666</v>
      </c>
      <c r="F354" s="498">
        <v>0.25333333333333335</v>
      </c>
      <c r="G354" s="498">
        <v>0.21333333333333335</v>
      </c>
      <c r="H354" s="498">
        <v>0.1822222222222222</v>
      </c>
      <c r="I354" s="499">
        <v>0</v>
      </c>
      <c r="J354" s="498">
        <v>0.15703111111111109</v>
      </c>
      <c r="K354" s="496">
        <v>0.13630222222222224</v>
      </c>
      <c r="L354" s="499">
        <v>0</v>
      </c>
      <c r="M354" s="651">
        <v>0.13432888888888889</v>
      </c>
      <c r="N354" s="651">
        <v>0.13432888888888889</v>
      </c>
      <c r="O354" s="656">
        <v>0.1264177777777778</v>
      </c>
      <c r="P354" s="656">
        <v>0.11456</v>
      </c>
      <c r="Q354" s="656">
        <v>0.11061333333333333</v>
      </c>
      <c r="R354" s="656">
        <v>0.10270222222222224</v>
      </c>
      <c r="S354" s="656">
        <v>9.4808888888888887E-2</v>
      </c>
      <c r="T354" s="656">
        <v>8.428444444444444E-2</v>
      </c>
      <c r="U354" s="656">
        <v>5.9253333333333331E-2</v>
      </c>
      <c r="V354" s="652">
        <v>0</v>
      </c>
      <c r="W354" s="652">
        <v>0</v>
      </c>
      <c r="X354" s="652">
        <v>0</v>
      </c>
      <c r="Y354" s="653">
        <f t="shared" si="110"/>
        <v>2.8768866666666666</v>
      </c>
      <c r="Z354" s="1019">
        <f t="shared" si="111"/>
        <v>20.843749999999982</v>
      </c>
      <c r="AA354" s="669">
        <f t="shared" si="112"/>
        <v>19.999999999999996</v>
      </c>
      <c r="AB354" s="669">
        <f t="shared" si="113"/>
        <v>5.2631578947368363</v>
      </c>
      <c r="AC354" s="669">
        <f t="shared" si="114"/>
        <v>18.75</v>
      </c>
      <c r="AD354" s="669">
        <f t="shared" si="115"/>
        <v>17.073170731707332</v>
      </c>
      <c r="AE354" s="669">
        <f t="shared" si="116"/>
        <v>16.042114796784791</v>
      </c>
      <c r="AF354" s="669">
        <f t="shared" si="117"/>
        <v>15.208034433285489</v>
      </c>
      <c r="AG354" s="669">
        <f t="shared" si="118"/>
        <v>1.4690312334568745</v>
      </c>
      <c r="AH354" s="669">
        <f t="shared" si="119"/>
        <v>0</v>
      </c>
      <c r="AI354" s="669">
        <f t="shared" si="120"/>
        <v>6.2579102798481001</v>
      </c>
      <c r="AJ354" s="669">
        <f t="shared" si="121"/>
        <v>10.35071384233397</v>
      </c>
      <c r="AK354" s="669">
        <f t="shared" si="122"/>
        <v>3.5679845708775249</v>
      </c>
      <c r="AL354" s="669">
        <f t="shared" si="123"/>
        <v>7.7029600138480037</v>
      </c>
      <c r="AM354" s="669">
        <f t="shared" si="124"/>
        <v>8.3255203450215873</v>
      </c>
      <c r="AN354" s="669">
        <f t="shared" si="125"/>
        <v>12.486817127188354</v>
      </c>
      <c r="AO354" s="669">
        <f t="shared" si="126"/>
        <v>42.244224422442244</v>
      </c>
      <c r="AP354" s="669" t="str">
        <f t="shared" si="127"/>
        <v>n/a</v>
      </c>
      <c r="AQ354" s="669" t="str">
        <f t="shared" si="128"/>
        <v>n/a</v>
      </c>
      <c r="AR354" s="669" t="str">
        <f t="shared" si="129"/>
        <v>n/a</v>
      </c>
      <c r="AS354" s="670">
        <f t="shared" si="130"/>
        <v>12.849086855720694</v>
      </c>
      <c r="AT354" s="671">
        <f t="shared" si="131"/>
        <v>10.271643489971902</v>
      </c>
    </row>
    <row r="355" spans="1:46" ht="11.25" customHeight="1" x14ac:dyDescent="0.2">
      <c r="A355" s="500" t="s">
        <v>4225</v>
      </c>
      <c r="B355" s="650" t="s">
        <v>4220</v>
      </c>
      <c r="C355" s="497">
        <v>0.32</v>
      </c>
      <c r="D355" s="684">
        <v>0.3</v>
      </c>
      <c r="E355" s="659">
        <v>0.26</v>
      </c>
      <c r="F355" s="659">
        <v>0.2</v>
      </c>
      <c r="G355" s="659">
        <v>0.12</v>
      </c>
      <c r="H355" s="686">
        <v>0.1</v>
      </c>
      <c r="I355" s="497"/>
      <c r="J355" s="659">
        <v>0.1</v>
      </c>
      <c r="K355" s="520">
        <v>0</v>
      </c>
      <c r="L355" s="523"/>
      <c r="M355" s="548">
        <v>0</v>
      </c>
      <c r="N355" s="548">
        <v>0</v>
      </c>
      <c r="O355" s="543">
        <v>0</v>
      </c>
      <c r="P355" s="543">
        <v>0</v>
      </c>
      <c r="Q355" s="543">
        <v>0</v>
      </c>
      <c r="R355" s="543">
        <v>0</v>
      </c>
      <c r="S355" s="543">
        <v>0</v>
      </c>
      <c r="T355" s="543">
        <v>0</v>
      </c>
      <c r="U355" s="543">
        <v>0</v>
      </c>
      <c r="V355" s="543">
        <v>0</v>
      </c>
      <c r="W355" s="543">
        <v>0</v>
      </c>
      <c r="X355" s="543">
        <v>0</v>
      </c>
      <c r="Y355" s="653">
        <f t="shared" si="110"/>
        <v>1.4000000000000004</v>
      </c>
      <c r="Z355" s="1019">
        <f t="shared" si="111"/>
        <v>6.6666666666666652</v>
      </c>
      <c r="AA355" s="669">
        <f t="shared" si="112"/>
        <v>15.384615384615374</v>
      </c>
      <c r="AB355" s="669">
        <f t="shared" si="113"/>
        <v>30.000000000000004</v>
      </c>
      <c r="AC355" s="669">
        <f t="shared" si="114"/>
        <v>66.666666666666671</v>
      </c>
      <c r="AD355" s="669">
        <f t="shared" si="115"/>
        <v>19.999999999999996</v>
      </c>
      <c r="AE355" s="669">
        <f t="shared" si="116"/>
        <v>0</v>
      </c>
      <c r="AF355" s="669" t="str">
        <f t="shared" si="117"/>
        <v>n/a</v>
      </c>
      <c r="AG355" s="669" t="str">
        <f t="shared" si="118"/>
        <v>n/a</v>
      </c>
      <c r="AH355" s="669" t="str">
        <f t="shared" si="119"/>
        <v>n/a</v>
      </c>
      <c r="AI355" s="669" t="str">
        <f t="shared" si="120"/>
        <v>n/a</v>
      </c>
      <c r="AJ355" s="669" t="str">
        <f t="shared" si="121"/>
        <v>n/a</v>
      </c>
      <c r="AK355" s="669" t="str">
        <f t="shared" si="122"/>
        <v>n/a</v>
      </c>
      <c r="AL355" s="669" t="str">
        <f t="shared" si="123"/>
        <v>n/a</v>
      </c>
      <c r="AM355" s="669" t="str">
        <f t="shared" si="124"/>
        <v>n/a</v>
      </c>
      <c r="AN355" s="669" t="str">
        <f t="shared" si="125"/>
        <v>n/a</v>
      </c>
      <c r="AO355" s="669" t="str">
        <f t="shared" si="126"/>
        <v>n/a</v>
      </c>
      <c r="AP355" s="669" t="str">
        <f t="shared" si="127"/>
        <v>n/a</v>
      </c>
      <c r="AQ355" s="669" t="str">
        <f t="shared" si="128"/>
        <v>n/a</v>
      </c>
      <c r="AR355" s="669" t="str">
        <f t="shared" si="129"/>
        <v>n/a</v>
      </c>
      <c r="AS355" s="670">
        <f t="shared" si="130"/>
        <v>23.119658119658116</v>
      </c>
      <c r="AT355" s="671">
        <f t="shared" si="131"/>
        <v>23.742214429164743</v>
      </c>
    </row>
    <row r="356" spans="1:46" ht="11.25" customHeight="1" x14ac:dyDescent="0.2">
      <c r="A356" s="480" t="s">
        <v>619</v>
      </c>
      <c r="B356" s="914" t="s">
        <v>620</v>
      </c>
      <c r="C356" s="497">
        <v>0.77249999999999996</v>
      </c>
      <c r="D356" s="655">
        <v>0.75250000000000006</v>
      </c>
      <c r="E356" s="498">
        <v>0.73250000000000004</v>
      </c>
      <c r="F356" s="498">
        <v>0.71299999999999986</v>
      </c>
      <c r="G356" s="498">
        <v>0.6925</v>
      </c>
      <c r="H356" s="498">
        <v>0.67249999999999999</v>
      </c>
      <c r="I356" s="499"/>
      <c r="J356" s="498">
        <v>0.65249999999999997</v>
      </c>
      <c r="K356" s="496">
        <v>0.63249999999999995</v>
      </c>
      <c r="L356" s="499"/>
      <c r="M356" s="511">
        <v>0.59499999999999997</v>
      </c>
      <c r="N356" s="511">
        <v>0.49332999999999999</v>
      </c>
      <c r="O356" s="656">
        <v>0.38667000000000007</v>
      </c>
      <c r="P356" s="656">
        <v>0.28000000000000003</v>
      </c>
      <c r="Q356" s="656">
        <v>0.20445000000000002</v>
      </c>
      <c r="R356" s="656">
        <v>0.12296000000000001</v>
      </c>
      <c r="S356" s="656">
        <v>7.8020000000000006E-2</v>
      </c>
      <c r="T356" s="656">
        <v>2.5680000000000001E-2</v>
      </c>
      <c r="U356" s="652">
        <v>0</v>
      </c>
      <c r="V356" s="652">
        <v>0</v>
      </c>
      <c r="W356" s="652">
        <v>0</v>
      </c>
      <c r="X356" s="652">
        <v>0</v>
      </c>
      <c r="Y356" s="653">
        <f t="shared" si="110"/>
        <v>7.8066100000000009</v>
      </c>
      <c r="Z356" s="1019">
        <f t="shared" si="111"/>
        <v>2.6578073089700949</v>
      </c>
      <c r="AA356" s="669">
        <f t="shared" si="112"/>
        <v>2.7303754266211566</v>
      </c>
      <c r="AB356" s="669">
        <f t="shared" si="113"/>
        <v>2.7349228611500909</v>
      </c>
      <c r="AC356" s="669">
        <f t="shared" si="114"/>
        <v>2.9602888086642354</v>
      </c>
      <c r="AD356" s="669">
        <f t="shared" si="115"/>
        <v>2.9739776951672958</v>
      </c>
      <c r="AE356" s="669">
        <f t="shared" si="116"/>
        <v>3.0651340996168619</v>
      </c>
      <c r="AF356" s="669">
        <f t="shared" si="117"/>
        <v>3.1620553359683834</v>
      </c>
      <c r="AG356" s="669">
        <f t="shared" si="118"/>
        <v>6.3025210084033612</v>
      </c>
      <c r="AH356" s="669">
        <f t="shared" si="119"/>
        <v>20.608923033263736</v>
      </c>
      <c r="AI356" s="669">
        <f t="shared" si="120"/>
        <v>27.584244963405457</v>
      </c>
      <c r="AJ356" s="669">
        <f t="shared" si="121"/>
        <v>38.096428571428589</v>
      </c>
      <c r="AK356" s="669">
        <f t="shared" si="122"/>
        <v>36.952800195646859</v>
      </c>
      <c r="AL356" s="669">
        <f t="shared" si="123"/>
        <v>66.273584905660371</v>
      </c>
      <c r="AM356" s="669">
        <f t="shared" si="124"/>
        <v>57.600615226864903</v>
      </c>
      <c r="AN356" s="669">
        <f t="shared" si="125"/>
        <v>203.81619937694703</v>
      </c>
      <c r="AO356" s="669" t="str">
        <f t="shared" si="126"/>
        <v>n/a</v>
      </c>
      <c r="AP356" s="669" t="str">
        <f t="shared" si="127"/>
        <v>n/a</v>
      </c>
      <c r="AQ356" s="669" t="str">
        <f t="shared" si="128"/>
        <v>n/a</v>
      </c>
      <c r="AR356" s="669" t="str">
        <f t="shared" si="129"/>
        <v>n/a</v>
      </c>
      <c r="AS356" s="670">
        <f t="shared" si="130"/>
        <v>31.834658587851891</v>
      </c>
      <c r="AT356" s="671">
        <f t="shared" si="131"/>
        <v>52.201920666003275</v>
      </c>
    </row>
    <row r="357" spans="1:46" ht="11.25" customHeight="1" x14ac:dyDescent="0.2">
      <c r="A357" s="519" t="s">
        <v>1299</v>
      </c>
      <c r="B357" s="507" t="s">
        <v>1300</v>
      </c>
      <c r="C357" s="497">
        <v>4.12</v>
      </c>
      <c r="D357" s="521">
        <v>3.56</v>
      </c>
      <c r="E357" s="513">
        <v>2.76</v>
      </c>
      <c r="F357" s="513">
        <v>2.36</v>
      </c>
      <c r="G357" s="513">
        <v>1.88</v>
      </c>
      <c r="H357" s="513">
        <v>1.56</v>
      </c>
      <c r="I357" s="514"/>
      <c r="J357" s="513">
        <v>1.1599999999999999</v>
      </c>
      <c r="K357" s="509">
        <v>1.04</v>
      </c>
      <c r="L357" s="514"/>
      <c r="M357" s="529">
        <v>0.97199999999999998</v>
      </c>
      <c r="N357" s="529">
        <v>0.92199999999999993</v>
      </c>
      <c r="O357" s="517">
        <v>0.9</v>
      </c>
      <c r="P357" s="516">
        <v>0.9</v>
      </c>
      <c r="Q357" s="516">
        <v>0.67500000000000004</v>
      </c>
      <c r="R357" s="516">
        <v>0.4</v>
      </c>
      <c r="S357" s="516">
        <v>0.32500000000000001</v>
      </c>
      <c r="T357" s="516">
        <v>0.26</v>
      </c>
      <c r="U357" s="516">
        <v>0.21</v>
      </c>
      <c r="V357" s="516">
        <v>0.17</v>
      </c>
      <c r="W357" s="517">
        <v>0.16</v>
      </c>
      <c r="X357" s="516">
        <v>0.11334</v>
      </c>
      <c r="Y357" s="653">
        <f t="shared" si="110"/>
        <v>24.447340000000001</v>
      </c>
      <c r="Z357" s="1019">
        <f t="shared" si="111"/>
        <v>15.730337078651679</v>
      </c>
      <c r="AA357" s="669">
        <f t="shared" si="112"/>
        <v>28.98550724637683</v>
      </c>
      <c r="AB357" s="669">
        <f t="shared" si="113"/>
        <v>16.949152542372879</v>
      </c>
      <c r="AC357" s="669">
        <f t="shared" si="114"/>
        <v>25.531914893617014</v>
      </c>
      <c r="AD357" s="669">
        <f t="shared" si="115"/>
        <v>20.512820512820507</v>
      </c>
      <c r="AE357" s="669">
        <f t="shared" si="116"/>
        <v>34.48275862068968</v>
      </c>
      <c r="AF357" s="669">
        <f t="shared" si="117"/>
        <v>11.538461538461519</v>
      </c>
      <c r="AG357" s="669">
        <f t="shared" si="118"/>
        <v>6.9958847736625529</v>
      </c>
      <c r="AH357" s="669">
        <f t="shared" si="119"/>
        <v>5.4229934924078238</v>
      </c>
      <c r="AI357" s="669">
        <f t="shared" si="120"/>
        <v>2.4444444444444269</v>
      </c>
      <c r="AJ357" s="669">
        <f t="shared" si="121"/>
        <v>0</v>
      </c>
      <c r="AK357" s="669">
        <f t="shared" si="122"/>
        <v>33.333333333333329</v>
      </c>
      <c r="AL357" s="669">
        <f t="shared" si="123"/>
        <v>68.75</v>
      </c>
      <c r="AM357" s="669">
        <f t="shared" si="124"/>
        <v>23.076923076923084</v>
      </c>
      <c r="AN357" s="669">
        <f t="shared" si="125"/>
        <v>25</v>
      </c>
      <c r="AO357" s="669">
        <f t="shared" si="126"/>
        <v>23.809523809523814</v>
      </c>
      <c r="AP357" s="669">
        <f t="shared" si="127"/>
        <v>23.529411764705866</v>
      </c>
      <c r="AQ357" s="669">
        <f t="shared" si="128"/>
        <v>6.25</v>
      </c>
      <c r="AR357" s="669">
        <f t="shared" si="129"/>
        <v>41.168166578436562</v>
      </c>
      <c r="AS357" s="670">
        <f t="shared" si="130"/>
        <v>21.763770195075132</v>
      </c>
      <c r="AT357" s="671">
        <f t="shared" si="131"/>
        <v>16.165992426240287</v>
      </c>
    </row>
    <row r="358" spans="1:46" ht="11.25" customHeight="1" x14ac:dyDescent="0.2">
      <c r="A358" s="500" t="s">
        <v>616</v>
      </c>
      <c r="B358" s="650" t="s">
        <v>617</v>
      </c>
      <c r="C358" s="497">
        <v>0.54700000000000004</v>
      </c>
      <c r="D358" s="497">
        <v>0.49299999999999999</v>
      </c>
      <c r="E358" s="498">
        <v>0.42255999999999999</v>
      </c>
      <c r="F358" s="498">
        <v>0.37402099999999999</v>
      </c>
      <c r="G358" s="498">
        <v>0.34960799999999997</v>
      </c>
      <c r="H358" s="498">
        <v>0.306923</v>
      </c>
      <c r="I358" s="499"/>
      <c r="J358" s="498">
        <v>0.24479300000000001</v>
      </c>
      <c r="K358" s="496">
        <v>0.22263440000000001</v>
      </c>
      <c r="L358" s="499"/>
      <c r="M358" s="511">
        <v>0.1619978</v>
      </c>
      <c r="N358" s="511">
        <v>0.11977839999999999</v>
      </c>
      <c r="O358" s="656">
        <v>0.11817900000000001</v>
      </c>
      <c r="P358" s="656">
        <v>0.1024764</v>
      </c>
      <c r="Q358" s="656">
        <v>7.3251800000000006E-2</v>
      </c>
      <c r="R358" s="656">
        <v>6.1714000000000005E-2</v>
      </c>
      <c r="S358" s="656">
        <v>4.7694E-2</v>
      </c>
      <c r="T358" s="656">
        <v>3.8010000000000002E-2</v>
      </c>
      <c r="U358" s="656">
        <v>3.0599999999999999E-2</v>
      </c>
      <c r="V358" s="652">
        <v>0</v>
      </c>
      <c r="W358" s="652">
        <v>0</v>
      </c>
      <c r="X358" s="652">
        <v>0</v>
      </c>
      <c r="Y358" s="653">
        <f t="shared" si="110"/>
        <v>3.7142407999999998</v>
      </c>
      <c r="Z358" s="1019">
        <f t="shared" si="111"/>
        <v>10.953346855983792</v>
      </c>
      <c r="AA358" s="669">
        <f t="shared" si="112"/>
        <v>16.669822037107163</v>
      </c>
      <c r="AB358" s="669">
        <f t="shared" si="113"/>
        <v>12.977613556458056</v>
      </c>
      <c r="AC358" s="669">
        <f t="shared" si="114"/>
        <v>6.9829637765726149</v>
      </c>
      <c r="AD358" s="669">
        <f t="shared" si="115"/>
        <v>13.907396969272412</v>
      </c>
      <c r="AE358" s="669">
        <f t="shared" si="116"/>
        <v>25.38062771402776</v>
      </c>
      <c r="AF358" s="669">
        <f t="shared" si="117"/>
        <v>9.9529093437492158</v>
      </c>
      <c r="AG358" s="669">
        <f t="shared" si="118"/>
        <v>37.43050831554504</v>
      </c>
      <c r="AH358" s="669">
        <f t="shared" si="119"/>
        <v>35.247924500577746</v>
      </c>
      <c r="AI358" s="669">
        <f t="shared" si="120"/>
        <v>1.3533707342251899</v>
      </c>
      <c r="AJ358" s="669">
        <f t="shared" si="121"/>
        <v>15.323137815145738</v>
      </c>
      <c r="AK358" s="669">
        <f t="shared" si="122"/>
        <v>39.896084464818607</v>
      </c>
      <c r="AL358" s="669">
        <f t="shared" si="123"/>
        <v>18.695595812943576</v>
      </c>
      <c r="AM358" s="669">
        <f t="shared" si="124"/>
        <v>29.395731119218361</v>
      </c>
      <c r="AN358" s="669">
        <f t="shared" si="125"/>
        <v>25.47750591949487</v>
      </c>
      <c r="AO358" s="669">
        <f t="shared" si="126"/>
        <v>24.215686274509807</v>
      </c>
      <c r="AP358" s="669" t="str">
        <f t="shared" si="127"/>
        <v>n/a</v>
      </c>
      <c r="AQ358" s="669" t="str">
        <f t="shared" si="128"/>
        <v>n/a</v>
      </c>
      <c r="AR358" s="669" t="str">
        <f t="shared" si="129"/>
        <v>n/a</v>
      </c>
      <c r="AS358" s="670">
        <f t="shared" si="130"/>
        <v>20.241264075603119</v>
      </c>
      <c r="AT358" s="671">
        <f t="shared" si="131"/>
        <v>11.305676928220471</v>
      </c>
    </row>
    <row r="359" spans="1:46" ht="11.25" customHeight="1" x14ac:dyDescent="0.2">
      <c r="A359" s="80" t="s">
        <v>4212</v>
      </c>
      <c r="B359" s="650" t="s">
        <v>4213</v>
      </c>
      <c r="C359" s="497">
        <v>0.1048</v>
      </c>
      <c r="D359" s="659">
        <v>9.7299999999999998E-2</v>
      </c>
      <c r="E359" s="1137">
        <v>8.2000000000000003E-2</v>
      </c>
      <c r="F359" s="1137">
        <v>7.1599999999999997E-2</v>
      </c>
      <c r="G359" s="1137">
        <v>6.1400000000000003E-2</v>
      </c>
      <c r="H359" s="1137">
        <v>5.33E-2</v>
      </c>
      <c r="I359" s="1141" t="s">
        <v>90</v>
      </c>
      <c r="J359" s="1137">
        <v>4.4299999999999999E-2</v>
      </c>
      <c r="K359" s="1146">
        <v>3.5400000000000001E-2</v>
      </c>
      <c r="L359" s="1141"/>
      <c r="M359" s="1151">
        <v>2.8299999999999999E-2</v>
      </c>
      <c r="N359" s="1151">
        <v>2.52E-2</v>
      </c>
      <c r="O359" s="911">
        <v>2.1000000000000001E-2</v>
      </c>
      <c r="P359" s="1156">
        <v>1.6799999999999999E-2</v>
      </c>
      <c r="Q359" s="911">
        <v>1.6799999999999999E-2</v>
      </c>
      <c r="R359" s="1156">
        <v>1.04E-2</v>
      </c>
      <c r="S359" s="911">
        <v>1.04E-2</v>
      </c>
      <c r="T359" s="1156">
        <v>1.04E-2</v>
      </c>
      <c r="U359" s="911">
        <v>1.04E-2</v>
      </c>
      <c r="V359" s="911">
        <v>1.04E-2</v>
      </c>
      <c r="W359" s="911">
        <v>1.04E-2</v>
      </c>
      <c r="X359" s="911">
        <v>1.04E-2</v>
      </c>
      <c r="Y359" s="653">
        <f t="shared" si="110"/>
        <v>0.73099999999999987</v>
      </c>
      <c r="Z359" s="1019">
        <f t="shared" ref="Z359:Z422" si="132">IF(ISERROR((C359/D359-1)*100),"n/a",(C359/D359-1)*100)</f>
        <v>7.7081192189105918</v>
      </c>
      <c r="AA359" s="672">
        <v>11.111111111111116</v>
      </c>
      <c r="AB359" s="672">
        <v>28.571428571428559</v>
      </c>
      <c r="AC359" s="672">
        <v>16.666666666666675</v>
      </c>
      <c r="AD359" s="672">
        <v>7.1428571428571619</v>
      </c>
      <c r="AE359" s="672">
        <v>29.629629629629626</v>
      </c>
      <c r="AF359" s="672">
        <v>25</v>
      </c>
      <c r="AG359" s="672">
        <v>24.999999999999979</v>
      </c>
      <c r="AH359" s="672">
        <v>12.500000000000044</v>
      </c>
      <c r="AI359" s="672">
        <v>19.999999999999972</v>
      </c>
      <c r="AJ359" s="672">
        <v>25</v>
      </c>
      <c r="AK359" s="672">
        <v>0</v>
      </c>
      <c r="AL359" s="672">
        <v>59.999999999999986</v>
      </c>
      <c r="AM359" s="672">
        <v>0</v>
      </c>
      <c r="AN359" s="672">
        <v>10.060189165950174</v>
      </c>
      <c r="AO359" s="672">
        <v>0</v>
      </c>
      <c r="AP359" s="672">
        <v>9.9243856332703153</v>
      </c>
      <c r="AQ359" s="672">
        <v>4.7524752475247123</v>
      </c>
      <c r="AR359" s="672">
        <v>4.9896049896050121</v>
      </c>
      <c r="AS359" s="670">
        <f t="shared" si="130"/>
        <v>15.687182493523895</v>
      </c>
      <c r="AT359" s="671">
        <f t="shared" si="131"/>
        <v>14.546244988206425</v>
      </c>
    </row>
    <row r="360" spans="1:46" ht="11.25" customHeight="1" x14ac:dyDescent="0.2">
      <c r="A360" s="501" t="s">
        <v>626</v>
      </c>
      <c r="B360" s="650" t="s">
        <v>627</v>
      </c>
      <c r="C360" s="497">
        <v>2.63</v>
      </c>
      <c r="D360" s="497">
        <v>2.5049999999999999</v>
      </c>
      <c r="E360" s="498">
        <v>2.3199999999999998</v>
      </c>
      <c r="F360" s="498">
        <v>2.1675</v>
      </c>
      <c r="G360" s="498">
        <v>2.044</v>
      </c>
      <c r="H360" s="498">
        <v>1.925</v>
      </c>
      <c r="I360" s="499"/>
      <c r="J360" s="498">
        <v>1.8075000000000001</v>
      </c>
      <c r="K360" s="496">
        <v>1.72</v>
      </c>
      <c r="L360" s="499"/>
      <c r="M360" s="511">
        <v>1.64</v>
      </c>
      <c r="N360" s="511">
        <v>1.56</v>
      </c>
      <c r="O360" s="656">
        <v>1.48</v>
      </c>
      <c r="P360" s="656">
        <v>1.3925000000000001</v>
      </c>
      <c r="Q360" s="656">
        <v>1.2925</v>
      </c>
      <c r="R360" s="656">
        <v>0.58750000000000002</v>
      </c>
      <c r="S360" s="652">
        <v>0</v>
      </c>
      <c r="T360" s="652">
        <v>0</v>
      </c>
      <c r="U360" s="652">
        <v>0</v>
      </c>
      <c r="V360" s="652">
        <v>0</v>
      </c>
      <c r="W360" s="652">
        <v>0</v>
      </c>
      <c r="X360" s="652">
        <v>0</v>
      </c>
      <c r="Y360" s="653">
        <f t="shared" si="110"/>
        <v>25.071499999999997</v>
      </c>
      <c r="Z360" s="1019">
        <f t="shared" si="132"/>
        <v>4.9900199600798389</v>
      </c>
      <c r="AA360" s="669">
        <f t="shared" ref="AA360:AA390" si="133">IF(ISERROR((D360/E360-1)*100),"n/a",(D360/E360-1)*100)</f>
        <v>7.9741379310344751</v>
      </c>
      <c r="AB360" s="669">
        <f t="shared" ref="AB360:AB390" si="134">IF(ISERROR((E360/F360-1)*100),"n/a",(E360/F360-1)*100)</f>
        <v>7.0357554786620424</v>
      </c>
      <c r="AC360" s="669">
        <f t="shared" ref="AC360:AC390" si="135">IF(ISERROR((F360/G360-1)*100),"n/a",(F360/G360-1)*100)</f>
        <v>6.0420743639921781</v>
      </c>
      <c r="AD360" s="669">
        <f t="shared" ref="AD360:AD390" si="136">IF(ISERROR((G360/H360-1)*100),"n/a",(G360/H360-1)*100)</f>
        <v>6.1818181818181772</v>
      </c>
      <c r="AE360" s="669">
        <f t="shared" ref="AE360:AE390" si="137">IF(ISERROR((H360/J360-1)*100),"n/a",(H360/J360-1)*100)</f>
        <v>6.5006915629322259</v>
      </c>
      <c r="AF360" s="669">
        <f t="shared" ref="AF360:AF390" si="138">IF(ISERROR((J360/K360-1)*100),"n/a",(J360/K360-1)*100)</f>
        <v>5.0872093023255793</v>
      </c>
      <c r="AG360" s="669">
        <f t="shared" ref="AG360:AG390" si="139">IF(ISERROR((K360/M360-1)*100),"n/a",(K360/M360-1)*100)</f>
        <v>4.8780487804878092</v>
      </c>
      <c r="AH360" s="669">
        <f t="shared" ref="AH360:AH390" si="140">IF(ISERROR((M360/N360-1)*100),"n/a",(M360/N360-1)*100)</f>
        <v>5.12820512820511</v>
      </c>
      <c r="AI360" s="669">
        <f t="shared" ref="AI360:AI390" si="141">IF(ISERROR((N360/O360-1)*100),"n/a",(N360/O360-1)*100)</f>
        <v>5.4054054054054168</v>
      </c>
      <c r="AJ360" s="669">
        <f t="shared" ref="AJ360:AJ390" si="142">IF(ISERROR((O360/P360-1)*100),"n/a",(O360/P360-1)*100)</f>
        <v>6.2836624775583383</v>
      </c>
      <c r="AK360" s="669">
        <f t="shared" ref="AK360:AK390" si="143">IF(ISERROR((P360/Q360-1)*100),"n/a",(P360/Q360-1)*100)</f>
        <v>7.7369439071566903</v>
      </c>
      <c r="AL360" s="669">
        <f t="shared" ref="AL360:AL390" si="144">IF(ISERROR((Q360/R360-1)*100),"n/a",(Q360/R360-1)*100)</f>
        <v>119.99999999999997</v>
      </c>
      <c r="AM360" s="669" t="str">
        <f t="shared" ref="AM360:AM390" si="145">IF(ISERROR((R360/S360-1)*100),"n/a",(R360/S360-1)*100)</f>
        <v>n/a</v>
      </c>
      <c r="AN360" s="669" t="str">
        <f t="shared" ref="AN360:AN390" si="146">IF(ISERROR((S360/T360-1)*100),"n/a",(S360/T360-1)*100)</f>
        <v>n/a</v>
      </c>
      <c r="AO360" s="669" t="str">
        <f t="shared" ref="AO360:AO390" si="147">IF(ISERROR((T360/U360-1)*100),"n/a",(T360/U360-1)*100)</f>
        <v>n/a</v>
      </c>
      <c r="AP360" s="669" t="str">
        <f t="shared" ref="AP360:AP390" si="148">IF(ISERROR((U360/V360-1)*100),"n/a",(U360/V360-1)*100)</f>
        <v>n/a</v>
      </c>
      <c r="AQ360" s="669" t="str">
        <f t="shared" ref="AQ360:AQ390" si="149">IF(ISERROR((V360/W360-1)*100),"n/a",(V360/W360-1)*100)</f>
        <v>n/a</v>
      </c>
      <c r="AR360" s="669" t="str">
        <f t="shared" ref="AR360:AR390" si="150">IF(ISERROR((W360/X360-1)*100),"n/a",(W360/X360-1)*100)</f>
        <v>n/a</v>
      </c>
      <c r="AS360" s="670">
        <f t="shared" si="130"/>
        <v>14.864920959973681</v>
      </c>
      <c r="AT360" s="671">
        <f t="shared" si="131"/>
        <v>31.605576843899005</v>
      </c>
    </row>
    <row r="361" spans="1:46" ht="11.25" customHeight="1" x14ac:dyDescent="0.2">
      <c r="A361" s="504" t="s">
        <v>4227</v>
      </c>
      <c r="B361" s="914" t="s">
        <v>3855</v>
      </c>
      <c r="C361" s="497">
        <v>0.52</v>
      </c>
      <c r="D361" s="685">
        <v>0.42</v>
      </c>
      <c r="E361" s="685">
        <v>0.34</v>
      </c>
      <c r="F361" s="685">
        <v>0.3</v>
      </c>
      <c r="G361" s="685">
        <v>0.26</v>
      </c>
      <c r="H361" s="1138">
        <v>0.24</v>
      </c>
      <c r="I361" s="1092"/>
      <c r="J361" s="1138">
        <v>0.24</v>
      </c>
      <c r="K361" s="1144">
        <v>0.24</v>
      </c>
      <c r="L361" s="1092"/>
      <c r="M361" s="1150">
        <v>0.24</v>
      </c>
      <c r="N361" s="1150">
        <v>0.24</v>
      </c>
      <c r="O361" s="1157">
        <v>0.24</v>
      </c>
      <c r="P361" s="1157">
        <v>0.24</v>
      </c>
      <c r="Q361" s="1102">
        <v>0.24</v>
      </c>
      <c r="R361" s="1102">
        <v>0.1</v>
      </c>
      <c r="S361" s="554">
        <v>0</v>
      </c>
      <c r="T361" s="554">
        <v>0</v>
      </c>
      <c r="U361" s="554">
        <v>0</v>
      </c>
      <c r="V361" s="554">
        <v>0</v>
      </c>
      <c r="W361" s="554">
        <v>0</v>
      </c>
      <c r="X361" s="554">
        <v>0</v>
      </c>
      <c r="Y361" s="653">
        <f t="shared" si="110"/>
        <v>3.8600000000000017</v>
      </c>
      <c r="Z361" s="1019">
        <f t="shared" si="132"/>
        <v>23.809523809523814</v>
      </c>
      <c r="AA361" s="669">
        <f t="shared" si="133"/>
        <v>23.529411764705866</v>
      </c>
      <c r="AB361" s="669">
        <f t="shared" si="134"/>
        <v>13.333333333333353</v>
      </c>
      <c r="AC361" s="669">
        <f t="shared" si="135"/>
        <v>15.384615384615374</v>
      </c>
      <c r="AD361" s="669">
        <f t="shared" si="136"/>
        <v>8.3333333333333481</v>
      </c>
      <c r="AE361" s="669">
        <f t="shared" si="137"/>
        <v>0</v>
      </c>
      <c r="AF361" s="669">
        <f t="shared" si="138"/>
        <v>0</v>
      </c>
      <c r="AG361" s="669">
        <f t="shared" si="139"/>
        <v>0</v>
      </c>
      <c r="AH361" s="669">
        <f t="shared" si="140"/>
        <v>0</v>
      </c>
      <c r="AI361" s="669">
        <f t="shared" si="141"/>
        <v>0</v>
      </c>
      <c r="AJ361" s="669">
        <f t="shared" si="142"/>
        <v>0</v>
      </c>
      <c r="AK361" s="669">
        <f t="shared" si="143"/>
        <v>0</v>
      </c>
      <c r="AL361" s="669">
        <f t="shared" si="144"/>
        <v>140</v>
      </c>
      <c r="AM361" s="669" t="str">
        <f t="shared" si="145"/>
        <v>n/a</v>
      </c>
      <c r="AN361" s="669" t="str">
        <f t="shared" si="146"/>
        <v>n/a</v>
      </c>
      <c r="AO361" s="669" t="str">
        <f t="shared" si="147"/>
        <v>n/a</v>
      </c>
      <c r="AP361" s="669" t="str">
        <f t="shared" si="148"/>
        <v>n/a</v>
      </c>
      <c r="AQ361" s="669" t="str">
        <f t="shared" si="149"/>
        <v>n/a</v>
      </c>
      <c r="AR361" s="669" t="str">
        <f t="shared" si="150"/>
        <v>n/a</v>
      </c>
      <c r="AS361" s="670">
        <f t="shared" si="130"/>
        <v>17.260785971193211</v>
      </c>
      <c r="AT361" s="671">
        <f t="shared" si="131"/>
        <v>38.003600415312299</v>
      </c>
    </row>
    <row r="362" spans="1:46" ht="11.25" customHeight="1" x14ac:dyDescent="0.2">
      <c r="A362" s="519" t="s">
        <v>1287</v>
      </c>
      <c r="B362" s="507" t="s">
        <v>1288</v>
      </c>
      <c r="C362" s="497">
        <v>0.72</v>
      </c>
      <c r="D362" s="655">
        <v>0.51</v>
      </c>
      <c r="E362" s="498">
        <v>0.47</v>
      </c>
      <c r="F362" s="498">
        <v>0.43</v>
      </c>
      <c r="G362" s="498">
        <v>0.34</v>
      </c>
      <c r="H362" s="502">
        <v>0.32</v>
      </c>
      <c r="I362" s="499"/>
      <c r="J362" s="498">
        <v>0.3</v>
      </c>
      <c r="K362" s="496">
        <v>0.13</v>
      </c>
      <c r="L362" s="499"/>
      <c r="M362" s="651">
        <v>0</v>
      </c>
      <c r="N362" s="651">
        <v>0.1</v>
      </c>
      <c r="O362" s="652">
        <v>0.77</v>
      </c>
      <c r="P362" s="656">
        <v>0.84</v>
      </c>
      <c r="Q362" s="656">
        <v>0.79</v>
      </c>
      <c r="R362" s="656">
        <v>0.71</v>
      </c>
      <c r="S362" s="656">
        <v>0.63</v>
      </c>
      <c r="T362" s="656">
        <v>0.55000000000000004</v>
      </c>
      <c r="U362" s="656">
        <v>0.47</v>
      </c>
      <c r="V362" s="656">
        <v>0.39</v>
      </c>
      <c r="W362" s="656">
        <v>0.30499999999999999</v>
      </c>
      <c r="X362" s="652">
        <v>0.28000000000000003</v>
      </c>
      <c r="Y362" s="653">
        <f t="shared" si="110"/>
        <v>9.0549999999999997</v>
      </c>
      <c r="Z362" s="1019">
        <f t="shared" si="132"/>
        <v>41.176470588235283</v>
      </c>
      <c r="AA362" s="669">
        <f t="shared" si="133"/>
        <v>8.5106382978723527</v>
      </c>
      <c r="AB362" s="669">
        <f t="shared" si="134"/>
        <v>9.302325581395344</v>
      </c>
      <c r="AC362" s="669">
        <f t="shared" si="135"/>
        <v>26.470588235294112</v>
      </c>
      <c r="AD362" s="669">
        <f t="shared" si="136"/>
        <v>6.25</v>
      </c>
      <c r="AE362" s="669">
        <f t="shared" si="137"/>
        <v>6.6666666666666652</v>
      </c>
      <c r="AF362" s="669">
        <f t="shared" si="138"/>
        <v>130.76923076923075</v>
      </c>
      <c r="AG362" s="669" t="str">
        <f t="shared" si="139"/>
        <v>n/a</v>
      </c>
      <c r="AH362" s="669">
        <f t="shared" si="140"/>
        <v>-100</v>
      </c>
      <c r="AI362" s="669">
        <f t="shared" si="141"/>
        <v>-87.012987012987011</v>
      </c>
      <c r="AJ362" s="669">
        <f t="shared" si="142"/>
        <v>-8.333333333333325</v>
      </c>
      <c r="AK362" s="669">
        <f t="shared" si="143"/>
        <v>6.3291139240506222</v>
      </c>
      <c r="AL362" s="669">
        <f t="shared" si="144"/>
        <v>11.267605633802823</v>
      </c>
      <c r="AM362" s="669">
        <f t="shared" si="145"/>
        <v>12.698412698412698</v>
      </c>
      <c r="AN362" s="669">
        <f t="shared" si="146"/>
        <v>14.545454545454529</v>
      </c>
      <c r="AO362" s="669">
        <f t="shared" si="147"/>
        <v>17.021276595744705</v>
      </c>
      <c r="AP362" s="669">
        <f t="shared" si="148"/>
        <v>20.512820512820507</v>
      </c>
      <c r="AQ362" s="669">
        <f t="shared" si="149"/>
        <v>27.868852459016402</v>
      </c>
      <c r="AR362" s="669">
        <f t="shared" si="150"/>
        <v>8.9285714285714199</v>
      </c>
      <c r="AS362" s="670">
        <f t="shared" si="130"/>
        <v>8.4984281994582158</v>
      </c>
      <c r="AT362" s="671">
        <f t="shared" si="131"/>
        <v>47.394880883675356</v>
      </c>
    </row>
    <row r="363" spans="1:46" ht="11.25" customHeight="1" x14ac:dyDescent="0.2">
      <c r="A363" s="501" t="s">
        <v>621</v>
      </c>
      <c r="B363" s="650" t="s">
        <v>622</v>
      </c>
      <c r="C363" s="497">
        <v>0.83099999999999996</v>
      </c>
      <c r="D363" s="655">
        <v>0.82250000000000001</v>
      </c>
      <c r="E363" s="498">
        <v>0.8125</v>
      </c>
      <c r="F363" s="498">
        <v>0.80249999999999999</v>
      </c>
      <c r="G363" s="498">
        <v>0.79249999999999998</v>
      </c>
      <c r="H363" s="498">
        <v>0.78249999999999997</v>
      </c>
      <c r="I363" s="499"/>
      <c r="J363" s="498">
        <v>0.77249999999999996</v>
      </c>
      <c r="K363" s="496">
        <v>0.76249999999999996</v>
      </c>
      <c r="L363" s="499"/>
      <c r="M363" s="511">
        <v>0.75249999999999995</v>
      </c>
      <c r="N363" s="511">
        <v>0.74250000000000005</v>
      </c>
      <c r="O363" s="656">
        <v>0.55000000000000004</v>
      </c>
      <c r="P363" s="652">
        <v>0</v>
      </c>
      <c r="Q363" s="652">
        <v>0</v>
      </c>
      <c r="R363" s="652">
        <v>0</v>
      </c>
      <c r="S363" s="652">
        <v>0</v>
      </c>
      <c r="T363" s="652">
        <v>0</v>
      </c>
      <c r="U363" s="652">
        <v>0</v>
      </c>
      <c r="V363" s="652">
        <v>0</v>
      </c>
      <c r="W363" s="652">
        <v>0</v>
      </c>
      <c r="X363" s="652">
        <v>0</v>
      </c>
      <c r="Y363" s="653">
        <f t="shared" si="110"/>
        <v>8.4235000000000007</v>
      </c>
      <c r="Z363" s="1019">
        <f t="shared" si="132"/>
        <v>1.0334346504559111</v>
      </c>
      <c r="AA363" s="669">
        <f t="shared" si="133"/>
        <v>1.2307692307692353</v>
      </c>
      <c r="AB363" s="669">
        <f t="shared" si="134"/>
        <v>1.2461059190031154</v>
      </c>
      <c r="AC363" s="669">
        <f t="shared" si="135"/>
        <v>1.2618296529968376</v>
      </c>
      <c r="AD363" s="669">
        <f t="shared" si="136"/>
        <v>1.2779552715654896</v>
      </c>
      <c r="AE363" s="669">
        <f t="shared" si="137"/>
        <v>1.2944983818770295</v>
      </c>
      <c r="AF363" s="669">
        <f t="shared" si="138"/>
        <v>1.3114754098360715</v>
      </c>
      <c r="AG363" s="669">
        <f t="shared" si="139"/>
        <v>1.3289036544850585</v>
      </c>
      <c r="AH363" s="669">
        <f t="shared" si="140"/>
        <v>1.3468013468013407</v>
      </c>
      <c r="AI363" s="669">
        <f t="shared" si="141"/>
        <v>35.000000000000007</v>
      </c>
      <c r="AJ363" s="669" t="str">
        <f t="shared" si="142"/>
        <v>n/a</v>
      </c>
      <c r="AK363" s="669" t="str">
        <f t="shared" si="143"/>
        <v>n/a</v>
      </c>
      <c r="AL363" s="669" t="str">
        <f t="shared" si="144"/>
        <v>n/a</v>
      </c>
      <c r="AM363" s="669" t="str">
        <f t="shared" si="145"/>
        <v>n/a</v>
      </c>
      <c r="AN363" s="669" t="str">
        <f t="shared" si="146"/>
        <v>n/a</v>
      </c>
      <c r="AO363" s="669" t="str">
        <f t="shared" si="147"/>
        <v>n/a</v>
      </c>
      <c r="AP363" s="669" t="str">
        <f t="shared" si="148"/>
        <v>n/a</v>
      </c>
      <c r="AQ363" s="669" t="str">
        <f t="shared" si="149"/>
        <v>n/a</v>
      </c>
      <c r="AR363" s="669" t="str">
        <f t="shared" si="150"/>
        <v>n/a</v>
      </c>
      <c r="AS363" s="670">
        <f t="shared" si="130"/>
        <v>4.6331773517790094</v>
      </c>
      <c r="AT363" s="671">
        <f t="shared" si="131"/>
        <v>10.670172198227313</v>
      </c>
    </row>
    <row r="364" spans="1:46" ht="11.25" customHeight="1" x14ac:dyDescent="0.2">
      <c r="A364" s="500" t="s">
        <v>623</v>
      </c>
      <c r="B364" s="650" t="s">
        <v>624</v>
      </c>
      <c r="C364" s="497">
        <v>1.39</v>
      </c>
      <c r="D364" s="655">
        <v>1.3</v>
      </c>
      <c r="E364" s="498">
        <v>1.22</v>
      </c>
      <c r="F364" s="498">
        <v>1.1399999999999999</v>
      </c>
      <c r="G364" s="498">
        <v>1.0900000000000001</v>
      </c>
      <c r="H364" s="498">
        <v>1.05</v>
      </c>
      <c r="I364" s="499"/>
      <c r="J364" s="498">
        <v>1.02</v>
      </c>
      <c r="K364" s="496">
        <v>0.98</v>
      </c>
      <c r="L364" s="499"/>
      <c r="M364" s="511">
        <v>0.92</v>
      </c>
      <c r="N364" s="511">
        <v>0.85</v>
      </c>
      <c r="O364" s="656">
        <v>0.81</v>
      </c>
      <c r="P364" s="652">
        <v>0.8</v>
      </c>
      <c r="Q364" s="652">
        <v>0.8</v>
      </c>
      <c r="R364" s="656">
        <v>0.77</v>
      </c>
      <c r="S364" s="656">
        <v>0.73</v>
      </c>
      <c r="T364" s="656">
        <v>0.7</v>
      </c>
      <c r="U364" s="656">
        <v>0.64</v>
      </c>
      <c r="V364" s="656">
        <v>0.59</v>
      </c>
      <c r="W364" s="656">
        <v>0.52</v>
      </c>
      <c r="X364" s="656">
        <v>0.44</v>
      </c>
      <c r="Y364" s="653">
        <f t="shared" si="110"/>
        <v>17.760000000000002</v>
      </c>
      <c r="Z364" s="1019">
        <f t="shared" si="132"/>
        <v>6.9230769230769207</v>
      </c>
      <c r="AA364" s="669">
        <f t="shared" si="133"/>
        <v>6.5573770491803351</v>
      </c>
      <c r="AB364" s="669">
        <f t="shared" si="134"/>
        <v>7.0175438596491224</v>
      </c>
      <c r="AC364" s="669">
        <f t="shared" si="135"/>
        <v>4.5871559633027248</v>
      </c>
      <c r="AD364" s="669">
        <f t="shared" si="136"/>
        <v>3.8095238095238182</v>
      </c>
      <c r="AE364" s="669">
        <f t="shared" si="137"/>
        <v>2.941176470588247</v>
      </c>
      <c r="AF364" s="669">
        <f t="shared" si="138"/>
        <v>4.081632653061229</v>
      </c>
      <c r="AG364" s="669">
        <f t="shared" si="139"/>
        <v>6.5217391304347672</v>
      </c>
      <c r="AH364" s="669">
        <f t="shared" si="140"/>
        <v>8.235294117647074</v>
      </c>
      <c r="AI364" s="669">
        <f t="shared" si="141"/>
        <v>4.9382716049382713</v>
      </c>
      <c r="AJ364" s="669">
        <f t="shared" si="142"/>
        <v>1.2499999999999956</v>
      </c>
      <c r="AK364" s="669">
        <f t="shared" si="143"/>
        <v>0</v>
      </c>
      <c r="AL364" s="669">
        <f t="shared" si="144"/>
        <v>3.8961038961039085</v>
      </c>
      <c r="AM364" s="669">
        <f t="shared" si="145"/>
        <v>5.4794520547945202</v>
      </c>
      <c r="AN364" s="669">
        <f t="shared" si="146"/>
        <v>4.2857142857142927</v>
      </c>
      <c r="AO364" s="669">
        <f t="shared" si="147"/>
        <v>9.375</v>
      </c>
      <c r="AP364" s="669">
        <f t="shared" si="148"/>
        <v>8.4745762711864394</v>
      </c>
      <c r="AQ364" s="669">
        <f t="shared" si="149"/>
        <v>13.461538461538458</v>
      </c>
      <c r="AR364" s="669">
        <f t="shared" si="150"/>
        <v>18.181818181818187</v>
      </c>
      <c r="AS364" s="670">
        <f t="shared" si="130"/>
        <v>6.3166839332925413</v>
      </c>
      <c r="AT364" s="671">
        <f t="shared" si="131"/>
        <v>4.1786730040128859</v>
      </c>
    </row>
    <row r="365" spans="1:46" ht="11.25" customHeight="1" x14ac:dyDescent="0.2">
      <c r="A365" s="501" t="s">
        <v>1275</v>
      </c>
      <c r="B365" s="650" t="s">
        <v>1276</v>
      </c>
      <c r="C365" s="497">
        <v>1.05</v>
      </c>
      <c r="D365" s="655">
        <v>0.92</v>
      </c>
      <c r="E365" s="498">
        <v>0.84</v>
      </c>
      <c r="F365" s="498">
        <v>0.75</v>
      </c>
      <c r="G365" s="498">
        <v>0.63</v>
      </c>
      <c r="H365" s="498">
        <v>0.45</v>
      </c>
      <c r="I365" s="499"/>
      <c r="J365" s="502">
        <v>0.4</v>
      </c>
      <c r="K365" s="496">
        <v>0.35</v>
      </c>
      <c r="L365" s="499"/>
      <c r="M365" s="651">
        <v>0.2</v>
      </c>
      <c r="N365" s="651">
        <v>0.47</v>
      </c>
      <c r="O365" s="656">
        <v>2.12</v>
      </c>
      <c r="P365" s="656">
        <v>2</v>
      </c>
      <c r="Q365" s="656">
        <v>1.5</v>
      </c>
      <c r="R365" s="656">
        <v>1.1599999999999999</v>
      </c>
      <c r="S365" s="656">
        <v>1.1200000000000001</v>
      </c>
      <c r="T365" s="656">
        <v>1.08</v>
      </c>
      <c r="U365" s="656">
        <v>1.04</v>
      </c>
      <c r="V365" s="656">
        <v>1</v>
      </c>
      <c r="W365" s="656">
        <v>0.96</v>
      </c>
      <c r="X365" s="656">
        <v>0.9</v>
      </c>
      <c r="Y365" s="653">
        <f t="shared" si="110"/>
        <v>18.940000000000001</v>
      </c>
      <c r="Z365" s="1019">
        <f t="shared" si="132"/>
        <v>14.130434782608692</v>
      </c>
      <c r="AA365" s="669">
        <f t="shared" si="133"/>
        <v>9.5238095238095344</v>
      </c>
      <c r="AB365" s="669">
        <f t="shared" si="134"/>
        <v>11.999999999999989</v>
      </c>
      <c r="AC365" s="669">
        <f t="shared" si="135"/>
        <v>19.047619047619047</v>
      </c>
      <c r="AD365" s="669">
        <f t="shared" si="136"/>
        <v>39.999999999999993</v>
      </c>
      <c r="AE365" s="669">
        <f t="shared" si="137"/>
        <v>12.5</v>
      </c>
      <c r="AF365" s="669">
        <f t="shared" si="138"/>
        <v>14.285714285714302</v>
      </c>
      <c r="AG365" s="669">
        <f t="shared" si="139"/>
        <v>74.999999999999972</v>
      </c>
      <c r="AH365" s="669">
        <f t="shared" si="140"/>
        <v>-57.446808510638292</v>
      </c>
      <c r="AI365" s="669">
        <f t="shared" si="141"/>
        <v>-77.830188679245282</v>
      </c>
      <c r="AJ365" s="669">
        <f t="shared" si="142"/>
        <v>6.0000000000000053</v>
      </c>
      <c r="AK365" s="669">
        <f t="shared" si="143"/>
        <v>33.333333333333329</v>
      </c>
      <c r="AL365" s="669">
        <f t="shared" si="144"/>
        <v>29.31034482758621</v>
      </c>
      <c r="AM365" s="669">
        <f t="shared" si="145"/>
        <v>3.5714285714285587</v>
      </c>
      <c r="AN365" s="669">
        <f t="shared" si="146"/>
        <v>3.7037037037036979</v>
      </c>
      <c r="AO365" s="669">
        <f t="shared" si="147"/>
        <v>3.8461538461538547</v>
      </c>
      <c r="AP365" s="669">
        <f t="shared" si="148"/>
        <v>4.0000000000000036</v>
      </c>
      <c r="AQ365" s="669">
        <f t="shared" si="149"/>
        <v>4.1666666666666741</v>
      </c>
      <c r="AR365" s="669">
        <f t="shared" si="150"/>
        <v>6.6666666666666652</v>
      </c>
      <c r="AS365" s="670">
        <f t="shared" si="130"/>
        <v>8.2004672666003664</v>
      </c>
      <c r="AT365" s="671">
        <f t="shared" si="131"/>
        <v>32.134925994126711</v>
      </c>
    </row>
    <row r="366" spans="1:46" ht="11.25" customHeight="1" x14ac:dyDescent="0.2">
      <c r="A366" s="480" t="s">
        <v>1317</v>
      </c>
      <c r="B366" s="914" t="s">
        <v>1318</v>
      </c>
      <c r="C366" s="497">
        <v>3.02</v>
      </c>
      <c r="D366" s="655">
        <v>2.5199999999999996</v>
      </c>
      <c r="E366" s="498">
        <v>2.1</v>
      </c>
      <c r="F366" s="498">
        <v>1.7</v>
      </c>
      <c r="G366" s="498">
        <v>1</v>
      </c>
      <c r="H366" s="498">
        <v>0.5</v>
      </c>
      <c r="I366" s="499"/>
      <c r="J366" s="498">
        <v>0.1</v>
      </c>
      <c r="K366" s="654">
        <v>0</v>
      </c>
      <c r="L366" s="499"/>
      <c r="M366" s="651">
        <v>0</v>
      </c>
      <c r="N366" s="651">
        <v>0</v>
      </c>
      <c r="O366" s="652">
        <v>0</v>
      </c>
      <c r="P366" s="652">
        <v>0</v>
      </c>
      <c r="Q366" s="652">
        <v>0</v>
      </c>
      <c r="R366" s="652">
        <v>0</v>
      </c>
      <c r="S366" s="652">
        <v>0</v>
      </c>
      <c r="T366" s="652">
        <v>0</v>
      </c>
      <c r="U366" s="652">
        <v>0</v>
      </c>
      <c r="V366" s="652">
        <v>0</v>
      </c>
      <c r="W366" s="652">
        <v>0</v>
      </c>
      <c r="X366" s="652">
        <v>0</v>
      </c>
      <c r="Y366" s="653">
        <f t="shared" si="110"/>
        <v>10.939999999999998</v>
      </c>
      <c r="Z366" s="1019">
        <f t="shared" si="132"/>
        <v>19.84126984126986</v>
      </c>
      <c r="AA366" s="669">
        <f t="shared" si="133"/>
        <v>19.999999999999972</v>
      </c>
      <c r="AB366" s="669">
        <f t="shared" si="134"/>
        <v>23.529411764705888</v>
      </c>
      <c r="AC366" s="669">
        <f t="shared" si="135"/>
        <v>70</v>
      </c>
      <c r="AD366" s="669">
        <f t="shared" si="136"/>
        <v>100</v>
      </c>
      <c r="AE366" s="669">
        <f t="shared" si="137"/>
        <v>400</v>
      </c>
      <c r="AF366" s="669" t="str">
        <f t="shared" si="138"/>
        <v>n/a</v>
      </c>
      <c r="AG366" s="669" t="str">
        <f t="shared" si="139"/>
        <v>n/a</v>
      </c>
      <c r="AH366" s="669" t="str">
        <f t="shared" si="140"/>
        <v>n/a</v>
      </c>
      <c r="AI366" s="669" t="str">
        <f t="shared" si="141"/>
        <v>n/a</v>
      </c>
      <c r="AJ366" s="669" t="str">
        <f t="shared" si="142"/>
        <v>n/a</v>
      </c>
      <c r="AK366" s="669" t="str">
        <f t="shared" si="143"/>
        <v>n/a</v>
      </c>
      <c r="AL366" s="669" t="str">
        <f t="shared" si="144"/>
        <v>n/a</v>
      </c>
      <c r="AM366" s="669" t="str">
        <f t="shared" si="145"/>
        <v>n/a</v>
      </c>
      <c r="AN366" s="669" t="str">
        <f t="shared" si="146"/>
        <v>n/a</v>
      </c>
      <c r="AO366" s="669" t="str">
        <f t="shared" si="147"/>
        <v>n/a</v>
      </c>
      <c r="AP366" s="669" t="str">
        <f t="shared" si="148"/>
        <v>n/a</v>
      </c>
      <c r="AQ366" s="669" t="str">
        <f t="shared" si="149"/>
        <v>n/a</v>
      </c>
      <c r="AR366" s="669" t="str">
        <f t="shared" si="150"/>
        <v>n/a</v>
      </c>
      <c r="AS366" s="670">
        <f t="shared" si="130"/>
        <v>105.56178026766263</v>
      </c>
      <c r="AT366" s="671">
        <f t="shared" si="131"/>
        <v>147.91049488608809</v>
      </c>
    </row>
    <row r="367" spans="1:46" ht="11.25" customHeight="1" x14ac:dyDescent="0.2">
      <c r="A367" s="546" t="s">
        <v>1283</v>
      </c>
      <c r="B367" s="507" t="s">
        <v>1284</v>
      </c>
      <c r="C367" s="497">
        <v>1.8493999999999999</v>
      </c>
      <c r="D367" s="521">
        <v>1.6813</v>
      </c>
      <c r="E367" s="513">
        <v>1.5427000000000002</v>
      </c>
      <c r="F367" s="513">
        <v>1.4719</v>
      </c>
      <c r="G367" s="513">
        <v>1.4188000000000001</v>
      </c>
      <c r="H367" s="513">
        <v>1.3028999999999999</v>
      </c>
      <c r="I367" s="514"/>
      <c r="J367" s="512">
        <v>1.2867999999999999</v>
      </c>
      <c r="K367" s="515">
        <v>1.2867999999999999</v>
      </c>
      <c r="L367" s="514"/>
      <c r="M367" s="660">
        <v>1.2867999999999999</v>
      </c>
      <c r="N367" s="529">
        <v>1.2805</v>
      </c>
      <c r="O367" s="516">
        <v>1.2329000000000001</v>
      </c>
      <c r="P367" s="516">
        <v>1.0946</v>
      </c>
      <c r="Q367" s="516">
        <v>0.91700000000000004</v>
      </c>
      <c r="R367" s="516">
        <v>0.69299999999999995</v>
      </c>
      <c r="S367" s="516">
        <v>0.43930999999999998</v>
      </c>
      <c r="T367" s="516">
        <v>0.31900000000000001</v>
      </c>
      <c r="U367" s="516">
        <v>0.26693</v>
      </c>
      <c r="V367" s="516">
        <v>0.23305999999999999</v>
      </c>
      <c r="W367" s="516">
        <v>0.2248</v>
      </c>
      <c r="X367" s="516">
        <v>0.13685999999999998</v>
      </c>
      <c r="Y367" s="653">
        <f t="shared" si="110"/>
        <v>19.965359999999993</v>
      </c>
      <c r="Z367" s="1019">
        <f t="shared" si="132"/>
        <v>9.9982156664485835</v>
      </c>
      <c r="AA367" s="669">
        <f t="shared" si="133"/>
        <v>8.9842483956699137</v>
      </c>
      <c r="AB367" s="669">
        <f t="shared" si="134"/>
        <v>4.8101093824308938</v>
      </c>
      <c r="AC367" s="669">
        <f t="shared" si="135"/>
        <v>3.7425993797575385</v>
      </c>
      <c r="AD367" s="669">
        <f t="shared" si="136"/>
        <v>8.8955407168623815</v>
      </c>
      <c r="AE367" s="669">
        <f t="shared" si="137"/>
        <v>1.251165682312716</v>
      </c>
      <c r="AF367" s="669">
        <f t="shared" si="138"/>
        <v>0</v>
      </c>
      <c r="AG367" s="669">
        <f t="shared" si="139"/>
        <v>0</v>
      </c>
      <c r="AH367" s="669">
        <f t="shared" si="140"/>
        <v>0.49199531433032906</v>
      </c>
      <c r="AI367" s="669">
        <f t="shared" si="141"/>
        <v>3.8608159623651384</v>
      </c>
      <c r="AJ367" s="669">
        <f t="shared" si="142"/>
        <v>12.634752420975715</v>
      </c>
      <c r="AK367" s="669">
        <f t="shared" si="143"/>
        <v>19.367502726281337</v>
      </c>
      <c r="AL367" s="669">
        <f t="shared" si="144"/>
        <v>32.323232323232332</v>
      </c>
      <c r="AM367" s="669">
        <f t="shared" si="145"/>
        <v>57.747376567799492</v>
      </c>
      <c r="AN367" s="669">
        <f t="shared" si="146"/>
        <v>37.714733542319735</v>
      </c>
      <c r="AO367" s="669">
        <f t="shared" si="147"/>
        <v>19.506986850485152</v>
      </c>
      <c r="AP367" s="669">
        <f t="shared" si="148"/>
        <v>14.532738350639329</v>
      </c>
      <c r="AQ367" s="669">
        <f t="shared" si="149"/>
        <v>3.6743772241992767</v>
      </c>
      <c r="AR367" s="669">
        <f t="shared" si="150"/>
        <v>64.255443518924466</v>
      </c>
      <c r="AS367" s="670">
        <f t="shared" si="130"/>
        <v>15.98904389605444</v>
      </c>
      <c r="AT367" s="671">
        <f t="shared" si="131"/>
        <v>19.042355542519594</v>
      </c>
    </row>
    <row r="368" spans="1:46" ht="11.25" customHeight="1" x14ac:dyDescent="0.2">
      <c r="A368" s="484" t="s">
        <v>4163</v>
      </c>
      <c r="B368" s="650" t="s">
        <v>4164</v>
      </c>
      <c r="C368" s="497">
        <v>1.75</v>
      </c>
      <c r="D368" s="497">
        <v>1.7025000000000001</v>
      </c>
      <c r="E368" s="498">
        <v>1.65</v>
      </c>
      <c r="F368" s="498">
        <v>1.35</v>
      </c>
      <c r="G368" s="498">
        <v>0.18340000000000001</v>
      </c>
      <c r="H368" s="542">
        <v>0</v>
      </c>
      <c r="I368" s="499"/>
      <c r="J368" s="502">
        <v>0</v>
      </c>
      <c r="K368" s="654">
        <v>0</v>
      </c>
      <c r="L368" s="499"/>
      <c r="M368" s="651">
        <v>0</v>
      </c>
      <c r="N368" s="651">
        <v>0</v>
      </c>
      <c r="O368" s="652">
        <v>0</v>
      </c>
      <c r="P368" s="652">
        <v>0</v>
      </c>
      <c r="Q368" s="652">
        <v>0</v>
      </c>
      <c r="R368" s="652">
        <v>0</v>
      </c>
      <c r="S368" s="652">
        <v>0</v>
      </c>
      <c r="T368" s="652">
        <v>0</v>
      </c>
      <c r="U368" s="652">
        <v>0</v>
      </c>
      <c r="V368" s="652">
        <v>0</v>
      </c>
      <c r="W368" s="652">
        <v>0</v>
      </c>
      <c r="X368" s="652">
        <v>0</v>
      </c>
      <c r="Y368" s="653">
        <f t="shared" si="110"/>
        <v>6.6359000000000004</v>
      </c>
      <c r="Z368" s="1019">
        <f t="shared" si="132"/>
        <v>2.7900146842878115</v>
      </c>
      <c r="AA368" s="669">
        <f t="shared" si="133"/>
        <v>3.1818181818181968</v>
      </c>
      <c r="AB368" s="669">
        <f t="shared" si="134"/>
        <v>22.222222222222211</v>
      </c>
      <c r="AC368" s="669">
        <f t="shared" si="135"/>
        <v>636.0959651035987</v>
      </c>
      <c r="AD368" s="669" t="str">
        <f t="shared" si="136"/>
        <v>n/a</v>
      </c>
      <c r="AE368" s="669" t="str">
        <f t="shared" si="137"/>
        <v>n/a</v>
      </c>
      <c r="AF368" s="669" t="str">
        <f t="shared" si="138"/>
        <v>n/a</v>
      </c>
      <c r="AG368" s="669" t="str">
        <f t="shared" si="139"/>
        <v>n/a</v>
      </c>
      <c r="AH368" s="669" t="str">
        <f t="shared" si="140"/>
        <v>n/a</v>
      </c>
      <c r="AI368" s="669" t="str">
        <f t="shared" si="141"/>
        <v>n/a</v>
      </c>
      <c r="AJ368" s="669" t="str">
        <f t="shared" si="142"/>
        <v>n/a</v>
      </c>
      <c r="AK368" s="669" t="str">
        <f t="shared" si="143"/>
        <v>n/a</v>
      </c>
      <c r="AL368" s="669" t="str">
        <f t="shared" si="144"/>
        <v>n/a</v>
      </c>
      <c r="AM368" s="669" t="str">
        <f t="shared" si="145"/>
        <v>n/a</v>
      </c>
      <c r="AN368" s="669" t="str">
        <f t="shared" si="146"/>
        <v>n/a</v>
      </c>
      <c r="AO368" s="669" t="str">
        <f t="shared" si="147"/>
        <v>n/a</v>
      </c>
      <c r="AP368" s="669" t="str">
        <f t="shared" si="148"/>
        <v>n/a</v>
      </c>
      <c r="AQ368" s="669" t="str">
        <f t="shared" si="149"/>
        <v>n/a</v>
      </c>
      <c r="AR368" s="669" t="str">
        <f t="shared" si="150"/>
        <v>n/a</v>
      </c>
      <c r="AS368" s="670">
        <f t="shared" si="130"/>
        <v>166.07250504798174</v>
      </c>
      <c r="AT368" s="671">
        <f t="shared" si="131"/>
        <v>313.480198417064</v>
      </c>
    </row>
    <row r="369" spans="1:46" ht="11.25" customHeight="1" x14ac:dyDescent="0.2">
      <c r="A369" s="500" t="s">
        <v>1305</v>
      </c>
      <c r="B369" s="650" t="s">
        <v>1306</v>
      </c>
      <c r="C369" s="497">
        <v>1.1399999999999999</v>
      </c>
      <c r="D369" s="497">
        <v>1.1000000000000001</v>
      </c>
      <c r="E369" s="498">
        <v>1.06</v>
      </c>
      <c r="F369" s="498">
        <v>1</v>
      </c>
      <c r="G369" s="498">
        <v>0.92</v>
      </c>
      <c r="H369" s="498">
        <v>0.78</v>
      </c>
      <c r="I369" s="499"/>
      <c r="J369" s="498">
        <v>0.55000000000000004</v>
      </c>
      <c r="K369" s="496">
        <v>0.46</v>
      </c>
      <c r="L369" s="499"/>
      <c r="M369" s="511">
        <v>0.35</v>
      </c>
      <c r="N369" s="651">
        <v>0.23749999999999999</v>
      </c>
      <c r="O369" s="652">
        <v>0.36749999999999999</v>
      </c>
      <c r="P369" s="652">
        <v>0.42</v>
      </c>
      <c r="Q369" s="652">
        <v>0.42</v>
      </c>
      <c r="R369" s="652">
        <v>0.42</v>
      </c>
      <c r="S369" s="652">
        <v>0.42</v>
      </c>
      <c r="T369" s="652">
        <v>0.42</v>
      </c>
      <c r="U369" s="652">
        <v>0.42</v>
      </c>
      <c r="V369" s="652">
        <v>0.42</v>
      </c>
      <c r="W369" s="656">
        <v>0.42</v>
      </c>
      <c r="X369" s="652">
        <v>0.35749999999999998</v>
      </c>
      <c r="Y369" s="653">
        <f t="shared" si="110"/>
        <v>11.682499999999999</v>
      </c>
      <c r="Z369" s="1019">
        <f t="shared" si="132"/>
        <v>3.6363636363636154</v>
      </c>
      <c r="AA369" s="669">
        <f t="shared" si="133"/>
        <v>3.7735849056603765</v>
      </c>
      <c r="AB369" s="669">
        <f t="shared" si="134"/>
        <v>6.0000000000000053</v>
      </c>
      <c r="AC369" s="669">
        <f t="shared" si="135"/>
        <v>8.6956521739130377</v>
      </c>
      <c r="AD369" s="669">
        <f t="shared" si="136"/>
        <v>17.948717948717952</v>
      </c>
      <c r="AE369" s="669">
        <f t="shared" si="137"/>
        <v>41.81818181818182</v>
      </c>
      <c r="AF369" s="669">
        <f t="shared" si="138"/>
        <v>19.565217391304344</v>
      </c>
      <c r="AG369" s="669">
        <f t="shared" si="139"/>
        <v>31.428571428571452</v>
      </c>
      <c r="AH369" s="669">
        <f t="shared" si="140"/>
        <v>47.368421052631568</v>
      </c>
      <c r="AI369" s="669">
        <f t="shared" si="141"/>
        <v>-35.374149659863953</v>
      </c>
      <c r="AJ369" s="669">
        <f t="shared" si="142"/>
        <v>-12.5</v>
      </c>
      <c r="AK369" s="669">
        <f t="shared" si="143"/>
        <v>0</v>
      </c>
      <c r="AL369" s="669">
        <f t="shared" si="144"/>
        <v>0</v>
      </c>
      <c r="AM369" s="669">
        <f t="shared" si="145"/>
        <v>0</v>
      </c>
      <c r="AN369" s="669">
        <f t="shared" si="146"/>
        <v>0</v>
      </c>
      <c r="AO369" s="669">
        <f t="shared" si="147"/>
        <v>0</v>
      </c>
      <c r="AP369" s="669">
        <f t="shared" si="148"/>
        <v>0</v>
      </c>
      <c r="AQ369" s="669">
        <f t="shared" si="149"/>
        <v>0</v>
      </c>
      <c r="AR369" s="669">
        <f t="shared" si="150"/>
        <v>17.48251748251748</v>
      </c>
      <c r="AS369" s="670">
        <f t="shared" si="130"/>
        <v>7.8864777988419847</v>
      </c>
      <c r="AT369" s="671">
        <f t="shared" si="131"/>
        <v>18.790954052711669</v>
      </c>
    </row>
    <row r="370" spans="1:46" ht="11.25" customHeight="1" x14ac:dyDescent="0.2">
      <c r="A370" s="500" t="s">
        <v>1295</v>
      </c>
      <c r="B370" s="650" t="s">
        <v>1296</v>
      </c>
      <c r="C370" s="497">
        <v>1.17</v>
      </c>
      <c r="D370" s="497">
        <v>1.1299999999999999</v>
      </c>
      <c r="E370" s="498">
        <v>1.0900000000000001</v>
      </c>
      <c r="F370" s="498">
        <v>1.0449999999999999</v>
      </c>
      <c r="G370" s="498">
        <v>0.99</v>
      </c>
      <c r="H370" s="502">
        <v>0.96</v>
      </c>
      <c r="I370" s="499"/>
      <c r="J370" s="498">
        <v>0.95</v>
      </c>
      <c r="K370" s="496">
        <v>0.92</v>
      </c>
      <c r="L370" s="499"/>
      <c r="M370" s="651">
        <v>0.86</v>
      </c>
      <c r="N370" s="651">
        <v>0.86</v>
      </c>
      <c r="O370" s="656">
        <v>0.86</v>
      </c>
      <c r="P370" s="656">
        <v>0.78</v>
      </c>
      <c r="Q370" s="656">
        <v>0.72</v>
      </c>
      <c r="R370" s="656">
        <v>0.62</v>
      </c>
      <c r="S370" s="656">
        <v>0.56000000000000005</v>
      </c>
      <c r="T370" s="656">
        <v>0.52</v>
      </c>
      <c r="U370" s="656">
        <v>0.5</v>
      </c>
      <c r="V370" s="656">
        <v>0.48</v>
      </c>
      <c r="W370" s="656">
        <v>0.44</v>
      </c>
      <c r="X370" s="656">
        <v>0.38</v>
      </c>
      <c r="Y370" s="653">
        <f t="shared" si="110"/>
        <v>15.834999999999999</v>
      </c>
      <c r="Z370" s="1019">
        <f t="shared" si="132"/>
        <v>3.539823008849563</v>
      </c>
      <c r="AA370" s="669">
        <f t="shared" si="133"/>
        <v>3.6697247706421798</v>
      </c>
      <c r="AB370" s="669">
        <f t="shared" si="134"/>
        <v>4.3062200956937913</v>
      </c>
      <c r="AC370" s="669">
        <f t="shared" si="135"/>
        <v>5.555555555555558</v>
      </c>
      <c r="AD370" s="669">
        <f t="shared" si="136"/>
        <v>3.125</v>
      </c>
      <c r="AE370" s="669">
        <f t="shared" si="137"/>
        <v>1.0526315789473717</v>
      </c>
      <c r="AF370" s="669">
        <f t="shared" si="138"/>
        <v>3.2608695652173836</v>
      </c>
      <c r="AG370" s="669">
        <f t="shared" si="139"/>
        <v>6.976744186046524</v>
      </c>
      <c r="AH370" s="669">
        <f t="shared" si="140"/>
        <v>0</v>
      </c>
      <c r="AI370" s="669">
        <f t="shared" si="141"/>
        <v>0</v>
      </c>
      <c r="AJ370" s="669">
        <f t="shared" si="142"/>
        <v>10.256410256410241</v>
      </c>
      <c r="AK370" s="669">
        <f t="shared" si="143"/>
        <v>8.3333333333333481</v>
      </c>
      <c r="AL370" s="669">
        <f t="shared" si="144"/>
        <v>16.129032258064502</v>
      </c>
      <c r="AM370" s="669">
        <f t="shared" si="145"/>
        <v>10.714285714285698</v>
      </c>
      <c r="AN370" s="669">
        <f t="shared" si="146"/>
        <v>7.6923076923077094</v>
      </c>
      <c r="AO370" s="669">
        <f t="shared" si="147"/>
        <v>4.0000000000000036</v>
      </c>
      <c r="AP370" s="669">
        <f t="shared" si="148"/>
        <v>4.1666666666666741</v>
      </c>
      <c r="AQ370" s="669">
        <f t="shared" si="149"/>
        <v>9.0909090909090828</v>
      </c>
      <c r="AR370" s="669">
        <f t="shared" si="150"/>
        <v>15.789473684210531</v>
      </c>
      <c r="AS370" s="670">
        <f t="shared" si="130"/>
        <v>6.1925782872179029</v>
      </c>
      <c r="AT370" s="671">
        <f t="shared" si="131"/>
        <v>4.660943899728542</v>
      </c>
    </row>
    <row r="371" spans="1:46" ht="11.25" customHeight="1" x14ac:dyDescent="0.2">
      <c r="A371" s="480" t="s">
        <v>3851</v>
      </c>
      <c r="B371" s="914" t="s">
        <v>3852</v>
      </c>
      <c r="C371" s="497">
        <v>0.41</v>
      </c>
      <c r="D371" s="497">
        <v>0.29166700000000001</v>
      </c>
      <c r="E371" s="487">
        <v>0.22666600000000001</v>
      </c>
      <c r="F371" s="487">
        <v>0.16</v>
      </c>
      <c r="G371" s="487">
        <v>0.113331</v>
      </c>
      <c r="H371" s="553">
        <v>8.3332000000000003E-2</v>
      </c>
      <c r="I371" s="488"/>
      <c r="J371" s="487">
        <v>8.3332000000000003E-2</v>
      </c>
      <c r="K371" s="1184">
        <v>6.6668000000000005E-2</v>
      </c>
      <c r="L371" s="488"/>
      <c r="M371" s="530">
        <v>0.12</v>
      </c>
      <c r="N371" s="1188">
        <v>0.06</v>
      </c>
      <c r="O371" s="493">
        <v>0.06</v>
      </c>
      <c r="P371" s="493">
        <v>3.5553333333333333E-2</v>
      </c>
      <c r="Q371" s="493">
        <v>2.5186666666666666E-2</v>
      </c>
      <c r="R371" s="492">
        <v>0</v>
      </c>
      <c r="S371" s="492">
        <v>0</v>
      </c>
      <c r="T371" s="492">
        <v>0</v>
      </c>
      <c r="U371" s="492">
        <v>0</v>
      </c>
      <c r="V371" s="492">
        <v>0</v>
      </c>
      <c r="W371" s="492">
        <v>0</v>
      </c>
      <c r="X371" s="492">
        <v>0</v>
      </c>
      <c r="Y371" s="653">
        <f t="shared" si="110"/>
        <v>1.7357360000000002</v>
      </c>
      <c r="Z371" s="1019">
        <f t="shared" si="132"/>
        <v>40.571267918550944</v>
      </c>
      <c r="AA371" s="669">
        <f t="shared" si="133"/>
        <v>28.676996108812091</v>
      </c>
      <c r="AB371" s="669">
        <f t="shared" si="134"/>
        <v>41.666249999999991</v>
      </c>
      <c r="AC371" s="669">
        <f t="shared" si="135"/>
        <v>41.179377222472226</v>
      </c>
      <c r="AD371" s="669">
        <f t="shared" si="136"/>
        <v>35.999375990015835</v>
      </c>
      <c r="AE371" s="669">
        <f t="shared" si="137"/>
        <v>0</v>
      </c>
      <c r="AF371" s="669">
        <f t="shared" si="138"/>
        <v>24.995500089998202</v>
      </c>
      <c r="AG371" s="669">
        <f t="shared" si="139"/>
        <v>-44.443333333333321</v>
      </c>
      <c r="AH371" s="669">
        <f t="shared" si="140"/>
        <v>100</v>
      </c>
      <c r="AI371" s="669">
        <f t="shared" si="141"/>
        <v>0</v>
      </c>
      <c r="AJ371" s="669">
        <f t="shared" si="142"/>
        <v>68.76054753422089</v>
      </c>
      <c r="AK371" s="669">
        <f t="shared" si="143"/>
        <v>41.15934356802542</v>
      </c>
      <c r="AL371" s="669" t="str">
        <f t="shared" si="144"/>
        <v>n/a</v>
      </c>
      <c r="AM371" s="669" t="str">
        <f t="shared" si="145"/>
        <v>n/a</v>
      </c>
      <c r="AN371" s="669" t="str">
        <f t="shared" si="146"/>
        <v>n/a</v>
      </c>
      <c r="AO371" s="669" t="str">
        <f t="shared" si="147"/>
        <v>n/a</v>
      </c>
      <c r="AP371" s="669" t="str">
        <f t="shared" si="148"/>
        <v>n/a</v>
      </c>
      <c r="AQ371" s="669" t="str">
        <f t="shared" si="149"/>
        <v>n/a</v>
      </c>
      <c r="AR371" s="669" t="str">
        <f t="shared" si="150"/>
        <v>n/a</v>
      </c>
      <c r="AS371" s="670">
        <f t="shared" si="130"/>
        <v>31.547110424896857</v>
      </c>
      <c r="AT371" s="671">
        <f t="shared" si="131"/>
        <v>36.024761313023184</v>
      </c>
    </row>
    <row r="372" spans="1:46" ht="11.25" customHeight="1" x14ac:dyDescent="0.2">
      <c r="A372" s="519" t="s">
        <v>1273</v>
      </c>
      <c r="B372" s="507" t="s">
        <v>1274</v>
      </c>
      <c r="C372" s="497">
        <v>1.48</v>
      </c>
      <c r="D372" s="510">
        <v>1.46</v>
      </c>
      <c r="E372" s="498">
        <v>1.4</v>
      </c>
      <c r="F372" s="498">
        <v>1.24</v>
      </c>
      <c r="G372" s="498">
        <v>1.1000000000000001</v>
      </c>
      <c r="H372" s="498">
        <v>0.84</v>
      </c>
      <c r="I372" s="499"/>
      <c r="J372" s="498">
        <v>0.62</v>
      </c>
      <c r="K372" s="496">
        <v>0.47499999999999998</v>
      </c>
      <c r="L372" s="499"/>
      <c r="M372" s="503">
        <v>0.4</v>
      </c>
      <c r="N372" s="656">
        <v>0.4</v>
      </c>
      <c r="O372" s="656">
        <v>1.29</v>
      </c>
      <c r="P372" s="656">
        <v>1.06</v>
      </c>
      <c r="Q372" s="656">
        <v>0.81</v>
      </c>
      <c r="R372" s="656">
        <v>0.625</v>
      </c>
      <c r="S372" s="656">
        <v>0.40500000000000003</v>
      </c>
      <c r="T372" s="656">
        <v>0.19500000000000001</v>
      </c>
      <c r="U372" s="656">
        <v>0.13500000000000001</v>
      </c>
      <c r="V372" s="656">
        <v>0.115</v>
      </c>
      <c r="W372" s="656">
        <v>0.1</v>
      </c>
      <c r="X372" s="656">
        <v>0.09</v>
      </c>
      <c r="Y372" s="653">
        <f t="shared" si="110"/>
        <v>14.239999999999998</v>
      </c>
      <c r="Z372" s="1019">
        <f t="shared" si="132"/>
        <v>1.3698630136986356</v>
      </c>
      <c r="AA372" s="669">
        <f t="shared" si="133"/>
        <v>4.2857142857142927</v>
      </c>
      <c r="AB372" s="669">
        <f t="shared" si="134"/>
        <v>12.903225806451601</v>
      </c>
      <c r="AC372" s="669">
        <f t="shared" si="135"/>
        <v>12.72727272727272</v>
      </c>
      <c r="AD372" s="669">
        <f t="shared" si="136"/>
        <v>30.952380952380977</v>
      </c>
      <c r="AE372" s="669">
        <f t="shared" si="137"/>
        <v>35.483870967741929</v>
      </c>
      <c r="AF372" s="669">
        <f t="shared" si="138"/>
        <v>30.526315789473692</v>
      </c>
      <c r="AG372" s="669">
        <f t="shared" si="139"/>
        <v>18.749999999999979</v>
      </c>
      <c r="AH372" s="669">
        <f t="shared" si="140"/>
        <v>0</v>
      </c>
      <c r="AI372" s="669">
        <f t="shared" si="141"/>
        <v>-68.992248062015506</v>
      </c>
      <c r="AJ372" s="669">
        <f t="shared" si="142"/>
        <v>21.698113207547177</v>
      </c>
      <c r="AK372" s="669">
        <f t="shared" si="143"/>
        <v>30.864197530864203</v>
      </c>
      <c r="AL372" s="669">
        <f t="shared" si="144"/>
        <v>29.600000000000005</v>
      </c>
      <c r="AM372" s="669">
        <f t="shared" si="145"/>
        <v>54.320987654320987</v>
      </c>
      <c r="AN372" s="669">
        <f t="shared" si="146"/>
        <v>107.69230769230771</v>
      </c>
      <c r="AO372" s="669">
        <f t="shared" si="147"/>
        <v>44.444444444444443</v>
      </c>
      <c r="AP372" s="669">
        <f t="shared" si="148"/>
        <v>17.391304347826097</v>
      </c>
      <c r="AQ372" s="669">
        <f t="shared" si="149"/>
        <v>14.999999999999991</v>
      </c>
      <c r="AR372" s="669">
        <f t="shared" si="150"/>
        <v>11.111111111111116</v>
      </c>
      <c r="AS372" s="670">
        <f t="shared" si="130"/>
        <v>21.585729551007372</v>
      </c>
      <c r="AT372" s="671">
        <f t="shared" si="131"/>
        <v>32.685781965742571</v>
      </c>
    </row>
    <row r="373" spans="1:46" ht="11.25" customHeight="1" x14ac:dyDescent="0.2">
      <c r="A373" s="500" t="s">
        <v>1297</v>
      </c>
      <c r="B373" s="650" t="s">
        <v>1298</v>
      </c>
      <c r="C373" s="497">
        <v>0.46</v>
      </c>
      <c r="D373" s="655">
        <v>0.4</v>
      </c>
      <c r="E373" s="498">
        <v>0.34250000000000003</v>
      </c>
      <c r="F373" s="498">
        <v>0.27500000000000002</v>
      </c>
      <c r="G373" s="498">
        <v>0.17499999999999999</v>
      </c>
      <c r="H373" s="498">
        <v>0.14499999999999999</v>
      </c>
      <c r="I373" s="499"/>
      <c r="J373" s="498">
        <v>0.1125</v>
      </c>
      <c r="K373" s="496">
        <v>6.7000000000000004E-2</v>
      </c>
      <c r="L373" s="499"/>
      <c r="M373" s="503">
        <v>5.4539999999999998E-2</v>
      </c>
      <c r="N373" s="656">
        <v>5.4539999999999998E-2</v>
      </c>
      <c r="O373" s="652">
        <v>4.9364999999999999E-2</v>
      </c>
      <c r="P373" s="656">
        <v>5.5294999999999997E-2</v>
      </c>
      <c r="Q373" s="656">
        <v>1.052E-2</v>
      </c>
      <c r="R373" s="652">
        <v>0</v>
      </c>
      <c r="S373" s="652">
        <v>0</v>
      </c>
      <c r="T373" s="652">
        <v>0</v>
      </c>
      <c r="U373" s="652">
        <v>0</v>
      </c>
      <c r="V373" s="652">
        <v>0</v>
      </c>
      <c r="W373" s="652">
        <v>0</v>
      </c>
      <c r="X373" s="652">
        <v>0</v>
      </c>
      <c r="Y373" s="653">
        <f t="shared" si="110"/>
        <v>2.20126</v>
      </c>
      <c r="Z373" s="1019">
        <f t="shared" si="132"/>
        <v>14.999999999999991</v>
      </c>
      <c r="AA373" s="669">
        <f t="shared" si="133"/>
        <v>16.788321167883204</v>
      </c>
      <c r="AB373" s="669">
        <f t="shared" si="134"/>
        <v>24.545454545454536</v>
      </c>
      <c r="AC373" s="669">
        <f t="shared" si="135"/>
        <v>57.14285714285716</v>
      </c>
      <c r="AD373" s="669">
        <f t="shared" si="136"/>
        <v>20.68965517241379</v>
      </c>
      <c r="AE373" s="669">
        <f t="shared" si="137"/>
        <v>28.888888888888875</v>
      </c>
      <c r="AF373" s="669">
        <f t="shared" si="138"/>
        <v>67.910447761194021</v>
      </c>
      <c r="AG373" s="669">
        <f t="shared" si="139"/>
        <v>22.845617895122849</v>
      </c>
      <c r="AH373" s="669">
        <f t="shared" si="140"/>
        <v>0</v>
      </c>
      <c r="AI373" s="669">
        <f t="shared" si="141"/>
        <v>10.483135824977218</v>
      </c>
      <c r="AJ373" s="669">
        <f t="shared" si="142"/>
        <v>-10.724296952708201</v>
      </c>
      <c r="AK373" s="669">
        <f t="shared" si="143"/>
        <v>425.61787072243345</v>
      </c>
      <c r="AL373" s="669" t="str">
        <f t="shared" si="144"/>
        <v>n/a</v>
      </c>
      <c r="AM373" s="669" t="str">
        <f t="shared" si="145"/>
        <v>n/a</v>
      </c>
      <c r="AN373" s="669" t="str">
        <f t="shared" si="146"/>
        <v>n/a</v>
      </c>
      <c r="AO373" s="669" t="str">
        <f t="shared" si="147"/>
        <v>n/a</v>
      </c>
      <c r="AP373" s="669" t="str">
        <f t="shared" si="148"/>
        <v>n/a</v>
      </c>
      <c r="AQ373" s="669" t="str">
        <f t="shared" si="149"/>
        <v>n/a</v>
      </c>
      <c r="AR373" s="669" t="str">
        <f t="shared" si="150"/>
        <v>n/a</v>
      </c>
      <c r="AS373" s="670">
        <f t="shared" si="130"/>
        <v>56.598996014043074</v>
      </c>
      <c r="AT373" s="671">
        <f t="shared" si="131"/>
        <v>118.20826630686913</v>
      </c>
    </row>
    <row r="374" spans="1:46" ht="11.25" customHeight="1" x14ac:dyDescent="0.2">
      <c r="A374" s="501" t="s">
        <v>1301</v>
      </c>
      <c r="B374" s="650" t="s">
        <v>1302</v>
      </c>
      <c r="C374" s="497">
        <v>3.0550000000000002</v>
      </c>
      <c r="D374" s="655">
        <v>2.74</v>
      </c>
      <c r="E374" s="498">
        <v>2.4500000000000002</v>
      </c>
      <c r="F374" s="498">
        <v>2.1475</v>
      </c>
      <c r="G374" s="498">
        <v>1.8674999999999999</v>
      </c>
      <c r="H374" s="498">
        <v>1.68</v>
      </c>
      <c r="I374" s="499"/>
      <c r="J374" s="498">
        <v>1.5275000000000001</v>
      </c>
      <c r="K374" s="496">
        <v>1.37</v>
      </c>
      <c r="L374" s="499"/>
      <c r="M374" s="503">
        <v>1.21</v>
      </c>
      <c r="N374" s="656">
        <v>1.21</v>
      </c>
      <c r="O374" s="656">
        <v>1.1000000000000001</v>
      </c>
      <c r="P374" s="656">
        <v>1</v>
      </c>
      <c r="Q374" s="656">
        <v>0.90749999999999997</v>
      </c>
      <c r="R374" s="656">
        <v>0.82499999999999996</v>
      </c>
      <c r="S374" s="652">
        <v>0.75</v>
      </c>
      <c r="T374" s="652">
        <v>0.75</v>
      </c>
      <c r="U374" s="652">
        <v>0.75</v>
      </c>
      <c r="V374" s="652">
        <v>0.75</v>
      </c>
      <c r="W374" s="656">
        <v>0.75</v>
      </c>
      <c r="X374" s="656">
        <v>0.68</v>
      </c>
      <c r="Y374" s="653">
        <f t="shared" si="110"/>
        <v>27.520000000000003</v>
      </c>
      <c r="Z374" s="1019">
        <f t="shared" si="132"/>
        <v>11.496350364963504</v>
      </c>
      <c r="AA374" s="669">
        <f t="shared" si="133"/>
        <v>11.83673469387756</v>
      </c>
      <c r="AB374" s="669">
        <f t="shared" si="134"/>
        <v>14.086146682188595</v>
      </c>
      <c r="AC374" s="669">
        <f t="shared" si="135"/>
        <v>14.993306559571629</v>
      </c>
      <c r="AD374" s="669">
        <f t="shared" si="136"/>
        <v>11.160714285714279</v>
      </c>
      <c r="AE374" s="669">
        <f t="shared" si="137"/>
        <v>9.9836333878887018</v>
      </c>
      <c r="AF374" s="669">
        <f t="shared" si="138"/>
        <v>11.496350364963504</v>
      </c>
      <c r="AG374" s="669">
        <f t="shared" si="139"/>
        <v>13.223140495867792</v>
      </c>
      <c r="AH374" s="669">
        <f t="shared" si="140"/>
        <v>0</v>
      </c>
      <c r="AI374" s="669">
        <f t="shared" si="141"/>
        <v>9.9999999999999858</v>
      </c>
      <c r="AJ374" s="669">
        <f t="shared" si="142"/>
        <v>10.000000000000009</v>
      </c>
      <c r="AK374" s="669">
        <f t="shared" si="143"/>
        <v>10.192837465564741</v>
      </c>
      <c r="AL374" s="669">
        <f t="shared" si="144"/>
        <v>10.000000000000009</v>
      </c>
      <c r="AM374" s="669">
        <f t="shared" si="145"/>
        <v>9.9999999999999858</v>
      </c>
      <c r="AN374" s="669">
        <f t="shared" si="146"/>
        <v>0</v>
      </c>
      <c r="AO374" s="669">
        <f t="shared" si="147"/>
        <v>0</v>
      </c>
      <c r="AP374" s="669">
        <f t="shared" si="148"/>
        <v>0</v>
      </c>
      <c r="AQ374" s="669">
        <f t="shared" si="149"/>
        <v>0</v>
      </c>
      <c r="AR374" s="669">
        <f t="shared" si="150"/>
        <v>10.294117647058808</v>
      </c>
      <c r="AS374" s="670">
        <f t="shared" si="130"/>
        <v>8.3559648393504791</v>
      </c>
      <c r="AT374" s="671">
        <f t="shared" si="131"/>
        <v>5.3228391512705553</v>
      </c>
    </row>
    <row r="375" spans="1:46" ht="11.25" customHeight="1" x14ac:dyDescent="0.2">
      <c r="A375" s="500" t="s">
        <v>628</v>
      </c>
      <c r="B375" s="650" t="s">
        <v>629</v>
      </c>
      <c r="C375" s="497">
        <v>1.67</v>
      </c>
      <c r="D375" s="655">
        <v>1.2449999999999999</v>
      </c>
      <c r="E375" s="498">
        <v>1.2</v>
      </c>
      <c r="F375" s="498">
        <v>1.08</v>
      </c>
      <c r="G375" s="498">
        <v>1.04</v>
      </c>
      <c r="H375" s="498">
        <v>1</v>
      </c>
      <c r="I375" s="499"/>
      <c r="J375" s="498">
        <v>0.83333333333333337</v>
      </c>
      <c r="K375" s="496">
        <v>0.66666666666666663</v>
      </c>
      <c r="L375" s="499"/>
      <c r="M375" s="655">
        <v>0.6</v>
      </c>
      <c r="N375" s="656">
        <v>0.57499999999999996</v>
      </c>
      <c r="O375" s="656">
        <v>0.51666666666666672</v>
      </c>
      <c r="P375" s="656">
        <v>0.46250000000000002</v>
      </c>
      <c r="Q375" s="656">
        <v>0.41249999999999998</v>
      </c>
      <c r="R375" s="656">
        <v>0.375</v>
      </c>
      <c r="S375" s="656">
        <v>0.34166666666666662</v>
      </c>
      <c r="T375" s="652">
        <v>0</v>
      </c>
      <c r="U375" s="652">
        <v>0</v>
      </c>
      <c r="V375" s="652">
        <v>0</v>
      </c>
      <c r="W375" s="652">
        <v>0</v>
      </c>
      <c r="X375" s="652">
        <v>0</v>
      </c>
      <c r="Y375" s="653">
        <f t="shared" si="110"/>
        <v>12.018333333333333</v>
      </c>
      <c r="Z375" s="1019">
        <f t="shared" si="132"/>
        <v>34.136546184738961</v>
      </c>
      <c r="AA375" s="669">
        <f t="shared" si="133"/>
        <v>3.7499999999999867</v>
      </c>
      <c r="AB375" s="669">
        <f t="shared" si="134"/>
        <v>11.111111111111093</v>
      </c>
      <c r="AC375" s="669">
        <f t="shared" si="135"/>
        <v>3.8461538461538547</v>
      </c>
      <c r="AD375" s="669">
        <f t="shared" si="136"/>
        <v>4.0000000000000036</v>
      </c>
      <c r="AE375" s="669">
        <f t="shared" si="137"/>
        <v>19.999999999999996</v>
      </c>
      <c r="AF375" s="669">
        <f t="shared" si="138"/>
        <v>25.000000000000021</v>
      </c>
      <c r="AG375" s="669">
        <f t="shared" si="139"/>
        <v>11.111111111111116</v>
      </c>
      <c r="AH375" s="669">
        <f t="shared" si="140"/>
        <v>4.3478260869565188</v>
      </c>
      <c r="AI375" s="669">
        <f t="shared" si="141"/>
        <v>11.290322580645151</v>
      </c>
      <c r="AJ375" s="669">
        <f t="shared" si="142"/>
        <v>11.711711711711725</v>
      </c>
      <c r="AK375" s="669">
        <f t="shared" si="143"/>
        <v>12.121212121212132</v>
      </c>
      <c r="AL375" s="669">
        <f t="shared" si="144"/>
        <v>9.9999999999999858</v>
      </c>
      <c r="AM375" s="669">
        <f t="shared" si="145"/>
        <v>9.7560975609756184</v>
      </c>
      <c r="AN375" s="669" t="str">
        <f t="shared" si="146"/>
        <v>n/a</v>
      </c>
      <c r="AO375" s="669" t="str">
        <f t="shared" si="147"/>
        <v>n/a</v>
      </c>
      <c r="AP375" s="669" t="str">
        <f t="shared" si="148"/>
        <v>n/a</v>
      </c>
      <c r="AQ375" s="669" t="str">
        <f t="shared" si="149"/>
        <v>n/a</v>
      </c>
      <c r="AR375" s="669" t="str">
        <f t="shared" si="150"/>
        <v>n/a</v>
      </c>
      <c r="AS375" s="670">
        <f t="shared" si="130"/>
        <v>12.298720879615436</v>
      </c>
      <c r="AT375" s="671">
        <f t="shared" si="131"/>
        <v>8.7270475270618686</v>
      </c>
    </row>
    <row r="376" spans="1:46" ht="11.25" customHeight="1" x14ac:dyDescent="0.2">
      <c r="A376" s="504" t="s">
        <v>1303</v>
      </c>
      <c r="B376" s="914" t="s">
        <v>1304</v>
      </c>
      <c r="C376" s="497">
        <v>0.54</v>
      </c>
      <c r="D376" s="491">
        <v>0.5</v>
      </c>
      <c r="E376" s="498">
        <v>0.45</v>
      </c>
      <c r="F376" s="498">
        <v>0.42</v>
      </c>
      <c r="G376" s="498">
        <v>0.35</v>
      </c>
      <c r="H376" s="498">
        <v>0.25</v>
      </c>
      <c r="I376" s="499"/>
      <c r="J376" s="498">
        <v>4.9680000000000002E-2</v>
      </c>
      <c r="K376" s="654">
        <v>0</v>
      </c>
      <c r="L376" s="499"/>
      <c r="M376" s="503">
        <v>0</v>
      </c>
      <c r="N376" s="652">
        <v>2.75E-2</v>
      </c>
      <c r="O376" s="652">
        <v>0.11</v>
      </c>
      <c r="P376" s="652">
        <v>0.11</v>
      </c>
      <c r="Q376" s="652">
        <v>0.11</v>
      </c>
      <c r="R376" s="656">
        <v>0.11</v>
      </c>
      <c r="S376" s="652">
        <v>0.1</v>
      </c>
      <c r="T376" s="652">
        <v>0.1</v>
      </c>
      <c r="U376" s="656">
        <v>0.1</v>
      </c>
      <c r="V376" s="656">
        <v>3.7499999999999999E-2</v>
      </c>
      <c r="W376" s="652">
        <v>0</v>
      </c>
      <c r="X376" s="652">
        <v>0</v>
      </c>
      <c r="Y376" s="653">
        <f t="shared" si="110"/>
        <v>3.3646799999999994</v>
      </c>
      <c r="Z376" s="1019">
        <f t="shared" si="132"/>
        <v>8.0000000000000071</v>
      </c>
      <c r="AA376" s="669">
        <f t="shared" si="133"/>
        <v>11.111111111111116</v>
      </c>
      <c r="AB376" s="669">
        <f t="shared" si="134"/>
        <v>7.1428571428571397</v>
      </c>
      <c r="AC376" s="669">
        <f t="shared" si="135"/>
        <v>19.999999999999996</v>
      </c>
      <c r="AD376" s="669">
        <f t="shared" si="136"/>
        <v>39.999999999999993</v>
      </c>
      <c r="AE376" s="669">
        <f t="shared" si="137"/>
        <v>403.22061191626409</v>
      </c>
      <c r="AF376" s="669" t="str">
        <f t="shared" si="138"/>
        <v>n/a</v>
      </c>
      <c r="AG376" s="669" t="str">
        <f t="shared" si="139"/>
        <v>n/a</v>
      </c>
      <c r="AH376" s="669">
        <f t="shared" si="140"/>
        <v>-100</v>
      </c>
      <c r="AI376" s="669">
        <f t="shared" si="141"/>
        <v>-75</v>
      </c>
      <c r="AJ376" s="669">
        <f t="shared" si="142"/>
        <v>0</v>
      </c>
      <c r="AK376" s="669">
        <f t="shared" si="143"/>
        <v>0</v>
      </c>
      <c r="AL376" s="669">
        <f t="shared" si="144"/>
        <v>0</v>
      </c>
      <c r="AM376" s="669">
        <f t="shared" si="145"/>
        <v>9.9999999999999858</v>
      </c>
      <c r="AN376" s="669">
        <f t="shared" si="146"/>
        <v>0</v>
      </c>
      <c r="AO376" s="669">
        <f t="shared" si="147"/>
        <v>0</v>
      </c>
      <c r="AP376" s="669">
        <f t="shared" si="148"/>
        <v>166.66666666666669</v>
      </c>
      <c r="AQ376" s="669" t="str">
        <f t="shared" si="149"/>
        <v>n/a</v>
      </c>
      <c r="AR376" s="669" t="str">
        <f t="shared" si="150"/>
        <v>n/a</v>
      </c>
      <c r="AS376" s="670">
        <f t="shared" si="130"/>
        <v>32.742749789126599</v>
      </c>
      <c r="AT376" s="671">
        <f t="shared" si="131"/>
        <v>117.1832514525527</v>
      </c>
    </row>
    <row r="377" spans="1:46" ht="11.25" customHeight="1" x14ac:dyDescent="0.2">
      <c r="A377" s="519" t="s">
        <v>253</v>
      </c>
      <c r="B377" s="507" t="s">
        <v>254</v>
      </c>
      <c r="C377" s="497">
        <v>2.82</v>
      </c>
      <c r="D377" s="523">
        <v>2.8</v>
      </c>
      <c r="E377" s="513">
        <v>2.7749999999999999</v>
      </c>
      <c r="F377" s="512">
        <v>2.75</v>
      </c>
      <c r="G377" s="513">
        <v>2.625</v>
      </c>
      <c r="H377" s="513">
        <v>1.3</v>
      </c>
      <c r="I377" s="514"/>
      <c r="J377" s="513">
        <v>0.28000000000000003</v>
      </c>
      <c r="K377" s="509">
        <v>0.26</v>
      </c>
      <c r="L377" s="514"/>
      <c r="M377" s="529">
        <v>0.22</v>
      </c>
      <c r="N377" s="539">
        <v>0.2</v>
      </c>
      <c r="O377" s="516">
        <v>0.19</v>
      </c>
      <c r="P377" s="517">
        <v>0.18</v>
      </c>
      <c r="Q377" s="516">
        <v>0.17299999999999999</v>
      </c>
      <c r="R377" s="517">
        <v>0.16600000000000001</v>
      </c>
      <c r="S377" s="516">
        <v>0.16300000000000001</v>
      </c>
      <c r="T377" s="517">
        <v>0.16</v>
      </c>
      <c r="U377" s="516">
        <v>0.155</v>
      </c>
      <c r="V377" s="517">
        <v>0.15</v>
      </c>
      <c r="W377" s="516">
        <v>0.14499999999999999</v>
      </c>
      <c r="X377" s="517">
        <v>0.14000000000000001</v>
      </c>
      <c r="Y377" s="653">
        <f t="shared" si="110"/>
        <v>17.652000000000001</v>
      </c>
      <c r="Z377" s="1019">
        <f t="shared" si="132"/>
        <v>0.71428571428571175</v>
      </c>
      <c r="AA377" s="669">
        <f t="shared" si="133"/>
        <v>0.9009009009008917</v>
      </c>
      <c r="AB377" s="669">
        <f t="shared" si="134"/>
        <v>0.90909090909090384</v>
      </c>
      <c r="AC377" s="669">
        <f t="shared" si="135"/>
        <v>4.7619047619047672</v>
      </c>
      <c r="AD377" s="669">
        <f t="shared" si="136"/>
        <v>101.92307692307692</v>
      </c>
      <c r="AE377" s="669">
        <f t="shared" si="137"/>
        <v>364.28571428571422</v>
      </c>
      <c r="AF377" s="669">
        <f t="shared" si="138"/>
        <v>7.6923076923077094</v>
      </c>
      <c r="AG377" s="669">
        <f t="shared" si="139"/>
        <v>18.181818181818187</v>
      </c>
      <c r="AH377" s="669">
        <f t="shared" si="140"/>
        <v>9.9999999999999858</v>
      </c>
      <c r="AI377" s="669">
        <f t="shared" si="141"/>
        <v>5.2631578947368363</v>
      </c>
      <c r="AJ377" s="669">
        <f t="shared" si="142"/>
        <v>5.555555555555558</v>
      </c>
      <c r="AK377" s="669">
        <f t="shared" si="143"/>
        <v>4.0462427745664886</v>
      </c>
      <c r="AL377" s="669">
        <f t="shared" si="144"/>
        <v>4.2168674698795039</v>
      </c>
      <c r="AM377" s="669">
        <f t="shared" si="145"/>
        <v>1.8404907975460238</v>
      </c>
      <c r="AN377" s="669">
        <f t="shared" si="146"/>
        <v>1.8750000000000044</v>
      </c>
      <c r="AO377" s="669">
        <f t="shared" si="147"/>
        <v>3.2258064516129004</v>
      </c>
      <c r="AP377" s="669">
        <f t="shared" si="148"/>
        <v>3.3333333333333437</v>
      </c>
      <c r="AQ377" s="669">
        <f t="shared" si="149"/>
        <v>3.4482758620689724</v>
      </c>
      <c r="AR377" s="669">
        <f t="shared" si="150"/>
        <v>3.5714285714285587</v>
      </c>
      <c r="AS377" s="670">
        <f t="shared" si="130"/>
        <v>28.723434635780404</v>
      </c>
      <c r="AT377" s="671">
        <f t="shared" si="131"/>
        <v>84.352789544956039</v>
      </c>
    </row>
    <row r="378" spans="1:46" ht="11.25" customHeight="1" x14ac:dyDescent="0.2">
      <c r="A378" s="501" t="s">
        <v>1311</v>
      </c>
      <c r="B378" s="650" t="s">
        <v>1312</v>
      </c>
      <c r="C378" s="497">
        <v>0.55720000000000003</v>
      </c>
      <c r="D378" s="497">
        <v>0.53080000000000005</v>
      </c>
      <c r="E378" s="498">
        <v>0.49199999999999999</v>
      </c>
      <c r="F378" s="498">
        <v>0.33193600000000001</v>
      </c>
      <c r="G378" s="498">
        <v>0.28780359999999999</v>
      </c>
      <c r="H378" s="498">
        <v>0.26139960000000001</v>
      </c>
      <c r="I378" s="499"/>
      <c r="J378" s="498">
        <v>0.23763600000000001</v>
      </c>
      <c r="K378" s="496">
        <v>0.18859999999999999</v>
      </c>
      <c r="L378" s="499"/>
      <c r="M378" s="651">
        <v>0.15088000000000001</v>
      </c>
      <c r="N378" s="651">
        <v>0.15088000000000001</v>
      </c>
      <c r="O378" s="652">
        <v>0.15088000000000001</v>
      </c>
      <c r="P378" s="652">
        <v>0.15088000000000001</v>
      </c>
      <c r="Q378" s="652">
        <v>0.15088000000000001</v>
      </c>
      <c r="R378" s="652">
        <v>0.15088000000000001</v>
      </c>
      <c r="S378" s="652">
        <v>0.15088000000000001</v>
      </c>
      <c r="T378" s="652">
        <v>0.15088000000000001</v>
      </c>
      <c r="U378" s="652">
        <v>0.15088000000000001</v>
      </c>
      <c r="V378" s="652">
        <v>0.15088000000000001</v>
      </c>
      <c r="W378" s="652">
        <v>0.15088000000000001</v>
      </c>
      <c r="X378" s="656">
        <v>0.15088000000000001</v>
      </c>
      <c r="Y378" s="653">
        <f t="shared" si="110"/>
        <v>4.697935199999999</v>
      </c>
      <c r="Z378" s="1019">
        <f t="shared" si="132"/>
        <v>4.9736247174076764</v>
      </c>
      <c r="AA378" s="669">
        <f t="shared" si="133"/>
        <v>7.8861788617886397</v>
      </c>
      <c r="AB378" s="669">
        <f t="shared" si="134"/>
        <v>48.221343873517775</v>
      </c>
      <c r="AC378" s="669">
        <f t="shared" si="135"/>
        <v>15.334207077326356</v>
      </c>
      <c r="AD378" s="669">
        <f t="shared" si="136"/>
        <v>10.1010101010101</v>
      </c>
      <c r="AE378" s="669">
        <f t="shared" si="137"/>
        <v>9.9999999999999858</v>
      </c>
      <c r="AF378" s="669">
        <f t="shared" si="138"/>
        <v>26.000000000000021</v>
      </c>
      <c r="AG378" s="669">
        <f t="shared" si="139"/>
        <v>24.999999999999979</v>
      </c>
      <c r="AH378" s="669">
        <f t="shared" si="140"/>
        <v>0</v>
      </c>
      <c r="AI378" s="669">
        <f t="shared" si="141"/>
        <v>0</v>
      </c>
      <c r="AJ378" s="669">
        <f t="shared" si="142"/>
        <v>0</v>
      </c>
      <c r="AK378" s="669">
        <f t="shared" si="143"/>
        <v>0</v>
      </c>
      <c r="AL378" s="669">
        <f t="shared" si="144"/>
        <v>0</v>
      </c>
      <c r="AM378" s="669">
        <f t="shared" si="145"/>
        <v>0</v>
      </c>
      <c r="AN378" s="669">
        <f t="shared" si="146"/>
        <v>0</v>
      </c>
      <c r="AO378" s="669">
        <f t="shared" si="147"/>
        <v>0</v>
      </c>
      <c r="AP378" s="669">
        <f t="shared" si="148"/>
        <v>0</v>
      </c>
      <c r="AQ378" s="669">
        <f t="shared" si="149"/>
        <v>0</v>
      </c>
      <c r="AR378" s="669">
        <f t="shared" si="150"/>
        <v>0</v>
      </c>
      <c r="AS378" s="670">
        <f t="shared" si="130"/>
        <v>7.7640191911079226</v>
      </c>
      <c r="AT378" s="671">
        <f t="shared" si="131"/>
        <v>12.920859944271992</v>
      </c>
    </row>
    <row r="379" spans="1:46" ht="11.25" customHeight="1" x14ac:dyDescent="0.2">
      <c r="A379" s="501" t="s">
        <v>1309</v>
      </c>
      <c r="B379" s="650" t="s">
        <v>1310</v>
      </c>
      <c r="C379" s="497">
        <v>2.11</v>
      </c>
      <c r="D379" s="497">
        <v>2.0700000000000003</v>
      </c>
      <c r="E379" s="498">
        <v>2.0299999999999998</v>
      </c>
      <c r="F379" s="498">
        <v>1.99</v>
      </c>
      <c r="G379" s="498">
        <v>1.95</v>
      </c>
      <c r="H379" s="498">
        <v>1.89</v>
      </c>
      <c r="I379" s="499"/>
      <c r="J379" s="498">
        <v>1.82</v>
      </c>
      <c r="K379" s="654">
        <v>1.8</v>
      </c>
      <c r="L379" s="499"/>
      <c r="M379" s="511">
        <v>1.8</v>
      </c>
      <c r="N379" s="651">
        <v>0.77</v>
      </c>
      <c r="O379" s="656">
        <v>3.08</v>
      </c>
      <c r="P379" s="656">
        <v>3.03</v>
      </c>
      <c r="Q379" s="656">
        <v>2.94</v>
      </c>
      <c r="R379" s="656">
        <v>2.89</v>
      </c>
      <c r="S379" s="652">
        <v>2.88</v>
      </c>
      <c r="T379" s="652">
        <v>2.88</v>
      </c>
      <c r="U379" s="656">
        <v>2.86</v>
      </c>
      <c r="V379" s="656">
        <v>2.82</v>
      </c>
      <c r="W379" s="656">
        <v>2.77</v>
      </c>
      <c r="X379" s="656">
        <v>2.73</v>
      </c>
      <c r="Y379" s="653">
        <f t="shared" si="110"/>
        <v>47.110000000000007</v>
      </c>
      <c r="Z379" s="1019">
        <f t="shared" si="132"/>
        <v>1.9323671497584405</v>
      </c>
      <c r="AA379" s="669">
        <f t="shared" si="133"/>
        <v>1.9704433497537144</v>
      </c>
      <c r="AB379" s="669">
        <f t="shared" si="134"/>
        <v>2.0100502512562679</v>
      </c>
      <c r="AC379" s="669">
        <f t="shared" si="135"/>
        <v>2.051282051282044</v>
      </c>
      <c r="AD379" s="669">
        <f t="shared" si="136"/>
        <v>3.1746031746031855</v>
      </c>
      <c r="AE379" s="669">
        <f t="shared" si="137"/>
        <v>3.8461538461538325</v>
      </c>
      <c r="AF379" s="669">
        <f t="shared" si="138"/>
        <v>1.1111111111111072</v>
      </c>
      <c r="AG379" s="669">
        <f t="shared" si="139"/>
        <v>0</v>
      </c>
      <c r="AH379" s="669">
        <f t="shared" si="140"/>
        <v>133.76623376623377</v>
      </c>
      <c r="AI379" s="669">
        <f t="shared" si="141"/>
        <v>-75</v>
      </c>
      <c r="AJ379" s="669">
        <f t="shared" si="142"/>
        <v>1.650165016501659</v>
      </c>
      <c r="AK379" s="669">
        <f t="shared" si="143"/>
        <v>3.0612244897959107</v>
      </c>
      <c r="AL379" s="669">
        <f t="shared" si="144"/>
        <v>1.730103806228378</v>
      </c>
      <c r="AM379" s="669">
        <f t="shared" si="145"/>
        <v>0.34722222222223209</v>
      </c>
      <c r="AN379" s="669">
        <f t="shared" si="146"/>
        <v>0</v>
      </c>
      <c r="AO379" s="669">
        <f t="shared" si="147"/>
        <v>0.69930069930070893</v>
      </c>
      <c r="AP379" s="669">
        <f t="shared" si="148"/>
        <v>1.4184397163120588</v>
      </c>
      <c r="AQ379" s="669">
        <f t="shared" si="149"/>
        <v>1.8050541516245522</v>
      </c>
      <c r="AR379" s="669">
        <f t="shared" si="150"/>
        <v>1.46520146520146</v>
      </c>
      <c r="AS379" s="670">
        <f t="shared" si="130"/>
        <v>4.580997698281017</v>
      </c>
      <c r="AT379" s="671">
        <f t="shared" si="131"/>
        <v>35.889308490831155</v>
      </c>
    </row>
    <row r="380" spans="1:46" ht="11.25" customHeight="1" x14ac:dyDescent="0.2">
      <c r="A380" s="500" t="s">
        <v>1293</v>
      </c>
      <c r="B380" s="650" t="s">
        <v>1294</v>
      </c>
      <c r="C380" s="497">
        <v>0.8</v>
      </c>
      <c r="D380" s="497">
        <v>0.72</v>
      </c>
      <c r="E380" s="498">
        <v>0.68</v>
      </c>
      <c r="F380" s="498">
        <v>0.64</v>
      </c>
      <c r="G380" s="498">
        <v>0.61</v>
      </c>
      <c r="H380" s="498">
        <v>0.53749999999999998</v>
      </c>
      <c r="I380" s="499"/>
      <c r="J380" s="498">
        <v>0.5</v>
      </c>
      <c r="K380" s="496">
        <v>0.44</v>
      </c>
      <c r="L380" s="499"/>
      <c r="M380" s="651">
        <v>0.41</v>
      </c>
      <c r="N380" s="651">
        <v>0.41</v>
      </c>
      <c r="O380" s="652">
        <v>0.4607</v>
      </c>
      <c r="P380" s="656">
        <v>0.6129</v>
      </c>
      <c r="Q380" s="656">
        <v>0.60760000000000003</v>
      </c>
      <c r="R380" s="656">
        <v>0.60350000000000004</v>
      </c>
      <c r="S380" s="656">
        <v>0.58599999999999997</v>
      </c>
      <c r="T380" s="656">
        <v>0.5484</v>
      </c>
      <c r="U380" s="656">
        <v>0.54659999999999997</v>
      </c>
      <c r="V380" s="656">
        <v>0.4516</v>
      </c>
      <c r="W380" s="656">
        <v>0.43009999999999998</v>
      </c>
      <c r="X380" s="656">
        <v>0.4194</v>
      </c>
      <c r="Y380" s="653">
        <f t="shared" si="110"/>
        <v>11.014300000000002</v>
      </c>
      <c r="Z380" s="1019">
        <f t="shared" si="132"/>
        <v>11.111111111111116</v>
      </c>
      <c r="AA380" s="669">
        <f t="shared" si="133"/>
        <v>5.8823529411764497</v>
      </c>
      <c r="AB380" s="669">
        <f t="shared" si="134"/>
        <v>6.25</v>
      </c>
      <c r="AC380" s="669">
        <f t="shared" si="135"/>
        <v>4.9180327868852514</v>
      </c>
      <c r="AD380" s="669">
        <f t="shared" si="136"/>
        <v>13.488372093023248</v>
      </c>
      <c r="AE380" s="669">
        <f t="shared" si="137"/>
        <v>7.4999999999999956</v>
      </c>
      <c r="AF380" s="669">
        <f t="shared" si="138"/>
        <v>13.636363636363647</v>
      </c>
      <c r="AG380" s="669">
        <f t="shared" si="139"/>
        <v>7.3170731707317138</v>
      </c>
      <c r="AH380" s="669">
        <f t="shared" si="140"/>
        <v>0</v>
      </c>
      <c r="AI380" s="669">
        <f t="shared" si="141"/>
        <v>-11.004992402865209</v>
      </c>
      <c r="AJ380" s="669">
        <f t="shared" si="142"/>
        <v>-24.832762277696197</v>
      </c>
      <c r="AK380" s="669">
        <f t="shared" si="143"/>
        <v>0.87228439763000765</v>
      </c>
      <c r="AL380" s="669">
        <f t="shared" si="144"/>
        <v>0.67937033968517024</v>
      </c>
      <c r="AM380" s="669">
        <f t="shared" si="145"/>
        <v>2.9863481228669109</v>
      </c>
      <c r="AN380" s="669">
        <f t="shared" si="146"/>
        <v>6.8563092633114442</v>
      </c>
      <c r="AO380" s="669">
        <f t="shared" si="147"/>
        <v>0.3293084522502765</v>
      </c>
      <c r="AP380" s="669">
        <f t="shared" si="148"/>
        <v>21.03631532329495</v>
      </c>
      <c r="AQ380" s="669">
        <f t="shared" si="149"/>
        <v>4.9988374796559043</v>
      </c>
      <c r="AR380" s="669">
        <f t="shared" si="150"/>
        <v>2.5512637100619795</v>
      </c>
      <c r="AS380" s="670">
        <f t="shared" si="130"/>
        <v>3.9250309551308753</v>
      </c>
      <c r="AT380" s="671">
        <f t="shared" si="131"/>
        <v>9.6474838996136203</v>
      </c>
    </row>
    <row r="381" spans="1:46" ht="11.25" customHeight="1" x14ac:dyDescent="0.2">
      <c r="A381" s="504" t="s">
        <v>255</v>
      </c>
      <c r="B381" s="914" t="s">
        <v>256</v>
      </c>
      <c r="C381" s="497">
        <v>0.75</v>
      </c>
      <c r="D381" s="497">
        <v>0.68</v>
      </c>
      <c r="E381" s="487">
        <v>0.57999999999999996</v>
      </c>
      <c r="F381" s="487">
        <v>0.5</v>
      </c>
      <c r="G381" s="487">
        <v>0.4</v>
      </c>
      <c r="H381" s="487">
        <v>0.34</v>
      </c>
      <c r="I381" s="488"/>
      <c r="J381" s="487">
        <v>0.3</v>
      </c>
      <c r="K381" s="485">
        <v>0.255</v>
      </c>
      <c r="L381" s="488"/>
      <c r="M381" s="530">
        <v>0.21</v>
      </c>
      <c r="N381" s="530">
        <v>0.19</v>
      </c>
      <c r="O381" s="493">
        <v>0.185</v>
      </c>
      <c r="P381" s="493">
        <v>0.15</v>
      </c>
      <c r="Q381" s="493">
        <v>0.14000000000000001</v>
      </c>
      <c r="R381" s="493">
        <v>0.13</v>
      </c>
      <c r="S381" s="493">
        <v>0.1125</v>
      </c>
      <c r="T381" s="493">
        <v>0.105</v>
      </c>
      <c r="U381" s="493">
        <v>9.7500000000000003E-2</v>
      </c>
      <c r="V381" s="493">
        <v>9.2499999999999999E-2</v>
      </c>
      <c r="W381" s="493">
        <v>8.7499999999999994E-2</v>
      </c>
      <c r="X381" s="493">
        <v>8.2500000000000004E-2</v>
      </c>
      <c r="Y381" s="653">
        <f t="shared" si="110"/>
        <v>5.3875000000000002</v>
      </c>
      <c r="Z381" s="1019">
        <f t="shared" si="132"/>
        <v>10.294117647058808</v>
      </c>
      <c r="AA381" s="669">
        <f t="shared" si="133"/>
        <v>17.24137931034484</v>
      </c>
      <c r="AB381" s="669">
        <f t="shared" si="134"/>
        <v>15.999999999999993</v>
      </c>
      <c r="AC381" s="669">
        <f t="shared" si="135"/>
        <v>25</v>
      </c>
      <c r="AD381" s="669">
        <f t="shared" si="136"/>
        <v>17.647058823529417</v>
      </c>
      <c r="AE381" s="669">
        <f t="shared" si="137"/>
        <v>13.333333333333353</v>
      </c>
      <c r="AF381" s="669">
        <f t="shared" si="138"/>
        <v>17.647058823529417</v>
      </c>
      <c r="AG381" s="669">
        <f t="shared" si="139"/>
        <v>21.428571428571441</v>
      </c>
      <c r="AH381" s="669">
        <f t="shared" si="140"/>
        <v>10.526315789473673</v>
      </c>
      <c r="AI381" s="669">
        <f t="shared" si="141"/>
        <v>2.7027027027026973</v>
      </c>
      <c r="AJ381" s="669">
        <f t="shared" si="142"/>
        <v>23.333333333333339</v>
      </c>
      <c r="AK381" s="669">
        <f t="shared" si="143"/>
        <v>7.1428571428571397</v>
      </c>
      <c r="AL381" s="669">
        <f t="shared" si="144"/>
        <v>7.6923076923077094</v>
      </c>
      <c r="AM381" s="669">
        <f t="shared" si="145"/>
        <v>15.555555555555568</v>
      </c>
      <c r="AN381" s="669">
        <f t="shared" si="146"/>
        <v>7.1428571428571397</v>
      </c>
      <c r="AO381" s="669">
        <f t="shared" si="147"/>
        <v>7.6923076923076872</v>
      </c>
      <c r="AP381" s="669">
        <f t="shared" si="148"/>
        <v>5.4054054054054168</v>
      </c>
      <c r="AQ381" s="669">
        <f t="shared" si="149"/>
        <v>5.7142857142857162</v>
      </c>
      <c r="AR381" s="669">
        <f t="shared" si="150"/>
        <v>6.0606060606060552</v>
      </c>
      <c r="AS381" s="670">
        <f t="shared" si="130"/>
        <v>12.503160715687338</v>
      </c>
      <c r="AT381" s="671">
        <f t="shared" si="131"/>
        <v>6.6553880248407831</v>
      </c>
    </row>
    <row r="382" spans="1:46" ht="11.25" customHeight="1" x14ac:dyDescent="0.2">
      <c r="A382" s="657" t="s">
        <v>608</v>
      </c>
      <c r="B382" s="507" t="s">
        <v>609</v>
      </c>
      <c r="C382" s="497">
        <v>2.5099999999999998</v>
      </c>
      <c r="D382" s="510">
        <v>2.2000000000000002</v>
      </c>
      <c r="E382" s="498">
        <v>2.06</v>
      </c>
      <c r="F382" s="498">
        <v>1.94</v>
      </c>
      <c r="G382" s="498">
        <v>1.78</v>
      </c>
      <c r="H382" s="498">
        <v>1.58</v>
      </c>
      <c r="I382" s="499"/>
      <c r="J382" s="498">
        <v>1.4</v>
      </c>
      <c r="K382" s="496">
        <v>1.06</v>
      </c>
      <c r="L382" s="499"/>
      <c r="M382" s="655">
        <v>0.94</v>
      </c>
      <c r="N382" s="511">
        <v>0.84</v>
      </c>
      <c r="O382" s="656">
        <v>0.7</v>
      </c>
      <c r="P382" s="656">
        <v>0.52</v>
      </c>
      <c r="Q382" s="656">
        <v>0.38</v>
      </c>
      <c r="R382" s="656">
        <v>0.28000000000000003</v>
      </c>
      <c r="S382" s="656">
        <v>0.22</v>
      </c>
      <c r="T382" s="656">
        <v>0.18</v>
      </c>
      <c r="U382" s="656">
        <v>0.13</v>
      </c>
      <c r="V382" s="652">
        <v>0.1</v>
      </c>
      <c r="W382" s="652">
        <v>0.1</v>
      </c>
      <c r="X382" s="652">
        <v>0.38500000000000001</v>
      </c>
      <c r="Y382" s="653">
        <f t="shared" si="110"/>
        <v>19.305</v>
      </c>
      <c r="Z382" s="1019">
        <f t="shared" si="132"/>
        <v>14.090909090909065</v>
      </c>
      <c r="AA382" s="669">
        <f t="shared" si="133"/>
        <v>6.7961165048543659</v>
      </c>
      <c r="AB382" s="669">
        <f t="shared" si="134"/>
        <v>6.1855670103092786</v>
      </c>
      <c r="AC382" s="669">
        <f t="shared" si="135"/>
        <v>8.9887640449438209</v>
      </c>
      <c r="AD382" s="669">
        <f t="shared" si="136"/>
        <v>12.658227848101266</v>
      </c>
      <c r="AE382" s="669">
        <f t="shared" si="137"/>
        <v>12.857142857142879</v>
      </c>
      <c r="AF382" s="669">
        <f t="shared" si="138"/>
        <v>32.075471698113198</v>
      </c>
      <c r="AG382" s="669">
        <f t="shared" si="139"/>
        <v>12.765957446808528</v>
      </c>
      <c r="AH382" s="669">
        <f t="shared" si="140"/>
        <v>11.904761904761907</v>
      </c>
      <c r="AI382" s="669">
        <f t="shared" si="141"/>
        <v>19.999999999999996</v>
      </c>
      <c r="AJ382" s="669">
        <f t="shared" si="142"/>
        <v>34.615384615384606</v>
      </c>
      <c r="AK382" s="669">
        <f t="shared" si="143"/>
        <v>36.842105263157897</v>
      </c>
      <c r="AL382" s="669">
        <f t="shared" si="144"/>
        <v>35.714285714285701</v>
      </c>
      <c r="AM382" s="669">
        <f t="shared" si="145"/>
        <v>27.272727272727295</v>
      </c>
      <c r="AN382" s="669">
        <f t="shared" si="146"/>
        <v>22.222222222222232</v>
      </c>
      <c r="AO382" s="669">
        <f t="shared" si="147"/>
        <v>38.46153846153846</v>
      </c>
      <c r="AP382" s="669">
        <f t="shared" si="148"/>
        <v>30.000000000000004</v>
      </c>
      <c r="AQ382" s="669">
        <f t="shared" si="149"/>
        <v>0</v>
      </c>
      <c r="AR382" s="669">
        <f t="shared" si="150"/>
        <v>-74.025974025974023</v>
      </c>
      <c r="AS382" s="670">
        <f t="shared" si="130"/>
        <v>15.232905680488761</v>
      </c>
      <c r="AT382" s="671">
        <f t="shared" si="131"/>
        <v>24.655310751882144</v>
      </c>
    </row>
    <row r="383" spans="1:46" ht="11.25" customHeight="1" x14ac:dyDescent="0.2">
      <c r="A383" s="500" t="s">
        <v>1291</v>
      </c>
      <c r="B383" s="650" t="s">
        <v>1292</v>
      </c>
      <c r="C383" s="497">
        <v>2.7559999999999998</v>
      </c>
      <c r="D383" s="655">
        <v>2.548</v>
      </c>
      <c r="E383" s="498">
        <v>2.4020000000000001</v>
      </c>
      <c r="F383" s="498">
        <v>2.2359999999999998</v>
      </c>
      <c r="G383" s="498">
        <v>2.04</v>
      </c>
      <c r="H383" s="498">
        <v>1.81</v>
      </c>
      <c r="I383" s="499"/>
      <c r="J383" s="498">
        <v>1.56</v>
      </c>
      <c r="K383" s="496">
        <v>1.38</v>
      </c>
      <c r="L383" s="499"/>
      <c r="M383" s="511">
        <v>1.28</v>
      </c>
      <c r="N383" s="651">
        <v>1.19</v>
      </c>
      <c r="O383" s="656">
        <v>1.19</v>
      </c>
      <c r="P383" s="656">
        <v>1.135</v>
      </c>
      <c r="Q383" s="656">
        <v>1.03</v>
      </c>
      <c r="R383" s="656">
        <v>0.93</v>
      </c>
      <c r="S383" s="656">
        <v>0.83499999999999996</v>
      </c>
      <c r="T383" s="656">
        <v>0.72260000000000002</v>
      </c>
      <c r="U383" s="656">
        <v>0.63019999999999998</v>
      </c>
      <c r="V383" s="656">
        <v>0.58260000000000001</v>
      </c>
      <c r="W383" s="656">
        <v>0.54</v>
      </c>
      <c r="X383" s="656">
        <v>0.5</v>
      </c>
      <c r="Y383" s="653">
        <f t="shared" si="110"/>
        <v>27.297400000000003</v>
      </c>
      <c r="Z383" s="1019">
        <f t="shared" si="132"/>
        <v>8.1632653061224367</v>
      </c>
      <c r="AA383" s="669">
        <f t="shared" si="133"/>
        <v>6.0782681099084135</v>
      </c>
      <c r="AB383" s="669">
        <f t="shared" si="134"/>
        <v>7.4239713774597593</v>
      </c>
      <c r="AC383" s="669">
        <f t="shared" si="135"/>
        <v>9.6078431372548891</v>
      </c>
      <c r="AD383" s="669">
        <f t="shared" si="136"/>
        <v>12.707182320441991</v>
      </c>
      <c r="AE383" s="669">
        <f t="shared" si="137"/>
        <v>16.025641025641036</v>
      </c>
      <c r="AF383" s="669">
        <f t="shared" si="138"/>
        <v>13.043478260869579</v>
      </c>
      <c r="AG383" s="669">
        <f t="shared" si="139"/>
        <v>7.8125</v>
      </c>
      <c r="AH383" s="669">
        <f t="shared" si="140"/>
        <v>7.5630252100840512</v>
      </c>
      <c r="AI383" s="669">
        <f t="shared" si="141"/>
        <v>0</v>
      </c>
      <c r="AJ383" s="669">
        <f t="shared" si="142"/>
        <v>4.8458149779735615</v>
      </c>
      <c r="AK383" s="669">
        <f t="shared" si="143"/>
        <v>10.194174757281548</v>
      </c>
      <c r="AL383" s="669">
        <f t="shared" si="144"/>
        <v>10.752688172043001</v>
      </c>
      <c r="AM383" s="669">
        <f t="shared" si="145"/>
        <v>11.377245508982048</v>
      </c>
      <c r="AN383" s="669">
        <f t="shared" si="146"/>
        <v>15.55494049266537</v>
      </c>
      <c r="AO383" s="669">
        <f t="shared" si="147"/>
        <v>14.662012059663599</v>
      </c>
      <c r="AP383" s="669">
        <f t="shared" si="148"/>
        <v>8.1702711980775824</v>
      </c>
      <c r="AQ383" s="669">
        <f t="shared" si="149"/>
        <v>7.8888888888888786</v>
      </c>
      <c r="AR383" s="669">
        <f t="shared" si="150"/>
        <v>8.0000000000000071</v>
      </c>
      <c r="AS383" s="670">
        <f t="shared" si="130"/>
        <v>9.4669058317556711</v>
      </c>
      <c r="AT383" s="671">
        <f t="shared" si="131"/>
        <v>3.9245008546388758</v>
      </c>
    </row>
    <row r="384" spans="1:46" ht="11.25" customHeight="1" x14ac:dyDescent="0.2">
      <c r="A384" s="484" t="s">
        <v>1279</v>
      </c>
      <c r="B384" s="650" t="s">
        <v>1280</v>
      </c>
      <c r="C384" s="497">
        <v>1.2250000000000001</v>
      </c>
      <c r="D384" s="655">
        <v>1.2049999999999998</v>
      </c>
      <c r="E384" s="498">
        <v>1.1850000000000001</v>
      </c>
      <c r="F384" s="498">
        <v>1.165</v>
      </c>
      <c r="G384" s="498">
        <v>1.1525000000000001</v>
      </c>
      <c r="H384" s="498">
        <v>1.1499999999999999</v>
      </c>
      <c r="I384" s="499"/>
      <c r="J384" s="498">
        <v>0.38328000000000001</v>
      </c>
      <c r="K384" s="654">
        <v>0</v>
      </c>
      <c r="L384" s="499"/>
      <c r="M384" s="651">
        <v>0</v>
      </c>
      <c r="N384" s="651">
        <v>0</v>
      </c>
      <c r="O384" s="652">
        <v>0</v>
      </c>
      <c r="P384" s="652">
        <v>0</v>
      </c>
      <c r="Q384" s="652">
        <v>0</v>
      </c>
      <c r="R384" s="652">
        <v>0</v>
      </c>
      <c r="S384" s="652">
        <v>0</v>
      </c>
      <c r="T384" s="652">
        <v>0</v>
      </c>
      <c r="U384" s="652">
        <v>0</v>
      </c>
      <c r="V384" s="652">
        <v>0</v>
      </c>
      <c r="W384" s="652">
        <v>0</v>
      </c>
      <c r="X384" s="652">
        <v>0</v>
      </c>
      <c r="Y384" s="653">
        <f t="shared" si="110"/>
        <v>7.4657799999999996</v>
      </c>
      <c r="Z384" s="1019">
        <f t="shared" si="132"/>
        <v>1.6597510373444146</v>
      </c>
      <c r="AA384" s="669">
        <f t="shared" si="133"/>
        <v>1.6877637130801482</v>
      </c>
      <c r="AB384" s="669">
        <f t="shared" si="134"/>
        <v>1.7167381974249052</v>
      </c>
      <c r="AC384" s="669">
        <f t="shared" si="135"/>
        <v>1.0845986984815648</v>
      </c>
      <c r="AD384" s="669">
        <f t="shared" si="136"/>
        <v>0.21739130434783593</v>
      </c>
      <c r="AE384" s="669">
        <f t="shared" si="137"/>
        <v>200.04174493842618</v>
      </c>
      <c r="AF384" s="669" t="str">
        <f t="shared" si="138"/>
        <v>n/a</v>
      </c>
      <c r="AG384" s="669" t="str">
        <f t="shared" si="139"/>
        <v>n/a</v>
      </c>
      <c r="AH384" s="669" t="str">
        <f t="shared" si="140"/>
        <v>n/a</v>
      </c>
      <c r="AI384" s="669" t="str">
        <f t="shared" si="141"/>
        <v>n/a</v>
      </c>
      <c r="AJ384" s="669" t="str">
        <f t="shared" si="142"/>
        <v>n/a</v>
      </c>
      <c r="AK384" s="669" t="str">
        <f t="shared" si="143"/>
        <v>n/a</v>
      </c>
      <c r="AL384" s="669" t="str">
        <f t="shared" si="144"/>
        <v>n/a</v>
      </c>
      <c r="AM384" s="669" t="str">
        <f t="shared" si="145"/>
        <v>n/a</v>
      </c>
      <c r="AN384" s="669" t="str">
        <f t="shared" si="146"/>
        <v>n/a</v>
      </c>
      <c r="AO384" s="669" t="str">
        <f t="shared" si="147"/>
        <v>n/a</v>
      </c>
      <c r="AP384" s="669" t="str">
        <f t="shared" si="148"/>
        <v>n/a</v>
      </c>
      <c r="AQ384" s="669" t="str">
        <f t="shared" si="149"/>
        <v>n/a</v>
      </c>
      <c r="AR384" s="669" t="str">
        <f t="shared" si="150"/>
        <v>n/a</v>
      </c>
      <c r="AS384" s="670">
        <f t="shared" si="130"/>
        <v>34.401331314850843</v>
      </c>
      <c r="AT384" s="671">
        <f t="shared" si="131"/>
        <v>81.148954723788208</v>
      </c>
    </row>
    <row r="385" spans="1:46" ht="11.25" customHeight="1" x14ac:dyDescent="0.2">
      <c r="A385" s="480" t="s">
        <v>1285</v>
      </c>
      <c r="B385" s="914" t="s">
        <v>1286</v>
      </c>
      <c r="C385" s="497">
        <v>0.44</v>
      </c>
      <c r="D385" s="491">
        <v>0.4</v>
      </c>
      <c r="E385" s="498">
        <v>0.36</v>
      </c>
      <c r="F385" s="498">
        <v>0.32</v>
      </c>
      <c r="G385" s="498">
        <v>0.18</v>
      </c>
      <c r="H385" s="498">
        <v>0.06</v>
      </c>
      <c r="I385" s="499"/>
      <c r="J385" s="502">
        <v>0</v>
      </c>
      <c r="K385" s="654">
        <v>0</v>
      </c>
      <c r="L385" s="499"/>
      <c r="M385" s="651">
        <v>0</v>
      </c>
      <c r="N385" s="651">
        <v>0.02</v>
      </c>
      <c r="O385" s="656">
        <v>0.32</v>
      </c>
      <c r="P385" s="656">
        <v>0.26</v>
      </c>
      <c r="Q385" s="656">
        <v>0.2</v>
      </c>
      <c r="R385" s="656">
        <v>1E-3</v>
      </c>
      <c r="S385" s="652">
        <v>0</v>
      </c>
      <c r="T385" s="652">
        <v>0</v>
      </c>
      <c r="U385" s="652">
        <v>0</v>
      </c>
      <c r="V385" s="652">
        <v>0</v>
      </c>
      <c r="W385" s="652">
        <v>0</v>
      </c>
      <c r="X385" s="652">
        <v>0</v>
      </c>
      <c r="Y385" s="653">
        <f t="shared" si="110"/>
        <v>2.5610000000000004</v>
      </c>
      <c r="Z385" s="1019">
        <f t="shared" si="132"/>
        <v>9.9999999999999858</v>
      </c>
      <c r="AA385" s="669">
        <f t="shared" si="133"/>
        <v>11.111111111111116</v>
      </c>
      <c r="AB385" s="669">
        <f t="shared" si="134"/>
        <v>12.5</v>
      </c>
      <c r="AC385" s="669">
        <f t="shared" si="135"/>
        <v>77.777777777777786</v>
      </c>
      <c r="AD385" s="669">
        <f t="shared" si="136"/>
        <v>200</v>
      </c>
      <c r="AE385" s="669" t="str">
        <f t="shared" si="137"/>
        <v>n/a</v>
      </c>
      <c r="AF385" s="669" t="str">
        <f t="shared" si="138"/>
        <v>n/a</v>
      </c>
      <c r="AG385" s="669" t="str">
        <f t="shared" si="139"/>
        <v>n/a</v>
      </c>
      <c r="AH385" s="669">
        <f t="shared" si="140"/>
        <v>-100</v>
      </c>
      <c r="AI385" s="669">
        <f t="shared" si="141"/>
        <v>-93.75</v>
      </c>
      <c r="AJ385" s="669">
        <f t="shared" si="142"/>
        <v>23.076923076923084</v>
      </c>
      <c r="AK385" s="669">
        <f t="shared" si="143"/>
        <v>30.000000000000004</v>
      </c>
      <c r="AL385" s="669">
        <f t="shared" si="144"/>
        <v>19900</v>
      </c>
      <c r="AM385" s="669" t="str">
        <f t="shared" si="145"/>
        <v>n/a</v>
      </c>
      <c r="AN385" s="669" t="str">
        <f t="shared" si="146"/>
        <v>n/a</v>
      </c>
      <c r="AO385" s="669" t="str">
        <f t="shared" si="147"/>
        <v>n/a</v>
      </c>
      <c r="AP385" s="669" t="str">
        <f t="shared" si="148"/>
        <v>n/a</v>
      </c>
      <c r="AQ385" s="669" t="str">
        <f t="shared" si="149"/>
        <v>n/a</v>
      </c>
      <c r="AR385" s="669" t="str">
        <f t="shared" si="150"/>
        <v>n/a</v>
      </c>
      <c r="AS385" s="670">
        <f t="shared" si="130"/>
        <v>2007.0715811965813</v>
      </c>
      <c r="AT385" s="671">
        <f t="shared" si="131"/>
        <v>6287.4945317044067</v>
      </c>
    </row>
    <row r="386" spans="1:46" ht="11.25" customHeight="1" x14ac:dyDescent="0.2">
      <c r="A386" s="657" t="s">
        <v>630</v>
      </c>
      <c r="B386" s="506" t="s">
        <v>631</v>
      </c>
      <c r="C386" s="497">
        <v>3.15</v>
      </c>
      <c r="D386" s="497">
        <v>2.8699999999999997</v>
      </c>
      <c r="E386" s="513">
        <v>2.59</v>
      </c>
      <c r="F386" s="513">
        <v>2.2400000000000002</v>
      </c>
      <c r="G386" s="513">
        <v>2.06</v>
      </c>
      <c r="H386" s="513">
        <v>1.85</v>
      </c>
      <c r="I386" s="514"/>
      <c r="J386" s="513">
        <v>1.68</v>
      </c>
      <c r="K386" s="509">
        <v>1.52</v>
      </c>
      <c r="L386" s="514"/>
      <c r="M386" s="529">
        <v>1.44</v>
      </c>
      <c r="N386" s="539">
        <v>1.4</v>
      </c>
      <c r="O386" s="516">
        <v>1.36</v>
      </c>
      <c r="P386" s="517">
        <v>1.32</v>
      </c>
      <c r="Q386" s="517">
        <v>1.32</v>
      </c>
      <c r="R386" s="517">
        <v>1.32</v>
      </c>
      <c r="S386" s="517">
        <v>1.32</v>
      </c>
      <c r="T386" s="517">
        <v>1.32</v>
      </c>
      <c r="U386" s="517">
        <v>1.32</v>
      </c>
      <c r="V386" s="517">
        <v>1.32</v>
      </c>
      <c r="W386" s="516">
        <v>1.3</v>
      </c>
      <c r="X386" s="516">
        <v>1.26</v>
      </c>
      <c r="Y386" s="653">
        <f t="shared" si="110"/>
        <v>33.96</v>
      </c>
      <c r="Z386" s="1019">
        <f t="shared" si="132"/>
        <v>9.7560975609756184</v>
      </c>
      <c r="AA386" s="669">
        <f t="shared" si="133"/>
        <v>10.810810810810811</v>
      </c>
      <c r="AB386" s="669">
        <f t="shared" si="134"/>
        <v>15.624999999999979</v>
      </c>
      <c r="AC386" s="669">
        <f t="shared" si="135"/>
        <v>8.7378640776699221</v>
      </c>
      <c r="AD386" s="669">
        <f t="shared" si="136"/>
        <v>11.351351351351347</v>
      </c>
      <c r="AE386" s="669">
        <f t="shared" si="137"/>
        <v>10.119047619047628</v>
      </c>
      <c r="AF386" s="669">
        <f t="shared" si="138"/>
        <v>10.526315789473673</v>
      </c>
      <c r="AG386" s="669">
        <f t="shared" si="139"/>
        <v>5.555555555555558</v>
      </c>
      <c r="AH386" s="669">
        <f t="shared" si="140"/>
        <v>2.8571428571428692</v>
      </c>
      <c r="AI386" s="669">
        <f t="shared" si="141"/>
        <v>2.9411764705882248</v>
      </c>
      <c r="AJ386" s="669">
        <f t="shared" si="142"/>
        <v>3.0303030303030276</v>
      </c>
      <c r="AK386" s="669">
        <f t="shared" si="143"/>
        <v>0</v>
      </c>
      <c r="AL386" s="669">
        <f t="shared" si="144"/>
        <v>0</v>
      </c>
      <c r="AM386" s="669">
        <f t="shared" si="145"/>
        <v>0</v>
      </c>
      <c r="AN386" s="669">
        <f t="shared" si="146"/>
        <v>0</v>
      </c>
      <c r="AO386" s="669">
        <f t="shared" si="147"/>
        <v>0</v>
      </c>
      <c r="AP386" s="669">
        <f t="shared" si="148"/>
        <v>0</v>
      </c>
      <c r="AQ386" s="669">
        <f t="shared" si="149"/>
        <v>1.538461538461533</v>
      </c>
      <c r="AR386" s="669">
        <f t="shared" si="150"/>
        <v>3.1746031746031855</v>
      </c>
      <c r="AS386" s="670">
        <f t="shared" si="130"/>
        <v>5.0538805176833366</v>
      </c>
      <c r="AT386" s="671">
        <f t="shared" si="131"/>
        <v>5.0476112065021415</v>
      </c>
    </row>
    <row r="387" spans="1:46" ht="11.25" customHeight="1" x14ac:dyDescent="0.2">
      <c r="A387" s="500" t="s">
        <v>1313</v>
      </c>
      <c r="B387" s="650" t="s">
        <v>1314</v>
      </c>
      <c r="C387" s="497">
        <v>1.9</v>
      </c>
      <c r="D387" s="497">
        <v>1.4900000000000002</v>
      </c>
      <c r="E387" s="502">
        <v>1.1599999999999999</v>
      </c>
      <c r="F387" s="498">
        <v>1.1399999999999999</v>
      </c>
      <c r="G387" s="498">
        <v>1.1000000000000001</v>
      </c>
      <c r="H387" s="498">
        <v>1.06</v>
      </c>
      <c r="I387" s="499"/>
      <c r="J387" s="498">
        <v>1.02</v>
      </c>
      <c r="K387" s="496">
        <v>0.5</v>
      </c>
      <c r="L387" s="499"/>
      <c r="M387" s="651">
        <v>0</v>
      </c>
      <c r="N387" s="651">
        <v>0</v>
      </c>
      <c r="O387" s="652">
        <v>0</v>
      </c>
      <c r="P387" s="652">
        <v>0</v>
      </c>
      <c r="Q387" s="652">
        <v>0</v>
      </c>
      <c r="R387" s="652">
        <v>0</v>
      </c>
      <c r="S387" s="652">
        <v>0</v>
      </c>
      <c r="T387" s="652">
        <v>0</v>
      </c>
      <c r="U387" s="652">
        <v>0</v>
      </c>
      <c r="V387" s="652">
        <v>0</v>
      </c>
      <c r="W387" s="652">
        <v>0</v>
      </c>
      <c r="X387" s="652">
        <v>0</v>
      </c>
      <c r="Y387" s="653">
        <f t="shared" si="110"/>
        <v>9.3699999999999992</v>
      </c>
      <c r="Z387" s="1019">
        <f t="shared" si="132"/>
        <v>27.516778523489904</v>
      </c>
      <c r="AA387" s="669">
        <f t="shared" si="133"/>
        <v>28.448275862068996</v>
      </c>
      <c r="AB387" s="669">
        <f t="shared" si="134"/>
        <v>1.7543859649122862</v>
      </c>
      <c r="AC387" s="669">
        <f t="shared" si="135"/>
        <v>3.6363636363636154</v>
      </c>
      <c r="AD387" s="669">
        <f t="shared" si="136"/>
        <v>3.7735849056603765</v>
      </c>
      <c r="AE387" s="669">
        <f t="shared" si="137"/>
        <v>3.9215686274509887</v>
      </c>
      <c r="AF387" s="669">
        <f t="shared" si="138"/>
        <v>104</v>
      </c>
      <c r="AG387" s="669" t="str">
        <f t="shared" si="139"/>
        <v>n/a</v>
      </c>
      <c r="AH387" s="669" t="str">
        <f t="shared" si="140"/>
        <v>n/a</v>
      </c>
      <c r="AI387" s="669" t="str">
        <f t="shared" si="141"/>
        <v>n/a</v>
      </c>
      <c r="AJ387" s="669" t="str">
        <f t="shared" si="142"/>
        <v>n/a</v>
      </c>
      <c r="AK387" s="669" t="str">
        <f t="shared" si="143"/>
        <v>n/a</v>
      </c>
      <c r="AL387" s="669" t="str">
        <f t="shared" si="144"/>
        <v>n/a</v>
      </c>
      <c r="AM387" s="669" t="str">
        <f t="shared" si="145"/>
        <v>n/a</v>
      </c>
      <c r="AN387" s="669" t="str">
        <f t="shared" si="146"/>
        <v>n/a</v>
      </c>
      <c r="AO387" s="669" t="str">
        <f t="shared" si="147"/>
        <v>n/a</v>
      </c>
      <c r="AP387" s="669" t="str">
        <f t="shared" si="148"/>
        <v>n/a</v>
      </c>
      <c r="AQ387" s="669" t="str">
        <f t="shared" si="149"/>
        <v>n/a</v>
      </c>
      <c r="AR387" s="669" t="str">
        <f t="shared" si="150"/>
        <v>n/a</v>
      </c>
      <c r="AS387" s="670">
        <f t="shared" si="130"/>
        <v>24.721565359992308</v>
      </c>
      <c r="AT387" s="671">
        <f t="shared" si="131"/>
        <v>36.856267212525189</v>
      </c>
    </row>
    <row r="388" spans="1:46" ht="11.25" customHeight="1" x14ac:dyDescent="0.2">
      <c r="A388" s="501" t="s">
        <v>1319</v>
      </c>
      <c r="B388" s="650" t="s">
        <v>1320</v>
      </c>
      <c r="C388" s="497">
        <v>0.43</v>
      </c>
      <c r="D388" s="497">
        <v>0.39</v>
      </c>
      <c r="E388" s="498">
        <v>0.35</v>
      </c>
      <c r="F388" s="498">
        <v>0.31</v>
      </c>
      <c r="G388" s="498">
        <v>0.26</v>
      </c>
      <c r="H388" s="498">
        <v>0.1</v>
      </c>
      <c r="I388" s="499"/>
      <c r="J388" s="502">
        <v>0</v>
      </c>
      <c r="K388" s="654">
        <v>0</v>
      </c>
      <c r="L388" s="499"/>
      <c r="M388" s="651">
        <v>0</v>
      </c>
      <c r="N388" s="651">
        <v>0</v>
      </c>
      <c r="O388" s="652">
        <v>0</v>
      </c>
      <c r="P388" s="652">
        <v>0</v>
      </c>
      <c r="Q388" s="652">
        <v>0</v>
      </c>
      <c r="R388" s="652">
        <v>0</v>
      </c>
      <c r="S388" s="652">
        <v>0</v>
      </c>
      <c r="T388" s="652">
        <v>0</v>
      </c>
      <c r="U388" s="652">
        <v>0</v>
      </c>
      <c r="V388" s="652">
        <v>0</v>
      </c>
      <c r="W388" s="652">
        <v>0</v>
      </c>
      <c r="X388" s="652">
        <v>0</v>
      </c>
      <c r="Y388" s="653">
        <f t="shared" si="110"/>
        <v>1.84</v>
      </c>
      <c r="Z388" s="1019">
        <f t="shared" si="132"/>
        <v>10.256410256410241</v>
      </c>
      <c r="AA388" s="669">
        <f t="shared" si="133"/>
        <v>11.428571428571432</v>
      </c>
      <c r="AB388" s="669">
        <f t="shared" si="134"/>
        <v>12.903225806451601</v>
      </c>
      <c r="AC388" s="669">
        <f t="shared" si="135"/>
        <v>19.23076923076923</v>
      </c>
      <c r="AD388" s="669">
        <f t="shared" si="136"/>
        <v>160</v>
      </c>
      <c r="AE388" s="669" t="str">
        <f t="shared" si="137"/>
        <v>n/a</v>
      </c>
      <c r="AF388" s="669" t="str">
        <f t="shared" si="138"/>
        <v>n/a</v>
      </c>
      <c r="AG388" s="669" t="str">
        <f t="shared" si="139"/>
        <v>n/a</v>
      </c>
      <c r="AH388" s="669" t="str">
        <f t="shared" si="140"/>
        <v>n/a</v>
      </c>
      <c r="AI388" s="669" t="str">
        <f t="shared" si="141"/>
        <v>n/a</v>
      </c>
      <c r="AJ388" s="669" t="str">
        <f t="shared" si="142"/>
        <v>n/a</v>
      </c>
      <c r="AK388" s="669" t="str">
        <f t="shared" si="143"/>
        <v>n/a</v>
      </c>
      <c r="AL388" s="669" t="str">
        <f t="shared" si="144"/>
        <v>n/a</v>
      </c>
      <c r="AM388" s="669" t="str">
        <f t="shared" si="145"/>
        <v>n/a</v>
      </c>
      <c r="AN388" s="669" t="str">
        <f t="shared" si="146"/>
        <v>n/a</v>
      </c>
      <c r="AO388" s="669" t="str">
        <f t="shared" si="147"/>
        <v>n/a</v>
      </c>
      <c r="AP388" s="669" t="str">
        <f t="shared" si="148"/>
        <v>n/a</v>
      </c>
      <c r="AQ388" s="669" t="str">
        <f t="shared" si="149"/>
        <v>n/a</v>
      </c>
      <c r="AR388" s="669" t="str">
        <f t="shared" si="150"/>
        <v>n/a</v>
      </c>
      <c r="AS388" s="670">
        <f t="shared" si="130"/>
        <v>42.763795344440503</v>
      </c>
      <c r="AT388" s="671">
        <f t="shared" si="131"/>
        <v>65.628520774810966</v>
      </c>
    </row>
    <row r="389" spans="1:46" ht="11.25" customHeight="1" x14ac:dyDescent="0.2">
      <c r="A389" s="501" t="s">
        <v>1277</v>
      </c>
      <c r="B389" s="650" t="s">
        <v>1278</v>
      </c>
      <c r="C389" s="497">
        <v>0.72</v>
      </c>
      <c r="D389" s="497">
        <v>0.54</v>
      </c>
      <c r="E389" s="498">
        <v>0.44</v>
      </c>
      <c r="F389" s="498">
        <v>0.36</v>
      </c>
      <c r="G389" s="502">
        <v>0.32</v>
      </c>
      <c r="H389" s="498">
        <v>0.24</v>
      </c>
      <c r="I389" s="499"/>
      <c r="J389" s="498">
        <v>0.16</v>
      </c>
      <c r="K389" s="496">
        <v>0.12</v>
      </c>
      <c r="L389" s="499"/>
      <c r="M389" s="511">
        <v>0.1</v>
      </c>
      <c r="N389" s="651">
        <v>2.1999999999999999E-2</v>
      </c>
      <c r="O389" s="652">
        <v>0.20250000000000001</v>
      </c>
      <c r="P389" s="652">
        <v>0.27</v>
      </c>
      <c r="Q389" s="656">
        <v>0.27</v>
      </c>
      <c r="R389" s="656">
        <v>0.255</v>
      </c>
      <c r="S389" s="656">
        <v>0.25</v>
      </c>
      <c r="T389" s="656">
        <v>0.23499999999999999</v>
      </c>
      <c r="U389" s="656">
        <v>0.22</v>
      </c>
      <c r="V389" s="656">
        <v>0.21</v>
      </c>
      <c r="W389" s="656">
        <v>0.20250000000000001</v>
      </c>
      <c r="X389" s="656">
        <v>0.19</v>
      </c>
      <c r="Y389" s="653">
        <f t="shared" si="110"/>
        <v>5.3270000000000008</v>
      </c>
      <c r="Z389" s="1019">
        <f t="shared" si="132"/>
        <v>33.333333333333329</v>
      </c>
      <c r="AA389" s="669">
        <f t="shared" si="133"/>
        <v>22.72727272727273</v>
      </c>
      <c r="AB389" s="669">
        <f t="shared" si="134"/>
        <v>22.222222222222232</v>
      </c>
      <c r="AC389" s="669">
        <f t="shared" si="135"/>
        <v>12.5</v>
      </c>
      <c r="AD389" s="669">
        <f t="shared" si="136"/>
        <v>33.33333333333335</v>
      </c>
      <c r="AE389" s="669">
        <f t="shared" si="137"/>
        <v>50</v>
      </c>
      <c r="AF389" s="669">
        <f t="shared" si="138"/>
        <v>33.33333333333335</v>
      </c>
      <c r="AG389" s="669">
        <f t="shared" si="139"/>
        <v>19.999999999999996</v>
      </c>
      <c r="AH389" s="669">
        <f t="shared" si="140"/>
        <v>354.54545454545456</v>
      </c>
      <c r="AI389" s="669">
        <f t="shared" si="141"/>
        <v>-89.135802469135811</v>
      </c>
      <c r="AJ389" s="669">
        <f t="shared" si="142"/>
        <v>-25</v>
      </c>
      <c r="AK389" s="669">
        <f t="shared" si="143"/>
        <v>0</v>
      </c>
      <c r="AL389" s="669">
        <f t="shared" si="144"/>
        <v>5.8823529411764719</v>
      </c>
      <c r="AM389" s="669">
        <f t="shared" si="145"/>
        <v>2.0000000000000018</v>
      </c>
      <c r="AN389" s="669">
        <f t="shared" si="146"/>
        <v>6.3829787234042534</v>
      </c>
      <c r="AO389" s="669">
        <f t="shared" si="147"/>
        <v>6.8181818181818121</v>
      </c>
      <c r="AP389" s="669">
        <f t="shared" si="148"/>
        <v>4.7619047619047672</v>
      </c>
      <c r="AQ389" s="669">
        <f t="shared" si="149"/>
        <v>3.7037037037036979</v>
      </c>
      <c r="AR389" s="669">
        <f t="shared" si="150"/>
        <v>6.578947368421062</v>
      </c>
      <c r="AS389" s="670">
        <f t="shared" si="130"/>
        <v>26.525642965400305</v>
      </c>
      <c r="AT389" s="671">
        <f t="shared" si="131"/>
        <v>84.495079700159465</v>
      </c>
    </row>
    <row r="390" spans="1:46" ht="11.25" customHeight="1" x14ac:dyDescent="0.2">
      <c r="A390" s="480" t="s">
        <v>4115</v>
      </c>
      <c r="B390" s="914" t="s">
        <v>4116</v>
      </c>
      <c r="C390" s="497">
        <v>0.68</v>
      </c>
      <c r="D390" s="497">
        <v>0.51</v>
      </c>
      <c r="E390" s="487">
        <v>0.41499999999999998</v>
      </c>
      <c r="F390" s="487">
        <v>0.34</v>
      </c>
      <c r="G390" s="489">
        <v>0.3</v>
      </c>
      <c r="H390" s="487">
        <v>0.22500000000000001</v>
      </c>
      <c r="I390" s="488"/>
      <c r="J390" s="487">
        <v>0.15</v>
      </c>
      <c r="K390" s="485">
        <v>0.113</v>
      </c>
      <c r="L390" s="488"/>
      <c r="M390" s="530">
        <v>9.5000000000000001E-2</v>
      </c>
      <c r="N390" s="538">
        <v>0.02</v>
      </c>
      <c r="O390" s="492">
        <v>0.1875</v>
      </c>
      <c r="P390" s="492">
        <v>0.25</v>
      </c>
      <c r="Q390" s="554">
        <v>0.25</v>
      </c>
      <c r="R390" s="493">
        <v>0.23499999999999999</v>
      </c>
      <c r="S390" s="554">
        <v>0.23</v>
      </c>
      <c r="T390" s="493">
        <v>0.215</v>
      </c>
      <c r="U390" s="493">
        <v>0.20499999999999999</v>
      </c>
      <c r="V390" s="554">
        <v>0.2</v>
      </c>
      <c r="W390" s="493">
        <v>0.1925</v>
      </c>
      <c r="X390" s="493">
        <v>0.18</v>
      </c>
      <c r="Y390" s="653">
        <f t="shared" si="110"/>
        <v>4.9930000000000003</v>
      </c>
      <c r="Z390" s="1019">
        <f t="shared" si="132"/>
        <v>33.33333333333335</v>
      </c>
      <c r="AA390" s="669">
        <f t="shared" si="133"/>
        <v>22.891566265060259</v>
      </c>
      <c r="AB390" s="669">
        <f t="shared" si="134"/>
        <v>22.058823529411754</v>
      </c>
      <c r="AC390" s="669">
        <f t="shared" si="135"/>
        <v>13.333333333333353</v>
      </c>
      <c r="AD390" s="669">
        <f t="shared" si="136"/>
        <v>33.333333333333329</v>
      </c>
      <c r="AE390" s="669">
        <f t="shared" si="137"/>
        <v>50</v>
      </c>
      <c r="AF390" s="669">
        <f t="shared" si="138"/>
        <v>32.743362831858391</v>
      </c>
      <c r="AG390" s="669">
        <f t="shared" si="139"/>
        <v>18.947368421052623</v>
      </c>
      <c r="AH390" s="669">
        <f t="shared" si="140"/>
        <v>375</v>
      </c>
      <c r="AI390" s="669">
        <f t="shared" si="141"/>
        <v>-89.333333333333329</v>
      </c>
      <c r="AJ390" s="669">
        <f t="shared" si="142"/>
        <v>-25</v>
      </c>
      <c r="AK390" s="669">
        <f t="shared" si="143"/>
        <v>0</v>
      </c>
      <c r="AL390" s="669">
        <f t="shared" si="144"/>
        <v>6.3829787234042534</v>
      </c>
      <c r="AM390" s="669">
        <f t="shared" si="145"/>
        <v>2.1739130434782483</v>
      </c>
      <c r="AN390" s="669">
        <f t="shared" si="146"/>
        <v>6.976744186046524</v>
      </c>
      <c r="AO390" s="669">
        <f t="shared" si="147"/>
        <v>4.8780487804878092</v>
      </c>
      <c r="AP390" s="669">
        <f t="shared" si="148"/>
        <v>2.4999999999999911</v>
      </c>
      <c r="AQ390" s="669">
        <f t="shared" si="149"/>
        <v>3.8961038961039085</v>
      </c>
      <c r="AR390" s="669">
        <f t="shared" si="150"/>
        <v>6.944444444444442</v>
      </c>
      <c r="AS390" s="670">
        <f t="shared" si="130"/>
        <v>27.424211620421836</v>
      </c>
      <c r="AT390" s="671">
        <f t="shared" si="131"/>
        <v>88.966324408440371</v>
      </c>
    </row>
    <row r="391" spans="1:46" ht="11.25" customHeight="1" x14ac:dyDescent="0.2">
      <c r="A391" s="657" t="s">
        <v>4214</v>
      </c>
      <c r="B391" s="507" t="s">
        <v>4215</v>
      </c>
      <c r="C391" s="497">
        <v>0.34</v>
      </c>
      <c r="D391" s="510">
        <v>0.26769199999999999</v>
      </c>
      <c r="E391" s="498">
        <v>0.2</v>
      </c>
      <c r="F391" s="498">
        <v>0.1867</v>
      </c>
      <c r="G391" s="498">
        <v>0.1794</v>
      </c>
      <c r="H391" s="498">
        <v>0.17249999999999999</v>
      </c>
      <c r="I391" s="499"/>
      <c r="J391" s="498">
        <v>0.16599999999999998</v>
      </c>
      <c r="K391" s="654">
        <v>0.15959999999999999</v>
      </c>
      <c r="L391" s="499"/>
      <c r="M391" s="651">
        <v>0.24469999999999997</v>
      </c>
      <c r="N391" s="651">
        <v>0.4708</v>
      </c>
      <c r="O391" s="652">
        <v>0.61360000000000003</v>
      </c>
      <c r="P391" s="652">
        <v>0.61360000000000003</v>
      </c>
      <c r="Q391" s="656">
        <v>0.61360000000000003</v>
      </c>
      <c r="R391" s="652">
        <v>0.52600000000000002</v>
      </c>
      <c r="S391" s="656">
        <v>0.52600000000000002</v>
      </c>
      <c r="T391" s="656">
        <v>0.45779999999999998</v>
      </c>
      <c r="U391" s="656">
        <v>0.38</v>
      </c>
      <c r="V391" s="656">
        <v>0.37040000000000001</v>
      </c>
      <c r="W391" s="656">
        <v>0.3654</v>
      </c>
      <c r="X391" s="656">
        <v>0.34099999999999997</v>
      </c>
      <c r="Y391" s="653">
        <f t="shared" ref="Y391:Y454" si="151">SUM(C391:X391)</f>
        <v>7.1947919999999996</v>
      </c>
      <c r="Z391" s="1019">
        <f t="shared" si="132"/>
        <v>27.011640243264658</v>
      </c>
      <c r="AA391" s="669">
        <v>33.845999999999975</v>
      </c>
      <c r="AB391" s="669">
        <v>7.1237279057311254</v>
      </c>
      <c r="AC391" s="669">
        <v>4.0691192865105918</v>
      </c>
      <c r="AD391" s="669">
        <v>4.0000000000000036</v>
      </c>
      <c r="AE391" s="669">
        <v>3.9156626506024139</v>
      </c>
      <c r="AF391" s="669">
        <v>4.0100250626566414</v>
      </c>
      <c r="AG391" s="669">
        <v>0</v>
      </c>
      <c r="AH391" s="669">
        <v>0</v>
      </c>
      <c r="AI391" s="669">
        <v>0</v>
      </c>
      <c r="AJ391" s="669">
        <v>0</v>
      </c>
      <c r="AK391" s="669">
        <v>0</v>
      </c>
      <c r="AL391" s="669">
        <v>16.653992395437257</v>
      </c>
      <c r="AM391" s="669">
        <v>0</v>
      </c>
      <c r="AN391" s="669">
        <v>14.897335080821339</v>
      </c>
      <c r="AO391" s="669">
        <v>20.473684210526311</v>
      </c>
      <c r="AP391" s="669">
        <v>2.591792656587466</v>
      </c>
      <c r="AQ391" s="669">
        <v>1.3683634373289566</v>
      </c>
      <c r="AR391" s="669">
        <v>7.1554252199413693</v>
      </c>
      <c r="AS391" s="670">
        <f t="shared" ref="AS391:AS454" si="152">AVERAGE(Z391:AR391)</f>
        <v>7.7429877973372685</v>
      </c>
      <c r="AT391" s="671">
        <f t="shared" ref="AT391:AT454" si="153">STDEV(Z391:AR391)</f>
        <v>10.080296369721673</v>
      </c>
    </row>
    <row r="392" spans="1:46" ht="11.25" customHeight="1" x14ac:dyDescent="0.2">
      <c r="A392" s="501" t="s">
        <v>613</v>
      </c>
      <c r="B392" s="650" t="s">
        <v>614</v>
      </c>
      <c r="C392" s="497">
        <v>0.89</v>
      </c>
      <c r="D392" s="655">
        <v>0.86</v>
      </c>
      <c r="E392" s="498">
        <v>0.82</v>
      </c>
      <c r="F392" s="498">
        <v>0.78</v>
      </c>
      <c r="G392" s="498">
        <v>0.74</v>
      </c>
      <c r="H392" s="498">
        <v>0.7</v>
      </c>
      <c r="I392" s="499"/>
      <c r="J392" s="498">
        <v>0.66</v>
      </c>
      <c r="K392" s="496">
        <v>0.64</v>
      </c>
      <c r="L392" s="499"/>
      <c r="M392" s="511">
        <v>0.57999999999999996</v>
      </c>
      <c r="N392" s="511">
        <v>0.54</v>
      </c>
      <c r="O392" s="656">
        <v>0.5</v>
      </c>
      <c r="P392" s="656">
        <v>0.46</v>
      </c>
      <c r="Q392" s="656">
        <v>0.42</v>
      </c>
      <c r="R392" s="656">
        <v>0.38</v>
      </c>
      <c r="S392" s="652">
        <v>0.36</v>
      </c>
      <c r="T392" s="656">
        <v>0.36</v>
      </c>
      <c r="U392" s="652">
        <v>0.3</v>
      </c>
      <c r="V392" s="652">
        <v>0.3</v>
      </c>
      <c r="W392" s="656">
        <v>0.32</v>
      </c>
      <c r="X392" s="656">
        <v>0.115</v>
      </c>
      <c r="Y392" s="653">
        <f t="shared" si="151"/>
        <v>10.725000000000001</v>
      </c>
      <c r="Z392" s="1019">
        <f t="shared" si="132"/>
        <v>3.488372093023262</v>
      </c>
      <c r="AA392" s="669">
        <f t="shared" ref="AA392:AA455" si="154">IF(ISERROR((D392/E392-1)*100),"n/a",(D392/E392-1)*100)</f>
        <v>4.8780487804878092</v>
      </c>
      <c r="AB392" s="669">
        <f t="shared" ref="AB392:AB455" si="155">IF(ISERROR((E392/F392-1)*100),"n/a",(E392/F392-1)*100)</f>
        <v>5.12820512820511</v>
      </c>
      <c r="AC392" s="669">
        <f t="shared" ref="AC392:AC455" si="156">IF(ISERROR((F392/G392-1)*100),"n/a",(F392/G392-1)*100)</f>
        <v>5.4054054054054168</v>
      </c>
      <c r="AD392" s="669">
        <f t="shared" ref="AD392:AD455" si="157">IF(ISERROR((G392/H392-1)*100),"n/a",(G392/H392-1)*100)</f>
        <v>5.7142857142857162</v>
      </c>
      <c r="AE392" s="669">
        <f t="shared" ref="AE392:AE455" si="158">IF(ISERROR((H392/J392-1)*100),"n/a",(H392/J392-1)*100)</f>
        <v>6.0606060606060552</v>
      </c>
      <c r="AF392" s="669">
        <f t="shared" ref="AF392:AF455" si="159">IF(ISERROR((J392/K392-1)*100),"n/a",(J392/K392-1)*100)</f>
        <v>3.125</v>
      </c>
      <c r="AG392" s="669">
        <f t="shared" ref="AG392:AG455" si="160">IF(ISERROR((K392/M392-1)*100),"n/a",(K392/M392-1)*100)</f>
        <v>10.344827586206918</v>
      </c>
      <c r="AH392" s="669">
        <f t="shared" ref="AH392:AH455" si="161">IF(ISERROR((M392/N392-1)*100),"n/a",(M392/N392-1)*100)</f>
        <v>7.4074074074073959</v>
      </c>
      <c r="AI392" s="669">
        <f t="shared" ref="AI392:AI455" si="162">IF(ISERROR((N392/O392-1)*100),"n/a",(N392/O392-1)*100)</f>
        <v>8.0000000000000071</v>
      </c>
      <c r="AJ392" s="669">
        <f t="shared" ref="AJ392:AJ455" si="163">IF(ISERROR((O392/P392-1)*100),"n/a",(O392/P392-1)*100)</f>
        <v>8.6956521739130377</v>
      </c>
      <c r="AK392" s="669">
        <f t="shared" ref="AK392:AK455" si="164">IF(ISERROR((P392/Q392-1)*100),"n/a",(P392/Q392-1)*100)</f>
        <v>9.5238095238095344</v>
      </c>
      <c r="AL392" s="669">
        <f t="shared" ref="AL392:AL455" si="165">IF(ISERROR((Q392/R392-1)*100),"n/a",(Q392/R392-1)*100)</f>
        <v>10.526315789473673</v>
      </c>
      <c r="AM392" s="669">
        <f t="shared" ref="AM392:AM455" si="166">IF(ISERROR((R392/S392-1)*100),"n/a",(R392/S392-1)*100)</f>
        <v>5.555555555555558</v>
      </c>
      <c r="AN392" s="669">
        <f t="shared" ref="AN392:AN455" si="167">IF(ISERROR((S392/T392-1)*100),"n/a",(S392/T392-1)*100)</f>
        <v>0</v>
      </c>
      <c r="AO392" s="669">
        <f t="shared" ref="AO392:AO455" si="168">IF(ISERROR((T392/U392-1)*100),"n/a",(T392/U392-1)*100)</f>
        <v>19.999999999999996</v>
      </c>
      <c r="AP392" s="669">
        <f t="shared" ref="AP392:AP455" si="169">IF(ISERROR((U392/V392-1)*100),"n/a",(U392/V392-1)*100)</f>
        <v>0</v>
      </c>
      <c r="AQ392" s="669">
        <f t="shared" ref="AQ392:AQ455" si="170">IF(ISERROR((V392/W392-1)*100),"n/a",(V392/W392-1)*100)</f>
        <v>-6.25</v>
      </c>
      <c r="AR392" s="669">
        <f t="shared" ref="AR392:AR455" si="171">IF(ISERROR((W392/X392-1)*100),"n/a",(W392/X392-1)*100)</f>
        <v>178.26086956521738</v>
      </c>
      <c r="AS392" s="670">
        <f t="shared" si="152"/>
        <v>15.045492672820886</v>
      </c>
      <c r="AT392" s="671">
        <f t="shared" si="153"/>
        <v>39.874477062607376</v>
      </c>
    </row>
    <row r="393" spans="1:46" ht="11.25" customHeight="1" x14ac:dyDescent="0.2">
      <c r="A393" s="501" t="s">
        <v>1321</v>
      </c>
      <c r="B393" s="650" t="s">
        <v>1322</v>
      </c>
      <c r="C393" s="497">
        <v>1.2324999999999999</v>
      </c>
      <c r="D393" s="655">
        <v>1.2024999999999999</v>
      </c>
      <c r="E393" s="498">
        <v>1.17</v>
      </c>
      <c r="F393" s="498">
        <v>1.1299999999999999</v>
      </c>
      <c r="G393" s="498">
        <v>1.075</v>
      </c>
      <c r="H393" s="498">
        <v>1</v>
      </c>
      <c r="I393" s="499"/>
      <c r="J393" s="498">
        <v>0.25</v>
      </c>
      <c r="K393" s="654">
        <v>0</v>
      </c>
      <c r="L393" s="499"/>
      <c r="M393" s="651">
        <v>0</v>
      </c>
      <c r="N393" s="651">
        <v>0</v>
      </c>
      <c r="O393" s="652">
        <v>0</v>
      </c>
      <c r="P393" s="652">
        <v>0</v>
      </c>
      <c r="Q393" s="652">
        <v>0</v>
      </c>
      <c r="R393" s="652">
        <v>0</v>
      </c>
      <c r="S393" s="652">
        <v>0</v>
      </c>
      <c r="T393" s="652">
        <v>0</v>
      </c>
      <c r="U393" s="652">
        <v>0</v>
      </c>
      <c r="V393" s="652">
        <v>0</v>
      </c>
      <c r="W393" s="652">
        <v>0</v>
      </c>
      <c r="X393" s="652">
        <v>0</v>
      </c>
      <c r="Y393" s="653">
        <f t="shared" si="151"/>
        <v>7.06</v>
      </c>
      <c r="Z393" s="1019">
        <f t="shared" si="132"/>
        <v>2.4948024948024949</v>
      </c>
      <c r="AA393" s="669">
        <f t="shared" si="154"/>
        <v>2.7777777777777679</v>
      </c>
      <c r="AB393" s="669">
        <f t="shared" si="155"/>
        <v>3.539823008849563</v>
      </c>
      <c r="AC393" s="669">
        <f t="shared" si="156"/>
        <v>5.1162790697674376</v>
      </c>
      <c r="AD393" s="669">
        <f t="shared" si="157"/>
        <v>7.4999999999999956</v>
      </c>
      <c r="AE393" s="669">
        <f t="shared" si="158"/>
        <v>300</v>
      </c>
      <c r="AF393" s="669" t="str">
        <f t="shared" si="159"/>
        <v>n/a</v>
      </c>
      <c r="AG393" s="669" t="str">
        <f t="shared" si="160"/>
        <v>n/a</v>
      </c>
      <c r="AH393" s="669" t="str">
        <f t="shared" si="161"/>
        <v>n/a</v>
      </c>
      <c r="AI393" s="669" t="str">
        <f t="shared" si="162"/>
        <v>n/a</v>
      </c>
      <c r="AJ393" s="669" t="str">
        <f t="shared" si="163"/>
        <v>n/a</v>
      </c>
      <c r="AK393" s="669" t="str">
        <f t="shared" si="164"/>
        <v>n/a</v>
      </c>
      <c r="AL393" s="669" t="str">
        <f t="shared" si="165"/>
        <v>n/a</v>
      </c>
      <c r="AM393" s="669" t="str">
        <f t="shared" si="166"/>
        <v>n/a</v>
      </c>
      <c r="AN393" s="669" t="str">
        <f t="shared" si="167"/>
        <v>n/a</v>
      </c>
      <c r="AO393" s="669" t="str">
        <f t="shared" si="168"/>
        <v>n/a</v>
      </c>
      <c r="AP393" s="669" t="str">
        <f t="shared" si="169"/>
        <v>n/a</v>
      </c>
      <c r="AQ393" s="669" t="str">
        <f t="shared" si="170"/>
        <v>n/a</v>
      </c>
      <c r="AR393" s="669" t="str">
        <f t="shared" si="171"/>
        <v>n/a</v>
      </c>
      <c r="AS393" s="670">
        <f t="shared" si="152"/>
        <v>53.571447058532875</v>
      </c>
      <c r="AT393" s="671">
        <f t="shared" si="153"/>
        <v>120.73897225639563</v>
      </c>
    </row>
    <row r="394" spans="1:46" ht="11.25" customHeight="1" x14ac:dyDescent="0.2">
      <c r="A394" s="501" t="s">
        <v>3858</v>
      </c>
      <c r="B394" s="650" t="s">
        <v>3859</v>
      </c>
      <c r="C394" s="497">
        <v>0.6</v>
      </c>
      <c r="D394" s="655">
        <v>0.42</v>
      </c>
      <c r="E394" s="498">
        <v>0.34</v>
      </c>
      <c r="F394" s="498">
        <v>0.26</v>
      </c>
      <c r="G394" s="498">
        <v>0.18</v>
      </c>
      <c r="H394" s="542">
        <v>0</v>
      </c>
      <c r="I394" s="499"/>
      <c r="J394" s="502">
        <v>0</v>
      </c>
      <c r="K394" s="654">
        <v>0</v>
      </c>
      <c r="L394" s="499"/>
      <c r="M394" s="651">
        <v>0</v>
      </c>
      <c r="N394" s="651">
        <v>0.04</v>
      </c>
      <c r="O394" s="543">
        <v>0.34</v>
      </c>
      <c r="P394" s="656">
        <v>0.83</v>
      </c>
      <c r="Q394" s="656">
        <v>0.76190999999999998</v>
      </c>
      <c r="R394" s="656">
        <v>0.67990000000000006</v>
      </c>
      <c r="S394" s="656">
        <v>0.58961000000000008</v>
      </c>
      <c r="T394" s="656">
        <v>0.50800000000000001</v>
      </c>
      <c r="U394" s="656">
        <v>0.37716</v>
      </c>
      <c r="V394" s="656">
        <v>0.31399000000000005</v>
      </c>
      <c r="W394" s="656">
        <v>0.28029000000000004</v>
      </c>
      <c r="X394" s="656">
        <v>0.24874999999999997</v>
      </c>
      <c r="Y394" s="653">
        <f t="shared" si="151"/>
        <v>6.769610000000001</v>
      </c>
      <c r="Z394" s="1019">
        <f t="shared" si="132"/>
        <v>42.857142857142861</v>
      </c>
      <c r="AA394" s="669">
        <f t="shared" si="154"/>
        <v>23.529411764705866</v>
      </c>
      <c r="AB394" s="669">
        <f t="shared" si="155"/>
        <v>30.76923076923077</v>
      </c>
      <c r="AC394" s="669">
        <f t="shared" si="156"/>
        <v>44.444444444444464</v>
      </c>
      <c r="AD394" s="669" t="str">
        <f t="shared" si="157"/>
        <v>n/a</v>
      </c>
      <c r="AE394" s="669" t="str">
        <f t="shared" si="158"/>
        <v>n/a</v>
      </c>
      <c r="AF394" s="669" t="str">
        <f t="shared" si="159"/>
        <v>n/a</v>
      </c>
      <c r="AG394" s="669" t="str">
        <f t="shared" si="160"/>
        <v>n/a</v>
      </c>
      <c r="AH394" s="669">
        <f t="shared" si="161"/>
        <v>-100</v>
      </c>
      <c r="AI394" s="669">
        <f t="shared" si="162"/>
        <v>-88.235294117647058</v>
      </c>
      <c r="AJ394" s="669">
        <f t="shared" si="163"/>
        <v>-59.036144578313255</v>
      </c>
      <c r="AK394" s="669">
        <f t="shared" si="164"/>
        <v>8.9367510598364674</v>
      </c>
      <c r="AL394" s="669">
        <f t="shared" si="165"/>
        <v>12.062067951169286</v>
      </c>
      <c r="AM394" s="669">
        <f t="shared" si="166"/>
        <v>15.31351232170417</v>
      </c>
      <c r="AN394" s="669">
        <f t="shared" si="167"/>
        <v>16.064960629921266</v>
      </c>
      <c r="AO394" s="669">
        <f t="shared" si="168"/>
        <v>34.690847385724901</v>
      </c>
      <c r="AP394" s="669">
        <f t="shared" si="169"/>
        <v>20.118475110672286</v>
      </c>
      <c r="AQ394" s="669">
        <f t="shared" si="170"/>
        <v>12.023261621891624</v>
      </c>
      <c r="AR394" s="669">
        <f t="shared" si="171"/>
        <v>12.679396984924661</v>
      </c>
      <c r="AS394" s="670">
        <f t="shared" si="152"/>
        <v>1.7478709470272211</v>
      </c>
      <c r="AT394" s="671">
        <f t="shared" si="153"/>
        <v>45.645222955688808</v>
      </c>
    </row>
    <row r="395" spans="1:46" ht="11.25" customHeight="1" x14ac:dyDescent="0.2">
      <c r="A395" s="504" t="s">
        <v>634</v>
      </c>
      <c r="B395" s="914" t="s">
        <v>635</v>
      </c>
      <c r="C395" s="497">
        <v>6.21</v>
      </c>
      <c r="D395" s="491">
        <v>5.9</v>
      </c>
      <c r="E395" s="498">
        <v>5.5</v>
      </c>
      <c r="F395" s="498">
        <v>5</v>
      </c>
      <c r="G395" s="498">
        <v>4.25</v>
      </c>
      <c r="H395" s="498">
        <v>3.7</v>
      </c>
      <c r="I395" s="499"/>
      <c r="J395" s="498">
        <v>3.3</v>
      </c>
      <c r="K395" s="496">
        <v>2.9</v>
      </c>
      <c r="L395" s="499"/>
      <c r="M395" s="511">
        <v>2.5</v>
      </c>
      <c r="N395" s="511">
        <v>2.15</v>
      </c>
      <c r="O395" s="656">
        <v>1.9</v>
      </c>
      <c r="P395" s="656">
        <v>1.5</v>
      </c>
      <c r="Q395" s="656">
        <v>1.1000000000000001</v>
      </c>
      <c r="R395" s="656">
        <v>0.78</v>
      </c>
      <c r="S395" s="656">
        <v>0.7</v>
      </c>
      <c r="T395" s="656">
        <v>0.63</v>
      </c>
      <c r="U395" s="656">
        <v>0.59</v>
      </c>
      <c r="V395" s="656">
        <v>0.55000000000000004</v>
      </c>
      <c r="W395" s="656">
        <v>0.51</v>
      </c>
      <c r="X395" s="656">
        <v>0.47</v>
      </c>
      <c r="Y395" s="653">
        <f t="shared" si="151"/>
        <v>50.14</v>
      </c>
      <c r="Z395" s="1019">
        <f t="shared" si="132"/>
        <v>5.2542372881355881</v>
      </c>
      <c r="AA395" s="669">
        <f t="shared" si="154"/>
        <v>7.2727272727272751</v>
      </c>
      <c r="AB395" s="669">
        <f t="shared" si="155"/>
        <v>10.000000000000009</v>
      </c>
      <c r="AC395" s="669">
        <f t="shared" si="156"/>
        <v>17.647058823529417</v>
      </c>
      <c r="AD395" s="669">
        <f t="shared" si="157"/>
        <v>14.864864864864868</v>
      </c>
      <c r="AE395" s="669">
        <f t="shared" si="158"/>
        <v>12.121212121212132</v>
      </c>
      <c r="AF395" s="669">
        <f t="shared" si="159"/>
        <v>13.793103448275868</v>
      </c>
      <c r="AG395" s="669">
        <f t="shared" si="160"/>
        <v>15.999999999999993</v>
      </c>
      <c r="AH395" s="669">
        <f t="shared" si="161"/>
        <v>16.279069767441868</v>
      </c>
      <c r="AI395" s="669">
        <f t="shared" si="162"/>
        <v>13.157894736842103</v>
      </c>
      <c r="AJ395" s="669">
        <f t="shared" si="163"/>
        <v>26.666666666666661</v>
      </c>
      <c r="AK395" s="669">
        <f t="shared" si="164"/>
        <v>36.363636363636353</v>
      </c>
      <c r="AL395" s="669">
        <f t="shared" si="165"/>
        <v>41.025641025641036</v>
      </c>
      <c r="AM395" s="669">
        <f t="shared" si="166"/>
        <v>11.428571428571432</v>
      </c>
      <c r="AN395" s="669">
        <f t="shared" si="167"/>
        <v>11.111111111111093</v>
      </c>
      <c r="AO395" s="669">
        <f t="shared" si="168"/>
        <v>6.7796610169491567</v>
      </c>
      <c r="AP395" s="669">
        <f t="shared" si="169"/>
        <v>7.2727272727272529</v>
      </c>
      <c r="AQ395" s="669">
        <f t="shared" si="170"/>
        <v>7.8431372549019773</v>
      </c>
      <c r="AR395" s="669">
        <f t="shared" si="171"/>
        <v>8.5106382978723527</v>
      </c>
      <c r="AS395" s="670">
        <f t="shared" si="152"/>
        <v>14.915366250584549</v>
      </c>
      <c r="AT395" s="671">
        <f t="shared" si="153"/>
        <v>9.7772381582965071</v>
      </c>
    </row>
    <row r="396" spans="1:46" ht="11.25" customHeight="1" x14ac:dyDescent="0.2">
      <c r="A396" s="519" t="s">
        <v>1342</v>
      </c>
      <c r="B396" s="507" t="s">
        <v>1343</v>
      </c>
      <c r="C396" s="497">
        <v>0.75</v>
      </c>
      <c r="D396" s="497">
        <v>0.66</v>
      </c>
      <c r="E396" s="513">
        <v>0.59</v>
      </c>
      <c r="F396" s="513">
        <v>0.57999999999999996</v>
      </c>
      <c r="G396" s="513">
        <v>0.52</v>
      </c>
      <c r="H396" s="513">
        <v>0.43</v>
      </c>
      <c r="I396" s="514"/>
      <c r="J396" s="513">
        <v>0.4</v>
      </c>
      <c r="K396" s="515">
        <v>0.38</v>
      </c>
      <c r="L396" s="514"/>
      <c r="M396" s="529">
        <v>0.36</v>
      </c>
      <c r="N396" s="539">
        <v>0.34</v>
      </c>
      <c r="O396" s="517">
        <v>0.66</v>
      </c>
      <c r="P396" s="516">
        <v>0.64817999999999998</v>
      </c>
      <c r="Q396" s="516">
        <v>0.63636000000000004</v>
      </c>
      <c r="R396" s="516">
        <v>0.60909000000000002</v>
      </c>
      <c r="S396" s="517">
        <v>0.58182</v>
      </c>
      <c r="T396" s="516">
        <v>0.49106</v>
      </c>
      <c r="U396" s="516">
        <v>0.32117000000000001</v>
      </c>
      <c r="V396" s="517">
        <v>0.2979</v>
      </c>
      <c r="W396" s="516">
        <v>0.29193999999999998</v>
      </c>
      <c r="X396" s="516">
        <v>0.17634</v>
      </c>
      <c r="Y396" s="653">
        <f t="shared" si="151"/>
        <v>9.7238600000000002</v>
      </c>
      <c r="Z396" s="1019">
        <f t="shared" si="132"/>
        <v>13.636363636363624</v>
      </c>
      <c r="AA396" s="669">
        <f t="shared" si="154"/>
        <v>11.86440677966103</v>
      </c>
      <c r="AB396" s="669">
        <f t="shared" si="155"/>
        <v>1.7241379310344751</v>
      </c>
      <c r="AC396" s="669">
        <f t="shared" si="156"/>
        <v>11.538461538461519</v>
      </c>
      <c r="AD396" s="669">
        <f t="shared" si="157"/>
        <v>20.930232558139551</v>
      </c>
      <c r="AE396" s="669">
        <f t="shared" si="158"/>
        <v>7.4999999999999956</v>
      </c>
      <c r="AF396" s="669">
        <f t="shared" si="159"/>
        <v>5.2631578947368363</v>
      </c>
      <c r="AG396" s="669">
        <f t="shared" si="160"/>
        <v>5.555555555555558</v>
      </c>
      <c r="AH396" s="669">
        <f t="shared" si="161"/>
        <v>5.8823529411764497</v>
      </c>
      <c r="AI396" s="669">
        <f t="shared" si="162"/>
        <v>-48.484848484848484</v>
      </c>
      <c r="AJ396" s="669">
        <f t="shared" si="163"/>
        <v>1.8235675275386498</v>
      </c>
      <c r="AK396" s="669">
        <f t="shared" si="164"/>
        <v>1.8574391853667604</v>
      </c>
      <c r="AL396" s="669">
        <f t="shared" si="165"/>
        <v>4.4771708614490535</v>
      </c>
      <c r="AM396" s="669">
        <f t="shared" si="166"/>
        <v>4.6870166030731131</v>
      </c>
      <c r="AN396" s="669">
        <f t="shared" si="167"/>
        <v>18.482466501038573</v>
      </c>
      <c r="AO396" s="669">
        <f t="shared" si="168"/>
        <v>52.897219541053019</v>
      </c>
      <c r="AP396" s="669">
        <f t="shared" si="169"/>
        <v>7.8113460892917042</v>
      </c>
      <c r="AQ396" s="669">
        <f t="shared" si="170"/>
        <v>2.0415153798725827</v>
      </c>
      <c r="AR396" s="669">
        <f t="shared" si="171"/>
        <v>65.555177498015183</v>
      </c>
      <c r="AS396" s="670">
        <f t="shared" si="152"/>
        <v>10.265407344051535</v>
      </c>
      <c r="AT396" s="671">
        <f t="shared" si="153"/>
        <v>22.298573302925259</v>
      </c>
    </row>
    <row r="397" spans="1:46" ht="11.25" customHeight="1" x14ac:dyDescent="0.2">
      <c r="A397" s="484" t="s">
        <v>4060</v>
      </c>
      <c r="B397" s="650" t="s">
        <v>4061</v>
      </c>
      <c r="C397" s="497">
        <v>0.54</v>
      </c>
      <c r="D397" s="523">
        <v>0.4</v>
      </c>
      <c r="E397" s="498">
        <v>0.34</v>
      </c>
      <c r="F397" s="498">
        <v>0.32</v>
      </c>
      <c r="G397" s="542">
        <v>0.24</v>
      </c>
      <c r="H397" s="498">
        <v>0.12</v>
      </c>
      <c r="I397" s="499"/>
      <c r="J397" s="502">
        <v>0</v>
      </c>
      <c r="K397" s="654">
        <v>0</v>
      </c>
      <c r="L397" s="499"/>
      <c r="M397" s="651">
        <v>0</v>
      </c>
      <c r="N397" s="651">
        <v>0</v>
      </c>
      <c r="O397" s="543">
        <v>0</v>
      </c>
      <c r="P397" s="543">
        <v>0</v>
      </c>
      <c r="Q397" s="543">
        <v>0</v>
      </c>
      <c r="R397" s="543">
        <v>0</v>
      </c>
      <c r="S397" s="543">
        <v>0</v>
      </c>
      <c r="T397" s="543">
        <v>0</v>
      </c>
      <c r="U397" s="543">
        <v>0</v>
      </c>
      <c r="V397" s="543">
        <v>0</v>
      </c>
      <c r="W397" s="543">
        <v>0</v>
      </c>
      <c r="X397" s="543">
        <v>0</v>
      </c>
      <c r="Y397" s="653">
        <f t="shared" si="151"/>
        <v>1.96</v>
      </c>
      <c r="Z397" s="1019">
        <f t="shared" si="132"/>
        <v>35.000000000000007</v>
      </c>
      <c r="AA397" s="669">
        <f t="shared" si="154"/>
        <v>17.647058823529417</v>
      </c>
      <c r="AB397" s="669">
        <f t="shared" si="155"/>
        <v>6.25</v>
      </c>
      <c r="AC397" s="669">
        <f t="shared" si="156"/>
        <v>33.33333333333335</v>
      </c>
      <c r="AD397" s="669">
        <f t="shared" si="157"/>
        <v>100</v>
      </c>
      <c r="AE397" s="669" t="str">
        <f t="shared" si="158"/>
        <v>n/a</v>
      </c>
      <c r="AF397" s="669" t="str">
        <f t="shared" si="159"/>
        <v>n/a</v>
      </c>
      <c r="AG397" s="669" t="str">
        <f t="shared" si="160"/>
        <v>n/a</v>
      </c>
      <c r="AH397" s="669" t="str">
        <f t="shared" si="161"/>
        <v>n/a</v>
      </c>
      <c r="AI397" s="669" t="str">
        <f t="shared" si="162"/>
        <v>n/a</v>
      </c>
      <c r="AJ397" s="669" t="str">
        <f t="shared" si="163"/>
        <v>n/a</v>
      </c>
      <c r="AK397" s="669" t="str">
        <f t="shared" si="164"/>
        <v>n/a</v>
      </c>
      <c r="AL397" s="669" t="str">
        <f t="shared" si="165"/>
        <v>n/a</v>
      </c>
      <c r="AM397" s="669" t="str">
        <f t="shared" si="166"/>
        <v>n/a</v>
      </c>
      <c r="AN397" s="669" t="str">
        <f t="shared" si="167"/>
        <v>n/a</v>
      </c>
      <c r="AO397" s="669" t="str">
        <f t="shared" si="168"/>
        <v>n/a</v>
      </c>
      <c r="AP397" s="669" t="str">
        <f t="shared" si="169"/>
        <v>n/a</v>
      </c>
      <c r="AQ397" s="669" t="str">
        <f t="shared" si="170"/>
        <v>n/a</v>
      </c>
      <c r="AR397" s="669" t="str">
        <f t="shared" si="171"/>
        <v>n/a</v>
      </c>
      <c r="AS397" s="670">
        <f t="shared" si="152"/>
        <v>38.446078431372555</v>
      </c>
      <c r="AT397" s="671">
        <f t="shared" si="153"/>
        <v>36.387111600386653</v>
      </c>
    </row>
    <row r="398" spans="1:46" ht="11.25" customHeight="1" x14ac:dyDescent="0.2">
      <c r="A398" s="501" t="s">
        <v>1338</v>
      </c>
      <c r="B398" s="650" t="s">
        <v>1339</v>
      </c>
      <c r="C398" s="497">
        <v>0.96</v>
      </c>
      <c r="D398" s="497">
        <v>0.8</v>
      </c>
      <c r="E398" s="498">
        <v>0.68</v>
      </c>
      <c r="F398" s="498">
        <v>0.57999999999999996</v>
      </c>
      <c r="G398" s="502">
        <v>0.52</v>
      </c>
      <c r="H398" s="498">
        <v>0.13</v>
      </c>
      <c r="I398" s="499"/>
      <c r="J398" s="502">
        <v>0</v>
      </c>
      <c r="K398" s="654">
        <v>0</v>
      </c>
      <c r="L398" s="499"/>
      <c r="M398" s="651">
        <v>0</v>
      </c>
      <c r="N398" s="651">
        <v>0</v>
      </c>
      <c r="O398" s="652">
        <v>0</v>
      </c>
      <c r="P398" s="652">
        <v>0</v>
      </c>
      <c r="Q398" s="652">
        <v>0</v>
      </c>
      <c r="R398" s="652">
        <v>0</v>
      </c>
      <c r="S398" s="652">
        <v>0</v>
      </c>
      <c r="T398" s="652">
        <v>0</v>
      </c>
      <c r="U398" s="652">
        <v>0</v>
      </c>
      <c r="V398" s="652">
        <v>0</v>
      </c>
      <c r="W398" s="652">
        <v>0</v>
      </c>
      <c r="X398" s="652">
        <v>0</v>
      </c>
      <c r="Y398" s="653">
        <f t="shared" si="151"/>
        <v>3.67</v>
      </c>
      <c r="Z398" s="1019">
        <f t="shared" si="132"/>
        <v>19.999999999999996</v>
      </c>
      <c r="AA398" s="669">
        <f t="shared" si="154"/>
        <v>17.647058823529417</v>
      </c>
      <c r="AB398" s="669">
        <f t="shared" si="155"/>
        <v>17.24137931034484</v>
      </c>
      <c r="AC398" s="669">
        <f t="shared" si="156"/>
        <v>11.538461538461519</v>
      </c>
      <c r="AD398" s="669">
        <f t="shared" si="157"/>
        <v>300</v>
      </c>
      <c r="AE398" s="669" t="str">
        <f t="shared" si="158"/>
        <v>n/a</v>
      </c>
      <c r="AF398" s="669" t="str">
        <f t="shared" si="159"/>
        <v>n/a</v>
      </c>
      <c r="AG398" s="669" t="str">
        <f t="shared" si="160"/>
        <v>n/a</v>
      </c>
      <c r="AH398" s="669" t="str">
        <f t="shared" si="161"/>
        <v>n/a</v>
      </c>
      <c r="AI398" s="669" t="str">
        <f t="shared" si="162"/>
        <v>n/a</v>
      </c>
      <c r="AJ398" s="669" t="str">
        <f t="shared" si="163"/>
        <v>n/a</v>
      </c>
      <c r="AK398" s="669" t="str">
        <f t="shared" si="164"/>
        <v>n/a</v>
      </c>
      <c r="AL398" s="669" t="str">
        <f t="shared" si="165"/>
        <v>n/a</v>
      </c>
      <c r="AM398" s="669" t="str">
        <f t="shared" si="166"/>
        <v>n/a</v>
      </c>
      <c r="AN398" s="669" t="str">
        <f t="shared" si="167"/>
        <v>n/a</v>
      </c>
      <c r="AO398" s="669" t="str">
        <f t="shared" si="168"/>
        <v>n/a</v>
      </c>
      <c r="AP398" s="669" t="str">
        <f t="shared" si="169"/>
        <v>n/a</v>
      </c>
      <c r="AQ398" s="669" t="str">
        <f t="shared" si="170"/>
        <v>n/a</v>
      </c>
      <c r="AR398" s="669" t="str">
        <f t="shared" si="171"/>
        <v>n/a</v>
      </c>
      <c r="AS398" s="670">
        <f t="shared" si="152"/>
        <v>73.285379934467159</v>
      </c>
      <c r="AT398" s="671">
        <f t="shared" si="153"/>
        <v>126.77547611784271</v>
      </c>
    </row>
    <row r="399" spans="1:46" ht="11.25" customHeight="1" x14ac:dyDescent="0.2">
      <c r="A399" s="501" t="s">
        <v>1323</v>
      </c>
      <c r="B399" s="650" t="s">
        <v>1324</v>
      </c>
      <c r="C399" s="497">
        <v>2.4</v>
      </c>
      <c r="D399" s="497">
        <v>2.2400000000000002</v>
      </c>
      <c r="E399" s="498">
        <v>2.08</v>
      </c>
      <c r="F399" s="498">
        <v>1.92</v>
      </c>
      <c r="G399" s="498">
        <v>1.76</v>
      </c>
      <c r="H399" s="498">
        <v>1.57</v>
      </c>
      <c r="I399" s="499"/>
      <c r="J399" s="498">
        <v>1.37</v>
      </c>
      <c r="K399" s="654">
        <v>1.2</v>
      </c>
      <c r="L399" s="499"/>
      <c r="M399" s="536">
        <v>1.2</v>
      </c>
      <c r="N399" s="651">
        <v>1.2</v>
      </c>
      <c r="O399" s="652">
        <v>1.2</v>
      </c>
      <c r="P399" s="652">
        <v>1.2</v>
      </c>
      <c r="Q399" s="652">
        <v>1.2</v>
      </c>
      <c r="R399" s="652">
        <v>1.2</v>
      </c>
      <c r="S399" s="652">
        <v>1.2</v>
      </c>
      <c r="T399" s="652">
        <v>1.6950000000000001</v>
      </c>
      <c r="U399" s="652">
        <v>1.86</v>
      </c>
      <c r="V399" s="652">
        <v>1.86</v>
      </c>
      <c r="W399" s="652">
        <v>1.86</v>
      </c>
      <c r="X399" s="652">
        <v>1.86</v>
      </c>
      <c r="Y399" s="653">
        <f t="shared" si="151"/>
        <v>32.074999999999996</v>
      </c>
      <c r="Z399" s="1019">
        <f t="shared" si="132"/>
        <v>7.1428571428571397</v>
      </c>
      <c r="AA399" s="669">
        <f t="shared" si="154"/>
        <v>7.6923076923077094</v>
      </c>
      <c r="AB399" s="669">
        <f t="shared" si="155"/>
        <v>8.3333333333333481</v>
      </c>
      <c r="AC399" s="669">
        <f t="shared" si="156"/>
        <v>9.0909090909090828</v>
      </c>
      <c r="AD399" s="669">
        <f t="shared" si="157"/>
        <v>12.101910828025474</v>
      </c>
      <c r="AE399" s="669">
        <f t="shared" si="158"/>
        <v>14.598540145985407</v>
      </c>
      <c r="AF399" s="669">
        <f t="shared" si="159"/>
        <v>14.166666666666682</v>
      </c>
      <c r="AG399" s="669">
        <f t="shared" si="160"/>
        <v>0</v>
      </c>
      <c r="AH399" s="669">
        <f t="shared" si="161"/>
        <v>0</v>
      </c>
      <c r="AI399" s="669">
        <f t="shared" si="162"/>
        <v>0</v>
      </c>
      <c r="AJ399" s="669">
        <f t="shared" si="163"/>
        <v>0</v>
      </c>
      <c r="AK399" s="669">
        <f t="shared" si="164"/>
        <v>0</v>
      </c>
      <c r="AL399" s="669">
        <f t="shared" si="165"/>
        <v>0</v>
      </c>
      <c r="AM399" s="669">
        <f t="shared" si="166"/>
        <v>0</v>
      </c>
      <c r="AN399" s="669">
        <f t="shared" si="167"/>
        <v>-29.20353982300885</v>
      </c>
      <c r="AO399" s="669">
        <f t="shared" si="168"/>
        <v>-8.8709677419354875</v>
      </c>
      <c r="AP399" s="669">
        <f t="shared" si="169"/>
        <v>0</v>
      </c>
      <c r="AQ399" s="669">
        <f t="shared" si="170"/>
        <v>0</v>
      </c>
      <c r="AR399" s="669">
        <f t="shared" si="171"/>
        <v>0</v>
      </c>
      <c r="AS399" s="670">
        <f t="shared" si="152"/>
        <v>1.8448430176389738</v>
      </c>
      <c r="AT399" s="671">
        <f t="shared" si="153"/>
        <v>9.6879778887303925</v>
      </c>
    </row>
    <row r="400" spans="1:46" ht="11.25" customHeight="1" x14ac:dyDescent="0.2">
      <c r="A400" s="982" t="s">
        <v>4423</v>
      </c>
      <c r="B400" s="914" t="s">
        <v>3862</v>
      </c>
      <c r="C400" s="523">
        <v>1.4</v>
      </c>
      <c r="D400" s="522">
        <v>1.25</v>
      </c>
      <c r="E400" s="487">
        <v>0.9</v>
      </c>
      <c r="F400" s="487">
        <v>0.8</v>
      </c>
      <c r="G400" s="487">
        <v>0.6</v>
      </c>
      <c r="H400" s="553">
        <v>0.3</v>
      </c>
      <c r="I400" s="1181"/>
      <c r="J400" s="553">
        <v>0.4</v>
      </c>
      <c r="K400" s="490">
        <v>0.4</v>
      </c>
      <c r="L400" s="488"/>
      <c r="M400" s="538">
        <v>0</v>
      </c>
      <c r="N400" s="538">
        <v>0</v>
      </c>
      <c r="O400" s="492">
        <v>0</v>
      </c>
      <c r="P400" s="492">
        <v>0</v>
      </c>
      <c r="Q400" s="492">
        <v>0</v>
      </c>
      <c r="R400" s="492">
        <v>0</v>
      </c>
      <c r="S400" s="492">
        <v>0</v>
      </c>
      <c r="T400" s="492">
        <v>0</v>
      </c>
      <c r="U400" s="492">
        <v>0</v>
      </c>
      <c r="V400" s="492">
        <v>0</v>
      </c>
      <c r="W400" s="492">
        <v>0</v>
      </c>
      <c r="X400" s="492">
        <v>0</v>
      </c>
      <c r="Y400" s="653">
        <f t="shared" si="151"/>
        <v>6.05</v>
      </c>
      <c r="Z400" s="1019">
        <f t="shared" si="132"/>
        <v>11.999999999999989</v>
      </c>
      <c r="AA400" s="669">
        <f t="shared" si="154"/>
        <v>38.888888888888886</v>
      </c>
      <c r="AB400" s="669">
        <f t="shared" si="155"/>
        <v>12.5</v>
      </c>
      <c r="AC400" s="669">
        <f t="shared" si="156"/>
        <v>33.33333333333335</v>
      </c>
      <c r="AD400" s="669">
        <f t="shared" si="157"/>
        <v>100</v>
      </c>
      <c r="AE400" s="669">
        <f t="shared" si="158"/>
        <v>-25.000000000000011</v>
      </c>
      <c r="AF400" s="669">
        <f t="shared" si="159"/>
        <v>0</v>
      </c>
      <c r="AG400" s="669" t="str">
        <f t="shared" si="160"/>
        <v>n/a</v>
      </c>
      <c r="AH400" s="669" t="str">
        <f t="shared" si="161"/>
        <v>n/a</v>
      </c>
      <c r="AI400" s="669" t="str">
        <f t="shared" si="162"/>
        <v>n/a</v>
      </c>
      <c r="AJ400" s="669" t="str">
        <f t="shared" si="163"/>
        <v>n/a</v>
      </c>
      <c r="AK400" s="669" t="str">
        <f t="shared" si="164"/>
        <v>n/a</v>
      </c>
      <c r="AL400" s="669" t="str">
        <f t="shared" si="165"/>
        <v>n/a</v>
      </c>
      <c r="AM400" s="669" t="str">
        <f t="shared" si="166"/>
        <v>n/a</v>
      </c>
      <c r="AN400" s="669" t="str">
        <f t="shared" si="167"/>
        <v>n/a</v>
      </c>
      <c r="AO400" s="669" t="str">
        <f t="shared" si="168"/>
        <v>n/a</v>
      </c>
      <c r="AP400" s="669" t="str">
        <f t="shared" si="169"/>
        <v>n/a</v>
      </c>
      <c r="AQ400" s="669" t="str">
        <f t="shared" si="170"/>
        <v>n/a</v>
      </c>
      <c r="AR400" s="669" t="str">
        <f t="shared" si="171"/>
        <v>n/a</v>
      </c>
      <c r="AS400" s="670">
        <f t="shared" si="152"/>
        <v>24.531746031746032</v>
      </c>
      <c r="AT400" s="671">
        <f t="shared" si="153"/>
        <v>39.446294389885026</v>
      </c>
    </row>
    <row r="401" spans="1:46" ht="11.25" customHeight="1" x14ac:dyDescent="0.2">
      <c r="A401" s="519" t="s">
        <v>1325</v>
      </c>
      <c r="B401" s="507" t="s">
        <v>1326</v>
      </c>
      <c r="C401" s="497">
        <v>1.66</v>
      </c>
      <c r="D401" s="655">
        <v>1.45</v>
      </c>
      <c r="E401" s="498">
        <v>1.34</v>
      </c>
      <c r="F401" s="498">
        <v>1.24</v>
      </c>
      <c r="G401" s="498">
        <v>1.07</v>
      </c>
      <c r="H401" s="498">
        <v>0.89</v>
      </c>
      <c r="I401" s="499"/>
      <c r="J401" s="498">
        <v>0.77</v>
      </c>
      <c r="K401" s="496">
        <v>0.66</v>
      </c>
      <c r="L401" s="499"/>
      <c r="M401" s="511">
        <v>0.56999999999999995</v>
      </c>
      <c r="N401" s="651">
        <v>0.48</v>
      </c>
      <c r="O401" s="652">
        <v>0.48</v>
      </c>
      <c r="P401" s="656">
        <v>0.46</v>
      </c>
      <c r="Q401" s="656">
        <v>0.38</v>
      </c>
      <c r="R401" s="652">
        <v>0.32</v>
      </c>
      <c r="S401" s="656">
        <v>0.28222000000000003</v>
      </c>
      <c r="T401" s="652">
        <v>0.24887999999999999</v>
      </c>
      <c r="U401" s="652">
        <v>0.24887999999999999</v>
      </c>
      <c r="V401" s="652">
        <v>0.24887999999999999</v>
      </c>
      <c r="W401" s="652">
        <v>0.24887999999999999</v>
      </c>
      <c r="X401" s="656">
        <v>0.24887999999999999</v>
      </c>
      <c r="Y401" s="653">
        <f t="shared" si="151"/>
        <v>13.296620000000003</v>
      </c>
      <c r="Z401" s="1019">
        <f t="shared" si="132"/>
        <v>14.482758620689662</v>
      </c>
      <c r="AA401" s="669">
        <f t="shared" si="154"/>
        <v>8.2089552238805865</v>
      </c>
      <c r="AB401" s="669">
        <f t="shared" si="155"/>
        <v>8.064516129032274</v>
      </c>
      <c r="AC401" s="669">
        <f t="shared" si="156"/>
        <v>15.887850467289709</v>
      </c>
      <c r="AD401" s="669">
        <f t="shared" si="157"/>
        <v>20.2247191011236</v>
      </c>
      <c r="AE401" s="669">
        <f t="shared" si="158"/>
        <v>15.58441558441559</v>
      </c>
      <c r="AF401" s="669">
        <f t="shared" si="159"/>
        <v>16.666666666666675</v>
      </c>
      <c r="AG401" s="669">
        <f t="shared" si="160"/>
        <v>15.789473684210531</v>
      </c>
      <c r="AH401" s="669">
        <f t="shared" si="161"/>
        <v>18.75</v>
      </c>
      <c r="AI401" s="669">
        <f t="shared" si="162"/>
        <v>0</v>
      </c>
      <c r="AJ401" s="669">
        <f t="shared" si="163"/>
        <v>4.3478260869565188</v>
      </c>
      <c r="AK401" s="669">
        <f t="shared" si="164"/>
        <v>21.052631578947366</v>
      </c>
      <c r="AL401" s="669">
        <f t="shared" si="165"/>
        <v>18.75</v>
      </c>
      <c r="AM401" s="669">
        <f t="shared" si="166"/>
        <v>13.38671958046913</v>
      </c>
      <c r="AN401" s="669">
        <f t="shared" si="167"/>
        <v>13.396014143362267</v>
      </c>
      <c r="AO401" s="669">
        <f t="shared" si="168"/>
        <v>0</v>
      </c>
      <c r="AP401" s="669">
        <f t="shared" si="169"/>
        <v>0</v>
      </c>
      <c r="AQ401" s="669">
        <f t="shared" si="170"/>
        <v>0</v>
      </c>
      <c r="AR401" s="669">
        <f t="shared" si="171"/>
        <v>0</v>
      </c>
      <c r="AS401" s="670">
        <f t="shared" si="152"/>
        <v>10.768028782475996</v>
      </c>
      <c r="AT401" s="671">
        <f t="shared" si="153"/>
        <v>7.7975669126147995</v>
      </c>
    </row>
    <row r="402" spans="1:46" ht="11.25" customHeight="1" x14ac:dyDescent="0.2">
      <c r="A402" s="501" t="s">
        <v>636</v>
      </c>
      <c r="B402" s="650" t="s">
        <v>637</v>
      </c>
      <c r="C402" s="497">
        <v>2.8</v>
      </c>
      <c r="D402" s="655">
        <v>2.61</v>
      </c>
      <c r="E402" s="498">
        <v>2.3199999999999998</v>
      </c>
      <c r="F402" s="498">
        <v>1.97</v>
      </c>
      <c r="G402" s="498">
        <v>1.64</v>
      </c>
      <c r="H402" s="498">
        <v>1.41</v>
      </c>
      <c r="I402" s="499" t="s">
        <v>90</v>
      </c>
      <c r="J402" s="498">
        <v>1.27</v>
      </c>
      <c r="K402" s="496">
        <v>1.1200000000000001</v>
      </c>
      <c r="L402" s="499"/>
      <c r="M402" s="511">
        <v>1.02</v>
      </c>
      <c r="N402" s="651">
        <v>1</v>
      </c>
      <c r="O402" s="656">
        <v>0.94</v>
      </c>
      <c r="P402" s="656">
        <v>0.86</v>
      </c>
      <c r="Q402" s="656">
        <v>0.74</v>
      </c>
      <c r="R402" s="656">
        <v>0.72</v>
      </c>
      <c r="S402" s="656">
        <v>0.67</v>
      </c>
      <c r="T402" s="656">
        <v>0.62</v>
      </c>
      <c r="U402" s="652">
        <v>0.6</v>
      </c>
      <c r="V402" s="652">
        <v>0.6</v>
      </c>
      <c r="W402" s="652">
        <v>1.52</v>
      </c>
      <c r="X402" s="656">
        <v>1.52</v>
      </c>
      <c r="Y402" s="653">
        <f t="shared" si="151"/>
        <v>25.950000000000003</v>
      </c>
      <c r="Z402" s="1019">
        <f t="shared" si="132"/>
        <v>7.2796934865900331</v>
      </c>
      <c r="AA402" s="669">
        <f t="shared" si="154"/>
        <v>12.5</v>
      </c>
      <c r="AB402" s="669">
        <f t="shared" si="155"/>
        <v>17.766497461928932</v>
      </c>
      <c r="AC402" s="669">
        <f t="shared" si="156"/>
        <v>20.121951219512191</v>
      </c>
      <c r="AD402" s="669">
        <f t="shared" si="157"/>
        <v>16.312056737588641</v>
      </c>
      <c r="AE402" s="669">
        <f t="shared" si="158"/>
        <v>11.023622047244096</v>
      </c>
      <c r="AF402" s="669">
        <f t="shared" si="159"/>
        <v>13.392857142857139</v>
      </c>
      <c r="AG402" s="669">
        <f t="shared" si="160"/>
        <v>9.8039215686274606</v>
      </c>
      <c r="AH402" s="669">
        <f t="shared" si="161"/>
        <v>2.0000000000000018</v>
      </c>
      <c r="AI402" s="669">
        <f t="shared" si="162"/>
        <v>6.3829787234042534</v>
      </c>
      <c r="AJ402" s="669">
        <f t="shared" si="163"/>
        <v>9.302325581395344</v>
      </c>
      <c r="AK402" s="669">
        <f t="shared" si="164"/>
        <v>16.216216216216207</v>
      </c>
      <c r="AL402" s="669">
        <f t="shared" si="165"/>
        <v>2.7777777777777901</v>
      </c>
      <c r="AM402" s="669">
        <f t="shared" si="166"/>
        <v>7.4626865671641784</v>
      </c>
      <c r="AN402" s="669">
        <f t="shared" si="167"/>
        <v>8.064516129032274</v>
      </c>
      <c r="AO402" s="669">
        <f t="shared" si="168"/>
        <v>3.3333333333333437</v>
      </c>
      <c r="AP402" s="669">
        <f t="shared" si="169"/>
        <v>0</v>
      </c>
      <c r="AQ402" s="669">
        <f t="shared" si="170"/>
        <v>-60.526315789473685</v>
      </c>
      <c r="AR402" s="669">
        <f t="shared" si="171"/>
        <v>0</v>
      </c>
      <c r="AS402" s="670">
        <f t="shared" si="152"/>
        <v>5.4323220106946417</v>
      </c>
      <c r="AT402" s="671">
        <f t="shared" si="153"/>
        <v>17.044734319513818</v>
      </c>
    </row>
    <row r="403" spans="1:46" ht="11.25" customHeight="1" x14ac:dyDescent="0.2">
      <c r="A403" s="615" t="s">
        <v>3856</v>
      </c>
      <c r="B403" s="24" t="s">
        <v>3857</v>
      </c>
      <c r="C403" s="497">
        <v>0.25</v>
      </c>
      <c r="D403" s="24">
        <v>0.16</v>
      </c>
      <c r="E403" s="41">
        <v>0.15</v>
      </c>
      <c r="F403" s="41">
        <v>0.08</v>
      </c>
      <c r="G403" s="41">
        <v>7.0000000000000007E-2</v>
      </c>
      <c r="H403" s="41">
        <v>3.5000000000000003E-2</v>
      </c>
      <c r="I403" s="41"/>
      <c r="J403" s="41">
        <v>9.5000000000000001E-2</v>
      </c>
      <c r="K403" s="650">
        <v>0.05</v>
      </c>
      <c r="L403" s="913"/>
      <c r="M403" s="500">
        <v>0.05</v>
      </c>
      <c r="N403" s="500">
        <v>0.05</v>
      </c>
      <c r="O403" s="537">
        <v>0.05</v>
      </c>
      <c r="P403" s="537">
        <v>0.05</v>
      </c>
      <c r="Q403" s="537">
        <v>0.05</v>
      </c>
      <c r="R403" s="537">
        <v>0.05</v>
      </c>
      <c r="S403" s="537">
        <v>7.5999999999999998E-2</v>
      </c>
      <c r="T403" s="537">
        <v>0.04</v>
      </c>
      <c r="U403" s="537">
        <v>0.04</v>
      </c>
      <c r="V403" s="537">
        <v>0.04</v>
      </c>
      <c r="W403" s="537">
        <v>0.04</v>
      </c>
      <c r="X403" s="537">
        <v>0.04</v>
      </c>
      <c r="Y403" s="653">
        <f t="shared" si="151"/>
        <v>1.4660000000000004</v>
      </c>
      <c r="Z403" s="1019">
        <f t="shared" si="132"/>
        <v>56.25</v>
      </c>
      <c r="AA403" s="669">
        <f t="shared" si="154"/>
        <v>6.6666666666666652</v>
      </c>
      <c r="AB403" s="669">
        <f t="shared" si="155"/>
        <v>87.5</v>
      </c>
      <c r="AC403" s="669">
        <f t="shared" si="156"/>
        <v>14.285714285714279</v>
      </c>
      <c r="AD403" s="669">
        <f t="shared" si="157"/>
        <v>100</v>
      </c>
      <c r="AE403" s="669">
        <f t="shared" si="158"/>
        <v>-63.157894736842103</v>
      </c>
      <c r="AF403" s="669">
        <f t="shared" si="159"/>
        <v>89.999999999999986</v>
      </c>
      <c r="AG403" s="669">
        <f t="shared" si="160"/>
        <v>0</v>
      </c>
      <c r="AH403" s="669">
        <f t="shared" si="161"/>
        <v>0</v>
      </c>
      <c r="AI403" s="669">
        <f t="shared" si="162"/>
        <v>0</v>
      </c>
      <c r="AJ403" s="669">
        <f t="shared" si="163"/>
        <v>0</v>
      </c>
      <c r="AK403" s="669">
        <f t="shared" si="164"/>
        <v>0</v>
      </c>
      <c r="AL403" s="669">
        <f t="shared" si="165"/>
        <v>0</v>
      </c>
      <c r="AM403" s="669">
        <f t="shared" si="166"/>
        <v>-34.210526315789465</v>
      </c>
      <c r="AN403" s="669">
        <f t="shared" si="167"/>
        <v>89.999999999999986</v>
      </c>
      <c r="AO403" s="669">
        <f t="shared" si="168"/>
        <v>0</v>
      </c>
      <c r="AP403" s="669">
        <f t="shared" si="169"/>
        <v>0</v>
      </c>
      <c r="AQ403" s="669">
        <f t="shared" si="170"/>
        <v>0</v>
      </c>
      <c r="AR403" s="669">
        <f t="shared" si="171"/>
        <v>0</v>
      </c>
      <c r="AS403" s="670">
        <f t="shared" si="152"/>
        <v>18.280734731565754</v>
      </c>
      <c r="AT403" s="671">
        <f t="shared" si="153"/>
        <v>44.770152737993769</v>
      </c>
    </row>
    <row r="404" spans="1:46" ht="11.25" customHeight="1" x14ac:dyDescent="0.2">
      <c r="A404" s="501" t="s">
        <v>1327</v>
      </c>
      <c r="B404" s="650" t="s">
        <v>1328</v>
      </c>
      <c r="C404" s="497">
        <v>1.46</v>
      </c>
      <c r="D404" s="655">
        <v>1.25</v>
      </c>
      <c r="E404" s="498">
        <v>1.1299999999999999</v>
      </c>
      <c r="F404" s="498">
        <v>1.02</v>
      </c>
      <c r="G404" s="498">
        <v>0.94</v>
      </c>
      <c r="H404" s="498">
        <v>0.87</v>
      </c>
      <c r="I404" s="499"/>
      <c r="J404" s="498">
        <v>0.82</v>
      </c>
      <c r="K404" s="496">
        <v>0.75</v>
      </c>
      <c r="L404" s="499"/>
      <c r="M404" s="651">
        <v>0.72</v>
      </c>
      <c r="N404" s="511">
        <v>0.72</v>
      </c>
      <c r="O404" s="656">
        <v>0.71</v>
      </c>
      <c r="P404" s="656">
        <v>0.67</v>
      </c>
      <c r="Q404" s="656">
        <v>0.63</v>
      </c>
      <c r="R404" s="656">
        <v>0.59</v>
      </c>
      <c r="S404" s="656">
        <v>0.55000000000000004</v>
      </c>
      <c r="T404" s="656">
        <v>0.51</v>
      </c>
      <c r="U404" s="656">
        <v>0.47</v>
      </c>
      <c r="V404" s="656">
        <v>0.43</v>
      </c>
      <c r="W404" s="652">
        <v>0.4</v>
      </c>
      <c r="X404" s="652">
        <v>0.4</v>
      </c>
      <c r="Y404" s="653">
        <f t="shared" si="151"/>
        <v>15.040000000000003</v>
      </c>
      <c r="Z404" s="1019">
        <f t="shared" si="132"/>
        <v>16.799999999999994</v>
      </c>
      <c r="AA404" s="669">
        <f t="shared" si="154"/>
        <v>10.619469026548689</v>
      </c>
      <c r="AB404" s="669">
        <f t="shared" si="155"/>
        <v>10.784313725490179</v>
      </c>
      <c r="AC404" s="669">
        <f t="shared" si="156"/>
        <v>8.5106382978723527</v>
      </c>
      <c r="AD404" s="669">
        <f t="shared" si="157"/>
        <v>8.045977011494255</v>
      </c>
      <c r="AE404" s="669">
        <f t="shared" si="158"/>
        <v>6.0975609756097615</v>
      </c>
      <c r="AF404" s="669">
        <f t="shared" si="159"/>
        <v>9.3333333333333268</v>
      </c>
      <c r="AG404" s="669">
        <f t="shared" si="160"/>
        <v>4.1666666666666741</v>
      </c>
      <c r="AH404" s="669">
        <f t="shared" si="161"/>
        <v>0</v>
      </c>
      <c r="AI404" s="669">
        <f t="shared" si="162"/>
        <v>1.4084507042253502</v>
      </c>
      <c r="AJ404" s="669">
        <f t="shared" si="163"/>
        <v>5.9701492537313383</v>
      </c>
      <c r="AK404" s="669">
        <f t="shared" si="164"/>
        <v>6.3492063492063489</v>
      </c>
      <c r="AL404" s="669">
        <f t="shared" si="165"/>
        <v>6.7796610169491567</v>
      </c>
      <c r="AM404" s="669">
        <f t="shared" si="166"/>
        <v>7.2727272727272529</v>
      </c>
      <c r="AN404" s="669">
        <f t="shared" si="167"/>
        <v>7.8431372549019773</v>
      </c>
      <c r="AO404" s="669">
        <f t="shared" si="168"/>
        <v>8.5106382978723527</v>
      </c>
      <c r="AP404" s="669">
        <f t="shared" si="169"/>
        <v>9.302325581395344</v>
      </c>
      <c r="AQ404" s="669">
        <f t="shared" si="170"/>
        <v>7.4999999999999956</v>
      </c>
      <c r="AR404" s="669">
        <f t="shared" si="171"/>
        <v>0</v>
      </c>
      <c r="AS404" s="670">
        <f t="shared" si="152"/>
        <v>7.1207502509486487</v>
      </c>
      <c r="AT404" s="671">
        <f t="shared" si="153"/>
        <v>3.945907573636751</v>
      </c>
    </row>
    <row r="405" spans="1:46" ht="11.25" customHeight="1" x14ac:dyDescent="0.2">
      <c r="A405" s="480" t="s">
        <v>1332</v>
      </c>
      <c r="B405" s="914" t="s">
        <v>1333</v>
      </c>
      <c r="C405" s="497">
        <v>2.4249999999999998</v>
      </c>
      <c r="D405" s="655">
        <v>2.1</v>
      </c>
      <c r="E405" s="498">
        <v>1.85</v>
      </c>
      <c r="F405" s="498">
        <v>1.71</v>
      </c>
      <c r="G405" s="498">
        <v>1.68</v>
      </c>
      <c r="H405" s="498">
        <v>1.4</v>
      </c>
      <c r="I405" s="499"/>
      <c r="J405" s="498">
        <v>0.86</v>
      </c>
      <c r="K405" s="496">
        <v>0.6</v>
      </c>
      <c r="L405" s="499"/>
      <c r="M405" s="651">
        <v>0.56000000000000005</v>
      </c>
      <c r="N405" s="511">
        <v>0.56000000000000005</v>
      </c>
      <c r="O405" s="656">
        <v>0.51</v>
      </c>
      <c r="P405" s="656">
        <v>0.38</v>
      </c>
      <c r="Q405" s="656">
        <v>0.31</v>
      </c>
      <c r="R405" s="656">
        <v>0.28000000000000003</v>
      </c>
      <c r="S405" s="656">
        <v>0.24</v>
      </c>
      <c r="T405" s="652">
        <v>0.2</v>
      </c>
      <c r="U405" s="652">
        <v>0.2</v>
      </c>
      <c r="V405" s="652">
        <v>0.2</v>
      </c>
      <c r="W405" s="656">
        <v>0.2</v>
      </c>
      <c r="X405" s="656">
        <v>0.17</v>
      </c>
      <c r="Y405" s="653">
        <f t="shared" si="151"/>
        <v>16.435000000000002</v>
      </c>
      <c r="Z405" s="1019">
        <f t="shared" si="132"/>
        <v>15.476190476190466</v>
      </c>
      <c r="AA405" s="669">
        <f t="shared" si="154"/>
        <v>13.513513513513509</v>
      </c>
      <c r="AB405" s="669">
        <f t="shared" si="155"/>
        <v>8.1871345029239873</v>
      </c>
      <c r="AC405" s="669">
        <f t="shared" si="156"/>
        <v>1.7857142857142794</v>
      </c>
      <c r="AD405" s="669">
        <f t="shared" si="157"/>
        <v>19.999999999999996</v>
      </c>
      <c r="AE405" s="669">
        <f t="shared" si="158"/>
        <v>62.790697674418603</v>
      </c>
      <c r="AF405" s="669">
        <f t="shared" si="159"/>
        <v>43.333333333333336</v>
      </c>
      <c r="AG405" s="669">
        <f t="shared" si="160"/>
        <v>7.1428571428571397</v>
      </c>
      <c r="AH405" s="669">
        <f t="shared" si="161"/>
        <v>0</v>
      </c>
      <c r="AI405" s="669">
        <f t="shared" si="162"/>
        <v>9.8039215686274606</v>
      </c>
      <c r="AJ405" s="669">
        <f t="shared" si="163"/>
        <v>34.210526315789465</v>
      </c>
      <c r="AK405" s="669">
        <f t="shared" si="164"/>
        <v>22.580645161290324</v>
      </c>
      <c r="AL405" s="669">
        <f t="shared" si="165"/>
        <v>10.714285714285698</v>
      </c>
      <c r="AM405" s="669">
        <f t="shared" si="166"/>
        <v>16.666666666666675</v>
      </c>
      <c r="AN405" s="669">
        <f t="shared" si="167"/>
        <v>19.999999999999996</v>
      </c>
      <c r="AO405" s="669">
        <f t="shared" si="168"/>
        <v>0</v>
      </c>
      <c r="AP405" s="669">
        <f t="shared" si="169"/>
        <v>0</v>
      </c>
      <c r="AQ405" s="669">
        <f t="shared" si="170"/>
        <v>0</v>
      </c>
      <c r="AR405" s="669">
        <f t="shared" si="171"/>
        <v>17.647058823529417</v>
      </c>
      <c r="AS405" s="670">
        <f t="shared" si="152"/>
        <v>15.992239219954755</v>
      </c>
      <c r="AT405" s="671">
        <f t="shared" si="153"/>
        <v>16.304204778713832</v>
      </c>
    </row>
    <row r="406" spans="1:46" ht="11.25" customHeight="1" x14ac:dyDescent="0.2">
      <c r="A406" s="657" t="s">
        <v>3922</v>
      </c>
      <c r="B406" s="507" t="s">
        <v>3923</v>
      </c>
      <c r="C406" s="497">
        <v>0.72</v>
      </c>
      <c r="D406" s="518">
        <v>0.67249999999999999</v>
      </c>
      <c r="E406" s="513">
        <v>0.54500000000000004</v>
      </c>
      <c r="F406" s="513">
        <v>0.47</v>
      </c>
      <c r="G406" s="513">
        <v>0.46</v>
      </c>
      <c r="H406" s="540">
        <v>0.45</v>
      </c>
      <c r="I406" s="514"/>
      <c r="J406" s="513">
        <v>0.45</v>
      </c>
      <c r="K406" s="509">
        <v>0.28129999999999999</v>
      </c>
      <c r="L406" s="514"/>
      <c r="M406" s="539">
        <v>0</v>
      </c>
      <c r="N406" s="539">
        <v>0</v>
      </c>
      <c r="O406" s="517">
        <v>0</v>
      </c>
      <c r="P406" s="517">
        <v>0</v>
      </c>
      <c r="Q406" s="517">
        <v>0</v>
      </c>
      <c r="R406" s="541">
        <v>0</v>
      </c>
      <c r="S406" s="517">
        <v>0</v>
      </c>
      <c r="T406" s="517">
        <v>0</v>
      </c>
      <c r="U406" s="517">
        <v>0</v>
      </c>
      <c r="V406" s="517">
        <v>0</v>
      </c>
      <c r="W406" s="517">
        <v>0</v>
      </c>
      <c r="X406" s="517">
        <v>0</v>
      </c>
      <c r="Y406" s="653">
        <f t="shared" si="151"/>
        <v>4.0488</v>
      </c>
      <c r="Z406" s="1019">
        <f t="shared" si="132"/>
        <v>7.0631970260222943</v>
      </c>
      <c r="AA406" s="669">
        <f t="shared" si="154"/>
        <v>23.394495412844019</v>
      </c>
      <c r="AB406" s="669">
        <f t="shared" si="155"/>
        <v>15.957446808510657</v>
      </c>
      <c r="AC406" s="669">
        <f t="shared" si="156"/>
        <v>2.1739130434782483</v>
      </c>
      <c r="AD406" s="669">
        <f t="shared" si="157"/>
        <v>2.2222222222222143</v>
      </c>
      <c r="AE406" s="669">
        <f t="shared" si="158"/>
        <v>0</v>
      </c>
      <c r="AF406" s="669">
        <f t="shared" si="159"/>
        <v>59.971560611446861</v>
      </c>
      <c r="AG406" s="669" t="str">
        <f t="shared" si="160"/>
        <v>n/a</v>
      </c>
      <c r="AH406" s="669" t="str">
        <f t="shared" si="161"/>
        <v>n/a</v>
      </c>
      <c r="AI406" s="669" t="str">
        <f t="shared" si="162"/>
        <v>n/a</v>
      </c>
      <c r="AJ406" s="669" t="str">
        <f t="shared" si="163"/>
        <v>n/a</v>
      </c>
      <c r="AK406" s="669" t="str">
        <f t="shared" si="164"/>
        <v>n/a</v>
      </c>
      <c r="AL406" s="669" t="str">
        <f t="shared" si="165"/>
        <v>n/a</v>
      </c>
      <c r="AM406" s="669" t="str">
        <f t="shared" si="166"/>
        <v>n/a</v>
      </c>
      <c r="AN406" s="669" t="str">
        <f t="shared" si="167"/>
        <v>n/a</v>
      </c>
      <c r="AO406" s="669" t="str">
        <f t="shared" si="168"/>
        <v>n/a</v>
      </c>
      <c r="AP406" s="669" t="str">
        <f t="shared" si="169"/>
        <v>n/a</v>
      </c>
      <c r="AQ406" s="669" t="str">
        <f t="shared" si="170"/>
        <v>n/a</v>
      </c>
      <c r="AR406" s="669" t="str">
        <f t="shared" si="171"/>
        <v>n/a</v>
      </c>
      <c r="AS406" s="670">
        <f t="shared" si="152"/>
        <v>15.826119303503472</v>
      </c>
      <c r="AT406" s="671">
        <f t="shared" si="153"/>
        <v>21.232134304450526</v>
      </c>
    </row>
    <row r="407" spans="1:46" ht="11.25" customHeight="1" x14ac:dyDescent="0.2">
      <c r="A407" s="484" t="s">
        <v>2409</v>
      </c>
      <c r="B407" s="650" t="s">
        <v>2410</v>
      </c>
      <c r="C407" s="497">
        <v>1.2</v>
      </c>
      <c r="D407" s="653">
        <v>1.0774999999999999</v>
      </c>
      <c r="E407" s="498">
        <v>1.04</v>
      </c>
      <c r="F407" s="498">
        <v>0.96</v>
      </c>
      <c r="G407" s="542">
        <v>0.9</v>
      </c>
      <c r="H407" s="498">
        <v>0.9</v>
      </c>
      <c r="I407" s="531"/>
      <c r="J407" s="498">
        <v>0.87</v>
      </c>
      <c r="K407" s="496">
        <v>0.78249999999999997</v>
      </c>
      <c r="L407" s="531"/>
      <c r="M407" s="511">
        <v>0.63</v>
      </c>
      <c r="N407" s="511">
        <v>0.56000000000000005</v>
      </c>
      <c r="O407" s="656">
        <v>0.54749999999999999</v>
      </c>
      <c r="P407" s="656">
        <v>0.45</v>
      </c>
      <c r="Q407" s="656">
        <v>0.4</v>
      </c>
      <c r="R407" s="656">
        <v>0.32</v>
      </c>
      <c r="S407" s="656">
        <v>0.16</v>
      </c>
      <c r="T407" s="652">
        <v>0.08</v>
      </c>
      <c r="U407" s="652">
        <v>0.08</v>
      </c>
      <c r="V407" s="656">
        <v>0.08</v>
      </c>
      <c r="W407" s="656">
        <v>7.0000000000000007E-2</v>
      </c>
      <c r="X407" s="652">
        <v>0.06</v>
      </c>
      <c r="Y407" s="653">
        <f t="shared" si="151"/>
        <v>11.167500000000002</v>
      </c>
      <c r="Z407" s="1019">
        <f t="shared" si="132"/>
        <v>11.368909512761016</v>
      </c>
      <c r="AA407" s="669">
        <f t="shared" si="154"/>
        <v>3.6057692307692069</v>
      </c>
      <c r="AB407" s="669">
        <f t="shared" si="155"/>
        <v>8.3333333333333481</v>
      </c>
      <c r="AC407" s="669">
        <f t="shared" si="156"/>
        <v>6.6666666666666652</v>
      </c>
      <c r="AD407" s="669">
        <f t="shared" si="157"/>
        <v>0</v>
      </c>
      <c r="AE407" s="669">
        <f t="shared" si="158"/>
        <v>3.4482758620689724</v>
      </c>
      <c r="AF407" s="669">
        <f t="shared" si="159"/>
        <v>11.182108626198083</v>
      </c>
      <c r="AG407" s="669">
        <f t="shared" si="160"/>
        <v>24.206349206349209</v>
      </c>
      <c r="AH407" s="669">
        <f t="shared" si="161"/>
        <v>12.5</v>
      </c>
      <c r="AI407" s="669">
        <f t="shared" si="162"/>
        <v>2.2831050228310668</v>
      </c>
      <c r="AJ407" s="669">
        <f t="shared" si="163"/>
        <v>21.666666666666657</v>
      </c>
      <c r="AK407" s="669">
        <f t="shared" si="164"/>
        <v>12.5</v>
      </c>
      <c r="AL407" s="669">
        <f t="shared" si="165"/>
        <v>25</v>
      </c>
      <c r="AM407" s="669">
        <f t="shared" si="166"/>
        <v>100</v>
      </c>
      <c r="AN407" s="669">
        <f t="shared" si="167"/>
        <v>100</v>
      </c>
      <c r="AO407" s="669">
        <f t="shared" si="168"/>
        <v>0</v>
      </c>
      <c r="AP407" s="669">
        <f t="shared" si="169"/>
        <v>0</v>
      </c>
      <c r="AQ407" s="669">
        <f t="shared" si="170"/>
        <v>14.285714285714279</v>
      </c>
      <c r="AR407" s="669">
        <f t="shared" si="171"/>
        <v>16.666666666666675</v>
      </c>
      <c r="AS407" s="670">
        <f t="shared" si="152"/>
        <v>19.669135004211853</v>
      </c>
      <c r="AT407" s="671">
        <f t="shared" si="153"/>
        <v>29.365904194366461</v>
      </c>
    </row>
    <row r="408" spans="1:46" ht="11.25" customHeight="1" x14ac:dyDescent="0.2">
      <c r="A408" s="500" t="s">
        <v>1348</v>
      </c>
      <c r="B408" s="650" t="s">
        <v>1349</v>
      </c>
      <c r="C408" s="497">
        <v>1.64</v>
      </c>
      <c r="D408" s="653">
        <v>1.4100000000000001</v>
      </c>
      <c r="E408" s="498">
        <v>1.24</v>
      </c>
      <c r="F408" s="498">
        <v>1.05</v>
      </c>
      <c r="G408" s="498">
        <v>0.82</v>
      </c>
      <c r="H408" s="498">
        <v>0.7</v>
      </c>
      <c r="I408" s="499"/>
      <c r="J408" s="498">
        <v>0.62</v>
      </c>
      <c r="K408" s="496">
        <v>0.15</v>
      </c>
      <c r="L408" s="499"/>
      <c r="M408" s="651">
        <v>0</v>
      </c>
      <c r="N408" s="651">
        <v>0</v>
      </c>
      <c r="O408" s="652">
        <v>0</v>
      </c>
      <c r="P408" s="652">
        <v>0</v>
      </c>
      <c r="Q408" s="652">
        <v>0</v>
      </c>
      <c r="R408" s="652">
        <v>0</v>
      </c>
      <c r="S408" s="652">
        <v>0</v>
      </c>
      <c r="T408" s="652">
        <v>0</v>
      </c>
      <c r="U408" s="652">
        <v>0</v>
      </c>
      <c r="V408" s="652">
        <v>0</v>
      </c>
      <c r="W408" s="652">
        <v>0</v>
      </c>
      <c r="X408" s="652">
        <v>0</v>
      </c>
      <c r="Y408" s="653">
        <f t="shared" si="151"/>
        <v>7.6300000000000008</v>
      </c>
      <c r="Z408" s="1019">
        <f t="shared" si="132"/>
        <v>16.312056737588641</v>
      </c>
      <c r="AA408" s="669">
        <f t="shared" si="154"/>
        <v>13.709677419354849</v>
      </c>
      <c r="AB408" s="669">
        <f t="shared" si="155"/>
        <v>18.095238095238098</v>
      </c>
      <c r="AC408" s="669">
        <f t="shared" si="156"/>
        <v>28.04878048780488</v>
      </c>
      <c r="AD408" s="669">
        <f t="shared" si="157"/>
        <v>17.142857142857149</v>
      </c>
      <c r="AE408" s="669">
        <f t="shared" si="158"/>
        <v>12.903225806451601</v>
      </c>
      <c r="AF408" s="669">
        <f t="shared" si="159"/>
        <v>313.33333333333337</v>
      </c>
      <c r="AG408" s="669" t="str">
        <f t="shared" si="160"/>
        <v>n/a</v>
      </c>
      <c r="AH408" s="669" t="str">
        <f t="shared" si="161"/>
        <v>n/a</v>
      </c>
      <c r="AI408" s="669" t="str">
        <f t="shared" si="162"/>
        <v>n/a</v>
      </c>
      <c r="AJ408" s="669" t="str">
        <f t="shared" si="163"/>
        <v>n/a</v>
      </c>
      <c r="AK408" s="669" t="str">
        <f t="shared" si="164"/>
        <v>n/a</v>
      </c>
      <c r="AL408" s="669" t="str">
        <f t="shared" si="165"/>
        <v>n/a</v>
      </c>
      <c r="AM408" s="669" t="str">
        <f t="shared" si="166"/>
        <v>n/a</v>
      </c>
      <c r="AN408" s="669" t="str">
        <f t="shared" si="167"/>
        <v>n/a</v>
      </c>
      <c r="AO408" s="669" t="str">
        <f t="shared" si="168"/>
        <v>n/a</v>
      </c>
      <c r="AP408" s="669" t="str">
        <f t="shared" si="169"/>
        <v>n/a</v>
      </c>
      <c r="AQ408" s="669" t="str">
        <f t="shared" si="170"/>
        <v>n/a</v>
      </c>
      <c r="AR408" s="669" t="str">
        <f t="shared" si="171"/>
        <v>n/a</v>
      </c>
      <c r="AS408" s="670">
        <f t="shared" si="152"/>
        <v>59.935024146089795</v>
      </c>
      <c r="AT408" s="671">
        <f t="shared" si="153"/>
        <v>111.84878848084246</v>
      </c>
    </row>
    <row r="409" spans="1:46" ht="11.25" customHeight="1" x14ac:dyDescent="0.2">
      <c r="A409" s="615" t="s">
        <v>3860</v>
      </c>
      <c r="B409" s="24" t="s">
        <v>3861</v>
      </c>
      <c r="C409" s="497">
        <v>0.89</v>
      </c>
      <c r="D409" s="631">
        <v>0.77</v>
      </c>
      <c r="E409" s="41">
        <v>0.67</v>
      </c>
      <c r="F409" s="41">
        <v>0.61</v>
      </c>
      <c r="G409" s="41">
        <v>0.55000000000000004</v>
      </c>
      <c r="H409" s="41">
        <v>0.5</v>
      </c>
      <c r="I409" s="41"/>
      <c r="J409" s="41">
        <v>2</v>
      </c>
      <c r="K409" s="654">
        <v>0</v>
      </c>
      <c r="L409" s="913"/>
      <c r="M409" s="536">
        <v>0</v>
      </c>
      <c r="N409" s="500">
        <v>0.05</v>
      </c>
      <c r="O409" s="537">
        <v>0.1</v>
      </c>
      <c r="P409" s="537">
        <v>0.09</v>
      </c>
      <c r="Q409" s="537">
        <v>0.08</v>
      </c>
      <c r="R409" s="652">
        <v>0</v>
      </c>
      <c r="S409" s="652">
        <v>0</v>
      </c>
      <c r="T409" s="652">
        <v>0</v>
      </c>
      <c r="U409" s="652">
        <v>0</v>
      </c>
      <c r="V409" s="652">
        <v>0</v>
      </c>
      <c r="W409" s="652">
        <v>0</v>
      </c>
      <c r="X409" s="652">
        <v>0</v>
      </c>
      <c r="Y409" s="653">
        <f t="shared" si="151"/>
        <v>6.31</v>
      </c>
      <c r="Z409" s="1019">
        <f t="shared" si="132"/>
        <v>15.58441558441559</v>
      </c>
      <c r="AA409" s="669">
        <f t="shared" si="154"/>
        <v>14.925373134328357</v>
      </c>
      <c r="AB409" s="669">
        <f t="shared" si="155"/>
        <v>9.8360655737705027</v>
      </c>
      <c r="AC409" s="669">
        <f t="shared" si="156"/>
        <v>10.909090909090891</v>
      </c>
      <c r="AD409" s="669">
        <f t="shared" si="157"/>
        <v>10.000000000000009</v>
      </c>
      <c r="AE409" s="669">
        <f t="shared" si="158"/>
        <v>-75</v>
      </c>
      <c r="AF409" s="669" t="str">
        <f t="shared" si="159"/>
        <v>n/a</v>
      </c>
      <c r="AG409" s="669" t="str">
        <f t="shared" si="160"/>
        <v>n/a</v>
      </c>
      <c r="AH409" s="669">
        <f t="shared" si="161"/>
        <v>-100</v>
      </c>
      <c r="AI409" s="669">
        <f t="shared" si="162"/>
        <v>-50</v>
      </c>
      <c r="AJ409" s="669">
        <f t="shared" si="163"/>
        <v>11.111111111111116</v>
      </c>
      <c r="AK409" s="669">
        <f t="shared" si="164"/>
        <v>12.5</v>
      </c>
      <c r="AL409" s="669" t="str">
        <f t="shared" si="165"/>
        <v>n/a</v>
      </c>
      <c r="AM409" s="669" t="str">
        <f t="shared" si="166"/>
        <v>n/a</v>
      </c>
      <c r="AN409" s="669" t="str">
        <f t="shared" si="167"/>
        <v>n/a</v>
      </c>
      <c r="AO409" s="669" t="str">
        <f t="shared" si="168"/>
        <v>n/a</v>
      </c>
      <c r="AP409" s="669" t="str">
        <f t="shared" si="169"/>
        <v>n/a</v>
      </c>
      <c r="AQ409" s="669" t="str">
        <f t="shared" si="170"/>
        <v>n/a</v>
      </c>
      <c r="AR409" s="669" t="str">
        <f t="shared" si="171"/>
        <v>n/a</v>
      </c>
      <c r="AS409" s="670">
        <f t="shared" si="152"/>
        <v>-14.013394368728353</v>
      </c>
      <c r="AT409" s="671">
        <f t="shared" si="153"/>
        <v>43.744652746909672</v>
      </c>
    </row>
    <row r="410" spans="1:46" ht="11.25" customHeight="1" x14ac:dyDescent="0.2">
      <c r="A410" s="480" t="s">
        <v>1344</v>
      </c>
      <c r="B410" s="914" t="s">
        <v>1345</v>
      </c>
      <c r="C410" s="497">
        <v>1.925</v>
      </c>
      <c r="D410" s="486">
        <v>1.8625000000000003</v>
      </c>
      <c r="E410" s="487">
        <v>1.7825</v>
      </c>
      <c r="F410" s="487">
        <v>1.64</v>
      </c>
      <c r="G410" s="487">
        <v>1.44034</v>
      </c>
      <c r="H410" s="487">
        <v>1.23275</v>
      </c>
      <c r="I410" s="488"/>
      <c r="J410" s="487">
        <v>1.0739700000000001</v>
      </c>
      <c r="K410" s="485">
        <v>0.96350999999999998</v>
      </c>
      <c r="L410" s="488"/>
      <c r="M410" s="530">
        <v>0.39446000000000003</v>
      </c>
      <c r="N410" s="538">
        <v>0.32619999999999999</v>
      </c>
      <c r="O410" s="492">
        <v>0.98619999999999997</v>
      </c>
      <c r="P410" s="492">
        <v>0.98619999999999997</v>
      </c>
      <c r="Q410" s="492">
        <v>0.98619999999999997</v>
      </c>
      <c r="R410" s="492">
        <v>0.98619999999999997</v>
      </c>
      <c r="S410" s="492">
        <v>0.98619999999999997</v>
      </c>
      <c r="T410" s="492">
        <v>0.98619999999999997</v>
      </c>
      <c r="U410" s="492">
        <v>0.98619999999999997</v>
      </c>
      <c r="V410" s="492">
        <v>0.98619999999999997</v>
      </c>
      <c r="W410" s="492">
        <v>0.98619999999999997</v>
      </c>
      <c r="X410" s="492">
        <v>0.98619999999999997</v>
      </c>
      <c r="Y410" s="653">
        <f t="shared" si="151"/>
        <v>22.503229999999999</v>
      </c>
      <c r="Z410" s="1019">
        <f t="shared" si="132"/>
        <v>3.3557046979865612</v>
      </c>
      <c r="AA410" s="669">
        <f t="shared" si="154"/>
        <v>4.4880785413744961</v>
      </c>
      <c r="AB410" s="669">
        <f t="shared" si="155"/>
        <v>8.6890243902439046</v>
      </c>
      <c r="AC410" s="669">
        <f t="shared" si="156"/>
        <v>13.862004804421169</v>
      </c>
      <c r="AD410" s="669">
        <f t="shared" si="157"/>
        <v>16.839586290813212</v>
      </c>
      <c r="AE410" s="669">
        <f t="shared" si="158"/>
        <v>14.784398074434101</v>
      </c>
      <c r="AF410" s="669">
        <f t="shared" si="159"/>
        <v>11.464333530529025</v>
      </c>
      <c r="AG410" s="669">
        <f t="shared" si="160"/>
        <v>144.26050803630278</v>
      </c>
      <c r="AH410" s="669">
        <f t="shared" si="161"/>
        <v>20.925812385039876</v>
      </c>
      <c r="AI410" s="669">
        <f t="shared" si="162"/>
        <v>-66.923544919894539</v>
      </c>
      <c r="AJ410" s="669">
        <f t="shared" si="163"/>
        <v>0</v>
      </c>
      <c r="AK410" s="669">
        <f t="shared" si="164"/>
        <v>0</v>
      </c>
      <c r="AL410" s="669">
        <f t="shared" si="165"/>
        <v>0</v>
      </c>
      <c r="AM410" s="669">
        <f t="shared" si="166"/>
        <v>0</v>
      </c>
      <c r="AN410" s="669">
        <f t="shared" si="167"/>
        <v>0</v>
      </c>
      <c r="AO410" s="669">
        <f t="shared" si="168"/>
        <v>0</v>
      </c>
      <c r="AP410" s="669">
        <f t="shared" si="169"/>
        <v>0</v>
      </c>
      <c r="AQ410" s="669">
        <f t="shared" si="170"/>
        <v>0</v>
      </c>
      <c r="AR410" s="669">
        <f t="shared" si="171"/>
        <v>0</v>
      </c>
      <c r="AS410" s="670">
        <f t="shared" si="152"/>
        <v>9.0392582016447669</v>
      </c>
      <c r="AT410" s="671">
        <f t="shared" si="153"/>
        <v>37.348157801409059</v>
      </c>
    </row>
    <row r="411" spans="1:46" ht="11.25" customHeight="1" x14ac:dyDescent="0.2">
      <c r="A411" s="546" t="s">
        <v>1336</v>
      </c>
      <c r="B411" s="507" t="s">
        <v>1337</v>
      </c>
      <c r="C411" s="497">
        <v>0.84</v>
      </c>
      <c r="D411" s="655">
        <v>0.68</v>
      </c>
      <c r="E411" s="498">
        <v>0.6</v>
      </c>
      <c r="F411" s="498">
        <v>0.51</v>
      </c>
      <c r="G411" s="502">
        <v>0.48</v>
      </c>
      <c r="H411" s="498">
        <v>0.44</v>
      </c>
      <c r="I411" s="499"/>
      <c r="J411" s="502">
        <v>0.32</v>
      </c>
      <c r="K411" s="496">
        <v>0.30499999999999999</v>
      </c>
      <c r="L411" s="499"/>
      <c r="M411" s="511">
        <v>0.22833000000000001</v>
      </c>
      <c r="N411" s="651">
        <v>0.13320000000000001</v>
      </c>
      <c r="O411" s="656">
        <v>0.13320000000000001</v>
      </c>
      <c r="P411" s="656">
        <v>0.12665999999999999</v>
      </c>
      <c r="Q411" s="656">
        <v>0.10668</v>
      </c>
      <c r="R411" s="656">
        <v>0.10001</v>
      </c>
      <c r="S411" s="656">
        <v>7.3330000000000006E-2</v>
      </c>
      <c r="T411" s="656">
        <v>0.05</v>
      </c>
      <c r="U411" s="656">
        <v>0.03</v>
      </c>
      <c r="V411" s="652">
        <v>0</v>
      </c>
      <c r="W411" s="652">
        <v>0</v>
      </c>
      <c r="X411" s="652">
        <v>0</v>
      </c>
      <c r="Y411" s="653">
        <f t="shared" si="151"/>
        <v>5.156410000000001</v>
      </c>
      <c r="Z411" s="1019">
        <f t="shared" si="132"/>
        <v>23.529411764705866</v>
      </c>
      <c r="AA411" s="669">
        <f t="shared" si="154"/>
        <v>13.333333333333353</v>
      </c>
      <c r="AB411" s="669">
        <f t="shared" si="155"/>
        <v>17.647058823529417</v>
      </c>
      <c r="AC411" s="669">
        <f t="shared" si="156"/>
        <v>6.25</v>
      </c>
      <c r="AD411" s="669">
        <f t="shared" si="157"/>
        <v>9.0909090909090828</v>
      </c>
      <c r="AE411" s="669">
        <f t="shared" si="158"/>
        <v>37.5</v>
      </c>
      <c r="AF411" s="669">
        <f t="shared" si="159"/>
        <v>4.9180327868852514</v>
      </c>
      <c r="AG411" s="669">
        <f t="shared" si="160"/>
        <v>33.578592388210041</v>
      </c>
      <c r="AH411" s="669">
        <f t="shared" si="161"/>
        <v>71.418918918918919</v>
      </c>
      <c r="AI411" s="669">
        <f t="shared" si="162"/>
        <v>0</v>
      </c>
      <c r="AJ411" s="669">
        <f t="shared" si="163"/>
        <v>5.1634296541923419</v>
      </c>
      <c r="AK411" s="669">
        <f t="shared" si="164"/>
        <v>18.728908886389206</v>
      </c>
      <c r="AL411" s="669">
        <f t="shared" si="165"/>
        <v>6.6693330666933281</v>
      </c>
      <c r="AM411" s="669">
        <f t="shared" si="166"/>
        <v>36.383471975998894</v>
      </c>
      <c r="AN411" s="669">
        <f t="shared" si="167"/>
        <v>46.660000000000011</v>
      </c>
      <c r="AO411" s="669">
        <f t="shared" si="168"/>
        <v>66.666666666666671</v>
      </c>
      <c r="AP411" s="669" t="str">
        <f t="shared" si="169"/>
        <v>n/a</v>
      </c>
      <c r="AQ411" s="669" t="str">
        <f t="shared" si="170"/>
        <v>n/a</v>
      </c>
      <c r="AR411" s="669" t="str">
        <f t="shared" si="171"/>
        <v>n/a</v>
      </c>
      <c r="AS411" s="670">
        <f t="shared" si="152"/>
        <v>24.846129209777025</v>
      </c>
      <c r="AT411" s="671">
        <f t="shared" si="153"/>
        <v>22.080376852697995</v>
      </c>
    </row>
    <row r="412" spans="1:46" ht="11.25" customHeight="1" x14ac:dyDescent="0.2">
      <c r="A412" s="501" t="s">
        <v>1346</v>
      </c>
      <c r="B412" s="650" t="s">
        <v>1347</v>
      </c>
      <c r="C412" s="497">
        <v>0.84</v>
      </c>
      <c r="D412" s="655">
        <v>0.72</v>
      </c>
      <c r="E412" s="498">
        <v>0.6</v>
      </c>
      <c r="F412" s="498">
        <v>0.48</v>
      </c>
      <c r="G412" s="498">
        <v>0.38</v>
      </c>
      <c r="H412" s="498">
        <v>0.3</v>
      </c>
      <c r="I412" s="499"/>
      <c r="J412" s="502">
        <v>0.24</v>
      </c>
      <c r="K412" s="496">
        <v>0.24</v>
      </c>
      <c r="L412" s="499"/>
      <c r="M412" s="651">
        <v>0</v>
      </c>
      <c r="N412" s="651">
        <v>0</v>
      </c>
      <c r="O412" s="652">
        <v>0</v>
      </c>
      <c r="P412" s="652">
        <v>0</v>
      </c>
      <c r="Q412" s="652">
        <v>0</v>
      </c>
      <c r="R412" s="652">
        <v>0</v>
      </c>
      <c r="S412" s="652">
        <v>0</v>
      </c>
      <c r="T412" s="652">
        <v>0</v>
      </c>
      <c r="U412" s="652">
        <v>0.38</v>
      </c>
      <c r="V412" s="656">
        <v>0.38</v>
      </c>
      <c r="W412" s="656">
        <v>0.37</v>
      </c>
      <c r="X412" s="656">
        <v>0.33</v>
      </c>
      <c r="Y412" s="653">
        <f t="shared" si="151"/>
        <v>5.26</v>
      </c>
      <c r="Z412" s="1019">
        <f t="shared" si="132"/>
        <v>16.666666666666675</v>
      </c>
      <c r="AA412" s="669">
        <f t="shared" si="154"/>
        <v>19.999999999999996</v>
      </c>
      <c r="AB412" s="669">
        <f t="shared" si="155"/>
        <v>25</v>
      </c>
      <c r="AC412" s="669">
        <f t="shared" si="156"/>
        <v>26.315789473684205</v>
      </c>
      <c r="AD412" s="669">
        <f t="shared" si="157"/>
        <v>26.666666666666682</v>
      </c>
      <c r="AE412" s="669">
        <f t="shared" si="158"/>
        <v>25</v>
      </c>
      <c r="AF412" s="669">
        <f t="shared" si="159"/>
        <v>0</v>
      </c>
      <c r="AG412" s="669" t="str">
        <f t="shared" si="160"/>
        <v>n/a</v>
      </c>
      <c r="AH412" s="669" t="str">
        <f t="shared" si="161"/>
        <v>n/a</v>
      </c>
      <c r="AI412" s="669" t="str">
        <f t="shared" si="162"/>
        <v>n/a</v>
      </c>
      <c r="AJ412" s="669" t="str">
        <f t="shared" si="163"/>
        <v>n/a</v>
      </c>
      <c r="AK412" s="669" t="str">
        <f t="shared" si="164"/>
        <v>n/a</v>
      </c>
      <c r="AL412" s="669" t="str">
        <f t="shared" si="165"/>
        <v>n/a</v>
      </c>
      <c r="AM412" s="669" t="str">
        <f t="shared" si="166"/>
        <v>n/a</v>
      </c>
      <c r="AN412" s="669" t="str">
        <f t="shared" si="167"/>
        <v>n/a</v>
      </c>
      <c r="AO412" s="669">
        <f t="shared" si="168"/>
        <v>-100</v>
      </c>
      <c r="AP412" s="669">
        <f t="shared" si="169"/>
        <v>0</v>
      </c>
      <c r="AQ412" s="669">
        <f t="shared" si="170"/>
        <v>2.7027027027026973</v>
      </c>
      <c r="AR412" s="669">
        <f t="shared" si="171"/>
        <v>12.12121212121211</v>
      </c>
      <c r="AS412" s="670">
        <f t="shared" si="152"/>
        <v>4.9520943300847611</v>
      </c>
      <c r="AT412" s="671">
        <f t="shared" si="153"/>
        <v>36.353655151723238</v>
      </c>
    </row>
    <row r="413" spans="1:46" ht="11.25" customHeight="1" x14ac:dyDescent="0.2">
      <c r="A413" s="500" t="s">
        <v>1329</v>
      </c>
      <c r="B413" s="650" t="s">
        <v>1330</v>
      </c>
      <c r="C413" s="497">
        <v>1.96</v>
      </c>
      <c r="D413" s="655">
        <v>1.7000000000000002</v>
      </c>
      <c r="E413" s="498">
        <v>1.36</v>
      </c>
      <c r="F413" s="498">
        <v>1.1599999999999999</v>
      </c>
      <c r="G413" s="498">
        <v>1</v>
      </c>
      <c r="H413" s="498">
        <v>0.67091999999999996</v>
      </c>
      <c r="I413" s="499"/>
      <c r="J413" s="498">
        <v>0.51119999999999999</v>
      </c>
      <c r="K413" s="496">
        <v>0.38340000000000002</v>
      </c>
      <c r="L413" s="499"/>
      <c r="M413" s="651">
        <v>0.22364000000000001</v>
      </c>
      <c r="N413" s="651">
        <v>0.39936000000000005</v>
      </c>
      <c r="O413" s="652">
        <v>0.57508000000000004</v>
      </c>
      <c r="P413" s="652">
        <v>0.57508000000000004</v>
      </c>
      <c r="Q413" s="656">
        <v>0.54313999999999996</v>
      </c>
      <c r="R413" s="656">
        <v>0.45528000000000002</v>
      </c>
      <c r="S413" s="656">
        <v>0.35143999999999997</v>
      </c>
      <c r="T413" s="656">
        <v>0.28754000000000002</v>
      </c>
      <c r="U413" s="652">
        <v>0.27156000000000002</v>
      </c>
      <c r="V413" s="652">
        <v>0.27156000000000002</v>
      </c>
      <c r="W413" s="652">
        <v>0.27156000000000002</v>
      </c>
      <c r="X413" s="656">
        <v>0.25558000000000003</v>
      </c>
      <c r="Y413" s="653">
        <f t="shared" si="151"/>
        <v>13.226340000000002</v>
      </c>
      <c r="Z413" s="1019">
        <f t="shared" si="132"/>
        <v>15.294117647058814</v>
      </c>
      <c r="AA413" s="669">
        <f t="shared" si="154"/>
        <v>25</v>
      </c>
      <c r="AB413" s="669">
        <f t="shared" si="155"/>
        <v>17.24137931034484</v>
      </c>
      <c r="AC413" s="669">
        <f t="shared" si="156"/>
        <v>15.999999999999993</v>
      </c>
      <c r="AD413" s="669">
        <f t="shared" si="157"/>
        <v>49.049066952840882</v>
      </c>
      <c r="AE413" s="669">
        <f t="shared" si="158"/>
        <v>31.24413145539906</v>
      </c>
      <c r="AF413" s="669">
        <f t="shared" si="159"/>
        <v>33.333333333333329</v>
      </c>
      <c r="AG413" s="669">
        <f t="shared" si="160"/>
        <v>71.436236809157577</v>
      </c>
      <c r="AH413" s="669">
        <f t="shared" si="161"/>
        <v>-44.000400641025649</v>
      </c>
      <c r="AI413" s="669">
        <f t="shared" si="162"/>
        <v>-30.555748765389158</v>
      </c>
      <c r="AJ413" s="669">
        <f t="shared" si="163"/>
        <v>0</v>
      </c>
      <c r="AK413" s="669">
        <f t="shared" si="164"/>
        <v>5.8806200979489853</v>
      </c>
      <c r="AL413" s="669">
        <f t="shared" si="165"/>
        <v>19.298014408715503</v>
      </c>
      <c r="AM413" s="669">
        <f t="shared" si="166"/>
        <v>29.54700660141134</v>
      </c>
      <c r="AN413" s="669">
        <f t="shared" si="167"/>
        <v>22.222995061556627</v>
      </c>
      <c r="AO413" s="669">
        <f t="shared" si="168"/>
        <v>5.884519074974226</v>
      </c>
      <c r="AP413" s="669">
        <f t="shared" si="169"/>
        <v>0</v>
      </c>
      <c r="AQ413" s="669">
        <f t="shared" si="170"/>
        <v>0</v>
      </c>
      <c r="AR413" s="669">
        <f t="shared" si="171"/>
        <v>6.2524454182643296</v>
      </c>
      <c r="AS413" s="670">
        <f t="shared" si="152"/>
        <v>14.375142987610042</v>
      </c>
      <c r="AT413" s="671">
        <f t="shared" si="153"/>
        <v>25.603245032795005</v>
      </c>
    </row>
    <row r="414" spans="1:46" ht="11.25" customHeight="1" x14ac:dyDescent="0.2">
      <c r="A414" s="500" t="s">
        <v>1354</v>
      </c>
      <c r="B414" s="650" t="s">
        <v>1355</v>
      </c>
      <c r="C414" s="497">
        <v>2.35</v>
      </c>
      <c r="D414" s="655">
        <v>2.2000000000000002</v>
      </c>
      <c r="E414" s="498">
        <v>2.0049999999999999</v>
      </c>
      <c r="F414" s="498">
        <v>1.91</v>
      </c>
      <c r="G414" s="498">
        <v>1.49</v>
      </c>
      <c r="H414" s="502">
        <v>1.08</v>
      </c>
      <c r="I414" s="499"/>
      <c r="J414" s="498">
        <v>1.04</v>
      </c>
      <c r="K414" s="496">
        <v>0.875</v>
      </c>
      <c r="L414" s="499"/>
      <c r="M414" s="511">
        <v>0.1875</v>
      </c>
      <c r="N414" s="651">
        <v>0</v>
      </c>
      <c r="O414" s="652">
        <v>0</v>
      </c>
      <c r="P414" s="652">
        <v>0</v>
      </c>
      <c r="Q414" s="652">
        <v>0</v>
      </c>
      <c r="R414" s="652">
        <v>0</v>
      </c>
      <c r="S414" s="652">
        <v>0</v>
      </c>
      <c r="T414" s="652">
        <v>0</v>
      </c>
      <c r="U414" s="652">
        <v>0</v>
      </c>
      <c r="V414" s="652">
        <v>0</v>
      </c>
      <c r="W414" s="652">
        <v>0</v>
      </c>
      <c r="X414" s="652">
        <v>0</v>
      </c>
      <c r="Y414" s="653">
        <f t="shared" si="151"/>
        <v>13.137499999999999</v>
      </c>
      <c r="Z414" s="1019">
        <f t="shared" si="132"/>
        <v>6.8181818181818121</v>
      </c>
      <c r="AA414" s="669">
        <f t="shared" si="154"/>
        <v>9.7256857855361645</v>
      </c>
      <c r="AB414" s="669">
        <f t="shared" si="155"/>
        <v>4.9738219895288038</v>
      </c>
      <c r="AC414" s="669">
        <f t="shared" si="156"/>
        <v>28.187919463087251</v>
      </c>
      <c r="AD414" s="669">
        <f t="shared" si="157"/>
        <v>37.962962962962955</v>
      </c>
      <c r="AE414" s="669">
        <f t="shared" si="158"/>
        <v>3.8461538461538547</v>
      </c>
      <c r="AF414" s="669">
        <f t="shared" si="159"/>
        <v>18.857142857142861</v>
      </c>
      <c r="AG414" s="669">
        <f t="shared" si="160"/>
        <v>366.66666666666669</v>
      </c>
      <c r="AH414" s="669" t="str">
        <f t="shared" si="161"/>
        <v>n/a</v>
      </c>
      <c r="AI414" s="669" t="str">
        <f t="shared" si="162"/>
        <v>n/a</v>
      </c>
      <c r="AJ414" s="669" t="str">
        <f t="shared" si="163"/>
        <v>n/a</v>
      </c>
      <c r="AK414" s="669" t="str">
        <f t="shared" si="164"/>
        <v>n/a</v>
      </c>
      <c r="AL414" s="669" t="str">
        <f t="shared" si="165"/>
        <v>n/a</v>
      </c>
      <c r="AM414" s="669" t="str">
        <f t="shared" si="166"/>
        <v>n/a</v>
      </c>
      <c r="AN414" s="669" t="str">
        <f t="shared" si="167"/>
        <v>n/a</v>
      </c>
      <c r="AO414" s="669" t="str">
        <f t="shared" si="168"/>
        <v>n/a</v>
      </c>
      <c r="AP414" s="669" t="str">
        <f t="shared" si="169"/>
        <v>n/a</v>
      </c>
      <c r="AQ414" s="669" t="str">
        <f t="shared" si="170"/>
        <v>n/a</v>
      </c>
      <c r="AR414" s="669" t="str">
        <f t="shared" si="171"/>
        <v>n/a</v>
      </c>
      <c r="AS414" s="670">
        <f t="shared" si="152"/>
        <v>59.62981692365755</v>
      </c>
      <c r="AT414" s="671">
        <f t="shared" si="153"/>
        <v>124.65418993752802</v>
      </c>
    </row>
    <row r="415" spans="1:46" ht="11.25" customHeight="1" x14ac:dyDescent="0.2">
      <c r="A415" s="504" t="s">
        <v>641</v>
      </c>
      <c r="B415" s="914" t="s">
        <v>642</v>
      </c>
      <c r="C415" s="523">
        <v>1.04</v>
      </c>
      <c r="D415" s="655">
        <v>1.02</v>
      </c>
      <c r="E415" s="498">
        <v>0.98</v>
      </c>
      <c r="F415" s="498">
        <v>0.94</v>
      </c>
      <c r="G415" s="498">
        <v>0.89</v>
      </c>
      <c r="H415" s="498">
        <v>0.84</v>
      </c>
      <c r="I415" s="499"/>
      <c r="J415" s="498">
        <v>0.8</v>
      </c>
      <c r="K415" s="496">
        <v>0.76</v>
      </c>
      <c r="L415" s="499"/>
      <c r="M415" s="511">
        <v>0.72</v>
      </c>
      <c r="N415" s="511">
        <v>0.51</v>
      </c>
      <c r="O415" s="656">
        <v>0.48</v>
      </c>
      <c r="P415" s="656">
        <v>0.43640000000000001</v>
      </c>
      <c r="Q415" s="656">
        <v>0.41</v>
      </c>
      <c r="R415" s="652">
        <v>0.36359999999999998</v>
      </c>
      <c r="S415" s="656">
        <v>0.47</v>
      </c>
      <c r="T415" s="656">
        <v>0.43780000000000002</v>
      </c>
      <c r="U415" s="656">
        <v>0.4</v>
      </c>
      <c r="V415" s="656">
        <v>0.36280000000000001</v>
      </c>
      <c r="W415" s="656">
        <v>0.33450000000000002</v>
      </c>
      <c r="X415" s="652">
        <v>0.2</v>
      </c>
      <c r="Y415" s="653">
        <f t="shared" si="151"/>
        <v>12.395100000000001</v>
      </c>
      <c r="Z415" s="1019">
        <f t="shared" si="132"/>
        <v>1.9607843137254832</v>
      </c>
      <c r="AA415" s="669">
        <f t="shared" si="154"/>
        <v>4.081632653061229</v>
      </c>
      <c r="AB415" s="669">
        <f t="shared" si="155"/>
        <v>4.2553191489361764</v>
      </c>
      <c r="AC415" s="669">
        <f t="shared" si="156"/>
        <v>5.6179775280898792</v>
      </c>
      <c r="AD415" s="669">
        <f t="shared" si="157"/>
        <v>5.9523809523809534</v>
      </c>
      <c r="AE415" s="669">
        <f t="shared" si="158"/>
        <v>4.9999999999999822</v>
      </c>
      <c r="AF415" s="669">
        <f t="shared" si="159"/>
        <v>5.2631578947368363</v>
      </c>
      <c r="AG415" s="669">
        <f t="shared" si="160"/>
        <v>5.555555555555558</v>
      </c>
      <c r="AH415" s="669">
        <f t="shared" si="161"/>
        <v>41.176470588235283</v>
      </c>
      <c r="AI415" s="669">
        <f t="shared" si="162"/>
        <v>6.25</v>
      </c>
      <c r="AJ415" s="669">
        <f t="shared" si="163"/>
        <v>9.9908340971585741</v>
      </c>
      <c r="AK415" s="669">
        <f t="shared" si="164"/>
        <v>6.4390243902439082</v>
      </c>
      <c r="AL415" s="669">
        <f t="shared" si="165"/>
        <v>12.761276127612753</v>
      </c>
      <c r="AM415" s="669">
        <f t="shared" si="166"/>
        <v>-22.638297872340431</v>
      </c>
      <c r="AN415" s="669">
        <f t="shared" si="167"/>
        <v>7.3549566011877454</v>
      </c>
      <c r="AO415" s="669">
        <f t="shared" si="168"/>
        <v>9.4500000000000028</v>
      </c>
      <c r="AP415" s="669">
        <f t="shared" si="169"/>
        <v>10.253583241455356</v>
      </c>
      <c r="AQ415" s="669">
        <f t="shared" si="170"/>
        <v>8.4603886397608399</v>
      </c>
      <c r="AR415" s="669">
        <f t="shared" si="171"/>
        <v>67.250000000000014</v>
      </c>
      <c r="AS415" s="670">
        <f t="shared" si="152"/>
        <v>10.233423361042114</v>
      </c>
      <c r="AT415" s="671">
        <f t="shared" si="153"/>
        <v>17.627776097011019</v>
      </c>
    </row>
    <row r="416" spans="1:46" ht="11.25" customHeight="1" x14ac:dyDescent="0.2">
      <c r="A416" s="519" t="s">
        <v>1352</v>
      </c>
      <c r="B416" s="507" t="s">
        <v>1353</v>
      </c>
      <c r="C416" s="497">
        <v>0.38</v>
      </c>
      <c r="D416" s="518">
        <v>0.32999999999999996</v>
      </c>
      <c r="E416" s="513">
        <v>0.26</v>
      </c>
      <c r="F416" s="513">
        <v>0.2</v>
      </c>
      <c r="G416" s="513">
        <v>0.11924</v>
      </c>
      <c r="H416" s="513">
        <v>7.8479999999999994E-2</v>
      </c>
      <c r="I416" s="514"/>
      <c r="J416" s="513">
        <v>1.9619999999999999E-2</v>
      </c>
      <c r="K416" s="515">
        <v>0</v>
      </c>
      <c r="L416" s="514"/>
      <c r="M416" s="539">
        <v>0</v>
      </c>
      <c r="N416" s="539">
        <v>0</v>
      </c>
      <c r="O416" s="517">
        <v>0</v>
      </c>
      <c r="P416" s="517">
        <v>0</v>
      </c>
      <c r="Q416" s="517">
        <v>0</v>
      </c>
      <c r="R416" s="517">
        <v>0</v>
      </c>
      <c r="S416" s="517">
        <v>0</v>
      </c>
      <c r="T416" s="517">
        <v>0</v>
      </c>
      <c r="U416" s="517">
        <v>0</v>
      </c>
      <c r="V416" s="517">
        <v>0</v>
      </c>
      <c r="W416" s="517">
        <v>0</v>
      </c>
      <c r="X416" s="517">
        <v>0</v>
      </c>
      <c r="Y416" s="653">
        <f t="shared" si="151"/>
        <v>1.3873399999999998</v>
      </c>
      <c r="Z416" s="1019">
        <f t="shared" si="132"/>
        <v>15.151515151515159</v>
      </c>
      <c r="AA416" s="669">
        <f t="shared" si="154"/>
        <v>26.923076923076895</v>
      </c>
      <c r="AB416" s="669">
        <f t="shared" si="155"/>
        <v>30.000000000000004</v>
      </c>
      <c r="AC416" s="669">
        <f t="shared" si="156"/>
        <v>67.728950016772899</v>
      </c>
      <c r="AD416" s="669">
        <f t="shared" si="157"/>
        <v>51.936799184505624</v>
      </c>
      <c r="AE416" s="669">
        <f t="shared" si="158"/>
        <v>300</v>
      </c>
      <c r="AF416" s="669" t="str">
        <f t="shared" si="159"/>
        <v>n/a</v>
      </c>
      <c r="AG416" s="669" t="str">
        <f t="shared" si="160"/>
        <v>n/a</v>
      </c>
      <c r="AH416" s="669" t="str">
        <f t="shared" si="161"/>
        <v>n/a</v>
      </c>
      <c r="AI416" s="669" t="str">
        <f t="shared" si="162"/>
        <v>n/a</v>
      </c>
      <c r="AJ416" s="669" t="str">
        <f t="shared" si="163"/>
        <v>n/a</v>
      </c>
      <c r="AK416" s="669" t="str">
        <f t="shared" si="164"/>
        <v>n/a</v>
      </c>
      <c r="AL416" s="669" t="str">
        <f t="shared" si="165"/>
        <v>n/a</v>
      </c>
      <c r="AM416" s="669" t="str">
        <f t="shared" si="166"/>
        <v>n/a</v>
      </c>
      <c r="AN416" s="669" t="str">
        <f t="shared" si="167"/>
        <v>n/a</v>
      </c>
      <c r="AO416" s="669" t="str">
        <f t="shared" si="168"/>
        <v>n/a</v>
      </c>
      <c r="AP416" s="669" t="str">
        <f t="shared" si="169"/>
        <v>n/a</v>
      </c>
      <c r="AQ416" s="669" t="str">
        <f t="shared" si="170"/>
        <v>n/a</v>
      </c>
      <c r="AR416" s="669" t="str">
        <f t="shared" si="171"/>
        <v>n/a</v>
      </c>
      <c r="AS416" s="670">
        <f t="shared" si="152"/>
        <v>81.956723545978434</v>
      </c>
      <c r="AT416" s="671">
        <f t="shared" si="153"/>
        <v>108.47823289116309</v>
      </c>
    </row>
    <row r="417" spans="1:46" ht="11.25" customHeight="1" x14ac:dyDescent="0.2">
      <c r="A417" s="501" t="s">
        <v>638</v>
      </c>
      <c r="B417" s="650" t="s">
        <v>639</v>
      </c>
      <c r="C417" s="497">
        <v>0.47</v>
      </c>
      <c r="D417" s="653">
        <v>0.43</v>
      </c>
      <c r="E417" s="498">
        <v>0.41</v>
      </c>
      <c r="F417" s="498">
        <v>0.26</v>
      </c>
      <c r="G417" s="498">
        <v>0.24</v>
      </c>
      <c r="H417" s="498">
        <v>0.22</v>
      </c>
      <c r="I417" s="499"/>
      <c r="J417" s="498">
        <v>0.2</v>
      </c>
      <c r="K417" s="496">
        <v>0.18</v>
      </c>
      <c r="L417" s="499"/>
      <c r="M417" s="511">
        <v>0.16</v>
      </c>
      <c r="N417" s="511">
        <v>0.14000000000000001</v>
      </c>
      <c r="O417" s="656">
        <v>0.12</v>
      </c>
      <c r="P417" s="656">
        <v>0.1</v>
      </c>
      <c r="Q417" s="656">
        <v>0.08</v>
      </c>
      <c r="R417" s="652">
        <v>0.06</v>
      </c>
      <c r="S417" s="652">
        <v>0.06</v>
      </c>
      <c r="T417" s="652">
        <v>0.06</v>
      </c>
      <c r="U417" s="652">
        <v>0.06</v>
      </c>
      <c r="V417" s="652">
        <v>0.06</v>
      </c>
      <c r="W417" s="652">
        <v>0.06</v>
      </c>
      <c r="X417" s="652">
        <v>0.06</v>
      </c>
      <c r="Y417" s="653">
        <f t="shared" si="151"/>
        <v>3.430000000000001</v>
      </c>
      <c r="Z417" s="1019">
        <f t="shared" si="132"/>
        <v>9.302325581395344</v>
      </c>
      <c r="AA417" s="669">
        <f t="shared" si="154"/>
        <v>4.8780487804878092</v>
      </c>
      <c r="AB417" s="669">
        <f t="shared" si="155"/>
        <v>57.692307692307686</v>
      </c>
      <c r="AC417" s="669">
        <f t="shared" si="156"/>
        <v>8.3333333333333481</v>
      </c>
      <c r="AD417" s="669">
        <f t="shared" si="157"/>
        <v>9.0909090909090828</v>
      </c>
      <c r="AE417" s="669">
        <f t="shared" si="158"/>
        <v>9.9999999999999858</v>
      </c>
      <c r="AF417" s="669">
        <f t="shared" si="159"/>
        <v>11.111111111111116</v>
      </c>
      <c r="AG417" s="669">
        <f t="shared" si="160"/>
        <v>12.5</v>
      </c>
      <c r="AH417" s="669">
        <f t="shared" si="161"/>
        <v>14.285714285714279</v>
      </c>
      <c r="AI417" s="669">
        <f t="shared" si="162"/>
        <v>16.666666666666675</v>
      </c>
      <c r="AJ417" s="669">
        <f t="shared" si="163"/>
        <v>19.999999999999996</v>
      </c>
      <c r="AK417" s="669">
        <f t="shared" si="164"/>
        <v>25</v>
      </c>
      <c r="AL417" s="669">
        <f t="shared" si="165"/>
        <v>33.33333333333335</v>
      </c>
      <c r="AM417" s="669">
        <f t="shared" si="166"/>
        <v>0</v>
      </c>
      <c r="AN417" s="669">
        <f t="shared" si="167"/>
        <v>0</v>
      </c>
      <c r="AO417" s="669">
        <f t="shared" si="168"/>
        <v>0</v>
      </c>
      <c r="AP417" s="669">
        <f t="shared" si="169"/>
        <v>0</v>
      </c>
      <c r="AQ417" s="669">
        <f t="shared" si="170"/>
        <v>0</v>
      </c>
      <c r="AR417" s="669">
        <f t="shared" si="171"/>
        <v>0</v>
      </c>
      <c r="AS417" s="670">
        <f t="shared" si="152"/>
        <v>12.220723677645193</v>
      </c>
      <c r="AT417" s="671">
        <f t="shared" si="153"/>
        <v>14.435530462674057</v>
      </c>
    </row>
    <row r="418" spans="1:46" ht="11.25" customHeight="1" x14ac:dyDescent="0.2">
      <c r="A418" s="484" t="s">
        <v>3970</v>
      </c>
      <c r="B418" s="650" t="s">
        <v>3971</v>
      </c>
      <c r="C418" s="497">
        <v>0.1515</v>
      </c>
      <c r="D418" s="653">
        <v>0.12</v>
      </c>
      <c r="E418" s="498">
        <v>3.8599999999999995E-2</v>
      </c>
      <c r="F418" s="498">
        <v>3.0399999999999996E-2</v>
      </c>
      <c r="G418" s="498">
        <v>6.7999999999999996E-3</v>
      </c>
      <c r="H418" s="542">
        <v>0</v>
      </c>
      <c r="I418" s="499"/>
      <c r="J418" s="502">
        <v>0</v>
      </c>
      <c r="K418" s="654">
        <v>0</v>
      </c>
      <c r="L418" s="499"/>
      <c r="M418" s="651">
        <v>0</v>
      </c>
      <c r="N418" s="651">
        <v>0</v>
      </c>
      <c r="O418" s="652">
        <v>0</v>
      </c>
      <c r="P418" s="652">
        <v>0</v>
      </c>
      <c r="Q418" s="652">
        <v>0</v>
      </c>
      <c r="R418" s="652">
        <v>0</v>
      </c>
      <c r="S418" s="652">
        <v>0</v>
      </c>
      <c r="T418" s="652">
        <v>0</v>
      </c>
      <c r="U418" s="652">
        <v>0</v>
      </c>
      <c r="V418" s="652">
        <v>0</v>
      </c>
      <c r="W418" s="652">
        <v>0</v>
      </c>
      <c r="X418" s="652">
        <v>0</v>
      </c>
      <c r="Y418" s="653">
        <f t="shared" si="151"/>
        <v>0.34729999999999989</v>
      </c>
      <c r="Z418" s="1019">
        <f t="shared" si="132"/>
        <v>26.249999999999996</v>
      </c>
      <c r="AA418" s="669">
        <f t="shared" si="154"/>
        <v>210.88082901554407</v>
      </c>
      <c r="AB418" s="669">
        <f t="shared" si="155"/>
        <v>26.973684210526304</v>
      </c>
      <c r="AC418" s="669">
        <f t="shared" si="156"/>
        <v>347.05882352941177</v>
      </c>
      <c r="AD418" s="669" t="str">
        <f t="shared" si="157"/>
        <v>n/a</v>
      </c>
      <c r="AE418" s="669" t="str">
        <f t="shared" si="158"/>
        <v>n/a</v>
      </c>
      <c r="AF418" s="669" t="str">
        <f t="shared" si="159"/>
        <v>n/a</v>
      </c>
      <c r="AG418" s="669" t="str">
        <f t="shared" si="160"/>
        <v>n/a</v>
      </c>
      <c r="AH418" s="669" t="str">
        <f t="shared" si="161"/>
        <v>n/a</v>
      </c>
      <c r="AI418" s="669" t="str">
        <f t="shared" si="162"/>
        <v>n/a</v>
      </c>
      <c r="AJ418" s="669" t="str">
        <f t="shared" si="163"/>
        <v>n/a</v>
      </c>
      <c r="AK418" s="669" t="str">
        <f t="shared" si="164"/>
        <v>n/a</v>
      </c>
      <c r="AL418" s="669" t="str">
        <f t="shared" si="165"/>
        <v>n/a</v>
      </c>
      <c r="AM418" s="669" t="str">
        <f t="shared" si="166"/>
        <v>n/a</v>
      </c>
      <c r="AN418" s="669" t="str">
        <f t="shared" si="167"/>
        <v>n/a</v>
      </c>
      <c r="AO418" s="669" t="str">
        <f t="shared" si="168"/>
        <v>n/a</v>
      </c>
      <c r="AP418" s="669" t="str">
        <f t="shared" si="169"/>
        <v>n/a</v>
      </c>
      <c r="AQ418" s="669" t="str">
        <f t="shared" si="170"/>
        <v>n/a</v>
      </c>
      <c r="AR418" s="669" t="str">
        <f t="shared" si="171"/>
        <v>n/a</v>
      </c>
      <c r="AS418" s="670">
        <f t="shared" si="152"/>
        <v>152.79083418887052</v>
      </c>
      <c r="AT418" s="671">
        <f t="shared" si="153"/>
        <v>155.94554298137541</v>
      </c>
    </row>
    <row r="419" spans="1:46" ht="11.25" customHeight="1" x14ac:dyDescent="0.2">
      <c r="A419" s="501" t="s">
        <v>1356</v>
      </c>
      <c r="B419" s="650" t="s">
        <v>1357</v>
      </c>
      <c r="C419" s="497">
        <v>0.53600000000000003</v>
      </c>
      <c r="D419" s="653">
        <v>0.50800000000000001</v>
      </c>
      <c r="E419" s="498">
        <v>0.496</v>
      </c>
      <c r="F419" s="498">
        <v>0.47199999999999998</v>
      </c>
      <c r="G419" s="498">
        <v>0.44</v>
      </c>
      <c r="H419" s="498">
        <v>0.4</v>
      </c>
      <c r="I419" s="499"/>
      <c r="J419" s="502">
        <v>0.36399999999999999</v>
      </c>
      <c r="K419" s="654">
        <v>0.37824999999999998</v>
      </c>
      <c r="L419" s="499"/>
      <c r="M419" s="511">
        <v>0.38300000000000001</v>
      </c>
      <c r="N419" s="511">
        <v>0.32555000000000001</v>
      </c>
      <c r="O419" s="656">
        <v>0.2681</v>
      </c>
      <c r="P419" s="656">
        <v>0.21448000000000003</v>
      </c>
      <c r="Q419" s="656">
        <v>0.16852</v>
      </c>
      <c r="R419" s="656">
        <v>0.13788</v>
      </c>
      <c r="S419" s="656">
        <v>0.13022</v>
      </c>
      <c r="T419" s="656">
        <v>0.12256</v>
      </c>
      <c r="U419" s="652">
        <v>0.1149</v>
      </c>
      <c r="V419" s="652">
        <v>0.1149</v>
      </c>
      <c r="W419" s="652">
        <v>0.1149</v>
      </c>
      <c r="X419" s="652">
        <v>0.1149</v>
      </c>
      <c r="Y419" s="653">
        <f t="shared" si="151"/>
        <v>5.8041600000000013</v>
      </c>
      <c r="Z419" s="1019">
        <f t="shared" si="132"/>
        <v>5.5118110236220597</v>
      </c>
      <c r="AA419" s="669">
        <f t="shared" si="154"/>
        <v>2.4193548387096753</v>
      </c>
      <c r="AB419" s="669">
        <f t="shared" si="155"/>
        <v>5.0847457627118731</v>
      </c>
      <c r="AC419" s="669">
        <f t="shared" si="156"/>
        <v>7.2727272727272751</v>
      </c>
      <c r="AD419" s="669">
        <f t="shared" si="157"/>
        <v>9.9999999999999858</v>
      </c>
      <c r="AE419" s="669">
        <f t="shared" si="158"/>
        <v>9.8901098901098994</v>
      </c>
      <c r="AF419" s="669">
        <f t="shared" si="159"/>
        <v>-3.7673496364838077</v>
      </c>
      <c r="AG419" s="669">
        <f t="shared" si="160"/>
        <v>-1.2402088772845987</v>
      </c>
      <c r="AH419" s="669">
        <f t="shared" si="161"/>
        <v>17.647058823529417</v>
      </c>
      <c r="AI419" s="669">
        <f t="shared" si="162"/>
        <v>21.42857142857142</v>
      </c>
      <c r="AJ419" s="669">
        <f t="shared" si="163"/>
        <v>24.999999999999979</v>
      </c>
      <c r="AK419" s="669">
        <f t="shared" si="164"/>
        <v>27.272727272727295</v>
      </c>
      <c r="AL419" s="669">
        <f t="shared" si="165"/>
        <v>22.222222222222232</v>
      </c>
      <c r="AM419" s="669">
        <f t="shared" si="166"/>
        <v>5.8823529411764719</v>
      </c>
      <c r="AN419" s="669">
        <f t="shared" si="167"/>
        <v>6.25</v>
      </c>
      <c r="AO419" s="669">
        <f t="shared" si="168"/>
        <v>6.6666666666666652</v>
      </c>
      <c r="AP419" s="669">
        <f t="shared" si="169"/>
        <v>0</v>
      </c>
      <c r="AQ419" s="669">
        <f t="shared" si="170"/>
        <v>0</v>
      </c>
      <c r="AR419" s="669">
        <f t="shared" si="171"/>
        <v>0</v>
      </c>
      <c r="AS419" s="670">
        <f t="shared" si="152"/>
        <v>8.8179362962634631</v>
      </c>
      <c r="AT419" s="671">
        <f t="shared" si="153"/>
        <v>9.4354592351391311</v>
      </c>
    </row>
    <row r="420" spans="1:46" ht="11.25" customHeight="1" x14ac:dyDescent="0.2">
      <c r="A420" s="504" t="s">
        <v>257</v>
      </c>
      <c r="B420" s="914" t="s">
        <v>258</v>
      </c>
      <c r="C420" s="497">
        <v>3.34</v>
      </c>
      <c r="D420" s="653">
        <v>2.7300000000000004</v>
      </c>
      <c r="E420" s="487">
        <v>2.2999999999999998</v>
      </c>
      <c r="F420" s="487">
        <v>2.0049999999999999</v>
      </c>
      <c r="G420" s="487">
        <v>1.7450000000000001</v>
      </c>
      <c r="H420" s="487">
        <v>1.56</v>
      </c>
      <c r="I420" s="488" t="s">
        <v>90</v>
      </c>
      <c r="J420" s="487">
        <v>1.46</v>
      </c>
      <c r="K420" s="485">
        <v>1.38</v>
      </c>
      <c r="L420" s="488"/>
      <c r="M420" s="530">
        <v>1.27</v>
      </c>
      <c r="N420" s="538">
        <v>1.24</v>
      </c>
      <c r="O420" s="493">
        <v>1.1499999999999999</v>
      </c>
      <c r="P420" s="493">
        <v>0.91</v>
      </c>
      <c r="Q420" s="493">
        <v>0.70499999999999996</v>
      </c>
      <c r="R420" s="493">
        <v>0.58499999999999996</v>
      </c>
      <c r="S420" s="493">
        <v>0.5</v>
      </c>
      <c r="T420" s="493">
        <v>0.46500000000000002</v>
      </c>
      <c r="U420" s="493">
        <v>0.44500000000000001</v>
      </c>
      <c r="V420" s="493">
        <v>0.41</v>
      </c>
      <c r="W420" s="493">
        <v>0.37</v>
      </c>
      <c r="X420" s="493">
        <v>0.315</v>
      </c>
      <c r="Y420" s="653">
        <f t="shared" si="151"/>
        <v>24.884999999999998</v>
      </c>
      <c r="Z420" s="1019">
        <f t="shared" si="132"/>
        <v>22.344322344322308</v>
      </c>
      <c r="AA420" s="669">
        <f t="shared" si="154"/>
        <v>18.695652173913068</v>
      </c>
      <c r="AB420" s="669">
        <f t="shared" si="155"/>
        <v>14.71321695760599</v>
      </c>
      <c r="AC420" s="669">
        <f t="shared" si="156"/>
        <v>14.899713467048702</v>
      </c>
      <c r="AD420" s="669">
        <f t="shared" si="157"/>
        <v>11.858974358974361</v>
      </c>
      <c r="AE420" s="669">
        <f t="shared" si="158"/>
        <v>6.8493150684931559</v>
      </c>
      <c r="AF420" s="669">
        <f t="shared" si="159"/>
        <v>5.7971014492753659</v>
      </c>
      <c r="AG420" s="669">
        <f t="shared" si="160"/>
        <v>8.6614173228346303</v>
      </c>
      <c r="AH420" s="669">
        <f t="shared" si="161"/>
        <v>2.4193548387096753</v>
      </c>
      <c r="AI420" s="669">
        <f t="shared" si="162"/>
        <v>7.8260869565217384</v>
      </c>
      <c r="AJ420" s="669">
        <f t="shared" si="163"/>
        <v>26.373626373626369</v>
      </c>
      <c r="AK420" s="669">
        <f t="shared" si="164"/>
        <v>29.078014184397173</v>
      </c>
      <c r="AL420" s="669">
        <f t="shared" si="165"/>
        <v>20.512820512820507</v>
      </c>
      <c r="AM420" s="669">
        <f t="shared" si="166"/>
        <v>16.999999999999993</v>
      </c>
      <c r="AN420" s="669">
        <f t="shared" si="167"/>
        <v>7.5268817204301008</v>
      </c>
      <c r="AO420" s="669">
        <f t="shared" si="168"/>
        <v>4.4943820224719211</v>
      </c>
      <c r="AP420" s="669">
        <f t="shared" si="169"/>
        <v>8.5365853658536661</v>
      </c>
      <c r="AQ420" s="669">
        <f t="shared" si="170"/>
        <v>10.810810810810811</v>
      </c>
      <c r="AR420" s="669">
        <f t="shared" si="171"/>
        <v>17.460317460317466</v>
      </c>
      <c r="AS420" s="670">
        <f t="shared" si="152"/>
        <v>13.46624175728563</v>
      </c>
      <c r="AT420" s="671">
        <f t="shared" si="153"/>
        <v>7.5551176107703091</v>
      </c>
    </row>
    <row r="421" spans="1:46" ht="11.25" customHeight="1" x14ac:dyDescent="0.2">
      <c r="A421" s="519" t="s">
        <v>1350</v>
      </c>
      <c r="B421" s="507" t="s">
        <v>1351</v>
      </c>
      <c r="C421" s="497">
        <v>1.19</v>
      </c>
      <c r="D421" s="510">
        <v>1.1499999999999999</v>
      </c>
      <c r="E421" s="498">
        <v>1.1100000000000001</v>
      </c>
      <c r="F421" s="498">
        <v>1.06</v>
      </c>
      <c r="G421" s="498">
        <v>0.97499999999999998</v>
      </c>
      <c r="H421" s="498">
        <v>0.84750000000000003</v>
      </c>
      <c r="I421" s="499"/>
      <c r="J421" s="498">
        <v>0.64</v>
      </c>
      <c r="K421" s="496">
        <v>0.47749999999999998</v>
      </c>
      <c r="L421" s="499"/>
      <c r="M421" s="511">
        <v>0.4325</v>
      </c>
      <c r="N421" s="651">
        <v>0.40749999999999997</v>
      </c>
      <c r="O421" s="656">
        <v>0.52</v>
      </c>
      <c r="P421" s="656">
        <v>0.372</v>
      </c>
      <c r="Q421" s="656">
        <v>0.34499999999999997</v>
      </c>
      <c r="R421" s="656">
        <v>0.33299999999999996</v>
      </c>
      <c r="S421" s="652">
        <v>0.32699999999999996</v>
      </c>
      <c r="T421" s="656">
        <v>0.39700000000000002</v>
      </c>
      <c r="U421" s="656">
        <v>0.375</v>
      </c>
      <c r="V421" s="656">
        <v>0.33699999999999997</v>
      </c>
      <c r="W421" s="656">
        <v>0.32320000000000004</v>
      </c>
      <c r="X421" s="656">
        <v>0.3024</v>
      </c>
      <c r="Y421" s="653">
        <f t="shared" si="151"/>
        <v>11.9216</v>
      </c>
      <c r="Z421" s="1019">
        <f t="shared" si="132"/>
        <v>3.4782608695652195</v>
      </c>
      <c r="AA421" s="669">
        <f t="shared" si="154"/>
        <v>3.603603603603589</v>
      </c>
      <c r="AB421" s="669">
        <f t="shared" si="155"/>
        <v>4.7169811320754818</v>
      </c>
      <c r="AC421" s="669">
        <f t="shared" si="156"/>
        <v>8.7179487179487314</v>
      </c>
      <c r="AD421" s="669">
        <f t="shared" si="157"/>
        <v>15.044247787610621</v>
      </c>
      <c r="AE421" s="669">
        <f t="shared" si="158"/>
        <v>32.421875</v>
      </c>
      <c r="AF421" s="669">
        <f t="shared" si="159"/>
        <v>34.031413612565451</v>
      </c>
      <c r="AG421" s="669">
        <f t="shared" si="160"/>
        <v>10.404624277456653</v>
      </c>
      <c r="AH421" s="669">
        <f t="shared" si="161"/>
        <v>6.1349693251533832</v>
      </c>
      <c r="AI421" s="669">
        <f t="shared" si="162"/>
        <v>-21.634615384615397</v>
      </c>
      <c r="AJ421" s="669">
        <f t="shared" si="163"/>
        <v>39.784946236559151</v>
      </c>
      <c r="AK421" s="669">
        <f t="shared" si="164"/>
        <v>7.8260869565217384</v>
      </c>
      <c r="AL421" s="669">
        <f t="shared" si="165"/>
        <v>3.6036036036036112</v>
      </c>
      <c r="AM421" s="669">
        <f t="shared" si="166"/>
        <v>1.8348623853211121</v>
      </c>
      <c r="AN421" s="669">
        <f t="shared" si="167"/>
        <v>-17.632241813602036</v>
      </c>
      <c r="AO421" s="669">
        <f t="shared" si="168"/>
        <v>5.8666666666666645</v>
      </c>
      <c r="AP421" s="669">
        <f t="shared" si="169"/>
        <v>11.275964391691407</v>
      </c>
      <c r="AQ421" s="669">
        <f t="shared" si="170"/>
        <v>4.2698019801979958</v>
      </c>
      <c r="AR421" s="669">
        <f t="shared" si="171"/>
        <v>6.8783068783068835</v>
      </c>
      <c r="AS421" s="670">
        <f t="shared" si="152"/>
        <v>8.4540687487700126</v>
      </c>
      <c r="AT421" s="671">
        <f t="shared" si="153"/>
        <v>14.932111759117815</v>
      </c>
    </row>
    <row r="422" spans="1:46" ht="11.25" customHeight="1" x14ac:dyDescent="0.2">
      <c r="A422" s="501" t="s">
        <v>647</v>
      </c>
      <c r="B422" s="650" t="s">
        <v>648</v>
      </c>
      <c r="C422" s="497">
        <v>0.96</v>
      </c>
      <c r="D422" s="655">
        <v>0.92</v>
      </c>
      <c r="E422" s="498">
        <v>0.88</v>
      </c>
      <c r="F422" s="498">
        <v>0.84</v>
      </c>
      <c r="G422" s="498">
        <v>0.8</v>
      </c>
      <c r="H422" s="498">
        <v>0.6</v>
      </c>
      <c r="I422" s="499" t="s">
        <v>90</v>
      </c>
      <c r="J422" s="498">
        <v>0.56000000000000005</v>
      </c>
      <c r="K422" s="496">
        <v>0.52</v>
      </c>
      <c r="L422" s="499"/>
      <c r="M422" s="511">
        <v>0.48</v>
      </c>
      <c r="N422" s="511">
        <v>0.44</v>
      </c>
      <c r="O422" s="656">
        <v>0.4</v>
      </c>
      <c r="P422" s="656">
        <v>0.36</v>
      </c>
      <c r="Q422" s="656">
        <v>0.32</v>
      </c>
      <c r="R422" s="656">
        <v>0.24</v>
      </c>
      <c r="S422" s="656">
        <v>4.4999999999999998E-2</v>
      </c>
      <c r="T422" s="652">
        <v>0</v>
      </c>
      <c r="U422" s="652">
        <v>0</v>
      </c>
      <c r="V422" s="652">
        <v>0</v>
      </c>
      <c r="W422" s="652">
        <v>1.2500000000000001E-2</v>
      </c>
      <c r="X422" s="656">
        <v>0.05</v>
      </c>
      <c r="Y422" s="653">
        <f t="shared" si="151"/>
        <v>8.4275000000000002</v>
      </c>
      <c r="Z422" s="1019">
        <f t="shared" si="132"/>
        <v>4.3478260869565188</v>
      </c>
      <c r="AA422" s="669">
        <f t="shared" si="154"/>
        <v>4.5454545454545414</v>
      </c>
      <c r="AB422" s="669">
        <f t="shared" si="155"/>
        <v>4.7619047619047672</v>
      </c>
      <c r="AC422" s="669">
        <f t="shared" si="156"/>
        <v>4.9999999999999822</v>
      </c>
      <c r="AD422" s="669">
        <f t="shared" si="157"/>
        <v>33.33333333333335</v>
      </c>
      <c r="AE422" s="669">
        <f t="shared" si="158"/>
        <v>7.1428571428571397</v>
      </c>
      <c r="AF422" s="669">
        <f t="shared" si="159"/>
        <v>7.6923076923077094</v>
      </c>
      <c r="AG422" s="669">
        <f t="shared" si="160"/>
        <v>8.3333333333333481</v>
      </c>
      <c r="AH422" s="669">
        <f t="shared" si="161"/>
        <v>9.0909090909090828</v>
      </c>
      <c r="AI422" s="669">
        <f t="shared" si="162"/>
        <v>9.9999999999999858</v>
      </c>
      <c r="AJ422" s="669">
        <f t="shared" si="163"/>
        <v>11.111111111111116</v>
      </c>
      <c r="AK422" s="669">
        <f t="shared" si="164"/>
        <v>12.5</v>
      </c>
      <c r="AL422" s="669">
        <f t="shared" si="165"/>
        <v>33.33333333333335</v>
      </c>
      <c r="AM422" s="669">
        <f t="shared" si="166"/>
        <v>433.33333333333331</v>
      </c>
      <c r="AN422" s="669" t="str">
        <f t="shared" si="167"/>
        <v>n/a</v>
      </c>
      <c r="AO422" s="669" t="str">
        <f t="shared" si="168"/>
        <v>n/a</v>
      </c>
      <c r="AP422" s="669" t="str">
        <f t="shared" si="169"/>
        <v>n/a</v>
      </c>
      <c r="AQ422" s="669">
        <f t="shared" si="170"/>
        <v>-100</v>
      </c>
      <c r="AR422" s="669">
        <f t="shared" si="171"/>
        <v>-75</v>
      </c>
      <c r="AS422" s="670">
        <f t="shared" si="152"/>
        <v>25.595356485302133</v>
      </c>
      <c r="AT422" s="671">
        <f t="shared" si="153"/>
        <v>114.27226901174141</v>
      </c>
    </row>
    <row r="423" spans="1:46" ht="11.25" customHeight="1" x14ac:dyDescent="0.2">
      <c r="A423" s="501" t="s">
        <v>1360</v>
      </c>
      <c r="B423" s="650" t="s">
        <v>1361</v>
      </c>
      <c r="C423" s="497">
        <v>1.04</v>
      </c>
      <c r="D423" s="655">
        <v>1</v>
      </c>
      <c r="E423" s="498">
        <v>0.88481799999999999</v>
      </c>
      <c r="F423" s="498">
        <v>0.83246200000000004</v>
      </c>
      <c r="G423" s="498">
        <v>0.732985</v>
      </c>
      <c r="H423" s="498">
        <v>0.65968499999999997</v>
      </c>
      <c r="I423" s="499"/>
      <c r="J423" s="498">
        <v>0.54973800000000006</v>
      </c>
      <c r="K423" s="654">
        <v>0.51649200000000006</v>
      </c>
      <c r="L423" s="499"/>
      <c r="M423" s="651">
        <v>0.52</v>
      </c>
      <c r="N423" s="651">
        <v>0.52</v>
      </c>
      <c r="O423" s="656">
        <v>0.52</v>
      </c>
      <c r="P423" s="656">
        <v>0.44</v>
      </c>
      <c r="Q423" s="656">
        <v>0.37331999999999999</v>
      </c>
      <c r="R423" s="656">
        <v>0.33332000000000001</v>
      </c>
      <c r="S423" s="656">
        <v>0.3</v>
      </c>
      <c r="T423" s="656">
        <v>0.24</v>
      </c>
      <c r="U423" s="656">
        <v>0.22</v>
      </c>
      <c r="V423" s="656">
        <v>0.20668</v>
      </c>
      <c r="W423" s="656">
        <v>1.8668</v>
      </c>
      <c r="X423" s="656">
        <v>1.6668000000000001</v>
      </c>
      <c r="Y423" s="653">
        <f t="shared" si="151"/>
        <v>13.423100000000002</v>
      </c>
      <c r="Z423" s="1019">
        <f t="shared" ref="Z423:Z486" si="172">IF(ISERROR((C423/D423-1)*100),"n/a",(C423/D423-1)*100)</f>
        <v>4.0000000000000036</v>
      </c>
      <c r="AA423" s="669">
        <f t="shared" si="154"/>
        <v>13.017592318420279</v>
      </c>
      <c r="AB423" s="669">
        <f t="shared" si="155"/>
        <v>6.2892960879896043</v>
      </c>
      <c r="AC423" s="669">
        <f t="shared" si="156"/>
        <v>13.571491913204238</v>
      </c>
      <c r="AD423" s="669">
        <f t="shared" si="157"/>
        <v>11.111363756944614</v>
      </c>
      <c r="AE423" s="669">
        <f t="shared" si="158"/>
        <v>19.999890857099189</v>
      </c>
      <c r="AF423" s="669">
        <f t="shared" si="159"/>
        <v>6.436885760089206</v>
      </c>
      <c r="AG423" s="669">
        <f t="shared" si="160"/>
        <v>-0.67461538461537351</v>
      </c>
      <c r="AH423" s="669">
        <f t="shared" si="161"/>
        <v>0</v>
      </c>
      <c r="AI423" s="669">
        <f t="shared" si="162"/>
        <v>0</v>
      </c>
      <c r="AJ423" s="669">
        <f t="shared" si="163"/>
        <v>18.181818181818187</v>
      </c>
      <c r="AK423" s="669">
        <f t="shared" si="164"/>
        <v>17.861352191149681</v>
      </c>
      <c r="AL423" s="669">
        <f t="shared" si="165"/>
        <v>12.000480019200754</v>
      </c>
      <c r="AM423" s="669">
        <f t="shared" si="166"/>
        <v>11.106666666666666</v>
      </c>
      <c r="AN423" s="669">
        <f t="shared" si="167"/>
        <v>25</v>
      </c>
      <c r="AO423" s="669">
        <f t="shared" si="168"/>
        <v>9.0909090909090828</v>
      </c>
      <c r="AP423" s="669">
        <f t="shared" si="169"/>
        <v>6.4447455002903054</v>
      </c>
      <c r="AQ423" s="669">
        <f t="shared" si="170"/>
        <v>-88.928647953717586</v>
      </c>
      <c r="AR423" s="669">
        <f t="shared" si="171"/>
        <v>11.999040076793843</v>
      </c>
      <c r="AS423" s="670">
        <f t="shared" si="152"/>
        <v>5.0793825832759314</v>
      </c>
      <c r="AT423" s="671">
        <f t="shared" si="153"/>
        <v>23.808004386544997</v>
      </c>
    </row>
    <row r="424" spans="1:46" ht="11.25" customHeight="1" x14ac:dyDescent="0.2">
      <c r="A424" s="504" t="s">
        <v>1358</v>
      </c>
      <c r="B424" s="914" t="s">
        <v>1359</v>
      </c>
      <c r="C424" s="497">
        <v>1.68</v>
      </c>
      <c r="D424" s="491">
        <v>1.52</v>
      </c>
      <c r="E424" s="498">
        <v>1.37</v>
      </c>
      <c r="F424" s="498">
        <v>1.2150000000000001</v>
      </c>
      <c r="G424" s="498">
        <v>1.095</v>
      </c>
      <c r="H424" s="498">
        <v>0.97499999999999998</v>
      </c>
      <c r="I424" s="499"/>
      <c r="J424" s="498">
        <v>0.87</v>
      </c>
      <c r="K424" s="496">
        <v>0.40500000000000003</v>
      </c>
      <c r="L424" s="499"/>
      <c r="M424" s="651">
        <v>0</v>
      </c>
      <c r="N424" s="651">
        <v>0</v>
      </c>
      <c r="O424" s="652">
        <v>0</v>
      </c>
      <c r="P424" s="652">
        <v>0</v>
      </c>
      <c r="Q424" s="652">
        <v>0</v>
      </c>
      <c r="R424" s="652">
        <v>0</v>
      </c>
      <c r="S424" s="652">
        <v>0</v>
      </c>
      <c r="T424" s="652">
        <v>0</v>
      </c>
      <c r="U424" s="652">
        <v>0</v>
      </c>
      <c r="V424" s="652">
        <v>0</v>
      </c>
      <c r="W424" s="652">
        <v>0</v>
      </c>
      <c r="X424" s="652">
        <v>0</v>
      </c>
      <c r="Y424" s="653">
        <f t="shared" si="151"/>
        <v>9.129999999999999</v>
      </c>
      <c r="Z424" s="1019">
        <f t="shared" si="172"/>
        <v>10.526315789473673</v>
      </c>
      <c r="AA424" s="669">
        <f t="shared" si="154"/>
        <v>10.948905109489049</v>
      </c>
      <c r="AB424" s="669">
        <f t="shared" si="155"/>
        <v>12.757201646090532</v>
      </c>
      <c r="AC424" s="669">
        <f t="shared" si="156"/>
        <v>10.95890410958904</v>
      </c>
      <c r="AD424" s="669">
        <f t="shared" si="157"/>
        <v>12.307692307692308</v>
      </c>
      <c r="AE424" s="669">
        <f t="shared" si="158"/>
        <v>12.06896551724137</v>
      </c>
      <c r="AF424" s="669">
        <f t="shared" si="159"/>
        <v>114.8148148148148</v>
      </c>
      <c r="AG424" s="669" t="str">
        <f t="shared" si="160"/>
        <v>n/a</v>
      </c>
      <c r="AH424" s="669" t="str">
        <f t="shared" si="161"/>
        <v>n/a</v>
      </c>
      <c r="AI424" s="669" t="str">
        <f t="shared" si="162"/>
        <v>n/a</v>
      </c>
      <c r="AJ424" s="669" t="str">
        <f t="shared" si="163"/>
        <v>n/a</v>
      </c>
      <c r="AK424" s="669" t="str">
        <f t="shared" si="164"/>
        <v>n/a</v>
      </c>
      <c r="AL424" s="669" t="str">
        <f t="shared" si="165"/>
        <v>n/a</v>
      </c>
      <c r="AM424" s="669" t="str">
        <f t="shared" si="166"/>
        <v>n/a</v>
      </c>
      <c r="AN424" s="669" t="str">
        <f t="shared" si="167"/>
        <v>n/a</v>
      </c>
      <c r="AO424" s="669" t="str">
        <f t="shared" si="168"/>
        <v>n/a</v>
      </c>
      <c r="AP424" s="669" t="str">
        <f t="shared" si="169"/>
        <v>n/a</v>
      </c>
      <c r="AQ424" s="669" t="str">
        <f t="shared" si="170"/>
        <v>n/a</v>
      </c>
      <c r="AR424" s="669" t="str">
        <f t="shared" si="171"/>
        <v>n/a</v>
      </c>
      <c r="AS424" s="670">
        <f t="shared" si="152"/>
        <v>26.34039989919868</v>
      </c>
      <c r="AT424" s="671">
        <f t="shared" si="153"/>
        <v>39.022194265844753</v>
      </c>
    </row>
    <row r="425" spans="1:46" ht="11.25" customHeight="1" x14ac:dyDescent="0.2">
      <c r="A425" s="657" t="s">
        <v>645</v>
      </c>
      <c r="B425" s="507" t="s">
        <v>646</v>
      </c>
      <c r="C425" s="497">
        <v>1.8</v>
      </c>
      <c r="D425" s="655">
        <v>1.68</v>
      </c>
      <c r="E425" s="513">
        <v>1.56</v>
      </c>
      <c r="F425" s="513">
        <v>1.44</v>
      </c>
      <c r="G425" s="513">
        <v>1.28</v>
      </c>
      <c r="H425" s="513">
        <v>0.64</v>
      </c>
      <c r="I425" s="514" t="s">
        <v>90</v>
      </c>
      <c r="J425" s="513">
        <v>0.52</v>
      </c>
      <c r="K425" s="509">
        <v>0.46</v>
      </c>
      <c r="L425" s="514"/>
      <c r="M425" s="529">
        <v>0.43</v>
      </c>
      <c r="N425" s="529">
        <v>0.39</v>
      </c>
      <c r="O425" s="516">
        <v>0.37</v>
      </c>
      <c r="P425" s="516">
        <v>0.34</v>
      </c>
      <c r="Q425" s="516">
        <v>0.3</v>
      </c>
      <c r="R425" s="516">
        <v>0.25</v>
      </c>
      <c r="S425" s="517">
        <v>0</v>
      </c>
      <c r="T425" s="517">
        <v>0</v>
      </c>
      <c r="U425" s="517">
        <v>0</v>
      </c>
      <c r="V425" s="517">
        <v>0</v>
      </c>
      <c r="W425" s="517">
        <v>0</v>
      </c>
      <c r="X425" s="517">
        <v>0</v>
      </c>
      <c r="Y425" s="653">
        <f t="shared" si="151"/>
        <v>11.46</v>
      </c>
      <c r="Z425" s="1019">
        <f t="shared" si="172"/>
        <v>7.1428571428571397</v>
      </c>
      <c r="AA425" s="669">
        <f t="shared" si="154"/>
        <v>7.6923076923076872</v>
      </c>
      <c r="AB425" s="669">
        <f t="shared" si="155"/>
        <v>8.3333333333333481</v>
      </c>
      <c r="AC425" s="669">
        <f t="shared" si="156"/>
        <v>12.5</v>
      </c>
      <c r="AD425" s="669">
        <f t="shared" si="157"/>
        <v>100</v>
      </c>
      <c r="AE425" s="669">
        <f t="shared" si="158"/>
        <v>23.076923076923084</v>
      </c>
      <c r="AF425" s="669">
        <f t="shared" si="159"/>
        <v>13.043478260869556</v>
      </c>
      <c r="AG425" s="669">
        <f t="shared" si="160"/>
        <v>6.976744186046524</v>
      </c>
      <c r="AH425" s="669">
        <f t="shared" si="161"/>
        <v>10.256410256410241</v>
      </c>
      <c r="AI425" s="669">
        <f t="shared" si="162"/>
        <v>5.4054054054054168</v>
      </c>
      <c r="AJ425" s="669">
        <f t="shared" si="163"/>
        <v>8.8235294117646959</v>
      </c>
      <c r="AK425" s="669">
        <f t="shared" si="164"/>
        <v>13.333333333333353</v>
      </c>
      <c r="AL425" s="669">
        <f t="shared" si="165"/>
        <v>19.999999999999996</v>
      </c>
      <c r="AM425" s="669" t="str">
        <f t="shared" si="166"/>
        <v>n/a</v>
      </c>
      <c r="AN425" s="669" t="str">
        <f t="shared" si="167"/>
        <v>n/a</v>
      </c>
      <c r="AO425" s="669" t="str">
        <f t="shared" si="168"/>
        <v>n/a</v>
      </c>
      <c r="AP425" s="669" t="str">
        <f t="shared" si="169"/>
        <v>n/a</v>
      </c>
      <c r="AQ425" s="669" t="str">
        <f t="shared" si="170"/>
        <v>n/a</v>
      </c>
      <c r="AR425" s="669" t="str">
        <f t="shared" si="171"/>
        <v>n/a</v>
      </c>
      <c r="AS425" s="670">
        <f t="shared" si="152"/>
        <v>18.198794007634696</v>
      </c>
      <c r="AT425" s="671">
        <f t="shared" si="153"/>
        <v>25.119271450091951</v>
      </c>
    </row>
    <row r="426" spans="1:46" ht="11.25" customHeight="1" x14ac:dyDescent="0.2">
      <c r="A426" s="501" t="s">
        <v>259</v>
      </c>
      <c r="B426" s="650" t="s">
        <v>260</v>
      </c>
      <c r="C426" s="497">
        <v>1.48</v>
      </c>
      <c r="D426" s="497">
        <v>1.24</v>
      </c>
      <c r="E426" s="498">
        <v>1.1200000000000001</v>
      </c>
      <c r="F426" s="498">
        <v>1</v>
      </c>
      <c r="G426" s="498">
        <v>0.88</v>
      </c>
      <c r="H426" s="498">
        <v>0.73</v>
      </c>
      <c r="I426" s="499"/>
      <c r="J426" s="498">
        <v>0.46</v>
      </c>
      <c r="K426" s="496">
        <v>0.42</v>
      </c>
      <c r="L426" s="499"/>
      <c r="M426" s="511">
        <v>0.38</v>
      </c>
      <c r="N426" s="511">
        <v>0.34</v>
      </c>
      <c r="O426" s="656">
        <v>0.3</v>
      </c>
      <c r="P426" s="656">
        <v>0.26</v>
      </c>
      <c r="Q426" s="656">
        <v>0.22</v>
      </c>
      <c r="R426" s="656">
        <v>0.18</v>
      </c>
      <c r="S426" s="656">
        <v>0.16</v>
      </c>
      <c r="T426" s="652">
        <v>0.14000000000000001</v>
      </c>
      <c r="U426" s="656">
        <v>0.14000000000000001</v>
      </c>
      <c r="V426" s="656">
        <v>0.12</v>
      </c>
      <c r="W426" s="656">
        <v>0.1</v>
      </c>
      <c r="X426" s="656">
        <v>0.08</v>
      </c>
      <c r="Y426" s="653">
        <f t="shared" si="151"/>
        <v>9.75</v>
      </c>
      <c r="Z426" s="1019">
        <f t="shared" si="172"/>
        <v>19.354838709677423</v>
      </c>
      <c r="AA426" s="669">
        <f t="shared" si="154"/>
        <v>10.714285714285698</v>
      </c>
      <c r="AB426" s="669">
        <f t="shared" si="155"/>
        <v>12.000000000000011</v>
      </c>
      <c r="AC426" s="669">
        <f t="shared" si="156"/>
        <v>13.636363636363647</v>
      </c>
      <c r="AD426" s="669">
        <f t="shared" si="157"/>
        <v>20.547945205479444</v>
      </c>
      <c r="AE426" s="669">
        <f t="shared" si="158"/>
        <v>58.695652173913039</v>
      </c>
      <c r="AF426" s="669">
        <f t="shared" si="159"/>
        <v>9.5238095238095344</v>
      </c>
      <c r="AG426" s="669">
        <f t="shared" si="160"/>
        <v>10.526315789473673</v>
      </c>
      <c r="AH426" s="669">
        <f t="shared" si="161"/>
        <v>11.764705882352944</v>
      </c>
      <c r="AI426" s="669">
        <f t="shared" si="162"/>
        <v>13.333333333333353</v>
      </c>
      <c r="AJ426" s="669">
        <f t="shared" si="163"/>
        <v>15.384615384615374</v>
      </c>
      <c r="AK426" s="669">
        <f t="shared" si="164"/>
        <v>18.181818181818187</v>
      </c>
      <c r="AL426" s="669">
        <f t="shared" si="165"/>
        <v>22.222222222222232</v>
      </c>
      <c r="AM426" s="669">
        <f t="shared" si="166"/>
        <v>12.5</v>
      </c>
      <c r="AN426" s="669">
        <f t="shared" si="167"/>
        <v>14.285714285714279</v>
      </c>
      <c r="AO426" s="669">
        <f t="shared" si="168"/>
        <v>0</v>
      </c>
      <c r="AP426" s="669">
        <f t="shared" si="169"/>
        <v>16.666666666666675</v>
      </c>
      <c r="AQ426" s="669">
        <f t="shared" si="170"/>
        <v>19.999999999999996</v>
      </c>
      <c r="AR426" s="669">
        <f t="shared" si="171"/>
        <v>25</v>
      </c>
      <c r="AS426" s="670">
        <f t="shared" si="152"/>
        <v>17.070436142617133</v>
      </c>
      <c r="AT426" s="671">
        <f t="shared" si="153"/>
        <v>11.527868564550065</v>
      </c>
    </row>
    <row r="427" spans="1:46" ht="11.25" customHeight="1" x14ac:dyDescent="0.2">
      <c r="A427" s="501" t="s">
        <v>1364</v>
      </c>
      <c r="B427" s="650" t="s">
        <v>1365</v>
      </c>
      <c r="C427" s="497">
        <v>0.82</v>
      </c>
      <c r="D427" s="497">
        <v>0.72</v>
      </c>
      <c r="E427" s="498">
        <v>0.64</v>
      </c>
      <c r="F427" s="498">
        <v>0.56000000000000005</v>
      </c>
      <c r="G427" s="498">
        <v>0.48</v>
      </c>
      <c r="H427" s="498">
        <v>0.44</v>
      </c>
      <c r="I427" s="499"/>
      <c r="J427" s="498">
        <v>0.4</v>
      </c>
      <c r="K427" s="496">
        <v>0.3</v>
      </c>
      <c r="L427" s="499"/>
      <c r="M427" s="651">
        <v>0.2</v>
      </c>
      <c r="N427" s="651">
        <v>0.2</v>
      </c>
      <c r="O427" s="656">
        <v>0.75</v>
      </c>
      <c r="P427" s="656">
        <v>0.6</v>
      </c>
      <c r="Q427" s="656">
        <v>0.25</v>
      </c>
      <c r="R427" s="652">
        <v>0</v>
      </c>
      <c r="S427" s="652">
        <v>0</v>
      </c>
      <c r="T427" s="652">
        <v>0</v>
      </c>
      <c r="U427" s="652">
        <v>0</v>
      </c>
      <c r="V427" s="652">
        <v>0</v>
      </c>
      <c r="W427" s="652">
        <v>0</v>
      </c>
      <c r="X427" s="652">
        <v>0</v>
      </c>
      <c r="Y427" s="653">
        <f t="shared" si="151"/>
        <v>6.36</v>
      </c>
      <c r="Z427" s="1019">
        <f t="shared" si="172"/>
        <v>13.888888888888884</v>
      </c>
      <c r="AA427" s="669">
        <f t="shared" si="154"/>
        <v>12.5</v>
      </c>
      <c r="AB427" s="669">
        <f t="shared" si="155"/>
        <v>14.285714285714279</v>
      </c>
      <c r="AC427" s="669">
        <f t="shared" si="156"/>
        <v>16.666666666666675</v>
      </c>
      <c r="AD427" s="669">
        <f t="shared" si="157"/>
        <v>9.0909090909090828</v>
      </c>
      <c r="AE427" s="669">
        <f t="shared" si="158"/>
        <v>9.9999999999999858</v>
      </c>
      <c r="AF427" s="669">
        <f t="shared" si="159"/>
        <v>33.33333333333335</v>
      </c>
      <c r="AG427" s="669">
        <f t="shared" si="160"/>
        <v>49.999999999999979</v>
      </c>
      <c r="AH427" s="669">
        <f t="shared" si="161"/>
        <v>0</v>
      </c>
      <c r="AI427" s="669">
        <f t="shared" si="162"/>
        <v>-73.333333333333343</v>
      </c>
      <c r="AJ427" s="669">
        <f t="shared" si="163"/>
        <v>25</v>
      </c>
      <c r="AK427" s="669">
        <f t="shared" si="164"/>
        <v>140</v>
      </c>
      <c r="AL427" s="669" t="str">
        <f t="shared" si="165"/>
        <v>n/a</v>
      </c>
      <c r="AM427" s="669" t="str">
        <f t="shared" si="166"/>
        <v>n/a</v>
      </c>
      <c r="AN427" s="669" t="str">
        <f t="shared" si="167"/>
        <v>n/a</v>
      </c>
      <c r="AO427" s="669" t="str">
        <f t="shared" si="168"/>
        <v>n/a</v>
      </c>
      <c r="AP427" s="669" t="str">
        <f t="shared" si="169"/>
        <v>n/a</v>
      </c>
      <c r="AQ427" s="669" t="str">
        <f t="shared" si="170"/>
        <v>n/a</v>
      </c>
      <c r="AR427" s="669" t="str">
        <f t="shared" si="171"/>
        <v>n/a</v>
      </c>
      <c r="AS427" s="670">
        <f t="shared" si="152"/>
        <v>20.952681577681574</v>
      </c>
      <c r="AT427" s="671">
        <f t="shared" si="153"/>
        <v>47.634370496368383</v>
      </c>
    </row>
    <row r="428" spans="1:46" ht="11.25" customHeight="1" x14ac:dyDescent="0.2">
      <c r="A428" s="500" t="s">
        <v>261</v>
      </c>
      <c r="B428" s="650" t="s">
        <v>262</v>
      </c>
      <c r="C428" s="497">
        <v>3.54</v>
      </c>
      <c r="D428" s="497">
        <v>3.3200000000000003</v>
      </c>
      <c r="E428" s="498">
        <v>3.15</v>
      </c>
      <c r="F428" s="498">
        <v>2.95</v>
      </c>
      <c r="G428" s="498">
        <v>2.76</v>
      </c>
      <c r="H428" s="498">
        <v>2.59</v>
      </c>
      <c r="I428" s="499"/>
      <c r="J428" s="498">
        <v>2.4</v>
      </c>
      <c r="K428" s="496">
        <v>2.25</v>
      </c>
      <c r="L428" s="499"/>
      <c r="M428" s="511">
        <v>2.11</v>
      </c>
      <c r="N428" s="511">
        <v>1.93</v>
      </c>
      <c r="O428" s="656">
        <v>1.7949999999999999</v>
      </c>
      <c r="P428" s="656">
        <v>1.62</v>
      </c>
      <c r="Q428" s="656">
        <v>1.4550000000000001</v>
      </c>
      <c r="R428" s="656">
        <v>1.2749999999999999</v>
      </c>
      <c r="S428" s="656">
        <v>1.095</v>
      </c>
      <c r="T428" s="656">
        <v>0.92500000000000004</v>
      </c>
      <c r="U428" s="656">
        <v>0.79500000000000004</v>
      </c>
      <c r="V428" s="656">
        <v>0.7</v>
      </c>
      <c r="W428" s="656">
        <v>0.62</v>
      </c>
      <c r="X428" s="656">
        <v>0.54500000000000004</v>
      </c>
      <c r="Y428" s="653">
        <f t="shared" si="151"/>
        <v>37.825000000000003</v>
      </c>
      <c r="Z428" s="1019">
        <f t="shared" si="172"/>
        <v>6.6265060240963791</v>
      </c>
      <c r="AA428" s="669">
        <f t="shared" si="154"/>
        <v>5.3968253968253999</v>
      </c>
      <c r="AB428" s="669">
        <f t="shared" si="155"/>
        <v>6.7796610169491345</v>
      </c>
      <c r="AC428" s="669">
        <f t="shared" si="156"/>
        <v>6.8840579710145011</v>
      </c>
      <c r="AD428" s="669">
        <f t="shared" si="157"/>
        <v>6.5637065637065506</v>
      </c>
      <c r="AE428" s="669">
        <f t="shared" si="158"/>
        <v>7.9166666666666607</v>
      </c>
      <c r="AF428" s="669">
        <f t="shared" si="159"/>
        <v>6.6666666666666652</v>
      </c>
      <c r="AG428" s="669">
        <f t="shared" si="160"/>
        <v>6.6350710900473953</v>
      </c>
      <c r="AH428" s="669">
        <f t="shared" si="161"/>
        <v>9.32642487046631</v>
      </c>
      <c r="AI428" s="669">
        <f t="shared" si="162"/>
        <v>7.5208913649025044</v>
      </c>
      <c r="AJ428" s="669">
        <f t="shared" si="163"/>
        <v>10.80246913580245</v>
      </c>
      <c r="AK428" s="669">
        <f t="shared" si="164"/>
        <v>11.340206185567014</v>
      </c>
      <c r="AL428" s="669">
        <f t="shared" si="165"/>
        <v>14.117647058823547</v>
      </c>
      <c r="AM428" s="669">
        <f t="shared" si="166"/>
        <v>16.43835616438356</v>
      </c>
      <c r="AN428" s="669">
        <f t="shared" si="167"/>
        <v>18.378378378378368</v>
      </c>
      <c r="AO428" s="669">
        <f t="shared" si="168"/>
        <v>16.35220125786163</v>
      </c>
      <c r="AP428" s="669">
        <f t="shared" si="169"/>
        <v>13.571428571428591</v>
      </c>
      <c r="AQ428" s="669">
        <f t="shared" si="170"/>
        <v>12.903225806451601</v>
      </c>
      <c r="AR428" s="669">
        <f t="shared" si="171"/>
        <v>13.761467889908241</v>
      </c>
      <c r="AS428" s="670">
        <f t="shared" si="152"/>
        <v>10.420097793681393</v>
      </c>
      <c r="AT428" s="671">
        <f t="shared" si="153"/>
        <v>4.0906793153081091</v>
      </c>
    </row>
    <row r="429" spans="1:46" ht="11.25" customHeight="1" x14ac:dyDescent="0.2">
      <c r="A429" s="480" t="s">
        <v>1362</v>
      </c>
      <c r="B429" s="914" t="s">
        <v>1363</v>
      </c>
      <c r="C429" s="497">
        <v>0.48</v>
      </c>
      <c r="D429" s="522">
        <v>0.37</v>
      </c>
      <c r="E429" s="487">
        <v>0.33</v>
      </c>
      <c r="F429" s="487">
        <v>0.30499999999999999</v>
      </c>
      <c r="G429" s="489">
        <v>0.3</v>
      </c>
      <c r="H429" s="487">
        <v>7.4999999999999997E-2</v>
      </c>
      <c r="I429" s="488"/>
      <c r="J429" s="489">
        <v>0</v>
      </c>
      <c r="K429" s="490">
        <v>0</v>
      </c>
      <c r="L429" s="488"/>
      <c r="M429" s="538">
        <v>0</v>
      </c>
      <c r="N429" s="538">
        <v>0</v>
      </c>
      <c r="O429" s="492">
        <v>0.22</v>
      </c>
      <c r="P429" s="493">
        <v>0.11</v>
      </c>
      <c r="Q429" s="492">
        <v>0</v>
      </c>
      <c r="R429" s="492">
        <v>0</v>
      </c>
      <c r="S429" s="492">
        <v>0</v>
      </c>
      <c r="T429" s="492">
        <v>0</v>
      </c>
      <c r="U429" s="492">
        <v>0</v>
      </c>
      <c r="V429" s="492">
        <v>0</v>
      </c>
      <c r="W429" s="492">
        <v>0</v>
      </c>
      <c r="X429" s="492">
        <v>0</v>
      </c>
      <c r="Y429" s="653">
        <f t="shared" si="151"/>
        <v>2.19</v>
      </c>
      <c r="Z429" s="1019">
        <f t="shared" si="172"/>
        <v>29.729729729729737</v>
      </c>
      <c r="AA429" s="669">
        <f t="shared" si="154"/>
        <v>12.12121212121211</v>
      </c>
      <c r="AB429" s="669">
        <f t="shared" si="155"/>
        <v>8.196721311475418</v>
      </c>
      <c r="AC429" s="669">
        <f t="shared" si="156"/>
        <v>1.6666666666666607</v>
      </c>
      <c r="AD429" s="669">
        <f t="shared" si="157"/>
        <v>300</v>
      </c>
      <c r="AE429" s="669" t="str">
        <f t="shared" si="158"/>
        <v>n/a</v>
      </c>
      <c r="AF429" s="669" t="str">
        <f t="shared" si="159"/>
        <v>n/a</v>
      </c>
      <c r="AG429" s="669" t="str">
        <f t="shared" si="160"/>
        <v>n/a</v>
      </c>
      <c r="AH429" s="669" t="str">
        <f t="shared" si="161"/>
        <v>n/a</v>
      </c>
      <c r="AI429" s="669">
        <f t="shared" si="162"/>
        <v>-100</v>
      </c>
      <c r="AJ429" s="669">
        <f t="shared" si="163"/>
        <v>100</v>
      </c>
      <c r="AK429" s="669" t="str">
        <f t="shared" si="164"/>
        <v>n/a</v>
      </c>
      <c r="AL429" s="669" t="str">
        <f t="shared" si="165"/>
        <v>n/a</v>
      </c>
      <c r="AM429" s="669" t="str">
        <f t="shared" si="166"/>
        <v>n/a</v>
      </c>
      <c r="AN429" s="669" t="str">
        <f t="shared" si="167"/>
        <v>n/a</v>
      </c>
      <c r="AO429" s="669" t="str">
        <f t="shared" si="168"/>
        <v>n/a</v>
      </c>
      <c r="AP429" s="669" t="str">
        <f t="shared" si="169"/>
        <v>n/a</v>
      </c>
      <c r="AQ429" s="669" t="str">
        <f t="shared" si="170"/>
        <v>n/a</v>
      </c>
      <c r="AR429" s="669" t="str">
        <f t="shared" si="171"/>
        <v>n/a</v>
      </c>
      <c r="AS429" s="670">
        <f t="shared" si="152"/>
        <v>50.244904261297698</v>
      </c>
      <c r="AT429" s="671">
        <f t="shared" si="153"/>
        <v>124.78574424557823</v>
      </c>
    </row>
    <row r="430" spans="1:46" ht="11.25" customHeight="1" x14ac:dyDescent="0.2">
      <c r="A430" s="657" t="s">
        <v>1367</v>
      </c>
      <c r="B430" s="507" t="s">
        <v>1368</v>
      </c>
      <c r="C430" s="497">
        <v>2.48</v>
      </c>
      <c r="D430" s="510">
        <v>2.04</v>
      </c>
      <c r="E430" s="498">
        <v>1.84</v>
      </c>
      <c r="F430" s="498">
        <v>1.68</v>
      </c>
      <c r="G430" s="498">
        <v>1.56</v>
      </c>
      <c r="H430" s="498">
        <v>1.36</v>
      </c>
      <c r="I430" s="499"/>
      <c r="J430" s="498">
        <v>1.1499999999999999</v>
      </c>
      <c r="K430" s="496">
        <v>0.8</v>
      </c>
      <c r="L430" s="499"/>
      <c r="M430" s="651">
        <v>0.2</v>
      </c>
      <c r="N430" s="651">
        <v>0.53</v>
      </c>
      <c r="O430" s="652">
        <v>1.52</v>
      </c>
      <c r="P430" s="656">
        <v>1.44</v>
      </c>
      <c r="Q430" s="652">
        <v>1.36</v>
      </c>
      <c r="R430" s="652">
        <v>1.36</v>
      </c>
      <c r="S430" s="652">
        <v>1.36</v>
      </c>
      <c r="T430" s="652">
        <v>1.36</v>
      </c>
      <c r="U430" s="656">
        <v>1.36</v>
      </c>
      <c r="V430" s="656">
        <v>1.34</v>
      </c>
      <c r="W430" s="656">
        <v>1.2333000000000001</v>
      </c>
      <c r="X430" s="656">
        <v>1.06</v>
      </c>
      <c r="Y430" s="653">
        <f t="shared" si="151"/>
        <v>27.033299999999993</v>
      </c>
      <c r="Z430" s="1019">
        <f t="shared" si="172"/>
        <v>21.568627450980383</v>
      </c>
      <c r="AA430" s="669">
        <f t="shared" si="154"/>
        <v>10.869565217391308</v>
      </c>
      <c r="AB430" s="669">
        <f t="shared" si="155"/>
        <v>9.5238095238095344</v>
      </c>
      <c r="AC430" s="669">
        <f t="shared" si="156"/>
        <v>7.6923076923076872</v>
      </c>
      <c r="AD430" s="669">
        <f t="shared" si="157"/>
        <v>14.705882352941169</v>
      </c>
      <c r="AE430" s="669">
        <f t="shared" si="158"/>
        <v>18.260869565217419</v>
      </c>
      <c r="AF430" s="669">
        <f t="shared" si="159"/>
        <v>43.749999999999979</v>
      </c>
      <c r="AG430" s="669">
        <f t="shared" si="160"/>
        <v>300</v>
      </c>
      <c r="AH430" s="669">
        <f t="shared" si="161"/>
        <v>-62.264150943396224</v>
      </c>
      <c r="AI430" s="669">
        <f t="shared" si="162"/>
        <v>-65.131578947368425</v>
      </c>
      <c r="AJ430" s="669">
        <f t="shared" si="163"/>
        <v>5.555555555555558</v>
      </c>
      <c r="AK430" s="669">
        <f t="shared" si="164"/>
        <v>5.8823529411764497</v>
      </c>
      <c r="AL430" s="669">
        <f t="shared" si="165"/>
        <v>0</v>
      </c>
      <c r="AM430" s="669">
        <f t="shared" si="166"/>
        <v>0</v>
      </c>
      <c r="AN430" s="669">
        <f t="shared" si="167"/>
        <v>0</v>
      </c>
      <c r="AO430" s="669">
        <f t="shared" si="168"/>
        <v>0</v>
      </c>
      <c r="AP430" s="669">
        <f t="shared" si="169"/>
        <v>1.4925373134328401</v>
      </c>
      <c r="AQ430" s="669">
        <f t="shared" si="170"/>
        <v>8.6515851779777933</v>
      </c>
      <c r="AR430" s="669">
        <f t="shared" si="171"/>
        <v>16.349056603773594</v>
      </c>
      <c r="AS430" s="670">
        <f t="shared" si="152"/>
        <v>17.731916815989422</v>
      </c>
      <c r="AT430" s="671">
        <f t="shared" si="153"/>
        <v>72.935206595133849</v>
      </c>
    </row>
    <row r="431" spans="1:46" ht="11.25" customHeight="1" x14ac:dyDescent="0.2">
      <c r="A431" s="500" t="s">
        <v>650</v>
      </c>
      <c r="B431" s="650" t="s">
        <v>651</v>
      </c>
      <c r="C431" s="497">
        <v>1.3</v>
      </c>
      <c r="D431" s="655">
        <v>1.26</v>
      </c>
      <c r="E431" s="498">
        <v>1.22</v>
      </c>
      <c r="F431" s="498">
        <v>1.18</v>
      </c>
      <c r="G431" s="498">
        <v>1.08</v>
      </c>
      <c r="H431" s="498">
        <v>0.98</v>
      </c>
      <c r="I431" s="499" t="s">
        <v>90</v>
      </c>
      <c r="J431" s="498">
        <v>0.88</v>
      </c>
      <c r="K431" s="496">
        <v>0.72</v>
      </c>
      <c r="L431" s="499"/>
      <c r="M431" s="511">
        <v>0.6</v>
      </c>
      <c r="N431" s="511">
        <v>0.54</v>
      </c>
      <c r="O431" s="656">
        <v>0.48</v>
      </c>
      <c r="P431" s="656">
        <v>0.42</v>
      </c>
      <c r="Q431" s="656">
        <v>0.38</v>
      </c>
      <c r="R431" s="656">
        <v>0.33</v>
      </c>
      <c r="S431" s="656">
        <v>0.28000000000000003</v>
      </c>
      <c r="T431" s="656">
        <v>0.23</v>
      </c>
      <c r="U431" s="656">
        <v>0.19</v>
      </c>
      <c r="V431" s="656">
        <v>0.17</v>
      </c>
      <c r="W431" s="656">
        <v>0.152</v>
      </c>
      <c r="X431" s="656">
        <v>0.13700000000000001</v>
      </c>
      <c r="Y431" s="653">
        <f t="shared" si="151"/>
        <v>12.528999999999998</v>
      </c>
      <c r="Z431" s="1019">
        <f t="shared" si="172"/>
        <v>3.1746031746031855</v>
      </c>
      <c r="AA431" s="669">
        <f t="shared" si="154"/>
        <v>3.2786885245901676</v>
      </c>
      <c r="AB431" s="669">
        <f t="shared" si="155"/>
        <v>3.3898305084745894</v>
      </c>
      <c r="AC431" s="669">
        <f t="shared" si="156"/>
        <v>9.259259259259256</v>
      </c>
      <c r="AD431" s="669">
        <f t="shared" si="157"/>
        <v>10.204081632653072</v>
      </c>
      <c r="AE431" s="669">
        <f t="shared" si="158"/>
        <v>11.363636363636353</v>
      </c>
      <c r="AF431" s="669">
        <f t="shared" si="159"/>
        <v>22.222222222222232</v>
      </c>
      <c r="AG431" s="669">
        <f t="shared" si="160"/>
        <v>19.999999999999996</v>
      </c>
      <c r="AH431" s="669">
        <f t="shared" si="161"/>
        <v>11.111111111111093</v>
      </c>
      <c r="AI431" s="669">
        <f t="shared" si="162"/>
        <v>12.500000000000021</v>
      </c>
      <c r="AJ431" s="669">
        <f t="shared" si="163"/>
        <v>14.285714285714279</v>
      </c>
      <c r="AK431" s="669">
        <f t="shared" si="164"/>
        <v>10.526315789473673</v>
      </c>
      <c r="AL431" s="669">
        <f t="shared" si="165"/>
        <v>15.151515151515138</v>
      </c>
      <c r="AM431" s="669">
        <f t="shared" si="166"/>
        <v>17.857142857142861</v>
      </c>
      <c r="AN431" s="669">
        <f t="shared" si="167"/>
        <v>21.739130434782616</v>
      </c>
      <c r="AO431" s="669">
        <f t="shared" si="168"/>
        <v>21.052631578947366</v>
      </c>
      <c r="AP431" s="669">
        <f t="shared" si="169"/>
        <v>11.764705882352944</v>
      </c>
      <c r="AQ431" s="669">
        <f t="shared" si="170"/>
        <v>11.842105263157897</v>
      </c>
      <c r="AR431" s="669">
        <f t="shared" si="171"/>
        <v>10.948905109489049</v>
      </c>
      <c r="AS431" s="670">
        <f t="shared" si="152"/>
        <v>12.719557849953992</v>
      </c>
      <c r="AT431" s="671">
        <f t="shared" si="153"/>
        <v>5.9092329209912497</v>
      </c>
    </row>
    <row r="432" spans="1:46" ht="11.25" customHeight="1" x14ac:dyDescent="0.2">
      <c r="A432" s="501" t="s">
        <v>653</v>
      </c>
      <c r="B432" s="650" t="s">
        <v>654</v>
      </c>
      <c r="C432" s="497">
        <v>2.2000000000000002</v>
      </c>
      <c r="D432" s="655">
        <v>2.12</v>
      </c>
      <c r="E432" s="498">
        <v>2.04</v>
      </c>
      <c r="F432" s="498">
        <v>1.98</v>
      </c>
      <c r="G432" s="498">
        <v>1.9</v>
      </c>
      <c r="H432" s="498">
        <v>1.8</v>
      </c>
      <c r="I432" s="499"/>
      <c r="J432" s="498">
        <v>1.74</v>
      </c>
      <c r="K432" s="496">
        <v>1.67</v>
      </c>
      <c r="L432" s="499"/>
      <c r="M432" s="511">
        <v>1.56</v>
      </c>
      <c r="N432" s="511">
        <v>1.43</v>
      </c>
      <c r="O432" s="656">
        <v>1.3</v>
      </c>
      <c r="P432" s="656">
        <v>1.2</v>
      </c>
      <c r="Q432" s="656">
        <v>1.1399999999999999</v>
      </c>
      <c r="R432" s="656">
        <v>1.06</v>
      </c>
      <c r="S432" s="652">
        <v>1.01</v>
      </c>
      <c r="T432" s="652">
        <v>1.01</v>
      </c>
      <c r="U432" s="652">
        <v>1.01</v>
      </c>
      <c r="V432" s="652">
        <v>1.01</v>
      </c>
      <c r="W432" s="656">
        <v>1.01</v>
      </c>
      <c r="X432" s="656">
        <v>0.96</v>
      </c>
      <c r="Y432" s="653">
        <f t="shared" si="151"/>
        <v>29.150000000000009</v>
      </c>
      <c r="Z432" s="1019">
        <f t="shared" si="172"/>
        <v>3.7735849056603765</v>
      </c>
      <c r="AA432" s="669">
        <f t="shared" si="154"/>
        <v>3.9215686274509887</v>
      </c>
      <c r="AB432" s="669">
        <f t="shared" si="155"/>
        <v>3.0303030303030276</v>
      </c>
      <c r="AC432" s="669">
        <f t="shared" si="156"/>
        <v>4.2105263157894868</v>
      </c>
      <c r="AD432" s="669">
        <f t="shared" si="157"/>
        <v>5.555555555555558</v>
      </c>
      <c r="AE432" s="669">
        <f t="shared" si="158"/>
        <v>3.4482758620689724</v>
      </c>
      <c r="AF432" s="669">
        <f t="shared" si="159"/>
        <v>4.1916167664670656</v>
      </c>
      <c r="AG432" s="669">
        <f t="shared" si="160"/>
        <v>7.0512820512820484</v>
      </c>
      <c r="AH432" s="669">
        <f t="shared" si="161"/>
        <v>9.0909090909091042</v>
      </c>
      <c r="AI432" s="669">
        <f t="shared" si="162"/>
        <v>9.9999999999999858</v>
      </c>
      <c r="AJ432" s="669">
        <f t="shared" si="163"/>
        <v>8.3333333333333481</v>
      </c>
      <c r="AK432" s="669">
        <f t="shared" si="164"/>
        <v>5.2631578947368363</v>
      </c>
      <c r="AL432" s="669">
        <f t="shared" si="165"/>
        <v>7.5471698113207308</v>
      </c>
      <c r="AM432" s="669">
        <f t="shared" si="166"/>
        <v>4.9504950495049549</v>
      </c>
      <c r="AN432" s="669">
        <f t="shared" si="167"/>
        <v>0</v>
      </c>
      <c r="AO432" s="669">
        <f t="shared" si="168"/>
        <v>0</v>
      </c>
      <c r="AP432" s="669">
        <f t="shared" si="169"/>
        <v>0</v>
      </c>
      <c r="AQ432" s="669">
        <f t="shared" si="170"/>
        <v>0</v>
      </c>
      <c r="AR432" s="669">
        <f t="shared" si="171"/>
        <v>5.2083333333333481</v>
      </c>
      <c r="AS432" s="670">
        <f t="shared" si="152"/>
        <v>4.5040058751429388</v>
      </c>
      <c r="AT432" s="671">
        <f t="shared" si="153"/>
        <v>3.0688710285663623</v>
      </c>
    </row>
    <row r="433" spans="1:46" ht="11.25" customHeight="1" x14ac:dyDescent="0.2">
      <c r="A433" s="501" t="s">
        <v>1369</v>
      </c>
      <c r="B433" s="650" t="s">
        <v>1370</v>
      </c>
      <c r="C433" s="497">
        <v>0.87</v>
      </c>
      <c r="D433" s="655">
        <v>0.82000000000000006</v>
      </c>
      <c r="E433" s="498">
        <v>0.74</v>
      </c>
      <c r="F433" s="498">
        <v>0.66</v>
      </c>
      <c r="G433" s="498">
        <v>0.57499999999999996</v>
      </c>
      <c r="H433" s="498">
        <v>0.25</v>
      </c>
      <c r="I433" s="499"/>
      <c r="J433" s="502">
        <v>0</v>
      </c>
      <c r="K433" s="654">
        <v>0</v>
      </c>
      <c r="L433" s="499"/>
      <c r="M433" s="651">
        <v>0</v>
      </c>
      <c r="N433" s="651">
        <v>0</v>
      </c>
      <c r="O433" s="652">
        <v>0</v>
      </c>
      <c r="P433" s="652">
        <v>0</v>
      </c>
      <c r="Q433" s="652">
        <v>0</v>
      </c>
      <c r="R433" s="652">
        <v>0</v>
      </c>
      <c r="S433" s="652">
        <v>0</v>
      </c>
      <c r="T433" s="652">
        <v>0</v>
      </c>
      <c r="U433" s="652">
        <v>0</v>
      </c>
      <c r="V433" s="652">
        <v>0</v>
      </c>
      <c r="W433" s="652">
        <v>0</v>
      </c>
      <c r="X433" s="652">
        <v>0</v>
      </c>
      <c r="Y433" s="653">
        <f t="shared" si="151"/>
        <v>3.915</v>
      </c>
      <c r="Z433" s="1019">
        <f t="shared" si="172"/>
        <v>6.0975609756097393</v>
      </c>
      <c r="AA433" s="669">
        <f t="shared" si="154"/>
        <v>10.810810810810811</v>
      </c>
      <c r="AB433" s="669">
        <f t="shared" si="155"/>
        <v>12.12121212121211</v>
      </c>
      <c r="AC433" s="669">
        <f t="shared" si="156"/>
        <v>14.782608695652177</v>
      </c>
      <c r="AD433" s="669">
        <f t="shared" si="157"/>
        <v>129.99999999999997</v>
      </c>
      <c r="AE433" s="669" t="str">
        <f t="shared" si="158"/>
        <v>n/a</v>
      </c>
      <c r="AF433" s="669" t="str">
        <f t="shared" si="159"/>
        <v>n/a</v>
      </c>
      <c r="AG433" s="669" t="str">
        <f t="shared" si="160"/>
        <v>n/a</v>
      </c>
      <c r="AH433" s="669" t="str">
        <f t="shared" si="161"/>
        <v>n/a</v>
      </c>
      <c r="AI433" s="669" t="str">
        <f t="shared" si="162"/>
        <v>n/a</v>
      </c>
      <c r="AJ433" s="669" t="str">
        <f t="shared" si="163"/>
        <v>n/a</v>
      </c>
      <c r="AK433" s="669" t="str">
        <f t="shared" si="164"/>
        <v>n/a</v>
      </c>
      <c r="AL433" s="669" t="str">
        <f t="shared" si="165"/>
        <v>n/a</v>
      </c>
      <c r="AM433" s="669" t="str">
        <f t="shared" si="166"/>
        <v>n/a</v>
      </c>
      <c r="AN433" s="669" t="str">
        <f t="shared" si="167"/>
        <v>n/a</v>
      </c>
      <c r="AO433" s="669" t="str">
        <f t="shared" si="168"/>
        <v>n/a</v>
      </c>
      <c r="AP433" s="669" t="str">
        <f t="shared" si="169"/>
        <v>n/a</v>
      </c>
      <c r="AQ433" s="669" t="str">
        <f t="shared" si="170"/>
        <v>n/a</v>
      </c>
      <c r="AR433" s="669" t="str">
        <f t="shared" si="171"/>
        <v>n/a</v>
      </c>
      <c r="AS433" s="670">
        <f t="shared" si="152"/>
        <v>34.762438520656964</v>
      </c>
      <c r="AT433" s="671">
        <f t="shared" si="153"/>
        <v>53.332371792051241</v>
      </c>
    </row>
    <row r="434" spans="1:46" ht="11.25" customHeight="1" x14ac:dyDescent="0.2">
      <c r="A434" s="504" t="s">
        <v>1371</v>
      </c>
      <c r="B434" s="914" t="s">
        <v>1372</v>
      </c>
      <c r="C434" s="497">
        <v>2.2000000000000002</v>
      </c>
      <c r="D434" s="491">
        <v>2</v>
      </c>
      <c r="E434" s="498">
        <v>1.8</v>
      </c>
      <c r="F434" s="498">
        <v>1.6</v>
      </c>
      <c r="G434" s="498">
        <v>1.4</v>
      </c>
      <c r="H434" s="498">
        <v>1.2</v>
      </c>
      <c r="I434" s="499"/>
      <c r="J434" s="498">
        <v>1</v>
      </c>
      <c r="K434" s="654">
        <v>0.96</v>
      </c>
      <c r="L434" s="499"/>
      <c r="M434" s="651">
        <v>0.96</v>
      </c>
      <c r="N434" s="651">
        <v>0.96</v>
      </c>
      <c r="O434" s="656">
        <v>0.84</v>
      </c>
      <c r="P434" s="656">
        <v>0.36</v>
      </c>
      <c r="Q434" s="652">
        <v>0</v>
      </c>
      <c r="R434" s="652">
        <v>0</v>
      </c>
      <c r="S434" s="652">
        <v>0</v>
      </c>
      <c r="T434" s="652">
        <v>0</v>
      </c>
      <c r="U434" s="652">
        <v>0</v>
      </c>
      <c r="V434" s="652">
        <v>0</v>
      </c>
      <c r="W434" s="652">
        <v>0</v>
      </c>
      <c r="X434" s="652">
        <v>0</v>
      </c>
      <c r="Y434" s="653">
        <f t="shared" si="151"/>
        <v>15.280000000000001</v>
      </c>
      <c r="Z434" s="1019">
        <f t="shared" si="172"/>
        <v>10.000000000000009</v>
      </c>
      <c r="AA434" s="669">
        <f t="shared" si="154"/>
        <v>11.111111111111116</v>
      </c>
      <c r="AB434" s="669">
        <f t="shared" si="155"/>
        <v>12.5</v>
      </c>
      <c r="AC434" s="669">
        <f t="shared" si="156"/>
        <v>14.285714285714302</v>
      </c>
      <c r="AD434" s="669">
        <f t="shared" si="157"/>
        <v>16.666666666666675</v>
      </c>
      <c r="AE434" s="669">
        <f t="shared" si="158"/>
        <v>19.999999999999996</v>
      </c>
      <c r="AF434" s="669">
        <f t="shared" si="159"/>
        <v>4.1666666666666741</v>
      </c>
      <c r="AG434" s="669">
        <f t="shared" si="160"/>
        <v>0</v>
      </c>
      <c r="AH434" s="669">
        <f t="shared" si="161"/>
        <v>0</v>
      </c>
      <c r="AI434" s="669">
        <f t="shared" si="162"/>
        <v>14.285714285714279</v>
      </c>
      <c r="AJ434" s="669">
        <f t="shared" si="163"/>
        <v>133.33333333333334</v>
      </c>
      <c r="AK434" s="669" t="str">
        <f t="shared" si="164"/>
        <v>n/a</v>
      </c>
      <c r="AL434" s="669" t="str">
        <f t="shared" si="165"/>
        <v>n/a</v>
      </c>
      <c r="AM434" s="669" t="str">
        <f t="shared" si="166"/>
        <v>n/a</v>
      </c>
      <c r="AN434" s="669" t="str">
        <f t="shared" si="167"/>
        <v>n/a</v>
      </c>
      <c r="AO434" s="669" t="str">
        <f t="shared" si="168"/>
        <v>n/a</v>
      </c>
      <c r="AP434" s="669" t="str">
        <f t="shared" si="169"/>
        <v>n/a</v>
      </c>
      <c r="AQ434" s="669" t="str">
        <f t="shared" si="170"/>
        <v>n/a</v>
      </c>
      <c r="AR434" s="669" t="str">
        <f t="shared" si="171"/>
        <v>n/a</v>
      </c>
      <c r="AS434" s="670">
        <f t="shared" si="152"/>
        <v>21.486291486291488</v>
      </c>
      <c r="AT434" s="671">
        <f t="shared" si="153"/>
        <v>37.659685051688292</v>
      </c>
    </row>
    <row r="435" spans="1:46" ht="11.25" customHeight="1" x14ac:dyDescent="0.2">
      <c r="A435" s="657" t="s">
        <v>1375</v>
      </c>
      <c r="B435" s="507" t="s">
        <v>1376</v>
      </c>
      <c r="C435" s="497">
        <v>1.4</v>
      </c>
      <c r="D435" s="655">
        <v>1.28</v>
      </c>
      <c r="E435" s="513">
        <v>1.1599999999999999</v>
      </c>
      <c r="F435" s="513">
        <v>1.08</v>
      </c>
      <c r="G435" s="513">
        <v>1</v>
      </c>
      <c r="H435" s="513">
        <v>0.76</v>
      </c>
      <c r="I435" s="514"/>
      <c r="J435" s="512">
        <v>0</v>
      </c>
      <c r="K435" s="515">
        <v>0</v>
      </c>
      <c r="L435" s="514"/>
      <c r="M435" s="539">
        <v>0</v>
      </c>
      <c r="N435" s="539">
        <v>0</v>
      </c>
      <c r="O435" s="517">
        <v>0</v>
      </c>
      <c r="P435" s="517">
        <v>0</v>
      </c>
      <c r="Q435" s="517">
        <v>0</v>
      </c>
      <c r="R435" s="517">
        <v>0</v>
      </c>
      <c r="S435" s="517">
        <v>0</v>
      </c>
      <c r="T435" s="517">
        <v>0</v>
      </c>
      <c r="U435" s="517">
        <v>0</v>
      </c>
      <c r="V435" s="517">
        <v>0</v>
      </c>
      <c r="W435" s="517">
        <v>0</v>
      </c>
      <c r="X435" s="517">
        <v>0</v>
      </c>
      <c r="Y435" s="653">
        <f t="shared" si="151"/>
        <v>6.68</v>
      </c>
      <c r="Z435" s="1019">
        <f t="shared" si="172"/>
        <v>9.375</v>
      </c>
      <c r="AA435" s="669">
        <f t="shared" si="154"/>
        <v>10.344827586206918</v>
      </c>
      <c r="AB435" s="669">
        <f t="shared" si="155"/>
        <v>7.4074074074073959</v>
      </c>
      <c r="AC435" s="669">
        <f t="shared" si="156"/>
        <v>8.0000000000000071</v>
      </c>
      <c r="AD435" s="669">
        <f t="shared" si="157"/>
        <v>31.578947368421062</v>
      </c>
      <c r="AE435" s="669" t="str">
        <f t="shared" si="158"/>
        <v>n/a</v>
      </c>
      <c r="AF435" s="669" t="str">
        <f t="shared" si="159"/>
        <v>n/a</v>
      </c>
      <c r="AG435" s="669" t="str">
        <f t="shared" si="160"/>
        <v>n/a</v>
      </c>
      <c r="AH435" s="669" t="str">
        <f t="shared" si="161"/>
        <v>n/a</v>
      </c>
      <c r="AI435" s="669" t="str">
        <f t="shared" si="162"/>
        <v>n/a</v>
      </c>
      <c r="AJ435" s="669" t="str">
        <f t="shared" si="163"/>
        <v>n/a</v>
      </c>
      <c r="AK435" s="669" t="str">
        <f t="shared" si="164"/>
        <v>n/a</v>
      </c>
      <c r="AL435" s="669" t="str">
        <f t="shared" si="165"/>
        <v>n/a</v>
      </c>
      <c r="AM435" s="669" t="str">
        <f t="shared" si="166"/>
        <v>n/a</v>
      </c>
      <c r="AN435" s="669" t="str">
        <f t="shared" si="167"/>
        <v>n/a</v>
      </c>
      <c r="AO435" s="669" t="str">
        <f t="shared" si="168"/>
        <v>n/a</v>
      </c>
      <c r="AP435" s="669" t="str">
        <f t="shared" si="169"/>
        <v>n/a</v>
      </c>
      <c r="AQ435" s="669" t="str">
        <f t="shared" si="170"/>
        <v>n/a</v>
      </c>
      <c r="AR435" s="669" t="str">
        <f t="shared" si="171"/>
        <v>n/a</v>
      </c>
      <c r="AS435" s="670">
        <f t="shared" si="152"/>
        <v>13.341236472407076</v>
      </c>
      <c r="AT435" s="671">
        <f t="shared" si="153"/>
        <v>10.259906567821966</v>
      </c>
    </row>
    <row r="436" spans="1:46" ht="11.25" customHeight="1" x14ac:dyDescent="0.2">
      <c r="A436" s="501" t="s">
        <v>1379</v>
      </c>
      <c r="B436" s="650" t="s">
        <v>1380</v>
      </c>
      <c r="C436" s="497">
        <v>0.72</v>
      </c>
      <c r="D436" s="655">
        <v>0.64</v>
      </c>
      <c r="E436" s="498">
        <v>0.56000000000000005</v>
      </c>
      <c r="F436" s="498">
        <v>0.5</v>
      </c>
      <c r="G436" s="498">
        <v>0.46</v>
      </c>
      <c r="H436" s="498">
        <v>0.42</v>
      </c>
      <c r="I436" s="499"/>
      <c r="J436" s="502">
        <v>0.4</v>
      </c>
      <c r="K436" s="654">
        <v>0.4</v>
      </c>
      <c r="L436" s="499"/>
      <c r="M436" s="511">
        <v>0.4</v>
      </c>
      <c r="N436" s="511">
        <v>0.36</v>
      </c>
      <c r="O436" s="656">
        <v>0.31</v>
      </c>
      <c r="P436" s="652">
        <v>0.28000000000000003</v>
      </c>
      <c r="Q436" s="652">
        <v>0.28000000000000003</v>
      </c>
      <c r="R436" s="652">
        <v>0.28000000000000003</v>
      </c>
      <c r="S436" s="652">
        <v>0.28000000000000003</v>
      </c>
      <c r="T436" s="652">
        <v>0.28000000000000003</v>
      </c>
      <c r="U436" s="652">
        <v>0.28000000000000003</v>
      </c>
      <c r="V436" s="652">
        <v>0.28000000000000003</v>
      </c>
      <c r="W436" s="656">
        <v>0.28000000000000003</v>
      </c>
      <c r="X436" s="656">
        <v>0.25</v>
      </c>
      <c r="Y436" s="653">
        <f t="shared" si="151"/>
        <v>7.6600000000000019</v>
      </c>
      <c r="Z436" s="1019">
        <f t="shared" si="172"/>
        <v>12.5</v>
      </c>
      <c r="AA436" s="669">
        <f t="shared" si="154"/>
        <v>14.285714285714279</v>
      </c>
      <c r="AB436" s="669">
        <f t="shared" si="155"/>
        <v>12.000000000000011</v>
      </c>
      <c r="AC436" s="669">
        <f t="shared" si="156"/>
        <v>8.6956521739130377</v>
      </c>
      <c r="AD436" s="669">
        <f t="shared" si="157"/>
        <v>9.5238095238095344</v>
      </c>
      <c r="AE436" s="669">
        <f t="shared" si="158"/>
        <v>4.9999999999999822</v>
      </c>
      <c r="AF436" s="669">
        <f t="shared" si="159"/>
        <v>0</v>
      </c>
      <c r="AG436" s="669">
        <f t="shared" si="160"/>
        <v>0</v>
      </c>
      <c r="AH436" s="669">
        <f t="shared" si="161"/>
        <v>11.111111111111116</v>
      </c>
      <c r="AI436" s="669">
        <f t="shared" si="162"/>
        <v>16.129032258064502</v>
      </c>
      <c r="AJ436" s="669">
        <f t="shared" si="163"/>
        <v>10.714285714285698</v>
      </c>
      <c r="AK436" s="669">
        <f t="shared" si="164"/>
        <v>0</v>
      </c>
      <c r="AL436" s="669">
        <f t="shared" si="165"/>
        <v>0</v>
      </c>
      <c r="AM436" s="669">
        <f t="shared" si="166"/>
        <v>0</v>
      </c>
      <c r="AN436" s="669">
        <f t="shared" si="167"/>
        <v>0</v>
      </c>
      <c r="AO436" s="669">
        <f t="shared" si="168"/>
        <v>0</v>
      </c>
      <c r="AP436" s="669">
        <f t="shared" si="169"/>
        <v>0</v>
      </c>
      <c r="AQ436" s="669">
        <f t="shared" si="170"/>
        <v>0</v>
      </c>
      <c r="AR436" s="669">
        <f t="shared" si="171"/>
        <v>12.000000000000011</v>
      </c>
      <c r="AS436" s="670">
        <f t="shared" si="152"/>
        <v>5.8926107929946401</v>
      </c>
      <c r="AT436" s="671">
        <f t="shared" si="153"/>
        <v>6.1387338547239532</v>
      </c>
    </row>
    <row r="437" spans="1:46" ht="11.25" customHeight="1" x14ac:dyDescent="0.2">
      <c r="A437" s="500" t="s">
        <v>1381</v>
      </c>
      <c r="B437" s="650" t="s">
        <v>1382</v>
      </c>
      <c r="C437" s="497">
        <v>0.56499999999999995</v>
      </c>
      <c r="D437" s="497">
        <v>0.38</v>
      </c>
      <c r="E437" s="498">
        <v>0.33</v>
      </c>
      <c r="F437" s="498">
        <v>0.28999999999999998</v>
      </c>
      <c r="G437" s="498">
        <v>0.25</v>
      </c>
      <c r="H437" s="498">
        <v>0.215</v>
      </c>
      <c r="I437" s="499"/>
      <c r="J437" s="498">
        <v>0.18</v>
      </c>
      <c r="K437" s="496">
        <v>0.1</v>
      </c>
      <c r="L437" s="499"/>
      <c r="M437" s="651">
        <v>0.04</v>
      </c>
      <c r="N437" s="651">
        <v>9.2499999999999999E-2</v>
      </c>
      <c r="O437" s="652">
        <v>1</v>
      </c>
      <c r="P437" s="656">
        <v>1.46</v>
      </c>
      <c r="Q437" s="656">
        <v>1.38</v>
      </c>
      <c r="R437" s="656">
        <v>1.3</v>
      </c>
      <c r="S437" s="656">
        <v>1.24</v>
      </c>
      <c r="T437" s="656">
        <v>1.22</v>
      </c>
      <c r="U437" s="656">
        <v>1.2</v>
      </c>
      <c r="V437" s="656">
        <v>1.18</v>
      </c>
      <c r="W437" s="656">
        <v>1.1200000000000001</v>
      </c>
      <c r="X437" s="656">
        <v>1.04</v>
      </c>
      <c r="Y437" s="653">
        <f t="shared" si="151"/>
        <v>14.5825</v>
      </c>
      <c r="Z437" s="1019">
        <f t="shared" si="172"/>
        <v>48.684210526315773</v>
      </c>
      <c r="AA437" s="669">
        <f t="shared" si="154"/>
        <v>15.151515151515138</v>
      </c>
      <c r="AB437" s="669">
        <f t="shared" si="155"/>
        <v>13.793103448275868</v>
      </c>
      <c r="AC437" s="669">
        <f t="shared" si="156"/>
        <v>15.999999999999993</v>
      </c>
      <c r="AD437" s="669">
        <f t="shared" si="157"/>
        <v>16.279069767441868</v>
      </c>
      <c r="AE437" s="669">
        <f t="shared" si="158"/>
        <v>19.444444444444443</v>
      </c>
      <c r="AF437" s="669">
        <f t="shared" si="159"/>
        <v>79.999999999999986</v>
      </c>
      <c r="AG437" s="669">
        <f t="shared" si="160"/>
        <v>150</v>
      </c>
      <c r="AH437" s="669">
        <f t="shared" si="161"/>
        <v>-56.756756756756758</v>
      </c>
      <c r="AI437" s="669">
        <f t="shared" si="162"/>
        <v>-90.75</v>
      </c>
      <c r="AJ437" s="669">
        <f t="shared" si="163"/>
        <v>-31.506849315068497</v>
      </c>
      <c r="AK437" s="669">
        <f t="shared" si="164"/>
        <v>5.7971014492753659</v>
      </c>
      <c r="AL437" s="669">
        <f t="shared" si="165"/>
        <v>6.153846153846132</v>
      </c>
      <c r="AM437" s="669">
        <f t="shared" si="166"/>
        <v>4.8387096774193505</v>
      </c>
      <c r="AN437" s="669">
        <f t="shared" si="167"/>
        <v>1.6393442622950838</v>
      </c>
      <c r="AO437" s="669">
        <f t="shared" si="168"/>
        <v>1.6666666666666607</v>
      </c>
      <c r="AP437" s="669">
        <f t="shared" si="169"/>
        <v>1.6949152542372836</v>
      </c>
      <c r="AQ437" s="669">
        <f t="shared" si="170"/>
        <v>5.3571428571428381</v>
      </c>
      <c r="AR437" s="669">
        <f t="shared" si="171"/>
        <v>7.6923076923077094</v>
      </c>
      <c r="AS437" s="670">
        <f t="shared" si="152"/>
        <v>11.325198488387276</v>
      </c>
      <c r="AT437" s="671">
        <f t="shared" si="153"/>
        <v>48.75835772140524</v>
      </c>
    </row>
    <row r="438" spans="1:46" ht="11.25" customHeight="1" x14ac:dyDescent="0.2">
      <c r="A438" s="500" t="s">
        <v>1383</v>
      </c>
      <c r="B438" s="650" t="s">
        <v>1384</v>
      </c>
      <c r="C438" s="497">
        <v>1.1200000000000001</v>
      </c>
      <c r="D438" s="497">
        <v>1.08</v>
      </c>
      <c r="E438" s="498">
        <v>1.02</v>
      </c>
      <c r="F438" s="498">
        <v>0.96</v>
      </c>
      <c r="G438" s="498">
        <v>0.9</v>
      </c>
      <c r="H438" s="498">
        <v>0.84</v>
      </c>
      <c r="I438" s="499"/>
      <c r="J438" s="498">
        <v>0.76</v>
      </c>
      <c r="K438" s="496">
        <v>0.72</v>
      </c>
      <c r="L438" s="499"/>
      <c r="M438" s="651">
        <v>0.64</v>
      </c>
      <c r="N438" s="651">
        <v>1</v>
      </c>
      <c r="O438" s="656">
        <v>1.64</v>
      </c>
      <c r="P438" s="656">
        <v>1.48</v>
      </c>
      <c r="Q438" s="656">
        <v>1.35</v>
      </c>
      <c r="R438" s="656">
        <v>1.2450000000000001</v>
      </c>
      <c r="S438" s="656">
        <v>1.1399999999999999</v>
      </c>
      <c r="T438" s="656">
        <v>1.08</v>
      </c>
      <c r="U438" s="656">
        <v>1.04</v>
      </c>
      <c r="V438" s="656">
        <v>0.96</v>
      </c>
      <c r="W438" s="656">
        <v>0.88670000000000004</v>
      </c>
      <c r="X438" s="656">
        <v>0.79</v>
      </c>
      <c r="Y438" s="653">
        <f t="shared" si="151"/>
        <v>20.651700000000002</v>
      </c>
      <c r="Z438" s="1019">
        <f t="shared" si="172"/>
        <v>3.7037037037036979</v>
      </c>
      <c r="AA438" s="669">
        <f t="shared" si="154"/>
        <v>5.8823529411764719</v>
      </c>
      <c r="AB438" s="669">
        <f t="shared" si="155"/>
        <v>6.25</v>
      </c>
      <c r="AC438" s="669">
        <f t="shared" si="156"/>
        <v>6.6666666666666652</v>
      </c>
      <c r="AD438" s="669">
        <f t="shared" si="157"/>
        <v>7.1428571428571397</v>
      </c>
      <c r="AE438" s="669">
        <f t="shared" si="158"/>
        <v>10.526315789473673</v>
      </c>
      <c r="AF438" s="669">
        <f t="shared" si="159"/>
        <v>5.555555555555558</v>
      </c>
      <c r="AG438" s="669">
        <f t="shared" si="160"/>
        <v>12.5</v>
      </c>
      <c r="AH438" s="669">
        <f t="shared" si="161"/>
        <v>-36</v>
      </c>
      <c r="AI438" s="669">
        <f t="shared" si="162"/>
        <v>-39.024390243902438</v>
      </c>
      <c r="AJ438" s="669">
        <f t="shared" si="163"/>
        <v>10.810810810810811</v>
      </c>
      <c r="AK438" s="669">
        <f t="shared" si="164"/>
        <v>9.6296296296296102</v>
      </c>
      <c r="AL438" s="669">
        <f t="shared" si="165"/>
        <v>8.4337349397590309</v>
      </c>
      <c r="AM438" s="669">
        <f t="shared" si="166"/>
        <v>9.2105263157894903</v>
      </c>
      <c r="AN438" s="669">
        <f t="shared" si="167"/>
        <v>5.5555555555555358</v>
      </c>
      <c r="AO438" s="669">
        <f t="shared" si="168"/>
        <v>3.8461538461538547</v>
      </c>
      <c r="AP438" s="669">
        <f t="shared" si="169"/>
        <v>8.3333333333333481</v>
      </c>
      <c r="AQ438" s="669">
        <f t="shared" si="170"/>
        <v>8.2666065185519333</v>
      </c>
      <c r="AR438" s="669">
        <f t="shared" si="171"/>
        <v>12.240506329113931</v>
      </c>
      <c r="AS438" s="670">
        <f t="shared" si="152"/>
        <v>3.1331536228541217</v>
      </c>
      <c r="AT438" s="671">
        <f t="shared" si="153"/>
        <v>14.552556899582571</v>
      </c>
    </row>
    <row r="439" spans="1:46" ht="11.25" customHeight="1" x14ac:dyDescent="0.2">
      <c r="A439" s="480" t="s">
        <v>1385</v>
      </c>
      <c r="B439" s="914" t="s">
        <v>1386</v>
      </c>
      <c r="C439" s="497">
        <v>0.4</v>
      </c>
      <c r="D439" s="522">
        <v>0.30249999999999999</v>
      </c>
      <c r="E439" s="489">
        <v>0.25</v>
      </c>
      <c r="F439" s="487">
        <v>0.21249999999999999</v>
      </c>
      <c r="G439" s="487">
        <v>0.18</v>
      </c>
      <c r="H439" s="489">
        <v>0.16</v>
      </c>
      <c r="I439" s="488"/>
      <c r="J439" s="487">
        <v>0.14000000000000001</v>
      </c>
      <c r="K439" s="485">
        <v>0.06</v>
      </c>
      <c r="L439" s="488"/>
      <c r="M439" s="538">
        <v>0</v>
      </c>
      <c r="N439" s="538">
        <v>0</v>
      </c>
      <c r="O439" s="492">
        <v>0</v>
      </c>
      <c r="P439" s="492">
        <v>0</v>
      </c>
      <c r="Q439" s="492">
        <v>0</v>
      </c>
      <c r="R439" s="492">
        <v>0</v>
      </c>
      <c r="S439" s="492">
        <v>0</v>
      </c>
      <c r="T439" s="492">
        <v>0</v>
      </c>
      <c r="U439" s="492">
        <v>0</v>
      </c>
      <c r="V439" s="492">
        <v>0</v>
      </c>
      <c r="W439" s="492">
        <v>0</v>
      </c>
      <c r="X439" s="492">
        <v>0</v>
      </c>
      <c r="Y439" s="653">
        <f t="shared" si="151"/>
        <v>1.7050000000000001</v>
      </c>
      <c r="Z439" s="1019">
        <f t="shared" si="172"/>
        <v>32.231404958677686</v>
      </c>
      <c r="AA439" s="669">
        <f t="shared" si="154"/>
        <v>20.999999999999996</v>
      </c>
      <c r="AB439" s="669">
        <f t="shared" si="155"/>
        <v>17.647058823529417</v>
      </c>
      <c r="AC439" s="669">
        <f t="shared" si="156"/>
        <v>18.055555555555557</v>
      </c>
      <c r="AD439" s="669">
        <f t="shared" si="157"/>
        <v>12.5</v>
      </c>
      <c r="AE439" s="669">
        <f t="shared" si="158"/>
        <v>14.285714285714279</v>
      </c>
      <c r="AF439" s="669">
        <f t="shared" si="159"/>
        <v>133.33333333333334</v>
      </c>
      <c r="AG439" s="669" t="str">
        <f t="shared" si="160"/>
        <v>n/a</v>
      </c>
      <c r="AH439" s="669" t="str">
        <f t="shared" si="161"/>
        <v>n/a</v>
      </c>
      <c r="AI439" s="669" t="str">
        <f t="shared" si="162"/>
        <v>n/a</v>
      </c>
      <c r="AJ439" s="669" t="str">
        <f t="shared" si="163"/>
        <v>n/a</v>
      </c>
      <c r="AK439" s="669" t="str">
        <f t="shared" si="164"/>
        <v>n/a</v>
      </c>
      <c r="AL439" s="669" t="str">
        <f t="shared" si="165"/>
        <v>n/a</v>
      </c>
      <c r="AM439" s="669" t="str">
        <f t="shared" si="166"/>
        <v>n/a</v>
      </c>
      <c r="AN439" s="669" t="str">
        <f t="shared" si="167"/>
        <v>n/a</v>
      </c>
      <c r="AO439" s="669" t="str">
        <f t="shared" si="168"/>
        <v>n/a</v>
      </c>
      <c r="AP439" s="669" t="str">
        <f t="shared" si="169"/>
        <v>n/a</v>
      </c>
      <c r="AQ439" s="669" t="str">
        <f t="shared" si="170"/>
        <v>n/a</v>
      </c>
      <c r="AR439" s="669" t="str">
        <f t="shared" si="171"/>
        <v>n/a</v>
      </c>
      <c r="AS439" s="670">
        <f t="shared" si="152"/>
        <v>35.579009565258609</v>
      </c>
      <c r="AT439" s="671">
        <f t="shared" si="153"/>
        <v>43.578154305547464</v>
      </c>
    </row>
    <row r="440" spans="1:46" ht="11.25" customHeight="1" x14ac:dyDescent="0.2">
      <c r="A440" s="519" t="s">
        <v>1389</v>
      </c>
      <c r="B440" s="507" t="s">
        <v>1390</v>
      </c>
      <c r="C440" s="497">
        <v>2.84</v>
      </c>
      <c r="D440" s="655">
        <v>2.2599999999999998</v>
      </c>
      <c r="E440" s="498">
        <v>2.1</v>
      </c>
      <c r="F440" s="498">
        <v>2.04</v>
      </c>
      <c r="G440" s="498">
        <v>1.9</v>
      </c>
      <c r="H440" s="498">
        <v>1.7</v>
      </c>
      <c r="I440" s="499"/>
      <c r="J440" s="498">
        <v>1.5</v>
      </c>
      <c r="K440" s="496">
        <v>1.2</v>
      </c>
      <c r="L440" s="499"/>
      <c r="M440" s="511">
        <v>0.8</v>
      </c>
      <c r="N440" s="651">
        <v>0.6</v>
      </c>
      <c r="O440" s="652">
        <v>0.6</v>
      </c>
      <c r="P440" s="656">
        <v>0.54</v>
      </c>
      <c r="Q440" s="652">
        <v>0.48</v>
      </c>
      <c r="R440" s="656">
        <v>0.36</v>
      </c>
      <c r="S440" s="652">
        <v>0</v>
      </c>
      <c r="T440" s="652">
        <v>0</v>
      </c>
      <c r="U440" s="652">
        <v>0</v>
      </c>
      <c r="V440" s="652">
        <v>0</v>
      </c>
      <c r="W440" s="652">
        <v>0</v>
      </c>
      <c r="X440" s="652">
        <v>0</v>
      </c>
      <c r="Y440" s="653">
        <f t="shared" si="151"/>
        <v>18.919999999999998</v>
      </c>
      <c r="Z440" s="1019">
        <f t="shared" si="172"/>
        <v>25.663716814159287</v>
      </c>
      <c r="AA440" s="669">
        <f t="shared" si="154"/>
        <v>7.6190476190476142</v>
      </c>
      <c r="AB440" s="669">
        <f t="shared" si="155"/>
        <v>2.941176470588247</v>
      </c>
      <c r="AC440" s="669">
        <f t="shared" si="156"/>
        <v>7.3684210526315796</v>
      </c>
      <c r="AD440" s="669">
        <f t="shared" si="157"/>
        <v>11.764705882352944</v>
      </c>
      <c r="AE440" s="669">
        <f t="shared" si="158"/>
        <v>13.33333333333333</v>
      </c>
      <c r="AF440" s="669">
        <f t="shared" si="159"/>
        <v>25</v>
      </c>
      <c r="AG440" s="669">
        <f t="shared" si="160"/>
        <v>49.999999999999979</v>
      </c>
      <c r="AH440" s="669">
        <f t="shared" si="161"/>
        <v>33.33333333333335</v>
      </c>
      <c r="AI440" s="669">
        <f t="shared" si="162"/>
        <v>0</v>
      </c>
      <c r="AJ440" s="669">
        <f t="shared" si="163"/>
        <v>11.111111111111093</v>
      </c>
      <c r="AK440" s="669">
        <f t="shared" si="164"/>
        <v>12.500000000000021</v>
      </c>
      <c r="AL440" s="669">
        <f t="shared" si="165"/>
        <v>33.333333333333329</v>
      </c>
      <c r="AM440" s="669" t="str">
        <f t="shared" si="166"/>
        <v>n/a</v>
      </c>
      <c r="AN440" s="669" t="str">
        <f t="shared" si="167"/>
        <v>n/a</v>
      </c>
      <c r="AO440" s="669" t="str">
        <f t="shared" si="168"/>
        <v>n/a</v>
      </c>
      <c r="AP440" s="669" t="str">
        <f t="shared" si="169"/>
        <v>n/a</v>
      </c>
      <c r="AQ440" s="669" t="str">
        <f t="shared" si="170"/>
        <v>n/a</v>
      </c>
      <c r="AR440" s="669" t="str">
        <f t="shared" si="171"/>
        <v>n/a</v>
      </c>
      <c r="AS440" s="670">
        <f t="shared" si="152"/>
        <v>17.997552226914674</v>
      </c>
      <c r="AT440" s="671">
        <f t="shared" si="153"/>
        <v>14.468013482949294</v>
      </c>
    </row>
    <row r="441" spans="1:46" ht="11.25" customHeight="1" x14ac:dyDescent="0.2">
      <c r="A441" s="500" t="s">
        <v>264</v>
      </c>
      <c r="B441" s="650" t="s">
        <v>265</v>
      </c>
      <c r="C441" s="497">
        <v>3.97</v>
      </c>
      <c r="D441" s="655">
        <v>3.83</v>
      </c>
      <c r="E441" s="498">
        <v>3.64</v>
      </c>
      <c r="F441" s="498">
        <v>3.48</v>
      </c>
      <c r="G441" s="498">
        <v>3.2561100000000001</v>
      </c>
      <c r="H441" s="498">
        <v>3.0383752599999996</v>
      </c>
      <c r="I441" s="499"/>
      <c r="J441" s="498">
        <v>2.7987557600000001</v>
      </c>
      <c r="K441" s="496">
        <v>2.6837384000000002</v>
      </c>
      <c r="L441" s="499"/>
      <c r="M441" s="511">
        <v>2.4728732400000002</v>
      </c>
      <c r="N441" s="511">
        <v>2.2811776399999997</v>
      </c>
      <c r="O441" s="656">
        <v>2.1757450600000001</v>
      </c>
      <c r="P441" s="656">
        <v>1.9936342400000002</v>
      </c>
      <c r="Q441" s="656">
        <v>1.8402777600000002</v>
      </c>
      <c r="R441" s="656">
        <v>1.6773365000000002</v>
      </c>
      <c r="S441" s="656">
        <v>1.47605612</v>
      </c>
      <c r="T441" s="656">
        <v>1.26519096</v>
      </c>
      <c r="U441" s="656">
        <v>1.1310040400000001</v>
      </c>
      <c r="V441" s="656">
        <v>1.0639105799999999</v>
      </c>
      <c r="W441" s="656">
        <v>1.0255714600000001</v>
      </c>
      <c r="X441" s="656">
        <v>0.98723234000000004</v>
      </c>
      <c r="Y441" s="653">
        <f t="shared" si="151"/>
        <v>46.086989359999997</v>
      </c>
      <c r="Z441" s="1019">
        <f t="shared" si="172"/>
        <v>3.6553524804177506</v>
      </c>
      <c r="AA441" s="669">
        <f t="shared" si="154"/>
        <v>5.2197802197802234</v>
      </c>
      <c r="AB441" s="669">
        <f t="shared" si="155"/>
        <v>4.5977011494252817</v>
      </c>
      <c r="AC441" s="669">
        <f t="shared" si="156"/>
        <v>6.8759962040594536</v>
      </c>
      <c r="AD441" s="669">
        <f t="shared" si="157"/>
        <v>7.1661569545560466</v>
      </c>
      <c r="AE441" s="669">
        <f t="shared" si="158"/>
        <v>8.5616438356164171</v>
      </c>
      <c r="AF441" s="669">
        <f t="shared" si="159"/>
        <v>4.2857142857142927</v>
      </c>
      <c r="AG441" s="669">
        <f t="shared" si="160"/>
        <v>8.5271317829457303</v>
      </c>
      <c r="AH441" s="669">
        <f t="shared" si="161"/>
        <v>8.4033613445378297</v>
      </c>
      <c r="AI441" s="669">
        <f t="shared" si="162"/>
        <v>4.8458149779735393</v>
      </c>
      <c r="AJ441" s="669">
        <f t="shared" si="163"/>
        <v>9.1346153846153744</v>
      </c>
      <c r="AK441" s="669">
        <f t="shared" si="164"/>
        <v>8.333333333333325</v>
      </c>
      <c r="AL441" s="669">
        <f t="shared" si="165"/>
        <v>9.7142857142857189</v>
      </c>
      <c r="AM441" s="669">
        <f t="shared" si="166"/>
        <v>13.636363636363647</v>
      </c>
      <c r="AN441" s="669">
        <f t="shared" si="167"/>
        <v>16.666666666666675</v>
      </c>
      <c r="AO441" s="669">
        <f t="shared" si="168"/>
        <v>11.864406779661007</v>
      </c>
      <c r="AP441" s="669">
        <f t="shared" si="169"/>
        <v>6.3063063063063307</v>
      </c>
      <c r="AQ441" s="669">
        <f t="shared" si="170"/>
        <v>3.738317757009324</v>
      </c>
      <c r="AR441" s="669">
        <f t="shared" si="171"/>
        <v>3.8834951456310662</v>
      </c>
      <c r="AS441" s="670">
        <f t="shared" si="152"/>
        <v>7.6534970504683706</v>
      </c>
      <c r="AT441" s="671">
        <f t="shared" si="153"/>
        <v>3.5471915575930608</v>
      </c>
    </row>
    <row r="442" spans="1:46" ht="11.25" customHeight="1" x14ac:dyDescent="0.2">
      <c r="A442" s="500" t="s">
        <v>188</v>
      </c>
      <c r="B442" s="650" t="s">
        <v>189</v>
      </c>
      <c r="C442" s="497">
        <v>1.56</v>
      </c>
      <c r="D442" s="655">
        <v>1.48</v>
      </c>
      <c r="E442" s="498">
        <v>1.4</v>
      </c>
      <c r="F442" s="498">
        <v>1.32</v>
      </c>
      <c r="G442" s="498">
        <v>1.22</v>
      </c>
      <c r="H442" s="498">
        <v>1.1200000000000001</v>
      </c>
      <c r="I442" s="499"/>
      <c r="J442" s="498">
        <v>1.02</v>
      </c>
      <c r="K442" s="496">
        <v>0.94</v>
      </c>
      <c r="L442" s="499"/>
      <c r="M442" s="511">
        <v>0.88</v>
      </c>
      <c r="N442" s="511">
        <v>0.82</v>
      </c>
      <c r="O442" s="656">
        <v>0.76</v>
      </c>
      <c r="P442" s="656">
        <v>0.68</v>
      </c>
      <c r="Q442" s="656">
        <v>0.62</v>
      </c>
      <c r="R442" s="656">
        <v>0.56000000000000005</v>
      </c>
      <c r="S442" s="656">
        <v>0.5</v>
      </c>
      <c r="T442" s="656">
        <v>0.44</v>
      </c>
      <c r="U442" s="656">
        <v>0.4</v>
      </c>
      <c r="V442" s="656">
        <v>0.36</v>
      </c>
      <c r="W442" s="656">
        <v>0.34</v>
      </c>
      <c r="X442" s="656">
        <v>0.32</v>
      </c>
      <c r="Y442" s="653">
        <f t="shared" si="151"/>
        <v>16.739999999999998</v>
      </c>
      <c r="Z442" s="1019">
        <f t="shared" si="172"/>
        <v>5.4054054054054168</v>
      </c>
      <c r="AA442" s="669">
        <f t="shared" si="154"/>
        <v>5.7142857142857162</v>
      </c>
      <c r="AB442" s="669">
        <f t="shared" si="155"/>
        <v>6.0606060606060552</v>
      </c>
      <c r="AC442" s="669">
        <f t="shared" si="156"/>
        <v>8.196721311475418</v>
      </c>
      <c r="AD442" s="669">
        <f t="shared" si="157"/>
        <v>8.9285714285714199</v>
      </c>
      <c r="AE442" s="669">
        <f t="shared" si="158"/>
        <v>9.8039215686274606</v>
      </c>
      <c r="AF442" s="669">
        <f t="shared" si="159"/>
        <v>8.5106382978723527</v>
      </c>
      <c r="AG442" s="669">
        <f t="shared" si="160"/>
        <v>6.8181818181818121</v>
      </c>
      <c r="AH442" s="669">
        <f t="shared" si="161"/>
        <v>7.3170731707317138</v>
      </c>
      <c r="AI442" s="669">
        <f t="shared" si="162"/>
        <v>7.8947368421052655</v>
      </c>
      <c r="AJ442" s="669">
        <f t="shared" si="163"/>
        <v>11.764705882352944</v>
      </c>
      <c r="AK442" s="669">
        <f t="shared" si="164"/>
        <v>9.6774193548387224</v>
      </c>
      <c r="AL442" s="669">
        <f t="shared" si="165"/>
        <v>10.714285714285698</v>
      </c>
      <c r="AM442" s="669">
        <f t="shared" si="166"/>
        <v>12.000000000000011</v>
      </c>
      <c r="AN442" s="669">
        <f t="shared" si="167"/>
        <v>13.636363636363647</v>
      </c>
      <c r="AO442" s="669">
        <f t="shared" si="168"/>
        <v>9.9999999999999858</v>
      </c>
      <c r="AP442" s="669">
        <f t="shared" si="169"/>
        <v>11.111111111111116</v>
      </c>
      <c r="AQ442" s="669">
        <f t="shared" si="170"/>
        <v>5.8823529411764497</v>
      </c>
      <c r="AR442" s="669">
        <f t="shared" si="171"/>
        <v>6.25</v>
      </c>
      <c r="AS442" s="670">
        <f t="shared" si="152"/>
        <v>8.7203358030521674</v>
      </c>
      <c r="AT442" s="671">
        <f t="shared" si="153"/>
        <v>2.4209443953786085</v>
      </c>
    </row>
    <row r="443" spans="1:46" ht="11.25" customHeight="1" x14ac:dyDescent="0.2">
      <c r="A443" s="501" t="s">
        <v>655</v>
      </c>
      <c r="B443" s="650" t="s">
        <v>656</v>
      </c>
      <c r="C443" s="497">
        <v>0.53</v>
      </c>
      <c r="D443" s="655">
        <v>0.49</v>
      </c>
      <c r="E443" s="498">
        <v>0.45</v>
      </c>
      <c r="F443" s="498">
        <v>0.39500000000000002</v>
      </c>
      <c r="G443" s="498">
        <v>0.34</v>
      </c>
      <c r="H443" s="498">
        <v>0.3075</v>
      </c>
      <c r="I443" s="499"/>
      <c r="J443" s="498">
        <v>0.2475</v>
      </c>
      <c r="K443" s="496">
        <v>0.215</v>
      </c>
      <c r="L443" s="499"/>
      <c r="M443" s="511">
        <v>0.19500000000000001</v>
      </c>
      <c r="N443" s="511">
        <v>0.1825</v>
      </c>
      <c r="O443" s="656">
        <v>0.17249999999999999</v>
      </c>
      <c r="P443" s="656">
        <v>0.14499999999999999</v>
      </c>
      <c r="Q443" s="656">
        <v>9.7500000000000003E-2</v>
      </c>
      <c r="R443" s="652">
        <v>0</v>
      </c>
      <c r="S443" s="652">
        <v>0</v>
      </c>
      <c r="T443" s="652">
        <v>0</v>
      </c>
      <c r="U443" s="652">
        <v>0</v>
      </c>
      <c r="V443" s="652">
        <v>0</v>
      </c>
      <c r="W443" s="652">
        <v>0</v>
      </c>
      <c r="X443" s="652">
        <v>0</v>
      </c>
      <c r="Y443" s="653">
        <f t="shared" si="151"/>
        <v>3.7675000000000001</v>
      </c>
      <c r="Z443" s="1019">
        <f t="shared" si="172"/>
        <v>8.163265306122458</v>
      </c>
      <c r="AA443" s="669">
        <f t="shared" si="154"/>
        <v>8.8888888888888786</v>
      </c>
      <c r="AB443" s="669">
        <f t="shared" si="155"/>
        <v>13.924050632911399</v>
      </c>
      <c r="AC443" s="669">
        <f t="shared" si="156"/>
        <v>16.176470588235283</v>
      </c>
      <c r="AD443" s="669">
        <f t="shared" si="157"/>
        <v>10.569105691056912</v>
      </c>
      <c r="AE443" s="669">
        <f t="shared" si="158"/>
        <v>24.242424242424242</v>
      </c>
      <c r="AF443" s="669">
        <f t="shared" si="159"/>
        <v>15.116279069767447</v>
      </c>
      <c r="AG443" s="669">
        <f t="shared" si="160"/>
        <v>10.256410256410241</v>
      </c>
      <c r="AH443" s="669">
        <f t="shared" si="161"/>
        <v>6.8493150684931559</v>
      </c>
      <c r="AI443" s="669">
        <f t="shared" si="162"/>
        <v>5.7971014492753659</v>
      </c>
      <c r="AJ443" s="669">
        <f t="shared" si="163"/>
        <v>18.965517241379317</v>
      </c>
      <c r="AK443" s="669">
        <f t="shared" si="164"/>
        <v>48.717948717948701</v>
      </c>
      <c r="AL443" s="669" t="str">
        <f t="shared" si="165"/>
        <v>n/a</v>
      </c>
      <c r="AM443" s="669" t="str">
        <f t="shared" si="166"/>
        <v>n/a</v>
      </c>
      <c r="AN443" s="669" t="str">
        <f t="shared" si="167"/>
        <v>n/a</v>
      </c>
      <c r="AO443" s="669" t="str">
        <f t="shared" si="168"/>
        <v>n/a</v>
      </c>
      <c r="AP443" s="669" t="str">
        <f t="shared" si="169"/>
        <v>n/a</v>
      </c>
      <c r="AQ443" s="669" t="str">
        <f t="shared" si="170"/>
        <v>n/a</v>
      </c>
      <c r="AR443" s="669" t="str">
        <f t="shared" si="171"/>
        <v>n/a</v>
      </c>
      <c r="AS443" s="670">
        <f t="shared" si="152"/>
        <v>15.638898096076117</v>
      </c>
      <c r="AT443" s="671">
        <f t="shared" si="153"/>
        <v>11.728182355890945</v>
      </c>
    </row>
    <row r="444" spans="1:46" ht="11.25" customHeight="1" x14ac:dyDescent="0.2">
      <c r="A444" s="480" t="s">
        <v>1387</v>
      </c>
      <c r="B444" s="914" t="s">
        <v>1388</v>
      </c>
      <c r="C444" s="497">
        <v>1.27</v>
      </c>
      <c r="D444" s="655">
        <v>1.21</v>
      </c>
      <c r="E444" s="498">
        <v>1.135</v>
      </c>
      <c r="F444" s="498">
        <v>1.0774999999999999</v>
      </c>
      <c r="G444" s="498">
        <v>1.02</v>
      </c>
      <c r="H444" s="1038">
        <v>0.96</v>
      </c>
      <c r="I444" s="499"/>
      <c r="J444" s="1038">
        <v>0.96</v>
      </c>
      <c r="K444" s="551">
        <v>0.96</v>
      </c>
      <c r="L444" s="499"/>
      <c r="M444" s="1041">
        <v>0.96</v>
      </c>
      <c r="N444" s="1041">
        <v>1.91</v>
      </c>
      <c r="O444" s="656">
        <v>3.28</v>
      </c>
      <c r="P444" s="656">
        <v>3.16</v>
      </c>
      <c r="Q444" s="656">
        <v>3.0339999999999998</v>
      </c>
      <c r="R444" s="656">
        <v>3.008</v>
      </c>
      <c r="S444" s="656">
        <v>0.376</v>
      </c>
      <c r="T444" s="552">
        <v>0</v>
      </c>
      <c r="U444" s="552">
        <v>0</v>
      </c>
      <c r="V444" s="552">
        <v>0</v>
      </c>
      <c r="W444" s="552">
        <v>0</v>
      </c>
      <c r="X444" s="552">
        <v>0</v>
      </c>
      <c r="Y444" s="653">
        <f t="shared" si="151"/>
        <v>24.320500000000003</v>
      </c>
      <c r="Z444" s="1019">
        <f t="shared" si="172"/>
        <v>4.9586776859504189</v>
      </c>
      <c r="AA444" s="669">
        <f t="shared" si="154"/>
        <v>6.6079295154185091</v>
      </c>
      <c r="AB444" s="669">
        <f t="shared" si="155"/>
        <v>5.3364269141531473</v>
      </c>
      <c r="AC444" s="669">
        <f t="shared" si="156"/>
        <v>5.6372549019607643</v>
      </c>
      <c r="AD444" s="669">
        <f t="shared" si="157"/>
        <v>6.25</v>
      </c>
      <c r="AE444" s="669">
        <f t="shared" si="158"/>
        <v>0</v>
      </c>
      <c r="AF444" s="669">
        <f t="shared" si="159"/>
        <v>0</v>
      </c>
      <c r="AG444" s="669">
        <f t="shared" si="160"/>
        <v>0</v>
      </c>
      <c r="AH444" s="669">
        <f t="shared" si="161"/>
        <v>-49.738219895287962</v>
      </c>
      <c r="AI444" s="669">
        <f t="shared" si="162"/>
        <v>-41.768292682926834</v>
      </c>
      <c r="AJ444" s="669">
        <f t="shared" si="163"/>
        <v>3.7974683544303778</v>
      </c>
      <c r="AK444" s="669">
        <f t="shared" si="164"/>
        <v>4.1529334212261126</v>
      </c>
      <c r="AL444" s="669">
        <f t="shared" si="165"/>
        <v>0.86436170212764729</v>
      </c>
      <c r="AM444" s="669">
        <f t="shared" si="166"/>
        <v>700</v>
      </c>
      <c r="AN444" s="669" t="str">
        <f t="shared" si="167"/>
        <v>n/a</v>
      </c>
      <c r="AO444" s="669" t="str">
        <f t="shared" si="168"/>
        <v>n/a</v>
      </c>
      <c r="AP444" s="669" t="str">
        <f t="shared" si="169"/>
        <v>n/a</v>
      </c>
      <c r="AQ444" s="669" t="str">
        <f t="shared" si="170"/>
        <v>n/a</v>
      </c>
      <c r="AR444" s="669" t="str">
        <f t="shared" si="171"/>
        <v>n/a</v>
      </c>
      <c r="AS444" s="670">
        <f t="shared" si="152"/>
        <v>46.149895708360873</v>
      </c>
      <c r="AT444" s="671">
        <f t="shared" si="153"/>
        <v>189.04641007566863</v>
      </c>
    </row>
    <row r="445" spans="1:46" ht="11.25" customHeight="1" x14ac:dyDescent="0.2">
      <c r="A445" s="519" t="s">
        <v>1391</v>
      </c>
      <c r="B445" s="507" t="s">
        <v>1392</v>
      </c>
      <c r="C445" s="497">
        <v>2.44</v>
      </c>
      <c r="D445" s="510">
        <v>2.2000000000000002</v>
      </c>
      <c r="E445" s="513">
        <v>2</v>
      </c>
      <c r="F445" s="513">
        <v>1.8</v>
      </c>
      <c r="G445" s="513">
        <v>1.56</v>
      </c>
      <c r="H445" s="513">
        <v>1.4</v>
      </c>
      <c r="I445" s="514"/>
      <c r="J445" s="513">
        <v>1.28</v>
      </c>
      <c r="K445" s="509">
        <v>1</v>
      </c>
      <c r="L445" s="514"/>
      <c r="M445" s="539">
        <v>0</v>
      </c>
      <c r="N445" s="539">
        <v>0</v>
      </c>
      <c r="O445" s="517">
        <v>0</v>
      </c>
      <c r="P445" s="517">
        <v>0</v>
      </c>
      <c r="Q445" s="517">
        <v>0</v>
      </c>
      <c r="R445" s="517">
        <v>0</v>
      </c>
      <c r="S445" s="517">
        <v>0</v>
      </c>
      <c r="T445" s="517">
        <v>0</v>
      </c>
      <c r="U445" s="517">
        <v>0</v>
      </c>
      <c r="V445" s="517">
        <v>0</v>
      </c>
      <c r="W445" s="517">
        <v>0</v>
      </c>
      <c r="X445" s="517">
        <v>0</v>
      </c>
      <c r="Y445" s="653">
        <f t="shared" si="151"/>
        <v>13.680000000000001</v>
      </c>
      <c r="Z445" s="1019">
        <f t="shared" si="172"/>
        <v>10.909090909090891</v>
      </c>
      <c r="AA445" s="669">
        <f t="shared" si="154"/>
        <v>10.000000000000009</v>
      </c>
      <c r="AB445" s="669">
        <f t="shared" si="155"/>
        <v>11.111111111111116</v>
      </c>
      <c r="AC445" s="669">
        <f t="shared" si="156"/>
        <v>15.384615384615374</v>
      </c>
      <c r="AD445" s="669">
        <f t="shared" si="157"/>
        <v>11.428571428571432</v>
      </c>
      <c r="AE445" s="669">
        <f t="shared" si="158"/>
        <v>9.375</v>
      </c>
      <c r="AF445" s="669">
        <f t="shared" si="159"/>
        <v>28.000000000000004</v>
      </c>
      <c r="AG445" s="669" t="str">
        <f t="shared" si="160"/>
        <v>n/a</v>
      </c>
      <c r="AH445" s="669" t="str">
        <f t="shared" si="161"/>
        <v>n/a</v>
      </c>
      <c r="AI445" s="669" t="str">
        <f t="shared" si="162"/>
        <v>n/a</v>
      </c>
      <c r="AJ445" s="669" t="str">
        <f t="shared" si="163"/>
        <v>n/a</v>
      </c>
      <c r="AK445" s="669" t="str">
        <f t="shared" si="164"/>
        <v>n/a</v>
      </c>
      <c r="AL445" s="669" t="str">
        <f t="shared" si="165"/>
        <v>n/a</v>
      </c>
      <c r="AM445" s="669" t="str">
        <f t="shared" si="166"/>
        <v>n/a</v>
      </c>
      <c r="AN445" s="669" t="str">
        <f t="shared" si="167"/>
        <v>n/a</v>
      </c>
      <c r="AO445" s="669" t="str">
        <f t="shared" si="168"/>
        <v>n/a</v>
      </c>
      <c r="AP445" s="669" t="str">
        <f t="shared" si="169"/>
        <v>n/a</v>
      </c>
      <c r="AQ445" s="669" t="str">
        <f t="shared" si="170"/>
        <v>n/a</v>
      </c>
      <c r="AR445" s="669" t="str">
        <f t="shared" si="171"/>
        <v>n/a</v>
      </c>
      <c r="AS445" s="670">
        <f t="shared" si="152"/>
        <v>13.744055547626974</v>
      </c>
      <c r="AT445" s="671">
        <f t="shared" si="153"/>
        <v>6.5747100663955687</v>
      </c>
    </row>
    <row r="446" spans="1:46" ht="11.25" customHeight="1" x14ac:dyDescent="0.2">
      <c r="A446" s="501" t="s">
        <v>1373</v>
      </c>
      <c r="B446" s="650" t="s">
        <v>1374</v>
      </c>
      <c r="C446" s="523">
        <v>1.44</v>
      </c>
      <c r="D446" s="655">
        <v>1.35</v>
      </c>
      <c r="E446" s="502">
        <v>1.32</v>
      </c>
      <c r="F446" s="498">
        <v>1.27</v>
      </c>
      <c r="G446" s="498">
        <v>1.0549999999999999</v>
      </c>
      <c r="H446" s="498">
        <v>0.84</v>
      </c>
      <c r="I446" s="499"/>
      <c r="J446" s="498">
        <v>0.58499999999999996</v>
      </c>
      <c r="K446" s="654">
        <v>0</v>
      </c>
      <c r="L446" s="499"/>
      <c r="M446" s="651">
        <v>0</v>
      </c>
      <c r="N446" s="651">
        <v>0</v>
      </c>
      <c r="O446" s="652">
        <v>0</v>
      </c>
      <c r="P446" s="652">
        <v>0</v>
      </c>
      <c r="Q446" s="652">
        <v>0</v>
      </c>
      <c r="R446" s="652">
        <v>0</v>
      </c>
      <c r="S446" s="652">
        <v>0</v>
      </c>
      <c r="T446" s="652">
        <v>0</v>
      </c>
      <c r="U446" s="652">
        <v>0</v>
      </c>
      <c r="V446" s="652">
        <v>0</v>
      </c>
      <c r="W446" s="652">
        <v>0.04</v>
      </c>
      <c r="X446" s="652">
        <v>0.16</v>
      </c>
      <c r="Y446" s="653">
        <f t="shared" si="151"/>
        <v>8.06</v>
      </c>
      <c r="Z446" s="1019">
        <f t="shared" si="172"/>
        <v>6.6666666666666652</v>
      </c>
      <c r="AA446" s="669">
        <f t="shared" si="154"/>
        <v>2.2727272727272707</v>
      </c>
      <c r="AB446" s="669">
        <f t="shared" si="155"/>
        <v>3.937007874015741</v>
      </c>
      <c r="AC446" s="669">
        <f t="shared" si="156"/>
        <v>20.379146919431278</v>
      </c>
      <c r="AD446" s="669">
        <f t="shared" si="157"/>
        <v>25.595238095238095</v>
      </c>
      <c r="AE446" s="669">
        <f t="shared" si="158"/>
        <v>43.589743589743591</v>
      </c>
      <c r="AF446" s="669" t="str">
        <f t="shared" si="159"/>
        <v>n/a</v>
      </c>
      <c r="AG446" s="669" t="str">
        <f t="shared" si="160"/>
        <v>n/a</v>
      </c>
      <c r="AH446" s="669" t="str">
        <f t="shared" si="161"/>
        <v>n/a</v>
      </c>
      <c r="AI446" s="669" t="str">
        <f t="shared" si="162"/>
        <v>n/a</v>
      </c>
      <c r="AJ446" s="669" t="str">
        <f t="shared" si="163"/>
        <v>n/a</v>
      </c>
      <c r="AK446" s="669" t="str">
        <f t="shared" si="164"/>
        <v>n/a</v>
      </c>
      <c r="AL446" s="669" t="str">
        <f t="shared" si="165"/>
        <v>n/a</v>
      </c>
      <c r="AM446" s="669" t="str">
        <f t="shared" si="166"/>
        <v>n/a</v>
      </c>
      <c r="AN446" s="669" t="str">
        <f t="shared" si="167"/>
        <v>n/a</v>
      </c>
      <c r="AO446" s="669" t="str">
        <f t="shared" si="168"/>
        <v>n/a</v>
      </c>
      <c r="AP446" s="669" t="str">
        <f t="shared" si="169"/>
        <v>n/a</v>
      </c>
      <c r="AQ446" s="669">
        <f t="shared" si="170"/>
        <v>-100</v>
      </c>
      <c r="AR446" s="669">
        <f t="shared" si="171"/>
        <v>-75</v>
      </c>
      <c r="AS446" s="670">
        <f t="shared" si="152"/>
        <v>-9.0699336977721696</v>
      </c>
      <c r="AT446" s="671">
        <f t="shared" si="153"/>
        <v>50.712765052626295</v>
      </c>
    </row>
    <row r="447" spans="1:46" ht="11.25" customHeight="1" x14ac:dyDescent="0.2">
      <c r="A447" s="501" t="s">
        <v>1377</v>
      </c>
      <c r="B447" s="650" t="s">
        <v>1378</v>
      </c>
      <c r="C447" s="497">
        <v>0.76</v>
      </c>
      <c r="D447" s="655">
        <v>0.68</v>
      </c>
      <c r="E447" s="498">
        <v>0.54</v>
      </c>
      <c r="F447" s="498">
        <v>0.45</v>
      </c>
      <c r="G447" s="498">
        <v>0.34</v>
      </c>
      <c r="H447" s="498">
        <v>0.26</v>
      </c>
      <c r="I447" s="499"/>
      <c r="J447" s="498">
        <v>0.19</v>
      </c>
      <c r="K447" s="496">
        <v>0.08</v>
      </c>
      <c r="L447" s="499"/>
      <c r="M447" s="651">
        <v>0</v>
      </c>
      <c r="N447" s="651">
        <v>0</v>
      </c>
      <c r="O447" s="652">
        <v>0</v>
      </c>
      <c r="P447" s="652">
        <v>0</v>
      </c>
      <c r="Q447" s="652">
        <v>0</v>
      </c>
      <c r="R447" s="652">
        <v>0</v>
      </c>
      <c r="S447" s="652">
        <v>0</v>
      </c>
      <c r="T447" s="652">
        <v>0</v>
      </c>
      <c r="U447" s="652">
        <v>0</v>
      </c>
      <c r="V447" s="652">
        <v>0</v>
      </c>
      <c r="W447" s="652">
        <v>0</v>
      </c>
      <c r="X447" s="652">
        <v>0</v>
      </c>
      <c r="Y447" s="653">
        <f t="shared" si="151"/>
        <v>3.3000000000000003</v>
      </c>
      <c r="Z447" s="1019">
        <f t="shared" si="172"/>
        <v>11.764705882352944</v>
      </c>
      <c r="AA447" s="669">
        <f t="shared" si="154"/>
        <v>25.925925925925931</v>
      </c>
      <c r="AB447" s="669">
        <f t="shared" si="155"/>
        <v>19.999999999999996</v>
      </c>
      <c r="AC447" s="669">
        <f t="shared" si="156"/>
        <v>32.352941176470587</v>
      </c>
      <c r="AD447" s="669">
        <f t="shared" si="157"/>
        <v>30.76923076923077</v>
      </c>
      <c r="AE447" s="669">
        <f t="shared" si="158"/>
        <v>36.842105263157897</v>
      </c>
      <c r="AF447" s="669">
        <f t="shared" si="159"/>
        <v>137.5</v>
      </c>
      <c r="AG447" s="669" t="str">
        <f t="shared" si="160"/>
        <v>n/a</v>
      </c>
      <c r="AH447" s="669" t="str">
        <f t="shared" si="161"/>
        <v>n/a</v>
      </c>
      <c r="AI447" s="669" t="str">
        <f t="shared" si="162"/>
        <v>n/a</v>
      </c>
      <c r="AJ447" s="669" t="str">
        <f t="shared" si="163"/>
        <v>n/a</v>
      </c>
      <c r="AK447" s="669" t="str">
        <f t="shared" si="164"/>
        <v>n/a</v>
      </c>
      <c r="AL447" s="669" t="str">
        <f t="shared" si="165"/>
        <v>n/a</v>
      </c>
      <c r="AM447" s="669" t="str">
        <f t="shared" si="166"/>
        <v>n/a</v>
      </c>
      <c r="AN447" s="669" t="str">
        <f t="shared" si="167"/>
        <v>n/a</v>
      </c>
      <c r="AO447" s="669" t="str">
        <f t="shared" si="168"/>
        <v>n/a</v>
      </c>
      <c r="AP447" s="669" t="str">
        <f t="shared" si="169"/>
        <v>n/a</v>
      </c>
      <c r="AQ447" s="669" t="str">
        <f t="shared" si="170"/>
        <v>n/a</v>
      </c>
      <c r="AR447" s="669" t="str">
        <f t="shared" si="171"/>
        <v>n/a</v>
      </c>
      <c r="AS447" s="670">
        <f t="shared" si="152"/>
        <v>42.164987002448306</v>
      </c>
      <c r="AT447" s="671">
        <f t="shared" si="153"/>
        <v>42.861031489995618</v>
      </c>
    </row>
    <row r="448" spans="1:46" ht="11.25" customHeight="1" x14ac:dyDescent="0.2">
      <c r="A448" s="501" t="s">
        <v>751</v>
      </c>
      <c r="B448" s="650" t="s">
        <v>752</v>
      </c>
      <c r="C448" s="497">
        <v>1.45</v>
      </c>
      <c r="D448" s="655">
        <v>1.4</v>
      </c>
      <c r="E448" s="498">
        <v>1.33</v>
      </c>
      <c r="F448" s="498">
        <v>1.24</v>
      </c>
      <c r="G448" s="498">
        <v>1.1000000000000001</v>
      </c>
      <c r="H448" s="498">
        <v>0.99</v>
      </c>
      <c r="I448" s="499"/>
      <c r="J448" s="498">
        <v>0.97</v>
      </c>
      <c r="K448" s="496">
        <v>0.95</v>
      </c>
      <c r="L448" s="499"/>
      <c r="M448" s="511">
        <v>0.93</v>
      </c>
      <c r="N448" s="651">
        <v>0.92</v>
      </c>
      <c r="O448" s="656">
        <v>0.90500000000000003</v>
      </c>
      <c r="P448" s="652">
        <v>0.86</v>
      </c>
      <c r="Q448" s="652">
        <v>0.86</v>
      </c>
      <c r="R448" s="652">
        <v>0.86</v>
      </c>
      <c r="S448" s="656">
        <v>0.85499999999999998</v>
      </c>
      <c r="T448" s="652">
        <v>0.84</v>
      </c>
      <c r="U448" s="656">
        <v>0.83499999999999996</v>
      </c>
      <c r="V448" s="652">
        <v>0.82</v>
      </c>
      <c r="W448" s="656">
        <v>0.79</v>
      </c>
      <c r="X448" s="656">
        <v>0.76500000000000001</v>
      </c>
      <c r="Y448" s="653">
        <f t="shared" si="151"/>
        <v>19.669999999999998</v>
      </c>
      <c r="Z448" s="1019">
        <f t="shared" si="172"/>
        <v>3.5714285714285809</v>
      </c>
      <c r="AA448" s="669">
        <f t="shared" si="154"/>
        <v>5.2631578947368363</v>
      </c>
      <c r="AB448" s="669">
        <f t="shared" si="155"/>
        <v>7.258064516129048</v>
      </c>
      <c r="AC448" s="669">
        <f t="shared" si="156"/>
        <v>12.72727272727272</v>
      </c>
      <c r="AD448" s="669">
        <f t="shared" si="157"/>
        <v>11.111111111111116</v>
      </c>
      <c r="AE448" s="669">
        <f t="shared" si="158"/>
        <v>2.0618556701030855</v>
      </c>
      <c r="AF448" s="669">
        <f t="shared" si="159"/>
        <v>2.1052631578947434</v>
      </c>
      <c r="AG448" s="669">
        <f t="shared" si="160"/>
        <v>2.1505376344086002</v>
      </c>
      <c r="AH448" s="669">
        <f t="shared" si="161"/>
        <v>1.0869565217391353</v>
      </c>
      <c r="AI448" s="669">
        <f t="shared" si="162"/>
        <v>1.6574585635359185</v>
      </c>
      <c r="AJ448" s="669">
        <f t="shared" si="163"/>
        <v>5.232558139534893</v>
      </c>
      <c r="AK448" s="669">
        <f t="shared" si="164"/>
        <v>0</v>
      </c>
      <c r="AL448" s="669">
        <f t="shared" si="165"/>
        <v>0</v>
      </c>
      <c r="AM448" s="669">
        <f t="shared" si="166"/>
        <v>0.58479532163742132</v>
      </c>
      <c r="AN448" s="669">
        <f t="shared" si="167"/>
        <v>1.7857142857142794</v>
      </c>
      <c r="AO448" s="669">
        <f t="shared" si="168"/>
        <v>0.59880239520957446</v>
      </c>
      <c r="AP448" s="669">
        <f t="shared" si="169"/>
        <v>1.8292682926829285</v>
      </c>
      <c r="AQ448" s="669">
        <f t="shared" si="170"/>
        <v>3.7974683544303778</v>
      </c>
      <c r="AR448" s="669">
        <f t="shared" si="171"/>
        <v>3.2679738562091609</v>
      </c>
      <c r="AS448" s="670">
        <f t="shared" si="152"/>
        <v>3.478404579672548</v>
      </c>
      <c r="AT448" s="671">
        <f t="shared" si="153"/>
        <v>3.5405703687264105</v>
      </c>
    </row>
    <row r="449" spans="1:46" ht="11.25" customHeight="1" x14ac:dyDescent="0.2">
      <c r="A449" s="500" t="s">
        <v>1423</v>
      </c>
      <c r="B449" s="650" t="s">
        <v>1424</v>
      </c>
      <c r="C449" s="497">
        <v>1.1399999999999999</v>
      </c>
      <c r="D449" s="491">
        <v>1.06</v>
      </c>
      <c r="E449" s="487">
        <v>0.95</v>
      </c>
      <c r="F449" s="487">
        <v>0.76</v>
      </c>
      <c r="G449" s="487">
        <v>0.61</v>
      </c>
      <c r="H449" s="487">
        <v>0.49</v>
      </c>
      <c r="I449" s="488" t="s">
        <v>90</v>
      </c>
      <c r="J449" s="487">
        <v>0.37</v>
      </c>
      <c r="K449" s="485">
        <v>0.26</v>
      </c>
      <c r="L449" s="488"/>
      <c r="M449" s="530">
        <v>0.15</v>
      </c>
      <c r="N449" s="538">
        <v>0</v>
      </c>
      <c r="O449" s="492">
        <v>0.47</v>
      </c>
      <c r="P449" s="492">
        <v>0.56000000000000005</v>
      </c>
      <c r="Q449" s="493">
        <v>0.52</v>
      </c>
      <c r="R449" s="493">
        <v>0.4</v>
      </c>
      <c r="S449" s="493">
        <v>0.3</v>
      </c>
      <c r="T449" s="493">
        <v>0.14000000000000001</v>
      </c>
      <c r="U449" s="492">
        <v>0</v>
      </c>
      <c r="V449" s="492">
        <v>0</v>
      </c>
      <c r="W449" s="492">
        <v>0</v>
      </c>
      <c r="X449" s="492">
        <v>0</v>
      </c>
      <c r="Y449" s="653">
        <f t="shared" si="151"/>
        <v>8.1800000000000015</v>
      </c>
      <c r="Z449" s="1019">
        <f t="shared" si="172"/>
        <v>7.5471698113207308</v>
      </c>
      <c r="AA449" s="669">
        <f t="shared" si="154"/>
        <v>11.578947368421066</v>
      </c>
      <c r="AB449" s="669">
        <f t="shared" si="155"/>
        <v>25</v>
      </c>
      <c r="AC449" s="669">
        <f t="shared" si="156"/>
        <v>24.590163934426236</v>
      </c>
      <c r="AD449" s="669">
        <f t="shared" si="157"/>
        <v>24.489795918367353</v>
      </c>
      <c r="AE449" s="669">
        <f t="shared" si="158"/>
        <v>32.432432432432435</v>
      </c>
      <c r="AF449" s="669">
        <f t="shared" si="159"/>
        <v>42.307692307692292</v>
      </c>
      <c r="AG449" s="669">
        <f t="shared" si="160"/>
        <v>73.333333333333343</v>
      </c>
      <c r="AH449" s="669" t="str">
        <f t="shared" si="161"/>
        <v>n/a</v>
      </c>
      <c r="AI449" s="669">
        <f t="shared" si="162"/>
        <v>-100</v>
      </c>
      <c r="AJ449" s="669">
        <f t="shared" si="163"/>
        <v>-16.07142857142858</v>
      </c>
      <c r="AK449" s="669">
        <f t="shared" si="164"/>
        <v>7.6923076923077094</v>
      </c>
      <c r="AL449" s="669">
        <f t="shared" si="165"/>
        <v>30.000000000000004</v>
      </c>
      <c r="AM449" s="669">
        <f t="shared" si="166"/>
        <v>33.33333333333335</v>
      </c>
      <c r="AN449" s="669">
        <f t="shared" si="167"/>
        <v>114.28571428571428</v>
      </c>
      <c r="AO449" s="669" t="str">
        <f t="shared" si="168"/>
        <v>n/a</v>
      </c>
      <c r="AP449" s="669" t="str">
        <f t="shared" si="169"/>
        <v>n/a</v>
      </c>
      <c r="AQ449" s="669" t="str">
        <f t="shared" si="170"/>
        <v>n/a</v>
      </c>
      <c r="AR449" s="669" t="str">
        <f t="shared" si="171"/>
        <v>n/a</v>
      </c>
      <c r="AS449" s="670">
        <f t="shared" si="152"/>
        <v>22.179961560422871</v>
      </c>
      <c r="AT449" s="671">
        <f t="shared" si="153"/>
        <v>47.020885398685621</v>
      </c>
    </row>
    <row r="450" spans="1:46" ht="11.25" customHeight="1" x14ac:dyDescent="0.2">
      <c r="A450" s="657" t="s">
        <v>3864</v>
      </c>
      <c r="B450" s="507" t="s">
        <v>3865</v>
      </c>
      <c r="C450" s="497">
        <v>3.65</v>
      </c>
      <c r="D450" s="510">
        <v>3.32</v>
      </c>
      <c r="E450" s="498">
        <v>3.02</v>
      </c>
      <c r="F450" s="498">
        <v>2.75</v>
      </c>
      <c r="G450" s="498">
        <v>2.5</v>
      </c>
      <c r="H450" s="542">
        <v>0</v>
      </c>
      <c r="I450" s="499"/>
      <c r="J450" s="502">
        <v>0</v>
      </c>
      <c r="K450" s="654">
        <v>0</v>
      </c>
      <c r="L450" s="499"/>
      <c r="M450" s="651">
        <v>0</v>
      </c>
      <c r="N450" s="651">
        <v>0</v>
      </c>
      <c r="O450" s="652">
        <v>0</v>
      </c>
      <c r="P450" s="656">
        <v>3.25</v>
      </c>
      <c r="Q450" s="652">
        <v>0</v>
      </c>
      <c r="R450" s="652">
        <v>0</v>
      </c>
      <c r="S450" s="652">
        <v>0</v>
      </c>
      <c r="T450" s="652">
        <v>0</v>
      </c>
      <c r="U450" s="652">
        <v>0</v>
      </c>
      <c r="V450" s="652">
        <v>0</v>
      </c>
      <c r="W450" s="652">
        <v>0</v>
      </c>
      <c r="X450" s="652">
        <v>0</v>
      </c>
      <c r="Y450" s="653">
        <f t="shared" si="151"/>
        <v>18.490000000000002</v>
      </c>
      <c r="Z450" s="1019">
        <f t="shared" si="172"/>
        <v>9.93975903614459</v>
      </c>
      <c r="AA450" s="669">
        <f t="shared" si="154"/>
        <v>9.9337748344370702</v>
      </c>
      <c r="AB450" s="669">
        <f t="shared" si="155"/>
        <v>9.8181818181818148</v>
      </c>
      <c r="AC450" s="669">
        <f t="shared" si="156"/>
        <v>10.000000000000009</v>
      </c>
      <c r="AD450" s="669" t="str">
        <f t="shared" si="157"/>
        <v>n/a</v>
      </c>
      <c r="AE450" s="669" t="str">
        <f t="shared" si="158"/>
        <v>n/a</v>
      </c>
      <c r="AF450" s="669" t="str">
        <f t="shared" si="159"/>
        <v>n/a</v>
      </c>
      <c r="AG450" s="669" t="str">
        <f t="shared" si="160"/>
        <v>n/a</v>
      </c>
      <c r="AH450" s="669" t="str">
        <f t="shared" si="161"/>
        <v>n/a</v>
      </c>
      <c r="AI450" s="669" t="str">
        <f t="shared" si="162"/>
        <v>n/a</v>
      </c>
      <c r="AJ450" s="669">
        <f t="shared" si="163"/>
        <v>-100</v>
      </c>
      <c r="AK450" s="669" t="str">
        <f t="shared" si="164"/>
        <v>n/a</v>
      </c>
      <c r="AL450" s="669" t="str">
        <f t="shared" si="165"/>
        <v>n/a</v>
      </c>
      <c r="AM450" s="669" t="str">
        <f t="shared" si="166"/>
        <v>n/a</v>
      </c>
      <c r="AN450" s="669" t="str">
        <f t="shared" si="167"/>
        <v>n/a</v>
      </c>
      <c r="AO450" s="669" t="str">
        <f t="shared" si="168"/>
        <v>n/a</v>
      </c>
      <c r="AP450" s="669" t="str">
        <f t="shared" si="169"/>
        <v>n/a</v>
      </c>
      <c r="AQ450" s="669" t="str">
        <f t="shared" si="170"/>
        <v>n/a</v>
      </c>
      <c r="AR450" s="669" t="str">
        <f t="shared" si="171"/>
        <v>n/a</v>
      </c>
      <c r="AS450" s="670">
        <f t="shared" si="152"/>
        <v>-12.061656862247304</v>
      </c>
      <c r="AT450" s="671">
        <f t="shared" si="153"/>
        <v>49.159072293575178</v>
      </c>
    </row>
    <row r="451" spans="1:46" ht="11.25" customHeight="1" x14ac:dyDescent="0.2">
      <c r="A451" s="500" t="s">
        <v>267</v>
      </c>
      <c r="B451" s="650" t="s">
        <v>268</v>
      </c>
      <c r="C451" s="497">
        <v>2.4500000000000002</v>
      </c>
      <c r="D451" s="655">
        <v>2.25</v>
      </c>
      <c r="E451" s="498">
        <v>2.0499999999999998</v>
      </c>
      <c r="F451" s="498">
        <v>1.88</v>
      </c>
      <c r="G451" s="498">
        <v>1.78</v>
      </c>
      <c r="H451" s="498">
        <v>1.62</v>
      </c>
      <c r="I451" s="499"/>
      <c r="J451" s="498">
        <v>1.46</v>
      </c>
      <c r="K451" s="496">
        <v>1.35</v>
      </c>
      <c r="L451" s="499"/>
      <c r="M451" s="511">
        <v>1.23</v>
      </c>
      <c r="N451" s="511">
        <v>1.155</v>
      </c>
      <c r="O451" s="656">
        <v>1.125</v>
      </c>
      <c r="P451" s="656">
        <v>1.0900000000000001</v>
      </c>
      <c r="Q451" s="656">
        <v>1.05</v>
      </c>
      <c r="R451" s="656">
        <v>1.01</v>
      </c>
      <c r="S451" s="656">
        <v>0.94</v>
      </c>
      <c r="T451" s="656">
        <v>0.83</v>
      </c>
      <c r="U451" s="656">
        <v>0.76</v>
      </c>
      <c r="V451" s="656">
        <v>0.69</v>
      </c>
      <c r="W451" s="656">
        <v>0.65</v>
      </c>
      <c r="X451" s="656">
        <v>0.61</v>
      </c>
      <c r="Y451" s="653">
        <f t="shared" si="151"/>
        <v>25.98</v>
      </c>
      <c r="Z451" s="1019">
        <f t="shared" si="172"/>
        <v>8.8888888888889017</v>
      </c>
      <c r="AA451" s="669">
        <f t="shared" si="154"/>
        <v>9.7560975609756184</v>
      </c>
      <c r="AB451" s="669">
        <f t="shared" si="155"/>
        <v>9.0425531914893664</v>
      </c>
      <c r="AC451" s="669">
        <f t="shared" si="156"/>
        <v>5.6179775280898792</v>
      </c>
      <c r="AD451" s="669">
        <f t="shared" si="157"/>
        <v>9.8765432098765427</v>
      </c>
      <c r="AE451" s="669">
        <f t="shared" si="158"/>
        <v>10.95890410958904</v>
      </c>
      <c r="AF451" s="669">
        <f t="shared" si="159"/>
        <v>8.1481481481481488</v>
      </c>
      <c r="AG451" s="669">
        <f t="shared" si="160"/>
        <v>9.7560975609756184</v>
      </c>
      <c r="AH451" s="669">
        <f t="shared" si="161"/>
        <v>6.4935064935064846</v>
      </c>
      <c r="AI451" s="669">
        <f t="shared" si="162"/>
        <v>2.6666666666666616</v>
      </c>
      <c r="AJ451" s="669">
        <f t="shared" si="163"/>
        <v>3.2110091743119185</v>
      </c>
      <c r="AK451" s="669">
        <f t="shared" si="164"/>
        <v>3.8095238095238182</v>
      </c>
      <c r="AL451" s="669">
        <f t="shared" si="165"/>
        <v>3.9603960396039639</v>
      </c>
      <c r="AM451" s="669">
        <f t="shared" si="166"/>
        <v>7.4468085106383031</v>
      </c>
      <c r="AN451" s="669">
        <f t="shared" si="167"/>
        <v>13.25301204819278</v>
      </c>
      <c r="AO451" s="669">
        <f t="shared" si="168"/>
        <v>9.210526315789469</v>
      </c>
      <c r="AP451" s="669">
        <f t="shared" si="169"/>
        <v>10.144927536231885</v>
      </c>
      <c r="AQ451" s="669">
        <f t="shared" si="170"/>
        <v>6.153846153846132</v>
      </c>
      <c r="AR451" s="669">
        <f t="shared" si="171"/>
        <v>6.5573770491803351</v>
      </c>
      <c r="AS451" s="670">
        <f t="shared" si="152"/>
        <v>7.6290952629223625</v>
      </c>
      <c r="AT451" s="671">
        <f t="shared" si="153"/>
        <v>2.8904637194599445</v>
      </c>
    </row>
    <row r="452" spans="1:46" ht="11.25" customHeight="1" x14ac:dyDescent="0.2">
      <c r="A452" s="80" t="s">
        <v>4007</v>
      </c>
      <c r="B452" s="24" t="s">
        <v>4008</v>
      </c>
      <c r="C452" s="41">
        <v>0.53190000000000004</v>
      </c>
      <c r="D452" s="24">
        <v>0.52380000000000004</v>
      </c>
      <c r="E452" s="913">
        <v>0.49530000000000002</v>
      </c>
      <c r="F452" s="913">
        <v>0.46500000000000002</v>
      </c>
      <c r="G452" s="1004">
        <v>0.36</v>
      </c>
      <c r="H452" s="913">
        <v>1.49</v>
      </c>
      <c r="I452" s="913"/>
      <c r="J452" s="502">
        <v>0</v>
      </c>
      <c r="K452" s="654">
        <v>0</v>
      </c>
      <c r="L452" s="987"/>
      <c r="M452" s="651">
        <v>0</v>
      </c>
      <c r="N452" s="651">
        <v>0</v>
      </c>
      <c r="O452" s="652">
        <v>0</v>
      </c>
      <c r="P452" s="652">
        <v>0</v>
      </c>
      <c r="Q452" s="652">
        <v>0</v>
      </c>
      <c r="R452" s="652">
        <v>0</v>
      </c>
      <c r="S452" s="652">
        <v>0</v>
      </c>
      <c r="T452" s="652">
        <v>0</v>
      </c>
      <c r="U452" s="652">
        <v>0</v>
      </c>
      <c r="V452" s="652">
        <v>0</v>
      </c>
      <c r="W452" s="652">
        <v>0</v>
      </c>
      <c r="X452" s="652">
        <v>0</v>
      </c>
      <c r="Y452" s="653">
        <f t="shared" si="151"/>
        <v>3.8659999999999997</v>
      </c>
      <c r="Z452" s="1019">
        <f t="shared" si="172"/>
        <v>1.5463917525773141</v>
      </c>
      <c r="AA452" s="669">
        <f t="shared" si="154"/>
        <v>5.754088431253801</v>
      </c>
      <c r="AB452" s="669">
        <f t="shared" si="155"/>
        <v>6.5161290322580667</v>
      </c>
      <c r="AC452" s="669">
        <f t="shared" si="156"/>
        <v>29.166666666666675</v>
      </c>
      <c r="AD452" s="669">
        <f t="shared" si="157"/>
        <v>-75.838926174496649</v>
      </c>
      <c r="AE452" s="669" t="str">
        <f t="shared" si="158"/>
        <v>n/a</v>
      </c>
      <c r="AF452" s="669" t="str">
        <f t="shared" si="159"/>
        <v>n/a</v>
      </c>
      <c r="AG452" s="669" t="str">
        <f t="shared" si="160"/>
        <v>n/a</v>
      </c>
      <c r="AH452" s="669" t="str">
        <f t="shared" si="161"/>
        <v>n/a</v>
      </c>
      <c r="AI452" s="669" t="str">
        <f t="shared" si="162"/>
        <v>n/a</v>
      </c>
      <c r="AJ452" s="669" t="str">
        <f t="shared" si="163"/>
        <v>n/a</v>
      </c>
      <c r="AK452" s="669" t="str">
        <f t="shared" si="164"/>
        <v>n/a</v>
      </c>
      <c r="AL452" s="669" t="str">
        <f t="shared" si="165"/>
        <v>n/a</v>
      </c>
      <c r="AM452" s="669" t="str">
        <f t="shared" si="166"/>
        <v>n/a</v>
      </c>
      <c r="AN452" s="669" t="str">
        <f t="shared" si="167"/>
        <v>n/a</v>
      </c>
      <c r="AO452" s="669" t="str">
        <f t="shared" si="168"/>
        <v>n/a</v>
      </c>
      <c r="AP452" s="669" t="str">
        <f t="shared" si="169"/>
        <v>n/a</v>
      </c>
      <c r="AQ452" s="669" t="str">
        <f t="shared" si="170"/>
        <v>n/a</v>
      </c>
      <c r="AR452" s="669" t="str">
        <f t="shared" si="171"/>
        <v>n/a</v>
      </c>
      <c r="AS452" s="670">
        <f t="shared" si="152"/>
        <v>-6.5711300583481584</v>
      </c>
      <c r="AT452" s="671">
        <f t="shared" si="153"/>
        <v>40.200432880812144</v>
      </c>
    </row>
    <row r="453" spans="1:46" ht="11.25" customHeight="1" x14ac:dyDescent="0.2">
      <c r="A453" s="500" t="s">
        <v>659</v>
      </c>
      <c r="B453" s="650" t="s">
        <v>660</v>
      </c>
      <c r="C453" s="497">
        <v>0.8</v>
      </c>
      <c r="D453" s="655">
        <v>0.72562358276643979</v>
      </c>
      <c r="E453" s="498">
        <v>0.72562358276643979</v>
      </c>
      <c r="F453" s="498">
        <v>0.65651657488392168</v>
      </c>
      <c r="G453" s="498">
        <v>0.62525388084183009</v>
      </c>
      <c r="H453" s="498">
        <v>0.59547205125436409</v>
      </c>
      <c r="I453" s="499"/>
      <c r="J453" s="498">
        <v>0.56713817802253164</v>
      </c>
      <c r="K453" s="496">
        <v>0.54012062875036626</v>
      </c>
      <c r="L453" s="499"/>
      <c r="M453" s="511">
        <v>0.51438649533887626</v>
      </c>
      <c r="N453" s="511">
        <v>0.48990286968906976</v>
      </c>
      <c r="O453" s="656">
        <v>0.46657102750397195</v>
      </c>
      <c r="P453" s="656">
        <v>0.44435806068459116</v>
      </c>
      <c r="Q453" s="656">
        <v>0.37864058699821573</v>
      </c>
      <c r="R453" s="656">
        <v>0.36060694875077764</v>
      </c>
      <c r="S453" s="656">
        <v>0.34346182917611484</v>
      </c>
      <c r="T453" s="656">
        <v>0.31748088502218719</v>
      </c>
      <c r="U453" s="656">
        <v>0.27945557663730641</v>
      </c>
      <c r="V453" s="652">
        <v>0.26178392747877677</v>
      </c>
      <c r="W453" s="652">
        <v>0.26177439165821503</v>
      </c>
      <c r="X453" s="652">
        <v>0.26177439165821503</v>
      </c>
      <c r="Y453" s="653">
        <f t="shared" si="151"/>
        <v>9.6159454698822096</v>
      </c>
      <c r="Z453" s="1019">
        <f t="shared" si="172"/>
        <v>10.250000000000025</v>
      </c>
      <c r="AA453" s="669">
        <f t="shared" si="154"/>
        <v>0</v>
      </c>
      <c r="AB453" s="669">
        <f t="shared" si="155"/>
        <v>10.526315789473696</v>
      </c>
      <c r="AC453" s="669">
        <f t="shared" si="156"/>
        <v>5.0000000000000044</v>
      </c>
      <c r="AD453" s="669">
        <f t="shared" si="157"/>
        <v>5.0013815971262643</v>
      </c>
      <c r="AE453" s="669">
        <f t="shared" si="158"/>
        <v>4.9959382615759607</v>
      </c>
      <c r="AF453" s="669">
        <f t="shared" si="159"/>
        <v>5.0021324559800018</v>
      </c>
      <c r="AG453" s="669">
        <f t="shared" si="160"/>
        <v>5.0028788945045033</v>
      </c>
      <c r="AH453" s="669">
        <f t="shared" si="161"/>
        <v>4.9976489554645287</v>
      </c>
      <c r="AI453" s="669">
        <f t="shared" si="162"/>
        <v>5.000705318098464</v>
      </c>
      <c r="AJ453" s="669">
        <f t="shared" si="163"/>
        <v>4.9988891357475973</v>
      </c>
      <c r="AK453" s="669">
        <f t="shared" si="164"/>
        <v>17.356162002433486</v>
      </c>
      <c r="AL453" s="669">
        <f t="shared" si="165"/>
        <v>5.000912575287475</v>
      </c>
      <c r="AM453" s="669">
        <f t="shared" si="166"/>
        <v>4.9918558972884997</v>
      </c>
      <c r="AN453" s="669">
        <f t="shared" si="167"/>
        <v>8.1834672194869285</v>
      </c>
      <c r="AO453" s="669">
        <f t="shared" si="168"/>
        <v>13.606924163918976</v>
      </c>
      <c r="AP453" s="669">
        <f t="shared" si="169"/>
        <v>6.750471401634206</v>
      </c>
      <c r="AQ453" s="669">
        <f t="shared" si="170"/>
        <v>3.6427629537483242E-3</v>
      </c>
      <c r="AR453" s="669">
        <f t="shared" si="171"/>
        <v>0</v>
      </c>
      <c r="AS453" s="670">
        <f t="shared" si="152"/>
        <v>6.1404908647881236</v>
      </c>
      <c r="AT453" s="671">
        <f t="shared" si="153"/>
        <v>4.3988962335510378</v>
      </c>
    </row>
    <row r="454" spans="1:46" ht="11.25" customHeight="1" x14ac:dyDescent="0.2">
      <c r="A454" s="501" t="s">
        <v>663</v>
      </c>
      <c r="B454" s="650" t="s">
        <v>664</v>
      </c>
      <c r="C454" s="497">
        <v>1.73</v>
      </c>
      <c r="D454" s="491">
        <v>1.6099999999999999</v>
      </c>
      <c r="E454" s="498">
        <v>1.49</v>
      </c>
      <c r="F454" s="498">
        <v>1.35</v>
      </c>
      <c r="G454" s="498">
        <v>1.2</v>
      </c>
      <c r="H454" s="498">
        <v>0.95</v>
      </c>
      <c r="I454" s="499" t="s">
        <v>90</v>
      </c>
      <c r="J454" s="498">
        <v>0.76</v>
      </c>
      <c r="K454" s="496">
        <v>0.60499999999999998</v>
      </c>
      <c r="L454" s="499"/>
      <c r="M454" s="511">
        <v>0.5</v>
      </c>
      <c r="N454" s="511">
        <v>0.45</v>
      </c>
      <c r="O454" s="656">
        <v>0.4</v>
      </c>
      <c r="P454" s="652">
        <v>0.36</v>
      </c>
      <c r="Q454" s="656">
        <v>0.36</v>
      </c>
      <c r="R454" s="656">
        <v>0.14199999999999999</v>
      </c>
      <c r="S454" s="652">
        <v>0</v>
      </c>
      <c r="T454" s="652">
        <v>0</v>
      </c>
      <c r="U454" s="652">
        <v>0</v>
      </c>
      <c r="V454" s="652">
        <v>0</v>
      </c>
      <c r="W454" s="652">
        <v>0</v>
      </c>
      <c r="X454" s="652">
        <v>0</v>
      </c>
      <c r="Y454" s="653">
        <f t="shared" si="151"/>
        <v>11.906999999999998</v>
      </c>
      <c r="Z454" s="1019">
        <f t="shared" si="172"/>
        <v>7.453416149068337</v>
      </c>
      <c r="AA454" s="669">
        <f t="shared" si="154"/>
        <v>8.0536912751677736</v>
      </c>
      <c r="AB454" s="669">
        <f t="shared" si="155"/>
        <v>10.370370370370363</v>
      </c>
      <c r="AC454" s="669">
        <f t="shared" si="156"/>
        <v>12.500000000000021</v>
      </c>
      <c r="AD454" s="669">
        <f t="shared" si="157"/>
        <v>26.315789473684205</v>
      </c>
      <c r="AE454" s="669">
        <f t="shared" si="158"/>
        <v>25</v>
      </c>
      <c r="AF454" s="669">
        <f t="shared" si="159"/>
        <v>25.619834710743806</v>
      </c>
      <c r="AG454" s="669">
        <f t="shared" si="160"/>
        <v>20.999999999999996</v>
      </c>
      <c r="AH454" s="669">
        <f t="shared" si="161"/>
        <v>11.111111111111116</v>
      </c>
      <c r="AI454" s="669">
        <f t="shared" si="162"/>
        <v>12.5</v>
      </c>
      <c r="AJ454" s="669">
        <f t="shared" si="163"/>
        <v>11.111111111111116</v>
      </c>
      <c r="AK454" s="669">
        <f t="shared" si="164"/>
        <v>0</v>
      </c>
      <c r="AL454" s="669">
        <f t="shared" si="165"/>
        <v>153.52112676056339</v>
      </c>
      <c r="AM454" s="669" t="str">
        <f t="shared" si="166"/>
        <v>n/a</v>
      </c>
      <c r="AN454" s="669" t="str">
        <f t="shared" si="167"/>
        <v>n/a</v>
      </c>
      <c r="AO454" s="669" t="str">
        <f t="shared" si="168"/>
        <v>n/a</v>
      </c>
      <c r="AP454" s="669" t="str">
        <f t="shared" si="169"/>
        <v>n/a</v>
      </c>
      <c r="AQ454" s="669" t="str">
        <f t="shared" si="170"/>
        <v>n/a</v>
      </c>
      <c r="AR454" s="669" t="str">
        <f t="shared" si="171"/>
        <v>n/a</v>
      </c>
      <c r="AS454" s="670">
        <f t="shared" si="152"/>
        <v>24.965880843216933</v>
      </c>
      <c r="AT454" s="671">
        <f t="shared" si="153"/>
        <v>39.442118882995679</v>
      </c>
    </row>
    <row r="455" spans="1:46" ht="11.25" customHeight="1" x14ac:dyDescent="0.2">
      <c r="A455" s="519" t="s">
        <v>1397</v>
      </c>
      <c r="B455" s="507" t="s">
        <v>1398</v>
      </c>
      <c r="C455" s="497">
        <v>0.44500000000000001</v>
      </c>
      <c r="D455" s="510">
        <v>0.39500000000000002</v>
      </c>
      <c r="E455" s="513">
        <v>0.37</v>
      </c>
      <c r="F455" s="513">
        <v>0.33</v>
      </c>
      <c r="G455" s="513">
        <v>0.29286000000000001</v>
      </c>
      <c r="H455" s="513">
        <v>0.27143999999999996</v>
      </c>
      <c r="I455" s="514"/>
      <c r="J455" s="513">
        <v>0.23537</v>
      </c>
      <c r="K455" s="509">
        <v>0.21502599999999999</v>
      </c>
      <c r="L455" s="514"/>
      <c r="M455" s="539">
        <v>0.18140000000000001</v>
      </c>
      <c r="N455" s="539">
        <v>0.25913999999999998</v>
      </c>
      <c r="O455" s="516">
        <v>0.34551999999999999</v>
      </c>
      <c r="P455" s="516">
        <v>0.32907999999999998</v>
      </c>
      <c r="Q455" s="516">
        <v>0.31731999999999999</v>
      </c>
      <c r="R455" s="517">
        <v>0.31340000000000001</v>
      </c>
      <c r="S455" s="516">
        <v>0.31340000000000001</v>
      </c>
      <c r="T455" s="516">
        <v>0.29474999999999996</v>
      </c>
      <c r="U455" s="516">
        <v>0.26632</v>
      </c>
      <c r="V455" s="516">
        <v>0.23315000000000002</v>
      </c>
      <c r="W455" s="516">
        <v>0.15082000000000001</v>
      </c>
      <c r="X455" s="517">
        <v>0</v>
      </c>
      <c r="Y455" s="653">
        <f t="shared" ref="Y455:Y518" si="173">SUM(C455:X455)</f>
        <v>5.5589960000000005</v>
      </c>
      <c r="Z455" s="1019">
        <f t="shared" si="172"/>
        <v>12.658227848101266</v>
      </c>
      <c r="AA455" s="669">
        <f t="shared" si="154"/>
        <v>6.7567567567567544</v>
      </c>
      <c r="AB455" s="669">
        <f t="shared" si="155"/>
        <v>12.12121212121211</v>
      </c>
      <c r="AC455" s="669">
        <f t="shared" si="156"/>
        <v>12.681827494365905</v>
      </c>
      <c r="AD455" s="669">
        <f t="shared" si="157"/>
        <v>7.8912466843501505</v>
      </c>
      <c r="AE455" s="669">
        <f t="shared" si="158"/>
        <v>15.32480774950078</v>
      </c>
      <c r="AF455" s="669">
        <f t="shared" si="159"/>
        <v>9.4611814385237238</v>
      </c>
      <c r="AG455" s="669">
        <f t="shared" si="160"/>
        <v>18.536934950385884</v>
      </c>
      <c r="AH455" s="669">
        <f t="shared" si="161"/>
        <v>-29.999228216408113</v>
      </c>
      <c r="AI455" s="669">
        <f t="shared" si="162"/>
        <v>-25</v>
      </c>
      <c r="AJ455" s="669">
        <f t="shared" si="163"/>
        <v>4.995745715327593</v>
      </c>
      <c r="AK455" s="669">
        <f t="shared" si="164"/>
        <v>3.7060380688264116</v>
      </c>
      <c r="AL455" s="669">
        <f t="shared" si="165"/>
        <v>1.2507977026164685</v>
      </c>
      <c r="AM455" s="669">
        <f t="shared" si="166"/>
        <v>0</v>
      </c>
      <c r="AN455" s="669">
        <f t="shared" si="167"/>
        <v>6.3273960983884825</v>
      </c>
      <c r="AO455" s="669">
        <f t="shared" si="168"/>
        <v>10.675127665965745</v>
      </c>
      <c r="AP455" s="669">
        <f t="shared" si="169"/>
        <v>14.226892558438763</v>
      </c>
      <c r="AQ455" s="669">
        <f t="shared" si="170"/>
        <v>54.588250895106746</v>
      </c>
      <c r="AR455" s="669" t="str">
        <f t="shared" si="171"/>
        <v>n/a</v>
      </c>
      <c r="AS455" s="670">
        <f t="shared" ref="AS455:AS518" si="174">AVERAGE(Z455:AR455)</f>
        <v>7.5668453073032582</v>
      </c>
      <c r="AT455" s="671">
        <f t="shared" ref="AT455:AT518" si="175">STDEV(Z455:AR455)</f>
        <v>17.345533521892534</v>
      </c>
    </row>
    <row r="456" spans="1:46" ht="11.25" customHeight="1" x14ac:dyDescent="0.2">
      <c r="A456" s="500" t="s">
        <v>1405</v>
      </c>
      <c r="B456" s="650" t="s">
        <v>1406</v>
      </c>
      <c r="C456" s="497">
        <v>2.8</v>
      </c>
      <c r="D456" s="655">
        <v>2</v>
      </c>
      <c r="E456" s="498">
        <v>1.2</v>
      </c>
      <c r="F456" s="498">
        <v>1</v>
      </c>
      <c r="G456" s="498">
        <v>0.8</v>
      </c>
      <c r="H456" s="498">
        <v>0.68</v>
      </c>
      <c r="I456" s="499"/>
      <c r="J456" s="498">
        <v>0.56000000000000005</v>
      </c>
      <c r="K456" s="496">
        <v>0.5</v>
      </c>
      <c r="L456" s="499"/>
      <c r="M456" s="651">
        <v>0</v>
      </c>
      <c r="N456" s="651">
        <v>0</v>
      </c>
      <c r="O456" s="652">
        <v>0</v>
      </c>
      <c r="P456" s="652">
        <v>0</v>
      </c>
      <c r="Q456" s="652">
        <v>0</v>
      </c>
      <c r="R456" s="652">
        <v>0</v>
      </c>
      <c r="S456" s="652">
        <v>0</v>
      </c>
      <c r="T456" s="652">
        <v>0</v>
      </c>
      <c r="U456" s="652">
        <v>0</v>
      </c>
      <c r="V456" s="652">
        <v>0</v>
      </c>
      <c r="W456" s="652">
        <v>0</v>
      </c>
      <c r="X456" s="652">
        <v>0</v>
      </c>
      <c r="Y456" s="653">
        <f t="shared" si="173"/>
        <v>9.5400000000000009</v>
      </c>
      <c r="Z456" s="1019">
        <f t="shared" si="172"/>
        <v>39.999999999999993</v>
      </c>
      <c r="AA456" s="669">
        <f t="shared" ref="AA456:AA519" si="176">IF(ISERROR((D456/E456-1)*100),"n/a",(D456/E456-1)*100)</f>
        <v>66.666666666666671</v>
      </c>
      <c r="AB456" s="669">
        <f t="shared" ref="AB456:AB519" si="177">IF(ISERROR((E456/F456-1)*100),"n/a",(E456/F456-1)*100)</f>
        <v>19.999999999999996</v>
      </c>
      <c r="AC456" s="669">
        <f t="shared" ref="AC456:AC519" si="178">IF(ISERROR((F456/G456-1)*100),"n/a",(F456/G456-1)*100)</f>
        <v>25</v>
      </c>
      <c r="AD456" s="669">
        <f t="shared" ref="AD456:AD519" si="179">IF(ISERROR((G456/H456-1)*100),"n/a",(G456/H456-1)*100)</f>
        <v>17.647058823529417</v>
      </c>
      <c r="AE456" s="669">
        <f t="shared" ref="AE456:AE519" si="180">IF(ISERROR((H456/J456-1)*100),"n/a",(H456/J456-1)*100)</f>
        <v>21.42857142857142</v>
      </c>
      <c r="AF456" s="669">
        <f t="shared" ref="AF456:AF519" si="181">IF(ISERROR((J456/K456-1)*100),"n/a",(J456/K456-1)*100)</f>
        <v>12.000000000000011</v>
      </c>
      <c r="AG456" s="669" t="str">
        <f t="shared" ref="AG456:AG519" si="182">IF(ISERROR((K456/M456-1)*100),"n/a",(K456/M456-1)*100)</f>
        <v>n/a</v>
      </c>
      <c r="AH456" s="669" t="str">
        <f t="shared" ref="AH456:AH519" si="183">IF(ISERROR((M456/N456-1)*100),"n/a",(M456/N456-1)*100)</f>
        <v>n/a</v>
      </c>
      <c r="AI456" s="669" t="str">
        <f t="shared" ref="AI456:AI519" si="184">IF(ISERROR((N456/O456-1)*100),"n/a",(N456/O456-1)*100)</f>
        <v>n/a</v>
      </c>
      <c r="AJ456" s="669" t="str">
        <f t="shared" ref="AJ456:AJ519" si="185">IF(ISERROR((O456/P456-1)*100),"n/a",(O456/P456-1)*100)</f>
        <v>n/a</v>
      </c>
      <c r="AK456" s="669" t="str">
        <f t="shared" ref="AK456:AK519" si="186">IF(ISERROR((P456/Q456-1)*100),"n/a",(P456/Q456-1)*100)</f>
        <v>n/a</v>
      </c>
      <c r="AL456" s="669" t="str">
        <f t="shared" ref="AL456:AL519" si="187">IF(ISERROR((Q456/R456-1)*100),"n/a",(Q456/R456-1)*100)</f>
        <v>n/a</v>
      </c>
      <c r="AM456" s="669" t="str">
        <f t="shared" ref="AM456:AM519" si="188">IF(ISERROR((R456/S456-1)*100),"n/a",(R456/S456-1)*100)</f>
        <v>n/a</v>
      </c>
      <c r="AN456" s="669" t="str">
        <f t="shared" ref="AN456:AN519" si="189">IF(ISERROR((S456/T456-1)*100),"n/a",(S456/T456-1)*100)</f>
        <v>n/a</v>
      </c>
      <c r="AO456" s="669" t="str">
        <f t="shared" ref="AO456:AO519" si="190">IF(ISERROR((T456/U456-1)*100),"n/a",(T456/U456-1)*100)</f>
        <v>n/a</v>
      </c>
      <c r="AP456" s="669" t="str">
        <f t="shared" ref="AP456:AP519" si="191">IF(ISERROR((U456/V456-1)*100),"n/a",(U456/V456-1)*100)</f>
        <v>n/a</v>
      </c>
      <c r="AQ456" s="669" t="str">
        <f t="shared" ref="AQ456:AQ519" si="192">IF(ISERROR((V456/W456-1)*100),"n/a",(V456/W456-1)*100)</f>
        <v>n/a</v>
      </c>
      <c r="AR456" s="669" t="str">
        <f t="shared" ref="AR456:AR519" si="193">IF(ISERROR((W456/X456-1)*100),"n/a",(W456/X456-1)*100)</f>
        <v>n/a</v>
      </c>
      <c r="AS456" s="670">
        <f t="shared" si="174"/>
        <v>28.963185274109641</v>
      </c>
      <c r="AT456" s="671">
        <f t="shared" si="175"/>
        <v>18.761592391897018</v>
      </c>
    </row>
    <row r="457" spans="1:46" ht="11.25" customHeight="1" x14ac:dyDescent="0.2">
      <c r="A457" s="500" t="s">
        <v>665</v>
      </c>
      <c r="B457" s="650" t="s">
        <v>666</v>
      </c>
      <c r="C457" s="497">
        <v>1.56</v>
      </c>
      <c r="D457" s="655">
        <v>1.4</v>
      </c>
      <c r="E457" s="498">
        <v>1.28</v>
      </c>
      <c r="F457" s="498">
        <v>1.1599999999999999</v>
      </c>
      <c r="G457" s="498">
        <v>0.92</v>
      </c>
      <c r="H457" s="498">
        <v>0.8</v>
      </c>
      <c r="I457" s="499" t="s">
        <v>90</v>
      </c>
      <c r="J457" s="498">
        <v>0.68</v>
      </c>
      <c r="K457" s="496">
        <v>0.62</v>
      </c>
      <c r="L457" s="499"/>
      <c r="M457" s="511">
        <v>0.56000000000000005</v>
      </c>
      <c r="N457" s="511">
        <v>0.54</v>
      </c>
      <c r="O457" s="656">
        <v>0.5</v>
      </c>
      <c r="P457" s="656">
        <v>0.44</v>
      </c>
      <c r="Q457" s="656">
        <v>0.38</v>
      </c>
      <c r="R457" s="656">
        <v>0.36</v>
      </c>
      <c r="S457" s="656">
        <v>0.33500000000000002</v>
      </c>
      <c r="T457" s="656">
        <v>0.32</v>
      </c>
      <c r="U457" s="656">
        <v>0.3</v>
      </c>
      <c r="V457" s="656">
        <v>0.29499999999999998</v>
      </c>
      <c r="W457" s="656">
        <v>0.28000000000000003</v>
      </c>
      <c r="X457" s="656">
        <v>0.24</v>
      </c>
      <c r="Y457" s="653">
        <f t="shared" si="173"/>
        <v>12.97</v>
      </c>
      <c r="Z457" s="1019">
        <f t="shared" si="172"/>
        <v>11.428571428571432</v>
      </c>
      <c r="AA457" s="669">
        <f t="shared" si="176"/>
        <v>9.375</v>
      </c>
      <c r="AB457" s="669">
        <f t="shared" si="177"/>
        <v>10.344827586206918</v>
      </c>
      <c r="AC457" s="669">
        <f t="shared" si="178"/>
        <v>26.086956521739111</v>
      </c>
      <c r="AD457" s="669">
        <f t="shared" si="179"/>
        <v>14.999999999999991</v>
      </c>
      <c r="AE457" s="669">
        <f t="shared" si="180"/>
        <v>17.647058823529417</v>
      </c>
      <c r="AF457" s="669">
        <f t="shared" si="181"/>
        <v>9.6774193548387224</v>
      </c>
      <c r="AG457" s="669">
        <f t="shared" si="182"/>
        <v>10.714285714285698</v>
      </c>
      <c r="AH457" s="669">
        <f t="shared" si="183"/>
        <v>3.7037037037036979</v>
      </c>
      <c r="AI457" s="669">
        <f t="shared" si="184"/>
        <v>8.0000000000000071</v>
      </c>
      <c r="AJ457" s="669">
        <f t="shared" si="185"/>
        <v>13.636363636363647</v>
      </c>
      <c r="AK457" s="669">
        <f t="shared" si="186"/>
        <v>15.789473684210531</v>
      </c>
      <c r="AL457" s="669">
        <f t="shared" si="187"/>
        <v>5.555555555555558</v>
      </c>
      <c r="AM457" s="669">
        <f t="shared" si="188"/>
        <v>7.4626865671641784</v>
      </c>
      <c r="AN457" s="669">
        <f t="shared" si="189"/>
        <v>4.6875</v>
      </c>
      <c r="AO457" s="669">
        <f t="shared" si="190"/>
        <v>6.6666666666666652</v>
      </c>
      <c r="AP457" s="669">
        <f t="shared" si="191"/>
        <v>1.6949152542372836</v>
      </c>
      <c r="AQ457" s="669">
        <f t="shared" si="192"/>
        <v>5.3571428571428381</v>
      </c>
      <c r="AR457" s="669">
        <f t="shared" si="193"/>
        <v>16.666666666666675</v>
      </c>
      <c r="AS457" s="670">
        <f t="shared" si="174"/>
        <v>10.499726001099072</v>
      </c>
      <c r="AT457" s="671">
        <f t="shared" si="175"/>
        <v>5.9234552554154511</v>
      </c>
    </row>
    <row r="458" spans="1:46" ht="11.25" customHeight="1" x14ac:dyDescent="0.2">
      <c r="A458" s="500" t="s">
        <v>269</v>
      </c>
      <c r="B458" s="650" t="s">
        <v>270</v>
      </c>
      <c r="C458" s="497">
        <v>1.48</v>
      </c>
      <c r="D458" s="655">
        <v>1.4</v>
      </c>
      <c r="E458" s="498">
        <v>1.32</v>
      </c>
      <c r="F458" s="498">
        <v>1.25</v>
      </c>
      <c r="G458" s="498">
        <v>1.21</v>
      </c>
      <c r="H458" s="498">
        <v>1.17</v>
      </c>
      <c r="I458" s="499"/>
      <c r="J458" s="498">
        <v>1.1299999999999999</v>
      </c>
      <c r="K458" s="496">
        <v>1.0900000000000001</v>
      </c>
      <c r="L458" s="499"/>
      <c r="M458" s="511">
        <v>1.05</v>
      </c>
      <c r="N458" s="511">
        <v>1.01</v>
      </c>
      <c r="O458" s="656">
        <v>1</v>
      </c>
      <c r="P458" s="656">
        <v>0.7</v>
      </c>
      <c r="Q458" s="656">
        <v>0.68</v>
      </c>
      <c r="R458" s="656">
        <v>0.62</v>
      </c>
      <c r="S458" s="656">
        <v>0.56999999999999995</v>
      </c>
      <c r="T458" s="656">
        <v>0.53</v>
      </c>
      <c r="U458" s="656">
        <v>0.49</v>
      </c>
      <c r="V458" s="656">
        <v>0.47</v>
      </c>
      <c r="W458" s="656">
        <v>0.4</v>
      </c>
      <c r="X458" s="656">
        <v>0.35</v>
      </c>
      <c r="Y458" s="653">
        <f t="shared" si="173"/>
        <v>17.919999999999998</v>
      </c>
      <c r="Z458" s="1019">
        <f t="shared" si="172"/>
        <v>5.7142857142857162</v>
      </c>
      <c r="AA458" s="669">
        <f t="shared" si="176"/>
        <v>6.0606060606060552</v>
      </c>
      <c r="AB458" s="669">
        <f t="shared" si="177"/>
        <v>5.600000000000005</v>
      </c>
      <c r="AC458" s="669">
        <f t="shared" si="178"/>
        <v>3.3057851239669533</v>
      </c>
      <c r="AD458" s="669">
        <f t="shared" si="179"/>
        <v>3.4188034188034289</v>
      </c>
      <c r="AE458" s="669">
        <f t="shared" si="180"/>
        <v>3.539823008849563</v>
      </c>
      <c r="AF458" s="669">
        <f t="shared" si="181"/>
        <v>3.6697247706421798</v>
      </c>
      <c r="AG458" s="669">
        <f t="shared" si="182"/>
        <v>3.8095238095238182</v>
      </c>
      <c r="AH458" s="669">
        <f t="shared" si="183"/>
        <v>3.9603960396039639</v>
      </c>
      <c r="AI458" s="669">
        <f t="shared" si="184"/>
        <v>1.0000000000000009</v>
      </c>
      <c r="AJ458" s="669">
        <f t="shared" si="185"/>
        <v>42.857142857142861</v>
      </c>
      <c r="AK458" s="669">
        <f t="shared" si="186"/>
        <v>2.9411764705882248</v>
      </c>
      <c r="AL458" s="669">
        <f t="shared" si="187"/>
        <v>9.6774193548387224</v>
      </c>
      <c r="AM458" s="669">
        <f t="shared" si="188"/>
        <v>8.7719298245614077</v>
      </c>
      <c r="AN458" s="669">
        <f t="shared" si="189"/>
        <v>7.5471698113207308</v>
      </c>
      <c r="AO458" s="669">
        <f t="shared" si="190"/>
        <v>8.163265306122458</v>
      </c>
      <c r="AP458" s="669">
        <f t="shared" si="191"/>
        <v>4.2553191489361764</v>
      </c>
      <c r="AQ458" s="669">
        <f t="shared" si="192"/>
        <v>17.499999999999982</v>
      </c>
      <c r="AR458" s="669">
        <f t="shared" si="193"/>
        <v>14.285714285714302</v>
      </c>
      <c r="AS458" s="670">
        <f t="shared" si="174"/>
        <v>8.2146360529213975</v>
      </c>
      <c r="AT458" s="671">
        <f t="shared" si="175"/>
        <v>9.3287270410635816</v>
      </c>
    </row>
    <row r="459" spans="1:46" ht="11.25" customHeight="1" x14ac:dyDescent="0.2">
      <c r="A459" s="504" t="s">
        <v>1425</v>
      </c>
      <c r="B459" s="914" t="s">
        <v>1426</v>
      </c>
      <c r="C459" s="497">
        <v>1.6</v>
      </c>
      <c r="D459" s="491">
        <v>1.4</v>
      </c>
      <c r="E459" s="487">
        <v>1.24</v>
      </c>
      <c r="F459" s="487">
        <v>1.08</v>
      </c>
      <c r="G459" s="487">
        <v>0.94</v>
      </c>
      <c r="H459" s="487">
        <v>0.84</v>
      </c>
      <c r="I459" s="488"/>
      <c r="J459" s="487">
        <v>0.76</v>
      </c>
      <c r="K459" s="485">
        <v>0.66</v>
      </c>
      <c r="L459" s="488"/>
      <c r="M459" s="530">
        <v>0.15</v>
      </c>
      <c r="N459" s="538">
        <v>0</v>
      </c>
      <c r="O459" s="492">
        <v>0</v>
      </c>
      <c r="P459" s="492">
        <v>0</v>
      </c>
      <c r="Q459" s="492">
        <v>0</v>
      </c>
      <c r="R459" s="492">
        <v>0</v>
      </c>
      <c r="S459" s="492">
        <v>0</v>
      </c>
      <c r="T459" s="492">
        <v>0</v>
      </c>
      <c r="U459" s="492">
        <v>0</v>
      </c>
      <c r="V459" s="492">
        <v>0</v>
      </c>
      <c r="W459" s="492">
        <v>0</v>
      </c>
      <c r="X459" s="492">
        <v>0</v>
      </c>
      <c r="Y459" s="653">
        <f t="shared" si="173"/>
        <v>8.67</v>
      </c>
      <c r="Z459" s="1019">
        <f t="shared" si="172"/>
        <v>14.285714285714302</v>
      </c>
      <c r="AA459" s="669">
        <f t="shared" si="176"/>
        <v>12.903225806451601</v>
      </c>
      <c r="AB459" s="669">
        <f t="shared" si="177"/>
        <v>14.814814814814813</v>
      </c>
      <c r="AC459" s="669">
        <f t="shared" si="178"/>
        <v>14.893617021276606</v>
      </c>
      <c r="AD459" s="669">
        <f t="shared" si="179"/>
        <v>11.904761904761907</v>
      </c>
      <c r="AE459" s="669">
        <f t="shared" si="180"/>
        <v>10.526315789473673</v>
      </c>
      <c r="AF459" s="669">
        <f t="shared" si="181"/>
        <v>15.151515151515138</v>
      </c>
      <c r="AG459" s="669">
        <f t="shared" si="182"/>
        <v>340.00000000000006</v>
      </c>
      <c r="AH459" s="669" t="str">
        <f t="shared" si="183"/>
        <v>n/a</v>
      </c>
      <c r="AI459" s="669" t="str">
        <f t="shared" si="184"/>
        <v>n/a</v>
      </c>
      <c r="AJ459" s="669" t="str">
        <f t="shared" si="185"/>
        <v>n/a</v>
      </c>
      <c r="AK459" s="669" t="str">
        <f t="shared" si="186"/>
        <v>n/a</v>
      </c>
      <c r="AL459" s="669" t="str">
        <f t="shared" si="187"/>
        <v>n/a</v>
      </c>
      <c r="AM459" s="669" t="str">
        <f t="shared" si="188"/>
        <v>n/a</v>
      </c>
      <c r="AN459" s="669" t="str">
        <f t="shared" si="189"/>
        <v>n/a</v>
      </c>
      <c r="AO459" s="669" t="str">
        <f t="shared" si="190"/>
        <v>n/a</v>
      </c>
      <c r="AP459" s="669" t="str">
        <f t="shared" si="191"/>
        <v>n/a</v>
      </c>
      <c r="AQ459" s="669" t="str">
        <f t="shared" si="192"/>
        <v>n/a</v>
      </c>
      <c r="AR459" s="669" t="str">
        <f t="shared" si="193"/>
        <v>n/a</v>
      </c>
      <c r="AS459" s="670">
        <f t="shared" si="174"/>
        <v>54.309995596751008</v>
      </c>
      <c r="AT459" s="671">
        <f t="shared" si="175"/>
        <v>115.44780116236922</v>
      </c>
    </row>
    <row r="460" spans="1:46" ht="11.25" customHeight="1" x14ac:dyDescent="0.2">
      <c r="A460" s="519" t="s">
        <v>1413</v>
      </c>
      <c r="B460" s="507" t="s">
        <v>1414</v>
      </c>
      <c r="C460" s="497">
        <v>2.2999999999999998</v>
      </c>
      <c r="D460" s="510">
        <v>1.88</v>
      </c>
      <c r="E460" s="498">
        <v>1.58</v>
      </c>
      <c r="F460" s="498">
        <v>1.32</v>
      </c>
      <c r="G460" s="498">
        <v>1.08</v>
      </c>
      <c r="H460" s="498">
        <v>0.88</v>
      </c>
      <c r="I460" s="499" t="s">
        <v>90</v>
      </c>
      <c r="J460" s="498">
        <v>0.74</v>
      </c>
      <c r="K460" s="496">
        <v>0.69</v>
      </c>
      <c r="L460" s="499"/>
      <c r="M460" s="511">
        <v>0.59</v>
      </c>
      <c r="N460" s="651">
        <v>0.56000000000000005</v>
      </c>
      <c r="O460" s="656">
        <v>0.56000000000000005</v>
      </c>
      <c r="P460" s="656">
        <v>0.52</v>
      </c>
      <c r="Q460" s="656">
        <v>0.44</v>
      </c>
      <c r="R460" s="656">
        <v>0.4</v>
      </c>
      <c r="S460" s="652">
        <v>0.38</v>
      </c>
      <c r="T460" s="652">
        <v>0.38</v>
      </c>
      <c r="U460" s="652">
        <v>0.38</v>
      </c>
      <c r="V460" s="652">
        <v>0.38</v>
      </c>
      <c r="W460" s="656">
        <v>0.38</v>
      </c>
      <c r="X460" s="656">
        <v>8.5000000000000006E-2</v>
      </c>
      <c r="Y460" s="653">
        <f t="shared" si="173"/>
        <v>15.525000000000006</v>
      </c>
      <c r="Z460" s="1019">
        <f t="shared" si="172"/>
        <v>22.340425531914889</v>
      </c>
      <c r="AA460" s="669">
        <f t="shared" si="176"/>
        <v>18.98734177215189</v>
      </c>
      <c r="AB460" s="669">
        <f t="shared" si="177"/>
        <v>19.696969696969703</v>
      </c>
      <c r="AC460" s="669">
        <f t="shared" si="178"/>
        <v>22.222222222222211</v>
      </c>
      <c r="AD460" s="669">
        <f t="shared" si="179"/>
        <v>22.72727272727273</v>
      </c>
      <c r="AE460" s="669">
        <f t="shared" si="180"/>
        <v>18.918918918918926</v>
      </c>
      <c r="AF460" s="669">
        <f t="shared" si="181"/>
        <v>7.2463768115942129</v>
      </c>
      <c r="AG460" s="669">
        <f t="shared" si="182"/>
        <v>16.949152542372879</v>
      </c>
      <c r="AH460" s="669">
        <f t="shared" si="183"/>
        <v>5.3571428571428381</v>
      </c>
      <c r="AI460" s="669">
        <f t="shared" si="184"/>
        <v>0</v>
      </c>
      <c r="AJ460" s="669">
        <f t="shared" si="185"/>
        <v>7.6923076923077094</v>
      </c>
      <c r="AK460" s="669">
        <f t="shared" si="186"/>
        <v>18.181818181818187</v>
      </c>
      <c r="AL460" s="669">
        <f t="shared" si="187"/>
        <v>9.9999999999999858</v>
      </c>
      <c r="AM460" s="669">
        <f t="shared" si="188"/>
        <v>5.2631578947368363</v>
      </c>
      <c r="AN460" s="669">
        <f t="shared" si="189"/>
        <v>0</v>
      </c>
      <c r="AO460" s="669">
        <f t="shared" si="190"/>
        <v>0</v>
      </c>
      <c r="AP460" s="669">
        <f t="shared" si="191"/>
        <v>0</v>
      </c>
      <c r="AQ460" s="669">
        <f t="shared" si="192"/>
        <v>0</v>
      </c>
      <c r="AR460" s="669">
        <f t="shared" si="193"/>
        <v>347.05882352941177</v>
      </c>
      <c r="AS460" s="670">
        <f t="shared" si="174"/>
        <v>28.560101598886042</v>
      </c>
      <c r="AT460" s="671">
        <f t="shared" si="175"/>
        <v>77.622203993505266</v>
      </c>
    </row>
    <row r="461" spans="1:46" ht="11.25" customHeight="1" x14ac:dyDescent="0.2">
      <c r="A461" s="500" t="s">
        <v>4412</v>
      </c>
      <c r="B461" s="650" t="s">
        <v>4413</v>
      </c>
      <c r="C461" s="497">
        <v>3.3</v>
      </c>
      <c r="D461" s="655">
        <v>3.15</v>
      </c>
      <c r="E461" s="498">
        <v>3</v>
      </c>
      <c r="F461" s="498">
        <v>2.86</v>
      </c>
      <c r="G461" s="498">
        <v>2.6</v>
      </c>
      <c r="H461" s="498">
        <v>2.4</v>
      </c>
      <c r="I461" s="499"/>
      <c r="J461" s="498">
        <v>2.2000000000000002</v>
      </c>
      <c r="K461" s="496">
        <v>2</v>
      </c>
      <c r="L461" s="499"/>
      <c r="M461" s="511">
        <v>1.8</v>
      </c>
      <c r="N461" s="511">
        <v>1.6</v>
      </c>
      <c r="O461" s="656">
        <v>1.5</v>
      </c>
      <c r="P461" s="656">
        <v>1.2</v>
      </c>
      <c r="Q461" s="656">
        <v>1</v>
      </c>
      <c r="R461" s="656">
        <v>0.72</v>
      </c>
      <c r="S461" s="656">
        <v>0.6</v>
      </c>
      <c r="T461" s="656">
        <v>0.45750000000000002</v>
      </c>
      <c r="U461" s="656">
        <v>0.38</v>
      </c>
      <c r="V461" s="656">
        <v>0.34</v>
      </c>
      <c r="W461" s="656">
        <v>0.31</v>
      </c>
      <c r="X461" s="656">
        <v>0.28000000000000003</v>
      </c>
      <c r="Y461" s="653">
        <f t="shared" si="173"/>
        <v>31.697499999999998</v>
      </c>
      <c r="Z461" s="1019">
        <f t="shared" si="172"/>
        <v>4.7619047619047672</v>
      </c>
      <c r="AA461" s="669">
        <f t="shared" si="176"/>
        <v>5.0000000000000044</v>
      </c>
      <c r="AB461" s="669">
        <f t="shared" si="177"/>
        <v>4.8951048951048959</v>
      </c>
      <c r="AC461" s="669">
        <f t="shared" si="178"/>
        <v>9.9999999999999858</v>
      </c>
      <c r="AD461" s="669">
        <f t="shared" si="179"/>
        <v>8.3333333333333481</v>
      </c>
      <c r="AE461" s="669">
        <f t="shared" si="180"/>
        <v>9.0909090909090828</v>
      </c>
      <c r="AF461" s="669">
        <f t="shared" si="181"/>
        <v>10.000000000000009</v>
      </c>
      <c r="AG461" s="669">
        <f t="shared" si="182"/>
        <v>11.111111111111116</v>
      </c>
      <c r="AH461" s="669">
        <f t="shared" si="183"/>
        <v>12.5</v>
      </c>
      <c r="AI461" s="669">
        <f t="shared" si="184"/>
        <v>6.6666666666666652</v>
      </c>
      <c r="AJ461" s="669">
        <f t="shared" si="185"/>
        <v>25</v>
      </c>
      <c r="AK461" s="669">
        <f t="shared" si="186"/>
        <v>19.999999999999996</v>
      </c>
      <c r="AL461" s="669">
        <f t="shared" si="187"/>
        <v>38.888888888888886</v>
      </c>
      <c r="AM461" s="669">
        <f t="shared" si="188"/>
        <v>19.999999999999996</v>
      </c>
      <c r="AN461" s="669">
        <f t="shared" si="189"/>
        <v>31.147540983606547</v>
      </c>
      <c r="AO461" s="669">
        <f t="shared" si="190"/>
        <v>20.394736842105267</v>
      </c>
      <c r="AP461" s="669">
        <f t="shared" si="191"/>
        <v>11.764705882352944</v>
      </c>
      <c r="AQ461" s="669">
        <f t="shared" si="192"/>
        <v>9.6774193548387224</v>
      </c>
      <c r="AR461" s="669">
        <f t="shared" si="193"/>
        <v>10.714285714285698</v>
      </c>
      <c r="AS461" s="670">
        <f t="shared" si="174"/>
        <v>14.207716185532</v>
      </c>
      <c r="AT461" s="671">
        <f t="shared" si="175"/>
        <v>9.3774856215259419</v>
      </c>
    </row>
    <row r="462" spans="1:46" ht="11.25" customHeight="1" x14ac:dyDescent="0.2">
      <c r="A462" s="501" t="s">
        <v>1399</v>
      </c>
      <c r="B462" s="650" t="s">
        <v>1400</v>
      </c>
      <c r="C462" s="497">
        <v>1</v>
      </c>
      <c r="D462" s="655">
        <v>0.85000000000000009</v>
      </c>
      <c r="E462" s="498">
        <v>0.72666699999999995</v>
      </c>
      <c r="F462" s="498">
        <v>0.63</v>
      </c>
      <c r="G462" s="498">
        <v>0.54666666666666663</v>
      </c>
      <c r="H462" s="498">
        <v>0.49333333333333335</v>
      </c>
      <c r="I462" s="499"/>
      <c r="J462" s="498">
        <v>0.44333333333333336</v>
      </c>
      <c r="K462" s="654">
        <v>0.41333333333333333</v>
      </c>
      <c r="L462" s="499"/>
      <c r="M462" s="651">
        <v>0.41333333333333333</v>
      </c>
      <c r="N462" s="651">
        <v>0.41333333333333333</v>
      </c>
      <c r="O462" s="656">
        <v>0.40333333333333332</v>
      </c>
      <c r="P462" s="656">
        <v>0.36333333333333334</v>
      </c>
      <c r="Q462" s="656">
        <v>0.32666666666666666</v>
      </c>
      <c r="R462" s="656">
        <v>0.3</v>
      </c>
      <c r="S462" s="656">
        <v>0.27333333333333332</v>
      </c>
      <c r="T462" s="656">
        <v>0.24666666666666667</v>
      </c>
      <c r="U462" s="656">
        <v>0.22</v>
      </c>
      <c r="V462" s="656">
        <v>0.19333333333333333</v>
      </c>
      <c r="W462" s="656">
        <v>0.16</v>
      </c>
      <c r="X462" s="652">
        <v>0.12</v>
      </c>
      <c r="Y462" s="653">
        <f t="shared" si="173"/>
        <v>8.5366669999999996</v>
      </c>
      <c r="Z462" s="1019">
        <f t="shared" si="172"/>
        <v>17.647058823529392</v>
      </c>
      <c r="AA462" s="669">
        <f t="shared" si="176"/>
        <v>16.972423407145243</v>
      </c>
      <c r="AB462" s="669">
        <f t="shared" si="177"/>
        <v>15.343968253968242</v>
      </c>
      <c r="AC462" s="669">
        <f t="shared" si="178"/>
        <v>15.243902439024403</v>
      </c>
      <c r="AD462" s="669">
        <f t="shared" si="179"/>
        <v>10.810810810810811</v>
      </c>
      <c r="AE462" s="669">
        <f t="shared" si="180"/>
        <v>11.278195488721799</v>
      </c>
      <c r="AF462" s="669">
        <f t="shared" si="181"/>
        <v>7.258064516129048</v>
      </c>
      <c r="AG462" s="669">
        <f t="shared" si="182"/>
        <v>0</v>
      </c>
      <c r="AH462" s="669">
        <f t="shared" si="183"/>
        <v>0</v>
      </c>
      <c r="AI462" s="669">
        <f t="shared" si="184"/>
        <v>2.4793388429751984</v>
      </c>
      <c r="AJ462" s="669">
        <f t="shared" si="185"/>
        <v>11.009174311926607</v>
      </c>
      <c r="AK462" s="669">
        <f t="shared" si="186"/>
        <v>11.22448979591837</v>
      </c>
      <c r="AL462" s="669">
        <f t="shared" si="187"/>
        <v>8.8888888888889017</v>
      </c>
      <c r="AM462" s="669">
        <f t="shared" si="188"/>
        <v>9.7560975609756184</v>
      </c>
      <c r="AN462" s="669">
        <f t="shared" si="189"/>
        <v>10.810810810810811</v>
      </c>
      <c r="AO462" s="669">
        <f t="shared" si="190"/>
        <v>12.121212121212132</v>
      </c>
      <c r="AP462" s="669">
        <f t="shared" si="191"/>
        <v>13.793103448275868</v>
      </c>
      <c r="AQ462" s="669">
        <f t="shared" si="192"/>
        <v>20.833333333333325</v>
      </c>
      <c r="AR462" s="669">
        <f t="shared" si="193"/>
        <v>33.33333333333335</v>
      </c>
      <c r="AS462" s="670">
        <f t="shared" si="174"/>
        <v>12.042326641419953</v>
      </c>
      <c r="AT462" s="671">
        <f t="shared" si="175"/>
        <v>7.5844490140483467</v>
      </c>
    </row>
    <row r="463" spans="1:46" ht="11.25" customHeight="1" x14ac:dyDescent="0.2">
      <c r="A463" s="501" t="s">
        <v>657</v>
      </c>
      <c r="B463" s="650" t="s">
        <v>658</v>
      </c>
      <c r="C463" s="497">
        <v>3.2</v>
      </c>
      <c r="D463" s="655">
        <v>3</v>
      </c>
      <c r="E463" s="498">
        <v>2.8</v>
      </c>
      <c r="F463" s="498">
        <v>2.6</v>
      </c>
      <c r="G463" s="498">
        <v>2.4</v>
      </c>
      <c r="H463" s="498">
        <v>2.2000000000000002</v>
      </c>
      <c r="I463" s="499"/>
      <c r="J463" s="498">
        <v>1.9601999999999999</v>
      </c>
      <c r="K463" s="496">
        <v>1.7283600000000001</v>
      </c>
      <c r="L463" s="499"/>
      <c r="M463" s="511">
        <v>1.5363200000000001</v>
      </c>
      <c r="N463" s="511">
        <v>1.3442799999999999</v>
      </c>
      <c r="O463" s="656">
        <v>1.1522399999999999</v>
      </c>
      <c r="P463" s="656">
        <v>0.96020000000000005</v>
      </c>
      <c r="Q463" s="656">
        <v>0.72015000000000007</v>
      </c>
      <c r="R463" s="656">
        <v>0.48010000000000003</v>
      </c>
      <c r="S463" s="656">
        <v>0.38408000000000003</v>
      </c>
      <c r="T463" s="652">
        <v>0</v>
      </c>
      <c r="U463" s="652">
        <v>0</v>
      </c>
      <c r="V463" s="652">
        <v>0</v>
      </c>
      <c r="W463" s="652">
        <v>0</v>
      </c>
      <c r="X463" s="652">
        <v>0</v>
      </c>
      <c r="Y463" s="653">
        <f t="shared" si="173"/>
        <v>26.46593</v>
      </c>
      <c r="Z463" s="1019">
        <f t="shared" si="172"/>
        <v>6.6666666666666652</v>
      </c>
      <c r="AA463" s="669">
        <f t="shared" si="176"/>
        <v>7.1428571428571397</v>
      </c>
      <c r="AB463" s="669">
        <f t="shared" si="177"/>
        <v>7.6923076923076872</v>
      </c>
      <c r="AC463" s="669">
        <f t="shared" si="178"/>
        <v>8.3333333333333481</v>
      </c>
      <c r="AD463" s="669">
        <f t="shared" si="179"/>
        <v>9.0909090909090828</v>
      </c>
      <c r="AE463" s="669">
        <f t="shared" si="180"/>
        <v>12.233445566778922</v>
      </c>
      <c r="AF463" s="669">
        <f t="shared" si="181"/>
        <v>13.413872109977088</v>
      </c>
      <c r="AG463" s="669">
        <f t="shared" si="182"/>
        <v>12.5</v>
      </c>
      <c r="AH463" s="669">
        <f t="shared" si="183"/>
        <v>14.285714285714302</v>
      </c>
      <c r="AI463" s="669">
        <f t="shared" si="184"/>
        <v>16.666666666666675</v>
      </c>
      <c r="AJ463" s="669">
        <f t="shared" si="185"/>
        <v>19.999999999999996</v>
      </c>
      <c r="AK463" s="669">
        <f t="shared" si="186"/>
        <v>33.333333333333329</v>
      </c>
      <c r="AL463" s="669">
        <f t="shared" si="187"/>
        <v>50</v>
      </c>
      <c r="AM463" s="669">
        <f t="shared" si="188"/>
        <v>25</v>
      </c>
      <c r="AN463" s="669" t="str">
        <f t="shared" si="189"/>
        <v>n/a</v>
      </c>
      <c r="AO463" s="669" t="str">
        <f t="shared" si="190"/>
        <v>n/a</v>
      </c>
      <c r="AP463" s="669" t="str">
        <f t="shared" si="191"/>
        <v>n/a</v>
      </c>
      <c r="AQ463" s="669" t="str">
        <f t="shared" si="192"/>
        <v>n/a</v>
      </c>
      <c r="AR463" s="669" t="str">
        <f t="shared" si="193"/>
        <v>n/a</v>
      </c>
      <c r="AS463" s="670">
        <f t="shared" si="174"/>
        <v>16.882793277753162</v>
      </c>
      <c r="AT463" s="671">
        <f t="shared" si="175"/>
        <v>12.153294190065745</v>
      </c>
    </row>
    <row r="464" spans="1:46" ht="11.25" customHeight="1" x14ac:dyDescent="0.2">
      <c r="A464" s="484" t="s">
        <v>2226</v>
      </c>
      <c r="B464" s="650" t="s">
        <v>2227</v>
      </c>
      <c r="C464" s="497">
        <v>2.25</v>
      </c>
      <c r="D464" s="491">
        <v>2.08</v>
      </c>
      <c r="E464" s="498">
        <v>2.04</v>
      </c>
      <c r="F464" s="498">
        <v>2</v>
      </c>
      <c r="G464" s="542">
        <v>1.96</v>
      </c>
      <c r="H464" s="542">
        <v>1.96</v>
      </c>
      <c r="I464" s="499"/>
      <c r="J464" s="502">
        <v>1.96</v>
      </c>
      <c r="K464" s="654">
        <v>1.96</v>
      </c>
      <c r="L464" s="499"/>
      <c r="M464" s="651">
        <v>1.96</v>
      </c>
      <c r="N464" s="511">
        <v>1.96</v>
      </c>
      <c r="O464" s="656">
        <v>1.88</v>
      </c>
      <c r="P464" s="656">
        <v>1.7</v>
      </c>
      <c r="Q464" s="656">
        <v>1.6</v>
      </c>
      <c r="R464" s="656">
        <v>1.52</v>
      </c>
      <c r="S464" s="656">
        <v>1.42</v>
      </c>
      <c r="T464" s="656">
        <v>1.34</v>
      </c>
      <c r="U464" s="656">
        <v>1.24</v>
      </c>
      <c r="V464" s="656">
        <v>1.1200000000000001</v>
      </c>
      <c r="W464" s="656">
        <v>1.04</v>
      </c>
      <c r="X464" s="656">
        <v>0.92</v>
      </c>
      <c r="Y464" s="653">
        <f t="shared" si="173"/>
        <v>33.910000000000011</v>
      </c>
      <c r="Z464" s="1019">
        <f t="shared" si="172"/>
        <v>8.1730769230769162</v>
      </c>
      <c r="AA464" s="669">
        <f t="shared" si="176"/>
        <v>1.9607843137254832</v>
      </c>
      <c r="AB464" s="669">
        <f t="shared" si="177"/>
        <v>2.0000000000000018</v>
      </c>
      <c r="AC464" s="669">
        <f t="shared" si="178"/>
        <v>2.0408163265306145</v>
      </c>
      <c r="AD464" s="669">
        <f t="shared" si="179"/>
        <v>0</v>
      </c>
      <c r="AE464" s="669">
        <f t="shared" si="180"/>
        <v>0</v>
      </c>
      <c r="AF464" s="669">
        <f t="shared" si="181"/>
        <v>0</v>
      </c>
      <c r="AG464" s="669">
        <f t="shared" si="182"/>
        <v>0</v>
      </c>
      <c r="AH464" s="669">
        <f t="shared" si="183"/>
        <v>0</v>
      </c>
      <c r="AI464" s="669">
        <f t="shared" si="184"/>
        <v>4.2553191489361764</v>
      </c>
      <c r="AJ464" s="669">
        <f t="shared" si="185"/>
        <v>10.588235294117654</v>
      </c>
      <c r="AK464" s="669">
        <f t="shared" si="186"/>
        <v>6.25</v>
      </c>
      <c r="AL464" s="669">
        <f t="shared" si="187"/>
        <v>5.2631578947368363</v>
      </c>
      <c r="AM464" s="669">
        <f t="shared" si="188"/>
        <v>7.0422535211267734</v>
      </c>
      <c r="AN464" s="669">
        <f t="shared" si="189"/>
        <v>5.9701492537313383</v>
      </c>
      <c r="AO464" s="669">
        <f t="shared" si="190"/>
        <v>8.064516129032274</v>
      </c>
      <c r="AP464" s="669">
        <f t="shared" si="191"/>
        <v>10.714285714285698</v>
      </c>
      <c r="AQ464" s="669">
        <f t="shared" si="192"/>
        <v>7.6923076923077094</v>
      </c>
      <c r="AR464" s="669">
        <f t="shared" si="193"/>
        <v>13.043478260869556</v>
      </c>
      <c r="AS464" s="670">
        <f t="shared" si="174"/>
        <v>4.897809498551422</v>
      </c>
      <c r="AT464" s="671">
        <f t="shared" si="175"/>
        <v>4.1791855269057514</v>
      </c>
    </row>
    <row r="465" spans="1:46" ht="11.25" customHeight="1" x14ac:dyDescent="0.2">
      <c r="A465" s="519" t="s">
        <v>1409</v>
      </c>
      <c r="B465" s="507" t="s">
        <v>1410</v>
      </c>
      <c r="C465" s="497">
        <v>1.24</v>
      </c>
      <c r="D465" s="521">
        <v>1</v>
      </c>
      <c r="E465" s="513">
        <v>0.84</v>
      </c>
      <c r="F465" s="513">
        <v>0.72</v>
      </c>
      <c r="G465" s="513">
        <v>0.61</v>
      </c>
      <c r="H465" s="513">
        <v>0.5</v>
      </c>
      <c r="I465" s="514"/>
      <c r="J465" s="513">
        <v>0.41</v>
      </c>
      <c r="K465" s="509">
        <v>0.3</v>
      </c>
      <c r="L465" s="514"/>
      <c r="M465" s="539">
        <v>0.17</v>
      </c>
      <c r="N465" s="539">
        <v>0.33</v>
      </c>
      <c r="O465" s="517">
        <v>0.96</v>
      </c>
      <c r="P465" s="516">
        <v>0.93</v>
      </c>
      <c r="Q465" s="516">
        <v>0.78</v>
      </c>
      <c r="R465" s="516">
        <v>0.66</v>
      </c>
      <c r="S465" s="516">
        <v>0.5</v>
      </c>
      <c r="T465" s="516">
        <v>0.34666999999999998</v>
      </c>
      <c r="U465" s="516">
        <v>0.28000000000000003</v>
      </c>
      <c r="V465" s="516">
        <v>0.25333</v>
      </c>
      <c r="W465" s="516">
        <v>0.22667000000000001</v>
      </c>
      <c r="X465" s="516">
        <v>0.19333</v>
      </c>
      <c r="Y465" s="653">
        <f t="shared" si="173"/>
        <v>11.249999999999998</v>
      </c>
      <c r="Z465" s="1019">
        <f t="shared" si="172"/>
        <v>24</v>
      </c>
      <c r="AA465" s="669">
        <f t="shared" si="176"/>
        <v>19.047619047619047</v>
      </c>
      <c r="AB465" s="669">
        <f t="shared" si="177"/>
        <v>16.666666666666675</v>
      </c>
      <c r="AC465" s="669">
        <f t="shared" si="178"/>
        <v>18.032786885245898</v>
      </c>
      <c r="AD465" s="669">
        <f t="shared" si="179"/>
        <v>21.999999999999996</v>
      </c>
      <c r="AE465" s="669">
        <f t="shared" si="180"/>
        <v>21.95121951219512</v>
      </c>
      <c r="AF465" s="669">
        <f t="shared" si="181"/>
        <v>36.666666666666671</v>
      </c>
      <c r="AG465" s="669">
        <f t="shared" si="182"/>
        <v>76.470588235294088</v>
      </c>
      <c r="AH465" s="669">
        <f t="shared" si="183"/>
        <v>-48.484848484848484</v>
      </c>
      <c r="AI465" s="669">
        <f t="shared" si="184"/>
        <v>-65.625</v>
      </c>
      <c r="AJ465" s="669">
        <f t="shared" si="185"/>
        <v>3.2258064516129004</v>
      </c>
      <c r="AK465" s="669">
        <f t="shared" si="186"/>
        <v>19.23076923076923</v>
      </c>
      <c r="AL465" s="669">
        <f t="shared" si="187"/>
        <v>18.181818181818187</v>
      </c>
      <c r="AM465" s="669">
        <f t="shared" si="188"/>
        <v>32.000000000000007</v>
      </c>
      <c r="AN465" s="669">
        <f t="shared" si="189"/>
        <v>44.229382409784535</v>
      </c>
      <c r="AO465" s="669">
        <f t="shared" si="190"/>
        <v>23.810714285714262</v>
      </c>
      <c r="AP465" s="669">
        <f t="shared" si="191"/>
        <v>10.527770102238199</v>
      </c>
      <c r="AQ465" s="669">
        <f t="shared" si="192"/>
        <v>11.761591741297917</v>
      </c>
      <c r="AR465" s="669">
        <f t="shared" si="193"/>
        <v>17.245124915946832</v>
      </c>
      <c r="AS465" s="670">
        <f t="shared" si="174"/>
        <v>15.83887767621164</v>
      </c>
      <c r="AT465" s="671">
        <f t="shared" si="175"/>
        <v>30.180265008201147</v>
      </c>
    </row>
    <row r="466" spans="1:46" ht="11.25" customHeight="1" x14ac:dyDescent="0.2">
      <c r="A466" s="501" t="s">
        <v>1411</v>
      </c>
      <c r="B466" s="650" t="s">
        <v>1412</v>
      </c>
      <c r="C466" s="497">
        <v>0.28000000000000003</v>
      </c>
      <c r="D466" s="497">
        <v>0.21000000000000002</v>
      </c>
      <c r="E466" s="498">
        <v>0.17499999999999999</v>
      </c>
      <c r="F466" s="498">
        <v>0.16</v>
      </c>
      <c r="G466" s="498">
        <v>0.13500000000000001</v>
      </c>
      <c r="H466" s="498">
        <v>0.115</v>
      </c>
      <c r="I466" s="499"/>
      <c r="J466" s="498">
        <v>9.5000000000000001E-2</v>
      </c>
      <c r="K466" s="496">
        <v>0.06</v>
      </c>
      <c r="L466" s="499"/>
      <c r="M466" s="651">
        <v>0</v>
      </c>
      <c r="N466" s="651">
        <v>0</v>
      </c>
      <c r="O466" s="652">
        <v>0</v>
      </c>
      <c r="P466" s="652">
        <v>0</v>
      </c>
      <c r="Q466" s="652">
        <v>0</v>
      </c>
      <c r="R466" s="652">
        <v>0</v>
      </c>
      <c r="S466" s="652">
        <v>0</v>
      </c>
      <c r="T466" s="652">
        <v>0</v>
      </c>
      <c r="U466" s="652">
        <v>0</v>
      </c>
      <c r="V466" s="652">
        <v>0</v>
      </c>
      <c r="W466" s="652">
        <v>0</v>
      </c>
      <c r="X466" s="652">
        <v>0</v>
      </c>
      <c r="Y466" s="653">
        <f t="shared" si="173"/>
        <v>1.2300000000000002</v>
      </c>
      <c r="Z466" s="1019">
        <f t="shared" si="172"/>
        <v>33.333333333333329</v>
      </c>
      <c r="AA466" s="669">
        <f t="shared" si="176"/>
        <v>20.000000000000018</v>
      </c>
      <c r="AB466" s="669">
        <f t="shared" si="177"/>
        <v>9.375</v>
      </c>
      <c r="AC466" s="669">
        <f t="shared" si="178"/>
        <v>18.518518518518512</v>
      </c>
      <c r="AD466" s="669">
        <f t="shared" si="179"/>
        <v>17.391304347826097</v>
      </c>
      <c r="AE466" s="669">
        <f t="shared" si="180"/>
        <v>21.052631578947366</v>
      </c>
      <c r="AF466" s="669">
        <f t="shared" si="181"/>
        <v>58.33333333333335</v>
      </c>
      <c r="AG466" s="669" t="str">
        <f t="shared" si="182"/>
        <v>n/a</v>
      </c>
      <c r="AH466" s="669" t="str">
        <f t="shared" si="183"/>
        <v>n/a</v>
      </c>
      <c r="AI466" s="669" t="str">
        <f t="shared" si="184"/>
        <v>n/a</v>
      </c>
      <c r="AJ466" s="669" t="str">
        <f t="shared" si="185"/>
        <v>n/a</v>
      </c>
      <c r="AK466" s="669" t="str">
        <f t="shared" si="186"/>
        <v>n/a</v>
      </c>
      <c r="AL466" s="669" t="str">
        <f t="shared" si="187"/>
        <v>n/a</v>
      </c>
      <c r="AM466" s="669" t="str">
        <f t="shared" si="188"/>
        <v>n/a</v>
      </c>
      <c r="AN466" s="669" t="str">
        <f t="shared" si="189"/>
        <v>n/a</v>
      </c>
      <c r="AO466" s="669" t="str">
        <f t="shared" si="190"/>
        <v>n/a</v>
      </c>
      <c r="AP466" s="669" t="str">
        <f t="shared" si="191"/>
        <v>n/a</v>
      </c>
      <c r="AQ466" s="669" t="str">
        <f t="shared" si="192"/>
        <v>n/a</v>
      </c>
      <c r="AR466" s="669" t="str">
        <f t="shared" si="193"/>
        <v>n/a</v>
      </c>
      <c r="AS466" s="670">
        <f t="shared" si="174"/>
        <v>25.429160158851236</v>
      </c>
      <c r="AT466" s="671">
        <f t="shared" si="175"/>
        <v>16.144609526792845</v>
      </c>
    </row>
    <row r="467" spans="1:46" ht="11.25" customHeight="1" x14ac:dyDescent="0.2">
      <c r="A467" s="500" t="s">
        <v>1419</v>
      </c>
      <c r="B467" s="650" t="s">
        <v>1420</v>
      </c>
      <c r="C467" s="497">
        <v>0.25</v>
      </c>
      <c r="D467" s="497">
        <v>0.22</v>
      </c>
      <c r="E467" s="498">
        <v>0.2</v>
      </c>
      <c r="F467" s="502">
        <v>0.18</v>
      </c>
      <c r="G467" s="498">
        <v>0.16500000000000001</v>
      </c>
      <c r="H467" s="502">
        <v>0.15</v>
      </c>
      <c r="I467" s="499" t="s">
        <v>90</v>
      </c>
      <c r="J467" s="498">
        <v>0.13125000000000001</v>
      </c>
      <c r="K467" s="654">
        <v>0.125</v>
      </c>
      <c r="L467" s="499"/>
      <c r="M467" s="511">
        <v>6.25E-2</v>
      </c>
      <c r="N467" s="511">
        <v>3.125E-2</v>
      </c>
      <c r="O467" s="652">
        <v>0</v>
      </c>
      <c r="P467" s="652">
        <v>0</v>
      </c>
      <c r="Q467" s="652">
        <v>0</v>
      </c>
      <c r="R467" s="652">
        <v>0</v>
      </c>
      <c r="S467" s="652">
        <v>0</v>
      </c>
      <c r="T467" s="652">
        <v>0</v>
      </c>
      <c r="U467" s="652">
        <v>0</v>
      </c>
      <c r="V467" s="652">
        <v>0</v>
      </c>
      <c r="W467" s="652">
        <v>0</v>
      </c>
      <c r="X467" s="652">
        <v>0</v>
      </c>
      <c r="Y467" s="653">
        <f t="shared" si="173"/>
        <v>1.5149999999999999</v>
      </c>
      <c r="Z467" s="1019">
        <f t="shared" si="172"/>
        <v>13.636363636363647</v>
      </c>
      <c r="AA467" s="669">
        <f t="shared" si="176"/>
        <v>9.9999999999999858</v>
      </c>
      <c r="AB467" s="669">
        <f t="shared" si="177"/>
        <v>11.111111111111116</v>
      </c>
      <c r="AC467" s="669">
        <f t="shared" si="178"/>
        <v>9.0909090909090828</v>
      </c>
      <c r="AD467" s="669">
        <f t="shared" si="179"/>
        <v>10.000000000000009</v>
      </c>
      <c r="AE467" s="669">
        <f t="shared" si="180"/>
        <v>14.285714285714279</v>
      </c>
      <c r="AF467" s="669">
        <f t="shared" si="181"/>
        <v>5.0000000000000044</v>
      </c>
      <c r="AG467" s="669">
        <f t="shared" si="182"/>
        <v>100</v>
      </c>
      <c r="AH467" s="669">
        <f t="shared" si="183"/>
        <v>100</v>
      </c>
      <c r="AI467" s="669" t="str">
        <f t="shared" si="184"/>
        <v>n/a</v>
      </c>
      <c r="AJ467" s="669" t="str">
        <f t="shared" si="185"/>
        <v>n/a</v>
      </c>
      <c r="AK467" s="669" t="str">
        <f t="shared" si="186"/>
        <v>n/a</v>
      </c>
      <c r="AL467" s="669" t="str">
        <f t="shared" si="187"/>
        <v>n/a</v>
      </c>
      <c r="AM467" s="669" t="str">
        <f t="shared" si="188"/>
        <v>n/a</v>
      </c>
      <c r="AN467" s="669" t="str">
        <f t="shared" si="189"/>
        <v>n/a</v>
      </c>
      <c r="AO467" s="669" t="str">
        <f t="shared" si="190"/>
        <v>n/a</v>
      </c>
      <c r="AP467" s="669" t="str">
        <f t="shared" si="191"/>
        <v>n/a</v>
      </c>
      <c r="AQ467" s="669" t="str">
        <f t="shared" si="192"/>
        <v>n/a</v>
      </c>
      <c r="AR467" s="669" t="str">
        <f t="shared" si="193"/>
        <v>n/a</v>
      </c>
      <c r="AS467" s="670">
        <f t="shared" si="174"/>
        <v>30.347122013788677</v>
      </c>
      <c r="AT467" s="671">
        <f t="shared" si="175"/>
        <v>39.579987262221351</v>
      </c>
    </row>
    <row r="468" spans="1:46" ht="11.25" customHeight="1" x14ac:dyDescent="0.2">
      <c r="A468" s="501" t="s">
        <v>669</v>
      </c>
      <c r="B468" s="650" t="s">
        <v>670</v>
      </c>
      <c r="C468" s="497">
        <v>8.1999999999999993</v>
      </c>
      <c r="D468" s="497">
        <v>7.46</v>
      </c>
      <c r="E468" s="498">
        <v>6.77</v>
      </c>
      <c r="F468" s="498">
        <v>6.15</v>
      </c>
      <c r="G468" s="498">
        <v>5.49</v>
      </c>
      <c r="H468" s="498">
        <v>4.78</v>
      </c>
      <c r="I468" s="499"/>
      <c r="J468" s="498">
        <v>4.1500000000000004</v>
      </c>
      <c r="K468" s="496">
        <v>3.25</v>
      </c>
      <c r="L468" s="499"/>
      <c r="M468" s="511">
        <v>2.64</v>
      </c>
      <c r="N468" s="511">
        <v>2.34</v>
      </c>
      <c r="O468" s="656">
        <v>1.83</v>
      </c>
      <c r="P468" s="656">
        <v>1.47</v>
      </c>
      <c r="Q468" s="656">
        <v>1.25</v>
      </c>
      <c r="R468" s="656">
        <v>1.05</v>
      </c>
      <c r="S468" s="656">
        <v>0.91</v>
      </c>
      <c r="T468" s="656">
        <v>0.57999999999999996</v>
      </c>
      <c r="U468" s="652">
        <v>0.44</v>
      </c>
      <c r="V468" s="652">
        <v>0.44</v>
      </c>
      <c r="W468" s="652">
        <v>0.44</v>
      </c>
      <c r="X468" s="656">
        <v>0.88</v>
      </c>
      <c r="Y468" s="653">
        <f t="shared" si="173"/>
        <v>60.519999999999989</v>
      </c>
      <c r="Z468" s="1019">
        <f t="shared" si="172"/>
        <v>9.9195710455763919</v>
      </c>
      <c r="AA468" s="669">
        <f t="shared" si="176"/>
        <v>10.192023633677994</v>
      </c>
      <c r="AB468" s="669">
        <f t="shared" si="177"/>
        <v>10.081300813008109</v>
      </c>
      <c r="AC468" s="669">
        <f t="shared" si="178"/>
        <v>12.021857923497258</v>
      </c>
      <c r="AD468" s="669">
        <f t="shared" si="179"/>
        <v>14.853556485355647</v>
      </c>
      <c r="AE468" s="669">
        <f t="shared" si="180"/>
        <v>15.180722891566267</v>
      </c>
      <c r="AF468" s="669">
        <f t="shared" si="181"/>
        <v>27.692307692307704</v>
      </c>
      <c r="AG468" s="669">
        <f t="shared" si="182"/>
        <v>23.106060606060595</v>
      </c>
      <c r="AH468" s="669">
        <f t="shared" si="183"/>
        <v>12.820512820512842</v>
      </c>
      <c r="AI468" s="669">
        <f t="shared" si="184"/>
        <v>27.868852459016381</v>
      </c>
      <c r="AJ468" s="669">
        <f t="shared" si="185"/>
        <v>24.489795918367353</v>
      </c>
      <c r="AK468" s="669">
        <f t="shared" si="186"/>
        <v>17.599999999999994</v>
      </c>
      <c r="AL468" s="669">
        <f t="shared" si="187"/>
        <v>19.047619047619047</v>
      </c>
      <c r="AM468" s="669">
        <f t="shared" si="188"/>
        <v>15.384615384615397</v>
      </c>
      <c r="AN468" s="669">
        <f t="shared" si="189"/>
        <v>56.896551724137943</v>
      </c>
      <c r="AO468" s="669">
        <f t="shared" si="190"/>
        <v>31.818181818181813</v>
      </c>
      <c r="AP468" s="669">
        <f t="shared" si="191"/>
        <v>0</v>
      </c>
      <c r="AQ468" s="669">
        <f t="shared" si="192"/>
        <v>0</v>
      </c>
      <c r="AR468" s="669">
        <f t="shared" si="193"/>
        <v>-50</v>
      </c>
      <c r="AS468" s="670">
        <f t="shared" si="174"/>
        <v>14.682817382289512</v>
      </c>
      <c r="AT468" s="671">
        <f t="shared" si="175"/>
        <v>20.14366873884606</v>
      </c>
    </row>
    <row r="469" spans="1:46" ht="11.25" customHeight="1" x14ac:dyDescent="0.2">
      <c r="A469" s="480" t="s">
        <v>1421</v>
      </c>
      <c r="B469" s="914" t="s">
        <v>1422</v>
      </c>
      <c r="C469" s="497">
        <v>1.32</v>
      </c>
      <c r="D469" s="522">
        <v>1.1599999999999999</v>
      </c>
      <c r="E469" s="487">
        <v>1</v>
      </c>
      <c r="F469" s="487">
        <v>0.8</v>
      </c>
      <c r="G469" s="487">
        <v>0.64</v>
      </c>
      <c r="H469" s="487">
        <v>0.48</v>
      </c>
      <c r="I469" s="488"/>
      <c r="J469" s="487">
        <v>0.32</v>
      </c>
      <c r="K469" s="485">
        <v>0.2</v>
      </c>
      <c r="L469" s="488"/>
      <c r="M469" s="538">
        <v>0.04</v>
      </c>
      <c r="N469" s="538">
        <v>0.24</v>
      </c>
      <c r="O469" s="493">
        <v>1.66</v>
      </c>
      <c r="P469" s="493">
        <v>1.58</v>
      </c>
      <c r="Q469" s="493">
        <v>1.52</v>
      </c>
      <c r="R469" s="493">
        <v>1.46</v>
      </c>
      <c r="S469" s="493">
        <v>1.4</v>
      </c>
      <c r="T469" s="493">
        <v>1.34</v>
      </c>
      <c r="U469" s="493">
        <v>1.28</v>
      </c>
      <c r="V469" s="493">
        <v>1.22</v>
      </c>
      <c r="W469" s="493">
        <v>1.1599999999999999</v>
      </c>
      <c r="X469" s="493">
        <v>1.1000000000000001</v>
      </c>
      <c r="Y469" s="653">
        <f t="shared" si="173"/>
        <v>19.920000000000002</v>
      </c>
      <c r="Z469" s="1019">
        <f t="shared" si="172"/>
        <v>13.793103448275868</v>
      </c>
      <c r="AA469" s="669">
        <f t="shared" si="176"/>
        <v>15.999999999999993</v>
      </c>
      <c r="AB469" s="669">
        <f t="shared" si="177"/>
        <v>25</v>
      </c>
      <c r="AC469" s="669">
        <f t="shared" si="178"/>
        <v>25</v>
      </c>
      <c r="AD469" s="669">
        <f t="shared" si="179"/>
        <v>33.33333333333335</v>
      </c>
      <c r="AE469" s="669">
        <f t="shared" si="180"/>
        <v>50</v>
      </c>
      <c r="AF469" s="669">
        <f t="shared" si="181"/>
        <v>59.999999999999986</v>
      </c>
      <c r="AG469" s="669">
        <f t="shared" si="182"/>
        <v>400</v>
      </c>
      <c r="AH469" s="669">
        <f t="shared" si="183"/>
        <v>-83.333333333333329</v>
      </c>
      <c r="AI469" s="669">
        <f t="shared" si="184"/>
        <v>-85.542168674698786</v>
      </c>
      <c r="AJ469" s="669">
        <f t="shared" si="185"/>
        <v>5.0632911392404889</v>
      </c>
      <c r="AK469" s="669">
        <f t="shared" si="186"/>
        <v>3.9473684210526327</v>
      </c>
      <c r="AL469" s="669">
        <f t="shared" si="187"/>
        <v>4.1095890410958846</v>
      </c>
      <c r="AM469" s="669">
        <f t="shared" si="188"/>
        <v>4.2857142857142927</v>
      </c>
      <c r="AN469" s="669">
        <f t="shared" si="189"/>
        <v>4.4776119402984982</v>
      </c>
      <c r="AO469" s="669">
        <f t="shared" si="190"/>
        <v>4.6875</v>
      </c>
      <c r="AP469" s="669">
        <f t="shared" si="191"/>
        <v>4.9180327868852514</v>
      </c>
      <c r="AQ469" s="669">
        <f t="shared" si="192"/>
        <v>5.1724137931034475</v>
      </c>
      <c r="AR469" s="669">
        <f t="shared" si="193"/>
        <v>5.4545454545454453</v>
      </c>
      <c r="AS469" s="670">
        <f t="shared" si="174"/>
        <v>26.12457903344805</v>
      </c>
      <c r="AT469" s="671">
        <f t="shared" si="175"/>
        <v>97.297104633656801</v>
      </c>
    </row>
    <row r="470" spans="1:46" ht="11.25" customHeight="1" x14ac:dyDescent="0.2">
      <c r="A470" s="501" t="s">
        <v>667</v>
      </c>
      <c r="B470" s="650" t="s">
        <v>668</v>
      </c>
      <c r="C470" s="497">
        <v>1.22</v>
      </c>
      <c r="D470" s="655">
        <v>1.18</v>
      </c>
      <c r="E470" s="498">
        <v>1.1399999999999999</v>
      </c>
      <c r="F470" s="498">
        <v>1.1000000000000001</v>
      </c>
      <c r="G470" s="498">
        <v>1.06</v>
      </c>
      <c r="H470" s="498">
        <v>0.49</v>
      </c>
      <c r="I470" s="499"/>
      <c r="J470" s="498">
        <v>0.41</v>
      </c>
      <c r="K470" s="496">
        <v>0.35</v>
      </c>
      <c r="L470" s="499"/>
      <c r="M470" s="511">
        <v>0.33</v>
      </c>
      <c r="N470" s="511">
        <v>0.31</v>
      </c>
      <c r="O470" s="656">
        <v>0.28999999999999998</v>
      </c>
      <c r="P470" s="656">
        <v>0.27</v>
      </c>
      <c r="Q470" s="656">
        <v>0.25</v>
      </c>
      <c r="R470" s="656">
        <v>0.23</v>
      </c>
      <c r="S470" s="656">
        <v>0.21</v>
      </c>
      <c r="T470" s="656">
        <v>0.17</v>
      </c>
      <c r="U470" s="652">
        <v>0.14000000000000001</v>
      </c>
      <c r="V470" s="652">
        <v>0.14000000000000001</v>
      </c>
      <c r="W470" s="656">
        <v>0.14000000000000001</v>
      </c>
      <c r="X470" s="656">
        <v>0.13</v>
      </c>
      <c r="Y470" s="653">
        <f t="shared" si="173"/>
        <v>9.5600000000000041</v>
      </c>
      <c r="Z470" s="1019">
        <f t="shared" si="172"/>
        <v>3.3898305084745894</v>
      </c>
      <c r="AA470" s="669">
        <f t="shared" si="176"/>
        <v>3.5087719298245723</v>
      </c>
      <c r="AB470" s="669">
        <f t="shared" si="177"/>
        <v>3.6363636363636154</v>
      </c>
      <c r="AC470" s="669">
        <f t="shared" si="178"/>
        <v>3.7735849056603765</v>
      </c>
      <c r="AD470" s="669">
        <f t="shared" si="179"/>
        <v>116.32653061224491</v>
      </c>
      <c r="AE470" s="669">
        <f t="shared" si="180"/>
        <v>19.512195121951216</v>
      </c>
      <c r="AF470" s="669">
        <f t="shared" si="181"/>
        <v>17.142857142857149</v>
      </c>
      <c r="AG470" s="669">
        <f t="shared" si="182"/>
        <v>6.0606060606060552</v>
      </c>
      <c r="AH470" s="669">
        <f t="shared" si="183"/>
        <v>6.4516129032258229</v>
      </c>
      <c r="AI470" s="669">
        <f t="shared" si="184"/>
        <v>6.8965517241379448</v>
      </c>
      <c r="AJ470" s="669">
        <f t="shared" si="185"/>
        <v>7.4074074074073959</v>
      </c>
      <c r="AK470" s="669">
        <f t="shared" si="186"/>
        <v>8.0000000000000071</v>
      </c>
      <c r="AL470" s="669">
        <f t="shared" si="187"/>
        <v>8.6956521739130377</v>
      </c>
      <c r="AM470" s="669">
        <f t="shared" si="188"/>
        <v>9.5238095238095344</v>
      </c>
      <c r="AN470" s="669">
        <f t="shared" si="189"/>
        <v>23.529411764705866</v>
      </c>
      <c r="AO470" s="669">
        <f t="shared" si="190"/>
        <v>21.42857142857142</v>
      </c>
      <c r="AP470" s="669">
        <f t="shared" si="191"/>
        <v>0</v>
      </c>
      <c r="AQ470" s="669">
        <f t="shared" si="192"/>
        <v>0</v>
      </c>
      <c r="AR470" s="669">
        <f t="shared" si="193"/>
        <v>7.6923076923077094</v>
      </c>
      <c r="AS470" s="670">
        <f t="shared" si="174"/>
        <v>14.367161291371644</v>
      </c>
      <c r="AT470" s="671">
        <f t="shared" si="175"/>
        <v>25.624349931594395</v>
      </c>
    </row>
    <row r="471" spans="1:46" ht="11.25" customHeight="1" x14ac:dyDescent="0.2">
      <c r="A471" s="501" t="s">
        <v>407</v>
      </c>
      <c r="B471" s="650" t="s">
        <v>408</v>
      </c>
      <c r="C471" s="497">
        <v>1.34</v>
      </c>
      <c r="D471" s="655">
        <v>1.26</v>
      </c>
      <c r="E471" s="498">
        <v>1.175</v>
      </c>
      <c r="F471" s="498">
        <v>1.1000000000000001</v>
      </c>
      <c r="G471" s="498">
        <v>1.02</v>
      </c>
      <c r="H471" s="498">
        <v>0.94</v>
      </c>
      <c r="I471" s="499"/>
      <c r="J471" s="498">
        <v>0.9</v>
      </c>
      <c r="K471" s="496">
        <v>0.85</v>
      </c>
      <c r="L471" s="499"/>
      <c r="M471" s="511">
        <v>0.79</v>
      </c>
      <c r="N471" s="511">
        <v>0.75</v>
      </c>
      <c r="O471" s="656">
        <v>0.7</v>
      </c>
      <c r="P471" s="656">
        <v>0.63500000000000001</v>
      </c>
      <c r="Q471" s="656">
        <v>0.57499999999999996</v>
      </c>
      <c r="R471" s="652">
        <v>0.52500000000000002</v>
      </c>
      <c r="S471" s="656">
        <v>0.50624999999999998</v>
      </c>
      <c r="T471" s="652">
        <v>0.5</v>
      </c>
      <c r="U471" s="652">
        <v>1</v>
      </c>
      <c r="V471" s="652">
        <v>1</v>
      </c>
      <c r="W471" s="652">
        <v>1</v>
      </c>
      <c r="X471" s="652">
        <v>1</v>
      </c>
      <c r="Y471" s="653">
        <f t="shared" si="173"/>
        <v>17.566249999999997</v>
      </c>
      <c r="Z471" s="1019">
        <f t="shared" si="172"/>
        <v>6.3492063492063489</v>
      </c>
      <c r="AA471" s="669">
        <f t="shared" si="176"/>
        <v>7.2340425531914887</v>
      </c>
      <c r="AB471" s="669">
        <f t="shared" si="177"/>
        <v>6.8181818181818121</v>
      </c>
      <c r="AC471" s="669">
        <f t="shared" si="178"/>
        <v>7.8431372549019773</v>
      </c>
      <c r="AD471" s="669">
        <f t="shared" si="179"/>
        <v>8.5106382978723527</v>
      </c>
      <c r="AE471" s="669">
        <f t="shared" si="180"/>
        <v>4.4444444444444287</v>
      </c>
      <c r="AF471" s="669">
        <f t="shared" si="181"/>
        <v>5.8823529411764719</v>
      </c>
      <c r="AG471" s="669">
        <f t="shared" si="182"/>
        <v>7.5949367088607556</v>
      </c>
      <c r="AH471" s="669">
        <f t="shared" si="183"/>
        <v>5.3333333333333455</v>
      </c>
      <c r="AI471" s="669">
        <f t="shared" si="184"/>
        <v>7.1428571428571397</v>
      </c>
      <c r="AJ471" s="669">
        <f t="shared" si="185"/>
        <v>10.236220472440927</v>
      </c>
      <c r="AK471" s="669">
        <f t="shared" si="186"/>
        <v>10.434782608695659</v>
      </c>
      <c r="AL471" s="669">
        <f t="shared" si="187"/>
        <v>9.5238095238095113</v>
      </c>
      <c r="AM471" s="669">
        <f t="shared" si="188"/>
        <v>3.7037037037037202</v>
      </c>
      <c r="AN471" s="669">
        <f t="shared" si="189"/>
        <v>1.2499999999999956</v>
      </c>
      <c r="AO471" s="669">
        <f t="shared" si="190"/>
        <v>-50</v>
      </c>
      <c r="AP471" s="669">
        <f t="shared" si="191"/>
        <v>0</v>
      </c>
      <c r="AQ471" s="669">
        <f t="shared" si="192"/>
        <v>0</v>
      </c>
      <c r="AR471" s="669">
        <f t="shared" si="193"/>
        <v>0</v>
      </c>
      <c r="AS471" s="670">
        <f t="shared" si="174"/>
        <v>2.7527182711934706</v>
      </c>
      <c r="AT471" s="671">
        <f t="shared" si="175"/>
        <v>13.208280879229495</v>
      </c>
    </row>
    <row r="472" spans="1:46" ht="11.25" customHeight="1" x14ac:dyDescent="0.2">
      <c r="A472" s="480" t="s">
        <v>1450</v>
      </c>
      <c r="B472" s="914" t="s">
        <v>1451</v>
      </c>
      <c r="C472" s="497">
        <v>0.47</v>
      </c>
      <c r="D472" s="655">
        <v>0.41</v>
      </c>
      <c r="E472" s="498">
        <v>0.36</v>
      </c>
      <c r="F472" s="498">
        <v>0.32</v>
      </c>
      <c r="G472" s="498">
        <v>0.17</v>
      </c>
      <c r="H472" s="498">
        <v>0.03</v>
      </c>
      <c r="I472" s="499"/>
      <c r="J472" s="502">
        <v>0</v>
      </c>
      <c r="K472" s="654">
        <v>0</v>
      </c>
      <c r="L472" s="499"/>
      <c r="M472" s="651">
        <v>0</v>
      </c>
      <c r="N472" s="651">
        <v>0</v>
      </c>
      <c r="O472" s="652">
        <v>0</v>
      </c>
      <c r="P472" s="652">
        <v>0</v>
      </c>
      <c r="Q472" s="652">
        <v>0</v>
      </c>
      <c r="R472" s="656">
        <v>0.4</v>
      </c>
      <c r="S472" s="656">
        <v>0.28000000000000003</v>
      </c>
      <c r="T472" s="656">
        <v>0.25</v>
      </c>
      <c r="U472" s="652">
        <v>0</v>
      </c>
      <c r="V472" s="652">
        <v>0</v>
      </c>
      <c r="W472" s="652">
        <v>0</v>
      </c>
      <c r="X472" s="652">
        <v>0</v>
      </c>
      <c r="Y472" s="653">
        <f t="shared" si="173"/>
        <v>2.6899999999999995</v>
      </c>
      <c r="Z472" s="1019">
        <f t="shared" si="172"/>
        <v>14.634146341463406</v>
      </c>
      <c r="AA472" s="669">
        <f t="shared" si="176"/>
        <v>13.888888888888884</v>
      </c>
      <c r="AB472" s="669">
        <f t="shared" si="177"/>
        <v>12.5</v>
      </c>
      <c r="AC472" s="669">
        <f t="shared" si="178"/>
        <v>88.235294117647058</v>
      </c>
      <c r="AD472" s="669">
        <f t="shared" si="179"/>
        <v>466.66666666666669</v>
      </c>
      <c r="AE472" s="669" t="str">
        <f t="shared" si="180"/>
        <v>n/a</v>
      </c>
      <c r="AF472" s="669" t="str">
        <f t="shared" si="181"/>
        <v>n/a</v>
      </c>
      <c r="AG472" s="669" t="str">
        <f t="shared" si="182"/>
        <v>n/a</v>
      </c>
      <c r="AH472" s="669" t="str">
        <f t="shared" si="183"/>
        <v>n/a</v>
      </c>
      <c r="AI472" s="669" t="str">
        <f t="shared" si="184"/>
        <v>n/a</v>
      </c>
      <c r="AJ472" s="669" t="str">
        <f t="shared" si="185"/>
        <v>n/a</v>
      </c>
      <c r="AK472" s="669" t="str">
        <f t="shared" si="186"/>
        <v>n/a</v>
      </c>
      <c r="AL472" s="669">
        <f t="shared" si="187"/>
        <v>-100</v>
      </c>
      <c r="AM472" s="669">
        <f t="shared" si="188"/>
        <v>42.857142857142861</v>
      </c>
      <c r="AN472" s="669">
        <f t="shared" si="189"/>
        <v>12.000000000000011</v>
      </c>
      <c r="AO472" s="669" t="str">
        <f t="shared" si="190"/>
        <v>n/a</v>
      </c>
      <c r="AP472" s="669" t="str">
        <f t="shared" si="191"/>
        <v>n/a</v>
      </c>
      <c r="AQ472" s="669" t="str">
        <f t="shared" si="192"/>
        <v>n/a</v>
      </c>
      <c r="AR472" s="669" t="str">
        <f t="shared" si="193"/>
        <v>n/a</v>
      </c>
      <c r="AS472" s="670">
        <f t="shared" si="174"/>
        <v>68.847767358976114</v>
      </c>
      <c r="AT472" s="671">
        <f t="shared" si="175"/>
        <v>169.10992558133333</v>
      </c>
    </row>
    <row r="473" spans="1:46" ht="11.25" customHeight="1" x14ac:dyDescent="0.2">
      <c r="A473" s="484" t="s">
        <v>4289</v>
      </c>
      <c r="B473" s="24" t="s">
        <v>3866</v>
      </c>
      <c r="C473" s="497">
        <v>0.68759999999999999</v>
      </c>
      <c r="D473" s="631">
        <v>0.6341</v>
      </c>
      <c r="E473" s="41">
        <v>0.56789999999999996</v>
      </c>
      <c r="F473" s="41">
        <v>0.53</v>
      </c>
      <c r="G473" s="41">
        <v>0.2671</v>
      </c>
      <c r="H473" s="41">
        <v>0.23</v>
      </c>
      <c r="I473" s="913"/>
      <c r="J473" s="41">
        <v>0.84</v>
      </c>
      <c r="K473" s="654">
        <v>0</v>
      </c>
      <c r="L473" s="987"/>
      <c r="M473" s="651">
        <v>0</v>
      </c>
      <c r="N473" s="651">
        <v>0</v>
      </c>
      <c r="O473" s="652">
        <v>0</v>
      </c>
      <c r="P473" s="652">
        <v>0</v>
      </c>
      <c r="Q473" s="652">
        <v>0</v>
      </c>
      <c r="R473" s="652">
        <v>0</v>
      </c>
      <c r="S473" s="652">
        <v>0</v>
      </c>
      <c r="T473" s="652">
        <v>0</v>
      </c>
      <c r="U473" s="652">
        <v>0</v>
      </c>
      <c r="V473" s="652">
        <v>0</v>
      </c>
      <c r="W473" s="652">
        <v>0</v>
      </c>
      <c r="X473" s="652">
        <v>0</v>
      </c>
      <c r="Y473" s="653">
        <f t="shared" si="173"/>
        <v>3.7566999999999999</v>
      </c>
      <c r="Z473" s="1019">
        <f t="shared" si="172"/>
        <v>8.43715502286706</v>
      </c>
      <c r="AA473" s="669">
        <f t="shared" si="176"/>
        <v>11.656981863004056</v>
      </c>
      <c r="AB473" s="669">
        <f t="shared" si="177"/>
        <v>7.1509433962263946</v>
      </c>
      <c r="AC473" s="669">
        <f t="shared" si="178"/>
        <v>98.427555222763004</v>
      </c>
      <c r="AD473" s="669">
        <f t="shared" si="179"/>
        <v>16.130434782608695</v>
      </c>
      <c r="AE473" s="669">
        <f t="shared" si="180"/>
        <v>-72.61904761904762</v>
      </c>
      <c r="AF473" s="669" t="str">
        <f t="shared" si="181"/>
        <v>n/a</v>
      </c>
      <c r="AG473" s="669" t="str">
        <f t="shared" si="182"/>
        <v>n/a</v>
      </c>
      <c r="AH473" s="669" t="str">
        <f t="shared" si="183"/>
        <v>n/a</v>
      </c>
      <c r="AI473" s="669" t="str">
        <f t="shared" si="184"/>
        <v>n/a</v>
      </c>
      <c r="AJ473" s="669" t="str">
        <f t="shared" si="185"/>
        <v>n/a</v>
      </c>
      <c r="AK473" s="669" t="str">
        <f t="shared" si="186"/>
        <v>n/a</v>
      </c>
      <c r="AL473" s="669" t="str">
        <f t="shared" si="187"/>
        <v>n/a</v>
      </c>
      <c r="AM473" s="669" t="str">
        <f t="shared" si="188"/>
        <v>n/a</v>
      </c>
      <c r="AN473" s="669" t="str">
        <f t="shared" si="189"/>
        <v>n/a</v>
      </c>
      <c r="AO473" s="669" t="str">
        <f t="shared" si="190"/>
        <v>n/a</v>
      </c>
      <c r="AP473" s="669" t="str">
        <f t="shared" si="191"/>
        <v>n/a</v>
      </c>
      <c r="AQ473" s="669" t="str">
        <f t="shared" si="192"/>
        <v>n/a</v>
      </c>
      <c r="AR473" s="669" t="str">
        <f t="shared" si="193"/>
        <v>n/a</v>
      </c>
      <c r="AS473" s="670">
        <f t="shared" si="174"/>
        <v>11.530670444736932</v>
      </c>
      <c r="AT473" s="671">
        <f t="shared" si="175"/>
        <v>54.188872045029889</v>
      </c>
    </row>
    <row r="474" spans="1:46" ht="11.25" customHeight="1" x14ac:dyDescent="0.2">
      <c r="A474" s="501" t="s">
        <v>1427</v>
      </c>
      <c r="B474" s="650" t="s">
        <v>1428</v>
      </c>
      <c r="C474" s="497">
        <v>1.35</v>
      </c>
      <c r="D474" s="653">
        <v>1.1600000000000001</v>
      </c>
      <c r="E474" s="498">
        <v>0.97</v>
      </c>
      <c r="F474" s="498">
        <v>0.74</v>
      </c>
      <c r="G474" s="502">
        <v>0.64</v>
      </c>
      <c r="H474" s="498">
        <v>0.62</v>
      </c>
      <c r="I474" s="499"/>
      <c r="J474" s="502">
        <v>0.6</v>
      </c>
      <c r="K474" s="654">
        <v>0.6</v>
      </c>
      <c r="L474" s="499"/>
      <c r="M474" s="651">
        <v>0.6</v>
      </c>
      <c r="N474" s="651">
        <v>0.6</v>
      </c>
      <c r="O474" s="652">
        <v>0.6</v>
      </c>
      <c r="P474" s="652">
        <v>0.6</v>
      </c>
      <c r="Q474" s="656">
        <v>0.6</v>
      </c>
      <c r="R474" s="652">
        <v>0.56000000000000005</v>
      </c>
      <c r="S474" s="652">
        <v>0.56000000000000005</v>
      </c>
      <c r="T474" s="656">
        <v>0.56000000000000005</v>
      </c>
      <c r="U474" s="656">
        <v>0.5</v>
      </c>
      <c r="V474" s="656">
        <v>0.47</v>
      </c>
      <c r="W474" s="652">
        <v>0.44</v>
      </c>
      <c r="X474" s="656">
        <v>0.44</v>
      </c>
      <c r="Y474" s="653">
        <f t="shared" si="173"/>
        <v>13.209999999999999</v>
      </c>
      <c r="Z474" s="1019">
        <f t="shared" si="172"/>
        <v>16.37931034482758</v>
      </c>
      <c r="AA474" s="669">
        <f t="shared" si="176"/>
        <v>19.587628865979401</v>
      </c>
      <c r="AB474" s="669">
        <f t="shared" si="177"/>
        <v>31.081081081081074</v>
      </c>
      <c r="AC474" s="669">
        <f t="shared" si="178"/>
        <v>15.625</v>
      </c>
      <c r="AD474" s="669">
        <f t="shared" si="179"/>
        <v>3.2258064516129004</v>
      </c>
      <c r="AE474" s="669">
        <f t="shared" si="180"/>
        <v>3.3333333333333437</v>
      </c>
      <c r="AF474" s="669">
        <f t="shared" si="181"/>
        <v>0</v>
      </c>
      <c r="AG474" s="669">
        <f t="shared" si="182"/>
        <v>0</v>
      </c>
      <c r="AH474" s="669">
        <f t="shared" si="183"/>
        <v>0</v>
      </c>
      <c r="AI474" s="669">
        <f t="shared" si="184"/>
        <v>0</v>
      </c>
      <c r="AJ474" s="669">
        <f t="shared" si="185"/>
        <v>0</v>
      </c>
      <c r="AK474" s="669">
        <f t="shared" si="186"/>
        <v>0</v>
      </c>
      <c r="AL474" s="669">
        <f t="shared" si="187"/>
        <v>7.1428571428571397</v>
      </c>
      <c r="AM474" s="669">
        <f t="shared" si="188"/>
        <v>0</v>
      </c>
      <c r="AN474" s="669">
        <f t="shared" si="189"/>
        <v>0</v>
      </c>
      <c r="AO474" s="669">
        <f t="shared" si="190"/>
        <v>12.000000000000011</v>
      </c>
      <c r="AP474" s="669">
        <f t="shared" si="191"/>
        <v>6.3829787234042534</v>
      </c>
      <c r="AQ474" s="669">
        <f t="shared" si="192"/>
        <v>6.8181818181818121</v>
      </c>
      <c r="AR474" s="669">
        <f t="shared" si="193"/>
        <v>0</v>
      </c>
      <c r="AS474" s="670">
        <f t="shared" si="174"/>
        <v>6.3987461979619749</v>
      </c>
      <c r="AT474" s="671">
        <f t="shared" si="175"/>
        <v>8.7811777878292929</v>
      </c>
    </row>
    <row r="475" spans="1:46" ht="11.25" customHeight="1" x14ac:dyDescent="0.2">
      <c r="A475" s="500" t="s">
        <v>271</v>
      </c>
      <c r="B475" s="650" t="s">
        <v>272</v>
      </c>
      <c r="C475" s="497">
        <v>1.78</v>
      </c>
      <c r="D475" s="653">
        <v>1.52</v>
      </c>
      <c r="E475" s="498">
        <v>1.26</v>
      </c>
      <c r="F475" s="498">
        <v>1.02</v>
      </c>
      <c r="G475" s="498">
        <v>0.82</v>
      </c>
      <c r="H475" s="498">
        <v>0.68</v>
      </c>
      <c r="I475" s="499"/>
      <c r="J475" s="498">
        <v>0.6</v>
      </c>
      <c r="K475" s="496">
        <v>0.5</v>
      </c>
      <c r="L475" s="499"/>
      <c r="M475" s="511">
        <v>0.4</v>
      </c>
      <c r="N475" s="511">
        <v>0.35</v>
      </c>
      <c r="O475" s="656">
        <v>0.33</v>
      </c>
      <c r="P475" s="656">
        <v>0.26</v>
      </c>
      <c r="Q475" s="656">
        <v>0.16</v>
      </c>
      <c r="R475" s="656">
        <v>0.1</v>
      </c>
      <c r="S475" s="656">
        <v>7.0000000000000007E-2</v>
      </c>
      <c r="T475" s="656">
        <v>5.2499999999999998E-2</v>
      </c>
      <c r="U475" s="656">
        <v>0.04</v>
      </c>
      <c r="V475" s="656">
        <v>3.7499999999999999E-2</v>
      </c>
      <c r="W475" s="656">
        <v>3.5000000000000003E-2</v>
      </c>
      <c r="X475" s="656">
        <v>0.03</v>
      </c>
      <c r="Y475" s="653">
        <f t="shared" si="173"/>
        <v>10.044999999999998</v>
      </c>
      <c r="Z475" s="1019">
        <f t="shared" si="172"/>
        <v>17.105263157894733</v>
      </c>
      <c r="AA475" s="669">
        <f t="shared" si="176"/>
        <v>20.634920634920629</v>
      </c>
      <c r="AB475" s="669">
        <f t="shared" si="177"/>
        <v>23.529411764705888</v>
      </c>
      <c r="AC475" s="669">
        <f t="shared" si="178"/>
        <v>24.390243902439025</v>
      </c>
      <c r="AD475" s="669">
        <f t="shared" si="179"/>
        <v>20.588235294117641</v>
      </c>
      <c r="AE475" s="669">
        <f t="shared" si="180"/>
        <v>13.333333333333353</v>
      </c>
      <c r="AF475" s="669">
        <f t="shared" si="181"/>
        <v>19.999999999999996</v>
      </c>
      <c r="AG475" s="669">
        <f t="shared" si="182"/>
        <v>25</v>
      </c>
      <c r="AH475" s="669">
        <f t="shared" si="183"/>
        <v>14.285714285714302</v>
      </c>
      <c r="AI475" s="669">
        <f t="shared" si="184"/>
        <v>6.0606060606060552</v>
      </c>
      <c r="AJ475" s="669">
        <f t="shared" si="185"/>
        <v>26.923076923076916</v>
      </c>
      <c r="AK475" s="669">
        <f t="shared" si="186"/>
        <v>62.5</v>
      </c>
      <c r="AL475" s="669">
        <f t="shared" si="187"/>
        <v>59.999999999999986</v>
      </c>
      <c r="AM475" s="669">
        <f t="shared" si="188"/>
        <v>42.857142857142861</v>
      </c>
      <c r="AN475" s="669">
        <f t="shared" si="189"/>
        <v>33.33333333333335</v>
      </c>
      <c r="AO475" s="669">
        <f t="shared" si="190"/>
        <v>31.25</v>
      </c>
      <c r="AP475" s="669">
        <f t="shared" si="191"/>
        <v>6.6666666666666652</v>
      </c>
      <c r="AQ475" s="669">
        <f t="shared" si="192"/>
        <v>7.1428571428571397</v>
      </c>
      <c r="AR475" s="669">
        <f t="shared" si="193"/>
        <v>16.666666666666675</v>
      </c>
      <c r="AS475" s="670">
        <f t="shared" si="174"/>
        <v>24.856182738077649</v>
      </c>
      <c r="AT475" s="671">
        <f t="shared" si="175"/>
        <v>15.854125649911168</v>
      </c>
    </row>
    <row r="476" spans="1:46" ht="11.25" customHeight="1" x14ac:dyDescent="0.2">
      <c r="A476" s="501" t="s">
        <v>1401</v>
      </c>
      <c r="B476" s="650" t="s">
        <v>1402</v>
      </c>
      <c r="C476" s="497">
        <v>3.2</v>
      </c>
      <c r="D476" s="653">
        <v>1.8</v>
      </c>
      <c r="E476" s="489">
        <v>1.2</v>
      </c>
      <c r="F476" s="487">
        <v>0.96</v>
      </c>
      <c r="G476" s="487">
        <v>0.36</v>
      </c>
      <c r="H476" s="487">
        <v>0</v>
      </c>
      <c r="I476" s="488"/>
      <c r="J476" s="489">
        <v>0</v>
      </c>
      <c r="K476" s="490">
        <v>0</v>
      </c>
      <c r="L476" s="488"/>
      <c r="M476" s="689">
        <v>0</v>
      </c>
      <c r="N476" s="689">
        <v>0</v>
      </c>
      <c r="O476" s="1101">
        <v>0</v>
      </c>
      <c r="P476" s="492">
        <v>0</v>
      </c>
      <c r="Q476" s="492">
        <v>0</v>
      </c>
      <c r="R476" s="492">
        <v>0</v>
      </c>
      <c r="S476" s="492">
        <v>0</v>
      </c>
      <c r="T476" s="492">
        <v>0</v>
      </c>
      <c r="U476" s="492">
        <v>0</v>
      </c>
      <c r="V476" s="492">
        <v>0</v>
      </c>
      <c r="W476" s="492">
        <v>0</v>
      </c>
      <c r="X476" s="492">
        <v>0</v>
      </c>
      <c r="Y476" s="653">
        <f t="shared" si="173"/>
        <v>7.5200000000000005</v>
      </c>
      <c r="Z476" s="1019">
        <f t="shared" si="172"/>
        <v>77.777777777777786</v>
      </c>
      <c r="AA476" s="669">
        <f t="shared" si="176"/>
        <v>50</v>
      </c>
      <c r="AB476" s="669">
        <f t="shared" si="177"/>
        <v>25</v>
      </c>
      <c r="AC476" s="669">
        <f t="shared" si="178"/>
        <v>166.66666666666666</v>
      </c>
      <c r="AD476" s="669" t="str">
        <f t="shared" si="179"/>
        <v>n/a</v>
      </c>
      <c r="AE476" s="669" t="str">
        <f t="shared" si="180"/>
        <v>n/a</v>
      </c>
      <c r="AF476" s="669" t="str">
        <f t="shared" si="181"/>
        <v>n/a</v>
      </c>
      <c r="AG476" s="669" t="str">
        <f t="shared" si="182"/>
        <v>n/a</v>
      </c>
      <c r="AH476" s="669" t="str">
        <f t="shared" si="183"/>
        <v>n/a</v>
      </c>
      <c r="AI476" s="669" t="str">
        <f t="shared" si="184"/>
        <v>n/a</v>
      </c>
      <c r="AJ476" s="669" t="str">
        <f t="shared" si="185"/>
        <v>n/a</v>
      </c>
      <c r="AK476" s="669" t="str">
        <f t="shared" si="186"/>
        <v>n/a</v>
      </c>
      <c r="AL476" s="669" t="str">
        <f t="shared" si="187"/>
        <v>n/a</v>
      </c>
      <c r="AM476" s="669" t="str">
        <f t="shared" si="188"/>
        <v>n/a</v>
      </c>
      <c r="AN476" s="669" t="str">
        <f t="shared" si="189"/>
        <v>n/a</v>
      </c>
      <c r="AO476" s="669" t="str">
        <f t="shared" si="190"/>
        <v>n/a</v>
      </c>
      <c r="AP476" s="669" t="str">
        <f t="shared" si="191"/>
        <v>n/a</v>
      </c>
      <c r="AQ476" s="669" t="str">
        <f t="shared" si="192"/>
        <v>n/a</v>
      </c>
      <c r="AR476" s="669" t="str">
        <f t="shared" si="193"/>
        <v>n/a</v>
      </c>
      <c r="AS476" s="670">
        <f t="shared" si="174"/>
        <v>79.861111111111114</v>
      </c>
      <c r="AT476" s="671">
        <f t="shared" si="175"/>
        <v>61.754816876154727</v>
      </c>
    </row>
    <row r="477" spans="1:46" ht="11.25" customHeight="1" x14ac:dyDescent="0.2">
      <c r="A477" s="657" t="s">
        <v>1417</v>
      </c>
      <c r="B477" s="507" t="s">
        <v>1418</v>
      </c>
      <c r="C477" s="523">
        <v>4</v>
      </c>
      <c r="D477" s="518">
        <v>3.95</v>
      </c>
      <c r="E477" s="498">
        <v>3.7</v>
      </c>
      <c r="F477" s="498">
        <v>3.2</v>
      </c>
      <c r="G477" s="498">
        <v>2.72</v>
      </c>
      <c r="H477" s="498">
        <v>2.02</v>
      </c>
      <c r="I477" s="499"/>
      <c r="J477" s="502">
        <v>1.8</v>
      </c>
      <c r="K477" s="654">
        <v>1.8</v>
      </c>
      <c r="L477" s="499"/>
      <c r="M477" s="651">
        <v>1.8</v>
      </c>
      <c r="N477" s="651">
        <v>2.1800000000000002</v>
      </c>
      <c r="O477" s="656">
        <v>2.5299999999999998</v>
      </c>
      <c r="P477" s="656">
        <v>2.4900000000000002</v>
      </c>
      <c r="Q477" s="656">
        <v>2.4649999999999999</v>
      </c>
      <c r="R477" s="656">
        <v>2.4300000000000002</v>
      </c>
      <c r="S477" s="656">
        <v>2.4125000000000001</v>
      </c>
      <c r="T477" s="656">
        <v>2.4024999999999999</v>
      </c>
      <c r="U477" s="656">
        <v>2.37</v>
      </c>
      <c r="V477" s="656">
        <v>2.33</v>
      </c>
      <c r="W477" s="656">
        <v>2.29</v>
      </c>
      <c r="X477" s="656">
        <v>2.25</v>
      </c>
      <c r="Y477" s="653">
        <f t="shared" si="173"/>
        <v>51.14</v>
      </c>
      <c r="Z477" s="1019">
        <f t="shared" si="172"/>
        <v>1.2658227848101111</v>
      </c>
      <c r="AA477" s="669">
        <f t="shared" si="176"/>
        <v>6.7567567567567544</v>
      </c>
      <c r="AB477" s="669">
        <f t="shared" si="177"/>
        <v>15.625</v>
      </c>
      <c r="AC477" s="669">
        <f t="shared" si="178"/>
        <v>17.647058823529417</v>
      </c>
      <c r="AD477" s="669">
        <f t="shared" si="179"/>
        <v>34.653465346534659</v>
      </c>
      <c r="AE477" s="669">
        <f t="shared" si="180"/>
        <v>12.222222222222223</v>
      </c>
      <c r="AF477" s="669">
        <f t="shared" si="181"/>
        <v>0</v>
      </c>
      <c r="AG477" s="669">
        <f t="shared" si="182"/>
        <v>0</v>
      </c>
      <c r="AH477" s="669">
        <f t="shared" si="183"/>
        <v>-17.431192660550465</v>
      </c>
      <c r="AI477" s="669">
        <f t="shared" si="184"/>
        <v>-13.833992094861646</v>
      </c>
      <c r="AJ477" s="669">
        <f t="shared" si="185"/>
        <v>1.6064257028112205</v>
      </c>
      <c r="AK477" s="669">
        <f t="shared" si="186"/>
        <v>1.0141987829614729</v>
      </c>
      <c r="AL477" s="669">
        <f t="shared" si="187"/>
        <v>1.4403292181069727</v>
      </c>
      <c r="AM477" s="669">
        <f t="shared" si="188"/>
        <v>0.72538860103628089</v>
      </c>
      <c r="AN477" s="669">
        <f t="shared" si="189"/>
        <v>0.41623309053071544</v>
      </c>
      <c r="AO477" s="669">
        <f t="shared" si="190"/>
        <v>1.371308016877637</v>
      </c>
      <c r="AP477" s="669">
        <f t="shared" si="191"/>
        <v>1.7167381974249052</v>
      </c>
      <c r="AQ477" s="669">
        <f t="shared" si="192"/>
        <v>1.7467248908296984</v>
      </c>
      <c r="AR477" s="669">
        <f t="shared" si="193"/>
        <v>1.7777777777777892</v>
      </c>
      <c r="AS477" s="670">
        <f t="shared" si="174"/>
        <v>3.6168560766735665</v>
      </c>
      <c r="AT477" s="671">
        <f t="shared" si="175"/>
        <v>11.098442503317855</v>
      </c>
    </row>
    <row r="478" spans="1:46" ht="11.25" customHeight="1" x14ac:dyDescent="0.2">
      <c r="A478" s="501" t="s">
        <v>661</v>
      </c>
      <c r="B478" s="650" t="s">
        <v>662</v>
      </c>
      <c r="C478" s="497">
        <v>0.63</v>
      </c>
      <c r="D478" s="653">
        <v>0.38</v>
      </c>
      <c r="E478" s="498">
        <v>0.34</v>
      </c>
      <c r="F478" s="498">
        <v>0.3</v>
      </c>
      <c r="G478" s="498">
        <v>0.26</v>
      </c>
      <c r="H478" s="498">
        <v>0.25</v>
      </c>
      <c r="I478" s="499" t="s">
        <v>90</v>
      </c>
      <c r="J478" s="498">
        <v>0.23</v>
      </c>
      <c r="K478" s="496">
        <v>0.21</v>
      </c>
      <c r="L478" s="499"/>
      <c r="M478" s="511">
        <v>0.19</v>
      </c>
      <c r="N478" s="511">
        <v>0.17</v>
      </c>
      <c r="O478" s="656">
        <v>0.155</v>
      </c>
      <c r="P478" s="656">
        <v>0.13500000000000001</v>
      </c>
      <c r="Q478" s="656">
        <v>0.11</v>
      </c>
      <c r="R478" s="656">
        <v>0.05</v>
      </c>
      <c r="S478" s="652">
        <v>0</v>
      </c>
      <c r="T478" s="652">
        <v>0</v>
      </c>
      <c r="U478" s="652">
        <v>0</v>
      </c>
      <c r="V478" s="652">
        <v>0</v>
      </c>
      <c r="W478" s="652">
        <v>0</v>
      </c>
      <c r="X478" s="652">
        <v>0</v>
      </c>
      <c r="Y478" s="653">
        <f t="shared" si="173"/>
        <v>3.4099999999999997</v>
      </c>
      <c r="Z478" s="1019">
        <f t="shared" si="172"/>
        <v>65.789473684210535</v>
      </c>
      <c r="AA478" s="669">
        <f t="shared" si="176"/>
        <v>11.764705882352944</v>
      </c>
      <c r="AB478" s="669">
        <f t="shared" si="177"/>
        <v>13.333333333333353</v>
      </c>
      <c r="AC478" s="669">
        <f t="shared" si="178"/>
        <v>15.384615384615374</v>
      </c>
      <c r="AD478" s="669">
        <f t="shared" si="179"/>
        <v>4.0000000000000036</v>
      </c>
      <c r="AE478" s="669">
        <f t="shared" si="180"/>
        <v>8.6956521739130377</v>
      </c>
      <c r="AF478" s="669">
        <f t="shared" si="181"/>
        <v>9.5238095238095344</v>
      </c>
      <c r="AG478" s="669">
        <f t="shared" si="182"/>
        <v>10.526315789473673</v>
      </c>
      <c r="AH478" s="669">
        <f t="shared" si="183"/>
        <v>11.764705882352944</v>
      </c>
      <c r="AI478" s="669">
        <f t="shared" si="184"/>
        <v>9.6774193548387224</v>
      </c>
      <c r="AJ478" s="669">
        <f t="shared" si="185"/>
        <v>14.814814814814813</v>
      </c>
      <c r="AK478" s="669">
        <f t="shared" si="186"/>
        <v>22.72727272727273</v>
      </c>
      <c r="AL478" s="669">
        <f t="shared" si="187"/>
        <v>119.99999999999997</v>
      </c>
      <c r="AM478" s="669" t="str">
        <f t="shared" si="188"/>
        <v>n/a</v>
      </c>
      <c r="AN478" s="669" t="str">
        <f t="shared" si="189"/>
        <v>n/a</v>
      </c>
      <c r="AO478" s="669" t="str">
        <f t="shared" si="190"/>
        <v>n/a</v>
      </c>
      <c r="AP478" s="669" t="str">
        <f t="shared" si="191"/>
        <v>n/a</v>
      </c>
      <c r="AQ478" s="669" t="str">
        <f t="shared" si="192"/>
        <v>n/a</v>
      </c>
      <c r="AR478" s="669" t="str">
        <f t="shared" si="193"/>
        <v>n/a</v>
      </c>
      <c r="AS478" s="670">
        <f t="shared" si="174"/>
        <v>24.461701426999049</v>
      </c>
      <c r="AT478" s="671">
        <f t="shared" si="175"/>
        <v>32.613191982522679</v>
      </c>
    </row>
    <row r="479" spans="1:46" ht="11.25" customHeight="1" x14ac:dyDescent="0.2">
      <c r="A479" s="500" t="s">
        <v>1407</v>
      </c>
      <c r="B479" s="650" t="s">
        <v>1408</v>
      </c>
      <c r="C479" s="497">
        <v>0.7</v>
      </c>
      <c r="D479" s="653">
        <v>0.61</v>
      </c>
      <c r="E479" s="498">
        <v>0.57999999999999996</v>
      </c>
      <c r="F479" s="498">
        <v>0.54</v>
      </c>
      <c r="G479" s="502">
        <v>0.48</v>
      </c>
      <c r="H479" s="498">
        <v>0.42</v>
      </c>
      <c r="I479" s="499"/>
      <c r="J479" s="498">
        <v>0.3</v>
      </c>
      <c r="K479" s="496">
        <v>0.2</v>
      </c>
      <c r="L479" s="499"/>
      <c r="M479" s="651">
        <v>0.15142</v>
      </c>
      <c r="N479" s="651">
        <v>0.16427</v>
      </c>
      <c r="O479" s="656">
        <v>0.20714000000000002</v>
      </c>
      <c r="P479" s="656">
        <v>0.14283999999999999</v>
      </c>
      <c r="Q479" s="652">
        <v>0</v>
      </c>
      <c r="R479" s="652">
        <v>0</v>
      </c>
      <c r="S479" s="652">
        <v>0</v>
      </c>
      <c r="T479" s="652">
        <v>0</v>
      </c>
      <c r="U479" s="652">
        <v>0</v>
      </c>
      <c r="V479" s="652">
        <v>0</v>
      </c>
      <c r="W479" s="652">
        <v>0</v>
      </c>
      <c r="X479" s="652">
        <v>0</v>
      </c>
      <c r="Y479" s="653">
        <f t="shared" si="173"/>
        <v>4.4956699999999996</v>
      </c>
      <c r="Z479" s="1019">
        <f t="shared" si="172"/>
        <v>14.754098360655732</v>
      </c>
      <c r="AA479" s="669">
        <f t="shared" si="176"/>
        <v>5.1724137931034475</v>
      </c>
      <c r="AB479" s="669">
        <f t="shared" si="177"/>
        <v>7.4074074074073959</v>
      </c>
      <c r="AC479" s="669">
        <f t="shared" si="178"/>
        <v>12.500000000000021</v>
      </c>
      <c r="AD479" s="669">
        <f t="shared" si="179"/>
        <v>14.285714285714279</v>
      </c>
      <c r="AE479" s="669">
        <f t="shared" si="180"/>
        <v>39.999999999999993</v>
      </c>
      <c r="AF479" s="669">
        <f t="shared" si="181"/>
        <v>49.999999999999979</v>
      </c>
      <c r="AG479" s="669">
        <f t="shared" si="182"/>
        <v>32.082948091401398</v>
      </c>
      <c r="AH479" s="669">
        <f t="shared" si="183"/>
        <v>-7.8224873683569784</v>
      </c>
      <c r="AI479" s="669">
        <f t="shared" si="184"/>
        <v>-20.696147533069432</v>
      </c>
      <c r="AJ479" s="669">
        <f t="shared" si="185"/>
        <v>45.015401848221813</v>
      </c>
      <c r="AK479" s="669" t="str">
        <f t="shared" si="186"/>
        <v>n/a</v>
      </c>
      <c r="AL479" s="669" t="str">
        <f t="shared" si="187"/>
        <v>n/a</v>
      </c>
      <c r="AM479" s="669" t="str">
        <f t="shared" si="188"/>
        <v>n/a</v>
      </c>
      <c r="AN479" s="669" t="str">
        <f t="shared" si="189"/>
        <v>n/a</v>
      </c>
      <c r="AO479" s="669" t="str">
        <f t="shared" si="190"/>
        <v>n/a</v>
      </c>
      <c r="AP479" s="669" t="str">
        <f t="shared" si="191"/>
        <v>n/a</v>
      </c>
      <c r="AQ479" s="669" t="str">
        <f t="shared" si="192"/>
        <v>n/a</v>
      </c>
      <c r="AR479" s="669" t="str">
        <f t="shared" si="193"/>
        <v>n/a</v>
      </c>
      <c r="AS479" s="670">
        <f t="shared" si="174"/>
        <v>17.518122625916149</v>
      </c>
      <c r="AT479" s="671">
        <f t="shared" si="175"/>
        <v>22.20164761783121</v>
      </c>
    </row>
    <row r="480" spans="1:46" ht="11.25" customHeight="1" x14ac:dyDescent="0.2">
      <c r="A480" s="501" t="s">
        <v>1678</v>
      </c>
      <c r="B480" s="650" t="s">
        <v>1679</v>
      </c>
      <c r="C480" s="497">
        <v>0.56999999999999995</v>
      </c>
      <c r="D480" s="653">
        <v>0.47499999999999998</v>
      </c>
      <c r="E480" s="498">
        <v>0.375</v>
      </c>
      <c r="F480" s="498">
        <v>0.28499999999999998</v>
      </c>
      <c r="G480" s="498">
        <v>0.22</v>
      </c>
      <c r="H480" s="498">
        <v>0.13</v>
      </c>
      <c r="I480" s="499"/>
      <c r="J480" s="498">
        <v>3.5000000000000003E-2</v>
      </c>
      <c r="K480" s="654">
        <v>0.02</v>
      </c>
      <c r="L480" s="499"/>
      <c r="M480" s="651">
        <v>0.02</v>
      </c>
      <c r="N480" s="651">
        <v>0.02</v>
      </c>
      <c r="O480" s="652">
        <v>0.02</v>
      </c>
      <c r="P480" s="652">
        <v>0.02</v>
      </c>
      <c r="Q480" s="652">
        <v>0.02</v>
      </c>
      <c r="R480" s="652">
        <v>0.02</v>
      </c>
      <c r="S480" s="652">
        <v>0.02</v>
      </c>
      <c r="T480" s="652">
        <v>0.02</v>
      </c>
      <c r="U480" s="652">
        <v>0.02</v>
      </c>
      <c r="V480" s="656">
        <v>0.02</v>
      </c>
      <c r="W480" s="656">
        <v>1.6E-2</v>
      </c>
      <c r="X480" s="656">
        <v>1.512E-2</v>
      </c>
      <c r="Y480" s="653">
        <f t="shared" si="173"/>
        <v>2.3411200000000001</v>
      </c>
      <c r="Z480" s="1019">
        <f t="shared" si="172"/>
        <v>19.999999999999996</v>
      </c>
      <c r="AA480" s="669">
        <f t="shared" si="176"/>
        <v>26.666666666666661</v>
      </c>
      <c r="AB480" s="669">
        <f t="shared" si="177"/>
        <v>31.578947368421062</v>
      </c>
      <c r="AC480" s="669">
        <f t="shared" si="178"/>
        <v>29.54545454545454</v>
      </c>
      <c r="AD480" s="669">
        <f t="shared" si="179"/>
        <v>69.230769230769226</v>
      </c>
      <c r="AE480" s="669">
        <f t="shared" si="180"/>
        <v>271.42857142857139</v>
      </c>
      <c r="AF480" s="669">
        <f t="shared" si="181"/>
        <v>75.000000000000028</v>
      </c>
      <c r="AG480" s="669">
        <f t="shared" si="182"/>
        <v>0</v>
      </c>
      <c r="AH480" s="669">
        <f t="shared" si="183"/>
        <v>0</v>
      </c>
      <c r="AI480" s="669">
        <f t="shared" si="184"/>
        <v>0</v>
      </c>
      <c r="AJ480" s="669">
        <f t="shared" si="185"/>
        <v>0</v>
      </c>
      <c r="AK480" s="669">
        <f t="shared" si="186"/>
        <v>0</v>
      </c>
      <c r="AL480" s="669">
        <f t="shared" si="187"/>
        <v>0</v>
      </c>
      <c r="AM480" s="669">
        <f t="shared" si="188"/>
        <v>0</v>
      </c>
      <c r="AN480" s="669">
        <f t="shared" si="189"/>
        <v>0</v>
      </c>
      <c r="AO480" s="669">
        <f t="shared" si="190"/>
        <v>0</v>
      </c>
      <c r="AP480" s="669">
        <f t="shared" si="191"/>
        <v>0</v>
      </c>
      <c r="AQ480" s="669">
        <f t="shared" si="192"/>
        <v>25</v>
      </c>
      <c r="AR480" s="669">
        <f t="shared" si="193"/>
        <v>5.8201058201058142</v>
      </c>
      <c r="AS480" s="670">
        <f t="shared" si="174"/>
        <v>29.172132371578353</v>
      </c>
      <c r="AT480" s="671">
        <f t="shared" si="175"/>
        <v>63.053004380401859</v>
      </c>
    </row>
    <row r="481" spans="1:46" ht="11.25" customHeight="1" x14ac:dyDescent="0.2">
      <c r="A481" s="501" t="s">
        <v>1403</v>
      </c>
      <c r="B481" s="650" t="s">
        <v>1404</v>
      </c>
      <c r="C481" s="497">
        <v>3</v>
      </c>
      <c r="D481" s="486">
        <v>2.92</v>
      </c>
      <c r="E481" s="498">
        <v>2.88</v>
      </c>
      <c r="F481" s="498">
        <v>2.6</v>
      </c>
      <c r="G481" s="498">
        <v>2</v>
      </c>
      <c r="H481" s="498">
        <v>1.4</v>
      </c>
      <c r="I481" s="499"/>
      <c r="J481" s="498">
        <v>1</v>
      </c>
      <c r="K481" s="496">
        <v>0.25</v>
      </c>
      <c r="L481" s="499"/>
      <c r="M481" s="651">
        <v>0</v>
      </c>
      <c r="N481" s="651">
        <v>0</v>
      </c>
      <c r="O481" s="652">
        <v>0</v>
      </c>
      <c r="P481" s="652">
        <v>0</v>
      </c>
      <c r="Q481" s="652">
        <v>0</v>
      </c>
      <c r="R481" s="652">
        <v>0</v>
      </c>
      <c r="S481" s="652">
        <v>0</v>
      </c>
      <c r="T481" s="652">
        <v>0</v>
      </c>
      <c r="U481" s="652">
        <v>0</v>
      </c>
      <c r="V481" s="652">
        <v>0</v>
      </c>
      <c r="W481" s="652">
        <v>0</v>
      </c>
      <c r="X481" s="652">
        <v>0</v>
      </c>
      <c r="Y481" s="653">
        <f t="shared" si="173"/>
        <v>16.05</v>
      </c>
      <c r="Z481" s="1019">
        <f t="shared" si="172"/>
        <v>2.7397260273972712</v>
      </c>
      <c r="AA481" s="669">
        <f t="shared" si="176"/>
        <v>1.388888888888884</v>
      </c>
      <c r="AB481" s="669">
        <f t="shared" si="177"/>
        <v>10.769230769230752</v>
      </c>
      <c r="AC481" s="669">
        <f t="shared" si="178"/>
        <v>30.000000000000004</v>
      </c>
      <c r="AD481" s="669">
        <f t="shared" si="179"/>
        <v>42.857142857142861</v>
      </c>
      <c r="AE481" s="669">
        <f t="shared" si="180"/>
        <v>39.999999999999993</v>
      </c>
      <c r="AF481" s="669">
        <f t="shared" si="181"/>
        <v>300</v>
      </c>
      <c r="AG481" s="669" t="str">
        <f t="shared" si="182"/>
        <v>n/a</v>
      </c>
      <c r="AH481" s="669" t="str">
        <f t="shared" si="183"/>
        <v>n/a</v>
      </c>
      <c r="AI481" s="669" t="str">
        <f t="shared" si="184"/>
        <v>n/a</v>
      </c>
      <c r="AJ481" s="669" t="str">
        <f t="shared" si="185"/>
        <v>n/a</v>
      </c>
      <c r="AK481" s="669" t="str">
        <f t="shared" si="186"/>
        <v>n/a</v>
      </c>
      <c r="AL481" s="669" t="str">
        <f t="shared" si="187"/>
        <v>n/a</v>
      </c>
      <c r="AM481" s="669" t="str">
        <f t="shared" si="188"/>
        <v>n/a</v>
      </c>
      <c r="AN481" s="669" t="str">
        <f t="shared" si="189"/>
        <v>n/a</v>
      </c>
      <c r="AO481" s="669" t="str">
        <f t="shared" si="190"/>
        <v>n/a</v>
      </c>
      <c r="AP481" s="669" t="str">
        <f t="shared" si="191"/>
        <v>n/a</v>
      </c>
      <c r="AQ481" s="669" t="str">
        <f t="shared" si="192"/>
        <v>n/a</v>
      </c>
      <c r="AR481" s="669" t="str">
        <f t="shared" si="193"/>
        <v>n/a</v>
      </c>
      <c r="AS481" s="670">
        <f t="shared" si="174"/>
        <v>61.107855506094253</v>
      </c>
      <c r="AT481" s="671">
        <f t="shared" si="175"/>
        <v>106.7106337284883</v>
      </c>
    </row>
    <row r="482" spans="1:46" ht="11.25" customHeight="1" x14ac:dyDescent="0.2">
      <c r="A482" s="495" t="s">
        <v>1431</v>
      </c>
      <c r="B482" s="650" t="s">
        <v>1432</v>
      </c>
      <c r="C482" s="497">
        <v>4</v>
      </c>
      <c r="D482" s="497">
        <v>3.5500000000000003</v>
      </c>
      <c r="E482" s="498">
        <v>3.33</v>
      </c>
      <c r="F482" s="498">
        <v>3.04</v>
      </c>
      <c r="G482" s="498">
        <v>2.7</v>
      </c>
      <c r="H482" s="498">
        <v>2</v>
      </c>
      <c r="I482" s="499"/>
      <c r="J482" s="498">
        <v>1.45</v>
      </c>
      <c r="K482" s="496">
        <v>0.55000000000000004</v>
      </c>
      <c r="L482" s="499"/>
      <c r="M482" s="651">
        <v>0</v>
      </c>
      <c r="N482" s="651">
        <v>0</v>
      </c>
      <c r="O482" s="652">
        <v>0</v>
      </c>
      <c r="P482" s="652">
        <v>0</v>
      </c>
      <c r="Q482" s="652">
        <v>0</v>
      </c>
      <c r="R482" s="652">
        <v>0</v>
      </c>
      <c r="S482" s="652">
        <v>0</v>
      </c>
      <c r="T482" s="652">
        <v>0</v>
      </c>
      <c r="U482" s="652">
        <v>0</v>
      </c>
      <c r="V482" s="652">
        <v>0</v>
      </c>
      <c r="W482" s="652">
        <v>0</v>
      </c>
      <c r="X482" s="652">
        <v>0</v>
      </c>
      <c r="Y482" s="653">
        <f t="shared" si="173"/>
        <v>20.62</v>
      </c>
      <c r="Z482" s="1019">
        <f t="shared" si="172"/>
        <v>12.676056338028152</v>
      </c>
      <c r="AA482" s="669">
        <f t="shared" si="176"/>
        <v>6.6066066066066131</v>
      </c>
      <c r="AB482" s="669">
        <f t="shared" si="177"/>
        <v>9.539473684210531</v>
      </c>
      <c r="AC482" s="669">
        <f t="shared" si="178"/>
        <v>12.592592592592577</v>
      </c>
      <c r="AD482" s="669">
        <f t="shared" si="179"/>
        <v>35.000000000000007</v>
      </c>
      <c r="AE482" s="669">
        <f t="shared" si="180"/>
        <v>37.931034482758633</v>
      </c>
      <c r="AF482" s="669">
        <f t="shared" si="181"/>
        <v>163.63636363636363</v>
      </c>
      <c r="AG482" s="669" t="str">
        <f t="shared" si="182"/>
        <v>n/a</v>
      </c>
      <c r="AH482" s="669" t="str">
        <f t="shared" si="183"/>
        <v>n/a</v>
      </c>
      <c r="AI482" s="669" t="str">
        <f t="shared" si="184"/>
        <v>n/a</v>
      </c>
      <c r="AJ482" s="669" t="str">
        <f t="shared" si="185"/>
        <v>n/a</v>
      </c>
      <c r="AK482" s="669" t="str">
        <f t="shared" si="186"/>
        <v>n/a</v>
      </c>
      <c r="AL482" s="669" t="str">
        <f t="shared" si="187"/>
        <v>n/a</v>
      </c>
      <c r="AM482" s="669" t="str">
        <f t="shared" si="188"/>
        <v>n/a</v>
      </c>
      <c r="AN482" s="669" t="str">
        <f t="shared" si="189"/>
        <v>n/a</v>
      </c>
      <c r="AO482" s="669" t="str">
        <f t="shared" si="190"/>
        <v>n/a</v>
      </c>
      <c r="AP482" s="669" t="str">
        <f t="shared" si="191"/>
        <v>n/a</v>
      </c>
      <c r="AQ482" s="669" t="str">
        <f t="shared" si="192"/>
        <v>n/a</v>
      </c>
      <c r="AR482" s="669" t="str">
        <f t="shared" si="193"/>
        <v>n/a</v>
      </c>
      <c r="AS482" s="670">
        <f t="shared" si="174"/>
        <v>39.711732477222881</v>
      </c>
      <c r="AT482" s="671">
        <f t="shared" si="175"/>
        <v>56.058564032300048</v>
      </c>
    </row>
    <row r="483" spans="1:46" ht="11.25" customHeight="1" x14ac:dyDescent="0.2">
      <c r="A483" s="650" t="s">
        <v>671</v>
      </c>
      <c r="B483" s="650" t="s">
        <v>672</v>
      </c>
      <c r="C483" s="497">
        <v>1.1100000000000001</v>
      </c>
      <c r="D483" s="497">
        <v>1.03</v>
      </c>
      <c r="E483" s="498">
        <v>0.95</v>
      </c>
      <c r="F483" s="498">
        <v>0.77</v>
      </c>
      <c r="G483" s="498">
        <v>0.68500000000000005</v>
      </c>
      <c r="H483" s="498">
        <v>0.58335000000000004</v>
      </c>
      <c r="I483" s="499"/>
      <c r="J483" s="498">
        <v>0.58333500000000005</v>
      </c>
      <c r="K483" s="496">
        <v>0.45334999999999998</v>
      </c>
      <c r="L483" s="499"/>
      <c r="M483" s="511">
        <v>0.42</v>
      </c>
      <c r="N483" s="511">
        <v>0.39</v>
      </c>
      <c r="O483" s="656">
        <v>0.37664999999999998</v>
      </c>
      <c r="P483" s="656">
        <v>0.36</v>
      </c>
      <c r="Q483" s="656">
        <v>0.33334999999999998</v>
      </c>
      <c r="R483" s="656">
        <v>0.28665000000000002</v>
      </c>
      <c r="S483" s="656">
        <v>0.25</v>
      </c>
      <c r="T483" s="656">
        <v>0.19334999999999999</v>
      </c>
      <c r="U483" s="652">
        <v>0.13664999999999999</v>
      </c>
      <c r="V483" s="656">
        <v>9.3350000000000002E-2</v>
      </c>
      <c r="W483" s="656">
        <v>0</v>
      </c>
      <c r="X483" s="656">
        <v>0</v>
      </c>
      <c r="Y483" s="653">
        <f t="shared" si="173"/>
        <v>9.0050349999999995</v>
      </c>
      <c r="Z483" s="1019">
        <f t="shared" si="172"/>
        <v>7.7669902912621325</v>
      </c>
      <c r="AA483" s="669">
        <f t="shared" si="176"/>
        <v>8.4210526315789522</v>
      </c>
      <c r="AB483" s="669">
        <f t="shared" si="177"/>
        <v>23.376623376623364</v>
      </c>
      <c r="AC483" s="669">
        <f t="shared" si="178"/>
        <v>12.408759124087588</v>
      </c>
      <c r="AD483" s="669">
        <f t="shared" si="179"/>
        <v>17.425216422387923</v>
      </c>
      <c r="AE483" s="669">
        <f t="shared" si="180"/>
        <v>2.5714212245064871E-3</v>
      </c>
      <c r="AF483" s="669">
        <f t="shared" si="181"/>
        <v>28.672107643101373</v>
      </c>
      <c r="AG483" s="669">
        <f t="shared" si="182"/>
        <v>7.9404761904761978</v>
      </c>
      <c r="AH483" s="669">
        <f t="shared" si="183"/>
        <v>7.6923076923076872</v>
      </c>
      <c r="AI483" s="669">
        <f t="shared" si="184"/>
        <v>3.5444046196734469</v>
      </c>
      <c r="AJ483" s="669">
        <f t="shared" si="185"/>
        <v>4.6249999999999902</v>
      </c>
      <c r="AK483" s="669">
        <f t="shared" si="186"/>
        <v>7.9946002699865071</v>
      </c>
      <c r="AL483" s="669">
        <f t="shared" si="187"/>
        <v>16.291644863073419</v>
      </c>
      <c r="AM483" s="669">
        <f t="shared" si="188"/>
        <v>14.660000000000007</v>
      </c>
      <c r="AN483" s="669">
        <f t="shared" si="189"/>
        <v>29.299198344970257</v>
      </c>
      <c r="AO483" s="669">
        <f t="shared" si="190"/>
        <v>41.492864983534574</v>
      </c>
      <c r="AP483" s="669">
        <f t="shared" si="191"/>
        <v>46.384574183181556</v>
      </c>
      <c r="AQ483" s="669" t="str">
        <f t="shared" si="192"/>
        <v>n/a</v>
      </c>
      <c r="AR483" s="669" t="str">
        <f t="shared" si="193"/>
        <v>n/a</v>
      </c>
      <c r="AS483" s="670">
        <f t="shared" si="174"/>
        <v>16.352846591615851</v>
      </c>
      <c r="AT483" s="671">
        <f t="shared" si="175"/>
        <v>13.330884410820442</v>
      </c>
    </row>
    <row r="484" spans="1:46" ht="11.25" customHeight="1" x14ac:dyDescent="0.2">
      <c r="A484" s="495" t="s">
        <v>1395</v>
      </c>
      <c r="B484" s="650" t="s">
        <v>1396</v>
      </c>
      <c r="C484" s="497">
        <v>0.49</v>
      </c>
      <c r="D484" s="497">
        <v>0.45</v>
      </c>
      <c r="E484" s="498">
        <v>0.41</v>
      </c>
      <c r="F484" s="498">
        <v>0.34</v>
      </c>
      <c r="G484" s="498">
        <v>0.26</v>
      </c>
      <c r="H484" s="498">
        <v>0.18</v>
      </c>
      <c r="I484" s="499"/>
      <c r="J484" s="498">
        <v>0.04</v>
      </c>
      <c r="K484" s="654">
        <v>0</v>
      </c>
      <c r="L484" s="499"/>
      <c r="M484" s="651">
        <v>0</v>
      </c>
      <c r="N484" s="651">
        <v>0</v>
      </c>
      <c r="O484" s="652">
        <v>0.14000000000000001</v>
      </c>
      <c r="P484" s="652">
        <v>0.48</v>
      </c>
      <c r="Q484" s="656">
        <v>0.47</v>
      </c>
      <c r="R484" s="656">
        <v>0.44</v>
      </c>
      <c r="S484" s="656">
        <v>0.43</v>
      </c>
      <c r="T484" s="652">
        <v>0.4</v>
      </c>
      <c r="U484" s="656">
        <v>0.39</v>
      </c>
      <c r="V484" s="652">
        <v>0.36</v>
      </c>
      <c r="W484" s="656">
        <v>0.34</v>
      </c>
      <c r="X484" s="652">
        <v>0.32</v>
      </c>
      <c r="Y484" s="653">
        <f t="shared" si="173"/>
        <v>5.94</v>
      </c>
      <c r="Z484" s="1019">
        <f t="shared" si="172"/>
        <v>8.8888888888888786</v>
      </c>
      <c r="AA484" s="669">
        <f t="shared" si="176"/>
        <v>9.7560975609756184</v>
      </c>
      <c r="AB484" s="669">
        <f t="shared" si="177"/>
        <v>20.588235294117641</v>
      </c>
      <c r="AC484" s="669">
        <f t="shared" si="178"/>
        <v>30.76923076923077</v>
      </c>
      <c r="AD484" s="669">
        <f t="shared" si="179"/>
        <v>44.444444444444464</v>
      </c>
      <c r="AE484" s="669">
        <f t="shared" si="180"/>
        <v>350</v>
      </c>
      <c r="AF484" s="669" t="str">
        <f t="shared" si="181"/>
        <v>n/a</v>
      </c>
      <c r="AG484" s="669" t="str">
        <f t="shared" si="182"/>
        <v>n/a</v>
      </c>
      <c r="AH484" s="669" t="str">
        <f t="shared" si="183"/>
        <v>n/a</v>
      </c>
      <c r="AI484" s="669">
        <f t="shared" si="184"/>
        <v>-100</v>
      </c>
      <c r="AJ484" s="669">
        <f t="shared" si="185"/>
        <v>-70.833333333333329</v>
      </c>
      <c r="AK484" s="669">
        <f t="shared" si="186"/>
        <v>2.1276595744680771</v>
      </c>
      <c r="AL484" s="669">
        <f t="shared" si="187"/>
        <v>6.8181818181818121</v>
      </c>
      <c r="AM484" s="669">
        <f t="shared" si="188"/>
        <v>2.3255813953488413</v>
      </c>
      <c r="AN484" s="669">
        <f t="shared" si="189"/>
        <v>7.4999999999999956</v>
      </c>
      <c r="AO484" s="669">
        <f t="shared" si="190"/>
        <v>2.5641025641025772</v>
      </c>
      <c r="AP484" s="669">
        <f t="shared" si="191"/>
        <v>8.3333333333333481</v>
      </c>
      <c r="AQ484" s="669">
        <f t="shared" si="192"/>
        <v>5.8823529411764497</v>
      </c>
      <c r="AR484" s="669">
        <f t="shared" si="193"/>
        <v>6.25</v>
      </c>
      <c r="AS484" s="670">
        <f t="shared" si="174"/>
        <v>20.963423453183449</v>
      </c>
      <c r="AT484" s="671">
        <f t="shared" si="175"/>
        <v>94.610922229563045</v>
      </c>
    </row>
    <row r="485" spans="1:46" ht="11.25" customHeight="1" x14ac:dyDescent="0.2">
      <c r="A485" s="507" t="s">
        <v>1462</v>
      </c>
      <c r="B485" s="507" t="s">
        <v>1463</v>
      </c>
      <c r="C485" s="497">
        <v>1</v>
      </c>
      <c r="D485" s="510">
        <v>0.88</v>
      </c>
      <c r="E485" s="498">
        <v>0.76</v>
      </c>
      <c r="F485" s="498">
        <v>0.64</v>
      </c>
      <c r="G485" s="498">
        <v>0.44</v>
      </c>
      <c r="H485" s="498">
        <v>0.21</v>
      </c>
      <c r="I485" s="499"/>
      <c r="J485" s="498">
        <v>0.105</v>
      </c>
      <c r="K485" s="654">
        <v>0.06</v>
      </c>
      <c r="L485" s="499"/>
      <c r="M485" s="651">
        <v>0.06</v>
      </c>
      <c r="N485" s="651">
        <v>0.06</v>
      </c>
      <c r="O485" s="656">
        <v>0.06</v>
      </c>
      <c r="P485" s="656">
        <v>5.3999999999999999E-2</v>
      </c>
      <c r="Q485" s="656">
        <v>8.9999999999999993E-3</v>
      </c>
      <c r="R485" s="652">
        <v>0</v>
      </c>
      <c r="S485" s="652">
        <v>0</v>
      </c>
      <c r="T485" s="652">
        <v>0</v>
      </c>
      <c r="U485" s="652">
        <v>0</v>
      </c>
      <c r="V485" s="652">
        <v>0</v>
      </c>
      <c r="W485" s="652">
        <v>0</v>
      </c>
      <c r="X485" s="652">
        <v>0</v>
      </c>
      <c r="Y485" s="653">
        <f t="shared" si="173"/>
        <v>4.3379999999999992</v>
      </c>
      <c r="Z485" s="1019">
        <f t="shared" si="172"/>
        <v>13.636363636363647</v>
      </c>
      <c r="AA485" s="669">
        <f t="shared" si="176"/>
        <v>15.789473684210531</v>
      </c>
      <c r="AB485" s="669">
        <f t="shared" si="177"/>
        <v>18.75</v>
      </c>
      <c r="AC485" s="669">
        <f t="shared" si="178"/>
        <v>45.45454545454546</v>
      </c>
      <c r="AD485" s="669">
        <f t="shared" si="179"/>
        <v>109.52380952380953</v>
      </c>
      <c r="AE485" s="669">
        <f t="shared" si="180"/>
        <v>100</v>
      </c>
      <c r="AF485" s="669">
        <f t="shared" si="181"/>
        <v>75</v>
      </c>
      <c r="AG485" s="669">
        <f t="shared" si="182"/>
        <v>0</v>
      </c>
      <c r="AH485" s="669">
        <f t="shared" si="183"/>
        <v>0</v>
      </c>
      <c r="AI485" s="669">
        <f t="shared" si="184"/>
        <v>0</v>
      </c>
      <c r="AJ485" s="669">
        <f t="shared" si="185"/>
        <v>11.111111111111116</v>
      </c>
      <c r="AK485" s="669">
        <f t="shared" si="186"/>
        <v>500</v>
      </c>
      <c r="AL485" s="669" t="str">
        <f t="shared" si="187"/>
        <v>n/a</v>
      </c>
      <c r="AM485" s="669" t="str">
        <f t="shared" si="188"/>
        <v>n/a</v>
      </c>
      <c r="AN485" s="669" t="str">
        <f t="shared" si="189"/>
        <v>n/a</v>
      </c>
      <c r="AO485" s="669" t="str">
        <f t="shared" si="190"/>
        <v>n/a</v>
      </c>
      <c r="AP485" s="669" t="str">
        <f t="shared" si="191"/>
        <v>n/a</v>
      </c>
      <c r="AQ485" s="669" t="str">
        <f t="shared" si="192"/>
        <v>n/a</v>
      </c>
      <c r="AR485" s="669" t="str">
        <f t="shared" si="193"/>
        <v>n/a</v>
      </c>
      <c r="AS485" s="670">
        <f t="shared" si="174"/>
        <v>74.105441950836692</v>
      </c>
      <c r="AT485" s="671">
        <f t="shared" si="175"/>
        <v>139.70666002765552</v>
      </c>
    </row>
    <row r="486" spans="1:46" ht="11.25" customHeight="1" x14ac:dyDescent="0.2">
      <c r="A486" s="650" t="s">
        <v>1478</v>
      </c>
      <c r="B486" s="650" t="s">
        <v>1479</v>
      </c>
      <c r="C486" s="497">
        <v>3.69</v>
      </c>
      <c r="D486" s="655">
        <v>3.48</v>
      </c>
      <c r="E486" s="498">
        <v>3.28</v>
      </c>
      <c r="F486" s="498">
        <v>3.08</v>
      </c>
      <c r="G486" s="498">
        <v>2.92</v>
      </c>
      <c r="H486" s="498">
        <v>2.78</v>
      </c>
      <c r="I486" s="499"/>
      <c r="J486" s="498">
        <v>2.64</v>
      </c>
      <c r="K486" s="496">
        <v>2.5099999999999998</v>
      </c>
      <c r="L486" s="499"/>
      <c r="M486" s="651">
        <v>2.46</v>
      </c>
      <c r="N486" s="651">
        <v>2.46</v>
      </c>
      <c r="O486" s="656">
        <v>2.46</v>
      </c>
      <c r="P486" s="656">
        <v>2.42</v>
      </c>
      <c r="Q486" s="652">
        <v>2.38</v>
      </c>
      <c r="R486" s="652">
        <v>2.34</v>
      </c>
      <c r="S486" s="652">
        <v>2.34</v>
      </c>
      <c r="T486" s="652">
        <v>2.34</v>
      </c>
      <c r="U486" s="652">
        <v>2.34</v>
      </c>
      <c r="V486" s="656">
        <v>2.34</v>
      </c>
      <c r="W486" s="656">
        <v>2.3199999999999998</v>
      </c>
      <c r="X486" s="656">
        <v>2.2999999999999998</v>
      </c>
      <c r="Y486" s="653">
        <f t="shared" si="173"/>
        <v>52.880000000000017</v>
      </c>
      <c r="Z486" s="1019">
        <f t="shared" si="172"/>
        <v>6.0344827586206851</v>
      </c>
      <c r="AA486" s="669">
        <f t="shared" si="176"/>
        <v>6.0975609756097615</v>
      </c>
      <c r="AB486" s="669">
        <f t="shared" si="177"/>
        <v>6.4935064935064846</v>
      </c>
      <c r="AC486" s="669">
        <f t="shared" si="178"/>
        <v>5.4794520547945202</v>
      </c>
      <c r="AD486" s="669">
        <f t="shared" si="179"/>
        <v>5.0359712230215958</v>
      </c>
      <c r="AE486" s="669">
        <f t="shared" si="180"/>
        <v>5.3030303030302983</v>
      </c>
      <c r="AF486" s="669">
        <f t="shared" si="181"/>
        <v>5.179282868525914</v>
      </c>
      <c r="AG486" s="669">
        <f t="shared" si="182"/>
        <v>2.0325203252032464</v>
      </c>
      <c r="AH486" s="669">
        <f t="shared" si="183"/>
        <v>0</v>
      </c>
      <c r="AI486" s="669">
        <f t="shared" si="184"/>
        <v>0</v>
      </c>
      <c r="AJ486" s="669">
        <f t="shared" si="185"/>
        <v>1.6528925619834656</v>
      </c>
      <c r="AK486" s="669">
        <f t="shared" si="186"/>
        <v>1.6806722689075571</v>
      </c>
      <c r="AL486" s="669">
        <f t="shared" si="187"/>
        <v>1.7094017094017033</v>
      </c>
      <c r="AM486" s="669">
        <f t="shared" si="188"/>
        <v>0</v>
      </c>
      <c r="AN486" s="669">
        <f t="shared" si="189"/>
        <v>0</v>
      </c>
      <c r="AO486" s="669">
        <f t="shared" si="190"/>
        <v>0</v>
      </c>
      <c r="AP486" s="669">
        <f t="shared" si="191"/>
        <v>0</v>
      </c>
      <c r="AQ486" s="669">
        <f t="shared" si="192"/>
        <v>0.86206896551723755</v>
      </c>
      <c r="AR486" s="669">
        <f t="shared" si="193"/>
        <v>0.86956521739129933</v>
      </c>
      <c r="AS486" s="670">
        <f t="shared" si="174"/>
        <v>2.5489688276586193</v>
      </c>
      <c r="AT486" s="671">
        <f t="shared" si="175"/>
        <v>2.5468387173820815</v>
      </c>
    </row>
    <row r="487" spans="1:46" ht="11.25" customHeight="1" x14ac:dyDescent="0.2">
      <c r="A487" s="650" t="s">
        <v>1434</v>
      </c>
      <c r="B487" s="650" t="s">
        <v>1435</v>
      </c>
      <c r="C487" s="497">
        <v>2.97</v>
      </c>
      <c r="D487" s="655">
        <v>2.87</v>
      </c>
      <c r="E487" s="498">
        <v>2.75</v>
      </c>
      <c r="F487" s="498">
        <v>2.63</v>
      </c>
      <c r="G487" s="498">
        <v>2.5099999999999998</v>
      </c>
      <c r="H487" s="498">
        <v>2.36</v>
      </c>
      <c r="I487" s="499"/>
      <c r="J487" s="498">
        <v>2.23</v>
      </c>
      <c r="K487" s="496">
        <v>2.0499999999999998</v>
      </c>
      <c r="L487" s="499"/>
      <c r="M487" s="511">
        <v>1.56</v>
      </c>
      <c r="N487" s="651">
        <v>0.98</v>
      </c>
      <c r="O487" s="656">
        <v>3.2</v>
      </c>
      <c r="P487" s="656">
        <v>2.93</v>
      </c>
      <c r="Q487" s="656">
        <v>2.75</v>
      </c>
      <c r="R487" s="656">
        <v>2.63</v>
      </c>
      <c r="S487" s="656">
        <v>2.48</v>
      </c>
      <c r="T487" s="656">
        <v>2.3199999999999998</v>
      </c>
      <c r="U487" s="656">
        <v>2.2200000000000002</v>
      </c>
      <c r="V487" s="656">
        <v>2.14</v>
      </c>
      <c r="W487" s="656">
        <v>2.06</v>
      </c>
      <c r="X487" s="656">
        <v>1.9650000000000001</v>
      </c>
      <c r="Y487" s="653">
        <f t="shared" si="173"/>
        <v>47.605000000000004</v>
      </c>
      <c r="Z487" s="1019">
        <f t="shared" ref="Z487:Z550" si="194">IF(ISERROR((C487/D487-1)*100),"n/a",(C487/D487-1)*100)</f>
        <v>3.4843205574912828</v>
      </c>
      <c r="AA487" s="669">
        <f t="shared" si="176"/>
        <v>4.3636363636363695</v>
      </c>
      <c r="AB487" s="669">
        <f t="shared" si="177"/>
        <v>4.5627376425855459</v>
      </c>
      <c r="AC487" s="669">
        <f t="shared" si="178"/>
        <v>4.7808764940239001</v>
      </c>
      <c r="AD487" s="669">
        <f t="shared" si="179"/>
        <v>6.3559322033898358</v>
      </c>
      <c r="AE487" s="669">
        <f t="shared" si="180"/>
        <v>5.8295964125560484</v>
      </c>
      <c r="AF487" s="669">
        <f t="shared" si="181"/>
        <v>8.7804878048780566</v>
      </c>
      <c r="AG487" s="669">
        <f t="shared" si="182"/>
        <v>31.410256410256387</v>
      </c>
      <c r="AH487" s="669">
        <f t="shared" si="183"/>
        <v>59.183673469387756</v>
      </c>
      <c r="AI487" s="669">
        <f t="shared" si="184"/>
        <v>-69.375000000000014</v>
      </c>
      <c r="AJ487" s="669">
        <f t="shared" si="185"/>
        <v>9.2150170648464211</v>
      </c>
      <c r="AK487" s="669">
        <f t="shared" si="186"/>
        <v>6.5454545454545432</v>
      </c>
      <c r="AL487" s="669">
        <f t="shared" si="187"/>
        <v>4.5627376425855459</v>
      </c>
      <c r="AM487" s="669">
        <f t="shared" si="188"/>
        <v>6.0483870967741993</v>
      </c>
      <c r="AN487" s="669">
        <f t="shared" si="189"/>
        <v>6.8965517241379448</v>
      </c>
      <c r="AO487" s="669">
        <f t="shared" si="190"/>
        <v>4.5045045045044807</v>
      </c>
      <c r="AP487" s="669">
        <f t="shared" si="191"/>
        <v>3.7383177570093462</v>
      </c>
      <c r="AQ487" s="669">
        <f t="shared" si="192"/>
        <v>3.8834951456310662</v>
      </c>
      <c r="AR487" s="669">
        <f t="shared" si="193"/>
        <v>4.8346055979643809</v>
      </c>
      <c r="AS487" s="670">
        <f t="shared" si="174"/>
        <v>5.768715180900692</v>
      </c>
      <c r="AT487" s="671">
        <f t="shared" si="175"/>
        <v>22.609853856778308</v>
      </c>
    </row>
    <row r="488" spans="1:46" ht="11.25" customHeight="1" x14ac:dyDescent="0.2">
      <c r="A488" s="650" t="s">
        <v>1444</v>
      </c>
      <c r="B488" s="650" t="s">
        <v>1445</v>
      </c>
      <c r="C488" s="497">
        <v>2.2949999999999999</v>
      </c>
      <c r="D488" s="655">
        <v>2.2350000000000003</v>
      </c>
      <c r="E488" s="498">
        <v>2.1749999999999998</v>
      </c>
      <c r="F488" s="498">
        <v>2.1</v>
      </c>
      <c r="G488" s="498">
        <v>1.9950000000000001</v>
      </c>
      <c r="H488" s="498">
        <v>1.86</v>
      </c>
      <c r="I488" s="499"/>
      <c r="J488" s="498">
        <v>1.71</v>
      </c>
      <c r="K488" s="496">
        <v>1.56</v>
      </c>
      <c r="L488" s="499"/>
      <c r="M488" s="651">
        <v>1.5</v>
      </c>
      <c r="N488" s="511">
        <v>1.5</v>
      </c>
      <c r="O488" s="656">
        <v>1.425</v>
      </c>
      <c r="P488" s="656">
        <v>0.33</v>
      </c>
      <c r="Q488" s="652">
        <v>0</v>
      </c>
      <c r="R488" s="652">
        <v>0</v>
      </c>
      <c r="S488" s="652">
        <v>0</v>
      </c>
      <c r="T488" s="652">
        <v>0</v>
      </c>
      <c r="U488" s="652">
        <v>0</v>
      </c>
      <c r="V488" s="652">
        <v>0</v>
      </c>
      <c r="W488" s="652">
        <v>0</v>
      </c>
      <c r="X488" s="652">
        <v>0</v>
      </c>
      <c r="Y488" s="653">
        <f t="shared" si="173"/>
        <v>20.684999999999999</v>
      </c>
      <c r="Z488" s="1019">
        <f t="shared" si="194"/>
        <v>2.6845637583892357</v>
      </c>
      <c r="AA488" s="669">
        <f t="shared" si="176"/>
        <v>2.7586206896552001</v>
      </c>
      <c r="AB488" s="669">
        <f t="shared" si="177"/>
        <v>3.5714285714285587</v>
      </c>
      <c r="AC488" s="669">
        <f t="shared" si="178"/>
        <v>5.2631578947368363</v>
      </c>
      <c r="AD488" s="669">
        <f t="shared" si="179"/>
        <v>7.2580645161290258</v>
      </c>
      <c r="AE488" s="669">
        <f t="shared" si="180"/>
        <v>8.7719298245614077</v>
      </c>
      <c r="AF488" s="669">
        <f t="shared" si="181"/>
        <v>9.6153846153846025</v>
      </c>
      <c r="AG488" s="669">
        <f t="shared" si="182"/>
        <v>4.0000000000000036</v>
      </c>
      <c r="AH488" s="669">
        <f t="shared" si="183"/>
        <v>0</v>
      </c>
      <c r="AI488" s="669">
        <f t="shared" si="184"/>
        <v>5.2631578947368363</v>
      </c>
      <c r="AJ488" s="669">
        <f t="shared" si="185"/>
        <v>331.81818181818181</v>
      </c>
      <c r="AK488" s="669" t="str">
        <f t="shared" si="186"/>
        <v>n/a</v>
      </c>
      <c r="AL488" s="669" t="str">
        <f t="shared" si="187"/>
        <v>n/a</v>
      </c>
      <c r="AM488" s="669" t="str">
        <f t="shared" si="188"/>
        <v>n/a</v>
      </c>
      <c r="AN488" s="669" t="str">
        <f t="shared" si="189"/>
        <v>n/a</v>
      </c>
      <c r="AO488" s="669" t="str">
        <f t="shared" si="190"/>
        <v>n/a</v>
      </c>
      <c r="AP488" s="669" t="str">
        <f t="shared" si="191"/>
        <v>n/a</v>
      </c>
      <c r="AQ488" s="669" t="str">
        <f t="shared" si="192"/>
        <v>n/a</v>
      </c>
      <c r="AR488" s="669" t="str">
        <f t="shared" si="193"/>
        <v>n/a</v>
      </c>
      <c r="AS488" s="670">
        <f t="shared" si="174"/>
        <v>34.636771780291227</v>
      </c>
      <c r="AT488" s="671">
        <f t="shared" si="175"/>
        <v>98.60405455233888</v>
      </c>
    </row>
    <row r="489" spans="1:46" ht="11.25" customHeight="1" x14ac:dyDescent="0.2">
      <c r="A489" s="483" t="s">
        <v>1452</v>
      </c>
      <c r="B489" s="914" t="s">
        <v>1453</v>
      </c>
      <c r="C489" s="497">
        <v>2.02</v>
      </c>
      <c r="D489" s="491">
        <v>1.86</v>
      </c>
      <c r="E489" s="498">
        <v>1.66</v>
      </c>
      <c r="F489" s="498">
        <v>1.6</v>
      </c>
      <c r="G489" s="498">
        <v>0.98</v>
      </c>
      <c r="H489" s="498">
        <v>0.92</v>
      </c>
      <c r="I489" s="499"/>
      <c r="J489" s="498">
        <v>0.86</v>
      </c>
      <c r="K489" s="496">
        <v>0.8</v>
      </c>
      <c r="L489" s="499"/>
      <c r="M489" s="651">
        <v>0.74</v>
      </c>
      <c r="N489" s="651">
        <v>0.74</v>
      </c>
      <c r="O489" s="656">
        <v>0.74</v>
      </c>
      <c r="P489" s="656">
        <v>0.69</v>
      </c>
      <c r="Q489" s="656">
        <v>0.59</v>
      </c>
      <c r="R489" s="656">
        <v>0.47</v>
      </c>
      <c r="S489" s="656">
        <v>0.3</v>
      </c>
      <c r="T489" s="652">
        <v>0.2</v>
      </c>
      <c r="U489" s="652">
        <v>0.2</v>
      </c>
      <c r="V489" s="652">
        <v>0.2</v>
      </c>
      <c r="W489" s="652">
        <v>0.2</v>
      </c>
      <c r="X489" s="656">
        <v>0.2</v>
      </c>
      <c r="Y489" s="653">
        <f t="shared" si="173"/>
        <v>15.969999999999999</v>
      </c>
      <c r="Z489" s="1019">
        <f t="shared" si="194"/>
        <v>8.602150537634401</v>
      </c>
      <c r="AA489" s="669">
        <f t="shared" si="176"/>
        <v>12.048192771084354</v>
      </c>
      <c r="AB489" s="669">
        <f t="shared" si="177"/>
        <v>3.7499999999999867</v>
      </c>
      <c r="AC489" s="669">
        <f t="shared" si="178"/>
        <v>63.265306122448983</v>
      </c>
      <c r="AD489" s="669">
        <f t="shared" si="179"/>
        <v>6.5217391304347672</v>
      </c>
      <c r="AE489" s="669">
        <f t="shared" si="180"/>
        <v>6.976744186046524</v>
      </c>
      <c r="AF489" s="669">
        <f t="shared" si="181"/>
        <v>7.4999999999999956</v>
      </c>
      <c r="AG489" s="669">
        <f t="shared" si="182"/>
        <v>8.1081081081081141</v>
      </c>
      <c r="AH489" s="669">
        <f t="shared" si="183"/>
        <v>0</v>
      </c>
      <c r="AI489" s="669">
        <f t="shared" si="184"/>
        <v>0</v>
      </c>
      <c r="AJ489" s="669">
        <f t="shared" si="185"/>
        <v>7.2463768115942129</v>
      </c>
      <c r="AK489" s="669">
        <f t="shared" si="186"/>
        <v>16.949152542372879</v>
      </c>
      <c r="AL489" s="669">
        <f t="shared" si="187"/>
        <v>25.531914893617014</v>
      </c>
      <c r="AM489" s="669">
        <f t="shared" si="188"/>
        <v>56.666666666666664</v>
      </c>
      <c r="AN489" s="669">
        <f t="shared" si="189"/>
        <v>49.999999999999979</v>
      </c>
      <c r="AO489" s="669">
        <f t="shared" si="190"/>
        <v>0</v>
      </c>
      <c r="AP489" s="669">
        <f t="shared" si="191"/>
        <v>0</v>
      </c>
      <c r="AQ489" s="669">
        <f t="shared" si="192"/>
        <v>0</v>
      </c>
      <c r="AR489" s="669">
        <f t="shared" si="193"/>
        <v>0</v>
      </c>
      <c r="AS489" s="670">
        <f t="shared" si="174"/>
        <v>14.377176408947781</v>
      </c>
      <c r="AT489" s="671">
        <f t="shared" si="175"/>
        <v>20.033762570504738</v>
      </c>
    </row>
    <row r="490" spans="1:46" ht="11.25" customHeight="1" x14ac:dyDescent="0.2">
      <c r="A490" s="1175" t="s">
        <v>1458</v>
      </c>
      <c r="B490" s="507" t="s">
        <v>1459</v>
      </c>
      <c r="C490" s="497">
        <v>1.56</v>
      </c>
      <c r="D490" s="521">
        <v>1.29</v>
      </c>
      <c r="E490" s="513">
        <v>1.1499999999999999</v>
      </c>
      <c r="F490" s="513">
        <v>0.95</v>
      </c>
      <c r="G490" s="513">
        <v>0.77</v>
      </c>
      <c r="H490" s="513">
        <v>0.64</v>
      </c>
      <c r="I490" s="514"/>
      <c r="J490" s="513">
        <v>0.49</v>
      </c>
      <c r="K490" s="509">
        <v>0.37561500000000003</v>
      </c>
      <c r="L490" s="514"/>
      <c r="M490" s="529">
        <v>0.19603999999999999</v>
      </c>
      <c r="N490" s="539">
        <v>8.2030000000000006E-2</v>
      </c>
      <c r="O490" s="516">
        <v>0.31601000000000001</v>
      </c>
      <c r="P490" s="516">
        <v>0.26849000000000001</v>
      </c>
      <c r="Q490" s="516">
        <v>0.22513</v>
      </c>
      <c r="R490" s="516">
        <v>0.18643999999999999</v>
      </c>
      <c r="S490" s="516">
        <v>0.15382000000000001</v>
      </c>
      <c r="T490" s="516">
        <v>0.13750999999999999</v>
      </c>
      <c r="U490" s="516">
        <v>0.12819</v>
      </c>
      <c r="V490" s="516">
        <v>0.11887</v>
      </c>
      <c r="W490" s="516">
        <v>0.11187999999999999</v>
      </c>
      <c r="X490" s="516">
        <v>7.7380000000000004E-2</v>
      </c>
      <c r="Y490" s="653">
        <f t="shared" si="173"/>
        <v>9.2274049999999992</v>
      </c>
      <c r="Z490" s="1019">
        <f t="shared" si="194"/>
        <v>20.930232558139529</v>
      </c>
      <c r="AA490" s="669">
        <f t="shared" si="176"/>
        <v>12.173913043478279</v>
      </c>
      <c r="AB490" s="669">
        <f t="shared" si="177"/>
        <v>21.052631578947366</v>
      </c>
      <c r="AC490" s="669">
        <f t="shared" si="178"/>
        <v>23.376623376623364</v>
      </c>
      <c r="AD490" s="669">
        <f t="shared" si="179"/>
        <v>20.3125</v>
      </c>
      <c r="AE490" s="669">
        <f t="shared" si="180"/>
        <v>30.612244897959194</v>
      </c>
      <c r="AF490" s="669">
        <f t="shared" si="181"/>
        <v>30.452724198980331</v>
      </c>
      <c r="AG490" s="669">
        <f t="shared" si="182"/>
        <v>91.601203835951878</v>
      </c>
      <c r="AH490" s="669">
        <f t="shared" si="183"/>
        <v>138.98573692551503</v>
      </c>
      <c r="AI490" s="669">
        <f t="shared" si="184"/>
        <v>-74.041960697446285</v>
      </c>
      <c r="AJ490" s="669">
        <f t="shared" si="185"/>
        <v>17.698983202353901</v>
      </c>
      <c r="AK490" s="669">
        <f t="shared" si="186"/>
        <v>19.259983120863499</v>
      </c>
      <c r="AL490" s="669">
        <f t="shared" si="187"/>
        <v>20.751984552671111</v>
      </c>
      <c r="AM490" s="669">
        <f t="shared" si="188"/>
        <v>21.206605122870869</v>
      </c>
      <c r="AN490" s="669">
        <f t="shared" si="189"/>
        <v>11.860955566867881</v>
      </c>
      <c r="AO490" s="669">
        <f t="shared" si="190"/>
        <v>7.2704579140338454</v>
      </c>
      <c r="AP490" s="669">
        <f t="shared" si="191"/>
        <v>7.8404980230503796</v>
      </c>
      <c r="AQ490" s="669">
        <f t="shared" si="192"/>
        <v>6.2477654629960799</v>
      </c>
      <c r="AR490" s="669">
        <f t="shared" si="193"/>
        <v>44.585164125096895</v>
      </c>
      <c r="AS490" s="670">
        <f t="shared" si="174"/>
        <v>24.851486674155431</v>
      </c>
      <c r="AT490" s="671">
        <f t="shared" si="175"/>
        <v>40.245898998741545</v>
      </c>
    </row>
    <row r="491" spans="1:46" ht="11.25" customHeight="1" x14ac:dyDescent="0.2">
      <c r="A491" s="565" t="s">
        <v>4291</v>
      </c>
      <c r="B491" s="24" t="s">
        <v>2500</v>
      </c>
      <c r="C491" s="497">
        <v>0.435</v>
      </c>
      <c r="D491" s="41">
        <v>0.40500000000000003</v>
      </c>
      <c r="E491" s="41">
        <v>0.38500000000000001</v>
      </c>
      <c r="F491" s="41">
        <v>0.36499999999999999</v>
      </c>
      <c r="G491" s="41">
        <v>0.33</v>
      </c>
      <c r="H491" s="41">
        <v>0.3</v>
      </c>
      <c r="I491" s="913"/>
      <c r="J491" s="41">
        <v>0.3</v>
      </c>
      <c r="K491" s="24">
        <v>0.3</v>
      </c>
      <c r="L491" s="913"/>
      <c r="M491" s="36">
        <v>0.3</v>
      </c>
      <c r="N491" s="36">
        <v>0.46</v>
      </c>
      <c r="O491" s="13">
        <v>0.92500000000000004</v>
      </c>
      <c r="P491" s="13">
        <v>0.91</v>
      </c>
      <c r="Q491" s="13">
        <v>0.86</v>
      </c>
      <c r="R491" s="13">
        <v>0.78</v>
      </c>
      <c r="S491" s="13">
        <v>0.66</v>
      </c>
      <c r="T491" s="13">
        <v>0.57999999999999996</v>
      </c>
      <c r="U491" s="13">
        <v>0.54500000000000004</v>
      </c>
      <c r="V491" s="13">
        <v>0.52500000000000002</v>
      </c>
      <c r="W491" s="13">
        <v>0.49</v>
      </c>
      <c r="X491" s="13">
        <v>0.45</v>
      </c>
      <c r="Y491" s="653">
        <f t="shared" si="173"/>
        <v>10.305</v>
      </c>
      <c r="Z491" s="1019">
        <f t="shared" si="194"/>
        <v>7.4074074074073959</v>
      </c>
      <c r="AA491" s="669">
        <f t="shared" si="176"/>
        <v>5.1948051948051965</v>
      </c>
      <c r="AB491" s="669">
        <f t="shared" si="177"/>
        <v>5.4794520547945202</v>
      </c>
      <c r="AC491" s="669">
        <f t="shared" si="178"/>
        <v>10.606060606060597</v>
      </c>
      <c r="AD491" s="669">
        <f t="shared" si="179"/>
        <v>10.000000000000009</v>
      </c>
      <c r="AE491" s="669">
        <f t="shared" si="180"/>
        <v>0</v>
      </c>
      <c r="AF491" s="669">
        <f t="shared" si="181"/>
        <v>0</v>
      </c>
      <c r="AG491" s="669">
        <f t="shared" si="182"/>
        <v>0</v>
      </c>
      <c r="AH491" s="669">
        <f t="shared" si="183"/>
        <v>-34.782608695652186</v>
      </c>
      <c r="AI491" s="669">
        <f t="shared" si="184"/>
        <v>-50.270270270270267</v>
      </c>
      <c r="AJ491" s="669">
        <f t="shared" si="185"/>
        <v>1.6483516483516425</v>
      </c>
      <c r="AK491" s="669">
        <f t="shared" si="186"/>
        <v>5.8139534883721034</v>
      </c>
      <c r="AL491" s="669">
        <f t="shared" si="187"/>
        <v>10.256410256410241</v>
      </c>
      <c r="AM491" s="669">
        <f t="shared" si="188"/>
        <v>18.181818181818187</v>
      </c>
      <c r="AN491" s="669">
        <f t="shared" si="189"/>
        <v>13.793103448275868</v>
      </c>
      <c r="AO491" s="669">
        <f t="shared" si="190"/>
        <v>6.4220183486238369</v>
      </c>
      <c r="AP491" s="669">
        <f t="shared" si="191"/>
        <v>3.8095238095238182</v>
      </c>
      <c r="AQ491" s="669">
        <f t="shared" si="192"/>
        <v>7.1428571428571397</v>
      </c>
      <c r="AR491" s="669">
        <f t="shared" si="193"/>
        <v>8.8888888888888786</v>
      </c>
      <c r="AS491" s="670">
        <f t="shared" si="174"/>
        <v>1.5574616584351044</v>
      </c>
      <c r="AT491" s="671">
        <f t="shared" si="175"/>
        <v>16.437658867958177</v>
      </c>
    </row>
    <row r="492" spans="1:46" ht="11.25" customHeight="1" x14ac:dyDescent="0.2">
      <c r="A492" s="650" t="s">
        <v>675</v>
      </c>
      <c r="B492" s="650" t="s">
        <v>676</v>
      </c>
      <c r="C492" s="497">
        <v>0.77</v>
      </c>
      <c r="D492" s="497">
        <v>0.7</v>
      </c>
      <c r="E492" s="498">
        <v>0.62</v>
      </c>
      <c r="F492" s="498">
        <v>0.54</v>
      </c>
      <c r="G492" s="498">
        <v>0.46</v>
      </c>
      <c r="H492" s="498">
        <v>0.41</v>
      </c>
      <c r="I492" s="499"/>
      <c r="J492" s="498">
        <v>0.37</v>
      </c>
      <c r="K492" s="496">
        <v>0.33</v>
      </c>
      <c r="L492" s="499"/>
      <c r="M492" s="511">
        <v>0.28999999999999998</v>
      </c>
      <c r="N492" s="511">
        <v>0.26500000000000001</v>
      </c>
      <c r="O492" s="656">
        <v>0.245</v>
      </c>
      <c r="P492" s="656">
        <v>0.22500000000000001</v>
      </c>
      <c r="Q492" s="656">
        <v>0.20499999999999999</v>
      </c>
      <c r="R492" s="656">
        <v>0.185</v>
      </c>
      <c r="S492" s="656">
        <v>0.16500000000000001</v>
      </c>
      <c r="T492" s="656">
        <v>0.124</v>
      </c>
      <c r="U492" s="656">
        <v>0.106</v>
      </c>
      <c r="V492" s="656">
        <v>0.10100000000000001</v>
      </c>
      <c r="W492" s="656">
        <v>9.7000000000000003E-2</v>
      </c>
      <c r="X492" s="656">
        <v>9.1499999999999998E-2</v>
      </c>
      <c r="Y492" s="653">
        <f t="shared" si="173"/>
        <v>6.2994999999999992</v>
      </c>
      <c r="Z492" s="1019">
        <f t="shared" si="194"/>
        <v>10.000000000000009</v>
      </c>
      <c r="AA492" s="669">
        <f t="shared" si="176"/>
        <v>12.903225806451601</v>
      </c>
      <c r="AB492" s="669">
        <f t="shared" si="177"/>
        <v>14.814814814814813</v>
      </c>
      <c r="AC492" s="669">
        <f t="shared" si="178"/>
        <v>17.391304347826097</v>
      </c>
      <c r="AD492" s="669">
        <f t="shared" si="179"/>
        <v>12.195121951219523</v>
      </c>
      <c r="AE492" s="669">
        <f t="shared" si="180"/>
        <v>10.810810810810811</v>
      </c>
      <c r="AF492" s="669">
        <f t="shared" si="181"/>
        <v>12.12121212121211</v>
      </c>
      <c r="AG492" s="669">
        <f t="shared" si="182"/>
        <v>13.793103448275868</v>
      </c>
      <c r="AH492" s="669">
        <f t="shared" si="183"/>
        <v>9.4339622641509422</v>
      </c>
      <c r="AI492" s="669">
        <f t="shared" si="184"/>
        <v>8.163265306122458</v>
      </c>
      <c r="AJ492" s="669">
        <f t="shared" si="185"/>
        <v>8.8888888888888786</v>
      </c>
      <c r="AK492" s="669">
        <f t="shared" si="186"/>
        <v>9.7560975609756184</v>
      </c>
      <c r="AL492" s="669">
        <f t="shared" si="187"/>
        <v>10.810810810810811</v>
      </c>
      <c r="AM492" s="669">
        <f t="shared" si="188"/>
        <v>12.12121212121211</v>
      </c>
      <c r="AN492" s="669">
        <f t="shared" si="189"/>
        <v>33.06451612903227</v>
      </c>
      <c r="AO492" s="669">
        <f t="shared" si="190"/>
        <v>16.981132075471695</v>
      </c>
      <c r="AP492" s="669">
        <f t="shared" si="191"/>
        <v>4.9504950495049327</v>
      </c>
      <c r="AQ492" s="669">
        <f t="shared" si="192"/>
        <v>4.1237113402061931</v>
      </c>
      <c r="AR492" s="669">
        <f t="shared" si="193"/>
        <v>6.0109289617486406</v>
      </c>
      <c r="AS492" s="670">
        <f t="shared" si="174"/>
        <v>12.017611253091335</v>
      </c>
      <c r="AT492" s="671">
        <f t="shared" si="175"/>
        <v>6.2363424681655806</v>
      </c>
    </row>
    <row r="493" spans="1:46" ht="11.25" customHeight="1" x14ac:dyDescent="0.2">
      <c r="A493" s="614" t="s">
        <v>3871</v>
      </c>
      <c r="B493" s="24" t="s">
        <v>3872</v>
      </c>
      <c r="C493" s="497">
        <v>0.82</v>
      </c>
      <c r="D493" s="41">
        <v>0.78</v>
      </c>
      <c r="E493" s="41">
        <v>0.74</v>
      </c>
      <c r="F493" s="41">
        <v>0.7</v>
      </c>
      <c r="G493" s="41">
        <v>0.66</v>
      </c>
      <c r="H493" s="41">
        <v>0.62</v>
      </c>
      <c r="I493" s="41">
        <v>0.3</v>
      </c>
      <c r="J493" s="41">
        <v>0.3</v>
      </c>
      <c r="K493" s="654">
        <v>0</v>
      </c>
      <c r="L493" s="913"/>
      <c r="M493" s="651">
        <v>0</v>
      </c>
      <c r="N493" s="651">
        <v>0</v>
      </c>
      <c r="O493" s="652">
        <v>0</v>
      </c>
      <c r="P493" s="652">
        <v>0</v>
      </c>
      <c r="Q493" s="652">
        <v>0</v>
      </c>
      <c r="R493" s="652">
        <v>0</v>
      </c>
      <c r="S493" s="652">
        <v>0</v>
      </c>
      <c r="T493" s="652">
        <v>0</v>
      </c>
      <c r="U493" s="652">
        <v>0</v>
      </c>
      <c r="V493" s="652">
        <v>0</v>
      </c>
      <c r="W493" s="652">
        <v>0</v>
      </c>
      <c r="X493" s="652">
        <v>0</v>
      </c>
      <c r="Y493" s="653">
        <f t="shared" si="173"/>
        <v>4.92</v>
      </c>
      <c r="Z493" s="1019">
        <f t="shared" si="194"/>
        <v>5.12820512820511</v>
      </c>
      <c r="AA493" s="669">
        <f t="shared" si="176"/>
        <v>5.4054054054054168</v>
      </c>
      <c r="AB493" s="669">
        <f t="shared" si="177"/>
        <v>5.7142857142857162</v>
      </c>
      <c r="AC493" s="669">
        <f t="shared" si="178"/>
        <v>6.0606060606060552</v>
      </c>
      <c r="AD493" s="669">
        <f t="shared" si="179"/>
        <v>6.4516129032258229</v>
      </c>
      <c r="AE493" s="669">
        <f t="shared" si="180"/>
        <v>106.66666666666669</v>
      </c>
      <c r="AF493" s="669" t="str">
        <f t="shared" si="181"/>
        <v>n/a</v>
      </c>
      <c r="AG493" s="669" t="str">
        <f t="shared" si="182"/>
        <v>n/a</v>
      </c>
      <c r="AH493" s="669" t="str">
        <f t="shared" si="183"/>
        <v>n/a</v>
      </c>
      <c r="AI493" s="669" t="str">
        <f t="shared" si="184"/>
        <v>n/a</v>
      </c>
      <c r="AJ493" s="669" t="str">
        <f t="shared" si="185"/>
        <v>n/a</v>
      </c>
      <c r="AK493" s="669" t="str">
        <f t="shared" si="186"/>
        <v>n/a</v>
      </c>
      <c r="AL493" s="669" t="str">
        <f t="shared" si="187"/>
        <v>n/a</v>
      </c>
      <c r="AM493" s="669" t="str">
        <f t="shared" si="188"/>
        <v>n/a</v>
      </c>
      <c r="AN493" s="669" t="str">
        <f t="shared" si="189"/>
        <v>n/a</v>
      </c>
      <c r="AO493" s="669" t="str">
        <f t="shared" si="190"/>
        <v>n/a</v>
      </c>
      <c r="AP493" s="669" t="str">
        <f t="shared" si="191"/>
        <v>n/a</v>
      </c>
      <c r="AQ493" s="669" t="str">
        <f t="shared" si="192"/>
        <v>n/a</v>
      </c>
      <c r="AR493" s="669" t="str">
        <f t="shared" si="193"/>
        <v>n/a</v>
      </c>
      <c r="AS493" s="670">
        <f t="shared" si="174"/>
        <v>22.571130313065805</v>
      </c>
      <c r="AT493" s="671">
        <f t="shared" si="175"/>
        <v>41.200889426454232</v>
      </c>
    </row>
    <row r="494" spans="1:46" ht="11.25" customHeight="1" x14ac:dyDescent="0.2">
      <c r="A494" s="495" t="s">
        <v>1468</v>
      </c>
      <c r="B494" s="650" t="s">
        <v>1469</v>
      </c>
      <c r="C494" s="497">
        <v>0.93</v>
      </c>
      <c r="D494" s="497">
        <v>0.74</v>
      </c>
      <c r="E494" s="487">
        <v>0.66</v>
      </c>
      <c r="F494" s="487">
        <v>0.57999999999999996</v>
      </c>
      <c r="G494" s="489">
        <v>0.48</v>
      </c>
      <c r="H494" s="487">
        <v>0.45</v>
      </c>
      <c r="I494" s="488"/>
      <c r="J494" s="487">
        <v>0.09</v>
      </c>
      <c r="K494" s="490">
        <v>0</v>
      </c>
      <c r="L494" s="488"/>
      <c r="M494" s="538">
        <v>0.01</v>
      </c>
      <c r="N494" s="538">
        <v>7.0000000000000007E-2</v>
      </c>
      <c r="O494" s="492">
        <v>0.31</v>
      </c>
      <c r="P494" s="493">
        <v>0.56999999999999995</v>
      </c>
      <c r="Q494" s="493">
        <v>0.48572000000000004</v>
      </c>
      <c r="R494" s="493">
        <v>0.39999000000000001</v>
      </c>
      <c r="S494" s="493">
        <v>0.32263999999999998</v>
      </c>
      <c r="T494" s="493">
        <v>0.27644000000000002</v>
      </c>
      <c r="U494" s="492">
        <v>0</v>
      </c>
      <c r="V494" s="492">
        <v>0</v>
      </c>
      <c r="W494" s="492">
        <v>0</v>
      </c>
      <c r="X494" s="492">
        <v>0</v>
      </c>
      <c r="Y494" s="653">
        <f t="shared" si="173"/>
        <v>6.3747899999999991</v>
      </c>
      <c r="Z494" s="1019">
        <f t="shared" si="194"/>
        <v>25.675675675675681</v>
      </c>
      <c r="AA494" s="669">
        <f t="shared" si="176"/>
        <v>12.12121212121211</v>
      </c>
      <c r="AB494" s="669">
        <f t="shared" si="177"/>
        <v>13.793103448275868</v>
      </c>
      <c r="AC494" s="669">
        <f t="shared" si="178"/>
        <v>20.833333333333325</v>
      </c>
      <c r="AD494" s="669">
        <f t="shared" si="179"/>
        <v>6.6666666666666652</v>
      </c>
      <c r="AE494" s="669">
        <f t="shared" si="180"/>
        <v>400</v>
      </c>
      <c r="AF494" s="669" t="str">
        <f t="shared" si="181"/>
        <v>n/a</v>
      </c>
      <c r="AG494" s="669">
        <f t="shared" si="182"/>
        <v>-100</v>
      </c>
      <c r="AH494" s="669">
        <f t="shared" si="183"/>
        <v>-85.714285714285722</v>
      </c>
      <c r="AI494" s="669">
        <f t="shared" si="184"/>
        <v>-77.41935483870968</v>
      </c>
      <c r="AJ494" s="669">
        <f t="shared" si="185"/>
        <v>-45.614035087719294</v>
      </c>
      <c r="AK494" s="669">
        <f t="shared" si="186"/>
        <v>17.351560569875634</v>
      </c>
      <c r="AL494" s="669">
        <f t="shared" si="187"/>
        <v>21.433035825895665</v>
      </c>
      <c r="AM494" s="669">
        <f t="shared" si="188"/>
        <v>23.974088767666757</v>
      </c>
      <c r="AN494" s="669">
        <f t="shared" si="189"/>
        <v>16.712487339024729</v>
      </c>
      <c r="AO494" s="669" t="str">
        <f t="shared" si="190"/>
        <v>n/a</v>
      </c>
      <c r="AP494" s="669" t="str">
        <f t="shared" si="191"/>
        <v>n/a</v>
      </c>
      <c r="AQ494" s="669" t="str">
        <f t="shared" si="192"/>
        <v>n/a</v>
      </c>
      <c r="AR494" s="669" t="str">
        <f t="shared" si="193"/>
        <v>n/a</v>
      </c>
      <c r="AS494" s="670">
        <f t="shared" si="174"/>
        <v>17.843820579065127</v>
      </c>
      <c r="AT494" s="671">
        <f t="shared" si="175"/>
        <v>118.9871066997125</v>
      </c>
    </row>
    <row r="495" spans="1:46" ht="11.25" customHeight="1" x14ac:dyDescent="0.2">
      <c r="A495" s="506" t="s">
        <v>3879</v>
      </c>
      <c r="B495" s="507" t="s">
        <v>3880</v>
      </c>
      <c r="C495" s="497">
        <v>1.88</v>
      </c>
      <c r="D495" s="510">
        <v>1.48</v>
      </c>
      <c r="E495" s="498">
        <v>1.24</v>
      </c>
      <c r="F495" s="498">
        <v>1</v>
      </c>
      <c r="G495" s="498">
        <v>0.4</v>
      </c>
      <c r="H495" s="542">
        <v>0</v>
      </c>
      <c r="I495" s="499"/>
      <c r="J495" s="542">
        <v>0</v>
      </c>
      <c r="K495" s="547">
        <v>0</v>
      </c>
      <c r="L495" s="499"/>
      <c r="M495" s="548">
        <v>0</v>
      </c>
      <c r="N495" s="651">
        <v>0</v>
      </c>
      <c r="O495" s="652">
        <v>0</v>
      </c>
      <c r="P495" s="652">
        <v>0</v>
      </c>
      <c r="Q495" s="652">
        <v>0</v>
      </c>
      <c r="R495" s="652">
        <v>0</v>
      </c>
      <c r="S495" s="652">
        <v>0</v>
      </c>
      <c r="T495" s="652">
        <v>0</v>
      </c>
      <c r="U495" s="652">
        <v>0</v>
      </c>
      <c r="V495" s="652">
        <v>0</v>
      </c>
      <c r="W495" s="652">
        <v>0</v>
      </c>
      <c r="X495" s="652">
        <v>0</v>
      </c>
      <c r="Y495" s="653">
        <f t="shared" si="173"/>
        <v>6</v>
      </c>
      <c r="Z495" s="1019">
        <f t="shared" si="194"/>
        <v>27.027027027027017</v>
      </c>
      <c r="AA495" s="669">
        <f t="shared" si="176"/>
        <v>19.354838709677423</v>
      </c>
      <c r="AB495" s="669">
        <f t="shared" si="177"/>
        <v>24</v>
      </c>
      <c r="AC495" s="669">
        <f t="shared" si="178"/>
        <v>150</v>
      </c>
      <c r="AD495" s="669" t="str">
        <f t="shared" si="179"/>
        <v>n/a</v>
      </c>
      <c r="AE495" s="669" t="str">
        <f t="shared" si="180"/>
        <v>n/a</v>
      </c>
      <c r="AF495" s="669" t="str">
        <f t="shared" si="181"/>
        <v>n/a</v>
      </c>
      <c r="AG495" s="669" t="str">
        <f t="shared" si="182"/>
        <v>n/a</v>
      </c>
      <c r="AH495" s="669" t="str">
        <f t="shared" si="183"/>
        <v>n/a</v>
      </c>
      <c r="AI495" s="669" t="str">
        <f t="shared" si="184"/>
        <v>n/a</v>
      </c>
      <c r="AJ495" s="669" t="str">
        <f t="shared" si="185"/>
        <v>n/a</v>
      </c>
      <c r="AK495" s="669" t="str">
        <f t="shared" si="186"/>
        <v>n/a</v>
      </c>
      <c r="AL495" s="669" t="str">
        <f t="shared" si="187"/>
        <v>n/a</v>
      </c>
      <c r="AM495" s="669" t="str">
        <f t="shared" si="188"/>
        <v>n/a</v>
      </c>
      <c r="AN495" s="669" t="str">
        <f t="shared" si="189"/>
        <v>n/a</v>
      </c>
      <c r="AO495" s="669" t="str">
        <f t="shared" si="190"/>
        <v>n/a</v>
      </c>
      <c r="AP495" s="669" t="str">
        <f t="shared" si="191"/>
        <v>n/a</v>
      </c>
      <c r="AQ495" s="669" t="str">
        <f t="shared" si="192"/>
        <v>n/a</v>
      </c>
      <c r="AR495" s="669" t="str">
        <f t="shared" si="193"/>
        <v>n/a</v>
      </c>
      <c r="AS495" s="670">
        <f t="shared" si="174"/>
        <v>55.09546643417611</v>
      </c>
      <c r="AT495" s="671">
        <f t="shared" si="175"/>
        <v>63.348318275493227</v>
      </c>
    </row>
    <row r="496" spans="1:46" ht="11.25" customHeight="1" x14ac:dyDescent="0.2">
      <c r="A496" s="495" t="s">
        <v>3867</v>
      </c>
      <c r="B496" s="650" t="s">
        <v>3868</v>
      </c>
      <c r="C496" s="497">
        <v>0.25</v>
      </c>
      <c r="D496" s="655">
        <v>0.18</v>
      </c>
      <c r="E496" s="502">
        <v>0.12</v>
      </c>
      <c r="F496" s="498">
        <v>0.11</v>
      </c>
      <c r="G496" s="502">
        <v>0.08</v>
      </c>
      <c r="H496" s="498">
        <v>0</v>
      </c>
      <c r="I496" s="499"/>
      <c r="J496" s="502">
        <v>0</v>
      </c>
      <c r="K496" s="654">
        <v>0</v>
      </c>
      <c r="L496" s="499"/>
      <c r="M496" s="651">
        <v>0</v>
      </c>
      <c r="N496" s="651">
        <v>0</v>
      </c>
      <c r="O496" s="652">
        <v>0.26</v>
      </c>
      <c r="P496" s="656">
        <v>0.51380000000000003</v>
      </c>
      <c r="Q496" s="656">
        <v>0.46129999999999999</v>
      </c>
      <c r="R496" s="656">
        <v>0.36909999999999998</v>
      </c>
      <c r="S496" s="656">
        <v>0.26429999999999998</v>
      </c>
      <c r="T496" s="656">
        <v>0.20699999999999999</v>
      </c>
      <c r="U496" s="656">
        <v>0.16</v>
      </c>
      <c r="V496" s="656">
        <v>0.1313</v>
      </c>
      <c r="W496" s="656">
        <v>3.1E-2</v>
      </c>
      <c r="X496" s="543">
        <v>0</v>
      </c>
      <c r="Y496" s="653">
        <f t="shared" si="173"/>
        <v>3.1377999999999999</v>
      </c>
      <c r="Z496" s="1019">
        <f t="shared" si="194"/>
        <v>38.888888888888886</v>
      </c>
      <c r="AA496" s="669">
        <f t="shared" si="176"/>
        <v>50</v>
      </c>
      <c r="AB496" s="669">
        <f t="shared" si="177"/>
        <v>9.0909090909090828</v>
      </c>
      <c r="AC496" s="669">
        <f t="shared" si="178"/>
        <v>37.5</v>
      </c>
      <c r="AD496" s="669" t="str">
        <f t="shared" si="179"/>
        <v>n/a</v>
      </c>
      <c r="AE496" s="669" t="str">
        <f t="shared" si="180"/>
        <v>n/a</v>
      </c>
      <c r="AF496" s="669" t="str">
        <f t="shared" si="181"/>
        <v>n/a</v>
      </c>
      <c r="AG496" s="669" t="str">
        <f t="shared" si="182"/>
        <v>n/a</v>
      </c>
      <c r="AH496" s="669" t="str">
        <f t="shared" si="183"/>
        <v>n/a</v>
      </c>
      <c r="AI496" s="669">
        <f t="shared" si="184"/>
        <v>-100</v>
      </c>
      <c r="AJ496" s="669">
        <f t="shared" si="185"/>
        <v>-49.396652393927596</v>
      </c>
      <c r="AK496" s="669">
        <f t="shared" si="186"/>
        <v>11.380880121396064</v>
      </c>
      <c r="AL496" s="669">
        <f t="shared" si="187"/>
        <v>24.979680303440798</v>
      </c>
      <c r="AM496" s="669">
        <f t="shared" si="188"/>
        <v>39.651910707529339</v>
      </c>
      <c r="AN496" s="669">
        <f t="shared" si="189"/>
        <v>27.681159420289859</v>
      </c>
      <c r="AO496" s="669">
        <f t="shared" si="190"/>
        <v>29.374999999999996</v>
      </c>
      <c r="AP496" s="669">
        <f t="shared" si="191"/>
        <v>21.858339680121851</v>
      </c>
      <c r="AQ496" s="669">
        <f t="shared" si="192"/>
        <v>323.54838709677421</v>
      </c>
      <c r="AR496" s="669" t="str">
        <f t="shared" si="193"/>
        <v>n/a</v>
      </c>
      <c r="AS496" s="670">
        <f t="shared" si="174"/>
        <v>35.735269455032501</v>
      </c>
      <c r="AT496" s="671">
        <f t="shared" si="175"/>
        <v>95.941133078672081</v>
      </c>
    </row>
    <row r="497" spans="1:46" ht="11.25" customHeight="1" x14ac:dyDescent="0.2">
      <c r="A497" s="650" t="s">
        <v>276</v>
      </c>
      <c r="B497" s="650" t="s">
        <v>277</v>
      </c>
      <c r="C497" s="497">
        <v>4.1900000000000004</v>
      </c>
      <c r="D497" s="655">
        <v>3.83</v>
      </c>
      <c r="E497" s="498">
        <v>3.61</v>
      </c>
      <c r="F497" s="498">
        <v>3.44</v>
      </c>
      <c r="G497" s="498">
        <v>3.28</v>
      </c>
      <c r="H497" s="498">
        <v>3.12</v>
      </c>
      <c r="I497" s="499"/>
      <c r="J497" s="498">
        <v>2.87</v>
      </c>
      <c r="K497" s="496">
        <v>2.5299999999999998</v>
      </c>
      <c r="L497" s="499"/>
      <c r="M497" s="511">
        <v>2.2599999999999998</v>
      </c>
      <c r="N497" s="511">
        <v>2.0499999999999998</v>
      </c>
      <c r="O497" s="656">
        <v>1.625</v>
      </c>
      <c r="P497" s="656">
        <v>1.5</v>
      </c>
      <c r="Q497" s="656">
        <v>1</v>
      </c>
      <c r="R497" s="656">
        <v>0.67</v>
      </c>
      <c r="S497" s="656">
        <v>0.55000000000000004</v>
      </c>
      <c r="T497" s="656">
        <v>0.4</v>
      </c>
      <c r="U497" s="656">
        <v>0.23499999999999999</v>
      </c>
      <c r="V497" s="656">
        <v>0.22500000000000001</v>
      </c>
      <c r="W497" s="656">
        <v>0.215</v>
      </c>
      <c r="X497" s="656">
        <v>0.19500000000000001</v>
      </c>
      <c r="Y497" s="653">
        <f t="shared" si="173"/>
        <v>37.795000000000009</v>
      </c>
      <c r="Z497" s="1019">
        <f t="shared" si="194"/>
        <v>9.3994778067885143</v>
      </c>
      <c r="AA497" s="669">
        <f t="shared" si="176"/>
        <v>6.094182825484773</v>
      </c>
      <c r="AB497" s="669">
        <f t="shared" si="177"/>
        <v>4.9418604651162878</v>
      </c>
      <c r="AC497" s="669">
        <f t="shared" si="178"/>
        <v>4.8780487804878092</v>
      </c>
      <c r="AD497" s="669">
        <f t="shared" si="179"/>
        <v>5.12820512820511</v>
      </c>
      <c r="AE497" s="669">
        <f t="shared" si="180"/>
        <v>8.710801393728218</v>
      </c>
      <c r="AF497" s="669">
        <f t="shared" si="181"/>
        <v>13.438735177865624</v>
      </c>
      <c r="AG497" s="669">
        <f t="shared" si="182"/>
        <v>11.946902654867264</v>
      </c>
      <c r="AH497" s="669">
        <f t="shared" si="183"/>
        <v>10.243902439024399</v>
      </c>
      <c r="AI497" s="669">
        <f t="shared" si="184"/>
        <v>26.15384615384615</v>
      </c>
      <c r="AJ497" s="669">
        <f t="shared" si="185"/>
        <v>8.333333333333325</v>
      </c>
      <c r="AK497" s="669">
        <f t="shared" si="186"/>
        <v>50</v>
      </c>
      <c r="AL497" s="669">
        <f t="shared" si="187"/>
        <v>49.253731343283569</v>
      </c>
      <c r="AM497" s="669">
        <f t="shared" si="188"/>
        <v>21.818181818181827</v>
      </c>
      <c r="AN497" s="669">
        <f t="shared" si="189"/>
        <v>37.5</v>
      </c>
      <c r="AO497" s="669">
        <f t="shared" si="190"/>
        <v>70.212765957446834</v>
      </c>
      <c r="AP497" s="669">
        <f t="shared" si="191"/>
        <v>4.4444444444444287</v>
      </c>
      <c r="AQ497" s="669">
        <f t="shared" si="192"/>
        <v>4.6511627906976827</v>
      </c>
      <c r="AR497" s="669">
        <f t="shared" si="193"/>
        <v>10.256410256410241</v>
      </c>
      <c r="AS497" s="670">
        <f t="shared" si="174"/>
        <v>18.810841724695372</v>
      </c>
      <c r="AT497" s="671">
        <f t="shared" si="175"/>
        <v>19.176280605471739</v>
      </c>
    </row>
    <row r="498" spans="1:46" ht="11.25" customHeight="1" x14ac:dyDescent="0.2">
      <c r="A498" s="495" t="s">
        <v>683</v>
      </c>
      <c r="B498" s="650" t="s">
        <v>684</v>
      </c>
      <c r="C498" s="497">
        <v>1.4550000000000001</v>
      </c>
      <c r="D498" s="655">
        <v>1.4469999999999998</v>
      </c>
      <c r="E498" s="498">
        <v>1.4389999999999998</v>
      </c>
      <c r="F498" s="498">
        <v>1.4319999999999999</v>
      </c>
      <c r="G498" s="498">
        <v>1.4229999999999998</v>
      </c>
      <c r="H498" s="498">
        <v>1.415</v>
      </c>
      <c r="I498" s="499"/>
      <c r="J498" s="498">
        <v>1.4019999999999999</v>
      </c>
      <c r="K498" s="496">
        <v>1.3859999999999997</v>
      </c>
      <c r="L498" s="499" t="s">
        <v>90</v>
      </c>
      <c r="M498" s="511">
        <v>1.37</v>
      </c>
      <c r="N498" s="511">
        <v>1.357</v>
      </c>
      <c r="O498" s="656">
        <v>1.3270000000000002</v>
      </c>
      <c r="P498" s="656">
        <v>1.1499999999999999</v>
      </c>
      <c r="Q498" s="656">
        <v>0.89</v>
      </c>
      <c r="R498" s="656">
        <v>0.45</v>
      </c>
      <c r="S498" s="656">
        <v>0.17300000000000001</v>
      </c>
      <c r="T498" s="656">
        <v>9.8000000000000004E-2</v>
      </c>
      <c r="U498" s="656">
        <v>0.02</v>
      </c>
      <c r="V498" s="652">
        <v>0</v>
      </c>
      <c r="W498" s="652">
        <v>0</v>
      </c>
      <c r="X498" s="652">
        <v>0</v>
      </c>
      <c r="Y498" s="653">
        <f t="shared" si="173"/>
        <v>18.233999999999995</v>
      </c>
      <c r="Z498" s="1019">
        <f t="shared" si="194"/>
        <v>0.55286800276435066</v>
      </c>
      <c r="AA498" s="669">
        <f t="shared" si="176"/>
        <v>0.55594162612926379</v>
      </c>
      <c r="AB498" s="669">
        <f t="shared" si="177"/>
        <v>0.48882681564244024</v>
      </c>
      <c r="AC498" s="669">
        <f t="shared" si="178"/>
        <v>0.63246661981730679</v>
      </c>
      <c r="AD498" s="669">
        <f t="shared" si="179"/>
        <v>0.56537102473497303</v>
      </c>
      <c r="AE498" s="669">
        <f t="shared" si="180"/>
        <v>0.92724679029958512</v>
      </c>
      <c r="AF498" s="669">
        <f t="shared" si="181"/>
        <v>1.1544011544011745</v>
      </c>
      <c r="AG498" s="669">
        <f t="shared" si="182"/>
        <v>1.1678832116787996</v>
      </c>
      <c r="AH498" s="669">
        <f t="shared" si="183"/>
        <v>0.9579955784819516</v>
      </c>
      <c r="AI498" s="669">
        <f t="shared" si="184"/>
        <v>2.2607385079125741</v>
      </c>
      <c r="AJ498" s="669">
        <f t="shared" si="185"/>
        <v>15.391304347826118</v>
      </c>
      <c r="AK498" s="669">
        <f t="shared" si="186"/>
        <v>29.213483146067396</v>
      </c>
      <c r="AL498" s="669">
        <f t="shared" si="187"/>
        <v>97.777777777777786</v>
      </c>
      <c r="AM498" s="669">
        <f t="shared" si="188"/>
        <v>160.11560693641616</v>
      </c>
      <c r="AN498" s="669">
        <f t="shared" si="189"/>
        <v>76.530612244897966</v>
      </c>
      <c r="AO498" s="669">
        <f t="shared" si="190"/>
        <v>390.00000000000006</v>
      </c>
      <c r="AP498" s="669" t="str">
        <f t="shared" si="191"/>
        <v>n/a</v>
      </c>
      <c r="AQ498" s="669" t="str">
        <f t="shared" si="192"/>
        <v>n/a</v>
      </c>
      <c r="AR498" s="669" t="str">
        <f t="shared" si="193"/>
        <v>n/a</v>
      </c>
      <c r="AS498" s="670">
        <f t="shared" si="174"/>
        <v>48.64328273655299</v>
      </c>
      <c r="AT498" s="671">
        <f t="shared" si="175"/>
        <v>102.1101402086183</v>
      </c>
    </row>
    <row r="499" spans="1:46" ht="11.25" customHeight="1" x14ac:dyDescent="0.2">
      <c r="A499" s="483" t="s">
        <v>679</v>
      </c>
      <c r="B499" s="914" t="s">
        <v>680</v>
      </c>
      <c r="C499" s="497">
        <v>1.41</v>
      </c>
      <c r="D499" s="491">
        <v>1.1800000000000002</v>
      </c>
      <c r="E499" s="502">
        <v>1.1200000000000001</v>
      </c>
      <c r="F499" s="498">
        <v>1.04</v>
      </c>
      <c r="G499" s="502">
        <v>0.96</v>
      </c>
      <c r="H499" s="498">
        <v>0.88</v>
      </c>
      <c r="I499" s="499"/>
      <c r="J499" s="502">
        <v>0.8</v>
      </c>
      <c r="K499" s="496">
        <v>0.78</v>
      </c>
      <c r="L499" s="499"/>
      <c r="M499" s="511">
        <v>0.66</v>
      </c>
      <c r="N499" s="651">
        <v>0.48</v>
      </c>
      <c r="O499" s="656">
        <v>0.42</v>
      </c>
      <c r="P499" s="652">
        <v>0.24</v>
      </c>
      <c r="Q499" s="652">
        <v>0.24</v>
      </c>
      <c r="R499" s="652">
        <v>0.24</v>
      </c>
      <c r="S499" s="652">
        <v>0.24</v>
      </c>
      <c r="T499" s="652">
        <v>0.24</v>
      </c>
      <c r="U499" s="652">
        <v>0.24</v>
      </c>
      <c r="V499" s="652">
        <v>0.24</v>
      </c>
      <c r="W499" s="652">
        <v>0.24</v>
      </c>
      <c r="X499" s="652">
        <v>0.24</v>
      </c>
      <c r="Y499" s="653">
        <f t="shared" si="173"/>
        <v>11.890000000000002</v>
      </c>
      <c r="Z499" s="1019">
        <f t="shared" si="194"/>
        <v>19.491525423728785</v>
      </c>
      <c r="AA499" s="669">
        <f t="shared" si="176"/>
        <v>5.3571428571428603</v>
      </c>
      <c r="AB499" s="669">
        <f t="shared" si="177"/>
        <v>7.6923076923077094</v>
      </c>
      <c r="AC499" s="669">
        <f t="shared" si="178"/>
        <v>8.3333333333333481</v>
      </c>
      <c r="AD499" s="669">
        <f t="shared" si="179"/>
        <v>9.0909090909090828</v>
      </c>
      <c r="AE499" s="669">
        <f t="shared" si="180"/>
        <v>9.9999999999999858</v>
      </c>
      <c r="AF499" s="669">
        <f t="shared" si="181"/>
        <v>2.5641025641025772</v>
      </c>
      <c r="AG499" s="669">
        <f t="shared" si="182"/>
        <v>18.181818181818187</v>
      </c>
      <c r="AH499" s="669">
        <f t="shared" si="183"/>
        <v>37.500000000000021</v>
      </c>
      <c r="AI499" s="669">
        <f t="shared" si="184"/>
        <v>14.285714285714279</v>
      </c>
      <c r="AJ499" s="669">
        <f t="shared" si="185"/>
        <v>75</v>
      </c>
      <c r="AK499" s="669">
        <f t="shared" si="186"/>
        <v>0</v>
      </c>
      <c r="AL499" s="669">
        <f t="shared" si="187"/>
        <v>0</v>
      </c>
      <c r="AM499" s="669">
        <f t="shared" si="188"/>
        <v>0</v>
      </c>
      <c r="AN499" s="669">
        <f t="shared" si="189"/>
        <v>0</v>
      </c>
      <c r="AO499" s="669">
        <f t="shared" si="190"/>
        <v>0</v>
      </c>
      <c r="AP499" s="669">
        <f t="shared" si="191"/>
        <v>0</v>
      </c>
      <c r="AQ499" s="669">
        <f t="shared" si="192"/>
        <v>0</v>
      </c>
      <c r="AR499" s="669">
        <f t="shared" si="193"/>
        <v>0</v>
      </c>
      <c r="AS499" s="670">
        <f t="shared" si="174"/>
        <v>10.920887022581939</v>
      </c>
      <c r="AT499" s="671">
        <f t="shared" si="175"/>
        <v>18.297410694596895</v>
      </c>
    </row>
    <row r="500" spans="1:46" ht="11.25" customHeight="1" x14ac:dyDescent="0.2">
      <c r="A500" s="507" t="s">
        <v>1488</v>
      </c>
      <c r="B500" s="507" t="s">
        <v>1489</v>
      </c>
      <c r="C500" s="497">
        <v>1.76</v>
      </c>
      <c r="D500" s="521">
        <v>1.52</v>
      </c>
      <c r="E500" s="513">
        <v>1.46</v>
      </c>
      <c r="F500" s="513">
        <v>1.36</v>
      </c>
      <c r="G500" s="513">
        <v>1.1200000000000001</v>
      </c>
      <c r="H500" s="513">
        <v>0.9</v>
      </c>
      <c r="I500" s="514"/>
      <c r="J500" s="513">
        <v>0.64</v>
      </c>
      <c r="K500" s="509">
        <v>0.53500000000000003</v>
      </c>
      <c r="L500" s="514"/>
      <c r="M500" s="529">
        <v>0.42</v>
      </c>
      <c r="N500" s="539">
        <v>0.4</v>
      </c>
      <c r="O500" s="516">
        <v>0.4</v>
      </c>
      <c r="P500" s="516">
        <v>0.32</v>
      </c>
      <c r="Q500" s="516">
        <v>0.28000000000000003</v>
      </c>
      <c r="R500" s="516">
        <v>0.20250000000000001</v>
      </c>
      <c r="S500" s="516">
        <v>0.15</v>
      </c>
      <c r="T500" s="517">
        <v>0.09</v>
      </c>
      <c r="U500" s="517">
        <v>0.09</v>
      </c>
      <c r="V500" s="516">
        <v>0.09</v>
      </c>
      <c r="W500" s="516">
        <v>2.2499999999999999E-2</v>
      </c>
      <c r="X500" s="517">
        <v>0</v>
      </c>
      <c r="Y500" s="653">
        <f t="shared" si="173"/>
        <v>11.760000000000003</v>
      </c>
      <c r="Z500" s="1019">
        <f t="shared" si="194"/>
        <v>15.789473684210531</v>
      </c>
      <c r="AA500" s="669">
        <f t="shared" si="176"/>
        <v>4.1095890410958846</v>
      </c>
      <c r="AB500" s="669">
        <f t="shared" si="177"/>
        <v>7.3529411764705843</v>
      </c>
      <c r="AC500" s="669">
        <f t="shared" si="178"/>
        <v>21.42857142857142</v>
      </c>
      <c r="AD500" s="669">
        <f t="shared" si="179"/>
        <v>24.444444444444446</v>
      </c>
      <c r="AE500" s="669">
        <f t="shared" si="180"/>
        <v>40.625</v>
      </c>
      <c r="AF500" s="669">
        <f t="shared" si="181"/>
        <v>19.626168224299057</v>
      </c>
      <c r="AG500" s="669">
        <f t="shared" si="182"/>
        <v>27.380952380952394</v>
      </c>
      <c r="AH500" s="669">
        <f t="shared" si="183"/>
        <v>4.9999999999999822</v>
      </c>
      <c r="AI500" s="669">
        <f t="shared" si="184"/>
        <v>0</v>
      </c>
      <c r="AJ500" s="669">
        <f t="shared" si="185"/>
        <v>25</v>
      </c>
      <c r="AK500" s="669">
        <f t="shared" si="186"/>
        <v>14.285714285714279</v>
      </c>
      <c r="AL500" s="669">
        <f t="shared" si="187"/>
        <v>38.271604938271622</v>
      </c>
      <c r="AM500" s="669">
        <f t="shared" si="188"/>
        <v>35.000000000000007</v>
      </c>
      <c r="AN500" s="669">
        <f t="shared" si="189"/>
        <v>66.666666666666671</v>
      </c>
      <c r="AO500" s="669">
        <f t="shared" si="190"/>
        <v>0</v>
      </c>
      <c r="AP500" s="669">
        <f t="shared" si="191"/>
        <v>0</v>
      </c>
      <c r="AQ500" s="669">
        <f t="shared" si="192"/>
        <v>300</v>
      </c>
      <c r="AR500" s="669" t="str">
        <f t="shared" si="193"/>
        <v>n/a</v>
      </c>
      <c r="AS500" s="670">
        <f t="shared" si="174"/>
        <v>35.832284792816495</v>
      </c>
      <c r="AT500" s="671">
        <f t="shared" si="175"/>
        <v>68.186321105139641</v>
      </c>
    </row>
    <row r="501" spans="1:46" ht="11.25" customHeight="1" x14ac:dyDescent="0.2">
      <c r="A501" s="495" t="s">
        <v>3869</v>
      </c>
      <c r="B501" s="650" t="s">
        <v>3870</v>
      </c>
      <c r="C501" s="497">
        <v>0.6</v>
      </c>
      <c r="D501" s="497">
        <v>0.5</v>
      </c>
      <c r="E501" s="498">
        <v>0.45</v>
      </c>
      <c r="F501" s="498">
        <v>0.41</v>
      </c>
      <c r="G501" s="498">
        <v>0.37</v>
      </c>
      <c r="H501" s="542">
        <v>0.34</v>
      </c>
      <c r="I501" s="499"/>
      <c r="J501" s="542">
        <v>0.34</v>
      </c>
      <c r="K501" s="547">
        <v>0.34</v>
      </c>
      <c r="L501" s="499"/>
      <c r="M501" s="651">
        <v>0.34</v>
      </c>
      <c r="N501" s="651">
        <v>0.34</v>
      </c>
      <c r="O501" s="543">
        <v>0.34</v>
      </c>
      <c r="P501" s="656">
        <v>0.34</v>
      </c>
      <c r="Q501" s="656">
        <v>0.3</v>
      </c>
      <c r="R501" s="543">
        <v>0.22</v>
      </c>
      <c r="S501" s="652">
        <v>0.22</v>
      </c>
      <c r="T501" s="652">
        <v>0.22</v>
      </c>
      <c r="U501" s="652">
        <v>0.22</v>
      </c>
      <c r="V501" s="652">
        <v>0.22</v>
      </c>
      <c r="W501" s="543">
        <v>0.22</v>
      </c>
      <c r="X501" s="652">
        <v>0.22</v>
      </c>
      <c r="Y501" s="653">
        <f t="shared" si="173"/>
        <v>6.5499999999999972</v>
      </c>
      <c r="Z501" s="1019">
        <f t="shared" si="194"/>
        <v>19.999999999999996</v>
      </c>
      <c r="AA501" s="669">
        <f t="shared" si="176"/>
        <v>11.111111111111116</v>
      </c>
      <c r="AB501" s="669">
        <f t="shared" si="177"/>
        <v>9.7560975609756184</v>
      </c>
      <c r="AC501" s="669">
        <f t="shared" si="178"/>
        <v>10.810810810810811</v>
      </c>
      <c r="AD501" s="669">
        <f t="shared" si="179"/>
        <v>8.8235294117646959</v>
      </c>
      <c r="AE501" s="669">
        <f t="shared" si="180"/>
        <v>0</v>
      </c>
      <c r="AF501" s="669">
        <f t="shared" si="181"/>
        <v>0</v>
      </c>
      <c r="AG501" s="669">
        <f t="shared" si="182"/>
        <v>0</v>
      </c>
      <c r="AH501" s="669">
        <f t="shared" si="183"/>
        <v>0</v>
      </c>
      <c r="AI501" s="669">
        <f t="shared" si="184"/>
        <v>0</v>
      </c>
      <c r="AJ501" s="669">
        <f t="shared" si="185"/>
        <v>0</v>
      </c>
      <c r="AK501" s="669">
        <f t="shared" si="186"/>
        <v>13.333333333333353</v>
      </c>
      <c r="AL501" s="669">
        <f t="shared" si="187"/>
        <v>36.363636363636353</v>
      </c>
      <c r="AM501" s="669">
        <f t="shared" si="188"/>
        <v>0</v>
      </c>
      <c r="AN501" s="669">
        <f t="shared" si="189"/>
        <v>0</v>
      </c>
      <c r="AO501" s="669">
        <f t="shared" si="190"/>
        <v>0</v>
      </c>
      <c r="AP501" s="669">
        <f t="shared" si="191"/>
        <v>0</v>
      </c>
      <c r="AQ501" s="669">
        <f t="shared" si="192"/>
        <v>0</v>
      </c>
      <c r="AR501" s="669">
        <f t="shared" si="193"/>
        <v>0</v>
      </c>
      <c r="AS501" s="670">
        <f t="shared" si="174"/>
        <v>5.7999220311385233</v>
      </c>
      <c r="AT501" s="671">
        <f t="shared" si="175"/>
        <v>9.6445596149570019</v>
      </c>
    </row>
    <row r="502" spans="1:46" ht="11.25" customHeight="1" x14ac:dyDescent="0.2">
      <c r="A502" s="495" t="s">
        <v>287</v>
      </c>
      <c r="B502" s="648" t="s">
        <v>288</v>
      </c>
      <c r="C502" s="497">
        <v>2.5024999999999999</v>
      </c>
      <c r="D502" s="497">
        <v>2.4925000000000002</v>
      </c>
      <c r="E502" s="498">
        <v>2.4824999999999999</v>
      </c>
      <c r="F502" s="498">
        <v>2.4725000000000001</v>
      </c>
      <c r="G502" s="498">
        <v>2.4624999999999999</v>
      </c>
      <c r="H502" s="498">
        <v>2.4525000000000001</v>
      </c>
      <c r="I502" s="499"/>
      <c r="J502" s="498">
        <v>2.4424999999999999</v>
      </c>
      <c r="K502" s="496">
        <v>2.41</v>
      </c>
      <c r="L502" s="499"/>
      <c r="M502" s="511">
        <v>2.37</v>
      </c>
      <c r="N502" s="511">
        <v>2.33</v>
      </c>
      <c r="O502" s="656">
        <v>2.3199999999999998</v>
      </c>
      <c r="P502" s="656">
        <v>2.08</v>
      </c>
      <c r="Q502" s="656">
        <v>1.92</v>
      </c>
      <c r="R502" s="656">
        <v>1.72</v>
      </c>
      <c r="S502" s="656">
        <v>1.48</v>
      </c>
      <c r="T502" s="656">
        <v>1.32</v>
      </c>
      <c r="U502" s="656">
        <v>1.2</v>
      </c>
      <c r="V502" s="656">
        <v>1.06</v>
      </c>
      <c r="W502" s="656">
        <v>0.96</v>
      </c>
      <c r="X502" s="656">
        <v>0.84</v>
      </c>
      <c r="Y502" s="653">
        <f t="shared" si="173"/>
        <v>39.31750000000001</v>
      </c>
      <c r="Z502" s="1019">
        <f t="shared" si="194"/>
        <v>0.40120361083249012</v>
      </c>
      <c r="AA502" s="669">
        <f t="shared" si="176"/>
        <v>0.40281973816718164</v>
      </c>
      <c r="AB502" s="669">
        <f t="shared" si="177"/>
        <v>0.40444893832152218</v>
      </c>
      <c r="AC502" s="669">
        <f t="shared" si="178"/>
        <v>0.40609137055838129</v>
      </c>
      <c r="AD502" s="669">
        <f t="shared" si="179"/>
        <v>0.40774719673801751</v>
      </c>
      <c r="AE502" s="669">
        <f t="shared" si="180"/>
        <v>0.40941658137154668</v>
      </c>
      <c r="AF502" s="669">
        <f t="shared" si="181"/>
        <v>1.3485477178423189</v>
      </c>
      <c r="AG502" s="669">
        <f t="shared" si="182"/>
        <v>1.6877637130801704</v>
      </c>
      <c r="AH502" s="669">
        <f t="shared" si="183"/>
        <v>1.7167381974249052</v>
      </c>
      <c r="AI502" s="669">
        <f t="shared" si="184"/>
        <v>0.43103448275862988</v>
      </c>
      <c r="AJ502" s="669">
        <f t="shared" si="185"/>
        <v>11.538461538461519</v>
      </c>
      <c r="AK502" s="669">
        <f t="shared" si="186"/>
        <v>8.3333333333333481</v>
      </c>
      <c r="AL502" s="669">
        <f t="shared" si="187"/>
        <v>11.627906976744185</v>
      </c>
      <c r="AM502" s="669">
        <f t="shared" si="188"/>
        <v>16.216216216216207</v>
      </c>
      <c r="AN502" s="669">
        <f t="shared" si="189"/>
        <v>12.12121212121211</v>
      </c>
      <c r="AO502" s="669">
        <f t="shared" si="190"/>
        <v>10.000000000000009</v>
      </c>
      <c r="AP502" s="669">
        <f t="shared" si="191"/>
        <v>13.207547169811317</v>
      </c>
      <c r="AQ502" s="669">
        <f t="shared" si="192"/>
        <v>10.416666666666675</v>
      </c>
      <c r="AR502" s="669">
        <f t="shared" si="193"/>
        <v>14.285714285714279</v>
      </c>
      <c r="AS502" s="670">
        <f t="shared" si="174"/>
        <v>6.0717299923818322</v>
      </c>
      <c r="AT502" s="671">
        <f t="shared" si="175"/>
        <v>5.9769910623519396</v>
      </c>
    </row>
    <row r="503" spans="1:46" ht="11.25" customHeight="1" x14ac:dyDescent="0.2">
      <c r="A503" s="762" t="s">
        <v>3881</v>
      </c>
      <c r="B503" s="905" t="s">
        <v>3882</v>
      </c>
      <c r="C503" s="497">
        <v>0.92</v>
      </c>
      <c r="D503" s="41">
        <v>0.82</v>
      </c>
      <c r="E503" s="41">
        <v>0.72</v>
      </c>
      <c r="F503" s="41">
        <v>0.64</v>
      </c>
      <c r="G503" s="41">
        <v>0.57999999999999996</v>
      </c>
      <c r="H503" s="41">
        <v>0.54</v>
      </c>
      <c r="I503" s="41">
        <v>0.13</v>
      </c>
      <c r="J503" s="41">
        <v>0.13</v>
      </c>
      <c r="K503" s="654">
        <v>0</v>
      </c>
      <c r="L503" s="913"/>
      <c r="M503" s="651">
        <v>0</v>
      </c>
      <c r="N503" s="651">
        <v>0</v>
      </c>
      <c r="O503" s="652">
        <v>0</v>
      </c>
      <c r="P503" s="652">
        <v>0</v>
      </c>
      <c r="Q503" s="652">
        <v>0</v>
      </c>
      <c r="R503" s="652">
        <v>0</v>
      </c>
      <c r="S503" s="652">
        <v>0</v>
      </c>
      <c r="T503" s="652">
        <v>0</v>
      </c>
      <c r="U503" s="652">
        <v>0</v>
      </c>
      <c r="V503" s="652">
        <v>0</v>
      </c>
      <c r="W503" s="652">
        <v>0</v>
      </c>
      <c r="X503" s="652">
        <v>0</v>
      </c>
      <c r="Y503" s="653">
        <f t="shared" si="173"/>
        <v>4.4800000000000004</v>
      </c>
      <c r="Z503" s="1019">
        <f t="shared" si="194"/>
        <v>12.195121951219523</v>
      </c>
      <c r="AA503" s="669">
        <f t="shared" si="176"/>
        <v>13.888888888888884</v>
      </c>
      <c r="AB503" s="669">
        <f t="shared" si="177"/>
        <v>12.5</v>
      </c>
      <c r="AC503" s="669">
        <f t="shared" si="178"/>
        <v>10.344827586206918</v>
      </c>
      <c r="AD503" s="669">
        <f t="shared" si="179"/>
        <v>7.4074074074073959</v>
      </c>
      <c r="AE503" s="669">
        <f t="shared" si="180"/>
        <v>315.38461538461542</v>
      </c>
      <c r="AF503" s="669" t="str">
        <f t="shared" si="181"/>
        <v>n/a</v>
      </c>
      <c r="AG503" s="669" t="str">
        <f t="shared" si="182"/>
        <v>n/a</v>
      </c>
      <c r="AH503" s="669" t="str">
        <f t="shared" si="183"/>
        <v>n/a</v>
      </c>
      <c r="AI503" s="669" t="str">
        <f t="shared" si="184"/>
        <v>n/a</v>
      </c>
      <c r="AJ503" s="669" t="str">
        <f t="shared" si="185"/>
        <v>n/a</v>
      </c>
      <c r="AK503" s="669" t="str">
        <f t="shared" si="186"/>
        <v>n/a</v>
      </c>
      <c r="AL503" s="669" t="str">
        <f t="shared" si="187"/>
        <v>n/a</v>
      </c>
      <c r="AM503" s="669" t="str">
        <f t="shared" si="188"/>
        <v>n/a</v>
      </c>
      <c r="AN503" s="669" t="str">
        <f t="shared" si="189"/>
        <v>n/a</v>
      </c>
      <c r="AO503" s="669" t="str">
        <f t="shared" si="190"/>
        <v>n/a</v>
      </c>
      <c r="AP503" s="669" t="str">
        <f t="shared" si="191"/>
        <v>n/a</v>
      </c>
      <c r="AQ503" s="669" t="str">
        <f t="shared" si="192"/>
        <v>n/a</v>
      </c>
      <c r="AR503" s="669" t="str">
        <f t="shared" si="193"/>
        <v>n/a</v>
      </c>
      <c r="AS503" s="670">
        <f t="shared" si="174"/>
        <v>61.953476869723026</v>
      </c>
      <c r="AT503" s="671">
        <f t="shared" si="175"/>
        <v>124.17553158338291</v>
      </c>
    </row>
    <row r="504" spans="1:46" ht="11.25" customHeight="1" x14ac:dyDescent="0.2">
      <c r="A504" s="537" t="s">
        <v>681</v>
      </c>
      <c r="B504" s="643" t="s">
        <v>682</v>
      </c>
      <c r="C504" s="497">
        <v>2.1800000000000002</v>
      </c>
      <c r="D504" s="497">
        <v>2.08</v>
      </c>
      <c r="E504" s="498">
        <v>1.98</v>
      </c>
      <c r="F504" s="498">
        <v>1.83</v>
      </c>
      <c r="G504" s="498">
        <v>1.73</v>
      </c>
      <c r="H504" s="498">
        <v>1.63</v>
      </c>
      <c r="I504" s="499"/>
      <c r="J504" s="502">
        <v>1.53</v>
      </c>
      <c r="K504" s="496">
        <v>1.1475</v>
      </c>
      <c r="L504" s="499"/>
      <c r="M504" s="511">
        <v>0.92</v>
      </c>
      <c r="N504" s="511">
        <v>0.9</v>
      </c>
      <c r="O504" s="656">
        <v>0.86</v>
      </c>
      <c r="P504" s="656">
        <v>0.74</v>
      </c>
      <c r="Q504" s="656">
        <v>0.64</v>
      </c>
      <c r="R504" s="656">
        <v>0.56000000000000005</v>
      </c>
      <c r="S504" s="656">
        <v>0.48</v>
      </c>
      <c r="T504" s="656">
        <v>0.38</v>
      </c>
      <c r="U504" s="656">
        <v>0.36</v>
      </c>
      <c r="V504" s="656">
        <v>0.34</v>
      </c>
      <c r="W504" s="656">
        <v>0.32</v>
      </c>
      <c r="X504" s="656">
        <v>0.3</v>
      </c>
      <c r="Y504" s="653">
        <f t="shared" si="173"/>
        <v>20.907499999999995</v>
      </c>
      <c r="Z504" s="1019">
        <f t="shared" si="194"/>
        <v>4.8076923076923128</v>
      </c>
      <c r="AA504" s="669">
        <f t="shared" si="176"/>
        <v>5.0505050505050608</v>
      </c>
      <c r="AB504" s="669">
        <f t="shared" si="177"/>
        <v>8.1967213114753967</v>
      </c>
      <c r="AC504" s="669">
        <f t="shared" si="178"/>
        <v>5.7803468208092568</v>
      </c>
      <c r="AD504" s="669">
        <f t="shared" si="179"/>
        <v>6.1349693251533832</v>
      </c>
      <c r="AE504" s="669">
        <f t="shared" si="180"/>
        <v>6.5359477124182996</v>
      </c>
      <c r="AF504" s="669">
        <f t="shared" si="181"/>
        <v>33.33333333333335</v>
      </c>
      <c r="AG504" s="669">
        <f t="shared" si="182"/>
        <v>24.728260869565212</v>
      </c>
      <c r="AH504" s="669">
        <f t="shared" si="183"/>
        <v>2.2222222222222143</v>
      </c>
      <c r="AI504" s="669">
        <f t="shared" si="184"/>
        <v>4.6511627906976827</v>
      </c>
      <c r="AJ504" s="669">
        <f t="shared" si="185"/>
        <v>16.216216216216207</v>
      </c>
      <c r="AK504" s="669">
        <f t="shared" si="186"/>
        <v>15.625</v>
      </c>
      <c r="AL504" s="669">
        <f t="shared" si="187"/>
        <v>14.285714285714279</v>
      </c>
      <c r="AM504" s="669">
        <f t="shared" si="188"/>
        <v>16.666666666666675</v>
      </c>
      <c r="AN504" s="669">
        <f t="shared" si="189"/>
        <v>26.315789473684205</v>
      </c>
      <c r="AO504" s="669">
        <f t="shared" si="190"/>
        <v>5.555555555555558</v>
      </c>
      <c r="AP504" s="669">
        <f t="shared" si="191"/>
        <v>5.8823529411764497</v>
      </c>
      <c r="AQ504" s="669">
        <f t="shared" si="192"/>
        <v>6.25</v>
      </c>
      <c r="AR504" s="669">
        <f t="shared" si="193"/>
        <v>6.6666666666666652</v>
      </c>
      <c r="AS504" s="670">
        <f t="shared" si="174"/>
        <v>11.310795976292221</v>
      </c>
      <c r="AT504" s="671">
        <f t="shared" si="175"/>
        <v>8.7510567355179898</v>
      </c>
    </row>
    <row r="505" spans="1:46" ht="11.25" customHeight="1" x14ac:dyDescent="0.2">
      <c r="A505" s="609" t="s">
        <v>283</v>
      </c>
      <c r="B505" s="643" t="s">
        <v>284</v>
      </c>
      <c r="C505" s="497">
        <v>1.92</v>
      </c>
      <c r="D505" s="521">
        <v>1.78</v>
      </c>
      <c r="E505" s="513">
        <v>1.62</v>
      </c>
      <c r="F505" s="513">
        <v>1.37</v>
      </c>
      <c r="G505" s="513">
        <v>1.17</v>
      </c>
      <c r="H505" s="513">
        <v>1.08</v>
      </c>
      <c r="I505" s="514"/>
      <c r="J505" s="513">
        <v>1.01</v>
      </c>
      <c r="K505" s="509">
        <v>0.93500000000000005</v>
      </c>
      <c r="L505" s="514"/>
      <c r="M505" s="529">
        <v>0.86</v>
      </c>
      <c r="N505" s="529">
        <v>0.78500000000000003</v>
      </c>
      <c r="O505" s="516">
        <v>0.625</v>
      </c>
      <c r="P505" s="516">
        <v>0.47</v>
      </c>
      <c r="Q505" s="516">
        <v>0.41249999999999998</v>
      </c>
      <c r="R505" s="516">
        <v>0.36</v>
      </c>
      <c r="S505" s="516">
        <v>0.3125</v>
      </c>
      <c r="T505" s="516">
        <v>0.27</v>
      </c>
      <c r="U505" s="516">
        <v>0.24</v>
      </c>
      <c r="V505" s="516">
        <v>0.215</v>
      </c>
      <c r="W505" s="516">
        <v>0.18</v>
      </c>
      <c r="X505" s="516">
        <v>0.14499999999999999</v>
      </c>
      <c r="Y505" s="653">
        <f t="shared" si="173"/>
        <v>15.76</v>
      </c>
      <c r="Z505" s="1019">
        <f t="shared" si="194"/>
        <v>7.8651685393258397</v>
      </c>
      <c r="AA505" s="669">
        <f t="shared" si="176"/>
        <v>9.8765432098765427</v>
      </c>
      <c r="AB505" s="669">
        <f t="shared" si="177"/>
        <v>18.248175182481742</v>
      </c>
      <c r="AC505" s="669">
        <f t="shared" si="178"/>
        <v>17.094017094017101</v>
      </c>
      <c r="AD505" s="669">
        <f t="shared" si="179"/>
        <v>8.333333333333325</v>
      </c>
      <c r="AE505" s="669">
        <f t="shared" si="180"/>
        <v>6.9306930693069368</v>
      </c>
      <c r="AF505" s="669">
        <f t="shared" si="181"/>
        <v>8.0213903743315385</v>
      </c>
      <c r="AG505" s="669">
        <f t="shared" si="182"/>
        <v>8.720930232558155</v>
      </c>
      <c r="AH505" s="669">
        <f t="shared" si="183"/>
        <v>9.554140127388532</v>
      </c>
      <c r="AI505" s="669">
        <f t="shared" si="184"/>
        <v>25.6</v>
      </c>
      <c r="AJ505" s="669">
        <f t="shared" si="185"/>
        <v>32.978723404255319</v>
      </c>
      <c r="AK505" s="669">
        <f t="shared" si="186"/>
        <v>13.939393939393941</v>
      </c>
      <c r="AL505" s="669">
        <f t="shared" si="187"/>
        <v>14.583333333333325</v>
      </c>
      <c r="AM505" s="669">
        <f t="shared" si="188"/>
        <v>15.199999999999992</v>
      </c>
      <c r="AN505" s="669">
        <f t="shared" si="189"/>
        <v>15.740740740740744</v>
      </c>
      <c r="AO505" s="669">
        <f t="shared" si="190"/>
        <v>12.500000000000021</v>
      </c>
      <c r="AP505" s="669">
        <f t="shared" si="191"/>
        <v>11.627906976744185</v>
      </c>
      <c r="AQ505" s="669">
        <f t="shared" si="192"/>
        <v>19.444444444444443</v>
      </c>
      <c r="AR505" s="669">
        <f t="shared" si="193"/>
        <v>24.137931034482762</v>
      </c>
      <c r="AS505" s="670">
        <f t="shared" si="174"/>
        <v>14.757729738737602</v>
      </c>
      <c r="AT505" s="671">
        <f t="shared" si="175"/>
        <v>6.9788442378267455</v>
      </c>
    </row>
    <row r="506" spans="1:46" ht="11.25" customHeight="1" x14ac:dyDescent="0.2">
      <c r="A506" s="609" t="s">
        <v>281</v>
      </c>
      <c r="B506" s="643" t="s">
        <v>282</v>
      </c>
      <c r="C506" s="497">
        <v>0.79</v>
      </c>
      <c r="D506" s="497">
        <v>0.77</v>
      </c>
      <c r="E506" s="498">
        <v>0.75</v>
      </c>
      <c r="F506" s="498">
        <v>0.73</v>
      </c>
      <c r="G506" s="498">
        <v>0.71</v>
      </c>
      <c r="H506" s="498">
        <v>0.69</v>
      </c>
      <c r="I506" s="499" t="s">
        <v>90</v>
      </c>
      <c r="J506" s="498">
        <v>0.67</v>
      </c>
      <c r="K506" s="496">
        <v>0.65</v>
      </c>
      <c r="L506" s="499"/>
      <c r="M506" s="511">
        <v>0.63</v>
      </c>
      <c r="N506" s="651">
        <v>0.62</v>
      </c>
      <c r="O506" s="656">
        <v>0.59</v>
      </c>
      <c r="P506" s="656">
        <v>0.55000000000000004</v>
      </c>
      <c r="Q506" s="656">
        <v>0.51500000000000001</v>
      </c>
      <c r="R506" s="656">
        <v>0.48666999999999999</v>
      </c>
      <c r="S506" s="656">
        <v>0.46</v>
      </c>
      <c r="T506" s="656">
        <v>0.43332999999999999</v>
      </c>
      <c r="U506" s="656">
        <v>0.41332999999999998</v>
      </c>
      <c r="V506" s="656">
        <v>0.39560000000000001</v>
      </c>
      <c r="W506" s="656">
        <v>0.37780000000000002</v>
      </c>
      <c r="X506" s="656">
        <v>0.36</v>
      </c>
      <c r="Y506" s="653">
        <f t="shared" si="173"/>
        <v>11.591730000000002</v>
      </c>
      <c r="Z506" s="1019">
        <f t="shared" si="194"/>
        <v>2.5974025974025983</v>
      </c>
      <c r="AA506" s="669">
        <f t="shared" si="176"/>
        <v>2.6666666666666616</v>
      </c>
      <c r="AB506" s="669">
        <f t="shared" si="177"/>
        <v>2.7397260273972712</v>
      </c>
      <c r="AC506" s="669">
        <f t="shared" si="178"/>
        <v>2.8169014084507005</v>
      </c>
      <c r="AD506" s="669">
        <f t="shared" si="179"/>
        <v>2.898550724637694</v>
      </c>
      <c r="AE506" s="669">
        <f t="shared" si="180"/>
        <v>2.9850746268656581</v>
      </c>
      <c r="AF506" s="669">
        <f t="shared" si="181"/>
        <v>3.0769230769230882</v>
      </c>
      <c r="AG506" s="669">
        <f t="shared" si="182"/>
        <v>3.1746031746031855</v>
      </c>
      <c r="AH506" s="669">
        <f t="shared" si="183"/>
        <v>1.6129032258064502</v>
      </c>
      <c r="AI506" s="669">
        <f t="shared" si="184"/>
        <v>5.0847457627118731</v>
      </c>
      <c r="AJ506" s="669">
        <f t="shared" si="185"/>
        <v>7.2727272727272529</v>
      </c>
      <c r="AK506" s="669">
        <f t="shared" si="186"/>
        <v>6.7961165048543659</v>
      </c>
      <c r="AL506" s="669">
        <f t="shared" si="187"/>
        <v>5.8211930055273697</v>
      </c>
      <c r="AM506" s="669">
        <f t="shared" si="188"/>
        <v>5.7978260869565146</v>
      </c>
      <c r="AN506" s="669">
        <f t="shared" si="189"/>
        <v>6.1546627281748423</v>
      </c>
      <c r="AO506" s="669">
        <f t="shared" si="190"/>
        <v>4.8387486995862927</v>
      </c>
      <c r="AP506" s="669">
        <f t="shared" si="191"/>
        <v>4.4817997977755208</v>
      </c>
      <c r="AQ506" s="669">
        <f t="shared" si="192"/>
        <v>4.7114875595553052</v>
      </c>
      <c r="AR506" s="669">
        <f t="shared" si="193"/>
        <v>4.9444444444444624</v>
      </c>
      <c r="AS506" s="670">
        <f t="shared" si="174"/>
        <v>4.2353949153193211</v>
      </c>
      <c r="AT506" s="671">
        <f t="shared" si="175"/>
        <v>1.6395478788816695</v>
      </c>
    </row>
    <row r="507" spans="1:46" ht="11.25" customHeight="1" x14ac:dyDescent="0.2">
      <c r="A507" s="609" t="s">
        <v>1472</v>
      </c>
      <c r="B507" s="643" t="s">
        <v>1473</v>
      </c>
      <c r="C507" s="497">
        <v>1.32</v>
      </c>
      <c r="D507" s="497">
        <v>1.1749999999999998</v>
      </c>
      <c r="E507" s="502">
        <v>1.1000000000000001</v>
      </c>
      <c r="F507" s="498">
        <v>1.075</v>
      </c>
      <c r="G507" s="498">
        <v>0.95</v>
      </c>
      <c r="H507" s="498">
        <v>0.78500000000000003</v>
      </c>
      <c r="I507" s="499"/>
      <c r="J507" s="498">
        <v>0.72499999999999998</v>
      </c>
      <c r="K507" s="496">
        <v>0.66500000000000004</v>
      </c>
      <c r="L507" s="531"/>
      <c r="M507" s="651">
        <v>0.62</v>
      </c>
      <c r="N507" s="511">
        <v>0.62</v>
      </c>
      <c r="O507" s="656">
        <v>0.60499999999999998</v>
      </c>
      <c r="P507" s="656">
        <v>0.54500000000000004</v>
      </c>
      <c r="Q507" s="656">
        <v>0.48499999999999999</v>
      </c>
      <c r="R507" s="656">
        <v>0.41</v>
      </c>
      <c r="S507" s="656">
        <v>0.28000000000000003</v>
      </c>
      <c r="T507" s="656">
        <v>0.22</v>
      </c>
      <c r="U507" s="656">
        <v>0.1</v>
      </c>
      <c r="V507" s="652">
        <v>0</v>
      </c>
      <c r="W507" s="652">
        <v>0</v>
      </c>
      <c r="X507" s="652">
        <v>0</v>
      </c>
      <c r="Y507" s="653">
        <f t="shared" si="173"/>
        <v>11.679999999999998</v>
      </c>
      <c r="Z507" s="1019">
        <f t="shared" si="194"/>
        <v>12.340425531914923</v>
      </c>
      <c r="AA507" s="669">
        <f t="shared" si="176"/>
        <v>6.8181818181817899</v>
      </c>
      <c r="AB507" s="669">
        <f t="shared" si="177"/>
        <v>2.3255813953488413</v>
      </c>
      <c r="AC507" s="669">
        <f t="shared" si="178"/>
        <v>13.157894736842103</v>
      </c>
      <c r="AD507" s="669">
        <f t="shared" si="179"/>
        <v>21.019108280254773</v>
      </c>
      <c r="AE507" s="669">
        <f t="shared" si="180"/>
        <v>8.2758620689655338</v>
      </c>
      <c r="AF507" s="669">
        <f t="shared" si="181"/>
        <v>9.0225563909774422</v>
      </c>
      <c r="AG507" s="669">
        <f t="shared" si="182"/>
        <v>7.258064516129048</v>
      </c>
      <c r="AH507" s="669">
        <f t="shared" si="183"/>
        <v>0</v>
      </c>
      <c r="AI507" s="669">
        <f t="shared" si="184"/>
        <v>2.4793388429751984</v>
      </c>
      <c r="AJ507" s="669">
        <f t="shared" si="185"/>
        <v>11.009174311926584</v>
      </c>
      <c r="AK507" s="669">
        <f t="shared" si="186"/>
        <v>12.371134020618557</v>
      </c>
      <c r="AL507" s="669">
        <f t="shared" si="187"/>
        <v>18.292682926829261</v>
      </c>
      <c r="AM507" s="669">
        <f t="shared" si="188"/>
        <v>46.428571428571395</v>
      </c>
      <c r="AN507" s="669">
        <f t="shared" si="189"/>
        <v>27.272727272727295</v>
      </c>
      <c r="AO507" s="669">
        <f t="shared" si="190"/>
        <v>119.99999999999997</v>
      </c>
      <c r="AP507" s="669" t="str">
        <f t="shared" si="191"/>
        <v>n/a</v>
      </c>
      <c r="AQ507" s="669" t="str">
        <f t="shared" si="192"/>
        <v>n/a</v>
      </c>
      <c r="AR507" s="669" t="str">
        <f t="shared" si="193"/>
        <v>n/a</v>
      </c>
      <c r="AS507" s="670">
        <f t="shared" si="174"/>
        <v>19.879456471391421</v>
      </c>
      <c r="AT507" s="671">
        <f t="shared" si="175"/>
        <v>28.997743094416464</v>
      </c>
    </row>
    <row r="508" spans="1:46" ht="11.25" customHeight="1" x14ac:dyDescent="0.2">
      <c r="A508" s="609" t="s">
        <v>1474</v>
      </c>
      <c r="B508" s="643" t="s">
        <v>1475</v>
      </c>
      <c r="C508" s="497">
        <v>1.66</v>
      </c>
      <c r="D508" s="523">
        <v>1.6</v>
      </c>
      <c r="E508" s="498">
        <v>1.575</v>
      </c>
      <c r="F508" s="498">
        <v>1.4750000000000001</v>
      </c>
      <c r="G508" s="498">
        <v>1.18092</v>
      </c>
      <c r="H508" s="498">
        <v>0.90018000000000009</v>
      </c>
      <c r="I508" s="499"/>
      <c r="J508" s="502">
        <v>0.65954000000000002</v>
      </c>
      <c r="K508" s="654">
        <v>0.65954000000000002</v>
      </c>
      <c r="L508" s="499"/>
      <c r="M508" s="651">
        <v>0.65954000000000002</v>
      </c>
      <c r="N508" s="651">
        <v>0.65954000000000002</v>
      </c>
      <c r="O508" s="652">
        <v>0.65954000000000002</v>
      </c>
      <c r="P508" s="656">
        <v>0.65954000000000002</v>
      </c>
      <c r="Q508" s="656">
        <v>0.52585000000000004</v>
      </c>
      <c r="R508" s="656">
        <v>0.46345999999999998</v>
      </c>
      <c r="S508" s="656">
        <v>0.40998000000000001</v>
      </c>
      <c r="T508" s="656">
        <v>0.20499000000000001</v>
      </c>
      <c r="U508" s="656">
        <v>0.18717</v>
      </c>
      <c r="V508" s="652">
        <v>0.17824999999999999</v>
      </c>
      <c r="W508" s="656">
        <v>0.17824999999999999</v>
      </c>
      <c r="X508" s="652">
        <v>0</v>
      </c>
      <c r="Y508" s="653">
        <f t="shared" si="173"/>
        <v>14.496290000000002</v>
      </c>
      <c r="Z508" s="1019">
        <f t="shared" si="194"/>
        <v>3.7499999999999867</v>
      </c>
      <c r="AA508" s="669">
        <f t="shared" si="176"/>
        <v>1.5873015873016039</v>
      </c>
      <c r="AB508" s="669">
        <f t="shared" si="177"/>
        <v>6.7796610169491345</v>
      </c>
      <c r="AC508" s="669">
        <f t="shared" si="178"/>
        <v>24.902618297598501</v>
      </c>
      <c r="AD508" s="669">
        <f t="shared" si="179"/>
        <v>31.187095914150476</v>
      </c>
      <c r="AE508" s="669">
        <f t="shared" si="180"/>
        <v>36.48603572186677</v>
      </c>
      <c r="AF508" s="669">
        <f t="shared" si="181"/>
        <v>0</v>
      </c>
      <c r="AG508" s="669">
        <f t="shared" si="182"/>
        <v>0</v>
      </c>
      <c r="AH508" s="669">
        <f t="shared" si="183"/>
        <v>0</v>
      </c>
      <c r="AI508" s="669">
        <f t="shared" si="184"/>
        <v>0</v>
      </c>
      <c r="AJ508" s="669">
        <f t="shared" si="185"/>
        <v>0</v>
      </c>
      <c r="AK508" s="669">
        <f t="shared" si="186"/>
        <v>25.423599885899016</v>
      </c>
      <c r="AL508" s="669">
        <f t="shared" si="187"/>
        <v>13.461787425020511</v>
      </c>
      <c r="AM508" s="669">
        <f t="shared" si="188"/>
        <v>13.044538757988189</v>
      </c>
      <c r="AN508" s="669">
        <f t="shared" si="189"/>
        <v>100</v>
      </c>
      <c r="AO508" s="669">
        <f t="shared" si="190"/>
        <v>9.5207565314954223</v>
      </c>
      <c r="AP508" s="669">
        <f t="shared" si="191"/>
        <v>5.0042075736325353</v>
      </c>
      <c r="AQ508" s="669">
        <f t="shared" si="192"/>
        <v>0</v>
      </c>
      <c r="AR508" s="669" t="str">
        <f t="shared" si="193"/>
        <v>n/a</v>
      </c>
      <c r="AS508" s="670">
        <f t="shared" si="174"/>
        <v>15.063755706216787</v>
      </c>
      <c r="AT508" s="671">
        <f t="shared" si="175"/>
        <v>24.272323595358333</v>
      </c>
    </row>
    <row r="509" spans="1:46" ht="11.25" customHeight="1" x14ac:dyDescent="0.2">
      <c r="A509" s="762" t="s">
        <v>4198</v>
      </c>
      <c r="B509" s="905" t="s">
        <v>4195</v>
      </c>
      <c r="C509" s="497">
        <v>0.91</v>
      </c>
      <c r="D509" s="39">
        <v>0.82</v>
      </c>
      <c r="E509" s="39">
        <v>0.74</v>
      </c>
      <c r="F509" s="39">
        <v>0.66</v>
      </c>
      <c r="G509" s="39">
        <v>0.56999999999999995</v>
      </c>
      <c r="H509" s="39">
        <v>0.52</v>
      </c>
      <c r="I509" s="39"/>
      <c r="J509" s="39">
        <v>0.52</v>
      </c>
      <c r="K509" s="914">
        <v>0.52</v>
      </c>
      <c r="L509" s="481"/>
      <c r="M509" s="504">
        <v>0.52</v>
      </c>
      <c r="N509" s="504">
        <v>0.78</v>
      </c>
      <c r="O509" s="949">
        <v>1</v>
      </c>
      <c r="P509" s="949">
        <v>0.88</v>
      </c>
      <c r="Q509" s="949">
        <v>0.52500000000000002</v>
      </c>
      <c r="R509" s="949">
        <v>0.57999999999999996</v>
      </c>
      <c r="S509" s="949">
        <v>0.47</v>
      </c>
      <c r="T509" s="949">
        <v>0.39</v>
      </c>
      <c r="U509" s="949">
        <v>0.3</v>
      </c>
      <c r="V509" s="949">
        <v>0.24</v>
      </c>
      <c r="W509" s="949">
        <v>0.2</v>
      </c>
      <c r="X509" s="949">
        <v>0</v>
      </c>
      <c r="Y509" s="653">
        <f t="shared" si="173"/>
        <v>11.145000000000001</v>
      </c>
      <c r="Z509" s="1019">
        <f t="shared" si="194"/>
        <v>10.975609756097571</v>
      </c>
      <c r="AA509" s="669">
        <f t="shared" si="176"/>
        <v>10.810810810810811</v>
      </c>
      <c r="AB509" s="669">
        <f t="shared" si="177"/>
        <v>12.12121212121211</v>
      </c>
      <c r="AC509" s="669">
        <f t="shared" si="178"/>
        <v>15.789473684210531</v>
      </c>
      <c r="AD509" s="669">
        <f t="shared" si="179"/>
        <v>9.6153846153846025</v>
      </c>
      <c r="AE509" s="669">
        <f t="shared" si="180"/>
        <v>0</v>
      </c>
      <c r="AF509" s="669">
        <f t="shared" si="181"/>
        <v>0</v>
      </c>
      <c r="AG509" s="669">
        <f t="shared" si="182"/>
        <v>0</v>
      </c>
      <c r="AH509" s="669">
        <f t="shared" si="183"/>
        <v>-33.333333333333336</v>
      </c>
      <c r="AI509" s="669">
        <f t="shared" si="184"/>
        <v>-21.999999999999996</v>
      </c>
      <c r="AJ509" s="669">
        <f t="shared" si="185"/>
        <v>13.636363636363647</v>
      </c>
      <c r="AK509" s="669">
        <f t="shared" si="186"/>
        <v>67.61904761904762</v>
      </c>
      <c r="AL509" s="669">
        <f t="shared" si="187"/>
        <v>-9.4827586206896459</v>
      </c>
      <c r="AM509" s="669">
        <f t="shared" si="188"/>
        <v>23.404255319148938</v>
      </c>
      <c r="AN509" s="669">
        <f t="shared" si="189"/>
        <v>20.512820512820507</v>
      </c>
      <c r="AO509" s="669">
        <f t="shared" si="190"/>
        <v>30.000000000000004</v>
      </c>
      <c r="AP509" s="669">
        <f t="shared" si="191"/>
        <v>25</v>
      </c>
      <c r="AQ509" s="669">
        <f t="shared" si="192"/>
        <v>19.999999999999996</v>
      </c>
      <c r="AR509" s="669" t="str">
        <f t="shared" si="193"/>
        <v>n/a</v>
      </c>
      <c r="AS509" s="670">
        <f t="shared" si="174"/>
        <v>10.814938117837409</v>
      </c>
      <c r="AT509" s="671">
        <f t="shared" si="175"/>
        <v>21.635411299378617</v>
      </c>
    </row>
    <row r="510" spans="1:46" ht="11.25" customHeight="1" x14ac:dyDescent="0.2">
      <c r="A510" s="628" t="s">
        <v>1436</v>
      </c>
      <c r="B510" s="643" t="s">
        <v>1437</v>
      </c>
      <c r="C510" s="523">
        <v>0.48</v>
      </c>
      <c r="D510" s="497">
        <v>0.45999999999999996</v>
      </c>
      <c r="E510" s="502">
        <v>0.4</v>
      </c>
      <c r="F510" s="498">
        <v>0.32500000000000001</v>
      </c>
      <c r="G510" s="498">
        <v>0.2</v>
      </c>
      <c r="H510" s="498">
        <v>0.16</v>
      </c>
      <c r="I510" s="499"/>
      <c r="J510" s="502">
        <v>0</v>
      </c>
      <c r="K510" s="654">
        <v>0</v>
      </c>
      <c r="L510" s="499"/>
      <c r="M510" s="651">
        <v>0</v>
      </c>
      <c r="N510" s="651">
        <v>0</v>
      </c>
      <c r="O510" s="652">
        <v>0</v>
      </c>
      <c r="P510" s="652">
        <v>0</v>
      </c>
      <c r="Q510" s="652">
        <v>0</v>
      </c>
      <c r="R510" s="652">
        <v>0</v>
      </c>
      <c r="S510" s="652">
        <v>0</v>
      </c>
      <c r="T510" s="652">
        <v>0</v>
      </c>
      <c r="U510" s="656">
        <v>5</v>
      </c>
      <c r="V510" s="656">
        <v>8</v>
      </c>
      <c r="W510" s="656">
        <v>4.8099999999999996</v>
      </c>
      <c r="X510" s="656">
        <v>3.6</v>
      </c>
      <c r="Y510" s="653">
        <f t="shared" si="173"/>
        <v>23.435000000000002</v>
      </c>
      <c r="Z510" s="1019">
        <f t="shared" si="194"/>
        <v>4.3478260869565188</v>
      </c>
      <c r="AA510" s="669">
        <f t="shared" si="176"/>
        <v>14.999999999999991</v>
      </c>
      <c r="AB510" s="669">
        <f t="shared" si="177"/>
        <v>23.076923076923084</v>
      </c>
      <c r="AC510" s="669">
        <f t="shared" si="178"/>
        <v>62.5</v>
      </c>
      <c r="AD510" s="669">
        <f t="shared" si="179"/>
        <v>25</v>
      </c>
      <c r="AE510" s="669" t="str">
        <f t="shared" si="180"/>
        <v>n/a</v>
      </c>
      <c r="AF510" s="669" t="str">
        <f t="shared" si="181"/>
        <v>n/a</v>
      </c>
      <c r="AG510" s="669" t="str">
        <f t="shared" si="182"/>
        <v>n/a</v>
      </c>
      <c r="AH510" s="669" t="str">
        <f t="shared" si="183"/>
        <v>n/a</v>
      </c>
      <c r="AI510" s="669" t="str">
        <f t="shared" si="184"/>
        <v>n/a</v>
      </c>
      <c r="AJ510" s="669" t="str">
        <f t="shared" si="185"/>
        <v>n/a</v>
      </c>
      <c r="AK510" s="669" t="str">
        <f t="shared" si="186"/>
        <v>n/a</v>
      </c>
      <c r="AL510" s="669" t="str">
        <f t="shared" si="187"/>
        <v>n/a</v>
      </c>
      <c r="AM510" s="669" t="str">
        <f t="shared" si="188"/>
        <v>n/a</v>
      </c>
      <c r="AN510" s="669" t="str">
        <f t="shared" si="189"/>
        <v>n/a</v>
      </c>
      <c r="AO510" s="669">
        <f t="shared" si="190"/>
        <v>-100</v>
      </c>
      <c r="AP510" s="669">
        <f t="shared" si="191"/>
        <v>-37.5</v>
      </c>
      <c r="AQ510" s="669">
        <f t="shared" si="192"/>
        <v>66.320166320166322</v>
      </c>
      <c r="AR510" s="669">
        <f t="shared" si="193"/>
        <v>33.6111111111111</v>
      </c>
      <c r="AS510" s="670">
        <f t="shared" si="174"/>
        <v>10.261780732795224</v>
      </c>
      <c r="AT510" s="671">
        <f t="shared" si="175"/>
        <v>51.592492097890215</v>
      </c>
    </row>
    <row r="511" spans="1:46" ht="11.25" customHeight="1" x14ac:dyDescent="0.2">
      <c r="A511" s="930" t="s">
        <v>3883</v>
      </c>
      <c r="B511" s="643" t="s">
        <v>3884</v>
      </c>
      <c r="C511" s="497">
        <v>0.74</v>
      </c>
      <c r="D511" s="913">
        <v>0.66</v>
      </c>
      <c r="E511" s="913">
        <v>0.57999999999999996</v>
      </c>
      <c r="F511" s="913">
        <v>0.48</v>
      </c>
      <c r="G511" s="913">
        <v>0.32</v>
      </c>
      <c r="H511" s="913">
        <v>0.24</v>
      </c>
      <c r="I511" s="913"/>
      <c r="J511" s="913">
        <v>0.24</v>
      </c>
      <c r="K511" s="650">
        <v>0.24</v>
      </c>
      <c r="L511" s="913"/>
      <c r="M511" s="500">
        <v>0.24</v>
      </c>
      <c r="N511" s="500">
        <v>0.42</v>
      </c>
      <c r="O511" s="537">
        <v>0.64</v>
      </c>
      <c r="P511" s="537">
        <v>0.6</v>
      </c>
      <c r="Q511" s="537">
        <v>0.57999999999999996</v>
      </c>
      <c r="R511" s="537">
        <v>0.53</v>
      </c>
      <c r="S511" s="537">
        <v>0.47</v>
      </c>
      <c r="T511" s="537">
        <v>0.42</v>
      </c>
      <c r="U511" s="537">
        <v>0.37</v>
      </c>
      <c r="V511" s="537">
        <v>0.32</v>
      </c>
      <c r="W511" s="537">
        <v>0.28000000000000003</v>
      </c>
      <c r="X511" s="537">
        <v>0</v>
      </c>
      <c r="Y511" s="653">
        <f t="shared" si="173"/>
        <v>8.3699999999999992</v>
      </c>
      <c r="Z511" s="1019">
        <f t="shared" si="194"/>
        <v>12.12121212121211</v>
      </c>
      <c r="AA511" s="669">
        <f t="shared" si="176"/>
        <v>13.793103448275868</v>
      </c>
      <c r="AB511" s="669">
        <f t="shared" si="177"/>
        <v>20.833333333333325</v>
      </c>
      <c r="AC511" s="669">
        <f t="shared" si="178"/>
        <v>50</v>
      </c>
      <c r="AD511" s="669">
        <f t="shared" si="179"/>
        <v>33.33333333333335</v>
      </c>
      <c r="AE511" s="669">
        <f t="shared" si="180"/>
        <v>0</v>
      </c>
      <c r="AF511" s="669">
        <f t="shared" si="181"/>
        <v>0</v>
      </c>
      <c r="AG511" s="669">
        <f t="shared" si="182"/>
        <v>0</v>
      </c>
      <c r="AH511" s="669">
        <f t="shared" si="183"/>
        <v>-42.857142857142861</v>
      </c>
      <c r="AI511" s="669">
        <f t="shared" si="184"/>
        <v>-34.375</v>
      </c>
      <c r="AJ511" s="669">
        <f t="shared" si="185"/>
        <v>6.6666666666666652</v>
      </c>
      <c r="AK511" s="669">
        <f t="shared" si="186"/>
        <v>3.4482758620689724</v>
      </c>
      <c r="AL511" s="669">
        <f t="shared" si="187"/>
        <v>9.4339622641509422</v>
      </c>
      <c r="AM511" s="669">
        <f t="shared" si="188"/>
        <v>12.765957446808528</v>
      </c>
      <c r="AN511" s="669">
        <f t="shared" si="189"/>
        <v>11.904761904761907</v>
      </c>
      <c r="AO511" s="669">
        <f t="shared" si="190"/>
        <v>13.513513513513509</v>
      </c>
      <c r="AP511" s="669">
        <f t="shared" si="191"/>
        <v>15.625</v>
      </c>
      <c r="AQ511" s="669">
        <f t="shared" si="192"/>
        <v>14.285714285714279</v>
      </c>
      <c r="AR511" s="669" t="str">
        <f t="shared" si="193"/>
        <v>n/a</v>
      </c>
      <c r="AS511" s="670">
        <f t="shared" si="174"/>
        <v>7.8051495179275889</v>
      </c>
      <c r="AT511" s="671">
        <f t="shared" si="175"/>
        <v>20.842527589439893</v>
      </c>
    </row>
    <row r="512" spans="1:46" ht="11.25" customHeight="1" x14ac:dyDescent="0.2">
      <c r="A512" s="537" t="s">
        <v>1442</v>
      </c>
      <c r="B512" s="643" t="s">
        <v>1443</v>
      </c>
      <c r="C512" s="497">
        <v>1.32</v>
      </c>
      <c r="D512" s="497">
        <v>1.1000000000000001</v>
      </c>
      <c r="E512" s="498">
        <v>1</v>
      </c>
      <c r="F512" s="498">
        <v>0.88</v>
      </c>
      <c r="G512" s="498">
        <v>0.76</v>
      </c>
      <c r="H512" s="498">
        <v>0.64</v>
      </c>
      <c r="I512" s="499"/>
      <c r="J512" s="498">
        <v>0.55000000000000004</v>
      </c>
      <c r="K512" s="496">
        <v>0.5</v>
      </c>
      <c r="L512" s="499"/>
      <c r="M512" s="511">
        <v>0.255</v>
      </c>
      <c r="N512" s="651">
        <v>4.4999999999999998E-2</v>
      </c>
      <c r="O512" s="656">
        <v>0.315</v>
      </c>
      <c r="P512" s="652">
        <v>0.28749999999999998</v>
      </c>
      <c r="Q512" s="652">
        <v>0.38</v>
      </c>
      <c r="R512" s="656">
        <v>0.38</v>
      </c>
      <c r="S512" s="656">
        <v>0.37</v>
      </c>
      <c r="T512" s="652">
        <v>0.34</v>
      </c>
      <c r="U512" s="652">
        <v>0.34</v>
      </c>
      <c r="V512" s="656">
        <v>0.34</v>
      </c>
      <c r="W512" s="656">
        <v>0.3</v>
      </c>
      <c r="X512" s="652">
        <v>0.2225</v>
      </c>
      <c r="Y512" s="653">
        <f t="shared" si="173"/>
        <v>10.324999999999999</v>
      </c>
      <c r="Z512" s="1019">
        <f t="shared" si="194"/>
        <v>19.999999999999996</v>
      </c>
      <c r="AA512" s="669">
        <f t="shared" si="176"/>
        <v>10.000000000000009</v>
      </c>
      <c r="AB512" s="669">
        <f t="shared" si="177"/>
        <v>13.636363636363647</v>
      </c>
      <c r="AC512" s="669">
        <f t="shared" si="178"/>
        <v>15.789473684210531</v>
      </c>
      <c r="AD512" s="669">
        <f t="shared" si="179"/>
        <v>18.75</v>
      </c>
      <c r="AE512" s="669">
        <f t="shared" si="180"/>
        <v>16.36363636363636</v>
      </c>
      <c r="AF512" s="669">
        <f t="shared" si="181"/>
        <v>10.000000000000009</v>
      </c>
      <c r="AG512" s="669">
        <f t="shared" si="182"/>
        <v>96.078431372549005</v>
      </c>
      <c r="AH512" s="669">
        <f t="shared" si="183"/>
        <v>466.66666666666669</v>
      </c>
      <c r="AI512" s="669">
        <f t="shared" si="184"/>
        <v>-85.714285714285722</v>
      </c>
      <c r="AJ512" s="669">
        <f t="shared" si="185"/>
        <v>9.5652173913043583</v>
      </c>
      <c r="AK512" s="669">
        <f t="shared" si="186"/>
        <v>-24.342105263157897</v>
      </c>
      <c r="AL512" s="669">
        <f t="shared" si="187"/>
        <v>0</v>
      </c>
      <c r="AM512" s="669">
        <f t="shared" si="188"/>
        <v>2.7027027027026973</v>
      </c>
      <c r="AN512" s="669">
        <f t="shared" si="189"/>
        <v>8.8235294117646959</v>
      </c>
      <c r="AO512" s="669">
        <f t="shared" si="190"/>
        <v>0</v>
      </c>
      <c r="AP512" s="669">
        <f t="shared" si="191"/>
        <v>0</v>
      </c>
      <c r="AQ512" s="669">
        <f t="shared" si="192"/>
        <v>13.333333333333353</v>
      </c>
      <c r="AR512" s="669">
        <f t="shared" si="193"/>
        <v>34.831460674157299</v>
      </c>
      <c r="AS512" s="670">
        <f t="shared" si="174"/>
        <v>32.972864434697108</v>
      </c>
      <c r="AT512" s="671">
        <f t="shared" si="175"/>
        <v>109.92764885754914</v>
      </c>
    </row>
    <row r="513" spans="1:46" ht="11.25" customHeight="1" x14ac:dyDescent="0.2">
      <c r="A513" s="537" t="s">
        <v>290</v>
      </c>
      <c r="B513" s="643" t="s">
        <v>291</v>
      </c>
      <c r="C513" s="497">
        <v>1.32</v>
      </c>
      <c r="D513" s="497">
        <v>1.26</v>
      </c>
      <c r="E513" s="498">
        <v>1.2050000000000001</v>
      </c>
      <c r="F513" s="498">
        <v>1.155</v>
      </c>
      <c r="G513" s="498">
        <v>1.1084666666666667</v>
      </c>
      <c r="H513" s="498">
        <v>1.0702666666666667</v>
      </c>
      <c r="I513" s="499"/>
      <c r="J513" s="498">
        <v>1.0369333333333335</v>
      </c>
      <c r="K513" s="496">
        <v>1.0102666666666666</v>
      </c>
      <c r="L513" s="499"/>
      <c r="M513" s="511">
        <v>0.99</v>
      </c>
      <c r="N513" s="511">
        <v>0.97346666666666659</v>
      </c>
      <c r="O513" s="656">
        <v>0.95559999999999989</v>
      </c>
      <c r="P513" s="656">
        <v>0.93773333333333342</v>
      </c>
      <c r="Q513" s="656">
        <v>0.9244</v>
      </c>
      <c r="R513" s="656">
        <v>0.91600000000000004</v>
      </c>
      <c r="S513" s="656">
        <v>0.90666666666666673</v>
      </c>
      <c r="T513" s="656">
        <v>0.89866666666666672</v>
      </c>
      <c r="U513" s="656">
        <v>0.89200000000000002</v>
      </c>
      <c r="V513" s="656">
        <v>0.88533333333333342</v>
      </c>
      <c r="W513" s="656">
        <v>0.87666666666666659</v>
      </c>
      <c r="X513" s="656">
        <v>0.8666666666666667</v>
      </c>
      <c r="Y513" s="653">
        <f t="shared" si="173"/>
        <v>20.189133333333331</v>
      </c>
      <c r="Z513" s="1019">
        <f t="shared" si="194"/>
        <v>4.7619047619047672</v>
      </c>
      <c r="AA513" s="669">
        <f t="shared" si="176"/>
        <v>4.5643153526970792</v>
      </c>
      <c r="AB513" s="669">
        <f t="shared" si="177"/>
        <v>4.3290043290043378</v>
      </c>
      <c r="AC513" s="669">
        <f t="shared" si="178"/>
        <v>4.197991219101449</v>
      </c>
      <c r="AD513" s="669">
        <f t="shared" si="179"/>
        <v>3.569203936713583</v>
      </c>
      <c r="AE513" s="669">
        <f t="shared" si="180"/>
        <v>3.2146071750031924</v>
      </c>
      <c r="AF513" s="669">
        <f t="shared" si="181"/>
        <v>2.6395671109938235</v>
      </c>
      <c r="AG513" s="669">
        <f t="shared" si="182"/>
        <v>2.0471380471380529</v>
      </c>
      <c r="AH513" s="669">
        <f t="shared" si="183"/>
        <v>1.6983974797972978</v>
      </c>
      <c r="AI513" s="669">
        <f t="shared" si="184"/>
        <v>1.8696804799776867</v>
      </c>
      <c r="AJ513" s="669">
        <f t="shared" si="185"/>
        <v>1.9053035688894937</v>
      </c>
      <c r="AK513" s="669">
        <f t="shared" si="186"/>
        <v>1.4423770373575673</v>
      </c>
      <c r="AL513" s="669">
        <f t="shared" si="187"/>
        <v>0.91703056768559499</v>
      </c>
      <c r="AM513" s="669">
        <f t="shared" si="188"/>
        <v>1.0294117647058787</v>
      </c>
      <c r="AN513" s="669">
        <f t="shared" si="189"/>
        <v>0.89020771513352859</v>
      </c>
      <c r="AO513" s="669">
        <f t="shared" si="190"/>
        <v>0.74738415545589909</v>
      </c>
      <c r="AP513" s="669">
        <f t="shared" si="191"/>
        <v>0.75301204819275824</v>
      </c>
      <c r="AQ513" s="669">
        <f t="shared" si="192"/>
        <v>0.98859315589354679</v>
      </c>
      <c r="AR513" s="669">
        <f t="shared" si="193"/>
        <v>1.1538461538461497</v>
      </c>
      <c r="AS513" s="670">
        <f t="shared" si="174"/>
        <v>2.248367161025878</v>
      </c>
      <c r="AT513" s="671">
        <f t="shared" si="175"/>
        <v>1.4195747700429517</v>
      </c>
    </row>
    <row r="514" spans="1:46" ht="11.25" customHeight="1" x14ac:dyDescent="0.2">
      <c r="A514" s="609" t="s">
        <v>278</v>
      </c>
      <c r="B514" s="643" t="s">
        <v>279</v>
      </c>
      <c r="C514" s="497">
        <v>1.28</v>
      </c>
      <c r="D514" s="522">
        <v>1.0350000000000001</v>
      </c>
      <c r="E514" s="487">
        <v>1.0149999999999999</v>
      </c>
      <c r="F514" s="487">
        <v>0.995</v>
      </c>
      <c r="G514" s="487">
        <v>0.97499999999999998</v>
      </c>
      <c r="H514" s="487">
        <v>0.95499999999999996</v>
      </c>
      <c r="I514" s="488"/>
      <c r="J514" s="487">
        <v>0.93500000000000005</v>
      </c>
      <c r="K514" s="485">
        <v>0.91500000000000004</v>
      </c>
      <c r="L514" s="488"/>
      <c r="M514" s="530">
        <v>0.89500000000000002</v>
      </c>
      <c r="N514" s="530">
        <v>0.86</v>
      </c>
      <c r="O514" s="493">
        <v>0.78</v>
      </c>
      <c r="P514" s="493">
        <v>0.7</v>
      </c>
      <c r="Q514" s="493">
        <v>0.62</v>
      </c>
      <c r="R514" s="493">
        <v>0.53</v>
      </c>
      <c r="S514" s="493">
        <v>0.43</v>
      </c>
      <c r="T514" s="493">
        <v>0.39</v>
      </c>
      <c r="U514" s="493">
        <v>0.34</v>
      </c>
      <c r="V514" s="493">
        <v>0.31</v>
      </c>
      <c r="W514" s="493">
        <v>0.27</v>
      </c>
      <c r="X514" s="493">
        <v>0.23</v>
      </c>
      <c r="Y514" s="653">
        <f t="shared" si="173"/>
        <v>14.459999999999997</v>
      </c>
      <c r="Z514" s="1019">
        <f t="shared" si="194"/>
        <v>23.671497584541058</v>
      </c>
      <c r="AA514" s="669">
        <f t="shared" si="176"/>
        <v>1.9704433497537144</v>
      </c>
      <c r="AB514" s="669">
        <f t="shared" si="177"/>
        <v>2.0100502512562679</v>
      </c>
      <c r="AC514" s="669">
        <f t="shared" si="178"/>
        <v>2.051282051282044</v>
      </c>
      <c r="AD514" s="669">
        <f t="shared" si="179"/>
        <v>2.0942408376963373</v>
      </c>
      <c r="AE514" s="669">
        <f t="shared" si="180"/>
        <v>2.1390374331550666</v>
      </c>
      <c r="AF514" s="669">
        <f t="shared" si="181"/>
        <v>2.1857923497267784</v>
      </c>
      <c r="AG514" s="669">
        <f t="shared" si="182"/>
        <v>2.2346368715083775</v>
      </c>
      <c r="AH514" s="669">
        <f t="shared" si="183"/>
        <v>4.0697674418604723</v>
      </c>
      <c r="AI514" s="669">
        <f t="shared" si="184"/>
        <v>10.256410256410241</v>
      </c>
      <c r="AJ514" s="669">
        <f t="shared" si="185"/>
        <v>11.428571428571432</v>
      </c>
      <c r="AK514" s="669">
        <f t="shared" si="186"/>
        <v>12.903225806451601</v>
      </c>
      <c r="AL514" s="669">
        <f t="shared" si="187"/>
        <v>16.981132075471695</v>
      </c>
      <c r="AM514" s="669">
        <f t="shared" si="188"/>
        <v>23.255813953488392</v>
      </c>
      <c r="AN514" s="669">
        <f t="shared" si="189"/>
        <v>10.256410256410241</v>
      </c>
      <c r="AO514" s="669">
        <f t="shared" si="190"/>
        <v>14.705882352941169</v>
      </c>
      <c r="AP514" s="669">
        <f t="shared" si="191"/>
        <v>9.6774193548387224</v>
      </c>
      <c r="AQ514" s="669">
        <f t="shared" si="192"/>
        <v>14.814814814814813</v>
      </c>
      <c r="AR514" s="669">
        <f t="shared" si="193"/>
        <v>17.391304347826097</v>
      </c>
      <c r="AS514" s="670">
        <f t="shared" si="174"/>
        <v>9.6893543588423423</v>
      </c>
      <c r="AT514" s="671">
        <f t="shared" si="175"/>
        <v>7.425611449188283</v>
      </c>
    </row>
    <row r="515" spans="1:46" ht="11.25" customHeight="1" x14ac:dyDescent="0.2">
      <c r="A515" s="609" t="s">
        <v>3877</v>
      </c>
      <c r="B515" s="643" t="s">
        <v>3878</v>
      </c>
      <c r="C515" s="497">
        <v>1</v>
      </c>
      <c r="D515" s="521">
        <v>0.90800000000000003</v>
      </c>
      <c r="E515" s="498">
        <v>0.82399999999999995</v>
      </c>
      <c r="F515" s="498">
        <v>0.748</v>
      </c>
      <c r="G515" s="498">
        <v>0.68</v>
      </c>
      <c r="H515" s="542">
        <v>0</v>
      </c>
      <c r="I515" s="499"/>
      <c r="J515" s="542">
        <v>0</v>
      </c>
      <c r="K515" s="547">
        <v>0</v>
      </c>
      <c r="L515" s="499"/>
      <c r="M515" s="548">
        <v>0</v>
      </c>
      <c r="N515" s="651">
        <v>0</v>
      </c>
      <c r="O515" s="652">
        <v>0</v>
      </c>
      <c r="P515" s="652">
        <v>0</v>
      </c>
      <c r="Q515" s="652">
        <v>0</v>
      </c>
      <c r="R515" s="652">
        <v>0</v>
      </c>
      <c r="S515" s="652">
        <v>0</v>
      </c>
      <c r="T515" s="652">
        <v>0</v>
      </c>
      <c r="U515" s="652">
        <v>0</v>
      </c>
      <c r="V515" s="652">
        <v>0</v>
      </c>
      <c r="W515" s="652">
        <v>0</v>
      </c>
      <c r="X515" s="652">
        <v>0</v>
      </c>
      <c r="Y515" s="653">
        <f t="shared" si="173"/>
        <v>4.1599999999999993</v>
      </c>
      <c r="Z515" s="1019">
        <f t="shared" si="194"/>
        <v>10.132158590308361</v>
      </c>
      <c r="AA515" s="669">
        <f t="shared" si="176"/>
        <v>10.194174757281571</v>
      </c>
      <c r="AB515" s="669">
        <f t="shared" si="177"/>
        <v>10.160427807486627</v>
      </c>
      <c r="AC515" s="669">
        <f t="shared" si="178"/>
        <v>9.9999999999999858</v>
      </c>
      <c r="AD515" s="669" t="str">
        <f t="shared" si="179"/>
        <v>n/a</v>
      </c>
      <c r="AE515" s="669" t="str">
        <f t="shared" si="180"/>
        <v>n/a</v>
      </c>
      <c r="AF515" s="669" t="str">
        <f t="shared" si="181"/>
        <v>n/a</v>
      </c>
      <c r="AG515" s="669" t="str">
        <f t="shared" si="182"/>
        <v>n/a</v>
      </c>
      <c r="AH515" s="669" t="str">
        <f t="shared" si="183"/>
        <v>n/a</v>
      </c>
      <c r="AI515" s="669" t="str">
        <f t="shared" si="184"/>
        <v>n/a</v>
      </c>
      <c r="AJ515" s="669" t="str">
        <f t="shared" si="185"/>
        <v>n/a</v>
      </c>
      <c r="AK515" s="669" t="str">
        <f t="shared" si="186"/>
        <v>n/a</v>
      </c>
      <c r="AL515" s="669" t="str">
        <f t="shared" si="187"/>
        <v>n/a</v>
      </c>
      <c r="AM515" s="669" t="str">
        <f t="shared" si="188"/>
        <v>n/a</v>
      </c>
      <c r="AN515" s="669" t="str">
        <f t="shared" si="189"/>
        <v>n/a</v>
      </c>
      <c r="AO515" s="669" t="str">
        <f t="shared" si="190"/>
        <v>n/a</v>
      </c>
      <c r="AP515" s="669" t="str">
        <f t="shared" si="191"/>
        <v>n/a</v>
      </c>
      <c r="AQ515" s="669" t="str">
        <f t="shared" si="192"/>
        <v>n/a</v>
      </c>
      <c r="AR515" s="669" t="str">
        <f t="shared" si="193"/>
        <v>n/a</v>
      </c>
      <c r="AS515" s="670">
        <f t="shared" si="174"/>
        <v>10.121690288769136</v>
      </c>
      <c r="AT515" s="671">
        <f t="shared" si="175"/>
        <v>8.4995500370614679E-2</v>
      </c>
    </row>
    <row r="516" spans="1:46" ht="11.25" customHeight="1" x14ac:dyDescent="0.2">
      <c r="A516" s="537" t="s">
        <v>274</v>
      </c>
      <c r="B516" s="643" t="s">
        <v>275</v>
      </c>
      <c r="C516" s="497">
        <v>2.08</v>
      </c>
      <c r="D516" s="497">
        <v>1.88</v>
      </c>
      <c r="E516" s="498">
        <v>1.72</v>
      </c>
      <c r="F516" s="498">
        <v>1.6</v>
      </c>
      <c r="G516" s="498">
        <v>1.48</v>
      </c>
      <c r="H516" s="498">
        <v>1.36</v>
      </c>
      <c r="I516" s="499"/>
      <c r="J516" s="498">
        <v>1.24</v>
      </c>
      <c r="K516" s="496">
        <v>1.1200000000000001</v>
      </c>
      <c r="L516" s="499"/>
      <c r="M516" s="511">
        <v>1.04</v>
      </c>
      <c r="N516" s="511">
        <v>0.96</v>
      </c>
      <c r="O516" s="656">
        <v>0.88</v>
      </c>
      <c r="P516" s="656">
        <v>0.8</v>
      </c>
      <c r="Q516" s="656">
        <v>0.72</v>
      </c>
      <c r="R516" s="656">
        <v>0.64</v>
      </c>
      <c r="S516" s="656">
        <v>0.56000000000000005</v>
      </c>
      <c r="T516" s="656">
        <v>0.46</v>
      </c>
      <c r="U516" s="656">
        <v>0.42</v>
      </c>
      <c r="V516" s="656">
        <v>0.4</v>
      </c>
      <c r="W516" s="656">
        <v>0.38</v>
      </c>
      <c r="X516" s="656">
        <v>0.34</v>
      </c>
      <c r="Y516" s="653">
        <f t="shared" si="173"/>
        <v>20.079999999999998</v>
      </c>
      <c r="Z516" s="1019">
        <f t="shared" si="194"/>
        <v>10.638297872340431</v>
      </c>
      <c r="AA516" s="669">
        <f t="shared" si="176"/>
        <v>9.302325581395344</v>
      </c>
      <c r="AB516" s="669">
        <f t="shared" si="177"/>
        <v>7.4999999999999956</v>
      </c>
      <c r="AC516" s="669">
        <f t="shared" si="178"/>
        <v>8.1081081081081141</v>
      </c>
      <c r="AD516" s="669">
        <f t="shared" si="179"/>
        <v>8.8235294117646959</v>
      </c>
      <c r="AE516" s="669">
        <f t="shared" si="180"/>
        <v>9.6774193548387224</v>
      </c>
      <c r="AF516" s="669">
        <f t="shared" si="181"/>
        <v>10.714285714285698</v>
      </c>
      <c r="AG516" s="669">
        <f t="shared" si="182"/>
        <v>7.6923076923077094</v>
      </c>
      <c r="AH516" s="669">
        <f t="shared" si="183"/>
        <v>8.3333333333333481</v>
      </c>
      <c r="AI516" s="669">
        <f t="shared" si="184"/>
        <v>9.0909090909090828</v>
      </c>
      <c r="AJ516" s="669">
        <f t="shared" si="185"/>
        <v>9.9999999999999858</v>
      </c>
      <c r="AK516" s="669">
        <f t="shared" si="186"/>
        <v>11.111111111111116</v>
      </c>
      <c r="AL516" s="669">
        <f t="shared" si="187"/>
        <v>12.5</v>
      </c>
      <c r="AM516" s="669">
        <f t="shared" si="188"/>
        <v>14.285714285714279</v>
      </c>
      <c r="AN516" s="669">
        <f t="shared" si="189"/>
        <v>21.739130434782616</v>
      </c>
      <c r="AO516" s="669">
        <f t="shared" si="190"/>
        <v>9.5238095238095344</v>
      </c>
      <c r="AP516" s="669">
        <f t="shared" si="191"/>
        <v>4.9999999999999822</v>
      </c>
      <c r="AQ516" s="669">
        <f t="shared" si="192"/>
        <v>5.2631578947368363</v>
      </c>
      <c r="AR516" s="669">
        <f t="shared" si="193"/>
        <v>11.764705882352944</v>
      </c>
      <c r="AS516" s="670">
        <f t="shared" si="174"/>
        <v>10.05621817325213</v>
      </c>
      <c r="AT516" s="671">
        <f t="shared" si="175"/>
        <v>3.6211501267063069</v>
      </c>
    </row>
    <row r="517" spans="1:46" ht="11.25" customHeight="1" x14ac:dyDescent="0.2">
      <c r="A517" s="495" t="s">
        <v>1484</v>
      </c>
      <c r="B517" s="648" t="s">
        <v>1485</v>
      </c>
      <c r="C517" s="497">
        <v>0.78</v>
      </c>
      <c r="D517" s="655">
        <v>0.70499999999999985</v>
      </c>
      <c r="E517" s="502">
        <v>0.68</v>
      </c>
      <c r="F517" s="498">
        <v>0.67500000000000004</v>
      </c>
      <c r="G517" s="498">
        <v>0.65500000000000003</v>
      </c>
      <c r="H517" s="502">
        <v>0.64</v>
      </c>
      <c r="I517" s="499"/>
      <c r="J517" s="498">
        <v>0.62</v>
      </c>
      <c r="K517" s="496">
        <v>0.6</v>
      </c>
      <c r="L517" s="499"/>
      <c r="M517" s="651">
        <v>0</v>
      </c>
      <c r="N517" s="651">
        <v>0</v>
      </c>
      <c r="O517" s="652">
        <v>0</v>
      </c>
      <c r="P517" s="652">
        <v>0</v>
      </c>
      <c r="Q517" s="652">
        <v>0</v>
      </c>
      <c r="R517" s="652">
        <v>0</v>
      </c>
      <c r="S517" s="652">
        <v>0</v>
      </c>
      <c r="T517" s="652">
        <v>0</v>
      </c>
      <c r="U517" s="652">
        <v>0</v>
      </c>
      <c r="V517" s="652">
        <v>0</v>
      </c>
      <c r="W517" s="652">
        <v>0</v>
      </c>
      <c r="X517" s="652">
        <v>0</v>
      </c>
      <c r="Y517" s="653">
        <f t="shared" si="173"/>
        <v>5.3549999999999995</v>
      </c>
      <c r="Z517" s="1019">
        <f t="shared" si="194"/>
        <v>10.638297872340452</v>
      </c>
      <c r="AA517" s="669">
        <f t="shared" si="176"/>
        <v>3.6764705882352589</v>
      </c>
      <c r="AB517" s="669">
        <f t="shared" si="177"/>
        <v>0.74074074074073071</v>
      </c>
      <c r="AC517" s="669">
        <f t="shared" si="178"/>
        <v>3.0534351145038219</v>
      </c>
      <c r="AD517" s="669">
        <f t="shared" si="179"/>
        <v>2.34375</v>
      </c>
      <c r="AE517" s="669">
        <f t="shared" si="180"/>
        <v>3.2258064516129004</v>
      </c>
      <c r="AF517" s="669">
        <f t="shared" si="181"/>
        <v>3.3333333333333437</v>
      </c>
      <c r="AG517" s="669" t="str">
        <f t="shared" si="182"/>
        <v>n/a</v>
      </c>
      <c r="AH517" s="669" t="str">
        <f t="shared" si="183"/>
        <v>n/a</v>
      </c>
      <c r="AI517" s="669" t="str">
        <f t="shared" si="184"/>
        <v>n/a</v>
      </c>
      <c r="AJ517" s="669" t="str">
        <f t="shared" si="185"/>
        <v>n/a</v>
      </c>
      <c r="AK517" s="669" t="str">
        <f t="shared" si="186"/>
        <v>n/a</v>
      </c>
      <c r="AL517" s="669" t="str">
        <f t="shared" si="187"/>
        <v>n/a</v>
      </c>
      <c r="AM517" s="669" t="str">
        <f t="shared" si="188"/>
        <v>n/a</v>
      </c>
      <c r="AN517" s="669" t="str">
        <f t="shared" si="189"/>
        <v>n/a</v>
      </c>
      <c r="AO517" s="669" t="str">
        <f t="shared" si="190"/>
        <v>n/a</v>
      </c>
      <c r="AP517" s="669" t="str">
        <f t="shared" si="191"/>
        <v>n/a</v>
      </c>
      <c r="AQ517" s="669" t="str">
        <f t="shared" si="192"/>
        <v>n/a</v>
      </c>
      <c r="AR517" s="669" t="str">
        <f t="shared" si="193"/>
        <v>n/a</v>
      </c>
      <c r="AS517" s="670">
        <f t="shared" si="174"/>
        <v>3.8588334429666431</v>
      </c>
      <c r="AT517" s="671">
        <f t="shared" si="175"/>
        <v>3.1447817651694687</v>
      </c>
    </row>
    <row r="518" spans="1:46" ht="11.25" customHeight="1" x14ac:dyDescent="0.2">
      <c r="A518" s="914" t="s">
        <v>1456</v>
      </c>
      <c r="B518" s="649" t="s">
        <v>1457</v>
      </c>
      <c r="C518" s="497">
        <v>1.68</v>
      </c>
      <c r="D518" s="491">
        <v>1.32</v>
      </c>
      <c r="E518" s="498">
        <v>1.04</v>
      </c>
      <c r="F518" s="498">
        <v>0.8</v>
      </c>
      <c r="G518" s="498">
        <v>0.64</v>
      </c>
      <c r="H518" s="498">
        <v>0.52</v>
      </c>
      <c r="I518" s="499"/>
      <c r="J518" s="498">
        <v>0.44</v>
      </c>
      <c r="K518" s="496">
        <v>0.36</v>
      </c>
      <c r="L518" s="499"/>
      <c r="M518" s="511">
        <v>0.28000000000000003</v>
      </c>
      <c r="N518" s="511">
        <v>7.0000000000000007E-2</v>
      </c>
      <c r="O518" s="652">
        <v>0</v>
      </c>
      <c r="P518" s="652">
        <v>0</v>
      </c>
      <c r="Q518" s="652">
        <v>0</v>
      </c>
      <c r="R518" s="652">
        <v>0</v>
      </c>
      <c r="S518" s="652">
        <v>0</v>
      </c>
      <c r="T518" s="652">
        <v>0</v>
      </c>
      <c r="U518" s="652">
        <v>0</v>
      </c>
      <c r="V518" s="652">
        <v>0</v>
      </c>
      <c r="W518" s="652">
        <v>0</v>
      </c>
      <c r="X518" s="652">
        <v>0</v>
      </c>
      <c r="Y518" s="653">
        <f t="shared" si="173"/>
        <v>7.1500000000000012</v>
      </c>
      <c r="Z518" s="1019">
        <f t="shared" si="194"/>
        <v>27.27272727272727</v>
      </c>
      <c r="AA518" s="669">
        <f t="shared" si="176"/>
        <v>26.923076923076916</v>
      </c>
      <c r="AB518" s="669">
        <f t="shared" si="177"/>
        <v>30.000000000000004</v>
      </c>
      <c r="AC518" s="669">
        <f t="shared" si="178"/>
        <v>25</v>
      </c>
      <c r="AD518" s="669">
        <f t="shared" si="179"/>
        <v>23.076923076923084</v>
      </c>
      <c r="AE518" s="669">
        <f t="shared" si="180"/>
        <v>18.181818181818187</v>
      </c>
      <c r="AF518" s="669">
        <f t="shared" si="181"/>
        <v>22.222222222222232</v>
      </c>
      <c r="AG518" s="669">
        <f t="shared" si="182"/>
        <v>28.571428571428559</v>
      </c>
      <c r="AH518" s="669">
        <f t="shared" si="183"/>
        <v>300</v>
      </c>
      <c r="AI518" s="669" t="str">
        <f t="shared" si="184"/>
        <v>n/a</v>
      </c>
      <c r="AJ518" s="669" t="str">
        <f t="shared" si="185"/>
        <v>n/a</v>
      </c>
      <c r="AK518" s="669" t="str">
        <f t="shared" si="186"/>
        <v>n/a</v>
      </c>
      <c r="AL518" s="669" t="str">
        <f t="shared" si="187"/>
        <v>n/a</v>
      </c>
      <c r="AM518" s="669" t="str">
        <f t="shared" si="188"/>
        <v>n/a</v>
      </c>
      <c r="AN518" s="669" t="str">
        <f t="shared" si="189"/>
        <v>n/a</v>
      </c>
      <c r="AO518" s="669" t="str">
        <f t="shared" si="190"/>
        <v>n/a</v>
      </c>
      <c r="AP518" s="669" t="str">
        <f t="shared" si="191"/>
        <v>n/a</v>
      </c>
      <c r="AQ518" s="669" t="str">
        <f t="shared" si="192"/>
        <v>n/a</v>
      </c>
      <c r="AR518" s="669" t="str">
        <f t="shared" si="193"/>
        <v>n/a</v>
      </c>
      <c r="AS518" s="670">
        <f t="shared" si="174"/>
        <v>55.694244027577355</v>
      </c>
      <c r="AT518" s="671">
        <f t="shared" si="175"/>
        <v>91.685802435457148</v>
      </c>
    </row>
    <row r="519" spans="1:46" ht="11.25" customHeight="1" x14ac:dyDescent="0.2">
      <c r="A519" s="507" t="s">
        <v>1448</v>
      </c>
      <c r="B519" s="507" t="s">
        <v>1449</v>
      </c>
      <c r="C519" s="497">
        <v>1</v>
      </c>
      <c r="D519" s="497">
        <v>0.95238095238095233</v>
      </c>
      <c r="E519" s="513">
        <v>0.8571428571428571</v>
      </c>
      <c r="F519" s="513">
        <v>0.76190476190476186</v>
      </c>
      <c r="G519" s="513">
        <v>0.66666666666666663</v>
      </c>
      <c r="H519" s="513">
        <v>0.5714285714285714</v>
      </c>
      <c r="I519" s="514"/>
      <c r="J519" s="513">
        <v>0.47619047619047616</v>
      </c>
      <c r="K519" s="509">
        <v>0.38095238095238093</v>
      </c>
      <c r="L519" s="514"/>
      <c r="M519" s="529">
        <v>0.3428571428571428</v>
      </c>
      <c r="N519" s="539">
        <v>0.30476190476190473</v>
      </c>
      <c r="O519" s="517">
        <v>0.30476190476190473</v>
      </c>
      <c r="P519" s="516">
        <v>0.30476190476190473</v>
      </c>
      <c r="Q519" s="516">
        <v>0.27380952380952378</v>
      </c>
      <c r="R519" s="516">
        <v>0.22619047619047616</v>
      </c>
      <c r="S519" s="516">
        <v>4.7619047619047616E-2</v>
      </c>
      <c r="T519" s="517">
        <v>0</v>
      </c>
      <c r="U519" s="517">
        <v>0</v>
      </c>
      <c r="V519" s="517">
        <v>0</v>
      </c>
      <c r="W519" s="517">
        <v>0</v>
      </c>
      <c r="X519" s="517">
        <v>0</v>
      </c>
      <c r="Y519" s="653">
        <f t="shared" ref="Y519:Y582" si="195">SUM(C519:X519)</f>
        <v>7.4714285714285698</v>
      </c>
      <c r="Z519" s="1019">
        <f t="shared" si="194"/>
        <v>5.0000000000000044</v>
      </c>
      <c r="AA519" s="669">
        <f t="shared" si="176"/>
        <v>11.111111111111116</v>
      </c>
      <c r="AB519" s="669">
        <f t="shared" si="177"/>
        <v>12.5</v>
      </c>
      <c r="AC519" s="669">
        <f t="shared" si="178"/>
        <v>14.285714285714279</v>
      </c>
      <c r="AD519" s="669">
        <f t="shared" si="179"/>
        <v>16.666666666666675</v>
      </c>
      <c r="AE519" s="669">
        <f t="shared" si="180"/>
        <v>19.999999999999996</v>
      </c>
      <c r="AF519" s="669">
        <f t="shared" si="181"/>
        <v>25</v>
      </c>
      <c r="AG519" s="669">
        <f t="shared" si="182"/>
        <v>11.111111111111116</v>
      </c>
      <c r="AH519" s="669">
        <f t="shared" si="183"/>
        <v>12.5</v>
      </c>
      <c r="AI519" s="669">
        <f t="shared" si="184"/>
        <v>0</v>
      </c>
      <c r="AJ519" s="669">
        <f t="shared" si="185"/>
        <v>0</v>
      </c>
      <c r="AK519" s="669">
        <f t="shared" si="186"/>
        <v>11.304347826086957</v>
      </c>
      <c r="AL519" s="669">
        <f t="shared" si="187"/>
        <v>21.052631578947366</v>
      </c>
      <c r="AM519" s="669">
        <f t="shared" si="188"/>
        <v>375</v>
      </c>
      <c r="AN519" s="669" t="str">
        <f t="shared" si="189"/>
        <v>n/a</v>
      </c>
      <c r="AO519" s="669" t="str">
        <f t="shared" si="190"/>
        <v>n/a</v>
      </c>
      <c r="AP519" s="669" t="str">
        <f t="shared" si="191"/>
        <v>n/a</v>
      </c>
      <c r="AQ519" s="669" t="str">
        <f t="shared" si="192"/>
        <v>n/a</v>
      </c>
      <c r="AR519" s="669" t="str">
        <f t="shared" si="193"/>
        <v>n/a</v>
      </c>
      <c r="AS519" s="670">
        <f t="shared" ref="AS519:AS582" si="196">AVERAGE(Z519:AR519)</f>
        <v>38.252255898545535</v>
      </c>
      <c r="AT519" s="671">
        <f t="shared" ref="AT519:AT582" si="197">STDEV(Z519:AR519)</f>
        <v>97.192110881277273</v>
      </c>
    </row>
    <row r="520" spans="1:46" ht="11.25" customHeight="1" x14ac:dyDescent="0.2">
      <c r="A520" s="495" t="s">
        <v>1289</v>
      </c>
      <c r="B520" s="650" t="s">
        <v>1290</v>
      </c>
      <c r="C520" s="497">
        <v>0.73750000000000004</v>
      </c>
      <c r="D520" s="497">
        <v>0.69</v>
      </c>
      <c r="E520" s="498">
        <v>0.61250000000000004</v>
      </c>
      <c r="F520" s="498">
        <v>0.5675</v>
      </c>
      <c r="G520" s="498">
        <v>0.54500000000000004</v>
      </c>
      <c r="H520" s="498">
        <v>0.47499999999999998</v>
      </c>
      <c r="I520" s="499"/>
      <c r="J520" s="498">
        <v>0.156</v>
      </c>
      <c r="K520" s="654">
        <v>8.7999999999999995E-2</v>
      </c>
      <c r="L520" s="499"/>
      <c r="M520" s="651">
        <v>8.7999999999999995E-2</v>
      </c>
      <c r="N520" s="651">
        <v>0.22</v>
      </c>
      <c r="O520" s="656">
        <v>0.35199999999999998</v>
      </c>
      <c r="P520" s="656">
        <v>0.33600000000000002</v>
      </c>
      <c r="Q520" s="656">
        <v>0.3125</v>
      </c>
      <c r="R520" s="656">
        <v>0.28999999999999998</v>
      </c>
      <c r="S520" s="656">
        <v>0.2175</v>
      </c>
      <c r="T520" s="652">
        <v>0.14449999999999999</v>
      </c>
      <c r="U520" s="652">
        <v>0.14480000000000001</v>
      </c>
      <c r="V520" s="652">
        <v>0.14480000000000001</v>
      </c>
      <c r="W520" s="652">
        <v>0.14480000000000001</v>
      </c>
      <c r="X520" s="652">
        <v>0.14480000000000001</v>
      </c>
      <c r="Y520" s="653">
        <f t="shared" si="195"/>
        <v>6.4112000000000009</v>
      </c>
      <c r="Z520" s="1019">
        <f t="shared" si="194"/>
        <v>6.8840579710145011</v>
      </c>
      <c r="AA520" s="669">
        <f t="shared" ref="AA520:AA583" si="198">IF(ISERROR((D520/E520-1)*100),"n/a",(D520/E520-1)*100)</f>
        <v>12.65306122448977</v>
      </c>
      <c r="AB520" s="669">
        <f t="shared" ref="AB520:AB583" si="199">IF(ISERROR((E520/F520-1)*100),"n/a",(E520/F520-1)*100)</f>
        <v>7.9295154185022199</v>
      </c>
      <c r="AC520" s="669">
        <f t="shared" ref="AC520:AC583" si="200">IF(ISERROR((F520/G520-1)*100),"n/a",(F520/G520-1)*100)</f>
        <v>4.1284403669724634</v>
      </c>
      <c r="AD520" s="669">
        <f t="shared" ref="AD520:AD583" si="201">IF(ISERROR((G520/H520-1)*100),"n/a",(G520/H520-1)*100)</f>
        <v>14.736842105263182</v>
      </c>
      <c r="AE520" s="669">
        <f t="shared" ref="AE520:AE583" si="202">IF(ISERROR((H520/J520-1)*100),"n/a",(H520/J520-1)*100)</f>
        <v>204.48717948717947</v>
      </c>
      <c r="AF520" s="669">
        <f t="shared" ref="AF520:AF583" si="203">IF(ISERROR((J520/K520-1)*100),"n/a",(J520/K520-1)*100)</f>
        <v>77.272727272727295</v>
      </c>
      <c r="AG520" s="669">
        <f t="shared" ref="AG520:AG583" si="204">IF(ISERROR((K520/M520-1)*100),"n/a",(K520/M520-1)*100)</f>
        <v>0</v>
      </c>
      <c r="AH520" s="669">
        <f t="shared" ref="AH520:AH583" si="205">IF(ISERROR((M520/N520-1)*100),"n/a",(M520/N520-1)*100)</f>
        <v>-60.000000000000007</v>
      </c>
      <c r="AI520" s="669">
        <f t="shared" ref="AI520:AI583" si="206">IF(ISERROR((N520/O520-1)*100),"n/a",(N520/O520-1)*100)</f>
        <v>-37.5</v>
      </c>
      <c r="AJ520" s="669">
        <f t="shared" ref="AJ520:AJ583" si="207">IF(ISERROR((O520/P520-1)*100),"n/a",(O520/P520-1)*100)</f>
        <v>4.761904761904745</v>
      </c>
      <c r="AK520" s="669">
        <f t="shared" ref="AK520:AK583" si="208">IF(ISERROR((P520/Q520-1)*100),"n/a",(P520/Q520-1)*100)</f>
        <v>7.5200000000000156</v>
      </c>
      <c r="AL520" s="669">
        <f t="shared" ref="AL520:AL583" si="209">IF(ISERROR((Q520/R520-1)*100),"n/a",(Q520/R520-1)*100)</f>
        <v>7.7586206896551824</v>
      </c>
      <c r="AM520" s="669">
        <f t="shared" ref="AM520:AM583" si="210">IF(ISERROR((R520/S520-1)*100),"n/a",(R520/S520-1)*100)</f>
        <v>33.333333333333329</v>
      </c>
      <c r="AN520" s="669">
        <f t="shared" ref="AN520:AN583" si="211">IF(ISERROR((S520/T520-1)*100),"n/a",(S520/T520-1)*100)</f>
        <v>50.519031141868531</v>
      </c>
      <c r="AO520" s="669">
        <f t="shared" ref="AO520:AO583" si="212">IF(ISERROR((T520/U520-1)*100),"n/a",(T520/U520-1)*100)</f>
        <v>-0.20718232044200091</v>
      </c>
      <c r="AP520" s="669">
        <f t="shared" ref="AP520:AP583" si="213">IF(ISERROR((U520/V520-1)*100),"n/a",(U520/V520-1)*100)</f>
        <v>0</v>
      </c>
      <c r="AQ520" s="669">
        <f t="shared" ref="AQ520:AQ583" si="214">IF(ISERROR((V520/W520-1)*100),"n/a",(V520/W520-1)*100)</f>
        <v>0</v>
      </c>
      <c r="AR520" s="669">
        <f t="shared" ref="AR520:AR583" si="215">IF(ISERROR((W520/X520-1)*100),"n/a",(W520/X520-1)*100)</f>
        <v>0</v>
      </c>
      <c r="AS520" s="670">
        <f t="shared" si="196"/>
        <v>17.59355428697204</v>
      </c>
      <c r="AT520" s="671">
        <f t="shared" si="197"/>
        <v>53.342986572087881</v>
      </c>
    </row>
    <row r="521" spans="1:46" ht="11.25" customHeight="1" x14ac:dyDescent="0.2">
      <c r="A521" s="650" t="s">
        <v>1460</v>
      </c>
      <c r="B521" s="650" t="s">
        <v>1461</v>
      </c>
      <c r="C521" s="497">
        <v>1.58</v>
      </c>
      <c r="D521" s="497">
        <v>1.4300000000000002</v>
      </c>
      <c r="E521" s="498">
        <v>1.3</v>
      </c>
      <c r="F521" s="498">
        <v>1.18</v>
      </c>
      <c r="G521" s="498">
        <v>1.06</v>
      </c>
      <c r="H521" s="498">
        <v>0.96</v>
      </c>
      <c r="I521" s="499"/>
      <c r="J521" s="498">
        <v>0.9</v>
      </c>
      <c r="K521" s="496">
        <v>0.86</v>
      </c>
      <c r="L521" s="499"/>
      <c r="M521" s="511">
        <v>0.81</v>
      </c>
      <c r="N521" s="651">
        <v>0.8</v>
      </c>
      <c r="O521" s="656">
        <v>0.8</v>
      </c>
      <c r="P521" s="656">
        <v>0.76</v>
      </c>
      <c r="Q521" s="652">
        <v>0.68</v>
      </c>
      <c r="R521" s="652">
        <v>0.68</v>
      </c>
      <c r="S521" s="656">
        <v>1.3</v>
      </c>
      <c r="T521" s="656">
        <v>1.18</v>
      </c>
      <c r="U521" s="656">
        <v>1.0900000000000001</v>
      </c>
      <c r="V521" s="656">
        <v>1.03</v>
      </c>
      <c r="W521" s="656">
        <v>0.96</v>
      </c>
      <c r="X521" s="656">
        <v>0.85</v>
      </c>
      <c r="Y521" s="653">
        <f t="shared" si="195"/>
        <v>20.210000000000004</v>
      </c>
      <c r="Z521" s="1019">
        <f t="shared" si="194"/>
        <v>10.489510489510479</v>
      </c>
      <c r="AA521" s="669">
        <f t="shared" si="198"/>
        <v>10.000000000000009</v>
      </c>
      <c r="AB521" s="669">
        <f t="shared" si="199"/>
        <v>10.169491525423746</v>
      </c>
      <c r="AC521" s="669">
        <f t="shared" si="200"/>
        <v>11.32075471698113</v>
      </c>
      <c r="AD521" s="669">
        <f t="shared" si="201"/>
        <v>10.416666666666675</v>
      </c>
      <c r="AE521" s="669">
        <f t="shared" si="202"/>
        <v>6.6666666666666652</v>
      </c>
      <c r="AF521" s="669">
        <f t="shared" si="203"/>
        <v>4.6511627906976827</v>
      </c>
      <c r="AG521" s="669">
        <f t="shared" si="204"/>
        <v>6.1728395061728225</v>
      </c>
      <c r="AH521" s="669">
        <f t="shared" si="205"/>
        <v>1.2499999999999956</v>
      </c>
      <c r="AI521" s="669">
        <f t="shared" si="206"/>
        <v>0</v>
      </c>
      <c r="AJ521" s="669">
        <f t="shared" si="207"/>
        <v>5.2631578947368363</v>
      </c>
      <c r="AK521" s="669">
        <f t="shared" si="208"/>
        <v>11.764705882352944</v>
      </c>
      <c r="AL521" s="669">
        <f t="shared" si="209"/>
        <v>0</v>
      </c>
      <c r="AM521" s="669">
        <f t="shared" si="210"/>
        <v>-47.692307692307686</v>
      </c>
      <c r="AN521" s="669">
        <f t="shared" si="211"/>
        <v>10.169491525423746</v>
      </c>
      <c r="AO521" s="669">
        <f t="shared" si="212"/>
        <v>8.2568807339449499</v>
      </c>
      <c r="AP521" s="669">
        <f t="shared" si="213"/>
        <v>5.8252427184465994</v>
      </c>
      <c r="AQ521" s="669">
        <f t="shared" si="214"/>
        <v>7.2916666666666741</v>
      </c>
      <c r="AR521" s="669">
        <f t="shared" si="215"/>
        <v>12.941176470588234</v>
      </c>
      <c r="AS521" s="670">
        <f t="shared" si="196"/>
        <v>4.4714266611563946</v>
      </c>
      <c r="AT521" s="671">
        <f t="shared" si="197"/>
        <v>13.213661797581358</v>
      </c>
    </row>
    <row r="522" spans="1:46" ht="11.25" customHeight="1" x14ac:dyDescent="0.2">
      <c r="A522" s="650" t="s">
        <v>109</v>
      </c>
      <c r="B522" s="650" t="s">
        <v>110</v>
      </c>
      <c r="C522" s="497">
        <v>5.44</v>
      </c>
      <c r="D522" s="497">
        <v>4.7</v>
      </c>
      <c r="E522" s="498">
        <v>4.4400000000000004</v>
      </c>
      <c r="F522" s="498">
        <v>4.0999999999999996</v>
      </c>
      <c r="G522" s="498">
        <v>3.42</v>
      </c>
      <c r="H522" s="498">
        <v>2.54</v>
      </c>
      <c r="I522" s="499"/>
      <c r="J522" s="498">
        <v>2.36</v>
      </c>
      <c r="K522" s="496">
        <v>2.2000000000000002</v>
      </c>
      <c r="L522" s="499"/>
      <c r="M522" s="511">
        <v>2.1</v>
      </c>
      <c r="N522" s="511">
        <v>2.04</v>
      </c>
      <c r="O522" s="656">
        <v>2</v>
      </c>
      <c r="P522" s="656">
        <v>1.92</v>
      </c>
      <c r="Q522" s="656">
        <v>1.84</v>
      </c>
      <c r="R522" s="656">
        <v>1.68</v>
      </c>
      <c r="S522" s="656">
        <v>1.44</v>
      </c>
      <c r="T522" s="656">
        <v>1.32</v>
      </c>
      <c r="U522" s="656">
        <v>1.24</v>
      </c>
      <c r="V522" s="656">
        <v>1.2</v>
      </c>
      <c r="W522" s="656">
        <v>1.1599999999999999</v>
      </c>
      <c r="X522" s="656">
        <v>1.1200000000000001</v>
      </c>
      <c r="Y522" s="653">
        <f t="shared" si="195"/>
        <v>48.260000000000005</v>
      </c>
      <c r="Z522" s="1019">
        <f t="shared" si="194"/>
        <v>15.744680851063841</v>
      </c>
      <c r="AA522" s="669">
        <f t="shared" si="198"/>
        <v>5.8558558558558405</v>
      </c>
      <c r="AB522" s="669">
        <f t="shared" si="199"/>
        <v>8.292682926829297</v>
      </c>
      <c r="AC522" s="669">
        <f t="shared" si="200"/>
        <v>19.883040935672504</v>
      </c>
      <c r="AD522" s="669">
        <f t="shared" si="201"/>
        <v>34.645669291338585</v>
      </c>
      <c r="AE522" s="669">
        <f t="shared" si="202"/>
        <v>7.6271186440677985</v>
      </c>
      <c r="AF522" s="669">
        <f t="shared" si="203"/>
        <v>7.2727272727272529</v>
      </c>
      <c r="AG522" s="669">
        <f t="shared" si="204"/>
        <v>4.7619047619047672</v>
      </c>
      <c r="AH522" s="669">
        <f t="shared" si="205"/>
        <v>2.941176470588247</v>
      </c>
      <c r="AI522" s="669">
        <f t="shared" si="206"/>
        <v>2.0000000000000018</v>
      </c>
      <c r="AJ522" s="669">
        <f t="shared" si="207"/>
        <v>4.1666666666666741</v>
      </c>
      <c r="AK522" s="669">
        <f t="shared" si="208"/>
        <v>4.3478260869565188</v>
      </c>
      <c r="AL522" s="669">
        <f t="shared" si="209"/>
        <v>9.5238095238095344</v>
      </c>
      <c r="AM522" s="669">
        <f t="shared" si="210"/>
        <v>16.666666666666675</v>
      </c>
      <c r="AN522" s="669">
        <f t="shared" si="211"/>
        <v>9.0909090909090828</v>
      </c>
      <c r="AO522" s="669">
        <f t="shared" si="212"/>
        <v>6.4516129032258229</v>
      </c>
      <c r="AP522" s="669">
        <f t="shared" si="213"/>
        <v>3.3333333333333437</v>
      </c>
      <c r="AQ522" s="669">
        <f t="shared" si="214"/>
        <v>3.4482758620689724</v>
      </c>
      <c r="AR522" s="669">
        <f t="shared" si="215"/>
        <v>3.5714285714285587</v>
      </c>
      <c r="AS522" s="670">
        <f t="shared" si="196"/>
        <v>8.9276518797428057</v>
      </c>
      <c r="AT522" s="671">
        <f t="shared" si="197"/>
        <v>7.9701452615477857</v>
      </c>
    </row>
    <row r="523" spans="1:46" ht="11.25" customHeight="1" x14ac:dyDescent="0.2">
      <c r="A523" s="914" t="s">
        <v>673</v>
      </c>
      <c r="B523" s="914" t="s">
        <v>674</v>
      </c>
      <c r="C523" s="497">
        <v>3.7925</v>
      </c>
      <c r="D523" s="497">
        <v>3.5225</v>
      </c>
      <c r="E523" s="487">
        <v>3.2450000000000001</v>
      </c>
      <c r="F523" s="487">
        <v>2.915</v>
      </c>
      <c r="G523" s="487">
        <v>2.5049999999999999</v>
      </c>
      <c r="H523" s="487">
        <v>2.0975000000000001</v>
      </c>
      <c r="I523" s="488"/>
      <c r="J523" s="487">
        <v>1.7839999999999998</v>
      </c>
      <c r="K523" s="485">
        <v>1.5562499999999999</v>
      </c>
      <c r="L523" s="488"/>
      <c r="M523" s="530">
        <v>1.4537500000000001</v>
      </c>
      <c r="N523" s="530">
        <v>1.42</v>
      </c>
      <c r="O523" s="493">
        <v>1.361</v>
      </c>
      <c r="P523" s="493">
        <v>1.2464999999999999</v>
      </c>
      <c r="Q523" s="493">
        <v>1.1429999999999998</v>
      </c>
      <c r="R523" s="493">
        <v>0.98275000000000001</v>
      </c>
      <c r="S523" s="493">
        <v>0.86</v>
      </c>
      <c r="T523" s="493">
        <v>0.76624999999999999</v>
      </c>
      <c r="U523" s="493">
        <v>0.64449999999999996</v>
      </c>
      <c r="V523" s="493">
        <v>0.35825000000000001</v>
      </c>
      <c r="W523" s="492">
        <v>0</v>
      </c>
      <c r="X523" s="492">
        <v>0</v>
      </c>
      <c r="Y523" s="653">
        <f t="shared" si="195"/>
        <v>31.653749999999995</v>
      </c>
      <c r="Z523" s="1019">
        <f t="shared" si="194"/>
        <v>7.6650106458481249</v>
      </c>
      <c r="AA523" s="669">
        <f t="shared" si="198"/>
        <v>8.5516178736517734</v>
      </c>
      <c r="AB523" s="669">
        <f t="shared" si="199"/>
        <v>11.32075471698113</v>
      </c>
      <c r="AC523" s="669">
        <f t="shared" si="200"/>
        <v>16.367265469061888</v>
      </c>
      <c r="AD523" s="669">
        <f t="shared" si="201"/>
        <v>19.42789034564958</v>
      </c>
      <c r="AE523" s="669">
        <f t="shared" si="202"/>
        <v>17.572869955156968</v>
      </c>
      <c r="AF523" s="669">
        <f t="shared" si="203"/>
        <v>14.634538152610443</v>
      </c>
      <c r="AG523" s="669">
        <f t="shared" si="204"/>
        <v>7.0507308684436776</v>
      </c>
      <c r="AH523" s="669">
        <f t="shared" si="205"/>
        <v>2.376760563380298</v>
      </c>
      <c r="AI523" s="669">
        <f t="shared" si="206"/>
        <v>4.3350477590007319</v>
      </c>
      <c r="AJ523" s="669">
        <f t="shared" si="207"/>
        <v>9.1857200160449395</v>
      </c>
      <c r="AK523" s="669">
        <f t="shared" si="208"/>
        <v>9.0551181102362257</v>
      </c>
      <c r="AL523" s="669">
        <f t="shared" si="209"/>
        <v>16.306283388450748</v>
      </c>
      <c r="AM523" s="669">
        <f t="shared" si="210"/>
        <v>14.27325581395349</v>
      </c>
      <c r="AN523" s="669">
        <f t="shared" si="211"/>
        <v>12.234910277324641</v>
      </c>
      <c r="AO523" s="669">
        <f t="shared" si="212"/>
        <v>18.890612878200152</v>
      </c>
      <c r="AP523" s="669">
        <f t="shared" si="213"/>
        <v>79.902302861130465</v>
      </c>
      <c r="AQ523" s="669" t="str">
        <f t="shared" si="214"/>
        <v>n/a</v>
      </c>
      <c r="AR523" s="669" t="str">
        <f t="shared" si="215"/>
        <v>n/a</v>
      </c>
      <c r="AS523" s="670">
        <f t="shared" si="196"/>
        <v>15.832393511477957</v>
      </c>
      <c r="AT523" s="671">
        <f t="shared" si="197"/>
        <v>17.26289776248052</v>
      </c>
    </row>
    <row r="524" spans="1:46" ht="11.25" customHeight="1" x14ac:dyDescent="0.2">
      <c r="A524" s="557" t="s">
        <v>4029</v>
      </c>
      <c r="B524" s="507" t="s">
        <v>4030</v>
      </c>
      <c r="C524" s="497">
        <v>0.64</v>
      </c>
      <c r="D524" s="510">
        <v>0.40875</v>
      </c>
      <c r="E524" s="498">
        <v>0.366477</v>
      </c>
      <c r="F524" s="498">
        <v>0.31249899999999997</v>
      </c>
      <c r="G524" s="498">
        <v>0.17045399999999999</v>
      </c>
      <c r="H524" s="542">
        <v>0</v>
      </c>
      <c r="I524" s="499"/>
      <c r="J524" s="542">
        <v>0</v>
      </c>
      <c r="K524" s="654">
        <v>0</v>
      </c>
      <c r="L524" s="499"/>
      <c r="M524" s="651">
        <v>0</v>
      </c>
      <c r="N524" s="651">
        <v>0.52556899999999995</v>
      </c>
      <c r="O524" s="656">
        <v>1.065342</v>
      </c>
      <c r="P524" s="652">
        <v>0</v>
      </c>
      <c r="Q524" s="652">
        <v>0</v>
      </c>
      <c r="R524" s="652">
        <v>0</v>
      </c>
      <c r="S524" s="652">
        <v>0</v>
      </c>
      <c r="T524" s="652">
        <v>0</v>
      </c>
      <c r="U524" s="652">
        <v>0</v>
      </c>
      <c r="V524" s="652">
        <v>0</v>
      </c>
      <c r="W524" s="652">
        <v>0</v>
      </c>
      <c r="X524" s="652">
        <v>0</v>
      </c>
      <c r="Y524" s="653">
        <f t="shared" si="195"/>
        <v>3.4890910000000002</v>
      </c>
      <c r="Z524" s="1019">
        <f t="shared" si="194"/>
        <v>56.574923547400616</v>
      </c>
      <c r="AA524" s="669">
        <f t="shared" si="198"/>
        <v>11.534966723696161</v>
      </c>
      <c r="AB524" s="669">
        <f t="shared" si="199"/>
        <v>17.273015273648884</v>
      </c>
      <c r="AC524" s="669">
        <f t="shared" si="200"/>
        <v>83.333333333333329</v>
      </c>
      <c r="AD524" s="669" t="str">
        <f t="shared" si="201"/>
        <v>n/a</v>
      </c>
      <c r="AE524" s="669" t="str">
        <f t="shared" si="202"/>
        <v>n/a</v>
      </c>
      <c r="AF524" s="669" t="str">
        <f t="shared" si="203"/>
        <v>n/a</v>
      </c>
      <c r="AG524" s="669" t="str">
        <f t="shared" si="204"/>
        <v>n/a</v>
      </c>
      <c r="AH524" s="669">
        <f t="shared" si="205"/>
        <v>-100</v>
      </c>
      <c r="AI524" s="669">
        <f t="shared" si="206"/>
        <v>-50.66664038402692</v>
      </c>
      <c r="AJ524" s="669" t="str">
        <f t="shared" si="207"/>
        <v>n/a</v>
      </c>
      <c r="AK524" s="669" t="str">
        <f t="shared" si="208"/>
        <v>n/a</v>
      </c>
      <c r="AL524" s="669" t="str">
        <f t="shared" si="209"/>
        <v>n/a</v>
      </c>
      <c r="AM524" s="669" t="str">
        <f t="shared" si="210"/>
        <v>n/a</v>
      </c>
      <c r="AN524" s="669" t="str">
        <f t="shared" si="211"/>
        <v>n/a</v>
      </c>
      <c r="AO524" s="669" t="str">
        <f t="shared" si="212"/>
        <v>n/a</v>
      </c>
      <c r="AP524" s="669" t="str">
        <f t="shared" si="213"/>
        <v>n/a</v>
      </c>
      <c r="AQ524" s="669" t="str">
        <f t="shared" si="214"/>
        <v>n/a</v>
      </c>
      <c r="AR524" s="669" t="str">
        <f t="shared" si="215"/>
        <v>n/a</v>
      </c>
      <c r="AS524" s="670">
        <f t="shared" si="196"/>
        <v>3.0082664156753416</v>
      </c>
      <c r="AT524" s="671">
        <f t="shared" si="197"/>
        <v>67.954969471904519</v>
      </c>
    </row>
    <row r="525" spans="1:46" ht="11.25" customHeight="1" x14ac:dyDescent="0.2">
      <c r="A525" s="495" t="s">
        <v>4159</v>
      </c>
      <c r="B525" s="650" t="s">
        <v>689</v>
      </c>
      <c r="C525" s="497">
        <v>0.78</v>
      </c>
      <c r="D525" s="655">
        <v>0.71000000000000008</v>
      </c>
      <c r="E525" s="498">
        <v>0.66</v>
      </c>
      <c r="F525" s="498">
        <v>0.57999999999999996</v>
      </c>
      <c r="G525" s="498">
        <v>0.5</v>
      </c>
      <c r="H525" s="498">
        <v>0.43</v>
      </c>
      <c r="I525" s="499" t="s">
        <v>90</v>
      </c>
      <c r="J525" s="498">
        <v>0.39</v>
      </c>
      <c r="K525" s="496">
        <v>0.34</v>
      </c>
      <c r="L525" s="499"/>
      <c r="M525" s="511">
        <v>0.24667</v>
      </c>
      <c r="N525" s="511">
        <v>0.18001000000000003</v>
      </c>
      <c r="O525" s="652">
        <v>0.16</v>
      </c>
      <c r="P525" s="656">
        <v>0.14222000000000001</v>
      </c>
      <c r="Q525" s="656">
        <v>0.10666</v>
      </c>
      <c r="R525" s="656">
        <v>4.444E-2</v>
      </c>
      <c r="S525" s="652">
        <v>0</v>
      </c>
      <c r="T525" s="652">
        <v>0</v>
      </c>
      <c r="U525" s="652">
        <v>0</v>
      </c>
      <c r="V525" s="652">
        <v>0</v>
      </c>
      <c r="W525" s="652">
        <v>0</v>
      </c>
      <c r="X525" s="652">
        <v>0</v>
      </c>
      <c r="Y525" s="653">
        <f t="shared" si="195"/>
        <v>5.2700000000000005</v>
      </c>
      <c r="Z525" s="1019">
        <f t="shared" si="194"/>
        <v>9.8591549295774517</v>
      </c>
      <c r="AA525" s="669">
        <f t="shared" si="198"/>
        <v>7.5757575757575912</v>
      </c>
      <c r="AB525" s="669">
        <f t="shared" si="199"/>
        <v>13.793103448275868</v>
      </c>
      <c r="AC525" s="669">
        <f t="shared" si="200"/>
        <v>15.999999999999993</v>
      </c>
      <c r="AD525" s="669">
        <f t="shared" si="201"/>
        <v>16.279069767441868</v>
      </c>
      <c r="AE525" s="669">
        <f t="shared" si="202"/>
        <v>10.256410256410241</v>
      </c>
      <c r="AF525" s="669">
        <f t="shared" si="203"/>
        <v>14.705882352941169</v>
      </c>
      <c r="AG525" s="669">
        <f t="shared" si="204"/>
        <v>37.835975189524483</v>
      </c>
      <c r="AH525" s="669">
        <f t="shared" si="205"/>
        <v>37.031276040219964</v>
      </c>
      <c r="AI525" s="669">
        <f t="shared" si="206"/>
        <v>12.506250000000009</v>
      </c>
      <c r="AJ525" s="669">
        <f t="shared" si="207"/>
        <v>12.501757839966231</v>
      </c>
      <c r="AK525" s="669">
        <f t="shared" si="208"/>
        <v>33.339583723982756</v>
      </c>
      <c r="AL525" s="669">
        <f t="shared" si="209"/>
        <v>140.00900090009</v>
      </c>
      <c r="AM525" s="669" t="str">
        <f t="shared" si="210"/>
        <v>n/a</v>
      </c>
      <c r="AN525" s="669" t="str">
        <f t="shared" si="211"/>
        <v>n/a</v>
      </c>
      <c r="AO525" s="669" t="str">
        <f t="shared" si="212"/>
        <v>n/a</v>
      </c>
      <c r="AP525" s="669" t="str">
        <f t="shared" si="213"/>
        <v>n/a</v>
      </c>
      <c r="AQ525" s="669" t="str">
        <f t="shared" si="214"/>
        <v>n/a</v>
      </c>
      <c r="AR525" s="669" t="str">
        <f t="shared" si="215"/>
        <v>n/a</v>
      </c>
      <c r="AS525" s="670">
        <f t="shared" si="196"/>
        <v>27.822555540322128</v>
      </c>
      <c r="AT525" s="671">
        <f t="shared" si="197"/>
        <v>35.300737552010695</v>
      </c>
    </row>
    <row r="526" spans="1:46" ht="11.25" customHeight="1" x14ac:dyDescent="0.2">
      <c r="A526" s="500" t="s">
        <v>124</v>
      </c>
      <c r="B526" s="650" t="s">
        <v>125</v>
      </c>
      <c r="C526" s="497">
        <v>2.86</v>
      </c>
      <c r="D526" s="655">
        <v>2.4900000000000002</v>
      </c>
      <c r="E526" s="498">
        <v>2.3050000000000002</v>
      </c>
      <c r="F526" s="498">
        <v>2.125</v>
      </c>
      <c r="G526" s="498">
        <v>1.96</v>
      </c>
      <c r="H526" s="498">
        <v>1.8</v>
      </c>
      <c r="I526" s="499"/>
      <c r="J526" s="498">
        <v>1.67</v>
      </c>
      <c r="K526" s="496">
        <v>1.55</v>
      </c>
      <c r="L526" s="499"/>
      <c r="M526" s="655">
        <v>1.42</v>
      </c>
      <c r="N526" s="656">
        <v>1.3</v>
      </c>
      <c r="O526" s="656">
        <v>1.1587499999999999</v>
      </c>
      <c r="P526" s="656">
        <v>0.85703536000000002</v>
      </c>
      <c r="Q526" s="656">
        <v>0.77119615999999991</v>
      </c>
      <c r="R526" s="656">
        <v>0.71080127999999998</v>
      </c>
      <c r="S526" s="656">
        <v>0.65505215999999999</v>
      </c>
      <c r="T526" s="656">
        <v>0.61324031999999995</v>
      </c>
      <c r="U526" s="656">
        <v>0.56678271999999996</v>
      </c>
      <c r="V526" s="656">
        <v>0.51567936000000003</v>
      </c>
      <c r="W526" s="656">
        <v>0.46922175999999999</v>
      </c>
      <c r="X526" s="656">
        <v>0.42740992</v>
      </c>
      <c r="Y526" s="653">
        <f t="shared" si="195"/>
        <v>26.225169039999997</v>
      </c>
      <c r="Z526" s="1019">
        <f t="shared" si="194"/>
        <v>14.859437751004002</v>
      </c>
      <c r="AA526" s="669">
        <f t="shared" si="198"/>
        <v>8.0260303687635481</v>
      </c>
      <c r="AB526" s="669">
        <f t="shared" si="199"/>
        <v>8.4705882352941195</v>
      </c>
      <c r="AC526" s="669">
        <f t="shared" si="200"/>
        <v>8.418367346938771</v>
      </c>
      <c r="AD526" s="669">
        <f t="shared" si="201"/>
        <v>8.8888888888888786</v>
      </c>
      <c r="AE526" s="669">
        <f t="shared" si="202"/>
        <v>7.7844311377245567</v>
      </c>
      <c r="AF526" s="669">
        <f t="shared" si="203"/>
        <v>7.7419354838709653</v>
      </c>
      <c r="AG526" s="669">
        <f t="shared" si="204"/>
        <v>9.1549295774647987</v>
      </c>
      <c r="AH526" s="669">
        <f t="shared" si="205"/>
        <v>9.2307692307692193</v>
      </c>
      <c r="AI526" s="669">
        <f t="shared" si="206"/>
        <v>12.189859762675304</v>
      </c>
      <c r="AJ526" s="669">
        <f t="shared" si="207"/>
        <v>35.204456441563849</v>
      </c>
      <c r="AK526" s="669">
        <f t="shared" si="208"/>
        <v>11.130657082109963</v>
      </c>
      <c r="AL526" s="669">
        <f t="shared" si="209"/>
        <v>8.496732026143782</v>
      </c>
      <c r="AM526" s="669">
        <f t="shared" si="210"/>
        <v>8.5106382978723296</v>
      </c>
      <c r="AN526" s="669">
        <f t="shared" si="211"/>
        <v>6.8181818181818343</v>
      </c>
      <c r="AO526" s="669">
        <f t="shared" si="212"/>
        <v>8.196721311475418</v>
      </c>
      <c r="AP526" s="669">
        <f t="shared" si="213"/>
        <v>9.9099099099098975</v>
      </c>
      <c r="AQ526" s="669">
        <f t="shared" si="214"/>
        <v>9.9009900990099098</v>
      </c>
      <c r="AR526" s="669">
        <f t="shared" si="215"/>
        <v>9.7826086956521721</v>
      </c>
      <c r="AS526" s="670">
        <f t="shared" si="196"/>
        <v>10.669270182384912</v>
      </c>
      <c r="AT526" s="671">
        <f t="shared" si="197"/>
        <v>6.2166725691641558</v>
      </c>
    </row>
    <row r="527" spans="1:46" ht="11.25" customHeight="1" x14ac:dyDescent="0.2">
      <c r="A527" s="500" t="s">
        <v>1480</v>
      </c>
      <c r="B527" s="650" t="s">
        <v>1481</v>
      </c>
      <c r="C527" s="497">
        <v>0.78</v>
      </c>
      <c r="D527" s="655">
        <v>0.67</v>
      </c>
      <c r="E527" s="498">
        <v>0.64</v>
      </c>
      <c r="F527" s="498">
        <v>0.6</v>
      </c>
      <c r="G527" s="498">
        <v>0.57999999999999996</v>
      </c>
      <c r="H527" s="498">
        <v>0.5</v>
      </c>
      <c r="I527" s="499"/>
      <c r="J527" s="498">
        <v>0.36</v>
      </c>
      <c r="K527" s="496">
        <v>0.22</v>
      </c>
      <c r="L527" s="499"/>
      <c r="M527" s="503">
        <v>0.2</v>
      </c>
      <c r="N527" s="652">
        <v>0.30249999999999999</v>
      </c>
      <c r="O527" s="656">
        <v>0.45750000000000002</v>
      </c>
      <c r="P527" s="652">
        <v>0</v>
      </c>
      <c r="Q527" s="652">
        <v>0</v>
      </c>
      <c r="R527" s="652">
        <v>0</v>
      </c>
      <c r="S527" s="652">
        <v>0</v>
      </c>
      <c r="T527" s="652">
        <v>0</v>
      </c>
      <c r="U527" s="652">
        <v>0</v>
      </c>
      <c r="V527" s="652">
        <v>0</v>
      </c>
      <c r="W527" s="652">
        <v>0</v>
      </c>
      <c r="X527" s="652">
        <v>0</v>
      </c>
      <c r="Y527" s="653">
        <f t="shared" si="195"/>
        <v>5.3100000000000005</v>
      </c>
      <c r="Z527" s="1019">
        <f t="shared" si="194"/>
        <v>16.417910447761198</v>
      </c>
      <c r="AA527" s="669">
        <f t="shared" si="198"/>
        <v>4.6875</v>
      </c>
      <c r="AB527" s="669">
        <f t="shared" si="199"/>
        <v>6.6666666666666652</v>
      </c>
      <c r="AC527" s="669">
        <f t="shared" si="200"/>
        <v>3.4482758620689724</v>
      </c>
      <c r="AD527" s="669">
        <f t="shared" si="201"/>
        <v>15.999999999999993</v>
      </c>
      <c r="AE527" s="669">
        <f t="shared" si="202"/>
        <v>38.888888888888886</v>
      </c>
      <c r="AF527" s="669">
        <f t="shared" si="203"/>
        <v>63.636363636363626</v>
      </c>
      <c r="AG527" s="669">
        <f t="shared" si="204"/>
        <v>9.9999999999999858</v>
      </c>
      <c r="AH527" s="669">
        <f t="shared" si="205"/>
        <v>-33.884297520661157</v>
      </c>
      <c r="AI527" s="669">
        <f t="shared" si="206"/>
        <v>-33.879781420765035</v>
      </c>
      <c r="AJ527" s="669" t="str">
        <f t="shared" si="207"/>
        <v>n/a</v>
      </c>
      <c r="AK527" s="669" t="str">
        <f t="shared" si="208"/>
        <v>n/a</v>
      </c>
      <c r="AL527" s="669" t="str">
        <f t="shared" si="209"/>
        <v>n/a</v>
      </c>
      <c r="AM527" s="669" t="str">
        <f t="shared" si="210"/>
        <v>n/a</v>
      </c>
      <c r="AN527" s="669" t="str">
        <f t="shared" si="211"/>
        <v>n/a</v>
      </c>
      <c r="AO527" s="669" t="str">
        <f t="shared" si="212"/>
        <v>n/a</v>
      </c>
      <c r="AP527" s="669" t="str">
        <f t="shared" si="213"/>
        <v>n/a</v>
      </c>
      <c r="AQ527" s="669" t="str">
        <f t="shared" si="214"/>
        <v>n/a</v>
      </c>
      <c r="AR527" s="669" t="str">
        <f t="shared" si="215"/>
        <v>n/a</v>
      </c>
      <c r="AS527" s="670">
        <f t="shared" si="196"/>
        <v>9.1981526560323115</v>
      </c>
      <c r="AT527" s="671">
        <f t="shared" si="197"/>
        <v>29.279710516193219</v>
      </c>
    </row>
    <row r="528" spans="1:46" ht="11.25" customHeight="1" x14ac:dyDescent="0.2">
      <c r="A528" s="500" t="s">
        <v>1490</v>
      </c>
      <c r="B528" s="650" t="s">
        <v>1491</v>
      </c>
      <c r="C528" s="497">
        <v>1</v>
      </c>
      <c r="D528" s="655">
        <v>0.92</v>
      </c>
      <c r="E528" s="498">
        <v>0.88</v>
      </c>
      <c r="F528" s="498">
        <v>0.76</v>
      </c>
      <c r="G528" s="498">
        <v>0.68</v>
      </c>
      <c r="H528" s="498">
        <v>0.5</v>
      </c>
      <c r="I528" s="499"/>
      <c r="J528" s="498">
        <v>0.4</v>
      </c>
      <c r="K528" s="496">
        <v>0.2</v>
      </c>
      <c r="L528" s="499"/>
      <c r="M528" s="651">
        <v>0</v>
      </c>
      <c r="N528" s="651">
        <v>0</v>
      </c>
      <c r="O528" s="652">
        <v>0</v>
      </c>
      <c r="P528" s="652">
        <v>0</v>
      </c>
      <c r="Q528" s="652">
        <v>0</v>
      </c>
      <c r="R528" s="652">
        <v>0</v>
      </c>
      <c r="S528" s="652">
        <v>0</v>
      </c>
      <c r="T528" s="652">
        <v>0</v>
      </c>
      <c r="U528" s="652">
        <v>0</v>
      </c>
      <c r="V528" s="652">
        <v>0</v>
      </c>
      <c r="W528" s="652">
        <v>0</v>
      </c>
      <c r="X528" s="652">
        <v>0</v>
      </c>
      <c r="Y528" s="653">
        <f t="shared" si="195"/>
        <v>5.34</v>
      </c>
      <c r="Z528" s="1019">
        <f t="shared" si="194"/>
        <v>8.6956521739130377</v>
      </c>
      <c r="AA528" s="669">
        <f t="shared" si="198"/>
        <v>4.5454545454545414</v>
      </c>
      <c r="AB528" s="669">
        <f t="shared" si="199"/>
        <v>15.789473684210531</v>
      </c>
      <c r="AC528" s="669">
        <f t="shared" si="200"/>
        <v>11.764705882352944</v>
      </c>
      <c r="AD528" s="669">
        <f t="shared" si="201"/>
        <v>36.000000000000007</v>
      </c>
      <c r="AE528" s="669">
        <f t="shared" si="202"/>
        <v>25</v>
      </c>
      <c r="AF528" s="669">
        <f t="shared" si="203"/>
        <v>100</v>
      </c>
      <c r="AG528" s="669" t="str">
        <f t="shared" si="204"/>
        <v>n/a</v>
      </c>
      <c r="AH528" s="669" t="str">
        <f t="shared" si="205"/>
        <v>n/a</v>
      </c>
      <c r="AI528" s="669" t="str">
        <f t="shared" si="206"/>
        <v>n/a</v>
      </c>
      <c r="AJ528" s="669" t="str">
        <f t="shared" si="207"/>
        <v>n/a</v>
      </c>
      <c r="AK528" s="669" t="str">
        <f t="shared" si="208"/>
        <v>n/a</v>
      </c>
      <c r="AL528" s="669" t="str">
        <f t="shared" si="209"/>
        <v>n/a</v>
      </c>
      <c r="AM528" s="669" t="str">
        <f t="shared" si="210"/>
        <v>n/a</v>
      </c>
      <c r="AN528" s="669" t="str">
        <f t="shared" si="211"/>
        <v>n/a</v>
      </c>
      <c r="AO528" s="669" t="str">
        <f t="shared" si="212"/>
        <v>n/a</v>
      </c>
      <c r="AP528" s="669" t="str">
        <f t="shared" si="213"/>
        <v>n/a</v>
      </c>
      <c r="AQ528" s="669" t="str">
        <f t="shared" si="214"/>
        <v>n/a</v>
      </c>
      <c r="AR528" s="669" t="str">
        <f t="shared" si="215"/>
        <v>n/a</v>
      </c>
      <c r="AS528" s="670">
        <f t="shared" si="196"/>
        <v>28.827898040847295</v>
      </c>
      <c r="AT528" s="671">
        <f t="shared" si="197"/>
        <v>33.135221364641353</v>
      </c>
    </row>
    <row r="529" spans="1:46" ht="11.25" customHeight="1" x14ac:dyDescent="0.2">
      <c r="A529" s="506" t="s">
        <v>1476</v>
      </c>
      <c r="B529" s="507" t="s">
        <v>1477</v>
      </c>
      <c r="C529" s="497">
        <v>0.6</v>
      </c>
      <c r="D529" s="521">
        <v>0.52</v>
      </c>
      <c r="E529" s="512">
        <v>0.48</v>
      </c>
      <c r="F529" s="513">
        <v>0.44</v>
      </c>
      <c r="G529" s="513">
        <v>0.35</v>
      </c>
      <c r="H529" s="512">
        <v>0.2</v>
      </c>
      <c r="I529" s="514"/>
      <c r="J529" s="512">
        <v>0.2</v>
      </c>
      <c r="K529" s="509">
        <v>0.2</v>
      </c>
      <c r="L529" s="514"/>
      <c r="M529" s="539">
        <v>0</v>
      </c>
      <c r="N529" s="539">
        <v>0.52</v>
      </c>
      <c r="O529" s="516">
        <v>0.8</v>
      </c>
      <c r="P529" s="516">
        <v>0.79047999999999996</v>
      </c>
      <c r="Q529" s="516">
        <v>0.76192000000000004</v>
      </c>
      <c r="R529" s="517">
        <v>0.72563999999999995</v>
      </c>
      <c r="S529" s="517">
        <v>0.72563999999999995</v>
      </c>
      <c r="T529" s="516">
        <v>0.72563999999999995</v>
      </c>
      <c r="U529" s="517">
        <v>0.69108000000000003</v>
      </c>
      <c r="V529" s="517">
        <v>0.69108000000000003</v>
      </c>
      <c r="W529" s="516">
        <v>0.69108000000000003</v>
      </c>
      <c r="X529" s="516">
        <v>0.66638999999999993</v>
      </c>
      <c r="Y529" s="653">
        <f t="shared" si="195"/>
        <v>10.778949999999998</v>
      </c>
      <c r="Z529" s="1019">
        <f t="shared" si="194"/>
        <v>15.384615384615374</v>
      </c>
      <c r="AA529" s="669">
        <f t="shared" si="198"/>
        <v>8.3333333333333481</v>
      </c>
      <c r="AB529" s="669">
        <f t="shared" si="199"/>
        <v>9.0909090909090828</v>
      </c>
      <c r="AC529" s="669">
        <f t="shared" si="200"/>
        <v>25.714285714285733</v>
      </c>
      <c r="AD529" s="669">
        <f t="shared" si="201"/>
        <v>74.999999999999972</v>
      </c>
      <c r="AE529" s="669">
        <f t="shared" si="202"/>
        <v>0</v>
      </c>
      <c r="AF529" s="669">
        <f t="shared" si="203"/>
        <v>0</v>
      </c>
      <c r="AG529" s="669" t="str">
        <f t="shared" si="204"/>
        <v>n/a</v>
      </c>
      <c r="AH529" s="669">
        <f t="shared" si="205"/>
        <v>-100</v>
      </c>
      <c r="AI529" s="669">
        <f t="shared" si="206"/>
        <v>-35</v>
      </c>
      <c r="AJ529" s="669">
        <f t="shared" si="207"/>
        <v>1.2043315453901471</v>
      </c>
      <c r="AK529" s="669">
        <f t="shared" si="208"/>
        <v>3.7484250314993695</v>
      </c>
      <c r="AL529" s="669">
        <f t="shared" si="209"/>
        <v>4.9997243812358816</v>
      </c>
      <c r="AM529" s="669">
        <f t="shared" si="210"/>
        <v>0</v>
      </c>
      <c r="AN529" s="669">
        <f t="shared" si="211"/>
        <v>0</v>
      </c>
      <c r="AO529" s="669">
        <f t="shared" si="212"/>
        <v>5.0008682062858023</v>
      </c>
      <c r="AP529" s="669">
        <f t="shared" si="213"/>
        <v>0</v>
      </c>
      <c r="AQ529" s="669">
        <f t="shared" si="214"/>
        <v>0</v>
      </c>
      <c r="AR529" s="669">
        <f t="shared" si="215"/>
        <v>3.7050375906001243</v>
      </c>
      <c r="AS529" s="670">
        <f t="shared" si="196"/>
        <v>0.95452945989749116</v>
      </c>
      <c r="AT529" s="671">
        <f t="shared" si="197"/>
        <v>32.50595783490283</v>
      </c>
    </row>
    <row r="530" spans="1:46" ht="11.25" customHeight="1" x14ac:dyDescent="0.2">
      <c r="A530" s="495" t="s">
        <v>1454</v>
      </c>
      <c r="B530" s="650" t="s">
        <v>1455</v>
      </c>
      <c r="C530" s="497">
        <v>1.84</v>
      </c>
      <c r="D530" s="497">
        <v>1.52</v>
      </c>
      <c r="E530" s="498">
        <v>1.36</v>
      </c>
      <c r="F530" s="498">
        <v>1.1399999999999999</v>
      </c>
      <c r="G530" s="498">
        <v>0.92</v>
      </c>
      <c r="H530" s="498">
        <v>0.77</v>
      </c>
      <c r="I530" s="499"/>
      <c r="J530" s="498">
        <v>0.6</v>
      </c>
      <c r="K530" s="496">
        <v>0.22500000000000001</v>
      </c>
      <c r="L530" s="499"/>
      <c r="M530" s="651">
        <v>0</v>
      </c>
      <c r="N530" s="651">
        <v>0</v>
      </c>
      <c r="O530" s="652">
        <v>0</v>
      </c>
      <c r="P530" s="652">
        <v>0</v>
      </c>
      <c r="Q530" s="652">
        <v>0</v>
      </c>
      <c r="R530" s="652">
        <v>0</v>
      </c>
      <c r="S530" s="652">
        <v>0</v>
      </c>
      <c r="T530" s="652">
        <v>0</v>
      </c>
      <c r="U530" s="652">
        <v>0</v>
      </c>
      <c r="V530" s="652">
        <v>0</v>
      </c>
      <c r="W530" s="652">
        <v>0</v>
      </c>
      <c r="X530" s="652">
        <v>0</v>
      </c>
      <c r="Y530" s="653">
        <f t="shared" si="195"/>
        <v>8.375</v>
      </c>
      <c r="Z530" s="1019">
        <f t="shared" si="194"/>
        <v>21.052631578947366</v>
      </c>
      <c r="AA530" s="669">
        <f t="shared" si="198"/>
        <v>11.764705882352944</v>
      </c>
      <c r="AB530" s="669">
        <f t="shared" si="199"/>
        <v>19.298245614035103</v>
      </c>
      <c r="AC530" s="669">
        <f t="shared" si="200"/>
        <v>23.913043478260843</v>
      </c>
      <c r="AD530" s="669">
        <f t="shared" si="201"/>
        <v>19.480519480519476</v>
      </c>
      <c r="AE530" s="669">
        <f t="shared" si="202"/>
        <v>28.333333333333343</v>
      </c>
      <c r="AF530" s="669">
        <f t="shared" si="203"/>
        <v>166.66666666666666</v>
      </c>
      <c r="AG530" s="669" t="str">
        <f t="shared" si="204"/>
        <v>n/a</v>
      </c>
      <c r="AH530" s="669" t="str">
        <f t="shared" si="205"/>
        <v>n/a</v>
      </c>
      <c r="AI530" s="669" t="str">
        <f t="shared" si="206"/>
        <v>n/a</v>
      </c>
      <c r="AJ530" s="669" t="str">
        <f t="shared" si="207"/>
        <v>n/a</v>
      </c>
      <c r="AK530" s="669" t="str">
        <f t="shared" si="208"/>
        <v>n/a</v>
      </c>
      <c r="AL530" s="669" t="str">
        <f t="shared" si="209"/>
        <v>n/a</v>
      </c>
      <c r="AM530" s="669" t="str">
        <f t="shared" si="210"/>
        <v>n/a</v>
      </c>
      <c r="AN530" s="669" t="str">
        <f t="shared" si="211"/>
        <v>n/a</v>
      </c>
      <c r="AO530" s="669" t="str">
        <f t="shared" si="212"/>
        <v>n/a</v>
      </c>
      <c r="AP530" s="669" t="str">
        <f t="shared" si="213"/>
        <v>n/a</v>
      </c>
      <c r="AQ530" s="669" t="str">
        <f t="shared" si="214"/>
        <v>n/a</v>
      </c>
      <c r="AR530" s="669" t="str">
        <f t="shared" si="215"/>
        <v>n/a</v>
      </c>
      <c r="AS530" s="670">
        <f t="shared" si="196"/>
        <v>41.501306576302241</v>
      </c>
      <c r="AT530" s="671">
        <f t="shared" si="197"/>
        <v>55.421738507368566</v>
      </c>
    </row>
    <row r="531" spans="1:46" ht="11.25" customHeight="1" x14ac:dyDescent="0.2">
      <c r="A531" s="495" t="s">
        <v>1494</v>
      </c>
      <c r="B531" s="650" t="s">
        <v>1495</v>
      </c>
      <c r="C531" s="497">
        <v>2.4900000000000002</v>
      </c>
      <c r="D531" s="497">
        <v>2.21</v>
      </c>
      <c r="E531" s="498">
        <v>2.0299999999999998</v>
      </c>
      <c r="F531" s="498">
        <v>1.7024999999999999</v>
      </c>
      <c r="G531" s="498">
        <v>1.34</v>
      </c>
      <c r="H531" s="498">
        <v>1.0319</v>
      </c>
      <c r="I531" s="499"/>
      <c r="J531" s="502">
        <v>0</v>
      </c>
      <c r="K531" s="654">
        <v>0</v>
      </c>
      <c r="L531" s="499"/>
      <c r="M531" s="651">
        <v>0</v>
      </c>
      <c r="N531" s="651">
        <v>0</v>
      </c>
      <c r="O531" s="652">
        <v>0</v>
      </c>
      <c r="P531" s="652">
        <v>0</v>
      </c>
      <c r="Q531" s="652">
        <v>0</v>
      </c>
      <c r="R531" s="652">
        <v>0</v>
      </c>
      <c r="S531" s="652">
        <v>0</v>
      </c>
      <c r="T531" s="652">
        <v>0</v>
      </c>
      <c r="U531" s="652">
        <v>0</v>
      </c>
      <c r="V531" s="652">
        <v>0</v>
      </c>
      <c r="W531" s="652">
        <v>0</v>
      </c>
      <c r="X531" s="652">
        <v>0</v>
      </c>
      <c r="Y531" s="653">
        <f t="shared" si="195"/>
        <v>10.804400000000001</v>
      </c>
      <c r="Z531" s="1019">
        <f t="shared" si="194"/>
        <v>12.669683257918575</v>
      </c>
      <c r="AA531" s="669">
        <f t="shared" si="198"/>
        <v>8.866995073891637</v>
      </c>
      <c r="AB531" s="669">
        <f t="shared" si="199"/>
        <v>19.236417033773854</v>
      </c>
      <c r="AC531" s="669">
        <f t="shared" si="200"/>
        <v>27.052238805970141</v>
      </c>
      <c r="AD531" s="669">
        <f t="shared" si="201"/>
        <v>29.857544335691454</v>
      </c>
      <c r="AE531" s="669" t="str">
        <f t="shared" si="202"/>
        <v>n/a</v>
      </c>
      <c r="AF531" s="669" t="str">
        <f t="shared" si="203"/>
        <v>n/a</v>
      </c>
      <c r="AG531" s="669" t="str">
        <f t="shared" si="204"/>
        <v>n/a</v>
      </c>
      <c r="AH531" s="669" t="str">
        <f t="shared" si="205"/>
        <v>n/a</v>
      </c>
      <c r="AI531" s="669" t="str">
        <f t="shared" si="206"/>
        <v>n/a</v>
      </c>
      <c r="AJ531" s="669" t="str">
        <f t="shared" si="207"/>
        <v>n/a</v>
      </c>
      <c r="AK531" s="669" t="str">
        <f t="shared" si="208"/>
        <v>n/a</v>
      </c>
      <c r="AL531" s="669" t="str">
        <f t="shared" si="209"/>
        <v>n/a</v>
      </c>
      <c r="AM531" s="669" t="str">
        <f t="shared" si="210"/>
        <v>n/a</v>
      </c>
      <c r="AN531" s="669" t="str">
        <f t="shared" si="211"/>
        <v>n/a</v>
      </c>
      <c r="AO531" s="669" t="str">
        <f t="shared" si="212"/>
        <v>n/a</v>
      </c>
      <c r="AP531" s="669" t="str">
        <f t="shared" si="213"/>
        <v>n/a</v>
      </c>
      <c r="AQ531" s="669" t="str">
        <f t="shared" si="214"/>
        <v>n/a</v>
      </c>
      <c r="AR531" s="669" t="str">
        <f t="shared" si="215"/>
        <v>n/a</v>
      </c>
      <c r="AS531" s="670">
        <f t="shared" si="196"/>
        <v>19.536575701449131</v>
      </c>
      <c r="AT531" s="671">
        <f t="shared" si="197"/>
        <v>9.0012755106487603</v>
      </c>
    </row>
    <row r="532" spans="1:46" ht="11.25" customHeight="1" x14ac:dyDescent="0.2">
      <c r="A532" s="483" t="s">
        <v>3873</v>
      </c>
      <c r="B532" s="914" t="s">
        <v>3874</v>
      </c>
      <c r="C532" s="497">
        <v>0.99</v>
      </c>
      <c r="D532" s="522">
        <v>0.95</v>
      </c>
      <c r="E532" s="487">
        <v>0.9</v>
      </c>
      <c r="F532" s="487">
        <v>0.87</v>
      </c>
      <c r="G532" s="487">
        <v>0.84</v>
      </c>
      <c r="H532" s="553">
        <v>0.8</v>
      </c>
      <c r="I532" s="488"/>
      <c r="J532" s="553">
        <v>0.8</v>
      </c>
      <c r="K532" s="1184">
        <v>0.8</v>
      </c>
      <c r="L532" s="488"/>
      <c r="M532" s="1188">
        <v>0.8</v>
      </c>
      <c r="N532" s="1188">
        <v>0.8</v>
      </c>
      <c r="O532" s="554">
        <v>1.08</v>
      </c>
      <c r="P532" s="493">
        <v>1.08</v>
      </c>
      <c r="Q532" s="493">
        <v>0.9</v>
      </c>
      <c r="R532" s="493">
        <v>0.17</v>
      </c>
      <c r="S532" s="554">
        <v>0</v>
      </c>
      <c r="T532" s="554">
        <v>0</v>
      </c>
      <c r="U532" s="554">
        <v>0</v>
      </c>
      <c r="V532" s="554">
        <v>0</v>
      </c>
      <c r="W532" s="554">
        <v>0</v>
      </c>
      <c r="X532" s="554">
        <v>0</v>
      </c>
      <c r="Y532" s="653">
        <f t="shared" si="195"/>
        <v>11.78</v>
      </c>
      <c r="Z532" s="1019">
        <f t="shared" si="194"/>
        <v>4.2105263157894868</v>
      </c>
      <c r="AA532" s="669">
        <f t="shared" si="198"/>
        <v>5.555555555555558</v>
      </c>
      <c r="AB532" s="669">
        <f t="shared" si="199"/>
        <v>3.4482758620689724</v>
      </c>
      <c r="AC532" s="669">
        <f t="shared" si="200"/>
        <v>3.5714285714285809</v>
      </c>
      <c r="AD532" s="669">
        <f t="shared" si="201"/>
        <v>4.9999999999999822</v>
      </c>
      <c r="AE532" s="669">
        <f t="shared" si="202"/>
        <v>0</v>
      </c>
      <c r="AF532" s="669">
        <f t="shared" si="203"/>
        <v>0</v>
      </c>
      <c r="AG532" s="669">
        <f t="shared" si="204"/>
        <v>0</v>
      </c>
      <c r="AH532" s="669">
        <f t="shared" si="205"/>
        <v>0</v>
      </c>
      <c r="AI532" s="669">
        <f t="shared" si="206"/>
        <v>-25.925925925925931</v>
      </c>
      <c r="AJ532" s="669">
        <f t="shared" si="207"/>
        <v>0</v>
      </c>
      <c r="AK532" s="669">
        <f t="shared" si="208"/>
        <v>19.999999999999996</v>
      </c>
      <c r="AL532" s="669">
        <f t="shared" si="209"/>
        <v>429.41176470588232</v>
      </c>
      <c r="AM532" s="669" t="str">
        <f t="shared" si="210"/>
        <v>n/a</v>
      </c>
      <c r="AN532" s="669" t="str">
        <f t="shared" si="211"/>
        <v>n/a</v>
      </c>
      <c r="AO532" s="669" t="str">
        <f t="shared" si="212"/>
        <v>n/a</v>
      </c>
      <c r="AP532" s="669" t="str">
        <f t="shared" si="213"/>
        <v>n/a</v>
      </c>
      <c r="AQ532" s="669" t="str">
        <f t="shared" si="214"/>
        <v>n/a</v>
      </c>
      <c r="AR532" s="669" t="str">
        <f t="shared" si="215"/>
        <v>n/a</v>
      </c>
      <c r="AS532" s="670">
        <f t="shared" si="196"/>
        <v>34.251663468061459</v>
      </c>
      <c r="AT532" s="671">
        <f t="shared" si="197"/>
        <v>119.13352518865258</v>
      </c>
    </row>
    <row r="533" spans="1:46" ht="11.25" customHeight="1" x14ac:dyDescent="0.2">
      <c r="A533" s="557" t="s">
        <v>4031</v>
      </c>
      <c r="B533" s="507" t="s">
        <v>4032</v>
      </c>
      <c r="C533" s="497">
        <v>0.4</v>
      </c>
      <c r="D533" s="510">
        <v>0.28000000000000003</v>
      </c>
      <c r="E533" s="498">
        <v>0.24</v>
      </c>
      <c r="F533" s="498">
        <v>0.16</v>
      </c>
      <c r="G533" s="542">
        <v>0.12</v>
      </c>
      <c r="H533" s="498">
        <v>0.12</v>
      </c>
      <c r="I533" s="499"/>
      <c r="J533" s="1099">
        <v>0.08</v>
      </c>
      <c r="K533" s="654">
        <v>0</v>
      </c>
      <c r="L533" s="499"/>
      <c r="M533" s="651">
        <v>0</v>
      </c>
      <c r="N533" s="651">
        <v>0.01</v>
      </c>
      <c r="O533" s="1093">
        <v>0.26</v>
      </c>
      <c r="P533" s="1093">
        <v>0.24</v>
      </c>
      <c r="Q533" s="1093">
        <v>0.2</v>
      </c>
      <c r="R533" s="1093">
        <v>0.16</v>
      </c>
      <c r="S533" s="1093">
        <v>0.10666666666666667</v>
      </c>
      <c r="T533" s="1093">
        <v>7.1111111111111111E-2</v>
      </c>
      <c r="U533" s="1093">
        <v>3.5555555555555556E-2</v>
      </c>
      <c r="V533" s="1093">
        <v>2.6666666666666665E-2</v>
      </c>
      <c r="W533" s="652">
        <v>0</v>
      </c>
      <c r="X533" s="652">
        <v>0</v>
      </c>
      <c r="Y533" s="653">
        <f t="shared" si="195"/>
        <v>2.5100000000000002</v>
      </c>
      <c r="Z533" s="1019">
        <f t="shared" si="194"/>
        <v>42.857142857142861</v>
      </c>
      <c r="AA533" s="669">
        <f t="shared" si="198"/>
        <v>16.666666666666675</v>
      </c>
      <c r="AB533" s="669">
        <f t="shared" si="199"/>
        <v>50</v>
      </c>
      <c r="AC533" s="669">
        <f t="shared" si="200"/>
        <v>33.33333333333335</v>
      </c>
      <c r="AD533" s="669">
        <f t="shared" si="201"/>
        <v>0</v>
      </c>
      <c r="AE533" s="669">
        <f t="shared" si="202"/>
        <v>50</v>
      </c>
      <c r="AF533" s="669" t="str">
        <f t="shared" si="203"/>
        <v>n/a</v>
      </c>
      <c r="AG533" s="669" t="str">
        <f t="shared" si="204"/>
        <v>n/a</v>
      </c>
      <c r="AH533" s="669">
        <f t="shared" si="205"/>
        <v>-100</v>
      </c>
      <c r="AI533" s="669">
        <f t="shared" si="206"/>
        <v>-96.15384615384616</v>
      </c>
      <c r="AJ533" s="669">
        <f t="shared" si="207"/>
        <v>8.3333333333333481</v>
      </c>
      <c r="AK533" s="669">
        <f t="shared" si="208"/>
        <v>19.999999999999996</v>
      </c>
      <c r="AL533" s="669">
        <f t="shared" si="209"/>
        <v>25</v>
      </c>
      <c r="AM533" s="669">
        <f t="shared" si="210"/>
        <v>50</v>
      </c>
      <c r="AN533" s="669">
        <f t="shared" si="211"/>
        <v>50</v>
      </c>
      <c r="AO533" s="669">
        <f t="shared" si="212"/>
        <v>100</v>
      </c>
      <c r="AP533" s="669">
        <f t="shared" si="213"/>
        <v>33.33333333333335</v>
      </c>
      <c r="AQ533" s="669" t="str">
        <f t="shared" si="214"/>
        <v>n/a</v>
      </c>
      <c r="AR533" s="669" t="str">
        <f t="shared" si="215"/>
        <v>n/a</v>
      </c>
      <c r="AS533" s="670">
        <f t="shared" si="196"/>
        <v>18.891330891330895</v>
      </c>
      <c r="AT533" s="671">
        <f t="shared" si="197"/>
        <v>52.998319060819021</v>
      </c>
    </row>
    <row r="534" spans="1:46" ht="11.25" customHeight="1" x14ac:dyDescent="0.2">
      <c r="A534" s="495" t="s">
        <v>1470</v>
      </c>
      <c r="B534" s="650" t="s">
        <v>1471</v>
      </c>
      <c r="C534" s="497">
        <v>1.92</v>
      </c>
      <c r="D534" s="655">
        <v>1.88</v>
      </c>
      <c r="E534" s="498">
        <v>1.84</v>
      </c>
      <c r="F534" s="498">
        <v>1.8</v>
      </c>
      <c r="G534" s="498">
        <v>1.76</v>
      </c>
      <c r="H534" s="498">
        <v>1.72</v>
      </c>
      <c r="I534" s="499"/>
      <c r="J534" s="498">
        <v>1.68</v>
      </c>
      <c r="K534" s="654">
        <v>1.52</v>
      </c>
      <c r="L534" s="499"/>
      <c r="M534" s="651">
        <v>1.52</v>
      </c>
      <c r="N534" s="651">
        <v>1.52</v>
      </c>
      <c r="O534" s="652">
        <v>1.52</v>
      </c>
      <c r="P534" s="652">
        <v>1.52</v>
      </c>
      <c r="Q534" s="652">
        <v>1.52</v>
      </c>
      <c r="R534" s="656">
        <v>1.52</v>
      </c>
      <c r="S534" s="656">
        <v>1.49</v>
      </c>
      <c r="T534" s="656">
        <v>1.45</v>
      </c>
      <c r="U534" s="656">
        <v>1.41</v>
      </c>
      <c r="V534" s="656">
        <v>1.37</v>
      </c>
      <c r="W534" s="656">
        <v>1.21</v>
      </c>
      <c r="X534" s="656">
        <v>1.1000000000000001</v>
      </c>
      <c r="Y534" s="653">
        <f t="shared" si="195"/>
        <v>31.27</v>
      </c>
      <c r="Z534" s="1019">
        <f t="shared" si="194"/>
        <v>2.1276595744680771</v>
      </c>
      <c r="AA534" s="669">
        <f t="shared" si="198"/>
        <v>2.1739130434782483</v>
      </c>
      <c r="AB534" s="669">
        <f t="shared" si="199"/>
        <v>2.2222222222222143</v>
      </c>
      <c r="AC534" s="669">
        <f t="shared" si="200"/>
        <v>2.2727272727272707</v>
      </c>
      <c r="AD534" s="669">
        <f t="shared" si="201"/>
        <v>2.3255813953488413</v>
      </c>
      <c r="AE534" s="669">
        <f t="shared" si="202"/>
        <v>2.3809523809523725</v>
      </c>
      <c r="AF534" s="669">
        <f t="shared" si="203"/>
        <v>10.526315789473673</v>
      </c>
      <c r="AG534" s="669">
        <f t="shared" si="204"/>
        <v>0</v>
      </c>
      <c r="AH534" s="669">
        <f t="shared" si="205"/>
        <v>0</v>
      </c>
      <c r="AI534" s="669">
        <f t="shared" si="206"/>
        <v>0</v>
      </c>
      <c r="AJ534" s="669">
        <f t="shared" si="207"/>
        <v>0</v>
      </c>
      <c r="AK534" s="669">
        <f t="shared" si="208"/>
        <v>0</v>
      </c>
      <c r="AL534" s="669">
        <f t="shared" si="209"/>
        <v>0</v>
      </c>
      <c r="AM534" s="669">
        <f t="shared" si="210"/>
        <v>2.0134228187919545</v>
      </c>
      <c r="AN534" s="669">
        <f t="shared" si="211"/>
        <v>2.7586206896551779</v>
      </c>
      <c r="AO534" s="669">
        <f t="shared" si="212"/>
        <v>2.8368794326241176</v>
      </c>
      <c r="AP534" s="669">
        <f t="shared" si="213"/>
        <v>2.9197080291970767</v>
      </c>
      <c r="AQ534" s="669">
        <f t="shared" si="214"/>
        <v>13.223140495867792</v>
      </c>
      <c r="AR534" s="669">
        <f t="shared" si="215"/>
        <v>9.9999999999999858</v>
      </c>
      <c r="AS534" s="670">
        <f t="shared" si="196"/>
        <v>3.0411127970950949</v>
      </c>
      <c r="AT534" s="671">
        <f t="shared" si="197"/>
        <v>3.8629715921071086</v>
      </c>
    </row>
    <row r="535" spans="1:46" ht="11.25" customHeight="1" x14ac:dyDescent="0.2">
      <c r="A535" s="650" t="s">
        <v>4222</v>
      </c>
      <c r="B535" s="650" t="s">
        <v>4218</v>
      </c>
      <c r="C535" s="497">
        <v>1.1000000000000001</v>
      </c>
      <c r="D535" s="684">
        <v>0.9</v>
      </c>
      <c r="E535" s="659">
        <v>0.7</v>
      </c>
      <c r="F535" s="659">
        <v>0.55000000000000004</v>
      </c>
      <c r="G535" s="659">
        <v>0.35</v>
      </c>
      <c r="H535" s="686">
        <v>0.2</v>
      </c>
      <c r="I535" s="523"/>
      <c r="J535" s="686">
        <v>0.2</v>
      </c>
      <c r="K535" s="687">
        <v>0.2</v>
      </c>
      <c r="L535" s="523"/>
      <c r="M535" s="688">
        <v>0.2</v>
      </c>
      <c r="N535" s="688">
        <v>0.437</v>
      </c>
      <c r="O535" s="911">
        <v>1.08</v>
      </c>
      <c r="P535" s="911">
        <v>1.08</v>
      </c>
      <c r="Q535" s="911">
        <v>1.08</v>
      </c>
      <c r="R535" s="911">
        <v>1.08</v>
      </c>
      <c r="S535" s="911">
        <v>1</v>
      </c>
      <c r="T535" s="911">
        <v>0.92</v>
      </c>
      <c r="U535" s="911">
        <v>0.92</v>
      </c>
      <c r="V535" s="911">
        <v>0.92</v>
      </c>
      <c r="W535" s="911">
        <v>0.8</v>
      </c>
      <c r="X535" s="911">
        <v>0.48</v>
      </c>
      <c r="Y535" s="653">
        <f t="shared" si="195"/>
        <v>14.197000000000003</v>
      </c>
      <c r="Z535" s="1019">
        <f t="shared" si="194"/>
        <v>22.222222222222232</v>
      </c>
      <c r="AA535" s="669">
        <f t="shared" si="198"/>
        <v>28.57142857142858</v>
      </c>
      <c r="AB535" s="669">
        <f t="shared" si="199"/>
        <v>27.272727272727249</v>
      </c>
      <c r="AC535" s="669">
        <f t="shared" si="200"/>
        <v>57.14285714285716</v>
      </c>
      <c r="AD535" s="669">
        <f t="shared" si="201"/>
        <v>74.999999999999972</v>
      </c>
      <c r="AE535" s="669">
        <f t="shared" si="202"/>
        <v>0</v>
      </c>
      <c r="AF535" s="669">
        <f t="shared" si="203"/>
        <v>0</v>
      </c>
      <c r="AG535" s="669">
        <f t="shared" si="204"/>
        <v>0</v>
      </c>
      <c r="AH535" s="669">
        <f t="shared" si="205"/>
        <v>-54.233409610983976</v>
      </c>
      <c r="AI535" s="669">
        <f t="shared" si="206"/>
        <v>-59.537037037037031</v>
      </c>
      <c r="AJ535" s="669">
        <f t="shared" si="207"/>
        <v>0</v>
      </c>
      <c r="AK535" s="669">
        <f t="shared" si="208"/>
        <v>0</v>
      </c>
      <c r="AL535" s="669">
        <f t="shared" si="209"/>
        <v>0</v>
      </c>
      <c r="AM535" s="669">
        <f t="shared" si="210"/>
        <v>8.0000000000000071</v>
      </c>
      <c r="AN535" s="669">
        <f t="shared" si="211"/>
        <v>8.6956521739130377</v>
      </c>
      <c r="AO535" s="669">
        <f t="shared" si="212"/>
        <v>0</v>
      </c>
      <c r="AP535" s="669">
        <f t="shared" si="213"/>
        <v>0</v>
      </c>
      <c r="AQ535" s="669">
        <f t="shared" si="214"/>
        <v>14.999999999999991</v>
      </c>
      <c r="AR535" s="669">
        <f t="shared" si="215"/>
        <v>66.666666666666671</v>
      </c>
      <c r="AS535" s="670">
        <f t="shared" si="196"/>
        <v>10.252689863252311</v>
      </c>
      <c r="AT535" s="671">
        <f t="shared" si="197"/>
        <v>33.534398952249454</v>
      </c>
    </row>
    <row r="536" spans="1:46" ht="11.25" customHeight="1" x14ac:dyDescent="0.2">
      <c r="A536" s="650" t="s">
        <v>294</v>
      </c>
      <c r="B536" s="650" t="s">
        <v>295</v>
      </c>
      <c r="C536" s="497">
        <v>1.49</v>
      </c>
      <c r="D536" s="655">
        <v>1.38</v>
      </c>
      <c r="E536" s="498">
        <v>1.31</v>
      </c>
      <c r="F536" s="498">
        <v>1.27</v>
      </c>
      <c r="G536" s="498">
        <v>1.23</v>
      </c>
      <c r="H536" s="498">
        <v>1.18</v>
      </c>
      <c r="I536" s="499"/>
      <c r="J536" s="498">
        <v>1.1000000000000001</v>
      </c>
      <c r="K536" s="496">
        <v>1.03</v>
      </c>
      <c r="L536" s="499"/>
      <c r="M536" s="511">
        <v>0.99</v>
      </c>
      <c r="N536" s="651">
        <v>0.96</v>
      </c>
      <c r="O536" s="656">
        <v>0.94</v>
      </c>
      <c r="P536" s="656">
        <v>0.84</v>
      </c>
      <c r="Q536" s="656">
        <v>0.68</v>
      </c>
      <c r="R536" s="656">
        <v>0.52</v>
      </c>
      <c r="S536" s="656">
        <v>0.37</v>
      </c>
      <c r="T536" s="656">
        <v>0.25668000000000002</v>
      </c>
      <c r="U536" s="656">
        <v>0.21668000000000001</v>
      </c>
      <c r="V536" s="656">
        <v>0.18001000000000003</v>
      </c>
      <c r="W536" s="656">
        <v>0.15778</v>
      </c>
      <c r="X536" s="656">
        <v>0.15112</v>
      </c>
      <c r="Y536" s="653">
        <f t="shared" si="195"/>
        <v>16.252269999999992</v>
      </c>
      <c r="Z536" s="1019">
        <f t="shared" si="194"/>
        <v>7.9710144927536364</v>
      </c>
      <c r="AA536" s="669">
        <f t="shared" si="198"/>
        <v>5.3435114503816772</v>
      </c>
      <c r="AB536" s="669">
        <f t="shared" si="199"/>
        <v>3.1496062992125928</v>
      </c>
      <c r="AC536" s="669">
        <f t="shared" si="200"/>
        <v>3.2520325203251987</v>
      </c>
      <c r="AD536" s="669">
        <f t="shared" si="201"/>
        <v>4.2372881355932313</v>
      </c>
      <c r="AE536" s="669">
        <f t="shared" si="202"/>
        <v>7.2727272727272529</v>
      </c>
      <c r="AF536" s="669">
        <f t="shared" si="203"/>
        <v>6.7961165048543659</v>
      </c>
      <c r="AG536" s="669">
        <f t="shared" si="204"/>
        <v>4.0404040404040442</v>
      </c>
      <c r="AH536" s="669">
        <f t="shared" si="205"/>
        <v>3.125</v>
      </c>
      <c r="AI536" s="669">
        <f t="shared" si="206"/>
        <v>2.1276595744680771</v>
      </c>
      <c r="AJ536" s="669">
        <f t="shared" si="207"/>
        <v>11.904761904761907</v>
      </c>
      <c r="AK536" s="669">
        <f t="shared" si="208"/>
        <v>23.529411764705866</v>
      </c>
      <c r="AL536" s="669">
        <f t="shared" si="209"/>
        <v>30.76923076923077</v>
      </c>
      <c r="AM536" s="669">
        <f t="shared" si="210"/>
        <v>40.540540540540547</v>
      </c>
      <c r="AN536" s="669">
        <f t="shared" si="211"/>
        <v>44.148355929562079</v>
      </c>
      <c r="AO536" s="669">
        <f t="shared" si="212"/>
        <v>18.460402436773116</v>
      </c>
      <c r="AP536" s="669">
        <f t="shared" si="213"/>
        <v>20.371090494972478</v>
      </c>
      <c r="AQ536" s="669">
        <f t="shared" si="214"/>
        <v>14.089238179743969</v>
      </c>
      <c r="AR536" s="669">
        <f t="shared" si="215"/>
        <v>4.4070937003705568</v>
      </c>
      <c r="AS536" s="670">
        <f t="shared" si="196"/>
        <v>13.449236105862179</v>
      </c>
      <c r="AT536" s="671">
        <f t="shared" si="197"/>
        <v>12.978384642593342</v>
      </c>
    </row>
    <row r="537" spans="1:46" ht="11.25" customHeight="1" x14ac:dyDescent="0.2">
      <c r="A537" s="1131" t="s">
        <v>4243</v>
      </c>
      <c r="B537" s="1131" t="s">
        <v>4240</v>
      </c>
      <c r="C537" s="497">
        <v>1.92</v>
      </c>
      <c r="D537" s="1098">
        <v>1.32</v>
      </c>
      <c r="E537" s="907">
        <v>1</v>
      </c>
      <c r="F537" s="907">
        <v>0.8</v>
      </c>
      <c r="G537" s="907">
        <v>0.18</v>
      </c>
      <c r="H537" s="908">
        <v>0</v>
      </c>
      <c r="I537" s="907"/>
      <c r="J537" s="908">
        <v>0</v>
      </c>
      <c r="K537" s="910">
        <v>0</v>
      </c>
      <c r="L537" s="907"/>
      <c r="M537" s="1006">
        <v>0</v>
      </c>
      <c r="N537" s="1006">
        <v>0</v>
      </c>
      <c r="O537" s="895">
        <v>0</v>
      </c>
      <c r="P537" s="895">
        <v>0</v>
      </c>
      <c r="Q537" s="895">
        <v>0</v>
      </c>
      <c r="R537" s="895">
        <v>0</v>
      </c>
      <c r="S537" s="895">
        <v>0</v>
      </c>
      <c r="T537" s="895">
        <v>0</v>
      </c>
      <c r="U537" s="895">
        <v>0</v>
      </c>
      <c r="V537" s="895">
        <v>0</v>
      </c>
      <c r="W537" s="895">
        <v>0</v>
      </c>
      <c r="X537" s="895">
        <v>0</v>
      </c>
      <c r="Y537" s="653">
        <f t="shared" si="195"/>
        <v>5.22</v>
      </c>
      <c r="Z537" s="1019">
        <f t="shared" si="194"/>
        <v>45.454545454545439</v>
      </c>
      <c r="AA537" s="669">
        <f t="shared" si="198"/>
        <v>32.000000000000007</v>
      </c>
      <c r="AB537" s="669">
        <f t="shared" si="199"/>
        <v>25</v>
      </c>
      <c r="AC537" s="669">
        <f t="shared" si="200"/>
        <v>344.44444444444446</v>
      </c>
      <c r="AD537" s="669" t="str">
        <f t="shared" si="201"/>
        <v>n/a</v>
      </c>
      <c r="AE537" s="669" t="str">
        <f t="shared" si="202"/>
        <v>n/a</v>
      </c>
      <c r="AF537" s="669" t="str">
        <f t="shared" si="203"/>
        <v>n/a</v>
      </c>
      <c r="AG537" s="669" t="str">
        <f t="shared" si="204"/>
        <v>n/a</v>
      </c>
      <c r="AH537" s="669" t="str">
        <f t="shared" si="205"/>
        <v>n/a</v>
      </c>
      <c r="AI537" s="669" t="str">
        <f t="shared" si="206"/>
        <v>n/a</v>
      </c>
      <c r="AJ537" s="669" t="str">
        <f t="shared" si="207"/>
        <v>n/a</v>
      </c>
      <c r="AK537" s="669" t="str">
        <f t="shared" si="208"/>
        <v>n/a</v>
      </c>
      <c r="AL537" s="669" t="str">
        <f t="shared" si="209"/>
        <v>n/a</v>
      </c>
      <c r="AM537" s="669" t="str">
        <f t="shared" si="210"/>
        <v>n/a</v>
      </c>
      <c r="AN537" s="669" t="str">
        <f t="shared" si="211"/>
        <v>n/a</v>
      </c>
      <c r="AO537" s="669" t="str">
        <f t="shared" si="212"/>
        <v>n/a</v>
      </c>
      <c r="AP537" s="669" t="str">
        <f t="shared" si="213"/>
        <v>n/a</v>
      </c>
      <c r="AQ537" s="669" t="str">
        <f t="shared" si="214"/>
        <v>n/a</v>
      </c>
      <c r="AR537" s="669" t="str">
        <f t="shared" si="215"/>
        <v>n/a</v>
      </c>
      <c r="AS537" s="670">
        <f t="shared" si="196"/>
        <v>111.72474747474747</v>
      </c>
      <c r="AT537" s="671">
        <f t="shared" si="197"/>
        <v>155.37847793687189</v>
      </c>
    </row>
    <row r="538" spans="1:46" ht="11.25" customHeight="1" x14ac:dyDescent="0.2">
      <c r="A538" s="507" t="s">
        <v>292</v>
      </c>
      <c r="B538" s="507" t="s">
        <v>293</v>
      </c>
      <c r="C538" s="497">
        <v>0.91125</v>
      </c>
      <c r="D538" s="521">
        <v>0.85750000000000004</v>
      </c>
      <c r="E538" s="513">
        <v>0.8075</v>
      </c>
      <c r="F538" s="513">
        <v>0.77625</v>
      </c>
      <c r="G538" s="513">
        <v>0.76249999999999996</v>
      </c>
      <c r="H538" s="513">
        <v>0.75249999999999995</v>
      </c>
      <c r="I538" s="514"/>
      <c r="J538" s="513">
        <v>0.74250000000000005</v>
      </c>
      <c r="K538" s="509">
        <v>0.73250000000000004</v>
      </c>
      <c r="L538" s="514"/>
      <c r="M538" s="529">
        <v>0.72250000000000003</v>
      </c>
      <c r="N538" s="529">
        <v>0.71250000000000002</v>
      </c>
      <c r="O538" s="516">
        <v>0.70250000000000001</v>
      </c>
      <c r="P538" s="516">
        <v>0.6925</v>
      </c>
      <c r="Q538" s="516">
        <v>0.6825</v>
      </c>
      <c r="R538" s="516">
        <v>0.67249999999999999</v>
      </c>
      <c r="S538" s="516">
        <v>0.66249999999999998</v>
      </c>
      <c r="T538" s="516">
        <v>0.64875000000000005</v>
      </c>
      <c r="U538" s="516">
        <v>0.63375000000000004</v>
      </c>
      <c r="V538" s="516">
        <v>0.62250000000000005</v>
      </c>
      <c r="W538" s="516">
        <v>0.61250000000000004</v>
      </c>
      <c r="X538" s="516">
        <v>0.59499999999999997</v>
      </c>
      <c r="Y538" s="653">
        <f t="shared" si="195"/>
        <v>14.302500000000002</v>
      </c>
      <c r="Z538" s="1019">
        <f t="shared" si="194"/>
        <v>6.2682215743440128</v>
      </c>
      <c r="AA538" s="669">
        <f t="shared" si="198"/>
        <v>6.1919504643962897</v>
      </c>
      <c r="AB538" s="669">
        <f t="shared" si="199"/>
        <v>4.0257648953301084</v>
      </c>
      <c r="AC538" s="669">
        <f t="shared" si="200"/>
        <v>1.8032786885245899</v>
      </c>
      <c r="AD538" s="669">
        <f t="shared" si="201"/>
        <v>1.3289036544850585</v>
      </c>
      <c r="AE538" s="669">
        <f t="shared" si="202"/>
        <v>1.3468013468013407</v>
      </c>
      <c r="AF538" s="669">
        <f t="shared" si="203"/>
        <v>1.3651877133105783</v>
      </c>
      <c r="AG538" s="669">
        <f t="shared" si="204"/>
        <v>1.384083044982698</v>
      </c>
      <c r="AH538" s="669">
        <f t="shared" si="205"/>
        <v>1.4035087719298289</v>
      </c>
      <c r="AI538" s="669">
        <f t="shared" si="206"/>
        <v>1.4234875444839812</v>
      </c>
      <c r="AJ538" s="669">
        <f t="shared" si="207"/>
        <v>1.4440433212996373</v>
      </c>
      <c r="AK538" s="669">
        <f t="shared" si="208"/>
        <v>1.46520146520146</v>
      </c>
      <c r="AL538" s="669">
        <f t="shared" si="209"/>
        <v>1.4869888475836479</v>
      </c>
      <c r="AM538" s="669">
        <f t="shared" si="210"/>
        <v>1.5094339622641506</v>
      </c>
      <c r="AN538" s="669">
        <f t="shared" si="211"/>
        <v>2.1194605009633882</v>
      </c>
      <c r="AO538" s="669">
        <f t="shared" si="212"/>
        <v>2.3668639053254559</v>
      </c>
      <c r="AP538" s="669">
        <f t="shared" si="213"/>
        <v>1.8072289156626509</v>
      </c>
      <c r="AQ538" s="669">
        <f t="shared" si="214"/>
        <v>1.6326530612244872</v>
      </c>
      <c r="AR538" s="669">
        <f t="shared" si="215"/>
        <v>2.941176470588247</v>
      </c>
      <c r="AS538" s="670">
        <f t="shared" si="196"/>
        <v>2.2796967446685064</v>
      </c>
      <c r="AT538" s="671">
        <f t="shared" si="197"/>
        <v>1.5473897290857039</v>
      </c>
    </row>
    <row r="539" spans="1:46" ht="11.25" customHeight="1" x14ac:dyDescent="0.2">
      <c r="A539" s="495" t="s">
        <v>685</v>
      </c>
      <c r="B539" s="650" t="s">
        <v>686</v>
      </c>
      <c r="C539" s="497">
        <v>1.72</v>
      </c>
      <c r="D539" s="497">
        <v>1.5899999999999999</v>
      </c>
      <c r="E539" s="498">
        <v>1.47</v>
      </c>
      <c r="F539" s="498">
        <v>1.29</v>
      </c>
      <c r="G539" s="498">
        <v>1.1499999999999999</v>
      </c>
      <c r="H539" s="498">
        <v>0.97</v>
      </c>
      <c r="I539" s="499"/>
      <c r="J539" s="498">
        <v>0.83</v>
      </c>
      <c r="K539" s="496">
        <v>0.68</v>
      </c>
      <c r="L539" s="499"/>
      <c r="M539" s="511">
        <v>0.55000000000000004</v>
      </c>
      <c r="N539" s="651">
        <v>0.52</v>
      </c>
      <c r="O539" s="656">
        <v>0.46</v>
      </c>
      <c r="P539" s="656">
        <v>0.41</v>
      </c>
      <c r="Q539" s="656">
        <v>0.37</v>
      </c>
      <c r="R539" s="656">
        <v>0.32</v>
      </c>
      <c r="S539" s="652">
        <v>0.16</v>
      </c>
      <c r="T539" s="656">
        <v>0.24</v>
      </c>
      <c r="U539" s="652">
        <v>0</v>
      </c>
      <c r="V539" s="652">
        <v>0</v>
      </c>
      <c r="W539" s="652">
        <v>0</v>
      </c>
      <c r="X539" s="652">
        <v>0</v>
      </c>
      <c r="Y539" s="653">
        <f t="shared" si="195"/>
        <v>12.73</v>
      </c>
      <c r="Z539" s="1019">
        <f t="shared" si="194"/>
        <v>8.1761006289308149</v>
      </c>
      <c r="AA539" s="669">
        <f t="shared" si="198"/>
        <v>8.1632653061224367</v>
      </c>
      <c r="AB539" s="669">
        <f t="shared" si="199"/>
        <v>13.953488372093027</v>
      </c>
      <c r="AC539" s="669">
        <f t="shared" si="200"/>
        <v>12.173913043478279</v>
      </c>
      <c r="AD539" s="669">
        <f t="shared" si="201"/>
        <v>18.556701030927837</v>
      </c>
      <c r="AE539" s="669">
        <f t="shared" si="202"/>
        <v>16.867469879518083</v>
      </c>
      <c r="AF539" s="669">
        <f t="shared" si="203"/>
        <v>22.058823529411754</v>
      </c>
      <c r="AG539" s="669">
        <f t="shared" si="204"/>
        <v>23.636363636363633</v>
      </c>
      <c r="AH539" s="669">
        <f t="shared" si="205"/>
        <v>5.7692307692307709</v>
      </c>
      <c r="AI539" s="669">
        <f t="shared" si="206"/>
        <v>13.043478260869556</v>
      </c>
      <c r="AJ539" s="669">
        <f t="shared" si="207"/>
        <v>12.195121951219523</v>
      </c>
      <c r="AK539" s="669">
        <f t="shared" si="208"/>
        <v>10.810810810810811</v>
      </c>
      <c r="AL539" s="669">
        <f t="shared" si="209"/>
        <v>15.625</v>
      </c>
      <c r="AM539" s="669">
        <f t="shared" si="210"/>
        <v>100</v>
      </c>
      <c r="AN539" s="669">
        <f t="shared" si="211"/>
        <v>-33.333333333333329</v>
      </c>
      <c r="AO539" s="669" t="str">
        <f t="shared" si="212"/>
        <v>n/a</v>
      </c>
      <c r="AP539" s="669" t="str">
        <f t="shared" si="213"/>
        <v>n/a</v>
      </c>
      <c r="AQ539" s="669" t="str">
        <f t="shared" si="214"/>
        <v>n/a</v>
      </c>
      <c r="AR539" s="669" t="str">
        <f t="shared" si="215"/>
        <v>n/a</v>
      </c>
      <c r="AS539" s="670">
        <f t="shared" si="196"/>
        <v>16.513095592376214</v>
      </c>
      <c r="AT539" s="671">
        <f t="shared" si="197"/>
        <v>26.571401674547644</v>
      </c>
    </row>
    <row r="540" spans="1:46" ht="11.25" customHeight="1" x14ac:dyDescent="0.2">
      <c r="A540" s="495" t="s">
        <v>1492</v>
      </c>
      <c r="B540" s="650" t="s">
        <v>1493</v>
      </c>
      <c r="C540" s="497">
        <v>2.08</v>
      </c>
      <c r="D540" s="497">
        <v>1.88</v>
      </c>
      <c r="E540" s="498">
        <v>1.64</v>
      </c>
      <c r="F540" s="498">
        <v>1.36</v>
      </c>
      <c r="G540" s="498">
        <v>1.27</v>
      </c>
      <c r="H540" s="498">
        <v>1.0900000000000001</v>
      </c>
      <c r="I540" s="499"/>
      <c r="J540" s="498">
        <v>0.92</v>
      </c>
      <c r="K540" s="496">
        <v>0.22</v>
      </c>
      <c r="L540" s="499"/>
      <c r="M540" s="651">
        <v>0</v>
      </c>
      <c r="N540" s="651">
        <v>0.20213</v>
      </c>
      <c r="O540" s="652">
        <v>0.80852000000000002</v>
      </c>
      <c r="P540" s="656">
        <v>0.80852000000000002</v>
      </c>
      <c r="Q540" s="656">
        <v>0.72765999999999997</v>
      </c>
      <c r="R540" s="656">
        <v>0.64680000000000004</v>
      </c>
      <c r="S540" s="652">
        <v>0.57887999999999995</v>
      </c>
      <c r="T540" s="652">
        <v>0.57887999999999995</v>
      </c>
      <c r="U540" s="652">
        <v>0.57887999999999995</v>
      </c>
      <c r="V540" s="652">
        <v>0.57887999999999995</v>
      </c>
      <c r="W540" s="652">
        <v>0.57887999999999995</v>
      </c>
      <c r="X540" s="652">
        <v>0.57887999999999995</v>
      </c>
      <c r="Y540" s="653">
        <f t="shared" si="195"/>
        <v>17.126910000000002</v>
      </c>
      <c r="Z540" s="1019">
        <f t="shared" si="194"/>
        <v>10.638297872340431</v>
      </c>
      <c r="AA540" s="669">
        <f t="shared" si="198"/>
        <v>14.634146341463406</v>
      </c>
      <c r="AB540" s="669">
        <f t="shared" si="199"/>
        <v>20.588235294117641</v>
      </c>
      <c r="AC540" s="669">
        <f t="shared" si="200"/>
        <v>7.0866141732283561</v>
      </c>
      <c r="AD540" s="669">
        <f t="shared" si="201"/>
        <v>16.5137614678899</v>
      </c>
      <c r="AE540" s="669">
        <f t="shared" si="202"/>
        <v>18.478260869565212</v>
      </c>
      <c r="AF540" s="669">
        <f t="shared" si="203"/>
        <v>318.18181818181819</v>
      </c>
      <c r="AG540" s="669" t="str">
        <f t="shared" si="204"/>
        <v>n/a</v>
      </c>
      <c r="AH540" s="669">
        <f t="shared" si="205"/>
        <v>-100</v>
      </c>
      <c r="AI540" s="669">
        <f t="shared" si="206"/>
        <v>-75</v>
      </c>
      <c r="AJ540" s="669">
        <f t="shared" si="207"/>
        <v>0</v>
      </c>
      <c r="AK540" s="669">
        <f t="shared" si="208"/>
        <v>11.112332682846393</v>
      </c>
      <c r="AL540" s="669">
        <f t="shared" si="209"/>
        <v>12.501546072974623</v>
      </c>
      <c r="AM540" s="669">
        <f t="shared" si="210"/>
        <v>11.733001658374809</v>
      </c>
      <c r="AN540" s="669">
        <f t="shared" si="211"/>
        <v>0</v>
      </c>
      <c r="AO540" s="669">
        <f t="shared" si="212"/>
        <v>0</v>
      </c>
      <c r="AP540" s="669">
        <f t="shared" si="213"/>
        <v>0</v>
      </c>
      <c r="AQ540" s="669">
        <f t="shared" si="214"/>
        <v>0</v>
      </c>
      <c r="AR540" s="669">
        <f t="shared" si="215"/>
        <v>0</v>
      </c>
      <c r="AS540" s="670">
        <f t="shared" si="196"/>
        <v>14.803778589701055</v>
      </c>
      <c r="AT540" s="671">
        <f t="shared" si="197"/>
        <v>82.159439487746724</v>
      </c>
    </row>
    <row r="541" spans="1:46" ht="11.25" customHeight="1" x14ac:dyDescent="0.2">
      <c r="A541" s="495" t="s">
        <v>690</v>
      </c>
      <c r="B541" s="650" t="s">
        <v>691</v>
      </c>
      <c r="C541" s="497">
        <v>2.37</v>
      </c>
      <c r="D541" s="497">
        <v>1.83</v>
      </c>
      <c r="E541" s="498">
        <v>1.74</v>
      </c>
      <c r="F541" s="498">
        <v>1.63</v>
      </c>
      <c r="G541" s="498">
        <v>1.39</v>
      </c>
      <c r="H541" s="498">
        <v>1.23</v>
      </c>
      <c r="I541" s="499" t="s">
        <v>90</v>
      </c>
      <c r="J541" s="498">
        <v>1.05</v>
      </c>
      <c r="K541" s="496">
        <v>0.91</v>
      </c>
      <c r="L541" s="499"/>
      <c r="M541" s="511">
        <v>0.84</v>
      </c>
      <c r="N541" s="651">
        <v>0.8</v>
      </c>
      <c r="O541" s="656">
        <v>0.76</v>
      </c>
      <c r="P541" s="656">
        <v>0.68</v>
      </c>
      <c r="Q541" s="656">
        <v>0.56000000000000005</v>
      </c>
      <c r="R541" s="656">
        <v>0.46</v>
      </c>
      <c r="S541" s="656">
        <v>0.34</v>
      </c>
      <c r="T541" s="656">
        <v>0.1</v>
      </c>
      <c r="U541" s="652">
        <v>0</v>
      </c>
      <c r="V541" s="652">
        <v>0</v>
      </c>
      <c r="W541" s="652">
        <v>0</v>
      </c>
      <c r="X541" s="652">
        <v>0</v>
      </c>
      <c r="Y541" s="653">
        <f t="shared" si="195"/>
        <v>16.690000000000005</v>
      </c>
      <c r="Z541" s="1019">
        <f t="shared" si="194"/>
        <v>29.508196721311485</v>
      </c>
      <c r="AA541" s="669">
        <f t="shared" si="198"/>
        <v>5.1724137931034475</v>
      </c>
      <c r="AB541" s="669">
        <f t="shared" si="199"/>
        <v>6.7484662576687171</v>
      </c>
      <c r="AC541" s="669">
        <f t="shared" si="200"/>
        <v>17.266187050359715</v>
      </c>
      <c r="AD541" s="669">
        <f t="shared" si="201"/>
        <v>13.008130081300816</v>
      </c>
      <c r="AE541" s="669">
        <f t="shared" si="202"/>
        <v>17.142857142857125</v>
      </c>
      <c r="AF541" s="669">
        <f t="shared" si="203"/>
        <v>15.384615384615397</v>
      </c>
      <c r="AG541" s="669">
        <f t="shared" si="204"/>
        <v>8.3333333333333481</v>
      </c>
      <c r="AH541" s="669">
        <f t="shared" si="205"/>
        <v>4.9999999999999822</v>
      </c>
      <c r="AI541" s="669">
        <f t="shared" si="206"/>
        <v>5.2631578947368363</v>
      </c>
      <c r="AJ541" s="669">
        <f t="shared" si="207"/>
        <v>11.764705882352944</v>
      </c>
      <c r="AK541" s="669">
        <f t="shared" si="208"/>
        <v>21.42857142857142</v>
      </c>
      <c r="AL541" s="669">
        <f t="shared" si="209"/>
        <v>21.739130434782616</v>
      </c>
      <c r="AM541" s="669">
        <f t="shared" si="210"/>
        <v>35.294117647058812</v>
      </c>
      <c r="AN541" s="669">
        <f t="shared" si="211"/>
        <v>240</v>
      </c>
      <c r="AO541" s="669" t="str">
        <f t="shared" si="212"/>
        <v>n/a</v>
      </c>
      <c r="AP541" s="669" t="str">
        <f t="shared" si="213"/>
        <v>n/a</v>
      </c>
      <c r="AQ541" s="669" t="str">
        <f t="shared" si="214"/>
        <v>n/a</v>
      </c>
      <c r="AR541" s="669" t="str">
        <f t="shared" si="215"/>
        <v>n/a</v>
      </c>
      <c r="AS541" s="670">
        <f t="shared" si="196"/>
        <v>30.20359220347018</v>
      </c>
      <c r="AT541" s="671">
        <f t="shared" si="197"/>
        <v>58.7337047286453</v>
      </c>
    </row>
    <row r="542" spans="1:46" ht="11.25" customHeight="1" x14ac:dyDescent="0.2">
      <c r="A542" s="495" t="s">
        <v>1774</v>
      </c>
      <c r="B542" s="650" t="s">
        <v>1775</v>
      </c>
      <c r="C542" s="497">
        <v>5.4630000000000001</v>
      </c>
      <c r="D542" s="497">
        <v>3.9689999999999999</v>
      </c>
      <c r="E542" s="487">
        <v>3.0525000000000002</v>
      </c>
      <c r="F542" s="487">
        <v>2.2825000000000002</v>
      </c>
      <c r="G542" s="487">
        <v>1.4524999999999999</v>
      </c>
      <c r="H542" s="487">
        <v>0.81</v>
      </c>
      <c r="I542" s="488"/>
      <c r="J542" s="487">
        <v>0.71250000000000002</v>
      </c>
      <c r="K542" s="485">
        <v>0.3</v>
      </c>
      <c r="L542" s="488"/>
      <c r="M542" s="538">
        <v>0</v>
      </c>
      <c r="N542" s="538">
        <v>0</v>
      </c>
      <c r="O542" s="492">
        <v>0</v>
      </c>
      <c r="P542" s="492">
        <v>0</v>
      </c>
      <c r="Q542" s="492">
        <v>0</v>
      </c>
      <c r="R542" s="492">
        <v>0</v>
      </c>
      <c r="S542" s="492">
        <v>0</v>
      </c>
      <c r="T542" s="492">
        <v>0</v>
      </c>
      <c r="U542" s="492">
        <v>0</v>
      </c>
      <c r="V542" s="492">
        <v>0</v>
      </c>
      <c r="W542" s="492">
        <v>0</v>
      </c>
      <c r="X542" s="492">
        <v>0</v>
      </c>
      <c r="Y542" s="653">
        <f t="shared" si="195"/>
        <v>18.041999999999998</v>
      </c>
      <c r="Z542" s="1019">
        <f t="shared" si="194"/>
        <v>37.641723356009081</v>
      </c>
      <c r="AA542" s="669">
        <f t="shared" si="198"/>
        <v>30.024570024570018</v>
      </c>
      <c r="AB542" s="669">
        <f t="shared" si="199"/>
        <v>33.734939759036145</v>
      </c>
      <c r="AC542" s="669">
        <f t="shared" si="200"/>
        <v>57.14285714285716</v>
      </c>
      <c r="AD542" s="669">
        <f t="shared" si="201"/>
        <v>79.320987654320959</v>
      </c>
      <c r="AE542" s="669">
        <f t="shared" si="202"/>
        <v>13.684210526315788</v>
      </c>
      <c r="AF542" s="669">
        <f t="shared" si="203"/>
        <v>137.5</v>
      </c>
      <c r="AG542" s="669" t="str">
        <f t="shared" si="204"/>
        <v>n/a</v>
      </c>
      <c r="AH542" s="669" t="str">
        <f t="shared" si="205"/>
        <v>n/a</v>
      </c>
      <c r="AI542" s="669" t="str">
        <f t="shared" si="206"/>
        <v>n/a</v>
      </c>
      <c r="AJ542" s="669" t="str">
        <f t="shared" si="207"/>
        <v>n/a</v>
      </c>
      <c r="AK542" s="669" t="str">
        <f t="shared" si="208"/>
        <v>n/a</v>
      </c>
      <c r="AL542" s="669" t="str">
        <f t="shared" si="209"/>
        <v>n/a</v>
      </c>
      <c r="AM542" s="669" t="str">
        <f t="shared" si="210"/>
        <v>n/a</v>
      </c>
      <c r="AN542" s="669" t="str">
        <f t="shared" si="211"/>
        <v>n/a</v>
      </c>
      <c r="AO542" s="669" t="str">
        <f t="shared" si="212"/>
        <v>n/a</v>
      </c>
      <c r="AP542" s="669" t="str">
        <f t="shared" si="213"/>
        <v>n/a</v>
      </c>
      <c r="AQ542" s="669" t="str">
        <f t="shared" si="214"/>
        <v>n/a</v>
      </c>
      <c r="AR542" s="669" t="str">
        <f t="shared" si="215"/>
        <v>n/a</v>
      </c>
      <c r="AS542" s="670">
        <f t="shared" si="196"/>
        <v>55.578469780444166</v>
      </c>
      <c r="AT542" s="671">
        <f t="shared" si="197"/>
        <v>41.801692556643076</v>
      </c>
    </row>
    <row r="543" spans="1:46" ht="11.25" customHeight="1" x14ac:dyDescent="0.2">
      <c r="A543" s="506" t="s">
        <v>1464</v>
      </c>
      <c r="B543" s="507" t="s">
        <v>1465</v>
      </c>
      <c r="C543" s="497">
        <v>0.41499999999999998</v>
      </c>
      <c r="D543" s="510">
        <v>0.39500000000000002</v>
      </c>
      <c r="E543" s="498">
        <v>0.375</v>
      </c>
      <c r="F543" s="498">
        <v>0.35499999999999998</v>
      </c>
      <c r="G543" s="498">
        <v>0.33500000000000002</v>
      </c>
      <c r="H543" s="498">
        <v>0.315</v>
      </c>
      <c r="I543" s="499"/>
      <c r="J543" s="498">
        <v>0.22500000000000001</v>
      </c>
      <c r="K543" s="654">
        <v>0</v>
      </c>
      <c r="L543" s="499"/>
      <c r="M543" s="651">
        <v>0</v>
      </c>
      <c r="N543" s="651">
        <v>0</v>
      </c>
      <c r="O543" s="652">
        <v>0</v>
      </c>
      <c r="P543" s="652">
        <v>0</v>
      </c>
      <c r="Q543" s="652">
        <v>0</v>
      </c>
      <c r="R543" s="656">
        <v>0</v>
      </c>
      <c r="S543" s="652">
        <v>0</v>
      </c>
      <c r="T543" s="652">
        <v>0</v>
      </c>
      <c r="U543" s="652">
        <v>0</v>
      </c>
      <c r="V543" s="652">
        <v>0.24</v>
      </c>
      <c r="W543" s="652">
        <v>0.48</v>
      </c>
      <c r="X543" s="652">
        <v>0.48</v>
      </c>
      <c r="Y543" s="653">
        <f t="shared" si="195"/>
        <v>3.6150000000000002</v>
      </c>
      <c r="Z543" s="1019">
        <f t="shared" si="194"/>
        <v>5.0632911392404889</v>
      </c>
      <c r="AA543" s="669">
        <f t="shared" si="198"/>
        <v>5.3333333333333455</v>
      </c>
      <c r="AB543" s="669">
        <f t="shared" si="199"/>
        <v>5.6338028169014231</v>
      </c>
      <c r="AC543" s="669">
        <f t="shared" si="200"/>
        <v>5.9701492537313383</v>
      </c>
      <c r="AD543" s="669">
        <f t="shared" si="201"/>
        <v>6.3492063492063489</v>
      </c>
      <c r="AE543" s="669">
        <f t="shared" si="202"/>
        <v>39.999999999999993</v>
      </c>
      <c r="AF543" s="669" t="str">
        <f t="shared" si="203"/>
        <v>n/a</v>
      </c>
      <c r="AG543" s="669" t="str">
        <f t="shared" si="204"/>
        <v>n/a</v>
      </c>
      <c r="AH543" s="669" t="str">
        <f t="shared" si="205"/>
        <v>n/a</v>
      </c>
      <c r="AI543" s="669" t="str">
        <f t="shared" si="206"/>
        <v>n/a</v>
      </c>
      <c r="AJ543" s="669" t="str">
        <f t="shared" si="207"/>
        <v>n/a</v>
      </c>
      <c r="AK543" s="669" t="str">
        <f t="shared" si="208"/>
        <v>n/a</v>
      </c>
      <c r="AL543" s="669" t="str">
        <f t="shared" si="209"/>
        <v>n/a</v>
      </c>
      <c r="AM543" s="669" t="str">
        <f t="shared" si="210"/>
        <v>n/a</v>
      </c>
      <c r="AN543" s="669" t="str">
        <f t="shared" si="211"/>
        <v>n/a</v>
      </c>
      <c r="AO543" s="669" t="str">
        <f t="shared" si="212"/>
        <v>n/a</v>
      </c>
      <c r="AP543" s="669">
        <f t="shared" si="213"/>
        <v>-100</v>
      </c>
      <c r="AQ543" s="669">
        <f t="shared" si="214"/>
        <v>-50</v>
      </c>
      <c r="AR543" s="669">
        <f t="shared" si="215"/>
        <v>0</v>
      </c>
      <c r="AS543" s="670">
        <f t="shared" si="196"/>
        <v>-9.0722463452874518</v>
      </c>
      <c r="AT543" s="671">
        <f t="shared" si="197"/>
        <v>41.11116836611324</v>
      </c>
    </row>
    <row r="544" spans="1:46" ht="11.25" customHeight="1" x14ac:dyDescent="0.2">
      <c r="A544" s="495" t="s">
        <v>677</v>
      </c>
      <c r="B544" s="650" t="s">
        <v>678</v>
      </c>
      <c r="C544" s="497">
        <v>1.76</v>
      </c>
      <c r="D544" s="655">
        <v>1.38</v>
      </c>
      <c r="E544" s="498">
        <v>1.26</v>
      </c>
      <c r="F544" s="498">
        <v>1.1599999999999999</v>
      </c>
      <c r="G544" s="498">
        <v>1.08</v>
      </c>
      <c r="H544" s="498">
        <v>1</v>
      </c>
      <c r="I544" s="499"/>
      <c r="J544" s="498">
        <v>0.92</v>
      </c>
      <c r="K544" s="496">
        <v>0.86</v>
      </c>
      <c r="L544" s="499"/>
      <c r="M544" s="511">
        <v>0.82</v>
      </c>
      <c r="N544" s="651">
        <v>0.8</v>
      </c>
      <c r="O544" s="656">
        <v>0.77500000000000002</v>
      </c>
      <c r="P544" s="656">
        <v>0.6875</v>
      </c>
      <c r="Q544" s="656">
        <v>0.5625</v>
      </c>
      <c r="R544" s="656">
        <v>0.42499999999999999</v>
      </c>
      <c r="S544" s="656">
        <v>0.34</v>
      </c>
      <c r="T544" s="656">
        <v>0.22</v>
      </c>
      <c r="U544" s="656">
        <v>0.02</v>
      </c>
      <c r="V544" s="652">
        <v>0</v>
      </c>
      <c r="W544" s="652">
        <v>0</v>
      </c>
      <c r="X544" s="652">
        <v>0</v>
      </c>
      <c r="Y544" s="653">
        <f t="shared" si="195"/>
        <v>14.070000000000002</v>
      </c>
      <c r="Z544" s="1019">
        <f t="shared" si="194"/>
        <v>27.536231884057983</v>
      </c>
      <c r="AA544" s="669">
        <f t="shared" si="198"/>
        <v>9.5238095238095113</v>
      </c>
      <c r="AB544" s="669">
        <f t="shared" si="199"/>
        <v>8.6206896551724199</v>
      </c>
      <c r="AC544" s="669">
        <f t="shared" si="200"/>
        <v>7.4074074074073959</v>
      </c>
      <c r="AD544" s="669">
        <f t="shared" si="201"/>
        <v>8.0000000000000071</v>
      </c>
      <c r="AE544" s="669">
        <f t="shared" si="202"/>
        <v>8.6956521739130377</v>
      </c>
      <c r="AF544" s="669">
        <f t="shared" si="203"/>
        <v>6.976744186046524</v>
      </c>
      <c r="AG544" s="669">
        <f t="shared" si="204"/>
        <v>4.8780487804878092</v>
      </c>
      <c r="AH544" s="669">
        <f t="shared" si="205"/>
        <v>2.4999999999999911</v>
      </c>
      <c r="AI544" s="669">
        <f t="shared" si="206"/>
        <v>3.2258064516129004</v>
      </c>
      <c r="AJ544" s="669">
        <f t="shared" si="207"/>
        <v>12.72727272727272</v>
      </c>
      <c r="AK544" s="669">
        <f t="shared" si="208"/>
        <v>22.222222222222232</v>
      </c>
      <c r="AL544" s="669">
        <f t="shared" si="209"/>
        <v>32.352941176470587</v>
      </c>
      <c r="AM544" s="669">
        <f t="shared" si="210"/>
        <v>24.999999999999979</v>
      </c>
      <c r="AN544" s="669">
        <f t="shared" si="211"/>
        <v>54.545454545454561</v>
      </c>
      <c r="AO544" s="669">
        <f t="shared" si="212"/>
        <v>1000</v>
      </c>
      <c r="AP544" s="669" t="str">
        <f t="shared" si="213"/>
        <v>n/a</v>
      </c>
      <c r="AQ544" s="669" t="str">
        <f t="shared" si="214"/>
        <v>n/a</v>
      </c>
      <c r="AR544" s="669" t="str">
        <f t="shared" si="215"/>
        <v>n/a</v>
      </c>
      <c r="AS544" s="670">
        <f t="shared" si="196"/>
        <v>77.138267545870477</v>
      </c>
      <c r="AT544" s="671">
        <f t="shared" si="197"/>
        <v>246.48253574759107</v>
      </c>
    </row>
    <row r="545" spans="1:46" ht="11.25" customHeight="1" x14ac:dyDescent="0.2">
      <c r="A545" s="650" t="s">
        <v>692</v>
      </c>
      <c r="B545" s="913" t="s">
        <v>693</v>
      </c>
      <c r="C545" s="497">
        <v>1.3</v>
      </c>
      <c r="D545" s="655">
        <v>1.22</v>
      </c>
      <c r="E545" s="498">
        <v>1.08</v>
      </c>
      <c r="F545" s="498">
        <v>1</v>
      </c>
      <c r="G545" s="498">
        <v>0.88</v>
      </c>
      <c r="H545" s="502">
        <v>0.8</v>
      </c>
      <c r="I545" s="499"/>
      <c r="J545" s="498">
        <v>0.76</v>
      </c>
      <c r="K545" s="496">
        <v>0.67</v>
      </c>
      <c r="L545" s="499"/>
      <c r="M545" s="511">
        <v>0.60499999999999998</v>
      </c>
      <c r="N545" s="511">
        <v>0.57499999999999996</v>
      </c>
      <c r="O545" s="656">
        <v>0.55000000000000004</v>
      </c>
      <c r="P545" s="656">
        <v>0.505</v>
      </c>
      <c r="Q545" s="656">
        <v>0.48</v>
      </c>
      <c r="R545" s="656">
        <v>0.46</v>
      </c>
      <c r="S545" s="656">
        <v>0.36</v>
      </c>
      <c r="T545" s="656">
        <v>0.34</v>
      </c>
      <c r="U545" s="656">
        <v>0.32</v>
      </c>
      <c r="V545" s="656">
        <v>0.3</v>
      </c>
      <c r="W545" s="656">
        <v>0.28000000000000003</v>
      </c>
      <c r="X545" s="656">
        <v>0.26</v>
      </c>
      <c r="Y545" s="653">
        <f t="shared" si="195"/>
        <v>12.745000000000001</v>
      </c>
      <c r="Z545" s="1019">
        <f t="shared" si="194"/>
        <v>6.5573770491803351</v>
      </c>
      <c r="AA545" s="669">
        <f t="shared" si="198"/>
        <v>12.962962962962955</v>
      </c>
      <c r="AB545" s="669">
        <f t="shared" si="199"/>
        <v>8.0000000000000071</v>
      </c>
      <c r="AC545" s="669">
        <f t="shared" si="200"/>
        <v>13.636363636363647</v>
      </c>
      <c r="AD545" s="669">
        <f t="shared" si="201"/>
        <v>9.9999999999999858</v>
      </c>
      <c r="AE545" s="669">
        <f t="shared" si="202"/>
        <v>5.2631578947368363</v>
      </c>
      <c r="AF545" s="669">
        <f t="shared" si="203"/>
        <v>13.432835820895516</v>
      </c>
      <c r="AG545" s="669">
        <f t="shared" si="204"/>
        <v>10.743801652892571</v>
      </c>
      <c r="AH545" s="669">
        <f t="shared" si="205"/>
        <v>5.2173913043478404</v>
      </c>
      <c r="AI545" s="669">
        <f t="shared" si="206"/>
        <v>4.5454545454545192</v>
      </c>
      <c r="AJ545" s="669">
        <f t="shared" si="207"/>
        <v>8.9108910891089188</v>
      </c>
      <c r="AK545" s="669">
        <f t="shared" si="208"/>
        <v>5.2083333333333481</v>
      </c>
      <c r="AL545" s="669">
        <f t="shared" si="209"/>
        <v>4.3478260869565188</v>
      </c>
      <c r="AM545" s="669">
        <f t="shared" si="210"/>
        <v>27.777777777777789</v>
      </c>
      <c r="AN545" s="669">
        <f t="shared" si="211"/>
        <v>5.8823529411764497</v>
      </c>
      <c r="AO545" s="669">
        <f t="shared" si="212"/>
        <v>6.25</v>
      </c>
      <c r="AP545" s="669">
        <f t="shared" si="213"/>
        <v>6.6666666666666652</v>
      </c>
      <c r="AQ545" s="669">
        <f t="shared" si="214"/>
        <v>7.1428571428571397</v>
      </c>
      <c r="AR545" s="669">
        <f t="shared" si="215"/>
        <v>7.6923076923077094</v>
      </c>
      <c r="AS545" s="670">
        <f t="shared" si="196"/>
        <v>8.9599135577378277</v>
      </c>
      <c r="AT545" s="671">
        <f t="shared" si="197"/>
        <v>5.438856253026854</v>
      </c>
    </row>
    <row r="546" spans="1:46" ht="11.25" customHeight="1" x14ac:dyDescent="0.2">
      <c r="A546" s="495" t="s">
        <v>3885</v>
      </c>
      <c r="B546" s="650" t="s">
        <v>3886</v>
      </c>
      <c r="C546" s="497">
        <v>2</v>
      </c>
      <c r="D546" s="655">
        <v>1.28</v>
      </c>
      <c r="E546" s="498">
        <v>1.04</v>
      </c>
      <c r="F546" s="498">
        <v>0.8</v>
      </c>
      <c r="G546" s="498">
        <v>0.4</v>
      </c>
      <c r="H546" s="542">
        <v>0</v>
      </c>
      <c r="I546" s="499"/>
      <c r="J546" s="542">
        <v>0</v>
      </c>
      <c r="K546" s="547">
        <v>0</v>
      </c>
      <c r="L546" s="499"/>
      <c r="M546" s="651">
        <v>0.22500000000000001</v>
      </c>
      <c r="N546" s="651">
        <v>0.9</v>
      </c>
      <c r="O546" s="652">
        <v>0.9</v>
      </c>
      <c r="P546" s="543">
        <v>0.9</v>
      </c>
      <c r="Q546" s="543">
        <v>0.9</v>
      </c>
      <c r="R546" s="656">
        <v>0.9</v>
      </c>
      <c r="S546" s="656">
        <v>0.8</v>
      </c>
      <c r="T546" s="656">
        <v>0.68</v>
      </c>
      <c r="U546" s="656">
        <v>0.6</v>
      </c>
      <c r="V546" s="656">
        <v>0.5</v>
      </c>
      <c r="W546" s="656">
        <v>0.28000000000000003</v>
      </c>
      <c r="X546" s="656">
        <v>0.08</v>
      </c>
      <c r="Y546" s="653">
        <f t="shared" si="195"/>
        <v>13.185</v>
      </c>
      <c r="Z546" s="1019">
        <f t="shared" si="194"/>
        <v>56.25</v>
      </c>
      <c r="AA546" s="669">
        <f t="shared" si="198"/>
        <v>23.076923076923084</v>
      </c>
      <c r="AB546" s="669">
        <f t="shared" si="199"/>
        <v>30.000000000000004</v>
      </c>
      <c r="AC546" s="669">
        <f t="shared" si="200"/>
        <v>100</v>
      </c>
      <c r="AD546" s="669" t="str">
        <f t="shared" si="201"/>
        <v>n/a</v>
      </c>
      <c r="AE546" s="669" t="str">
        <f t="shared" si="202"/>
        <v>n/a</v>
      </c>
      <c r="AF546" s="669" t="str">
        <f t="shared" si="203"/>
        <v>n/a</v>
      </c>
      <c r="AG546" s="669">
        <f t="shared" si="204"/>
        <v>-100</v>
      </c>
      <c r="AH546" s="669">
        <f t="shared" si="205"/>
        <v>-75</v>
      </c>
      <c r="AI546" s="669">
        <f t="shared" si="206"/>
        <v>0</v>
      </c>
      <c r="AJ546" s="669">
        <f t="shared" si="207"/>
        <v>0</v>
      </c>
      <c r="AK546" s="669">
        <f t="shared" si="208"/>
        <v>0</v>
      </c>
      <c r="AL546" s="669">
        <f t="shared" si="209"/>
        <v>0</v>
      </c>
      <c r="AM546" s="669">
        <f t="shared" si="210"/>
        <v>12.5</v>
      </c>
      <c r="AN546" s="669">
        <f t="shared" si="211"/>
        <v>17.647058823529417</v>
      </c>
      <c r="AO546" s="669">
        <f t="shared" si="212"/>
        <v>13.333333333333353</v>
      </c>
      <c r="AP546" s="669">
        <f t="shared" si="213"/>
        <v>19.999999999999996</v>
      </c>
      <c r="AQ546" s="669">
        <f t="shared" si="214"/>
        <v>78.571428571428555</v>
      </c>
      <c r="AR546" s="669">
        <f t="shared" si="215"/>
        <v>250.00000000000006</v>
      </c>
      <c r="AS546" s="670">
        <f t="shared" si="196"/>
        <v>26.648671487825904</v>
      </c>
      <c r="AT546" s="671">
        <f t="shared" si="197"/>
        <v>76.845340633550094</v>
      </c>
    </row>
    <row r="547" spans="1:46" ht="11.25" customHeight="1" x14ac:dyDescent="0.2">
      <c r="A547" s="483" t="s">
        <v>2553</v>
      </c>
      <c r="B547" s="914" t="s">
        <v>2554</v>
      </c>
      <c r="C547" s="497">
        <v>0.92</v>
      </c>
      <c r="D547" s="655">
        <v>0.84</v>
      </c>
      <c r="E547" s="498">
        <v>0.8</v>
      </c>
      <c r="F547" s="498">
        <v>0.76</v>
      </c>
      <c r="G547" s="498">
        <v>0.6</v>
      </c>
      <c r="H547" s="542">
        <v>0.56000000000000005</v>
      </c>
      <c r="I547" s="499"/>
      <c r="J547" s="498">
        <v>0.56000000000000005</v>
      </c>
      <c r="K547" s="496">
        <v>0.4</v>
      </c>
      <c r="L547" s="499"/>
      <c r="M547" s="511">
        <v>0.34667999999999999</v>
      </c>
      <c r="N547" s="511">
        <v>0.32</v>
      </c>
      <c r="O547" s="656">
        <v>0.29332000000000003</v>
      </c>
      <c r="P547" s="656">
        <v>0.22667999999999999</v>
      </c>
      <c r="Q547" s="656">
        <v>0.16</v>
      </c>
      <c r="R547" s="656">
        <v>0.13331999999999999</v>
      </c>
      <c r="S547" s="656">
        <v>0.12222</v>
      </c>
      <c r="T547" s="656">
        <v>4.444E-2</v>
      </c>
      <c r="U547" s="652">
        <v>0</v>
      </c>
      <c r="V547" s="652">
        <v>0</v>
      </c>
      <c r="W547" s="652">
        <v>0</v>
      </c>
      <c r="X547" s="652">
        <v>0</v>
      </c>
      <c r="Y547" s="653">
        <f t="shared" si="195"/>
        <v>7.086660000000002</v>
      </c>
      <c r="Z547" s="1019">
        <f t="shared" si="194"/>
        <v>9.5238095238095344</v>
      </c>
      <c r="AA547" s="669">
        <f t="shared" si="198"/>
        <v>4.9999999999999822</v>
      </c>
      <c r="AB547" s="669">
        <f t="shared" si="199"/>
        <v>5.2631578947368363</v>
      </c>
      <c r="AC547" s="669">
        <f t="shared" si="200"/>
        <v>26.666666666666682</v>
      </c>
      <c r="AD547" s="669">
        <f t="shared" si="201"/>
        <v>7.1428571428571397</v>
      </c>
      <c r="AE547" s="669">
        <f t="shared" si="202"/>
        <v>0</v>
      </c>
      <c r="AF547" s="669">
        <f t="shared" si="203"/>
        <v>40.000000000000014</v>
      </c>
      <c r="AG547" s="669">
        <f t="shared" si="204"/>
        <v>15.38017768547364</v>
      </c>
      <c r="AH547" s="669">
        <f t="shared" si="205"/>
        <v>8.3374999999999986</v>
      </c>
      <c r="AI547" s="669">
        <f t="shared" si="206"/>
        <v>9.0958679939997289</v>
      </c>
      <c r="AJ547" s="669">
        <f t="shared" si="207"/>
        <v>29.398270689959439</v>
      </c>
      <c r="AK547" s="669">
        <f t="shared" si="208"/>
        <v>41.674999999999997</v>
      </c>
      <c r="AL547" s="669">
        <f t="shared" si="209"/>
        <v>20.012001200120011</v>
      </c>
      <c r="AM547" s="669">
        <f t="shared" si="210"/>
        <v>9.0819833087874215</v>
      </c>
      <c r="AN547" s="669">
        <f t="shared" si="211"/>
        <v>175.02250225022502</v>
      </c>
      <c r="AO547" s="669" t="str">
        <f t="shared" si="212"/>
        <v>n/a</v>
      </c>
      <c r="AP547" s="669" t="str">
        <f t="shared" si="213"/>
        <v>n/a</v>
      </c>
      <c r="AQ547" s="669" t="str">
        <f t="shared" si="214"/>
        <v>n/a</v>
      </c>
      <c r="AR547" s="669" t="str">
        <f t="shared" si="215"/>
        <v>n/a</v>
      </c>
      <c r="AS547" s="670">
        <f t="shared" si="196"/>
        <v>26.773319623775695</v>
      </c>
      <c r="AT547" s="671">
        <f t="shared" si="197"/>
        <v>42.977632954154338</v>
      </c>
    </row>
    <row r="548" spans="1:46" ht="11.25" customHeight="1" x14ac:dyDescent="0.2">
      <c r="A548" s="557" t="s">
        <v>4136</v>
      </c>
      <c r="B548" s="507" t="s">
        <v>4137</v>
      </c>
      <c r="C548" s="497">
        <v>0.99</v>
      </c>
      <c r="D548" s="1177">
        <v>0.92</v>
      </c>
      <c r="E548" s="1035">
        <v>0.9</v>
      </c>
      <c r="F548" s="1035">
        <v>0.87</v>
      </c>
      <c r="G548" s="1180">
        <v>0.84</v>
      </c>
      <c r="H548" s="1035">
        <v>0.84</v>
      </c>
      <c r="I548" s="558"/>
      <c r="J548" s="1139">
        <v>0.8</v>
      </c>
      <c r="K548" s="1148">
        <v>0.8</v>
      </c>
      <c r="L548" s="558"/>
      <c r="M548" s="1153">
        <v>0.8</v>
      </c>
      <c r="N548" s="1190">
        <v>0.8</v>
      </c>
      <c r="O548" s="1193">
        <v>0.8</v>
      </c>
      <c r="P548" s="1194">
        <v>0.79</v>
      </c>
      <c r="Q548" s="1193">
        <v>0.76</v>
      </c>
      <c r="R548" s="1193">
        <v>0.76</v>
      </c>
      <c r="S548" s="1194">
        <v>0.74</v>
      </c>
      <c r="T548" s="1193">
        <v>0.68</v>
      </c>
      <c r="U548" s="1193">
        <v>0.68</v>
      </c>
      <c r="V548" s="1193">
        <v>0.68</v>
      </c>
      <c r="W548" s="1193">
        <v>0.68</v>
      </c>
      <c r="X548" s="1193">
        <v>0.68</v>
      </c>
      <c r="Y548" s="653">
        <f t="shared" si="195"/>
        <v>15.81</v>
      </c>
      <c r="Z548" s="1019">
        <f t="shared" si="194"/>
        <v>7.6086956521739024</v>
      </c>
      <c r="AA548" s="669">
        <f t="shared" si="198"/>
        <v>2.2222222222222143</v>
      </c>
      <c r="AB548" s="669">
        <f t="shared" si="199"/>
        <v>3.4482758620689724</v>
      </c>
      <c r="AC548" s="669">
        <f t="shared" si="200"/>
        <v>3.5714285714285809</v>
      </c>
      <c r="AD548" s="669">
        <f t="shared" si="201"/>
        <v>0</v>
      </c>
      <c r="AE548" s="669">
        <f t="shared" si="202"/>
        <v>4.9999999999999822</v>
      </c>
      <c r="AF548" s="669">
        <f t="shared" si="203"/>
        <v>0</v>
      </c>
      <c r="AG548" s="669">
        <f t="shared" si="204"/>
        <v>0</v>
      </c>
      <c r="AH548" s="669">
        <f t="shared" si="205"/>
        <v>0</v>
      </c>
      <c r="AI548" s="669">
        <f t="shared" si="206"/>
        <v>0</v>
      </c>
      <c r="AJ548" s="669">
        <f t="shared" si="207"/>
        <v>1.2658227848101333</v>
      </c>
      <c r="AK548" s="669">
        <f t="shared" si="208"/>
        <v>3.9473684210526327</v>
      </c>
      <c r="AL548" s="669">
        <f t="shared" si="209"/>
        <v>0</v>
      </c>
      <c r="AM548" s="669">
        <f t="shared" si="210"/>
        <v>2.7027027027026973</v>
      </c>
      <c r="AN548" s="669">
        <f t="shared" si="211"/>
        <v>8.8235294117646959</v>
      </c>
      <c r="AO548" s="669">
        <f t="shared" si="212"/>
        <v>0</v>
      </c>
      <c r="AP548" s="669">
        <f t="shared" si="213"/>
        <v>0</v>
      </c>
      <c r="AQ548" s="669">
        <f t="shared" si="214"/>
        <v>0</v>
      </c>
      <c r="AR548" s="669">
        <f t="shared" si="215"/>
        <v>0</v>
      </c>
      <c r="AS548" s="670">
        <f t="shared" si="196"/>
        <v>2.031055033064411</v>
      </c>
      <c r="AT548" s="671">
        <f t="shared" si="197"/>
        <v>2.7531902822830814</v>
      </c>
    </row>
    <row r="549" spans="1:46" ht="11.25" customHeight="1" x14ac:dyDescent="0.2">
      <c r="A549" s="495" t="s">
        <v>297</v>
      </c>
      <c r="B549" s="525" t="s">
        <v>298</v>
      </c>
      <c r="C549" s="523">
        <v>0.66</v>
      </c>
      <c r="D549" s="559">
        <v>0.42122512500000003</v>
      </c>
      <c r="E549" s="498">
        <v>0.33585201000000003</v>
      </c>
      <c r="F549" s="498">
        <v>0.32954493000000001</v>
      </c>
      <c r="G549" s="498">
        <v>0.32244946499999999</v>
      </c>
      <c r="H549" s="502">
        <v>0.31535400000000002</v>
      </c>
      <c r="I549" s="499"/>
      <c r="J549" s="498">
        <v>0.24384016979012732</v>
      </c>
      <c r="K549" s="496">
        <v>0.21297019175346724</v>
      </c>
      <c r="L549" s="499"/>
      <c r="M549" s="511">
        <v>0.2094541744367826</v>
      </c>
      <c r="N549" s="511">
        <v>0.20769616577844033</v>
      </c>
      <c r="O549" s="656">
        <v>0.20543586893200022</v>
      </c>
      <c r="P549" s="656">
        <v>0.19890612248672884</v>
      </c>
      <c r="Q549" s="656">
        <v>0.1913717996652618</v>
      </c>
      <c r="R549" s="656">
        <v>0.18559548550213711</v>
      </c>
      <c r="S549" s="656">
        <v>0.16826654301276303</v>
      </c>
      <c r="T549" s="656">
        <v>0.12657662340064563</v>
      </c>
      <c r="U549" s="656">
        <v>9.7443908490973202E-2</v>
      </c>
      <c r="V549" s="656">
        <v>9.342560298619082E-2</v>
      </c>
      <c r="W549" s="656">
        <v>8.940729748140841E-2</v>
      </c>
      <c r="X549" s="656">
        <v>8.5388991976626E-2</v>
      </c>
      <c r="Y549" s="653">
        <f t="shared" si="195"/>
        <v>4.7002044756935524</v>
      </c>
      <c r="Z549" s="1019">
        <f t="shared" si="194"/>
        <v>56.685810230337033</v>
      </c>
      <c r="AA549" s="669">
        <f t="shared" si="198"/>
        <v>25.419861265680677</v>
      </c>
      <c r="AB549" s="669">
        <f t="shared" si="199"/>
        <v>1.9138755980861344</v>
      </c>
      <c r="AC549" s="669">
        <f t="shared" si="200"/>
        <v>2.2004889975550279</v>
      </c>
      <c r="AD549" s="669">
        <f t="shared" si="201"/>
        <v>2.2499999999999964</v>
      </c>
      <c r="AE549" s="669">
        <f t="shared" si="202"/>
        <v>29.328157978000302</v>
      </c>
      <c r="AF549" s="669">
        <f t="shared" si="203"/>
        <v>14.494975931840703</v>
      </c>
      <c r="AG549" s="669">
        <f t="shared" si="204"/>
        <v>1.6786570743405393</v>
      </c>
      <c r="AH549" s="669">
        <f t="shared" si="205"/>
        <v>0.8464328899637108</v>
      </c>
      <c r="AI549" s="669">
        <f t="shared" si="206"/>
        <v>1.1002444987775029</v>
      </c>
      <c r="AJ549" s="669">
        <f t="shared" si="207"/>
        <v>3.2828282828282651</v>
      </c>
      <c r="AK549" s="669">
        <f t="shared" si="208"/>
        <v>3.9370078740157632</v>
      </c>
      <c r="AL549" s="669">
        <f t="shared" si="209"/>
        <v>3.1123139377537079</v>
      </c>
      <c r="AM549" s="669">
        <f t="shared" si="210"/>
        <v>10.298507462686546</v>
      </c>
      <c r="AN549" s="669">
        <f t="shared" si="211"/>
        <v>32.93650793650793</v>
      </c>
      <c r="AO549" s="669">
        <f t="shared" si="212"/>
        <v>29.896907216494874</v>
      </c>
      <c r="AP549" s="669">
        <f t="shared" si="213"/>
        <v>4.3010752688171783</v>
      </c>
      <c r="AQ549" s="669">
        <f t="shared" si="214"/>
        <v>4.4943820224719211</v>
      </c>
      <c r="AR549" s="669">
        <f t="shared" si="215"/>
        <v>4.705882352941182</v>
      </c>
      <c r="AS549" s="670">
        <f t="shared" si="196"/>
        <v>12.257048253636789</v>
      </c>
      <c r="AT549" s="671">
        <f t="shared" si="197"/>
        <v>15.411114418915695</v>
      </c>
    </row>
    <row r="550" spans="1:46" ht="11.25" customHeight="1" x14ac:dyDescent="0.2">
      <c r="A550" s="495" t="s">
        <v>1496</v>
      </c>
      <c r="B550" s="650" t="s">
        <v>1497</v>
      </c>
      <c r="C550" s="497">
        <v>1.7</v>
      </c>
      <c r="D550" s="559">
        <v>1.4600000000000002</v>
      </c>
      <c r="E550" s="498">
        <v>1.21</v>
      </c>
      <c r="F550" s="498">
        <v>0.9</v>
      </c>
      <c r="G550" s="498">
        <v>0.57999999999999996</v>
      </c>
      <c r="H550" s="502">
        <v>0.52</v>
      </c>
      <c r="I550" s="499"/>
      <c r="J550" s="498">
        <v>0.39</v>
      </c>
      <c r="K550" s="654">
        <v>0</v>
      </c>
      <c r="L550" s="499"/>
      <c r="M550" s="651">
        <v>0</v>
      </c>
      <c r="N550" s="651">
        <v>0</v>
      </c>
      <c r="O550" s="652">
        <v>0</v>
      </c>
      <c r="P550" s="652">
        <v>0</v>
      </c>
      <c r="Q550" s="652">
        <v>0</v>
      </c>
      <c r="R550" s="652">
        <v>0</v>
      </c>
      <c r="S550" s="652">
        <v>0</v>
      </c>
      <c r="T550" s="652">
        <v>0</v>
      </c>
      <c r="U550" s="652">
        <v>0</v>
      </c>
      <c r="V550" s="652">
        <v>0</v>
      </c>
      <c r="W550" s="652">
        <v>0</v>
      </c>
      <c r="X550" s="652">
        <v>0</v>
      </c>
      <c r="Y550" s="653">
        <f t="shared" si="195"/>
        <v>6.7600000000000007</v>
      </c>
      <c r="Z550" s="1019">
        <f t="shared" si="194"/>
        <v>16.438356164383539</v>
      </c>
      <c r="AA550" s="669">
        <f t="shared" si="198"/>
        <v>20.661157024793408</v>
      </c>
      <c r="AB550" s="669">
        <f t="shared" si="199"/>
        <v>34.444444444444436</v>
      </c>
      <c r="AC550" s="669">
        <f t="shared" si="200"/>
        <v>55.172413793103473</v>
      </c>
      <c r="AD550" s="669">
        <f t="shared" si="201"/>
        <v>11.538461538461519</v>
      </c>
      <c r="AE550" s="669">
        <f t="shared" si="202"/>
        <v>33.333333333333329</v>
      </c>
      <c r="AF550" s="669" t="str">
        <f t="shared" si="203"/>
        <v>n/a</v>
      </c>
      <c r="AG550" s="669" t="str">
        <f t="shared" si="204"/>
        <v>n/a</v>
      </c>
      <c r="AH550" s="669" t="str">
        <f t="shared" si="205"/>
        <v>n/a</v>
      </c>
      <c r="AI550" s="669" t="str">
        <f t="shared" si="206"/>
        <v>n/a</v>
      </c>
      <c r="AJ550" s="669" t="str">
        <f t="shared" si="207"/>
        <v>n/a</v>
      </c>
      <c r="AK550" s="669" t="str">
        <f t="shared" si="208"/>
        <v>n/a</v>
      </c>
      <c r="AL550" s="669" t="str">
        <f t="shared" si="209"/>
        <v>n/a</v>
      </c>
      <c r="AM550" s="669" t="str">
        <f t="shared" si="210"/>
        <v>n/a</v>
      </c>
      <c r="AN550" s="669" t="str">
        <f t="shared" si="211"/>
        <v>n/a</v>
      </c>
      <c r="AO550" s="669" t="str">
        <f t="shared" si="212"/>
        <v>n/a</v>
      </c>
      <c r="AP550" s="669" t="str">
        <f t="shared" si="213"/>
        <v>n/a</v>
      </c>
      <c r="AQ550" s="669" t="str">
        <f t="shared" si="214"/>
        <v>n/a</v>
      </c>
      <c r="AR550" s="669" t="str">
        <f t="shared" si="215"/>
        <v>n/a</v>
      </c>
      <c r="AS550" s="670">
        <f t="shared" si="196"/>
        <v>28.598027716419949</v>
      </c>
      <c r="AT550" s="671">
        <f t="shared" si="197"/>
        <v>15.903974534719767</v>
      </c>
    </row>
    <row r="551" spans="1:46" ht="11.25" customHeight="1" x14ac:dyDescent="0.2">
      <c r="A551" s="697" t="s">
        <v>303</v>
      </c>
      <c r="B551" s="846" t="s">
        <v>304</v>
      </c>
      <c r="C551" s="497">
        <v>1.25</v>
      </c>
      <c r="D551" s="559">
        <v>1.1400000000000001</v>
      </c>
      <c r="E551" s="498">
        <v>1.02</v>
      </c>
      <c r="F551" s="498">
        <v>0.9</v>
      </c>
      <c r="G551" s="498">
        <v>0.76</v>
      </c>
      <c r="H551" s="498">
        <v>0.63</v>
      </c>
      <c r="I551" s="499"/>
      <c r="J551" s="498">
        <v>0.52500000000000002</v>
      </c>
      <c r="K551" s="496">
        <v>0.44</v>
      </c>
      <c r="L551" s="499"/>
      <c r="M551" s="511">
        <v>0.39</v>
      </c>
      <c r="N551" s="511">
        <v>0.36875000000000002</v>
      </c>
      <c r="O551" s="656">
        <v>0.36499999999999999</v>
      </c>
      <c r="P551" s="656">
        <v>0.35</v>
      </c>
      <c r="Q551" s="656">
        <v>0.33500000000000002</v>
      </c>
      <c r="R551" s="656">
        <v>0.32250000000000001</v>
      </c>
      <c r="S551" s="656">
        <v>0.3125</v>
      </c>
      <c r="T551" s="656">
        <v>0.30249999999999999</v>
      </c>
      <c r="U551" s="656">
        <v>0.28499999999999998</v>
      </c>
      <c r="V551" s="656">
        <v>0.28000000000000003</v>
      </c>
      <c r="W551" s="656">
        <v>0.26</v>
      </c>
      <c r="X551" s="656">
        <v>0.24</v>
      </c>
      <c r="Y551" s="653">
        <f t="shared" si="195"/>
        <v>10.476250000000002</v>
      </c>
      <c r="Z551" s="1019">
        <f t="shared" ref="Z551:Z614" si="216">IF(ISERROR((C551/D551-1)*100),"n/a",(C551/D551-1)*100)</f>
        <v>9.6491228070175303</v>
      </c>
      <c r="AA551" s="669">
        <f t="shared" si="198"/>
        <v>11.764705882352944</v>
      </c>
      <c r="AB551" s="669">
        <f t="shared" si="199"/>
        <v>13.33333333333333</v>
      </c>
      <c r="AC551" s="669">
        <f t="shared" si="200"/>
        <v>18.421052631578938</v>
      </c>
      <c r="AD551" s="669">
        <f t="shared" si="201"/>
        <v>20.634920634920629</v>
      </c>
      <c r="AE551" s="669">
        <f t="shared" si="202"/>
        <v>19.999999999999996</v>
      </c>
      <c r="AF551" s="669">
        <f t="shared" si="203"/>
        <v>19.318181818181813</v>
      </c>
      <c r="AG551" s="669">
        <f t="shared" si="204"/>
        <v>12.820512820512819</v>
      </c>
      <c r="AH551" s="669">
        <f t="shared" si="205"/>
        <v>5.7627118644067776</v>
      </c>
      <c r="AI551" s="669">
        <f t="shared" si="206"/>
        <v>1.0273972602739878</v>
      </c>
      <c r="AJ551" s="669">
        <f t="shared" si="207"/>
        <v>4.2857142857142927</v>
      </c>
      <c r="AK551" s="669">
        <f t="shared" si="208"/>
        <v>4.4776119402984982</v>
      </c>
      <c r="AL551" s="669">
        <f t="shared" si="209"/>
        <v>3.8759689922480689</v>
      </c>
      <c r="AM551" s="669">
        <f t="shared" si="210"/>
        <v>3.2000000000000028</v>
      </c>
      <c r="AN551" s="669">
        <f t="shared" si="211"/>
        <v>3.3057851239669533</v>
      </c>
      <c r="AO551" s="669">
        <f t="shared" si="212"/>
        <v>6.1403508771929793</v>
      </c>
      <c r="AP551" s="669">
        <f t="shared" si="213"/>
        <v>1.7857142857142572</v>
      </c>
      <c r="AQ551" s="669">
        <f t="shared" si="214"/>
        <v>7.6923076923077094</v>
      </c>
      <c r="AR551" s="669">
        <f t="shared" si="215"/>
        <v>8.3333333333333481</v>
      </c>
      <c r="AS551" s="670">
        <f t="shared" si="196"/>
        <v>9.2541434517555192</v>
      </c>
      <c r="AT551" s="671">
        <f t="shared" si="197"/>
        <v>6.5116180670747701</v>
      </c>
    </row>
    <row r="552" spans="1:46" ht="11.25" customHeight="1" x14ac:dyDescent="0.2">
      <c r="A552" s="495" t="s">
        <v>705</v>
      </c>
      <c r="B552" s="650" t="s">
        <v>706</v>
      </c>
      <c r="C552" s="497">
        <v>4.4400000000000004</v>
      </c>
      <c r="D552" s="560">
        <v>3.93</v>
      </c>
      <c r="E552" s="561">
        <v>3.48</v>
      </c>
      <c r="F552" s="561">
        <v>3.08</v>
      </c>
      <c r="G552" s="561">
        <v>2.9</v>
      </c>
      <c r="H552" s="561">
        <v>2.64</v>
      </c>
      <c r="I552" s="562"/>
      <c r="J552" s="561">
        <v>2.4</v>
      </c>
      <c r="K552" s="1147">
        <v>2.2000000000000002</v>
      </c>
      <c r="L552" s="562"/>
      <c r="M552" s="1152">
        <v>2</v>
      </c>
      <c r="N552" s="1152">
        <v>1.89</v>
      </c>
      <c r="O552" s="563">
        <v>1.78</v>
      </c>
      <c r="P552" s="563">
        <v>1.64</v>
      </c>
      <c r="Q552" s="563">
        <v>1.5</v>
      </c>
      <c r="R552" s="563">
        <v>1.42</v>
      </c>
      <c r="S552" s="563">
        <v>1.3</v>
      </c>
      <c r="T552" s="563">
        <v>1.2</v>
      </c>
      <c r="U552" s="563">
        <v>1.1599999999999999</v>
      </c>
      <c r="V552" s="563">
        <v>1.1200000000000001</v>
      </c>
      <c r="W552" s="563">
        <v>1.08</v>
      </c>
      <c r="X552" s="563">
        <v>1.04</v>
      </c>
      <c r="Y552" s="653">
        <f t="shared" si="195"/>
        <v>42.199999999999996</v>
      </c>
      <c r="Z552" s="1019">
        <f t="shared" si="216"/>
        <v>12.977099236641232</v>
      </c>
      <c r="AA552" s="669">
        <f t="shared" si="198"/>
        <v>12.93103448275863</v>
      </c>
      <c r="AB552" s="669">
        <f t="shared" si="199"/>
        <v>12.987012987012992</v>
      </c>
      <c r="AC552" s="669">
        <f t="shared" si="200"/>
        <v>6.2068965517241503</v>
      </c>
      <c r="AD552" s="669">
        <f t="shared" si="201"/>
        <v>9.8484848484848406</v>
      </c>
      <c r="AE552" s="669">
        <f t="shared" si="202"/>
        <v>10.000000000000009</v>
      </c>
      <c r="AF552" s="669">
        <f t="shared" si="203"/>
        <v>9.0909090909090828</v>
      </c>
      <c r="AG552" s="669">
        <f t="shared" si="204"/>
        <v>10.000000000000009</v>
      </c>
      <c r="AH552" s="669">
        <f t="shared" si="205"/>
        <v>5.8201058201058364</v>
      </c>
      <c r="AI552" s="669">
        <f t="shared" si="206"/>
        <v>6.1797752808988804</v>
      </c>
      <c r="AJ552" s="669">
        <f t="shared" si="207"/>
        <v>8.5365853658536661</v>
      </c>
      <c r="AK552" s="669">
        <f t="shared" si="208"/>
        <v>9.3333333333333268</v>
      </c>
      <c r="AL552" s="669">
        <f t="shared" si="209"/>
        <v>5.6338028169014231</v>
      </c>
      <c r="AM552" s="669">
        <f t="shared" si="210"/>
        <v>9.2307692307692193</v>
      </c>
      <c r="AN552" s="669">
        <f t="shared" si="211"/>
        <v>8.3333333333333481</v>
      </c>
      <c r="AO552" s="669">
        <f t="shared" si="212"/>
        <v>3.4482758620689724</v>
      </c>
      <c r="AP552" s="669">
        <f t="shared" si="213"/>
        <v>3.5714285714285587</v>
      </c>
      <c r="AQ552" s="669">
        <f t="shared" si="214"/>
        <v>3.7037037037036979</v>
      </c>
      <c r="AR552" s="669">
        <f t="shared" si="215"/>
        <v>3.8461538461538547</v>
      </c>
      <c r="AS552" s="670">
        <f t="shared" si="196"/>
        <v>7.9830897032674608</v>
      </c>
      <c r="AT552" s="671">
        <f t="shared" si="197"/>
        <v>3.1900223853507614</v>
      </c>
    </row>
    <row r="553" spans="1:46" ht="11.25" customHeight="1" x14ac:dyDescent="0.2">
      <c r="A553" s="506" t="s">
        <v>3889</v>
      </c>
      <c r="B553" s="507" t="s">
        <v>3890</v>
      </c>
      <c r="C553" s="497">
        <v>1.7124999999999999</v>
      </c>
      <c r="D553" s="655">
        <v>1.49</v>
      </c>
      <c r="E553" s="498">
        <v>1.2974999999999999</v>
      </c>
      <c r="F553" s="498">
        <v>0.90500000000000003</v>
      </c>
      <c r="G553" s="498">
        <v>0.1875</v>
      </c>
      <c r="H553" s="542">
        <v>0</v>
      </c>
      <c r="I553" s="499"/>
      <c r="J553" s="502">
        <v>0</v>
      </c>
      <c r="K553" s="654">
        <v>0</v>
      </c>
      <c r="L553" s="499"/>
      <c r="M553" s="651">
        <v>0</v>
      </c>
      <c r="N553" s="651">
        <v>0</v>
      </c>
      <c r="O553" s="652">
        <v>0</v>
      </c>
      <c r="P553" s="652">
        <v>0</v>
      </c>
      <c r="Q553" s="652">
        <v>0</v>
      </c>
      <c r="R553" s="652">
        <v>0</v>
      </c>
      <c r="S553" s="652">
        <v>0</v>
      </c>
      <c r="T553" s="652">
        <v>0</v>
      </c>
      <c r="U553" s="652">
        <v>0</v>
      </c>
      <c r="V553" s="652">
        <v>0</v>
      </c>
      <c r="W553" s="652">
        <v>0</v>
      </c>
      <c r="X553" s="652">
        <v>0</v>
      </c>
      <c r="Y553" s="653">
        <f t="shared" si="195"/>
        <v>5.5925000000000002</v>
      </c>
      <c r="Z553" s="1019">
        <f t="shared" si="216"/>
        <v>14.932885906040273</v>
      </c>
      <c r="AA553" s="669">
        <f t="shared" si="198"/>
        <v>14.836223506743739</v>
      </c>
      <c r="AB553" s="669">
        <f t="shared" si="199"/>
        <v>43.370165745856326</v>
      </c>
      <c r="AC553" s="669">
        <f t="shared" si="200"/>
        <v>382.66666666666669</v>
      </c>
      <c r="AD553" s="669" t="str">
        <f t="shared" si="201"/>
        <v>n/a</v>
      </c>
      <c r="AE553" s="669" t="str">
        <f t="shared" si="202"/>
        <v>n/a</v>
      </c>
      <c r="AF553" s="669" t="str">
        <f t="shared" si="203"/>
        <v>n/a</v>
      </c>
      <c r="AG553" s="669" t="str">
        <f t="shared" si="204"/>
        <v>n/a</v>
      </c>
      <c r="AH553" s="669" t="str">
        <f t="shared" si="205"/>
        <v>n/a</v>
      </c>
      <c r="AI553" s="669" t="str">
        <f t="shared" si="206"/>
        <v>n/a</v>
      </c>
      <c r="AJ553" s="669" t="str">
        <f t="shared" si="207"/>
        <v>n/a</v>
      </c>
      <c r="AK553" s="669" t="str">
        <f t="shared" si="208"/>
        <v>n/a</v>
      </c>
      <c r="AL553" s="669" t="str">
        <f t="shared" si="209"/>
        <v>n/a</v>
      </c>
      <c r="AM553" s="669" t="str">
        <f t="shared" si="210"/>
        <v>n/a</v>
      </c>
      <c r="AN553" s="669" t="str">
        <f t="shared" si="211"/>
        <v>n/a</v>
      </c>
      <c r="AO553" s="669" t="str">
        <f t="shared" si="212"/>
        <v>n/a</v>
      </c>
      <c r="AP553" s="669" t="str">
        <f t="shared" si="213"/>
        <v>n/a</v>
      </c>
      <c r="AQ553" s="669" t="str">
        <f t="shared" si="214"/>
        <v>n/a</v>
      </c>
      <c r="AR553" s="669" t="str">
        <f t="shared" si="215"/>
        <v>n/a</v>
      </c>
      <c r="AS553" s="670">
        <f t="shared" si="196"/>
        <v>113.95148545632676</v>
      </c>
      <c r="AT553" s="671">
        <f t="shared" si="197"/>
        <v>179.64603114013948</v>
      </c>
    </row>
    <row r="554" spans="1:46" ht="11.25" customHeight="1" x14ac:dyDescent="0.2">
      <c r="A554" s="495" t="s">
        <v>703</v>
      </c>
      <c r="B554" s="650" t="s">
        <v>704</v>
      </c>
      <c r="C554" s="523">
        <v>7</v>
      </c>
      <c r="D554" s="655">
        <v>6.85</v>
      </c>
      <c r="E554" s="498">
        <v>6.4</v>
      </c>
      <c r="F554" s="498">
        <v>5.6</v>
      </c>
      <c r="G554" s="498">
        <v>4.4000000000000004</v>
      </c>
      <c r="H554" s="498">
        <v>3.45</v>
      </c>
      <c r="I554" s="499"/>
      <c r="J554" s="498">
        <v>3</v>
      </c>
      <c r="K554" s="496">
        <v>2.08</v>
      </c>
      <c r="L554" s="499"/>
      <c r="M554" s="511">
        <v>1.5</v>
      </c>
      <c r="N554" s="511">
        <v>0.9</v>
      </c>
      <c r="O554" s="656">
        <v>0.8</v>
      </c>
      <c r="P554" s="656">
        <v>0.5</v>
      </c>
      <c r="Q554" s="656">
        <v>0.375</v>
      </c>
      <c r="R554" s="652">
        <v>0</v>
      </c>
      <c r="S554" s="652">
        <v>0</v>
      </c>
      <c r="T554" s="652">
        <v>0</v>
      </c>
      <c r="U554" s="652">
        <v>0</v>
      </c>
      <c r="V554" s="652">
        <v>0</v>
      </c>
      <c r="W554" s="652">
        <v>0.1875</v>
      </c>
      <c r="X554" s="652">
        <v>0.25</v>
      </c>
      <c r="Y554" s="653">
        <f t="shared" si="195"/>
        <v>43.292499999999997</v>
      </c>
      <c r="Z554" s="1019">
        <f t="shared" si="216"/>
        <v>2.1897810218978186</v>
      </c>
      <c r="AA554" s="669">
        <f t="shared" si="198"/>
        <v>7.0312499999999778</v>
      </c>
      <c r="AB554" s="669">
        <f t="shared" si="199"/>
        <v>14.285714285714302</v>
      </c>
      <c r="AC554" s="669">
        <f t="shared" si="200"/>
        <v>27.272727272727249</v>
      </c>
      <c r="AD554" s="669">
        <f t="shared" si="201"/>
        <v>27.536231884057983</v>
      </c>
      <c r="AE554" s="669">
        <f t="shared" si="202"/>
        <v>15.000000000000014</v>
      </c>
      <c r="AF554" s="669">
        <f t="shared" si="203"/>
        <v>44.230769230769226</v>
      </c>
      <c r="AG554" s="669">
        <f t="shared" si="204"/>
        <v>38.666666666666671</v>
      </c>
      <c r="AH554" s="669">
        <f t="shared" si="205"/>
        <v>66.666666666666657</v>
      </c>
      <c r="AI554" s="669">
        <f t="shared" si="206"/>
        <v>12.5</v>
      </c>
      <c r="AJ554" s="669">
        <f t="shared" si="207"/>
        <v>60.000000000000007</v>
      </c>
      <c r="AK554" s="669">
        <f t="shared" si="208"/>
        <v>33.333333333333329</v>
      </c>
      <c r="AL554" s="669" t="str">
        <f t="shared" si="209"/>
        <v>n/a</v>
      </c>
      <c r="AM554" s="669" t="str">
        <f t="shared" si="210"/>
        <v>n/a</v>
      </c>
      <c r="AN554" s="669" t="str">
        <f t="shared" si="211"/>
        <v>n/a</v>
      </c>
      <c r="AO554" s="669" t="str">
        <f t="shared" si="212"/>
        <v>n/a</v>
      </c>
      <c r="AP554" s="669" t="str">
        <f t="shared" si="213"/>
        <v>n/a</v>
      </c>
      <c r="AQ554" s="669">
        <f t="shared" si="214"/>
        <v>-100</v>
      </c>
      <c r="AR554" s="669">
        <f t="shared" si="215"/>
        <v>-25</v>
      </c>
      <c r="AS554" s="670">
        <f t="shared" si="196"/>
        <v>15.979510025845233</v>
      </c>
      <c r="AT554" s="671">
        <f t="shared" si="197"/>
        <v>40.94913562860787</v>
      </c>
    </row>
    <row r="555" spans="1:46" ht="11.25" customHeight="1" x14ac:dyDescent="0.2">
      <c r="A555" s="565" t="s">
        <v>4409</v>
      </c>
      <c r="B555" s="650" t="s">
        <v>3888</v>
      </c>
      <c r="C555" s="497">
        <v>1.49</v>
      </c>
      <c r="D555" s="650">
        <v>1.42</v>
      </c>
      <c r="E555" s="913">
        <v>1.34</v>
      </c>
      <c r="F555" s="913">
        <v>1.29</v>
      </c>
      <c r="G555" s="913">
        <v>0.54</v>
      </c>
      <c r="H555" s="502">
        <v>0</v>
      </c>
      <c r="I555" s="913"/>
      <c r="J555" s="502">
        <v>0</v>
      </c>
      <c r="K555" s="654">
        <v>0</v>
      </c>
      <c r="L555" s="499"/>
      <c r="M555" s="651">
        <v>0</v>
      </c>
      <c r="N555" s="651">
        <v>0</v>
      </c>
      <c r="O555" s="652">
        <v>0</v>
      </c>
      <c r="P555" s="652">
        <v>0</v>
      </c>
      <c r="Q555" s="652">
        <v>0</v>
      </c>
      <c r="R555" s="652">
        <v>0</v>
      </c>
      <c r="S555" s="652">
        <v>0</v>
      </c>
      <c r="T555" s="652">
        <v>0</v>
      </c>
      <c r="U555" s="652">
        <v>0</v>
      </c>
      <c r="V555" s="652">
        <v>0</v>
      </c>
      <c r="W555" s="652">
        <v>0</v>
      </c>
      <c r="X555" s="652">
        <v>0</v>
      </c>
      <c r="Y555" s="653">
        <f t="shared" si="195"/>
        <v>6.08</v>
      </c>
      <c r="Z555" s="1019">
        <f t="shared" si="216"/>
        <v>4.929577464788748</v>
      </c>
      <c r="AA555" s="669">
        <f t="shared" si="198"/>
        <v>5.9701492537313383</v>
      </c>
      <c r="AB555" s="669">
        <f t="shared" si="199"/>
        <v>3.8759689922480689</v>
      </c>
      <c r="AC555" s="669">
        <f t="shared" si="200"/>
        <v>138.88888888888889</v>
      </c>
      <c r="AD555" s="669" t="str">
        <f t="shared" si="201"/>
        <v>n/a</v>
      </c>
      <c r="AE555" s="669" t="str">
        <f t="shared" si="202"/>
        <v>n/a</v>
      </c>
      <c r="AF555" s="669" t="str">
        <f t="shared" si="203"/>
        <v>n/a</v>
      </c>
      <c r="AG555" s="669" t="str">
        <f t="shared" si="204"/>
        <v>n/a</v>
      </c>
      <c r="AH555" s="669" t="str">
        <f t="shared" si="205"/>
        <v>n/a</v>
      </c>
      <c r="AI555" s="669" t="str">
        <f t="shared" si="206"/>
        <v>n/a</v>
      </c>
      <c r="AJ555" s="669" t="str">
        <f t="shared" si="207"/>
        <v>n/a</v>
      </c>
      <c r="AK555" s="669" t="str">
        <f t="shared" si="208"/>
        <v>n/a</v>
      </c>
      <c r="AL555" s="669" t="str">
        <f t="shared" si="209"/>
        <v>n/a</v>
      </c>
      <c r="AM555" s="669" t="str">
        <f t="shared" si="210"/>
        <v>n/a</v>
      </c>
      <c r="AN555" s="669" t="str">
        <f t="shared" si="211"/>
        <v>n/a</v>
      </c>
      <c r="AO555" s="669" t="str">
        <f t="shared" si="212"/>
        <v>n/a</v>
      </c>
      <c r="AP555" s="669" t="str">
        <f t="shared" si="213"/>
        <v>n/a</v>
      </c>
      <c r="AQ555" s="669" t="str">
        <f t="shared" si="214"/>
        <v>n/a</v>
      </c>
      <c r="AR555" s="669" t="str">
        <f t="shared" si="215"/>
        <v>n/a</v>
      </c>
      <c r="AS555" s="670">
        <f t="shared" si="196"/>
        <v>38.416146149914262</v>
      </c>
      <c r="AT555" s="671">
        <f t="shared" si="197"/>
        <v>66.987284535862671</v>
      </c>
    </row>
    <row r="556" spans="1:46" ht="11.25" customHeight="1" x14ac:dyDescent="0.2">
      <c r="A556" s="495" t="s">
        <v>1514</v>
      </c>
      <c r="B556" s="650" t="s">
        <v>1515</v>
      </c>
      <c r="C556" s="497">
        <v>0.4</v>
      </c>
      <c r="D556" s="655">
        <v>0.33999999999999997</v>
      </c>
      <c r="E556" s="498">
        <v>0.31</v>
      </c>
      <c r="F556" s="502">
        <v>0.28000000000000003</v>
      </c>
      <c r="G556" s="498">
        <v>0.26</v>
      </c>
      <c r="H556" s="498">
        <v>0.24</v>
      </c>
      <c r="I556" s="499"/>
      <c r="J556" s="502">
        <v>8.5599999999999996E-2</v>
      </c>
      <c r="K556" s="496">
        <v>0.16399999999999998</v>
      </c>
      <c r="L556" s="499"/>
      <c r="M556" s="511">
        <v>0.1353</v>
      </c>
      <c r="N556" s="511">
        <v>0.114</v>
      </c>
      <c r="O556" s="656">
        <v>2.8500000000000001E-2</v>
      </c>
      <c r="P556" s="652">
        <v>0</v>
      </c>
      <c r="Q556" s="652">
        <v>0</v>
      </c>
      <c r="R556" s="652">
        <v>0</v>
      </c>
      <c r="S556" s="652">
        <v>0</v>
      </c>
      <c r="T556" s="652">
        <v>0</v>
      </c>
      <c r="U556" s="652">
        <v>0</v>
      </c>
      <c r="V556" s="652">
        <v>0</v>
      </c>
      <c r="W556" s="652">
        <v>0</v>
      </c>
      <c r="X556" s="652">
        <v>0</v>
      </c>
      <c r="Y556" s="653">
        <f t="shared" si="195"/>
        <v>2.3574000000000002</v>
      </c>
      <c r="Z556" s="1019">
        <f t="shared" si="216"/>
        <v>17.647058823529438</v>
      </c>
      <c r="AA556" s="669">
        <f t="shared" si="198"/>
        <v>9.6774193548387011</v>
      </c>
      <c r="AB556" s="669">
        <f t="shared" si="199"/>
        <v>10.714285714285698</v>
      </c>
      <c r="AC556" s="669">
        <f t="shared" si="200"/>
        <v>7.6923076923077094</v>
      </c>
      <c r="AD556" s="669">
        <f t="shared" si="201"/>
        <v>8.3333333333333481</v>
      </c>
      <c r="AE556" s="669">
        <f t="shared" si="202"/>
        <v>180.37383177570092</v>
      </c>
      <c r="AF556" s="669">
        <f t="shared" si="203"/>
        <v>-47.804878048780488</v>
      </c>
      <c r="AG556" s="669">
        <f t="shared" si="204"/>
        <v>21.212121212121193</v>
      </c>
      <c r="AH556" s="669">
        <f t="shared" si="205"/>
        <v>18.684210526315791</v>
      </c>
      <c r="AI556" s="669">
        <f t="shared" si="206"/>
        <v>300</v>
      </c>
      <c r="AJ556" s="669" t="str">
        <f t="shared" si="207"/>
        <v>n/a</v>
      </c>
      <c r="AK556" s="669" t="str">
        <f t="shared" si="208"/>
        <v>n/a</v>
      </c>
      <c r="AL556" s="669" t="str">
        <f t="shared" si="209"/>
        <v>n/a</v>
      </c>
      <c r="AM556" s="669" t="str">
        <f t="shared" si="210"/>
        <v>n/a</v>
      </c>
      <c r="AN556" s="669" t="str">
        <f t="shared" si="211"/>
        <v>n/a</v>
      </c>
      <c r="AO556" s="669" t="str">
        <f t="shared" si="212"/>
        <v>n/a</v>
      </c>
      <c r="AP556" s="669" t="str">
        <f t="shared" si="213"/>
        <v>n/a</v>
      </c>
      <c r="AQ556" s="669" t="str">
        <f t="shared" si="214"/>
        <v>n/a</v>
      </c>
      <c r="AR556" s="669" t="str">
        <f t="shared" si="215"/>
        <v>n/a</v>
      </c>
      <c r="AS556" s="670">
        <f t="shared" si="196"/>
        <v>52.652969038365221</v>
      </c>
      <c r="AT556" s="671">
        <f t="shared" si="197"/>
        <v>104.63917418623869</v>
      </c>
    </row>
    <row r="557" spans="1:46" ht="11.25" customHeight="1" x14ac:dyDescent="0.2">
      <c r="A557" s="914" t="s">
        <v>299</v>
      </c>
      <c r="B557" s="914" t="s">
        <v>300</v>
      </c>
      <c r="C557" s="497">
        <v>1.68</v>
      </c>
      <c r="D557" s="491">
        <v>1.6400000000000001</v>
      </c>
      <c r="E557" s="498">
        <v>1.6</v>
      </c>
      <c r="F557" s="498">
        <v>1.56</v>
      </c>
      <c r="G557" s="498">
        <v>1.52</v>
      </c>
      <c r="H557" s="498">
        <v>1.48</v>
      </c>
      <c r="I557" s="499"/>
      <c r="J557" s="498">
        <v>1.44</v>
      </c>
      <c r="K557" s="496">
        <v>1.4</v>
      </c>
      <c r="L557" s="499"/>
      <c r="M557" s="511">
        <v>1.36</v>
      </c>
      <c r="N557" s="511">
        <v>1.32</v>
      </c>
      <c r="O557" s="656">
        <v>1.27</v>
      </c>
      <c r="P557" s="656">
        <v>1.22</v>
      </c>
      <c r="Q557" s="656">
        <v>1.18</v>
      </c>
      <c r="R557" s="656">
        <v>1.1399999999999999</v>
      </c>
      <c r="S557" s="656">
        <v>1.1000000000000001</v>
      </c>
      <c r="T557" s="656">
        <v>1.06</v>
      </c>
      <c r="U557" s="656">
        <v>1.0249999999999999</v>
      </c>
      <c r="V557" s="656">
        <v>0.98499999999999999</v>
      </c>
      <c r="W557" s="656">
        <v>0.94499999999999995</v>
      </c>
      <c r="X557" s="656">
        <v>0.91500000000000004</v>
      </c>
      <c r="Y557" s="653">
        <f t="shared" si="195"/>
        <v>25.839999999999996</v>
      </c>
      <c r="Z557" s="1019">
        <f t="shared" si="216"/>
        <v>2.4390243902438824</v>
      </c>
      <c r="AA557" s="669">
        <f t="shared" si="198"/>
        <v>2.4999999999999911</v>
      </c>
      <c r="AB557" s="669">
        <f t="shared" si="199"/>
        <v>2.5641025641025772</v>
      </c>
      <c r="AC557" s="669">
        <f t="shared" si="200"/>
        <v>2.6315789473684292</v>
      </c>
      <c r="AD557" s="669">
        <f t="shared" si="201"/>
        <v>2.7027027027026973</v>
      </c>
      <c r="AE557" s="669">
        <f t="shared" si="202"/>
        <v>2.7777777777777901</v>
      </c>
      <c r="AF557" s="669">
        <f t="shared" si="203"/>
        <v>2.8571428571428692</v>
      </c>
      <c r="AG557" s="669">
        <f t="shared" si="204"/>
        <v>2.9411764705882248</v>
      </c>
      <c r="AH557" s="669">
        <f t="shared" si="205"/>
        <v>3.0303030303030276</v>
      </c>
      <c r="AI557" s="669">
        <f t="shared" si="206"/>
        <v>3.937007874015741</v>
      </c>
      <c r="AJ557" s="669">
        <f t="shared" si="207"/>
        <v>4.0983606557376984</v>
      </c>
      <c r="AK557" s="669">
        <f t="shared" si="208"/>
        <v>3.3898305084745894</v>
      </c>
      <c r="AL557" s="669">
        <f t="shared" si="209"/>
        <v>3.5087719298245723</v>
      </c>
      <c r="AM557" s="669">
        <f t="shared" si="210"/>
        <v>3.6363636363636154</v>
      </c>
      <c r="AN557" s="669">
        <f t="shared" si="211"/>
        <v>3.7735849056603765</v>
      </c>
      <c r="AO557" s="669">
        <f t="shared" si="212"/>
        <v>3.4146341463414887</v>
      </c>
      <c r="AP557" s="669">
        <f t="shared" si="213"/>
        <v>4.0609137055837463</v>
      </c>
      <c r="AQ557" s="669">
        <f t="shared" si="214"/>
        <v>4.2328042328042326</v>
      </c>
      <c r="AR557" s="669">
        <f t="shared" si="215"/>
        <v>3.2786885245901454</v>
      </c>
      <c r="AS557" s="670">
        <f t="shared" si="196"/>
        <v>3.2513036241908262</v>
      </c>
      <c r="AT557" s="671">
        <f t="shared" si="197"/>
        <v>0.58909508824568491</v>
      </c>
    </row>
    <row r="558" spans="1:46" ht="11.25" customHeight="1" x14ac:dyDescent="0.2">
      <c r="A558" s="506" t="s">
        <v>699</v>
      </c>
      <c r="B558" s="507" t="s">
        <v>700</v>
      </c>
      <c r="C558" s="497">
        <v>1.96</v>
      </c>
      <c r="D558" s="521">
        <v>1.8599999999999999</v>
      </c>
      <c r="E558" s="513">
        <v>1.7</v>
      </c>
      <c r="F558" s="513">
        <v>1.48</v>
      </c>
      <c r="G558" s="513">
        <v>1.32</v>
      </c>
      <c r="H558" s="513">
        <v>1.24</v>
      </c>
      <c r="I558" s="514"/>
      <c r="J558" s="512">
        <v>1.2</v>
      </c>
      <c r="K558" s="509">
        <v>1.1599999999999999</v>
      </c>
      <c r="L558" s="514"/>
      <c r="M558" s="529">
        <v>1.08</v>
      </c>
      <c r="N558" s="529">
        <v>1</v>
      </c>
      <c r="O558" s="516">
        <v>0.9</v>
      </c>
      <c r="P558" s="516">
        <v>0.78</v>
      </c>
      <c r="Q558" s="516">
        <v>0.66</v>
      </c>
      <c r="R558" s="516">
        <v>0.55000000000000004</v>
      </c>
      <c r="S558" s="516">
        <v>0.375</v>
      </c>
      <c r="T558" s="517">
        <v>0</v>
      </c>
      <c r="U558" s="517">
        <v>0</v>
      </c>
      <c r="V558" s="517">
        <v>0</v>
      </c>
      <c r="W558" s="517">
        <v>0</v>
      </c>
      <c r="X558" s="517">
        <v>0</v>
      </c>
      <c r="Y558" s="653">
        <f t="shared" si="195"/>
        <v>17.265000000000001</v>
      </c>
      <c r="Z558" s="1019">
        <f t="shared" si="216"/>
        <v>5.3763440860215006</v>
      </c>
      <c r="AA558" s="669">
        <f t="shared" si="198"/>
        <v>9.4117647058823408</v>
      </c>
      <c r="AB558" s="669">
        <f t="shared" si="199"/>
        <v>14.864864864864868</v>
      </c>
      <c r="AC558" s="669">
        <f t="shared" si="200"/>
        <v>12.12121212121211</v>
      </c>
      <c r="AD558" s="669">
        <f t="shared" si="201"/>
        <v>6.4516129032258229</v>
      </c>
      <c r="AE558" s="669">
        <f t="shared" si="202"/>
        <v>3.3333333333333437</v>
      </c>
      <c r="AF558" s="669">
        <f t="shared" si="203"/>
        <v>3.4482758620689724</v>
      </c>
      <c r="AG558" s="669">
        <f t="shared" si="204"/>
        <v>7.4074074074073959</v>
      </c>
      <c r="AH558" s="669">
        <f t="shared" si="205"/>
        <v>8.0000000000000071</v>
      </c>
      <c r="AI558" s="669">
        <f t="shared" si="206"/>
        <v>11.111111111111116</v>
      </c>
      <c r="AJ558" s="669">
        <f t="shared" si="207"/>
        <v>15.384615384615374</v>
      </c>
      <c r="AK558" s="669">
        <f t="shared" si="208"/>
        <v>18.181818181818187</v>
      </c>
      <c r="AL558" s="669">
        <f t="shared" si="209"/>
        <v>19.999999999999996</v>
      </c>
      <c r="AM558" s="669">
        <f t="shared" si="210"/>
        <v>46.666666666666679</v>
      </c>
      <c r="AN558" s="669" t="str">
        <f t="shared" si="211"/>
        <v>n/a</v>
      </c>
      <c r="AO558" s="669" t="str">
        <f t="shared" si="212"/>
        <v>n/a</v>
      </c>
      <c r="AP558" s="669" t="str">
        <f t="shared" si="213"/>
        <v>n/a</v>
      </c>
      <c r="AQ558" s="669" t="str">
        <f t="shared" si="214"/>
        <v>n/a</v>
      </c>
      <c r="AR558" s="669" t="str">
        <f t="shared" si="215"/>
        <v>n/a</v>
      </c>
      <c r="AS558" s="670">
        <f t="shared" si="196"/>
        <v>12.982787616301978</v>
      </c>
      <c r="AT558" s="671">
        <f t="shared" si="197"/>
        <v>11.016175949670016</v>
      </c>
    </row>
    <row r="559" spans="1:46" ht="11.25" customHeight="1" x14ac:dyDescent="0.2">
      <c r="A559" s="650" t="s">
        <v>696</v>
      </c>
      <c r="B559" s="650" t="s">
        <v>697</v>
      </c>
      <c r="C559" s="497">
        <v>3.95</v>
      </c>
      <c r="D559" s="497">
        <v>3.7499999999999996</v>
      </c>
      <c r="E559" s="498">
        <v>3.55</v>
      </c>
      <c r="F559" s="498">
        <v>3.32</v>
      </c>
      <c r="G559" s="498">
        <v>3.0449999999999999</v>
      </c>
      <c r="H559" s="498">
        <v>2.835</v>
      </c>
      <c r="I559" s="499"/>
      <c r="J559" s="498">
        <v>2.62</v>
      </c>
      <c r="K559" s="496">
        <v>2.4500000000000002</v>
      </c>
      <c r="L559" s="499"/>
      <c r="M559" s="511">
        <v>2.3050000000000002</v>
      </c>
      <c r="N559" s="511">
        <v>2.2000000000000002</v>
      </c>
      <c r="O559" s="656">
        <v>2.15</v>
      </c>
      <c r="P559" s="656">
        <v>1.98</v>
      </c>
      <c r="Q559" s="656">
        <v>1.89</v>
      </c>
      <c r="R559" s="656">
        <v>1.7749999999999999</v>
      </c>
      <c r="S559" s="656">
        <v>1.675</v>
      </c>
      <c r="T559" s="656">
        <v>1.55</v>
      </c>
      <c r="U559" s="656">
        <v>1.5</v>
      </c>
      <c r="V559" s="652">
        <v>0</v>
      </c>
      <c r="W559" s="652">
        <v>2.02</v>
      </c>
      <c r="X559" s="652">
        <v>2.96</v>
      </c>
      <c r="Y559" s="653">
        <f t="shared" si="195"/>
        <v>47.524999999999999</v>
      </c>
      <c r="Z559" s="1019">
        <f t="shared" si="216"/>
        <v>5.3333333333333455</v>
      </c>
      <c r="AA559" s="669">
        <f t="shared" si="198"/>
        <v>5.6338028169014009</v>
      </c>
      <c r="AB559" s="669">
        <f t="shared" si="199"/>
        <v>6.9277108433734913</v>
      </c>
      <c r="AC559" s="669">
        <f t="shared" si="200"/>
        <v>9.0311986863711002</v>
      </c>
      <c r="AD559" s="669">
        <f t="shared" si="201"/>
        <v>7.4074074074073959</v>
      </c>
      <c r="AE559" s="669">
        <f t="shared" si="202"/>
        <v>8.2061068702290019</v>
      </c>
      <c r="AF559" s="669">
        <f t="shared" si="203"/>
        <v>6.938775510204076</v>
      </c>
      <c r="AG559" s="669">
        <f t="shared" si="204"/>
        <v>6.2906724511930578</v>
      </c>
      <c r="AH559" s="669">
        <f t="shared" si="205"/>
        <v>4.7727272727272618</v>
      </c>
      <c r="AI559" s="669">
        <f t="shared" si="206"/>
        <v>2.3255813953488413</v>
      </c>
      <c r="AJ559" s="669">
        <f t="shared" si="207"/>
        <v>8.5858585858585847</v>
      </c>
      <c r="AK559" s="669">
        <f t="shared" si="208"/>
        <v>4.7619047619047672</v>
      </c>
      <c r="AL559" s="669">
        <f t="shared" si="209"/>
        <v>6.4788732394366111</v>
      </c>
      <c r="AM559" s="669">
        <f t="shared" si="210"/>
        <v>5.9701492537313383</v>
      </c>
      <c r="AN559" s="669">
        <f t="shared" si="211"/>
        <v>8.0645161290322509</v>
      </c>
      <c r="AO559" s="669">
        <f t="shared" si="212"/>
        <v>3.3333333333333437</v>
      </c>
      <c r="AP559" s="669" t="str">
        <f t="shared" si="213"/>
        <v>n/a</v>
      </c>
      <c r="AQ559" s="669">
        <f t="shared" si="214"/>
        <v>-100</v>
      </c>
      <c r="AR559" s="669">
        <f t="shared" si="215"/>
        <v>-31.756756756756754</v>
      </c>
      <c r="AS559" s="670">
        <f t="shared" si="196"/>
        <v>-1.7608224925761602</v>
      </c>
      <c r="AT559" s="671">
        <f t="shared" si="197"/>
        <v>26.156427161279908</v>
      </c>
    </row>
    <row r="560" spans="1:46" ht="11.25" customHeight="1" x14ac:dyDescent="0.2">
      <c r="A560" s="495" t="s">
        <v>4103</v>
      </c>
      <c r="B560" s="650" t="s">
        <v>3887</v>
      </c>
      <c r="C560" s="497">
        <v>0.57999999999999996</v>
      </c>
      <c r="D560" s="497">
        <v>0.42</v>
      </c>
      <c r="E560" s="498">
        <v>0.26</v>
      </c>
      <c r="F560" s="498">
        <v>0.14000000000000001</v>
      </c>
      <c r="G560" s="498">
        <v>0.03</v>
      </c>
      <c r="H560" s="542">
        <v>0</v>
      </c>
      <c r="I560" s="499"/>
      <c r="J560" s="502">
        <v>0</v>
      </c>
      <c r="K560" s="654">
        <v>0</v>
      </c>
      <c r="L560" s="499"/>
      <c r="M560" s="651">
        <v>0</v>
      </c>
      <c r="N560" s="651">
        <v>0</v>
      </c>
      <c r="O560" s="652">
        <v>0</v>
      </c>
      <c r="P560" s="652">
        <v>0</v>
      </c>
      <c r="Q560" s="652">
        <v>0</v>
      </c>
      <c r="R560" s="652">
        <v>0</v>
      </c>
      <c r="S560" s="652">
        <v>0</v>
      </c>
      <c r="T560" s="652">
        <v>0</v>
      </c>
      <c r="U560" s="652">
        <v>0</v>
      </c>
      <c r="V560" s="652">
        <v>0</v>
      </c>
      <c r="W560" s="652">
        <v>0</v>
      </c>
      <c r="X560" s="652">
        <v>0</v>
      </c>
      <c r="Y560" s="653">
        <f t="shared" si="195"/>
        <v>1.43</v>
      </c>
      <c r="Z560" s="1019">
        <f t="shared" si="216"/>
        <v>38.095238095238095</v>
      </c>
      <c r="AA560" s="669">
        <f t="shared" si="198"/>
        <v>61.538461538461519</v>
      </c>
      <c r="AB560" s="669">
        <f t="shared" si="199"/>
        <v>85.714285714285694</v>
      </c>
      <c r="AC560" s="669">
        <f t="shared" si="200"/>
        <v>366.66666666666669</v>
      </c>
      <c r="AD560" s="669" t="str">
        <f t="shared" si="201"/>
        <v>n/a</v>
      </c>
      <c r="AE560" s="669" t="str">
        <f t="shared" si="202"/>
        <v>n/a</v>
      </c>
      <c r="AF560" s="669" t="str">
        <f t="shared" si="203"/>
        <v>n/a</v>
      </c>
      <c r="AG560" s="669" t="str">
        <f t="shared" si="204"/>
        <v>n/a</v>
      </c>
      <c r="AH560" s="669" t="str">
        <f t="shared" si="205"/>
        <v>n/a</v>
      </c>
      <c r="AI560" s="669" t="str">
        <f t="shared" si="206"/>
        <v>n/a</v>
      </c>
      <c r="AJ560" s="669" t="str">
        <f t="shared" si="207"/>
        <v>n/a</v>
      </c>
      <c r="AK560" s="669" t="str">
        <f t="shared" si="208"/>
        <v>n/a</v>
      </c>
      <c r="AL560" s="669" t="str">
        <f t="shared" si="209"/>
        <v>n/a</v>
      </c>
      <c r="AM560" s="669" t="str">
        <f t="shared" si="210"/>
        <v>n/a</v>
      </c>
      <c r="AN560" s="669" t="str">
        <f t="shared" si="211"/>
        <v>n/a</v>
      </c>
      <c r="AO560" s="669" t="str">
        <f t="shared" si="212"/>
        <v>n/a</v>
      </c>
      <c r="AP560" s="669" t="str">
        <f t="shared" si="213"/>
        <v>n/a</v>
      </c>
      <c r="AQ560" s="669" t="str">
        <f t="shared" si="214"/>
        <v>n/a</v>
      </c>
      <c r="AR560" s="669" t="str">
        <f t="shared" si="215"/>
        <v>n/a</v>
      </c>
      <c r="AS560" s="670">
        <f t="shared" si="196"/>
        <v>138.00366300366301</v>
      </c>
      <c r="AT560" s="671">
        <f t="shared" si="197"/>
        <v>153.67668292478413</v>
      </c>
    </row>
    <row r="561" spans="1:46" ht="11.25" customHeight="1" x14ac:dyDescent="0.2">
      <c r="A561" s="495" t="s">
        <v>1510</v>
      </c>
      <c r="B561" s="650" t="s">
        <v>1511</v>
      </c>
      <c r="C561" s="497">
        <v>0.78</v>
      </c>
      <c r="D561" s="497">
        <v>0.7</v>
      </c>
      <c r="E561" s="498">
        <v>0.64</v>
      </c>
      <c r="F561" s="498">
        <v>0.51432</v>
      </c>
      <c r="G561" s="498">
        <v>0.40078000000000003</v>
      </c>
      <c r="H561" s="498">
        <v>0.38505999999999996</v>
      </c>
      <c r="I561" s="499"/>
      <c r="J561" s="498">
        <v>0.36934</v>
      </c>
      <c r="K561" s="654">
        <v>0.36148000000000002</v>
      </c>
      <c r="L561" s="499"/>
      <c r="M561" s="536">
        <v>0.36148000000000002</v>
      </c>
      <c r="N561" s="536">
        <v>0.36148000000000002</v>
      </c>
      <c r="O561" s="535">
        <v>0.36148000000000002</v>
      </c>
      <c r="P561" s="535">
        <v>0.36148000000000002</v>
      </c>
      <c r="Q561" s="535">
        <v>0.36148000000000002</v>
      </c>
      <c r="R561" s="535">
        <v>0.36148000000000002</v>
      </c>
      <c r="S561" s="535">
        <v>0.36148000000000002</v>
      </c>
      <c r="T561" s="652">
        <v>0.43221999999999999</v>
      </c>
      <c r="U561" s="652">
        <v>0.45579999999999998</v>
      </c>
      <c r="V561" s="656">
        <v>0.45579999999999998</v>
      </c>
      <c r="W561" s="656">
        <v>0.42436000000000001</v>
      </c>
      <c r="X561" s="656">
        <v>0.40079999999999999</v>
      </c>
      <c r="Y561" s="653">
        <f t="shared" si="195"/>
        <v>8.8503200000000035</v>
      </c>
      <c r="Z561" s="1019">
        <f t="shared" si="216"/>
        <v>11.428571428571432</v>
      </c>
      <c r="AA561" s="669">
        <f t="shared" si="198"/>
        <v>9.375</v>
      </c>
      <c r="AB561" s="669">
        <f t="shared" si="199"/>
        <v>24.436148701197702</v>
      </c>
      <c r="AC561" s="669">
        <f t="shared" si="200"/>
        <v>28.329756973900878</v>
      </c>
      <c r="AD561" s="669">
        <f t="shared" si="201"/>
        <v>4.0824806523658719</v>
      </c>
      <c r="AE561" s="669">
        <f t="shared" si="202"/>
        <v>4.2562408620782977</v>
      </c>
      <c r="AF561" s="669">
        <f t="shared" si="203"/>
        <v>2.1743941573530989</v>
      </c>
      <c r="AG561" s="669">
        <f t="shared" si="204"/>
        <v>0</v>
      </c>
      <c r="AH561" s="669">
        <f t="shared" si="205"/>
        <v>0</v>
      </c>
      <c r="AI561" s="669">
        <f t="shared" si="206"/>
        <v>0</v>
      </c>
      <c r="AJ561" s="669">
        <f t="shared" si="207"/>
        <v>0</v>
      </c>
      <c r="AK561" s="669">
        <f t="shared" si="208"/>
        <v>0</v>
      </c>
      <c r="AL561" s="669">
        <f t="shared" si="209"/>
        <v>0</v>
      </c>
      <c r="AM561" s="669">
        <f t="shared" si="210"/>
        <v>0</v>
      </c>
      <c r="AN561" s="669">
        <f t="shared" si="211"/>
        <v>-16.366665124242274</v>
      </c>
      <c r="AO561" s="669">
        <f t="shared" si="212"/>
        <v>-5.1733216322948694</v>
      </c>
      <c r="AP561" s="669">
        <f t="shared" si="213"/>
        <v>0</v>
      </c>
      <c r="AQ561" s="669">
        <f t="shared" si="214"/>
        <v>7.4088038457913008</v>
      </c>
      <c r="AR561" s="669">
        <f t="shared" si="215"/>
        <v>5.8782435129740573</v>
      </c>
      <c r="AS561" s="670">
        <f t="shared" si="196"/>
        <v>3.9910343882997621</v>
      </c>
      <c r="AT561" s="671">
        <f t="shared" si="197"/>
        <v>9.8295188615438889</v>
      </c>
    </row>
    <row r="562" spans="1:46" ht="11.25" customHeight="1" x14ac:dyDescent="0.2">
      <c r="A562" s="914" t="s">
        <v>709</v>
      </c>
      <c r="B562" s="914" t="s">
        <v>710</v>
      </c>
      <c r="C562" s="497">
        <v>0.97</v>
      </c>
      <c r="D562" s="522">
        <v>0.9</v>
      </c>
      <c r="E562" s="487">
        <v>0.85</v>
      </c>
      <c r="F562" s="487">
        <v>0.81</v>
      </c>
      <c r="G562" s="487">
        <v>0.78500000000000003</v>
      </c>
      <c r="H562" s="487">
        <v>0.76500000000000001</v>
      </c>
      <c r="I562" s="488"/>
      <c r="J562" s="487">
        <v>0.73</v>
      </c>
      <c r="K562" s="485">
        <v>0.70499999999999996</v>
      </c>
      <c r="L562" s="488"/>
      <c r="M562" s="530">
        <v>0.68500000000000005</v>
      </c>
      <c r="N562" s="530">
        <v>0.66500000000000004</v>
      </c>
      <c r="O562" s="492">
        <v>0.66</v>
      </c>
      <c r="P562" s="493">
        <v>0.64500000000000002</v>
      </c>
      <c r="Q562" s="492">
        <v>0.64</v>
      </c>
      <c r="R562" s="493">
        <v>0.61</v>
      </c>
      <c r="S562" s="493">
        <v>0.56999999999999995</v>
      </c>
      <c r="T562" s="493">
        <v>0.53</v>
      </c>
      <c r="U562" s="493">
        <v>0.49</v>
      </c>
      <c r="V562" s="493">
        <v>0.45</v>
      </c>
      <c r="W562" s="493">
        <v>0.41</v>
      </c>
      <c r="X562" s="493">
        <v>0.34545999999999999</v>
      </c>
      <c r="Y562" s="653">
        <f t="shared" si="195"/>
        <v>13.215459999999998</v>
      </c>
      <c r="Z562" s="1019">
        <f t="shared" si="216"/>
        <v>7.7777777777777724</v>
      </c>
      <c r="AA562" s="669">
        <f t="shared" si="198"/>
        <v>5.8823529411764719</v>
      </c>
      <c r="AB562" s="669">
        <f t="shared" si="199"/>
        <v>4.9382716049382713</v>
      </c>
      <c r="AC562" s="669">
        <f t="shared" si="200"/>
        <v>3.1847133757961776</v>
      </c>
      <c r="AD562" s="669">
        <f t="shared" si="201"/>
        <v>2.6143790849673332</v>
      </c>
      <c r="AE562" s="669">
        <f t="shared" si="202"/>
        <v>4.7945205479452024</v>
      </c>
      <c r="AF562" s="669">
        <f t="shared" si="203"/>
        <v>3.5460992907801359</v>
      </c>
      <c r="AG562" s="669">
        <f t="shared" si="204"/>
        <v>2.9197080291970767</v>
      </c>
      <c r="AH562" s="669">
        <f t="shared" si="205"/>
        <v>3.007518796992481</v>
      </c>
      <c r="AI562" s="669">
        <f t="shared" si="206"/>
        <v>0.7575757575757569</v>
      </c>
      <c r="AJ562" s="669">
        <f t="shared" si="207"/>
        <v>2.3255813953488413</v>
      </c>
      <c r="AK562" s="669">
        <f t="shared" si="208"/>
        <v>0.78125</v>
      </c>
      <c r="AL562" s="669">
        <f t="shared" si="209"/>
        <v>4.9180327868852514</v>
      </c>
      <c r="AM562" s="669">
        <f t="shared" si="210"/>
        <v>7.0175438596491224</v>
      </c>
      <c r="AN562" s="669">
        <f t="shared" si="211"/>
        <v>7.5471698113207308</v>
      </c>
      <c r="AO562" s="669">
        <f t="shared" si="212"/>
        <v>8.163265306122458</v>
      </c>
      <c r="AP562" s="669">
        <f t="shared" si="213"/>
        <v>8.8888888888888786</v>
      </c>
      <c r="AQ562" s="669">
        <f t="shared" si="214"/>
        <v>9.7560975609756184</v>
      </c>
      <c r="AR562" s="669">
        <f t="shared" si="215"/>
        <v>18.682336594685346</v>
      </c>
      <c r="AS562" s="670">
        <f t="shared" si="196"/>
        <v>5.6580570216327848</v>
      </c>
      <c r="AT562" s="671">
        <f t="shared" si="197"/>
        <v>4.1377736305337924</v>
      </c>
    </row>
    <row r="563" spans="1:46" ht="11.25" customHeight="1" x14ac:dyDescent="0.2">
      <c r="A563" s="507" t="s">
        <v>701</v>
      </c>
      <c r="B563" s="507" t="s">
        <v>702</v>
      </c>
      <c r="C563" s="497">
        <v>1.1100000000000001</v>
      </c>
      <c r="D563" s="655">
        <v>1.0375000000000001</v>
      </c>
      <c r="E563" s="498">
        <v>0.97499999999999998</v>
      </c>
      <c r="F563" s="498">
        <v>0.91500000000000004</v>
      </c>
      <c r="G563" s="498">
        <v>0.85499999999999998</v>
      </c>
      <c r="H563" s="498">
        <v>0.81</v>
      </c>
      <c r="I563" s="499"/>
      <c r="J563" s="498">
        <v>0.77</v>
      </c>
      <c r="K563" s="496">
        <v>0.72</v>
      </c>
      <c r="L563" s="499"/>
      <c r="M563" s="511">
        <v>0.68</v>
      </c>
      <c r="N563" s="511">
        <v>0.62</v>
      </c>
      <c r="O563" s="656">
        <v>0.54666499999999996</v>
      </c>
      <c r="P563" s="656">
        <v>0.50666500000000003</v>
      </c>
      <c r="Q563" s="656">
        <v>0.48</v>
      </c>
      <c r="R563" s="656">
        <v>0.45333499999999999</v>
      </c>
      <c r="S563" s="656">
        <v>0.43333500000000003</v>
      </c>
      <c r="T563" s="656">
        <v>0.41333500000000001</v>
      </c>
      <c r="U563" s="656">
        <v>0.4</v>
      </c>
      <c r="V563" s="656">
        <v>0.3911</v>
      </c>
      <c r="W563" s="656">
        <v>0.38222</v>
      </c>
      <c r="X563" s="656">
        <v>0.37333499999999997</v>
      </c>
      <c r="Y563" s="653">
        <f t="shared" si="195"/>
        <v>12.872489999999999</v>
      </c>
      <c r="Z563" s="1019">
        <f t="shared" si="216"/>
        <v>6.9879518072289093</v>
      </c>
      <c r="AA563" s="669">
        <f t="shared" si="198"/>
        <v>6.4102564102564319</v>
      </c>
      <c r="AB563" s="669">
        <f t="shared" si="199"/>
        <v>6.5573770491803129</v>
      </c>
      <c r="AC563" s="669">
        <f t="shared" si="200"/>
        <v>7.0175438596491224</v>
      </c>
      <c r="AD563" s="669">
        <f t="shared" si="201"/>
        <v>5.5555555555555358</v>
      </c>
      <c r="AE563" s="669">
        <f t="shared" si="202"/>
        <v>5.1948051948051965</v>
      </c>
      <c r="AF563" s="669">
        <f t="shared" si="203"/>
        <v>6.944444444444442</v>
      </c>
      <c r="AG563" s="669">
        <f t="shared" si="204"/>
        <v>5.8823529411764497</v>
      </c>
      <c r="AH563" s="669">
        <f t="shared" si="205"/>
        <v>9.6774193548387224</v>
      </c>
      <c r="AI563" s="669">
        <f t="shared" si="206"/>
        <v>13.414979923719294</v>
      </c>
      <c r="AJ563" s="669">
        <f t="shared" si="207"/>
        <v>7.8947628117197688</v>
      </c>
      <c r="AK563" s="669">
        <f t="shared" si="208"/>
        <v>5.5552083333333391</v>
      </c>
      <c r="AL563" s="669">
        <f t="shared" si="209"/>
        <v>5.8819636692512223</v>
      </c>
      <c r="AM563" s="669">
        <f t="shared" si="210"/>
        <v>4.6153668639735912</v>
      </c>
      <c r="AN563" s="669">
        <f t="shared" si="211"/>
        <v>4.838690166571924</v>
      </c>
      <c r="AO563" s="669">
        <f t="shared" si="212"/>
        <v>3.333750000000002</v>
      </c>
      <c r="AP563" s="669">
        <f t="shared" si="213"/>
        <v>2.2756328304781359</v>
      </c>
      <c r="AQ563" s="669">
        <f t="shared" si="214"/>
        <v>2.3232693213332656</v>
      </c>
      <c r="AR563" s="669">
        <f t="shared" si="215"/>
        <v>2.3799000897317457</v>
      </c>
      <c r="AS563" s="670">
        <f t="shared" si="196"/>
        <v>5.9337489803814423</v>
      </c>
      <c r="AT563" s="671">
        <f t="shared" si="197"/>
        <v>2.6597313415455561</v>
      </c>
    </row>
    <row r="564" spans="1:46" ht="11.25" customHeight="1" x14ac:dyDescent="0.2">
      <c r="A564" s="495" t="s">
        <v>707</v>
      </c>
      <c r="B564" s="650" t="s">
        <v>708</v>
      </c>
      <c r="C564" s="497">
        <v>0.8</v>
      </c>
      <c r="D564" s="655">
        <v>0.72</v>
      </c>
      <c r="E564" s="498">
        <v>0.64</v>
      </c>
      <c r="F564" s="498">
        <v>0.56000000000000005</v>
      </c>
      <c r="G564" s="498">
        <v>0.48</v>
      </c>
      <c r="H564" s="498">
        <v>0.42</v>
      </c>
      <c r="I564" s="499"/>
      <c r="J564" s="498">
        <v>0.375</v>
      </c>
      <c r="K564" s="496">
        <v>0.31</v>
      </c>
      <c r="L564" s="499"/>
      <c r="M564" s="511">
        <v>0.28000000000000003</v>
      </c>
      <c r="N564" s="511">
        <v>0.255</v>
      </c>
      <c r="O564" s="656">
        <v>0.23499999999999999</v>
      </c>
      <c r="P564" s="656">
        <v>0.19625000000000001</v>
      </c>
      <c r="Q564" s="656">
        <v>0.16250000000000001</v>
      </c>
      <c r="R564" s="656">
        <v>0.13250000000000001</v>
      </c>
      <c r="S564" s="656">
        <v>0.10625</v>
      </c>
      <c r="T564" s="656">
        <v>7.7499999999999999E-2</v>
      </c>
      <c r="U564" s="656">
        <v>6.25E-2</v>
      </c>
      <c r="V564" s="652">
        <v>0.06</v>
      </c>
      <c r="W564" s="652">
        <v>0.06</v>
      </c>
      <c r="X564" s="652">
        <v>0.06</v>
      </c>
      <c r="Y564" s="653">
        <f t="shared" si="195"/>
        <v>5.9924999999999988</v>
      </c>
      <c r="Z564" s="1019">
        <f t="shared" si="216"/>
        <v>11.111111111111116</v>
      </c>
      <c r="AA564" s="669">
        <f t="shared" si="198"/>
        <v>12.5</v>
      </c>
      <c r="AB564" s="669">
        <f t="shared" si="199"/>
        <v>14.285714285714279</v>
      </c>
      <c r="AC564" s="669">
        <f t="shared" si="200"/>
        <v>16.666666666666675</v>
      </c>
      <c r="AD564" s="669">
        <f t="shared" si="201"/>
        <v>14.285714285714279</v>
      </c>
      <c r="AE564" s="669">
        <f t="shared" si="202"/>
        <v>11.999999999999989</v>
      </c>
      <c r="AF564" s="669">
        <f t="shared" si="203"/>
        <v>20.967741935483875</v>
      </c>
      <c r="AG564" s="669">
        <f t="shared" si="204"/>
        <v>10.714285714285698</v>
      </c>
      <c r="AH564" s="669">
        <f t="shared" si="205"/>
        <v>9.8039215686274606</v>
      </c>
      <c r="AI564" s="669">
        <f t="shared" si="206"/>
        <v>8.5106382978723527</v>
      </c>
      <c r="AJ564" s="669">
        <f t="shared" si="207"/>
        <v>19.7452229299363</v>
      </c>
      <c r="AK564" s="669">
        <f t="shared" si="208"/>
        <v>20.769230769230763</v>
      </c>
      <c r="AL564" s="669">
        <f t="shared" si="209"/>
        <v>22.641509433962259</v>
      </c>
      <c r="AM564" s="669">
        <f t="shared" si="210"/>
        <v>24.705882352941178</v>
      </c>
      <c r="AN564" s="669">
        <f t="shared" si="211"/>
        <v>37.096774193548377</v>
      </c>
      <c r="AO564" s="669">
        <f t="shared" si="212"/>
        <v>24</v>
      </c>
      <c r="AP564" s="669">
        <f t="shared" si="213"/>
        <v>4.1666666666666741</v>
      </c>
      <c r="AQ564" s="669">
        <f t="shared" si="214"/>
        <v>0</v>
      </c>
      <c r="AR564" s="669">
        <f t="shared" si="215"/>
        <v>0</v>
      </c>
      <c r="AS564" s="670">
        <f t="shared" si="196"/>
        <v>14.945846326934804</v>
      </c>
      <c r="AT564" s="671">
        <f t="shared" si="197"/>
        <v>9.1355069917460767</v>
      </c>
    </row>
    <row r="565" spans="1:46" ht="11.25" customHeight="1" x14ac:dyDescent="0.2">
      <c r="A565" s="650" t="s">
        <v>694</v>
      </c>
      <c r="B565" s="650" t="s">
        <v>695</v>
      </c>
      <c r="C565" s="497">
        <v>1.21</v>
      </c>
      <c r="D565" s="655">
        <v>1.17</v>
      </c>
      <c r="E565" s="498">
        <v>1.1599999999999999</v>
      </c>
      <c r="F565" s="498">
        <v>1.1399999999999999</v>
      </c>
      <c r="G565" s="498">
        <v>1.1299999999999999</v>
      </c>
      <c r="H565" s="498">
        <v>1.1200000000000001</v>
      </c>
      <c r="I565" s="499"/>
      <c r="J565" s="498">
        <v>1.1000000000000001</v>
      </c>
      <c r="K565" s="496">
        <v>1</v>
      </c>
      <c r="L565" s="499"/>
      <c r="M565" s="511">
        <v>0.91</v>
      </c>
      <c r="N565" s="511">
        <v>0.84</v>
      </c>
      <c r="O565" s="656">
        <v>0.8</v>
      </c>
      <c r="P565" s="656">
        <v>0.76</v>
      </c>
      <c r="Q565" s="656">
        <v>0.73</v>
      </c>
      <c r="R565" s="656">
        <v>0.71</v>
      </c>
      <c r="S565" s="656">
        <v>0.64</v>
      </c>
      <c r="T565" s="656">
        <v>0.56499999999999995</v>
      </c>
      <c r="U565" s="656">
        <v>0.48499999999999999</v>
      </c>
      <c r="V565" s="652">
        <v>0.43</v>
      </c>
      <c r="W565" s="656">
        <v>0.42499999999999999</v>
      </c>
      <c r="X565" s="652">
        <v>0</v>
      </c>
      <c r="Y565" s="653">
        <f t="shared" si="195"/>
        <v>16.324999999999999</v>
      </c>
      <c r="Z565" s="1019">
        <f t="shared" si="216"/>
        <v>3.4188034188034289</v>
      </c>
      <c r="AA565" s="669">
        <f t="shared" si="198"/>
        <v>0.86206896551723755</v>
      </c>
      <c r="AB565" s="669">
        <f t="shared" si="199"/>
        <v>1.7543859649122862</v>
      </c>
      <c r="AC565" s="669">
        <f t="shared" si="200"/>
        <v>0.88495575221239076</v>
      </c>
      <c r="AD565" s="669">
        <f t="shared" si="201"/>
        <v>0.89285714285711748</v>
      </c>
      <c r="AE565" s="669">
        <f t="shared" si="202"/>
        <v>1.8181818181818299</v>
      </c>
      <c r="AF565" s="669">
        <f t="shared" si="203"/>
        <v>10.000000000000009</v>
      </c>
      <c r="AG565" s="669">
        <f t="shared" si="204"/>
        <v>9.8901098901098763</v>
      </c>
      <c r="AH565" s="669">
        <f t="shared" si="205"/>
        <v>8.3333333333333481</v>
      </c>
      <c r="AI565" s="669">
        <f t="shared" si="206"/>
        <v>4.9999999999999822</v>
      </c>
      <c r="AJ565" s="669">
        <f t="shared" si="207"/>
        <v>5.2631578947368363</v>
      </c>
      <c r="AK565" s="669">
        <f t="shared" si="208"/>
        <v>4.1095890410958846</v>
      </c>
      <c r="AL565" s="669">
        <f t="shared" si="209"/>
        <v>2.8169014084507005</v>
      </c>
      <c r="AM565" s="669">
        <f t="shared" si="210"/>
        <v>10.9375</v>
      </c>
      <c r="AN565" s="669">
        <f t="shared" si="211"/>
        <v>13.27433628318586</v>
      </c>
      <c r="AO565" s="669">
        <f t="shared" si="212"/>
        <v>16.494845360824726</v>
      </c>
      <c r="AP565" s="669">
        <f t="shared" si="213"/>
        <v>12.790697674418606</v>
      </c>
      <c r="AQ565" s="669">
        <f t="shared" si="214"/>
        <v>1.1764705882352899</v>
      </c>
      <c r="AR565" s="669" t="str">
        <f t="shared" si="215"/>
        <v>n/a</v>
      </c>
      <c r="AS565" s="670">
        <f t="shared" si="196"/>
        <v>6.0954552520486338</v>
      </c>
      <c r="AT565" s="671">
        <f t="shared" si="197"/>
        <v>5.0252251845994227</v>
      </c>
    </row>
    <row r="566" spans="1:46" ht="11.25" customHeight="1" x14ac:dyDescent="0.2">
      <c r="A566" s="565" t="s">
        <v>1508</v>
      </c>
      <c r="B566" s="650" t="s">
        <v>1509</v>
      </c>
      <c r="C566" s="497">
        <v>1.39</v>
      </c>
      <c r="D566" s="655">
        <v>1.33</v>
      </c>
      <c r="E566" s="498">
        <v>1.21</v>
      </c>
      <c r="F566" s="498">
        <v>1.0900000000000001</v>
      </c>
      <c r="G566" s="498">
        <v>0.95</v>
      </c>
      <c r="H566" s="498">
        <v>0.72</v>
      </c>
      <c r="I566" s="499"/>
      <c r="J566" s="502">
        <v>0</v>
      </c>
      <c r="K566" s="654">
        <v>0</v>
      </c>
      <c r="L566" s="499"/>
      <c r="M566" s="651">
        <v>0</v>
      </c>
      <c r="N566" s="651">
        <v>0</v>
      </c>
      <c r="O566" s="652">
        <v>0</v>
      </c>
      <c r="P566" s="652">
        <v>0</v>
      </c>
      <c r="Q566" s="652">
        <v>0</v>
      </c>
      <c r="R566" s="652">
        <v>0</v>
      </c>
      <c r="S566" s="652">
        <v>0</v>
      </c>
      <c r="T566" s="652">
        <v>0</v>
      </c>
      <c r="U566" s="652">
        <v>0</v>
      </c>
      <c r="V566" s="652">
        <v>0</v>
      </c>
      <c r="W566" s="652">
        <v>0</v>
      </c>
      <c r="X566" s="652">
        <v>0</v>
      </c>
      <c r="Y566" s="653">
        <f t="shared" si="195"/>
        <v>6.6899999999999995</v>
      </c>
      <c r="Z566" s="1019">
        <f t="shared" si="216"/>
        <v>4.5112781954887105</v>
      </c>
      <c r="AA566" s="669">
        <f t="shared" si="198"/>
        <v>9.9173553719008378</v>
      </c>
      <c r="AB566" s="669">
        <f t="shared" si="199"/>
        <v>11.009174311926584</v>
      </c>
      <c r="AC566" s="669">
        <f t="shared" si="200"/>
        <v>14.736842105263182</v>
      </c>
      <c r="AD566" s="669">
        <f t="shared" si="201"/>
        <v>31.944444444444443</v>
      </c>
      <c r="AE566" s="669" t="str">
        <f t="shared" si="202"/>
        <v>n/a</v>
      </c>
      <c r="AF566" s="669" t="str">
        <f t="shared" si="203"/>
        <v>n/a</v>
      </c>
      <c r="AG566" s="669" t="str">
        <f t="shared" si="204"/>
        <v>n/a</v>
      </c>
      <c r="AH566" s="669" t="str">
        <f t="shared" si="205"/>
        <v>n/a</v>
      </c>
      <c r="AI566" s="669" t="str">
        <f t="shared" si="206"/>
        <v>n/a</v>
      </c>
      <c r="AJ566" s="669" t="str">
        <f t="shared" si="207"/>
        <v>n/a</v>
      </c>
      <c r="AK566" s="669" t="str">
        <f t="shared" si="208"/>
        <v>n/a</v>
      </c>
      <c r="AL566" s="669" t="str">
        <f t="shared" si="209"/>
        <v>n/a</v>
      </c>
      <c r="AM566" s="669" t="str">
        <f t="shared" si="210"/>
        <v>n/a</v>
      </c>
      <c r="AN566" s="669" t="str">
        <f t="shared" si="211"/>
        <v>n/a</v>
      </c>
      <c r="AO566" s="669" t="str">
        <f t="shared" si="212"/>
        <v>n/a</v>
      </c>
      <c r="AP566" s="669" t="str">
        <f t="shared" si="213"/>
        <v>n/a</v>
      </c>
      <c r="AQ566" s="669" t="str">
        <f t="shared" si="214"/>
        <v>n/a</v>
      </c>
      <c r="AR566" s="669" t="str">
        <f t="shared" si="215"/>
        <v>n/a</v>
      </c>
      <c r="AS566" s="670">
        <f t="shared" si="196"/>
        <v>14.423818885804753</v>
      </c>
      <c r="AT566" s="671">
        <f t="shared" si="197"/>
        <v>10.45582107497078</v>
      </c>
    </row>
    <row r="567" spans="1:46" ht="11.25" customHeight="1" x14ac:dyDescent="0.2">
      <c r="A567" s="495" t="s">
        <v>301</v>
      </c>
      <c r="B567" s="650" t="s">
        <v>302</v>
      </c>
      <c r="C567" s="497">
        <v>1.95</v>
      </c>
      <c r="D567" s="655">
        <v>1.8599999999999999</v>
      </c>
      <c r="E567" s="498">
        <v>1.78</v>
      </c>
      <c r="F567" s="498">
        <v>1.71</v>
      </c>
      <c r="G567" s="498">
        <v>1.65</v>
      </c>
      <c r="H567" s="498">
        <v>1.6</v>
      </c>
      <c r="I567" s="499"/>
      <c r="J567" s="498">
        <v>1.56</v>
      </c>
      <c r="K567" s="496">
        <v>1.53</v>
      </c>
      <c r="L567" s="499"/>
      <c r="M567" s="511">
        <v>1.51</v>
      </c>
      <c r="N567" s="651">
        <v>1.5</v>
      </c>
      <c r="O567" s="656">
        <v>1.48</v>
      </c>
      <c r="P567" s="656">
        <v>1.4</v>
      </c>
      <c r="Q567" s="656">
        <v>1.32</v>
      </c>
      <c r="R567" s="652">
        <v>1.3</v>
      </c>
      <c r="S567" s="656">
        <v>1.29</v>
      </c>
      <c r="T567" s="652">
        <v>1.28</v>
      </c>
      <c r="U567" s="656">
        <v>1.27</v>
      </c>
      <c r="V567" s="652">
        <v>1.26</v>
      </c>
      <c r="W567" s="656">
        <v>1.2450000000000001</v>
      </c>
      <c r="X567" s="652">
        <v>1.24</v>
      </c>
      <c r="Y567" s="653">
        <f t="shared" si="195"/>
        <v>29.734999999999999</v>
      </c>
      <c r="Z567" s="1019">
        <f t="shared" si="216"/>
        <v>4.8387096774193505</v>
      </c>
      <c r="AA567" s="669">
        <f t="shared" si="198"/>
        <v>4.4943820224718989</v>
      </c>
      <c r="AB567" s="669">
        <f t="shared" si="199"/>
        <v>4.0935672514619936</v>
      </c>
      <c r="AC567" s="669">
        <f t="shared" si="200"/>
        <v>3.6363636363636376</v>
      </c>
      <c r="AD567" s="669">
        <f t="shared" si="201"/>
        <v>3.1249999999999778</v>
      </c>
      <c r="AE567" s="669">
        <f t="shared" si="202"/>
        <v>2.5641025641025772</v>
      </c>
      <c r="AF567" s="669">
        <f t="shared" si="203"/>
        <v>1.9607843137254832</v>
      </c>
      <c r="AG567" s="669">
        <f t="shared" si="204"/>
        <v>1.3245033112582849</v>
      </c>
      <c r="AH567" s="669">
        <f t="shared" si="205"/>
        <v>0.66666666666665986</v>
      </c>
      <c r="AI567" s="669">
        <f t="shared" si="206"/>
        <v>1.3513513513513598</v>
      </c>
      <c r="AJ567" s="669">
        <f t="shared" si="207"/>
        <v>5.7142857142857162</v>
      </c>
      <c r="AK567" s="669">
        <f t="shared" si="208"/>
        <v>6.0606060606060552</v>
      </c>
      <c r="AL567" s="669">
        <f t="shared" si="209"/>
        <v>1.538461538461533</v>
      </c>
      <c r="AM567" s="669">
        <f t="shared" si="210"/>
        <v>0.77519379844961378</v>
      </c>
      <c r="AN567" s="669">
        <f t="shared" si="211"/>
        <v>0.78125</v>
      </c>
      <c r="AO567" s="669">
        <f t="shared" si="212"/>
        <v>0.78740157480314821</v>
      </c>
      <c r="AP567" s="669">
        <f t="shared" si="213"/>
        <v>0.79365079365079083</v>
      </c>
      <c r="AQ567" s="669">
        <f t="shared" si="214"/>
        <v>1.2048192771084265</v>
      </c>
      <c r="AR567" s="669">
        <f t="shared" si="215"/>
        <v>0.40322580645162365</v>
      </c>
      <c r="AS567" s="670">
        <f t="shared" si="196"/>
        <v>2.4270697557177963</v>
      </c>
      <c r="AT567" s="671">
        <f t="shared" si="197"/>
        <v>1.8515214072807009</v>
      </c>
    </row>
    <row r="568" spans="1:46" ht="11.25" customHeight="1" x14ac:dyDescent="0.2">
      <c r="A568" s="506" t="s">
        <v>712</v>
      </c>
      <c r="B568" s="507" t="s">
        <v>713</v>
      </c>
      <c r="C568" s="497">
        <v>4.7</v>
      </c>
      <c r="D568" s="521">
        <v>3.9</v>
      </c>
      <c r="E568" s="513">
        <v>3.5</v>
      </c>
      <c r="F568" s="513">
        <v>3.1</v>
      </c>
      <c r="G568" s="513">
        <v>2.71</v>
      </c>
      <c r="H568" s="513">
        <v>2.38</v>
      </c>
      <c r="I568" s="514"/>
      <c r="J568" s="513">
        <v>2.15</v>
      </c>
      <c r="K568" s="509">
        <v>1.9246449999999999</v>
      </c>
      <c r="L568" s="514"/>
      <c r="M568" s="529">
        <v>1.6624399999999999</v>
      </c>
      <c r="N568" s="529">
        <v>1.5269149999999998</v>
      </c>
      <c r="O568" s="516">
        <v>1.4184950000000001</v>
      </c>
      <c r="P568" s="516">
        <v>1.33718</v>
      </c>
      <c r="Q568" s="516">
        <v>1.04806</v>
      </c>
      <c r="R568" s="516">
        <v>0.91253499999999999</v>
      </c>
      <c r="S568" s="516">
        <v>0.80411500000000002</v>
      </c>
      <c r="T568" s="517">
        <v>0.7228</v>
      </c>
      <c r="U568" s="517">
        <v>0.7228</v>
      </c>
      <c r="V568" s="517">
        <v>0.7228</v>
      </c>
      <c r="W568" s="517">
        <v>0.7228</v>
      </c>
      <c r="X568" s="517">
        <v>0.7228</v>
      </c>
      <c r="Y568" s="653">
        <f t="shared" si="195"/>
        <v>36.688384999999997</v>
      </c>
      <c r="Z568" s="1019">
        <f t="shared" si="216"/>
        <v>20.512820512820529</v>
      </c>
      <c r="AA568" s="669">
        <f t="shared" si="198"/>
        <v>11.428571428571432</v>
      </c>
      <c r="AB568" s="669">
        <f t="shared" si="199"/>
        <v>12.903225806451601</v>
      </c>
      <c r="AC568" s="669">
        <f t="shared" si="200"/>
        <v>14.391143911439119</v>
      </c>
      <c r="AD568" s="669">
        <f t="shared" si="201"/>
        <v>13.86554621848739</v>
      </c>
      <c r="AE568" s="669">
        <f t="shared" si="202"/>
        <v>10.697674418604652</v>
      </c>
      <c r="AF568" s="669">
        <f t="shared" si="203"/>
        <v>11.70891255270452</v>
      </c>
      <c r="AG568" s="669">
        <f t="shared" si="204"/>
        <v>15.772298549120567</v>
      </c>
      <c r="AH568" s="669">
        <f t="shared" si="205"/>
        <v>8.875739644970416</v>
      </c>
      <c r="AI568" s="669">
        <f t="shared" si="206"/>
        <v>7.6433121019108041</v>
      </c>
      <c r="AJ568" s="669">
        <f t="shared" si="207"/>
        <v>6.0810810810810745</v>
      </c>
      <c r="AK568" s="669">
        <f t="shared" si="208"/>
        <v>27.586206896551737</v>
      </c>
      <c r="AL568" s="669">
        <f t="shared" si="209"/>
        <v>14.851485148514843</v>
      </c>
      <c r="AM568" s="669">
        <f t="shared" si="210"/>
        <v>13.483146067415719</v>
      </c>
      <c r="AN568" s="669">
        <f t="shared" si="211"/>
        <v>11.250000000000004</v>
      </c>
      <c r="AO568" s="669">
        <f t="shared" si="212"/>
        <v>0</v>
      </c>
      <c r="AP568" s="669">
        <f t="shared" si="213"/>
        <v>0</v>
      </c>
      <c r="AQ568" s="669">
        <f t="shared" si="214"/>
        <v>0</v>
      </c>
      <c r="AR568" s="669">
        <f t="shared" si="215"/>
        <v>0</v>
      </c>
      <c r="AS568" s="670">
        <f t="shared" si="196"/>
        <v>10.581640228349707</v>
      </c>
      <c r="AT568" s="671">
        <f t="shared" si="197"/>
        <v>7.2808521205746066</v>
      </c>
    </row>
    <row r="569" spans="1:46" ht="11.25" customHeight="1" x14ac:dyDescent="0.2">
      <c r="A569" s="650" t="s">
        <v>1500</v>
      </c>
      <c r="B569" s="650" t="s">
        <v>1501</v>
      </c>
      <c r="C569" s="497">
        <v>1.64</v>
      </c>
      <c r="D569" s="497">
        <v>1.48</v>
      </c>
      <c r="E569" s="498">
        <v>1.32</v>
      </c>
      <c r="F569" s="498">
        <v>1.2</v>
      </c>
      <c r="G569" s="498">
        <v>1.02</v>
      </c>
      <c r="H569" s="498">
        <v>0.7</v>
      </c>
      <c r="I569" s="499"/>
      <c r="J569" s="498">
        <v>0.48</v>
      </c>
      <c r="K569" s="496">
        <v>0.44</v>
      </c>
      <c r="L569" s="499"/>
      <c r="M569" s="651">
        <v>0.4</v>
      </c>
      <c r="N569" s="651">
        <v>0.4</v>
      </c>
      <c r="O569" s="652">
        <v>0.4</v>
      </c>
      <c r="P569" s="652">
        <v>0.4</v>
      </c>
      <c r="Q569" s="652">
        <v>0.4</v>
      </c>
      <c r="R569" s="656">
        <v>0.4</v>
      </c>
      <c r="S569" s="652">
        <v>0</v>
      </c>
      <c r="T569" s="652">
        <v>0</v>
      </c>
      <c r="U569" s="652">
        <v>0</v>
      </c>
      <c r="V569" s="652">
        <v>0</v>
      </c>
      <c r="W569" s="652">
        <v>0</v>
      </c>
      <c r="X569" s="652">
        <v>0</v>
      </c>
      <c r="Y569" s="653">
        <f t="shared" si="195"/>
        <v>10.680000000000001</v>
      </c>
      <c r="Z569" s="1019">
        <f t="shared" si="216"/>
        <v>10.810810810810811</v>
      </c>
      <c r="AA569" s="669">
        <f t="shared" si="198"/>
        <v>12.12121212121211</v>
      </c>
      <c r="AB569" s="669">
        <f t="shared" si="199"/>
        <v>10.000000000000009</v>
      </c>
      <c r="AC569" s="669">
        <f t="shared" si="200"/>
        <v>17.647058823529417</v>
      </c>
      <c r="AD569" s="669">
        <f t="shared" si="201"/>
        <v>45.71428571428573</v>
      </c>
      <c r="AE569" s="669">
        <f t="shared" si="202"/>
        <v>45.833333333333329</v>
      </c>
      <c r="AF569" s="669">
        <f t="shared" si="203"/>
        <v>9.0909090909090828</v>
      </c>
      <c r="AG569" s="669">
        <f t="shared" si="204"/>
        <v>9.9999999999999858</v>
      </c>
      <c r="AH569" s="669">
        <f t="shared" si="205"/>
        <v>0</v>
      </c>
      <c r="AI569" s="669">
        <f t="shared" si="206"/>
        <v>0</v>
      </c>
      <c r="AJ569" s="669">
        <f t="shared" si="207"/>
        <v>0</v>
      </c>
      <c r="AK569" s="669">
        <f t="shared" si="208"/>
        <v>0</v>
      </c>
      <c r="AL569" s="669">
        <f t="shared" si="209"/>
        <v>0</v>
      </c>
      <c r="AM569" s="669" t="str">
        <f t="shared" si="210"/>
        <v>n/a</v>
      </c>
      <c r="AN569" s="669" t="str">
        <f t="shared" si="211"/>
        <v>n/a</v>
      </c>
      <c r="AO569" s="669" t="str">
        <f t="shared" si="212"/>
        <v>n/a</v>
      </c>
      <c r="AP569" s="669" t="str">
        <f t="shared" si="213"/>
        <v>n/a</v>
      </c>
      <c r="AQ569" s="669" t="str">
        <f t="shared" si="214"/>
        <v>n/a</v>
      </c>
      <c r="AR569" s="669" t="str">
        <f t="shared" si="215"/>
        <v>n/a</v>
      </c>
      <c r="AS569" s="670">
        <f t="shared" si="196"/>
        <v>12.401354607236957</v>
      </c>
      <c r="AT569" s="671">
        <f t="shared" si="197"/>
        <v>15.940081400040357</v>
      </c>
    </row>
    <row r="570" spans="1:46" ht="11.25" customHeight="1" x14ac:dyDescent="0.2">
      <c r="A570" s="81" t="s">
        <v>4084</v>
      </c>
      <c r="B570" s="650" t="s">
        <v>4085</v>
      </c>
      <c r="C570" s="497">
        <v>0.96</v>
      </c>
      <c r="D570" s="497">
        <v>0.88</v>
      </c>
      <c r="E570" s="497">
        <v>0.84</v>
      </c>
      <c r="F570" s="497">
        <v>0.8</v>
      </c>
      <c r="G570" s="502">
        <v>0</v>
      </c>
      <c r="H570" s="502">
        <v>0</v>
      </c>
      <c r="I570" s="987"/>
      <c r="J570" s="502">
        <v>0</v>
      </c>
      <c r="K570" s="654">
        <v>0</v>
      </c>
      <c r="L570" s="499"/>
      <c r="M570" s="651">
        <v>0</v>
      </c>
      <c r="N570" s="651">
        <v>0</v>
      </c>
      <c r="O570" s="652">
        <v>0</v>
      </c>
      <c r="P570" s="652">
        <v>0</v>
      </c>
      <c r="Q570" s="652">
        <v>0</v>
      </c>
      <c r="R570" s="652">
        <v>0</v>
      </c>
      <c r="S570" s="652">
        <v>0</v>
      </c>
      <c r="T570" s="652">
        <v>0</v>
      </c>
      <c r="U570" s="652">
        <v>0</v>
      </c>
      <c r="V570" s="652">
        <v>0</v>
      </c>
      <c r="W570" s="652">
        <v>0</v>
      </c>
      <c r="X570" s="652">
        <v>0</v>
      </c>
      <c r="Y570" s="653">
        <f t="shared" si="195"/>
        <v>3.4799999999999995</v>
      </c>
      <c r="Z570" s="1019">
        <f t="shared" si="216"/>
        <v>9.0909090909090828</v>
      </c>
      <c r="AA570" s="669">
        <f t="shared" si="198"/>
        <v>4.7619047619047672</v>
      </c>
      <c r="AB570" s="669">
        <f t="shared" si="199"/>
        <v>4.9999999999999822</v>
      </c>
      <c r="AC570" s="669" t="str">
        <f t="shared" si="200"/>
        <v>n/a</v>
      </c>
      <c r="AD570" s="669" t="str">
        <f t="shared" si="201"/>
        <v>n/a</v>
      </c>
      <c r="AE570" s="669" t="str">
        <f t="shared" si="202"/>
        <v>n/a</v>
      </c>
      <c r="AF570" s="669" t="str">
        <f t="shared" si="203"/>
        <v>n/a</v>
      </c>
      <c r="AG570" s="669" t="str">
        <f t="shared" si="204"/>
        <v>n/a</v>
      </c>
      <c r="AH570" s="669" t="str">
        <f t="shared" si="205"/>
        <v>n/a</v>
      </c>
      <c r="AI570" s="669" t="str">
        <f t="shared" si="206"/>
        <v>n/a</v>
      </c>
      <c r="AJ570" s="669" t="str">
        <f t="shared" si="207"/>
        <v>n/a</v>
      </c>
      <c r="AK570" s="669" t="str">
        <f t="shared" si="208"/>
        <v>n/a</v>
      </c>
      <c r="AL570" s="669" t="str">
        <f t="shared" si="209"/>
        <v>n/a</v>
      </c>
      <c r="AM570" s="669" t="str">
        <f t="shared" si="210"/>
        <v>n/a</v>
      </c>
      <c r="AN570" s="669" t="str">
        <f t="shared" si="211"/>
        <v>n/a</v>
      </c>
      <c r="AO570" s="669" t="str">
        <f t="shared" si="212"/>
        <v>n/a</v>
      </c>
      <c r="AP570" s="669" t="str">
        <f t="shared" si="213"/>
        <v>n/a</v>
      </c>
      <c r="AQ570" s="669" t="str">
        <f t="shared" si="214"/>
        <v>n/a</v>
      </c>
      <c r="AR570" s="669" t="str">
        <f t="shared" si="215"/>
        <v>n/a</v>
      </c>
      <c r="AS570" s="670">
        <f t="shared" si="196"/>
        <v>6.2842712842712771</v>
      </c>
      <c r="AT570" s="671">
        <f t="shared" si="197"/>
        <v>2.4335332684879014</v>
      </c>
    </row>
    <row r="571" spans="1:46" ht="11.25" customHeight="1" x14ac:dyDescent="0.2">
      <c r="A571" s="495" t="s">
        <v>1516</v>
      </c>
      <c r="B571" s="650" t="s">
        <v>1517</v>
      </c>
      <c r="C571" s="497">
        <v>1.02</v>
      </c>
      <c r="D571" s="497">
        <v>0.86</v>
      </c>
      <c r="E571" s="498">
        <v>0.78</v>
      </c>
      <c r="F571" s="498">
        <v>0.74</v>
      </c>
      <c r="G571" s="498">
        <v>0.7</v>
      </c>
      <c r="H571" s="498">
        <v>0.64</v>
      </c>
      <c r="I571" s="499"/>
      <c r="J571" s="498">
        <v>0.56000000000000005</v>
      </c>
      <c r="K571" s="496">
        <v>0.5</v>
      </c>
      <c r="L571" s="499"/>
      <c r="M571" s="511">
        <v>0.44</v>
      </c>
      <c r="N571" s="651">
        <v>0.4</v>
      </c>
      <c r="O571" s="656">
        <v>0.66</v>
      </c>
      <c r="P571" s="656">
        <v>0.55476999999999999</v>
      </c>
      <c r="Q571" s="656">
        <v>0.43196999999999997</v>
      </c>
      <c r="R571" s="656">
        <v>0.38547999999999993</v>
      </c>
      <c r="S571" s="652">
        <v>0.34467999999999999</v>
      </c>
      <c r="T571" s="656">
        <v>0.34467999999999999</v>
      </c>
      <c r="U571" s="656">
        <v>0.18140000000000001</v>
      </c>
      <c r="V571" s="652">
        <v>0.16492000000000001</v>
      </c>
      <c r="W571" s="656">
        <v>0.16492000000000001</v>
      </c>
      <c r="X571" s="656">
        <v>0.15708</v>
      </c>
      <c r="Y571" s="653">
        <f t="shared" si="195"/>
        <v>10.029900000000003</v>
      </c>
      <c r="Z571" s="1019">
        <f t="shared" si="216"/>
        <v>18.604651162790709</v>
      </c>
      <c r="AA571" s="669">
        <f t="shared" si="198"/>
        <v>10.256410256410241</v>
      </c>
      <c r="AB571" s="669">
        <f t="shared" si="199"/>
        <v>5.4054054054054168</v>
      </c>
      <c r="AC571" s="669">
        <f t="shared" si="200"/>
        <v>5.7142857142857162</v>
      </c>
      <c r="AD571" s="669">
        <f t="shared" si="201"/>
        <v>9.375</v>
      </c>
      <c r="AE571" s="669">
        <f t="shared" si="202"/>
        <v>14.285714285714279</v>
      </c>
      <c r="AF571" s="669">
        <f t="shared" si="203"/>
        <v>12.000000000000011</v>
      </c>
      <c r="AG571" s="669">
        <f t="shared" si="204"/>
        <v>13.636363636363647</v>
      </c>
      <c r="AH571" s="669">
        <f t="shared" si="205"/>
        <v>9.9999999999999858</v>
      </c>
      <c r="AI571" s="669">
        <f t="shared" si="206"/>
        <v>-39.393939393939391</v>
      </c>
      <c r="AJ571" s="669">
        <f t="shared" si="207"/>
        <v>18.968221064585332</v>
      </c>
      <c r="AK571" s="669">
        <f t="shared" si="208"/>
        <v>28.427900085654102</v>
      </c>
      <c r="AL571" s="669">
        <f t="shared" si="209"/>
        <v>12.060288471516035</v>
      </c>
      <c r="AM571" s="669">
        <f t="shared" si="210"/>
        <v>11.837066264361141</v>
      </c>
      <c r="AN571" s="669">
        <f t="shared" si="211"/>
        <v>0</v>
      </c>
      <c r="AO571" s="669">
        <f t="shared" si="212"/>
        <v>90.011025358324133</v>
      </c>
      <c r="AP571" s="669">
        <f t="shared" si="213"/>
        <v>9.9927237448459891</v>
      </c>
      <c r="AQ571" s="669">
        <f t="shared" si="214"/>
        <v>0</v>
      </c>
      <c r="AR571" s="669">
        <f t="shared" si="215"/>
        <v>4.991087344028533</v>
      </c>
      <c r="AS571" s="670">
        <f t="shared" si="196"/>
        <v>12.430115968439257</v>
      </c>
      <c r="AT571" s="671">
        <f t="shared" si="197"/>
        <v>23.011605159487853</v>
      </c>
    </row>
    <row r="572" spans="1:46" ht="11.25" customHeight="1" x14ac:dyDescent="0.2">
      <c r="A572" s="985" t="s">
        <v>1504</v>
      </c>
      <c r="B572" s="914" t="s">
        <v>1505</v>
      </c>
      <c r="C572" s="523">
        <v>2</v>
      </c>
      <c r="D572" s="522">
        <v>1.94</v>
      </c>
      <c r="E572" s="489">
        <v>1.84</v>
      </c>
      <c r="F572" s="487">
        <v>1.67</v>
      </c>
      <c r="G572" s="487">
        <v>1.4</v>
      </c>
      <c r="H572" s="487">
        <v>0.49</v>
      </c>
      <c r="I572" s="488"/>
      <c r="J572" s="489">
        <v>0</v>
      </c>
      <c r="K572" s="490">
        <v>0</v>
      </c>
      <c r="L572" s="488"/>
      <c r="M572" s="538">
        <v>0</v>
      </c>
      <c r="N572" s="538">
        <v>0</v>
      </c>
      <c r="O572" s="492">
        <v>0</v>
      </c>
      <c r="P572" s="492">
        <v>0</v>
      </c>
      <c r="Q572" s="492">
        <v>0</v>
      </c>
      <c r="R572" s="492">
        <v>0</v>
      </c>
      <c r="S572" s="492">
        <v>0</v>
      </c>
      <c r="T572" s="492">
        <v>0</v>
      </c>
      <c r="U572" s="492">
        <v>0</v>
      </c>
      <c r="V572" s="492">
        <v>0</v>
      </c>
      <c r="W572" s="492">
        <v>0</v>
      </c>
      <c r="X572" s="492">
        <v>0</v>
      </c>
      <c r="Y572" s="653">
        <f t="shared" si="195"/>
        <v>9.34</v>
      </c>
      <c r="Z572" s="1019">
        <f t="shared" si="216"/>
        <v>3.0927835051546504</v>
      </c>
      <c r="AA572" s="669">
        <f t="shared" si="198"/>
        <v>5.4347826086956541</v>
      </c>
      <c r="AB572" s="669">
        <f t="shared" si="199"/>
        <v>10.179640718562876</v>
      </c>
      <c r="AC572" s="669">
        <f t="shared" si="200"/>
        <v>19.285714285714285</v>
      </c>
      <c r="AD572" s="669">
        <f t="shared" si="201"/>
        <v>185.71428571428572</v>
      </c>
      <c r="AE572" s="669" t="str">
        <f t="shared" si="202"/>
        <v>n/a</v>
      </c>
      <c r="AF572" s="669" t="str">
        <f t="shared" si="203"/>
        <v>n/a</v>
      </c>
      <c r="AG572" s="669" t="str">
        <f t="shared" si="204"/>
        <v>n/a</v>
      </c>
      <c r="AH572" s="669" t="str">
        <f t="shared" si="205"/>
        <v>n/a</v>
      </c>
      <c r="AI572" s="669" t="str">
        <f t="shared" si="206"/>
        <v>n/a</v>
      </c>
      <c r="AJ572" s="669" t="str">
        <f t="shared" si="207"/>
        <v>n/a</v>
      </c>
      <c r="AK572" s="669" t="str">
        <f t="shared" si="208"/>
        <v>n/a</v>
      </c>
      <c r="AL572" s="669" t="str">
        <f t="shared" si="209"/>
        <v>n/a</v>
      </c>
      <c r="AM572" s="669" t="str">
        <f t="shared" si="210"/>
        <v>n/a</v>
      </c>
      <c r="AN572" s="669" t="str">
        <f t="shared" si="211"/>
        <v>n/a</v>
      </c>
      <c r="AO572" s="669" t="str">
        <f t="shared" si="212"/>
        <v>n/a</v>
      </c>
      <c r="AP572" s="669" t="str">
        <f t="shared" si="213"/>
        <v>n/a</v>
      </c>
      <c r="AQ572" s="669" t="str">
        <f t="shared" si="214"/>
        <v>n/a</v>
      </c>
      <c r="AR572" s="669" t="str">
        <f t="shared" si="215"/>
        <v>n/a</v>
      </c>
      <c r="AS572" s="670">
        <f t="shared" si="196"/>
        <v>44.74144136648264</v>
      </c>
      <c r="AT572" s="671">
        <f t="shared" si="197"/>
        <v>79.04979296794221</v>
      </c>
    </row>
    <row r="573" spans="1:46" ht="11.25" customHeight="1" x14ac:dyDescent="0.2">
      <c r="A573" s="507" t="s">
        <v>1334</v>
      </c>
      <c r="B573" s="507" t="s">
        <v>1335</v>
      </c>
      <c r="C573" s="497">
        <v>0.8</v>
      </c>
      <c r="D573" s="655">
        <v>0.57499999999999996</v>
      </c>
      <c r="E573" s="498">
        <v>0.48499999999999999</v>
      </c>
      <c r="F573" s="498">
        <v>0.42499999999999999</v>
      </c>
      <c r="G573" s="498">
        <v>0.37</v>
      </c>
      <c r="H573" s="502">
        <v>0.34</v>
      </c>
      <c r="I573" s="499"/>
      <c r="J573" s="498">
        <v>0.33</v>
      </c>
      <c r="K573" s="496">
        <v>0.3</v>
      </c>
      <c r="L573" s="499"/>
      <c r="M573" s="503">
        <v>0.26</v>
      </c>
      <c r="N573" s="656">
        <v>0.26</v>
      </c>
      <c r="O573" s="656">
        <v>0.24</v>
      </c>
      <c r="P573" s="656">
        <v>0.22</v>
      </c>
      <c r="Q573" s="656">
        <v>0.18</v>
      </c>
      <c r="R573" s="656">
        <v>0.14000000000000001</v>
      </c>
      <c r="S573" s="652">
        <v>0</v>
      </c>
      <c r="T573" s="652">
        <v>0</v>
      </c>
      <c r="U573" s="652">
        <v>0</v>
      </c>
      <c r="V573" s="652">
        <v>0</v>
      </c>
      <c r="W573" s="652">
        <v>0</v>
      </c>
      <c r="X573" s="652">
        <v>0</v>
      </c>
      <c r="Y573" s="653">
        <f t="shared" si="195"/>
        <v>4.9249999999999989</v>
      </c>
      <c r="Z573" s="1019">
        <f t="shared" si="216"/>
        <v>39.130434782608717</v>
      </c>
      <c r="AA573" s="669">
        <f t="shared" si="198"/>
        <v>18.556701030927837</v>
      </c>
      <c r="AB573" s="669">
        <f t="shared" si="199"/>
        <v>14.117647058823524</v>
      </c>
      <c r="AC573" s="669">
        <f t="shared" si="200"/>
        <v>14.864864864864868</v>
      </c>
      <c r="AD573" s="669">
        <f t="shared" si="201"/>
        <v>8.8235294117646959</v>
      </c>
      <c r="AE573" s="669">
        <f t="shared" si="202"/>
        <v>3.0303030303030276</v>
      </c>
      <c r="AF573" s="669">
        <f t="shared" si="203"/>
        <v>10.000000000000009</v>
      </c>
      <c r="AG573" s="669">
        <f t="shared" si="204"/>
        <v>15.384615384615374</v>
      </c>
      <c r="AH573" s="669">
        <f t="shared" si="205"/>
        <v>0</v>
      </c>
      <c r="AI573" s="669">
        <f t="shared" si="206"/>
        <v>8.3333333333333481</v>
      </c>
      <c r="AJ573" s="669">
        <f t="shared" si="207"/>
        <v>9.0909090909090828</v>
      </c>
      <c r="AK573" s="669">
        <f t="shared" si="208"/>
        <v>22.222222222222232</v>
      </c>
      <c r="AL573" s="669">
        <f t="shared" si="209"/>
        <v>28.571428571428559</v>
      </c>
      <c r="AM573" s="669" t="str">
        <f t="shared" si="210"/>
        <v>n/a</v>
      </c>
      <c r="AN573" s="669" t="str">
        <f t="shared" si="211"/>
        <v>n/a</v>
      </c>
      <c r="AO573" s="669" t="str">
        <f t="shared" si="212"/>
        <v>n/a</v>
      </c>
      <c r="AP573" s="669" t="str">
        <f t="shared" si="213"/>
        <v>n/a</v>
      </c>
      <c r="AQ573" s="669" t="str">
        <f t="shared" si="214"/>
        <v>n/a</v>
      </c>
      <c r="AR573" s="669" t="str">
        <f t="shared" si="215"/>
        <v>n/a</v>
      </c>
      <c r="AS573" s="670">
        <f t="shared" si="196"/>
        <v>14.778922213984714</v>
      </c>
      <c r="AT573" s="671">
        <f t="shared" si="197"/>
        <v>10.576569086831627</v>
      </c>
    </row>
    <row r="574" spans="1:46" ht="11.25" customHeight="1" x14ac:dyDescent="0.2">
      <c r="A574" s="495" t="s">
        <v>1502</v>
      </c>
      <c r="B574" s="650" t="s">
        <v>1503</v>
      </c>
      <c r="C574" s="497">
        <v>1.2</v>
      </c>
      <c r="D574" s="655">
        <v>0.78</v>
      </c>
      <c r="E574" s="498">
        <v>0.74</v>
      </c>
      <c r="F574" s="498">
        <v>0.69</v>
      </c>
      <c r="G574" s="498">
        <v>0.63</v>
      </c>
      <c r="H574" s="498">
        <v>0.3</v>
      </c>
      <c r="I574" s="499"/>
      <c r="J574" s="502">
        <v>0</v>
      </c>
      <c r="K574" s="654">
        <v>0</v>
      </c>
      <c r="L574" s="499"/>
      <c r="M574" s="651">
        <v>0</v>
      </c>
      <c r="N574" s="651">
        <v>0</v>
      </c>
      <c r="O574" s="652">
        <v>0</v>
      </c>
      <c r="P574" s="652">
        <v>0</v>
      </c>
      <c r="Q574" s="652">
        <v>0</v>
      </c>
      <c r="R574" s="652">
        <v>0</v>
      </c>
      <c r="S574" s="652">
        <v>0</v>
      </c>
      <c r="T574" s="652">
        <v>0</v>
      </c>
      <c r="U574" s="652">
        <v>0</v>
      </c>
      <c r="V574" s="652">
        <v>0</v>
      </c>
      <c r="W574" s="652">
        <v>0</v>
      </c>
      <c r="X574" s="652">
        <v>0</v>
      </c>
      <c r="Y574" s="653">
        <f t="shared" si="195"/>
        <v>4.34</v>
      </c>
      <c r="Z574" s="1019">
        <f t="shared" si="216"/>
        <v>53.846153846153832</v>
      </c>
      <c r="AA574" s="669">
        <f t="shared" si="198"/>
        <v>5.4054054054054168</v>
      </c>
      <c r="AB574" s="669">
        <f t="shared" si="199"/>
        <v>7.2463768115942129</v>
      </c>
      <c r="AC574" s="669">
        <f t="shared" si="200"/>
        <v>9.5238095238095113</v>
      </c>
      <c r="AD574" s="669">
        <f t="shared" si="201"/>
        <v>110.00000000000001</v>
      </c>
      <c r="AE574" s="669" t="str">
        <f t="shared" si="202"/>
        <v>n/a</v>
      </c>
      <c r="AF574" s="669" t="str">
        <f t="shared" si="203"/>
        <v>n/a</v>
      </c>
      <c r="AG574" s="669" t="str">
        <f t="shared" si="204"/>
        <v>n/a</v>
      </c>
      <c r="AH574" s="669" t="str">
        <f t="shared" si="205"/>
        <v>n/a</v>
      </c>
      <c r="AI574" s="669" t="str">
        <f t="shared" si="206"/>
        <v>n/a</v>
      </c>
      <c r="AJ574" s="669" t="str">
        <f t="shared" si="207"/>
        <v>n/a</v>
      </c>
      <c r="AK574" s="669" t="str">
        <f t="shared" si="208"/>
        <v>n/a</v>
      </c>
      <c r="AL574" s="669" t="str">
        <f t="shared" si="209"/>
        <v>n/a</v>
      </c>
      <c r="AM574" s="669" t="str">
        <f t="shared" si="210"/>
        <v>n/a</v>
      </c>
      <c r="AN574" s="669" t="str">
        <f t="shared" si="211"/>
        <v>n/a</v>
      </c>
      <c r="AO574" s="669" t="str">
        <f t="shared" si="212"/>
        <v>n/a</v>
      </c>
      <c r="AP574" s="669" t="str">
        <f t="shared" si="213"/>
        <v>n/a</v>
      </c>
      <c r="AQ574" s="669" t="str">
        <f t="shared" si="214"/>
        <v>n/a</v>
      </c>
      <c r="AR574" s="669" t="str">
        <f t="shared" si="215"/>
        <v>n/a</v>
      </c>
      <c r="AS574" s="670">
        <f t="shared" si="196"/>
        <v>37.204349117392596</v>
      </c>
      <c r="AT574" s="671">
        <f t="shared" si="197"/>
        <v>45.41756722381141</v>
      </c>
    </row>
    <row r="575" spans="1:46" ht="11.25" customHeight="1" x14ac:dyDescent="0.2">
      <c r="A575" s="495" t="s">
        <v>1512</v>
      </c>
      <c r="B575" s="650" t="s">
        <v>1513</v>
      </c>
      <c r="C575" s="497">
        <v>1.94</v>
      </c>
      <c r="D575" s="655">
        <v>1.56</v>
      </c>
      <c r="E575" s="498">
        <v>1.46</v>
      </c>
      <c r="F575" s="498">
        <v>1.38</v>
      </c>
      <c r="G575" s="498">
        <v>1.28</v>
      </c>
      <c r="H575" s="498">
        <v>1.22</v>
      </c>
      <c r="I575" s="499"/>
      <c r="J575" s="498">
        <v>1.1599999999999999</v>
      </c>
      <c r="K575" s="654">
        <v>1.1200000000000001</v>
      </c>
      <c r="L575" s="499"/>
      <c r="M575" s="651">
        <v>1.1200000000000001</v>
      </c>
      <c r="N575" s="651">
        <v>1.1200000000000001</v>
      </c>
      <c r="O575" s="656">
        <v>1.1200000000000001</v>
      </c>
      <c r="P575" s="656">
        <v>1</v>
      </c>
      <c r="Q575" s="656">
        <v>0.92</v>
      </c>
      <c r="R575" s="656">
        <v>0.84</v>
      </c>
      <c r="S575" s="656">
        <v>0.78</v>
      </c>
      <c r="T575" s="652">
        <v>0.68</v>
      </c>
      <c r="U575" s="656">
        <v>0.68</v>
      </c>
      <c r="V575" s="656">
        <v>0.62</v>
      </c>
      <c r="W575" s="656">
        <v>0.54</v>
      </c>
      <c r="X575" s="656">
        <v>0.45</v>
      </c>
      <c r="Y575" s="653">
        <f t="shared" si="195"/>
        <v>20.990000000000006</v>
      </c>
      <c r="Z575" s="1019">
        <f t="shared" si="216"/>
        <v>24.358974358974361</v>
      </c>
      <c r="AA575" s="669">
        <f t="shared" si="198"/>
        <v>6.8493150684931559</v>
      </c>
      <c r="AB575" s="669">
        <f t="shared" si="199"/>
        <v>5.7971014492753659</v>
      </c>
      <c r="AC575" s="669">
        <f t="shared" si="200"/>
        <v>7.8125</v>
      </c>
      <c r="AD575" s="669">
        <f t="shared" si="201"/>
        <v>4.9180327868852514</v>
      </c>
      <c r="AE575" s="669">
        <f t="shared" si="202"/>
        <v>5.1724137931034475</v>
      </c>
      <c r="AF575" s="669">
        <f t="shared" si="203"/>
        <v>3.5714285714285587</v>
      </c>
      <c r="AG575" s="669">
        <f t="shared" si="204"/>
        <v>0</v>
      </c>
      <c r="AH575" s="669">
        <f t="shared" si="205"/>
        <v>0</v>
      </c>
      <c r="AI575" s="669">
        <f t="shared" si="206"/>
        <v>0</v>
      </c>
      <c r="AJ575" s="669">
        <f t="shared" si="207"/>
        <v>12.000000000000011</v>
      </c>
      <c r="AK575" s="669">
        <f t="shared" si="208"/>
        <v>8.6956521739130377</v>
      </c>
      <c r="AL575" s="669">
        <f t="shared" si="209"/>
        <v>9.5238095238095344</v>
      </c>
      <c r="AM575" s="669">
        <f t="shared" si="210"/>
        <v>7.6923076923076872</v>
      </c>
      <c r="AN575" s="669">
        <f t="shared" si="211"/>
        <v>14.705882352941169</v>
      </c>
      <c r="AO575" s="669">
        <f t="shared" si="212"/>
        <v>0</v>
      </c>
      <c r="AP575" s="669">
        <f t="shared" si="213"/>
        <v>9.6774193548387224</v>
      </c>
      <c r="AQ575" s="669">
        <f t="shared" si="214"/>
        <v>14.814814814814813</v>
      </c>
      <c r="AR575" s="669">
        <f t="shared" si="215"/>
        <v>19.999999999999996</v>
      </c>
      <c r="AS575" s="670">
        <f t="shared" si="196"/>
        <v>8.1889290495150053</v>
      </c>
      <c r="AT575" s="671">
        <f t="shared" si="197"/>
        <v>6.7633848936125496</v>
      </c>
    </row>
    <row r="576" spans="1:46" ht="11.25" customHeight="1" x14ac:dyDescent="0.2">
      <c r="A576" s="914" t="s">
        <v>308</v>
      </c>
      <c r="B576" s="914" t="s">
        <v>309</v>
      </c>
      <c r="C576" s="497">
        <v>1.52</v>
      </c>
      <c r="D576" s="491">
        <v>1.51</v>
      </c>
      <c r="E576" s="498">
        <v>1.5</v>
      </c>
      <c r="F576" s="498">
        <v>1.49</v>
      </c>
      <c r="G576" s="498">
        <v>1.48</v>
      </c>
      <c r="H576" s="498">
        <v>1.47</v>
      </c>
      <c r="I576" s="499"/>
      <c r="J576" s="498">
        <v>1.46</v>
      </c>
      <c r="K576" s="496">
        <v>1.45</v>
      </c>
      <c r="L576" s="499"/>
      <c r="M576" s="511">
        <v>1.44</v>
      </c>
      <c r="N576" s="511">
        <v>1.41</v>
      </c>
      <c r="O576" s="656">
        <v>1.31</v>
      </c>
      <c r="P576" s="656">
        <v>0.63</v>
      </c>
      <c r="Q576" s="656">
        <v>0.4</v>
      </c>
      <c r="R576" s="656">
        <v>0.3</v>
      </c>
      <c r="S576" s="656">
        <v>0.23499999999999999</v>
      </c>
      <c r="T576" s="656">
        <v>0.2</v>
      </c>
      <c r="U576" s="656">
        <v>0.19</v>
      </c>
      <c r="V576" s="656">
        <v>0.17</v>
      </c>
      <c r="W576" s="656">
        <v>0.15</v>
      </c>
      <c r="X576" s="656">
        <v>0.13</v>
      </c>
      <c r="Y576" s="653">
        <f t="shared" si="195"/>
        <v>18.444999999999997</v>
      </c>
      <c r="Z576" s="1019">
        <f t="shared" si="216"/>
        <v>0.66225165562914245</v>
      </c>
      <c r="AA576" s="669">
        <f t="shared" si="198"/>
        <v>0.66666666666665986</v>
      </c>
      <c r="AB576" s="669">
        <f t="shared" si="199"/>
        <v>0.67114093959732557</v>
      </c>
      <c r="AC576" s="669">
        <f t="shared" si="200"/>
        <v>0.67567567567567988</v>
      </c>
      <c r="AD576" s="669">
        <f t="shared" si="201"/>
        <v>0.68027210884353817</v>
      </c>
      <c r="AE576" s="669">
        <f t="shared" si="202"/>
        <v>0.68493150684931781</v>
      </c>
      <c r="AF576" s="669">
        <f t="shared" si="203"/>
        <v>0.68965517241379448</v>
      </c>
      <c r="AG576" s="669">
        <f t="shared" si="204"/>
        <v>0.69444444444444198</v>
      </c>
      <c r="AH576" s="669">
        <f t="shared" si="205"/>
        <v>2.1276595744680771</v>
      </c>
      <c r="AI576" s="669">
        <f t="shared" si="206"/>
        <v>7.6335877862595325</v>
      </c>
      <c r="AJ576" s="669">
        <f t="shared" si="207"/>
        <v>107.93650793650795</v>
      </c>
      <c r="AK576" s="669">
        <f t="shared" si="208"/>
        <v>57.499999999999993</v>
      </c>
      <c r="AL576" s="669">
        <f t="shared" si="209"/>
        <v>33.33333333333335</v>
      </c>
      <c r="AM576" s="669">
        <f t="shared" si="210"/>
        <v>27.659574468085111</v>
      </c>
      <c r="AN576" s="669">
        <f t="shared" si="211"/>
        <v>17.499999999999982</v>
      </c>
      <c r="AO576" s="669">
        <f t="shared" si="212"/>
        <v>5.2631578947368363</v>
      </c>
      <c r="AP576" s="669">
        <f t="shared" si="213"/>
        <v>11.764705882352944</v>
      </c>
      <c r="AQ576" s="669">
        <f t="shared" si="214"/>
        <v>13.333333333333353</v>
      </c>
      <c r="AR576" s="669">
        <f t="shared" si="215"/>
        <v>15.384615384615374</v>
      </c>
      <c r="AS576" s="670">
        <f t="shared" si="196"/>
        <v>16.045342829674336</v>
      </c>
      <c r="AT576" s="671">
        <f t="shared" si="197"/>
        <v>26.764816335176612</v>
      </c>
    </row>
    <row r="577" spans="1:46" ht="11.25" customHeight="1" x14ac:dyDescent="0.2">
      <c r="A577" s="506" t="s">
        <v>719</v>
      </c>
      <c r="B577" s="507" t="s">
        <v>720</v>
      </c>
      <c r="C577" s="497">
        <v>1.46</v>
      </c>
      <c r="D577" s="521">
        <v>1.44</v>
      </c>
      <c r="E577" s="513">
        <v>1.42</v>
      </c>
      <c r="F577" s="513">
        <v>1.4</v>
      </c>
      <c r="G577" s="513">
        <v>1.38</v>
      </c>
      <c r="H577" s="513">
        <v>1.2</v>
      </c>
      <c r="I577" s="514"/>
      <c r="J577" s="513">
        <v>0.8</v>
      </c>
      <c r="K577" s="509">
        <v>0.59</v>
      </c>
      <c r="L577" s="514"/>
      <c r="M577" s="529">
        <v>0.5</v>
      </c>
      <c r="N577" s="529">
        <v>0.46</v>
      </c>
      <c r="O577" s="516">
        <v>0.44</v>
      </c>
      <c r="P577" s="516">
        <v>0.42</v>
      </c>
      <c r="Q577" s="516">
        <v>0.4</v>
      </c>
      <c r="R577" s="516">
        <v>0.36</v>
      </c>
      <c r="S577" s="516">
        <v>0.32</v>
      </c>
      <c r="T577" s="516">
        <v>0.28000000000000003</v>
      </c>
      <c r="U577" s="516">
        <v>0.24</v>
      </c>
      <c r="V577" s="516">
        <v>0.2</v>
      </c>
      <c r="W577" s="517">
        <v>0</v>
      </c>
      <c r="X577" s="517">
        <v>0</v>
      </c>
      <c r="Y577" s="653">
        <f t="shared" si="195"/>
        <v>13.31</v>
      </c>
      <c r="Z577" s="1019">
        <f t="shared" si="216"/>
        <v>1.388888888888884</v>
      </c>
      <c r="AA577" s="669">
        <f t="shared" si="198"/>
        <v>1.4084507042253502</v>
      </c>
      <c r="AB577" s="669">
        <f t="shared" si="199"/>
        <v>1.4285714285714235</v>
      </c>
      <c r="AC577" s="669">
        <f t="shared" si="200"/>
        <v>1.449275362318847</v>
      </c>
      <c r="AD577" s="669">
        <f t="shared" si="201"/>
        <v>14.999999999999991</v>
      </c>
      <c r="AE577" s="669">
        <f t="shared" si="202"/>
        <v>49.999999999999979</v>
      </c>
      <c r="AF577" s="669">
        <f t="shared" si="203"/>
        <v>35.593220338983066</v>
      </c>
      <c r="AG577" s="669">
        <f t="shared" si="204"/>
        <v>17.999999999999993</v>
      </c>
      <c r="AH577" s="669">
        <f t="shared" si="205"/>
        <v>8.6956521739130377</v>
      </c>
      <c r="AI577" s="669">
        <f t="shared" si="206"/>
        <v>4.5454545454545414</v>
      </c>
      <c r="AJ577" s="669">
        <f t="shared" si="207"/>
        <v>4.7619047619047672</v>
      </c>
      <c r="AK577" s="669">
        <f t="shared" si="208"/>
        <v>4.9999999999999822</v>
      </c>
      <c r="AL577" s="669">
        <f t="shared" si="209"/>
        <v>11.111111111111116</v>
      </c>
      <c r="AM577" s="669">
        <f t="shared" si="210"/>
        <v>12.5</v>
      </c>
      <c r="AN577" s="669">
        <f t="shared" si="211"/>
        <v>14.285714285714279</v>
      </c>
      <c r="AO577" s="669">
        <f t="shared" si="212"/>
        <v>16.666666666666675</v>
      </c>
      <c r="AP577" s="669">
        <f t="shared" si="213"/>
        <v>19.999999999999996</v>
      </c>
      <c r="AQ577" s="669" t="str">
        <f t="shared" si="214"/>
        <v>n/a</v>
      </c>
      <c r="AR577" s="669" t="str">
        <f t="shared" si="215"/>
        <v>n/a</v>
      </c>
      <c r="AS577" s="670">
        <f t="shared" si="196"/>
        <v>13.04911236869129</v>
      </c>
      <c r="AT577" s="671">
        <f t="shared" si="197"/>
        <v>13.073589993574446</v>
      </c>
    </row>
    <row r="578" spans="1:46" ht="11.25" customHeight="1" x14ac:dyDescent="0.2">
      <c r="A578" s="495" t="s">
        <v>1520</v>
      </c>
      <c r="B578" s="650" t="s">
        <v>1521</v>
      </c>
      <c r="C578" s="497">
        <v>0.61</v>
      </c>
      <c r="D578" s="497">
        <v>0.57000000000000006</v>
      </c>
      <c r="E578" s="498">
        <v>0.48499999999999999</v>
      </c>
      <c r="F578" s="498">
        <v>0.375</v>
      </c>
      <c r="G578" s="502">
        <v>0.34</v>
      </c>
      <c r="H578" s="498">
        <v>0.31</v>
      </c>
      <c r="I578" s="499"/>
      <c r="J578" s="498">
        <v>7.4999999999999997E-2</v>
      </c>
      <c r="K578" s="654">
        <v>0</v>
      </c>
      <c r="L578" s="499"/>
      <c r="M578" s="651">
        <v>0</v>
      </c>
      <c r="N578" s="651">
        <v>0</v>
      </c>
      <c r="O578" s="652">
        <v>0</v>
      </c>
      <c r="P578" s="652">
        <v>0</v>
      </c>
      <c r="Q578" s="652">
        <v>0</v>
      </c>
      <c r="R578" s="652">
        <v>0</v>
      </c>
      <c r="S578" s="652">
        <v>0</v>
      </c>
      <c r="T578" s="652">
        <v>0</v>
      </c>
      <c r="U578" s="652">
        <v>0</v>
      </c>
      <c r="V578" s="652">
        <v>0</v>
      </c>
      <c r="W578" s="652">
        <v>0</v>
      </c>
      <c r="X578" s="652">
        <v>0</v>
      </c>
      <c r="Y578" s="653">
        <f t="shared" si="195"/>
        <v>2.7650000000000001</v>
      </c>
      <c r="Z578" s="1019">
        <f t="shared" si="216"/>
        <v>7.0175438596491002</v>
      </c>
      <c r="AA578" s="669">
        <f t="shared" si="198"/>
        <v>17.525773195876315</v>
      </c>
      <c r="AB578" s="669">
        <f t="shared" si="199"/>
        <v>29.333333333333321</v>
      </c>
      <c r="AC578" s="669">
        <f t="shared" si="200"/>
        <v>10.294117647058808</v>
      </c>
      <c r="AD578" s="669">
        <f t="shared" si="201"/>
        <v>9.6774193548387224</v>
      </c>
      <c r="AE578" s="669">
        <f t="shared" si="202"/>
        <v>313.33333333333337</v>
      </c>
      <c r="AF578" s="669" t="str">
        <f t="shared" si="203"/>
        <v>n/a</v>
      </c>
      <c r="AG578" s="669" t="str">
        <f t="shared" si="204"/>
        <v>n/a</v>
      </c>
      <c r="AH578" s="669" t="str">
        <f t="shared" si="205"/>
        <v>n/a</v>
      </c>
      <c r="AI578" s="669" t="str">
        <f t="shared" si="206"/>
        <v>n/a</v>
      </c>
      <c r="AJ578" s="669" t="str">
        <f t="shared" si="207"/>
        <v>n/a</v>
      </c>
      <c r="AK578" s="669" t="str">
        <f t="shared" si="208"/>
        <v>n/a</v>
      </c>
      <c r="AL578" s="669" t="str">
        <f t="shared" si="209"/>
        <v>n/a</v>
      </c>
      <c r="AM578" s="669" t="str">
        <f t="shared" si="210"/>
        <v>n/a</v>
      </c>
      <c r="AN578" s="669" t="str">
        <f t="shared" si="211"/>
        <v>n/a</v>
      </c>
      <c r="AO578" s="669" t="str">
        <f t="shared" si="212"/>
        <v>n/a</v>
      </c>
      <c r="AP578" s="669" t="str">
        <f t="shared" si="213"/>
        <v>n/a</v>
      </c>
      <c r="AQ578" s="669" t="str">
        <f t="shared" si="214"/>
        <v>n/a</v>
      </c>
      <c r="AR578" s="669" t="str">
        <f t="shared" si="215"/>
        <v>n/a</v>
      </c>
      <c r="AS578" s="670">
        <f t="shared" si="196"/>
        <v>64.53025345401494</v>
      </c>
      <c r="AT578" s="671">
        <f t="shared" si="197"/>
        <v>122.15508217722429</v>
      </c>
    </row>
    <row r="579" spans="1:46" ht="11.25" customHeight="1" x14ac:dyDescent="0.2">
      <c r="A579" s="650" t="s">
        <v>1518</v>
      </c>
      <c r="B579" s="650" t="s">
        <v>1519</v>
      </c>
      <c r="C579" s="497">
        <v>0.68</v>
      </c>
      <c r="D579" s="497">
        <v>0.64</v>
      </c>
      <c r="E579" s="498">
        <v>0.6</v>
      </c>
      <c r="F579" s="498">
        <v>0.56000000000000005</v>
      </c>
      <c r="G579" s="502">
        <v>0.52</v>
      </c>
      <c r="H579" s="498">
        <v>0.5</v>
      </c>
      <c r="I579" s="499"/>
      <c r="J579" s="498">
        <v>0.48</v>
      </c>
      <c r="K579" s="496">
        <v>0.43</v>
      </c>
      <c r="L579" s="499"/>
      <c r="M579" s="511">
        <v>0.4</v>
      </c>
      <c r="N579" s="651">
        <v>0.39112000000000002</v>
      </c>
      <c r="O579" s="652">
        <v>0.39112000000000002</v>
      </c>
      <c r="P579" s="656">
        <v>0.37334000000000001</v>
      </c>
      <c r="Q579" s="656">
        <v>0.31111</v>
      </c>
      <c r="R579" s="656">
        <v>0.23999000000000001</v>
      </c>
      <c r="S579" s="656">
        <v>0.19553999999999999</v>
      </c>
      <c r="T579" s="656">
        <v>0.16</v>
      </c>
      <c r="U579" s="656">
        <v>0.12446</v>
      </c>
      <c r="V579" s="656">
        <v>8.8900000000000007E-2</v>
      </c>
      <c r="W579" s="652">
        <v>7.1120000000000003E-2</v>
      </c>
      <c r="X579" s="652">
        <v>7.1120000000000003E-2</v>
      </c>
      <c r="Y579" s="653">
        <f t="shared" si="195"/>
        <v>7.2278199999999995</v>
      </c>
      <c r="Z579" s="1019">
        <f t="shared" si="216"/>
        <v>6.25</v>
      </c>
      <c r="AA579" s="669">
        <f t="shared" si="198"/>
        <v>6.6666666666666652</v>
      </c>
      <c r="AB579" s="669">
        <f t="shared" si="199"/>
        <v>7.1428571428571397</v>
      </c>
      <c r="AC579" s="669">
        <f t="shared" si="200"/>
        <v>7.6923076923077094</v>
      </c>
      <c r="AD579" s="669">
        <f t="shared" si="201"/>
        <v>4.0000000000000036</v>
      </c>
      <c r="AE579" s="669">
        <f t="shared" si="202"/>
        <v>4.1666666666666741</v>
      </c>
      <c r="AF579" s="669">
        <f t="shared" si="203"/>
        <v>11.627906976744185</v>
      </c>
      <c r="AG579" s="669">
        <f t="shared" si="204"/>
        <v>7.4999999999999956</v>
      </c>
      <c r="AH579" s="669">
        <f t="shared" si="205"/>
        <v>2.2704029453876062</v>
      </c>
      <c r="AI579" s="669">
        <f t="shared" si="206"/>
        <v>0</v>
      </c>
      <c r="AJ579" s="669">
        <f t="shared" si="207"/>
        <v>4.7624149568757712</v>
      </c>
      <c r="AK579" s="669">
        <f t="shared" si="208"/>
        <v>20.002571437755144</v>
      </c>
      <c r="AL579" s="669">
        <f t="shared" si="209"/>
        <v>29.634568107004444</v>
      </c>
      <c r="AM579" s="669">
        <f t="shared" si="210"/>
        <v>22.731921857420478</v>
      </c>
      <c r="AN579" s="669">
        <f t="shared" si="211"/>
        <v>22.212499999999991</v>
      </c>
      <c r="AO579" s="669">
        <f t="shared" si="212"/>
        <v>28.555359151534621</v>
      </c>
      <c r="AP579" s="669">
        <f t="shared" si="213"/>
        <v>39.999999999999993</v>
      </c>
      <c r="AQ579" s="669">
        <f t="shared" si="214"/>
        <v>25</v>
      </c>
      <c r="AR579" s="669">
        <f t="shared" si="215"/>
        <v>0</v>
      </c>
      <c r="AS579" s="670">
        <f t="shared" si="196"/>
        <v>13.169270715853708</v>
      </c>
      <c r="AT579" s="671">
        <f t="shared" si="197"/>
        <v>11.737981868164512</v>
      </c>
    </row>
    <row r="580" spans="1:46" ht="11.25" customHeight="1" x14ac:dyDescent="0.2">
      <c r="A580" s="483" t="s">
        <v>715</v>
      </c>
      <c r="B580" s="914" t="s">
        <v>716</v>
      </c>
      <c r="C580" s="497">
        <v>2.2000000000000002</v>
      </c>
      <c r="D580" s="497">
        <v>2.1</v>
      </c>
      <c r="E580" s="487">
        <v>2</v>
      </c>
      <c r="F580" s="487">
        <v>1.92</v>
      </c>
      <c r="G580" s="487">
        <v>1.6</v>
      </c>
      <c r="H580" s="487">
        <v>1.52</v>
      </c>
      <c r="I580" s="488"/>
      <c r="J580" s="487">
        <v>1.48</v>
      </c>
      <c r="K580" s="485">
        <v>1.44</v>
      </c>
      <c r="L580" s="488"/>
      <c r="M580" s="530">
        <v>1.36</v>
      </c>
      <c r="N580" s="530">
        <v>1.34</v>
      </c>
      <c r="O580" s="493">
        <v>1.32</v>
      </c>
      <c r="P580" s="493">
        <v>1.28</v>
      </c>
      <c r="Q580" s="493">
        <v>1.24</v>
      </c>
      <c r="R580" s="493">
        <v>1</v>
      </c>
      <c r="S580" s="492">
        <v>0</v>
      </c>
      <c r="T580" s="492">
        <v>0</v>
      </c>
      <c r="U580" s="492">
        <v>0</v>
      </c>
      <c r="V580" s="492">
        <v>0</v>
      </c>
      <c r="W580" s="492">
        <v>0</v>
      </c>
      <c r="X580" s="492">
        <v>0</v>
      </c>
      <c r="Y580" s="653">
        <f t="shared" si="195"/>
        <v>21.8</v>
      </c>
      <c r="Z580" s="1019">
        <f t="shared" si="216"/>
        <v>4.7619047619047672</v>
      </c>
      <c r="AA580" s="669">
        <f t="shared" si="198"/>
        <v>5.0000000000000044</v>
      </c>
      <c r="AB580" s="669">
        <f t="shared" si="199"/>
        <v>4.1666666666666741</v>
      </c>
      <c r="AC580" s="669">
        <f t="shared" si="200"/>
        <v>19.999999999999996</v>
      </c>
      <c r="AD580" s="669">
        <f t="shared" si="201"/>
        <v>5.2631578947368363</v>
      </c>
      <c r="AE580" s="669">
        <f t="shared" si="202"/>
        <v>2.7027027027026973</v>
      </c>
      <c r="AF580" s="669">
        <f t="shared" si="203"/>
        <v>2.7777777777777901</v>
      </c>
      <c r="AG580" s="669">
        <f t="shared" si="204"/>
        <v>5.8823529411764497</v>
      </c>
      <c r="AH580" s="669">
        <f t="shared" si="205"/>
        <v>1.4925373134328401</v>
      </c>
      <c r="AI580" s="669">
        <f t="shared" si="206"/>
        <v>1.5151515151515138</v>
      </c>
      <c r="AJ580" s="669">
        <f t="shared" si="207"/>
        <v>3.125</v>
      </c>
      <c r="AK580" s="669">
        <f t="shared" si="208"/>
        <v>3.2258064516129004</v>
      </c>
      <c r="AL580" s="669">
        <f t="shared" si="209"/>
        <v>24</v>
      </c>
      <c r="AM580" s="669" t="str">
        <f t="shared" si="210"/>
        <v>n/a</v>
      </c>
      <c r="AN580" s="669" t="str">
        <f t="shared" si="211"/>
        <v>n/a</v>
      </c>
      <c r="AO580" s="669" t="str">
        <f t="shared" si="212"/>
        <v>n/a</v>
      </c>
      <c r="AP580" s="669" t="str">
        <f t="shared" si="213"/>
        <v>n/a</v>
      </c>
      <c r="AQ580" s="669" t="str">
        <f t="shared" si="214"/>
        <v>n/a</v>
      </c>
      <c r="AR580" s="669" t="str">
        <f t="shared" si="215"/>
        <v>n/a</v>
      </c>
      <c r="AS580" s="670">
        <f t="shared" si="196"/>
        <v>6.4548506173201901</v>
      </c>
      <c r="AT580" s="671">
        <f t="shared" si="197"/>
        <v>7.0793652971043866</v>
      </c>
    </row>
    <row r="581" spans="1:46" ht="11.25" customHeight="1" x14ac:dyDescent="0.2">
      <c r="A581" s="507" t="s">
        <v>717</v>
      </c>
      <c r="B581" s="507" t="s">
        <v>718</v>
      </c>
      <c r="C581" s="523">
        <v>0.88</v>
      </c>
      <c r="D581" s="510">
        <v>0.86666599999999994</v>
      </c>
      <c r="E581" s="498">
        <v>0.82666666666666666</v>
      </c>
      <c r="F581" s="498">
        <v>0.82</v>
      </c>
      <c r="G581" s="498">
        <v>0.8</v>
      </c>
      <c r="H581" s="498">
        <v>0.7624266666666667</v>
      </c>
      <c r="I581" s="499"/>
      <c r="J581" s="498">
        <v>0.72727272727272718</v>
      </c>
      <c r="K581" s="496">
        <v>0.70303030303030301</v>
      </c>
      <c r="L581" s="499"/>
      <c r="M581" s="511">
        <v>0.67878787878787883</v>
      </c>
      <c r="N581" s="511">
        <v>0.65454545454545454</v>
      </c>
      <c r="O581" s="656">
        <v>0.60606060606060608</v>
      </c>
      <c r="P581" s="656">
        <v>0.5575757575757575</v>
      </c>
      <c r="Q581" s="656">
        <v>0.49696969696969689</v>
      </c>
      <c r="R581" s="656">
        <v>0.41557575757575754</v>
      </c>
      <c r="S581" s="656">
        <v>0.39242424242424234</v>
      </c>
      <c r="T581" s="656">
        <v>0.36939393939393939</v>
      </c>
      <c r="U581" s="656">
        <v>0.33863636363636362</v>
      </c>
      <c r="V581" s="656">
        <v>0.30781818181818182</v>
      </c>
      <c r="W581" s="656">
        <v>0.26163636363636361</v>
      </c>
      <c r="X581" s="656">
        <v>0.21549090909090907</v>
      </c>
      <c r="Y581" s="653">
        <f t="shared" si="195"/>
        <v>11.680977515151509</v>
      </c>
      <c r="Z581" s="1019">
        <f t="shared" si="216"/>
        <v>1.5385396450305011</v>
      </c>
      <c r="AA581" s="669">
        <f t="shared" si="198"/>
        <v>4.8386290322580683</v>
      </c>
      <c r="AB581" s="669">
        <f t="shared" si="199"/>
        <v>0.81300813008131634</v>
      </c>
      <c r="AC581" s="669">
        <f t="shared" si="200"/>
        <v>2.4999999999999911</v>
      </c>
      <c r="AD581" s="669">
        <f t="shared" si="201"/>
        <v>4.9281242348991006</v>
      </c>
      <c r="AE581" s="669">
        <f t="shared" si="202"/>
        <v>4.8336666666666916</v>
      </c>
      <c r="AF581" s="669">
        <f t="shared" si="203"/>
        <v>3.4482758620689502</v>
      </c>
      <c r="AG581" s="669">
        <f t="shared" si="204"/>
        <v>3.5714285714285587</v>
      </c>
      <c r="AH581" s="669">
        <f t="shared" si="205"/>
        <v>3.7037037037037202</v>
      </c>
      <c r="AI581" s="669">
        <f t="shared" si="206"/>
        <v>8.0000000000000071</v>
      </c>
      <c r="AJ581" s="669">
        <f t="shared" si="207"/>
        <v>8.6956521739130608</v>
      </c>
      <c r="AK581" s="669">
        <f t="shared" si="208"/>
        <v>12.195121951219523</v>
      </c>
      <c r="AL581" s="669">
        <f t="shared" si="209"/>
        <v>19.585824704681333</v>
      </c>
      <c r="AM581" s="669">
        <f t="shared" si="210"/>
        <v>5.8996138996139091</v>
      </c>
      <c r="AN581" s="669">
        <f t="shared" si="211"/>
        <v>6.2346185397866849</v>
      </c>
      <c r="AO581" s="669">
        <f t="shared" si="212"/>
        <v>9.0827740492170008</v>
      </c>
      <c r="AP581" s="669">
        <f t="shared" si="213"/>
        <v>10.011813349084452</v>
      </c>
      <c r="AQ581" s="669">
        <f t="shared" si="214"/>
        <v>17.651146629603897</v>
      </c>
      <c r="AR581" s="669">
        <f t="shared" si="215"/>
        <v>21.414107323658449</v>
      </c>
      <c r="AS581" s="670">
        <f t="shared" si="196"/>
        <v>7.8392657087850095</v>
      </c>
      <c r="AT581" s="671">
        <f t="shared" si="197"/>
        <v>6.0071836969677088</v>
      </c>
    </row>
    <row r="582" spans="1:46" ht="11.25" customHeight="1" x14ac:dyDescent="0.2">
      <c r="A582" s="650" t="s">
        <v>306</v>
      </c>
      <c r="B582" s="650" t="s">
        <v>307</v>
      </c>
      <c r="C582" s="497">
        <v>1.8925000000000001</v>
      </c>
      <c r="D582" s="655">
        <v>1.8824999999999998</v>
      </c>
      <c r="E582" s="498">
        <v>1.8725000000000001</v>
      </c>
      <c r="F582" s="498">
        <v>1.855</v>
      </c>
      <c r="G582" s="498">
        <v>1.845</v>
      </c>
      <c r="H582" s="498">
        <v>1.825</v>
      </c>
      <c r="I582" s="499"/>
      <c r="J582" s="498">
        <v>1.79</v>
      </c>
      <c r="K582" s="496">
        <v>1.75</v>
      </c>
      <c r="L582" s="499"/>
      <c r="M582" s="511">
        <v>1.68</v>
      </c>
      <c r="N582" s="511">
        <v>1.6</v>
      </c>
      <c r="O582" s="656">
        <v>1.52</v>
      </c>
      <c r="P582" s="656">
        <v>1.44</v>
      </c>
      <c r="Q582" s="656">
        <v>1.39</v>
      </c>
      <c r="R582" s="656">
        <v>1.32</v>
      </c>
      <c r="S582" s="656">
        <v>1.3</v>
      </c>
      <c r="T582" s="656">
        <v>1.27</v>
      </c>
      <c r="U582" s="652">
        <v>1.26</v>
      </c>
      <c r="V582" s="656">
        <v>1.2450000000000001</v>
      </c>
      <c r="W582" s="656">
        <v>1.24</v>
      </c>
      <c r="X582" s="656">
        <v>1.22</v>
      </c>
      <c r="Y582" s="653">
        <f t="shared" si="195"/>
        <v>31.197500000000002</v>
      </c>
      <c r="Z582" s="1019">
        <f t="shared" si="216"/>
        <v>0.53120849933601111</v>
      </c>
      <c r="AA582" s="669">
        <f t="shared" si="198"/>
        <v>0.53404539385846217</v>
      </c>
      <c r="AB582" s="669">
        <f t="shared" si="199"/>
        <v>0.94339622641510523</v>
      </c>
      <c r="AC582" s="669">
        <f t="shared" si="200"/>
        <v>0.54200542005420349</v>
      </c>
      <c r="AD582" s="669">
        <f t="shared" si="201"/>
        <v>1.0958904109588996</v>
      </c>
      <c r="AE582" s="669">
        <f t="shared" si="202"/>
        <v>1.9553072625698276</v>
      </c>
      <c r="AF582" s="669">
        <f t="shared" si="203"/>
        <v>2.2857142857142909</v>
      </c>
      <c r="AG582" s="669">
        <f t="shared" si="204"/>
        <v>4.1666666666666741</v>
      </c>
      <c r="AH582" s="669">
        <f t="shared" si="205"/>
        <v>4.9999999999999822</v>
      </c>
      <c r="AI582" s="669">
        <f t="shared" si="206"/>
        <v>5.2631578947368363</v>
      </c>
      <c r="AJ582" s="669">
        <f t="shared" si="207"/>
        <v>5.555555555555558</v>
      </c>
      <c r="AK582" s="669">
        <f t="shared" si="208"/>
        <v>3.5971223021582732</v>
      </c>
      <c r="AL582" s="669">
        <f t="shared" si="209"/>
        <v>5.3030303030302983</v>
      </c>
      <c r="AM582" s="669">
        <f t="shared" si="210"/>
        <v>1.538461538461533</v>
      </c>
      <c r="AN582" s="669">
        <f t="shared" si="211"/>
        <v>2.3622047244094446</v>
      </c>
      <c r="AO582" s="669">
        <f t="shared" si="212"/>
        <v>0.79365079365079083</v>
      </c>
      <c r="AP582" s="669">
        <f t="shared" si="213"/>
        <v>1.2048192771084265</v>
      </c>
      <c r="AQ582" s="669">
        <f t="shared" si="214"/>
        <v>0.40322580645162365</v>
      </c>
      <c r="AR582" s="669">
        <f t="shared" si="215"/>
        <v>1.6393442622950838</v>
      </c>
      <c r="AS582" s="670">
        <f t="shared" si="196"/>
        <v>2.3534108749174378</v>
      </c>
      <c r="AT582" s="671">
        <f t="shared" si="197"/>
        <v>1.8504275615246952</v>
      </c>
    </row>
    <row r="583" spans="1:46" ht="11.25" customHeight="1" x14ac:dyDescent="0.2">
      <c r="A583" s="495" t="s">
        <v>1506</v>
      </c>
      <c r="B583" s="650" t="s">
        <v>1507</v>
      </c>
      <c r="C583" s="497">
        <v>1.5</v>
      </c>
      <c r="D583" s="655">
        <v>1.2</v>
      </c>
      <c r="E583" s="498">
        <v>0.96</v>
      </c>
      <c r="F583" s="498">
        <v>0.76</v>
      </c>
      <c r="G583" s="498">
        <v>0.6</v>
      </c>
      <c r="H583" s="498">
        <v>0.48</v>
      </c>
      <c r="I583" s="499"/>
      <c r="J583" s="502">
        <v>0</v>
      </c>
      <c r="K583" s="654">
        <v>0</v>
      </c>
      <c r="L583" s="499"/>
      <c r="M583" s="651">
        <v>0</v>
      </c>
      <c r="N583" s="651">
        <v>0</v>
      </c>
      <c r="O583" s="652">
        <v>0</v>
      </c>
      <c r="P583" s="652">
        <v>0</v>
      </c>
      <c r="Q583" s="652">
        <v>0</v>
      </c>
      <c r="R583" s="652">
        <v>0</v>
      </c>
      <c r="S583" s="652">
        <v>0</v>
      </c>
      <c r="T583" s="652">
        <v>0</v>
      </c>
      <c r="U583" s="652">
        <v>0</v>
      </c>
      <c r="V583" s="652">
        <v>0</v>
      </c>
      <c r="W583" s="652">
        <v>0</v>
      </c>
      <c r="X583" s="652">
        <v>0</v>
      </c>
      <c r="Y583" s="653">
        <f t="shared" ref="Y583:Y646" si="217">SUM(C583:X583)</f>
        <v>5.5</v>
      </c>
      <c r="Z583" s="1019">
        <f t="shared" si="216"/>
        <v>25</v>
      </c>
      <c r="AA583" s="669">
        <f t="shared" si="198"/>
        <v>25</v>
      </c>
      <c r="AB583" s="669">
        <f t="shared" si="199"/>
        <v>26.315789473684205</v>
      </c>
      <c r="AC583" s="669">
        <f t="shared" si="200"/>
        <v>26.666666666666682</v>
      </c>
      <c r="AD583" s="669">
        <f t="shared" si="201"/>
        <v>25</v>
      </c>
      <c r="AE583" s="669" t="str">
        <f t="shared" si="202"/>
        <v>n/a</v>
      </c>
      <c r="AF583" s="669" t="str">
        <f t="shared" si="203"/>
        <v>n/a</v>
      </c>
      <c r="AG583" s="669" t="str">
        <f t="shared" si="204"/>
        <v>n/a</v>
      </c>
      <c r="AH583" s="669" t="str">
        <f t="shared" si="205"/>
        <v>n/a</v>
      </c>
      <c r="AI583" s="669" t="str">
        <f t="shared" si="206"/>
        <v>n/a</v>
      </c>
      <c r="AJ583" s="669" t="str">
        <f t="shared" si="207"/>
        <v>n/a</v>
      </c>
      <c r="AK583" s="669" t="str">
        <f t="shared" si="208"/>
        <v>n/a</v>
      </c>
      <c r="AL583" s="669" t="str">
        <f t="shared" si="209"/>
        <v>n/a</v>
      </c>
      <c r="AM583" s="669" t="str">
        <f t="shared" si="210"/>
        <v>n/a</v>
      </c>
      <c r="AN583" s="669" t="str">
        <f t="shared" si="211"/>
        <v>n/a</v>
      </c>
      <c r="AO583" s="669" t="str">
        <f t="shared" si="212"/>
        <v>n/a</v>
      </c>
      <c r="AP583" s="669" t="str">
        <f t="shared" si="213"/>
        <v>n/a</v>
      </c>
      <c r="AQ583" s="669" t="str">
        <f t="shared" si="214"/>
        <v>n/a</v>
      </c>
      <c r="AR583" s="669" t="str">
        <f t="shared" si="215"/>
        <v>n/a</v>
      </c>
      <c r="AS583" s="670">
        <f t="shared" ref="AS583:AS646" si="218">AVERAGE(Z583:AR583)</f>
        <v>25.596491228070178</v>
      </c>
      <c r="AT583" s="671">
        <f t="shared" ref="AT583:AT646" si="219">STDEV(Z583:AR583)</f>
        <v>0.82614629319095856</v>
      </c>
    </row>
    <row r="584" spans="1:46" ht="11.25" customHeight="1" x14ac:dyDescent="0.2">
      <c r="A584" s="650" t="s">
        <v>757</v>
      </c>
      <c r="B584" s="650" t="s">
        <v>758</v>
      </c>
      <c r="C584" s="497">
        <v>2.6305000000000001</v>
      </c>
      <c r="D584" s="655">
        <v>2.5350000000000001</v>
      </c>
      <c r="E584" s="498">
        <v>2.3914999999999997</v>
      </c>
      <c r="F584" s="498">
        <v>2.2714167000000001</v>
      </c>
      <c r="G584" s="498">
        <v>2.1916253999999999</v>
      </c>
      <c r="H584" s="498">
        <v>2.1474587000000001</v>
      </c>
      <c r="I584" s="499"/>
      <c r="J584" s="498">
        <v>1.7716250000000002</v>
      </c>
      <c r="K584" s="496">
        <v>1.7366250000000003</v>
      </c>
      <c r="L584" s="499"/>
      <c r="M584" s="511">
        <v>1.72725</v>
      </c>
      <c r="N584" s="511">
        <v>1.716</v>
      </c>
      <c r="O584" s="656">
        <v>1.7010000000000001</v>
      </c>
      <c r="P584" s="656">
        <v>1.641</v>
      </c>
      <c r="Q584" s="656">
        <v>1.518</v>
      </c>
      <c r="R584" s="656">
        <v>1.395</v>
      </c>
      <c r="S584" s="656">
        <v>1.32</v>
      </c>
      <c r="T584" s="656">
        <v>1.2</v>
      </c>
      <c r="U584" s="656">
        <v>1.17</v>
      </c>
      <c r="V584" s="656">
        <v>1.1399999999999999</v>
      </c>
      <c r="W584" s="656">
        <v>1.1100000000000001</v>
      </c>
      <c r="X584" s="656">
        <v>1.08</v>
      </c>
      <c r="Y584" s="653">
        <f t="shared" si="217"/>
        <v>34.394000800000001</v>
      </c>
      <c r="Z584" s="1019">
        <f t="shared" si="216"/>
        <v>3.7672583826430017</v>
      </c>
      <c r="AA584" s="669">
        <f t="shared" ref="AA584:AA647" si="220">IF(ISERROR((D584/E584-1)*100),"n/a",(D584/E584-1)*100)</f>
        <v>6.0004181476061236</v>
      </c>
      <c r="AB584" s="669">
        <f t="shared" ref="AB584:AB647" si="221">IF(ISERROR((E584/F584-1)*100),"n/a",(E584/F584-1)*100)</f>
        <v>5.2867137940827647</v>
      </c>
      <c r="AC584" s="669">
        <f t="shared" ref="AC584:AC647" si="222">IF(ISERROR((F584/G584-1)*100),"n/a",(F584/G584-1)*100)</f>
        <v>3.6407362316571046</v>
      </c>
      <c r="AD584" s="669">
        <f t="shared" ref="AD584:AD647" si="223">IF(ISERROR((G584/H584-1)*100),"n/a",(G584/H584-1)*100)</f>
        <v>2.0566961311060394</v>
      </c>
      <c r="AE584" s="669">
        <f t="shared" ref="AE584:AE647" si="224">IF(ISERROR((H584/J584-1)*100),"n/a",(H584/J584-1)*100)</f>
        <v>21.214066182177362</v>
      </c>
      <c r="AF584" s="669">
        <f t="shared" ref="AF584:AF647" si="225">IF(ISERROR((J584/K584-1)*100),"n/a",(J584/K584-1)*100)</f>
        <v>2.0154034405815757</v>
      </c>
      <c r="AG584" s="669">
        <f t="shared" ref="AG584:AG647" si="226">IF(ISERROR((K584/M584-1)*100),"n/a",(K584/M584-1)*100)</f>
        <v>0.54277029960922984</v>
      </c>
      <c r="AH584" s="669">
        <f t="shared" ref="AH584:AH647" si="227">IF(ISERROR((M584/N584-1)*100),"n/a",(M584/N584-1)*100)</f>
        <v>0.65559440559439519</v>
      </c>
      <c r="AI584" s="669">
        <f t="shared" ref="AI584:AI647" si="228">IF(ISERROR((N584/O584-1)*100),"n/a",(N584/O584-1)*100)</f>
        <v>0.8818342151675429</v>
      </c>
      <c r="AJ584" s="669">
        <f t="shared" ref="AJ584:AJ647" si="229">IF(ISERROR((O584/P584-1)*100),"n/a",(O584/P584-1)*100)</f>
        <v>3.6563071297988969</v>
      </c>
      <c r="AK584" s="669">
        <f t="shared" ref="AK584:AK647" si="230">IF(ISERROR((P584/Q584-1)*100),"n/a",(P584/Q584-1)*100)</f>
        <v>8.1027667984189691</v>
      </c>
      <c r="AL584" s="669">
        <f t="shared" ref="AL584:AL647" si="231">IF(ISERROR((Q584/R584-1)*100),"n/a",(Q584/R584-1)*100)</f>
        <v>8.8172043010752645</v>
      </c>
      <c r="AM584" s="669">
        <f t="shared" ref="AM584:AM647" si="232">IF(ISERROR((R584/S584-1)*100),"n/a",(R584/S584-1)*100)</f>
        <v>5.6818181818181879</v>
      </c>
      <c r="AN584" s="669">
        <f t="shared" ref="AN584:AN647" si="233">IF(ISERROR((S584/T584-1)*100),"n/a",(S584/T584-1)*100)</f>
        <v>10.000000000000009</v>
      </c>
      <c r="AO584" s="669">
        <f t="shared" ref="AO584:AO647" si="234">IF(ISERROR((T584/U584-1)*100),"n/a",(T584/U584-1)*100)</f>
        <v>2.5641025641025772</v>
      </c>
      <c r="AP584" s="669">
        <f t="shared" ref="AP584:AP647" si="235">IF(ISERROR((U584/V584-1)*100),"n/a",(U584/V584-1)*100)</f>
        <v>2.6315789473684292</v>
      </c>
      <c r="AQ584" s="669">
        <f t="shared" ref="AQ584:AQ647" si="236">IF(ISERROR((V584/W584-1)*100),"n/a",(V584/W584-1)*100)</f>
        <v>2.7027027027026751</v>
      </c>
      <c r="AR584" s="669">
        <f t="shared" ref="AR584:AR647" si="237">IF(ISERROR((W584/X584-1)*100),"n/a",(W584/X584-1)*100)</f>
        <v>2.7777777777777901</v>
      </c>
      <c r="AS584" s="670">
        <f t="shared" si="218"/>
        <v>4.8945131385941023</v>
      </c>
      <c r="AT584" s="671">
        <f t="shared" si="219"/>
        <v>4.7937063464468537</v>
      </c>
    </row>
    <row r="585" spans="1:46" ht="11.25" customHeight="1" x14ac:dyDescent="0.2">
      <c r="A585" s="914" t="s">
        <v>1838</v>
      </c>
      <c r="B585" s="914" t="s">
        <v>1839</v>
      </c>
      <c r="C585" s="497">
        <v>0.84</v>
      </c>
      <c r="D585" s="491">
        <v>0.8</v>
      </c>
      <c r="E585" s="498">
        <v>0.71</v>
      </c>
      <c r="F585" s="498">
        <v>0.67</v>
      </c>
      <c r="G585" s="498">
        <v>0.48</v>
      </c>
      <c r="H585" s="502">
        <v>0</v>
      </c>
      <c r="I585" s="499"/>
      <c r="J585" s="502">
        <v>0</v>
      </c>
      <c r="K585" s="551">
        <v>0</v>
      </c>
      <c r="L585" s="499"/>
      <c r="M585" s="651">
        <v>0</v>
      </c>
      <c r="N585" s="651">
        <v>0</v>
      </c>
      <c r="O585" s="552">
        <v>0</v>
      </c>
      <c r="P585" s="552">
        <v>0</v>
      </c>
      <c r="Q585" s="552">
        <v>0</v>
      </c>
      <c r="R585" s="652">
        <v>0</v>
      </c>
      <c r="S585" s="950">
        <v>0</v>
      </c>
      <c r="T585" s="652">
        <v>0</v>
      </c>
      <c r="U585" s="652">
        <v>0</v>
      </c>
      <c r="V585" s="652">
        <v>0</v>
      </c>
      <c r="W585" s="652">
        <v>0</v>
      </c>
      <c r="X585" s="652">
        <v>0</v>
      </c>
      <c r="Y585" s="653">
        <f t="shared" si="217"/>
        <v>3.5</v>
      </c>
      <c r="Z585" s="1019">
        <f t="shared" si="216"/>
        <v>4.9999999999999822</v>
      </c>
      <c r="AA585" s="669">
        <f t="shared" si="220"/>
        <v>12.676056338028175</v>
      </c>
      <c r="AB585" s="669">
        <f t="shared" si="221"/>
        <v>5.9701492537313383</v>
      </c>
      <c r="AC585" s="669">
        <f t="shared" si="222"/>
        <v>39.58333333333335</v>
      </c>
      <c r="AD585" s="669" t="str">
        <f t="shared" si="223"/>
        <v>n/a</v>
      </c>
      <c r="AE585" s="669" t="str">
        <f t="shared" si="224"/>
        <v>n/a</v>
      </c>
      <c r="AF585" s="669" t="str">
        <f t="shared" si="225"/>
        <v>n/a</v>
      </c>
      <c r="AG585" s="669" t="str">
        <f t="shared" si="226"/>
        <v>n/a</v>
      </c>
      <c r="AH585" s="669" t="str">
        <f t="shared" si="227"/>
        <v>n/a</v>
      </c>
      <c r="AI585" s="669" t="str">
        <f t="shared" si="228"/>
        <v>n/a</v>
      </c>
      <c r="AJ585" s="669" t="str">
        <f t="shared" si="229"/>
        <v>n/a</v>
      </c>
      <c r="AK585" s="669" t="str">
        <f t="shared" si="230"/>
        <v>n/a</v>
      </c>
      <c r="AL585" s="669" t="str">
        <f t="shared" si="231"/>
        <v>n/a</v>
      </c>
      <c r="AM585" s="669" t="str">
        <f t="shared" si="232"/>
        <v>n/a</v>
      </c>
      <c r="AN585" s="669" t="str">
        <f t="shared" si="233"/>
        <v>n/a</v>
      </c>
      <c r="AO585" s="669" t="str">
        <f t="shared" si="234"/>
        <v>n/a</v>
      </c>
      <c r="AP585" s="669" t="str">
        <f t="shared" si="235"/>
        <v>n/a</v>
      </c>
      <c r="AQ585" s="669" t="str">
        <f t="shared" si="236"/>
        <v>n/a</v>
      </c>
      <c r="AR585" s="669" t="str">
        <f t="shared" si="237"/>
        <v>n/a</v>
      </c>
      <c r="AS585" s="670">
        <f t="shared" si="218"/>
        <v>15.807384731273212</v>
      </c>
      <c r="AT585" s="671">
        <f t="shared" si="219"/>
        <v>16.21390057948749</v>
      </c>
    </row>
    <row r="586" spans="1:46" ht="11.25" customHeight="1" x14ac:dyDescent="0.2">
      <c r="A586" s="556" t="s">
        <v>4337</v>
      </c>
      <c r="B586" s="24" t="s">
        <v>4333</v>
      </c>
      <c r="C586" s="497">
        <v>0.62</v>
      </c>
      <c r="D586" s="41">
        <v>0.6</v>
      </c>
      <c r="E586" s="41">
        <v>0.54</v>
      </c>
      <c r="F586" s="41">
        <v>0.52</v>
      </c>
      <c r="G586" s="41">
        <v>0.49</v>
      </c>
      <c r="H586" s="41">
        <v>0.48</v>
      </c>
      <c r="I586" s="913"/>
      <c r="J586" s="41">
        <v>0.48</v>
      </c>
      <c r="K586" s="24">
        <v>0.48</v>
      </c>
      <c r="L586" s="913"/>
      <c r="M586" s="36">
        <v>0.48</v>
      </c>
      <c r="N586" s="36">
        <v>0.8</v>
      </c>
      <c r="O586" s="13">
        <v>0.8</v>
      </c>
      <c r="P586" s="13">
        <v>0.8</v>
      </c>
      <c r="Q586" s="13">
        <v>0.8</v>
      </c>
      <c r="R586" s="13">
        <v>0.8</v>
      </c>
      <c r="S586" s="13">
        <v>0.8</v>
      </c>
      <c r="T586" s="13">
        <v>0.78</v>
      </c>
      <c r="U586" s="13">
        <v>0.69330000000000003</v>
      </c>
      <c r="V586" s="13">
        <v>0.56000000000000005</v>
      </c>
      <c r="W586" s="13">
        <v>0.48010000000000003</v>
      </c>
      <c r="X586" s="13">
        <v>0.1</v>
      </c>
      <c r="Y586" s="653">
        <f t="shared" si="217"/>
        <v>12.103400000000002</v>
      </c>
      <c r="Z586" s="1019">
        <f t="shared" si="216"/>
        <v>3.3333333333333437</v>
      </c>
      <c r="AA586" s="669">
        <f t="shared" si="220"/>
        <v>11.111111111111093</v>
      </c>
      <c r="AB586" s="669">
        <f t="shared" si="221"/>
        <v>3.8461538461538547</v>
      </c>
      <c r="AC586" s="669">
        <f t="shared" si="222"/>
        <v>6.1224489795918435</v>
      </c>
      <c r="AD586" s="669">
        <f t="shared" si="223"/>
        <v>2.0833333333333259</v>
      </c>
      <c r="AE586" s="669">
        <f t="shared" si="224"/>
        <v>0</v>
      </c>
      <c r="AF586" s="669">
        <f t="shared" si="225"/>
        <v>0</v>
      </c>
      <c r="AG586" s="669">
        <f t="shared" si="226"/>
        <v>0</v>
      </c>
      <c r="AH586" s="669">
        <f t="shared" si="227"/>
        <v>-40</v>
      </c>
      <c r="AI586" s="669">
        <f t="shared" si="228"/>
        <v>0</v>
      </c>
      <c r="AJ586" s="669">
        <f t="shared" si="229"/>
        <v>0</v>
      </c>
      <c r="AK586" s="669">
        <f t="shared" si="230"/>
        <v>0</v>
      </c>
      <c r="AL586" s="669">
        <f t="shared" si="231"/>
        <v>0</v>
      </c>
      <c r="AM586" s="669">
        <f t="shared" si="232"/>
        <v>0</v>
      </c>
      <c r="AN586" s="669">
        <f t="shared" si="233"/>
        <v>2.5641025641025772</v>
      </c>
      <c r="AO586" s="669">
        <f t="shared" si="234"/>
        <v>12.505408913890093</v>
      </c>
      <c r="AP586" s="669">
        <f t="shared" si="235"/>
        <v>23.803571428571413</v>
      </c>
      <c r="AQ586" s="669">
        <f t="shared" si="236"/>
        <v>16.642366173713818</v>
      </c>
      <c r="AR586" s="669">
        <f t="shared" si="237"/>
        <v>380.1</v>
      </c>
      <c r="AS586" s="670">
        <f t="shared" si="218"/>
        <v>22.216412088621126</v>
      </c>
      <c r="AT586" s="671">
        <f t="shared" si="219"/>
        <v>87.526479594231319</v>
      </c>
    </row>
    <row r="587" spans="1:46" ht="11.25" customHeight="1" x14ac:dyDescent="0.2">
      <c r="A587" s="495" t="s">
        <v>726</v>
      </c>
      <c r="B587" s="650" t="s">
        <v>727</v>
      </c>
      <c r="C587" s="497">
        <v>0.94</v>
      </c>
      <c r="D587" s="497">
        <v>0.9</v>
      </c>
      <c r="E587" s="498">
        <v>0.86</v>
      </c>
      <c r="F587" s="498">
        <v>0.82</v>
      </c>
      <c r="G587" s="498">
        <v>0.78</v>
      </c>
      <c r="H587" s="498">
        <v>0.74</v>
      </c>
      <c r="I587" s="499" t="s">
        <v>90</v>
      </c>
      <c r="J587" s="498">
        <v>0.7</v>
      </c>
      <c r="K587" s="496">
        <v>0.66</v>
      </c>
      <c r="L587" s="499"/>
      <c r="M587" s="511">
        <v>0.62</v>
      </c>
      <c r="N587" s="511">
        <v>0.57999999999999996</v>
      </c>
      <c r="O587" s="656">
        <v>0.54</v>
      </c>
      <c r="P587" s="656">
        <v>0.5</v>
      </c>
      <c r="Q587" s="656">
        <v>0.432</v>
      </c>
      <c r="R587" s="656">
        <v>0.36</v>
      </c>
      <c r="S587" s="656">
        <v>0.32799999999999996</v>
      </c>
      <c r="T587" s="656">
        <v>0.29599999999999999</v>
      </c>
      <c r="U587" s="652">
        <v>0.28799999999999998</v>
      </c>
      <c r="V587" s="652">
        <v>0.28799999999999998</v>
      </c>
      <c r="W587" s="652">
        <v>0.28799999999999998</v>
      </c>
      <c r="X587" s="652">
        <v>0.28799999999999998</v>
      </c>
      <c r="Y587" s="653">
        <f t="shared" si="217"/>
        <v>11.208</v>
      </c>
      <c r="Z587" s="1019">
        <f t="shared" si="216"/>
        <v>4.4444444444444287</v>
      </c>
      <c r="AA587" s="669">
        <f t="shared" si="220"/>
        <v>4.6511627906976827</v>
      </c>
      <c r="AB587" s="669">
        <f t="shared" si="221"/>
        <v>4.8780487804878092</v>
      </c>
      <c r="AC587" s="669">
        <f t="shared" si="222"/>
        <v>5.12820512820511</v>
      </c>
      <c r="AD587" s="669">
        <f t="shared" si="223"/>
        <v>5.4054054054054168</v>
      </c>
      <c r="AE587" s="669">
        <f t="shared" si="224"/>
        <v>5.7142857142857162</v>
      </c>
      <c r="AF587" s="669">
        <f t="shared" si="225"/>
        <v>6.0606060606060552</v>
      </c>
      <c r="AG587" s="669">
        <f t="shared" si="226"/>
        <v>6.4516129032258229</v>
      </c>
      <c r="AH587" s="669">
        <f t="shared" si="227"/>
        <v>6.8965517241379448</v>
      </c>
      <c r="AI587" s="669">
        <f t="shared" si="228"/>
        <v>7.4074074074073959</v>
      </c>
      <c r="AJ587" s="669">
        <f t="shared" si="229"/>
        <v>8.0000000000000071</v>
      </c>
      <c r="AK587" s="669">
        <f t="shared" si="230"/>
        <v>15.740740740740744</v>
      </c>
      <c r="AL587" s="669">
        <f t="shared" si="231"/>
        <v>19.999999999999996</v>
      </c>
      <c r="AM587" s="669">
        <f t="shared" si="232"/>
        <v>9.7560975609756184</v>
      </c>
      <c r="AN587" s="669">
        <f t="shared" si="233"/>
        <v>10.810810810810811</v>
      </c>
      <c r="AO587" s="669">
        <f t="shared" si="234"/>
        <v>2.7777777777777901</v>
      </c>
      <c r="AP587" s="669">
        <f t="shared" si="235"/>
        <v>0</v>
      </c>
      <c r="AQ587" s="669">
        <f t="shared" si="236"/>
        <v>0</v>
      </c>
      <c r="AR587" s="669">
        <f t="shared" si="237"/>
        <v>0</v>
      </c>
      <c r="AS587" s="670">
        <f t="shared" si="218"/>
        <v>6.5327977499583341</v>
      </c>
      <c r="AT587" s="671">
        <f t="shared" si="219"/>
        <v>5.0266436748331031</v>
      </c>
    </row>
    <row r="588" spans="1:46" ht="11.25" customHeight="1" x14ac:dyDescent="0.2">
      <c r="A588" s="495" t="s">
        <v>723</v>
      </c>
      <c r="B588" s="650" t="s">
        <v>724</v>
      </c>
      <c r="C588" s="497">
        <v>1.3625</v>
      </c>
      <c r="D588" s="497">
        <v>1.24</v>
      </c>
      <c r="E588" s="498">
        <v>1.1274999999999999</v>
      </c>
      <c r="F588" s="498">
        <v>1.0249999999999999</v>
      </c>
      <c r="G588" s="498">
        <v>0.92500000000000004</v>
      </c>
      <c r="H588" s="498">
        <v>0.83499999999999996</v>
      </c>
      <c r="I588" s="499"/>
      <c r="J588" s="498">
        <v>0.78500000000000003</v>
      </c>
      <c r="K588" s="496">
        <v>0.75</v>
      </c>
      <c r="L588" s="499"/>
      <c r="M588" s="511">
        <v>0.72499999999999998</v>
      </c>
      <c r="N588" s="511">
        <v>0.71</v>
      </c>
      <c r="O588" s="656">
        <v>0.69499999999999995</v>
      </c>
      <c r="P588" s="656">
        <v>0.68</v>
      </c>
      <c r="Q588" s="652">
        <v>0.66500000000000004</v>
      </c>
      <c r="R588" s="652">
        <v>0.66500000000000004</v>
      </c>
      <c r="S588" s="652">
        <v>0.66500000000000004</v>
      </c>
      <c r="T588" s="652">
        <v>0.66500000000000004</v>
      </c>
      <c r="U588" s="652">
        <v>0.66500000000000004</v>
      </c>
      <c r="V588" s="652">
        <v>0.66500000000000004</v>
      </c>
      <c r="W588" s="652">
        <v>0.66500000000000004</v>
      </c>
      <c r="X588" s="652">
        <v>0.66500000000000004</v>
      </c>
      <c r="Y588" s="653">
        <f t="shared" si="217"/>
        <v>16.179999999999993</v>
      </c>
      <c r="Z588" s="1019">
        <f t="shared" si="216"/>
        <v>9.8790322580645231</v>
      </c>
      <c r="AA588" s="669">
        <f t="shared" si="220"/>
        <v>9.9778270509977887</v>
      </c>
      <c r="AB588" s="669">
        <f t="shared" si="221"/>
        <v>10.000000000000009</v>
      </c>
      <c r="AC588" s="669">
        <f t="shared" si="222"/>
        <v>10.810810810810789</v>
      </c>
      <c r="AD588" s="669">
        <f t="shared" si="223"/>
        <v>10.778443113772473</v>
      </c>
      <c r="AE588" s="669">
        <f t="shared" si="224"/>
        <v>6.3694267515923553</v>
      </c>
      <c r="AF588" s="669">
        <f t="shared" si="225"/>
        <v>4.6666666666666634</v>
      </c>
      <c r="AG588" s="669">
        <f t="shared" si="226"/>
        <v>3.4482758620689724</v>
      </c>
      <c r="AH588" s="669">
        <f t="shared" si="227"/>
        <v>2.1126760563380254</v>
      </c>
      <c r="AI588" s="669">
        <f t="shared" si="228"/>
        <v>2.1582733812949728</v>
      </c>
      <c r="AJ588" s="669">
        <f t="shared" si="229"/>
        <v>2.2058823529411686</v>
      </c>
      <c r="AK588" s="669">
        <f t="shared" si="230"/>
        <v>2.2556390977443552</v>
      </c>
      <c r="AL588" s="669">
        <f t="shared" si="231"/>
        <v>0</v>
      </c>
      <c r="AM588" s="669">
        <f t="shared" si="232"/>
        <v>0</v>
      </c>
      <c r="AN588" s="669">
        <f t="shared" si="233"/>
        <v>0</v>
      </c>
      <c r="AO588" s="669">
        <f t="shared" si="234"/>
        <v>0</v>
      </c>
      <c r="AP588" s="669">
        <f t="shared" si="235"/>
        <v>0</v>
      </c>
      <c r="AQ588" s="669">
        <f t="shared" si="236"/>
        <v>0</v>
      </c>
      <c r="AR588" s="669">
        <f t="shared" si="237"/>
        <v>0</v>
      </c>
      <c r="AS588" s="670">
        <f t="shared" si="218"/>
        <v>3.9296291264364265</v>
      </c>
      <c r="AT588" s="671">
        <f t="shared" si="219"/>
        <v>4.2824993425983076</v>
      </c>
    </row>
    <row r="589" spans="1:46" ht="11.25" customHeight="1" x14ac:dyDescent="0.2">
      <c r="A589" s="483" t="s">
        <v>3895</v>
      </c>
      <c r="B589" s="914" t="s">
        <v>3896</v>
      </c>
      <c r="C589" s="497">
        <v>1.84</v>
      </c>
      <c r="D589" s="497">
        <v>1.68</v>
      </c>
      <c r="E589" s="487">
        <v>1.4</v>
      </c>
      <c r="F589" s="487">
        <v>1.2</v>
      </c>
      <c r="G589" s="487">
        <v>0.84</v>
      </c>
      <c r="H589" s="487">
        <v>0</v>
      </c>
      <c r="I589" s="488"/>
      <c r="J589" s="487">
        <v>0</v>
      </c>
      <c r="K589" s="490">
        <v>0</v>
      </c>
      <c r="L589" s="488"/>
      <c r="M589" s="689">
        <v>0</v>
      </c>
      <c r="N589" s="689">
        <v>0</v>
      </c>
      <c r="O589" s="1101">
        <v>0</v>
      </c>
      <c r="P589" s="1101">
        <v>0</v>
      </c>
      <c r="Q589" s="1101">
        <v>0</v>
      </c>
      <c r="R589" s="1101">
        <v>0</v>
      </c>
      <c r="S589" s="1101">
        <v>0</v>
      </c>
      <c r="T589" s="492">
        <v>0</v>
      </c>
      <c r="U589" s="492">
        <v>0</v>
      </c>
      <c r="V589" s="554">
        <v>0</v>
      </c>
      <c r="W589" s="554">
        <v>0</v>
      </c>
      <c r="X589" s="554">
        <v>0</v>
      </c>
      <c r="Y589" s="653">
        <f t="shared" si="217"/>
        <v>6.96</v>
      </c>
      <c r="Z589" s="1019">
        <f t="shared" si="216"/>
        <v>9.5238095238095344</v>
      </c>
      <c r="AA589" s="669">
        <f t="shared" si="220"/>
        <v>19.999999999999996</v>
      </c>
      <c r="AB589" s="669">
        <f t="shared" si="221"/>
        <v>16.666666666666675</v>
      </c>
      <c r="AC589" s="669">
        <f t="shared" si="222"/>
        <v>42.857142857142861</v>
      </c>
      <c r="AD589" s="669" t="str">
        <f t="shared" si="223"/>
        <v>n/a</v>
      </c>
      <c r="AE589" s="669" t="str">
        <f t="shared" si="224"/>
        <v>n/a</v>
      </c>
      <c r="AF589" s="669" t="str">
        <f t="shared" si="225"/>
        <v>n/a</v>
      </c>
      <c r="AG589" s="669" t="str">
        <f t="shared" si="226"/>
        <v>n/a</v>
      </c>
      <c r="AH589" s="669" t="str">
        <f t="shared" si="227"/>
        <v>n/a</v>
      </c>
      <c r="AI589" s="669" t="str">
        <f t="shared" si="228"/>
        <v>n/a</v>
      </c>
      <c r="AJ589" s="669" t="str">
        <f t="shared" si="229"/>
        <v>n/a</v>
      </c>
      <c r="AK589" s="669" t="str">
        <f t="shared" si="230"/>
        <v>n/a</v>
      </c>
      <c r="AL589" s="669" t="str">
        <f t="shared" si="231"/>
        <v>n/a</v>
      </c>
      <c r="AM589" s="669" t="str">
        <f t="shared" si="232"/>
        <v>n/a</v>
      </c>
      <c r="AN589" s="669" t="str">
        <f t="shared" si="233"/>
        <v>n/a</v>
      </c>
      <c r="AO589" s="669" t="str">
        <f t="shared" si="234"/>
        <v>n/a</v>
      </c>
      <c r="AP589" s="669" t="str">
        <f t="shared" si="235"/>
        <v>n/a</v>
      </c>
      <c r="AQ589" s="669" t="str">
        <f t="shared" si="236"/>
        <v>n/a</v>
      </c>
      <c r="AR589" s="669" t="str">
        <f t="shared" si="237"/>
        <v>n/a</v>
      </c>
      <c r="AS589" s="670">
        <f t="shared" si="218"/>
        <v>22.261904761904766</v>
      </c>
      <c r="AT589" s="671">
        <f t="shared" si="219"/>
        <v>14.40886075751841</v>
      </c>
    </row>
    <row r="590" spans="1:46" ht="11.25" customHeight="1" x14ac:dyDescent="0.2">
      <c r="A590" s="506" t="s">
        <v>728</v>
      </c>
      <c r="B590" s="507" t="s">
        <v>729</v>
      </c>
      <c r="C590" s="497">
        <v>2.64</v>
      </c>
      <c r="D590" s="510">
        <v>2.54</v>
      </c>
      <c r="E590" s="498">
        <v>2.36</v>
      </c>
      <c r="F590" s="498">
        <v>2.1800000000000002</v>
      </c>
      <c r="G590" s="498">
        <v>2.02</v>
      </c>
      <c r="H590" s="498">
        <v>1.86</v>
      </c>
      <c r="I590" s="499"/>
      <c r="J590" s="498">
        <v>1.69</v>
      </c>
      <c r="K590" s="496">
        <v>1.55</v>
      </c>
      <c r="L590" s="499"/>
      <c r="M590" s="511">
        <v>1.37</v>
      </c>
      <c r="N590" s="651">
        <v>1.2</v>
      </c>
      <c r="O590" s="656">
        <v>1.19</v>
      </c>
      <c r="P590" s="656">
        <v>1.08</v>
      </c>
      <c r="Q590" s="656">
        <v>0.96</v>
      </c>
      <c r="R590" s="656">
        <v>0.85</v>
      </c>
      <c r="S590" s="656">
        <v>0.72</v>
      </c>
      <c r="T590" s="656">
        <v>0.15</v>
      </c>
      <c r="U590" s="652">
        <v>0</v>
      </c>
      <c r="V590" s="652">
        <v>0</v>
      </c>
      <c r="W590" s="652">
        <v>1</v>
      </c>
      <c r="X590" s="656">
        <v>2.8</v>
      </c>
      <c r="Y590" s="653">
        <f t="shared" si="217"/>
        <v>28.16</v>
      </c>
      <c r="Z590" s="1019">
        <f t="shared" si="216"/>
        <v>3.937007874015741</v>
      </c>
      <c r="AA590" s="669">
        <f t="shared" si="220"/>
        <v>7.6271186440677985</v>
      </c>
      <c r="AB590" s="669">
        <f t="shared" si="221"/>
        <v>8.2568807339449499</v>
      </c>
      <c r="AC590" s="669">
        <f t="shared" si="222"/>
        <v>7.9207920792079278</v>
      </c>
      <c r="AD590" s="669">
        <f t="shared" si="223"/>
        <v>8.602150537634401</v>
      </c>
      <c r="AE590" s="669">
        <f t="shared" si="224"/>
        <v>10.059171597633142</v>
      </c>
      <c r="AF590" s="669">
        <f t="shared" si="225"/>
        <v>9.0322580645161299</v>
      </c>
      <c r="AG590" s="669">
        <f t="shared" si="226"/>
        <v>13.138686131386844</v>
      </c>
      <c r="AH590" s="669">
        <f t="shared" si="227"/>
        <v>14.166666666666682</v>
      </c>
      <c r="AI590" s="669">
        <f t="shared" si="228"/>
        <v>0.84033613445377853</v>
      </c>
      <c r="AJ590" s="669">
        <f t="shared" si="229"/>
        <v>10.185185185185164</v>
      </c>
      <c r="AK590" s="669">
        <f t="shared" si="230"/>
        <v>12.500000000000021</v>
      </c>
      <c r="AL590" s="669">
        <f t="shared" si="231"/>
        <v>12.941176470588234</v>
      </c>
      <c r="AM590" s="669">
        <f t="shared" si="232"/>
        <v>18.055555555555557</v>
      </c>
      <c r="AN590" s="669">
        <f t="shared" si="233"/>
        <v>380</v>
      </c>
      <c r="AO590" s="669" t="str">
        <f t="shared" si="234"/>
        <v>n/a</v>
      </c>
      <c r="AP590" s="669" t="str">
        <f t="shared" si="235"/>
        <v>n/a</v>
      </c>
      <c r="AQ590" s="669">
        <f t="shared" si="236"/>
        <v>-100</v>
      </c>
      <c r="AR590" s="669">
        <f t="shared" si="237"/>
        <v>-64.285714285714278</v>
      </c>
      <c r="AS590" s="670">
        <f t="shared" si="218"/>
        <v>20.763368905243652</v>
      </c>
      <c r="AT590" s="671">
        <f t="shared" si="219"/>
        <v>97.721703124268018</v>
      </c>
    </row>
    <row r="591" spans="1:46" ht="11.25" customHeight="1" x14ac:dyDescent="0.2">
      <c r="A591" s="495" t="s">
        <v>730</v>
      </c>
      <c r="B591" s="650" t="s">
        <v>731</v>
      </c>
      <c r="C591" s="497">
        <v>3.2450000000000001</v>
      </c>
      <c r="D591" s="655">
        <v>2.7199999999999998</v>
      </c>
      <c r="E591" s="502">
        <v>2.46</v>
      </c>
      <c r="F591" s="498">
        <v>2.4300000000000002</v>
      </c>
      <c r="G591" s="498">
        <v>2.125</v>
      </c>
      <c r="H591" s="498">
        <v>1.2923359999999999</v>
      </c>
      <c r="I591" s="499"/>
      <c r="J591" s="498">
        <v>1.1089640000000001</v>
      </c>
      <c r="K591" s="496">
        <v>0.94305600000000001</v>
      </c>
      <c r="L591" s="499"/>
      <c r="M591" s="511">
        <v>0.79461199999999999</v>
      </c>
      <c r="N591" s="511">
        <v>0.71602399999999988</v>
      </c>
      <c r="O591" s="656">
        <v>0.68109600000000003</v>
      </c>
      <c r="P591" s="656">
        <v>0.61123999999999989</v>
      </c>
      <c r="Q591" s="656">
        <v>0.53265200000000001</v>
      </c>
      <c r="R591" s="656">
        <v>0.47589400000000004</v>
      </c>
      <c r="S591" s="656">
        <v>0.38420799999999999</v>
      </c>
      <c r="T591" s="656">
        <v>0.30125399999999997</v>
      </c>
      <c r="U591" s="652">
        <v>0.27069199999999999</v>
      </c>
      <c r="V591" s="652">
        <v>0.27069199999999999</v>
      </c>
      <c r="W591" s="652">
        <v>0.27069199999999999</v>
      </c>
      <c r="X591" s="652">
        <v>0.27069199999999999</v>
      </c>
      <c r="Y591" s="653">
        <f t="shared" si="217"/>
        <v>21.904104000000004</v>
      </c>
      <c r="Z591" s="1019">
        <f t="shared" si="216"/>
        <v>19.301470588235304</v>
      </c>
      <c r="AA591" s="669">
        <f t="shared" si="220"/>
        <v>10.569105691056912</v>
      </c>
      <c r="AB591" s="669">
        <f t="shared" si="221"/>
        <v>1.2345679012345512</v>
      </c>
      <c r="AC591" s="669">
        <f t="shared" si="222"/>
        <v>14.352941176470591</v>
      </c>
      <c r="AD591" s="669">
        <f t="shared" si="223"/>
        <v>64.430921989327871</v>
      </c>
      <c r="AE591" s="669">
        <f t="shared" si="224"/>
        <v>16.535433070866134</v>
      </c>
      <c r="AF591" s="669">
        <f t="shared" si="225"/>
        <v>17.592592592592602</v>
      </c>
      <c r="AG591" s="669">
        <f t="shared" si="226"/>
        <v>18.681318681318682</v>
      </c>
      <c r="AH591" s="669">
        <f t="shared" si="227"/>
        <v>10.975609756097571</v>
      </c>
      <c r="AI591" s="669">
        <f t="shared" si="228"/>
        <v>5.12820512820511</v>
      </c>
      <c r="AJ591" s="669">
        <f t="shared" si="229"/>
        <v>11.428571428571455</v>
      </c>
      <c r="AK591" s="669">
        <f t="shared" si="230"/>
        <v>14.754098360655711</v>
      </c>
      <c r="AL591" s="669">
        <f t="shared" si="231"/>
        <v>11.926605504587151</v>
      </c>
      <c r="AM591" s="669">
        <f t="shared" si="232"/>
        <v>23.863636363636374</v>
      </c>
      <c r="AN591" s="669">
        <f t="shared" si="233"/>
        <v>27.536231884057983</v>
      </c>
      <c r="AO591" s="669">
        <f t="shared" si="234"/>
        <v>11.290322580645151</v>
      </c>
      <c r="AP591" s="669">
        <f t="shared" si="235"/>
        <v>0</v>
      </c>
      <c r="AQ591" s="669">
        <f t="shared" si="236"/>
        <v>0</v>
      </c>
      <c r="AR591" s="669">
        <f t="shared" si="237"/>
        <v>0</v>
      </c>
      <c r="AS591" s="670">
        <f t="shared" si="218"/>
        <v>14.715875405134691</v>
      </c>
      <c r="AT591" s="671">
        <f t="shared" si="219"/>
        <v>14.439427039029287</v>
      </c>
    </row>
    <row r="592" spans="1:46" ht="11.25" customHeight="1" x14ac:dyDescent="0.2">
      <c r="A592" s="614" t="s">
        <v>3893</v>
      </c>
      <c r="B592" s="24" t="s">
        <v>3894</v>
      </c>
      <c r="C592" s="497">
        <v>0.38</v>
      </c>
      <c r="D592" s="24">
        <v>0.32</v>
      </c>
      <c r="E592" s="41">
        <v>0.24</v>
      </c>
      <c r="F592" s="41">
        <v>0.21</v>
      </c>
      <c r="G592" s="41">
        <v>0.18</v>
      </c>
      <c r="H592" s="41">
        <v>0.16</v>
      </c>
      <c r="I592" s="41"/>
      <c r="J592" s="41">
        <v>0.16</v>
      </c>
      <c r="K592" s="650">
        <v>0.13</v>
      </c>
      <c r="L592" s="913"/>
      <c r="M592" s="650">
        <v>0.12</v>
      </c>
      <c r="N592" s="537">
        <v>0.12</v>
      </c>
      <c r="O592" s="537">
        <v>0.12</v>
      </c>
      <c r="P592" s="537">
        <v>0.12</v>
      </c>
      <c r="Q592" s="537">
        <v>0.115</v>
      </c>
      <c r="R592" s="537">
        <v>0.105</v>
      </c>
      <c r="S592" s="537">
        <v>0.1</v>
      </c>
      <c r="T592" s="537">
        <v>0</v>
      </c>
      <c r="U592" s="537">
        <v>0</v>
      </c>
      <c r="V592" s="537">
        <v>0</v>
      </c>
      <c r="W592" s="537">
        <v>0</v>
      </c>
      <c r="X592" s="537">
        <v>0</v>
      </c>
      <c r="Y592" s="653">
        <f t="shared" si="217"/>
        <v>2.5800000000000005</v>
      </c>
      <c r="Z592" s="1019">
        <f t="shared" si="216"/>
        <v>18.75</v>
      </c>
      <c r="AA592" s="669">
        <f t="shared" si="220"/>
        <v>33.33333333333335</v>
      </c>
      <c r="AB592" s="669">
        <f t="shared" si="221"/>
        <v>14.285714285714279</v>
      </c>
      <c r="AC592" s="669">
        <f t="shared" si="222"/>
        <v>16.666666666666675</v>
      </c>
      <c r="AD592" s="669">
        <f t="shared" si="223"/>
        <v>12.5</v>
      </c>
      <c r="AE592" s="669">
        <f t="shared" si="224"/>
        <v>0</v>
      </c>
      <c r="AF592" s="669">
        <f t="shared" si="225"/>
        <v>23.076923076923084</v>
      </c>
      <c r="AG592" s="669">
        <f t="shared" si="226"/>
        <v>8.3333333333333481</v>
      </c>
      <c r="AH592" s="669">
        <f t="shared" si="227"/>
        <v>0</v>
      </c>
      <c r="AI592" s="669">
        <f t="shared" si="228"/>
        <v>0</v>
      </c>
      <c r="AJ592" s="669">
        <f t="shared" si="229"/>
        <v>0</v>
      </c>
      <c r="AK592" s="669">
        <f t="shared" si="230"/>
        <v>4.3478260869565188</v>
      </c>
      <c r="AL592" s="669">
        <f t="shared" si="231"/>
        <v>9.5238095238095344</v>
      </c>
      <c r="AM592" s="669">
        <f t="shared" si="232"/>
        <v>4.9999999999999822</v>
      </c>
      <c r="AN592" s="669" t="str">
        <f t="shared" si="233"/>
        <v>n/a</v>
      </c>
      <c r="AO592" s="669" t="str">
        <f t="shared" si="234"/>
        <v>n/a</v>
      </c>
      <c r="AP592" s="669" t="str">
        <f t="shared" si="235"/>
        <v>n/a</v>
      </c>
      <c r="AQ592" s="669" t="str">
        <f t="shared" si="236"/>
        <v>n/a</v>
      </c>
      <c r="AR592" s="669" t="str">
        <f t="shared" si="237"/>
        <v>n/a</v>
      </c>
      <c r="AS592" s="670">
        <f t="shared" si="218"/>
        <v>10.415543307624054</v>
      </c>
      <c r="AT592" s="671">
        <f t="shared" si="219"/>
        <v>10.071317959398572</v>
      </c>
    </row>
    <row r="593" spans="1:46" ht="11.25" customHeight="1" x14ac:dyDescent="0.2">
      <c r="A593" s="650" t="s">
        <v>1527</v>
      </c>
      <c r="B593" s="650" t="s">
        <v>1528</v>
      </c>
      <c r="C593" s="497">
        <v>1.8</v>
      </c>
      <c r="D593" s="655">
        <v>1.72</v>
      </c>
      <c r="E593" s="498">
        <v>1.64</v>
      </c>
      <c r="F593" s="498">
        <v>1.56</v>
      </c>
      <c r="G593" s="498">
        <v>1.48</v>
      </c>
      <c r="H593" s="498">
        <v>1.4</v>
      </c>
      <c r="I593" s="499"/>
      <c r="J593" s="502">
        <v>1.32</v>
      </c>
      <c r="K593" s="496">
        <v>1.32</v>
      </c>
      <c r="L593" s="499"/>
      <c r="M593" s="511">
        <v>1.1200000000000001</v>
      </c>
      <c r="N593" s="651">
        <v>0.88</v>
      </c>
      <c r="O593" s="652">
        <v>1.44</v>
      </c>
      <c r="P593" s="656">
        <v>1.44</v>
      </c>
      <c r="Q593" s="652">
        <v>1.32</v>
      </c>
      <c r="R593" s="652">
        <v>1.32</v>
      </c>
      <c r="S593" s="652">
        <v>1.32</v>
      </c>
      <c r="T593" s="656">
        <v>1.32</v>
      </c>
      <c r="U593" s="656">
        <v>1.29</v>
      </c>
      <c r="V593" s="652">
        <v>1.2</v>
      </c>
      <c r="W593" s="652">
        <v>1.2</v>
      </c>
      <c r="X593" s="652">
        <v>1.2</v>
      </c>
      <c r="Y593" s="653">
        <f t="shared" si="217"/>
        <v>27.290000000000003</v>
      </c>
      <c r="Z593" s="1019">
        <f t="shared" si="216"/>
        <v>4.6511627906976827</v>
      </c>
      <c r="AA593" s="669">
        <f t="shared" si="220"/>
        <v>4.8780487804878092</v>
      </c>
      <c r="AB593" s="669">
        <f t="shared" si="221"/>
        <v>5.12820512820511</v>
      </c>
      <c r="AC593" s="669">
        <f t="shared" si="222"/>
        <v>5.4054054054054168</v>
      </c>
      <c r="AD593" s="669">
        <f t="shared" si="223"/>
        <v>5.7142857142857162</v>
      </c>
      <c r="AE593" s="669">
        <f t="shared" si="224"/>
        <v>6.0606060606060552</v>
      </c>
      <c r="AF593" s="669">
        <f t="shared" si="225"/>
        <v>0</v>
      </c>
      <c r="AG593" s="669">
        <f t="shared" si="226"/>
        <v>17.857142857142861</v>
      </c>
      <c r="AH593" s="669">
        <f t="shared" si="227"/>
        <v>27.272727272727295</v>
      </c>
      <c r="AI593" s="669">
        <f t="shared" si="228"/>
        <v>-38.888888888888886</v>
      </c>
      <c r="AJ593" s="669">
        <f t="shared" si="229"/>
        <v>0</v>
      </c>
      <c r="AK593" s="669">
        <f t="shared" si="230"/>
        <v>9.0909090909090828</v>
      </c>
      <c r="AL593" s="669">
        <f t="shared" si="231"/>
        <v>0</v>
      </c>
      <c r="AM593" s="669">
        <f t="shared" si="232"/>
        <v>0</v>
      </c>
      <c r="AN593" s="669">
        <f t="shared" si="233"/>
        <v>0</v>
      </c>
      <c r="AO593" s="669">
        <f t="shared" si="234"/>
        <v>2.3255813953488413</v>
      </c>
      <c r="AP593" s="669">
        <f t="shared" si="235"/>
        <v>7.5000000000000178</v>
      </c>
      <c r="AQ593" s="669">
        <f t="shared" si="236"/>
        <v>0</v>
      </c>
      <c r="AR593" s="669">
        <f t="shared" si="237"/>
        <v>0</v>
      </c>
      <c r="AS593" s="670">
        <f t="shared" si="218"/>
        <v>2.9997466108908952</v>
      </c>
      <c r="AT593" s="671">
        <f t="shared" si="219"/>
        <v>12.289757032857068</v>
      </c>
    </row>
    <row r="594" spans="1:46" ht="11.25" customHeight="1" x14ac:dyDescent="0.2">
      <c r="A594" s="650" t="s">
        <v>1524</v>
      </c>
      <c r="B594" s="650" t="s">
        <v>1525</v>
      </c>
      <c r="C594" s="497">
        <v>2.4</v>
      </c>
      <c r="D594" s="491">
        <v>2.2000000000000002</v>
      </c>
      <c r="E594" s="498">
        <v>2.1</v>
      </c>
      <c r="F594" s="502">
        <v>2</v>
      </c>
      <c r="G594" s="498">
        <v>1.8</v>
      </c>
      <c r="H594" s="498">
        <v>1.5</v>
      </c>
      <c r="I594" s="499"/>
      <c r="J594" s="498">
        <v>1.1499999999999999</v>
      </c>
      <c r="K594" s="496">
        <v>0.95</v>
      </c>
      <c r="L594" s="499"/>
      <c r="M594" s="511">
        <v>0.75</v>
      </c>
      <c r="N594" s="651">
        <v>0.6</v>
      </c>
      <c r="O594" s="652">
        <v>0.6</v>
      </c>
      <c r="P594" s="656">
        <v>0.55000000000000004</v>
      </c>
      <c r="Q594" s="656">
        <v>0.48749999999999999</v>
      </c>
      <c r="R594" s="652">
        <v>0.45</v>
      </c>
      <c r="S594" s="656">
        <v>0.4375</v>
      </c>
      <c r="T594" s="652">
        <v>0.4</v>
      </c>
      <c r="U594" s="652">
        <v>0.4</v>
      </c>
      <c r="V594" s="656">
        <v>0.375</v>
      </c>
      <c r="W594" s="656">
        <v>0.35</v>
      </c>
      <c r="X594" s="656">
        <v>0.3</v>
      </c>
      <c r="Y594" s="653">
        <f t="shared" si="217"/>
        <v>19.8</v>
      </c>
      <c r="Z594" s="1019">
        <f t="shared" si="216"/>
        <v>9.0909090909090828</v>
      </c>
      <c r="AA594" s="669">
        <f t="shared" si="220"/>
        <v>4.7619047619047672</v>
      </c>
      <c r="AB594" s="669">
        <f t="shared" si="221"/>
        <v>5.0000000000000044</v>
      </c>
      <c r="AC594" s="669">
        <f t="shared" si="222"/>
        <v>11.111111111111116</v>
      </c>
      <c r="AD594" s="669">
        <f t="shared" si="223"/>
        <v>19.999999999999996</v>
      </c>
      <c r="AE594" s="669">
        <f t="shared" si="224"/>
        <v>30.434782608695656</v>
      </c>
      <c r="AF594" s="669">
        <f t="shared" si="225"/>
        <v>21.052631578947366</v>
      </c>
      <c r="AG594" s="669">
        <f t="shared" si="226"/>
        <v>26.666666666666661</v>
      </c>
      <c r="AH594" s="669">
        <f t="shared" si="227"/>
        <v>25</v>
      </c>
      <c r="AI594" s="669">
        <f t="shared" si="228"/>
        <v>0</v>
      </c>
      <c r="AJ594" s="669">
        <f t="shared" si="229"/>
        <v>9.0909090909090828</v>
      </c>
      <c r="AK594" s="669">
        <f t="shared" si="230"/>
        <v>12.820512820512842</v>
      </c>
      <c r="AL594" s="669">
        <f t="shared" si="231"/>
        <v>8.333333333333325</v>
      </c>
      <c r="AM594" s="669">
        <f t="shared" si="232"/>
        <v>2.8571428571428692</v>
      </c>
      <c r="AN594" s="669">
        <f t="shared" si="233"/>
        <v>9.375</v>
      </c>
      <c r="AO594" s="669">
        <f t="shared" si="234"/>
        <v>0</v>
      </c>
      <c r="AP594" s="669">
        <f t="shared" si="235"/>
        <v>6.6666666666666652</v>
      </c>
      <c r="AQ594" s="669">
        <f t="shared" si="236"/>
        <v>7.1428571428571397</v>
      </c>
      <c r="AR594" s="669">
        <f t="shared" si="237"/>
        <v>16.666666666666675</v>
      </c>
      <c r="AS594" s="670">
        <f t="shared" si="218"/>
        <v>11.898478652438065</v>
      </c>
      <c r="AT594" s="671">
        <f t="shared" si="219"/>
        <v>8.9914360697673725</v>
      </c>
    </row>
    <row r="595" spans="1:46" ht="11.25" customHeight="1" x14ac:dyDescent="0.2">
      <c r="A595" s="507" t="s">
        <v>1531</v>
      </c>
      <c r="B595" s="507" t="s">
        <v>1532</v>
      </c>
      <c r="C595" s="523">
        <v>0.76</v>
      </c>
      <c r="D595" s="497">
        <v>0.72000000000000008</v>
      </c>
      <c r="E595" s="512">
        <v>0.6</v>
      </c>
      <c r="F595" s="513">
        <v>0.56999999999999995</v>
      </c>
      <c r="G595" s="512">
        <v>0.48</v>
      </c>
      <c r="H595" s="513">
        <v>0.42</v>
      </c>
      <c r="I595" s="514" t="s">
        <v>90</v>
      </c>
      <c r="J595" s="512">
        <v>0.24</v>
      </c>
      <c r="K595" s="509">
        <v>0.23</v>
      </c>
      <c r="L595" s="514"/>
      <c r="M595" s="539">
        <v>0.2</v>
      </c>
      <c r="N595" s="529">
        <v>0.15</v>
      </c>
      <c r="O595" s="517">
        <v>0</v>
      </c>
      <c r="P595" s="517">
        <v>0</v>
      </c>
      <c r="Q595" s="517">
        <v>0</v>
      </c>
      <c r="R595" s="517">
        <v>0</v>
      </c>
      <c r="S595" s="517">
        <v>0</v>
      </c>
      <c r="T595" s="517">
        <v>0</v>
      </c>
      <c r="U595" s="517">
        <v>0</v>
      </c>
      <c r="V595" s="517">
        <v>0</v>
      </c>
      <c r="W595" s="517">
        <v>0</v>
      </c>
      <c r="X595" s="517">
        <v>0</v>
      </c>
      <c r="Y595" s="653">
        <f t="shared" si="217"/>
        <v>4.370000000000001</v>
      </c>
      <c r="Z595" s="1019">
        <f t="shared" si="216"/>
        <v>5.5555555555555358</v>
      </c>
      <c r="AA595" s="669">
        <f t="shared" si="220"/>
        <v>20.000000000000018</v>
      </c>
      <c r="AB595" s="669">
        <f t="shared" si="221"/>
        <v>5.2631578947368363</v>
      </c>
      <c r="AC595" s="669">
        <f t="shared" si="222"/>
        <v>18.75</v>
      </c>
      <c r="AD595" s="669">
        <f t="shared" si="223"/>
        <v>14.285714285714279</v>
      </c>
      <c r="AE595" s="669">
        <f t="shared" si="224"/>
        <v>75</v>
      </c>
      <c r="AF595" s="669">
        <f t="shared" si="225"/>
        <v>4.3478260869565188</v>
      </c>
      <c r="AG595" s="669">
        <f t="shared" si="226"/>
        <v>14.999999999999991</v>
      </c>
      <c r="AH595" s="669">
        <f t="shared" si="227"/>
        <v>33.33333333333335</v>
      </c>
      <c r="AI595" s="669" t="str">
        <f t="shared" si="228"/>
        <v>n/a</v>
      </c>
      <c r="AJ595" s="669" t="str">
        <f t="shared" si="229"/>
        <v>n/a</v>
      </c>
      <c r="AK595" s="669" t="str">
        <f t="shared" si="230"/>
        <v>n/a</v>
      </c>
      <c r="AL595" s="669" t="str">
        <f t="shared" si="231"/>
        <v>n/a</v>
      </c>
      <c r="AM595" s="669" t="str">
        <f t="shared" si="232"/>
        <v>n/a</v>
      </c>
      <c r="AN595" s="669" t="str">
        <f t="shared" si="233"/>
        <v>n/a</v>
      </c>
      <c r="AO595" s="669" t="str">
        <f t="shared" si="234"/>
        <v>n/a</v>
      </c>
      <c r="AP595" s="669" t="str">
        <f t="shared" si="235"/>
        <v>n/a</v>
      </c>
      <c r="AQ595" s="669" t="str">
        <f t="shared" si="236"/>
        <v>n/a</v>
      </c>
      <c r="AR595" s="669" t="str">
        <f t="shared" si="237"/>
        <v>n/a</v>
      </c>
      <c r="AS595" s="670">
        <f t="shared" si="218"/>
        <v>21.281731906255171</v>
      </c>
      <c r="AT595" s="671">
        <f t="shared" si="219"/>
        <v>22.130337908725302</v>
      </c>
    </row>
    <row r="596" spans="1:46" ht="11.25" customHeight="1" x14ac:dyDescent="0.2">
      <c r="A596" s="495" t="s">
        <v>310</v>
      </c>
      <c r="B596" s="650" t="s">
        <v>311</v>
      </c>
      <c r="C596" s="497">
        <v>0.78</v>
      </c>
      <c r="D596" s="497">
        <v>0.76</v>
      </c>
      <c r="E596" s="498">
        <v>0.75</v>
      </c>
      <c r="F596" s="498">
        <v>0.74</v>
      </c>
      <c r="G596" s="498">
        <v>0.73</v>
      </c>
      <c r="H596" s="498">
        <v>0.72</v>
      </c>
      <c r="I596" s="499"/>
      <c r="J596" s="498">
        <v>0.71</v>
      </c>
      <c r="K596" s="496">
        <v>0.7</v>
      </c>
      <c r="L596" s="499"/>
      <c r="M596" s="511">
        <v>0.69</v>
      </c>
      <c r="N596" s="651">
        <v>0.68</v>
      </c>
      <c r="O596" s="656">
        <v>0.67</v>
      </c>
      <c r="P596" s="656">
        <v>0.63</v>
      </c>
      <c r="Q596" s="656">
        <v>0.59</v>
      </c>
      <c r="R596" s="656">
        <v>0.51200000000000001</v>
      </c>
      <c r="S596" s="656">
        <v>0.40266000000000002</v>
      </c>
      <c r="T596" s="656">
        <v>0.35731999999999997</v>
      </c>
      <c r="U596" s="656">
        <v>0.33602000000000004</v>
      </c>
      <c r="V596" s="656">
        <v>0.31466</v>
      </c>
      <c r="W596" s="656">
        <v>0.29332000000000003</v>
      </c>
      <c r="X596" s="656">
        <v>0.26135999999999998</v>
      </c>
      <c r="Y596" s="653">
        <f t="shared" si="217"/>
        <v>11.627339999999998</v>
      </c>
      <c r="Z596" s="1019">
        <f t="shared" si="216"/>
        <v>2.6315789473684292</v>
      </c>
      <c r="AA596" s="669">
        <f t="shared" si="220"/>
        <v>1.3333333333333419</v>
      </c>
      <c r="AB596" s="669">
        <f t="shared" si="221"/>
        <v>1.3513513513513598</v>
      </c>
      <c r="AC596" s="669">
        <f t="shared" si="222"/>
        <v>1.3698630136986356</v>
      </c>
      <c r="AD596" s="669">
        <f t="shared" si="223"/>
        <v>1.388888888888884</v>
      </c>
      <c r="AE596" s="669">
        <f t="shared" si="224"/>
        <v>1.4084507042253502</v>
      </c>
      <c r="AF596" s="669">
        <f t="shared" si="225"/>
        <v>1.4285714285714235</v>
      </c>
      <c r="AG596" s="669">
        <f t="shared" si="226"/>
        <v>1.449275362318847</v>
      </c>
      <c r="AH596" s="669">
        <f t="shared" si="227"/>
        <v>1.4705882352941124</v>
      </c>
      <c r="AI596" s="669">
        <f t="shared" si="228"/>
        <v>1.4925373134328401</v>
      </c>
      <c r="AJ596" s="669">
        <f t="shared" si="229"/>
        <v>6.3492063492063489</v>
      </c>
      <c r="AK596" s="669">
        <f t="shared" si="230"/>
        <v>6.7796610169491567</v>
      </c>
      <c r="AL596" s="669">
        <f t="shared" si="231"/>
        <v>15.234375</v>
      </c>
      <c r="AM596" s="669">
        <f t="shared" si="232"/>
        <v>27.154423086474932</v>
      </c>
      <c r="AN596" s="669">
        <f t="shared" si="233"/>
        <v>12.68890630247399</v>
      </c>
      <c r="AO596" s="669">
        <f t="shared" si="234"/>
        <v>6.3389083983095951</v>
      </c>
      <c r="AP596" s="669">
        <f t="shared" si="235"/>
        <v>6.7882794126994384</v>
      </c>
      <c r="AQ596" s="669">
        <f t="shared" si="236"/>
        <v>7.2753306968498466</v>
      </c>
      <c r="AR596" s="669">
        <f t="shared" si="237"/>
        <v>12.228344046525885</v>
      </c>
      <c r="AS596" s="670">
        <f t="shared" si="218"/>
        <v>6.1137827835774967</v>
      </c>
      <c r="AT596" s="671">
        <f t="shared" si="219"/>
        <v>6.7499803921391397</v>
      </c>
    </row>
    <row r="597" spans="1:46" ht="11.25" customHeight="1" x14ac:dyDescent="0.2">
      <c r="A597" s="556" t="s">
        <v>4130</v>
      </c>
      <c r="B597" s="650" t="s">
        <v>4131</v>
      </c>
      <c r="C597" s="497">
        <v>0.66</v>
      </c>
      <c r="D597" s="497">
        <v>0.36</v>
      </c>
      <c r="E597" s="542">
        <v>0.32</v>
      </c>
      <c r="F597" s="498">
        <v>0.28000000000000003</v>
      </c>
      <c r="G597" s="498">
        <v>0.16666</v>
      </c>
      <c r="H597" s="498">
        <v>8.1299999999999997E-2</v>
      </c>
      <c r="I597" s="499"/>
      <c r="J597" s="542">
        <v>0</v>
      </c>
      <c r="K597" s="547">
        <v>0</v>
      </c>
      <c r="L597" s="499"/>
      <c r="M597" s="520">
        <v>0</v>
      </c>
      <c r="N597" s="543">
        <v>0</v>
      </c>
      <c r="O597" s="543">
        <v>0</v>
      </c>
      <c r="P597" s="543">
        <v>0</v>
      </c>
      <c r="Q597" s="543">
        <v>0</v>
      </c>
      <c r="R597" s="543">
        <v>0</v>
      </c>
      <c r="S597" s="543">
        <v>0</v>
      </c>
      <c r="T597" s="543">
        <v>0</v>
      </c>
      <c r="U597" s="543">
        <v>0</v>
      </c>
      <c r="V597" s="543">
        <v>0</v>
      </c>
      <c r="W597" s="543">
        <v>0</v>
      </c>
      <c r="X597" s="543">
        <v>0</v>
      </c>
      <c r="Y597" s="653">
        <f t="shared" si="217"/>
        <v>1.8679600000000001</v>
      </c>
      <c r="Z597" s="1019">
        <f t="shared" si="216"/>
        <v>83.333333333333343</v>
      </c>
      <c r="AA597" s="669">
        <f t="shared" si="220"/>
        <v>12.5</v>
      </c>
      <c r="AB597" s="669">
        <f t="shared" si="221"/>
        <v>14.285714285714279</v>
      </c>
      <c r="AC597" s="669">
        <f t="shared" si="222"/>
        <v>68.006720268810767</v>
      </c>
      <c r="AD597" s="669">
        <f t="shared" si="223"/>
        <v>104.99384993849938</v>
      </c>
      <c r="AE597" s="669" t="str">
        <f t="shared" si="224"/>
        <v>n/a</v>
      </c>
      <c r="AF597" s="669" t="str">
        <f t="shared" si="225"/>
        <v>n/a</v>
      </c>
      <c r="AG597" s="669" t="str">
        <f t="shared" si="226"/>
        <v>n/a</v>
      </c>
      <c r="AH597" s="669" t="str">
        <f t="shared" si="227"/>
        <v>n/a</v>
      </c>
      <c r="AI597" s="669" t="str">
        <f t="shared" si="228"/>
        <v>n/a</v>
      </c>
      <c r="AJ597" s="669" t="str">
        <f t="shared" si="229"/>
        <v>n/a</v>
      </c>
      <c r="AK597" s="669" t="str">
        <f t="shared" si="230"/>
        <v>n/a</v>
      </c>
      <c r="AL597" s="669" t="str">
        <f t="shared" si="231"/>
        <v>n/a</v>
      </c>
      <c r="AM597" s="669" t="str">
        <f t="shared" si="232"/>
        <v>n/a</v>
      </c>
      <c r="AN597" s="669" t="str">
        <f t="shared" si="233"/>
        <v>n/a</v>
      </c>
      <c r="AO597" s="669" t="str">
        <f t="shared" si="234"/>
        <v>n/a</v>
      </c>
      <c r="AP597" s="669" t="str">
        <f t="shared" si="235"/>
        <v>n/a</v>
      </c>
      <c r="AQ597" s="669" t="str">
        <f t="shared" si="236"/>
        <v>n/a</v>
      </c>
      <c r="AR597" s="669" t="str">
        <f t="shared" si="237"/>
        <v>n/a</v>
      </c>
      <c r="AS597" s="670">
        <f t="shared" si="218"/>
        <v>56.623923565271546</v>
      </c>
      <c r="AT597" s="671">
        <f t="shared" si="219"/>
        <v>41.599444119174642</v>
      </c>
    </row>
    <row r="598" spans="1:46" ht="11.25" customHeight="1" x14ac:dyDescent="0.2">
      <c r="A598" s="81" t="s">
        <v>4158</v>
      </c>
      <c r="B598" s="24" t="s">
        <v>2638</v>
      </c>
      <c r="C598" s="41">
        <v>0.5</v>
      </c>
      <c r="D598" s="41">
        <v>0.42</v>
      </c>
      <c r="E598" s="913">
        <v>0.35</v>
      </c>
      <c r="F598" s="913">
        <v>0.22</v>
      </c>
      <c r="G598" s="502">
        <v>0</v>
      </c>
      <c r="H598" s="502">
        <v>0</v>
      </c>
      <c r="I598" s="913"/>
      <c r="J598" s="502">
        <v>0</v>
      </c>
      <c r="K598" s="1187">
        <v>0.69</v>
      </c>
      <c r="L598" s="913"/>
      <c r="M598" s="500">
        <v>0.89</v>
      </c>
      <c r="N598" s="500">
        <v>0.88</v>
      </c>
      <c r="O598" s="626">
        <v>0.87</v>
      </c>
      <c r="P598" s="626">
        <v>0.84</v>
      </c>
      <c r="Q598" s="626">
        <v>0.78</v>
      </c>
      <c r="R598" s="626">
        <v>0.59</v>
      </c>
      <c r="S598" s="626">
        <v>0.5</v>
      </c>
      <c r="T598" s="626">
        <v>0.42499999999999999</v>
      </c>
      <c r="U598" s="626">
        <v>0.36</v>
      </c>
      <c r="V598" s="626">
        <v>0.30499999999999999</v>
      </c>
      <c r="W598" s="626">
        <v>0.28499999999999998</v>
      </c>
      <c r="X598" s="626">
        <v>0.27</v>
      </c>
      <c r="Y598" s="653">
        <f t="shared" si="217"/>
        <v>9.1749999999999989</v>
      </c>
      <c r="Z598" s="1019">
        <f t="shared" si="216"/>
        <v>19.047619047619047</v>
      </c>
      <c r="AA598" s="669">
        <f t="shared" si="220"/>
        <v>19.999999999999996</v>
      </c>
      <c r="AB598" s="669">
        <f t="shared" si="221"/>
        <v>59.090909090909079</v>
      </c>
      <c r="AC598" s="669" t="str">
        <f t="shared" si="222"/>
        <v>n/a</v>
      </c>
      <c r="AD598" s="669" t="str">
        <f t="shared" si="223"/>
        <v>n/a</v>
      </c>
      <c r="AE598" s="669" t="str">
        <f t="shared" si="224"/>
        <v>n/a</v>
      </c>
      <c r="AF598" s="669">
        <f t="shared" si="225"/>
        <v>-100</v>
      </c>
      <c r="AG598" s="669">
        <f t="shared" si="226"/>
        <v>-22.471910112359559</v>
      </c>
      <c r="AH598" s="669">
        <f t="shared" si="227"/>
        <v>1.1363636363636465</v>
      </c>
      <c r="AI598" s="669">
        <f t="shared" si="228"/>
        <v>1.1494252873563315</v>
      </c>
      <c r="AJ598" s="669">
        <f t="shared" si="229"/>
        <v>3.5714285714285809</v>
      </c>
      <c r="AK598" s="669">
        <f t="shared" si="230"/>
        <v>7.6923076923076872</v>
      </c>
      <c r="AL598" s="669">
        <f t="shared" si="231"/>
        <v>32.203389830508478</v>
      </c>
      <c r="AM598" s="669">
        <f t="shared" si="232"/>
        <v>17.999999999999993</v>
      </c>
      <c r="AN598" s="669">
        <f t="shared" si="233"/>
        <v>17.647058823529417</v>
      </c>
      <c r="AO598" s="669">
        <f t="shared" si="234"/>
        <v>18.055555555555557</v>
      </c>
      <c r="AP598" s="669">
        <f t="shared" si="235"/>
        <v>18.032786885245898</v>
      </c>
      <c r="AQ598" s="669">
        <f t="shared" si="236"/>
        <v>7.0175438596491224</v>
      </c>
      <c r="AR598" s="669">
        <f t="shared" si="237"/>
        <v>5.5555555555555358</v>
      </c>
      <c r="AS598" s="670">
        <f t="shared" si="218"/>
        <v>6.6080021077293019</v>
      </c>
      <c r="AT598" s="671">
        <f t="shared" si="219"/>
        <v>33.205615803933547</v>
      </c>
    </row>
    <row r="599" spans="1:46" ht="11.25" customHeight="1" x14ac:dyDescent="0.2">
      <c r="A599" s="483" t="s">
        <v>1533</v>
      </c>
      <c r="B599" s="914" t="s">
        <v>1534</v>
      </c>
      <c r="C599" s="497">
        <v>0.99</v>
      </c>
      <c r="D599" s="497">
        <v>0.87</v>
      </c>
      <c r="E599" s="487">
        <v>0.78</v>
      </c>
      <c r="F599" s="487">
        <v>0.7</v>
      </c>
      <c r="G599" s="487">
        <v>0.62</v>
      </c>
      <c r="H599" s="487">
        <v>0.15</v>
      </c>
      <c r="I599" s="488"/>
      <c r="J599" s="489">
        <v>0</v>
      </c>
      <c r="K599" s="490">
        <v>0</v>
      </c>
      <c r="L599" s="488"/>
      <c r="M599" s="538">
        <v>0</v>
      </c>
      <c r="N599" s="538">
        <v>0.1</v>
      </c>
      <c r="O599" s="492">
        <v>0.4</v>
      </c>
      <c r="P599" s="492">
        <v>0.4</v>
      </c>
      <c r="Q599" s="493">
        <v>0.4</v>
      </c>
      <c r="R599" s="493">
        <v>0.24049999999999999</v>
      </c>
      <c r="S599" s="493">
        <v>0.14599999999999999</v>
      </c>
      <c r="T599" s="493">
        <v>0.111</v>
      </c>
      <c r="U599" s="492">
        <v>8.5999999999999993E-2</v>
      </c>
      <c r="V599" s="492">
        <v>8.5999999999999993E-2</v>
      </c>
      <c r="W599" s="493">
        <v>8.5999999999999993E-2</v>
      </c>
      <c r="X599" s="493">
        <v>8.4000000000000005E-2</v>
      </c>
      <c r="Y599" s="653">
        <f t="shared" si="217"/>
        <v>6.2495000000000012</v>
      </c>
      <c r="Z599" s="1019">
        <f t="shared" si="216"/>
        <v>13.793103448275868</v>
      </c>
      <c r="AA599" s="669">
        <f t="shared" si="220"/>
        <v>11.538461538461542</v>
      </c>
      <c r="AB599" s="669">
        <f t="shared" si="221"/>
        <v>11.428571428571432</v>
      </c>
      <c r="AC599" s="669">
        <f t="shared" si="222"/>
        <v>12.903225806451601</v>
      </c>
      <c r="AD599" s="669">
        <f t="shared" si="223"/>
        <v>313.33333333333337</v>
      </c>
      <c r="AE599" s="669" t="str">
        <f t="shared" si="224"/>
        <v>n/a</v>
      </c>
      <c r="AF599" s="669" t="str">
        <f t="shared" si="225"/>
        <v>n/a</v>
      </c>
      <c r="AG599" s="669" t="str">
        <f t="shared" si="226"/>
        <v>n/a</v>
      </c>
      <c r="AH599" s="669">
        <f t="shared" si="227"/>
        <v>-100</v>
      </c>
      <c r="AI599" s="669">
        <f t="shared" si="228"/>
        <v>-75</v>
      </c>
      <c r="AJ599" s="669">
        <f t="shared" si="229"/>
        <v>0</v>
      </c>
      <c r="AK599" s="669">
        <f t="shared" si="230"/>
        <v>0</v>
      </c>
      <c r="AL599" s="669">
        <f t="shared" si="231"/>
        <v>66.320166320166322</v>
      </c>
      <c r="AM599" s="669">
        <f t="shared" si="232"/>
        <v>64.726027397260282</v>
      </c>
      <c r="AN599" s="669">
        <f t="shared" si="233"/>
        <v>31.53153153153152</v>
      </c>
      <c r="AO599" s="669">
        <f t="shared" si="234"/>
        <v>29.069767441860471</v>
      </c>
      <c r="AP599" s="669">
        <f t="shared" si="235"/>
        <v>0</v>
      </c>
      <c r="AQ599" s="669">
        <f t="shared" si="236"/>
        <v>0</v>
      </c>
      <c r="AR599" s="669">
        <f t="shared" si="237"/>
        <v>2.3809523809523725</v>
      </c>
      <c r="AS599" s="670">
        <f t="shared" si="218"/>
        <v>23.876571289179047</v>
      </c>
      <c r="AT599" s="671">
        <f t="shared" si="219"/>
        <v>87.838715621042269</v>
      </c>
    </row>
    <row r="600" spans="1:46" ht="11.25" customHeight="1" x14ac:dyDescent="0.2">
      <c r="A600" s="506" t="s">
        <v>1529</v>
      </c>
      <c r="B600" s="507" t="s">
        <v>1530</v>
      </c>
      <c r="C600" s="497">
        <v>0.58740000000000003</v>
      </c>
      <c r="D600" s="510">
        <v>0.51100000000000001</v>
      </c>
      <c r="E600" s="498">
        <v>0.44500000000000001</v>
      </c>
      <c r="F600" s="498">
        <v>0.38650000000000001</v>
      </c>
      <c r="G600" s="498">
        <v>0.33449999999999996</v>
      </c>
      <c r="H600" s="498">
        <v>0.22500000000000001</v>
      </c>
      <c r="I600" s="499"/>
      <c r="J600" s="502">
        <v>0</v>
      </c>
      <c r="K600" s="654">
        <v>0</v>
      </c>
      <c r="L600" s="499"/>
      <c r="M600" s="651">
        <v>0</v>
      </c>
      <c r="N600" s="651">
        <v>0</v>
      </c>
      <c r="O600" s="652">
        <v>0</v>
      </c>
      <c r="P600" s="652">
        <v>0</v>
      </c>
      <c r="Q600" s="652">
        <v>0</v>
      </c>
      <c r="R600" s="652">
        <v>0</v>
      </c>
      <c r="S600" s="652">
        <v>0</v>
      </c>
      <c r="T600" s="652">
        <v>0</v>
      </c>
      <c r="U600" s="652">
        <v>0</v>
      </c>
      <c r="V600" s="652">
        <v>0</v>
      </c>
      <c r="W600" s="652">
        <v>0</v>
      </c>
      <c r="X600" s="652">
        <v>0</v>
      </c>
      <c r="Y600" s="653">
        <f t="shared" si="217"/>
        <v>2.4894000000000003</v>
      </c>
      <c r="Z600" s="1019">
        <f t="shared" si="216"/>
        <v>14.95107632093935</v>
      </c>
      <c r="AA600" s="669">
        <f t="shared" si="220"/>
        <v>14.831460674157304</v>
      </c>
      <c r="AB600" s="669">
        <f t="shared" si="221"/>
        <v>15.13583441138422</v>
      </c>
      <c r="AC600" s="669">
        <f t="shared" si="222"/>
        <v>15.545590433482825</v>
      </c>
      <c r="AD600" s="669">
        <f t="shared" si="223"/>
        <v>48.666666666666657</v>
      </c>
      <c r="AE600" s="669" t="str">
        <f t="shared" si="224"/>
        <v>n/a</v>
      </c>
      <c r="AF600" s="669" t="str">
        <f t="shared" si="225"/>
        <v>n/a</v>
      </c>
      <c r="AG600" s="669" t="str">
        <f t="shared" si="226"/>
        <v>n/a</v>
      </c>
      <c r="AH600" s="669" t="str">
        <f t="shared" si="227"/>
        <v>n/a</v>
      </c>
      <c r="AI600" s="669" t="str">
        <f t="shared" si="228"/>
        <v>n/a</v>
      </c>
      <c r="AJ600" s="669" t="str">
        <f t="shared" si="229"/>
        <v>n/a</v>
      </c>
      <c r="AK600" s="669" t="str">
        <f t="shared" si="230"/>
        <v>n/a</v>
      </c>
      <c r="AL600" s="669" t="str">
        <f t="shared" si="231"/>
        <v>n/a</v>
      </c>
      <c r="AM600" s="669" t="str">
        <f t="shared" si="232"/>
        <v>n/a</v>
      </c>
      <c r="AN600" s="669" t="str">
        <f t="shared" si="233"/>
        <v>n/a</v>
      </c>
      <c r="AO600" s="669" t="str">
        <f t="shared" si="234"/>
        <v>n/a</v>
      </c>
      <c r="AP600" s="669" t="str">
        <f t="shared" si="235"/>
        <v>n/a</v>
      </c>
      <c r="AQ600" s="669" t="str">
        <f t="shared" si="236"/>
        <v>n/a</v>
      </c>
      <c r="AR600" s="669" t="str">
        <f t="shared" si="237"/>
        <v>n/a</v>
      </c>
      <c r="AS600" s="670">
        <f t="shared" si="218"/>
        <v>21.82612570132607</v>
      </c>
      <c r="AT600" s="671">
        <f t="shared" si="219"/>
        <v>15.006760167771677</v>
      </c>
    </row>
    <row r="601" spans="1:46" ht="11.25" customHeight="1" x14ac:dyDescent="0.2">
      <c r="A601" s="650" t="s">
        <v>2641</v>
      </c>
      <c r="B601" s="650" t="s">
        <v>2642</v>
      </c>
      <c r="C601" s="497">
        <v>1.34</v>
      </c>
      <c r="D601" s="655">
        <v>1.28</v>
      </c>
      <c r="E601" s="498">
        <v>1.25</v>
      </c>
      <c r="F601" s="498">
        <v>1.23</v>
      </c>
      <c r="G601" s="498">
        <v>1.21</v>
      </c>
      <c r="H601" s="542">
        <v>1.19</v>
      </c>
      <c r="I601" s="499"/>
      <c r="J601" s="542">
        <v>1.19</v>
      </c>
      <c r="K601" s="654">
        <v>1.19</v>
      </c>
      <c r="L601" s="499"/>
      <c r="M601" s="536">
        <v>1.19</v>
      </c>
      <c r="N601" s="536">
        <v>1.19</v>
      </c>
      <c r="O601" s="533">
        <v>1.19</v>
      </c>
      <c r="P601" s="533">
        <v>1.17</v>
      </c>
      <c r="Q601" s="533">
        <v>1.1499999999999999</v>
      </c>
      <c r="R601" s="533">
        <v>1.1200000000000001</v>
      </c>
      <c r="S601" s="533">
        <v>1.1000000000000001</v>
      </c>
      <c r="T601" s="656">
        <v>1.08</v>
      </c>
      <c r="U601" s="656">
        <v>1.06</v>
      </c>
      <c r="V601" s="656">
        <v>1.04</v>
      </c>
      <c r="W601" s="656">
        <v>1.02</v>
      </c>
      <c r="X601" s="656">
        <v>0.99</v>
      </c>
      <c r="Y601" s="653">
        <f t="shared" si="217"/>
        <v>23.179999999999996</v>
      </c>
      <c r="Z601" s="1019">
        <f t="shared" si="216"/>
        <v>4.6875</v>
      </c>
      <c r="AA601" s="669">
        <f t="shared" si="220"/>
        <v>2.4000000000000021</v>
      </c>
      <c r="AB601" s="669">
        <f t="shared" si="221"/>
        <v>1.6260162601626105</v>
      </c>
      <c r="AC601" s="669">
        <f t="shared" si="222"/>
        <v>1.6528925619834656</v>
      </c>
      <c r="AD601" s="669">
        <f t="shared" si="223"/>
        <v>1.6806722689075571</v>
      </c>
      <c r="AE601" s="669">
        <f t="shared" si="224"/>
        <v>0</v>
      </c>
      <c r="AF601" s="669">
        <f t="shared" si="225"/>
        <v>0</v>
      </c>
      <c r="AG601" s="669">
        <f t="shared" si="226"/>
        <v>0</v>
      </c>
      <c r="AH601" s="669">
        <f t="shared" si="227"/>
        <v>0</v>
      </c>
      <c r="AI601" s="669">
        <f t="shared" si="228"/>
        <v>0</v>
      </c>
      <c r="AJ601" s="669">
        <f t="shared" si="229"/>
        <v>1.7094017094017033</v>
      </c>
      <c r="AK601" s="669">
        <f t="shared" si="230"/>
        <v>1.7391304347826209</v>
      </c>
      <c r="AL601" s="669">
        <f t="shared" si="231"/>
        <v>2.6785714285714191</v>
      </c>
      <c r="AM601" s="669">
        <f t="shared" si="232"/>
        <v>1.8181818181818299</v>
      </c>
      <c r="AN601" s="669">
        <f t="shared" si="233"/>
        <v>1.8518518518518601</v>
      </c>
      <c r="AO601" s="669">
        <f t="shared" si="234"/>
        <v>1.8867924528301883</v>
      </c>
      <c r="AP601" s="669">
        <f t="shared" si="235"/>
        <v>1.9230769230769162</v>
      </c>
      <c r="AQ601" s="669">
        <f t="shared" si="236"/>
        <v>1.9607843137254832</v>
      </c>
      <c r="AR601" s="669">
        <f t="shared" si="237"/>
        <v>3.0303030303030276</v>
      </c>
      <c r="AS601" s="670">
        <f t="shared" si="218"/>
        <v>1.6129039501988784</v>
      </c>
      <c r="AT601" s="671">
        <f t="shared" si="219"/>
        <v>1.2167285531165135</v>
      </c>
    </row>
    <row r="602" spans="1:46" ht="11.25" customHeight="1" x14ac:dyDescent="0.2">
      <c r="A602" s="495" t="s">
        <v>3891</v>
      </c>
      <c r="B602" s="650" t="s">
        <v>3892</v>
      </c>
      <c r="C602" s="497">
        <v>0.26</v>
      </c>
      <c r="D602" s="655">
        <v>0.25</v>
      </c>
      <c r="E602" s="498">
        <v>0.24</v>
      </c>
      <c r="F602" s="498">
        <v>0.21</v>
      </c>
      <c r="G602" s="498">
        <v>0.16500000000000001</v>
      </c>
      <c r="H602" s="542">
        <v>0</v>
      </c>
      <c r="I602" s="499"/>
      <c r="J602" s="502">
        <v>0</v>
      </c>
      <c r="K602" s="654">
        <v>0</v>
      </c>
      <c r="L602" s="499"/>
      <c r="M602" s="651">
        <v>0</v>
      </c>
      <c r="N602" s="651">
        <v>2.5000000000000001E-2</v>
      </c>
      <c r="O602" s="652">
        <v>7.4999999999999997E-2</v>
      </c>
      <c r="P602" s="652">
        <v>0.19</v>
      </c>
      <c r="Q602" s="652">
        <v>0.19</v>
      </c>
      <c r="R602" s="652">
        <v>0.25</v>
      </c>
      <c r="S602" s="656">
        <v>0.28999999999999998</v>
      </c>
      <c r="T602" s="652">
        <v>0.27500000000000002</v>
      </c>
      <c r="U602" s="656">
        <v>0.375</v>
      </c>
      <c r="V602" s="656">
        <v>0.35</v>
      </c>
      <c r="W602" s="652">
        <v>0.3</v>
      </c>
      <c r="X602" s="656">
        <v>0.35</v>
      </c>
      <c r="Y602" s="653">
        <f t="shared" si="217"/>
        <v>3.7949999999999995</v>
      </c>
      <c r="Z602" s="1019">
        <f t="shared" si="216"/>
        <v>4.0000000000000036</v>
      </c>
      <c r="AA602" s="669">
        <f t="shared" si="220"/>
        <v>4.1666666666666741</v>
      </c>
      <c r="AB602" s="669">
        <f t="shared" si="221"/>
        <v>14.285714285714279</v>
      </c>
      <c r="AC602" s="669">
        <f t="shared" si="222"/>
        <v>27.27272727272727</v>
      </c>
      <c r="AD602" s="669" t="str">
        <f t="shared" si="223"/>
        <v>n/a</v>
      </c>
      <c r="AE602" s="669" t="str">
        <f t="shared" si="224"/>
        <v>n/a</v>
      </c>
      <c r="AF602" s="669" t="str">
        <f t="shared" si="225"/>
        <v>n/a</v>
      </c>
      <c r="AG602" s="669" t="str">
        <f t="shared" si="226"/>
        <v>n/a</v>
      </c>
      <c r="AH602" s="669">
        <f t="shared" si="227"/>
        <v>-100</v>
      </c>
      <c r="AI602" s="669">
        <f t="shared" si="228"/>
        <v>-66.666666666666657</v>
      </c>
      <c r="AJ602" s="669">
        <f t="shared" si="229"/>
        <v>-60.526315789473685</v>
      </c>
      <c r="AK602" s="669">
        <f t="shared" si="230"/>
        <v>0</v>
      </c>
      <c r="AL602" s="669">
        <f t="shared" si="231"/>
        <v>-24</v>
      </c>
      <c r="AM602" s="669">
        <f t="shared" si="232"/>
        <v>-13.793103448275856</v>
      </c>
      <c r="AN602" s="669">
        <f t="shared" si="233"/>
        <v>5.4545454545454453</v>
      </c>
      <c r="AO602" s="669">
        <f t="shared" si="234"/>
        <v>-26.666666666666661</v>
      </c>
      <c r="AP602" s="669">
        <f t="shared" si="235"/>
        <v>7.1428571428571397</v>
      </c>
      <c r="AQ602" s="669">
        <f t="shared" si="236"/>
        <v>16.666666666666675</v>
      </c>
      <c r="AR602" s="669">
        <f t="shared" si="237"/>
        <v>-14.285714285714279</v>
      </c>
      <c r="AS602" s="670">
        <f t="shared" si="218"/>
        <v>-15.129952624507975</v>
      </c>
      <c r="AT602" s="671">
        <f t="shared" si="219"/>
        <v>35.552159313973554</v>
      </c>
    </row>
    <row r="603" spans="1:46" ht="11.25" customHeight="1" x14ac:dyDescent="0.2">
      <c r="A603" s="650" t="s">
        <v>1535</v>
      </c>
      <c r="B603" s="650" t="s">
        <v>1536</v>
      </c>
      <c r="C603" s="497">
        <v>1.29</v>
      </c>
      <c r="D603" s="520">
        <v>1.08</v>
      </c>
      <c r="E603" s="498">
        <v>1.06</v>
      </c>
      <c r="F603" s="498">
        <v>0.96</v>
      </c>
      <c r="G603" s="498">
        <v>0.81</v>
      </c>
      <c r="H603" s="498">
        <v>0.69</v>
      </c>
      <c r="I603" s="499"/>
      <c r="J603" s="498">
        <v>0.57999999999999996</v>
      </c>
      <c r="K603" s="496">
        <v>0.5</v>
      </c>
      <c r="L603" s="499"/>
      <c r="M603" s="651">
        <v>0.42</v>
      </c>
      <c r="N603" s="651">
        <v>0.45</v>
      </c>
      <c r="O603" s="652">
        <v>0.72</v>
      </c>
      <c r="P603" s="656">
        <v>0.72</v>
      </c>
      <c r="Q603" s="656">
        <v>0.6</v>
      </c>
      <c r="R603" s="656">
        <v>0.54</v>
      </c>
      <c r="S603" s="656">
        <v>0.48</v>
      </c>
      <c r="T603" s="652">
        <v>0.42</v>
      </c>
      <c r="U603" s="652">
        <v>0.42</v>
      </c>
      <c r="V603" s="652">
        <v>0.42</v>
      </c>
      <c r="W603" s="652">
        <v>0.42</v>
      </c>
      <c r="X603" s="656">
        <v>0.42</v>
      </c>
      <c r="Y603" s="653">
        <f t="shared" si="217"/>
        <v>13.000000000000002</v>
      </c>
      <c r="Z603" s="1019">
        <f t="shared" si="216"/>
        <v>19.444444444444443</v>
      </c>
      <c r="AA603" s="669">
        <f t="shared" si="220"/>
        <v>1.8867924528301883</v>
      </c>
      <c r="AB603" s="669">
        <f t="shared" si="221"/>
        <v>10.416666666666675</v>
      </c>
      <c r="AC603" s="669">
        <f t="shared" si="222"/>
        <v>18.518518518518512</v>
      </c>
      <c r="AD603" s="669">
        <f t="shared" si="223"/>
        <v>17.391304347826097</v>
      </c>
      <c r="AE603" s="669">
        <f t="shared" si="224"/>
        <v>18.965517241379317</v>
      </c>
      <c r="AF603" s="669">
        <f t="shared" si="225"/>
        <v>15.999999999999993</v>
      </c>
      <c r="AG603" s="669">
        <f t="shared" si="226"/>
        <v>19.047619047619047</v>
      </c>
      <c r="AH603" s="669">
        <f t="shared" si="227"/>
        <v>-6.6666666666666767</v>
      </c>
      <c r="AI603" s="669">
        <f t="shared" si="228"/>
        <v>-37.5</v>
      </c>
      <c r="AJ603" s="669">
        <f t="shared" si="229"/>
        <v>0</v>
      </c>
      <c r="AK603" s="669">
        <f t="shared" si="230"/>
        <v>19.999999999999996</v>
      </c>
      <c r="AL603" s="669">
        <f t="shared" si="231"/>
        <v>11.111111111111093</v>
      </c>
      <c r="AM603" s="669">
        <f t="shared" si="232"/>
        <v>12.500000000000021</v>
      </c>
      <c r="AN603" s="669">
        <f t="shared" si="233"/>
        <v>14.285714285714279</v>
      </c>
      <c r="AO603" s="669">
        <f t="shared" si="234"/>
        <v>0</v>
      </c>
      <c r="AP603" s="669">
        <f t="shared" si="235"/>
        <v>0</v>
      </c>
      <c r="AQ603" s="669">
        <f t="shared" si="236"/>
        <v>0</v>
      </c>
      <c r="AR603" s="669">
        <f t="shared" si="237"/>
        <v>0</v>
      </c>
      <c r="AS603" s="670">
        <f t="shared" si="218"/>
        <v>7.1263695499706836</v>
      </c>
      <c r="AT603" s="671">
        <f t="shared" si="219"/>
        <v>13.91165405043559</v>
      </c>
    </row>
    <row r="604" spans="1:46" ht="11.25" customHeight="1" x14ac:dyDescent="0.2">
      <c r="A604" s="506" t="s">
        <v>721</v>
      </c>
      <c r="B604" s="507" t="s">
        <v>722</v>
      </c>
      <c r="C604" s="497">
        <v>3.09</v>
      </c>
      <c r="D604" s="497">
        <v>3.0500000000000003</v>
      </c>
      <c r="E604" s="513">
        <v>3.01</v>
      </c>
      <c r="F604" s="513">
        <v>2.94</v>
      </c>
      <c r="G604" s="513">
        <v>2.6989239999999999</v>
      </c>
      <c r="H604" s="513">
        <v>2.374269</v>
      </c>
      <c r="I604" s="514"/>
      <c r="J604" s="513">
        <v>2.0075120000000002</v>
      </c>
      <c r="K604" s="509">
        <v>1.698664</v>
      </c>
      <c r="L604" s="514"/>
      <c r="M604" s="529">
        <v>1.4187704999999999</v>
      </c>
      <c r="N604" s="529">
        <v>1.2643465</v>
      </c>
      <c r="O604" s="516">
        <v>1.1678314999999999</v>
      </c>
      <c r="P604" s="516">
        <v>0.90724099999999985</v>
      </c>
      <c r="Q604" s="516">
        <v>0.77212000000000003</v>
      </c>
      <c r="R604" s="516">
        <v>0.62252174999999998</v>
      </c>
      <c r="S604" s="516">
        <v>0.53083250000000004</v>
      </c>
      <c r="T604" s="516">
        <v>0.50187800000000005</v>
      </c>
      <c r="U604" s="517">
        <v>0.48257499999999998</v>
      </c>
      <c r="V604" s="517">
        <v>0.48257499999999998</v>
      </c>
      <c r="W604" s="517">
        <v>0.48257499999999998</v>
      </c>
      <c r="X604" s="517">
        <v>0.48257499999999998</v>
      </c>
      <c r="Y604" s="653">
        <f t="shared" si="217"/>
        <v>29.98521075</v>
      </c>
      <c r="Z604" s="1019">
        <f t="shared" si="216"/>
        <v>1.3114754098360493</v>
      </c>
      <c r="AA604" s="669">
        <f t="shared" si="220"/>
        <v>1.3289036544850585</v>
      </c>
      <c r="AB604" s="669">
        <f t="shared" si="221"/>
        <v>2.3809523809523725</v>
      </c>
      <c r="AC604" s="669">
        <f t="shared" si="222"/>
        <v>8.9323004278742282</v>
      </c>
      <c r="AD604" s="669">
        <f t="shared" si="223"/>
        <v>13.673892890822392</v>
      </c>
      <c r="AE604" s="669">
        <f t="shared" si="224"/>
        <v>18.269230769230749</v>
      </c>
      <c r="AF604" s="669">
        <f t="shared" si="225"/>
        <v>18.181818181818187</v>
      </c>
      <c r="AG604" s="669">
        <f t="shared" si="226"/>
        <v>19.727891156462583</v>
      </c>
      <c r="AH604" s="669">
        <f t="shared" si="227"/>
        <v>12.213740458015266</v>
      </c>
      <c r="AI604" s="669">
        <f t="shared" si="228"/>
        <v>8.2644628099173723</v>
      </c>
      <c r="AJ604" s="669">
        <f t="shared" si="229"/>
        <v>28.723404255319164</v>
      </c>
      <c r="AK604" s="669">
        <f t="shared" si="230"/>
        <v>17.499999999999982</v>
      </c>
      <c r="AL604" s="669">
        <f t="shared" si="231"/>
        <v>24.031007751937985</v>
      </c>
      <c r="AM604" s="669">
        <f t="shared" si="232"/>
        <v>17.272727272727263</v>
      </c>
      <c r="AN604" s="669">
        <f t="shared" si="233"/>
        <v>5.7692307692307709</v>
      </c>
      <c r="AO604" s="669">
        <f t="shared" si="234"/>
        <v>4.0000000000000258</v>
      </c>
      <c r="AP604" s="669">
        <f t="shared" si="235"/>
        <v>0</v>
      </c>
      <c r="AQ604" s="669">
        <f t="shared" si="236"/>
        <v>0</v>
      </c>
      <c r="AR604" s="669">
        <f t="shared" si="237"/>
        <v>0</v>
      </c>
      <c r="AS604" s="670">
        <f t="shared" si="218"/>
        <v>10.609528325717337</v>
      </c>
      <c r="AT604" s="671">
        <f t="shared" si="219"/>
        <v>9.0205035060011802</v>
      </c>
    </row>
    <row r="605" spans="1:46" ht="11.25" customHeight="1" x14ac:dyDescent="0.2">
      <c r="A605" s="650" t="s">
        <v>4419</v>
      </c>
      <c r="B605" s="650" t="s">
        <v>4216</v>
      </c>
      <c r="C605" s="497">
        <v>0.79500000000000004</v>
      </c>
      <c r="D605" s="497">
        <v>0.71</v>
      </c>
      <c r="E605" s="498">
        <v>0.63</v>
      </c>
      <c r="F605" s="498">
        <v>0.55000000000000004</v>
      </c>
      <c r="G605" s="498">
        <v>0.47</v>
      </c>
      <c r="H605" s="498">
        <v>0.36</v>
      </c>
      <c r="I605" s="499"/>
      <c r="J605" s="498">
        <v>0.25</v>
      </c>
      <c r="K605" s="496">
        <v>0.185</v>
      </c>
      <c r="L605" s="499"/>
      <c r="M605" s="511">
        <v>0.15</v>
      </c>
      <c r="N605" s="511">
        <v>0.13</v>
      </c>
      <c r="O605" s="656">
        <v>0.125</v>
      </c>
      <c r="P605" s="656">
        <v>0.1075</v>
      </c>
      <c r="Q605" s="652">
        <v>0.1</v>
      </c>
      <c r="R605" s="656">
        <v>9.2499999999999999E-2</v>
      </c>
      <c r="S605" s="656">
        <v>7.4999999999999997E-2</v>
      </c>
      <c r="T605" s="656">
        <v>5.7500000000000002E-2</v>
      </c>
      <c r="U605" s="656">
        <v>3.875E-2</v>
      </c>
      <c r="V605" s="656">
        <v>2.8750000000000001E-2</v>
      </c>
      <c r="W605" s="656">
        <v>2.6249999999999999E-2</v>
      </c>
      <c r="X605" s="656">
        <v>2.5000000000000001E-2</v>
      </c>
      <c r="Y605" s="653">
        <f t="shared" si="217"/>
        <v>4.90625</v>
      </c>
      <c r="Z605" s="1019">
        <f t="shared" si="216"/>
        <v>11.971830985915499</v>
      </c>
      <c r="AA605" s="669">
        <f t="shared" si="220"/>
        <v>12.698412698412698</v>
      </c>
      <c r="AB605" s="669">
        <f t="shared" si="221"/>
        <v>14.545454545454529</v>
      </c>
      <c r="AC605" s="669">
        <f t="shared" si="222"/>
        <v>17.021276595744705</v>
      </c>
      <c r="AD605" s="669">
        <f t="shared" si="223"/>
        <v>30.555555555555557</v>
      </c>
      <c r="AE605" s="669">
        <f t="shared" si="224"/>
        <v>43.999999999999993</v>
      </c>
      <c r="AF605" s="669">
        <f t="shared" si="225"/>
        <v>35.13513513513513</v>
      </c>
      <c r="AG605" s="669">
        <f t="shared" si="226"/>
        <v>23.333333333333339</v>
      </c>
      <c r="AH605" s="669">
        <f t="shared" si="227"/>
        <v>15.384615384615374</v>
      </c>
      <c r="AI605" s="669">
        <f t="shared" si="228"/>
        <v>4.0000000000000036</v>
      </c>
      <c r="AJ605" s="669">
        <f t="shared" si="229"/>
        <v>16.279069767441868</v>
      </c>
      <c r="AK605" s="669">
        <f t="shared" si="230"/>
        <v>7.4999999999999956</v>
      </c>
      <c r="AL605" s="669">
        <f t="shared" si="231"/>
        <v>8.1081081081081141</v>
      </c>
      <c r="AM605" s="669">
        <f t="shared" si="232"/>
        <v>23.333333333333339</v>
      </c>
      <c r="AN605" s="669">
        <f t="shared" si="233"/>
        <v>30.434782608695631</v>
      </c>
      <c r="AO605" s="669">
        <f t="shared" si="234"/>
        <v>48.387096774193552</v>
      </c>
      <c r="AP605" s="669">
        <f t="shared" si="235"/>
        <v>34.782608695652172</v>
      </c>
      <c r="AQ605" s="669">
        <f t="shared" si="236"/>
        <v>9.5238095238095344</v>
      </c>
      <c r="AR605" s="669">
        <f t="shared" si="237"/>
        <v>4.9999999999999822</v>
      </c>
      <c r="AS605" s="670">
        <f t="shared" si="218"/>
        <v>20.631285423442161</v>
      </c>
      <c r="AT605" s="671">
        <f t="shared" si="219"/>
        <v>13.216854030459974</v>
      </c>
    </row>
    <row r="606" spans="1:46" ht="11.25" customHeight="1" x14ac:dyDescent="0.2">
      <c r="A606" s="650" t="s">
        <v>1553</v>
      </c>
      <c r="B606" s="650" t="s">
        <v>1554</v>
      </c>
      <c r="C606" s="497">
        <v>1.42</v>
      </c>
      <c r="D606" s="497">
        <v>1.26</v>
      </c>
      <c r="E606" s="498">
        <v>1.1000000000000001</v>
      </c>
      <c r="F606" s="498">
        <v>0.94</v>
      </c>
      <c r="G606" s="498">
        <v>0.78</v>
      </c>
      <c r="H606" s="498">
        <v>0.62</v>
      </c>
      <c r="I606" s="499"/>
      <c r="J606" s="498">
        <v>0.46</v>
      </c>
      <c r="K606" s="496">
        <v>0.24</v>
      </c>
      <c r="L606" s="499"/>
      <c r="M606" s="651">
        <v>0</v>
      </c>
      <c r="N606" s="651">
        <v>0</v>
      </c>
      <c r="O606" s="652">
        <v>0.36</v>
      </c>
      <c r="P606" s="656">
        <v>0.3</v>
      </c>
      <c r="Q606" s="656">
        <v>0.27</v>
      </c>
      <c r="R606" s="656">
        <v>0.22500000000000001</v>
      </c>
      <c r="S606" s="656">
        <v>0.20499999999999999</v>
      </c>
      <c r="T606" s="656">
        <v>0.05</v>
      </c>
      <c r="U606" s="652">
        <v>0</v>
      </c>
      <c r="V606" s="652">
        <v>0</v>
      </c>
      <c r="W606" s="652">
        <v>0</v>
      </c>
      <c r="X606" s="652">
        <v>0</v>
      </c>
      <c r="Y606" s="653">
        <f t="shared" si="217"/>
        <v>8.23</v>
      </c>
      <c r="Z606" s="1019">
        <f t="shared" si="216"/>
        <v>12.698412698412698</v>
      </c>
      <c r="AA606" s="669">
        <f t="shared" si="220"/>
        <v>14.545454545454529</v>
      </c>
      <c r="AB606" s="669">
        <f t="shared" si="221"/>
        <v>17.021276595744705</v>
      </c>
      <c r="AC606" s="669">
        <f t="shared" si="222"/>
        <v>20.512820512820507</v>
      </c>
      <c r="AD606" s="669">
        <f t="shared" si="223"/>
        <v>25.806451612903224</v>
      </c>
      <c r="AE606" s="669">
        <f t="shared" si="224"/>
        <v>34.782608695652172</v>
      </c>
      <c r="AF606" s="669">
        <f t="shared" si="225"/>
        <v>91.666666666666671</v>
      </c>
      <c r="AG606" s="669" t="str">
        <f t="shared" si="226"/>
        <v>n/a</v>
      </c>
      <c r="AH606" s="669" t="str">
        <f t="shared" si="227"/>
        <v>n/a</v>
      </c>
      <c r="AI606" s="669">
        <f t="shared" si="228"/>
        <v>-100</v>
      </c>
      <c r="AJ606" s="669">
        <f t="shared" si="229"/>
        <v>19.999999999999996</v>
      </c>
      <c r="AK606" s="669">
        <f t="shared" si="230"/>
        <v>11.111111111111093</v>
      </c>
      <c r="AL606" s="669">
        <f t="shared" si="231"/>
        <v>19.999999999999996</v>
      </c>
      <c r="AM606" s="669">
        <f t="shared" si="232"/>
        <v>9.7560975609756184</v>
      </c>
      <c r="AN606" s="669">
        <f t="shared" si="233"/>
        <v>309.99999999999994</v>
      </c>
      <c r="AO606" s="669" t="str">
        <f t="shared" si="234"/>
        <v>n/a</v>
      </c>
      <c r="AP606" s="669" t="str">
        <f t="shared" si="235"/>
        <v>n/a</v>
      </c>
      <c r="AQ606" s="669" t="str">
        <f t="shared" si="236"/>
        <v>n/a</v>
      </c>
      <c r="AR606" s="669" t="str">
        <f t="shared" si="237"/>
        <v>n/a</v>
      </c>
      <c r="AS606" s="670">
        <f t="shared" si="218"/>
        <v>37.530838461518549</v>
      </c>
      <c r="AT606" s="671">
        <f t="shared" si="219"/>
        <v>91.364293058182639</v>
      </c>
    </row>
    <row r="607" spans="1:46" ht="11.25" customHeight="1" x14ac:dyDescent="0.2">
      <c r="A607" s="650" t="s">
        <v>1549</v>
      </c>
      <c r="B607" s="650" t="s">
        <v>1550</v>
      </c>
      <c r="C607" s="497">
        <v>2.1800000000000002</v>
      </c>
      <c r="D607" s="497">
        <v>1.92</v>
      </c>
      <c r="E607" s="498">
        <v>1.76</v>
      </c>
      <c r="F607" s="498">
        <v>1.6</v>
      </c>
      <c r="G607" s="498">
        <v>1.46</v>
      </c>
      <c r="H607" s="498">
        <v>1.36</v>
      </c>
      <c r="I607" s="499" t="s">
        <v>90</v>
      </c>
      <c r="J607" s="498">
        <v>1.29</v>
      </c>
      <c r="K607" s="496">
        <v>1.25</v>
      </c>
      <c r="L607" s="499"/>
      <c r="M607" s="651">
        <v>1.24</v>
      </c>
      <c r="N607" s="511">
        <v>1.24</v>
      </c>
      <c r="O607" s="656">
        <v>1.22</v>
      </c>
      <c r="P607" s="656">
        <v>1.02</v>
      </c>
      <c r="Q607" s="656">
        <v>0.69</v>
      </c>
      <c r="R607" s="656">
        <v>0.55000000000000004</v>
      </c>
      <c r="S607" s="656">
        <v>0.49</v>
      </c>
      <c r="T607" s="656">
        <v>0.45</v>
      </c>
      <c r="U607" s="652">
        <v>0.44</v>
      </c>
      <c r="V607" s="656">
        <v>0.38</v>
      </c>
      <c r="W607" s="656">
        <v>0.27</v>
      </c>
      <c r="X607" s="656">
        <v>0.18</v>
      </c>
      <c r="Y607" s="653">
        <f t="shared" si="217"/>
        <v>20.989999999999995</v>
      </c>
      <c r="Z607" s="1019">
        <f t="shared" si="216"/>
        <v>13.541666666666675</v>
      </c>
      <c r="AA607" s="669">
        <f t="shared" si="220"/>
        <v>9.0909090909090828</v>
      </c>
      <c r="AB607" s="669">
        <f t="shared" si="221"/>
        <v>9.9999999999999858</v>
      </c>
      <c r="AC607" s="669">
        <f t="shared" si="222"/>
        <v>9.5890410958904262</v>
      </c>
      <c r="AD607" s="669">
        <f t="shared" si="223"/>
        <v>7.3529411764705843</v>
      </c>
      <c r="AE607" s="669">
        <f t="shared" si="224"/>
        <v>5.4263565891472965</v>
      </c>
      <c r="AF607" s="669">
        <f t="shared" si="225"/>
        <v>3.2000000000000028</v>
      </c>
      <c r="AG607" s="669">
        <f t="shared" si="226"/>
        <v>0.80645161290322509</v>
      </c>
      <c r="AH607" s="669">
        <f t="shared" si="227"/>
        <v>0</v>
      </c>
      <c r="AI607" s="669">
        <f t="shared" si="228"/>
        <v>1.6393442622950838</v>
      </c>
      <c r="AJ607" s="669">
        <f t="shared" si="229"/>
        <v>19.6078431372549</v>
      </c>
      <c r="AK607" s="669">
        <f t="shared" si="230"/>
        <v>47.826086956521749</v>
      </c>
      <c r="AL607" s="669">
        <f t="shared" si="231"/>
        <v>25.454545454545439</v>
      </c>
      <c r="AM607" s="669">
        <f t="shared" si="232"/>
        <v>12.244897959183687</v>
      </c>
      <c r="AN607" s="669">
        <f t="shared" si="233"/>
        <v>8.8888888888888786</v>
      </c>
      <c r="AO607" s="669">
        <f t="shared" si="234"/>
        <v>2.2727272727272707</v>
      </c>
      <c r="AP607" s="669">
        <f t="shared" si="235"/>
        <v>15.789473684210531</v>
      </c>
      <c r="AQ607" s="669">
        <f t="shared" si="236"/>
        <v>40.740740740740748</v>
      </c>
      <c r="AR607" s="669">
        <f t="shared" si="237"/>
        <v>50.000000000000021</v>
      </c>
      <c r="AS607" s="670">
        <f t="shared" si="218"/>
        <v>14.919574452018713</v>
      </c>
      <c r="AT607" s="671">
        <f t="shared" si="219"/>
        <v>15.43579215266214</v>
      </c>
    </row>
    <row r="608" spans="1:46" ht="11.25" customHeight="1" x14ac:dyDescent="0.2">
      <c r="A608" s="914" t="s">
        <v>745</v>
      </c>
      <c r="B608" s="914" t="s">
        <v>746</v>
      </c>
      <c r="C608" s="497">
        <v>1.44</v>
      </c>
      <c r="D608" s="497">
        <v>1.36</v>
      </c>
      <c r="E608" s="487">
        <v>1.2</v>
      </c>
      <c r="F608" s="487">
        <v>1.0900000000000001</v>
      </c>
      <c r="G608" s="487">
        <v>0.96</v>
      </c>
      <c r="H608" s="487">
        <v>0.86</v>
      </c>
      <c r="I608" s="488" t="s">
        <v>90</v>
      </c>
      <c r="J608" s="487">
        <v>0.8</v>
      </c>
      <c r="K608" s="485">
        <v>0.7</v>
      </c>
      <c r="L608" s="488"/>
      <c r="M608" s="530">
        <v>0.62</v>
      </c>
      <c r="N608" s="530">
        <v>0.55000000000000004</v>
      </c>
      <c r="O608" s="493">
        <v>0.5</v>
      </c>
      <c r="P608" s="493">
        <v>0.45</v>
      </c>
      <c r="Q608" s="493">
        <v>0.4</v>
      </c>
      <c r="R608" s="493">
        <v>0.33</v>
      </c>
      <c r="S608" s="493">
        <v>0.28749999999999998</v>
      </c>
      <c r="T608" s="493">
        <v>0.24249999999999999</v>
      </c>
      <c r="U608" s="493">
        <v>0.23499999999999999</v>
      </c>
      <c r="V608" s="493">
        <v>0.19</v>
      </c>
      <c r="W608" s="493">
        <v>0.16</v>
      </c>
      <c r="X608" s="493">
        <v>2.5000000000000001E-2</v>
      </c>
      <c r="Y608" s="653">
        <f t="shared" si="217"/>
        <v>12.399999999999999</v>
      </c>
      <c r="Z608" s="1019">
        <f t="shared" si="216"/>
        <v>5.8823529411764497</v>
      </c>
      <c r="AA608" s="669">
        <f t="shared" si="220"/>
        <v>13.333333333333353</v>
      </c>
      <c r="AB608" s="669">
        <f t="shared" si="221"/>
        <v>10.091743119266038</v>
      </c>
      <c r="AC608" s="669">
        <f t="shared" si="222"/>
        <v>13.541666666666675</v>
      </c>
      <c r="AD608" s="669">
        <f t="shared" si="223"/>
        <v>11.627906976744185</v>
      </c>
      <c r="AE608" s="669">
        <f t="shared" si="224"/>
        <v>7.4999999999999956</v>
      </c>
      <c r="AF608" s="669">
        <f t="shared" si="225"/>
        <v>14.285714285714302</v>
      </c>
      <c r="AG608" s="669">
        <f t="shared" si="226"/>
        <v>12.903225806451601</v>
      </c>
      <c r="AH608" s="669">
        <f t="shared" si="227"/>
        <v>12.72727272727272</v>
      </c>
      <c r="AI608" s="669">
        <f t="shared" si="228"/>
        <v>10.000000000000009</v>
      </c>
      <c r="AJ608" s="669">
        <f t="shared" si="229"/>
        <v>11.111111111111116</v>
      </c>
      <c r="AK608" s="669">
        <f t="shared" si="230"/>
        <v>12.5</v>
      </c>
      <c r="AL608" s="669">
        <f t="shared" si="231"/>
        <v>21.212121212121215</v>
      </c>
      <c r="AM608" s="669">
        <f t="shared" si="232"/>
        <v>14.782608695652177</v>
      </c>
      <c r="AN608" s="669">
        <f t="shared" si="233"/>
        <v>18.556701030927837</v>
      </c>
      <c r="AO608" s="669">
        <f t="shared" si="234"/>
        <v>3.1914893617021267</v>
      </c>
      <c r="AP608" s="669">
        <f t="shared" si="235"/>
        <v>23.684210526315773</v>
      </c>
      <c r="AQ608" s="669">
        <f t="shared" si="236"/>
        <v>18.75</v>
      </c>
      <c r="AR608" s="669">
        <f t="shared" si="237"/>
        <v>540</v>
      </c>
      <c r="AS608" s="670">
        <f t="shared" si="218"/>
        <v>40.825339883918716</v>
      </c>
      <c r="AT608" s="671">
        <f t="shared" si="219"/>
        <v>120.98424708194403</v>
      </c>
    </row>
    <row r="609" spans="1:46" ht="11.25" customHeight="1" x14ac:dyDescent="0.2">
      <c r="A609" s="506" t="s">
        <v>316</v>
      </c>
      <c r="B609" s="507" t="s">
        <v>317</v>
      </c>
      <c r="C609" s="497">
        <v>0.69750000000000001</v>
      </c>
      <c r="D609" s="510">
        <v>0.6875</v>
      </c>
      <c r="E609" s="498">
        <v>0.67749999999999999</v>
      </c>
      <c r="F609" s="498">
        <v>0.66249999999999998</v>
      </c>
      <c r="G609" s="498">
        <v>0.65749999999999997</v>
      </c>
      <c r="H609" s="498">
        <v>0.64749999999999996</v>
      </c>
      <c r="I609" s="499"/>
      <c r="J609" s="498">
        <v>0.63749999999999996</v>
      </c>
      <c r="K609" s="496">
        <v>0.62749999999999995</v>
      </c>
      <c r="L609" s="499"/>
      <c r="M609" s="511">
        <v>0.61750000000000005</v>
      </c>
      <c r="N609" s="511">
        <v>0.60750000000000004</v>
      </c>
      <c r="O609" s="656">
        <v>0.58333000000000002</v>
      </c>
      <c r="P609" s="656">
        <v>0.51890000000000003</v>
      </c>
      <c r="Q609" s="656">
        <v>0.46179999999999999</v>
      </c>
      <c r="R609" s="656">
        <v>0.40629999999999999</v>
      </c>
      <c r="S609" s="656">
        <v>0.35809999999999997</v>
      </c>
      <c r="T609" s="656">
        <v>0.32340000000000002</v>
      </c>
      <c r="U609" s="656">
        <v>0.30050000000000004</v>
      </c>
      <c r="V609" s="656">
        <v>0.2833</v>
      </c>
      <c r="W609" s="656">
        <v>0.25369999999999998</v>
      </c>
      <c r="X609" s="656">
        <v>0.2177</v>
      </c>
      <c r="Y609" s="653">
        <f t="shared" si="217"/>
        <v>10.227030000000001</v>
      </c>
      <c r="Z609" s="1019">
        <f t="shared" si="216"/>
        <v>1.4545454545454639</v>
      </c>
      <c r="AA609" s="669">
        <f t="shared" si="220"/>
        <v>1.4760147601476037</v>
      </c>
      <c r="AB609" s="669">
        <f t="shared" si="221"/>
        <v>2.2641509433962259</v>
      </c>
      <c r="AC609" s="669">
        <f t="shared" si="222"/>
        <v>0.76045627376426506</v>
      </c>
      <c r="AD609" s="669">
        <f t="shared" si="223"/>
        <v>1.5444015444015413</v>
      </c>
      <c r="AE609" s="669">
        <f t="shared" si="224"/>
        <v>1.5686274509803866</v>
      </c>
      <c r="AF609" s="669">
        <f t="shared" si="225"/>
        <v>1.5936254980079667</v>
      </c>
      <c r="AG609" s="669">
        <f t="shared" si="226"/>
        <v>1.6194331983805599</v>
      </c>
      <c r="AH609" s="669">
        <f t="shared" si="227"/>
        <v>1.6460905349794164</v>
      </c>
      <c r="AI609" s="669">
        <f t="shared" si="228"/>
        <v>4.1434522482985736</v>
      </c>
      <c r="AJ609" s="669">
        <f t="shared" si="229"/>
        <v>12.41665060705337</v>
      </c>
      <c r="AK609" s="669">
        <f t="shared" si="230"/>
        <v>12.364660025985286</v>
      </c>
      <c r="AL609" s="669">
        <f t="shared" si="231"/>
        <v>13.659857248338669</v>
      </c>
      <c r="AM609" s="669">
        <f t="shared" si="232"/>
        <v>13.459927394582527</v>
      </c>
      <c r="AN609" s="669">
        <f t="shared" si="233"/>
        <v>10.729746444032152</v>
      </c>
      <c r="AO609" s="669">
        <f t="shared" si="234"/>
        <v>7.6206322795340897</v>
      </c>
      <c r="AP609" s="669">
        <f t="shared" si="235"/>
        <v>6.071302506177223</v>
      </c>
      <c r="AQ609" s="669">
        <f t="shared" si="236"/>
        <v>11.667323610563663</v>
      </c>
      <c r="AR609" s="669">
        <f t="shared" si="237"/>
        <v>16.536518144235181</v>
      </c>
      <c r="AS609" s="670">
        <f t="shared" si="218"/>
        <v>6.452495587758114</v>
      </c>
      <c r="AT609" s="671">
        <f t="shared" si="219"/>
        <v>5.4938852395499458</v>
      </c>
    </row>
    <row r="610" spans="1:46" ht="11.25" customHeight="1" x14ac:dyDescent="0.2">
      <c r="A610" s="495" t="s">
        <v>3901</v>
      </c>
      <c r="B610" s="650" t="s">
        <v>3902</v>
      </c>
      <c r="C610" s="497">
        <v>1.97</v>
      </c>
      <c r="D610" s="655">
        <v>1.86</v>
      </c>
      <c r="E610" s="498">
        <v>1.7</v>
      </c>
      <c r="F610" s="498">
        <v>1.44</v>
      </c>
      <c r="G610" s="498">
        <v>0.46</v>
      </c>
      <c r="H610" s="542">
        <v>0</v>
      </c>
      <c r="I610" s="499"/>
      <c r="J610" s="502">
        <v>0</v>
      </c>
      <c r="K610" s="654">
        <v>0</v>
      </c>
      <c r="L610" s="499"/>
      <c r="M610" s="651">
        <v>0</v>
      </c>
      <c r="N610" s="651">
        <v>0</v>
      </c>
      <c r="O610" s="652">
        <v>0</v>
      </c>
      <c r="P610" s="652">
        <v>0</v>
      </c>
      <c r="Q610" s="652">
        <v>0</v>
      </c>
      <c r="R610" s="652">
        <v>0</v>
      </c>
      <c r="S610" s="652">
        <v>0</v>
      </c>
      <c r="T610" s="652">
        <v>0</v>
      </c>
      <c r="U610" s="652">
        <v>0</v>
      </c>
      <c r="V610" s="652">
        <v>0</v>
      </c>
      <c r="W610" s="652">
        <v>0</v>
      </c>
      <c r="X610" s="652">
        <v>0</v>
      </c>
      <c r="Y610" s="653">
        <f t="shared" si="217"/>
        <v>7.4300000000000006</v>
      </c>
      <c r="Z610" s="1019">
        <f t="shared" si="216"/>
        <v>5.9139784946236507</v>
      </c>
      <c r="AA610" s="669">
        <f t="shared" si="220"/>
        <v>9.4117647058823639</v>
      </c>
      <c r="AB610" s="669">
        <f t="shared" si="221"/>
        <v>18.055555555555557</v>
      </c>
      <c r="AC610" s="669">
        <f t="shared" si="222"/>
        <v>213.04347826086953</v>
      </c>
      <c r="AD610" s="669" t="str">
        <f t="shared" si="223"/>
        <v>n/a</v>
      </c>
      <c r="AE610" s="669" t="str">
        <f t="shared" si="224"/>
        <v>n/a</v>
      </c>
      <c r="AF610" s="669" t="str">
        <f t="shared" si="225"/>
        <v>n/a</v>
      </c>
      <c r="AG610" s="669" t="str">
        <f t="shared" si="226"/>
        <v>n/a</v>
      </c>
      <c r="AH610" s="669" t="str">
        <f t="shared" si="227"/>
        <v>n/a</v>
      </c>
      <c r="AI610" s="669" t="str">
        <f t="shared" si="228"/>
        <v>n/a</v>
      </c>
      <c r="AJ610" s="669" t="str">
        <f t="shared" si="229"/>
        <v>n/a</v>
      </c>
      <c r="AK610" s="669" t="str">
        <f t="shared" si="230"/>
        <v>n/a</v>
      </c>
      <c r="AL610" s="669" t="str">
        <f t="shared" si="231"/>
        <v>n/a</v>
      </c>
      <c r="AM610" s="669" t="str">
        <f t="shared" si="232"/>
        <v>n/a</v>
      </c>
      <c r="AN610" s="669" t="str">
        <f t="shared" si="233"/>
        <v>n/a</v>
      </c>
      <c r="AO610" s="669" t="str">
        <f t="shared" si="234"/>
        <v>n/a</v>
      </c>
      <c r="AP610" s="669" t="str">
        <f t="shared" si="235"/>
        <v>n/a</v>
      </c>
      <c r="AQ610" s="669" t="str">
        <f t="shared" si="236"/>
        <v>n/a</v>
      </c>
      <c r="AR610" s="669" t="str">
        <f t="shared" si="237"/>
        <v>n/a</v>
      </c>
      <c r="AS610" s="670">
        <f t="shared" si="218"/>
        <v>61.606194254232776</v>
      </c>
      <c r="AT610" s="671">
        <f t="shared" si="219"/>
        <v>101.08707548521728</v>
      </c>
    </row>
    <row r="611" spans="1:46" ht="11.25" customHeight="1" x14ac:dyDescent="0.2">
      <c r="A611" s="650" t="s">
        <v>1539</v>
      </c>
      <c r="B611" s="650" t="s">
        <v>1540</v>
      </c>
      <c r="C611" s="497">
        <v>1.0900000000000001</v>
      </c>
      <c r="D611" s="655">
        <v>0.99</v>
      </c>
      <c r="E611" s="502">
        <v>0.96</v>
      </c>
      <c r="F611" s="498">
        <v>0.92</v>
      </c>
      <c r="G611" s="498">
        <v>0.86</v>
      </c>
      <c r="H611" s="498">
        <v>0.8</v>
      </c>
      <c r="I611" s="499"/>
      <c r="J611" s="498">
        <v>0.78</v>
      </c>
      <c r="K611" s="496">
        <v>0.6</v>
      </c>
      <c r="L611" s="499"/>
      <c r="M611" s="651">
        <v>0.39</v>
      </c>
      <c r="N611" s="651">
        <v>0.54</v>
      </c>
      <c r="O611" s="656">
        <v>0.72</v>
      </c>
      <c r="P611" s="656">
        <v>0.64666999999999997</v>
      </c>
      <c r="Q611" s="656">
        <v>0.51110999999999995</v>
      </c>
      <c r="R611" s="656">
        <v>0.38666</v>
      </c>
      <c r="S611" s="656">
        <v>0.33331</v>
      </c>
      <c r="T611" s="656">
        <v>0.25483</v>
      </c>
      <c r="U611" s="652">
        <v>0.23704</v>
      </c>
      <c r="V611" s="652">
        <v>0.23704</v>
      </c>
      <c r="W611" s="656">
        <v>0.23704</v>
      </c>
      <c r="X611" s="656">
        <v>0.15804000000000001</v>
      </c>
      <c r="Y611" s="653">
        <f t="shared" si="217"/>
        <v>11.651740000000002</v>
      </c>
      <c r="Z611" s="1019">
        <f t="shared" si="216"/>
        <v>10.1010101010101</v>
      </c>
      <c r="AA611" s="669">
        <f t="shared" si="220"/>
        <v>3.125</v>
      </c>
      <c r="AB611" s="669">
        <f t="shared" si="221"/>
        <v>4.3478260869565188</v>
      </c>
      <c r="AC611" s="669">
        <f t="shared" si="222"/>
        <v>6.976744186046524</v>
      </c>
      <c r="AD611" s="669">
        <f t="shared" si="223"/>
        <v>7.4999999999999956</v>
      </c>
      <c r="AE611" s="669">
        <f t="shared" si="224"/>
        <v>2.5641025641025772</v>
      </c>
      <c r="AF611" s="669">
        <f t="shared" si="225"/>
        <v>30.000000000000004</v>
      </c>
      <c r="AG611" s="669">
        <f t="shared" si="226"/>
        <v>53.846153846153832</v>
      </c>
      <c r="AH611" s="669">
        <f t="shared" si="227"/>
        <v>-27.777777777777779</v>
      </c>
      <c r="AI611" s="669">
        <f t="shared" si="228"/>
        <v>-24.999999999999989</v>
      </c>
      <c r="AJ611" s="669">
        <f t="shared" si="229"/>
        <v>11.33963226993675</v>
      </c>
      <c r="AK611" s="669">
        <f t="shared" si="230"/>
        <v>26.522666353622505</v>
      </c>
      <c r="AL611" s="669">
        <f t="shared" si="231"/>
        <v>32.185899756892347</v>
      </c>
      <c r="AM611" s="669">
        <f t="shared" si="232"/>
        <v>16.006120428429995</v>
      </c>
      <c r="AN611" s="669">
        <f t="shared" si="233"/>
        <v>30.79700192285053</v>
      </c>
      <c r="AO611" s="669">
        <f t="shared" si="234"/>
        <v>7.505062436719534</v>
      </c>
      <c r="AP611" s="669">
        <f t="shared" si="235"/>
        <v>0</v>
      </c>
      <c r="AQ611" s="669">
        <f t="shared" si="236"/>
        <v>0</v>
      </c>
      <c r="AR611" s="669">
        <f t="shared" si="237"/>
        <v>49.987344975955452</v>
      </c>
      <c r="AS611" s="670">
        <f t="shared" si="218"/>
        <v>12.632988797415734</v>
      </c>
      <c r="AT611" s="671">
        <f t="shared" si="219"/>
        <v>21.126128877781717</v>
      </c>
    </row>
    <row r="612" spans="1:46" ht="11.25" customHeight="1" x14ac:dyDescent="0.2">
      <c r="A612" s="650" t="s">
        <v>1547</v>
      </c>
      <c r="B612" s="650" t="s">
        <v>1548</v>
      </c>
      <c r="C612" s="523">
        <v>1.04</v>
      </c>
      <c r="D612" s="655">
        <v>1.02</v>
      </c>
      <c r="E612" s="498">
        <v>0.94</v>
      </c>
      <c r="F612" s="498">
        <v>0.86</v>
      </c>
      <c r="G612" s="498">
        <v>0.76</v>
      </c>
      <c r="H612" s="498">
        <v>0.62</v>
      </c>
      <c r="I612" s="499" t="s">
        <v>90</v>
      </c>
      <c r="J612" s="498">
        <v>0.54</v>
      </c>
      <c r="K612" s="496">
        <v>0.46</v>
      </c>
      <c r="L612" s="499"/>
      <c r="M612" s="511">
        <v>0.3</v>
      </c>
      <c r="N612" s="651">
        <v>0</v>
      </c>
      <c r="O612" s="652">
        <v>0</v>
      </c>
      <c r="P612" s="652">
        <v>0</v>
      </c>
      <c r="Q612" s="652">
        <v>0</v>
      </c>
      <c r="R612" s="652">
        <v>0</v>
      </c>
      <c r="S612" s="652">
        <v>0</v>
      </c>
      <c r="T612" s="652">
        <v>0</v>
      </c>
      <c r="U612" s="652">
        <v>0</v>
      </c>
      <c r="V612" s="652">
        <v>0</v>
      </c>
      <c r="W612" s="652">
        <v>0</v>
      </c>
      <c r="X612" s="652">
        <v>0</v>
      </c>
      <c r="Y612" s="653">
        <f t="shared" si="217"/>
        <v>6.54</v>
      </c>
      <c r="Z612" s="1019">
        <f t="shared" si="216"/>
        <v>1.9607843137254832</v>
      </c>
      <c r="AA612" s="669">
        <f t="shared" si="220"/>
        <v>8.5106382978723527</v>
      </c>
      <c r="AB612" s="669">
        <f t="shared" si="221"/>
        <v>9.302325581395344</v>
      </c>
      <c r="AC612" s="669">
        <f t="shared" si="222"/>
        <v>13.157894736842103</v>
      </c>
      <c r="AD612" s="669">
        <f t="shared" si="223"/>
        <v>22.580645161290324</v>
      </c>
      <c r="AE612" s="669">
        <f t="shared" si="224"/>
        <v>14.814814814814813</v>
      </c>
      <c r="AF612" s="669">
        <f t="shared" si="225"/>
        <v>17.391304347826097</v>
      </c>
      <c r="AG612" s="669">
        <f t="shared" si="226"/>
        <v>53.333333333333343</v>
      </c>
      <c r="AH612" s="669" t="str">
        <f t="shared" si="227"/>
        <v>n/a</v>
      </c>
      <c r="AI612" s="669" t="str">
        <f t="shared" si="228"/>
        <v>n/a</v>
      </c>
      <c r="AJ612" s="669" t="str">
        <f t="shared" si="229"/>
        <v>n/a</v>
      </c>
      <c r="AK612" s="669" t="str">
        <f t="shared" si="230"/>
        <v>n/a</v>
      </c>
      <c r="AL612" s="669" t="str">
        <f t="shared" si="231"/>
        <v>n/a</v>
      </c>
      <c r="AM612" s="669" t="str">
        <f t="shared" si="232"/>
        <v>n/a</v>
      </c>
      <c r="AN612" s="669" t="str">
        <f t="shared" si="233"/>
        <v>n/a</v>
      </c>
      <c r="AO612" s="669" t="str">
        <f t="shared" si="234"/>
        <v>n/a</v>
      </c>
      <c r="AP612" s="669" t="str">
        <f t="shared" si="235"/>
        <v>n/a</v>
      </c>
      <c r="AQ612" s="669" t="str">
        <f t="shared" si="236"/>
        <v>n/a</v>
      </c>
      <c r="AR612" s="669" t="str">
        <f t="shared" si="237"/>
        <v>n/a</v>
      </c>
      <c r="AS612" s="670">
        <f t="shared" si="218"/>
        <v>17.631467573387482</v>
      </c>
      <c r="AT612" s="671">
        <f t="shared" si="219"/>
        <v>15.699208758130228</v>
      </c>
    </row>
    <row r="613" spans="1:46" ht="11.25" customHeight="1" x14ac:dyDescent="0.2">
      <c r="A613" s="483" t="s">
        <v>1555</v>
      </c>
      <c r="B613" s="914" t="s">
        <v>1556</v>
      </c>
      <c r="C613" s="497">
        <v>0.52</v>
      </c>
      <c r="D613" s="491">
        <v>0.43636363636363629</v>
      </c>
      <c r="E613" s="498">
        <v>0.3454545454545454</v>
      </c>
      <c r="F613" s="498">
        <v>0.25454545454545457</v>
      </c>
      <c r="G613" s="498">
        <v>0.16363636363636361</v>
      </c>
      <c r="H613" s="498">
        <v>0.10909090909090907</v>
      </c>
      <c r="I613" s="499"/>
      <c r="J613" s="502">
        <v>7.2727272727272724E-2</v>
      </c>
      <c r="K613" s="654">
        <v>7.2727272727272724E-2</v>
      </c>
      <c r="L613" s="499"/>
      <c r="M613" s="651">
        <v>7.2727272727272724E-2</v>
      </c>
      <c r="N613" s="651">
        <v>0.23636363636363636</v>
      </c>
      <c r="O613" s="656">
        <v>0.43636363636363629</v>
      </c>
      <c r="P613" s="656">
        <v>0.37272727272727268</v>
      </c>
      <c r="Q613" s="656">
        <v>0.26663636363636362</v>
      </c>
      <c r="R613" s="656">
        <v>0.22090909090909092</v>
      </c>
      <c r="S613" s="652">
        <v>0.20036363636363635</v>
      </c>
      <c r="T613" s="652">
        <v>0.20036363636363635</v>
      </c>
      <c r="U613" s="652">
        <v>0.20036363636363635</v>
      </c>
      <c r="V613" s="656">
        <v>0.20036363636363635</v>
      </c>
      <c r="W613" s="656">
        <v>0.19581818181818181</v>
      </c>
      <c r="X613" s="656">
        <v>0.16854545454545455</v>
      </c>
      <c r="Y613" s="653">
        <f t="shared" si="217"/>
        <v>4.7460909090909089</v>
      </c>
      <c r="Z613" s="1019">
        <f t="shared" si="216"/>
        <v>19.166666666666686</v>
      </c>
      <c r="AA613" s="669">
        <f t="shared" si="220"/>
        <v>26.315789473684205</v>
      </c>
      <c r="AB613" s="669">
        <f t="shared" si="221"/>
        <v>35.71428571428568</v>
      </c>
      <c r="AC613" s="669">
        <f t="shared" si="222"/>
        <v>55.5555555555556</v>
      </c>
      <c r="AD613" s="669">
        <f t="shared" si="223"/>
        <v>50</v>
      </c>
      <c r="AE613" s="669">
        <f t="shared" si="224"/>
        <v>49.999999999999979</v>
      </c>
      <c r="AF613" s="669">
        <f t="shared" si="225"/>
        <v>0</v>
      </c>
      <c r="AG613" s="669">
        <f t="shared" si="226"/>
        <v>0</v>
      </c>
      <c r="AH613" s="669">
        <f t="shared" si="227"/>
        <v>-69.230769230769226</v>
      </c>
      <c r="AI613" s="669">
        <f t="shared" si="228"/>
        <v>-45.833333333333329</v>
      </c>
      <c r="AJ613" s="669">
        <f t="shared" si="229"/>
        <v>17.073170731707311</v>
      </c>
      <c r="AK613" s="669">
        <f t="shared" si="230"/>
        <v>39.788612342311616</v>
      </c>
      <c r="AL613" s="669">
        <f t="shared" si="231"/>
        <v>20.699588477366238</v>
      </c>
      <c r="AM613" s="669">
        <f t="shared" si="232"/>
        <v>10.254083484573506</v>
      </c>
      <c r="AN613" s="669">
        <f t="shared" si="233"/>
        <v>0</v>
      </c>
      <c r="AO613" s="669">
        <f t="shared" si="234"/>
        <v>0</v>
      </c>
      <c r="AP613" s="669">
        <f t="shared" si="235"/>
        <v>0</v>
      </c>
      <c r="AQ613" s="669">
        <f t="shared" si="236"/>
        <v>2.3212627669452202</v>
      </c>
      <c r="AR613" s="669">
        <f t="shared" si="237"/>
        <v>16.181229773462768</v>
      </c>
      <c r="AS613" s="670">
        <f t="shared" si="218"/>
        <v>12.000323285392433</v>
      </c>
      <c r="AT613" s="671">
        <f t="shared" si="219"/>
        <v>30.961198617088716</v>
      </c>
    </row>
    <row r="614" spans="1:46" ht="11.25" customHeight="1" x14ac:dyDescent="0.2">
      <c r="A614" s="506" t="s">
        <v>1597</v>
      </c>
      <c r="B614" s="507" t="s">
        <v>34</v>
      </c>
      <c r="C614" s="497">
        <v>1.8</v>
      </c>
      <c r="D614" s="497">
        <v>1.72</v>
      </c>
      <c r="E614" s="513">
        <v>1.64</v>
      </c>
      <c r="F614" s="513">
        <v>1.56</v>
      </c>
      <c r="G614" s="513">
        <v>1.48</v>
      </c>
      <c r="H614" s="513">
        <v>1.44</v>
      </c>
      <c r="I614" s="514"/>
      <c r="J614" s="513">
        <v>1.42</v>
      </c>
      <c r="K614" s="515">
        <v>1.37</v>
      </c>
      <c r="L614" s="514"/>
      <c r="M614" s="660">
        <v>1.37</v>
      </c>
      <c r="N614" s="529">
        <v>1.33</v>
      </c>
      <c r="O614" s="516">
        <v>1.29</v>
      </c>
      <c r="P614" s="516">
        <v>1.17</v>
      </c>
      <c r="Q614" s="516">
        <v>1.1399999999999999</v>
      </c>
      <c r="R614" s="516">
        <v>1.1200000000000001</v>
      </c>
      <c r="S614" s="516">
        <v>1.1000000000000001</v>
      </c>
      <c r="T614" s="517">
        <v>1.08</v>
      </c>
      <c r="U614" s="517">
        <v>1.08</v>
      </c>
      <c r="V614" s="517">
        <v>1.08</v>
      </c>
      <c r="W614" s="517">
        <v>1.08</v>
      </c>
      <c r="X614" s="517">
        <v>1.08</v>
      </c>
      <c r="Y614" s="653">
        <f t="shared" si="217"/>
        <v>26.35</v>
      </c>
      <c r="Z614" s="1019">
        <f t="shared" si="216"/>
        <v>4.6511627906976827</v>
      </c>
      <c r="AA614" s="669">
        <f t="shared" si="220"/>
        <v>4.8780487804878092</v>
      </c>
      <c r="AB614" s="669">
        <f t="shared" si="221"/>
        <v>5.12820512820511</v>
      </c>
      <c r="AC614" s="669">
        <f t="shared" si="222"/>
        <v>5.4054054054054168</v>
      </c>
      <c r="AD614" s="669">
        <f t="shared" si="223"/>
        <v>2.7777777777777901</v>
      </c>
      <c r="AE614" s="669">
        <f t="shared" si="224"/>
        <v>1.4084507042253502</v>
      </c>
      <c r="AF614" s="669">
        <f t="shared" si="225"/>
        <v>3.6496350364963348</v>
      </c>
      <c r="AG614" s="669">
        <f t="shared" si="226"/>
        <v>0</v>
      </c>
      <c r="AH614" s="669">
        <f t="shared" si="227"/>
        <v>3.007518796992481</v>
      </c>
      <c r="AI614" s="669">
        <f t="shared" si="228"/>
        <v>3.1007751937984551</v>
      </c>
      <c r="AJ614" s="669">
        <f t="shared" si="229"/>
        <v>10.256410256410264</v>
      </c>
      <c r="AK614" s="669">
        <f t="shared" si="230"/>
        <v>2.6315789473684292</v>
      </c>
      <c r="AL614" s="669">
        <f t="shared" si="231"/>
        <v>1.7857142857142572</v>
      </c>
      <c r="AM614" s="669">
        <f t="shared" si="232"/>
        <v>1.8181818181818299</v>
      </c>
      <c r="AN614" s="669">
        <f t="shared" si="233"/>
        <v>1.8518518518518601</v>
      </c>
      <c r="AO614" s="669">
        <f t="shared" si="234"/>
        <v>0</v>
      </c>
      <c r="AP614" s="669">
        <f t="shared" si="235"/>
        <v>0</v>
      </c>
      <c r="AQ614" s="669">
        <f t="shared" si="236"/>
        <v>0</v>
      </c>
      <c r="AR614" s="669">
        <f t="shared" si="237"/>
        <v>0</v>
      </c>
      <c r="AS614" s="670">
        <f t="shared" si="218"/>
        <v>2.7553008828217407</v>
      </c>
      <c r="AT614" s="671">
        <f t="shared" si="219"/>
        <v>2.5865707059751233</v>
      </c>
    </row>
    <row r="615" spans="1:46" ht="11.25" customHeight="1" x14ac:dyDescent="0.2">
      <c r="A615" s="495" t="s">
        <v>1545</v>
      </c>
      <c r="B615" s="650" t="s">
        <v>1546</v>
      </c>
      <c r="C615" s="497">
        <v>1.6879999999999999</v>
      </c>
      <c r="D615" s="497">
        <v>1.68</v>
      </c>
      <c r="E615" s="498">
        <v>1.579</v>
      </c>
      <c r="F615" s="498">
        <v>1.429</v>
      </c>
      <c r="G615" s="498">
        <v>1.2975000000000001</v>
      </c>
      <c r="H615" s="498">
        <v>0.3125</v>
      </c>
      <c r="I615" s="499"/>
      <c r="J615" s="502">
        <v>0</v>
      </c>
      <c r="K615" s="654">
        <v>0</v>
      </c>
      <c r="L615" s="499"/>
      <c r="M615" s="536">
        <v>0</v>
      </c>
      <c r="N615" s="536">
        <v>0</v>
      </c>
      <c r="O615" s="535">
        <v>0</v>
      </c>
      <c r="P615" s="535">
        <v>0</v>
      </c>
      <c r="Q615" s="535">
        <v>0</v>
      </c>
      <c r="R615" s="535">
        <v>0</v>
      </c>
      <c r="S615" s="535">
        <v>0</v>
      </c>
      <c r="T615" s="652">
        <v>0</v>
      </c>
      <c r="U615" s="652">
        <v>0</v>
      </c>
      <c r="V615" s="652">
        <v>0</v>
      </c>
      <c r="W615" s="652">
        <v>0</v>
      </c>
      <c r="X615" s="652">
        <v>0</v>
      </c>
      <c r="Y615" s="653">
        <f t="shared" si="217"/>
        <v>7.9860000000000007</v>
      </c>
      <c r="Z615" s="1019">
        <f t="shared" ref="Z615:Z678" si="238">IF(ISERROR((C615/D615-1)*100),"n/a",(C615/D615-1)*100)</f>
        <v>0.4761904761904745</v>
      </c>
      <c r="AA615" s="669">
        <f t="shared" si="220"/>
        <v>6.3964534515516203</v>
      </c>
      <c r="AB615" s="669">
        <f t="shared" si="221"/>
        <v>10.496850944716574</v>
      </c>
      <c r="AC615" s="669">
        <f t="shared" si="222"/>
        <v>10.134874759152201</v>
      </c>
      <c r="AD615" s="669">
        <f t="shared" si="223"/>
        <v>315.2</v>
      </c>
      <c r="AE615" s="669" t="str">
        <f t="shared" si="224"/>
        <v>n/a</v>
      </c>
      <c r="AF615" s="669" t="str">
        <f t="shared" si="225"/>
        <v>n/a</v>
      </c>
      <c r="AG615" s="669" t="str">
        <f t="shared" si="226"/>
        <v>n/a</v>
      </c>
      <c r="AH615" s="669" t="str">
        <f t="shared" si="227"/>
        <v>n/a</v>
      </c>
      <c r="AI615" s="669" t="str">
        <f t="shared" si="228"/>
        <v>n/a</v>
      </c>
      <c r="AJ615" s="669" t="str">
        <f t="shared" si="229"/>
        <v>n/a</v>
      </c>
      <c r="AK615" s="669" t="str">
        <f t="shared" si="230"/>
        <v>n/a</v>
      </c>
      <c r="AL615" s="669" t="str">
        <f t="shared" si="231"/>
        <v>n/a</v>
      </c>
      <c r="AM615" s="669" t="str">
        <f t="shared" si="232"/>
        <v>n/a</v>
      </c>
      <c r="AN615" s="669" t="str">
        <f t="shared" si="233"/>
        <v>n/a</v>
      </c>
      <c r="AO615" s="669" t="str">
        <f t="shared" si="234"/>
        <v>n/a</v>
      </c>
      <c r="AP615" s="669" t="str">
        <f t="shared" si="235"/>
        <v>n/a</v>
      </c>
      <c r="AQ615" s="669" t="str">
        <f t="shared" si="236"/>
        <v>n/a</v>
      </c>
      <c r="AR615" s="669" t="str">
        <f t="shared" si="237"/>
        <v>n/a</v>
      </c>
      <c r="AS615" s="670">
        <f t="shared" si="218"/>
        <v>68.540873926322178</v>
      </c>
      <c r="AT615" s="671">
        <f t="shared" si="219"/>
        <v>137.94548193701996</v>
      </c>
    </row>
    <row r="616" spans="1:46" ht="11.25" customHeight="1" x14ac:dyDescent="0.2">
      <c r="A616" s="537" t="s">
        <v>318</v>
      </c>
      <c r="B616" s="925" t="s">
        <v>319</v>
      </c>
      <c r="C616" s="497">
        <v>3.4649999999999999</v>
      </c>
      <c r="D616" s="497">
        <v>3.1150000000000002</v>
      </c>
      <c r="E616" s="498">
        <v>2.91</v>
      </c>
      <c r="F616" s="498">
        <v>2.7149999999999999</v>
      </c>
      <c r="G616" s="498">
        <v>2.4449999999999998</v>
      </c>
      <c r="H616" s="498">
        <v>2.21</v>
      </c>
      <c r="I616" s="499"/>
      <c r="J616" s="498">
        <v>2.105</v>
      </c>
      <c r="K616" s="496">
        <v>1.99</v>
      </c>
      <c r="L616" s="499"/>
      <c r="M616" s="511">
        <v>1.86</v>
      </c>
      <c r="N616" s="511">
        <v>1.75</v>
      </c>
      <c r="O616" s="656">
        <v>1.6</v>
      </c>
      <c r="P616" s="656">
        <v>1.35</v>
      </c>
      <c r="Q616" s="656">
        <v>1.1200000000000001</v>
      </c>
      <c r="R616" s="656">
        <v>0.98</v>
      </c>
      <c r="S616" s="656">
        <v>0.78</v>
      </c>
      <c r="T616" s="656">
        <v>0.62</v>
      </c>
      <c r="U616" s="656">
        <v>0.59</v>
      </c>
      <c r="V616" s="656">
        <v>0.56999999999999995</v>
      </c>
      <c r="W616" s="656">
        <v>0.55000000000000004</v>
      </c>
      <c r="X616" s="656">
        <v>0.53</v>
      </c>
      <c r="Y616" s="653">
        <f t="shared" si="217"/>
        <v>33.255000000000003</v>
      </c>
      <c r="Z616" s="1019">
        <f t="shared" si="238"/>
        <v>11.235955056179758</v>
      </c>
      <c r="AA616" s="669">
        <f t="shared" si="220"/>
        <v>7.0446735395188975</v>
      </c>
      <c r="AB616" s="669">
        <f t="shared" si="221"/>
        <v>7.1823204419889652</v>
      </c>
      <c r="AC616" s="669">
        <f t="shared" si="222"/>
        <v>11.042944785276077</v>
      </c>
      <c r="AD616" s="669">
        <f t="shared" si="223"/>
        <v>10.633484162895911</v>
      </c>
      <c r="AE616" s="669">
        <f t="shared" si="224"/>
        <v>4.9881235154394243</v>
      </c>
      <c r="AF616" s="669">
        <f t="shared" si="225"/>
        <v>5.7788944723618174</v>
      </c>
      <c r="AG616" s="669">
        <f t="shared" si="226"/>
        <v>6.9892473118279508</v>
      </c>
      <c r="AH616" s="669">
        <f t="shared" si="227"/>
        <v>6.2857142857142945</v>
      </c>
      <c r="AI616" s="669">
        <f t="shared" si="228"/>
        <v>9.375</v>
      </c>
      <c r="AJ616" s="669">
        <f t="shared" si="229"/>
        <v>18.518518518518512</v>
      </c>
      <c r="AK616" s="669">
        <f t="shared" si="230"/>
        <v>20.535714285714278</v>
      </c>
      <c r="AL616" s="669">
        <f t="shared" si="231"/>
        <v>14.285714285714302</v>
      </c>
      <c r="AM616" s="669">
        <f t="shared" si="232"/>
        <v>25.641025641025639</v>
      </c>
      <c r="AN616" s="669">
        <f t="shared" si="233"/>
        <v>25.806451612903224</v>
      </c>
      <c r="AO616" s="669">
        <f t="shared" si="234"/>
        <v>5.0847457627118731</v>
      </c>
      <c r="AP616" s="669">
        <f t="shared" si="235"/>
        <v>3.5087719298245723</v>
      </c>
      <c r="AQ616" s="669">
        <f t="shared" si="236"/>
        <v>3.6363636363636154</v>
      </c>
      <c r="AR616" s="669">
        <f t="shared" si="237"/>
        <v>3.7735849056603765</v>
      </c>
      <c r="AS616" s="670">
        <f t="shared" si="218"/>
        <v>10.597223586823132</v>
      </c>
      <c r="AT616" s="671">
        <f t="shared" si="219"/>
        <v>7.1533990242552097</v>
      </c>
    </row>
    <row r="617" spans="1:46" ht="11.25" customHeight="1" x14ac:dyDescent="0.2">
      <c r="A617" s="650" t="s">
        <v>1559</v>
      </c>
      <c r="B617" s="650" t="s">
        <v>1560</v>
      </c>
      <c r="C617" s="497">
        <v>1.04</v>
      </c>
      <c r="D617" s="497">
        <v>0.79</v>
      </c>
      <c r="E617" s="498">
        <v>0.75</v>
      </c>
      <c r="F617" s="498">
        <v>0.71</v>
      </c>
      <c r="G617" s="502">
        <v>0.68</v>
      </c>
      <c r="H617" s="498">
        <v>0.64</v>
      </c>
      <c r="I617" s="499"/>
      <c r="J617" s="498">
        <v>0.6</v>
      </c>
      <c r="K617" s="654">
        <v>0.5</v>
      </c>
      <c r="L617" s="499"/>
      <c r="M617" s="655">
        <v>0.45</v>
      </c>
      <c r="N617" s="656">
        <v>0.2</v>
      </c>
      <c r="O617" s="652">
        <v>0</v>
      </c>
      <c r="P617" s="652">
        <v>0</v>
      </c>
      <c r="Q617" s="652">
        <v>0</v>
      </c>
      <c r="R617" s="652">
        <v>0</v>
      </c>
      <c r="S617" s="652">
        <v>0</v>
      </c>
      <c r="T617" s="652">
        <v>0</v>
      </c>
      <c r="U617" s="652">
        <v>0</v>
      </c>
      <c r="V617" s="652">
        <v>0</v>
      </c>
      <c r="W617" s="652">
        <v>0</v>
      </c>
      <c r="X617" s="652">
        <v>0</v>
      </c>
      <c r="Y617" s="653">
        <f t="shared" si="217"/>
        <v>6.36</v>
      </c>
      <c r="Z617" s="1019">
        <f t="shared" si="238"/>
        <v>31.645569620253156</v>
      </c>
      <c r="AA617" s="669">
        <f t="shared" si="220"/>
        <v>5.3333333333333455</v>
      </c>
      <c r="AB617" s="669">
        <f t="shared" si="221"/>
        <v>5.6338028169014231</v>
      </c>
      <c r="AC617" s="669">
        <f t="shared" si="222"/>
        <v>4.4117647058823373</v>
      </c>
      <c r="AD617" s="669">
        <f t="shared" si="223"/>
        <v>6.25</v>
      </c>
      <c r="AE617" s="669">
        <f t="shared" si="224"/>
        <v>6.6666666666666652</v>
      </c>
      <c r="AF617" s="669">
        <f t="shared" si="225"/>
        <v>19.999999999999996</v>
      </c>
      <c r="AG617" s="669">
        <f t="shared" si="226"/>
        <v>11.111111111111116</v>
      </c>
      <c r="AH617" s="669">
        <f t="shared" si="227"/>
        <v>125</v>
      </c>
      <c r="AI617" s="669" t="str">
        <f t="shared" si="228"/>
        <v>n/a</v>
      </c>
      <c r="AJ617" s="669" t="str">
        <f t="shared" si="229"/>
        <v>n/a</v>
      </c>
      <c r="AK617" s="669" t="str">
        <f t="shared" si="230"/>
        <v>n/a</v>
      </c>
      <c r="AL617" s="669" t="str">
        <f t="shared" si="231"/>
        <v>n/a</v>
      </c>
      <c r="AM617" s="669" t="str">
        <f t="shared" si="232"/>
        <v>n/a</v>
      </c>
      <c r="AN617" s="669" t="str">
        <f t="shared" si="233"/>
        <v>n/a</v>
      </c>
      <c r="AO617" s="669" t="str">
        <f t="shared" si="234"/>
        <v>n/a</v>
      </c>
      <c r="AP617" s="669" t="str">
        <f t="shared" si="235"/>
        <v>n/a</v>
      </c>
      <c r="AQ617" s="669" t="str">
        <f t="shared" si="236"/>
        <v>n/a</v>
      </c>
      <c r="AR617" s="669" t="str">
        <f t="shared" si="237"/>
        <v>n/a</v>
      </c>
      <c r="AS617" s="670">
        <f t="shared" si="218"/>
        <v>24.005805361572001</v>
      </c>
      <c r="AT617" s="671">
        <f t="shared" si="219"/>
        <v>38.933509728258699</v>
      </c>
    </row>
    <row r="618" spans="1:46" ht="11.25" customHeight="1" x14ac:dyDescent="0.2">
      <c r="A618" s="650" t="s">
        <v>3903</v>
      </c>
      <c r="B618" s="650" t="s">
        <v>3904</v>
      </c>
      <c r="C618" s="497">
        <v>0.94</v>
      </c>
      <c r="D618" s="497">
        <v>0.8</v>
      </c>
      <c r="E618" s="487">
        <v>0.6</v>
      </c>
      <c r="F618" s="487">
        <v>0.46</v>
      </c>
      <c r="G618" s="487">
        <v>0.1</v>
      </c>
      <c r="H618" s="553">
        <v>0</v>
      </c>
      <c r="I618" s="488"/>
      <c r="J618" s="489">
        <v>0</v>
      </c>
      <c r="K618" s="490">
        <v>0</v>
      </c>
      <c r="L618" s="488"/>
      <c r="M618" s="538">
        <v>0</v>
      </c>
      <c r="N618" s="538">
        <v>0.08</v>
      </c>
      <c r="O618" s="554">
        <v>0.47000000000000003</v>
      </c>
      <c r="P618" s="493">
        <v>0.62333400000000005</v>
      </c>
      <c r="Q618" s="493">
        <v>0.53333600000000003</v>
      </c>
      <c r="R618" s="493">
        <v>0.42622799999999994</v>
      </c>
      <c r="S618" s="493">
        <v>0.4</v>
      </c>
      <c r="T618" s="554">
        <v>0.16</v>
      </c>
      <c r="U618" s="554">
        <v>0.253334</v>
      </c>
      <c r="V618" s="493">
        <v>0.253334</v>
      </c>
      <c r="W618" s="554">
        <v>0</v>
      </c>
      <c r="X618" s="554">
        <v>0</v>
      </c>
      <c r="Y618" s="653">
        <f t="shared" si="217"/>
        <v>6.0995660000000003</v>
      </c>
      <c r="Z618" s="1019">
        <f t="shared" si="238"/>
        <v>17.499999999999982</v>
      </c>
      <c r="AA618" s="669">
        <f t="shared" si="220"/>
        <v>33.33333333333335</v>
      </c>
      <c r="AB618" s="669">
        <f t="shared" si="221"/>
        <v>30.434782608695631</v>
      </c>
      <c r="AC618" s="669">
        <f t="shared" si="222"/>
        <v>359.99999999999994</v>
      </c>
      <c r="AD618" s="669" t="str">
        <f t="shared" si="223"/>
        <v>n/a</v>
      </c>
      <c r="AE618" s="669" t="str">
        <f t="shared" si="224"/>
        <v>n/a</v>
      </c>
      <c r="AF618" s="669" t="str">
        <f t="shared" si="225"/>
        <v>n/a</v>
      </c>
      <c r="AG618" s="669" t="str">
        <f t="shared" si="226"/>
        <v>n/a</v>
      </c>
      <c r="AH618" s="669">
        <f t="shared" si="227"/>
        <v>-100</v>
      </c>
      <c r="AI618" s="669">
        <f t="shared" si="228"/>
        <v>-82.978723404255319</v>
      </c>
      <c r="AJ618" s="669">
        <f t="shared" si="229"/>
        <v>-24.599011124052272</v>
      </c>
      <c r="AK618" s="669">
        <f t="shared" si="230"/>
        <v>16.874540627296874</v>
      </c>
      <c r="AL618" s="669">
        <f t="shared" si="231"/>
        <v>25.129273534352524</v>
      </c>
      <c r="AM618" s="669">
        <f t="shared" si="232"/>
        <v>6.5569999999999684</v>
      </c>
      <c r="AN618" s="669">
        <f t="shared" si="233"/>
        <v>150</v>
      </c>
      <c r="AO618" s="669">
        <f t="shared" si="234"/>
        <v>-36.842271467706666</v>
      </c>
      <c r="AP618" s="669">
        <f t="shared" si="235"/>
        <v>0</v>
      </c>
      <c r="AQ618" s="669" t="str">
        <f t="shared" si="236"/>
        <v>n/a</v>
      </c>
      <c r="AR618" s="669" t="str">
        <f t="shared" si="237"/>
        <v>n/a</v>
      </c>
      <c r="AS618" s="670">
        <f t="shared" si="218"/>
        <v>30.416071085204919</v>
      </c>
      <c r="AT618" s="671">
        <f t="shared" si="219"/>
        <v>116.26980432450152</v>
      </c>
    </row>
    <row r="619" spans="1:46" ht="11.25" customHeight="1" x14ac:dyDescent="0.2">
      <c r="A619" s="507" t="s">
        <v>1561</v>
      </c>
      <c r="B619" s="507" t="s">
        <v>1562</v>
      </c>
      <c r="C619" s="497">
        <v>1.36</v>
      </c>
      <c r="D619" s="510">
        <v>1.28</v>
      </c>
      <c r="E619" s="498">
        <v>1.2</v>
      </c>
      <c r="F619" s="498">
        <v>1.1200000000000001</v>
      </c>
      <c r="G619" s="498">
        <v>1.04</v>
      </c>
      <c r="H619" s="498">
        <v>0.96</v>
      </c>
      <c r="I619" s="499"/>
      <c r="J619" s="498">
        <v>0.88</v>
      </c>
      <c r="K619" s="496">
        <v>0.8</v>
      </c>
      <c r="L619" s="499"/>
      <c r="M619" s="651">
        <v>0.72</v>
      </c>
      <c r="N619" s="651">
        <v>0.8</v>
      </c>
      <c r="O619" s="656">
        <v>1.28</v>
      </c>
      <c r="P619" s="656">
        <v>1.1599999999999999</v>
      </c>
      <c r="Q619" s="656">
        <v>0.96</v>
      </c>
      <c r="R619" s="656">
        <v>0.76</v>
      </c>
      <c r="S619" s="656">
        <v>0.68</v>
      </c>
      <c r="T619" s="656">
        <v>0.6</v>
      </c>
      <c r="U619" s="656">
        <v>0.52</v>
      </c>
      <c r="V619" s="656">
        <v>0.44</v>
      </c>
      <c r="W619" s="656">
        <v>0.36</v>
      </c>
      <c r="X619" s="656">
        <v>0.30667</v>
      </c>
      <c r="Y619" s="653">
        <f t="shared" si="217"/>
        <v>17.226670000000002</v>
      </c>
      <c r="Z619" s="1019">
        <f t="shared" si="238"/>
        <v>6.25</v>
      </c>
      <c r="AA619" s="669">
        <f t="shared" si="220"/>
        <v>6.6666666666666652</v>
      </c>
      <c r="AB619" s="669">
        <f t="shared" si="221"/>
        <v>7.1428571428571397</v>
      </c>
      <c r="AC619" s="669">
        <f t="shared" si="222"/>
        <v>7.6923076923077094</v>
      </c>
      <c r="AD619" s="669">
        <f t="shared" si="223"/>
        <v>8.3333333333333481</v>
      </c>
      <c r="AE619" s="669">
        <f t="shared" si="224"/>
        <v>9.0909090909090828</v>
      </c>
      <c r="AF619" s="669">
        <f t="shared" si="225"/>
        <v>9.9999999999999858</v>
      </c>
      <c r="AG619" s="669">
        <f t="shared" si="226"/>
        <v>11.111111111111116</v>
      </c>
      <c r="AH619" s="669">
        <f t="shared" si="227"/>
        <v>-10.000000000000009</v>
      </c>
      <c r="AI619" s="669">
        <f t="shared" si="228"/>
        <v>-37.5</v>
      </c>
      <c r="AJ619" s="669">
        <f t="shared" si="229"/>
        <v>10.344827586206918</v>
      </c>
      <c r="AK619" s="669">
        <f t="shared" si="230"/>
        <v>20.833333333333325</v>
      </c>
      <c r="AL619" s="669">
        <f t="shared" si="231"/>
        <v>26.315789473684205</v>
      </c>
      <c r="AM619" s="669">
        <f t="shared" si="232"/>
        <v>11.764705882352944</v>
      </c>
      <c r="AN619" s="669">
        <f t="shared" si="233"/>
        <v>13.333333333333353</v>
      </c>
      <c r="AO619" s="669">
        <f t="shared" si="234"/>
        <v>15.384615384615374</v>
      </c>
      <c r="AP619" s="669">
        <f t="shared" si="235"/>
        <v>18.181818181818187</v>
      </c>
      <c r="AQ619" s="669">
        <f t="shared" si="236"/>
        <v>22.222222222222232</v>
      </c>
      <c r="AR619" s="669">
        <f t="shared" si="237"/>
        <v>17.39002836925685</v>
      </c>
      <c r="AS619" s="670">
        <f t="shared" si="218"/>
        <v>9.1872557265267591</v>
      </c>
      <c r="AT619" s="671">
        <f t="shared" si="219"/>
        <v>13.713420775471928</v>
      </c>
    </row>
    <row r="620" spans="1:46" ht="11.25" customHeight="1" x14ac:dyDescent="0.2">
      <c r="A620" s="495" t="s">
        <v>1589</v>
      </c>
      <c r="B620" s="650" t="s">
        <v>1590</v>
      </c>
      <c r="C620" s="497">
        <v>2.1</v>
      </c>
      <c r="D620" s="655">
        <v>1.8699999999999999</v>
      </c>
      <c r="E620" s="498">
        <v>1.61</v>
      </c>
      <c r="F620" s="498">
        <v>1.5</v>
      </c>
      <c r="G620" s="498">
        <v>1.32</v>
      </c>
      <c r="H620" s="498">
        <v>0.98</v>
      </c>
      <c r="I620" s="499"/>
      <c r="J620" s="498">
        <v>0.76</v>
      </c>
      <c r="K620" s="496">
        <v>0.7</v>
      </c>
      <c r="L620" s="499"/>
      <c r="M620" s="511">
        <v>0.55000000000000004</v>
      </c>
      <c r="N620" s="511">
        <v>0.5</v>
      </c>
      <c r="O620" s="652">
        <v>0.45</v>
      </c>
      <c r="P620" s="656">
        <v>0.9</v>
      </c>
      <c r="Q620" s="656">
        <v>0.8</v>
      </c>
      <c r="R620" s="656">
        <v>0.65</v>
      </c>
      <c r="S620" s="656">
        <v>0.55000000000000004</v>
      </c>
      <c r="T620" s="656">
        <v>0.45</v>
      </c>
      <c r="U620" s="656">
        <v>0.25</v>
      </c>
      <c r="V620" s="652">
        <v>0</v>
      </c>
      <c r="W620" s="652">
        <v>0</v>
      </c>
      <c r="X620" s="652">
        <v>0</v>
      </c>
      <c r="Y620" s="653">
        <f t="shared" si="217"/>
        <v>15.940000000000001</v>
      </c>
      <c r="Z620" s="1019">
        <f t="shared" si="238"/>
        <v>12.299465240641716</v>
      </c>
      <c r="AA620" s="669">
        <f t="shared" si="220"/>
        <v>16.149068322981353</v>
      </c>
      <c r="AB620" s="669">
        <f t="shared" si="221"/>
        <v>7.3333333333333472</v>
      </c>
      <c r="AC620" s="669">
        <f t="shared" si="222"/>
        <v>13.636363636363624</v>
      </c>
      <c r="AD620" s="669">
        <f t="shared" si="223"/>
        <v>34.693877551020421</v>
      </c>
      <c r="AE620" s="669">
        <f t="shared" si="224"/>
        <v>28.947368421052634</v>
      </c>
      <c r="AF620" s="669">
        <f t="shared" si="225"/>
        <v>8.5714285714285854</v>
      </c>
      <c r="AG620" s="669">
        <f t="shared" si="226"/>
        <v>27.272727272727249</v>
      </c>
      <c r="AH620" s="669">
        <f t="shared" si="227"/>
        <v>10.000000000000009</v>
      </c>
      <c r="AI620" s="669">
        <f t="shared" si="228"/>
        <v>11.111111111111116</v>
      </c>
      <c r="AJ620" s="669">
        <f t="shared" si="229"/>
        <v>-50</v>
      </c>
      <c r="AK620" s="669">
        <f t="shared" si="230"/>
        <v>12.5</v>
      </c>
      <c r="AL620" s="669">
        <f t="shared" si="231"/>
        <v>23.076923076923084</v>
      </c>
      <c r="AM620" s="669">
        <f t="shared" si="232"/>
        <v>18.181818181818166</v>
      </c>
      <c r="AN620" s="669">
        <f t="shared" si="233"/>
        <v>22.222222222222232</v>
      </c>
      <c r="AO620" s="669">
        <f t="shared" si="234"/>
        <v>80</v>
      </c>
      <c r="AP620" s="669" t="str">
        <f t="shared" si="235"/>
        <v>n/a</v>
      </c>
      <c r="AQ620" s="669" t="str">
        <f t="shared" si="236"/>
        <v>n/a</v>
      </c>
      <c r="AR620" s="669" t="str">
        <f t="shared" si="237"/>
        <v>n/a</v>
      </c>
      <c r="AS620" s="670">
        <f t="shared" si="218"/>
        <v>17.249731683851472</v>
      </c>
      <c r="AT620" s="671">
        <f t="shared" si="219"/>
        <v>25.015313594754048</v>
      </c>
    </row>
    <row r="621" spans="1:46" ht="11.25" customHeight="1" x14ac:dyDescent="0.2">
      <c r="A621" s="650" t="s">
        <v>1593</v>
      </c>
      <c r="B621" s="650" t="s">
        <v>1594</v>
      </c>
      <c r="C621" s="497">
        <v>0.82</v>
      </c>
      <c r="D621" s="655">
        <v>0.78</v>
      </c>
      <c r="E621" s="498">
        <v>0.71</v>
      </c>
      <c r="F621" s="498">
        <v>0.65</v>
      </c>
      <c r="G621" s="498">
        <v>0.6</v>
      </c>
      <c r="H621" s="498">
        <v>0.56000000000000005</v>
      </c>
      <c r="I621" s="499"/>
      <c r="J621" s="498">
        <v>0.51</v>
      </c>
      <c r="K621" s="496">
        <v>0.47</v>
      </c>
      <c r="L621" s="499"/>
      <c r="M621" s="651">
        <v>0.44</v>
      </c>
      <c r="N621" s="651">
        <v>0.44</v>
      </c>
      <c r="O621" s="656">
        <v>0.44</v>
      </c>
      <c r="P621" s="656">
        <v>0.42</v>
      </c>
      <c r="Q621" s="656">
        <v>0.39</v>
      </c>
      <c r="R621" s="656">
        <v>0.32</v>
      </c>
      <c r="S621" s="656">
        <v>0.24</v>
      </c>
      <c r="T621" s="656">
        <v>0.14000000000000001</v>
      </c>
      <c r="U621" s="652">
        <v>0</v>
      </c>
      <c r="V621" s="652">
        <v>0</v>
      </c>
      <c r="W621" s="652">
        <v>0</v>
      </c>
      <c r="X621" s="652">
        <v>0</v>
      </c>
      <c r="Y621" s="653">
        <f t="shared" si="217"/>
        <v>7.9300000000000006</v>
      </c>
      <c r="Z621" s="1019">
        <f t="shared" si="238"/>
        <v>5.12820512820511</v>
      </c>
      <c r="AA621" s="669">
        <f t="shared" si="220"/>
        <v>9.8591549295774747</v>
      </c>
      <c r="AB621" s="669">
        <f t="shared" si="221"/>
        <v>9.2307692307692193</v>
      </c>
      <c r="AC621" s="669">
        <f t="shared" si="222"/>
        <v>8.3333333333333481</v>
      </c>
      <c r="AD621" s="669">
        <f t="shared" si="223"/>
        <v>7.1428571428571397</v>
      </c>
      <c r="AE621" s="669">
        <f t="shared" si="224"/>
        <v>9.8039215686274606</v>
      </c>
      <c r="AF621" s="669">
        <f t="shared" si="225"/>
        <v>8.5106382978723527</v>
      </c>
      <c r="AG621" s="669">
        <f t="shared" si="226"/>
        <v>6.8181818181818121</v>
      </c>
      <c r="AH621" s="669">
        <f t="shared" si="227"/>
        <v>0</v>
      </c>
      <c r="AI621" s="669">
        <f t="shared" si="228"/>
        <v>0</v>
      </c>
      <c r="AJ621" s="669">
        <f t="shared" si="229"/>
        <v>4.7619047619047672</v>
      </c>
      <c r="AK621" s="669">
        <f t="shared" si="230"/>
        <v>7.6923076923076872</v>
      </c>
      <c r="AL621" s="669">
        <f t="shared" si="231"/>
        <v>21.875</v>
      </c>
      <c r="AM621" s="669">
        <f t="shared" si="232"/>
        <v>33.33333333333335</v>
      </c>
      <c r="AN621" s="669">
        <f t="shared" si="233"/>
        <v>71.428571428571402</v>
      </c>
      <c r="AO621" s="669" t="str">
        <f t="shared" si="234"/>
        <v>n/a</v>
      </c>
      <c r="AP621" s="669" t="str">
        <f t="shared" si="235"/>
        <v>n/a</v>
      </c>
      <c r="AQ621" s="669" t="str">
        <f t="shared" si="236"/>
        <v>n/a</v>
      </c>
      <c r="AR621" s="669" t="str">
        <f t="shared" si="237"/>
        <v>n/a</v>
      </c>
      <c r="AS621" s="670">
        <f t="shared" si="218"/>
        <v>13.594545244369408</v>
      </c>
      <c r="AT621" s="671">
        <f t="shared" si="219"/>
        <v>18.018936078554979</v>
      </c>
    </row>
    <row r="622" spans="1:46" ht="11.25" customHeight="1" x14ac:dyDescent="0.2">
      <c r="A622" s="914" t="s">
        <v>323</v>
      </c>
      <c r="B622" s="914" t="s">
        <v>324</v>
      </c>
      <c r="C622" s="497">
        <v>2.8412000000000002</v>
      </c>
      <c r="D622" s="491">
        <v>2.7382999999999997</v>
      </c>
      <c r="E622" s="498">
        <v>2.6713999999999998</v>
      </c>
      <c r="F622" s="498">
        <v>2.6322999999999999</v>
      </c>
      <c r="G622" s="498">
        <v>2.5322999999999998</v>
      </c>
      <c r="H622" s="498">
        <v>2.3665000000000003</v>
      </c>
      <c r="I622" s="499"/>
      <c r="J622" s="498">
        <v>2.2110000000000003</v>
      </c>
      <c r="K622" s="496">
        <v>2.0568</v>
      </c>
      <c r="L622" s="499"/>
      <c r="M622" s="511">
        <v>1.8854</v>
      </c>
      <c r="N622" s="511">
        <v>1.72</v>
      </c>
      <c r="O622" s="656">
        <v>1.55</v>
      </c>
      <c r="P622" s="656">
        <v>1.36</v>
      </c>
      <c r="Q622" s="656">
        <v>1.21</v>
      </c>
      <c r="R622" s="656">
        <v>1.0900000000000001</v>
      </c>
      <c r="S622" s="656">
        <v>0.97750000000000004</v>
      </c>
      <c r="T622" s="656">
        <v>0.86499999999999999</v>
      </c>
      <c r="U622" s="656">
        <v>0.79</v>
      </c>
      <c r="V622" s="656">
        <v>0.73</v>
      </c>
      <c r="W622" s="656">
        <v>0.67</v>
      </c>
      <c r="X622" s="656">
        <v>0.625</v>
      </c>
      <c r="Y622" s="653">
        <f t="shared" si="217"/>
        <v>33.522699999999993</v>
      </c>
      <c r="Z622" s="1019">
        <f t="shared" si="238"/>
        <v>3.7578059379907325</v>
      </c>
      <c r="AA622" s="669">
        <f t="shared" si="220"/>
        <v>2.5043048588754946</v>
      </c>
      <c r="AB622" s="669">
        <f t="shared" si="221"/>
        <v>1.4853930023173589</v>
      </c>
      <c r="AC622" s="669">
        <f t="shared" si="222"/>
        <v>3.9489791888796866</v>
      </c>
      <c r="AD622" s="669">
        <f t="shared" si="223"/>
        <v>7.0061271920557555</v>
      </c>
      <c r="AE622" s="669">
        <f t="shared" si="224"/>
        <v>7.0330167345092676</v>
      </c>
      <c r="AF622" s="669">
        <f t="shared" si="225"/>
        <v>7.4970828471412121</v>
      </c>
      <c r="AG622" s="669">
        <f t="shared" si="226"/>
        <v>9.0909090909090828</v>
      </c>
      <c r="AH622" s="669">
        <f t="shared" si="227"/>
        <v>9.6162790697674296</v>
      </c>
      <c r="AI622" s="669">
        <f t="shared" si="228"/>
        <v>10.967741935483865</v>
      </c>
      <c r="AJ622" s="669">
        <f t="shared" si="229"/>
        <v>13.970588235294112</v>
      </c>
      <c r="AK622" s="669">
        <f t="shared" si="230"/>
        <v>12.396694214876035</v>
      </c>
      <c r="AL622" s="669">
        <f t="shared" si="231"/>
        <v>11.009174311926584</v>
      </c>
      <c r="AM622" s="669">
        <f t="shared" si="232"/>
        <v>11.508951406649626</v>
      </c>
      <c r="AN622" s="669">
        <f t="shared" si="233"/>
        <v>13.005780346820806</v>
      </c>
      <c r="AO622" s="669">
        <f t="shared" si="234"/>
        <v>9.4936708860759325</v>
      </c>
      <c r="AP622" s="669">
        <f t="shared" si="235"/>
        <v>8.2191780821917924</v>
      </c>
      <c r="AQ622" s="669">
        <f t="shared" si="236"/>
        <v>8.9552238805969964</v>
      </c>
      <c r="AR622" s="669">
        <f t="shared" si="237"/>
        <v>7.2000000000000064</v>
      </c>
      <c r="AS622" s="670">
        <f t="shared" si="218"/>
        <v>8.3508895380190431</v>
      </c>
      <c r="AT622" s="671">
        <f t="shared" si="219"/>
        <v>3.5334292213985901</v>
      </c>
    </row>
    <row r="623" spans="1:46" ht="11.25" customHeight="1" x14ac:dyDescent="0.2">
      <c r="A623" s="507" t="s">
        <v>312</v>
      </c>
      <c r="B623" s="507" t="s">
        <v>313</v>
      </c>
      <c r="C623" s="497">
        <v>2.94</v>
      </c>
      <c r="D623" s="497">
        <v>2.64</v>
      </c>
      <c r="E623" s="512">
        <v>2.52</v>
      </c>
      <c r="F623" s="512">
        <v>2.52</v>
      </c>
      <c r="G623" s="513">
        <v>2.0699999999999998</v>
      </c>
      <c r="H623" s="513">
        <v>1.78</v>
      </c>
      <c r="I623" s="514"/>
      <c r="J623" s="513">
        <v>1.62</v>
      </c>
      <c r="K623" s="509">
        <v>1.43</v>
      </c>
      <c r="L623" s="514"/>
      <c r="M623" s="529">
        <v>1.07</v>
      </c>
      <c r="N623" s="539">
        <v>1</v>
      </c>
      <c r="O623" s="516">
        <v>0.92</v>
      </c>
      <c r="P623" s="516">
        <v>0.76332999999999995</v>
      </c>
      <c r="Q623" s="516">
        <v>0.65332999999999997</v>
      </c>
      <c r="R623" s="516">
        <v>0.57333000000000001</v>
      </c>
      <c r="S623" s="517">
        <v>0.50666</v>
      </c>
      <c r="T623" s="516">
        <v>0.50666</v>
      </c>
      <c r="U623" s="517">
        <v>0.48</v>
      </c>
      <c r="V623" s="516">
        <v>0.48</v>
      </c>
      <c r="W623" s="517">
        <v>0.45333000000000001</v>
      </c>
      <c r="X623" s="516">
        <v>0.45333000000000001</v>
      </c>
      <c r="Y623" s="653">
        <f t="shared" si="217"/>
        <v>25.379970000000004</v>
      </c>
      <c r="Z623" s="1019">
        <f t="shared" si="238"/>
        <v>11.363636363636353</v>
      </c>
      <c r="AA623" s="669">
        <f t="shared" si="220"/>
        <v>4.7619047619047672</v>
      </c>
      <c r="AB623" s="669">
        <f t="shared" si="221"/>
        <v>0</v>
      </c>
      <c r="AC623" s="669">
        <f t="shared" si="222"/>
        <v>21.739130434782616</v>
      </c>
      <c r="AD623" s="669">
        <f t="shared" si="223"/>
        <v>16.292134831460658</v>
      </c>
      <c r="AE623" s="669">
        <f t="shared" si="224"/>
        <v>9.8765432098765427</v>
      </c>
      <c r="AF623" s="669">
        <f t="shared" si="225"/>
        <v>13.286713286713292</v>
      </c>
      <c r="AG623" s="669">
        <f t="shared" si="226"/>
        <v>33.644859813084096</v>
      </c>
      <c r="AH623" s="669">
        <f t="shared" si="227"/>
        <v>7.0000000000000062</v>
      </c>
      <c r="AI623" s="669">
        <f t="shared" si="228"/>
        <v>8.6956521739130377</v>
      </c>
      <c r="AJ623" s="669">
        <f t="shared" si="229"/>
        <v>20.524543775300351</v>
      </c>
      <c r="AK623" s="669">
        <f t="shared" si="230"/>
        <v>16.83682059602345</v>
      </c>
      <c r="AL623" s="669">
        <f t="shared" si="231"/>
        <v>13.953569497497064</v>
      </c>
      <c r="AM623" s="669">
        <f t="shared" si="232"/>
        <v>13.158725772707536</v>
      </c>
      <c r="AN623" s="669">
        <f t="shared" si="233"/>
        <v>0</v>
      </c>
      <c r="AO623" s="669">
        <f t="shared" si="234"/>
        <v>5.55416666666666</v>
      </c>
      <c r="AP623" s="669">
        <f t="shared" si="235"/>
        <v>0</v>
      </c>
      <c r="AQ623" s="669">
        <f t="shared" si="236"/>
        <v>5.8831314936139245</v>
      </c>
      <c r="AR623" s="669">
        <f t="shared" si="237"/>
        <v>0</v>
      </c>
      <c r="AS623" s="670">
        <f t="shared" si="218"/>
        <v>10.661659614588437</v>
      </c>
      <c r="AT623" s="671">
        <f t="shared" si="219"/>
        <v>8.8154097947143519</v>
      </c>
    </row>
    <row r="624" spans="1:46" ht="11.25" customHeight="1" x14ac:dyDescent="0.2">
      <c r="A624" s="650" t="s">
        <v>739</v>
      </c>
      <c r="B624" s="650" t="s">
        <v>740</v>
      </c>
      <c r="C624" s="497">
        <v>2.4</v>
      </c>
      <c r="D624" s="497">
        <v>2.3199999999999998</v>
      </c>
      <c r="E624" s="498">
        <v>2.2000000000000002</v>
      </c>
      <c r="F624" s="498">
        <v>2.12</v>
      </c>
      <c r="G624" s="498">
        <v>1.92</v>
      </c>
      <c r="H624" s="498">
        <v>1.68</v>
      </c>
      <c r="I624" s="499"/>
      <c r="J624" s="498">
        <v>1.48</v>
      </c>
      <c r="K624" s="496">
        <v>0.9</v>
      </c>
      <c r="L624" s="499"/>
      <c r="M624" s="511">
        <v>0.8</v>
      </c>
      <c r="N624" s="511">
        <v>0.78</v>
      </c>
      <c r="O624" s="656">
        <v>0.76</v>
      </c>
      <c r="P624" s="656">
        <v>0.68</v>
      </c>
      <c r="Q624" s="656">
        <v>0.62</v>
      </c>
      <c r="R624" s="656">
        <v>0.56000000000000005</v>
      </c>
      <c r="S624" s="656">
        <v>0.46</v>
      </c>
      <c r="T624" s="656">
        <v>0.31</v>
      </c>
      <c r="U624" s="656">
        <v>0.28000000000000003</v>
      </c>
      <c r="V624" s="656">
        <v>0.25</v>
      </c>
      <c r="W624" s="656">
        <v>0.22</v>
      </c>
      <c r="X624" s="656">
        <v>0.2</v>
      </c>
      <c r="Y624" s="653">
        <f t="shared" si="217"/>
        <v>20.94</v>
      </c>
      <c r="Z624" s="1019">
        <f t="shared" si="238"/>
        <v>3.4482758620689724</v>
      </c>
      <c r="AA624" s="669">
        <f t="shared" si="220"/>
        <v>5.4545454545454453</v>
      </c>
      <c r="AB624" s="669">
        <f t="shared" si="221"/>
        <v>3.7735849056603765</v>
      </c>
      <c r="AC624" s="669">
        <f t="shared" si="222"/>
        <v>10.416666666666675</v>
      </c>
      <c r="AD624" s="669">
        <f t="shared" si="223"/>
        <v>14.285714285714279</v>
      </c>
      <c r="AE624" s="669">
        <f t="shared" si="224"/>
        <v>13.513513513513509</v>
      </c>
      <c r="AF624" s="669">
        <f t="shared" si="225"/>
        <v>64.444444444444443</v>
      </c>
      <c r="AG624" s="669">
        <f t="shared" si="226"/>
        <v>12.5</v>
      </c>
      <c r="AH624" s="669">
        <f t="shared" si="227"/>
        <v>2.5641025641025772</v>
      </c>
      <c r="AI624" s="669">
        <f t="shared" si="228"/>
        <v>2.6315789473684292</v>
      </c>
      <c r="AJ624" s="669">
        <f t="shared" si="229"/>
        <v>11.764705882352944</v>
      </c>
      <c r="AK624" s="669">
        <f t="shared" si="230"/>
        <v>9.6774193548387224</v>
      </c>
      <c r="AL624" s="669">
        <f t="shared" si="231"/>
        <v>10.714285714285698</v>
      </c>
      <c r="AM624" s="669">
        <f t="shared" si="232"/>
        <v>21.739130434782616</v>
      </c>
      <c r="AN624" s="669">
        <f t="shared" si="233"/>
        <v>48.387096774193552</v>
      </c>
      <c r="AO624" s="669">
        <f t="shared" si="234"/>
        <v>10.714285714285698</v>
      </c>
      <c r="AP624" s="669">
        <f t="shared" si="235"/>
        <v>12.000000000000011</v>
      </c>
      <c r="AQ624" s="669">
        <f t="shared" si="236"/>
        <v>13.636363636363647</v>
      </c>
      <c r="AR624" s="669">
        <f t="shared" si="237"/>
        <v>9.9999999999999858</v>
      </c>
      <c r="AS624" s="670">
        <f t="shared" si="218"/>
        <v>14.824511271325665</v>
      </c>
      <c r="AT624" s="671">
        <f t="shared" si="219"/>
        <v>15.641593165347528</v>
      </c>
    </row>
    <row r="625" spans="1:46" ht="11.25" customHeight="1" x14ac:dyDescent="0.2">
      <c r="A625" s="495" t="s">
        <v>3899</v>
      </c>
      <c r="B625" s="650" t="s">
        <v>3900</v>
      </c>
      <c r="C625" s="497">
        <v>0.52</v>
      </c>
      <c r="D625" s="497">
        <v>0.44</v>
      </c>
      <c r="E625" s="498">
        <v>0.31</v>
      </c>
      <c r="F625" s="498">
        <v>0.24</v>
      </c>
      <c r="G625" s="498">
        <v>0.1</v>
      </c>
      <c r="H625" s="542">
        <v>0</v>
      </c>
      <c r="I625" s="499"/>
      <c r="J625" s="502">
        <v>0</v>
      </c>
      <c r="K625" s="654">
        <v>0</v>
      </c>
      <c r="L625" s="499"/>
      <c r="M625" s="651">
        <v>0</v>
      </c>
      <c r="N625" s="651">
        <v>0</v>
      </c>
      <c r="O625" s="543">
        <v>0</v>
      </c>
      <c r="P625" s="543">
        <v>0</v>
      </c>
      <c r="Q625" s="656">
        <v>0.10798000000000001</v>
      </c>
      <c r="R625" s="543">
        <v>0</v>
      </c>
      <c r="S625" s="543">
        <v>0</v>
      </c>
      <c r="T625" s="543">
        <v>0</v>
      </c>
      <c r="U625" s="543">
        <v>0</v>
      </c>
      <c r="V625" s="543">
        <v>0</v>
      </c>
      <c r="W625" s="543">
        <v>0</v>
      </c>
      <c r="X625" s="543">
        <v>0</v>
      </c>
      <c r="Y625" s="653">
        <f t="shared" si="217"/>
        <v>1.7179800000000001</v>
      </c>
      <c r="Z625" s="1019">
        <f t="shared" si="238"/>
        <v>18.181818181818187</v>
      </c>
      <c r="AA625" s="669">
        <f t="shared" si="220"/>
        <v>41.935483870967751</v>
      </c>
      <c r="AB625" s="669">
        <f t="shared" si="221"/>
        <v>29.166666666666675</v>
      </c>
      <c r="AC625" s="669">
        <f t="shared" si="222"/>
        <v>140</v>
      </c>
      <c r="AD625" s="669" t="str">
        <f t="shared" si="223"/>
        <v>n/a</v>
      </c>
      <c r="AE625" s="669" t="str">
        <f t="shared" si="224"/>
        <v>n/a</v>
      </c>
      <c r="AF625" s="669" t="str">
        <f t="shared" si="225"/>
        <v>n/a</v>
      </c>
      <c r="AG625" s="669" t="str">
        <f t="shared" si="226"/>
        <v>n/a</v>
      </c>
      <c r="AH625" s="669" t="str">
        <f t="shared" si="227"/>
        <v>n/a</v>
      </c>
      <c r="AI625" s="669" t="str">
        <f t="shared" si="228"/>
        <v>n/a</v>
      </c>
      <c r="AJ625" s="669" t="str">
        <f t="shared" si="229"/>
        <v>n/a</v>
      </c>
      <c r="AK625" s="669">
        <f t="shared" si="230"/>
        <v>-100</v>
      </c>
      <c r="AL625" s="669" t="str">
        <f t="shared" si="231"/>
        <v>n/a</v>
      </c>
      <c r="AM625" s="669" t="str">
        <f t="shared" si="232"/>
        <v>n/a</v>
      </c>
      <c r="AN625" s="669" t="str">
        <f t="shared" si="233"/>
        <v>n/a</v>
      </c>
      <c r="AO625" s="669" t="str">
        <f t="shared" si="234"/>
        <v>n/a</v>
      </c>
      <c r="AP625" s="669" t="str">
        <f t="shared" si="235"/>
        <v>n/a</v>
      </c>
      <c r="AQ625" s="669" t="str">
        <f t="shared" si="236"/>
        <v>n/a</v>
      </c>
      <c r="AR625" s="669" t="str">
        <f t="shared" si="237"/>
        <v>n/a</v>
      </c>
      <c r="AS625" s="670">
        <f t="shared" si="218"/>
        <v>25.856793743890524</v>
      </c>
      <c r="AT625" s="671">
        <f t="shared" si="219"/>
        <v>85.435631985084029</v>
      </c>
    </row>
    <row r="626" spans="1:46" ht="11.25" customHeight="1" x14ac:dyDescent="0.2">
      <c r="A626" s="495" t="s">
        <v>1541</v>
      </c>
      <c r="B626" s="650" t="s">
        <v>1542</v>
      </c>
      <c r="C626" s="497">
        <v>2.84</v>
      </c>
      <c r="D626" s="523">
        <v>2.52</v>
      </c>
      <c r="E626" s="498">
        <v>2.2799999999999998</v>
      </c>
      <c r="F626" s="498">
        <v>2.0499999999999998</v>
      </c>
      <c r="G626" s="502">
        <v>1.6</v>
      </c>
      <c r="H626" s="498">
        <v>1.3625</v>
      </c>
      <c r="I626" s="499"/>
      <c r="J626" s="498">
        <v>0.95</v>
      </c>
      <c r="K626" s="496">
        <v>0.75</v>
      </c>
      <c r="L626" s="499"/>
      <c r="M626" s="651">
        <v>0.6</v>
      </c>
      <c r="N626" s="651">
        <v>0.75</v>
      </c>
      <c r="O626" s="656">
        <v>1.2</v>
      </c>
      <c r="P626" s="652">
        <v>1</v>
      </c>
      <c r="Q626" s="656">
        <v>1</v>
      </c>
      <c r="R626" s="656">
        <v>0.9</v>
      </c>
      <c r="S626" s="656">
        <v>0.6</v>
      </c>
      <c r="T626" s="652">
        <v>0</v>
      </c>
      <c r="U626" s="652">
        <v>0</v>
      </c>
      <c r="V626" s="652">
        <v>0</v>
      </c>
      <c r="W626" s="652">
        <v>0</v>
      </c>
      <c r="X626" s="652">
        <v>0</v>
      </c>
      <c r="Y626" s="653">
        <f t="shared" si="217"/>
        <v>20.402499999999996</v>
      </c>
      <c r="Z626" s="1019">
        <f t="shared" si="238"/>
        <v>12.698412698412698</v>
      </c>
      <c r="AA626" s="669">
        <f t="shared" si="220"/>
        <v>10.526315789473696</v>
      </c>
      <c r="AB626" s="669">
        <f t="shared" si="221"/>
        <v>11.219512195121961</v>
      </c>
      <c r="AC626" s="669">
        <f t="shared" si="222"/>
        <v>28.124999999999979</v>
      </c>
      <c r="AD626" s="669">
        <f t="shared" si="223"/>
        <v>17.431192660550465</v>
      </c>
      <c r="AE626" s="669">
        <f t="shared" si="224"/>
        <v>43.421052631578959</v>
      </c>
      <c r="AF626" s="669">
        <f t="shared" si="225"/>
        <v>26.666666666666661</v>
      </c>
      <c r="AG626" s="669">
        <f t="shared" si="226"/>
        <v>25</v>
      </c>
      <c r="AH626" s="669">
        <f t="shared" si="227"/>
        <v>-20.000000000000007</v>
      </c>
      <c r="AI626" s="669">
        <f t="shared" si="228"/>
        <v>-37.5</v>
      </c>
      <c r="AJ626" s="669">
        <f t="shared" si="229"/>
        <v>19.999999999999996</v>
      </c>
      <c r="AK626" s="669">
        <f t="shared" si="230"/>
        <v>0</v>
      </c>
      <c r="AL626" s="669">
        <f t="shared" si="231"/>
        <v>11.111111111111116</v>
      </c>
      <c r="AM626" s="669">
        <f t="shared" si="232"/>
        <v>50</v>
      </c>
      <c r="AN626" s="669" t="str">
        <f t="shared" si="233"/>
        <v>n/a</v>
      </c>
      <c r="AO626" s="669" t="str">
        <f t="shared" si="234"/>
        <v>n/a</v>
      </c>
      <c r="AP626" s="669" t="str">
        <f t="shared" si="235"/>
        <v>n/a</v>
      </c>
      <c r="AQ626" s="669" t="str">
        <f t="shared" si="236"/>
        <v>n/a</v>
      </c>
      <c r="AR626" s="669" t="str">
        <f t="shared" si="237"/>
        <v>n/a</v>
      </c>
      <c r="AS626" s="670">
        <f t="shared" si="218"/>
        <v>14.192804553779681</v>
      </c>
      <c r="AT626" s="671">
        <f t="shared" si="219"/>
        <v>22.742536329476938</v>
      </c>
    </row>
    <row r="627" spans="1:46" ht="11.25" customHeight="1" x14ac:dyDescent="0.2">
      <c r="A627" s="914" t="s">
        <v>3820</v>
      </c>
      <c r="B627" s="914" t="s">
        <v>3821</v>
      </c>
      <c r="C627" s="497">
        <v>2</v>
      </c>
      <c r="D627" s="497">
        <v>1.4</v>
      </c>
      <c r="E627" s="487">
        <v>0.75</v>
      </c>
      <c r="F627" s="487">
        <v>0.58250000000000002</v>
      </c>
      <c r="G627" s="487">
        <v>0.39750000000000002</v>
      </c>
      <c r="H627" s="553">
        <v>0</v>
      </c>
      <c r="I627" s="488"/>
      <c r="J627" s="553">
        <v>0</v>
      </c>
      <c r="K627" s="1184">
        <v>0</v>
      </c>
      <c r="L627" s="488"/>
      <c r="M627" s="538">
        <v>0</v>
      </c>
      <c r="N627" s="538">
        <v>0</v>
      </c>
      <c r="O627" s="492">
        <v>0</v>
      </c>
      <c r="P627" s="554">
        <v>0</v>
      </c>
      <c r="Q627" s="554">
        <v>0</v>
      </c>
      <c r="R627" s="554">
        <v>0</v>
      </c>
      <c r="S627" s="554">
        <v>0</v>
      </c>
      <c r="T627" s="554">
        <v>0</v>
      </c>
      <c r="U627" s="554">
        <v>0</v>
      </c>
      <c r="V627" s="554">
        <v>0</v>
      </c>
      <c r="W627" s="554">
        <v>0</v>
      </c>
      <c r="X627" s="554">
        <v>0</v>
      </c>
      <c r="Y627" s="653">
        <f t="shared" si="217"/>
        <v>5.13</v>
      </c>
      <c r="Z627" s="1019">
        <f t="shared" si="238"/>
        <v>42.857142857142861</v>
      </c>
      <c r="AA627" s="669">
        <f t="shared" si="220"/>
        <v>86.666666666666643</v>
      </c>
      <c r="AB627" s="669">
        <f t="shared" si="221"/>
        <v>28.755364806866957</v>
      </c>
      <c r="AC627" s="669">
        <f t="shared" si="222"/>
        <v>46.540880503144642</v>
      </c>
      <c r="AD627" s="669" t="str">
        <f t="shared" si="223"/>
        <v>n/a</v>
      </c>
      <c r="AE627" s="669" t="str">
        <f t="shared" si="224"/>
        <v>n/a</v>
      </c>
      <c r="AF627" s="669" t="str">
        <f t="shared" si="225"/>
        <v>n/a</v>
      </c>
      <c r="AG627" s="669" t="str">
        <f t="shared" si="226"/>
        <v>n/a</v>
      </c>
      <c r="AH627" s="669" t="str">
        <f t="shared" si="227"/>
        <v>n/a</v>
      </c>
      <c r="AI627" s="669" t="str">
        <f t="shared" si="228"/>
        <v>n/a</v>
      </c>
      <c r="AJ627" s="669" t="str">
        <f t="shared" si="229"/>
        <v>n/a</v>
      </c>
      <c r="AK627" s="669" t="str">
        <f t="shared" si="230"/>
        <v>n/a</v>
      </c>
      <c r="AL627" s="669" t="str">
        <f t="shared" si="231"/>
        <v>n/a</v>
      </c>
      <c r="AM627" s="669" t="str">
        <f t="shared" si="232"/>
        <v>n/a</v>
      </c>
      <c r="AN627" s="669" t="str">
        <f t="shared" si="233"/>
        <v>n/a</v>
      </c>
      <c r="AO627" s="669" t="str">
        <f t="shared" si="234"/>
        <v>n/a</v>
      </c>
      <c r="AP627" s="669" t="str">
        <f t="shared" si="235"/>
        <v>n/a</v>
      </c>
      <c r="AQ627" s="669" t="str">
        <f t="shared" si="236"/>
        <v>n/a</v>
      </c>
      <c r="AR627" s="669" t="str">
        <f t="shared" si="237"/>
        <v>n/a</v>
      </c>
      <c r="AS627" s="670">
        <f t="shared" si="218"/>
        <v>51.205013708455283</v>
      </c>
      <c r="AT627" s="671">
        <f t="shared" si="219"/>
        <v>24.85260987395003</v>
      </c>
    </row>
    <row r="628" spans="1:46" ht="11.25" customHeight="1" x14ac:dyDescent="0.2">
      <c r="A628" s="507" t="s">
        <v>3905</v>
      </c>
      <c r="B628" s="507" t="s">
        <v>3906</v>
      </c>
      <c r="C628" s="497">
        <v>1.92</v>
      </c>
      <c r="D628" s="510">
        <v>1.76</v>
      </c>
      <c r="E628" s="498">
        <v>1.68</v>
      </c>
      <c r="F628" s="498">
        <v>1.52</v>
      </c>
      <c r="G628" s="498">
        <v>1.32</v>
      </c>
      <c r="H628" s="542">
        <v>1.1200000000000001</v>
      </c>
      <c r="I628" s="499"/>
      <c r="J628" s="502">
        <v>1.1200000000000001</v>
      </c>
      <c r="K628" s="654">
        <v>1.1200000000000001</v>
      </c>
      <c r="L628" s="499"/>
      <c r="M628" s="651">
        <v>1.1200000000000001</v>
      </c>
      <c r="N628" s="651">
        <v>1.1200000000000001</v>
      </c>
      <c r="O628" s="652">
        <v>1.56</v>
      </c>
      <c r="P628" s="656">
        <v>2</v>
      </c>
      <c r="Q628" s="656">
        <v>1.84</v>
      </c>
      <c r="R628" s="656">
        <v>1.76</v>
      </c>
      <c r="S628" s="656">
        <v>1.7</v>
      </c>
      <c r="T628" s="656">
        <v>1.66</v>
      </c>
      <c r="U628" s="656">
        <v>1.64</v>
      </c>
      <c r="V628" s="656">
        <v>1.58</v>
      </c>
      <c r="W628" s="656">
        <v>1.48</v>
      </c>
      <c r="X628" s="656">
        <v>1.4</v>
      </c>
      <c r="Y628" s="653">
        <f t="shared" si="217"/>
        <v>30.420000000000005</v>
      </c>
      <c r="Z628" s="1019">
        <f t="shared" si="238"/>
        <v>9.0909090909090828</v>
      </c>
      <c r="AA628" s="669">
        <f t="shared" si="220"/>
        <v>4.7619047619047672</v>
      </c>
      <c r="AB628" s="669">
        <f t="shared" si="221"/>
        <v>10.526315789473673</v>
      </c>
      <c r="AC628" s="669">
        <f t="shared" si="222"/>
        <v>15.151515151515138</v>
      </c>
      <c r="AD628" s="669">
        <f t="shared" si="223"/>
        <v>17.857142857142861</v>
      </c>
      <c r="AE628" s="669">
        <f t="shared" si="224"/>
        <v>0</v>
      </c>
      <c r="AF628" s="669">
        <f t="shared" si="225"/>
        <v>0</v>
      </c>
      <c r="AG628" s="669">
        <f t="shared" si="226"/>
        <v>0</v>
      </c>
      <c r="AH628" s="669">
        <f t="shared" si="227"/>
        <v>0</v>
      </c>
      <c r="AI628" s="669">
        <f t="shared" si="228"/>
        <v>-28.205128205128204</v>
      </c>
      <c r="AJ628" s="669">
        <f t="shared" si="229"/>
        <v>-21.999999999999996</v>
      </c>
      <c r="AK628" s="669">
        <f t="shared" si="230"/>
        <v>8.6956521739130377</v>
      </c>
      <c r="AL628" s="669">
        <f t="shared" si="231"/>
        <v>4.5454545454545414</v>
      </c>
      <c r="AM628" s="669">
        <f t="shared" si="232"/>
        <v>3.529411764705892</v>
      </c>
      <c r="AN628" s="669">
        <f t="shared" si="233"/>
        <v>2.4096385542168752</v>
      </c>
      <c r="AO628" s="669">
        <f t="shared" si="234"/>
        <v>1.2195121951219523</v>
      </c>
      <c r="AP628" s="669">
        <f t="shared" si="235"/>
        <v>3.7974683544303778</v>
      </c>
      <c r="AQ628" s="669">
        <f t="shared" si="236"/>
        <v>6.7567567567567544</v>
      </c>
      <c r="AR628" s="669">
        <f t="shared" si="237"/>
        <v>5.7142857142857162</v>
      </c>
      <c r="AS628" s="670">
        <f t="shared" si="218"/>
        <v>2.30793892130013</v>
      </c>
      <c r="AT628" s="671">
        <f t="shared" si="219"/>
        <v>10.933250196643222</v>
      </c>
    </row>
    <row r="629" spans="1:46" ht="11.25" customHeight="1" x14ac:dyDescent="0.2">
      <c r="A629" s="650" t="s">
        <v>1129</v>
      </c>
      <c r="B629" s="650" t="s">
        <v>1130</v>
      </c>
      <c r="C629" s="497">
        <v>1.06</v>
      </c>
      <c r="D629" s="655">
        <v>0.96</v>
      </c>
      <c r="E629" s="498">
        <v>0.94</v>
      </c>
      <c r="F629" s="498">
        <v>0.89</v>
      </c>
      <c r="G629" s="498">
        <v>0.87</v>
      </c>
      <c r="H629" s="498">
        <v>0.83499999999999996</v>
      </c>
      <c r="I629" s="531"/>
      <c r="J629" s="498">
        <v>0.82250000000000001</v>
      </c>
      <c r="K629" s="496">
        <v>0.80500000000000005</v>
      </c>
      <c r="L629" s="531"/>
      <c r="M629" s="511">
        <v>0.38250000000000001</v>
      </c>
      <c r="N629" s="651">
        <v>0</v>
      </c>
      <c r="O629" s="652">
        <v>0</v>
      </c>
      <c r="P629" s="652">
        <v>0</v>
      </c>
      <c r="Q629" s="652">
        <v>0</v>
      </c>
      <c r="R629" s="652">
        <v>0</v>
      </c>
      <c r="S629" s="652">
        <v>0</v>
      </c>
      <c r="T629" s="652">
        <v>0</v>
      </c>
      <c r="U629" s="652">
        <v>0</v>
      </c>
      <c r="V629" s="652">
        <v>0</v>
      </c>
      <c r="W629" s="652">
        <v>0</v>
      </c>
      <c r="X629" s="652">
        <v>0</v>
      </c>
      <c r="Y629" s="653">
        <f t="shared" si="217"/>
        <v>7.5649999999999995</v>
      </c>
      <c r="Z629" s="1019">
        <f t="shared" si="238"/>
        <v>10.416666666666675</v>
      </c>
      <c r="AA629" s="669">
        <f t="shared" si="220"/>
        <v>2.1276595744680771</v>
      </c>
      <c r="AB629" s="669">
        <f t="shared" si="221"/>
        <v>5.6179775280898792</v>
      </c>
      <c r="AC629" s="669">
        <f t="shared" si="222"/>
        <v>2.2988505747126409</v>
      </c>
      <c r="AD629" s="669">
        <f t="shared" si="223"/>
        <v>4.1916167664670656</v>
      </c>
      <c r="AE629" s="669">
        <f t="shared" si="224"/>
        <v>1.5197568389057725</v>
      </c>
      <c r="AF629" s="669">
        <f t="shared" si="225"/>
        <v>2.1739130434782483</v>
      </c>
      <c r="AG629" s="669">
        <f t="shared" si="226"/>
        <v>110.45751633986929</v>
      </c>
      <c r="AH629" s="669" t="str">
        <f t="shared" si="227"/>
        <v>n/a</v>
      </c>
      <c r="AI629" s="669" t="str">
        <f t="shared" si="228"/>
        <v>n/a</v>
      </c>
      <c r="AJ629" s="669" t="str">
        <f t="shared" si="229"/>
        <v>n/a</v>
      </c>
      <c r="AK629" s="669" t="str">
        <f t="shared" si="230"/>
        <v>n/a</v>
      </c>
      <c r="AL629" s="669" t="str">
        <f t="shared" si="231"/>
        <v>n/a</v>
      </c>
      <c r="AM629" s="669" t="str">
        <f t="shared" si="232"/>
        <v>n/a</v>
      </c>
      <c r="AN629" s="669" t="str">
        <f t="shared" si="233"/>
        <v>n/a</v>
      </c>
      <c r="AO629" s="669" t="str">
        <f t="shared" si="234"/>
        <v>n/a</v>
      </c>
      <c r="AP629" s="669" t="str">
        <f t="shared" si="235"/>
        <v>n/a</v>
      </c>
      <c r="AQ629" s="669" t="str">
        <f t="shared" si="236"/>
        <v>n/a</v>
      </c>
      <c r="AR629" s="669" t="str">
        <f t="shared" si="237"/>
        <v>n/a</v>
      </c>
      <c r="AS629" s="670">
        <f t="shared" si="218"/>
        <v>17.350494666582204</v>
      </c>
      <c r="AT629" s="671">
        <f t="shared" si="219"/>
        <v>37.734090440568259</v>
      </c>
    </row>
    <row r="630" spans="1:46" ht="11.25" customHeight="1" x14ac:dyDescent="0.2">
      <c r="A630" s="650" t="s">
        <v>737</v>
      </c>
      <c r="B630" s="650" t="s">
        <v>738</v>
      </c>
      <c r="C630" s="497">
        <v>4.42</v>
      </c>
      <c r="D630" s="655">
        <v>4.1900000000000004</v>
      </c>
      <c r="E630" s="498">
        <v>4.0999999999999996</v>
      </c>
      <c r="F630" s="498">
        <v>4.0199999999999996</v>
      </c>
      <c r="G630" s="498">
        <v>3.88</v>
      </c>
      <c r="H630" s="498">
        <v>3.49</v>
      </c>
      <c r="I630" s="499"/>
      <c r="J630" s="498">
        <v>3.16</v>
      </c>
      <c r="K630" s="496">
        <v>2.69</v>
      </c>
      <c r="L630" s="499"/>
      <c r="M630" s="511">
        <v>2.38</v>
      </c>
      <c r="N630" s="511">
        <v>2.2000000000000002</v>
      </c>
      <c r="O630" s="656">
        <v>1</v>
      </c>
      <c r="P630" s="652">
        <v>0</v>
      </c>
      <c r="Q630" s="652">
        <v>0</v>
      </c>
      <c r="R630" s="652">
        <v>0</v>
      </c>
      <c r="S630" s="652">
        <v>0</v>
      </c>
      <c r="T630" s="652">
        <v>0</v>
      </c>
      <c r="U630" s="652">
        <v>0</v>
      </c>
      <c r="V630" s="652">
        <v>0</v>
      </c>
      <c r="W630" s="652">
        <v>0</v>
      </c>
      <c r="X630" s="652">
        <v>0</v>
      </c>
      <c r="Y630" s="653">
        <f t="shared" si="217"/>
        <v>35.53</v>
      </c>
      <c r="Z630" s="1019">
        <f t="shared" si="238"/>
        <v>5.4892601431980825</v>
      </c>
      <c r="AA630" s="669">
        <f t="shared" si="220"/>
        <v>2.1951219512195363</v>
      </c>
      <c r="AB630" s="669">
        <f t="shared" si="221"/>
        <v>1.990049751243772</v>
      </c>
      <c r="AC630" s="669">
        <f t="shared" si="222"/>
        <v>3.6082474226803996</v>
      </c>
      <c r="AD630" s="669">
        <f t="shared" si="223"/>
        <v>11.174785100286533</v>
      </c>
      <c r="AE630" s="669">
        <f t="shared" si="224"/>
        <v>10.443037974683556</v>
      </c>
      <c r="AF630" s="669">
        <f t="shared" si="225"/>
        <v>17.472118959107807</v>
      </c>
      <c r="AG630" s="669">
        <f t="shared" si="226"/>
        <v>13.025210084033612</v>
      </c>
      <c r="AH630" s="669">
        <f t="shared" si="227"/>
        <v>8.1818181818181799</v>
      </c>
      <c r="AI630" s="669">
        <f t="shared" si="228"/>
        <v>120.00000000000001</v>
      </c>
      <c r="AJ630" s="669" t="str">
        <f t="shared" si="229"/>
        <v>n/a</v>
      </c>
      <c r="AK630" s="669" t="str">
        <f t="shared" si="230"/>
        <v>n/a</v>
      </c>
      <c r="AL630" s="669" t="str">
        <f t="shared" si="231"/>
        <v>n/a</v>
      </c>
      <c r="AM630" s="669" t="str">
        <f t="shared" si="232"/>
        <v>n/a</v>
      </c>
      <c r="AN630" s="669" t="str">
        <f t="shared" si="233"/>
        <v>n/a</v>
      </c>
      <c r="AO630" s="669" t="str">
        <f t="shared" si="234"/>
        <v>n/a</v>
      </c>
      <c r="AP630" s="669" t="str">
        <f t="shared" si="235"/>
        <v>n/a</v>
      </c>
      <c r="AQ630" s="669" t="str">
        <f t="shared" si="236"/>
        <v>n/a</v>
      </c>
      <c r="AR630" s="669" t="str">
        <f t="shared" si="237"/>
        <v>n/a</v>
      </c>
      <c r="AS630" s="670">
        <f t="shared" si="218"/>
        <v>19.357964956827153</v>
      </c>
      <c r="AT630" s="671">
        <f t="shared" si="219"/>
        <v>35.715586799154856</v>
      </c>
    </row>
    <row r="631" spans="1:46" ht="11.25" customHeight="1" x14ac:dyDescent="0.2">
      <c r="A631" s="495" t="s">
        <v>1573</v>
      </c>
      <c r="B631" s="650" t="s">
        <v>1574</v>
      </c>
      <c r="C631" s="497">
        <v>0.84</v>
      </c>
      <c r="D631" s="655">
        <v>0.8</v>
      </c>
      <c r="E631" s="498">
        <v>0.76</v>
      </c>
      <c r="F631" s="498">
        <v>0.72</v>
      </c>
      <c r="G631" s="502">
        <v>0.68</v>
      </c>
      <c r="H631" s="498">
        <v>0.67</v>
      </c>
      <c r="I631" s="499"/>
      <c r="J631" s="498">
        <v>0.61</v>
      </c>
      <c r="K631" s="496">
        <v>0.59</v>
      </c>
      <c r="L631" s="499"/>
      <c r="M631" s="511">
        <v>0.57999999999999996</v>
      </c>
      <c r="N631" s="651">
        <v>0.56999999999999995</v>
      </c>
      <c r="O631" s="656">
        <v>0.56999999999999995</v>
      </c>
      <c r="P631" s="656">
        <v>0.42</v>
      </c>
      <c r="Q631" s="656">
        <v>0</v>
      </c>
      <c r="R631" s="656">
        <v>0</v>
      </c>
      <c r="S631" s="656">
        <v>0</v>
      </c>
      <c r="T631" s="656">
        <v>0</v>
      </c>
      <c r="U631" s="656">
        <v>0</v>
      </c>
      <c r="V631" s="656">
        <v>0</v>
      </c>
      <c r="W631" s="656">
        <v>0</v>
      </c>
      <c r="X631" s="656">
        <v>0</v>
      </c>
      <c r="Y631" s="653">
        <f t="shared" si="217"/>
        <v>7.8100000000000014</v>
      </c>
      <c r="Z631" s="1019">
        <f t="shared" si="238"/>
        <v>4.9999999999999822</v>
      </c>
      <c r="AA631" s="669">
        <f t="shared" si="220"/>
        <v>5.2631578947368363</v>
      </c>
      <c r="AB631" s="669">
        <f t="shared" si="221"/>
        <v>5.555555555555558</v>
      </c>
      <c r="AC631" s="669">
        <f t="shared" si="222"/>
        <v>5.8823529411764497</v>
      </c>
      <c r="AD631" s="669">
        <f t="shared" si="223"/>
        <v>1.4925373134328401</v>
      </c>
      <c r="AE631" s="669">
        <f t="shared" si="224"/>
        <v>9.8360655737705027</v>
      </c>
      <c r="AF631" s="669">
        <f t="shared" si="225"/>
        <v>3.3898305084745894</v>
      </c>
      <c r="AG631" s="669">
        <f t="shared" si="226"/>
        <v>1.7241379310344751</v>
      </c>
      <c r="AH631" s="669">
        <f t="shared" si="227"/>
        <v>1.7543859649122862</v>
      </c>
      <c r="AI631" s="669">
        <f t="shared" si="228"/>
        <v>0</v>
      </c>
      <c r="AJ631" s="669">
        <f t="shared" si="229"/>
        <v>35.714285714285701</v>
      </c>
      <c r="AK631" s="669" t="str">
        <f t="shared" si="230"/>
        <v>n/a</v>
      </c>
      <c r="AL631" s="669" t="str">
        <f t="shared" si="231"/>
        <v>n/a</v>
      </c>
      <c r="AM631" s="669" t="str">
        <f t="shared" si="232"/>
        <v>n/a</v>
      </c>
      <c r="AN631" s="669" t="str">
        <f t="shared" si="233"/>
        <v>n/a</v>
      </c>
      <c r="AO631" s="669" t="str">
        <f t="shared" si="234"/>
        <v>n/a</v>
      </c>
      <c r="AP631" s="669" t="str">
        <f t="shared" si="235"/>
        <v>n/a</v>
      </c>
      <c r="AQ631" s="669" t="str">
        <f t="shared" si="236"/>
        <v>n/a</v>
      </c>
      <c r="AR631" s="669" t="str">
        <f t="shared" si="237"/>
        <v>n/a</v>
      </c>
      <c r="AS631" s="670">
        <f t="shared" si="218"/>
        <v>6.8738463088526567</v>
      </c>
      <c r="AT631" s="671">
        <f t="shared" si="219"/>
        <v>9.9521215884141707</v>
      </c>
    </row>
    <row r="632" spans="1:46" ht="11.25" customHeight="1" x14ac:dyDescent="0.2">
      <c r="A632" s="650" t="s">
        <v>1575</v>
      </c>
      <c r="B632" s="650" t="s">
        <v>1576</v>
      </c>
      <c r="C632" s="497">
        <v>3.4</v>
      </c>
      <c r="D632" s="491">
        <v>2.6</v>
      </c>
      <c r="E632" s="498">
        <v>2.12</v>
      </c>
      <c r="F632" s="498">
        <v>2.0099999999999998</v>
      </c>
      <c r="G632" s="498">
        <v>1.88</v>
      </c>
      <c r="H632" s="498">
        <v>1.72</v>
      </c>
      <c r="I632" s="499"/>
      <c r="J632" s="498">
        <v>1.55</v>
      </c>
      <c r="K632" s="496">
        <v>1.06</v>
      </c>
      <c r="L632" s="499"/>
      <c r="M632" s="651">
        <v>0.4</v>
      </c>
      <c r="N632" s="651">
        <v>0.69</v>
      </c>
      <c r="O632" s="656">
        <v>2.61</v>
      </c>
      <c r="P632" s="656">
        <v>2.44</v>
      </c>
      <c r="Q632" s="656">
        <v>2.15</v>
      </c>
      <c r="R632" s="652">
        <v>2</v>
      </c>
      <c r="S632" s="652">
        <v>2</v>
      </c>
      <c r="T632" s="656">
        <v>1.94</v>
      </c>
      <c r="U632" s="652">
        <v>1.92</v>
      </c>
      <c r="V632" s="652">
        <v>1.92</v>
      </c>
      <c r="W632" s="656">
        <v>1.83</v>
      </c>
      <c r="X632" s="656">
        <v>1.68</v>
      </c>
      <c r="Y632" s="653">
        <f t="shared" si="217"/>
        <v>37.92</v>
      </c>
      <c r="Z632" s="1019">
        <f t="shared" si="238"/>
        <v>30.76923076923077</v>
      </c>
      <c r="AA632" s="669">
        <f t="shared" si="220"/>
        <v>22.641509433962259</v>
      </c>
      <c r="AB632" s="669">
        <f t="shared" si="221"/>
        <v>5.4726368159204064</v>
      </c>
      <c r="AC632" s="669">
        <f t="shared" si="222"/>
        <v>6.9148936170212671</v>
      </c>
      <c r="AD632" s="669">
        <f t="shared" si="223"/>
        <v>9.302325581395344</v>
      </c>
      <c r="AE632" s="669">
        <f t="shared" si="224"/>
        <v>10.967741935483865</v>
      </c>
      <c r="AF632" s="669">
        <f t="shared" si="225"/>
        <v>46.226415094339622</v>
      </c>
      <c r="AG632" s="669">
        <f t="shared" si="226"/>
        <v>165</v>
      </c>
      <c r="AH632" s="669">
        <f t="shared" si="227"/>
        <v>-42.028985507246361</v>
      </c>
      <c r="AI632" s="669">
        <f t="shared" si="228"/>
        <v>-73.563218390804593</v>
      </c>
      <c r="AJ632" s="669">
        <f t="shared" si="229"/>
        <v>6.9672131147541005</v>
      </c>
      <c r="AK632" s="669">
        <f t="shared" si="230"/>
        <v>13.488372093023248</v>
      </c>
      <c r="AL632" s="669">
        <f t="shared" si="231"/>
        <v>7.4999999999999956</v>
      </c>
      <c r="AM632" s="669">
        <f t="shared" si="232"/>
        <v>0</v>
      </c>
      <c r="AN632" s="669">
        <f t="shared" si="233"/>
        <v>3.0927835051546504</v>
      </c>
      <c r="AO632" s="669">
        <f t="shared" si="234"/>
        <v>1.0416666666666741</v>
      </c>
      <c r="AP632" s="669">
        <f t="shared" si="235"/>
        <v>0</v>
      </c>
      <c r="AQ632" s="669">
        <f t="shared" si="236"/>
        <v>4.9180327868852292</v>
      </c>
      <c r="AR632" s="669">
        <f t="shared" si="237"/>
        <v>8.9285714285714413</v>
      </c>
      <c r="AS632" s="670">
        <f t="shared" si="218"/>
        <v>11.98100994443989</v>
      </c>
      <c r="AT632" s="671">
        <f t="shared" si="219"/>
        <v>44.695124942955538</v>
      </c>
    </row>
    <row r="633" spans="1:46" ht="11.25" customHeight="1" x14ac:dyDescent="0.2">
      <c r="A633" s="507" t="s">
        <v>1577</v>
      </c>
      <c r="B633" s="507" t="s">
        <v>1578</v>
      </c>
      <c r="C633" s="497">
        <v>1.06</v>
      </c>
      <c r="D633" s="497">
        <v>0.97000000000000008</v>
      </c>
      <c r="E633" s="513">
        <v>0.88</v>
      </c>
      <c r="F633" s="513">
        <v>0.8</v>
      </c>
      <c r="G633" s="513">
        <v>0.74</v>
      </c>
      <c r="H633" s="513">
        <v>0.64</v>
      </c>
      <c r="I633" s="514"/>
      <c r="J633" s="513">
        <v>0.56000000000000005</v>
      </c>
      <c r="K633" s="515">
        <v>0.5</v>
      </c>
      <c r="L633" s="514"/>
      <c r="M633" s="539">
        <v>0.5</v>
      </c>
      <c r="N633" s="539">
        <v>0.5</v>
      </c>
      <c r="O633" s="517">
        <v>0.71</v>
      </c>
      <c r="P633" s="516">
        <v>0.91</v>
      </c>
      <c r="Q633" s="516">
        <v>0.86</v>
      </c>
      <c r="R633" s="516">
        <v>0.77</v>
      </c>
      <c r="S633" s="516">
        <v>0.63332999999999995</v>
      </c>
      <c r="T633" s="516">
        <v>0.60665999999999998</v>
      </c>
      <c r="U633" s="516">
        <v>0.57333999999999996</v>
      </c>
      <c r="V633" s="517">
        <v>0.53332000000000002</v>
      </c>
      <c r="W633" s="516">
        <v>0.53332000000000002</v>
      </c>
      <c r="X633" s="517">
        <v>0.51332</v>
      </c>
      <c r="Y633" s="653">
        <f t="shared" si="217"/>
        <v>13.793289999999999</v>
      </c>
      <c r="Z633" s="1019">
        <f t="shared" si="238"/>
        <v>9.2783505154639059</v>
      </c>
      <c r="AA633" s="669">
        <f t="shared" si="220"/>
        <v>10.22727272727273</v>
      </c>
      <c r="AB633" s="669">
        <f t="shared" si="221"/>
        <v>9.9999999999999858</v>
      </c>
      <c r="AC633" s="669">
        <f t="shared" si="222"/>
        <v>8.1081081081081141</v>
      </c>
      <c r="AD633" s="669">
        <f t="shared" si="223"/>
        <v>15.625</v>
      </c>
      <c r="AE633" s="669">
        <f t="shared" si="224"/>
        <v>14.285714285714279</v>
      </c>
      <c r="AF633" s="669">
        <f t="shared" si="225"/>
        <v>12.000000000000011</v>
      </c>
      <c r="AG633" s="669">
        <f t="shared" si="226"/>
        <v>0</v>
      </c>
      <c r="AH633" s="669">
        <f t="shared" si="227"/>
        <v>0</v>
      </c>
      <c r="AI633" s="669">
        <f t="shared" si="228"/>
        <v>-29.577464788732389</v>
      </c>
      <c r="AJ633" s="669">
        <f t="shared" si="229"/>
        <v>-21.978021978021989</v>
      </c>
      <c r="AK633" s="669">
        <f t="shared" si="230"/>
        <v>5.8139534883721034</v>
      </c>
      <c r="AL633" s="669">
        <f t="shared" si="231"/>
        <v>11.688311688311682</v>
      </c>
      <c r="AM633" s="669">
        <f t="shared" si="232"/>
        <v>21.579587260985591</v>
      </c>
      <c r="AN633" s="669">
        <f t="shared" si="233"/>
        <v>4.3962021560676412</v>
      </c>
      <c r="AO633" s="669">
        <f t="shared" si="234"/>
        <v>5.8115603306938324</v>
      </c>
      <c r="AP633" s="669">
        <f t="shared" si="235"/>
        <v>7.503937598439947</v>
      </c>
      <c r="AQ633" s="669">
        <f t="shared" si="236"/>
        <v>0</v>
      </c>
      <c r="AR633" s="669">
        <f t="shared" si="237"/>
        <v>3.8962050962362715</v>
      </c>
      <c r="AS633" s="670">
        <f t="shared" si="218"/>
        <v>4.6662482362585127</v>
      </c>
      <c r="AT633" s="671">
        <f t="shared" si="219"/>
        <v>12.141509279628625</v>
      </c>
    </row>
    <row r="634" spans="1:46" ht="11.25" customHeight="1" x14ac:dyDescent="0.2">
      <c r="A634" s="495" t="s">
        <v>314</v>
      </c>
      <c r="B634" s="650" t="s">
        <v>315</v>
      </c>
      <c r="C634" s="497">
        <v>1.05</v>
      </c>
      <c r="D634" s="497">
        <v>1.3800000000000001</v>
      </c>
      <c r="E634" s="498">
        <v>1.36</v>
      </c>
      <c r="F634" s="498">
        <v>1.28</v>
      </c>
      <c r="G634" s="498">
        <v>1.1000000000000001</v>
      </c>
      <c r="H634" s="498">
        <v>0.96</v>
      </c>
      <c r="I634" s="499"/>
      <c r="J634" s="498">
        <v>0.88</v>
      </c>
      <c r="K634" s="496">
        <v>0.8</v>
      </c>
      <c r="L634" s="499"/>
      <c r="M634" s="511">
        <v>0.76</v>
      </c>
      <c r="N634" s="511">
        <v>0.72</v>
      </c>
      <c r="O634" s="656">
        <v>0.68</v>
      </c>
      <c r="P634" s="656">
        <v>0.6</v>
      </c>
      <c r="Q634" s="656">
        <v>0.56000000000000005</v>
      </c>
      <c r="R634" s="656">
        <v>0.52</v>
      </c>
      <c r="S634" s="656">
        <v>0.43</v>
      </c>
      <c r="T634" s="656">
        <v>0.4</v>
      </c>
      <c r="U634" s="656">
        <v>0.375</v>
      </c>
      <c r="V634" s="656">
        <v>0.35</v>
      </c>
      <c r="W634" s="656">
        <v>0.32500000000000001</v>
      </c>
      <c r="X634" s="656">
        <v>0.32</v>
      </c>
      <c r="Y634" s="653">
        <f t="shared" si="217"/>
        <v>14.85</v>
      </c>
      <c r="Z634" s="1019">
        <f t="shared" si="238"/>
        <v>-23.913043478260875</v>
      </c>
      <c r="AA634" s="669">
        <f t="shared" si="220"/>
        <v>1.4705882352941124</v>
      </c>
      <c r="AB634" s="669">
        <f t="shared" si="221"/>
        <v>6.25</v>
      </c>
      <c r="AC634" s="669">
        <f t="shared" si="222"/>
        <v>16.36363636363636</v>
      </c>
      <c r="AD634" s="669">
        <f t="shared" si="223"/>
        <v>14.583333333333348</v>
      </c>
      <c r="AE634" s="669">
        <f t="shared" si="224"/>
        <v>9.0909090909090828</v>
      </c>
      <c r="AF634" s="669">
        <f t="shared" si="225"/>
        <v>9.9999999999999858</v>
      </c>
      <c r="AG634" s="669">
        <f t="shared" si="226"/>
        <v>5.2631578947368363</v>
      </c>
      <c r="AH634" s="669">
        <f t="shared" si="227"/>
        <v>5.555555555555558</v>
      </c>
      <c r="AI634" s="669">
        <f t="shared" si="228"/>
        <v>5.8823529411764497</v>
      </c>
      <c r="AJ634" s="669">
        <f t="shared" si="229"/>
        <v>13.333333333333353</v>
      </c>
      <c r="AK634" s="669">
        <f t="shared" si="230"/>
        <v>7.1428571428571397</v>
      </c>
      <c r="AL634" s="669">
        <f t="shared" si="231"/>
        <v>7.6923076923077094</v>
      </c>
      <c r="AM634" s="669">
        <f t="shared" si="232"/>
        <v>20.930232558139551</v>
      </c>
      <c r="AN634" s="669">
        <f t="shared" si="233"/>
        <v>7.4999999999999956</v>
      </c>
      <c r="AO634" s="669">
        <f t="shared" si="234"/>
        <v>6.6666666666666652</v>
      </c>
      <c r="AP634" s="669">
        <f t="shared" si="235"/>
        <v>7.1428571428571397</v>
      </c>
      <c r="AQ634" s="669">
        <f t="shared" si="236"/>
        <v>7.6923076923076872</v>
      </c>
      <c r="AR634" s="669">
        <f t="shared" si="237"/>
        <v>1.5625</v>
      </c>
      <c r="AS634" s="670">
        <f t="shared" si="218"/>
        <v>6.8531343244657945</v>
      </c>
      <c r="AT634" s="671">
        <f t="shared" si="219"/>
        <v>8.8704924101437648</v>
      </c>
    </row>
    <row r="635" spans="1:46" ht="11.25" customHeight="1" x14ac:dyDescent="0.2">
      <c r="A635" s="495" t="s">
        <v>1571</v>
      </c>
      <c r="B635" s="650" t="s">
        <v>1572</v>
      </c>
      <c r="C635" s="497">
        <v>2.8224999999999998</v>
      </c>
      <c r="D635" s="497">
        <v>2.66</v>
      </c>
      <c r="E635" s="498">
        <v>2.5299999999999998</v>
      </c>
      <c r="F635" s="498">
        <v>2.41</v>
      </c>
      <c r="G635" s="498">
        <v>2.2974999999999999</v>
      </c>
      <c r="H635" s="498">
        <v>2.2025000000000001</v>
      </c>
      <c r="I635" s="499"/>
      <c r="J635" s="498">
        <v>2.12</v>
      </c>
      <c r="K635" s="654">
        <v>2.1</v>
      </c>
      <c r="L635" s="499"/>
      <c r="M635" s="536">
        <v>2.1</v>
      </c>
      <c r="N635" s="536">
        <v>2.1</v>
      </c>
      <c r="O635" s="535">
        <v>2.1</v>
      </c>
      <c r="P635" s="533">
        <v>2.1</v>
      </c>
      <c r="Q635" s="533">
        <v>2.0249999999999999</v>
      </c>
      <c r="R635" s="533">
        <v>1.925</v>
      </c>
      <c r="S635" s="533">
        <v>1.825</v>
      </c>
      <c r="T635" s="656">
        <v>1.7250000000000001</v>
      </c>
      <c r="U635" s="656">
        <v>1.625</v>
      </c>
      <c r="V635" s="656">
        <v>1.5249999999999999</v>
      </c>
      <c r="W635" s="656">
        <v>1.425</v>
      </c>
      <c r="X635" s="656">
        <v>1.325</v>
      </c>
      <c r="Y635" s="653">
        <f t="shared" si="217"/>
        <v>40.94250000000001</v>
      </c>
      <c r="Z635" s="1019">
        <f t="shared" si="238"/>
        <v>6.1090225563909639</v>
      </c>
      <c r="AA635" s="669">
        <f t="shared" si="220"/>
        <v>5.1383399209486313</v>
      </c>
      <c r="AB635" s="669">
        <f t="shared" si="221"/>
        <v>4.9792531120331773</v>
      </c>
      <c r="AC635" s="669">
        <f t="shared" si="222"/>
        <v>4.8966267682263531</v>
      </c>
      <c r="AD635" s="669">
        <f t="shared" si="223"/>
        <v>4.3132803632236039</v>
      </c>
      <c r="AE635" s="669">
        <f t="shared" si="224"/>
        <v>3.8915094339622591</v>
      </c>
      <c r="AF635" s="669">
        <f t="shared" si="225"/>
        <v>0.952380952380949</v>
      </c>
      <c r="AG635" s="669">
        <f t="shared" si="226"/>
        <v>0</v>
      </c>
      <c r="AH635" s="669">
        <f t="shared" si="227"/>
        <v>0</v>
      </c>
      <c r="AI635" s="669">
        <f t="shared" si="228"/>
        <v>0</v>
      </c>
      <c r="AJ635" s="669">
        <f t="shared" si="229"/>
        <v>0</v>
      </c>
      <c r="AK635" s="669">
        <f t="shared" si="230"/>
        <v>3.7037037037037202</v>
      </c>
      <c r="AL635" s="669">
        <f t="shared" si="231"/>
        <v>5.1948051948051965</v>
      </c>
      <c r="AM635" s="669">
        <f t="shared" si="232"/>
        <v>5.4794520547945202</v>
      </c>
      <c r="AN635" s="669">
        <f t="shared" si="233"/>
        <v>5.7971014492753437</v>
      </c>
      <c r="AO635" s="669">
        <f t="shared" si="234"/>
        <v>6.1538461538461542</v>
      </c>
      <c r="AP635" s="669">
        <f t="shared" si="235"/>
        <v>6.5573770491803351</v>
      </c>
      <c r="AQ635" s="669">
        <f t="shared" si="236"/>
        <v>7.0175438596491224</v>
      </c>
      <c r="AR635" s="669">
        <f t="shared" si="237"/>
        <v>7.547169811320753</v>
      </c>
      <c r="AS635" s="670">
        <f t="shared" si="218"/>
        <v>4.0911269675653203</v>
      </c>
      <c r="AT635" s="671">
        <f t="shared" si="219"/>
        <v>2.587874574257726</v>
      </c>
    </row>
    <row r="636" spans="1:46" ht="11.25" customHeight="1" x14ac:dyDescent="0.2">
      <c r="A636" s="650" t="s">
        <v>1579</v>
      </c>
      <c r="B636" s="650" t="s">
        <v>1580</v>
      </c>
      <c r="C636" s="497">
        <v>0.7</v>
      </c>
      <c r="D636" s="497">
        <v>0.54</v>
      </c>
      <c r="E636" s="498">
        <v>0.48</v>
      </c>
      <c r="F636" s="498">
        <v>0.4</v>
      </c>
      <c r="G636" s="498">
        <v>0.32</v>
      </c>
      <c r="H636" s="498">
        <v>0.23</v>
      </c>
      <c r="I636" s="499"/>
      <c r="J636" s="498">
        <v>0.19</v>
      </c>
      <c r="K636" s="496">
        <v>0.12</v>
      </c>
      <c r="L636" s="499"/>
      <c r="M636" s="651">
        <v>0</v>
      </c>
      <c r="N636" s="651">
        <v>0</v>
      </c>
      <c r="O636" s="652">
        <v>0</v>
      </c>
      <c r="P636" s="652">
        <v>0</v>
      </c>
      <c r="Q636" s="652">
        <v>0</v>
      </c>
      <c r="R636" s="652">
        <v>0</v>
      </c>
      <c r="S636" s="652">
        <v>0</v>
      </c>
      <c r="T636" s="652">
        <v>0</v>
      </c>
      <c r="U636" s="652">
        <v>0.25</v>
      </c>
      <c r="V636" s="656">
        <v>0.25</v>
      </c>
      <c r="W636" s="656">
        <v>6.25E-2</v>
      </c>
      <c r="X636" s="652">
        <v>0</v>
      </c>
      <c r="Y636" s="653">
        <f t="shared" si="217"/>
        <v>3.5425</v>
      </c>
      <c r="Z636" s="1019">
        <f t="shared" si="238"/>
        <v>29.629629629629605</v>
      </c>
      <c r="AA636" s="669">
        <f t="shared" si="220"/>
        <v>12.500000000000021</v>
      </c>
      <c r="AB636" s="669">
        <f t="shared" si="221"/>
        <v>19.999999999999996</v>
      </c>
      <c r="AC636" s="669">
        <f t="shared" si="222"/>
        <v>25</v>
      </c>
      <c r="AD636" s="669">
        <f t="shared" si="223"/>
        <v>39.130434782608688</v>
      </c>
      <c r="AE636" s="669">
        <f t="shared" si="224"/>
        <v>21.052631578947366</v>
      </c>
      <c r="AF636" s="669">
        <f t="shared" si="225"/>
        <v>58.33333333333335</v>
      </c>
      <c r="AG636" s="669" t="str">
        <f t="shared" si="226"/>
        <v>n/a</v>
      </c>
      <c r="AH636" s="669" t="str">
        <f t="shared" si="227"/>
        <v>n/a</v>
      </c>
      <c r="AI636" s="669" t="str">
        <f t="shared" si="228"/>
        <v>n/a</v>
      </c>
      <c r="AJ636" s="669" t="str">
        <f t="shared" si="229"/>
        <v>n/a</v>
      </c>
      <c r="AK636" s="669" t="str">
        <f t="shared" si="230"/>
        <v>n/a</v>
      </c>
      <c r="AL636" s="669" t="str">
        <f t="shared" si="231"/>
        <v>n/a</v>
      </c>
      <c r="AM636" s="669" t="str">
        <f t="shared" si="232"/>
        <v>n/a</v>
      </c>
      <c r="AN636" s="669" t="str">
        <f t="shared" si="233"/>
        <v>n/a</v>
      </c>
      <c r="AO636" s="669">
        <f t="shared" si="234"/>
        <v>-100</v>
      </c>
      <c r="AP636" s="669">
        <f t="shared" si="235"/>
        <v>0</v>
      </c>
      <c r="AQ636" s="669">
        <f t="shared" si="236"/>
        <v>300</v>
      </c>
      <c r="AR636" s="669" t="str">
        <f t="shared" si="237"/>
        <v>n/a</v>
      </c>
      <c r="AS636" s="670">
        <f t="shared" si="218"/>
        <v>40.564602932451905</v>
      </c>
      <c r="AT636" s="671">
        <f t="shared" si="219"/>
        <v>100.54378639388183</v>
      </c>
    </row>
    <row r="637" spans="1:46" ht="11.25" customHeight="1" x14ac:dyDescent="0.2">
      <c r="A637" s="914" t="s">
        <v>1581</v>
      </c>
      <c r="B637" s="914" t="s">
        <v>1582</v>
      </c>
      <c r="C637" s="497">
        <v>1.72</v>
      </c>
      <c r="D637" s="497">
        <v>1.42</v>
      </c>
      <c r="E637" s="487">
        <v>1.19</v>
      </c>
      <c r="F637" s="487">
        <v>1</v>
      </c>
      <c r="G637" s="487">
        <v>0.85</v>
      </c>
      <c r="H637" s="487">
        <v>0.73</v>
      </c>
      <c r="I637" s="488"/>
      <c r="J637" s="487">
        <v>0.62</v>
      </c>
      <c r="K637" s="485">
        <v>0.55000000000000004</v>
      </c>
      <c r="L637" s="488"/>
      <c r="M637" s="538">
        <v>0.52</v>
      </c>
      <c r="N637" s="530">
        <v>0.52</v>
      </c>
      <c r="O637" s="493">
        <v>0.51</v>
      </c>
      <c r="P637" s="493">
        <v>0.46500000000000002</v>
      </c>
      <c r="Q637" s="493">
        <v>0.40500000000000003</v>
      </c>
      <c r="R637" s="493">
        <v>0.34</v>
      </c>
      <c r="S637" s="493">
        <v>0.20333000000000001</v>
      </c>
      <c r="T637" s="492">
        <v>0</v>
      </c>
      <c r="U637" s="492">
        <v>0</v>
      </c>
      <c r="V637" s="492">
        <v>0</v>
      </c>
      <c r="W637" s="492">
        <v>0</v>
      </c>
      <c r="X637" s="492">
        <v>0</v>
      </c>
      <c r="Y637" s="653">
        <f t="shared" si="217"/>
        <v>11.043329999999997</v>
      </c>
      <c r="Z637" s="1019">
        <f t="shared" si="238"/>
        <v>21.126760563380277</v>
      </c>
      <c r="AA637" s="669">
        <f t="shared" si="220"/>
        <v>19.327731092436974</v>
      </c>
      <c r="AB637" s="669">
        <f t="shared" si="221"/>
        <v>18.999999999999993</v>
      </c>
      <c r="AC637" s="669">
        <f t="shared" si="222"/>
        <v>17.647058823529417</v>
      </c>
      <c r="AD637" s="669">
        <f t="shared" si="223"/>
        <v>16.43835616438356</v>
      </c>
      <c r="AE637" s="669">
        <f t="shared" si="224"/>
        <v>17.741935483870975</v>
      </c>
      <c r="AF637" s="669">
        <f t="shared" si="225"/>
        <v>12.72727272727272</v>
      </c>
      <c r="AG637" s="669">
        <f t="shared" si="226"/>
        <v>5.7692307692307709</v>
      </c>
      <c r="AH637" s="669">
        <f t="shared" si="227"/>
        <v>0</v>
      </c>
      <c r="AI637" s="669">
        <f t="shared" si="228"/>
        <v>1.9607843137254832</v>
      </c>
      <c r="AJ637" s="669">
        <f t="shared" si="229"/>
        <v>9.6774193548387011</v>
      </c>
      <c r="AK637" s="669">
        <f t="shared" si="230"/>
        <v>14.814814814814813</v>
      </c>
      <c r="AL637" s="669">
        <f t="shared" si="231"/>
        <v>19.117647058823529</v>
      </c>
      <c r="AM637" s="669">
        <f t="shared" si="232"/>
        <v>67.215855997639309</v>
      </c>
      <c r="AN637" s="669" t="str">
        <f t="shared" si="233"/>
        <v>n/a</v>
      </c>
      <c r="AO637" s="669" t="str">
        <f t="shared" si="234"/>
        <v>n/a</v>
      </c>
      <c r="AP637" s="669" t="str">
        <f t="shared" si="235"/>
        <v>n/a</v>
      </c>
      <c r="AQ637" s="669" t="str">
        <f t="shared" si="236"/>
        <v>n/a</v>
      </c>
      <c r="AR637" s="669" t="str">
        <f t="shared" si="237"/>
        <v>n/a</v>
      </c>
      <c r="AS637" s="670">
        <f t="shared" si="218"/>
        <v>17.326061940281896</v>
      </c>
      <c r="AT637" s="671">
        <f t="shared" si="219"/>
        <v>15.860742249298822</v>
      </c>
    </row>
    <row r="638" spans="1:46" ht="11.25" customHeight="1" x14ac:dyDescent="0.2">
      <c r="A638" s="506" t="s">
        <v>741</v>
      </c>
      <c r="B638" s="507" t="s">
        <v>742</v>
      </c>
      <c r="C638" s="497">
        <v>1.405</v>
      </c>
      <c r="D638" s="510">
        <v>1.32</v>
      </c>
      <c r="E638" s="498">
        <v>1.24</v>
      </c>
      <c r="F638" s="498">
        <v>1.1599999999999999</v>
      </c>
      <c r="G638" s="498">
        <v>1.1100000000000001</v>
      </c>
      <c r="H638" s="498">
        <v>1.0900000000000001</v>
      </c>
      <c r="I638" s="499"/>
      <c r="J638" s="498">
        <v>1.07</v>
      </c>
      <c r="K638" s="496">
        <v>1.05</v>
      </c>
      <c r="L638" s="499"/>
      <c r="M638" s="511">
        <v>1.03</v>
      </c>
      <c r="N638" s="511">
        <v>1</v>
      </c>
      <c r="O638" s="656">
        <v>0.96</v>
      </c>
      <c r="P638" s="656">
        <v>0.92</v>
      </c>
      <c r="Q638" s="656">
        <v>0.45</v>
      </c>
      <c r="R638" s="652">
        <v>0</v>
      </c>
      <c r="S638" s="652">
        <v>0</v>
      </c>
      <c r="T638" s="652">
        <v>0</v>
      </c>
      <c r="U638" s="652">
        <v>0</v>
      </c>
      <c r="V638" s="652">
        <v>0</v>
      </c>
      <c r="W638" s="652">
        <v>0</v>
      </c>
      <c r="X638" s="652">
        <v>0</v>
      </c>
      <c r="Y638" s="653">
        <f t="shared" si="217"/>
        <v>13.804999999999998</v>
      </c>
      <c r="Z638" s="1019">
        <f t="shared" si="238"/>
        <v>6.4393939393939448</v>
      </c>
      <c r="AA638" s="669">
        <f t="shared" si="220"/>
        <v>6.4516129032258229</v>
      </c>
      <c r="AB638" s="669">
        <f t="shared" si="221"/>
        <v>6.8965517241379448</v>
      </c>
      <c r="AC638" s="669">
        <f t="shared" si="222"/>
        <v>4.5045045045044807</v>
      </c>
      <c r="AD638" s="669">
        <f t="shared" si="223"/>
        <v>1.8348623853211121</v>
      </c>
      <c r="AE638" s="669">
        <f t="shared" si="224"/>
        <v>1.8691588785046731</v>
      </c>
      <c r="AF638" s="669">
        <f t="shared" si="225"/>
        <v>1.904761904761898</v>
      </c>
      <c r="AG638" s="669">
        <f t="shared" si="226"/>
        <v>1.9417475728155331</v>
      </c>
      <c r="AH638" s="669">
        <f t="shared" si="227"/>
        <v>3.0000000000000027</v>
      </c>
      <c r="AI638" s="669">
        <f t="shared" si="228"/>
        <v>4.1666666666666741</v>
      </c>
      <c r="AJ638" s="669">
        <f t="shared" si="229"/>
        <v>4.3478260869565188</v>
      </c>
      <c r="AK638" s="669">
        <f t="shared" si="230"/>
        <v>104.44444444444443</v>
      </c>
      <c r="AL638" s="669" t="str">
        <f t="shared" si="231"/>
        <v>n/a</v>
      </c>
      <c r="AM638" s="669" t="str">
        <f t="shared" si="232"/>
        <v>n/a</v>
      </c>
      <c r="AN638" s="669" t="str">
        <f t="shared" si="233"/>
        <v>n/a</v>
      </c>
      <c r="AO638" s="669" t="str">
        <f t="shared" si="234"/>
        <v>n/a</v>
      </c>
      <c r="AP638" s="669" t="str">
        <f t="shared" si="235"/>
        <v>n/a</v>
      </c>
      <c r="AQ638" s="669" t="str">
        <f t="shared" si="236"/>
        <v>n/a</v>
      </c>
      <c r="AR638" s="669" t="str">
        <f t="shared" si="237"/>
        <v>n/a</v>
      </c>
      <c r="AS638" s="670">
        <f t="shared" si="218"/>
        <v>12.316794250894418</v>
      </c>
      <c r="AT638" s="671">
        <f t="shared" si="219"/>
        <v>29.074616697210597</v>
      </c>
    </row>
    <row r="639" spans="1:46" ht="11.25" customHeight="1" x14ac:dyDescent="0.2">
      <c r="A639" s="650" t="s">
        <v>1583</v>
      </c>
      <c r="B639" s="650" t="s">
        <v>1584</v>
      </c>
      <c r="C639" s="497">
        <v>0.64</v>
      </c>
      <c r="D639" s="655">
        <v>0.56000000000000005</v>
      </c>
      <c r="E639" s="498">
        <v>0.52</v>
      </c>
      <c r="F639" s="498">
        <v>0.48</v>
      </c>
      <c r="G639" s="498">
        <v>0.44</v>
      </c>
      <c r="H639" s="498">
        <v>0.32</v>
      </c>
      <c r="I639" s="499"/>
      <c r="J639" s="502">
        <v>0.2</v>
      </c>
      <c r="K639" s="654">
        <v>0.2</v>
      </c>
      <c r="L639" s="499"/>
      <c r="M639" s="511">
        <v>0.2</v>
      </c>
      <c r="N639" s="511">
        <v>0.1</v>
      </c>
      <c r="O639" s="656">
        <v>2.5000000000000001E-2</v>
      </c>
      <c r="P639" s="652">
        <v>0</v>
      </c>
      <c r="Q639" s="652">
        <v>0</v>
      </c>
      <c r="R639" s="652">
        <v>0</v>
      </c>
      <c r="S639" s="652">
        <v>0</v>
      </c>
      <c r="T639" s="652">
        <v>0</v>
      </c>
      <c r="U639" s="652">
        <v>0</v>
      </c>
      <c r="V639" s="652">
        <v>0</v>
      </c>
      <c r="W639" s="652">
        <v>0</v>
      </c>
      <c r="X639" s="652">
        <v>0</v>
      </c>
      <c r="Y639" s="653">
        <f t="shared" si="217"/>
        <v>3.6850000000000005</v>
      </c>
      <c r="Z639" s="1019">
        <f t="shared" si="238"/>
        <v>14.285714285714279</v>
      </c>
      <c r="AA639" s="669">
        <f t="shared" si="220"/>
        <v>7.6923076923077094</v>
      </c>
      <c r="AB639" s="669">
        <f t="shared" si="221"/>
        <v>8.3333333333333481</v>
      </c>
      <c r="AC639" s="669">
        <f t="shared" si="222"/>
        <v>9.0909090909090828</v>
      </c>
      <c r="AD639" s="669">
        <f t="shared" si="223"/>
        <v>37.5</v>
      </c>
      <c r="AE639" s="669">
        <f t="shared" si="224"/>
        <v>59.999999999999986</v>
      </c>
      <c r="AF639" s="669">
        <f t="shared" si="225"/>
        <v>0</v>
      </c>
      <c r="AG639" s="669">
        <f t="shared" si="226"/>
        <v>0</v>
      </c>
      <c r="AH639" s="669">
        <f t="shared" si="227"/>
        <v>100</v>
      </c>
      <c r="AI639" s="669">
        <f t="shared" si="228"/>
        <v>300</v>
      </c>
      <c r="AJ639" s="669" t="str">
        <f t="shared" si="229"/>
        <v>n/a</v>
      </c>
      <c r="AK639" s="669" t="str">
        <f t="shared" si="230"/>
        <v>n/a</v>
      </c>
      <c r="AL639" s="669" t="str">
        <f t="shared" si="231"/>
        <v>n/a</v>
      </c>
      <c r="AM639" s="669" t="str">
        <f t="shared" si="232"/>
        <v>n/a</v>
      </c>
      <c r="AN639" s="669" t="str">
        <f t="shared" si="233"/>
        <v>n/a</v>
      </c>
      <c r="AO639" s="669" t="str">
        <f t="shared" si="234"/>
        <v>n/a</v>
      </c>
      <c r="AP639" s="669" t="str">
        <f t="shared" si="235"/>
        <v>n/a</v>
      </c>
      <c r="AQ639" s="669" t="str">
        <f t="shared" si="236"/>
        <v>n/a</v>
      </c>
      <c r="AR639" s="669" t="str">
        <f t="shared" si="237"/>
        <v>n/a</v>
      </c>
      <c r="AS639" s="670">
        <f t="shared" si="218"/>
        <v>53.690226440226432</v>
      </c>
      <c r="AT639" s="671">
        <f t="shared" si="219"/>
        <v>92.252785655503175</v>
      </c>
    </row>
    <row r="640" spans="1:46" ht="11.25" customHeight="1" x14ac:dyDescent="0.2">
      <c r="A640" s="650" t="s">
        <v>1567</v>
      </c>
      <c r="B640" s="650" t="s">
        <v>1568</v>
      </c>
      <c r="C640" s="497">
        <v>0.44500000000000001</v>
      </c>
      <c r="D640" s="520">
        <v>0.4</v>
      </c>
      <c r="E640" s="498">
        <v>0.38</v>
      </c>
      <c r="F640" s="502">
        <v>0.34</v>
      </c>
      <c r="G640" s="498">
        <v>0.32</v>
      </c>
      <c r="H640" s="498">
        <v>0.22500000000000001</v>
      </c>
      <c r="I640" s="499"/>
      <c r="J640" s="498">
        <v>0.05</v>
      </c>
      <c r="K640" s="654">
        <v>0</v>
      </c>
      <c r="L640" s="499"/>
      <c r="M640" s="651">
        <v>0.05</v>
      </c>
      <c r="N640" s="651">
        <v>0.1</v>
      </c>
      <c r="O640" s="652">
        <v>0.6</v>
      </c>
      <c r="P640" s="652">
        <v>0.6</v>
      </c>
      <c r="Q640" s="656">
        <v>0.55000000000000004</v>
      </c>
      <c r="R640" s="656">
        <v>0.49</v>
      </c>
      <c r="S640" s="656">
        <v>0.45</v>
      </c>
      <c r="T640" s="652">
        <v>0.44</v>
      </c>
      <c r="U640" s="656">
        <v>0.41</v>
      </c>
      <c r="V640" s="652">
        <v>0.4</v>
      </c>
      <c r="W640" s="656">
        <v>0.39</v>
      </c>
      <c r="X640" s="656">
        <v>0.36</v>
      </c>
      <c r="Y640" s="653">
        <f t="shared" si="217"/>
        <v>7.0000000000000018</v>
      </c>
      <c r="Z640" s="1019">
        <f t="shared" si="238"/>
        <v>11.250000000000004</v>
      </c>
      <c r="AA640" s="669">
        <f t="shared" si="220"/>
        <v>5.2631578947368363</v>
      </c>
      <c r="AB640" s="669">
        <f t="shared" si="221"/>
        <v>11.764705882352944</v>
      </c>
      <c r="AC640" s="669">
        <f t="shared" si="222"/>
        <v>6.25</v>
      </c>
      <c r="AD640" s="669">
        <f t="shared" si="223"/>
        <v>42.222222222222229</v>
      </c>
      <c r="AE640" s="669">
        <f t="shared" si="224"/>
        <v>350</v>
      </c>
      <c r="AF640" s="669" t="str">
        <f t="shared" si="225"/>
        <v>n/a</v>
      </c>
      <c r="AG640" s="669">
        <f t="shared" si="226"/>
        <v>-100</v>
      </c>
      <c r="AH640" s="669">
        <f t="shared" si="227"/>
        <v>-50</v>
      </c>
      <c r="AI640" s="669">
        <f t="shared" si="228"/>
        <v>-83.333333333333329</v>
      </c>
      <c r="AJ640" s="669">
        <f t="shared" si="229"/>
        <v>0</v>
      </c>
      <c r="AK640" s="669">
        <f t="shared" si="230"/>
        <v>9.0909090909090828</v>
      </c>
      <c r="AL640" s="669">
        <f t="shared" si="231"/>
        <v>12.244897959183687</v>
      </c>
      <c r="AM640" s="669">
        <f t="shared" si="232"/>
        <v>8.8888888888888786</v>
      </c>
      <c r="AN640" s="669">
        <f t="shared" si="233"/>
        <v>2.2727272727272707</v>
      </c>
      <c r="AO640" s="669">
        <f t="shared" si="234"/>
        <v>7.3170731707317138</v>
      </c>
      <c r="AP640" s="669">
        <f t="shared" si="235"/>
        <v>2.4999999999999911</v>
      </c>
      <c r="AQ640" s="669">
        <f t="shared" si="236"/>
        <v>2.5641025641025772</v>
      </c>
      <c r="AR640" s="669">
        <f t="shared" si="237"/>
        <v>8.3333333333333481</v>
      </c>
      <c r="AS640" s="670">
        <f t="shared" si="218"/>
        <v>13.701593608103067</v>
      </c>
      <c r="AT640" s="671">
        <f t="shared" si="219"/>
        <v>91.114748929214983</v>
      </c>
    </row>
    <row r="641" spans="1:46" ht="11.25" customHeight="1" x14ac:dyDescent="0.2">
      <c r="A641" s="650" t="s">
        <v>321</v>
      </c>
      <c r="B641" s="650" t="s">
        <v>322</v>
      </c>
      <c r="C641" s="497">
        <v>1.86</v>
      </c>
      <c r="D641" s="655">
        <v>1.7000000000000002</v>
      </c>
      <c r="E641" s="498">
        <v>1.56</v>
      </c>
      <c r="F641" s="498">
        <v>1.415</v>
      </c>
      <c r="G641" s="498">
        <v>1.31</v>
      </c>
      <c r="H641" s="498">
        <v>1.21</v>
      </c>
      <c r="I641" s="499"/>
      <c r="J641" s="498">
        <v>1.17</v>
      </c>
      <c r="K641" s="496">
        <v>1.1299999999999999</v>
      </c>
      <c r="L641" s="499"/>
      <c r="M641" s="511">
        <v>1.0900000000000001</v>
      </c>
      <c r="N641" s="511">
        <v>1.0649999999999999</v>
      </c>
      <c r="O641" s="656">
        <v>1.0449999999999999</v>
      </c>
      <c r="P641" s="656">
        <v>1.02</v>
      </c>
      <c r="Q641" s="656">
        <v>0.95499999999999996</v>
      </c>
      <c r="R641" s="656">
        <v>0.93</v>
      </c>
      <c r="S641" s="656">
        <v>0.89500000000000002</v>
      </c>
      <c r="T641" s="656">
        <v>0.86499999999999999</v>
      </c>
      <c r="U641" s="656">
        <v>0.84499999999999997</v>
      </c>
      <c r="V641" s="656">
        <v>0.84</v>
      </c>
      <c r="W641" s="656">
        <v>0.8</v>
      </c>
      <c r="X641" s="656">
        <v>0.76</v>
      </c>
      <c r="Y641" s="653">
        <f t="shared" si="217"/>
        <v>22.464999999999996</v>
      </c>
      <c r="Z641" s="1019">
        <f t="shared" si="238"/>
        <v>9.4117647058823408</v>
      </c>
      <c r="AA641" s="669">
        <f t="shared" si="220"/>
        <v>8.9743589743589869</v>
      </c>
      <c r="AB641" s="669">
        <f t="shared" si="221"/>
        <v>10.24734982332156</v>
      </c>
      <c r="AC641" s="669">
        <f t="shared" si="222"/>
        <v>8.0152671755725269</v>
      </c>
      <c r="AD641" s="669">
        <f t="shared" si="223"/>
        <v>8.2644628099173723</v>
      </c>
      <c r="AE641" s="669">
        <f t="shared" si="224"/>
        <v>3.4188034188034289</v>
      </c>
      <c r="AF641" s="669">
        <f t="shared" si="225"/>
        <v>3.539823008849563</v>
      </c>
      <c r="AG641" s="669">
        <f t="shared" si="226"/>
        <v>3.6697247706421798</v>
      </c>
      <c r="AH641" s="669">
        <f t="shared" si="227"/>
        <v>2.3474178403755985</v>
      </c>
      <c r="AI641" s="669">
        <f t="shared" si="228"/>
        <v>1.9138755980861344</v>
      </c>
      <c r="AJ641" s="669">
        <f t="shared" si="229"/>
        <v>2.450980392156854</v>
      </c>
      <c r="AK641" s="669">
        <f t="shared" si="230"/>
        <v>6.8062827225130906</v>
      </c>
      <c r="AL641" s="669">
        <f t="shared" si="231"/>
        <v>2.6881720430107503</v>
      </c>
      <c r="AM641" s="669">
        <f t="shared" si="232"/>
        <v>3.9106145251396773</v>
      </c>
      <c r="AN641" s="669">
        <f t="shared" si="233"/>
        <v>3.4682080924855585</v>
      </c>
      <c r="AO641" s="669">
        <f t="shared" si="234"/>
        <v>2.3668639053254559</v>
      </c>
      <c r="AP641" s="669">
        <f t="shared" si="235"/>
        <v>0.59523809523809312</v>
      </c>
      <c r="AQ641" s="669">
        <f t="shared" si="236"/>
        <v>4.9999999999999822</v>
      </c>
      <c r="AR641" s="669">
        <f t="shared" si="237"/>
        <v>5.2631578947368363</v>
      </c>
      <c r="AS641" s="670">
        <f t="shared" si="218"/>
        <v>4.8606508313903145</v>
      </c>
      <c r="AT641" s="671">
        <f t="shared" si="219"/>
        <v>2.8884656817317667</v>
      </c>
    </row>
    <row r="642" spans="1:46" ht="12" customHeight="1" x14ac:dyDescent="0.2">
      <c r="A642" s="483" t="s">
        <v>743</v>
      </c>
      <c r="B642" s="914" t="s">
        <v>744</v>
      </c>
      <c r="C642" s="497">
        <v>1.625</v>
      </c>
      <c r="D642" s="491">
        <v>1.5649999999999999</v>
      </c>
      <c r="E642" s="498">
        <v>1.5149999999999999</v>
      </c>
      <c r="F642" s="498">
        <v>1.4950000000000001</v>
      </c>
      <c r="G642" s="498">
        <v>1.3831290000000001</v>
      </c>
      <c r="H642" s="498">
        <v>1.3668295000000001</v>
      </c>
      <c r="I642" s="499"/>
      <c r="J642" s="498">
        <v>1.341216</v>
      </c>
      <c r="K642" s="654">
        <v>1.30396</v>
      </c>
      <c r="L642" s="499"/>
      <c r="M642" s="511">
        <v>1.2993030000000001</v>
      </c>
      <c r="N642" s="511">
        <v>1.2853319999999999</v>
      </c>
      <c r="O642" s="656">
        <v>1.2480760000000002</v>
      </c>
      <c r="P642" s="656">
        <v>1.1363079999999999</v>
      </c>
      <c r="Q642" s="656">
        <v>1.02454</v>
      </c>
      <c r="R642" s="656">
        <v>0.89414399999999994</v>
      </c>
      <c r="S642" s="656">
        <v>0.76374799999999998</v>
      </c>
      <c r="T642" s="656">
        <v>0.71717799999999998</v>
      </c>
      <c r="U642" s="656">
        <v>0.67060799999999998</v>
      </c>
      <c r="V642" s="652">
        <v>0.49364200000000003</v>
      </c>
      <c r="W642" s="656">
        <v>0.49364200000000003</v>
      </c>
      <c r="X642" s="656">
        <v>0.4657</v>
      </c>
      <c r="Y642" s="653">
        <f t="shared" si="217"/>
        <v>22.087355500000001</v>
      </c>
      <c r="Z642" s="1019">
        <f t="shared" si="238"/>
        <v>3.833865814696491</v>
      </c>
      <c r="AA642" s="669">
        <f t="shared" si="220"/>
        <v>3.3003300330032959</v>
      </c>
      <c r="AB642" s="669">
        <f t="shared" si="221"/>
        <v>1.3377926421404451</v>
      </c>
      <c r="AC642" s="669">
        <f t="shared" si="222"/>
        <v>8.0882549639260013</v>
      </c>
      <c r="AD642" s="669">
        <f t="shared" si="223"/>
        <v>1.1925042589437718</v>
      </c>
      <c r="AE642" s="669">
        <f t="shared" si="224"/>
        <v>1.9097222222222321</v>
      </c>
      <c r="AF642" s="669">
        <f t="shared" si="225"/>
        <v>2.857142857142847</v>
      </c>
      <c r="AG642" s="669">
        <f t="shared" si="226"/>
        <v>0.35842293906809264</v>
      </c>
      <c r="AH642" s="669">
        <f t="shared" si="227"/>
        <v>1.0869565217391353</v>
      </c>
      <c r="AI642" s="669">
        <f t="shared" si="228"/>
        <v>2.9850746268656581</v>
      </c>
      <c r="AJ642" s="669">
        <f t="shared" si="229"/>
        <v>9.8360655737705258</v>
      </c>
      <c r="AK642" s="669">
        <f t="shared" si="230"/>
        <v>10.909090909090891</v>
      </c>
      <c r="AL642" s="669">
        <f t="shared" si="231"/>
        <v>14.583333333333348</v>
      </c>
      <c r="AM642" s="669">
        <f t="shared" si="232"/>
        <v>17.073170731707311</v>
      </c>
      <c r="AN642" s="669">
        <f t="shared" si="233"/>
        <v>6.4935064935064846</v>
      </c>
      <c r="AO642" s="669">
        <f t="shared" si="234"/>
        <v>6.944444444444442</v>
      </c>
      <c r="AP642" s="669">
        <f t="shared" si="235"/>
        <v>35.849056603773576</v>
      </c>
      <c r="AQ642" s="669">
        <f t="shared" si="236"/>
        <v>0</v>
      </c>
      <c r="AR642" s="669">
        <f t="shared" si="237"/>
        <v>6.0000000000000053</v>
      </c>
      <c r="AS642" s="670">
        <f t="shared" si="218"/>
        <v>7.0862492089144498</v>
      </c>
      <c r="AT642" s="671">
        <f t="shared" si="219"/>
        <v>8.4775475732963379</v>
      </c>
    </row>
    <row r="643" spans="1:46" ht="11.25" customHeight="1" x14ac:dyDescent="0.2">
      <c r="A643" s="495" t="s">
        <v>1557</v>
      </c>
      <c r="B643" s="650" t="s">
        <v>1558</v>
      </c>
      <c r="C643" s="497">
        <v>2.04</v>
      </c>
      <c r="D643" s="497">
        <v>1.94</v>
      </c>
      <c r="E643" s="498">
        <v>1.88</v>
      </c>
      <c r="F643" s="498">
        <v>1.6380940000000002</v>
      </c>
      <c r="G643" s="498">
        <v>1.4149660000000002</v>
      </c>
      <c r="H643" s="498">
        <v>1.2784800000000001</v>
      </c>
      <c r="I643" s="499"/>
      <c r="J643" s="498">
        <v>1.085968</v>
      </c>
      <c r="K643" s="654">
        <v>0</v>
      </c>
      <c r="L643" s="499"/>
      <c r="M643" s="651">
        <v>0</v>
      </c>
      <c r="N643" s="651">
        <v>0</v>
      </c>
      <c r="O643" s="652">
        <v>0</v>
      </c>
      <c r="P643" s="652">
        <v>0</v>
      </c>
      <c r="Q643" s="652">
        <v>0</v>
      </c>
      <c r="R643" s="652">
        <v>0</v>
      </c>
      <c r="S643" s="652">
        <v>0</v>
      </c>
      <c r="T643" s="652">
        <v>0</v>
      </c>
      <c r="U643" s="652">
        <v>0</v>
      </c>
      <c r="V643" s="652">
        <v>0</v>
      </c>
      <c r="W643" s="652">
        <v>0</v>
      </c>
      <c r="X643" s="652">
        <v>0</v>
      </c>
      <c r="Y643" s="653">
        <f t="shared" si="217"/>
        <v>11.277507999999999</v>
      </c>
      <c r="Z643" s="1019">
        <f t="shared" si="238"/>
        <v>5.1546391752577359</v>
      </c>
      <c r="AA643" s="669">
        <f t="shared" si="220"/>
        <v>3.1914893617021267</v>
      </c>
      <c r="AB643" s="669">
        <f t="shared" si="221"/>
        <v>14.767528603364632</v>
      </c>
      <c r="AC643" s="669">
        <f t="shared" si="222"/>
        <v>15.769142156065929</v>
      </c>
      <c r="AD643" s="669">
        <f t="shared" si="223"/>
        <v>10.67564607971967</v>
      </c>
      <c r="AE643" s="669">
        <f t="shared" si="224"/>
        <v>17.727225848275463</v>
      </c>
      <c r="AF643" s="669" t="str">
        <f t="shared" si="225"/>
        <v>n/a</v>
      </c>
      <c r="AG643" s="669" t="str">
        <f t="shared" si="226"/>
        <v>n/a</v>
      </c>
      <c r="AH643" s="669" t="str">
        <f t="shared" si="227"/>
        <v>n/a</v>
      </c>
      <c r="AI643" s="669" t="str">
        <f t="shared" si="228"/>
        <v>n/a</v>
      </c>
      <c r="AJ643" s="669" t="str">
        <f t="shared" si="229"/>
        <v>n/a</v>
      </c>
      <c r="AK643" s="669" t="str">
        <f t="shared" si="230"/>
        <v>n/a</v>
      </c>
      <c r="AL643" s="669" t="str">
        <f t="shared" si="231"/>
        <v>n/a</v>
      </c>
      <c r="AM643" s="669" t="str">
        <f t="shared" si="232"/>
        <v>n/a</v>
      </c>
      <c r="AN643" s="669" t="str">
        <f t="shared" si="233"/>
        <v>n/a</v>
      </c>
      <c r="AO643" s="669" t="str">
        <f t="shared" si="234"/>
        <v>n/a</v>
      </c>
      <c r="AP643" s="669" t="str">
        <f t="shared" si="235"/>
        <v>n/a</v>
      </c>
      <c r="AQ643" s="669" t="str">
        <f t="shared" si="236"/>
        <v>n/a</v>
      </c>
      <c r="AR643" s="669" t="str">
        <f t="shared" si="237"/>
        <v>n/a</v>
      </c>
      <c r="AS643" s="670">
        <f t="shared" si="218"/>
        <v>11.214278537397592</v>
      </c>
      <c r="AT643" s="671">
        <f t="shared" si="219"/>
        <v>5.952568379641674</v>
      </c>
    </row>
    <row r="644" spans="1:46" ht="11.25" customHeight="1" x14ac:dyDescent="0.2">
      <c r="A644" s="495" t="s">
        <v>734</v>
      </c>
      <c r="B644" s="650" t="s">
        <v>735</v>
      </c>
      <c r="C644" s="497">
        <v>0.76</v>
      </c>
      <c r="D644" s="497">
        <v>0.64</v>
      </c>
      <c r="E644" s="498">
        <v>0.57999999999999996</v>
      </c>
      <c r="F644" s="498">
        <v>0.5</v>
      </c>
      <c r="G644" s="498">
        <v>0.42</v>
      </c>
      <c r="H644" s="502">
        <v>0.36</v>
      </c>
      <c r="I644" s="499"/>
      <c r="J644" s="498">
        <v>0.33</v>
      </c>
      <c r="K644" s="496">
        <v>0.28999999999999998</v>
      </c>
      <c r="L644" s="499"/>
      <c r="M644" s="511">
        <v>0.25750000000000001</v>
      </c>
      <c r="N644" s="511">
        <v>0.22750000000000001</v>
      </c>
      <c r="O644" s="656">
        <v>0.20499999999999999</v>
      </c>
      <c r="P644" s="656">
        <v>0.185</v>
      </c>
      <c r="Q644" s="656">
        <v>0.17249999999999999</v>
      </c>
      <c r="R644" s="656">
        <v>0.16250000000000001</v>
      </c>
      <c r="S644" s="656">
        <v>0.14499999999999999</v>
      </c>
      <c r="T644" s="656">
        <v>0.11</v>
      </c>
      <c r="U644" s="652">
        <v>0</v>
      </c>
      <c r="V644" s="652">
        <v>0</v>
      </c>
      <c r="W644" s="652">
        <v>0</v>
      </c>
      <c r="X644" s="652">
        <v>0</v>
      </c>
      <c r="Y644" s="653">
        <f t="shared" si="217"/>
        <v>5.3449999999999998</v>
      </c>
      <c r="Z644" s="1019">
        <f t="shared" si="238"/>
        <v>18.75</v>
      </c>
      <c r="AA644" s="669">
        <f t="shared" si="220"/>
        <v>10.344827586206918</v>
      </c>
      <c r="AB644" s="669">
        <f t="shared" si="221"/>
        <v>15.999999999999993</v>
      </c>
      <c r="AC644" s="669">
        <f t="shared" si="222"/>
        <v>19.047619047619047</v>
      </c>
      <c r="AD644" s="669">
        <f t="shared" si="223"/>
        <v>16.666666666666675</v>
      </c>
      <c r="AE644" s="669">
        <f t="shared" si="224"/>
        <v>9.0909090909090828</v>
      </c>
      <c r="AF644" s="669">
        <f t="shared" si="225"/>
        <v>13.793103448275868</v>
      </c>
      <c r="AG644" s="669">
        <f t="shared" si="226"/>
        <v>12.621359223300965</v>
      </c>
      <c r="AH644" s="669">
        <f t="shared" si="227"/>
        <v>13.186813186813184</v>
      </c>
      <c r="AI644" s="669">
        <f t="shared" si="228"/>
        <v>10.975609756097571</v>
      </c>
      <c r="AJ644" s="669">
        <f t="shared" si="229"/>
        <v>10.810810810810811</v>
      </c>
      <c r="AK644" s="669">
        <f t="shared" si="230"/>
        <v>7.2463768115942129</v>
      </c>
      <c r="AL644" s="669">
        <f t="shared" si="231"/>
        <v>6.153846153846132</v>
      </c>
      <c r="AM644" s="669">
        <f t="shared" si="232"/>
        <v>12.068965517241391</v>
      </c>
      <c r="AN644" s="669">
        <f t="shared" si="233"/>
        <v>31.818181818181813</v>
      </c>
      <c r="AO644" s="669" t="str">
        <f t="shared" si="234"/>
        <v>n/a</v>
      </c>
      <c r="AP644" s="669" t="str">
        <f t="shared" si="235"/>
        <v>n/a</v>
      </c>
      <c r="AQ644" s="669" t="str">
        <f t="shared" si="236"/>
        <v>n/a</v>
      </c>
      <c r="AR644" s="669" t="str">
        <f t="shared" si="237"/>
        <v>n/a</v>
      </c>
      <c r="AS644" s="670">
        <f t="shared" si="218"/>
        <v>13.905005941170913</v>
      </c>
      <c r="AT644" s="671">
        <f t="shared" si="219"/>
        <v>6.2495075077289082</v>
      </c>
    </row>
    <row r="645" spans="1:46" ht="11.25" customHeight="1" x14ac:dyDescent="0.2">
      <c r="A645" s="650" t="s">
        <v>1587</v>
      </c>
      <c r="B645" s="650" t="s">
        <v>1588</v>
      </c>
      <c r="C645" s="497">
        <v>1</v>
      </c>
      <c r="D645" s="497">
        <v>0.78</v>
      </c>
      <c r="E645" s="498">
        <v>0.7</v>
      </c>
      <c r="F645" s="498">
        <v>0.64</v>
      </c>
      <c r="G645" s="498">
        <v>0.48</v>
      </c>
      <c r="H645" s="498">
        <v>0.44</v>
      </c>
      <c r="I645" s="499"/>
      <c r="J645" s="498">
        <v>0.24</v>
      </c>
      <c r="K645" s="496">
        <v>0.1</v>
      </c>
      <c r="L645" s="499"/>
      <c r="M645" s="511">
        <v>0.02</v>
      </c>
      <c r="N645" s="651">
        <v>0</v>
      </c>
      <c r="O645" s="652">
        <v>0</v>
      </c>
      <c r="P645" s="652">
        <v>0</v>
      </c>
      <c r="Q645" s="652">
        <v>0</v>
      </c>
      <c r="R645" s="652">
        <v>0</v>
      </c>
      <c r="S645" s="652">
        <v>0</v>
      </c>
      <c r="T645" s="652">
        <v>0</v>
      </c>
      <c r="U645" s="652">
        <v>0</v>
      </c>
      <c r="V645" s="652">
        <v>0</v>
      </c>
      <c r="W645" s="652">
        <v>0</v>
      </c>
      <c r="X645" s="652">
        <v>0</v>
      </c>
      <c r="Y645" s="653">
        <f t="shared" si="217"/>
        <v>4.3999999999999995</v>
      </c>
      <c r="Z645" s="1019">
        <f t="shared" si="238"/>
        <v>28.205128205128194</v>
      </c>
      <c r="AA645" s="669">
        <f t="shared" si="220"/>
        <v>11.428571428571432</v>
      </c>
      <c r="AB645" s="669">
        <f t="shared" si="221"/>
        <v>9.375</v>
      </c>
      <c r="AC645" s="669">
        <f t="shared" si="222"/>
        <v>33.33333333333335</v>
      </c>
      <c r="AD645" s="669">
        <f t="shared" si="223"/>
        <v>9.0909090909090828</v>
      </c>
      <c r="AE645" s="669">
        <f t="shared" si="224"/>
        <v>83.333333333333343</v>
      </c>
      <c r="AF645" s="669">
        <f t="shared" si="225"/>
        <v>140</v>
      </c>
      <c r="AG645" s="669">
        <f t="shared" si="226"/>
        <v>400</v>
      </c>
      <c r="AH645" s="669" t="str">
        <f t="shared" si="227"/>
        <v>n/a</v>
      </c>
      <c r="AI645" s="669" t="str">
        <f t="shared" si="228"/>
        <v>n/a</v>
      </c>
      <c r="AJ645" s="669" t="str">
        <f t="shared" si="229"/>
        <v>n/a</v>
      </c>
      <c r="AK645" s="669" t="str">
        <f t="shared" si="230"/>
        <v>n/a</v>
      </c>
      <c r="AL645" s="669" t="str">
        <f t="shared" si="231"/>
        <v>n/a</v>
      </c>
      <c r="AM645" s="669" t="str">
        <f t="shared" si="232"/>
        <v>n/a</v>
      </c>
      <c r="AN645" s="669" t="str">
        <f t="shared" si="233"/>
        <v>n/a</v>
      </c>
      <c r="AO645" s="669" t="str">
        <f t="shared" si="234"/>
        <v>n/a</v>
      </c>
      <c r="AP645" s="669" t="str">
        <f t="shared" si="235"/>
        <v>n/a</v>
      </c>
      <c r="AQ645" s="669" t="str">
        <f t="shared" si="236"/>
        <v>n/a</v>
      </c>
      <c r="AR645" s="669" t="str">
        <f t="shared" si="237"/>
        <v>n/a</v>
      </c>
      <c r="AS645" s="670">
        <f t="shared" si="218"/>
        <v>89.345784423909421</v>
      </c>
      <c r="AT645" s="671">
        <f t="shared" si="219"/>
        <v>133.57228046269333</v>
      </c>
    </row>
    <row r="646" spans="1:46" ht="11.25" customHeight="1" x14ac:dyDescent="0.2">
      <c r="A646" s="614" t="s">
        <v>4199</v>
      </c>
      <c r="B646" s="24" t="s">
        <v>2698</v>
      </c>
      <c r="C646" s="497">
        <v>0.24</v>
      </c>
      <c r="D646" s="41">
        <v>0.22500000000000001</v>
      </c>
      <c r="E646" s="39">
        <v>0.22</v>
      </c>
      <c r="F646" s="39">
        <v>0.2</v>
      </c>
      <c r="G646" s="39">
        <v>0.15</v>
      </c>
      <c r="H646" s="39">
        <v>0.13500000000000001</v>
      </c>
      <c r="I646" s="481"/>
      <c r="J646" s="39">
        <v>0.12</v>
      </c>
      <c r="K646" s="56">
        <v>0.11</v>
      </c>
      <c r="L646" s="481"/>
      <c r="M646" s="504">
        <v>0.1</v>
      </c>
      <c r="N646" s="504">
        <v>0.1</v>
      </c>
      <c r="O646" s="949">
        <v>0.05</v>
      </c>
      <c r="P646" s="492">
        <v>0</v>
      </c>
      <c r="Q646" s="492">
        <v>0</v>
      </c>
      <c r="R646" s="492">
        <v>0</v>
      </c>
      <c r="S646" s="492">
        <v>0</v>
      </c>
      <c r="T646" s="492">
        <v>0</v>
      </c>
      <c r="U646" s="492">
        <v>0</v>
      </c>
      <c r="V646" s="492">
        <v>0</v>
      </c>
      <c r="W646" s="492">
        <v>0</v>
      </c>
      <c r="X646" s="492">
        <v>0</v>
      </c>
      <c r="Y646" s="653">
        <f t="shared" si="217"/>
        <v>1.6500000000000004</v>
      </c>
      <c r="Z646" s="1019">
        <f t="shared" si="238"/>
        <v>6.6666666666666652</v>
      </c>
      <c r="AA646" s="669">
        <f t="shared" si="220"/>
        <v>2.2727272727272707</v>
      </c>
      <c r="AB646" s="669">
        <f t="shared" si="221"/>
        <v>9.9999999999999858</v>
      </c>
      <c r="AC646" s="669">
        <f t="shared" si="222"/>
        <v>33.33333333333335</v>
      </c>
      <c r="AD646" s="669">
        <f t="shared" si="223"/>
        <v>11.111111111111093</v>
      </c>
      <c r="AE646" s="669">
        <f t="shared" si="224"/>
        <v>12.500000000000021</v>
      </c>
      <c r="AF646" s="669">
        <f t="shared" si="225"/>
        <v>9.0909090909090828</v>
      </c>
      <c r="AG646" s="669">
        <f t="shared" si="226"/>
        <v>9.9999999999999858</v>
      </c>
      <c r="AH646" s="669">
        <f t="shared" si="227"/>
        <v>0</v>
      </c>
      <c r="AI646" s="669">
        <f t="shared" si="228"/>
        <v>100</v>
      </c>
      <c r="AJ646" s="669" t="str">
        <f t="shared" si="229"/>
        <v>n/a</v>
      </c>
      <c r="AK646" s="669" t="str">
        <f t="shared" si="230"/>
        <v>n/a</v>
      </c>
      <c r="AL646" s="669" t="str">
        <f t="shared" si="231"/>
        <v>n/a</v>
      </c>
      <c r="AM646" s="669" t="str">
        <f t="shared" si="232"/>
        <v>n/a</v>
      </c>
      <c r="AN646" s="669" t="str">
        <f t="shared" si="233"/>
        <v>n/a</v>
      </c>
      <c r="AO646" s="669" t="str">
        <f t="shared" si="234"/>
        <v>n/a</v>
      </c>
      <c r="AP646" s="669" t="str">
        <f t="shared" si="235"/>
        <v>n/a</v>
      </c>
      <c r="AQ646" s="669" t="str">
        <f t="shared" si="236"/>
        <v>n/a</v>
      </c>
      <c r="AR646" s="669" t="str">
        <f t="shared" si="237"/>
        <v>n/a</v>
      </c>
      <c r="AS646" s="670">
        <f t="shared" si="218"/>
        <v>19.497474747474747</v>
      </c>
      <c r="AT646" s="671">
        <f t="shared" si="219"/>
        <v>29.667709808908089</v>
      </c>
    </row>
    <row r="647" spans="1:46" ht="11.25" customHeight="1" x14ac:dyDescent="0.2">
      <c r="A647" s="506" t="s">
        <v>1591</v>
      </c>
      <c r="B647" s="507" t="s">
        <v>1592</v>
      </c>
      <c r="C647" s="523">
        <v>0.56000000000000005</v>
      </c>
      <c r="D647" s="510">
        <v>0.54</v>
      </c>
      <c r="E647" s="498">
        <v>0.5</v>
      </c>
      <c r="F647" s="498">
        <v>0.47</v>
      </c>
      <c r="G647" s="498">
        <v>0.42</v>
      </c>
      <c r="H647" s="498">
        <v>0.34</v>
      </c>
      <c r="I647" s="499"/>
      <c r="J647" s="498">
        <v>0.18</v>
      </c>
      <c r="K647" s="496">
        <v>0.08</v>
      </c>
      <c r="L647" s="499"/>
      <c r="M647" s="651">
        <v>0.04</v>
      </c>
      <c r="N647" s="651">
        <v>0.08</v>
      </c>
      <c r="O647" s="656">
        <v>0.38</v>
      </c>
      <c r="P647" s="652">
        <v>0.72</v>
      </c>
      <c r="Q647" s="656">
        <v>0.63</v>
      </c>
      <c r="R647" s="656">
        <v>0.56000000000000005</v>
      </c>
      <c r="S647" s="656">
        <v>0.40666999999999998</v>
      </c>
      <c r="T647" s="656">
        <v>0.2</v>
      </c>
      <c r="U647" s="656">
        <v>6.6669999999999993E-2</v>
      </c>
      <c r="V647" s="652">
        <v>0</v>
      </c>
      <c r="W647" s="652">
        <v>0</v>
      </c>
      <c r="X647" s="652">
        <v>0</v>
      </c>
      <c r="Y647" s="653">
        <f t="shared" ref="Y647:Y710" si="239">SUM(C647:X647)</f>
        <v>6.1733400000000005</v>
      </c>
      <c r="Z647" s="1019">
        <f t="shared" si="238"/>
        <v>3.7037037037036979</v>
      </c>
      <c r="AA647" s="669">
        <f t="shared" si="220"/>
        <v>8.0000000000000071</v>
      </c>
      <c r="AB647" s="669">
        <f t="shared" si="221"/>
        <v>6.3829787234042534</v>
      </c>
      <c r="AC647" s="669">
        <f t="shared" si="222"/>
        <v>11.904761904761907</v>
      </c>
      <c r="AD647" s="669">
        <f t="shared" si="223"/>
        <v>23.529411764705866</v>
      </c>
      <c r="AE647" s="669">
        <f t="shared" si="224"/>
        <v>88.8888888888889</v>
      </c>
      <c r="AF647" s="669">
        <f t="shared" si="225"/>
        <v>125</v>
      </c>
      <c r="AG647" s="669">
        <f t="shared" si="226"/>
        <v>100</v>
      </c>
      <c r="AH647" s="669">
        <f t="shared" si="227"/>
        <v>-50</v>
      </c>
      <c r="AI647" s="669">
        <f t="shared" si="228"/>
        <v>-78.94736842105263</v>
      </c>
      <c r="AJ647" s="669">
        <f t="shared" si="229"/>
        <v>-47.222222222222221</v>
      </c>
      <c r="AK647" s="669">
        <f t="shared" si="230"/>
        <v>14.285714285714279</v>
      </c>
      <c r="AL647" s="669">
        <f t="shared" si="231"/>
        <v>12.5</v>
      </c>
      <c r="AM647" s="669">
        <f t="shared" si="232"/>
        <v>37.703789313202371</v>
      </c>
      <c r="AN647" s="669">
        <f t="shared" si="233"/>
        <v>103.33499999999995</v>
      </c>
      <c r="AO647" s="669">
        <f t="shared" si="234"/>
        <v>199.98500074996258</v>
      </c>
      <c r="AP647" s="669" t="str">
        <f t="shared" si="235"/>
        <v>n/a</v>
      </c>
      <c r="AQ647" s="669" t="str">
        <f t="shared" si="236"/>
        <v>n/a</v>
      </c>
      <c r="AR647" s="669" t="str">
        <f t="shared" si="237"/>
        <v>n/a</v>
      </c>
      <c r="AS647" s="670">
        <f t="shared" ref="AS647:AS710" si="240">AVERAGE(Z647:AR647)</f>
        <v>34.940603668191812</v>
      </c>
      <c r="AT647" s="671">
        <f t="shared" ref="AT647:AT710" si="241">STDEV(Z647:AR647)</f>
        <v>72.214113943029815</v>
      </c>
    </row>
    <row r="648" spans="1:46" ht="11.25" customHeight="1" x14ac:dyDescent="0.2">
      <c r="A648" s="650" t="s">
        <v>1595</v>
      </c>
      <c r="B648" s="650" t="s">
        <v>1596</v>
      </c>
      <c r="C648" s="497">
        <v>3.6</v>
      </c>
      <c r="D648" s="655">
        <v>3</v>
      </c>
      <c r="E648" s="502">
        <v>2.8</v>
      </c>
      <c r="F648" s="498">
        <v>2.44</v>
      </c>
      <c r="G648" s="498">
        <v>2.17</v>
      </c>
      <c r="H648" s="498">
        <v>1.73</v>
      </c>
      <c r="I648" s="499"/>
      <c r="J648" s="498">
        <v>1.6</v>
      </c>
      <c r="K648" s="496">
        <v>1.45</v>
      </c>
      <c r="L648" s="499"/>
      <c r="M648" s="511">
        <v>1.1499999999999999</v>
      </c>
      <c r="N648" s="511">
        <v>0.7</v>
      </c>
      <c r="O648" s="652">
        <v>0.57999999999999996</v>
      </c>
      <c r="P648" s="656">
        <v>1.1499999999999999</v>
      </c>
      <c r="Q648" s="656">
        <v>0.95</v>
      </c>
      <c r="R648" s="656">
        <v>0.78</v>
      </c>
      <c r="S648" s="656">
        <v>0.625</v>
      </c>
      <c r="T648" s="656">
        <v>0.5</v>
      </c>
      <c r="U648" s="656">
        <v>0.4</v>
      </c>
      <c r="V648" s="652">
        <v>0</v>
      </c>
      <c r="W648" s="652">
        <v>0</v>
      </c>
      <c r="X648" s="652">
        <v>0</v>
      </c>
      <c r="Y648" s="653">
        <f t="shared" si="239"/>
        <v>25.624999999999993</v>
      </c>
      <c r="Z648" s="1019">
        <f t="shared" si="238"/>
        <v>19.999999999999996</v>
      </c>
      <c r="AA648" s="669">
        <f t="shared" ref="AA648:AA711" si="242">IF(ISERROR((D648/E648-1)*100),"n/a",(D648/E648-1)*100)</f>
        <v>7.1428571428571397</v>
      </c>
      <c r="AB648" s="669">
        <f t="shared" ref="AB648:AB711" si="243">IF(ISERROR((E648/F648-1)*100),"n/a",(E648/F648-1)*100)</f>
        <v>14.754098360655732</v>
      </c>
      <c r="AC648" s="669">
        <f t="shared" ref="AC648:AC711" si="244">IF(ISERROR((F648/G648-1)*100),"n/a",(F648/G648-1)*100)</f>
        <v>12.442396313364057</v>
      </c>
      <c r="AD648" s="669">
        <f t="shared" ref="AD648:AD711" si="245">IF(ISERROR((G648/H648-1)*100),"n/a",(G648/H648-1)*100)</f>
        <v>25.43352601156068</v>
      </c>
      <c r="AE648" s="669">
        <f t="shared" ref="AE648:AE711" si="246">IF(ISERROR((H648/J648-1)*100),"n/a",(H648/J648-1)*100)</f>
        <v>8.1249999999999822</v>
      </c>
      <c r="AF648" s="669">
        <f t="shared" ref="AF648:AF711" si="247">IF(ISERROR((J648/K648-1)*100),"n/a",(J648/K648-1)*100)</f>
        <v>10.344827586206895</v>
      </c>
      <c r="AG648" s="669">
        <f t="shared" ref="AG648:AG711" si="248">IF(ISERROR((K648/M648-1)*100),"n/a",(K648/M648-1)*100)</f>
        <v>26.086956521739136</v>
      </c>
      <c r="AH648" s="669">
        <f t="shared" ref="AH648:AH711" si="249">IF(ISERROR((M648/N648-1)*100),"n/a",(M648/N648-1)*100)</f>
        <v>64.285714285714278</v>
      </c>
      <c r="AI648" s="669">
        <f t="shared" ref="AI648:AI711" si="250">IF(ISERROR((N648/O648-1)*100),"n/a",(N648/O648-1)*100)</f>
        <v>20.68965517241379</v>
      </c>
      <c r="AJ648" s="669">
        <f t="shared" ref="AJ648:AJ711" si="251">IF(ISERROR((O648/P648-1)*100),"n/a",(O648/P648-1)*100)</f>
        <v>-49.565217391304351</v>
      </c>
      <c r="AK648" s="669">
        <f t="shared" ref="AK648:AK711" si="252">IF(ISERROR((P648/Q648-1)*100),"n/a",(P648/Q648-1)*100)</f>
        <v>21.052631578947366</v>
      </c>
      <c r="AL648" s="669">
        <f t="shared" ref="AL648:AL711" si="253">IF(ISERROR((Q648/R648-1)*100),"n/a",(Q648/R648-1)*100)</f>
        <v>21.794871794871785</v>
      </c>
      <c r="AM648" s="669">
        <f t="shared" ref="AM648:AM711" si="254">IF(ISERROR((R648/S648-1)*100),"n/a",(R648/S648-1)*100)</f>
        <v>24.8</v>
      </c>
      <c r="AN648" s="669">
        <f t="shared" ref="AN648:AN711" si="255">IF(ISERROR((S648/T648-1)*100),"n/a",(S648/T648-1)*100)</f>
        <v>25</v>
      </c>
      <c r="AO648" s="669">
        <f t="shared" ref="AO648:AO711" si="256">IF(ISERROR((T648/U648-1)*100),"n/a",(T648/U648-1)*100)</f>
        <v>25</v>
      </c>
      <c r="AP648" s="669" t="str">
        <f t="shared" ref="AP648:AP711" si="257">IF(ISERROR((U648/V648-1)*100),"n/a",(U648/V648-1)*100)</f>
        <v>n/a</v>
      </c>
      <c r="AQ648" s="669" t="str">
        <f t="shared" ref="AQ648:AQ711" si="258">IF(ISERROR((V648/W648-1)*100),"n/a",(V648/W648-1)*100)</f>
        <v>n/a</v>
      </c>
      <c r="AR648" s="669" t="str">
        <f t="shared" ref="AR648:AR711" si="259">IF(ISERROR((W648/X648-1)*100),"n/a",(W648/X648-1)*100)</f>
        <v>n/a</v>
      </c>
      <c r="AS648" s="670">
        <f t="shared" si="240"/>
        <v>17.336707336064158</v>
      </c>
      <c r="AT648" s="671">
        <f t="shared" si="241"/>
        <v>22.084163770496488</v>
      </c>
    </row>
    <row r="649" spans="1:46" ht="11.25" customHeight="1" x14ac:dyDescent="0.2">
      <c r="A649" s="556" t="s">
        <v>4292</v>
      </c>
      <c r="B649" s="650" t="s">
        <v>3907</v>
      </c>
      <c r="C649" s="497">
        <v>3.8</v>
      </c>
      <c r="D649" s="650">
        <v>3.4</v>
      </c>
      <c r="E649" s="913">
        <v>3</v>
      </c>
      <c r="F649" s="913">
        <v>2.2000000000000002</v>
      </c>
      <c r="G649" s="913">
        <v>2</v>
      </c>
      <c r="H649" s="913">
        <v>1.76</v>
      </c>
      <c r="I649" s="913">
        <v>1.76</v>
      </c>
      <c r="J649" s="913">
        <v>1.76</v>
      </c>
      <c r="K649" s="650">
        <v>1.76</v>
      </c>
      <c r="L649" s="913">
        <v>1.76</v>
      </c>
      <c r="M649" s="500">
        <v>1.76</v>
      </c>
      <c r="N649" s="500">
        <v>1.76</v>
      </c>
      <c r="O649" s="537">
        <v>1.76</v>
      </c>
      <c r="P649" s="537">
        <v>1.61</v>
      </c>
      <c r="Q649" s="537">
        <v>1.1599999999999999</v>
      </c>
      <c r="R649" s="537">
        <v>1.1599999999999999</v>
      </c>
      <c r="S649" s="537">
        <v>1.1599999999999999</v>
      </c>
      <c r="T649" s="537">
        <v>1.1599999999999999</v>
      </c>
      <c r="U649" s="537">
        <v>1.1599999999999999</v>
      </c>
      <c r="V649" s="537">
        <v>1.1599999999999999</v>
      </c>
      <c r="W649" s="537">
        <v>1</v>
      </c>
      <c r="X649" s="537">
        <v>1</v>
      </c>
      <c r="Y649" s="653">
        <f t="shared" si="239"/>
        <v>39.049999999999997</v>
      </c>
      <c r="Z649" s="1019">
        <f t="shared" si="238"/>
        <v>11.764705882352944</v>
      </c>
      <c r="AA649" s="669">
        <f t="shared" si="242"/>
        <v>13.33333333333333</v>
      </c>
      <c r="AB649" s="669">
        <f t="shared" si="243"/>
        <v>36.363636363636353</v>
      </c>
      <c r="AC649" s="669">
        <f t="shared" si="244"/>
        <v>10.000000000000009</v>
      </c>
      <c r="AD649" s="669">
        <f t="shared" si="245"/>
        <v>13.636363636363647</v>
      </c>
      <c r="AE649" s="669">
        <f t="shared" si="246"/>
        <v>0</v>
      </c>
      <c r="AF649" s="669">
        <f t="shared" si="247"/>
        <v>0</v>
      </c>
      <c r="AG649" s="669">
        <f t="shared" si="248"/>
        <v>0</v>
      </c>
      <c r="AH649" s="669">
        <f t="shared" si="249"/>
        <v>0</v>
      </c>
      <c r="AI649" s="669">
        <f t="shared" si="250"/>
        <v>0</v>
      </c>
      <c r="AJ649" s="669">
        <f t="shared" si="251"/>
        <v>9.316770186335388</v>
      </c>
      <c r="AK649" s="669">
        <f t="shared" si="252"/>
        <v>38.793103448275886</v>
      </c>
      <c r="AL649" s="669">
        <f t="shared" si="253"/>
        <v>0</v>
      </c>
      <c r="AM649" s="669">
        <f t="shared" si="254"/>
        <v>0</v>
      </c>
      <c r="AN649" s="669">
        <f t="shared" si="255"/>
        <v>0</v>
      </c>
      <c r="AO649" s="669">
        <f t="shared" si="256"/>
        <v>0</v>
      </c>
      <c r="AP649" s="669">
        <f t="shared" si="257"/>
        <v>0</v>
      </c>
      <c r="AQ649" s="669">
        <f t="shared" si="258"/>
        <v>15.999999999999993</v>
      </c>
      <c r="AR649" s="669">
        <f t="shared" si="259"/>
        <v>0</v>
      </c>
      <c r="AS649" s="670">
        <f t="shared" si="240"/>
        <v>7.8530480447525051</v>
      </c>
      <c r="AT649" s="671">
        <f t="shared" si="241"/>
        <v>12.019476598580772</v>
      </c>
    </row>
    <row r="650" spans="1:46" ht="11.25" customHeight="1" x14ac:dyDescent="0.2">
      <c r="A650" s="495" t="s">
        <v>747</v>
      </c>
      <c r="B650" s="650" t="s">
        <v>748</v>
      </c>
      <c r="C650" s="497">
        <v>0.3367</v>
      </c>
      <c r="D650" s="655">
        <v>0.32</v>
      </c>
      <c r="E650" s="498">
        <v>0.27999999999999997</v>
      </c>
      <c r="F650" s="498">
        <v>0.27333333333333332</v>
      </c>
      <c r="G650" s="498">
        <v>0.26333333333333336</v>
      </c>
      <c r="H650" s="498">
        <v>0.25666666666666665</v>
      </c>
      <c r="I650" s="499"/>
      <c r="J650" s="498">
        <v>0.22678730158730157</v>
      </c>
      <c r="K650" s="496">
        <v>0.22073015873015875</v>
      </c>
      <c r="L650" s="499"/>
      <c r="M650" s="511">
        <v>0.21466666666666664</v>
      </c>
      <c r="N650" s="511">
        <v>0.2086031746031746</v>
      </c>
      <c r="O650" s="656">
        <v>0.20257142857142854</v>
      </c>
      <c r="P650" s="656">
        <v>0.19653968253968254</v>
      </c>
      <c r="Q650" s="656">
        <v>0.19047619047619047</v>
      </c>
      <c r="R650" s="656">
        <v>0.18441269841269839</v>
      </c>
      <c r="S650" s="652">
        <v>0.17707936507936509</v>
      </c>
      <c r="T650" s="656">
        <v>0.19434920634920638</v>
      </c>
      <c r="U650" s="656">
        <v>0.15549206349206349</v>
      </c>
      <c r="V650" s="656">
        <v>0.14831746031746032</v>
      </c>
      <c r="W650" s="656">
        <v>0.14396825396825397</v>
      </c>
      <c r="X650" s="656">
        <v>0.13822222222222222</v>
      </c>
      <c r="Y650" s="653">
        <f t="shared" si="239"/>
        <v>4.3322492063492053</v>
      </c>
      <c r="Z650" s="1019">
        <f t="shared" si="238"/>
        <v>5.2187500000000053</v>
      </c>
      <c r="AA650" s="669">
        <f t="shared" si="242"/>
        <v>14.285714285714302</v>
      </c>
      <c r="AB650" s="669">
        <f t="shared" si="243"/>
        <v>2.4390243902439046</v>
      </c>
      <c r="AC650" s="669">
        <f t="shared" si="244"/>
        <v>3.7974683544303556</v>
      </c>
      <c r="AD650" s="669">
        <f t="shared" si="245"/>
        <v>2.5974025974026205</v>
      </c>
      <c r="AE650" s="669">
        <f t="shared" si="246"/>
        <v>13.175060891962275</v>
      </c>
      <c r="AF650" s="669">
        <f t="shared" si="247"/>
        <v>2.7441392204803572</v>
      </c>
      <c r="AG650" s="669">
        <f t="shared" si="248"/>
        <v>2.8246081041112259</v>
      </c>
      <c r="AH650" s="669">
        <f t="shared" si="249"/>
        <v>2.9067113072591688</v>
      </c>
      <c r="AI650" s="669">
        <f t="shared" si="250"/>
        <v>2.977589719479723</v>
      </c>
      <c r="AJ650" s="669">
        <f t="shared" si="251"/>
        <v>3.0689710870618558</v>
      </c>
      <c r="AK650" s="669">
        <f t="shared" si="252"/>
        <v>3.183333333333338</v>
      </c>
      <c r="AL650" s="669">
        <f t="shared" si="253"/>
        <v>3.2880013771733552</v>
      </c>
      <c r="AM650" s="669">
        <f t="shared" si="254"/>
        <v>4.1412692721405353</v>
      </c>
      <c r="AN650" s="669">
        <f t="shared" si="255"/>
        <v>-8.8859849722313093</v>
      </c>
      <c r="AO650" s="669">
        <f t="shared" si="256"/>
        <v>24.989791751735435</v>
      </c>
      <c r="AP650" s="669">
        <f t="shared" si="257"/>
        <v>4.8373287671232834</v>
      </c>
      <c r="AQ650" s="669">
        <f t="shared" si="258"/>
        <v>3.0209481808158856</v>
      </c>
      <c r="AR650" s="669">
        <f t="shared" si="259"/>
        <v>4.1570969223702292</v>
      </c>
      <c r="AS650" s="670">
        <f t="shared" si="240"/>
        <v>4.9877486626635026</v>
      </c>
      <c r="AT650" s="671">
        <f t="shared" si="241"/>
        <v>6.6371637024834715</v>
      </c>
    </row>
    <row r="651" spans="1:46" ht="11.25" customHeight="1" x14ac:dyDescent="0.2">
      <c r="A651" s="495" t="s">
        <v>1563</v>
      </c>
      <c r="B651" s="650" t="s">
        <v>1564</v>
      </c>
      <c r="C651" s="497">
        <v>3.1</v>
      </c>
      <c r="D651" s="491">
        <v>2.7299999999999995</v>
      </c>
      <c r="E651" s="498">
        <v>2.4500000000000002</v>
      </c>
      <c r="F651" s="498">
        <v>2.1800000000000002</v>
      </c>
      <c r="G651" s="498">
        <v>1.89</v>
      </c>
      <c r="H651" s="498">
        <v>1.3274999999999999</v>
      </c>
      <c r="I651" s="499"/>
      <c r="J651" s="498">
        <v>0.45</v>
      </c>
      <c r="K651" s="654">
        <v>0</v>
      </c>
      <c r="L651" s="499"/>
      <c r="M651" s="651">
        <v>0</v>
      </c>
      <c r="N651" s="651">
        <v>0</v>
      </c>
      <c r="O651" s="652">
        <v>0</v>
      </c>
      <c r="P651" s="652">
        <v>0</v>
      </c>
      <c r="Q651" s="652">
        <v>0</v>
      </c>
      <c r="R651" s="652">
        <v>0</v>
      </c>
      <c r="S651" s="652">
        <v>0</v>
      </c>
      <c r="T651" s="652">
        <v>0</v>
      </c>
      <c r="U651" s="652">
        <v>0</v>
      </c>
      <c r="V651" s="652">
        <v>0</v>
      </c>
      <c r="W651" s="652">
        <v>0</v>
      </c>
      <c r="X651" s="652">
        <v>0</v>
      </c>
      <c r="Y651" s="653">
        <f t="shared" si="239"/>
        <v>14.127500000000001</v>
      </c>
      <c r="Z651" s="1019">
        <f t="shared" si="238"/>
        <v>13.553113553113572</v>
      </c>
      <c r="AA651" s="669">
        <f t="shared" si="242"/>
        <v>11.428571428571409</v>
      </c>
      <c r="AB651" s="669">
        <f t="shared" si="243"/>
        <v>12.385321100917434</v>
      </c>
      <c r="AC651" s="669">
        <f t="shared" si="244"/>
        <v>15.343915343915349</v>
      </c>
      <c r="AD651" s="669">
        <f t="shared" si="245"/>
        <v>42.372881355932201</v>
      </c>
      <c r="AE651" s="669">
        <f t="shared" si="246"/>
        <v>194.99999999999997</v>
      </c>
      <c r="AF651" s="669" t="str">
        <f t="shared" si="247"/>
        <v>n/a</v>
      </c>
      <c r="AG651" s="669" t="str">
        <f t="shared" si="248"/>
        <v>n/a</v>
      </c>
      <c r="AH651" s="669" t="str">
        <f t="shared" si="249"/>
        <v>n/a</v>
      </c>
      <c r="AI651" s="669" t="str">
        <f t="shared" si="250"/>
        <v>n/a</v>
      </c>
      <c r="AJ651" s="669" t="str">
        <f t="shared" si="251"/>
        <v>n/a</v>
      </c>
      <c r="AK651" s="669" t="str">
        <f t="shared" si="252"/>
        <v>n/a</v>
      </c>
      <c r="AL651" s="669" t="str">
        <f t="shared" si="253"/>
        <v>n/a</v>
      </c>
      <c r="AM651" s="669" t="str">
        <f t="shared" si="254"/>
        <v>n/a</v>
      </c>
      <c r="AN651" s="669" t="str">
        <f t="shared" si="255"/>
        <v>n/a</v>
      </c>
      <c r="AO651" s="669" t="str">
        <f t="shared" si="256"/>
        <v>n/a</v>
      </c>
      <c r="AP651" s="669" t="str">
        <f t="shared" si="257"/>
        <v>n/a</v>
      </c>
      <c r="AQ651" s="669" t="str">
        <f t="shared" si="258"/>
        <v>n/a</v>
      </c>
      <c r="AR651" s="669" t="str">
        <f t="shared" si="259"/>
        <v>n/a</v>
      </c>
      <c r="AS651" s="670">
        <f t="shared" si="240"/>
        <v>48.347300463741654</v>
      </c>
      <c r="AT651" s="671">
        <f t="shared" si="241"/>
        <v>72.799482622270915</v>
      </c>
    </row>
    <row r="652" spans="1:46" ht="11.25" customHeight="1" x14ac:dyDescent="0.2">
      <c r="A652" s="506" t="s">
        <v>1565</v>
      </c>
      <c r="B652" s="507" t="s">
        <v>1566</v>
      </c>
      <c r="C652" s="497">
        <v>2.6360000000000001</v>
      </c>
      <c r="D652" s="497">
        <v>2.4050000000000002</v>
      </c>
      <c r="E652" s="513">
        <v>1.9750000000000001</v>
      </c>
      <c r="F652" s="513">
        <v>1.538</v>
      </c>
      <c r="G652" s="513">
        <v>1.1179999999999999</v>
      </c>
      <c r="H652" s="513">
        <v>0.155</v>
      </c>
      <c r="I652" s="514"/>
      <c r="J652" s="512">
        <v>0</v>
      </c>
      <c r="K652" s="515">
        <v>0</v>
      </c>
      <c r="L652" s="514"/>
      <c r="M652" s="539">
        <v>0</v>
      </c>
      <c r="N652" s="539">
        <v>0</v>
      </c>
      <c r="O652" s="517">
        <v>0</v>
      </c>
      <c r="P652" s="517">
        <v>0</v>
      </c>
      <c r="Q652" s="517">
        <v>0</v>
      </c>
      <c r="R652" s="517">
        <v>0</v>
      </c>
      <c r="S652" s="517">
        <v>0</v>
      </c>
      <c r="T652" s="517">
        <v>0</v>
      </c>
      <c r="U652" s="517">
        <v>0</v>
      </c>
      <c r="V652" s="517">
        <v>0</v>
      </c>
      <c r="W652" s="517">
        <v>0</v>
      </c>
      <c r="X652" s="517">
        <v>0</v>
      </c>
      <c r="Y652" s="653">
        <f t="shared" si="239"/>
        <v>9.827</v>
      </c>
      <c r="Z652" s="1019">
        <f t="shared" si="238"/>
        <v>9.6049896049895889</v>
      </c>
      <c r="AA652" s="669">
        <f t="shared" si="242"/>
        <v>21.772151898734183</v>
      </c>
      <c r="AB652" s="669">
        <f t="shared" si="243"/>
        <v>28.413524057217177</v>
      </c>
      <c r="AC652" s="669">
        <f t="shared" si="244"/>
        <v>37.567084078712007</v>
      </c>
      <c r="AD652" s="669">
        <f t="shared" si="245"/>
        <v>621.29032258064512</v>
      </c>
      <c r="AE652" s="669" t="str">
        <f t="shared" si="246"/>
        <v>n/a</v>
      </c>
      <c r="AF652" s="669" t="str">
        <f t="shared" si="247"/>
        <v>n/a</v>
      </c>
      <c r="AG652" s="669" t="str">
        <f t="shared" si="248"/>
        <v>n/a</v>
      </c>
      <c r="AH652" s="669" t="str">
        <f t="shared" si="249"/>
        <v>n/a</v>
      </c>
      <c r="AI652" s="669" t="str">
        <f t="shared" si="250"/>
        <v>n/a</v>
      </c>
      <c r="AJ652" s="669" t="str">
        <f t="shared" si="251"/>
        <v>n/a</v>
      </c>
      <c r="AK652" s="669" t="str">
        <f t="shared" si="252"/>
        <v>n/a</v>
      </c>
      <c r="AL652" s="669" t="str">
        <f t="shared" si="253"/>
        <v>n/a</v>
      </c>
      <c r="AM652" s="669" t="str">
        <f t="shared" si="254"/>
        <v>n/a</v>
      </c>
      <c r="AN652" s="669" t="str">
        <f t="shared" si="255"/>
        <v>n/a</v>
      </c>
      <c r="AO652" s="669" t="str">
        <f t="shared" si="256"/>
        <v>n/a</v>
      </c>
      <c r="AP652" s="669" t="str">
        <f t="shared" si="257"/>
        <v>n/a</v>
      </c>
      <c r="AQ652" s="669" t="str">
        <f t="shared" si="258"/>
        <v>n/a</v>
      </c>
      <c r="AR652" s="669" t="str">
        <f t="shared" si="259"/>
        <v>n/a</v>
      </c>
      <c r="AS652" s="670">
        <f t="shared" si="240"/>
        <v>143.72961444405962</v>
      </c>
      <c r="AT652" s="671">
        <f t="shared" si="241"/>
        <v>267.15891860946385</v>
      </c>
    </row>
    <row r="653" spans="1:46" ht="11.25" customHeight="1" x14ac:dyDescent="0.2">
      <c r="A653" s="556" t="s">
        <v>4152</v>
      </c>
      <c r="B653" s="650" t="s">
        <v>4153</v>
      </c>
      <c r="C653" s="523">
        <v>0.28000000000000003</v>
      </c>
      <c r="D653" s="497">
        <v>0.27</v>
      </c>
      <c r="E653" s="498">
        <v>0.25</v>
      </c>
      <c r="F653" s="498">
        <v>0.2175</v>
      </c>
      <c r="G653" s="498">
        <v>0.17</v>
      </c>
      <c r="H653" s="498">
        <v>0.12</v>
      </c>
      <c r="I653" s="499"/>
      <c r="J653" s="542">
        <v>0</v>
      </c>
      <c r="K653" s="496">
        <v>0.02</v>
      </c>
      <c r="L653" s="499"/>
      <c r="M653" s="651">
        <v>0</v>
      </c>
      <c r="N653" s="651">
        <v>0.26500000000000001</v>
      </c>
      <c r="O653" s="656">
        <v>0.45500000000000002</v>
      </c>
      <c r="P653" s="656">
        <v>0.42499999999999999</v>
      </c>
      <c r="Q653" s="656">
        <v>0.36441176470588238</v>
      </c>
      <c r="R653" s="656">
        <v>0.32840000000000003</v>
      </c>
      <c r="S653" s="656">
        <v>0.28352941176470586</v>
      </c>
      <c r="T653" s="656">
        <v>0.26074999999999998</v>
      </c>
      <c r="U653" s="543">
        <v>0</v>
      </c>
      <c r="V653" s="543">
        <v>0</v>
      </c>
      <c r="W653" s="652">
        <v>0</v>
      </c>
      <c r="X653" s="652">
        <v>0</v>
      </c>
      <c r="Y653" s="653">
        <f t="shared" si="239"/>
        <v>3.7095911764705884</v>
      </c>
      <c r="Z653" s="1019">
        <f t="shared" si="238"/>
        <v>3.7037037037036979</v>
      </c>
      <c r="AA653" s="669">
        <f t="shared" si="242"/>
        <v>8.0000000000000071</v>
      </c>
      <c r="AB653" s="669">
        <f t="shared" si="243"/>
        <v>14.942528735632177</v>
      </c>
      <c r="AC653" s="669">
        <f t="shared" si="244"/>
        <v>27.941176470588225</v>
      </c>
      <c r="AD653" s="669">
        <f t="shared" si="245"/>
        <v>41.666666666666671</v>
      </c>
      <c r="AE653" s="669" t="str">
        <f t="shared" si="246"/>
        <v>n/a</v>
      </c>
      <c r="AF653" s="669">
        <f t="shared" si="247"/>
        <v>-100</v>
      </c>
      <c r="AG653" s="669" t="str">
        <f t="shared" si="248"/>
        <v>n/a</v>
      </c>
      <c r="AH653" s="669">
        <f t="shared" si="249"/>
        <v>-100</v>
      </c>
      <c r="AI653" s="669">
        <f t="shared" si="250"/>
        <v>-41.758241758241752</v>
      </c>
      <c r="AJ653" s="669">
        <f t="shared" si="251"/>
        <v>7.0588235294117618</v>
      </c>
      <c r="AK653" s="669">
        <f t="shared" si="252"/>
        <v>16.626311541565777</v>
      </c>
      <c r="AL653" s="669">
        <f t="shared" si="253"/>
        <v>10.965823601060398</v>
      </c>
      <c r="AM653" s="669">
        <f t="shared" si="254"/>
        <v>15.825726141078844</v>
      </c>
      <c r="AN653" s="669">
        <f t="shared" si="255"/>
        <v>8.7361118944222049</v>
      </c>
      <c r="AO653" s="669" t="str">
        <f t="shared" si="256"/>
        <v>n/a</v>
      </c>
      <c r="AP653" s="669" t="str">
        <f t="shared" si="257"/>
        <v>n/a</v>
      </c>
      <c r="AQ653" s="669" t="str">
        <f t="shared" si="258"/>
        <v>n/a</v>
      </c>
      <c r="AR653" s="669" t="str">
        <f t="shared" si="259"/>
        <v>n/a</v>
      </c>
      <c r="AS653" s="670">
        <f t="shared" si="240"/>
        <v>-6.6377976518547692</v>
      </c>
      <c r="AT653" s="671">
        <f t="shared" si="241"/>
        <v>45.425824993564419</v>
      </c>
    </row>
    <row r="654" spans="1:46" ht="11.25" customHeight="1" x14ac:dyDescent="0.2">
      <c r="A654" s="495" t="s">
        <v>1543</v>
      </c>
      <c r="B654" s="650" t="s">
        <v>1544</v>
      </c>
      <c r="C654" s="497">
        <v>0.9</v>
      </c>
      <c r="D654" s="497">
        <v>0.85000000000000009</v>
      </c>
      <c r="E654" s="498">
        <v>0.75</v>
      </c>
      <c r="F654" s="498">
        <v>0.63</v>
      </c>
      <c r="G654" s="498">
        <v>0.53</v>
      </c>
      <c r="H654" s="498">
        <v>0.25</v>
      </c>
      <c r="I654" s="499"/>
      <c r="J654" s="502">
        <v>0</v>
      </c>
      <c r="K654" s="654">
        <v>0</v>
      </c>
      <c r="L654" s="499"/>
      <c r="M654" s="651">
        <v>0</v>
      </c>
      <c r="N654" s="651">
        <v>0</v>
      </c>
      <c r="O654" s="652">
        <v>0</v>
      </c>
      <c r="P654" s="652">
        <v>0</v>
      </c>
      <c r="Q654" s="652">
        <v>0</v>
      </c>
      <c r="R654" s="652">
        <v>0</v>
      </c>
      <c r="S654" s="652">
        <v>0</v>
      </c>
      <c r="T654" s="652">
        <v>0</v>
      </c>
      <c r="U654" s="652">
        <v>0</v>
      </c>
      <c r="V654" s="652">
        <v>0</v>
      </c>
      <c r="W654" s="652">
        <v>0</v>
      </c>
      <c r="X654" s="652">
        <v>0</v>
      </c>
      <c r="Y654" s="653">
        <f t="shared" si="239"/>
        <v>3.91</v>
      </c>
      <c r="Z654" s="1019">
        <f t="shared" si="238"/>
        <v>5.8823529411764719</v>
      </c>
      <c r="AA654" s="669">
        <f t="shared" si="242"/>
        <v>13.333333333333353</v>
      </c>
      <c r="AB654" s="669">
        <f t="shared" si="243"/>
        <v>19.047619047619047</v>
      </c>
      <c r="AC654" s="669">
        <f t="shared" si="244"/>
        <v>18.867924528301884</v>
      </c>
      <c r="AD654" s="669">
        <f t="shared" si="245"/>
        <v>112.00000000000001</v>
      </c>
      <c r="AE654" s="669" t="str">
        <f t="shared" si="246"/>
        <v>n/a</v>
      </c>
      <c r="AF654" s="669" t="str">
        <f t="shared" si="247"/>
        <v>n/a</v>
      </c>
      <c r="AG654" s="669" t="str">
        <f t="shared" si="248"/>
        <v>n/a</v>
      </c>
      <c r="AH654" s="669" t="str">
        <f t="shared" si="249"/>
        <v>n/a</v>
      </c>
      <c r="AI654" s="669" t="str">
        <f t="shared" si="250"/>
        <v>n/a</v>
      </c>
      <c r="AJ654" s="669" t="str">
        <f t="shared" si="251"/>
        <v>n/a</v>
      </c>
      <c r="AK654" s="669" t="str">
        <f t="shared" si="252"/>
        <v>n/a</v>
      </c>
      <c r="AL654" s="669" t="str">
        <f t="shared" si="253"/>
        <v>n/a</v>
      </c>
      <c r="AM654" s="669" t="str">
        <f t="shared" si="254"/>
        <v>n/a</v>
      </c>
      <c r="AN654" s="669" t="str">
        <f t="shared" si="255"/>
        <v>n/a</v>
      </c>
      <c r="AO654" s="669" t="str">
        <f t="shared" si="256"/>
        <v>n/a</v>
      </c>
      <c r="AP654" s="669" t="str">
        <f t="shared" si="257"/>
        <v>n/a</v>
      </c>
      <c r="AQ654" s="669" t="str">
        <f t="shared" si="258"/>
        <v>n/a</v>
      </c>
      <c r="AR654" s="669" t="str">
        <f t="shared" si="259"/>
        <v>n/a</v>
      </c>
      <c r="AS654" s="670">
        <f t="shared" si="240"/>
        <v>33.826245970086156</v>
      </c>
      <c r="AT654" s="671">
        <f t="shared" si="241"/>
        <v>44.028728232676151</v>
      </c>
    </row>
    <row r="655" spans="1:46" ht="11.25" customHeight="1" x14ac:dyDescent="0.2">
      <c r="A655" s="495" t="s">
        <v>753</v>
      </c>
      <c r="B655" s="650" t="s">
        <v>754</v>
      </c>
      <c r="C655" s="497">
        <v>2.4300000000000002</v>
      </c>
      <c r="D655" s="497">
        <v>2.2400000000000002</v>
      </c>
      <c r="E655" s="498">
        <v>2.0699999999999998</v>
      </c>
      <c r="F655" s="498">
        <v>1.86</v>
      </c>
      <c r="G655" s="498">
        <v>1.61</v>
      </c>
      <c r="H655" s="498">
        <v>1.3</v>
      </c>
      <c r="I655" s="499"/>
      <c r="J655" s="498">
        <v>0.96499999999999997</v>
      </c>
      <c r="K655" s="496">
        <v>0.83499999999999996</v>
      </c>
      <c r="L655" s="499"/>
      <c r="M655" s="511">
        <v>0.74</v>
      </c>
      <c r="N655" s="511">
        <v>0.67</v>
      </c>
      <c r="O655" s="656">
        <v>0.62</v>
      </c>
      <c r="P655" s="656">
        <v>0.54</v>
      </c>
      <c r="Q655" s="656">
        <v>0.45</v>
      </c>
      <c r="R655" s="656">
        <v>0.34</v>
      </c>
      <c r="S655" s="656">
        <v>0.22500000000000001</v>
      </c>
      <c r="T655" s="656">
        <v>0.12</v>
      </c>
      <c r="U655" s="652">
        <v>0</v>
      </c>
      <c r="V655" s="652">
        <v>0</v>
      </c>
      <c r="W655" s="652">
        <v>0</v>
      </c>
      <c r="X655" s="652">
        <v>0</v>
      </c>
      <c r="Y655" s="653">
        <f t="shared" si="239"/>
        <v>17.015000000000001</v>
      </c>
      <c r="Z655" s="1019">
        <f t="shared" si="238"/>
        <v>8.4821428571428612</v>
      </c>
      <c r="AA655" s="669">
        <f t="shared" si="242"/>
        <v>8.2125603864734451</v>
      </c>
      <c r="AB655" s="669">
        <f t="shared" si="243"/>
        <v>11.290322580645151</v>
      </c>
      <c r="AC655" s="669">
        <f t="shared" si="244"/>
        <v>15.527950310559003</v>
      </c>
      <c r="AD655" s="669">
        <f t="shared" si="245"/>
        <v>23.84615384615385</v>
      </c>
      <c r="AE655" s="669">
        <f t="shared" si="246"/>
        <v>34.715025906735761</v>
      </c>
      <c r="AF655" s="669">
        <f t="shared" si="247"/>
        <v>15.568862275449113</v>
      </c>
      <c r="AG655" s="669">
        <f t="shared" si="248"/>
        <v>12.837837837837828</v>
      </c>
      <c r="AH655" s="669">
        <f t="shared" si="249"/>
        <v>10.447761194029837</v>
      </c>
      <c r="AI655" s="669">
        <f t="shared" si="250"/>
        <v>8.064516129032274</v>
      </c>
      <c r="AJ655" s="669">
        <f t="shared" si="251"/>
        <v>14.814814814814813</v>
      </c>
      <c r="AK655" s="669">
        <f t="shared" si="252"/>
        <v>19.999999999999996</v>
      </c>
      <c r="AL655" s="669">
        <f t="shared" si="253"/>
        <v>32.352941176470587</v>
      </c>
      <c r="AM655" s="669">
        <f t="shared" si="254"/>
        <v>51.111111111111107</v>
      </c>
      <c r="AN655" s="669">
        <f t="shared" si="255"/>
        <v>87.500000000000028</v>
      </c>
      <c r="AO655" s="669" t="str">
        <f t="shared" si="256"/>
        <v>n/a</v>
      </c>
      <c r="AP655" s="669" t="str">
        <f t="shared" si="257"/>
        <v>n/a</v>
      </c>
      <c r="AQ655" s="669" t="str">
        <f t="shared" si="258"/>
        <v>n/a</v>
      </c>
      <c r="AR655" s="669" t="str">
        <f t="shared" si="259"/>
        <v>n/a</v>
      </c>
      <c r="AS655" s="670">
        <f t="shared" si="240"/>
        <v>23.651466695097042</v>
      </c>
      <c r="AT655" s="671">
        <f t="shared" si="241"/>
        <v>21.392679575593757</v>
      </c>
    </row>
    <row r="656" spans="1:46" ht="11.25" customHeight="1" x14ac:dyDescent="0.2">
      <c r="A656" s="650" t="s">
        <v>1600</v>
      </c>
      <c r="B656" s="650" t="s">
        <v>1601</v>
      </c>
      <c r="C656" s="497">
        <v>1.28</v>
      </c>
      <c r="D656" s="497">
        <v>1.24</v>
      </c>
      <c r="E656" s="487">
        <v>1.2</v>
      </c>
      <c r="F656" s="487">
        <v>1.1599999999999999</v>
      </c>
      <c r="G656" s="487">
        <v>1.1200000000000001</v>
      </c>
      <c r="H656" s="487">
        <v>1.08</v>
      </c>
      <c r="I656" s="488"/>
      <c r="J656" s="487">
        <v>1.04</v>
      </c>
      <c r="K656" s="485">
        <v>1</v>
      </c>
      <c r="L656" s="488"/>
      <c r="M656" s="538">
        <v>0.96</v>
      </c>
      <c r="N656" s="530">
        <v>0.96</v>
      </c>
      <c r="O656" s="493">
        <v>0.92</v>
      </c>
      <c r="P656" s="493">
        <v>0.88</v>
      </c>
      <c r="Q656" s="493">
        <v>0.84</v>
      </c>
      <c r="R656" s="493">
        <v>0.78</v>
      </c>
      <c r="S656" s="493">
        <v>0.72</v>
      </c>
      <c r="T656" s="493">
        <v>0.66</v>
      </c>
      <c r="U656" s="493">
        <v>0.6</v>
      </c>
      <c r="V656" s="493">
        <v>0.5272</v>
      </c>
      <c r="W656" s="493">
        <v>0.44640000000000002</v>
      </c>
      <c r="X656" s="493">
        <v>0.38119999999999998</v>
      </c>
      <c r="Y656" s="653">
        <f t="shared" si="239"/>
        <v>17.794800000000006</v>
      </c>
      <c r="Z656" s="1019">
        <f t="shared" si="238"/>
        <v>3.2258064516129004</v>
      </c>
      <c r="AA656" s="669">
        <f t="shared" si="242"/>
        <v>3.3333333333333437</v>
      </c>
      <c r="AB656" s="669">
        <f t="shared" si="243"/>
        <v>3.4482758620689724</v>
      </c>
      <c r="AC656" s="669">
        <f t="shared" si="244"/>
        <v>3.5714285714285587</v>
      </c>
      <c r="AD656" s="669">
        <f t="shared" si="245"/>
        <v>3.7037037037036979</v>
      </c>
      <c r="AE656" s="669">
        <f t="shared" si="246"/>
        <v>3.8461538461538547</v>
      </c>
      <c r="AF656" s="669">
        <f t="shared" si="247"/>
        <v>4.0000000000000036</v>
      </c>
      <c r="AG656" s="669">
        <f t="shared" si="248"/>
        <v>4.1666666666666741</v>
      </c>
      <c r="AH656" s="669">
        <f t="shared" si="249"/>
        <v>0</v>
      </c>
      <c r="AI656" s="669">
        <f t="shared" si="250"/>
        <v>4.3478260869565188</v>
      </c>
      <c r="AJ656" s="669">
        <f t="shared" si="251"/>
        <v>4.5454545454545414</v>
      </c>
      <c r="AK656" s="669">
        <f t="shared" si="252"/>
        <v>4.7619047619047672</v>
      </c>
      <c r="AL656" s="669">
        <f t="shared" si="253"/>
        <v>7.6923076923076872</v>
      </c>
      <c r="AM656" s="669">
        <f t="shared" si="254"/>
        <v>8.3333333333333481</v>
      </c>
      <c r="AN656" s="669">
        <f t="shared" si="255"/>
        <v>9.0909090909090828</v>
      </c>
      <c r="AO656" s="669">
        <f t="shared" si="256"/>
        <v>10.000000000000009</v>
      </c>
      <c r="AP656" s="669">
        <f t="shared" si="257"/>
        <v>13.808801213960532</v>
      </c>
      <c r="AQ656" s="669">
        <f t="shared" si="258"/>
        <v>18.100358422939067</v>
      </c>
      <c r="AR656" s="669">
        <f t="shared" si="259"/>
        <v>17.103882476390364</v>
      </c>
      <c r="AS656" s="670">
        <f t="shared" si="240"/>
        <v>6.6884287399538911</v>
      </c>
      <c r="AT656" s="671">
        <f t="shared" si="241"/>
        <v>4.9576960090017534</v>
      </c>
    </row>
    <row r="657" spans="1:46" ht="11.25" customHeight="1" x14ac:dyDescent="0.2">
      <c r="A657" s="495" t="s">
        <v>749</v>
      </c>
      <c r="B657" s="650" t="s">
        <v>750</v>
      </c>
      <c r="C657" s="497">
        <v>0.26</v>
      </c>
      <c r="D657" s="655">
        <v>0.19000000000000003</v>
      </c>
      <c r="E657" s="498">
        <v>0.1575</v>
      </c>
      <c r="F657" s="498">
        <v>0.13800000000000001</v>
      </c>
      <c r="G657" s="498">
        <v>0.115</v>
      </c>
      <c r="H657" s="498">
        <v>9.5000000000000001E-2</v>
      </c>
      <c r="I657" s="499"/>
      <c r="J657" s="498">
        <v>7.7499999999999999E-2</v>
      </c>
      <c r="K657" s="496">
        <v>6.7500000000000004E-2</v>
      </c>
      <c r="L657" s="499"/>
      <c r="M657" s="511">
        <v>5.7500000000000002E-2</v>
      </c>
      <c r="N657" s="651">
        <v>0.05</v>
      </c>
      <c r="O657" s="656">
        <v>3.7499999999999999E-2</v>
      </c>
      <c r="P657" s="652">
        <v>0</v>
      </c>
      <c r="Q657" s="652">
        <v>0</v>
      </c>
      <c r="R657" s="652">
        <v>0</v>
      </c>
      <c r="S657" s="652">
        <v>0</v>
      </c>
      <c r="T657" s="652">
        <v>0</v>
      </c>
      <c r="U657" s="652">
        <v>0</v>
      </c>
      <c r="V657" s="652">
        <v>0</v>
      </c>
      <c r="W657" s="652">
        <v>0</v>
      </c>
      <c r="X657" s="652">
        <v>0</v>
      </c>
      <c r="Y657" s="653">
        <f t="shared" si="239"/>
        <v>1.2455000000000001</v>
      </c>
      <c r="Z657" s="1019">
        <f t="shared" si="238"/>
        <v>36.842105263157876</v>
      </c>
      <c r="AA657" s="669">
        <f t="shared" si="242"/>
        <v>20.63492063492065</v>
      </c>
      <c r="AB657" s="669">
        <f t="shared" si="243"/>
        <v>14.130434782608692</v>
      </c>
      <c r="AC657" s="669">
        <f t="shared" si="244"/>
        <v>19.999999999999996</v>
      </c>
      <c r="AD657" s="669">
        <f t="shared" si="245"/>
        <v>21.052631578947366</v>
      </c>
      <c r="AE657" s="669">
        <f t="shared" si="246"/>
        <v>22.580645161290324</v>
      </c>
      <c r="AF657" s="669">
        <f t="shared" si="247"/>
        <v>14.814814814814813</v>
      </c>
      <c r="AG657" s="669">
        <f t="shared" si="248"/>
        <v>17.391304347826097</v>
      </c>
      <c r="AH657" s="669">
        <f t="shared" si="249"/>
        <v>14.999999999999991</v>
      </c>
      <c r="AI657" s="669">
        <f t="shared" si="250"/>
        <v>33.33333333333335</v>
      </c>
      <c r="AJ657" s="669" t="str">
        <f t="shared" si="251"/>
        <v>n/a</v>
      </c>
      <c r="AK657" s="669" t="str">
        <f t="shared" si="252"/>
        <v>n/a</v>
      </c>
      <c r="AL657" s="669" t="str">
        <f t="shared" si="253"/>
        <v>n/a</v>
      </c>
      <c r="AM657" s="669" t="str">
        <f t="shared" si="254"/>
        <v>n/a</v>
      </c>
      <c r="AN657" s="669" t="str">
        <f t="shared" si="255"/>
        <v>n/a</v>
      </c>
      <c r="AO657" s="669" t="str">
        <f t="shared" si="256"/>
        <v>n/a</v>
      </c>
      <c r="AP657" s="669" t="str">
        <f t="shared" si="257"/>
        <v>n/a</v>
      </c>
      <c r="AQ657" s="669" t="str">
        <f t="shared" si="258"/>
        <v>n/a</v>
      </c>
      <c r="AR657" s="669" t="str">
        <f t="shared" si="259"/>
        <v>n/a</v>
      </c>
      <c r="AS657" s="670">
        <f t="shared" si="240"/>
        <v>21.578018991689916</v>
      </c>
      <c r="AT657" s="671">
        <f t="shared" si="241"/>
        <v>7.7305093209051243</v>
      </c>
    </row>
    <row r="658" spans="1:46" ht="11.25" customHeight="1" x14ac:dyDescent="0.2">
      <c r="A658" s="24" t="s">
        <v>3914</v>
      </c>
      <c r="B658" s="24" t="s">
        <v>3915</v>
      </c>
      <c r="C658" s="41">
        <v>1.8</v>
      </c>
      <c r="D658" s="24">
        <v>0.78</v>
      </c>
      <c r="E658" s="913">
        <v>0.62</v>
      </c>
      <c r="F658" s="913">
        <v>0.44</v>
      </c>
      <c r="G658" s="502">
        <v>0</v>
      </c>
      <c r="H658" s="502">
        <v>0</v>
      </c>
      <c r="I658" s="913"/>
      <c r="J658" s="502">
        <v>0</v>
      </c>
      <c r="K658" s="654">
        <v>0</v>
      </c>
      <c r="L658" s="987"/>
      <c r="M658" s="651">
        <v>0</v>
      </c>
      <c r="N658" s="651">
        <v>0</v>
      </c>
      <c r="O658" s="652">
        <v>0</v>
      </c>
      <c r="P658" s="652">
        <v>0</v>
      </c>
      <c r="Q658" s="652">
        <v>0</v>
      </c>
      <c r="R658" s="652">
        <v>0</v>
      </c>
      <c r="S658" s="652">
        <v>0</v>
      </c>
      <c r="T658" s="652">
        <v>0</v>
      </c>
      <c r="U658" s="652">
        <v>0</v>
      </c>
      <c r="V658" s="652">
        <v>0</v>
      </c>
      <c r="W658" s="652">
        <v>0</v>
      </c>
      <c r="X658" s="652">
        <v>0</v>
      </c>
      <c r="Y658" s="653">
        <f t="shared" si="239"/>
        <v>3.64</v>
      </c>
      <c r="Z658" s="1019">
        <f t="shared" si="238"/>
        <v>130.76923076923075</v>
      </c>
      <c r="AA658" s="669">
        <f t="shared" si="242"/>
        <v>25.806451612903224</v>
      </c>
      <c r="AB658" s="669">
        <f t="shared" si="243"/>
        <v>40.909090909090921</v>
      </c>
      <c r="AC658" s="669" t="str">
        <f t="shared" si="244"/>
        <v>n/a</v>
      </c>
      <c r="AD658" s="669" t="str">
        <f t="shared" si="245"/>
        <v>n/a</v>
      </c>
      <c r="AE658" s="669" t="str">
        <f t="shared" si="246"/>
        <v>n/a</v>
      </c>
      <c r="AF658" s="669" t="str">
        <f t="shared" si="247"/>
        <v>n/a</v>
      </c>
      <c r="AG658" s="669" t="str">
        <f t="shared" si="248"/>
        <v>n/a</v>
      </c>
      <c r="AH658" s="669" t="str">
        <f t="shared" si="249"/>
        <v>n/a</v>
      </c>
      <c r="AI658" s="669" t="str">
        <f t="shared" si="250"/>
        <v>n/a</v>
      </c>
      <c r="AJ658" s="669" t="str">
        <f t="shared" si="251"/>
        <v>n/a</v>
      </c>
      <c r="AK658" s="669" t="str">
        <f t="shared" si="252"/>
        <v>n/a</v>
      </c>
      <c r="AL658" s="669" t="str">
        <f t="shared" si="253"/>
        <v>n/a</v>
      </c>
      <c r="AM658" s="669" t="str">
        <f t="shared" si="254"/>
        <v>n/a</v>
      </c>
      <c r="AN658" s="669" t="str">
        <f t="shared" si="255"/>
        <v>n/a</v>
      </c>
      <c r="AO658" s="669" t="str">
        <f t="shared" si="256"/>
        <v>n/a</v>
      </c>
      <c r="AP658" s="669" t="str">
        <f t="shared" si="257"/>
        <v>n/a</v>
      </c>
      <c r="AQ658" s="669" t="str">
        <f t="shared" si="258"/>
        <v>n/a</v>
      </c>
      <c r="AR658" s="669" t="str">
        <f t="shared" si="259"/>
        <v>n/a</v>
      </c>
      <c r="AS658" s="670">
        <f t="shared" si="240"/>
        <v>65.828257763741632</v>
      </c>
      <c r="AT658" s="671">
        <f t="shared" si="241"/>
        <v>56.745219266493628</v>
      </c>
    </row>
    <row r="659" spans="1:46" ht="11.25" customHeight="1" x14ac:dyDescent="0.2">
      <c r="A659" s="650" t="s">
        <v>3908</v>
      </c>
      <c r="B659" s="650" t="s">
        <v>3909</v>
      </c>
      <c r="C659" s="497">
        <v>1.62</v>
      </c>
      <c r="D659" s="655">
        <v>1.53</v>
      </c>
      <c r="E659" s="498">
        <v>1.4</v>
      </c>
      <c r="F659" s="498">
        <v>1.21</v>
      </c>
      <c r="G659" s="498">
        <v>1.1100000000000001</v>
      </c>
      <c r="H659" s="542">
        <v>0</v>
      </c>
      <c r="I659" s="499"/>
      <c r="J659" s="502">
        <v>0</v>
      </c>
      <c r="K659" s="654">
        <v>0</v>
      </c>
      <c r="L659" s="499"/>
      <c r="M659" s="651">
        <v>0</v>
      </c>
      <c r="N659" s="651">
        <v>0</v>
      </c>
      <c r="O659" s="652">
        <v>0</v>
      </c>
      <c r="P659" s="652">
        <v>0</v>
      </c>
      <c r="Q659" s="652">
        <v>0</v>
      </c>
      <c r="R659" s="652">
        <v>0</v>
      </c>
      <c r="S659" s="652">
        <v>0</v>
      </c>
      <c r="T659" s="652">
        <v>0</v>
      </c>
      <c r="U659" s="652">
        <v>0</v>
      </c>
      <c r="V659" s="652">
        <v>0</v>
      </c>
      <c r="W659" s="652">
        <v>0</v>
      </c>
      <c r="X659" s="652">
        <v>0</v>
      </c>
      <c r="Y659" s="653">
        <f t="shared" si="239"/>
        <v>6.870000000000001</v>
      </c>
      <c r="Z659" s="1019">
        <f t="shared" si="238"/>
        <v>5.8823529411764719</v>
      </c>
      <c r="AA659" s="669">
        <f t="shared" si="242"/>
        <v>9.2857142857142971</v>
      </c>
      <c r="AB659" s="669">
        <f t="shared" si="243"/>
        <v>15.702479338842966</v>
      </c>
      <c r="AC659" s="669">
        <f t="shared" si="244"/>
        <v>9.0090090090090058</v>
      </c>
      <c r="AD659" s="669" t="str">
        <f t="shared" si="245"/>
        <v>n/a</v>
      </c>
      <c r="AE659" s="669" t="str">
        <f t="shared" si="246"/>
        <v>n/a</v>
      </c>
      <c r="AF659" s="669" t="str">
        <f t="shared" si="247"/>
        <v>n/a</v>
      </c>
      <c r="AG659" s="669" t="str">
        <f t="shared" si="248"/>
        <v>n/a</v>
      </c>
      <c r="AH659" s="669" t="str">
        <f t="shared" si="249"/>
        <v>n/a</v>
      </c>
      <c r="AI659" s="669" t="str">
        <f t="shared" si="250"/>
        <v>n/a</v>
      </c>
      <c r="AJ659" s="669" t="str">
        <f t="shared" si="251"/>
        <v>n/a</v>
      </c>
      <c r="AK659" s="669" t="str">
        <f t="shared" si="252"/>
        <v>n/a</v>
      </c>
      <c r="AL659" s="669" t="str">
        <f t="shared" si="253"/>
        <v>n/a</v>
      </c>
      <c r="AM659" s="669" t="str">
        <f t="shared" si="254"/>
        <v>n/a</v>
      </c>
      <c r="AN659" s="669" t="str">
        <f t="shared" si="255"/>
        <v>n/a</v>
      </c>
      <c r="AO659" s="669" t="str">
        <f t="shared" si="256"/>
        <v>n/a</v>
      </c>
      <c r="AP659" s="669" t="str">
        <f t="shared" si="257"/>
        <v>n/a</v>
      </c>
      <c r="AQ659" s="669" t="str">
        <f t="shared" si="258"/>
        <v>n/a</v>
      </c>
      <c r="AR659" s="669" t="str">
        <f t="shared" si="259"/>
        <v>n/a</v>
      </c>
      <c r="AS659" s="670">
        <f t="shared" si="240"/>
        <v>9.9698888936856846</v>
      </c>
      <c r="AT659" s="671">
        <f t="shared" si="241"/>
        <v>4.1215663859724136</v>
      </c>
    </row>
    <row r="660" spans="1:46" ht="11.25" customHeight="1" x14ac:dyDescent="0.2">
      <c r="A660" s="483" t="s">
        <v>784</v>
      </c>
      <c r="B660" s="914" t="s">
        <v>785</v>
      </c>
      <c r="C660" s="497">
        <v>2.12</v>
      </c>
      <c r="D660" s="491">
        <v>1.8</v>
      </c>
      <c r="E660" s="498">
        <v>1.7</v>
      </c>
      <c r="F660" s="498">
        <v>1.56</v>
      </c>
      <c r="G660" s="498">
        <v>1.42</v>
      </c>
      <c r="H660" s="498">
        <v>1.3</v>
      </c>
      <c r="I660" s="499"/>
      <c r="J660" s="498">
        <v>1.2</v>
      </c>
      <c r="K660" s="496">
        <v>1.1200000000000001</v>
      </c>
      <c r="L660" s="499"/>
      <c r="M660" s="511">
        <v>1.02</v>
      </c>
      <c r="N660" s="511">
        <v>0.96</v>
      </c>
      <c r="O660" s="656">
        <v>0.92</v>
      </c>
      <c r="P660" s="656">
        <v>0.84</v>
      </c>
      <c r="Q660" s="656">
        <v>0.72</v>
      </c>
      <c r="R660" s="656">
        <v>0.64</v>
      </c>
      <c r="S660" s="652">
        <v>0.6</v>
      </c>
      <c r="T660" s="652">
        <v>0.6</v>
      </c>
      <c r="U660" s="652">
        <v>0.6</v>
      </c>
      <c r="V660" s="652">
        <v>0.6</v>
      </c>
      <c r="W660" s="652">
        <v>0.6</v>
      </c>
      <c r="X660" s="652">
        <v>0.6</v>
      </c>
      <c r="Y660" s="653">
        <f t="shared" si="239"/>
        <v>20.920000000000009</v>
      </c>
      <c r="Z660" s="1019">
        <f t="shared" si="238"/>
        <v>17.777777777777782</v>
      </c>
      <c r="AA660" s="669">
        <f t="shared" si="242"/>
        <v>5.8823529411764719</v>
      </c>
      <c r="AB660" s="669">
        <f t="shared" si="243"/>
        <v>8.9743589743589638</v>
      </c>
      <c r="AC660" s="669">
        <f t="shared" si="244"/>
        <v>9.8591549295774747</v>
      </c>
      <c r="AD660" s="669">
        <f t="shared" si="245"/>
        <v>9.2307692307692193</v>
      </c>
      <c r="AE660" s="669">
        <f t="shared" si="246"/>
        <v>8.3333333333333481</v>
      </c>
      <c r="AF660" s="669">
        <f t="shared" si="247"/>
        <v>7.1428571428571397</v>
      </c>
      <c r="AG660" s="669">
        <f t="shared" si="248"/>
        <v>9.8039215686274606</v>
      </c>
      <c r="AH660" s="669">
        <f t="shared" si="249"/>
        <v>6.25</v>
      </c>
      <c r="AI660" s="669">
        <f t="shared" si="250"/>
        <v>4.3478260869565188</v>
      </c>
      <c r="AJ660" s="669">
        <f t="shared" si="251"/>
        <v>9.5238095238095344</v>
      </c>
      <c r="AK660" s="669">
        <f t="shared" si="252"/>
        <v>16.666666666666675</v>
      </c>
      <c r="AL660" s="669">
        <f t="shared" si="253"/>
        <v>12.5</v>
      </c>
      <c r="AM660" s="669">
        <f t="shared" si="254"/>
        <v>6.6666666666666652</v>
      </c>
      <c r="AN660" s="669">
        <f t="shared" si="255"/>
        <v>0</v>
      </c>
      <c r="AO660" s="669">
        <f t="shared" si="256"/>
        <v>0</v>
      </c>
      <c r="AP660" s="669">
        <f t="shared" si="257"/>
        <v>0</v>
      </c>
      <c r="AQ660" s="669">
        <f t="shared" si="258"/>
        <v>0</v>
      </c>
      <c r="AR660" s="669">
        <f t="shared" si="259"/>
        <v>0</v>
      </c>
      <c r="AS660" s="670">
        <f t="shared" si="240"/>
        <v>6.9978681496093289</v>
      </c>
      <c r="AT660" s="671">
        <f t="shared" si="241"/>
        <v>5.4103326694459817</v>
      </c>
    </row>
    <row r="661" spans="1:46" ht="11.25" customHeight="1" x14ac:dyDescent="0.2">
      <c r="A661" s="506" t="s">
        <v>772</v>
      </c>
      <c r="B661" s="507" t="s">
        <v>773</v>
      </c>
      <c r="C661" s="497">
        <v>0.7</v>
      </c>
      <c r="D661" s="497">
        <v>0.68</v>
      </c>
      <c r="E661" s="513">
        <v>0.66</v>
      </c>
      <c r="F661" s="513">
        <v>0.6</v>
      </c>
      <c r="G661" s="513">
        <v>0.54</v>
      </c>
      <c r="H661" s="513">
        <v>0.505</v>
      </c>
      <c r="I661" s="514"/>
      <c r="J661" s="513">
        <v>0.47</v>
      </c>
      <c r="K661" s="509">
        <v>0.435</v>
      </c>
      <c r="L661" s="514"/>
      <c r="M661" s="529">
        <v>0.41</v>
      </c>
      <c r="N661" s="529">
        <v>0.38</v>
      </c>
      <c r="O661" s="516">
        <v>0.34</v>
      </c>
      <c r="P661" s="516">
        <v>0.3</v>
      </c>
      <c r="Q661" s="516">
        <v>0.26</v>
      </c>
      <c r="R661" s="516">
        <v>0.1933</v>
      </c>
      <c r="S661" s="516">
        <v>0.12330000000000001</v>
      </c>
      <c r="T661" s="516">
        <v>0.05</v>
      </c>
      <c r="U661" s="517">
        <v>0</v>
      </c>
      <c r="V661" s="517">
        <v>0</v>
      </c>
      <c r="W661" s="517">
        <v>0</v>
      </c>
      <c r="X661" s="517">
        <v>0</v>
      </c>
      <c r="Y661" s="653">
        <f t="shared" si="239"/>
        <v>6.6465999999999994</v>
      </c>
      <c r="Z661" s="1019">
        <f t="shared" si="238"/>
        <v>2.9411764705882248</v>
      </c>
      <c r="AA661" s="669">
        <f t="shared" si="242"/>
        <v>3.0303030303030276</v>
      </c>
      <c r="AB661" s="669">
        <f t="shared" si="243"/>
        <v>10.000000000000009</v>
      </c>
      <c r="AC661" s="669">
        <f t="shared" si="244"/>
        <v>11.111111111111093</v>
      </c>
      <c r="AD661" s="669">
        <f t="shared" si="245"/>
        <v>6.9306930693069368</v>
      </c>
      <c r="AE661" s="669">
        <f t="shared" si="246"/>
        <v>7.4468085106383031</v>
      </c>
      <c r="AF661" s="669">
        <f t="shared" si="247"/>
        <v>8.045977011494255</v>
      </c>
      <c r="AG661" s="669">
        <f t="shared" si="248"/>
        <v>6.0975609756097615</v>
      </c>
      <c r="AH661" s="669">
        <f t="shared" si="249"/>
        <v>7.8947368421052655</v>
      </c>
      <c r="AI661" s="669">
        <f t="shared" si="250"/>
        <v>11.764705882352944</v>
      </c>
      <c r="AJ661" s="669">
        <f t="shared" si="251"/>
        <v>13.333333333333353</v>
      </c>
      <c r="AK661" s="669">
        <f t="shared" si="252"/>
        <v>15.384615384615374</v>
      </c>
      <c r="AL661" s="669">
        <f t="shared" si="253"/>
        <v>34.505949301603735</v>
      </c>
      <c r="AM661" s="669">
        <f t="shared" si="254"/>
        <v>56.772100567720997</v>
      </c>
      <c r="AN661" s="669">
        <f t="shared" si="255"/>
        <v>146.60000000000002</v>
      </c>
      <c r="AO661" s="669" t="str">
        <f t="shared" si="256"/>
        <v>n/a</v>
      </c>
      <c r="AP661" s="669" t="str">
        <f t="shared" si="257"/>
        <v>n/a</v>
      </c>
      <c r="AQ661" s="669" t="str">
        <f t="shared" si="258"/>
        <v>n/a</v>
      </c>
      <c r="AR661" s="669" t="str">
        <f t="shared" si="259"/>
        <v>n/a</v>
      </c>
      <c r="AS661" s="670">
        <f t="shared" si="240"/>
        <v>22.790604766052223</v>
      </c>
      <c r="AT661" s="671">
        <f t="shared" si="241"/>
        <v>37.009664571376121</v>
      </c>
    </row>
    <row r="662" spans="1:46" ht="11.25" customHeight="1" x14ac:dyDescent="0.2">
      <c r="A662" s="495" t="s">
        <v>760</v>
      </c>
      <c r="B662" s="650" t="s">
        <v>761</v>
      </c>
      <c r="C662" s="497">
        <v>1.08</v>
      </c>
      <c r="D662" s="497">
        <v>1</v>
      </c>
      <c r="E662" s="498">
        <v>0.94</v>
      </c>
      <c r="F662" s="498">
        <v>0.9</v>
      </c>
      <c r="G662" s="498">
        <v>0.84</v>
      </c>
      <c r="H662" s="498">
        <v>0.78</v>
      </c>
      <c r="I662" s="499"/>
      <c r="J662" s="498">
        <v>0.74</v>
      </c>
      <c r="K662" s="496">
        <v>0.7</v>
      </c>
      <c r="L662" s="499"/>
      <c r="M662" s="511">
        <v>0.66</v>
      </c>
      <c r="N662" s="651">
        <v>0.64</v>
      </c>
      <c r="O662" s="656">
        <v>0.62</v>
      </c>
      <c r="P662" s="656">
        <v>0.57999999999999996</v>
      </c>
      <c r="Q662" s="656">
        <v>0.54</v>
      </c>
      <c r="R662" s="656">
        <v>0.5</v>
      </c>
      <c r="S662" s="652">
        <v>0.48</v>
      </c>
      <c r="T662" s="652">
        <v>0.48</v>
      </c>
      <c r="U662" s="652">
        <v>0.48</v>
      </c>
      <c r="V662" s="652">
        <v>0.48</v>
      </c>
      <c r="W662" s="652">
        <v>0.48</v>
      </c>
      <c r="X662" s="652">
        <v>0.48</v>
      </c>
      <c r="Y662" s="653">
        <f t="shared" si="239"/>
        <v>13.400000000000002</v>
      </c>
      <c r="Z662" s="1019">
        <f t="shared" si="238"/>
        <v>8.0000000000000071</v>
      </c>
      <c r="AA662" s="669">
        <f t="shared" si="242"/>
        <v>6.3829787234042534</v>
      </c>
      <c r="AB662" s="669">
        <f t="shared" si="243"/>
        <v>4.4444444444444287</v>
      </c>
      <c r="AC662" s="669">
        <f t="shared" si="244"/>
        <v>7.1428571428571397</v>
      </c>
      <c r="AD662" s="669">
        <f t="shared" si="245"/>
        <v>7.6923076923076872</v>
      </c>
      <c r="AE662" s="669">
        <f t="shared" si="246"/>
        <v>5.4054054054054168</v>
      </c>
      <c r="AF662" s="669">
        <f t="shared" si="247"/>
        <v>5.7142857142857162</v>
      </c>
      <c r="AG662" s="669">
        <f t="shared" si="248"/>
        <v>6.0606060606060552</v>
      </c>
      <c r="AH662" s="669">
        <f t="shared" si="249"/>
        <v>3.125</v>
      </c>
      <c r="AI662" s="669">
        <f t="shared" si="250"/>
        <v>3.2258064516129004</v>
      </c>
      <c r="AJ662" s="669">
        <f t="shared" si="251"/>
        <v>6.8965517241379448</v>
      </c>
      <c r="AK662" s="669">
        <f t="shared" si="252"/>
        <v>7.4074074074073959</v>
      </c>
      <c r="AL662" s="669">
        <f t="shared" si="253"/>
        <v>8.0000000000000071</v>
      </c>
      <c r="AM662" s="669">
        <f t="shared" si="254"/>
        <v>4.1666666666666741</v>
      </c>
      <c r="AN662" s="669">
        <f t="shared" si="255"/>
        <v>0</v>
      </c>
      <c r="AO662" s="669">
        <f t="shared" si="256"/>
        <v>0</v>
      </c>
      <c r="AP662" s="669">
        <f t="shared" si="257"/>
        <v>0</v>
      </c>
      <c r="AQ662" s="669">
        <f t="shared" si="258"/>
        <v>0</v>
      </c>
      <c r="AR662" s="669">
        <f t="shared" si="259"/>
        <v>0</v>
      </c>
      <c r="AS662" s="670">
        <f t="shared" si="240"/>
        <v>4.40338512805977</v>
      </c>
      <c r="AT662" s="671">
        <f t="shared" si="241"/>
        <v>3.0627546303738673</v>
      </c>
    </row>
    <row r="663" spans="1:46" ht="11.25" customHeight="1" x14ac:dyDescent="0.2">
      <c r="A663" s="650" t="s">
        <v>765</v>
      </c>
      <c r="B663" s="650" t="s">
        <v>766</v>
      </c>
      <c r="C663" s="497">
        <v>0.94599999999999995</v>
      </c>
      <c r="D663" s="497">
        <v>0.85799999999999998</v>
      </c>
      <c r="E663" s="498">
        <v>0.81400000000000006</v>
      </c>
      <c r="F663" s="498">
        <v>0.77</v>
      </c>
      <c r="G663" s="498">
        <v>0.72599999999999998</v>
      </c>
      <c r="H663" s="498">
        <v>0.68199999999999994</v>
      </c>
      <c r="I663" s="499"/>
      <c r="J663" s="498">
        <v>0.63800000000000001</v>
      </c>
      <c r="K663" s="496">
        <v>0.60499999999999998</v>
      </c>
      <c r="L663" s="499"/>
      <c r="M663" s="511">
        <v>0.56100000000000005</v>
      </c>
      <c r="N663" s="511">
        <v>0.51700000000000002</v>
      </c>
      <c r="O663" s="656">
        <v>0.47299999999999998</v>
      </c>
      <c r="P663" s="656">
        <v>0.42429</v>
      </c>
      <c r="Q663" s="656">
        <v>0.36268</v>
      </c>
      <c r="R663" s="656">
        <v>0.30597000000000002</v>
      </c>
      <c r="S663" s="656">
        <v>0.25385000000000002</v>
      </c>
      <c r="T663" s="656">
        <v>0.20815</v>
      </c>
      <c r="U663" s="656">
        <v>0.17194000000000001</v>
      </c>
      <c r="V663" s="656">
        <v>0.14477999999999999</v>
      </c>
      <c r="W663" s="656">
        <v>0.12444</v>
      </c>
      <c r="X663" s="656">
        <v>9.7290000000000001E-2</v>
      </c>
      <c r="Y663" s="653">
        <f t="shared" si="239"/>
        <v>9.6833899999999975</v>
      </c>
      <c r="Z663" s="1019">
        <f t="shared" si="238"/>
        <v>10.256410256410241</v>
      </c>
      <c r="AA663" s="669">
        <f t="shared" si="242"/>
        <v>5.4054054054053946</v>
      </c>
      <c r="AB663" s="669">
        <f t="shared" si="243"/>
        <v>5.7142857142857162</v>
      </c>
      <c r="AC663" s="669">
        <f t="shared" si="244"/>
        <v>6.0606060606060552</v>
      </c>
      <c r="AD663" s="669">
        <f t="shared" si="245"/>
        <v>6.4516129032258229</v>
      </c>
      <c r="AE663" s="669">
        <f t="shared" si="246"/>
        <v>6.8965517241379226</v>
      </c>
      <c r="AF663" s="669">
        <f t="shared" si="247"/>
        <v>5.4545454545454675</v>
      </c>
      <c r="AG663" s="669">
        <f t="shared" si="248"/>
        <v>7.8431372549019551</v>
      </c>
      <c r="AH663" s="669">
        <f t="shared" si="249"/>
        <v>8.5106382978723527</v>
      </c>
      <c r="AI663" s="669">
        <f t="shared" si="250"/>
        <v>9.3023255813953654</v>
      </c>
      <c r="AJ663" s="669">
        <f t="shared" si="251"/>
        <v>11.480355417285338</v>
      </c>
      <c r="AK663" s="669">
        <f t="shared" si="252"/>
        <v>16.987426932833351</v>
      </c>
      <c r="AL663" s="669">
        <f t="shared" si="253"/>
        <v>18.534496846096005</v>
      </c>
      <c r="AM663" s="669">
        <f t="shared" si="254"/>
        <v>20.531810124089024</v>
      </c>
      <c r="AN663" s="669">
        <f t="shared" si="255"/>
        <v>21.955320682200341</v>
      </c>
      <c r="AO663" s="669">
        <f t="shared" si="256"/>
        <v>21.059671978597173</v>
      </c>
      <c r="AP663" s="669">
        <f t="shared" si="257"/>
        <v>18.759497168117157</v>
      </c>
      <c r="AQ663" s="669">
        <f t="shared" si="258"/>
        <v>16.345226615236253</v>
      </c>
      <c r="AR663" s="669">
        <f t="shared" si="259"/>
        <v>27.906259636139374</v>
      </c>
      <c r="AS663" s="670">
        <f t="shared" si="240"/>
        <v>12.918714950177911</v>
      </c>
      <c r="AT663" s="671">
        <f t="shared" si="241"/>
        <v>6.9963756080885755</v>
      </c>
    </row>
    <row r="664" spans="1:46" ht="11.25" customHeight="1" x14ac:dyDescent="0.2">
      <c r="A664" s="495" t="s">
        <v>1622</v>
      </c>
      <c r="B664" s="650" t="s">
        <v>1623</v>
      </c>
      <c r="C664" s="497">
        <v>2.5</v>
      </c>
      <c r="D664" s="497">
        <v>2.04</v>
      </c>
      <c r="E664" s="498">
        <v>1.605</v>
      </c>
      <c r="F664" s="498">
        <v>1.2749999999999999</v>
      </c>
      <c r="G664" s="498">
        <v>1.05</v>
      </c>
      <c r="H664" s="498">
        <v>0.61</v>
      </c>
      <c r="I664" s="499"/>
      <c r="J664" s="498">
        <v>0.42</v>
      </c>
      <c r="K664" s="496">
        <v>0.1</v>
      </c>
      <c r="L664" s="499"/>
      <c r="M664" s="651">
        <v>0</v>
      </c>
      <c r="N664" s="651">
        <v>0</v>
      </c>
      <c r="O664" s="652">
        <v>0.6</v>
      </c>
      <c r="P664" s="652">
        <v>0.6</v>
      </c>
      <c r="Q664" s="656">
        <v>0.6</v>
      </c>
      <c r="R664" s="656">
        <v>0.54</v>
      </c>
      <c r="S664" s="652">
        <v>0.52</v>
      </c>
      <c r="T664" s="652">
        <v>0.52</v>
      </c>
      <c r="U664" s="652">
        <v>0.52</v>
      </c>
      <c r="V664" s="656">
        <v>0.52</v>
      </c>
      <c r="W664" s="656">
        <v>0.46</v>
      </c>
      <c r="X664" s="656">
        <v>0.36</v>
      </c>
      <c r="Y664" s="653">
        <f t="shared" si="239"/>
        <v>14.839999999999996</v>
      </c>
      <c r="Z664" s="1019">
        <f t="shared" si="238"/>
        <v>22.549019607843146</v>
      </c>
      <c r="AA664" s="669">
        <f t="shared" si="242"/>
        <v>27.102803738317771</v>
      </c>
      <c r="AB664" s="669">
        <f t="shared" si="243"/>
        <v>25.882352941176467</v>
      </c>
      <c r="AC664" s="669">
        <f t="shared" si="244"/>
        <v>21.42857142857142</v>
      </c>
      <c r="AD664" s="669">
        <f t="shared" si="245"/>
        <v>72.131147540983619</v>
      </c>
      <c r="AE664" s="669">
        <f t="shared" si="246"/>
        <v>45.238095238095234</v>
      </c>
      <c r="AF664" s="669">
        <f t="shared" si="247"/>
        <v>319.99999999999994</v>
      </c>
      <c r="AG664" s="669" t="str">
        <f t="shared" si="248"/>
        <v>n/a</v>
      </c>
      <c r="AH664" s="669" t="str">
        <f t="shared" si="249"/>
        <v>n/a</v>
      </c>
      <c r="AI664" s="669">
        <f t="shared" si="250"/>
        <v>-100</v>
      </c>
      <c r="AJ664" s="669">
        <f t="shared" si="251"/>
        <v>0</v>
      </c>
      <c r="AK664" s="669">
        <f t="shared" si="252"/>
        <v>0</v>
      </c>
      <c r="AL664" s="669">
        <f t="shared" si="253"/>
        <v>11.111111111111093</v>
      </c>
      <c r="AM664" s="669">
        <f t="shared" si="254"/>
        <v>3.8461538461538547</v>
      </c>
      <c r="AN664" s="669">
        <f t="shared" si="255"/>
        <v>0</v>
      </c>
      <c r="AO664" s="669">
        <f t="shared" si="256"/>
        <v>0</v>
      </c>
      <c r="AP664" s="669">
        <f t="shared" si="257"/>
        <v>0</v>
      </c>
      <c r="AQ664" s="669">
        <f t="shared" si="258"/>
        <v>13.043478260869556</v>
      </c>
      <c r="AR664" s="669">
        <f t="shared" si="259"/>
        <v>27.777777777777789</v>
      </c>
      <c r="AS664" s="670">
        <f t="shared" si="240"/>
        <v>28.830030087699996</v>
      </c>
      <c r="AT664" s="671">
        <f t="shared" si="241"/>
        <v>82.527106906499299</v>
      </c>
    </row>
    <row r="665" spans="1:46" ht="11.25" customHeight="1" x14ac:dyDescent="0.2">
      <c r="A665" s="495" t="s">
        <v>1167</v>
      </c>
      <c r="B665" s="650" t="s">
        <v>1168</v>
      </c>
      <c r="C665" s="497">
        <v>5.3</v>
      </c>
      <c r="D665" s="497">
        <v>5.05</v>
      </c>
      <c r="E665" s="487">
        <v>4.7</v>
      </c>
      <c r="F665" s="487">
        <v>4</v>
      </c>
      <c r="G665" s="487">
        <v>3.2</v>
      </c>
      <c r="H665" s="487">
        <v>2.19</v>
      </c>
      <c r="I665" s="488"/>
      <c r="J665" s="489">
        <v>1.92</v>
      </c>
      <c r="K665" s="490">
        <v>1.92</v>
      </c>
      <c r="L665" s="488"/>
      <c r="M665" s="505">
        <v>1.92</v>
      </c>
      <c r="N665" s="492">
        <v>1.92</v>
      </c>
      <c r="O665" s="492">
        <v>1.92</v>
      </c>
      <c r="P665" s="493">
        <v>1.92</v>
      </c>
      <c r="Q665" s="493">
        <v>0.6</v>
      </c>
      <c r="R665" s="493">
        <v>0.44</v>
      </c>
      <c r="S665" s="493">
        <v>0.4</v>
      </c>
      <c r="T665" s="493">
        <v>0.36</v>
      </c>
      <c r="U665" s="493">
        <v>0.32</v>
      </c>
      <c r="V665" s="493">
        <v>0.28000000000000003</v>
      </c>
      <c r="W665" s="492">
        <v>0.24</v>
      </c>
      <c r="X665" s="493">
        <v>0.24</v>
      </c>
      <c r="Y665" s="653">
        <f t="shared" si="239"/>
        <v>38.840000000000011</v>
      </c>
      <c r="Z665" s="1019">
        <f t="shared" si="238"/>
        <v>4.9504950495049549</v>
      </c>
      <c r="AA665" s="669">
        <f t="shared" si="242"/>
        <v>7.4468085106382809</v>
      </c>
      <c r="AB665" s="669">
        <f t="shared" si="243"/>
        <v>17.500000000000004</v>
      </c>
      <c r="AC665" s="669">
        <f t="shared" si="244"/>
        <v>25</v>
      </c>
      <c r="AD665" s="669">
        <f t="shared" si="245"/>
        <v>46.118721461187228</v>
      </c>
      <c r="AE665" s="669">
        <f t="shared" si="246"/>
        <v>14.0625</v>
      </c>
      <c r="AF665" s="669">
        <f t="shared" si="247"/>
        <v>0</v>
      </c>
      <c r="AG665" s="669">
        <f t="shared" si="248"/>
        <v>0</v>
      </c>
      <c r="AH665" s="669">
        <f t="shared" si="249"/>
        <v>0</v>
      </c>
      <c r="AI665" s="669">
        <f t="shared" si="250"/>
        <v>0</v>
      </c>
      <c r="AJ665" s="669">
        <f t="shared" si="251"/>
        <v>0</v>
      </c>
      <c r="AK665" s="669">
        <f t="shared" si="252"/>
        <v>220.00000000000003</v>
      </c>
      <c r="AL665" s="669">
        <f t="shared" si="253"/>
        <v>36.363636363636353</v>
      </c>
      <c r="AM665" s="669">
        <f t="shared" si="254"/>
        <v>9.9999999999999858</v>
      </c>
      <c r="AN665" s="669">
        <f t="shared" si="255"/>
        <v>11.111111111111116</v>
      </c>
      <c r="AO665" s="669">
        <f t="shared" si="256"/>
        <v>12.5</v>
      </c>
      <c r="AP665" s="669">
        <f t="shared" si="257"/>
        <v>14.285714285714279</v>
      </c>
      <c r="AQ665" s="669">
        <f t="shared" si="258"/>
        <v>16.666666666666675</v>
      </c>
      <c r="AR665" s="669">
        <f t="shared" si="259"/>
        <v>0</v>
      </c>
      <c r="AS665" s="670">
        <f t="shared" si="240"/>
        <v>22.947665970971524</v>
      </c>
      <c r="AT665" s="671">
        <f t="shared" si="241"/>
        <v>49.393246775829894</v>
      </c>
    </row>
    <row r="666" spans="1:46" ht="11.25" customHeight="1" x14ac:dyDescent="0.2">
      <c r="A666" s="507" t="s">
        <v>1616</v>
      </c>
      <c r="B666" s="507" t="s">
        <v>1617</v>
      </c>
      <c r="C666" s="497">
        <v>0.5</v>
      </c>
      <c r="D666" s="510">
        <v>0.45999999999999996</v>
      </c>
      <c r="E666" s="498">
        <v>0.42</v>
      </c>
      <c r="F666" s="498">
        <v>0.36</v>
      </c>
      <c r="G666" s="498">
        <v>0.3</v>
      </c>
      <c r="H666" s="498">
        <v>0.26</v>
      </c>
      <c r="I666" s="499"/>
      <c r="J666" s="498">
        <v>0.22</v>
      </c>
      <c r="K666" s="496">
        <v>0.18</v>
      </c>
      <c r="L666" s="499"/>
      <c r="M666" s="511">
        <v>0.08</v>
      </c>
      <c r="N666" s="651">
        <v>0</v>
      </c>
      <c r="O666" s="652">
        <v>0</v>
      </c>
      <c r="P666" s="652">
        <v>0</v>
      </c>
      <c r="Q666" s="652">
        <v>0</v>
      </c>
      <c r="R666" s="652">
        <v>0</v>
      </c>
      <c r="S666" s="652">
        <v>0</v>
      </c>
      <c r="T666" s="652">
        <v>0</v>
      </c>
      <c r="U666" s="652">
        <v>0</v>
      </c>
      <c r="V666" s="652">
        <v>0</v>
      </c>
      <c r="W666" s="652">
        <v>0</v>
      </c>
      <c r="X666" s="652">
        <v>0</v>
      </c>
      <c r="Y666" s="653">
        <f t="shared" si="239"/>
        <v>2.7800000000000002</v>
      </c>
      <c r="Z666" s="1019">
        <f t="shared" si="238"/>
        <v>8.6956521739130608</v>
      </c>
      <c r="AA666" s="669">
        <f t="shared" si="242"/>
        <v>9.5238095238095113</v>
      </c>
      <c r="AB666" s="669">
        <f t="shared" si="243"/>
        <v>16.666666666666675</v>
      </c>
      <c r="AC666" s="669">
        <f t="shared" si="244"/>
        <v>19.999999999999996</v>
      </c>
      <c r="AD666" s="669">
        <f t="shared" si="245"/>
        <v>15.384615384615374</v>
      </c>
      <c r="AE666" s="669">
        <f t="shared" si="246"/>
        <v>18.181818181818187</v>
      </c>
      <c r="AF666" s="669">
        <f t="shared" si="247"/>
        <v>22.222222222222232</v>
      </c>
      <c r="AG666" s="669">
        <f t="shared" si="248"/>
        <v>125</v>
      </c>
      <c r="AH666" s="669" t="str">
        <f t="shared" si="249"/>
        <v>n/a</v>
      </c>
      <c r="AI666" s="669" t="str">
        <f t="shared" si="250"/>
        <v>n/a</v>
      </c>
      <c r="AJ666" s="669" t="str">
        <f t="shared" si="251"/>
        <v>n/a</v>
      </c>
      <c r="AK666" s="669" t="str">
        <f t="shared" si="252"/>
        <v>n/a</v>
      </c>
      <c r="AL666" s="669" t="str">
        <f t="shared" si="253"/>
        <v>n/a</v>
      </c>
      <c r="AM666" s="669" t="str">
        <f t="shared" si="254"/>
        <v>n/a</v>
      </c>
      <c r="AN666" s="669" t="str">
        <f t="shared" si="255"/>
        <v>n/a</v>
      </c>
      <c r="AO666" s="669" t="str">
        <f t="shared" si="256"/>
        <v>n/a</v>
      </c>
      <c r="AP666" s="669" t="str">
        <f t="shared" si="257"/>
        <v>n/a</v>
      </c>
      <c r="AQ666" s="669" t="str">
        <f t="shared" si="258"/>
        <v>n/a</v>
      </c>
      <c r="AR666" s="669" t="str">
        <f t="shared" si="259"/>
        <v>n/a</v>
      </c>
      <c r="AS666" s="670">
        <f t="shared" si="240"/>
        <v>29.45934801913063</v>
      </c>
      <c r="AT666" s="671">
        <f t="shared" si="241"/>
        <v>38.890618902025864</v>
      </c>
    </row>
    <row r="667" spans="1:46" ht="11.25" customHeight="1" x14ac:dyDescent="0.2">
      <c r="A667" s="495" t="s">
        <v>3912</v>
      </c>
      <c r="B667" s="650" t="s">
        <v>3913</v>
      </c>
      <c r="C667" s="497">
        <v>2.2200000000000002</v>
      </c>
      <c r="D667" s="655">
        <v>2.1</v>
      </c>
      <c r="E667" s="498">
        <v>2</v>
      </c>
      <c r="F667" s="498">
        <v>1.94</v>
      </c>
      <c r="G667" s="498">
        <v>1.88</v>
      </c>
      <c r="H667" s="542">
        <v>1.85</v>
      </c>
      <c r="I667" s="499"/>
      <c r="J667" s="542">
        <v>1.85</v>
      </c>
      <c r="K667" s="547">
        <v>1.85</v>
      </c>
      <c r="L667" s="499"/>
      <c r="M667" s="651">
        <v>1.85</v>
      </c>
      <c r="N667" s="651">
        <v>2.1124999999999998</v>
      </c>
      <c r="O667" s="656">
        <v>2.9</v>
      </c>
      <c r="P667" s="656">
        <v>2.64</v>
      </c>
      <c r="Q667" s="656">
        <v>2.38</v>
      </c>
      <c r="R667" s="656">
        <v>2.2000000000000002</v>
      </c>
      <c r="S667" s="656">
        <v>2.12</v>
      </c>
      <c r="T667" s="656">
        <v>2.08</v>
      </c>
      <c r="U667" s="656">
        <v>2.04</v>
      </c>
      <c r="V667" s="656">
        <v>2</v>
      </c>
      <c r="W667" s="656">
        <v>1.92</v>
      </c>
      <c r="X667" s="656">
        <v>1.84</v>
      </c>
      <c r="Y667" s="653">
        <f t="shared" si="239"/>
        <v>41.772500000000001</v>
      </c>
      <c r="Z667" s="1019">
        <f t="shared" si="238"/>
        <v>5.7142857142857162</v>
      </c>
      <c r="AA667" s="669">
        <f t="shared" si="242"/>
        <v>5.0000000000000044</v>
      </c>
      <c r="AB667" s="669">
        <f t="shared" si="243"/>
        <v>3.0927835051546504</v>
      </c>
      <c r="AC667" s="669">
        <f t="shared" si="244"/>
        <v>3.1914893617021267</v>
      </c>
      <c r="AD667" s="669">
        <f t="shared" si="245"/>
        <v>1.6216216216216051</v>
      </c>
      <c r="AE667" s="669">
        <f t="shared" si="246"/>
        <v>0</v>
      </c>
      <c r="AF667" s="669">
        <f t="shared" si="247"/>
        <v>0</v>
      </c>
      <c r="AG667" s="669">
        <f t="shared" si="248"/>
        <v>0</v>
      </c>
      <c r="AH667" s="669">
        <f t="shared" si="249"/>
        <v>-12.426035502958566</v>
      </c>
      <c r="AI667" s="669">
        <f t="shared" si="250"/>
        <v>-27.155172413793103</v>
      </c>
      <c r="AJ667" s="669">
        <f t="shared" si="251"/>
        <v>9.8484848484848406</v>
      </c>
      <c r="AK667" s="669">
        <f t="shared" si="252"/>
        <v>10.924369747899165</v>
      </c>
      <c r="AL667" s="669">
        <f t="shared" si="253"/>
        <v>8.1818181818181799</v>
      </c>
      <c r="AM667" s="669">
        <f t="shared" si="254"/>
        <v>3.7735849056603765</v>
      </c>
      <c r="AN667" s="669">
        <f t="shared" si="255"/>
        <v>1.9230769230769162</v>
      </c>
      <c r="AO667" s="669">
        <f t="shared" si="256"/>
        <v>1.9607843137254832</v>
      </c>
      <c r="AP667" s="669">
        <f t="shared" si="257"/>
        <v>2.0000000000000018</v>
      </c>
      <c r="AQ667" s="669">
        <f t="shared" si="258"/>
        <v>4.1666666666666741</v>
      </c>
      <c r="AR667" s="669">
        <f t="shared" si="259"/>
        <v>4.3478260869565188</v>
      </c>
      <c r="AS667" s="670">
        <f t="shared" si="240"/>
        <v>1.3771359979105575</v>
      </c>
      <c r="AT667" s="671">
        <f t="shared" si="241"/>
        <v>8.436475088039872</v>
      </c>
    </row>
    <row r="668" spans="1:46" ht="11.25" customHeight="1" x14ac:dyDescent="0.2">
      <c r="A668" s="614" t="s">
        <v>4138</v>
      </c>
      <c r="B668" s="24" t="s">
        <v>4139</v>
      </c>
      <c r="C668" s="497">
        <v>0.625</v>
      </c>
      <c r="D668" s="24">
        <v>0.57999999999999996</v>
      </c>
      <c r="E668" s="41">
        <v>0.54</v>
      </c>
      <c r="F668" s="41">
        <v>0.51</v>
      </c>
      <c r="G668" s="41">
        <v>0.48</v>
      </c>
      <c r="H668" s="41">
        <v>0.21</v>
      </c>
      <c r="I668" s="41"/>
      <c r="J668" s="502">
        <v>0</v>
      </c>
      <c r="K668" s="654">
        <v>0</v>
      </c>
      <c r="L668" s="913"/>
      <c r="M668" s="651">
        <v>0</v>
      </c>
      <c r="N668" s="651">
        <v>0</v>
      </c>
      <c r="O668" s="652">
        <v>0</v>
      </c>
      <c r="P668" s="652">
        <v>0</v>
      </c>
      <c r="Q668" s="652">
        <v>0</v>
      </c>
      <c r="R668" s="652">
        <v>0</v>
      </c>
      <c r="S668" s="652">
        <v>0</v>
      </c>
      <c r="T668" s="652">
        <v>0</v>
      </c>
      <c r="U668" s="652">
        <v>0</v>
      </c>
      <c r="V668" s="652">
        <v>0</v>
      </c>
      <c r="W668" s="652">
        <v>0</v>
      </c>
      <c r="X668" s="652">
        <v>0</v>
      </c>
      <c r="Y668" s="653">
        <f t="shared" si="239"/>
        <v>2.9449999999999998</v>
      </c>
      <c r="Z668" s="1019">
        <f t="shared" si="238"/>
        <v>7.7586206896551824</v>
      </c>
      <c r="AA668" s="669">
        <f t="shared" si="242"/>
        <v>7.4074074074073959</v>
      </c>
      <c r="AB668" s="669">
        <f t="shared" si="243"/>
        <v>5.8823529411764719</v>
      </c>
      <c r="AC668" s="669">
        <f t="shared" si="244"/>
        <v>6.25</v>
      </c>
      <c r="AD668" s="669">
        <f t="shared" si="245"/>
        <v>128.57142857142856</v>
      </c>
      <c r="AE668" s="669" t="str">
        <f t="shared" si="246"/>
        <v>n/a</v>
      </c>
      <c r="AF668" s="669" t="str">
        <f t="shared" si="247"/>
        <v>n/a</v>
      </c>
      <c r="AG668" s="669" t="str">
        <f t="shared" si="248"/>
        <v>n/a</v>
      </c>
      <c r="AH668" s="669" t="str">
        <f t="shared" si="249"/>
        <v>n/a</v>
      </c>
      <c r="AI668" s="669" t="str">
        <f t="shared" si="250"/>
        <v>n/a</v>
      </c>
      <c r="AJ668" s="669" t="str">
        <f t="shared" si="251"/>
        <v>n/a</v>
      </c>
      <c r="AK668" s="669" t="str">
        <f t="shared" si="252"/>
        <v>n/a</v>
      </c>
      <c r="AL668" s="669" t="str">
        <f t="shared" si="253"/>
        <v>n/a</v>
      </c>
      <c r="AM668" s="669" t="str">
        <f t="shared" si="254"/>
        <v>n/a</v>
      </c>
      <c r="AN668" s="669" t="str">
        <f t="shared" si="255"/>
        <v>n/a</v>
      </c>
      <c r="AO668" s="669" t="str">
        <f t="shared" si="256"/>
        <v>n/a</v>
      </c>
      <c r="AP668" s="669" t="str">
        <f t="shared" si="257"/>
        <v>n/a</v>
      </c>
      <c r="AQ668" s="669" t="str">
        <f t="shared" si="258"/>
        <v>n/a</v>
      </c>
      <c r="AR668" s="669" t="str">
        <f t="shared" si="259"/>
        <v>n/a</v>
      </c>
      <c r="AS668" s="670">
        <f t="shared" si="240"/>
        <v>31.173961921933522</v>
      </c>
      <c r="AT668" s="671">
        <f t="shared" si="241"/>
        <v>54.452417740117326</v>
      </c>
    </row>
    <row r="669" spans="1:46" ht="11.25" customHeight="1" x14ac:dyDescent="0.2">
      <c r="A669" s="650" t="s">
        <v>4138</v>
      </c>
      <c r="B669" s="24" t="s">
        <v>4139</v>
      </c>
      <c r="C669" s="659">
        <v>0.625</v>
      </c>
      <c r="D669" s="655">
        <v>0.56999999999999995</v>
      </c>
      <c r="E669" s="659">
        <v>0.54</v>
      </c>
      <c r="F669" s="659">
        <v>0.495</v>
      </c>
      <c r="G669" s="659">
        <v>0.48</v>
      </c>
      <c r="H669" s="502">
        <v>0</v>
      </c>
      <c r="I669" s="987"/>
      <c r="J669" s="502">
        <v>0</v>
      </c>
      <c r="K669" s="654">
        <v>0</v>
      </c>
      <c r="L669" s="499"/>
      <c r="M669" s="651">
        <v>0</v>
      </c>
      <c r="N669" s="651">
        <v>0</v>
      </c>
      <c r="O669" s="652">
        <v>0</v>
      </c>
      <c r="P669" s="652">
        <v>0</v>
      </c>
      <c r="Q669" s="652">
        <v>0</v>
      </c>
      <c r="R669" s="652">
        <v>0</v>
      </c>
      <c r="S669" s="652">
        <v>0</v>
      </c>
      <c r="T669" s="652">
        <v>0</v>
      </c>
      <c r="U669" s="652">
        <v>0</v>
      </c>
      <c r="V669" s="652">
        <v>0</v>
      </c>
      <c r="W669" s="652">
        <v>0</v>
      </c>
      <c r="X669" s="652">
        <v>0</v>
      </c>
      <c r="Y669" s="653">
        <f t="shared" si="239"/>
        <v>2.71</v>
      </c>
      <c r="Z669" s="1019">
        <f t="shared" si="238"/>
        <v>9.6491228070175517</v>
      </c>
      <c r="AA669" s="669">
        <f t="shared" si="242"/>
        <v>5.5555555555555358</v>
      </c>
      <c r="AB669" s="669">
        <f t="shared" si="243"/>
        <v>9.0909090909091042</v>
      </c>
      <c r="AC669" s="669">
        <f t="shared" si="244"/>
        <v>3.125</v>
      </c>
      <c r="AD669" s="669" t="str">
        <f t="shared" si="245"/>
        <v>n/a</v>
      </c>
      <c r="AE669" s="669" t="str">
        <f t="shared" si="246"/>
        <v>n/a</v>
      </c>
      <c r="AF669" s="669" t="str">
        <f t="shared" si="247"/>
        <v>n/a</v>
      </c>
      <c r="AG669" s="669" t="str">
        <f t="shared" si="248"/>
        <v>n/a</v>
      </c>
      <c r="AH669" s="669" t="str">
        <f t="shared" si="249"/>
        <v>n/a</v>
      </c>
      <c r="AI669" s="669" t="str">
        <f t="shared" si="250"/>
        <v>n/a</v>
      </c>
      <c r="AJ669" s="669" t="str">
        <f t="shared" si="251"/>
        <v>n/a</v>
      </c>
      <c r="AK669" s="669" t="str">
        <f t="shared" si="252"/>
        <v>n/a</v>
      </c>
      <c r="AL669" s="669" t="str">
        <f t="shared" si="253"/>
        <v>n/a</v>
      </c>
      <c r="AM669" s="669" t="str">
        <f t="shared" si="254"/>
        <v>n/a</v>
      </c>
      <c r="AN669" s="669" t="str">
        <f t="shared" si="255"/>
        <v>n/a</v>
      </c>
      <c r="AO669" s="669" t="str">
        <f t="shared" si="256"/>
        <v>n/a</v>
      </c>
      <c r="AP669" s="669" t="str">
        <f t="shared" si="257"/>
        <v>n/a</v>
      </c>
      <c r="AQ669" s="669" t="str">
        <f t="shared" si="258"/>
        <v>n/a</v>
      </c>
      <c r="AR669" s="669" t="str">
        <f t="shared" si="259"/>
        <v>n/a</v>
      </c>
      <c r="AS669" s="670">
        <f t="shared" si="240"/>
        <v>6.8551468633705479</v>
      </c>
      <c r="AT669" s="671">
        <f t="shared" si="241"/>
        <v>3.0772210136976854</v>
      </c>
    </row>
    <row r="670" spans="1:46" ht="11.25" customHeight="1" x14ac:dyDescent="0.2">
      <c r="A670" s="483" t="s">
        <v>1608</v>
      </c>
      <c r="B670" s="914" t="s">
        <v>1609</v>
      </c>
      <c r="C670" s="497">
        <v>0.41</v>
      </c>
      <c r="D670" s="491">
        <v>0.315</v>
      </c>
      <c r="E670" s="498">
        <v>0.25</v>
      </c>
      <c r="F670" s="498">
        <v>0.22</v>
      </c>
      <c r="G670" s="498">
        <v>0.16</v>
      </c>
      <c r="H670" s="498">
        <v>0.08</v>
      </c>
      <c r="I670" s="499"/>
      <c r="J670" s="502">
        <v>0.04</v>
      </c>
      <c r="K670" s="654">
        <v>0.04</v>
      </c>
      <c r="L670" s="499"/>
      <c r="M670" s="651">
        <v>0.04</v>
      </c>
      <c r="N670" s="651">
        <v>0.22</v>
      </c>
      <c r="O670" s="652">
        <v>1.24</v>
      </c>
      <c r="P670" s="656">
        <v>1.44</v>
      </c>
      <c r="Q670" s="656">
        <v>1.4</v>
      </c>
      <c r="R670" s="656">
        <v>1.36</v>
      </c>
      <c r="S670" s="656">
        <v>1.2604199999999999</v>
      </c>
      <c r="T670" s="656">
        <v>0.98005999999999993</v>
      </c>
      <c r="U670" s="656">
        <v>0.93155999999999994</v>
      </c>
      <c r="V670" s="656">
        <v>0.89905999999999997</v>
      </c>
      <c r="W670" s="656">
        <v>0.85855999999999999</v>
      </c>
      <c r="X670" s="656">
        <v>0.79376999999999998</v>
      </c>
      <c r="Y670" s="653">
        <f t="shared" si="239"/>
        <v>12.93843</v>
      </c>
      <c r="Z670" s="1019">
        <f t="shared" si="238"/>
        <v>30.15873015873014</v>
      </c>
      <c r="AA670" s="669">
        <f t="shared" si="242"/>
        <v>26</v>
      </c>
      <c r="AB670" s="669">
        <f t="shared" si="243"/>
        <v>13.636363636363647</v>
      </c>
      <c r="AC670" s="669">
        <f t="shared" si="244"/>
        <v>37.5</v>
      </c>
      <c r="AD670" s="669">
        <f t="shared" si="245"/>
        <v>100</v>
      </c>
      <c r="AE670" s="669">
        <f t="shared" si="246"/>
        <v>100</v>
      </c>
      <c r="AF670" s="669">
        <f t="shared" si="247"/>
        <v>0</v>
      </c>
      <c r="AG670" s="669">
        <f t="shared" si="248"/>
        <v>0</v>
      </c>
      <c r="AH670" s="669">
        <f t="shared" si="249"/>
        <v>-81.818181818181813</v>
      </c>
      <c r="AI670" s="669">
        <f t="shared" si="250"/>
        <v>-82.258064516129025</v>
      </c>
      <c r="AJ670" s="669">
        <f t="shared" si="251"/>
        <v>-13.888888888888884</v>
      </c>
      <c r="AK670" s="669">
        <f t="shared" si="252"/>
        <v>2.8571428571428692</v>
      </c>
      <c r="AL670" s="669">
        <f t="shared" si="253"/>
        <v>2.9411764705882248</v>
      </c>
      <c r="AM670" s="669">
        <f t="shared" si="254"/>
        <v>7.9005410894781303</v>
      </c>
      <c r="AN670" s="669">
        <f t="shared" si="255"/>
        <v>28.606411852335569</v>
      </c>
      <c r="AO670" s="669">
        <f t="shared" si="256"/>
        <v>5.2063205805315871</v>
      </c>
      <c r="AP670" s="669">
        <f t="shared" si="257"/>
        <v>3.6148866593998186</v>
      </c>
      <c r="AQ670" s="669">
        <f t="shared" si="258"/>
        <v>4.7172008945210564</v>
      </c>
      <c r="AR670" s="669">
        <f t="shared" si="259"/>
        <v>8.162314020434124</v>
      </c>
      <c r="AS670" s="670">
        <f t="shared" si="240"/>
        <v>10.175576473490812</v>
      </c>
      <c r="AT670" s="671">
        <f t="shared" si="241"/>
        <v>44.653329848876254</v>
      </c>
    </row>
    <row r="671" spans="1:46" ht="11.25" customHeight="1" x14ac:dyDescent="0.2">
      <c r="A671" s="507" t="s">
        <v>1610</v>
      </c>
      <c r="B671" s="507" t="s">
        <v>1611</v>
      </c>
      <c r="C671" s="497">
        <v>2.2000000000000002</v>
      </c>
      <c r="D671" s="497">
        <v>1.8199999999999998</v>
      </c>
      <c r="E671" s="513">
        <v>1.56</v>
      </c>
      <c r="F671" s="513">
        <v>1.4</v>
      </c>
      <c r="G671" s="513">
        <v>1.26</v>
      </c>
      <c r="H671" s="513">
        <v>1.08</v>
      </c>
      <c r="I671" s="514"/>
      <c r="J671" s="513">
        <v>0.84</v>
      </c>
      <c r="K671" s="509">
        <v>0.6</v>
      </c>
      <c r="L671" s="514"/>
      <c r="M671" s="539">
        <v>0.48</v>
      </c>
      <c r="N671" s="529">
        <v>0.36</v>
      </c>
      <c r="O671" s="516">
        <v>0.09</v>
      </c>
      <c r="P671" s="517">
        <v>0</v>
      </c>
      <c r="Q671" s="517">
        <v>0</v>
      </c>
      <c r="R671" s="517">
        <v>0</v>
      </c>
      <c r="S671" s="517">
        <v>0</v>
      </c>
      <c r="T671" s="517">
        <v>0</v>
      </c>
      <c r="U671" s="517">
        <v>0</v>
      </c>
      <c r="V671" s="517">
        <v>0</v>
      </c>
      <c r="W671" s="517">
        <v>0</v>
      </c>
      <c r="X671" s="517">
        <v>0</v>
      </c>
      <c r="Y671" s="653">
        <f t="shared" si="239"/>
        <v>11.69</v>
      </c>
      <c r="Z671" s="1019">
        <f t="shared" si="238"/>
        <v>20.879120879120894</v>
      </c>
      <c r="AA671" s="669">
        <f t="shared" si="242"/>
        <v>16.66666666666665</v>
      </c>
      <c r="AB671" s="669">
        <f t="shared" si="243"/>
        <v>11.428571428571432</v>
      </c>
      <c r="AC671" s="669">
        <f t="shared" si="244"/>
        <v>11.111111111111093</v>
      </c>
      <c r="AD671" s="669">
        <f t="shared" si="245"/>
        <v>16.66666666666665</v>
      </c>
      <c r="AE671" s="669">
        <f t="shared" si="246"/>
        <v>28.57142857142858</v>
      </c>
      <c r="AF671" s="669">
        <f t="shared" si="247"/>
        <v>39.999999999999993</v>
      </c>
      <c r="AG671" s="669">
        <f t="shared" si="248"/>
        <v>25</v>
      </c>
      <c r="AH671" s="669">
        <f t="shared" si="249"/>
        <v>33.333333333333329</v>
      </c>
      <c r="AI671" s="669">
        <f t="shared" si="250"/>
        <v>300</v>
      </c>
      <c r="AJ671" s="669" t="str">
        <f t="shared" si="251"/>
        <v>n/a</v>
      </c>
      <c r="AK671" s="669" t="str">
        <f t="shared" si="252"/>
        <v>n/a</v>
      </c>
      <c r="AL671" s="669" t="str">
        <f t="shared" si="253"/>
        <v>n/a</v>
      </c>
      <c r="AM671" s="669" t="str">
        <f t="shared" si="254"/>
        <v>n/a</v>
      </c>
      <c r="AN671" s="669" t="str">
        <f t="shared" si="255"/>
        <v>n/a</v>
      </c>
      <c r="AO671" s="669" t="str">
        <f t="shared" si="256"/>
        <v>n/a</v>
      </c>
      <c r="AP671" s="669" t="str">
        <f t="shared" si="257"/>
        <v>n/a</v>
      </c>
      <c r="AQ671" s="669" t="str">
        <f t="shared" si="258"/>
        <v>n/a</v>
      </c>
      <c r="AR671" s="669" t="str">
        <f t="shared" si="259"/>
        <v>n/a</v>
      </c>
      <c r="AS671" s="670">
        <f t="shared" si="240"/>
        <v>50.365689865689866</v>
      </c>
      <c r="AT671" s="671">
        <f t="shared" si="241"/>
        <v>88.211219218744574</v>
      </c>
    </row>
    <row r="672" spans="1:46" ht="11.25" customHeight="1" x14ac:dyDescent="0.2">
      <c r="A672" s="495" t="s">
        <v>770</v>
      </c>
      <c r="B672" s="650" t="s">
        <v>771</v>
      </c>
      <c r="C672" s="497">
        <v>0.62</v>
      </c>
      <c r="D672" s="497">
        <v>0.57999999999999996</v>
      </c>
      <c r="E672" s="498">
        <v>0.54</v>
      </c>
      <c r="F672" s="498">
        <v>0.51333333333333331</v>
      </c>
      <c r="G672" s="498">
        <v>0.49333333333333335</v>
      </c>
      <c r="H672" s="498">
        <v>0.48</v>
      </c>
      <c r="I672" s="499"/>
      <c r="J672" s="498">
        <v>0.46666666666666662</v>
      </c>
      <c r="K672" s="496">
        <v>0.45333333333333337</v>
      </c>
      <c r="L672" s="499"/>
      <c r="M672" s="511">
        <v>0.44</v>
      </c>
      <c r="N672" s="511">
        <v>0.42666666666666669</v>
      </c>
      <c r="O672" s="656">
        <v>0.41666666666666669</v>
      </c>
      <c r="P672" s="656">
        <v>0.40666666666666668</v>
      </c>
      <c r="Q672" s="656">
        <v>0.4</v>
      </c>
      <c r="R672" s="652">
        <v>0.39333333333333331</v>
      </c>
      <c r="S672" s="656">
        <v>0.39</v>
      </c>
      <c r="T672" s="652">
        <v>0.38</v>
      </c>
      <c r="U672" s="656">
        <v>0.38</v>
      </c>
      <c r="V672" s="656">
        <v>0.37333333333333335</v>
      </c>
      <c r="W672" s="656">
        <v>0.3666666666666667</v>
      </c>
      <c r="X672" s="656">
        <v>0.36</v>
      </c>
      <c r="Y672" s="653">
        <f t="shared" si="239"/>
        <v>8.8800000000000008</v>
      </c>
      <c r="Z672" s="1019">
        <f t="shared" si="238"/>
        <v>6.8965517241379448</v>
      </c>
      <c r="AA672" s="669">
        <f t="shared" si="242"/>
        <v>7.4074074074073959</v>
      </c>
      <c r="AB672" s="669">
        <f t="shared" si="243"/>
        <v>5.1948051948051965</v>
      </c>
      <c r="AC672" s="669">
        <f t="shared" si="244"/>
        <v>4.0540540540540571</v>
      </c>
      <c r="AD672" s="669">
        <f t="shared" si="245"/>
        <v>2.7777777777777901</v>
      </c>
      <c r="AE672" s="669">
        <f t="shared" si="246"/>
        <v>2.8571428571428692</v>
      </c>
      <c r="AF672" s="669">
        <f t="shared" si="247"/>
        <v>2.9411764705882248</v>
      </c>
      <c r="AG672" s="669">
        <f t="shared" si="248"/>
        <v>3.0303030303030276</v>
      </c>
      <c r="AH672" s="669">
        <f t="shared" si="249"/>
        <v>3.125</v>
      </c>
      <c r="AI672" s="669">
        <f t="shared" si="250"/>
        <v>2.4000000000000021</v>
      </c>
      <c r="AJ672" s="669">
        <f t="shared" si="251"/>
        <v>2.4590163934426146</v>
      </c>
      <c r="AK672" s="669">
        <f t="shared" si="252"/>
        <v>1.6666666666666607</v>
      </c>
      <c r="AL672" s="669">
        <f t="shared" si="253"/>
        <v>1.6949152542373058</v>
      </c>
      <c r="AM672" s="669">
        <f t="shared" si="254"/>
        <v>0.85470085470085166</v>
      </c>
      <c r="AN672" s="669">
        <f t="shared" si="255"/>
        <v>2.6315789473684292</v>
      </c>
      <c r="AO672" s="669">
        <f t="shared" si="256"/>
        <v>0</v>
      </c>
      <c r="AP672" s="669">
        <f t="shared" si="257"/>
        <v>1.7857142857142794</v>
      </c>
      <c r="AQ672" s="669">
        <f t="shared" si="258"/>
        <v>1.8181818181818077</v>
      </c>
      <c r="AR672" s="669">
        <f t="shared" si="259"/>
        <v>1.8518518518518601</v>
      </c>
      <c r="AS672" s="670">
        <f t="shared" si="240"/>
        <v>2.9182549783358072</v>
      </c>
      <c r="AT672" s="671">
        <f t="shared" si="241"/>
        <v>1.8642923103726623</v>
      </c>
    </row>
    <row r="673" spans="1:46" ht="11.25" customHeight="1" x14ac:dyDescent="0.2">
      <c r="A673" s="495" t="s">
        <v>782</v>
      </c>
      <c r="B673" s="650" t="s">
        <v>783</v>
      </c>
      <c r="C673" s="497">
        <v>1</v>
      </c>
      <c r="D673" s="497">
        <v>0.96</v>
      </c>
      <c r="E673" s="498">
        <v>0.92</v>
      </c>
      <c r="F673" s="498">
        <v>0.88</v>
      </c>
      <c r="G673" s="498">
        <v>0.84</v>
      </c>
      <c r="H673" s="498">
        <v>0.8</v>
      </c>
      <c r="I673" s="499"/>
      <c r="J673" s="498">
        <v>0.6</v>
      </c>
      <c r="K673" s="496">
        <v>0.44</v>
      </c>
      <c r="L673" s="499"/>
      <c r="M673" s="511">
        <v>0.36</v>
      </c>
      <c r="N673" s="511">
        <v>0.32</v>
      </c>
      <c r="O673" s="656">
        <v>0.28000000000000003</v>
      </c>
      <c r="P673" s="656">
        <v>0.26</v>
      </c>
      <c r="Q673" s="656">
        <v>0.22</v>
      </c>
      <c r="R673" s="656">
        <v>0.2</v>
      </c>
      <c r="S673" s="656">
        <v>0.15</v>
      </c>
      <c r="T673" s="656">
        <v>0.1</v>
      </c>
      <c r="U673" s="656">
        <v>7.4999999999999997E-2</v>
      </c>
      <c r="V673" s="652">
        <v>0.05</v>
      </c>
      <c r="W673" s="656">
        <v>0.05</v>
      </c>
      <c r="X673" s="652">
        <v>0</v>
      </c>
      <c r="Y673" s="653">
        <f t="shared" si="239"/>
        <v>8.5050000000000008</v>
      </c>
      <c r="Z673" s="1019">
        <f t="shared" si="238"/>
        <v>4.1666666666666741</v>
      </c>
      <c r="AA673" s="669">
        <f t="shared" si="242"/>
        <v>4.3478260869565188</v>
      </c>
      <c r="AB673" s="669">
        <f t="shared" si="243"/>
        <v>4.5454545454545414</v>
      </c>
      <c r="AC673" s="669">
        <f t="shared" si="244"/>
        <v>4.7619047619047672</v>
      </c>
      <c r="AD673" s="669">
        <f t="shared" si="245"/>
        <v>4.9999999999999822</v>
      </c>
      <c r="AE673" s="669">
        <f t="shared" si="246"/>
        <v>33.33333333333335</v>
      </c>
      <c r="AF673" s="669">
        <f t="shared" si="247"/>
        <v>36.363636363636353</v>
      </c>
      <c r="AG673" s="669">
        <f t="shared" si="248"/>
        <v>22.222222222222232</v>
      </c>
      <c r="AH673" s="669">
        <f t="shared" si="249"/>
        <v>12.5</v>
      </c>
      <c r="AI673" s="669">
        <f t="shared" si="250"/>
        <v>14.285714285714279</v>
      </c>
      <c r="AJ673" s="669">
        <f t="shared" si="251"/>
        <v>7.6923076923077094</v>
      </c>
      <c r="AK673" s="669">
        <f t="shared" si="252"/>
        <v>18.181818181818187</v>
      </c>
      <c r="AL673" s="669">
        <f t="shared" si="253"/>
        <v>9.9999999999999858</v>
      </c>
      <c r="AM673" s="669">
        <f t="shared" si="254"/>
        <v>33.33333333333335</v>
      </c>
      <c r="AN673" s="669">
        <f t="shared" si="255"/>
        <v>49.999999999999979</v>
      </c>
      <c r="AO673" s="669">
        <f t="shared" si="256"/>
        <v>33.33333333333335</v>
      </c>
      <c r="AP673" s="669">
        <f t="shared" si="257"/>
        <v>49.999999999999979</v>
      </c>
      <c r="AQ673" s="669">
        <f t="shared" si="258"/>
        <v>0</v>
      </c>
      <c r="AR673" s="669" t="str">
        <f t="shared" si="259"/>
        <v>n/a</v>
      </c>
      <c r="AS673" s="670">
        <f t="shared" si="240"/>
        <v>19.114863933704513</v>
      </c>
      <c r="AT673" s="671">
        <f t="shared" si="241"/>
        <v>16.319157751485768</v>
      </c>
    </row>
    <row r="674" spans="1:46" ht="11.25" customHeight="1" x14ac:dyDescent="0.2">
      <c r="A674" s="495" t="s">
        <v>774</v>
      </c>
      <c r="B674" s="650" t="s">
        <v>775</v>
      </c>
      <c r="C674" s="497">
        <v>1.1200000000000001</v>
      </c>
      <c r="D674" s="497">
        <v>0.96</v>
      </c>
      <c r="E674" s="498">
        <v>0.88</v>
      </c>
      <c r="F674" s="498">
        <v>0.8</v>
      </c>
      <c r="G674" s="498">
        <v>0.72</v>
      </c>
      <c r="H674" s="498">
        <v>0.64</v>
      </c>
      <c r="I674" s="499"/>
      <c r="J674" s="498">
        <v>0.6</v>
      </c>
      <c r="K674" s="496">
        <v>0.56000000000000005</v>
      </c>
      <c r="L674" s="499"/>
      <c r="M674" s="511">
        <v>0.52</v>
      </c>
      <c r="N674" s="511">
        <v>0.48</v>
      </c>
      <c r="O674" s="656">
        <v>0.44</v>
      </c>
      <c r="P674" s="656">
        <v>0.4</v>
      </c>
      <c r="Q674" s="656">
        <v>0.32</v>
      </c>
      <c r="R674" s="656">
        <v>0.28000000000000003</v>
      </c>
      <c r="S674" s="656">
        <v>0.18</v>
      </c>
      <c r="T674" s="652">
        <v>0</v>
      </c>
      <c r="U674" s="652">
        <v>0</v>
      </c>
      <c r="V674" s="652">
        <v>0</v>
      </c>
      <c r="W674" s="652">
        <v>0</v>
      </c>
      <c r="X674" s="652">
        <v>0</v>
      </c>
      <c r="Y674" s="653">
        <f t="shared" si="239"/>
        <v>8.8999999999999986</v>
      </c>
      <c r="Z674" s="1019">
        <f t="shared" si="238"/>
        <v>16.666666666666675</v>
      </c>
      <c r="AA674" s="669">
        <f t="shared" si="242"/>
        <v>9.0909090909090828</v>
      </c>
      <c r="AB674" s="669">
        <f t="shared" si="243"/>
        <v>9.9999999999999858</v>
      </c>
      <c r="AC674" s="669">
        <f t="shared" si="244"/>
        <v>11.111111111111116</v>
      </c>
      <c r="AD674" s="669">
        <f t="shared" si="245"/>
        <v>12.5</v>
      </c>
      <c r="AE674" s="669">
        <f t="shared" si="246"/>
        <v>6.6666666666666652</v>
      </c>
      <c r="AF674" s="669">
        <f t="shared" si="247"/>
        <v>7.1428571428571397</v>
      </c>
      <c r="AG674" s="669">
        <f t="shared" si="248"/>
        <v>7.6923076923077094</v>
      </c>
      <c r="AH674" s="669">
        <f t="shared" si="249"/>
        <v>8.3333333333333481</v>
      </c>
      <c r="AI674" s="669">
        <f t="shared" si="250"/>
        <v>9.0909090909090828</v>
      </c>
      <c r="AJ674" s="669">
        <f t="shared" si="251"/>
        <v>9.9999999999999858</v>
      </c>
      <c r="AK674" s="669">
        <f t="shared" si="252"/>
        <v>25</v>
      </c>
      <c r="AL674" s="669">
        <f t="shared" si="253"/>
        <v>14.285714285714279</v>
      </c>
      <c r="AM674" s="669">
        <f t="shared" si="254"/>
        <v>55.555555555555578</v>
      </c>
      <c r="AN674" s="669" t="str">
        <f t="shared" si="255"/>
        <v>n/a</v>
      </c>
      <c r="AO674" s="669" t="str">
        <f t="shared" si="256"/>
        <v>n/a</v>
      </c>
      <c r="AP674" s="669" t="str">
        <f t="shared" si="257"/>
        <v>n/a</v>
      </c>
      <c r="AQ674" s="669" t="str">
        <f t="shared" si="258"/>
        <v>n/a</v>
      </c>
      <c r="AR674" s="669" t="str">
        <f t="shared" si="259"/>
        <v>n/a</v>
      </c>
      <c r="AS674" s="670">
        <f t="shared" si="240"/>
        <v>14.509716474002188</v>
      </c>
      <c r="AT674" s="671">
        <f t="shared" si="241"/>
        <v>12.754817775562085</v>
      </c>
    </row>
    <row r="675" spans="1:46" ht="11.25" customHeight="1" x14ac:dyDescent="0.2">
      <c r="A675" s="495" t="s">
        <v>1626</v>
      </c>
      <c r="B675" s="650" t="s">
        <v>1627</v>
      </c>
      <c r="C675" s="497">
        <v>3.35</v>
      </c>
      <c r="D675" s="497">
        <v>3.1500000000000004</v>
      </c>
      <c r="E675" s="498">
        <v>2.95</v>
      </c>
      <c r="F675" s="498">
        <v>2.5499999999999998</v>
      </c>
      <c r="G675" s="498">
        <v>2.15</v>
      </c>
      <c r="H675" s="498">
        <v>1.5</v>
      </c>
      <c r="I675" s="499"/>
      <c r="J675" s="502">
        <v>0</v>
      </c>
      <c r="K675" s="654">
        <v>0</v>
      </c>
      <c r="L675" s="499"/>
      <c r="M675" s="651">
        <v>0</v>
      </c>
      <c r="N675" s="651">
        <v>0</v>
      </c>
      <c r="O675" s="652">
        <v>0</v>
      </c>
      <c r="P675" s="652">
        <v>0</v>
      </c>
      <c r="Q675" s="652">
        <v>0</v>
      </c>
      <c r="R675" s="652">
        <v>0</v>
      </c>
      <c r="S675" s="652">
        <v>0</v>
      </c>
      <c r="T675" s="652">
        <v>0</v>
      </c>
      <c r="U675" s="652">
        <v>0</v>
      </c>
      <c r="V675" s="652">
        <v>0</v>
      </c>
      <c r="W675" s="652">
        <v>0.2</v>
      </c>
      <c r="X675" s="656">
        <v>0.8</v>
      </c>
      <c r="Y675" s="653">
        <f t="shared" si="239"/>
        <v>16.649999999999999</v>
      </c>
      <c r="Z675" s="1019">
        <f t="shared" si="238"/>
        <v>6.3492063492063489</v>
      </c>
      <c r="AA675" s="669">
        <f t="shared" si="242"/>
        <v>6.7796610169491567</v>
      </c>
      <c r="AB675" s="669">
        <f t="shared" si="243"/>
        <v>15.686274509803933</v>
      </c>
      <c r="AC675" s="669">
        <f t="shared" si="244"/>
        <v>18.604651162790688</v>
      </c>
      <c r="AD675" s="669">
        <f t="shared" si="245"/>
        <v>43.333333333333336</v>
      </c>
      <c r="AE675" s="669" t="str">
        <f t="shared" si="246"/>
        <v>n/a</v>
      </c>
      <c r="AF675" s="669" t="str">
        <f t="shared" si="247"/>
        <v>n/a</v>
      </c>
      <c r="AG675" s="669" t="str">
        <f t="shared" si="248"/>
        <v>n/a</v>
      </c>
      <c r="AH675" s="669" t="str">
        <f t="shared" si="249"/>
        <v>n/a</v>
      </c>
      <c r="AI675" s="669" t="str">
        <f t="shared" si="250"/>
        <v>n/a</v>
      </c>
      <c r="AJ675" s="669" t="str">
        <f t="shared" si="251"/>
        <v>n/a</v>
      </c>
      <c r="AK675" s="669" t="str">
        <f t="shared" si="252"/>
        <v>n/a</v>
      </c>
      <c r="AL675" s="669" t="str">
        <f t="shared" si="253"/>
        <v>n/a</v>
      </c>
      <c r="AM675" s="669" t="str">
        <f t="shared" si="254"/>
        <v>n/a</v>
      </c>
      <c r="AN675" s="669" t="str">
        <f t="shared" si="255"/>
        <v>n/a</v>
      </c>
      <c r="AO675" s="669" t="str">
        <f t="shared" si="256"/>
        <v>n/a</v>
      </c>
      <c r="AP675" s="669" t="str">
        <f t="shared" si="257"/>
        <v>n/a</v>
      </c>
      <c r="AQ675" s="669">
        <f t="shared" si="258"/>
        <v>-100</v>
      </c>
      <c r="AR675" s="669">
        <f t="shared" si="259"/>
        <v>-75</v>
      </c>
      <c r="AS675" s="670">
        <f t="shared" si="240"/>
        <v>-12.035267661130932</v>
      </c>
      <c r="AT675" s="671">
        <f t="shared" si="241"/>
        <v>53.490361408556474</v>
      </c>
    </row>
    <row r="676" spans="1:46" ht="11.25" customHeight="1" x14ac:dyDescent="0.2">
      <c r="A676" s="506" t="s">
        <v>1606</v>
      </c>
      <c r="B676" s="507" t="s">
        <v>1607</v>
      </c>
      <c r="C676" s="497">
        <v>1.1000000000000001</v>
      </c>
      <c r="D676" s="510">
        <v>0.88</v>
      </c>
      <c r="E676" s="513">
        <v>0.8</v>
      </c>
      <c r="F676" s="513">
        <v>0.72</v>
      </c>
      <c r="G676" s="513">
        <v>0.64</v>
      </c>
      <c r="H676" s="513">
        <v>0.56000000000000005</v>
      </c>
      <c r="I676" s="514"/>
      <c r="J676" s="512">
        <v>0.52</v>
      </c>
      <c r="K676" s="509">
        <v>0.52</v>
      </c>
      <c r="L676" s="514"/>
      <c r="M676" s="539">
        <v>0.44</v>
      </c>
      <c r="N676" s="539">
        <v>0.44</v>
      </c>
      <c r="O676" s="516">
        <v>0.44</v>
      </c>
      <c r="P676" s="516">
        <v>0.4</v>
      </c>
      <c r="Q676" s="516">
        <v>0.32</v>
      </c>
      <c r="R676" s="516">
        <v>0.21332999999999999</v>
      </c>
      <c r="S676" s="516">
        <v>0.18001000000000003</v>
      </c>
      <c r="T676" s="517">
        <v>0.16</v>
      </c>
      <c r="U676" s="517">
        <v>0.16</v>
      </c>
      <c r="V676" s="516">
        <v>0.16</v>
      </c>
      <c r="W676" s="516">
        <v>0.13331999999999999</v>
      </c>
      <c r="X676" s="516">
        <v>0.12444</v>
      </c>
      <c r="Y676" s="653">
        <f t="shared" si="239"/>
        <v>8.9110999999999994</v>
      </c>
      <c r="Z676" s="1019">
        <f t="shared" si="238"/>
        <v>25</v>
      </c>
      <c r="AA676" s="669">
        <f t="shared" si="242"/>
        <v>9.9999999999999858</v>
      </c>
      <c r="AB676" s="669">
        <f t="shared" si="243"/>
        <v>11.111111111111116</v>
      </c>
      <c r="AC676" s="669">
        <f t="shared" si="244"/>
        <v>12.5</v>
      </c>
      <c r="AD676" s="669">
        <f t="shared" si="245"/>
        <v>14.285714285714279</v>
      </c>
      <c r="AE676" s="669">
        <f t="shared" si="246"/>
        <v>7.6923076923077094</v>
      </c>
      <c r="AF676" s="669">
        <f t="shared" si="247"/>
        <v>0</v>
      </c>
      <c r="AG676" s="669">
        <f t="shared" si="248"/>
        <v>18.181818181818187</v>
      </c>
      <c r="AH676" s="669">
        <f t="shared" si="249"/>
        <v>0</v>
      </c>
      <c r="AI676" s="669">
        <f t="shared" si="250"/>
        <v>0</v>
      </c>
      <c r="AJ676" s="669">
        <f t="shared" si="251"/>
        <v>9.9999999999999858</v>
      </c>
      <c r="AK676" s="669">
        <f t="shared" si="252"/>
        <v>25</v>
      </c>
      <c r="AL676" s="669">
        <f t="shared" si="253"/>
        <v>50.002343786621672</v>
      </c>
      <c r="AM676" s="669">
        <f t="shared" si="254"/>
        <v>18.510082773179249</v>
      </c>
      <c r="AN676" s="669">
        <f t="shared" si="255"/>
        <v>12.506250000000009</v>
      </c>
      <c r="AO676" s="669">
        <f t="shared" si="256"/>
        <v>0</v>
      </c>
      <c r="AP676" s="669">
        <f t="shared" si="257"/>
        <v>0</v>
      </c>
      <c r="AQ676" s="669">
        <f t="shared" si="258"/>
        <v>20.012001200120011</v>
      </c>
      <c r="AR676" s="669">
        <f t="shared" si="259"/>
        <v>7.1359691417550719</v>
      </c>
      <c r="AS676" s="670">
        <f t="shared" si="240"/>
        <v>12.73355779855933</v>
      </c>
      <c r="AT676" s="671">
        <f t="shared" si="241"/>
        <v>12.232648091490004</v>
      </c>
    </row>
    <row r="677" spans="1:46" ht="11.25" customHeight="1" x14ac:dyDescent="0.2">
      <c r="A677" s="650" t="s">
        <v>325</v>
      </c>
      <c r="B677" s="650" t="s">
        <v>326</v>
      </c>
      <c r="C677" s="497">
        <v>0.87</v>
      </c>
      <c r="D677" s="655">
        <v>0.83000000000000007</v>
      </c>
      <c r="E677" s="498">
        <v>0.79</v>
      </c>
      <c r="F677" s="498">
        <v>0.75</v>
      </c>
      <c r="G677" s="498">
        <v>0.71</v>
      </c>
      <c r="H677" s="498">
        <v>0.67</v>
      </c>
      <c r="I677" s="499"/>
      <c r="J677" s="498">
        <v>0.63</v>
      </c>
      <c r="K677" s="496">
        <v>0.59499999999999997</v>
      </c>
      <c r="L677" s="499"/>
      <c r="M677" s="511">
        <v>0.56999999999999995</v>
      </c>
      <c r="N677" s="511">
        <v>0.53</v>
      </c>
      <c r="O677" s="656">
        <v>0.48</v>
      </c>
      <c r="P677" s="656">
        <v>0.42</v>
      </c>
      <c r="Q677" s="656">
        <v>0.36</v>
      </c>
      <c r="R677" s="656">
        <v>0.3</v>
      </c>
      <c r="S677" s="656">
        <v>0.24</v>
      </c>
      <c r="T677" s="656">
        <v>0.19</v>
      </c>
      <c r="U677" s="656">
        <v>0.16750000000000001</v>
      </c>
      <c r="V677" s="656">
        <v>0.155</v>
      </c>
      <c r="W677" s="656">
        <v>0.14499999999999999</v>
      </c>
      <c r="X677" s="656">
        <v>0.13500000000000001</v>
      </c>
      <c r="Y677" s="653">
        <f t="shared" si="239"/>
        <v>9.5374999999999996</v>
      </c>
      <c r="Z677" s="1019">
        <f t="shared" si="238"/>
        <v>4.8192771084337283</v>
      </c>
      <c r="AA677" s="669">
        <f t="shared" si="242"/>
        <v>5.0632911392405111</v>
      </c>
      <c r="AB677" s="669">
        <f t="shared" si="243"/>
        <v>5.3333333333333455</v>
      </c>
      <c r="AC677" s="669">
        <f t="shared" si="244"/>
        <v>5.6338028169014231</v>
      </c>
      <c r="AD677" s="669">
        <f t="shared" si="245"/>
        <v>5.9701492537313383</v>
      </c>
      <c r="AE677" s="669">
        <f t="shared" si="246"/>
        <v>6.3492063492063489</v>
      </c>
      <c r="AF677" s="669">
        <f t="shared" si="247"/>
        <v>5.8823529411764719</v>
      </c>
      <c r="AG677" s="669">
        <f t="shared" si="248"/>
        <v>4.3859649122807154</v>
      </c>
      <c r="AH677" s="669">
        <f t="shared" si="249"/>
        <v>7.5471698113207308</v>
      </c>
      <c r="AI677" s="669">
        <f t="shared" si="250"/>
        <v>10.416666666666675</v>
      </c>
      <c r="AJ677" s="669">
        <f t="shared" si="251"/>
        <v>14.285714285714279</v>
      </c>
      <c r="AK677" s="669">
        <f t="shared" si="252"/>
        <v>16.666666666666675</v>
      </c>
      <c r="AL677" s="669">
        <f t="shared" si="253"/>
        <v>19.999999999999996</v>
      </c>
      <c r="AM677" s="669">
        <f t="shared" si="254"/>
        <v>25</v>
      </c>
      <c r="AN677" s="669">
        <f t="shared" si="255"/>
        <v>26.315789473684205</v>
      </c>
      <c r="AO677" s="669">
        <f t="shared" si="256"/>
        <v>13.432835820895516</v>
      </c>
      <c r="AP677" s="669">
        <f t="shared" si="257"/>
        <v>8.064516129032274</v>
      </c>
      <c r="AQ677" s="669">
        <f t="shared" si="258"/>
        <v>6.8965517241379448</v>
      </c>
      <c r="AR677" s="669">
        <f t="shared" si="259"/>
        <v>7.4074074074073959</v>
      </c>
      <c r="AS677" s="670">
        <f t="shared" si="240"/>
        <v>10.498457675780504</v>
      </c>
      <c r="AT677" s="671">
        <f t="shared" si="241"/>
        <v>6.9019411478133259</v>
      </c>
    </row>
    <row r="678" spans="1:46" ht="11.25" customHeight="1" x14ac:dyDescent="0.2">
      <c r="A678" s="495" t="s">
        <v>3910</v>
      </c>
      <c r="B678" s="650" t="s">
        <v>3911</v>
      </c>
      <c r="C678" s="497">
        <v>0.8</v>
      </c>
      <c r="D678" s="655">
        <v>0.72</v>
      </c>
      <c r="E678" s="498">
        <v>0.6</v>
      </c>
      <c r="F678" s="498">
        <v>0.5</v>
      </c>
      <c r="G678" s="498">
        <v>0.25</v>
      </c>
      <c r="H678" s="542">
        <v>0</v>
      </c>
      <c r="I678" s="499"/>
      <c r="J678" s="502">
        <v>0</v>
      </c>
      <c r="K678" s="654">
        <v>0</v>
      </c>
      <c r="L678" s="499"/>
      <c r="M678" s="651">
        <v>0</v>
      </c>
      <c r="N678" s="651">
        <v>0</v>
      </c>
      <c r="O678" s="652">
        <v>0</v>
      </c>
      <c r="P678" s="652">
        <v>0</v>
      </c>
      <c r="Q678" s="652">
        <v>0</v>
      </c>
      <c r="R678" s="652">
        <v>0</v>
      </c>
      <c r="S678" s="652">
        <v>0</v>
      </c>
      <c r="T678" s="652">
        <v>0</v>
      </c>
      <c r="U678" s="652">
        <v>0</v>
      </c>
      <c r="V678" s="652">
        <v>0</v>
      </c>
      <c r="W678" s="652">
        <v>0</v>
      </c>
      <c r="X678" s="652">
        <v>0</v>
      </c>
      <c r="Y678" s="653">
        <f t="shared" si="239"/>
        <v>2.87</v>
      </c>
      <c r="Z678" s="1019">
        <f t="shared" si="238"/>
        <v>11.111111111111116</v>
      </c>
      <c r="AA678" s="669">
        <f t="shared" si="242"/>
        <v>19.999999999999996</v>
      </c>
      <c r="AB678" s="669">
        <f t="shared" si="243"/>
        <v>19.999999999999996</v>
      </c>
      <c r="AC678" s="669">
        <f t="shared" si="244"/>
        <v>100</v>
      </c>
      <c r="AD678" s="669" t="str">
        <f t="shared" si="245"/>
        <v>n/a</v>
      </c>
      <c r="AE678" s="669" t="str">
        <f t="shared" si="246"/>
        <v>n/a</v>
      </c>
      <c r="AF678" s="669" t="str">
        <f t="shared" si="247"/>
        <v>n/a</v>
      </c>
      <c r="AG678" s="669" t="str">
        <f t="shared" si="248"/>
        <v>n/a</v>
      </c>
      <c r="AH678" s="669" t="str">
        <f t="shared" si="249"/>
        <v>n/a</v>
      </c>
      <c r="AI678" s="669" t="str">
        <f t="shared" si="250"/>
        <v>n/a</v>
      </c>
      <c r="AJ678" s="669" t="str">
        <f t="shared" si="251"/>
        <v>n/a</v>
      </c>
      <c r="AK678" s="669" t="str">
        <f t="shared" si="252"/>
        <v>n/a</v>
      </c>
      <c r="AL678" s="669" t="str">
        <f t="shared" si="253"/>
        <v>n/a</v>
      </c>
      <c r="AM678" s="669" t="str">
        <f t="shared" si="254"/>
        <v>n/a</v>
      </c>
      <c r="AN678" s="669" t="str">
        <f t="shared" si="255"/>
        <v>n/a</v>
      </c>
      <c r="AO678" s="669" t="str">
        <f t="shared" si="256"/>
        <v>n/a</v>
      </c>
      <c r="AP678" s="669" t="str">
        <f t="shared" si="257"/>
        <v>n/a</v>
      </c>
      <c r="AQ678" s="669" t="str">
        <f t="shared" si="258"/>
        <v>n/a</v>
      </c>
      <c r="AR678" s="669" t="str">
        <f t="shared" si="259"/>
        <v>n/a</v>
      </c>
      <c r="AS678" s="670">
        <f t="shared" si="240"/>
        <v>37.777777777777779</v>
      </c>
      <c r="AT678" s="671">
        <f t="shared" si="241"/>
        <v>41.692584531763821</v>
      </c>
    </row>
    <row r="679" spans="1:46" ht="11.25" customHeight="1" x14ac:dyDescent="0.2">
      <c r="A679" s="495" t="s">
        <v>1614</v>
      </c>
      <c r="B679" s="650" t="s">
        <v>1615</v>
      </c>
      <c r="C679" s="497">
        <v>1.44</v>
      </c>
      <c r="D679" s="655">
        <v>1.3599999999999999</v>
      </c>
      <c r="E679" s="498">
        <v>1.26</v>
      </c>
      <c r="F679" s="498">
        <v>1.1599999999999999</v>
      </c>
      <c r="G679" s="498">
        <v>1.06</v>
      </c>
      <c r="H679" s="498">
        <v>0.84</v>
      </c>
      <c r="I679" s="499"/>
      <c r="J679" s="498">
        <v>0.34</v>
      </c>
      <c r="K679" s="654">
        <v>0</v>
      </c>
      <c r="L679" s="499"/>
      <c r="M679" s="651">
        <v>0</v>
      </c>
      <c r="N679" s="651">
        <v>0</v>
      </c>
      <c r="O679" s="652">
        <v>0</v>
      </c>
      <c r="P679" s="652">
        <v>0</v>
      </c>
      <c r="Q679" s="652">
        <v>0</v>
      </c>
      <c r="R679" s="652">
        <v>0</v>
      </c>
      <c r="S679" s="652">
        <v>0</v>
      </c>
      <c r="T679" s="652">
        <v>0</v>
      </c>
      <c r="U679" s="652">
        <v>0</v>
      </c>
      <c r="V679" s="652">
        <v>0</v>
      </c>
      <c r="W679" s="652">
        <v>0</v>
      </c>
      <c r="X679" s="652">
        <v>0</v>
      </c>
      <c r="Y679" s="653">
        <f t="shared" si="239"/>
        <v>7.4599999999999991</v>
      </c>
      <c r="Z679" s="1019">
        <f t="shared" ref="Z679:Z742" si="260">IF(ISERROR((C679/D679-1)*100),"n/a",(C679/D679-1)*100)</f>
        <v>5.8823529411764719</v>
      </c>
      <c r="AA679" s="669">
        <f t="shared" si="242"/>
        <v>7.9365079365079305</v>
      </c>
      <c r="AB679" s="669">
        <f t="shared" si="243"/>
        <v>8.6206896551724199</v>
      </c>
      <c r="AC679" s="669">
        <f t="shared" si="244"/>
        <v>9.4339622641509422</v>
      </c>
      <c r="AD679" s="669">
        <f t="shared" si="245"/>
        <v>26.190476190476208</v>
      </c>
      <c r="AE679" s="669">
        <f t="shared" si="246"/>
        <v>147.05882352941174</v>
      </c>
      <c r="AF679" s="669" t="str">
        <f t="shared" si="247"/>
        <v>n/a</v>
      </c>
      <c r="AG679" s="669" t="str">
        <f t="shared" si="248"/>
        <v>n/a</v>
      </c>
      <c r="AH679" s="669" t="str">
        <f t="shared" si="249"/>
        <v>n/a</v>
      </c>
      <c r="AI679" s="669" t="str">
        <f t="shared" si="250"/>
        <v>n/a</v>
      </c>
      <c r="AJ679" s="669" t="str">
        <f t="shared" si="251"/>
        <v>n/a</v>
      </c>
      <c r="AK679" s="669" t="str">
        <f t="shared" si="252"/>
        <v>n/a</v>
      </c>
      <c r="AL679" s="669" t="str">
        <f t="shared" si="253"/>
        <v>n/a</v>
      </c>
      <c r="AM679" s="669" t="str">
        <f t="shared" si="254"/>
        <v>n/a</v>
      </c>
      <c r="AN679" s="669" t="str">
        <f t="shared" si="255"/>
        <v>n/a</v>
      </c>
      <c r="AO679" s="669" t="str">
        <f t="shared" si="256"/>
        <v>n/a</v>
      </c>
      <c r="AP679" s="669" t="str">
        <f t="shared" si="257"/>
        <v>n/a</v>
      </c>
      <c r="AQ679" s="669" t="str">
        <f t="shared" si="258"/>
        <v>n/a</v>
      </c>
      <c r="AR679" s="669" t="str">
        <f t="shared" si="259"/>
        <v>n/a</v>
      </c>
      <c r="AS679" s="670">
        <f t="shared" si="240"/>
        <v>34.187135419482615</v>
      </c>
      <c r="AT679" s="671">
        <f t="shared" si="241"/>
        <v>55.786348545645737</v>
      </c>
    </row>
    <row r="680" spans="1:46" ht="11.25" customHeight="1" x14ac:dyDescent="0.2">
      <c r="A680" s="914" t="s">
        <v>762</v>
      </c>
      <c r="B680" s="914" t="s">
        <v>763</v>
      </c>
      <c r="C680" s="497">
        <v>1.32</v>
      </c>
      <c r="D680" s="491">
        <v>1.28</v>
      </c>
      <c r="E680" s="487">
        <v>1.24</v>
      </c>
      <c r="F680" s="487">
        <v>1.2</v>
      </c>
      <c r="G680" s="487">
        <v>1.1599999999999999</v>
      </c>
      <c r="H680" s="487">
        <v>1.1200000000000001</v>
      </c>
      <c r="I680" s="488"/>
      <c r="J680" s="487">
        <v>1.08</v>
      </c>
      <c r="K680" s="485">
        <v>1.04</v>
      </c>
      <c r="L680" s="488"/>
      <c r="M680" s="491">
        <v>1</v>
      </c>
      <c r="N680" s="530">
        <v>0.96</v>
      </c>
      <c r="O680" s="493">
        <v>0.92</v>
      </c>
      <c r="P680" s="493">
        <v>0.88</v>
      </c>
      <c r="Q680" s="493">
        <v>0.84</v>
      </c>
      <c r="R680" s="493">
        <v>0.8</v>
      </c>
      <c r="S680" s="493">
        <v>0.72</v>
      </c>
      <c r="T680" s="493">
        <v>0.6</v>
      </c>
      <c r="U680" s="493">
        <v>0.56833999999999996</v>
      </c>
      <c r="V680" s="493">
        <v>0.53332000000000002</v>
      </c>
      <c r="W680" s="493">
        <v>0.5</v>
      </c>
      <c r="X680" s="493">
        <v>0.46667999999999998</v>
      </c>
      <c r="Y680" s="653">
        <f t="shared" si="239"/>
        <v>18.228340000000003</v>
      </c>
      <c r="Z680" s="1019">
        <f t="shared" si="260"/>
        <v>3.125</v>
      </c>
      <c r="AA680" s="669">
        <f t="shared" si="242"/>
        <v>3.2258064516129004</v>
      </c>
      <c r="AB680" s="669">
        <f t="shared" si="243"/>
        <v>3.3333333333333437</v>
      </c>
      <c r="AC680" s="669">
        <f t="shared" si="244"/>
        <v>3.4482758620689724</v>
      </c>
      <c r="AD680" s="669">
        <f t="shared" si="245"/>
        <v>3.5714285714285587</v>
      </c>
      <c r="AE680" s="669">
        <f t="shared" si="246"/>
        <v>3.7037037037036979</v>
      </c>
      <c r="AF680" s="669">
        <f t="shared" si="247"/>
        <v>3.8461538461538547</v>
      </c>
      <c r="AG680" s="669">
        <f t="shared" si="248"/>
        <v>4.0000000000000036</v>
      </c>
      <c r="AH680" s="669">
        <f t="shared" si="249"/>
        <v>4.1666666666666741</v>
      </c>
      <c r="AI680" s="669">
        <f t="shared" si="250"/>
        <v>4.3478260869565188</v>
      </c>
      <c r="AJ680" s="669">
        <f t="shared" si="251"/>
        <v>4.5454545454545414</v>
      </c>
      <c r="AK680" s="669">
        <f t="shared" si="252"/>
        <v>4.7619047619047672</v>
      </c>
      <c r="AL680" s="669">
        <f t="shared" si="253"/>
        <v>4.9999999999999822</v>
      </c>
      <c r="AM680" s="669">
        <f t="shared" si="254"/>
        <v>11.111111111111116</v>
      </c>
      <c r="AN680" s="669">
        <f t="shared" si="255"/>
        <v>19.999999999999996</v>
      </c>
      <c r="AO680" s="669">
        <f t="shared" si="256"/>
        <v>5.5706091424147619</v>
      </c>
      <c r="AP680" s="669">
        <f t="shared" si="257"/>
        <v>6.5664141603539949</v>
      </c>
      <c r="AQ680" s="669">
        <f t="shared" si="258"/>
        <v>6.6640000000000033</v>
      </c>
      <c r="AR680" s="669">
        <f t="shared" si="259"/>
        <v>7.1397960058284138</v>
      </c>
      <c r="AS680" s="670">
        <f t="shared" si="240"/>
        <v>5.6909202236311636</v>
      </c>
      <c r="AT680" s="671">
        <f t="shared" si="241"/>
        <v>3.9629335134553312</v>
      </c>
    </row>
    <row r="681" spans="1:46" ht="11.25" customHeight="1" x14ac:dyDescent="0.2">
      <c r="A681" s="507" t="s">
        <v>1618</v>
      </c>
      <c r="B681" s="507" t="s">
        <v>1619</v>
      </c>
      <c r="C681" s="497">
        <v>0.78</v>
      </c>
      <c r="D681" s="497">
        <v>0.75</v>
      </c>
      <c r="E681" s="513">
        <v>0.72</v>
      </c>
      <c r="F681" s="513">
        <v>0.68</v>
      </c>
      <c r="G681" s="513">
        <v>0.64</v>
      </c>
      <c r="H681" s="513">
        <v>0.6</v>
      </c>
      <c r="I681" s="514"/>
      <c r="J681" s="513">
        <v>0.53</v>
      </c>
      <c r="K681" s="509">
        <v>0.39</v>
      </c>
      <c r="L681" s="514"/>
      <c r="M681" s="529">
        <v>0.18</v>
      </c>
      <c r="N681" s="539">
        <v>0</v>
      </c>
      <c r="O681" s="517">
        <v>0</v>
      </c>
      <c r="P681" s="517">
        <v>0</v>
      </c>
      <c r="Q681" s="517">
        <v>0</v>
      </c>
      <c r="R681" s="517">
        <v>0</v>
      </c>
      <c r="S681" s="517">
        <v>0</v>
      </c>
      <c r="T681" s="517">
        <v>0</v>
      </c>
      <c r="U681" s="517">
        <v>0</v>
      </c>
      <c r="V681" s="517">
        <v>0</v>
      </c>
      <c r="W681" s="517">
        <v>0</v>
      </c>
      <c r="X681" s="517">
        <v>0</v>
      </c>
      <c r="Y681" s="653">
        <f t="shared" si="239"/>
        <v>5.27</v>
      </c>
      <c r="Z681" s="1019">
        <f t="shared" si="260"/>
        <v>4.0000000000000036</v>
      </c>
      <c r="AA681" s="669">
        <f t="shared" si="242"/>
        <v>4.1666666666666741</v>
      </c>
      <c r="AB681" s="669">
        <f t="shared" si="243"/>
        <v>5.8823529411764497</v>
      </c>
      <c r="AC681" s="669">
        <f t="shared" si="244"/>
        <v>6.25</v>
      </c>
      <c r="AD681" s="669">
        <f t="shared" si="245"/>
        <v>6.6666666666666652</v>
      </c>
      <c r="AE681" s="669">
        <f t="shared" si="246"/>
        <v>13.207547169811317</v>
      </c>
      <c r="AF681" s="669">
        <f t="shared" si="247"/>
        <v>35.897435897435905</v>
      </c>
      <c r="AG681" s="669">
        <f t="shared" si="248"/>
        <v>116.6666666666667</v>
      </c>
      <c r="AH681" s="669" t="str">
        <f t="shared" si="249"/>
        <v>n/a</v>
      </c>
      <c r="AI681" s="669" t="str">
        <f t="shared" si="250"/>
        <v>n/a</v>
      </c>
      <c r="AJ681" s="669" t="str">
        <f t="shared" si="251"/>
        <v>n/a</v>
      </c>
      <c r="AK681" s="669" t="str">
        <f t="shared" si="252"/>
        <v>n/a</v>
      </c>
      <c r="AL681" s="669" t="str">
        <f t="shared" si="253"/>
        <v>n/a</v>
      </c>
      <c r="AM681" s="669" t="str">
        <f t="shared" si="254"/>
        <v>n/a</v>
      </c>
      <c r="AN681" s="669" t="str">
        <f t="shared" si="255"/>
        <v>n/a</v>
      </c>
      <c r="AO681" s="669" t="str">
        <f t="shared" si="256"/>
        <v>n/a</v>
      </c>
      <c r="AP681" s="669" t="str">
        <f t="shared" si="257"/>
        <v>n/a</v>
      </c>
      <c r="AQ681" s="669" t="str">
        <f t="shared" si="258"/>
        <v>n/a</v>
      </c>
      <c r="AR681" s="669" t="str">
        <f t="shared" si="259"/>
        <v>n/a</v>
      </c>
      <c r="AS681" s="670">
        <f t="shared" si="240"/>
        <v>24.092167001052964</v>
      </c>
      <c r="AT681" s="671">
        <f t="shared" si="241"/>
        <v>38.881112496193445</v>
      </c>
    </row>
    <row r="682" spans="1:46" ht="11.25" customHeight="1" x14ac:dyDescent="0.2">
      <c r="A682" s="650" t="s">
        <v>1620</v>
      </c>
      <c r="B682" s="650" t="s">
        <v>1621</v>
      </c>
      <c r="C682" s="497">
        <v>3.645</v>
      </c>
      <c r="D682" s="497">
        <v>3.1150000000000002</v>
      </c>
      <c r="E682" s="498">
        <v>2.9350000000000001</v>
      </c>
      <c r="F682" s="498">
        <v>2.6749999999999998</v>
      </c>
      <c r="G682" s="498">
        <v>2.39</v>
      </c>
      <c r="H682" s="498">
        <v>2.09</v>
      </c>
      <c r="I682" s="499"/>
      <c r="J682" s="498">
        <v>1.79</v>
      </c>
      <c r="K682" s="496">
        <v>1.55</v>
      </c>
      <c r="L682" s="499"/>
      <c r="M682" s="511">
        <v>1.28</v>
      </c>
      <c r="N682" s="651">
        <v>1.1599999999999999</v>
      </c>
      <c r="O682" s="652">
        <v>1.1599999999999999</v>
      </c>
      <c r="P682" s="656">
        <v>1.1599999999999999</v>
      </c>
      <c r="Q682" s="656">
        <v>0.96499999999999997</v>
      </c>
      <c r="R682" s="656">
        <v>0.84</v>
      </c>
      <c r="S682" s="652">
        <v>0.66</v>
      </c>
      <c r="T682" s="652">
        <v>0.66</v>
      </c>
      <c r="U682" s="652">
        <v>0.66</v>
      </c>
      <c r="V682" s="656">
        <v>0.84</v>
      </c>
      <c r="W682" s="652">
        <v>1.02</v>
      </c>
      <c r="X682" s="656">
        <v>1.0349999999999999</v>
      </c>
      <c r="Y682" s="653">
        <f t="shared" si="239"/>
        <v>31.630000000000003</v>
      </c>
      <c r="Z682" s="1019">
        <f t="shared" si="260"/>
        <v>17.014446227929358</v>
      </c>
      <c r="AA682" s="669">
        <f t="shared" si="242"/>
        <v>6.1328790459965976</v>
      </c>
      <c r="AB682" s="669">
        <f t="shared" si="243"/>
        <v>9.7196261682243055</v>
      </c>
      <c r="AC682" s="669">
        <f t="shared" si="244"/>
        <v>11.924686192468602</v>
      </c>
      <c r="AD682" s="669">
        <f t="shared" si="245"/>
        <v>14.354066985645941</v>
      </c>
      <c r="AE682" s="669">
        <f t="shared" si="246"/>
        <v>16.759776536312842</v>
      </c>
      <c r="AF682" s="669">
        <f t="shared" si="247"/>
        <v>15.483870967741931</v>
      </c>
      <c r="AG682" s="669">
        <f t="shared" si="248"/>
        <v>21.09375</v>
      </c>
      <c r="AH682" s="669">
        <f t="shared" si="249"/>
        <v>10.344827586206918</v>
      </c>
      <c r="AI682" s="669">
        <f t="shared" si="250"/>
        <v>0</v>
      </c>
      <c r="AJ682" s="669">
        <f t="shared" si="251"/>
        <v>0</v>
      </c>
      <c r="AK682" s="669">
        <f t="shared" si="252"/>
        <v>20.207253886010367</v>
      </c>
      <c r="AL682" s="669">
        <f t="shared" si="253"/>
        <v>14.880952380952372</v>
      </c>
      <c r="AM682" s="669">
        <f t="shared" si="254"/>
        <v>27.27272727272727</v>
      </c>
      <c r="AN682" s="669">
        <f t="shared" si="255"/>
        <v>0</v>
      </c>
      <c r="AO682" s="669">
        <f t="shared" si="256"/>
        <v>0</v>
      </c>
      <c r="AP682" s="669">
        <f t="shared" si="257"/>
        <v>-21.42857142857142</v>
      </c>
      <c r="AQ682" s="669">
        <f t="shared" si="258"/>
        <v>-17.647058823529417</v>
      </c>
      <c r="AR682" s="669">
        <f t="shared" si="259"/>
        <v>-1.4492753623188359</v>
      </c>
      <c r="AS682" s="670">
        <f t="shared" si="240"/>
        <v>7.6138925071472032</v>
      </c>
      <c r="AT682" s="671">
        <f t="shared" si="241"/>
        <v>12.664996942330131</v>
      </c>
    </row>
    <row r="683" spans="1:46" ht="11.25" customHeight="1" x14ac:dyDescent="0.2">
      <c r="A683" s="495" t="s">
        <v>776</v>
      </c>
      <c r="B683" s="650" t="s">
        <v>777</v>
      </c>
      <c r="C683" s="497">
        <f>0.56*2/3</f>
        <v>0.37333333333333335</v>
      </c>
      <c r="D683" s="497">
        <v>0.3066666666666667</v>
      </c>
      <c r="E683" s="498">
        <v>0.26666666666666666</v>
      </c>
      <c r="F683" s="498">
        <v>0.21333333333333335</v>
      </c>
      <c r="G683" s="498">
        <v>0.18666666666666668</v>
      </c>
      <c r="H683" s="498">
        <v>0.16</v>
      </c>
      <c r="I683" s="499"/>
      <c r="J683" s="498">
        <v>0.14222222222222222</v>
      </c>
      <c r="K683" s="496">
        <v>0.12444444444444445</v>
      </c>
      <c r="L683" s="499"/>
      <c r="M683" s="511">
        <v>0.10666666666666667</v>
      </c>
      <c r="N683" s="511">
        <v>8.2968888888888898E-2</v>
      </c>
      <c r="O683" s="656">
        <v>7.4666666666666673E-2</v>
      </c>
      <c r="P683" s="656">
        <v>5.9253333333333331E-2</v>
      </c>
      <c r="Q683" s="656">
        <v>4.9777777777777782E-2</v>
      </c>
      <c r="R683" s="656">
        <v>3.9502222222222223E-2</v>
      </c>
      <c r="S683" s="656">
        <v>3.1608888888888888E-2</v>
      </c>
      <c r="T683" s="656">
        <v>2.6328888888888888E-2</v>
      </c>
      <c r="U683" s="652">
        <v>1.7546666666666665E-2</v>
      </c>
      <c r="V683" s="652">
        <v>1.7546666666666665E-2</v>
      </c>
      <c r="W683" s="652">
        <v>1.7546666666666665E-2</v>
      </c>
      <c r="X683" s="652">
        <v>1.7546666666666665E-2</v>
      </c>
      <c r="Y683" s="653">
        <f t="shared" si="239"/>
        <v>2.3142933333333335</v>
      </c>
      <c r="Z683" s="1019">
        <f t="shared" si="260"/>
        <v>21.739130434782595</v>
      </c>
      <c r="AA683" s="669">
        <f t="shared" si="242"/>
        <v>15.000000000000014</v>
      </c>
      <c r="AB683" s="669">
        <f t="shared" si="243"/>
        <v>25</v>
      </c>
      <c r="AC683" s="669">
        <f t="shared" si="244"/>
        <v>14.285714285714279</v>
      </c>
      <c r="AD683" s="669">
        <f t="shared" si="245"/>
        <v>16.666666666666675</v>
      </c>
      <c r="AE683" s="669">
        <f t="shared" si="246"/>
        <v>12.5</v>
      </c>
      <c r="AF683" s="669">
        <f t="shared" si="247"/>
        <v>14.285714285714279</v>
      </c>
      <c r="AG683" s="669">
        <f t="shared" si="248"/>
        <v>16.666666666666675</v>
      </c>
      <c r="AH683" s="669">
        <f t="shared" si="249"/>
        <v>28.562245553888999</v>
      </c>
      <c r="AI683" s="669">
        <f t="shared" si="250"/>
        <v>11.119047619047628</v>
      </c>
      <c r="AJ683" s="669">
        <f t="shared" si="251"/>
        <v>26.012601260126033</v>
      </c>
      <c r="AK683" s="669">
        <f t="shared" si="252"/>
        <v>19.035714285714267</v>
      </c>
      <c r="AL683" s="669">
        <f t="shared" si="253"/>
        <v>26.012601260126011</v>
      </c>
      <c r="AM683" s="669">
        <f t="shared" si="254"/>
        <v>24.971878515185608</v>
      </c>
      <c r="AN683" s="669">
        <f t="shared" si="255"/>
        <v>20.054017555705595</v>
      </c>
      <c r="AO683" s="669">
        <f t="shared" si="256"/>
        <v>50.050658561296871</v>
      </c>
      <c r="AP683" s="669">
        <f t="shared" si="257"/>
        <v>0</v>
      </c>
      <c r="AQ683" s="669">
        <f t="shared" si="258"/>
        <v>0</v>
      </c>
      <c r="AR683" s="669">
        <f t="shared" si="259"/>
        <v>0</v>
      </c>
      <c r="AS683" s="670">
        <f t="shared" si="240"/>
        <v>17.998034576349237</v>
      </c>
      <c r="AT683" s="671">
        <f t="shared" si="241"/>
        <v>11.723276955757013</v>
      </c>
    </row>
    <row r="684" spans="1:46" ht="11.25" customHeight="1" x14ac:dyDescent="0.2">
      <c r="A684" s="495" t="s">
        <v>778</v>
      </c>
      <c r="B684" s="650" t="s">
        <v>779</v>
      </c>
      <c r="C684" s="497">
        <v>1.65</v>
      </c>
      <c r="D684" s="497">
        <v>1.4</v>
      </c>
      <c r="E684" s="498">
        <v>1.2</v>
      </c>
      <c r="F684" s="498">
        <v>1</v>
      </c>
      <c r="G684" s="498">
        <v>0.8</v>
      </c>
      <c r="H684" s="498">
        <v>0.66</v>
      </c>
      <c r="I684" s="499" t="s">
        <v>90</v>
      </c>
      <c r="J684" s="498">
        <v>0.55000000000000004</v>
      </c>
      <c r="K684" s="496">
        <v>0.44</v>
      </c>
      <c r="L684" s="499"/>
      <c r="M684" s="511">
        <v>0.38</v>
      </c>
      <c r="N684" s="511">
        <v>0.33</v>
      </c>
      <c r="O684" s="656">
        <v>0.28999999999999998</v>
      </c>
      <c r="P684" s="656">
        <v>0.26</v>
      </c>
      <c r="Q684" s="656">
        <v>0.23499999999999999</v>
      </c>
      <c r="R684" s="656">
        <v>0.21</v>
      </c>
      <c r="S684" s="656">
        <v>0.19600000000000001</v>
      </c>
      <c r="T684" s="656">
        <v>0.17599999999999999</v>
      </c>
      <c r="U684" s="656">
        <v>0.16600000000000001</v>
      </c>
      <c r="V684" s="656">
        <v>0.15</v>
      </c>
      <c r="W684" s="656">
        <v>0.14000000000000001</v>
      </c>
      <c r="X684" s="656">
        <v>0.13</v>
      </c>
      <c r="Y684" s="653">
        <f t="shared" si="239"/>
        <v>10.363000000000001</v>
      </c>
      <c r="Z684" s="1019">
        <f t="shared" si="260"/>
        <v>17.857142857142861</v>
      </c>
      <c r="AA684" s="669">
        <f t="shared" si="242"/>
        <v>16.666666666666675</v>
      </c>
      <c r="AB684" s="669">
        <f t="shared" si="243"/>
        <v>19.999999999999996</v>
      </c>
      <c r="AC684" s="669">
        <f t="shared" si="244"/>
        <v>25</v>
      </c>
      <c r="AD684" s="669">
        <f t="shared" si="245"/>
        <v>21.212121212121215</v>
      </c>
      <c r="AE684" s="669">
        <f t="shared" si="246"/>
        <v>19.999999999999996</v>
      </c>
      <c r="AF684" s="669">
        <f t="shared" si="247"/>
        <v>25</v>
      </c>
      <c r="AG684" s="669">
        <f t="shared" si="248"/>
        <v>15.789473684210531</v>
      </c>
      <c r="AH684" s="669">
        <f t="shared" si="249"/>
        <v>15.151515151515138</v>
      </c>
      <c r="AI684" s="669">
        <f t="shared" si="250"/>
        <v>13.793103448275868</v>
      </c>
      <c r="AJ684" s="669">
        <f t="shared" si="251"/>
        <v>11.538461538461519</v>
      </c>
      <c r="AK684" s="669">
        <f t="shared" si="252"/>
        <v>10.638297872340431</v>
      </c>
      <c r="AL684" s="669">
        <f t="shared" si="253"/>
        <v>11.904761904761907</v>
      </c>
      <c r="AM684" s="669">
        <f t="shared" si="254"/>
        <v>7.1428571428571397</v>
      </c>
      <c r="AN684" s="669">
        <f t="shared" si="255"/>
        <v>11.363636363636376</v>
      </c>
      <c r="AO684" s="669">
        <f t="shared" si="256"/>
        <v>6.0240963855421548</v>
      </c>
      <c r="AP684" s="669">
        <f t="shared" si="257"/>
        <v>10.666666666666668</v>
      </c>
      <c r="AQ684" s="669">
        <f t="shared" si="258"/>
        <v>7.1428571428571397</v>
      </c>
      <c r="AR684" s="669">
        <f t="shared" si="259"/>
        <v>7.6923076923077094</v>
      </c>
      <c r="AS684" s="670">
        <f t="shared" si="240"/>
        <v>14.451787669966492</v>
      </c>
      <c r="AT684" s="671">
        <f t="shared" si="241"/>
        <v>5.8970370661534508</v>
      </c>
    </row>
    <row r="685" spans="1:46" ht="11.25" customHeight="1" x14ac:dyDescent="0.2">
      <c r="A685" s="507" t="s">
        <v>780</v>
      </c>
      <c r="B685" s="507" t="s">
        <v>781</v>
      </c>
      <c r="C685" s="497">
        <v>0.9</v>
      </c>
      <c r="D685" s="510">
        <v>0.64</v>
      </c>
      <c r="E685" s="513">
        <v>0.54</v>
      </c>
      <c r="F685" s="513">
        <v>0.47</v>
      </c>
      <c r="G685" s="513">
        <v>0.4</v>
      </c>
      <c r="H685" s="513">
        <v>0.34</v>
      </c>
      <c r="I685" s="514"/>
      <c r="J685" s="513">
        <v>0.28000000000000003</v>
      </c>
      <c r="K685" s="509">
        <v>0.22</v>
      </c>
      <c r="L685" s="514"/>
      <c r="M685" s="529">
        <v>0.16</v>
      </c>
      <c r="N685" s="529">
        <v>0.11</v>
      </c>
      <c r="O685" s="516">
        <v>9.5000000000000001E-2</v>
      </c>
      <c r="P685" s="516">
        <v>7.4999999999999997E-2</v>
      </c>
      <c r="Q685" s="517">
        <v>0.06</v>
      </c>
      <c r="R685" s="516">
        <v>5.2499999999999998E-2</v>
      </c>
      <c r="S685" s="516">
        <v>4.2999999999999997E-2</v>
      </c>
      <c r="T685" s="516">
        <v>2.9000000000000001E-2</v>
      </c>
      <c r="U685" s="516">
        <v>2.4E-2</v>
      </c>
      <c r="V685" s="516">
        <v>2.1499999999999998E-2</v>
      </c>
      <c r="W685" s="516">
        <v>1.9E-2</v>
      </c>
      <c r="X685" s="516">
        <v>1.6500000000000001E-2</v>
      </c>
      <c r="Y685" s="653">
        <f t="shared" si="239"/>
        <v>4.4954999999999989</v>
      </c>
      <c r="Z685" s="1019">
        <f t="shared" si="260"/>
        <v>40.625</v>
      </c>
      <c r="AA685" s="669">
        <f t="shared" si="242"/>
        <v>18.518518518518512</v>
      </c>
      <c r="AB685" s="669">
        <f t="shared" si="243"/>
        <v>14.893617021276606</v>
      </c>
      <c r="AC685" s="669">
        <f t="shared" si="244"/>
        <v>17.499999999999982</v>
      </c>
      <c r="AD685" s="669">
        <f t="shared" si="245"/>
        <v>17.647058823529417</v>
      </c>
      <c r="AE685" s="669">
        <f t="shared" si="246"/>
        <v>21.42857142857142</v>
      </c>
      <c r="AF685" s="669">
        <f t="shared" si="247"/>
        <v>27.272727272727295</v>
      </c>
      <c r="AG685" s="669">
        <f t="shared" si="248"/>
        <v>37.5</v>
      </c>
      <c r="AH685" s="669">
        <f t="shared" si="249"/>
        <v>45.45454545454546</v>
      </c>
      <c r="AI685" s="669">
        <f t="shared" si="250"/>
        <v>15.789473684210531</v>
      </c>
      <c r="AJ685" s="669">
        <f t="shared" si="251"/>
        <v>26.666666666666682</v>
      </c>
      <c r="AK685" s="669">
        <f t="shared" si="252"/>
        <v>25</v>
      </c>
      <c r="AL685" s="669">
        <f t="shared" si="253"/>
        <v>14.285714285714279</v>
      </c>
      <c r="AM685" s="669">
        <f t="shared" si="254"/>
        <v>22.093023255813947</v>
      </c>
      <c r="AN685" s="669">
        <f t="shared" si="255"/>
        <v>48.275862068965502</v>
      </c>
      <c r="AO685" s="669">
        <f t="shared" si="256"/>
        <v>20.833333333333325</v>
      </c>
      <c r="AP685" s="669">
        <f t="shared" si="257"/>
        <v>11.627906976744207</v>
      </c>
      <c r="AQ685" s="669">
        <f t="shared" si="258"/>
        <v>13.157894736842103</v>
      </c>
      <c r="AR685" s="669">
        <f t="shared" si="259"/>
        <v>15.151515151515138</v>
      </c>
      <c r="AS685" s="670">
        <f t="shared" si="240"/>
        <v>23.880075193630233</v>
      </c>
      <c r="AT685" s="671">
        <f t="shared" si="241"/>
        <v>11.188682831441277</v>
      </c>
    </row>
    <row r="686" spans="1:46" ht="11.25" customHeight="1" x14ac:dyDescent="0.2">
      <c r="A686" s="650" t="s">
        <v>328</v>
      </c>
      <c r="B686" s="650" t="s">
        <v>329</v>
      </c>
      <c r="C686" s="497">
        <v>1.31</v>
      </c>
      <c r="D686" s="655">
        <v>1.22</v>
      </c>
      <c r="E686" s="498">
        <v>1.125</v>
      </c>
      <c r="F686" s="498">
        <v>1.0549999999999999</v>
      </c>
      <c r="G686" s="498">
        <v>0.98</v>
      </c>
      <c r="H686" s="498">
        <v>0.91500000000000004</v>
      </c>
      <c r="I686" s="499" t="s">
        <v>90</v>
      </c>
      <c r="J686" s="498">
        <v>0.87</v>
      </c>
      <c r="K686" s="496">
        <v>0.84499999999999997</v>
      </c>
      <c r="L686" s="499"/>
      <c r="M686" s="511">
        <v>0.82499999999999996</v>
      </c>
      <c r="N686" s="511">
        <v>0.80500000000000005</v>
      </c>
      <c r="O686" s="656">
        <v>0.77</v>
      </c>
      <c r="P686" s="656">
        <v>0.71499999999999997</v>
      </c>
      <c r="Q686" s="656">
        <v>0.65500000000000003</v>
      </c>
      <c r="R686" s="656">
        <v>0.61</v>
      </c>
      <c r="S686" s="656">
        <v>0.56999999999999995</v>
      </c>
      <c r="T686" s="656">
        <v>0.53</v>
      </c>
      <c r="U686" s="656">
        <v>0.505</v>
      </c>
      <c r="V686" s="652">
        <v>0.5</v>
      </c>
      <c r="W686" s="656">
        <v>0.49249999999999999</v>
      </c>
      <c r="X686" s="656">
        <v>0.47499999999999998</v>
      </c>
      <c r="Y686" s="653">
        <f t="shared" si="239"/>
        <v>15.772499999999997</v>
      </c>
      <c r="Z686" s="1019">
        <f t="shared" si="260"/>
        <v>7.3770491803278659</v>
      </c>
      <c r="AA686" s="669">
        <f t="shared" si="242"/>
        <v>8.4444444444444322</v>
      </c>
      <c r="AB686" s="669">
        <f t="shared" si="243"/>
        <v>6.6350710900473953</v>
      </c>
      <c r="AC686" s="669">
        <f t="shared" si="244"/>
        <v>7.6530612244897878</v>
      </c>
      <c r="AD686" s="669">
        <f t="shared" si="245"/>
        <v>7.1038251366120075</v>
      </c>
      <c r="AE686" s="669">
        <f t="shared" si="246"/>
        <v>5.1724137931034475</v>
      </c>
      <c r="AF686" s="669">
        <f t="shared" si="247"/>
        <v>2.9585798816567976</v>
      </c>
      <c r="AG686" s="669">
        <f t="shared" si="248"/>
        <v>2.4242424242424176</v>
      </c>
      <c r="AH686" s="669">
        <f t="shared" si="249"/>
        <v>2.4844720496894235</v>
      </c>
      <c r="AI686" s="669">
        <f t="shared" si="250"/>
        <v>4.5454545454545414</v>
      </c>
      <c r="AJ686" s="669">
        <f t="shared" si="251"/>
        <v>7.6923076923077094</v>
      </c>
      <c r="AK686" s="669">
        <f t="shared" si="252"/>
        <v>9.1603053435114425</v>
      </c>
      <c r="AL686" s="669">
        <f t="shared" si="253"/>
        <v>7.3770491803278659</v>
      </c>
      <c r="AM686" s="669">
        <f t="shared" si="254"/>
        <v>7.0175438596491224</v>
      </c>
      <c r="AN686" s="669">
        <f t="shared" si="255"/>
        <v>7.5471698113207308</v>
      </c>
      <c r="AO686" s="669">
        <f t="shared" si="256"/>
        <v>4.9504950495049549</v>
      </c>
      <c r="AP686" s="669">
        <f t="shared" si="257"/>
        <v>1.0000000000000009</v>
      </c>
      <c r="AQ686" s="669">
        <f t="shared" si="258"/>
        <v>1.5228426395939021</v>
      </c>
      <c r="AR686" s="669">
        <f t="shared" si="259"/>
        <v>3.6842105263158009</v>
      </c>
      <c r="AS686" s="670">
        <f t="shared" si="240"/>
        <v>5.5131862038210331</v>
      </c>
      <c r="AT686" s="671">
        <f t="shared" si="241"/>
        <v>2.5232814815084055</v>
      </c>
    </row>
    <row r="687" spans="1:46" ht="11.25" customHeight="1" x14ac:dyDescent="0.2">
      <c r="A687" s="650" t="s">
        <v>1612</v>
      </c>
      <c r="B687" s="650" t="s">
        <v>1613</v>
      </c>
      <c r="C687" s="497">
        <v>2</v>
      </c>
      <c r="D687" s="655">
        <v>1.8</v>
      </c>
      <c r="E687" s="498">
        <v>1.65</v>
      </c>
      <c r="F687" s="498">
        <v>1.6</v>
      </c>
      <c r="G687" s="498">
        <v>1.4</v>
      </c>
      <c r="H687" s="498">
        <v>1.26</v>
      </c>
      <c r="I687" s="499"/>
      <c r="J687" s="498">
        <v>0.8</v>
      </c>
      <c r="K687" s="496">
        <v>0.48</v>
      </c>
      <c r="L687" s="499"/>
      <c r="M687" s="651">
        <v>0.4</v>
      </c>
      <c r="N687" s="651">
        <v>0.4</v>
      </c>
      <c r="O687" s="656">
        <v>0.4</v>
      </c>
      <c r="P687" s="656">
        <v>0.32</v>
      </c>
      <c r="Q687" s="656">
        <v>0.22</v>
      </c>
      <c r="R687" s="656">
        <v>0.19</v>
      </c>
      <c r="S687" s="656">
        <v>0.13</v>
      </c>
      <c r="T687" s="652">
        <v>0.12</v>
      </c>
      <c r="U687" s="652">
        <v>0.12</v>
      </c>
      <c r="V687" s="656">
        <v>0.12</v>
      </c>
      <c r="W687" s="656">
        <v>0.11</v>
      </c>
      <c r="X687" s="656">
        <v>0.09</v>
      </c>
      <c r="Y687" s="653">
        <f t="shared" si="239"/>
        <v>13.61</v>
      </c>
      <c r="Z687" s="1019">
        <f t="shared" si="260"/>
        <v>11.111111111111116</v>
      </c>
      <c r="AA687" s="669">
        <f t="shared" si="242"/>
        <v>9.0909090909091042</v>
      </c>
      <c r="AB687" s="669">
        <f t="shared" si="243"/>
        <v>3.1249999999999778</v>
      </c>
      <c r="AC687" s="669">
        <f t="shared" si="244"/>
        <v>14.285714285714302</v>
      </c>
      <c r="AD687" s="669">
        <f t="shared" si="245"/>
        <v>11.111111111111093</v>
      </c>
      <c r="AE687" s="669">
        <f t="shared" si="246"/>
        <v>57.499999999999993</v>
      </c>
      <c r="AF687" s="669">
        <f t="shared" si="247"/>
        <v>66.666666666666671</v>
      </c>
      <c r="AG687" s="669">
        <f t="shared" si="248"/>
        <v>19.999999999999996</v>
      </c>
      <c r="AH687" s="669">
        <f t="shared" si="249"/>
        <v>0</v>
      </c>
      <c r="AI687" s="669">
        <f t="shared" si="250"/>
        <v>0</v>
      </c>
      <c r="AJ687" s="669">
        <f t="shared" si="251"/>
        <v>25</v>
      </c>
      <c r="AK687" s="669">
        <f t="shared" si="252"/>
        <v>45.45454545454546</v>
      </c>
      <c r="AL687" s="669">
        <f t="shared" si="253"/>
        <v>15.789473684210531</v>
      </c>
      <c r="AM687" s="669">
        <f t="shared" si="254"/>
        <v>46.153846153846146</v>
      </c>
      <c r="AN687" s="669">
        <f t="shared" si="255"/>
        <v>8.3333333333333481</v>
      </c>
      <c r="AO687" s="669">
        <f t="shared" si="256"/>
        <v>0</v>
      </c>
      <c r="AP687" s="669">
        <f t="shared" si="257"/>
        <v>0</v>
      </c>
      <c r="AQ687" s="669">
        <f t="shared" si="258"/>
        <v>9.0909090909090828</v>
      </c>
      <c r="AR687" s="669">
        <f t="shared" si="259"/>
        <v>22.222222222222232</v>
      </c>
      <c r="AS687" s="670">
        <f t="shared" si="240"/>
        <v>19.207096958135736</v>
      </c>
      <c r="AT687" s="671">
        <f t="shared" si="241"/>
        <v>20.277625795651307</v>
      </c>
    </row>
    <row r="688" spans="1:46" ht="11.25" customHeight="1" x14ac:dyDescent="0.2">
      <c r="A688" s="495" t="s">
        <v>767</v>
      </c>
      <c r="B688" s="650" t="s">
        <v>768</v>
      </c>
      <c r="C688" s="497">
        <v>1.41</v>
      </c>
      <c r="D688" s="655">
        <v>1.3049999999999999</v>
      </c>
      <c r="E688" s="498">
        <v>1.22</v>
      </c>
      <c r="F688" s="498">
        <v>1.1399999999999999</v>
      </c>
      <c r="G688" s="498">
        <v>1.06</v>
      </c>
      <c r="H688" s="498">
        <v>0.96499999999999997</v>
      </c>
      <c r="I688" s="499"/>
      <c r="J688" s="498">
        <v>0.89500000000000002</v>
      </c>
      <c r="K688" s="496">
        <v>0.82</v>
      </c>
      <c r="L688" s="499"/>
      <c r="M688" s="655">
        <v>0.77</v>
      </c>
      <c r="N688" s="651">
        <v>0.76</v>
      </c>
      <c r="O688" s="656">
        <v>0.7</v>
      </c>
      <c r="P688" s="656">
        <v>0.49001</v>
      </c>
      <c r="Q688" s="656">
        <v>0.38666</v>
      </c>
      <c r="R688" s="656">
        <v>0.33333000000000002</v>
      </c>
      <c r="S688" s="656">
        <v>0.2</v>
      </c>
      <c r="T688" s="656">
        <v>0.04</v>
      </c>
      <c r="U688" s="652">
        <v>0</v>
      </c>
      <c r="V688" s="652">
        <v>0</v>
      </c>
      <c r="W688" s="652">
        <v>0</v>
      </c>
      <c r="X688" s="652">
        <v>0</v>
      </c>
      <c r="Y688" s="653">
        <f t="shared" si="239"/>
        <v>12.494999999999997</v>
      </c>
      <c r="Z688" s="1019">
        <f t="shared" si="260"/>
        <v>8.045977011494255</v>
      </c>
      <c r="AA688" s="669">
        <f t="shared" si="242"/>
        <v>6.9672131147541005</v>
      </c>
      <c r="AB688" s="669">
        <f t="shared" si="243"/>
        <v>7.0175438596491224</v>
      </c>
      <c r="AC688" s="669">
        <f t="shared" si="244"/>
        <v>7.5471698113207308</v>
      </c>
      <c r="AD688" s="669">
        <f t="shared" si="245"/>
        <v>9.8445595854922416</v>
      </c>
      <c r="AE688" s="669">
        <f t="shared" si="246"/>
        <v>7.8212290502793325</v>
      </c>
      <c r="AF688" s="669">
        <f t="shared" si="247"/>
        <v>9.1463414634146432</v>
      </c>
      <c r="AG688" s="669">
        <f t="shared" si="248"/>
        <v>6.4935064935064846</v>
      </c>
      <c r="AH688" s="669">
        <f t="shared" si="249"/>
        <v>1.3157894736842035</v>
      </c>
      <c r="AI688" s="669">
        <f t="shared" si="250"/>
        <v>8.5714285714285854</v>
      </c>
      <c r="AJ688" s="669">
        <f t="shared" si="251"/>
        <v>42.854227464745605</v>
      </c>
      <c r="AK688" s="669">
        <f t="shared" si="252"/>
        <v>26.728909119122733</v>
      </c>
      <c r="AL688" s="669">
        <f t="shared" si="253"/>
        <v>15.99915999159991</v>
      </c>
      <c r="AM688" s="669">
        <f t="shared" si="254"/>
        <v>66.664999999999992</v>
      </c>
      <c r="AN688" s="669">
        <f t="shared" si="255"/>
        <v>400</v>
      </c>
      <c r="AO688" s="669" t="str">
        <f t="shared" si="256"/>
        <v>n/a</v>
      </c>
      <c r="AP688" s="669" t="str">
        <f t="shared" si="257"/>
        <v>n/a</v>
      </c>
      <c r="AQ688" s="669" t="str">
        <f t="shared" si="258"/>
        <v>n/a</v>
      </c>
      <c r="AR688" s="669" t="str">
        <f t="shared" si="259"/>
        <v>n/a</v>
      </c>
      <c r="AS688" s="670">
        <f t="shared" si="240"/>
        <v>41.667870334032798</v>
      </c>
      <c r="AT688" s="671">
        <f t="shared" si="241"/>
        <v>100.63602657295591</v>
      </c>
    </row>
    <row r="689" spans="1:46" ht="11.25" customHeight="1" x14ac:dyDescent="0.2">
      <c r="A689" s="495" t="s">
        <v>755</v>
      </c>
      <c r="B689" s="650" t="s">
        <v>756</v>
      </c>
      <c r="C689" s="497">
        <v>3.4</v>
      </c>
      <c r="D689" s="491">
        <v>3.125</v>
      </c>
      <c r="E689" s="498">
        <v>2.8675000000000002</v>
      </c>
      <c r="F689" s="498">
        <v>2.6150000000000002</v>
      </c>
      <c r="G689" s="498">
        <v>2.3650000000000002</v>
      </c>
      <c r="H689" s="498">
        <v>2.15</v>
      </c>
      <c r="I689" s="499"/>
      <c r="J689" s="498">
        <v>1.93</v>
      </c>
      <c r="K689" s="496">
        <v>1.665</v>
      </c>
      <c r="L689" s="499"/>
      <c r="M689" s="655">
        <v>1.4350000000000001</v>
      </c>
      <c r="N689" s="511">
        <v>1.21</v>
      </c>
      <c r="O689" s="656">
        <v>1.095</v>
      </c>
      <c r="P689" s="656">
        <v>1.0049999999999999</v>
      </c>
      <c r="Q689" s="656">
        <v>0.94</v>
      </c>
      <c r="R689" s="656">
        <v>0.86</v>
      </c>
      <c r="S689" s="652">
        <v>0.8</v>
      </c>
      <c r="T689" s="656">
        <v>0.8</v>
      </c>
      <c r="U689" s="656">
        <v>0.2006</v>
      </c>
      <c r="V689" s="652">
        <v>8.0000000000000004E-4</v>
      </c>
      <c r="W689" s="652">
        <v>8.0000000000000004E-4</v>
      </c>
      <c r="X689" s="652">
        <v>8.0000000000000004E-4</v>
      </c>
      <c r="Y689" s="653">
        <f t="shared" si="239"/>
        <v>28.465500000000006</v>
      </c>
      <c r="Z689" s="1019">
        <f t="shared" si="260"/>
        <v>8.8000000000000078</v>
      </c>
      <c r="AA689" s="669">
        <f t="shared" si="242"/>
        <v>8.9799476896251118</v>
      </c>
      <c r="AB689" s="669">
        <f t="shared" si="243"/>
        <v>9.6558317399617621</v>
      </c>
      <c r="AC689" s="669">
        <f t="shared" si="244"/>
        <v>10.570824524312904</v>
      </c>
      <c r="AD689" s="669">
        <f t="shared" si="245"/>
        <v>10.000000000000009</v>
      </c>
      <c r="AE689" s="669">
        <f t="shared" si="246"/>
        <v>11.398963730569944</v>
      </c>
      <c r="AF689" s="669">
        <f t="shared" si="247"/>
        <v>15.915915915915901</v>
      </c>
      <c r="AG689" s="669">
        <f t="shared" si="248"/>
        <v>16.027874564459932</v>
      </c>
      <c r="AH689" s="669">
        <f t="shared" si="249"/>
        <v>18.595041322314067</v>
      </c>
      <c r="AI689" s="669">
        <f t="shared" si="250"/>
        <v>10.502283105022837</v>
      </c>
      <c r="AJ689" s="669">
        <f t="shared" si="251"/>
        <v>8.9552238805970177</v>
      </c>
      <c r="AK689" s="669">
        <f t="shared" si="252"/>
        <v>6.9148936170212671</v>
      </c>
      <c r="AL689" s="669">
        <f t="shared" si="253"/>
        <v>9.302325581395344</v>
      </c>
      <c r="AM689" s="669">
        <f t="shared" si="254"/>
        <v>7.4999999999999956</v>
      </c>
      <c r="AN689" s="669">
        <f t="shared" si="255"/>
        <v>0</v>
      </c>
      <c r="AO689" s="669">
        <f t="shared" si="256"/>
        <v>298.80358923230312</v>
      </c>
      <c r="AP689" s="669">
        <f t="shared" si="257"/>
        <v>24975</v>
      </c>
      <c r="AQ689" s="669">
        <f t="shared" si="258"/>
        <v>0</v>
      </c>
      <c r="AR689" s="669">
        <f t="shared" si="259"/>
        <v>0</v>
      </c>
      <c r="AS689" s="670">
        <f t="shared" si="240"/>
        <v>1338.2590902580789</v>
      </c>
      <c r="AT689" s="671">
        <f t="shared" si="241"/>
        <v>5724.2851479725578</v>
      </c>
    </row>
    <row r="690" spans="1:46" ht="11.25" customHeight="1" x14ac:dyDescent="0.2">
      <c r="A690" s="506" t="s">
        <v>1624</v>
      </c>
      <c r="B690" s="507" t="s">
        <v>1625</v>
      </c>
      <c r="C690" s="497">
        <v>0.44</v>
      </c>
      <c r="D690" s="497">
        <v>0.36</v>
      </c>
      <c r="E690" s="513">
        <v>0.28000000000000003</v>
      </c>
      <c r="F690" s="513">
        <v>0.24</v>
      </c>
      <c r="G690" s="513">
        <v>0.2</v>
      </c>
      <c r="H690" s="513">
        <v>0.12</v>
      </c>
      <c r="I690" s="514"/>
      <c r="J690" s="512">
        <v>0</v>
      </c>
      <c r="K690" s="515">
        <v>0</v>
      </c>
      <c r="L690" s="514"/>
      <c r="M690" s="539">
        <v>0</v>
      </c>
      <c r="N690" s="539">
        <v>0</v>
      </c>
      <c r="O690" s="517">
        <v>0</v>
      </c>
      <c r="P690" s="517">
        <v>0</v>
      </c>
      <c r="Q690" s="517">
        <v>0</v>
      </c>
      <c r="R690" s="517">
        <v>0</v>
      </c>
      <c r="S690" s="517">
        <v>0</v>
      </c>
      <c r="T690" s="517">
        <v>0</v>
      </c>
      <c r="U690" s="517">
        <v>0</v>
      </c>
      <c r="V690" s="517">
        <v>0</v>
      </c>
      <c r="W690" s="517">
        <v>0</v>
      </c>
      <c r="X690" s="517">
        <v>0</v>
      </c>
      <c r="Y690" s="653">
        <f t="shared" si="239"/>
        <v>1.6400000000000001</v>
      </c>
      <c r="Z690" s="1019">
        <f t="shared" si="260"/>
        <v>22.222222222222232</v>
      </c>
      <c r="AA690" s="669">
        <f t="shared" si="242"/>
        <v>28.571428571428559</v>
      </c>
      <c r="AB690" s="669">
        <f t="shared" si="243"/>
        <v>16.666666666666675</v>
      </c>
      <c r="AC690" s="669">
        <f t="shared" si="244"/>
        <v>19.999999999999996</v>
      </c>
      <c r="AD690" s="669">
        <f t="shared" si="245"/>
        <v>66.666666666666671</v>
      </c>
      <c r="AE690" s="669" t="str">
        <f t="shared" si="246"/>
        <v>n/a</v>
      </c>
      <c r="AF690" s="669" t="str">
        <f t="shared" si="247"/>
        <v>n/a</v>
      </c>
      <c r="AG690" s="669" t="str">
        <f t="shared" si="248"/>
        <v>n/a</v>
      </c>
      <c r="AH690" s="669" t="str">
        <f t="shared" si="249"/>
        <v>n/a</v>
      </c>
      <c r="AI690" s="669" t="str">
        <f t="shared" si="250"/>
        <v>n/a</v>
      </c>
      <c r="AJ690" s="669" t="str">
        <f t="shared" si="251"/>
        <v>n/a</v>
      </c>
      <c r="AK690" s="669" t="str">
        <f t="shared" si="252"/>
        <v>n/a</v>
      </c>
      <c r="AL690" s="669" t="str">
        <f t="shared" si="253"/>
        <v>n/a</v>
      </c>
      <c r="AM690" s="669" t="str">
        <f t="shared" si="254"/>
        <v>n/a</v>
      </c>
      <c r="AN690" s="669" t="str">
        <f t="shared" si="255"/>
        <v>n/a</v>
      </c>
      <c r="AO690" s="669" t="str">
        <f t="shared" si="256"/>
        <v>n/a</v>
      </c>
      <c r="AP690" s="669" t="str">
        <f t="shared" si="257"/>
        <v>n/a</v>
      </c>
      <c r="AQ690" s="669" t="str">
        <f t="shared" si="258"/>
        <v>n/a</v>
      </c>
      <c r="AR690" s="669" t="str">
        <f t="shared" si="259"/>
        <v>n/a</v>
      </c>
      <c r="AS690" s="670">
        <f t="shared" si="240"/>
        <v>30.82539682539683</v>
      </c>
      <c r="AT690" s="671">
        <f t="shared" si="241"/>
        <v>20.502136877118261</v>
      </c>
    </row>
    <row r="691" spans="1:46" ht="11.25" customHeight="1" x14ac:dyDescent="0.2">
      <c r="A691" s="565" t="s">
        <v>4456</v>
      </c>
      <c r="B691" s="650" t="s">
        <v>3969</v>
      </c>
      <c r="C691" s="497">
        <v>0.13</v>
      </c>
      <c r="D691" s="497">
        <v>8.5000000000000006E-2</v>
      </c>
      <c r="E691" s="498">
        <v>7.7499999999999999E-2</v>
      </c>
      <c r="F691" s="498">
        <v>3.8699999999999998E-2</v>
      </c>
      <c r="G691" s="564">
        <v>0</v>
      </c>
      <c r="H691" s="564">
        <v>0</v>
      </c>
      <c r="I691" s="499"/>
      <c r="J691" s="564">
        <v>0</v>
      </c>
      <c r="K691" s="503">
        <v>0</v>
      </c>
      <c r="L691" s="499"/>
      <c r="M691" s="651">
        <v>0</v>
      </c>
      <c r="N691" s="651">
        <v>0</v>
      </c>
      <c r="O691" s="652">
        <v>0</v>
      </c>
      <c r="P691" s="652">
        <v>0</v>
      </c>
      <c r="Q691" s="652">
        <v>0</v>
      </c>
      <c r="R691" s="652">
        <v>0</v>
      </c>
      <c r="S691" s="652">
        <v>0</v>
      </c>
      <c r="T691" s="652">
        <v>0</v>
      </c>
      <c r="U691" s="652">
        <v>0</v>
      </c>
      <c r="V691" s="652">
        <v>0</v>
      </c>
      <c r="W691" s="652">
        <v>0</v>
      </c>
      <c r="X691" s="652">
        <v>0</v>
      </c>
      <c r="Y691" s="653">
        <f t="shared" si="239"/>
        <v>0.33120000000000005</v>
      </c>
      <c r="Z691" s="1019">
        <f t="shared" si="260"/>
        <v>52.941176470588225</v>
      </c>
      <c r="AA691" s="669">
        <f t="shared" si="242"/>
        <v>9.6774193548387224</v>
      </c>
      <c r="AB691" s="669">
        <f t="shared" si="243"/>
        <v>100.25839793281652</v>
      </c>
      <c r="AC691" s="669" t="str">
        <f t="shared" si="244"/>
        <v>n/a</v>
      </c>
      <c r="AD691" s="669" t="str">
        <f t="shared" si="245"/>
        <v>n/a</v>
      </c>
      <c r="AE691" s="669" t="str">
        <f t="shared" si="246"/>
        <v>n/a</v>
      </c>
      <c r="AF691" s="669" t="str">
        <f t="shared" si="247"/>
        <v>n/a</v>
      </c>
      <c r="AG691" s="669" t="str">
        <f t="shared" si="248"/>
        <v>n/a</v>
      </c>
      <c r="AH691" s="669" t="str">
        <f t="shared" si="249"/>
        <v>n/a</v>
      </c>
      <c r="AI691" s="669" t="str">
        <f t="shared" si="250"/>
        <v>n/a</v>
      </c>
      <c r="AJ691" s="669" t="str">
        <f t="shared" si="251"/>
        <v>n/a</v>
      </c>
      <c r="AK691" s="669" t="str">
        <f t="shared" si="252"/>
        <v>n/a</v>
      </c>
      <c r="AL691" s="669" t="str">
        <f t="shared" si="253"/>
        <v>n/a</v>
      </c>
      <c r="AM691" s="669" t="str">
        <f t="shared" si="254"/>
        <v>n/a</v>
      </c>
      <c r="AN691" s="669" t="str">
        <f t="shared" si="255"/>
        <v>n/a</v>
      </c>
      <c r="AO691" s="669" t="str">
        <f t="shared" si="256"/>
        <v>n/a</v>
      </c>
      <c r="AP691" s="669" t="str">
        <f t="shared" si="257"/>
        <v>n/a</v>
      </c>
      <c r="AQ691" s="669" t="str">
        <f t="shared" si="258"/>
        <v>n/a</v>
      </c>
      <c r="AR691" s="669" t="str">
        <f t="shared" si="259"/>
        <v>n/a</v>
      </c>
      <c r="AS691" s="670">
        <f t="shared" si="240"/>
        <v>54.292331252747829</v>
      </c>
      <c r="AT691" s="671">
        <f t="shared" si="241"/>
        <v>45.305602683001922</v>
      </c>
    </row>
    <row r="692" spans="1:46" ht="11.25" customHeight="1" x14ac:dyDescent="0.2">
      <c r="A692" s="495" t="s">
        <v>1632</v>
      </c>
      <c r="B692" s="650" t="s">
        <v>1633</v>
      </c>
      <c r="C692" s="497">
        <v>1.28</v>
      </c>
      <c r="D692" s="497">
        <v>1.04</v>
      </c>
      <c r="E692" s="498">
        <v>0.9</v>
      </c>
      <c r="F692" s="502">
        <v>0.88</v>
      </c>
      <c r="G692" s="498">
        <v>0.82</v>
      </c>
      <c r="H692" s="498">
        <v>0.71</v>
      </c>
      <c r="I692" s="499"/>
      <c r="J692" s="502">
        <v>0.68</v>
      </c>
      <c r="K692" s="654">
        <v>0.68</v>
      </c>
      <c r="L692" s="499"/>
      <c r="M692" s="511">
        <v>0.62</v>
      </c>
      <c r="N692" s="511">
        <v>0.56999999999999995</v>
      </c>
      <c r="O692" s="652">
        <v>0.56000000000000005</v>
      </c>
      <c r="P692" s="656">
        <v>0.5</v>
      </c>
      <c r="Q692" s="652">
        <v>0.48</v>
      </c>
      <c r="R692" s="656">
        <v>0.42</v>
      </c>
      <c r="S692" s="656">
        <v>0.34</v>
      </c>
      <c r="T692" s="652">
        <v>0.27667000000000003</v>
      </c>
      <c r="U692" s="656">
        <v>0.27667000000000003</v>
      </c>
      <c r="V692" s="652">
        <v>0.13333</v>
      </c>
      <c r="W692" s="652">
        <v>0.13333</v>
      </c>
      <c r="X692" s="652">
        <v>0.13333</v>
      </c>
      <c r="Y692" s="653">
        <f t="shared" si="239"/>
        <v>11.433330000000002</v>
      </c>
      <c r="Z692" s="1019">
        <f t="shared" si="260"/>
        <v>23.076923076923084</v>
      </c>
      <c r="AA692" s="669">
        <f t="shared" si="242"/>
        <v>15.555555555555568</v>
      </c>
      <c r="AB692" s="669">
        <f t="shared" si="243"/>
        <v>2.2727272727272707</v>
      </c>
      <c r="AC692" s="669">
        <f t="shared" si="244"/>
        <v>7.3170731707317138</v>
      </c>
      <c r="AD692" s="669">
        <f t="shared" si="245"/>
        <v>15.492957746478876</v>
      </c>
      <c r="AE692" s="669">
        <f t="shared" si="246"/>
        <v>4.4117647058823373</v>
      </c>
      <c r="AF692" s="669">
        <f t="shared" si="247"/>
        <v>0</v>
      </c>
      <c r="AG692" s="669">
        <f t="shared" si="248"/>
        <v>9.6774193548387224</v>
      </c>
      <c r="AH692" s="669">
        <f t="shared" si="249"/>
        <v>8.7719298245614077</v>
      </c>
      <c r="AI692" s="669">
        <f t="shared" si="250"/>
        <v>1.7857142857142572</v>
      </c>
      <c r="AJ692" s="669">
        <f t="shared" si="251"/>
        <v>12.000000000000011</v>
      </c>
      <c r="AK692" s="669">
        <f t="shared" si="252"/>
        <v>4.1666666666666741</v>
      </c>
      <c r="AL692" s="669">
        <f t="shared" si="253"/>
        <v>14.285714285714279</v>
      </c>
      <c r="AM692" s="669">
        <f t="shared" si="254"/>
        <v>23.529411764705866</v>
      </c>
      <c r="AN692" s="669">
        <f t="shared" si="255"/>
        <v>22.890085661618542</v>
      </c>
      <c r="AO692" s="669">
        <f t="shared" si="256"/>
        <v>0</v>
      </c>
      <c r="AP692" s="669">
        <f t="shared" si="257"/>
        <v>107.50768769219232</v>
      </c>
      <c r="AQ692" s="669">
        <f t="shared" si="258"/>
        <v>0</v>
      </c>
      <c r="AR692" s="669">
        <f t="shared" si="259"/>
        <v>0</v>
      </c>
      <c r="AS692" s="670">
        <f t="shared" si="240"/>
        <v>14.354822687595311</v>
      </c>
      <c r="AT692" s="671">
        <f t="shared" si="241"/>
        <v>23.981804515188472</v>
      </c>
    </row>
    <row r="693" spans="1:46" ht="11.25" customHeight="1" x14ac:dyDescent="0.2">
      <c r="A693" s="24" t="s">
        <v>4104</v>
      </c>
      <c r="B693" s="650" t="s">
        <v>4105</v>
      </c>
      <c r="C693" s="497">
        <v>2.06</v>
      </c>
      <c r="D693" s="497">
        <v>1.9</v>
      </c>
      <c r="E693" s="659">
        <v>1.7</v>
      </c>
      <c r="F693" s="659">
        <v>1.18</v>
      </c>
      <c r="G693" s="502">
        <v>0</v>
      </c>
      <c r="H693" s="502">
        <v>0</v>
      </c>
      <c r="I693" s="987"/>
      <c r="J693" s="502">
        <v>0</v>
      </c>
      <c r="K693" s="654">
        <v>0</v>
      </c>
      <c r="L693" s="499"/>
      <c r="M693" s="651">
        <v>0</v>
      </c>
      <c r="N693" s="651">
        <v>0</v>
      </c>
      <c r="O693" s="652">
        <v>0</v>
      </c>
      <c r="P693" s="652">
        <v>0</v>
      </c>
      <c r="Q693" s="652">
        <v>0</v>
      </c>
      <c r="R693" s="652">
        <v>0</v>
      </c>
      <c r="S693" s="652">
        <v>0</v>
      </c>
      <c r="T693" s="652">
        <v>0</v>
      </c>
      <c r="U693" s="652">
        <v>0</v>
      </c>
      <c r="V693" s="652">
        <v>0</v>
      </c>
      <c r="W693" s="652">
        <v>0</v>
      </c>
      <c r="X693" s="652">
        <v>0</v>
      </c>
      <c r="Y693" s="653">
        <f t="shared" si="239"/>
        <v>6.84</v>
      </c>
      <c r="Z693" s="1019">
        <f t="shared" si="260"/>
        <v>8.4210526315789522</v>
      </c>
      <c r="AA693" s="669">
        <f t="shared" si="242"/>
        <v>11.764705882352944</v>
      </c>
      <c r="AB693" s="669">
        <f t="shared" si="243"/>
        <v>44.067796610169488</v>
      </c>
      <c r="AC693" s="669" t="str">
        <f t="shared" si="244"/>
        <v>n/a</v>
      </c>
      <c r="AD693" s="669" t="str">
        <f t="shared" si="245"/>
        <v>n/a</v>
      </c>
      <c r="AE693" s="669" t="str">
        <f t="shared" si="246"/>
        <v>n/a</v>
      </c>
      <c r="AF693" s="669" t="str">
        <f t="shared" si="247"/>
        <v>n/a</v>
      </c>
      <c r="AG693" s="669" t="str">
        <f t="shared" si="248"/>
        <v>n/a</v>
      </c>
      <c r="AH693" s="669" t="str">
        <f t="shared" si="249"/>
        <v>n/a</v>
      </c>
      <c r="AI693" s="669" t="str">
        <f t="shared" si="250"/>
        <v>n/a</v>
      </c>
      <c r="AJ693" s="669" t="str">
        <f t="shared" si="251"/>
        <v>n/a</v>
      </c>
      <c r="AK693" s="669" t="str">
        <f t="shared" si="252"/>
        <v>n/a</v>
      </c>
      <c r="AL693" s="669" t="str">
        <f t="shared" si="253"/>
        <v>n/a</v>
      </c>
      <c r="AM693" s="669" t="str">
        <f t="shared" si="254"/>
        <v>n/a</v>
      </c>
      <c r="AN693" s="669" t="str">
        <f t="shared" si="255"/>
        <v>n/a</v>
      </c>
      <c r="AO693" s="669" t="str">
        <f t="shared" si="256"/>
        <v>n/a</v>
      </c>
      <c r="AP693" s="669" t="str">
        <f t="shared" si="257"/>
        <v>n/a</v>
      </c>
      <c r="AQ693" s="669" t="str">
        <f t="shared" si="258"/>
        <v>n/a</v>
      </c>
      <c r="AR693" s="669" t="str">
        <f t="shared" si="259"/>
        <v>n/a</v>
      </c>
      <c r="AS693" s="670">
        <f t="shared" si="240"/>
        <v>21.417851708033794</v>
      </c>
      <c r="AT693" s="671">
        <f t="shared" si="241"/>
        <v>19.686543813419608</v>
      </c>
    </row>
    <row r="694" spans="1:46" ht="11.25" customHeight="1" x14ac:dyDescent="0.2">
      <c r="A694" s="506" t="s">
        <v>1634</v>
      </c>
      <c r="B694" s="507" t="s">
        <v>1635</v>
      </c>
      <c r="C694" s="497">
        <v>1.1000000000000001</v>
      </c>
      <c r="D694" s="555">
        <v>1.04</v>
      </c>
      <c r="E694" s="513">
        <v>0.98</v>
      </c>
      <c r="F694" s="513">
        <v>0.9</v>
      </c>
      <c r="G694" s="513">
        <v>0.76</v>
      </c>
      <c r="H694" s="513">
        <v>0.64</v>
      </c>
      <c r="I694" s="514"/>
      <c r="J694" s="513">
        <v>0.48</v>
      </c>
      <c r="K694" s="509">
        <v>0.34</v>
      </c>
      <c r="L694" s="514"/>
      <c r="M694" s="539">
        <v>0.04</v>
      </c>
      <c r="N694" s="539">
        <v>0.37</v>
      </c>
      <c r="O694" s="516">
        <v>0.96</v>
      </c>
      <c r="P694" s="516">
        <v>0.92</v>
      </c>
      <c r="Q694" s="516">
        <v>0.88</v>
      </c>
      <c r="R694" s="516">
        <v>0.84</v>
      </c>
      <c r="S694" s="516">
        <v>0.78</v>
      </c>
      <c r="T694" s="516">
        <v>0.74</v>
      </c>
      <c r="U694" s="516">
        <v>0.69</v>
      </c>
      <c r="V694" s="516">
        <v>0.60667000000000004</v>
      </c>
      <c r="W694" s="516">
        <v>0.54</v>
      </c>
      <c r="X694" s="516">
        <v>0.5</v>
      </c>
      <c r="Y694" s="653">
        <f t="shared" si="239"/>
        <v>14.106670000000001</v>
      </c>
      <c r="Z694" s="1019">
        <f t="shared" si="260"/>
        <v>5.7692307692307709</v>
      </c>
      <c r="AA694" s="669">
        <f t="shared" si="242"/>
        <v>6.1224489795918435</v>
      </c>
      <c r="AB694" s="669">
        <f t="shared" si="243"/>
        <v>8.8888888888888786</v>
      </c>
      <c r="AC694" s="669">
        <f t="shared" si="244"/>
        <v>18.421052631578938</v>
      </c>
      <c r="AD694" s="669">
        <f t="shared" si="245"/>
        <v>18.75</v>
      </c>
      <c r="AE694" s="669">
        <f t="shared" si="246"/>
        <v>33.33333333333335</v>
      </c>
      <c r="AF694" s="669">
        <f t="shared" si="247"/>
        <v>41.176470588235283</v>
      </c>
      <c r="AG694" s="669">
        <f t="shared" si="248"/>
        <v>750</v>
      </c>
      <c r="AH694" s="669">
        <f t="shared" si="249"/>
        <v>-89.189189189189193</v>
      </c>
      <c r="AI694" s="669">
        <f t="shared" si="250"/>
        <v>-61.458333333333329</v>
      </c>
      <c r="AJ694" s="669">
        <f t="shared" si="251"/>
        <v>4.3478260869565188</v>
      </c>
      <c r="AK694" s="669">
        <f t="shared" si="252"/>
        <v>4.5454545454545414</v>
      </c>
      <c r="AL694" s="669">
        <f t="shared" si="253"/>
        <v>4.7619047619047672</v>
      </c>
      <c r="AM694" s="669">
        <f t="shared" si="254"/>
        <v>7.6923076923076872</v>
      </c>
      <c r="AN694" s="669">
        <f t="shared" si="255"/>
        <v>5.4054054054054168</v>
      </c>
      <c r="AO694" s="669">
        <f t="shared" si="256"/>
        <v>7.2463768115942129</v>
      </c>
      <c r="AP694" s="669">
        <f t="shared" si="257"/>
        <v>13.735638815171324</v>
      </c>
      <c r="AQ694" s="669">
        <f t="shared" si="258"/>
        <v>12.346296296296288</v>
      </c>
      <c r="AR694" s="669">
        <f t="shared" si="259"/>
        <v>8.0000000000000071</v>
      </c>
      <c r="AS694" s="670">
        <f t="shared" si="240"/>
        <v>42.099742793864593</v>
      </c>
      <c r="AT694" s="671">
        <f t="shared" si="241"/>
        <v>173.97509244257915</v>
      </c>
    </row>
    <row r="695" spans="1:46" ht="11.25" customHeight="1" x14ac:dyDescent="0.2">
      <c r="A695" s="495" t="s">
        <v>1636</v>
      </c>
      <c r="B695" s="650" t="s">
        <v>1637</v>
      </c>
      <c r="C695" s="497">
        <v>0.32</v>
      </c>
      <c r="D695" s="655">
        <v>0.28000000000000003</v>
      </c>
      <c r="E695" s="498">
        <v>0.24</v>
      </c>
      <c r="F695" s="498">
        <v>0.2</v>
      </c>
      <c r="G695" s="498">
        <v>0.16</v>
      </c>
      <c r="H695" s="498">
        <v>0.12</v>
      </c>
      <c r="I695" s="499"/>
      <c r="J695" s="502">
        <v>0</v>
      </c>
      <c r="K695" s="654">
        <v>0</v>
      </c>
      <c r="L695" s="499"/>
      <c r="M695" s="651">
        <v>0</v>
      </c>
      <c r="N695" s="651">
        <v>0.36</v>
      </c>
      <c r="O695" s="656">
        <v>0.34</v>
      </c>
      <c r="P695" s="656">
        <v>0.26</v>
      </c>
      <c r="Q695" s="656">
        <v>0.21</v>
      </c>
      <c r="R695" s="656">
        <v>0.2</v>
      </c>
      <c r="S695" s="652">
        <v>0</v>
      </c>
      <c r="T695" s="652">
        <v>0</v>
      </c>
      <c r="U695" s="652">
        <v>0.26</v>
      </c>
      <c r="V695" s="656">
        <v>0.49</v>
      </c>
      <c r="W695" s="656">
        <v>0.44</v>
      </c>
      <c r="X695" s="656">
        <v>0.4</v>
      </c>
      <c r="Y695" s="653">
        <f t="shared" si="239"/>
        <v>4.2799999999999994</v>
      </c>
      <c r="Z695" s="1019">
        <f t="shared" si="260"/>
        <v>14.285714285714279</v>
      </c>
      <c r="AA695" s="669">
        <f t="shared" si="242"/>
        <v>16.666666666666675</v>
      </c>
      <c r="AB695" s="669">
        <f t="shared" si="243"/>
        <v>19.999999999999996</v>
      </c>
      <c r="AC695" s="669">
        <f t="shared" si="244"/>
        <v>25</v>
      </c>
      <c r="AD695" s="669">
        <f t="shared" si="245"/>
        <v>33.33333333333335</v>
      </c>
      <c r="AE695" s="669" t="str">
        <f t="shared" si="246"/>
        <v>n/a</v>
      </c>
      <c r="AF695" s="669" t="str">
        <f t="shared" si="247"/>
        <v>n/a</v>
      </c>
      <c r="AG695" s="669" t="str">
        <f t="shared" si="248"/>
        <v>n/a</v>
      </c>
      <c r="AH695" s="669">
        <f t="shared" si="249"/>
        <v>-100</v>
      </c>
      <c r="AI695" s="669">
        <f t="shared" si="250"/>
        <v>5.8823529411764497</v>
      </c>
      <c r="AJ695" s="669">
        <f t="shared" si="251"/>
        <v>30.76923076923077</v>
      </c>
      <c r="AK695" s="669">
        <f t="shared" si="252"/>
        <v>23.809523809523814</v>
      </c>
      <c r="AL695" s="669">
        <f t="shared" si="253"/>
        <v>4.9999999999999822</v>
      </c>
      <c r="AM695" s="669" t="str">
        <f t="shared" si="254"/>
        <v>n/a</v>
      </c>
      <c r="AN695" s="669" t="str">
        <f t="shared" si="255"/>
        <v>n/a</v>
      </c>
      <c r="AO695" s="669">
        <f t="shared" si="256"/>
        <v>-100</v>
      </c>
      <c r="AP695" s="669">
        <f t="shared" si="257"/>
        <v>-46.938775510204081</v>
      </c>
      <c r="AQ695" s="669">
        <f t="shared" si="258"/>
        <v>11.363636363636353</v>
      </c>
      <c r="AR695" s="669">
        <f t="shared" si="259"/>
        <v>9.9999999999999858</v>
      </c>
      <c r="AS695" s="670">
        <f t="shared" si="240"/>
        <v>-3.6305940957801726</v>
      </c>
      <c r="AT695" s="671">
        <f t="shared" si="241"/>
        <v>45.097377949362041</v>
      </c>
    </row>
    <row r="696" spans="1:46" ht="11.25" customHeight="1" x14ac:dyDescent="0.2">
      <c r="A696" s="495" t="s">
        <v>1660</v>
      </c>
      <c r="B696" s="650" t="s">
        <v>1661</v>
      </c>
      <c r="C696" s="497">
        <v>0.74</v>
      </c>
      <c r="D696" s="520">
        <v>0.72</v>
      </c>
      <c r="E696" s="498">
        <v>0.70499999999999996</v>
      </c>
      <c r="F696" s="502">
        <v>0.66</v>
      </c>
      <c r="G696" s="498">
        <v>0.63</v>
      </c>
      <c r="H696" s="502">
        <v>0.6</v>
      </c>
      <c r="I696" s="499"/>
      <c r="J696" s="498">
        <v>0.54</v>
      </c>
      <c r="K696" s="496">
        <v>0.48</v>
      </c>
      <c r="L696" s="499"/>
      <c r="M696" s="511">
        <v>0.43</v>
      </c>
      <c r="N696" s="651">
        <v>0.2</v>
      </c>
      <c r="O696" s="656">
        <v>0.77500000000000002</v>
      </c>
      <c r="P696" s="656">
        <v>0.45</v>
      </c>
      <c r="Q696" s="656">
        <v>0.3</v>
      </c>
      <c r="R696" s="656">
        <v>0.22500000000000001</v>
      </c>
      <c r="S696" s="656">
        <v>0.05</v>
      </c>
      <c r="T696" s="652">
        <v>0</v>
      </c>
      <c r="U696" s="652">
        <v>0</v>
      </c>
      <c r="V696" s="652">
        <v>0</v>
      </c>
      <c r="W696" s="652">
        <v>0</v>
      </c>
      <c r="X696" s="652">
        <v>0</v>
      </c>
      <c r="Y696" s="653">
        <f t="shared" si="239"/>
        <v>7.504999999999999</v>
      </c>
      <c r="Z696" s="1019">
        <f t="shared" si="260"/>
        <v>2.7777777777777901</v>
      </c>
      <c r="AA696" s="669">
        <f t="shared" si="242"/>
        <v>2.1276595744680771</v>
      </c>
      <c r="AB696" s="669">
        <f t="shared" si="243"/>
        <v>6.8181818181818121</v>
      </c>
      <c r="AC696" s="669">
        <f t="shared" si="244"/>
        <v>4.7619047619047672</v>
      </c>
      <c r="AD696" s="669">
        <f t="shared" si="245"/>
        <v>5.0000000000000044</v>
      </c>
      <c r="AE696" s="669">
        <f t="shared" si="246"/>
        <v>11.111111111111093</v>
      </c>
      <c r="AF696" s="669">
        <f t="shared" si="247"/>
        <v>12.500000000000021</v>
      </c>
      <c r="AG696" s="669">
        <f t="shared" si="248"/>
        <v>11.627906976744185</v>
      </c>
      <c r="AH696" s="669">
        <f t="shared" si="249"/>
        <v>114.99999999999999</v>
      </c>
      <c r="AI696" s="669">
        <f t="shared" si="250"/>
        <v>-74.193548387096769</v>
      </c>
      <c r="AJ696" s="669">
        <f t="shared" si="251"/>
        <v>72.222222222222229</v>
      </c>
      <c r="AK696" s="669">
        <f t="shared" si="252"/>
        <v>50</v>
      </c>
      <c r="AL696" s="669">
        <f t="shared" si="253"/>
        <v>33.333333333333329</v>
      </c>
      <c r="AM696" s="669">
        <f t="shared" si="254"/>
        <v>350</v>
      </c>
      <c r="AN696" s="669" t="str">
        <f t="shared" si="255"/>
        <v>n/a</v>
      </c>
      <c r="AO696" s="669" t="str">
        <f t="shared" si="256"/>
        <v>n/a</v>
      </c>
      <c r="AP696" s="669" t="str">
        <f t="shared" si="257"/>
        <v>n/a</v>
      </c>
      <c r="AQ696" s="669" t="str">
        <f t="shared" si="258"/>
        <v>n/a</v>
      </c>
      <c r="AR696" s="669" t="str">
        <f t="shared" si="259"/>
        <v>n/a</v>
      </c>
      <c r="AS696" s="670">
        <f t="shared" si="240"/>
        <v>43.077610656331899</v>
      </c>
      <c r="AT696" s="671">
        <f t="shared" si="241"/>
        <v>97.900513432210047</v>
      </c>
    </row>
    <row r="697" spans="1:46" ht="11.25" customHeight="1" x14ac:dyDescent="0.2">
      <c r="A697" s="495" t="s">
        <v>1630</v>
      </c>
      <c r="B697" s="650" t="s">
        <v>1631</v>
      </c>
      <c r="C697" s="497">
        <v>1.8</v>
      </c>
      <c r="D697" s="655">
        <v>1.73</v>
      </c>
      <c r="E697" s="498">
        <v>1.67</v>
      </c>
      <c r="F697" s="498">
        <v>1.6</v>
      </c>
      <c r="G697" s="498">
        <v>1.51</v>
      </c>
      <c r="H697" s="498">
        <v>1.36</v>
      </c>
      <c r="I697" s="499"/>
      <c r="J697" s="498">
        <v>1.32</v>
      </c>
      <c r="K697" s="496">
        <v>0.96</v>
      </c>
      <c r="L697" s="499"/>
      <c r="M697" s="651">
        <v>0</v>
      </c>
      <c r="N697" s="651">
        <v>0</v>
      </c>
      <c r="O697" s="652">
        <v>0</v>
      </c>
      <c r="P697" s="652">
        <v>0</v>
      </c>
      <c r="Q697" s="652">
        <v>0</v>
      </c>
      <c r="R697" s="652">
        <v>0</v>
      </c>
      <c r="S697" s="652">
        <v>0</v>
      </c>
      <c r="T697" s="652">
        <v>0</v>
      </c>
      <c r="U697" s="652">
        <v>0</v>
      </c>
      <c r="V697" s="652">
        <v>0</v>
      </c>
      <c r="W697" s="652">
        <v>0</v>
      </c>
      <c r="X697" s="652">
        <v>0</v>
      </c>
      <c r="Y697" s="653">
        <f t="shared" si="239"/>
        <v>11.95</v>
      </c>
      <c r="Z697" s="1019">
        <f t="shared" si="260"/>
        <v>4.0462427745664886</v>
      </c>
      <c r="AA697" s="669">
        <f t="shared" si="242"/>
        <v>3.5928143712574911</v>
      </c>
      <c r="AB697" s="669">
        <f t="shared" si="243"/>
        <v>4.3749999999999956</v>
      </c>
      <c r="AC697" s="669">
        <f t="shared" si="244"/>
        <v>5.9602649006622599</v>
      </c>
      <c r="AD697" s="669">
        <f t="shared" si="245"/>
        <v>11.029411764705866</v>
      </c>
      <c r="AE697" s="669">
        <f t="shared" si="246"/>
        <v>3.0303030303030276</v>
      </c>
      <c r="AF697" s="669">
        <f t="shared" si="247"/>
        <v>37.500000000000021</v>
      </c>
      <c r="AG697" s="669" t="str">
        <f t="shared" si="248"/>
        <v>n/a</v>
      </c>
      <c r="AH697" s="669" t="str">
        <f t="shared" si="249"/>
        <v>n/a</v>
      </c>
      <c r="AI697" s="669" t="str">
        <f t="shared" si="250"/>
        <v>n/a</v>
      </c>
      <c r="AJ697" s="669" t="str">
        <f t="shared" si="251"/>
        <v>n/a</v>
      </c>
      <c r="AK697" s="669" t="str">
        <f t="shared" si="252"/>
        <v>n/a</v>
      </c>
      <c r="AL697" s="669" t="str">
        <f t="shared" si="253"/>
        <v>n/a</v>
      </c>
      <c r="AM697" s="669" t="str">
        <f t="shared" si="254"/>
        <v>n/a</v>
      </c>
      <c r="AN697" s="669" t="str">
        <f t="shared" si="255"/>
        <v>n/a</v>
      </c>
      <c r="AO697" s="669" t="str">
        <f t="shared" si="256"/>
        <v>n/a</v>
      </c>
      <c r="AP697" s="669" t="str">
        <f t="shared" si="257"/>
        <v>n/a</v>
      </c>
      <c r="AQ697" s="669" t="str">
        <f t="shared" si="258"/>
        <v>n/a</v>
      </c>
      <c r="AR697" s="669" t="str">
        <f t="shared" si="259"/>
        <v>n/a</v>
      </c>
      <c r="AS697" s="670">
        <f t="shared" si="240"/>
        <v>9.9334338344993078</v>
      </c>
      <c r="AT697" s="671">
        <f t="shared" si="241"/>
        <v>12.452005758801675</v>
      </c>
    </row>
    <row r="698" spans="1:46" ht="11.25" customHeight="1" x14ac:dyDescent="0.2">
      <c r="A698" s="650" t="s">
        <v>799</v>
      </c>
      <c r="B698" s="650" t="s">
        <v>800</v>
      </c>
      <c r="C698" s="497">
        <v>1.2</v>
      </c>
      <c r="D698" s="491">
        <v>1.0770740000000001</v>
      </c>
      <c r="E698" s="498">
        <v>0.91475024390243909</v>
      </c>
      <c r="F698" s="498">
        <v>0.83579448039378368</v>
      </c>
      <c r="G698" s="498">
        <v>0.76101985509651016</v>
      </c>
      <c r="H698" s="498">
        <v>0.67825999931525072</v>
      </c>
      <c r="I698" s="499"/>
      <c r="J698" s="498">
        <v>0.61915384297995879</v>
      </c>
      <c r="K698" s="496">
        <v>0.52885722989304484</v>
      </c>
      <c r="L698" s="499"/>
      <c r="M698" s="511">
        <v>0.48920698379088012</v>
      </c>
      <c r="N698" s="511">
        <v>0.376998392594875</v>
      </c>
      <c r="O698" s="656">
        <v>0.33309417272061559</v>
      </c>
      <c r="P698" s="656">
        <v>0.29223997177729194</v>
      </c>
      <c r="Q698" s="656">
        <v>0.2604555639706983</v>
      </c>
      <c r="R698" s="656">
        <v>0.25106471620965914</v>
      </c>
      <c r="S698" s="656">
        <v>0.21221710666826687</v>
      </c>
      <c r="T698" s="656">
        <v>0.17987085326913244</v>
      </c>
      <c r="U698" s="656">
        <v>0.13323766908824627</v>
      </c>
      <c r="V698" s="656">
        <v>0.11333228238108656</v>
      </c>
      <c r="W698" s="656">
        <v>8.5561057378355704E-2</v>
      </c>
      <c r="X698" s="656">
        <v>8.1547874574492876E-2</v>
      </c>
      <c r="Y698" s="653">
        <f t="shared" si="239"/>
        <v>9.4237362960045896</v>
      </c>
      <c r="Z698" s="1019">
        <f t="shared" si="260"/>
        <v>11.412957698356841</v>
      </c>
      <c r="AA698" s="669">
        <f t="shared" si="242"/>
        <v>17.745144882942853</v>
      </c>
      <c r="AB698" s="669">
        <f t="shared" si="243"/>
        <v>9.4467916887241756</v>
      </c>
      <c r="AC698" s="669">
        <f t="shared" si="244"/>
        <v>9.8255813953488591</v>
      </c>
      <c r="AD698" s="669">
        <f t="shared" si="245"/>
        <v>12.20178926441351</v>
      </c>
      <c r="AE698" s="669">
        <f t="shared" si="246"/>
        <v>9.5462794918330438</v>
      </c>
      <c r="AF698" s="669">
        <f t="shared" si="247"/>
        <v>17.073911063894375</v>
      </c>
      <c r="AG698" s="669">
        <f t="shared" si="248"/>
        <v>8.1050041017227024</v>
      </c>
      <c r="AH698" s="669">
        <f t="shared" si="249"/>
        <v>29.763678944006866</v>
      </c>
      <c r="AI698" s="669">
        <f t="shared" si="250"/>
        <v>13.180722891566244</v>
      </c>
      <c r="AJ698" s="669">
        <f t="shared" si="251"/>
        <v>13.979675913210631</v>
      </c>
      <c r="AK698" s="669">
        <f t="shared" si="252"/>
        <v>12.20338983050846</v>
      </c>
      <c r="AL698" s="669">
        <f t="shared" si="253"/>
        <v>3.7404092071611661</v>
      </c>
      <c r="AM698" s="669">
        <f t="shared" si="254"/>
        <v>18.305597579425115</v>
      </c>
      <c r="AN698" s="669">
        <f t="shared" si="255"/>
        <v>17.98304328424809</v>
      </c>
      <c r="AO698" s="669">
        <f t="shared" si="256"/>
        <v>34.999999999999964</v>
      </c>
      <c r="AP698" s="669">
        <f t="shared" si="257"/>
        <v>17.563739376770581</v>
      </c>
      <c r="AQ698" s="669">
        <f t="shared" si="258"/>
        <v>32.45778611632273</v>
      </c>
      <c r="AR698" s="669">
        <f t="shared" si="259"/>
        <v>4.9212598425196763</v>
      </c>
      <c r="AS698" s="670">
        <f t="shared" si="240"/>
        <v>15.4977243459461</v>
      </c>
      <c r="AT698" s="671">
        <f t="shared" si="241"/>
        <v>8.6679285290145884</v>
      </c>
    </row>
    <row r="699" spans="1:46" ht="11.25" customHeight="1" x14ac:dyDescent="0.2">
      <c r="A699" s="507" t="s">
        <v>1695</v>
      </c>
      <c r="B699" s="507" t="s">
        <v>1696</v>
      </c>
      <c r="C699" s="497">
        <v>1.32</v>
      </c>
      <c r="D699" s="497">
        <v>1.05</v>
      </c>
      <c r="E699" s="513">
        <v>0.85</v>
      </c>
      <c r="F699" s="513">
        <v>0.68</v>
      </c>
      <c r="G699" s="513">
        <v>0.55000000000000004</v>
      </c>
      <c r="H699" s="513">
        <v>0.44500000000000001</v>
      </c>
      <c r="I699" s="514"/>
      <c r="J699" s="513">
        <v>0.36</v>
      </c>
      <c r="K699" s="509">
        <v>0.28000000000000003</v>
      </c>
      <c r="L699" s="514"/>
      <c r="M699" s="529">
        <v>0.18</v>
      </c>
      <c r="N699" s="539">
        <v>0</v>
      </c>
      <c r="O699" s="517">
        <v>0</v>
      </c>
      <c r="P699" s="517">
        <v>0</v>
      </c>
      <c r="Q699" s="517">
        <v>0</v>
      </c>
      <c r="R699" s="517">
        <v>0</v>
      </c>
      <c r="S699" s="517">
        <v>0</v>
      </c>
      <c r="T699" s="517">
        <v>0</v>
      </c>
      <c r="U699" s="517">
        <v>0</v>
      </c>
      <c r="V699" s="517">
        <v>0</v>
      </c>
      <c r="W699" s="517">
        <v>0</v>
      </c>
      <c r="X699" s="517">
        <v>0</v>
      </c>
      <c r="Y699" s="653">
        <f t="shared" si="239"/>
        <v>5.7150000000000007</v>
      </c>
      <c r="Z699" s="1019">
        <f t="shared" si="260"/>
        <v>25.714285714285712</v>
      </c>
      <c r="AA699" s="669">
        <f t="shared" si="242"/>
        <v>23.529411764705888</v>
      </c>
      <c r="AB699" s="669">
        <f t="shared" si="243"/>
        <v>24.999999999999979</v>
      </c>
      <c r="AC699" s="669">
        <f t="shared" si="244"/>
        <v>23.636363636363633</v>
      </c>
      <c r="AD699" s="669">
        <f t="shared" si="245"/>
        <v>23.59550561797754</v>
      </c>
      <c r="AE699" s="669">
        <f t="shared" si="246"/>
        <v>23.611111111111114</v>
      </c>
      <c r="AF699" s="669">
        <f t="shared" si="247"/>
        <v>28.571428571428559</v>
      </c>
      <c r="AG699" s="669">
        <f t="shared" si="248"/>
        <v>55.555555555555578</v>
      </c>
      <c r="AH699" s="669" t="str">
        <f t="shared" si="249"/>
        <v>n/a</v>
      </c>
      <c r="AI699" s="669" t="str">
        <f t="shared" si="250"/>
        <v>n/a</v>
      </c>
      <c r="AJ699" s="669" t="str">
        <f t="shared" si="251"/>
        <v>n/a</v>
      </c>
      <c r="AK699" s="669" t="str">
        <f t="shared" si="252"/>
        <v>n/a</v>
      </c>
      <c r="AL699" s="669" t="str">
        <f t="shared" si="253"/>
        <v>n/a</v>
      </c>
      <c r="AM699" s="669" t="str">
        <f t="shared" si="254"/>
        <v>n/a</v>
      </c>
      <c r="AN699" s="669" t="str">
        <f t="shared" si="255"/>
        <v>n/a</v>
      </c>
      <c r="AO699" s="669" t="str">
        <f t="shared" si="256"/>
        <v>n/a</v>
      </c>
      <c r="AP699" s="669" t="str">
        <f t="shared" si="257"/>
        <v>n/a</v>
      </c>
      <c r="AQ699" s="669" t="str">
        <f t="shared" si="258"/>
        <v>n/a</v>
      </c>
      <c r="AR699" s="669" t="str">
        <f t="shared" si="259"/>
        <v>n/a</v>
      </c>
      <c r="AS699" s="670">
        <f t="shared" si="240"/>
        <v>28.651707746428496</v>
      </c>
      <c r="AT699" s="671">
        <f t="shared" si="241"/>
        <v>11.007473282231718</v>
      </c>
    </row>
    <row r="700" spans="1:46" ht="11.25" customHeight="1" x14ac:dyDescent="0.2">
      <c r="A700" s="495" t="s">
        <v>1646</v>
      </c>
      <c r="B700" s="650" t="s">
        <v>1647</v>
      </c>
      <c r="C700" s="497">
        <v>0.68</v>
      </c>
      <c r="D700" s="497">
        <v>0.57999999999999996</v>
      </c>
      <c r="E700" s="498">
        <v>0.51</v>
      </c>
      <c r="F700" s="498">
        <v>0.44</v>
      </c>
      <c r="G700" s="498">
        <v>0.34</v>
      </c>
      <c r="H700" s="498">
        <v>0.27</v>
      </c>
      <c r="I700" s="499"/>
      <c r="J700" s="498">
        <v>0.22</v>
      </c>
      <c r="K700" s="496">
        <v>0.19</v>
      </c>
      <c r="L700" s="499"/>
      <c r="M700" s="651">
        <v>0.16</v>
      </c>
      <c r="N700" s="651">
        <v>0.16</v>
      </c>
      <c r="O700" s="656">
        <v>0.16</v>
      </c>
      <c r="P700" s="656">
        <v>0.12</v>
      </c>
      <c r="Q700" s="656">
        <v>0.1</v>
      </c>
      <c r="R700" s="656">
        <v>7.4999999999999997E-2</v>
      </c>
      <c r="S700" s="652">
        <v>0</v>
      </c>
      <c r="T700" s="652">
        <v>0</v>
      </c>
      <c r="U700" s="652">
        <v>0</v>
      </c>
      <c r="V700" s="652">
        <v>0</v>
      </c>
      <c r="W700" s="652">
        <v>0</v>
      </c>
      <c r="X700" s="656">
        <v>0.36</v>
      </c>
      <c r="Y700" s="653">
        <f t="shared" si="239"/>
        <v>4.3650000000000011</v>
      </c>
      <c r="Z700" s="1019">
        <f t="shared" si="260"/>
        <v>17.24137931034484</v>
      </c>
      <c r="AA700" s="669">
        <f t="shared" si="242"/>
        <v>13.725490196078427</v>
      </c>
      <c r="AB700" s="669">
        <f t="shared" si="243"/>
        <v>15.909090909090917</v>
      </c>
      <c r="AC700" s="669">
        <f t="shared" si="244"/>
        <v>29.411764705882337</v>
      </c>
      <c r="AD700" s="669">
        <f t="shared" si="245"/>
        <v>25.925925925925931</v>
      </c>
      <c r="AE700" s="669">
        <f t="shared" si="246"/>
        <v>22.72727272727273</v>
      </c>
      <c r="AF700" s="669">
        <f t="shared" si="247"/>
        <v>15.789473684210531</v>
      </c>
      <c r="AG700" s="669">
        <f t="shared" si="248"/>
        <v>18.75</v>
      </c>
      <c r="AH700" s="669">
        <f t="shared" si="249"/>
        <v>0</v>
      </c>
      <c r="AI700" s="669">
        <f t="shared" si="250"/>
        <v>0</v>
      </c>
      <c r="AJ700" s="669">
        <f t="shared" si="251"/>
        <v>33.33333333333335</v>
      </c>
      <c r="AK700" s="669">
        <f t="shared" si="252"/>
        <v>19.999999999999996</v>
      </c>
      <c r="AL700" s="669">
        <f t="shared" si="253"/>
        <v>33.33333333333335</v>
      </c>
      <c r="AM700" s="669" t="str">
        <f t="shared" si="254"/>
        <v>n/a</v>
      </c>
      <c r="AN700" s="669" t="str">
        <f t="shared" si="255"/>
        <v>n/a</v>
      </c>
      <c r="AO700" s="669" t="str">
        <f t="shared" si="256"/>
        <v>n/a</v>
      </c>
      <c r="AP700" s="669" t="str">
        <f t="shared" si="257"/>
        <v>n/a</v>
      </c>
      <c r="AQ700" s="669" t="str">
        <f t="shared" si="258"/>
        <v>n/a</v>
      </c>
      <c r="AR700" s="669">
        <f t="shared" si="259"/>
        <v>-100</v>
      </c>
      <c r="AS700" s="670">
        <f t="shared" si="240"/>
        <v>10.439076008962315</v>
      </c>
      <c r="AT700" s="671">
        <f t="shared" si="241"/>
        <v>33.385786669000645</v>
      </c>
    </row>
    <row r="701" spans="1:46" ht="11.25" customHeight="1" x14ac:dyDescent="0.2">
      <c r="A701" s="650" t="s">
        <v>345</v>
      </c>
      <c r="B701" s="650" t="s">
        <v>346</v>
      </c>
      <c r="C701" s="497">
        <v>0.92500000000000004</v>
      </c>
      <c r="D701" s="497">
        <v>0.84</v>
      </c>
      <c r="E701" s="498">
        <v>0.78500000000000003</v>
      </c>
      <c r="F701" s="498">
        <v>0.73</v>
      </c>
      <c r="G701" s="498">
        <v>0.69</v>
      </c>
      <c r="H701" s="498">
        <v>0.65</v>
      </c>
      <c r="I701" s="499"/>
      <c r="J701" s="498">
        <v>0.57999999999999996</v>
      </c>
      <c r="K701" s="496">
        <v>0.53</v>
      </c>
      <c r="L701" s="499"/>
      <c r="M701" s="511">
        <v>0.49</v>
      </c>
      <c r="N701" s="511">
        <v>0.45</v>
      </c>
      <c r="O701" s="656">
        <v>0.42499999999999999</v>
      </c>
      <c r="P701" s="656">
        <v>0.41249999999999998</v>
      </c>
      <c r="Q701" s="656">
        <v>0.40250000000000002</v>
      </c>
      <c r="R701" s="656">
        <v>0.39250000000000002</v>
      </c>
      <c r="S701" s="656">
        <v>0.38624999999999998</v>
      </c>
      <c r="T701" s="656">
        <v>0.38124999999999998</v>
      </c>
      <c r="U701" s="656">
        <v>0.36875000000000002</v>
      </c>
      <c r="V701" s="656">
        <v>0.35375000000000001</v>
      </c>
      <c r="W701" s="656">
        <v>0.32624999999999998</v>
      </c>
      <c r="X701" s="656">
        <v>0.30625000000000002</v>
      </c>
      <c r="Y701" s="653">
        <f t="shared" si="239"/>
        <v>10.425000000000001</v>
      </c>
      <c r="Z701" s="1019">
        <f t="shared" si="260"/>
        <v>10.119047619047628</v>
      </c>
      <c r="AA701" s="669">
        <f t="shared" si="242"/>
        <v>7.0063694267515908</v>
      </c>
      <c r="AB701" s="669">
        <f t="shared" si="243"/>
        <v>7.5342465753424737</v>
      </c>
      <c r="AC701" s="669">
        <f t="shared" si="244"/>
        <v>5.7971014492753659</v>
      </c>
      <c r="AD701" s="669">
        <f t="shared" si="245"/>
        <v>6.153846153846132</v>
      </c>
      <c r="AE701" s="669">
        <f t="shared" si="246"/>
        <v>12.068965517241391</v>
      </c>
      <c r="AF701" s="669">
        <f t="shared" si="247"/>
        <v>9.4339622641509422</v>
      </c>
      <c r="AG701" s="669">
        <f t="shared" si="248"/>
        <v>8.163265306122458</v>
      </c>
      <c r="AH701" s="669">
        <f t="shared" si="249"/>
        <v>8.8888888888888786</v>
      </c>
      <c r="AI701" s="669">
        <f t="shared" si="250"/>
        <v>5.8823529411764719</v>
      </c>
      <c r="AJ701" s="669">
        <f t="shared" si="251"/>
        <v>3.0303030303030276</v>
      </c>
      <c r="AK701" s="669">
        <f t="shared" si="252"/>
        <v>2.4844720496894235</v>
      </c>
      <c r="AL701" s="669">
        <f t="shared" si="253"/>
        <v>2.5477707006369421</v>
      </c>
      <c r="AM701" s="669">
        <f t="shared" si="254"/>
        <v>1.6181229773462924</v>
      </c>
      <c r="AN701" s="669">
        <f t="shared" si="255"/>
        <v>1.3114754098360715</v>
      </c>
      <c r="AO701" s="669">
        <f t="shared" si="256"/>
        <v>3.3898305084745672</v>
      </c>
      <c r="AP701" s="669">
        <f t="shared" si="257"/>
        <v>4.2402826855123754</v>
      </c>
      <c r="AQ701" s="669">
        <f t="shared" si="258"/>
        <v>8.4291187739463638</v>
      </c>
      <c r="AR701" s="669">
        <f t="shared" si="259"/>
        <v>6.5306122448979487</v>
      </c>
      <c r="AS701" s="670">
        <f t="shared" si="240"/>
        <v>6.033159711709807</v>
      </c>
      <c r="AT701" s="671">
        <f t="shared" si="241"/>
        <v>3.0949031228422106</v>
      </c>
    </row>
    <row r="702" spans="1:46" ht="11.25" customHeight="1" x14ac:dyDescent="0.2">
      <c r="A702" s="650" t="s">
        <v>1701</v>
      </c>
      <c r="B702" s="650" t="s">
        <v>1702</v>
      </c>
      <c r="C702" s="497">
        <v>0.53249999999999997</v>
      </c>
      <c r="D702" s="497">
        <v>0.50249999999999995</v>
      </c>
      <c r="E702" s="498">
        <v>0.47249999999999998</v>
      </c>
      <c r="F702" s="498">
        <v>0.4425</v>
      </c>
      <c r="G702" s="498">
        <v>0.41499999999999998</v>
      </c>
      <c r="H702" s="498">
        <v>0.39</v>
      </c>
      <c r="I702" s="499"/>
      <c r="J702" s="498">
        <v>0.33</v>
      </c>
      <c r="K702" s="496">
        <v>0.22</v>
      </c>
      <c r="L702" s="499"/>
      <c r="M702" s="651">
        <v>0.16</v>
      </c>
      <c r="N702" s="651">
        <v>0.24</v>
      </c>
      <c r="O702" s="656">
        <v>0.6</v>
      </c>
      <c r="P702" s="656">
        <v>0.57999999999999996</v>
      </c>
      <c r="Q702" s="656">
        <v>0.41</v>
      </c>
      <c r="R702" s="656">
        <v>0.3</v>
      </c>
      <c r="S702" s="652">
        <v>0.24</v>
      </c>
      <c r="T702" s="652">
        <v>0.24</v>
      </c>
      <c r="U702" s="652">
        <v>0.24</v>
      </c>
      <c r="V702" s="652">
        <v>0.44</v>
      </c>
      <c r="W702" s="652">
        <v>0.44</v>
      </c>
      <c r="X702" s="656">
        <v>0.44</v>
      </c>
      <c r="Y702" s="653">
        <f t="shared" si="239"/>
        <v>7.6350000000000016</v>
      </c>
      <c r="Z702" s="1019">
        <f t="shared" si="260"/>
        <v>5.9701492537313383</v>
      </c>
      <c r="AA702" s="669">
        <f t="shared" si="242"/>
        <v>6.3492063492063489</v>
      </c>
      <c r="AB702" s="669">
        <f t="shared" si="243"/>
        <v>6.7796610169491567</v>
      </c>
      <c r="AC702" s="669">
        <f t="shared" si="244"/>
        <v>6.6265060240964013</v>
      </c>
      <c r="AD702" s="669">
        <f t="shared" si="245"/>
        <v>6.4102564102564097</v>
      </c>
      <c r="AE702" s="669">
        <f t="shared" si="246"/>
        <v>18.181818181818187</v>
      </c>
      <c r="AF702" s="669">
        <f t="shared" si="247"/>
        <v>50</v>
      </c>
      <c r="AG702" s="669">
        <f t="shared" si="248"/>
        <v>37.5</v>
      </c>
      <c r="AH702" s="669">
        <f t="shared" si="249"/>
        <v>-33.333333333333329</v>
      </c>
      <c r="AI702" s="669">
        <f t="shared" si="250"/>
        <v>-60</v>
      </c>
      <c r="AJ702" s="669">
        <f t="shared" si="251"/>
        <v>3.4482758620689724</v>
      </c>
      <c r="AK702" s="669">
        <f t="shared" si="252"/>
        <v>41.463414634146332</v>
      </c>
      <c r="AL702" s="669">
        <f t="shared" si="253"/>
        <v>36.666666666666671</v>
      </c>
      <c r="AM702" s="669">
        <f t="shared" si="254"/>
        <v>25</v>
      </c>
      <c r="AN702" s="669">
        <f t="shared" si="255"/>
        <v>0</v>
      </c>
      <c r="AO702" s="669">
        <f t="shared" si="256"/>
        <v>0</v>
      </c>
      <c r="AP702" s="669">
        <f t="shared" si="257"/>
        <v>-45.45454545454546</v>
      </c>
      <c r="AQ702" s="669">
        <f t="shared" si="258"/>
        <v>0</v>
      </c>
      <c r="AR702" s="669">
        <f t="shared" si="259"/>
        <v>0</v>
      </c>
      <c r="AS702" s="670">
        <f t="shared" si="240"/>
        <v>5.5583197690032122</v>
      </c>
      <c r="AT702" s="671">
        <f t="shared" si="241"/>
        <v>28.219893054126732</v>
      </c>
    </row>
    <row r="703" spans="1:46" ht="11.25" customHeight="1" x14ac:dyDescent="0.2">
      <c r="A703" s="506" t="s">
        <v>1650</v>
      </c>
      <c r="B703" s="507" t="s">
        <v>1651</v>
      </c>
      <c r="C703" s="497">
        <v>0.31</v>
      </c>
      <c r="D703" s="510">
        <v>0.29000000000000004</v>
      </c>
      <c r="E703" s="513">
        <v>0.27</v>
      </c>
      <c r="F703" s="513">
        <v>0.25</v>
      </c>
      <c r="G703" s="512">
        <v>0.24</v>
      </c>
      <c r="H703" s="513">
        <v>0.23</v>
      </c>
      <c r="I703" s="514"/>
      <c r="J703" s="513">
        <v>0.12</v>
      </c>
      <c r="K703" s="515">
        <v>0</v>
      </c>
      <c r="L703" s="514"/>
      <c r="M703" s="539">
        <v>0</v>
      </c>
      <c r="N703" s="539">
        <v>0</v>
      </c>
      <c r="O703" s="517">
        <v>0</v>
      </c>
      <c r="P703" s="517">
        <v>0</v>
      </c>
      <c r="Q703" s="517">
        <v>0</v>
      </c>
      <c r="R703" s="517">
        <v>0</v>
      </c>
      <c r="S703" s="517">
        <v>0</v>
      </c>
      <c r="T703" s="517">
        <v>0</v>
      </c>
      <c r="U703" s="517">
        <v>0</v>
      </c>
      <c r="V703" s="517">
        <v>0</v>
      </c>
      <c r="W703" s="517">
        <v>0</v>
      </c>
      <c r="X703" s="517">
        <v>0</v>
      </c>
      <c r="Y703" s="653">
        <f t="shared" si="239"/>
        <v>1.71</v>
      </c>
      <c r="Z703" s="1019">
        <f t="shared" si="260"/>
        <v>6.8965517241379226</v>
      </c>
      <c r="AA703" s="669">
        <f t="shared" si="242"/>
        <v>7.4074074074074181</v>
      </c>
      <c r="AB703" s="669">
        <f t="shared" si="243"/>
        <v>8.0000000000000071</v>
      </c>
      <c r="AC703" s="669">
        <f t="shared" si="244"/>
        <v>4.1666666666666741</v>
      </c>
      <c r="AD703" s="669">
        <f t="shared" si="245"/>
        <v>4.3478260869565188</v>
      </c>
      <c r="AE703" s="669">
        <f t="shared" si="246"/>
        <v>91.666666666666671</v>
      </c>
      <c r="AF703" s="669" t="str">
        <f t="shared" si="247"/>
        <v>n/a</v>
      </c>
      <c r="AG703" s="669" t="str">
        <f t="shared" si="248"/>
        <v>n/a</v>
      </c>
      <c r="AH703" s="669" t="str">
        <f t="shared" si="249"/>
        <v>n/a</v>
      </c>
      <c r="AI703" s="669" t="str">
        <f t="shared" si="250"/>
        <v>n/a</v>
      </c>
      <c r="AJ703" s="669" t="str">
        <f t="shared" si="251"/>
        <v>n/a</v>
      </c>
      <c r="AK703" s="669" t="str">
        <f t="shared" si="252"/>
        <v>n/a</v>
      </c>
      <c r="AL703" s="669" t="str">
        <f t="shared" si="253"/>
        <v>n/a</v>
      </c>
      <c r="AM703" s="669" t="str">
        <f t="shared" si="254"/>
        <v>n/a</v>
      </c>
      <c r="AN703" s="669" t="str">
        <f t="shared" si="255"/>
        <v>n/a</v>
      </c>
      <c r="AO703" s="669" t="str">
        <f t="shared" si="256"/>
        <v>n/a</v>
      </c>
      <c r="AP703" s="669" t="str">
        <f t="shared" si="257"/>
        <v>n/a</v>
      </c>
      <c r="AQ703" s="669" t="str">
        <f t="shared" si="258"/>
        <v>n/a</v>
      </c>
      <c r="AR703" s="669" t="str">
        <f t="shared" si="259"/>
        <v>n/a</v>
      </c>
      <c r="AS703" s="670">
        <f t="shared" si="240"/>
        <v>20.414186425305868</v>
      </c>
      <c r="AT703" s="671">
        <f t="shared" si="241"/>
        <v>34.942926455325633</v>
      </c>
    </row>
    <row r="704" spans="1:46" ht="11.25" customHeight="1" x14ac:dyDescent="0.2">
      <c r="A704" s="495" t="s">
        <v>332</v>
      </c>
      <c r="B704" s="650" t="s">
        <v>333</v>
      </c>
      <c r="C704" s="497">
        <v>0.6</v>
      </c>
      <c r="D704" s="655">
        <v>0.57999999999999996</v>
      </c>
      <c r="E704" s="498">
        <v>0.52</v>
      </c>
      <c r="F704" s="498">
        <v>0.48</v>
      </c>
      <c r="G704" s="498">
        <v>0.44</v>
      </c>
      <c r="H704" s="498">
        <v>0.35</v>
      </c>
      <c r="I704" s="499" t="s">
        <v>90</v>
      </c>
      <c r="J704" s="498">
        <v>0.3</v>
      </c>
      <c r="K704" s="496">
        <v>0.22</v>
      </c>
      <c r="L704" s="499"/>
      <c r="M704" s="511">
        <v>0.19</v>
      </c>
      <c r="N704" s="511">
        <v>0.16</v>
      </c>
      <c r="O704" s="656">
        <v>0.15</v>
      </c>
      <c r="P704" s="656">
        <v>0.13</v>
      </c>
      <c r="Q704" s="656">
        <v>0.115</v>
      </c>
      <c r="R704" s="656">
        <v>0.105</v>
      </c>
      <c r="S704" s="656">
        <v>9.5000000000000001E-2</v>
      </c>
      <c r="T704" s="656">
        <v>6.5000000000000002E-2</v>
      </c>
      <c r="U704" s="656">
        <v>5.5E-2</v>
      </c>
      <c r="V704" s="656">
        <v>4.4999999999999998E-2</v>
      </c>
      <c r="W704" s="656">
        <v>3.6670000000000001E-2</v>
      </c>
      <c r="X704" s="656">
        <v>1.4999999999999999E-2</v>
      </c>
      <c r="Y704" s="653">
        <f t="shared" si="239"/>
        <v>4.6516700000000002</v>
      </c>
      <c r="Z704" s="1019">
        <f t="shared" si="260"/>
        <v>3.4482758620689724</v>
      </c>
      <c r="AA704" s="669">
        <f t="shared" si="242"/>
        <v>11.538461538461519</v>
      </c>
      <c r="AB704" s="669">
        <f t="shared" si="243"/>
        <v>8.3333333333333481</v>
      </c>
      <c r="AC704" s="669">
        <f t="shared" si="244"/>
        <v>9.0909090909090828</v>
      </c>
      <c r="AD704" s="669">
        <f t="shared" si="245"/>
        <v>25.714285714285733</v>
      </c>
      <c r="AE704" s="669">
        <f t="shared" si="246"/>
        <v>16.666666666666675</v>
      </c>
      <c r="AF704" s="669">
        <f t="shared" si="247"/>
        <v>36.363636363636353</v>
      </c>
      <c r="AG704" s="669">
        <f t="shared" si="248"/>
        <v>15.789473684210531</v>
      </c>
      <c r="AH704" s="669">
        <f t="shared" si="249"/>
        <v>18.75</v>
      </c>
      <c r="AI704" s="669">
        <f t="shared" si="250"/>
        <v>6.6666666666666652</v>
      </c>
      <c r="AJ704" s="669">
        <f t="shared" si="251"/>
        <v>15.384615384615374</v>
      </c>
      <c r="AK704" s="669">
        <f t="shared" si="252"/>
        <v>13.043478260869556</v>
      </c>
      <c r="AL704" s="669">
        <f t="shared" si="253"/>
        <v>9.5238095238095344</v>
      </c>
      <c r="AM704" s="669">
        <f t="shared" si="254"/>
        <v>10.526315789473673</v>
      </c>
      <c r="AN704" s="669">
        <f t="shared" si="255"/>
        <v>46.153846153846146</v>
      </c>
      <c r="AO704" s="669">
        <f t="shared" si="256"/>
        <v>18.181818181818187</v>
      </c>
      <c r="AP704" s="669">
        <f t="shared" si="257"/>
        <v>22.222222222222232</v>
      </c>
      <c r="AQ704" s="669">
        <f t="shared" si="258"/>
        <v>22.716116716662114</v>
      </c>
      <c r="AR704" s="669">
        <f t="shared" si="259"/>
        <v>144.4666666666667</v>
      </c>
      <c r="AS704" s="670">
        <f t="shared" si="240"/>
        <v>23.925294622116969</v>
      </c>
      <c r="AT704" s="671">
        <f t="shared" si="241"/>
        <v>30.981463717921169</v>
      </c>
    </row>
    <row r="705" spans="1:46" ht="11.25" customHeight="1" x14ac:dyDescent="0.2">
      <c r="A705" s="495" t="s">
        <v>1670</v>
      </c>
      <c r="B705" s="650" t="s">
        <v>1671</v>
      </c>
      <c r="C705" s="497">
        <v>0.54</v>
      </c>
      <c r="D705" s="655">
        <v>0.4</v>
      </c>
      <c r="E705" s="498">
        <v>0.3</v>
      </c>
      <c r="F705" s="498">
        <v>0.23</v>
      </c>
      <c r="G705" s="502">
        <v>0.2</v>
      </c>
      <c r="H705" s="498">
        <v>0.15</v>
      </c>
      <c r="I705" s="499"/>
      <c r="J705" s="502">
        <v>0</v>
      </c>
      <c r="K705" s="654">
        <v>0</v>
      </c>
      <c r="L705" s="499"/>
      <c r="M705" s="651">
        <v>0.02</v>
      </c>
      <c r="N705" s="651">
        <v>0.12</v>
      </c>
      <c r="O705" s="656">
        <v>0.12</v>
      </c>
      <c r="P705" s="652">
        <v>0</v>
      </c>
      <c r="Q705" s="652">
        <v>0</v>
      </c>
      <c r="R705" s="652">
        <v>0</v>
      </c>
      <c r="S705" s="652">
        <v>0</v>
      </c>
      <c r="T705" s="652">
        <v>0</v>
      </c>
      <c r="U705" s="652">
        <v>0</v>
      </c>
      <c r="V705" s="652">
        <v>0</v>
      </c>
      <c r="W705" s="652">
        <v>0</v>
      </c>
      <c r="X705" s="652">
        <v>0</v>
      </c>
      <c r="Y705" s="653">
        <f t="shared" si="239"/>
        <v>2.08</v>
      </c>
      <c r="Z705" s="1019">
        <f t="shared" si="260"/>
        <v>35.000000000000007</v>
      </c>
      <c r="AA705" s="669">
        <f t="shared" si="242"/>
        <v>33.33333333333335</v>
      </c>
      <c r="AB705" s="669">
        <f t="shared" si="243"/>
        <v>30.434782608695631</v>
      </c>
      <c r="AC705" s="669">
        <f t="shared" si="244"/>
        <v>14.999999999999991</v>
      </c>
      <c r="AD705" s="669">
        <f t="shared" si="245"/>
        <v>33.33333333333335</v>
      </c>
      <c r="AE705" s="669" t="str">
        <f t="shared" si="246"/>
        <v>n/a</v>
      </c>
      <c r="AF705" s="669" t="str">
        <f t="shared" si="247"/>
        <v>n/a</v>
      </c>
      <c r="AG705" s="669">
        <f t="shared" si="248"/>
        <v>-100</v>
      </c>
      <c r="AH705" s="669">
        <f t="shared" si="249"/>
        <v>-83.333333333333329</v>
      </c>
      <c r="AI705" s="669">
        <f t="shared" si="250"/>
        <v>0</v>
      </c>
      <c r="AJ705" s="669" t="str">
        <f t="shared" si="251"/>
        <v>n/a</v>
      </c>
      <c r="AK705" s="669" t="str">
        <f t="shared" si="252"/>
        <v>n/a</v>
      </c>
      <c r="AL705" s="669" t="str">
        <f t="shared" si="253"/>
        <v>n/a</v>
      </c>
      <c r="AM705" s="669" t="str">
        <f t="shared" si="254"/>
        <v>n/a</v>
      </c>
      <c r="AN705" s="669" t="str">
        <f t="shared" si="255"/>
        <v>n/a</v>
      </c>
      <c r="AO705" s="669" t="str">
        <f t="shared" si="256"/>
        <v>n/a</v>
      </c>
      <c r="AP705" s="669" t="str">
        <f t="shared" si="257"/>
        <v>n/a</v>
      </c>
      <c r="AQ705" s="669" t="str">
        <f t="shared" si="258"/>
        <v>n/a</v>
      </c>
      <c r="AR705" s="669" t="str">
        <f t="shared" si="259"/>
        <v>n/a</v>
      </c>
      <c r="AS705" s="670">
        <f t="shared" si="240"/>
        <v>-4.5289855072463769</v>
      </c>
      <c r="AT705" s="671">
        <f t="shared" si="241"/>
        <v>55.264104833461104</v>
      </c>
    </row>
    <row r="706" spans="1:46" ht="11.25" customHeight="1" x14ac:dyDescent="0.2">
      <c r="A706" s="556" t="s">
        <v>4093</v>
      </c>
      <c r="B706" s="650" t="s">
        <v>4094</v>
      </c>
      <c r="C706" s="497">
        <v>0.38</v>
      </c>
      <c r="D706" s="491">
        <v>0.19</v>
      </c>
      <c r="E706" s="498">
        <v>0.15</v>
      </c>
      <c r="F706" s="498">
        <v>0.115</v>
      </c>
      <c r="G706" s="498">
        <v>0.05</v>
      </c>
      <c r="H706" s="542">
        <v>0</v>
      </c>
      <c r="I706" s="499"/>
      <c r="J706" s="502">
        <v>0</v>
      </c>
      <c r="K706" s="654">
        <v>0</v>
      </c>
      <c r="L706" s="499"/>
      <c r="M706" s="651">
        <v>0</v>
      </c>
      <c r="N706" s="651">
        <v>0</v>
      </c>
      <c r="O706" s="543">
        <v>0</v>
      </c>
      <c r="P706" s="543">
        <v>0</v>
      </c>
      <c r="Q706" s="543">
        <v>0</v>
      </c>
      <c r="R706" s="543">
        <v>0</v>
      </c>
      <c r="S706" s="543">
        <v>0</v>
      </c>
      <c r="T706" s="543">
        <v>0</v>
      </c>
      <c r="U706" s="543">
        <v>0</v>
      </c>
      <c r="V706" s="543">
        <v>0</v>
      </c>
      <c r="W706" s="543">
        <v>0</v>
      </c>
      <c r="X706" s="543">
        <v>0</v>
      </c>
      <c r="Y706" s="653">
        <f t="shared" si="239"/>
        <v>0.88500000000000012</v>
      </c>
      <c r="Z706" s="1019">
        <f t="shared" si="260"/>
        <v>100</v>
      </c>
      <c r="AA706" s="669">
        <f t="shared" si="242"/>
        <v>26.666666666666682</v>
      </c>
      <c r="AB706" s="669">
        <f t="shared" si="243"/>
        <v>30.434782608695631</v>
      </c>
      <c r="AC706" s="669">
        <f t="shared" si="244"/>
        <v>129.99999999999997</v>
      </c>
      <c r="AD706" s="669" t="str">
        <f t="shared" si="245"/>
        <v>n/a</v>
      </c>
      <c r="AE706" s="669" t="str">
        <f t="shared" si="246"/>
        <v>n/a</v>
      </c>
      <c r="AF706" s="669" t="str">
        <f t="shared" si="247"/>
        <v>n/a</v>
      </c>
      <c r="AG706" s="669" t="str">
        <f t="shared" si="248"/>
        <v>n/a</v>
      </c>
      <c r="AH706" s="669" t="str">
        <f t="shared" si="249"/>
        <v>n/a</v>
      </c>
      <c r="AI706" s="669" t="str">
        <f t="shared" si="250"/>
        <v>n/a</v>
      </c>
      <c r="AJ706" s="669" t="str">
        <f t="shared" si="251"/>
        <v>n/a</v>
      </c>
      <c r="AK706" s="669" t="str">
        <f t="shared" si="252"/>
        <v>n/a</v>
      </c>
      <c r="AL706" s="669" t="str">
        <f t="shared" si="253"/>
        <v>n/a</v>
      </c>
      <c r="AM706" s="669" t="str">
        <f t="shared" si="254"/>
        <v>n/a</v>
      </c>
      <c r="AN706" s="669" t="str">
        <f t="shared" si="255"/>
        <v>n/a</v>
      </c>
      <c r="AO706" s="669" t="str">
        <f t="shared" si="256"/>
        <v>n/a</v>
      </c>
      <c r="AP706" s="669" t="str">
        <f t="shared" si="257"/>
        <v>n/a</v>
      </c>
      <c r="AQ706" s="669" t="str">
        <f t="shared" si="258"/>
        <v>n/a</v>
      </c>
      <c r="AR706" s="669" t="str">
        <f t="shared" si="259"/>
        <v>n/a</v>
      </c>
      <c r="AS706" s="670">
        <f t="shared" si="240"/>
        <v>71.775362318840564</v>
      </c>
      <c r="AT706" s="671">
        <f t="shared" si="241"/>
        <v>51.415226536978054</v>
      </c>
    </row>
    <row r="707" spans="1:46" ht="11.25" customHeight="1" x14ac:dyDescent="0.2">
      <c r="A707" s="506" t="s">
        <v>1656</v>
      </c>
      <c r="B707" s="507" t="s">
        <v>1657</v>
      </c>
      <c r="C707" s="497">
        <v>0.57499999999999996</v>
      </c>
      <c r="D707" s="497">
        <v>0.495</v>
      </c>
      <c r="E707" s="513">
        <v>0.47499999999999998</v>
      </c>
      <c r="F707" s="513">
        <v>0.45500000000000002</v>
      </c>
      <c r="G707" s="513">
        <v>0.435</v>
      </c>
      <c r="H707" s="513">
        <v>0.41499999999999998</v>
      </c>
      <c r="I707" s="514"/>
      <c r="J707" s="513">
        <v>0.39500000000000002</v>
      </c>
      <c r="K707" s="515">
        <v>0.39</v>
      </c>
      <c r="L707" s="514"/>
      <c r="M707" s="539">
        <v>0.39</v>
      </c>
      <c r="N707" s="539">
        <v>0.39</v>
      </c>
      <c r="O707" s="516">
        <v>0.39</v>
      </c>
      <c r="P707" s="516">
        <v>0.36</v>
      </c>
      <c r="Q707" s="516">
        <v>0.33</v>
      </c>
      <c r="R707" s="516">
        <v>0.3</v>
      </c>
      <c r="S707" s="516">
        <v>0.28000000000000003</v>
      </c>
      <c r="T707" s="516">
        <v>0.255</v>
      </c>
      <c r="U707" s="516">
        <v>0.23499999999999999</v>
      </c>
      <c r="V707" s="516">
        <v>0.215</v>
      </c>
      <c r="W707" s="516">
        <v>0.19500000000000001</v>
      </c>
      <c r="X707" s="516">
        <v>0.17499999999999999</v>
      </c>
      <c r="Y707" s="653">
        <f t="shared" si="239"/>
        <v>7.15</v>
      </c>
      <c r="Z707" s="1019">
        <f t="shared" si="260"/>
        <v>16.161616161616156</v>
      </c>
      <c r="AA707" s="669">
        <f t="shared" si="242"/>
        <v>4.2105263157894868</v>
      </c>
      <c r="AB707" s="669">
        <f t="shared" si="243"/>
        <v>4.39560439560438</v>
      </c>
      <c r="AC707" s="669">
        <f t="shared" si="244"/>
        <v>4.5977011494252817</v>
      </c>
      <c r="AD707" s="669">
        <f t="shared" si="245"/>
        <v>4.8192771084337505</v>
      </c>
      <c r="AE707" s="669">
        <f t="shared" si="246"/>
        <v>5.0632911392404889</v>
      </c>
      <c r="AF707" s="669">
        <f t="shared" si="247"/>
        <v>1.2820512820512775</v>
      </c>
      <c r="AG707" s="669">
        <f t="shared" si="248"/>
        <v>0</v>
      </c>
      <c r="AH707" s="669">
        <f t="shared" si="249"/>
        <v>0</v>
      </c>
      <c r="AI707" s="669">
        <f t="shared" si="250"/>
        <v>0</v>
      </c>
      <c r="AJ707" s="669">
        <f t="shared" si="251"/>
        <v>8.3333333333333481</v>
      </c>
      <c r="AK707" s="669">
        <f t="shared" si="252"/>
        <v>9.0909090909090828</v>
      </c>
      <c r="AL707" s="669">
        <f t="shared" si="253"/>
        <v>10.000000000000009</v>
      </c>
      <c r="AM707" s="669">
        <f t="shared" si="254"/>
        <v>7.1428571428571397</v>
      </c>
      <c r="AN707" s="669">
        <f t="shared" si="255"/>
        <v>9.8039215686274606</v>
      </c>
      <c r="AO707" s="669">
        <f t="shared" si="256"/>
        <v>8.5106382978723527</v>
      </c>
      <c r="AP707" s="669">
        <f t="shared" si="257"/>
        <v>9.302325581395344</v>
      </c>
      <c r="AQ707" s="669">
        <f t="shared" si="258"/>
        <v>10.256410256410241</v>
      </c>
      <c r="AR707" s="669">
        <f t="shared" si="259"/>
        <v>11.428571428571432</v>
      </c>
      <c r="AS707" s="670">
        <f t="shared" si="240"/>
        <v>6.5473175922177491</v>
      </c>
      <c r="AT707" s="671">
        <f t="shared" si="241"/>
        <v>4.4058632796022925</v>
      </c>
    </row>
    <row r="708" spans="1:46" ht="11.25" customHeight="1" x14ac:dyDescent="0.2">
      <c r="A708" s="495" t="s">
        <v>1680</v>
      </c>
      <c r="B708" s="650" t="s">
        <v>1681</v>
      </c>
      <c r="C708" s="497">
        <v>0.47</v>
      </c>
      <c r="D708" s="523">
        <v>0.44</v>
      </c>
      <c r="E708" s="498">
        <v>0.42</v>
      </c>
      <c r="F708" s="498">
        <v>0.4</v>
      </c>
      <c r="G708" s="502">
        <v>0.32</v>
      </c>
      <c r="H708" s="498">
        <v>0.2</v>
      </c>
      <c r="I708" s="499"/>
      <c r="J708" s="498">
        <v>0.16</v>
      </c>
      <c r="K708" s="654">
        <v>0.1</v>
      </c>
      <c r="L708" s="499"/>
      <c r="M708" s="534">
        <v>0.1</v>
      </c>
      <c r="N708" s="536">
        <v>7.0000000000000007E-2</v>
      </c>
      <c r="O708" s="533">
        <v>0.56000000000000005</v>
      </c>
      <c r="P708" s="533">
        <v>0.55000000000000004</v>
      </c>
      <c r="Q708" s="652">
        <v>0.52</v>
      </c>
      <c r="R708" s="652">
        <v>0.52</v>
      </c>
      <c r="S708" s="652">
        <v>0.52</v>
      </c>
      <c r="T708" s="652">
        <v>0.52</v>
      </c>
      <c r="U708" s="652">
        <v>0.52</v>
      </c>
      <c r="V708" s="652">
        <v>0.52</v>
      </c>
      <c r="W708" s="656">
        <v>0.52</v>
      </c>
      <c r="X708" s="656">
        <v>0.51</v>
      </c>
      <c r="Y708" s="653">
        <f t="shared" si="239"/>
        <v>7.9399999999999977</v>
      </c>
      <c r="Z708" s="1019">
        <f t="shared" si="260"/>
        <v>6.8181818181818121</v>
      </c>
      <c r="AA708" s="669">
        <f t="shared" si="242"/>
        <v>4.7619047619047672</v>
      </c>
      <c r="AB708" s="669">
        <f t="shared" si="243"/>
        <v>4.9999999999999822</v>
      </c>
      <c r="AC708" s="669">
        <f t="shared" si="244"/>
        <v>25</v>
      </c>
      <c r="AD708" s="669">
        <f t="shared" si="245"/>
        <v>59.999999999999986</v>
      </c>
      <c r="AE708" s="669">
        <f t="shared" si="246"/>
        <v>25</v>
      </c>
      <c r="AF708" s="669">
        <f t="shared" si="247"/>
        <v>59.999999999999986</v>
      </c>
      <c r="AG708" s="669">
        <f t="shared" si="248"/>
        <v>0</v>
      </c>
      <c r="AH708" s="669">
        <f t="shared" si="249"/>
        <v>42.857142857142861</v>
      </c>
      <c r="AI708" s="669">
        <f t="shared" si="250"/>
        <v>-87.5</v>
      </c>
      <c r="AJ708" s="669">
        <f t="shared" si="251"/>
        <v>1.8181818181818299</v>
      </c>
      <c r="AK708" s="669">
        <f t="shared" si="252"/>
        <v>5.7692307692307709</v>
      </c>
      <c r="AL708" s="669">
        <f t="shared" si="253"/>
        <v>0</v>
      </c>
      <c r="AM708" s="669">
        <f t="shared" si="254"/>
        <v>0</v>
      </c>
      <c r="AN708" s="669">
        <f t="shared" si="255"/>
        <v>0</v>
      </c>
      <c r="AO708" s="669">
        <f t="shared" si="256"/>
        <v>0</v>
      </c>
      <c r="AP708" s="669">
        <f t="shared" si="257"/>
        <v>0</v>
      </c>
      <c r="AQ708" s="669">
        <f t="shared" si="258"/>
        <v>0</v>
      </c>
      <c r="AR708" s="669">
        <f t="shared" si="259"/>
        <v>1.9607843137254832</v>
      </c>
      <c r="AS708" s="670">
        <f t="shared" si="240"/>
        <v>7.9729171757035502</v>
      </c>
      <c r="AT708" s="671">
        <f t="shared" si="241"/>
        <v>30.61390548294861</v>
      </c>
    </row>
    <row r="709" spans="1:46" ht="11.25" customHeight="1" x14ac:dyDescent="0.2">
      <c r="A709" s="904" t="s">
        <v>3924</v>
      </c>
      <c r="B709" s="904" t="s">
        <v>4241</v>
      </c>
      <c r="C709" s="497">
        <v>0.39</v>
      </c>
      <c r="D709" s="907">
        <v>0.36499999999999999</v>
      </c>
      <c r="E709" s="907">
        <v>0.34</v>
      </c>
      <c r="F709" s="907">
        <v>0.315</v>
      </c>
      <c r="G709" s="907">
        <v>0.28499999999999998</v>
      </c>
      <c r="H709" s="907">
        <v>6.7500000000000004E-2</v>
      </c>
      <c r="I709" s="907"/>
      <c r="J709" s="907">
        <v>0.27</v>
      </c>
      <c r="K709" s="906">
        <v>0.27</v>
      </c>
      <c r="L709" s="907"/>
      <c r="M709" s="947">
        <v>0.27</v>
      </c>
      <c r="N709" s="947">
        <v>0.27</v>
      </c>
      <c r="O709" s="948">
        <v>0.27</v>
      </c>
      <c r="P709" s="948">
        <v>0.27</v>
      </c>
      <c r="Q709" s="948">
        <v>0.27</v>
      </c>
      <c r="R709" s="948">
        <v>0.27</v>
      </c>
      <c r="S709" s="948">
        <v>0.27</v>
      </c>
      <c r="T709" s="948">
        <v>0.27</v>
      </c>
      <c r="U709" s="948">
        <v>0.27</v>
      </c>
      <c r="V709" s="948">
        <v>0.27</v>
      </c>
      <c r="W709" s="948">
        <v>0.27</v>
      </c>
      <c r="X709" s="948">
        <v>0.27</v>
      </c>
      <c r="Y709" s="653">
        <f t="shared" si="239"/>
        <v>5.5424999999999986</v>
      </c>
      <c r="Z709" s="1019">
        <f t="shared" si="260"/>
        <v>6.8493150684931559</v>
      </c>
      <c r="AA709" s="669">
        <f t="shared" si="242"/>
        <v>7.3529411764705843</v>
      </c>
      <c r="AB709" s="669">
        <f t="shared" si="243"/>
        <v>7.9365079365079527</v>
      </c>
      <c r="AC709" s="669">
        <f t="shared" si="244"/>
        <v>10.526315789473696</v>
      </c>
      <c r="AD709" s="669">
        <f t="shared" si="245"/>
        <v>322.22222222222217</v>
      </c>
      <c r="AE709" s="669">
        <f t="shared" si="246"/>
        <v>-75</v>
      </c>
      <c r="AF709" s="669">
        <f t="shared" si="247"/>
        <v>0</v>
      </c>
      <c r="AG709" s="669">
        <f t="shared" si="248"/>
        <v>0</v>
      </c>
      <c r="AH709" s="669">
        <f t="shared" si="249"/>
        <v>0</v>
      </c>
      <c r="AI709" s="669">
        <f t="shared" si="250"/>
        <v>0</v>
      </c>
      <c r="AJ709" s="669">
        <f t="shared" si="251"/>
        <v>0</v>
      </c>
      <c r="AK709" s="669">
        <f t="shared" si="252"/>
        <v>0</v>
      </c>
      <c r="AL709" s="669">
        <f t="shared" si="253"/>
        <v>0</v>
      </c>
      <c r="AM709" s="669">
        <f t="shared" si="254"/>
        <v>0</v>
      </c>
      <c r="AN709" s="669">
        <f t="shared" si="255"/>
        <v>0</v>
      </c>
      <c r="AO709" s="669">
        <f t="shared" si="256"/>
        <v>0</v>
      </c>
      <c r="AP709" s="669">
        <f t="shared" si="257"/>
        <v>0</v>
      </c>
      <c r="AQ709" s="669">
        <f t="shared" si="258"/>
        <v>0</v>
      </c>
      <c r="AR709" s="669">
        <f t="shared" si="259"/>
        <v>0</v>
      </c>
      <c r="AS709" s="670">
        <f t="shared" si="240"/>
        <v>14.730910641745661</v>
      </c>
      <c r="AT709" s="671">
        <f t="shared" si="241"/>
        <v>76.595596043491241</v>
      </c>
    </row>
    <row r="710" spans="1:46" ht="11.25" customHeight="1" x14ac:dyDescent="0.2">
      <c r="A710" s="495" t="s">
        <v>1693</v>
      </c>
      <c r="B710" s="650" t="s">
        <v>1694</v>
      </c>
      <c r="C710" s="497">
        <v>0.46250000000000002</v>
      </c>
      <c r="D710" s="497">
        <v>0.4325</v>
      </c>
      <c r="E710" s="498">
        <v>0.40250000000000002</v>
      </c>
      <c r="F710" s="498">
        <v>0.3725</v>
      </c>
      <c r="G710" s="498">
        <v>0.34499999999999997</v>
      </c>
      <c r="H710" s="498">
        <v>0.32500000000000001</v>
      </c>
      <c r="I710" s="499"/>
      <c r="J710" s="502">
        <v>0.31</v>
      </c>
      <c r="K710" s="496">
        <v>0.31</v>
      </c>
      <c r="L710" s="499"/>
      <c r="M710" s="511">
        <v>0.28999999999999998</v>
      </c>
      <c r="N710" s="511">
        <v>0.27</v>
      </c>
      <c r="O710" s="652">
        <v>0</v>
      </c>
      <c r="P710" s="652">
        <v>0</v>
      </c>
      <c r="Q710" s="652">
        <v>0</v>
      </c>
      <c r="R710" s="652">
        <v>0</v>
      </c>
      <c r="S710" s="652">
        <v>0</v>
      </c>
      <c r="T710" s="652">
        <v>0</v>
      </c>
      <c r="U710" s="652">
        <v>0</v>
      </c>
      <c r="V710" s="652">
        <v>0</v>
      </c>
      <c r="W710" s="652">
        <v>0</v>
      </c>
      <c r="X710" s="652">
        <v>0</v>
      </c>
      <c r="Y710" s="653">
        <f t="shared" si="239"/>
        <v>3.5200000000000005</v>
      </c>
      <c r="Z710" s="1019">
        <f t="shared" si="260"/>
        <v>6.9364161849710948</v>
      </c>
      <c r="AA710" s="669">
        <f t="shared" si="242"/>
        <v>7.4534161490683148</v>
      </c>
      <c r="AB710" s="669">
        <f t="shared" si="243"/>
        <v>8.0536912751677967</v>
      </c>
      <c r="AC710" s="669">
        <f t="shared" si="244"/>
        <v>7.9710144927536364</v>
      </c>
      <c r="AD710" s="669">
        <f t="shared" si="245"/>
        <v>6.153846153846132</v>
      </c>
      <c r="AE710" s="669">
        <f t="shared" si="246"/>
        <v>4.8387096774193505</v>
      </c>
      <c r="AF710" s="669">
        <f t="shared" si="247"/>
        <v>0</v>
      </c>
      <c r="AG710" s="669">
        <f t="shared" si="248"/>
        <v>6.8965517241379448</v>
      </c>
      <c r="AH710" s="669">
        <f t="shared" si="249"/>
        <v>7.4074074074073959</v>
      </c>
      <c r="AI710" s="669" t="str">
        <f t="shared" si="250"/>
        <v>n/a</v>
      </c>
      <c r="AJ710" s="669" t="str">
        <f t="shared" si="251"/>
        <v>n/a</v>
      </c>
      <c r="AK710" s="669" t="str">
        <f t="shared" si="252"/>
        <v>n/a</v>
      </c>
      <c r="AL710" s="669" t="str">
        <f t="shared" si="253"/>
        <v>n/a</v>
      </c>
      <c r="AM710" s="669" t="str">
        <f t="shared" si="254"/>
        <v>n/a</v>
      </c>
      <c r="AN710" s="669" t="str">
        <f t="shared" si="255"/>
        <v>n/a</v>
      </c>
      <c r="AO710" s="669" t="str">
        <f t="shared" si="256"/>
        <v>n/a</v>
      </c>
      <c r="AP710" s="669" t="str">
        <f t="shared" si="257"/>
        <v>n/a</v>
      </c>
      <c r="AQ710" s="669" t="str">
        <f t="shared" si="258"/>
        <v>n/a</v>
      </c>
      <c r="AR710" s="669" t="str">
        <f t="shared" si="259"/>
        <v>n/a</v>
      </c>
      <c r="AS710" s="670">
        <f t="shared" si="240"/>
        <v>6.1901170071968519</v>
      </c>
      <c r="AT710" s="671">
        <f t="shared" si="241"/>
        <v>2.5229794868175413</v>
      </c>
    </row>
    <row r="711" spans="1:46" ht="11.25" customHeight="1" x14ac:dyDescent="0.2">
      <c r="A711" s="914" t="s">
        <v>1648</v>
      </c>
      <c r="B711" s="914" t="s">
        <v>1649</v>
      </c>
      <c r="C711" s="497">
        <v>0.27</v>
      </c>
      <c r="D711" s="497">
        <v>0.26</v>
      </c>
      <c r="E711" s="487">
        <v>0.25</v>
      </c>
      <c r="F711" s="487">
        <v>0.24</v>
      </c>
      <c r="G711" s="487">
        <v>0.23499999999999999</v>
      </c>
      <c r="H711" s="487">
        <v>0.18</v>
      </c>
      <c r="I711" s="488"/>
      <c r="J711" s="489">
        <v>0.16500000000000001</v>
      </c>
      <c r="K711" s="490">
        <v>0.16500000000000001</v>
      </c>
      <c r="L711" s="488"/>
      <c r="M711" s="530">
        <v>0.16500000000000001</v>
      </c>
      <c r="N711" s="530">
        <v>0.16</v>
      </c>
      <c r="O711" s="493">
        <v>0.15</v>
      </c>
      <c r="P711" s="493">
        <v>0.13500000000000001</v>
      </c>
      <c r="Q711" s="493">
        <v>0.125</v>
      </c>
      <c r="R711" s="493">
        <v>7.6670000000000002E-2</v>
      </c>
      <c r="S711" s="493">
        <v>7.1669999999999998E-2</v>
      </c>
      <c r="T711" s="493">
        <v>6.5000000000000002E-2</v>
      </c>
      <c r="U711" s="493">
        <v>6.1670000000000003E-2</v>
      </c>
      <c r="V711" s="493">
        <v>5.833E-2</v>
      </c>
      <c r="W711" s="492">
        <v>0</v>
      </c>
      <c r="X711" s="492">
        <v>0</v>
      </c>
      <c r="Y711" s="653">
        <f t="shared" ref="Y711:Y774" si="261">SUM(C711:X711)</f>
        <v>2.8333400000000002</v>
      </c>
      <c r="Z711" s="1019">
        <f t="shared" si="260"/>
        <v>3.8461538461538547</v>
      </c>
      <c r="AA711" s="669">
        <f t="shared" si="242"/>
        <v>4.0000000000000036</v>
      </c>
      <c r="AB711" s="669">
        <f t="shared" si="243"/>
        <v>4.1666666666666741</v>
      </c>
      <c r="AC711" s="669">
        <f t="shared" si="244"/>
        <v>2.1276595744680771</v>
      </c>
      <c r="AD711" s="669">
        <f t="shared" si="245"/>
        <v>30.555555555555557</v>
      </c>
      <c r="AE711" s="669">
        <f t="shared" si="246"/>
        <v>9.0909090909090828</v>
      </c>
      <c r="AF711" s="669">
        <f t="shared" si="247"/>
        <v>0</v>
      </c>
      <c r="AG711" s="669">
        <f t="shared" si="248"/>
        <v>0</v>
      </c>
      <c r="AH711" s="669">
        <f t="shared" si="249"/>
        <v>3.125</v>
      </c>
      <c r="AI711" s="669">
        <f t="shared" si="250"/>
        <v>6.6666666666666652</v>
      </c>
      <c r="AJ711" s="669">
        <f t="shared" si="251"/>
        <v>11.111111111111093</v>
      </c>
      <c r="AK711" s="669">
        <f t="shared" si="252"/>
        <v>8.0000000000000071</v>
      </c>
      <c r="AL711" s="669">
        <f t="shared" si="253"/>
        <v>63.036389722185994</v>
      </c>
      <c r="AM711" s="669">
        <f t="shared" si="254"/>
        <v>6.9764197014092533</v>
      </c>
      <c r="AN711" s="669">
        <f t="shared" si="255"/>
        <v>10.261538461538455</v>
      </c>
      <c r="AO711" s="669">
        <f t="shared" si="256"/>
        <v>5.3997081238851941</v>
      </c>
      <c r="AP711" s="669">
        <f t="shared" si="257"/>
        <v>5.726041488085043</v>
      </c>
      <c r="AQ711" s="669" t="str">
        <f t="shared" si="258"/>
        <v>n/a</v>
      </c>
      <c r="AR711" s="669" t="str">
        <f t="shared" si="259"/>
        <v>n/a</v>
      </c>
      <c r="AS711" s="670">
        <f t="shared" ref="AS711:AS774" si="262">AVERAGE(Z711:AR711)</f>
        <v>10.240577647566761</v>
      </c>
      <c r="AT711" s="671">
        <f t="shared" ref="AT711:AT774" si="263">STDEV(Z711:AR711)</f>
        <v>15.242527925413516</v>
      </c>
    </row>
    <row r="712" spans="1:46" ht="11.25" customHeight="1" x14ac:dyDescent="0.2">
      <c r="A712" s="507" t="s">
        <v>336</v>
      </c>
      <c r="B712" s="507" t="s">
        <v>337</v>
      </c>
      <c r="C712" s="497">
        <v>3.44</v>
      </c>
      <c r="D712" s="510">
        <v>3.4</v>
      </c>
      <c r="E712" s="513">
        <v>3.36</v>
      </c>
      <c r="F712" s="513">
        <v>2.68</v>
      </c>
      <c r="G712" s="513">
        <v>2.2000000000000002</v>
      </c>
      <c r="H712" s="513">
        <v>2</v>
      </c>
      <c r="I712" s="514"/>
      <c r="J712" s="513">
        <v>1.56</v>
      </c>
      <c r="K712" s="509">
        <v>1.46</v>
      </c>
      <c r="L712" s="514"/>
      <c r="M712" s="510">
        <v>1.44</v>
      </c>
      <c r="N712" s="529">
        <v>1.42</v>
      </c>
      <c r="O712" s="516">
        <v>1.4</v>
      </c>
      <c r="P712" s="516">
        <v>1.26</v>
      </c>
      <c r="Q712" s="516">
        <v>1</v>
      </c>
      <c r="R712" s="516">
        <v>0.82</v>
      </c>
      <c r="S712" s="516">
        <v>0.68</v>
      </c>
      <c r="T712" s="516">
        <v>0.62</v>
      </c>
      <c r="U712" s="516">
        <v>0.59499999999999997</v>
      </c>
      <c r="V712" s="516">
        <v>0.57999999999999996</v>
      </c>
      <c r="W712" s="516">
        <v>0.54</v>
      </c>
      <c r="X712" s="516">
        <v>0.48</v>
      </c>
      <c r="Y712" s="653">
        <f t="shared" si="261"/>
        <v>30.934999999999999</v>
      </c>
      <c r="Z712" s="1019">
        <f t="shared" si="260"/>
        <v>1.1764705882352899</v>
      </c>
      <c r="AA712" s="669">
        <f t="shared" ref="AA712:AA775" si="264">IF(ISERROR((D712/E712-1)*100),"n/a",(D712/E712-1)*100)</f>
        <v>1.1904761904761862</v>
      </c>
      <c r="AB712" s="669">
        <f t="shared" ref="AB712:AB775" si="265">IF(ISERROR((E712/F712-1)*100),"n/a",(E712/F712-1)*100)</f>
        <v>25.373134328358194</v>
      </c>
      <c r="AC712" s="669">
        <f t="shared" ref="AC712:AC775" si="266">IF(ISERROR((F712/G712-1)*100),"n/a",(F712/G712-1)*100)</f>
        <v>21.818181818181827</v>
      </c>
      <c r="AD712" s="669">
        <f t="shared" ref="AD712:AD775" si="267">IF(ISERROR((G712/H712-1)*100),"n/a",(G712/H712-1)*100)</f>
        <v>10.000000000000009</v>
      </c>
      <c r="AE712" s="669">
        <f t="shared" ref="AE712:AE775" si="268">IF(ISERROR((H712/J712-1)*100),"n/a",(H712/J712-1)*100)</f>
        <v>28.205128205128194</v>
      </c>
      <c r="AF712" s="669">
        <f t="shared" ref="AF712:AF775" si="269">IF(ISERROR((J712/K712-1)*100),"n/a",(J712/K712-1)*100)</f>
        <v>6.8493150684931559</v>
      </c>
      <c r="AG712" s="669">
        <f t="shared" ref="AG712:AG775" si="270">IF(ISERROR((K712/M712-1)*100),"n/a",(K712/M712-1)*100)</f>
        <v>1.388888888888884</v>
      </c>
      <c r="AH712" s="669">
        <f t="shared" ref="AH712:AH775" si="271">IF(ISERROR((M712/N712-1)*100),"n/a",(M712/N712-1)*100)</f>
        <v>1.4084507042253502</v>
      </c>
      <c r="AI712" s="669">
        <f t="shared" ref="AI712:AI775" si="272">IF(ISERROR((N712/O712-1)*100),"n/a",(N712/O712-1)*100)</f>
        <v>1.4285714285714235</v>
      </c>
      <c r="AJ712" s="669">
        <f t="shared" ref="AJ712:AJ775" si="273">IF(ISERROR((O712/P712-1)*100),"n/a",(O712/P712-1)*100)</f>
        <v>11.111111111111093</v>
      </c>
      <c r="AK712" s="669">
        <f t="shared" ref="AK712:AK775" si="274">IF(ISERROR((P712/Q712-1)*100),"n/a",(P712/Q712-1)*100)</f>
        <v>26</v>
      </c>
      <c r="AL712" s="669">
        <f t="shared" ref="AL712:AL775" si="275">IF(ISERROR((Q712/R712-1)*100),"n/a",(Q712/R712-1)*100)</f>
        <v>21.95121951219512</v>
      </c>
      <c r="AM712" s="669">
        <f t="shared" ref="AM712:AM775" si="276">IF(ISERROR((R712/S712-1)*100),"n/a",(R712/S712-1)*100)</f>
        <v>20.588235294117641</v>
      </c>
      <c r="AN712" s="669">
        <f t="shared" ref="AN712:AN775" si="277">IF(ISERROR((S712/T712-1)*100),"n/a",(S712/T712-1)*100)</f>
        <v>9.6774193548387224</v>
      </c>
      <c r="AO712" s="669">
        <f t="shared" ref="AO712:AO775" si="278">IF(ISERROR((T712/U712-1)*100),"n/a",(T712/U712-1)*100)</f>
        <v>4.2016806722689148</v>
      </c>
      <c r="AP712" s="669">
        <f t="shared" ref="AP712:AP775" si="279">IF(ISERROR((U712/V712-1)*100),"n/a",(U712/V712-1)*100)</f>
        <v>2.5862068965517349</v>
      </c>
      <c r="AQ712" s="669">
        <f t="shared" ref="AQ712:AQ775" si="280">IF(ISERROR((V712/W712-1)*100),"n/a",(V712/W712-1)*100)</f>
        <v>7.4074074074073959</v>
      </c>
      <c r="AR712" s="669">
        <f t="shared" ref="AR712:AR775" si="281">IF(ISERROR((W712/X712-1)*100),"n/a",(W712/X712-1)*100)</f>
        <v>12.500000000000021</v>
      </c>
      <c r="AS712" s="670">
        <f t="shared" si="262"/>
        <v>11.308520919423639</v>
      </c>
      <c r="AT712" s="671">
        <f t="shared" si="263"/>
        <v>9.648140209368119</v>
      </c>
    </row>
    <row r="713" spans="1:46" ht="11.25" customHeight="1" x14ac:dyDescent="0.2">
      <c r="A713" s="501" t="s">
        <v>1654</v>
      </c>
      <c r="B713" s="650" t="s">
        <v>1655</v>
      </c>
      <c r="C713" s="497">
        <v>1.42</v>
      </c>
      <c r="D713" s="655">
        <v>1.19</v>
      </c>
      <c r="E713" s="498">
        <v>1</v>
      </c>
      <c r="F713" s="498">
        <v>0.84</v>
      </c>
      <c r="G713" s="498">
        <v>0.69</v>
      </c>
      <c r="H713" s="498">
        <v>0.56999999999999995</v>
      </c>
      <c r="I713" s="499"/>
      <c r="J713" s="498">
        <v>0.46</v>
      </c>
      <c r="K713" s="496">
        <v>0.1</v>
      </c>
      <c r="L713" s="499"/>
      <c r="M713" s="651">
        <v>0</v>
      </c>
      <c r="N713" s="651">
        <v>0</v>
      </c>
      <c r="O713" s="652">
        <v>1.456</v>
      </c>
      <c r="P713" s="656">
        <v>1.456</v>
      </c>
      <c r="Q713" s="656">
        <v>1.19</v>
      </c>
      <c r="R713" s="656">
        <v>1.1120000000000001</v>
      </c>
      <c r="S713" s="652">
        <v>0.36065999999999998</v>
      </c>
      <c r="T713" s="656">
        <v>0.73733000000000004</v>
      </c>
      <c r="U713" s="656">
        <v>0.58599999999999997</v>
      </c>
      <c r="V713" s="656">
        <v>0.53134000000000003</v>
      </c>
      <c r="W713" s="656">
        <v>0.51266999999999996</v>
      </c>
      <c r="X713" s="656">
        <v>0.08</v>
      </c>
      <c r="Y713" s="653">
        <f t="shared" si="261"/>
        <v>14.292</v>
      </c>
      <c r="Z713" s="1019">
        <f t="shared" si="260"/>
        <v>19.327731092436974</v>
      </c>
      <c r="AA713" s="669">
        <f t="shared" si="264"/>
        <v>18.999999999999993</v>
      </c>
      <c r="AB713" s="669">
        <f t="shared" si="265"/>
        <v>19.047619047619047</v>
      </c>
      <c r="AC713" s="669">
        <f t="shared" si="266"/>
        <v>21.739130434782616</v>
      </c>
      <c r="AD713" s="669">
        <f t="shared" si="267"/>
        <v>21.052631578947366</v>
      </c>
      <c r="AE713" s="669">
        <f t="shared" si="268"/>
        <v>23.913043478260843</v>
      </c>
      <c r="AF713" s="669">
        <f t="shared" si="269"/>
        <v>359.99999999999994</v>
      </c>
      <c r="AG713" s="669" t="str">
        <f t="shared" si="270"/>
        <v>n/a</v>
      </c>
      <c r="AH713" s="669" t="str">
        <f t="shared" si="271"/>
        <v>n/a</v>
      </c>
      <c r="AI713" s="669">
        <f t="shared" si="272"/>
        <v>-100</v>
      </c>
      <c r="AJ713" s="669">
        <f t="shared" si="273"/>
        <v>0</v>
      </c>
      <c r="AK713" s="669">
        <f t="shared" si="274"/>
        <v>22.352941176470598</v>
      </c>
      <c r="AL713" s="669">
        <f t="shared" si="275"/>
        <v>7.0143884892086117</v>
      </c>
      <c r="AM713" s="669">
        <f t="shared" si="276"/>
        <v>208.32362890256758</v>
      </c>
      <c r="AN713" s="669">
        <f t="shared" si="277"/>
        <v>-51.085673985867942</v>
      </c>
      <c r="AO713" s="669">
        <f t="shared" si="278"/>
        <v>25.824232081911269</v>
      </c>
      <c r="AP713" s="669">
        <f t="shared" si="279"/>
        <v>10.28719840403507</v>
      </c>
      <c r="AQ713" s="669">
        <f t="shared" si="280"/>
        <v>3.641718844480879</v>
      </c>
      <c r="AR713" s="669">
        <f t="shared" si="281"/>
        <v>540.83749999999998</v>
      </c>
      <c r="AS713" s="670">
        <f t="shared" si="262"/>
        <v>67.722122914403101</v>
      </c>
      <c r="AT713" s="671">
        <f t="shared" si="263"/>
        <v>158.91559589128309</v>
      </c>
    </row>
    <row r="714" spans="1:46" ht="11.25" customHeight="1" x14ac:dyDescent="0.2">
      <c r="A714" s="556" t="s">
        <v>3916</v>
      </c>
      <c r="B714" s="24" t="s">
        <v>3917</v>
      </c>
      <c r="C714" s="497">
        <v>0.74</v>
      </c>
      <c r="D714" s="24">
        <v>0.66</v>
      </c>
      <c r="E714" s="41">
        <v>0.61</v>
      </c>
      <c r="F714" s="41">
        <v>0.56999999999999995</v>
      </c>
      <c r="G714" s="41">
        <v>0.53</v>
      </c>
      <c r="H714" s="41">
        <v>0.52</v>
      </c>
      <c r="I714" s="41">
        <v>0.52</v>
      </c>
      <c r="J714" s="41">
        <v>0.52</v>
      </c>
      <c r="K714" s="24">
        <v>0.52</v>
      </c>
      <c r="L714" s="913"/>
      <c r="M714" s="36">
        <v>0.52</v>
      </c>
      <c r="N714" s="36">
        <v>0.52</v>
      </c>
      <c r="O714" s="13">
        <v>0.49</v>
      </c>
      <c r="P714" s="13">
        <v>0.44</v>
      </c>
      <c r="Q714" s="13">
        <v>0.39500000000000002</v>
      </c>
      <c r="R714" s="13">
        <v>0.35</v>
      </c>
      <c r="S714" s="13">
        <v>0.31</v>
      </c>
      <c r="T714" s="13">
        <v>0.3</v>
      </c>
      <c r="U714" s="13">
        <v>0.3</v>
      </c>
      <c r="V714" s="13">
        <v>0.3</v>
      </c>
      <c r="W714" s="13">
        <v>0.29499999999999998</v>
      </c>
      <c r="X714" s="13">
        <v>0.24175824175824201</v>
      </c>
      <c r="Y714" s="653">
        <f t="shared" si="261"/>
        <v>9.6517582417582446</v>
      </c>
      <c r="Z714" s="1019">
        <f t="shared" si="260"/>
        <v>12.12121212121211</v>
      </c>
      <c r="AA714" s="669">
        <f t="shared" si="264"/>
        <v>8.196721311475418</v>
      </c>
      <c r="AB714" s="669">
        <f t="shared" si="265"/>
        <v>7.0175438596491224</v>
      </c>
      <c r="AC714" s="669">
        <f t="shared" si="266"/>
        <v>7.5471698113207308</v>
      </c>
      <c r="AD714" s="669">
        <f t="shared" si="267"/>
        <v>1.9230769230769162</v>
      </c>
      <c r="AE714" s="669">
        <f t="shared" si="268"/>
        <v>0</v>
      </c>
      <c r="AF714" s="669">
        <f t="shared" si="269"/>
        <v>0</v>
      </c>
      <c r="AG714" s="669">
        <f t="shared" si="270"/>
        <v>0</v>
      </c>
      <c r="AH714" s="669">
        <f t="shared" si="271"/>
        <v>0</v>
      </c>
      <c r="AI714" s="669">
        <f t="shared" si="272"/>
        <v>6.1224489795918435</v>
      </c>
      <c r="AJ714" s="669">
        <f t="shared" si="273"/>
        <v>11.363636363636353</v>
      </c>
      <c r="AK714" s="669">
        <f t="shared" si="274"/>
        <v>11.392405063291132</v>
      </c>
      <c r="AL714" s="669">
        <f t="shared" si="275"/>
        <v>12.857142857142879</v>
      </c>
      <c r="AM714" s="669">
        <f t="shared" si="276"/>
        <v>12.903225806451601</v>
      </c>
      <c r="AN714" s="669">
        <f t="shared" si="277"/>
        <v>3.3333333333333437</v>
      </c>
      <c r="AO714" s="669">
        <f t="shared" si="278"/>
        <v>0</v>
      </c>
      <c r="AP714" s="669">
        <f t="shared" si="279"/>
        <v>0</v>
      </c>
      <c r="AQ714" s="669">
        <f t="shared" si="280"/>
        <v>1.6949152542372836</v>
      </c>
      <c r="AR714" s="669">
        <f t="shared" si="281"/>
        <v>22.022727272727138</v>
      </c>
      <c r="AS714" s="670">
        <f t="shared" si="262"/>
        <v>6.236608366165572</v>
      </c>
      <c r="AT714" s="671">
        <f t="shared" si="263"/>
        <v>6.2901632998321491</v>
      </c>
    </row>
    <row r="715" spans="1:46" ht="11.25" customHeight="1" x14ac:dyDescent="0.2">
      <c r="A715" s="519" t="s">
        <v>1662</v>
      </c>
      <c r="B715" s="507" t="s">
        <v>1663</v>
      </c>
      <c r="C715" s="497">
        <v>3.16</v>
      </c>
      <c r="D715" s="497">
        <v>2.8</v>
      </c>
      <c r="E715" s="513">
        <v>2.38</v>
      </c>
      <c r="F715" s="513">
        <v>2.14</v>
      </c>
      <c r="G715" s="513">
        <v>1.93</v>
      </c>
      <c r="H715" s="513">
        <v>1.82</v>
      </c>
      <c r="I715" s="514"/>
      <c r="J715" s="513">
        <v>1.35</v>
      </c>
      <c r="K715" s="509">
        <v>0.09</v>
      </c>
      <c r="L715" s="514"/>
      <c r="M715" s="529">
        <v>1.4999999999999999E-2</v>
      </c>
      <c r="N715" s="539">
        <v>0</v>
      </c>
      <c r="O715" s="517">
        <v>0</v>
      </c>
      <c r="P715" s="517">
        <v>0</v>
      </c>
      <c r="Q715" s="517">
        <v>0</v>
      </c>
      <c r="R715" s="517">
        <v>0</v>
      </c>
      <c r="S715" s="517">
        <v>0</v>
      </c>
      <c r="T715" s="517">
        <v>0</v>
      </c>
      <c r="U715" s="517">
        <v>0</v>
      </c>
      <c r="V715" s="517">
        <v>0</v>
      </c>
      <c r="W715" s="517">
        <v>0</v>
      </c>
      <c r="X715" s="517">
        <v>0</v>
      </c>
      <c r="Y715" s="653">
        <f t="shared" si="261"/>
        <v>15.685</v>
      </c>
      <c r="Z715" s="1019">
        <f t="shared" si="260"/>
        <v>12.857142857142879</v>
      </c>
      <c r="AA715" s="669">
        <f t="shared" si="264"/>
        <v>17.647058823529417</v>
      </c>
      <c r="AB715" s="669">
        <f t="shared" si="265"/>
        <v>11.214953271028016</v>
      </c>
      <c r="AC715" s="669">
        <f t="shared" si="266"/>
        <v>10.880829015544059</v>
      </c>
      <c r="AD715" s="669">
        <f t="shared" si="267"/>
        <v>6.0439560439560447</v>
      </c>
      <c r="AE715" s="669">
        <f t="shared" si="268"/>
        <v>34.81481481481481</v>
      </c>
      <c r="AF715" s="669">
        <f t="shared" si="269"/>
        <v>1400.0000000000002</v>
      </c>
      <c r="AG715" s="669">
        <f t="shared" si="270"/>
        <v>500</v>
      </c>
      <c r="AH715" s="669" t="str">
        <f t="shared" si="271"/>
        <v>n/a</v>
      </c>
      <c r="AI715" s="669" t="str">
        <f t="shared" si="272"/>
        <v>n/a</v>
      </c>
      <c r="AJ715" s="669" t="str">
        <f t="shared" si="273"/>
        <v>n/a</v>
      </c>
      <c r="AK715" s="669" t="str">
        <f t="shared" si="274"/>
        <v>n/a</v>
      </c>
      <c r="AL715" s="669" t="str">
        <f t="shared" si="275"/>
        <v>n/a</v>
      </c>
      <c r="AM715" s="669" t="str">
        <f t="shared" si="276"/>
        <v>n/a</v>
      </c>
      <c r="AN715" s="669" t="str">
        <f t="shared" si="277"/>
        <v>n/a</v>
      </c>
      <c r="AO715" s="669" t="str">
        <f t="shared" si="278"/>
        <v>n/a</v>
      </c>
      <c r="AP715" s="669" t="str">
        <f t="shared" si="279"/>
        <v>n/a</v>
      </c>
      <c r="AQ715" s="669" t="str">
        <f t="shared" si="280"/>
        <v>n/a</v>
      </c>
      <c r="AR715" s="669" t="str">
        <f t="shared" si="281"/>
        <v>n/a</v>
      </c>
      <c r="AS715" s="670">
        <f t="shared" si="262"/>
        <v>249.18234435325192</v>
      </c>
      <c r="AT715" s="671">
        <f t="shared" si="263"/>
        <v>495.00862434921243</v>
      </c>
    </row>
    <row r="716" spans="1:46" ht="11.25" customHeight="1" x14ac:dyDescent="0.2">
      <c r="A716" s="500" t="s">
        <v>794</v>
      </c>
      <c r="B716" s="650" t="s">
        <v>795</v>
      </c>
      <c r="C716" s="497">
        <v>1.1274999999999999</v>
      </c>
      <c r="D716" s="497">
        <v>1.0975000000000001</v>
      </c>
      <c r="E716" s="498">
        <v>1.06375</v>
      </c>
      <c r="F716" s="498">
        <v>1.0049999999999999</v>
      </c>
      <c r="G716" s="498">
        <v>0.94499999999999995</v>
      </c>
      <c r="H716" s="498">
        <v>0.9</v>
      </c>
      <c r="I716" s="499"/>
      <c r="J716" s="498">
        <v>0.82499999999999996</v>
      </c>
      <c r="K716" s="496">
        <v>0.74875000000000003</v>
      </c>
      <c r="L716" s="499"/>
      <c r="M716" s="511">
        <v>0.67749999999999999</v>
      </c>
      <c r="N716" s="511">
        <v>0.59499999999999997</v>
      </c>
      <c r="O716" s="656">
        <v>0.54</v>
      </c>
      <c r="P716" s="656">
        <v>0.49</v>
      </c>
      <c r="Q716" s="656">
        <v>0.45</v>
      </c>
      <c r="R716" s="656">
        <v>0.42499999999999999</v>
      </c>
      <c r="S716" s="656">
        <v>0.40500000000000003</v>
      </c>
      <c r="T716" s="656">
        <v>0.38500000000000001</v>
      </c>
      <c r="U716" s="656">
        <v>0.375</v>
      </c>
      <c r="V716" s="656">
        <v>0.37</v>
      </c>
      <c r="W716" s="656">
        <v>0.36499999999999999</v>
      </c>
      <c r="X716" s="656">
        <v>0.36</v>
      </c>
      <c r="Y716" s="653">
        <f t="shared" si="261"/>
        <v>13.15</v>
      </c>
      <c r="Z716" s="1019">
        <f t="shared" si="260"/>
        <v>2.7334851936218429</v>
      </c>
      <c r="AA716" s="669">
        <f t="shared" si="264"/>
        <v>3.1727379553466717</v>
      </c>
      <c r="AB716" s="669">
        <f t="shared" si="265"/>
        <v>5.845771144278622</v>
      </c>
      <c r="AC716" s="669">
        <f t="shared" si="266"/>
        <v>6.3492063492063489</v>
      </c>
      <c r="AD716" s="669">
        <f t="shared" si="267"/>
        <v>4.9999999999999822</v>
      </c>
      <c r="AE716" s="669">
        <f t="shared" si="268"/>
        <v>9.0909090909091042</v>
      </c>
      <c r="AF716" s="669">
        <f t="shared" si="269"/>
        <v>10.183639398998313</v>
      </c>
      <c r="AG716" s="669">
        <f t="shared" si="270"/>
        <v>10.516605166051662</v>
      </c>
      <c r="AH716" s="669">
        <f t="shared" si="271"/>
        <v>13.86554621848739</v>
      </c>
      <c r="AI716" s="669">
        <f t="shared" si="272"/>
        <v>10.185185185185164</v>
      </c>
      <c r="AJ716" s="669">
        <f t="shared" si="273"/>
        <v>10.204081632653072</v>
      </c>
      <c r="AK716" s="669">
        <f t="shared" si="274"/>
        <v>8.8888888888888786</v>
      </c>
      <c r="AL716" s="669">
        <f t="shared" si="275"/>
        <v>5.8823529411764719</v>
      </c>
      <c r="AM716" s="669">
        <f t="shared" si="276"/>
        <v>4.9382716049382713</v>
      </c>
      <c r="AN716" s="669">
        <f t="shared" si="277"/>
        <v>5.1948051948051965</v>
      </c>
      <c r="AO716" s="669">
        <f t="shared" si="278"/>
        <v>2.6666666666666616</v>
      </c>
      <c r="AP716" s="669">
        <f t="shared" si="279"/>
        <v>1.3513513513513598</v>
      </c>
      <c r="AQ716" s="669">
        <f t="shared" si="280"/>
        <v>1.3698630136986356</v>
      </c>
      <c r="AR716" s="669">
        <f t="shared" si="281"/>
        <v>1.388888888888884</v>
      </c>
      <c r="AS716" s="670">
        <f t="shared" si="262"/>
        <v>6.2541187307975008</v>
      </c>
      <c r="AT716" s="671">
        <f t="shared" si="263"/>
        <v>3.7167202600574267</v>
      </c>
    </row>
    <row r="717" spans="1:46" ht="11.25" customHeight="1" x14ac:dyDescent="0.2">
      <c r="A717" s="500" t="s">
        <v>643</v>
      </c>
      <c r="B717" s="650" t="s">
        <v>644</v>
      </c>
      <c r="C717" s="497">
        <v>3.26</v>
      </c>
      <c r="D717" s="497">
        <v>3.06</v>
      </c>
      <c r="E717" s="498">
        <v>2.84</v>
      </c>
      <c r="F717" s="498">
        <v>2.62</v>
      </c>
      <c r="G717" s="498">
        <v>2.44</v>
      </c>
      <c r="H717" s="498">
        <v>2.2000000000000002</v>
      </c>
      <c r="I717" s="499"/>
      <c r="J717" s="498">
        <v>2</v>
      </c>
      <c r="K717" s="496">
        <v>1.84</v>
      </c>
      <c r="L717" s="499"/>
      <c r="M717" s="511">
        <v>1.55</v>
      </c>
      <c r="N717" s="511">
        <v>1.37</v>
      </c>
      <c r="O717" s="656">
        <v>1.26</v>
      </c>
      <c r="P717" s="656">
        <v>1.18</v>
      </c>
      <c r="Q717" s="656">
        <v>1.1100000000000001</v>
      </c>
      <c r="R717" s="656">
        <v>1.06</v>
      </c>
      <c r="S717" s="656">
        <v>0.98</v>
      </c>
      <c r="T717" s="656">
        <v>0.89</v>
      </c>
      <c r="U717" s="656">
        <v>0.72</v>
      </c>
      <c r="V717" s="652">
        <v>0.64</v>
      </c>
      <c r="W717" s="656">
        <v>0.63</v>
      </c>
      <c r="X717" s="656">
        <v>0.59</v>
      </c>
      <c r="Y717" s="653">
        <f t="shared" si="261"/>
        <v>32.24</v>
      </c>
      <c r="Z717" s="1019">
        <f t="shared" si="260"/>
        <v>6.5359477124182996</v>
      </c>
      <c r="AA717" s="669">
        <f t="shared" si="264"/>
        <v>7.7464788732394485</v>
      </c>
      <c r="AB717" s="669">
        <f t="shared" si="265"/>
        <v>8.3969465648854769</v>
      </c>
      <c r="AC717" s="669">
        <f t="shared" si="266"/>
        <v>7.3770491803278659</v>
      </c>
      <c r="AD717" s="669">
        <f t="shared" si="267"/>
        <v>10.909090909090891</v>
      </c>
      <c r="AE717" s="669">
        <f t="shared" si="268"/>
        <v>10.000000000000009</v>
      </c>
      <c r="AF717" s="669">
        <f t="shared" si="269"/>
        <v>8.6956521739130377</v>
      </c>
      <c r="AG717" s="669">
        <f t="shared" si="270"/>
        <v>18.709677419354833</v>
      </c>
      <c r="AH717" s="669">
        <f t="shared" si="271"/>
        <v>13.138686131386844</v>
      </c>
      <c r="AI717" s="669">
        <f t="shared" si="272"/>
        <v>8.7301587301587436</v>
      </c>
      <c r="AJ717" s="669">
        <f t="shared" si="273"/>
        <v>6.7796610169491567</v>
      </c>
      <c r="AK717" s="669">
        <f t="shared" si="274"/>
        <v>6.3063063063062863</v>
      </c>
      <c r="AL717" s="669">
        <f t="shared" si="275"/>
        <v>4.7169811320754818</v>
      </c>
      <c r="AM717" s="669">
        <f t="shared" si="276"/>
        <v>8.163265306122458</v>
      </c>
      <c r="AN717" s="669">
        <f t="shared" si="277"/>
        <v>10.1123595505618</v>
      </c>
      <c r="AO717" s="669">
        <f t="shared" si="278"/>
        <v>23.611111111111114</v>
      </c>
      <c r="AP717" s="669">
        <f t="shared" si="279"/>
        <v>12.5</v>
      </c>
      <c r="AQ717" s="669">
        <f t="shared" si="280"/>
        <v>1.5873015873015817</v>
      </c>
      <c r="AR717" s="669">
        <f t="shared" si="281"/>
        <v>6.7796610169491567</v>
      </c>
      <c r="AS717" s="670">
        <f t="shared" si="262"/>
        <v>9.5155965643238147</v>
      </c>
      <c r="AT717" s="671">
        <f t="shared" si="263"/>
        <v>4.9434938430886977</v>
      </c>
    </row>
    <row r="718" spans="1:46" ht="11.25" customHeight="1" x14ac:dyDescent="0.2">
      <c r="A718" s="500" t="s">
        <v>338</v>
      </c>
      <c r="B718" s="650" t="s">
        <v>339</v>
      </c>
      <c r="C718" s="497">
        <v>1.1200000000000001</v>
      </c>
      <c r="D718" s="497">
        <v>0.87</v>
      </c>
      <c r="E718" s="498">
        <v>0.81</v>
      </c>
      <c r="F718" s="498">
        <v>0.78</v>
      </c>
      <c r="G718" s="498">
        <v>0.75</v>
      </c>
      <c r="H718" s="498">
        <v>0.73</v>
      </c>
      <c r="I718" s="499"/>
      <c r="J718" s="498">
        <v>0.71</v>
      </c>
      <c r="K718" s="496">
        <v>0.69</v>
      </c>
      <c r="L718" s="499"/>
      <c r="M718" s="511">
        <v>0.68</v>
      </c>
      <c r="N718" s="511">
        <v>0.66</v>
      </c>
      <c r="O718" s="656">
        <v>0.64400000000000002</v>
      </c>
      <c r="P718" s="656">
        <v>0.60399999999999998</v>
      </c>
      <c r="Q718" s="656">
        <v>0.56599999999999995</v>
      </c>
      <c r="R718" s="656">
        <v>0.53600000000000003</v>
      </c>
      <c r="S718" s="656">
        <v>0.51</v>
      </c>
      <c r="T718" s="656">
        <v>0.48531999999999997</v>
      </c>
      <c r="U718" s="656">
        <v>0.46</v>
      </c>
      <c r="V718" s="656">
        <v>0.42902000000000001</v>
      </c>
      <c r="W718" s="656">
        <v>0.41</v>
      </c>
      <c r="X718" s="656">
        <v>0.4</v>
      </c>
      <c r="Y718" s="653">
        <f t="shared" si="261"/>
        <v>12.844340000000001</v>
      </c>
      <c r="Z718" s="1019">
        <f t="shared" si="260"/>
        <v>28.735632183908066</v>
      </c>
      <c r="AA718" s="669">
        <f t="shared" si="264"/>
        <v>7.4074074074073959</v>
      </c>
      <c r="AB718" s="669">
        <f t="shared" si="265"/>
        <v>3.8461538461538547</v>
      </c>
      <c r="AC718" s="669">
        <f t="shared" si="266"/>
        <v>4.0000000000000036</v>
      </c>
      <c r="AD718" s="669">
        <f t="shared" si="267"/>
        <v>2.7397260273972712</v>
      </c>
      <c r="AE718" s="669">
        <f t="shared" si="268"/>
        <v>2.8169014084507005</v>
      </c>
      <c r="AF718" s="669">
        <f t="shared" si="269"/>
        <v>2.898550724637694</v>
      </c>
      <c r="AG718" s="669">
        <f t="shared" si="270"/>
        <v>1.4705882352941124</v>
      </c>
      <c r="AH718" s="669">
        <f t="shared" si="271"/>
        <v>3.0303030303030276</v>
      </c>
      <c r="AI718" s="669">
        <f t="shared" si="272"/>
        <v>2.4844720496894457</v>
      </c>
      <c r="AJ718" s="669">
        <f t="shared" si="273"/>
        <v>6.6225165562914023</v>
      </c>
      <c r="AK718" s="669">
        <f t="shared" si="274"/>
        <v>6.7137809187279185</v>
      </c>
      <c r="AL718" s="669">
        <f t="shared" si="275"/>
        <v>5.5970149253731227</v>
      </c>
      <c r="AM718" s="669">
        <f t="shared" si="276"/>
        <v>5.0980392156862786</v>
      </c>
      <c r="AN718" s="669">
        <f t="shared" si="277"/>
        <v>5.0853045413335574</v>
      </c>
      <c r="AO718" s="669">
        <f t="shared" si="278"/>
        <v>5.5043478260869527</v>
      </c>
      <c r="AP718" s="669">
        <f t="shared" si="279"/>
        <v>7.2211085730268909</v>
      </c>
      <c r="AQ718" s="669">
        <f t="shared" si="280"/>
        <v>4.6390243902439066</v>
      </c>
      <c r="AR718" s="669">
        <f t="shared" si="281"/>
        <v>2.4999999999999911</v>
      </c>
      <c r="AS718" s="670">
        <f t="shared" si="262"/>
        <v>5.705835361053242</v>
      </c>
      <c r="AT718" s="671">
        <f t="shared" si="263"/>
        <v>5.8523852408667967</v>
      </c>
    </row>
    <row r="719" spans="1:46" ht="11.25" customHeight="1" x14ac:dyDescent="0.2">
      <c r="A719" s="504" t="s">
        <v>811</v>
      </c>
      <c r="B719" s="914" t="s">
        <v>812</v>
      </c>
      <c r="C719" s="497">
        <v>1.3925000000000001</v>
      </c>
      <c r="D719" s="497">
        <v>1.3525</v>
      </c>
      <c r="E719" s="487">
        <v>1.26</v>
      </c>
      <c r="F719" s="487">
        <v>1.095</v>
      </c>
      <c r="G719" s="487">
        <v>0.94499999999999995</v>
      </c>
      <c r="H719" s="487">
        <v>0.88500000000000001</v>
      </c>
      <c r="I719" s="488"/>
      <c r="J719" s="487">
        <v>0.83</v>
      </c>
      <c r="K719" s="485">
        <v>0.79374999999999996</v>
      </c>
      <c r="L719" s="488"/>
      <c r="M719" s="530">
        <v>0.77249999999999996</v>
      </c>
      <c r="N719" s="530">
        <v>0.76375000000000004</v>
      </c>
      <c r="O719" s="493">
        <v>0.75</v>
      </c>
      <c r="P719" s="493">
        <v>0.71</v>
      </c>
      <c r="Q719" s="493">
        <v>0.67125000000000001</v>
      </c>
      <c r="R719" s="493">
        <v>0.64</v>
      </c>
      <c r="S719" s="493">
        <v>0.62250000000000005</v>
      </c>
      <c r="T719" s="493">
        <v>0.61450000000000005</v>
      </c>
      <c r="U719" s="493">
        <v>0.61224999999999996</v>
      </c>
      <c r="V719" s="493">
        <v>0.60950000000000004</v>
      </c>
      <c r="W719" s="493">
        <v>0.60724999999999996</v>
      </c>
      <c r="X719" s="493">
        <v>0.60375000000000001</v>
      </c>
      <c r="Y719" s="653">
        <f t="shared" si="261"/>
        <v>16.530999999999999</v>
      </c>
      <c r="Z719" s="1019">
        <f t="shared" si="260"/>
        <v>2.9574861367837268</v>
      </c>
      <c r="AA719" s="669">
        <f t="shared" si="264"/>
        <v>7.3412698412698374</v>
      </c>
      <c r="AB719" s="669">
        <f t="shared" si="265"/>
        <v>15.068493150684926</v>
      </c>
      <c r="AC719" s="669">
        <f t="shared" si="266"/>
        <v>15.873015873015884</v>
      </c>
      <c r="AD719" s="669">
        <f t="shared" si="267"/>
        <v>6.7796610169491567</v>
      </c>
      <c r="AE719" s="669">
        <f t="shared" si="268"/>
        <v>6.6265060240964013</v>
      </c>
      <c r="AF719" s="669">
        <f t="shared" si="269"/>
        <v>4.5669291338582774</v>
      </c>
      <c r="AG719" s="669">
        <f t="shared" si="270"/>
        <v>2.7508090614886793</v>
      </c>
      <c r="AH719" s="669">
        <f t="shared" si="271"/>
        <v>1.1456628477904962</v>
      </c>
      <c r="AI719" s="669">
        <f t="shared" si="272"/>
        <v>1.8333333333333313</v>
      </c>
      <c r="AJ719" s="669">
        <f t="shared" si="273"/>
        <v>5.6338028169014231</v>
      </c>
      <c r="AK719" s="669">
        <f t="shared" si="274"/>
        <v>5.7728119180633142</v>
      </c>
      <c r="AL719" s="669">
        <f t="shared" si="275"/>
        <v>4.8828125</v>
      </c>
      <c r="AM719" s="669">
        <f t="shared" si="276"/>
        <v>2.8112449799196693</v>
      </c>
      <c r="AN719" s="669">
        <f t="shared" si="277"/>
        <v>1.3018714401952902</v>
      </c>
      <c r="AO719" s="669">
        <f t="shared" si="278"/>
        <v>0.36749693752553547</v>
      </c>
      <c r="AP719" s="669">
        <f t="shared" si="279"/>
        <v>0.45118949958982135</v>
      </c>
      <c r="AQ719" s="669">
        <f t="shared" si="280"/>
        <v>0.37052284890903842</v>
      </c>
      <c r="AR719" s="669">
        <f t="shared" si="281"/>
        <v>0.57971014492752548</v>
      </c>
      <c r="AS719" s="670">
        <f t="shared" si="262"/>
        <v>4.5849805002790696</v>
      </c>
      <c r="AT719" s="671">
        <f t="shared" si="263"/>
        <v>4.500141569877866</v>
      </c>
    </row>
    <row r="720" spans="1:46" ht="11.25" customHeight="1" x14ac:dyDescent="0.2">
      <c r="A720" s="506" t="s">
        <v>1664</v>
      </c>
      <c r="B720" s="507" t="s">
        <v>1665</v>
      </c>
      <c r="C720" s="497">
        <v>3.25</v>
      </c>
      <c r="D720" s="510">
        <v>3.1</v>
      </c>
      <c r="E720" s="513">
        <v>2.88</v>
      </c>
      <c r="F720" s="513">
        <v>2.4</v>
      </c>
      <c r="G720" s="513">
        <v>2</v>
      </c>
      <c r="H720" s="513">
        <v>1.32</v>
      </c>
      <c r="I720" s="514"/>
      <c r="J720" s="513">
        <v>1</v>
      </c>
      <c r="K720" s="515">
        <v>0.4</v>
      </c>
      <c r="L720" s="514"/>
      <c r="M720" s="539">
        <v>0.4</v>
      </c>
      <c r="N720" s="539">
        <v>0.95</v>
      </c>
      <c r="O720" s="516">
        <v>3.15</v>
      </c>
      <c r="P720" s="516">
        <v>2.8</v>
      </c>
      <c r="Q720" s="516">
        <v>2.4</v>
      </c>
      <c r="R720" s="516">
        <v>2.16</v>
      </c>
      <c r="S720" s="516">
        <v>2</v>
      </c>
      <c r="T720" s="516">
        <v>1.86</v>
      </c>
      <c r="U720" s="516">
        <v>1.77</v>
      </c>
      <c r="V720" s="516">
        <v>1.55</v>
      </c>
      <c r="W720" s="516">
        <v>1.45</v>
      </c>
      <c r="X720" s="517">
        <v>1.4</v>
      </c>
      <c r="Y720" s="653">
        <f t="shared" si="261"/>
        <v>38.24</v>
      </c>
      <c r="Z720" s="1019">
        <f t="shared" si="260"/>
        <v>4.8387096774193505</v>
      </c>
      <c r="AA720" s="669">
        <f t="shared" si="264"/>
        <v>7.6388888888889062</v>
      </c>
      <c r="AB720" s="669">
        <f t="shared" si="265"/>
        <v>19.999999999999996</v>
      </c>
      <c r="AC720" s="669">
        <f t="shared" si="266"/>
        <v>19.999999999999996</v>
      </c>
      <c r="AD720" s="669">
        <f t="shared" si="267"/>
        <v>51.515151515151516</v>
      </c>
      <c r="AE720" s="669">
        <f t="shared" si="268"/>
        <v>32.000000000000007</v>
      </c>
      <c r="AF720" s="669">
        <f t="shared" si="269"/>
        <v>150</v>
      </c>
      <c r="AG720" s="669">
        <f t="shared" si="270"/>
        <v>0</v>
      </c>
      <c r="AH720" s="669">
        <f t="shared" si="271"/>
        <v>-57.894736842105267</v>
      </c>
      <c r="AI720" s="669">
        <f t="shared" si="272"/>
        <v>-69.841269841269835</v>
      </c>
      <c r="AJ720" s="669">
        <f t="shared" si="273"/>
        <v>12.5</v>
      </c>
      <c r="AK720" s="669">
        <f t="shared" si="274"/>
        <v>16.666666666666675</v>
      </c>
      <c r="AL720" s="669">
        <f t="shared" si="275"/>
        <v>11.111111111111093</v>
      </c>
      <c r="AM720" s="669">
        <f t="shared" si="276"/>
        <v>8.0000000000000071</v>
      </c>
      <c r="AN720" s="669">
        <f t="shared" si="277"/>
        <v>7.5268817204301008</v>
      </c>
      <c r="AO720" s="669">
        <f t="shared" si="278"/>
        <v>5.0847457627118731</v>
      </c>
      <c r="AP720" s="669">
        <f t="shared" si="279"/>
        <v>14.193548387096765</v>
      </c>
      <c r="AQ720" s="669">
        <f t="shared" si="280"/>
        <v>6.8965517241379448</v>
      </c>
      <c r="AR720" s="669">
        <f t="shared" si="281"/>
        <v>3.5714285714285809</v>
      </c>
      <c r="AS720" s="670">
        <f t="shared" si="262"/>
        <v>12.831983017982514</v>
      </c>
      <c r="AT720" s="671">
        <f t="shared" si="263"/>
        <v>42.899372969732056</v>
      </c>
    </row>
    <row r="721" spans="1:46" ht="11.25" customHeight="1" x14ac:dyDescent="0.2">
      <c r="A721" s="495" t="s">
        <v>792</v>
      </c>
      <c r="B721" s="650" t="s">
        <v>793</v>
      </c>
      <c r="C721" s="497">
        <v>0.4</v>
      </c>
      <c r="D721" s="655">
        <v>0.36</v>
      </c>
      <c r="E721" s="498">
        <v>0.34</v>
      </c>
      <c r="F721" s="498">
        <v>0.32</v>
      </c>
      <c r="G721" s="498">
        <v>0.3</v>
      </c>
      <c r="H721" s="498">
        <v>0.28000000000000003</v>
      </c>
      <c r="I721" s="499"/>
      <c r="J721" s="498">
        <v>0.24</v>
      </c>
      <c r="K721" s="496">
        <v>0.22</v>
      </c>
      <c r="L721" s="499"/>
      <c r="M721" s="511">
        <v>0.21</v>
      </c>
      <c r="N721" s="511">
        <v>0.19</v>
      </c>
      <c r="O721" s="656">
        <v>0.17</v>
      </c>
      <c r="P721" s="656">
        <v>0.16</v>
      </c>
      <c r="Q721" s="656">
        <v>0.12</v>
      </c>
      <c r="R721" s="656">
        <v>0.1</v>
      </c>
      <c r="S721" s="656">
        <v>5.6250000000000001E-2</v>
      </c>
      <c r="T721" s="652">
        <v>0</v>
      </c>
      <c r="U721" s="652">
        <v>0</v>
      </c>
      <c r="V721" s="652">
        <v>0</v>
      </c>
      <c r="W721" s="652">
        <v>0</v>
      </c>
      <c r="X721" s="652">
        <v>0</v>
      </c>
      <c r="Y721" s="653">
        <f t="shared" si="261"/>
        <v>3.4662500000000005</v>
      </c>
      <c r="Z721" s="1019">
        <f t="shared" si="260"/>
        <v>11.111111111111116</v>
      </c>
      <c r="AA721" s="669">
        <f t="shared" si="264"/>
        <v>5.8823529411764497</v>
      </c>
      <c r="AB721" s="669">
        <f t="shared" si="265"/>
        <v>6.25</v>
      </c>
      <c r="AC721" s="669">
        <f t="shared" si="266"/>
        <v>6.6666666666666652</v>
      </c>
      <c r="AD721" s="669">
        <f t="shared" si="267"/>
        <v>7.1428571428571397</v>
      </c>
      <c r="AE721" s="669">
        <f t="shared" si="268"/>
        <v>16.666666666666675</v>
      </c>
      <c r="AF721" s="669">
        <f t="shared" si="269"/>
        <v>9.0909090909090828</v>
      </c>
      <c r="AG721" s="669">
        <f t="shared" si="270"/>
        <v>4.7619047619047672</v>
      </c>
      <c r="AH721" s="669">
        <f t="shared" si="271"/>
        <v>10.526315789473673</v>
      </c>
      <c r="AI721" s="669">
        <f t="shared" si="272"/>
        <v>11.764705882352944</v>
      </c>
      <c r="AJ721" s="669">
        <f t="shared" si="273"/>
        <v>6.25</v>
      </c>
      <c r="AK721" s="669">
        <f t="shared" si="274"/>
        <v>33.33333333333335</v>
      </c>
      <c r="AL721" s="669">
        <f t="shared" si="275"/>
        <v>19.999999999999996</v>
      </c>
      <c r="AM721" s="669">
        <f t="shared" si="276"/>
        <v>77.777777777777786</v>
      </c>
      <c r="AN721" s="669" t="str">
        <f t="shared" si="277"/>
        <v>n/a</v>
      </c>
      <c r="AO721" s="669" t="str">
        <f t="shared" si="278"/>
        <v>n/a</v>
      </c>
      <c r="AP721" s="669" t="str">
        <f t="shared" si="279"/>
        <v>n/a</v>
      </c>
      <c r="AQ721" s="669" t="str">
        <f t="shared" si="280"/>
        <v>n/a</v>
      </c>
      <c r="AR721" s="669" t="str">
        <f t="shared" si="281"/>
        <v>n/a</v>
      </c>
      <c r="AS721" s="670">
        <f t="shared" si="262"/>
        <v>16.230328654587829</v>
      </c>
      <c r="AT721" s="671">
        <f t="shared" si="263"/>
        <v>19.288343156005148</v>
      </c>
    </row>
    <row r="722" spans="1:46" ht="11.25" customHeight="1" x14ac:dyDescent="0.2">
      <c r="A722" s="483" t="s">
        <v>1676</v>
      </c>
      <c r="B722" s="914" t="s">
        <v>1677</v>
      </c>
      <c r="C722" s="497">
        <v>0.48</v>
      </c>
      <c r="D722" s="491">
        <v>0.42000000000000004</v>
      </c>
      <c r="E722" s="487">
        <v>0.38</v>
      </c>
      <c r="F722" s="487">
        <v>0.35</v>
      </c>
      <c r="G722" s="487">
        <v>0.33</v>
      </c>
      <c r="H722" s="487">
        <v>0.31</v>
      </c>
      <c r="I722" s="488"/>
      <c r="J722" s="487">
        <v>0.27</v>
      </c>
      <c r="K722" s="490">
        <v>0.24</v>
      </c>
      <c r="L722" s="488"/>
      <c r="M722" s="538">
        <v>0.24</v>
      </c>
      <c r="N722" s="530">
        <v>0.24</v>
      </c>
      <c r="O722" s="493">
        <v>0.22</v>
      </c>
      <c r="P722" s="493">
        <v>0.19</v>
      </c>
      <c r="Q722" s="492">
        <v>0.18</v>
      </c>
      <c r="R722" s="492">
        <v>0.18</v>
      </c>
      <c r="S722" s="493">
        <v>0.18</v>
      </c>
      <c r="T722" s="493">
        <v>0.16</v>
      </c>
      <c r="U722" s="493">
        <v>0.14333000000000001</v>
      </c>
      <c r="V722" s="492">
        <v>0.125</v>
      </c>
      <c r="W722" s="492">
        <v>0.125</v>
      </c>
      <c r="X722" s="492">
        <v>0.125</v>
      </c>
      <c r="Y722" s="653">
        <f t="shared" si="261"/>
        <v>4.8883300000000007</v>
      </c>
      <c r="Z722" s="1019">
        <f t="shared" si="260"/>
        <v>14.285714285714279</v>
      </c>
      <c r="AA722" s="669">
        <f t="shared" si="264"/>
        <v>10.526315789473696</v>
      </c>
      <c r="AB722" s="669">
        <f t="shared" si="265"/>
        <v>8.5714285714285854</v>
      </c>
      <c r="AC722" s="669">
        <f t="shared" si="266"/>
        <v>6.0606060606060552</v>
      </c>
      <c r="AD722" s="669">
        <f t="shared" si="267"/>
        <v>6.4516129032258229</v>
      </c>
      <c r="AE722" s="669">
        <f t="shared" si="268"/>
        <v>14.814814814814813</v>
      </c>
      <c r="AF722" s="669">
        <f t="shared" si="269"/>
        <v>12.500000000000021</v>
      </c>
      <c r="AG722" s="669">
        <f t="shared" si="270"/>
        <v>0</v>
      </c>
      <c r="AH722" s="669">
        <f t="shared" si="271"/>
        <v>0</v>
      </c>
      <c r="AI722" s="669">
        <f t="shared" si="272"/>
        <v>9.0909090909090828</v>
      </c>
      <c r="AJ722" s="669">
        <f t="shared" si="273"/>
        <v>15.789473684210531</v>
      </c>
      <c r="AK722" s="669">
        <f t="shared" si="274"/>
        <v>5.555555555555558</v>
      </c>
      <c r="AL722" s="669">
        <f t="shared" si="275"/>
        <v>0</v>
      </c>
      <c r="AM722" s="669">
        <f t="shared" si="276"/>
        <v>0</v>
      </c>
      <c r="AN722" s="669">
        <f t="shared" si="277"/>
        <v>12.5</v>
      </c>
      <c r="AO722" s="669">
        <f t="shared" si="278"/>
        <v>11.630503034954298</v>
      </c>
      <c r="AP722" s="669">
        <f t="shared" si="279"/>
        <v>14.66400000000001</v>
      </c>
      <c r="AQ722" s="669">
        <f t="shared" si="280"/>
        <v>0</v>
      </c>
      <c r="AR722" s="669">
        <f t="shared" si="281"/>
        <v>0</v>
      </c>
      <c r="AS722" s="670">
        <f t="shared" si="262"/>
        <v>7.4968912521522499</v>
      </c>
      <c r="AT722" s="671">
        <f t="shared" si="263"/>
        <v>5.9811785748445132</v>
      </c>
    </row>
    <row r="723" spans="1:46" ht="11.25" customHeight="1" x14ac:dyDescent="0.2">
      <c r="A723" s="506" t="s">
        <v>1640</v>
      </c>
      <c r="B723" s="650" t="s">
        <v>1641</v>
      </c>
      <c r="C723" s="497">
        <v>2.16</v>
      </c>
      <c r="D723" s="497">
        <v>2.06</v>
      </c>
      <c r="E723" s="498">
        <v>1.94</v>
      </c>
      <c r="F723" s="498">
        <v>1.84</v>
      </c>
      <c r="G723" s="498">
        <v>1.7749999999999999</v>
      </c>
      <c r="H723" s="498">
        <v>1.5249999999999999</v>
      </c>
      <c r="I723" s="499"/>
      <c r="J723" s="498">
        <v>1.25</v>
      </c>
      <c r="K723" s="496">
        <v>1.1000000000000001</v>
      </c>
      <c r="L723" s="499"/>
      <c r="M723" s="511">
        <v>0.75</v>
      </c>
      <c r="N723" s="651">
        <v>0.5</v>
      </c>
      <c r="O723" s="652">
        <v>0.5</v>
      </c>
      <c r="P723" s="652">
        <v>0.5</v>
      </c>
      <c r="Q723" s="656">
        <v>0.5</v>
      </c>
      <c r="R723" s="656">
        <v>0.25</v>
      </c>
      <c r="S723" s="652">
        <v>0</v>
      </c>
      <c r="T723" s="652">
        <v>0</v>
      </c>
      <c r="U723" s="652">
        <v>0</v>
      </c>
      <c r="V723" s="652">
        <v>0</v>
      </c>
      <c r="W723" s="652">
        <v>0</v>
      </c>
      <c r="X723" s="652">
        <v>0</v>
      </c>
      <c r="Y723" s="653">
        <f t="shared" si="261"/>
        <v>16.649999999999999</v>
      </c>
      <c r="Z723" s="1019">
        <f t="shared" si="260"/>
        <v>4.8543689320388328</v>
      </c>
      <c r="AA723" s="669">
        <f t="shared" si="264"/>
        <v>6.1855670103092786</v>
      </c>
      <c r="AB723" s="669">
        <f t="shared" si="265"/>
        <v>5.4347826086956541</v>
      </c>
      <c r="AC723" s="669">
        <f t="shared" si="266"/>
        <v>3.6619718309859328</v>
      </c>
      <c r="AD723" s="669">
        <f t="shared" si="267"/>
        <v>16.393442622950815</v>
      </c>
      <c r="AE723" s="669">
        <f t="shared" si="268"/>
        <v>21.999999999999996</v>
      </c>
      <c r="AF723" s="669">
        <f t="shared" si="269"/>
        <v>13.636363636363624</v>
      </c>
      <c r="AG723" s="669">
        <f t="shared" si="270"/>
        <v>46.666666666666679</v>
      </c>
      <c r="AH723" s="669">
        <f t="shared" si="271"/>
        <v>50</v>
      </c>
      <c r="AI723" s="669">
        <f t="shared" si="272"/>
        <v>0</v>
      </c>
      <c r="AJ723" s="669">
        <f t="shared" si="273"/>
        <v>0</v>
      </c>
      <c r="AK723" s="669">
        <f t="shared" si="274"/>
        <v>0</v>
      </c>
      <c r="AL723" s="669">
        <f t="shared" si="275"/>
        <v>100</v>
      </c>
      <c r="AM723" s="669" t="str">
        <f t="shared" si="276"/>
        <v>n/a</v>
      </c>
      <c r="AN723" s="669" t="str">
        <f t="shared" si="277"/>
        <v>n/a</v>
      </c>
      <c r="AO723" s="669" t="str">
        <f t="shared" si="278"/>
        <v>n/a</v>
      </c>
      <c r="AP723" s="669" t="str">
        <f t="shared" si="279"/>
        <v>n/a</v>
      </c>
      <c r="AQ723" s="669" t="str">
        <f t="shared" si="280"/>
        <v>n/a</v>
      </c>
      <c r="AR723" s="669" t="str">
        <f t="shared" si="281"/>
        <v>n/a</v>
      </c>
      <c r="AS723" s="670">
        <f t="shared" si="262"/>
        <v>20.679474100616218</v>
      </c>
      <c r="AT723" s="671">
        <f t="shared" si="263"/>
        <v>29.100283146790062</v>
      </c>
    </row>
    <row r="724" spans="1:46" ht="11.25" customHeight="1" x14ac:dyDescent="0.2">
      <c r="A724" s="650" t="s">
        <v>1689</v>
      </c>
      <c r="B724" s="650" t="s">
        <v>1690</v>
      </c>
      <c r="C724" s="497">
        <v>0.84</v>
      </c>
      <c r="D724" s="497">
        <v>0.76</v>
      </c>
      <c r="E724" s="498">
        <v>0.68</v>
      </c>
      <c r="F724" s="498">
        <v>0.6</v>
      </c>
      <c r="G724" s="498">
        <v>0.52</v>
      </c>
      <c r="H724" s="498">
        <v>0.44</v>
      </c>
      <c r="I724" s="499"/>
      <c r="J724" s="498">
        <v>0.36</v>
      </c>
      <c r="K724" s="496">
        <v>0.28000000000000003</v>
      </c>
      <c r="L724" s="499"/>
      <c r="M724" s="511">
        <v>0.2</v>
      </c>
      <c r="N724" s="651">
        <v>0</v>
      </c>
      <c r="O724" s="652">
        <v>0.36</v>
      </c>
      <c r="P724" s="652">
        <v>0.36</v>
      </c>
      <c r="Q724" s="652">
        <v>0.36</v>
      </c>
      <c r="R724" s="652">
        <v>0.36</v>
      </c>
      <c r="S724" s="652">
        <v>0.36</v>
      </c>
      <c r="T724" s="652">
        <v>0.36</v>
      </c>
      <c r="U724" s="652">
        <v>0.36</v>
      </c>
      <c r="V724" s="652">
        <v>0.36</v>
      </c>
      <c r="W724" s="656">
        <v>0.36</v>
      </c>
      <c r="X724" s="652">
        <v>0.34</v>
      </c>
      <c r="Y724" s="653">
        <f t="shared" si="261"/>
        <v>8.2600000000000033</v>
      </c>
      <c r="Z724" s="1019">
        <f t="shared" si="260"/>
        <v>10.526315789473673</v>
      </c>
      <c r="AA724" s="669">
        <f t="shared" si="264"/>
        <v>11.764705882352944</v>
      </c>
      <c r="AB724" s="669">
        <f t="shared" si="265"/>
        <v>13.333333333333353</v>
      </c>
      <c r="AC724" s="669">
        <f t="shared" si="266"/>
        <v>15.384615384615374</v>
      </c>
      <c r="AD724" s="669">
        <f t="shared" si="267"/>
        <v>18.181818181818187</v>
      </c>
      <c r="AE724" s="669">
        <f t="shared" si="268"/>
        <v>22.222222222222232</v>
      </c>
      <c r="AF724" s="669">
        <f t="shared" si="269"/>
        <v>28.571428571428559</v>
      </c>
      <c r="AG724" s="669">
        <f t="shared" si="270"/>
        <v>40.000000000000014</v>
      </c>
      <c r="AH724" s="669" t="str">
        <f t="shared" si="271"/>
        <v>n/a</v>
      </c>
      <c r="AI724" s="669">
        <f t="shared" si="272"/>
        <v>-100</v>
      </c>
      <c r="AJ724" s="669">
        <f t="shared" si="273"/>
        <v>0</v>
      </c>
      <c r="AK724" s="669">
        <f t="shared" si="274"/>
        <v>0</v>
      </c>
      <c r="AL724" s="669">
        <f t="shared" si="275"/>
        <v>0</v>
      </c>
      <c r="AM724" s="669">
        <f t="shared" si="276"/>
        <v>0</v>
      </c>
      <c r="AN724" s="669">
        <f t="shared" si="277"/>
        <v>0</v>
      </c>
      <c r="AO724" s="669">
        <f t="shared" si="278"/>
        <v>0</v>
      </c>
      <c r="AP724" s="669">
        <f t="shared" si="279"/>
        <v>0</v>
      </c>
      <c r="AQ724" s="669">
        <f t="shared" si="280"/>
        <v>0</v>
      </c>
      <c r="AR724" s="669">
        <f t="shared" si="281"/>
        <v>5.8823529411764497</v>
      </c>
      <c r="AS724" s="670">
        <f t="shared" si="262"/>
        <v>3.6592662392455986</v>
      </c>
      <c r="AT724" s="671">
        <f t="shared" si="263"/>
        <v>28.385980329112925</v>
      </c>
    </row>
    <row r="725" spans="1:46" ht="11.25" customHeight="1" x14ac:dyDescent="0.2">
      <c r="A725" s="650" t="s">
        <v>1666</v>
      </c>
      <c r="B725" s="650" t="s">
        <v>1667</v>
      </c>
      <c r="C725" s="497">
        <v>3.41</v>
      </c>
      <c r="D725" s="497">
        <v>2.9499999999999997</v>
      </c>
      <c r="E725" s="498">
        <v>2.54</v>
      </c>
      <c r="F725" s="498">
        <v>2.2000000000000002</v>
      </c>
      <c r="G725" s="498">
        <v>1.85</v>
      </c>
      <c r="H725" s="498">
        <v>1.58</v>
      </c>
      <c r="I725" s="499"/>
      <c r="J725" s="498">
        <v>1.4</v>
      </c>
      <c r="K725" s="496">
        <v>1.3</v>
      </c>
      <c r="L725" s="499"/>
      <c r="M725" s="511">
        <v>1.22</v>
      </c>
      <c r="N725" s="651">
        <v>1.2</v>
      </c>
      <c r="O725" s="652">
        <v>1.2</v>
      </c>
      <c r="P725" s="656">
        <v>1.1100000000000001</v>
      </c>
      <c r="Q725" s="656">
        <v>1.08</v>
      </c>
      <c r="R725" s="652">
        <v>1</v>
      </c>
      <c r="S725" s="652">
        <v>1</v>
      </c>
      <c r="T725" s="656">
        <v>1</v>
      </c>
      <c r="U725" s="656">
        <v>0.97</v>
      </c>
      <c r="V725" s="656">
        <v>0.96</v>
      </c>
      <c r="W725" s="656">
        <v>0.94</v>
      </c>
      <c r="X725" s="656">
        <v>0.9</v>
      </c>
      <c r="Y725" s="653">
        <f t="shared" si="261"/>
        <v>29.809999999999992</v>
      </c>
      <c r="Z725" s="1019">
        <f t="shared" si="260"/>
        <v>15.593220338983071</v>
      </c>
      <c r="AA725" s="669">
        <f t="shared" si="264"/>
        <v>16.14173228346456</v>
      </c>
      <c r="AB725" s="669">
        <f t="shared" si="265"/>
        <v>15.454545454545453</v>
      </c>
      <c r="AC725" s="669">
        <f t="shared" si="266"/>
        <v>18.918918918918926</v>
      </c>
      <c r="AD725" s="669">
        <f t="shared" si="267"/>
        <v>17.088607594936711</v>
      </c>
      <c r="AE725" s="669">
        <f t="shared" si="268"/>
        <v>12.857142857142879</v>
      </c>
      <c r="AF725" s="669">
        <f t="shared" si="269"/>
        <v>7.6923076923076872</v>
      </c>
      <c r="AG725" s="669">
        <f t="shared" si="270"/>
        <v>6.5573770491803351</v>
      </c>
      <c r="AH725" s="669">
        <f t="shared" si="271"/>
        <v>1.6666666666666607</v>
      </c>
      <c r="AI725" s="669">
        <f t="shared" si="272"/>
        <v>0</v>
      </c>
      <c r="AJ725" s="669">
        <f t="shared" si="273"/>
        <v>8.108108108108091</v>
      </c>
      <c r="AK725" s="669">
        <f t="shared" si="274"/>
        <v>2.7777777777777901</v>
      </c>
      <c r="AL725" s="669">
        <f t="shared" si="275"/>
        <v>8.0000000000000071</v>
      </c>
      <c r="AM725" s="669">
        <f t="shared" si="276"/>
        <v>0</v>
      </c>
      <c r="AN725" s="669">
        <f t="shared" si="277"/>
        <v>0</v>
      </c>
      <c r="AO725" s="669">
        <f t="shared" si="278"/>
        <v>3.0927835051546504</v>
      </c>
      <c r="AP725" s="669">
        <f t="shared" si="279"/>
        <v>1.0416666666666741</v>
      </c>
      <c r="AQ725" s="669">
        <f t="shared" si="280"/>
        <v>2.1276595744680771</v>
      </c>
      <c r="AR725" s="669">
        <f t="shared" si="281"/>
        <v>4.4444444444444287</v>
      </c>
      <c r="AS725" s="670">
        <f t="shared" si="262"/>
        <v>7.450682049092948</v>
      </c>
      <c r="AT725" s="671">
        <f t="shared" si="263"/>
        <v>6.5844723974688275</v>
      </c>
    </row>
    <row r="726" spans="1:46" ht="11.25" customHeight="1" x14ac:dyDescent="0.2">
      <c r="A726" s="495" t="s">
        <v>2853</v>
      </c>
      <c r="B726" s="650" t="s">
        <v>2854</v>
      </c>
      <c r="C726" s="497">
        <v>0.9</v>
      </c>
      <c r="D726" s="497">
        <v>0.56999999999999995</v>
      </c>
      <c r="E726" s="498">
        <v>0.48</v>
      </c>
      <c r="F726" s="498">
        <v>0.4</v>
      </c>
      <c r="G726" s="498">
        <v>0.16</v>
      </c>
      <c r="H726" s="542">
        <v>0.04</v>
      </c>
      <c r="I726" s="499"/>
      <c r="J726" s="502">
        <v>0.04</v>
      </c>
      <c r="K726" s="654">
        <v>0.04</v>
      </c>
      <c r="L726" s="499"/>
      <c r="M726" s="651">
        <v>0.04</v>
      </c>
      <c r="N726" s="651">
        <v>0.09</v>
      </c>
      <c r="O726" s="652">
        <v>1.3828</v>
      </c>
      <c r="P726" s="656">
        <v>2.4948000000000001</v>
      </c>
      <c r="Q726" s="656">
        <v>2.36382</v>
      </c>
      <c r="R726" s="656">
        <v>2.2237600000000004</v>
      </c>
      <c r="S726" s="656">
        <v>2.1067200000000001</v>
      </c>
      <c r="T726" s="656">
        <v>1.98044</v>
      </c>
      <c r="U726" s="656">
        <v>1.76176</v>
      </c>
      <c r="V726" s="656">
        <v>1.52152</v>
      </c>
      <c r="W726" s="656">
        <v>1.2936000000000001</v>
      </c>
      <c r="X726" s="656">
        <v>1.0533600000000001</v>
      </c>
      <c r="Y726" s="653">
        <f t="shared" si="261"/>
        <v>20.942580000000003</v>
      </c>
      <c r="Z726" s="1019">
        <f t="shared" si="260"/>
        <v>57.894736842105289</v>
      </c>
      <c r="AA726" s="669">
        <f t="shared" si="264"/>
        <v>18.75</v>
      </c>
      <c r="AB726" s="669">
        <f t="shared" si="265"/>
        <v>19.999999999999996</v>
      </c>
      <c r="AC726" s="669">
        <f t="shared" si="266"/>
        <v>150</v>
      </c>
      <c r="AD726" s="669">
        <f t="shared" si="267"/>
        <v>300</v>
      </c>
      <c r="AE726" s="669">
        <f t="shared" si="268"/>
        <v>0</v>
      </c>
      <c r="AF726" s="669">
        <f t="shared" si="269"/>
        <v>0</v>
      </c>
      <c r="AG726" s="669">
        <f t="shared" si="270"/>
        <v>0</v>
      </c>
      <c r="AH726" s="669">
        <f t="shared" si="271"/>
        <v>-55.555555555555557</v>
      </c>
      <c r="AI726" s="669">
        <f t="shared" si="272"/>
        <v>-93.4914665895285</v>
      </c>
      <c r="AJ726" s="669">
        <f t="shared" si="273"/>
        <v>-44.572711239377902</v>
      </c>
      <c r="AK726" s="669">
        <f t="shared" si="274"/>
        <v>5.5410310429728105</v>
      </c>
      <c r="AL726" s="669">
        <f t="shared" si="275"/>
        <v>6.2983415476490112</v>
      </c>
      <c r="AM726" s="669">
        <f t="shared" si="276"/>
        <v>5.555555555555558</v>
      </c>
      <c r="AN726" s="669">
        <f t="shared" si="277"/>
        <v>6.3763608087091805</v>
      </c>
      <c r="AO726" s="669">
        <f t="shared" si="278"/>
        <v>12.412587412587417</v>
      </c>
      <c r="AP726" s="669">
        <f t="shared" si="279"/>
        <v>15.789473684210531</v>
      </c>
      <c r="AQ726" s="669">
        <f t="shared" si="280"/>
        <v>17.619047619047599</v>
      </c>
      <c r="AR726" s="669">
        <f t="shared" si="281"/>
        <v>22.807017543859654</v>
      </c>
      <c r="AS726" s="670">
        <f t="shared" si="262"/>
        <v>23.443390456433427</v>
      </c>
      <c r="AT726" s="671">
        <f t="shared" si="263"/>
        <v>82.107913461270016</v>
      </c>
    </row>
    <row r="727" spans="1:46" ht="11.25" customHeight="1" x14ac:dyDescent="0.2">
      <c r="A727" s="495" t="s">
        <v>4000</v>
      </c>
      <c r="B727" s="650" t="s">
        <v>3925</v>
      </c>
      <c r="C727" s="497">
        <v>1.4</v>
      </c>
      <c r="D727" s="497">
        <v>1.05</v>
      </c>
      <c r="E727" s="498">
        <v>0.85</v>
      </c>
      <c r="F727" s="498">
        <v>0.57499999999999996</v>
      </c>
      <c r="G727" s="498">
        <v>0.125</v>
      </c>
      <c r="H727" s="542">
        <v>0</v>
      </c>
      <c r="I727" s="499"/>
      <c r="J727" s="502">
        <v>0</v>
      </c>
      <c r="K727" s="654">
        <v>0</v>
      </c>
      <c r="L727" s="499"/>
      <c r="M727" s="651">
        <v>0</v>
      </c>
      <c r="N727" s="651">
        <v>0</v>
      </c>
      <c r="O727" s="652">
        <v>0</v>
      </c>
      <c r="P727" s="652">
        <v>0</v>
      </c>
      <c r="Q727" s="652">
        <v>0</v>
      </c>
      <c r="R727" s="652">
        <v>0</v>
      </c>
      <c r="S727" s="652">
        <v>0</v>
      </c>
      <c r="T727" s="652">
        <v>0</v>
      </c>
      <c r="U727" s="652">
        <v>0</v>
      </c>
      <c r="V727" s="652">
        <v>0</v>
      </c>
      <c r="W727" s="652">
        <v>0</v>
      </c>
      <c r="X727" s="652">
        <v>0</v>
      </c>
      <c r="Y727" s="653">
        <f t="shared" si="261"/>
        <v>4</v>
      </c>
      <c r="Z727" s="1019">
        <f t="shared" si="260"/>
        <v>33.333333333333329</v>
      </c>
      <c r="AA727" s="669">
        <f t="shared" si="264"/>
        <v>23.529411764705888</v>
      </c>
      <c r="AB727" s="669">
        <f t="shared" si="265"/>
        <v>47.826086956521749</v>
      </c>
      <c r="AC727" s="669">
        <f t="shared" si="266"/>
        <v>359.99999999999994</v>
      </c>
      <c r="AD727" s="669" t="str">
        <f t="shared" si="267"/>
        <v>n/a</v>
      </c>
      <c r="AE727" s="669" t="str">
        <f t="shared" si="268"/>
        <v>n/a</v>
      </c>
      <c r="AF727" s="669" t="str">
        <f t="shared" si="269"/>
        <v>n/a</v>
      </c>
      <c r="AG727" s="669" t="str">
        <f t="shared" si="270"/>
        <v>n/a</v>
      </c>
      <c r="AH727" s="669" t="str">
        <f t="shared" si="271"/>
        <v>n/a</v>
      </c>
      <c r="AI727" s="669" t="str">
        <f t="shared" si="272"/>
        <v>n/a</v>
      </c>
      <c r="AJ727" s="669" t="str">
        <f t="shared" si="273"/>
        <v>n/a</v>
      </c>
      <c r="AK727" s="669" t="str">
        <f t="shared" si="274"/>
        <v>n/a</v>
      </c>
      <c r="AL727" s="669" t="str">
        <f t="shared" si="275"/>
        <v>n/a</v>
      </c>
      <c r="AM727" s="669" t="str">
        <f t="shared" si="276"/>
        <v>n/a</v>
      </c>
      <c r="AN727" s="669" t="str">
        <f t="shared" si="277"/>
        <v>n/a</v>
      </c>
      <c r="AO727" s="669" t="str">
        <f t="shared" si="278"/>
        <v>n/a</v>
      </c>
      <c r="AP727" s="669" t="str">
        <f t="shared" si="279"/>
        <v>n/a</v>
      </c>
      <c r="AQ727" s="669" t="str">
        <f t="shared" si="280"/>
        <v>n/a</v>
      </c>
      <c r="AR727" s="669" t="str">
        <f t="shared" si="281"/>
        <v>n/a</v>
      </c>
      <c r="AS727" s="670">
        <f t="shared" si="262"/>
        <v>116.17220801364023</v>
      </c>
      <c r="AT727" s="671">
        <f t="shared" si="263"/>
        <v>162.85796599452229</v>
      </c>
    </row>
    <row r="728" spans="1:46" ht="11.25" customHeight="1" x14ac:dyDescent="0.2">
      <c r="A728" s="507" t="s">
        <v>796</v>
      </c>
      <c r="B728" s="507" t="s">
        <v>797</v>
      </c>
      <c r="C728" s="497">
        <v>2.38</v>
      </c>
      <c r="D728" s="510">
        <v>2.2999999999999998</v>
      </c>
      <c r="E728" s="513">
        <v>2.2225000000000001</v>
      </c>
      <c r="F728" s="513">
        <v>2.1524999999999999</v>
      </c>
      <c r="G728" s="513">
        <v>2.0825</v>
      </c>
      <c r="H728" s="513">
        <v>2.0125000000000002</v>
      </c>
      <c r="I728" s="514"/>
      <c r="J728" s="513">
        <v>1.9424999999999999</v>
      </c>
      <c r="K728" s="509">
        <v>1.8725000000000001</v>
      </c>
      <c r="L728" s="514"/>
      <c r="M728" s="529">
        <v>1.8025</v>
      </c>
      <c r="N728" s="529">
        <v>1.7324999999999999</v>
      </c>
      <c r="O728" s="516">
        <v>1.6625000000000001</v>
      </c>
      <c r="P728" s="516">
        <v>1.595</v>
      </c>
      <c r="Q728" s="516">
        <v>1.5349999999999999</v>
      </c>
      <c r="R728" s="516">
        <v>1.4750000000000001</v>
      </c>
      <c r="S728" s="516">
        <v>1.415</v>
      </c>
      <c r="T728" s="516">
        <v>1.385</v>
      </c>
      <c r="U728" s="516">
        <v>1.355</v>
      </c>
      <c r="V728" s="516">
        <v>1.2096515000000001</v>
      </c>
      <c r="W728" s="517">
        <v>0.81860600000000006</v>
      </c>
      <c r="X728" s="517">
        <v>0.81860600000000006</v>
      </c>
      <c r="Y728" s="653">
        <f t="shared" si="261"/>
        <v>33.769363500000004</v>
      </c>
      <c r="Z728" s="1019">
        <f t="shared" si="260"/>
        <v>3.4782608695652195</v>
      </c>
      <c r="AA728" s="669">
        <f t="shared" si="264"/>
        <v>3.4870641169853611</v>
      </c>
      <c r="AB728" s="669">
        <f t="shared" si="265"/>
        <v>3.2520325203252209</v>
      </c>
      <c r="AC728" s="669">
        <f t="shared" si="266"/>
        <v>3.3613445378151141</v>
      </c>
      <c r="AD728" s="669">
        <f t="shared" si="267"/>
        <v>3.4782608695652195</v>
      </c>
      <c r="AE728" s="669">
        <f t="shared" si="268"/>
        <v>3.6036036036036112</v>
      </c>
      <c r="AF728" s="669">
        <f t="shared" si="269"/>
        <v>3.7383177570093462</v>
      </c>
      <c r="AG728" s="669">
        <f t="shared" si="270"/>
        <v>3.8834951456310662</v>
      </c>
      <c r="AH728" s="669">
        <f t="shared" si="271"/>
        <v>4.0404040404040442</v>
      </c>
      <c r="AI728" s="669">
        <f t="shared" si="272"/>
        <v>4.2105263157894646</v>
      </c>
      <c r="AJ728" s="669">
        <f t="shared" si="273"/>
        <v>4.2319749216300995</v>
      </c>
      <c r="AK728" s="669">
        <f t="shared" si="274"/>
        <v>3.9087947882736174</v>
      </c>
      <c r="AL728" s="669">
        <f t="shared" si="275"/>
        <v>4.0677966101694718</v>
      </c>
      <c r="AM728" s="669">
        <f t="shared" si="276"/>
        <v>4.2402826855123754</v>
      </c>
      <c r="AN728" s="669">
        <f t="shared" si="277"/>
        <v>2.1660649819494671</v>
      </c>
      <c r="AO728" s="669">
        <f t="shared" si="278"/>
        <v>2.2140221402213944</v>
      </c>
      <c r="AP728" s="669">
        <f t="shared" si="279"/>
        <v>12.01573345711553</v>
      </c>
      <c r="AQ728" s="669">
        <f t="shared" si="280"/>
        <v>47.769684072679652</v>
      </c>
      <c r="AR728" s="669">
        <f t="shared" si="281"/>
        <v>0</v>
      </c>
      <c r="AS728" s="670">
        <f t="shared" si="262"/>
        <v>6.1656664965392247</v>
      </c>
      <c r="AT728" s="671">
        <f t="shared" si="263"/>
        <v>10.316283260901223</v>
      </c>
    </row>
    <row r="729" spans="1:46" ht="11.25" customHeight="1" x14ac:dyDescent="0.2">
      <c r="A729" s="495" t="s">
        <v>1668</v>
      </c>
      <c r="B729" s="650" t="s">
        <v>1669</v>
      </c>
      <c r="C729" s="497">
        <v>0.47</v>
      </c>
      <c r="D729" s="655">
        <v>0.41</v>
      </c>
      <c r="E729" s="498">
        <v>0.36499999999999999</v>
      </c>
      <c r="F729" s="498">
        <v>0.28999999999999998</v>
      </c>
      <c r="G729" s="498">
        <v>0.20499999999999999</v>
      </c>
      <c r="H729" s="498">
        <v>0.14000000000000001</v>
      </c>
      <c r="I729" s="499"/>
      <c r="J729" s="498">
        <v>0.09</v>
      </c>
      <c r="K729" s="496">
        <v>0.02</v>
      </c>
      <c r="L729" s="499"/>
      <c r="M729" s="651">
        <v>0</v>
      </c>
      <c r="N729" s="651">
        <v>0.02</v>
      </c>
      <c r="O729" s="652">
        <v>0.68</v>
      </c>
      <c r="P729" s="652">
        <v>0.68</v>
      </c>
      <c r="Q729" s="652">
        <v>0.68</v>
      </c>
      <c r="R729" s="656">
        <v>0.51</v>
      </c>
      <c r="S729" s="652">
        <v>0</v>
      </c>
      <c r="T729" s="652">
        <v>0</v>
      </c>
      <c r="U729" s="652">
        <v>0</v>
      </c>
      <c r="V729" s="652">
        <v>0</v>
      </c>
      <c r="W729" s="652">
        <v>0</v>
      </c>
      <c r="X729" s="652">
        <v>0</v>
      </c>
      <c r="Y729" s="653">
        <f t="shared" si="261"/>
        <v>4.5599999999999996</v>
      </c>
      <c r="Z729" s="1019">
        <f t="shared" si="260"/>
        <v>14.634146341463406</v>
      </c>
      <c r="AA729" s="669">
        <f t="shared" si="264"/>
        <v>12.328767123287676</v>
      </c>
      <c r="AB729" s="669">
        <f t="shared" si="265"/>
        <v>25.862068965517238</v>
      </c>
      <c r="AC729" s="669">
        <f t="shared" si="266"/>
        <v>41.463414634146332</v>
      </c>
      <c r="AD729" s="669">
        <f t="shared" si="267"/>
        <v>46.428571428571395</v>
      </c>
      <c r="AE729" s="669">
        <f t="shared" si="268"/>
        <v>55.555555555555578</v>
      </c>
      <c r="AF729" s="669">
        <f t="shared" si="269"/>
        <v>350</v>
      </c>
      <c r="AG729" s="669" t="str">
        <f t="shared" si="270"/>
        <v>n/a</v>
      </c>
      <c r="AH729" s="669">
        <f t="shared" si="271"/>
        <v>-100</v>
      </c>
      <c r="AI729" s="669">
        <f t="shared" si="272"/>
        <v>-97.058823529411768</v>
      </c>
      <c r="AJ729" s="669">
        <f t="shared" si="273"/>
        <v>0</v>
      </c>
      <c r="AK729" s="669">
        <f t="shared" si="274"/>
        <v>0</v>
      </c>
      <c r="AL729" s="669">
        <f t="shared" si="275"/>
        <v>33.33333333333335</v>
      </c>
      <c r="AM729" s="669" t="str">
        <f t="shared" si="276"/>
        <v>n/a</v>
      </c>
      <c r="AN729" s="669" t="str">
        <f t="shared" si="277"/>
        <v>n/a</v>
      </c>
      <c r="AO729" s="669" t="str">
        <f t="shared" si="278"/>
        <v>n/a</v>
      </c>
      <c r="AP729" s="669" t="str">
        <f t="shared" si="279"/>
        <v>n/a</v>
      </c>
      <c r="AQ729" s="669" t="str">
        <f t="shared" si="280"/>
        <v>n/a</v>
      </c>
      <c r="AR729" s="669" t="str">
        <f t="shared" si="281"/>
        <v>n/a</v>
      </c>
      <c r="AS729" s="670">
        <f t="shared" si="262"/>
        <v>31.878919487705272</v>
      </c>
      <c r="AT729" s="671">
        <f t="shared" si="263"/>
        <v>112.34386755274258</v>
      </c>
    </row>
    <row r="730" spans="1:46" ht="11.25" customHeight="1" x14ac:dyDescent="0.2">
      <c r="A730" s="495" t="s">
        <v>1674</v>
      </c>
      <c r="B730" s="650" t="s">
        <v>1675</v>
      </c>
      <c r="C730" s="497">
        <v>0.86</v>
      </c>
      <c r="D730" s="655">
        <v>0.82</v>
      </c>
      <c r="E730" s="498">
        <v>0.7</v>
      </c>
      <c r="F730" s="498">
        <v>0.62</v>
      </c>
      <c r="G730" s="498">
        <v>0.56000000000000005</v>
      </c>
      <c r="H730" s="498">
        <v>0.49</v>
      </c>
      <c r="I730" s="499"/>
      <c r="J730" s="498">
        <v>0.32</v>
      </c>
      <c r="K730" s="654">
        <v>0.2</v>
      </c>
      <c r="L730" s="499"/>
      <c r="M730" s="651">
        <v>0.2</v>
      </c>
      <c r="N730" s="651">
        <v>0.35</v>
      </c>
      <c r="O730" s="652">
        <v>0.8</v>
      </c>
      <c r="P730" s="656">
        <v>0.8</v>
      </c>
      <c r="Q730" s="656">
        <v>0.75143000000000004</v>
      </c>
      <c r="R730" s="656">
        <v>0.66666000000000003</v>
      </c>
      <c r="S730" s="656">
        <v>0.62856000000000001</v>
      </c>
      <c r="T730" s="652">
        <v>0.60951999999999995</v>
      </c>
      <c r="U730" s="656">
        <v>0.60951999999999995</v>
      </c>
      <c r="V730" s="656">
        <v>0.57143999999999995</v>
      </c>
      <c r="W730" s="652">
        <v>0</v>
      </c>
      <c r="X730" s="652">
        <v>0</v>
      </c>
      <c r="Y730" s="653">
        <f t="shared" si="261"/>
        <v>10.557130000000001</v>
      </c>
      <c r="Z730" s="1019">
        <f t="shared" si="260"/>
        <v>4.8780487804878092</v>
      </c>
      <c r="AA730" s="669">
        <f t="shared" si="264"/>
        <v>17.142857142857149</v>
      </c>
      <c r="AB730" s="669">
        <f t="shared" si="265"/>
        <v>12.903225806451601</v>
      </c>
      <c r="AC730" s="669">
        <f t="shared" si="266"/>
        <v>10.714285714285698</v>
      </c>
      <c r="AD730" s="669">
        <f t="shared" si="267"/>
        <v>14.285714285714302</v>
      </c>
      <c r="AE730" s="669">
        <f t="shared" si="268"/>
        <v>53.125</v>
      </c>
      <c r="AF730" s="669">
        <f t="shared" si="269"/>
        <v>59.999999999999986</v>
      </c>
      <c r="AG730" s="669">
        <f t="shared" si="270"/>
        <v>0</v>
      </c>
      <c r="AH730" s="669">
        <f t="shared" si="271"/>
        <v>-42.857142857142847</v>
      </c>
      <c r="AI730" s="669">
        <f t="shared" si="272"/>
        <v>-56.25</v>
      </c>
      <c r="AJ730" s="669">
        <f t="shared" si="273"/>
        <v>0</v>
      </c>
      <c r="AK730" s="669">
        <f t="shared" si="274"/>
        <v>6.4636759245704889</v>
      </c>
      <c r="AL730" s="669">
        <f t="shared" si="275"/>
        <v>12.715627156271569</v>
      </c>
      <c r="AM730" s="669">
        <f t="shared" si="276"/>
        <v>6.0614738449789929</v>
      </c>
      <c r="AN730" s="669">
        <f t="shared" si="277"/>
        <v>3.1237695235595275</v>
      </c>
      <c r="AO730" s="669">
        <f t="shared" si="278"/>
        <v>0</v>
      </c>
      <c r="AP730" s="669">
        <f t="shared" si="279"/>
        <v>6.6638667226655457</v>
      </c>
      <c r="AQ730" s="669" t="str">
        <f t="shared" si="280"/>
        <v>n/a</v>
      </c>
      <c r="AR730" s="669" t="str">
        <f t="shared" si="281"/>
        <v>n/a</v>
      </c>
      <c r="AS730" s="670">
        <f t="shared" si="262"/>
        <v>6.4100236496882266</v>
      </c>
      <c r="AT730" s="671">
        <f t="shared" si="263"/>
        <v>27.1822281833131</v>
      </c>
    </row>
    <row r="731" spans="1:46" ht="11.25" customHeight="1" x14ac:dyDescent="0.2">
      <c r="A731" s="914" t="s">
        <v>340</v>
      </c>
      <c r="B731" s="650" t="s">
        <v>341</v>
      </c>
      <c r="C731" s="497">
        <v>1.62</v>
      </c>
      <c r="D731" s="491">
        <v>1.54</v>
      </c>
      <c r="E731" s="498">
        <v>1.46</v>
      </c>
      <c r="F731" s="498">
        <v>1.37</v>
      </c>
      <c r="G731" s="498">
        <v>1.27</v>
      </c>
      <c r="H731" s="498">
        <v>1.23</v>
      </c>
      <c r="I731" s="499"/>
      <c r="J731" s="498">
        <v>1.19</v>
      </c>
      <c r="K731" s="496">
        <v>1.1499999999999999</v>
      </c>
      <c r="L731" s="499"/>
      <c r="M731" s="511">
        <v>1.1100000000000001</v>
      </c>
      <c r="N731" s="651">
        <v>1.08</v>
      </c>
      <c r="O731" s="656">
        <v>1.07</v>
      </c>
      <c r="P731" s="656">
        <v>1.02</v>
      </c>
      <c r="Q731" s="656">
        <v>0.96</v>
      </c>
      <c r="R731" s="656">
        <v>0.92</v>
      </c>
      <c r="S731" s="656">
        <v>0.88</v>
      </c>
      <c r="T731" s="652">
        <v>0.84</v>
      </c>
      <c r="U731" s="656">
        <v>0.83</v>
      </c>
      <c r="V731" s="652">
        <v>0.8</v>
      </c>
      <c r="W731" s="656">
        <v>0.79</v>
      </c>
      <c r="X731" s="656">
        <v>0.75</v>
      </c>
      <c r="Y731" s="653">
        <f t="shared" si="261"/>
        <v>21.88</v>
      </c>
      <c r="Z731" s="1019">
        <f t="shared" si="260"/>
        <v>5.1948051948051965</v>
      </c>
      <c r="AA731" s="669">
        <f t="shared" si="264"/>
        <v>5.4794520547945202</v>
      </c>
      <c r="AB731" s="669">
        <f t="shared" si="265"/>
        <v>6.5693430656934115</v>
      </c>
      <c r="AC731" s="669">
        <f t="shared" si="266"/>
        <v>7.8740157480315043</v>
      </c>
      <c r="AD731" s="669">
        <f t="shared" si="267"/>
        <v>3.2520325203251987</v>
      </c>
      <c r="AE731" s="669">
        <f t="shared" si="268"/>
        <v>3.3613445378151363</v>
      </c>
      <c r="AF731" s="669">
        <f t="shared" si="269"/>
        <v>3.4782608695652195</v>
      </c>
      <c r="AG731" s="669">
        <f t="shared" si="270"/>
        <v>3.603603603603589</v>
      </c>
      <c r="AH731" s="669">
        <f t="shared" si="271"/>
        <v>2.7777777777777901</v>
      </c>
      <c r="AI731" s="669">
        <f t="shared" si="272"/>
        <v>0.93457943925234765</v>
      </c>
      <c r="AJ731" s="669">
        <f t="shared" si="273"/>
        <v>4.9019607843137303</v>
      </c>
      <c r="AK731" s="669">
        <f t="shared" si="274"/>
        <v>6.25</v>
      </c>
      <c r="AL731" s="669">
        <f t="shared" si="275"/>
        <v>4.3478260869565188</v>
      </c>
      <c r="AM731" s="669">
        <f t="shared" si="276"/>
        <v>4.5454545454545414</v>
      </c>
      <c r="AN731" s="669">
        <f t="shared" si="277"/>
        <v>4.7619047619047672</v>
      </c>
      <c r="AO731" s="669">
        <f t="shared" si="278"/>
        <v>1.2048192771084265</v>
      </c>
      <c r="AP731" s="669">
        <f t="shared" si="279"/>
        <v>3.7499999999999867</v>
      </c>
      <c r="AQ731" s="669">
        <f t="shared" si="280"/>
        <v>1.2658227848101333</v>
      </c>
      <c r="AR731" s="669">
        <f t="shared" si="281"/>
        <v>5.3333333333333455</v>
      </c>
      <c r="AS731" s="670">
        <f t="shared" si="262"/>
        <v>4.1519124413444919</v>
      </c>
      <c r="AT731" s="671">
        <f t="shared" si="263"/>
        <v>1.8420817246987908</v>
      </c>
    </row>
    <row r="732" spans="1:46" ht="11.25" customHeight="1" x14ac:dyDescent="0.2">
      <c r="A732" s="507" t="s">
        <v>1658</v>
      </c>
      <c r="B732" s="507" t="s">
        <v>1659</v>
      </c>
      <c r="C732" s="497">
        <v>7.9</v>
      </c>
      <c r="D732" s="497">
        <v>7.15</v>
      </c>
      <c r="E732" s="513">
        <v>6.5</v>
      </c>
      <c r="F732" s="513">
        <v>6.05</v>
      </c>
      <c r="G732" s="513">
        <v>4.9988700000000001</v>
      </c>
      <c r="H732" s="513">
        <v>4.3717440000000005</v>
      </c>
      <c r="I732" s="514"/>
      <c r="J732" s="513">
        <v>3.8546559999999999</v>
      </c>
      <c r="K732" s="509">
        <v>3.102528</v>
      </c>
      <c r="L732" s="514"/>
      <c r="M732" s="529">
        <v>2.4444159999999999</v>
      </c>
      <c r="N732" s="539">
        <v>1.8615168</v>
      </c>
      <c r="O732" s="516">
        <v>3.384576</v>
      </c>
      <c r="P732" s="516">
        <v>3.1589375999999998</v>
      </c>
      <c r="Q732" s="516">
        <v>2.8580863999999999</v>
      </c>
      <c r="R732" s="516">
        <v>2.6324479999999997</v>
      </c>
      <c r="S732" s="516">
        <v>2.4444159999999999</v>
      </c>
      <c r="T732" s="516">
        <v>2.2563839999999997</v>
      </c>
      <c r="U732" s="516">
        <v>2.044848</v>
      </c>
      <c r="V732" s="516">
        <v>1.9555328000000001</v>
      </c>
      <c r="W732" s="517">
        <v>1.8991232</v>
      </c>
      <c r="X732" s="517">
        <v>1.8991232</v>
      </c>
      <c r="Y732" s="653">
        <f t="shared" si="261"/>
        <v>72.767206000000002</v>
      </c>
      <c r="Z732" s="1019">
        <f t="shared" si="260"/>
        <v>10.489510489510479</v>
      </c>
      <c r="AA732" s="669">
        <f t="shared" si="264"/>
        <v>10.000000000000009</v>
      </c>
      <c r="AB732" s="669">
        <f t="shared" si="265"/>
        <v>7.4380165289256173</v>
      </c>
      <c r="AC732" s="669">
        <f t="shared" si="266"/>
        <v>21.027352181593038</v>
      </c>
      <c r="AD732" s="669">
        <f t="shared" si="267"/>
        <v>14.344984518764136</v>
      </c>
      <c r="AE732" s="669">
        <f t="shared" si="268"/>
        <v>13.414634146341475</v>
      </c>
      <c r="AF732" s="669">
        <f t="shared" si="269"/>
        <v>24.242424242424242</v>
      </c>
      <c r="AG732" s="669">
        <f t="shared" si="270"/>
        <v>26.923076923076916</v>
      </c>
      <c r="AH732" s="669">
        <f t="shared" si="271"/>
        <v>31.313131313131315</v>
      </c>
      <c r="AI732" s="669">
        <f t="shared" si="272"/>
        <v>-45.000000000000007</v>
      </c>
      <c r="AJ732" s="669">
        <f t="shared" si="273"/>
        <v>7.1428571428571619</v>
      </c>
      <c r="AK732" s="669">
        <f t="shared" si="274"/>
        <v>10.526315789473673</v>
      </c>
      <c r="AL732" s="669">
        <f t="shared" si="275"/>
        <v>8.5714285714285854</v>
      </c>
      <c r="AM732" s="669">
        <f t="shared" si="276"/>
        <v>7.6923076923076872</v>
      </c>
      <c r="AN732" s="669">
        <f t="shared" si="277"/>
        <v>8.3333333333333481</v>
      </c>
      <c r="AO732" s="669">
        <f t="shared" si="278"/>
        <v>10.344827586206872</v>
      </c>
      <c r="AP732" s="669">
        <f t="shared" si="279"/>
        <v>4.5673076923076872</v>
      </c>
      <c r="AQ732" s="669">
        <f t="shared" si="280"/>
        <v>2.9702970297029729</v>
      </c>
      <c r="AR732" s="669">
        <f t="shared" si="281"/>
        <v>0</v>
      </c>
      <c r="AS732" s="670">
        <f t="shared" si="262"/>
        <v>9.1758844832307993</v>
      </c>
      <c r="AT732" s="671">
        <f t="shared" si="263"/>
        <v>15.477871598256755</v>
      </c>
    </row>
    <row r="733" spans="1:46" ht="11.25" customHeight="1" x14ac:dyDescent="0.2">
      <c r="A733" s="495" t="s">
        <v>330</v>
      </c>
      <c r="B733" s="495" t="s">
        <v>331</v>
      </c>
      <c r="C733" s="497">
        <v>2</v>
      </c>
      <c r="D733" s="497">
        <v>1.64</v>
      </c>
      <c r="E733" s="498">
        <v>1.44</v>
      </c>
      <c r="F733" s="498">
        <v>1.32</v>
      </c>
      <c r="G733" s="498">
        <v>1.2</v>
      </c>
      <c r="H733" s="498">
        <v>1.1200000000000001</v>
      </c>
      <c r="I733" s="499"/>
      <c r="J733" s="498">
        <v>1.02</v>
      </c>
      <c r="K733" s="496">
        <v>1</v>
      </c>
      <c r="L733" s="499"/>
      <c r="M733" s="511">
        <v>0.94</v>
      </c>
      <c r="N733" s="511">
        <v>0.9</v>
      </c>
      <c r="O733" s="656">
        <v>0.88</v>
      </c>
      <c r="P733" s="656">
        <v>0.82</v>
      </c>
      <c r="Q733" s="656">
        <v>0.72599999999999998</v>
      </c>
      <c r="R733" s="656">
        <v>0.66</v>
      </c>
      <c r="S733" s="656">
        <v>0.6</v>
      </c>
      <c r="T733" s="656">
        <v>0.54</v>
      </c>
      <c r="U733" s="656">
        <v>0.51</v>
      </c>
      <c r="V733" s="656">
        <v>0.49</v>
      </c>
      <c r="W733" s="656">
        <v>0.47</v>
      </c>
      <c r="X733" s="656">
        <v>0.43</v>
      </c>
      <c r="Y733" s="653">
        <f t="shared" si="261"/>
        <v>18.706</v>
      </c>
      <c r="Z733" s="1019">
        <f t="shared" si="260"/>
        <v>21.95121951219512</v>
      </c>
      <c r="AA733" s="669">
        <f t="shared" si="264"/>
        <v>13.888888888888884</v>
      </c>
      <c r="AB733" s="669">
        <f t="shared" si="265"/>
        <v>9.0909090909090828</v>
      </c>
      <c r="AC733" s="669">
        <f t="shared" si="266"/>
        <v>10.000000000000009</v>
      </c>
      <c r="AD733" s="669">
        <f t="shared" si="267"/>
        <v>7.1428571428571397</v>
      </c>
      <c r="AE733" s="669">
        <f t="shared" si="268"/>
        <v>9.8039215686274606</v>
      </c>
      <c r="AF733" s="669">
        <f t="shared" si="269"/>
        <v>2.0000000000000018</v>
      </c>
      <c r="AG733" s="669">
        <f t="shared" si="270"/>
        <v>6.3829787234042534</v>
      </c>
      <c r="AH733" s="669">
        <f t="shared" si="271"/>
        <v>4.4444444444444287</v>
      </c>
      <c r="AI733" s="669">
        <f t="shared" si="272"/>
        <v>2.2727272727272707</v>
      </c>
      <c r="AJ733" s="669">
        <f t="shared" si="273"/>
        <v>7.3170731707317138</v>
      </c>
      <c r="AK733" s="669">
        <f t="shared" si="274"/>
        <v>12.947658402203842</v>
      </c>
      <c r="AL733" s="669">
        <f t="shared" si="275"/>
        <v>9.9999999999999858</v>
      </c>
      <c r="AM733" s="669">
        <f t="shared" si="276"/>
        <v>10.000000000000009</v>
      </c>
      <c r="AN733" s="669">
        <f t="shared" si="277"/>
        <v>11.111111111111093</v>
      </c>
      <c r="AO733" s="669">
        <f t="shared" si="278"/>
        <v>5.8823529411764719</v>
      </c>
      <c r="AP733" s="669">
        <f t="shared" si="279"/>
        <v>4.081632653061229</v>
      </c>
      <c r="AQ733" s="669">
        <f t="shared" si="280"/>
        <v>4.2553191489361764</v>
      </c>
      <c r="AR733" s="669">
        <f t="shared" si="281"/>
        <v>9.302325581395344</v>
      </c>
      <c r="AS733" s="670">
        <f t="shared" si="262"/>
        <v>8.5197589290878692</v>
      </c>
      <c r="AT733" s="671">
        <f t="shared" si="263"/>
        <v>4.6880547946087079</v>
      </c>
    </row>
    <row r="734" spans="1:46" ht="11.25" customHeight="1" x14ac:dyDescent="0.2">
      <c r="A734" s="495" t="s">
        <v>1682</v>
      </c>
      <c r="B734" s="650" t="s">
        <v>1683</v>
      </c>
      <c r="C734" s="497">
        <v>0.72</v>
      </c>
      <c r="D734" s="497">
        <v>0.66</v>
      </c>
      <c r="E734" s="498">
        <v>0.6</v>
      </c>
      <c r="F734" s="498">
        <v>0.54</v>
      </c>
      <c r="G734" s="498">
        <v>0.48</v>
      </c>
      <c r="H734" s="498">
        <v>0.35</v>
      </c>
      <c r="I734" s="499"/>
      <c r="J734" s="498">
        <v>0.30499999999999999</v>
      </c>
      <c r="K734" s="496">
        <v>0.245</v>
      </c>
      <c r="L734" s="499"/>
      <c r="M734" s="651">
        <v>0.2</v>
      </c>
      <c r="N734" s="651">
        <v>0.2</v>
      </c>
      <c r="O734" s="652">
        <v>0.2</v>
      </c>
      <c r="P734" s="652">
        <v>0.2</v>
      </c>
      <c r="Q734" s="656">
        <v>0.2</v>
      </c>
      <c r="R734" s="652">
        <v>0</v>
      </c>
      <c r="S734" s="652">
        <v>0</v>
      </c>
      <c r="T734" s="652">
        <v>0</v>
      </c>
      <c r="U734" s="652">
        <v>0</v>
      </c>
      <c r="V734" s="652">
        <v>0</v>
      </c>
      <c r="W734" s="652">
        <v>0</v>
      </c>
      <c r="X734" s="652">
        <v>0</v>
      </c>
      <c r="Y734" s="653">
        <f t="shared" si="261"/>
        <v>4.9000000000000012</v>
      </c>
      <c r="Z734" s="1019">
        <f t="shared" si="260"/>
        <v>9.0909090909090828</v>
      </c>
      <c r="AA734" s="669">
        <f t="shared" si="264"/>
        <v>10.000000000000009</v>
      </c>
      <c r="AB734" s="669">
        <f t="shared" si="265"/>
        <v>11.111111111111093</v>
      </c>
      <c r="AC734" s="669">
        <f t="shared" si="266"/>
        <v>12.500000000000021</v>
      </c>
      <c r="AD734" s="669">
        <f t="shared" si="267"/>
        <v>37.142857142857146</v>
      </c>
      <c r="AE734" s="669">
        <f t="shared" si="268"/>
        <v>14.754098360655732</v>
      </c>
      <c r="AF734" s="669">
        <f t="shared" si="269"/>
        <v>24.489795918367353</v>
      </c>
      <c r="AG734" s="669">
        <f t="shared" si="270"/>
        <v>22.499999999999986</v>
      </c>
      <c r="AH734" s="669">
        <f t="shared" si="271"/>
        <v>0</v>
      </c>
      <c r="AI734" s="669">
        <f t="shared" si="272"/>
        <v>0</v>
      </c>
      <c r="AJ734" s="669">
        <f t="shared" si="273"/>
        <v>0</v>
      </c>
      <c r="AK734" s="669">
        <f t="shared" si="274"/>
        <v>0</v>
      </c>
      <c r="AL734" s="669" t="str">
        <f t="shared" si="275"/>
        <v>n/a</v>
      </c>
      <c r="AM734" s="669" t="str">
        <f t="shared" si="276"/>
        <v>n/a</v>
      </c>
      <c r="AN734" s="669" t="str">
        <f t="shared" si="277"/>
        <v>n/a</v>
      </c>
      <c r="AO734" s="669" t="str">
        <f t="shared" si="278"/>
        <v>n/a</v>
      </c>
      <c r="AP734" s="669" t="str">
        <f t="shared" si="279"/>
        <v>n/a</v>
      </c>
      <c r="AQ734" s="669" t="str">
        <f t="shared" si="280"/>
        <v>n/a</v>
      </c>
      <c r="AR734" s="669" t="str">
        <f t="shared" si="281"/>
        <v>n/a</v>
      </c>
      <c r="AS734" s="670">
        <f t="shared" si="262"/>
        <v>11.799064301991701</v>
      </c>
      <c r="AT734" s="671">
        <f t="shared" si="263"/>
        <v>11.658051282214176</v>
      </c>
    </row>
    <row r="735" spans="1:46" ht="11.25" customHeight="1" x14ac:dyDescent="0.2">
      <c r="A735" s="495" t="s">
        <v>806</v>
      </c>
      <c r="B735" s="650" t="s">
        <v>807</v>
      </c>
      <c r="C735" s="497">
        <v>2.25</v>
      </c>
      <c r="D735" s="497">
        <v>2.1</v>
      </c>
      <c r="E735" s="498">
        <v>1.96</v>
      </c>
      <c r="F735" s="498">
        <v>1.84</v>
      </c>
      <c r="G735" s="498">
        <v>1.76</v>
      </c>
      <c r="H735" s="498">
        <v>1.7</v>
      </c>
      <c r="I735" s="499"/>
      <c r="J735" s="498">
        <v>1.66</v>
      </c>
      <c r="K735" s="496">
        <v>1.62</v>
      </c>
      <c r="L735" s="499"/>
      <c r="M735" s="511">
        <v>1.58</v>
      </c>
      <c r="N735" s="511">
        <v>1.54</v>
      </c>
      <c r="O735" s="656">
        <v>1.5</v>
      </c>
      <c r="P735" s="656">
        <v>1.46</v>
      </c>
      <c r="Q735" s="656">
        <v>1.42</v>
      </c>
      <c r="R735" s="656">
        <v>1.38</v>
      </c>
      <c r="S735" s="656">
        <v>1.36</v>
      </c>
      <c r="T735" s="652">
        <v>1.34</v>
      </c>
      <c r="U735" s="652">
        <v>1.34</v>
      </c>
      <c r="V735" s="652">
        <v>1.34</v>
      </c>
      <c r="W735" s="652">
        <v>1.34</v>
      </c>
      <c r="X735" s="652">
        <v>1.34</v>
      </c>
      <c r="Y735" s="653">
        <f t="shared" si="261"/>
        <v>31.83</v>
      </c>
      <c r="Z735" s="1019">
        <f t="shared" si="260"/>
        <v>7.1428571428571397</v>
      </c>
      <c r="AA735" s="669">
        <f t="shared" si="264"/>
        <v>7.1428571428571397</v>
      </c>
      <c r="AB735" s="669">
        <f t="shared" si="265"/>
        <v>6.5217391304347672</v>
      </c>
      <c r="AC735" s="669">
        <f t="shared" si="266"/>
        <v>4.5454545454545414</v>
      </c>
      <c r="AD735" s="669">
        <f t="shared" si="267"/>
        <v>3.529411764705892</v>
      </c>
      <c r="AE735" s="669">
        <f t="shared" si="268"/>
        <v>2.4096385542168752</v>
      </c>
      <c r="AF735" s="669">
        <f t="shared" si="269"/>
        <v>2.4691358024691246</v>
      </c>
      <c r="AG735" s="669">
        <f t="shared" si="270"/>
        <v>2.5316455696202445</v>
      </c>
      <c r="AH735" s="669">
        <f t="shared" si="271"/>
        <v>2.5974025974025983</v>
      </c>
      <c r="AI735" s="669">
        <f t="shared" si="272"/>
        <v>2.6666666666666616</v>
      </c>
      <c r="AJ735" s="669">
        <f t="shared" si="273"/>
        <v>2.7397260273972712</v>
      </c>
      <c r="AK735" s="669">
        <f t="shared" si="274"/>
        <v>2.8169014084507005</v>
      </c>
      <c r="AL735" s="669">
        <f t="shared" si="275"/>
        <v>2.898550724637694</v>
      </c>
      <c r="AM735" s="669">
        <f t="shared" si="276"/>
        <v>1.4705882352941124</v>
      </c>
      <c r="AN735" s="669">
        <f t="shared" si="277"/>
        <v>1.4925373134328401</v>
      </c>
      <c r="AO735" s="669">
        <f t="shared" si="278"/>
        <v>0</v>
      </c>
      <c r="AP735" s="669">
        <f t="shared" si="279"/>
        <v>0</v>
      </c>
      <c r="AQ735" s="669">
        <f t="shared" si="280"/>
        <v>0</v>
      </c>
      <c r="AR735" s="669">
        <f t="shared" si="281"/>
        <v>0</v>
      </c>
      <c r="AS735" s="670">
        <f t="shared" si="262"/>
        <v>2.7881638224156631</v>
      </c>
      <c r="AT735" s="671">
        <f t="shared" si="263"/>
        <v>2.2409232435188811</v>
      </c>
    </row>
    <row r="736" spans="1:46" ht="11.25" customHeight="1" x14ac:dyDescent="0.2">
      <c r="A736" s="483" t="s">
        <v>104</v>
      </c>
      <c r="B736" s="914" t="s">
        <v>105</v>
      </c>
      <c r="C736" s="497">
        <v>0.96</v>
      </c>
      <c r="D736" s="497">
        <v>0.76</v>
      </c>
      <c r="E736" s="489">
        <v>0.72</v>
      </c>
      <c r="F736" s="487">
        <v>0.6709090909090909</v>
      </c>
      <c r="G736" s="487">
        <v>0.64545454545454539</v>
      </c>
      <c r="H736" s="489">
        <v>0.61818181818181817</v>
      </c>
      <c r="I736" s="488"/>
      <c r="J736" s="487">
        <v>0.6</v>
      </c>
      <c r="K736" s="490">
        <v>0.58181818181818179</v>
      </c>
      <c r="L736" s="488"/>
      <c r="M736" s="530">
        <v>0.55454545454545445</v>
      </c>
      <c r="N736" s="530">
        <v>0.53636363636363626</v>
      </c>
      <c r="O736" s="493">
        <v>0.52727272727272723</v>
      </c>
      <c r="P736" s="492">
        <v>0.50909090909090915</v>
      </c>
      <c r="Q736" s="493">
        <v>0.48594545454545451</v>
      </c>
      <c r="R736" s="493">
        <v>0.40495454545454546</v>
      </c>
      <c r="S736" s="493">
        <v>0.34710909090909087</v>
      </c>
      <c r="T736" s="493">
        <v>0.30579090909090906</v>
      </c>
      <c r="U736" s="492">
        <v>0.2975272727272727</v>
      </c>
      <c r="V736" s="493">
        <v>0.29398181818181818</v>
      </c>
      <c r="W736" s="493">
        <v>0.27659999999999996</v>
      </c>
      <c r="X736" s="492">
        <v>0.23985454545454546</v>
      </c>
      <c r="Y736" s="653">
        <f t="shared" si="261"/>
        <v>10.3354</v>
      </c>
      <c r="Z736" s="1019">
        <f t="shared" si="260"/>
        <v>26.315789473684205</v>
      </c>
      <c r="AA736" s="669">
        <f t="shared" si="264"/>
        <v>5.555555555555558</v>
      </c>
      <c r="AB736" s="669">
        <f t="shared" si="265"/>
        <v>7.3170731707317138</v>
      </c>
      <c r="AC736" s="669">
        <f t="shared" si="266"/>
        <v>3.9436619718310029</v>
      </c>
      <c r="AD736" s="669">
        <f t="shared" si="267"/>
        <v>4.4117647058823373</v>
      </c>
      <c r="AE736" s="669">
        <f t="shared" si="268"/>
        <v>3.0303030303030276</v>
      </c>
      <c r="AF736" s="669">
        <f t="shared" si="269"/>
        <v>3.125</v>
      </c>
      <c r="AG736" s="669">
        <f t="shared" si="270"/>
        <v>4.9180327868852514</v>
      </c>
      <c r="AH736" s="669">
        <f t="shared" si="271"/>
        <v>3.3898305084745672</v>
      </c>
      <c r="AI736" s="669">
        <f t="shared" si="272"/>
        <v>1.7241379310344751</v>
      </c>
      <c r="AJ736" s="669">
        <f t="shared" si="273"/>
        <v>3.5714285714285587</v>
      </c>
      <c r="AK736" s="669">
        <f t="shared" si="274"/>
        <v>4.7629737718412279</v>
      </c>
      <c r="AL736" s="669">
        <f t="shared" si="275"/>
        <v>19.999999999999996</v>
      </c>
      <c r="AM736" s="669">
        <f t="shared" si="276"/>
        <v>16.664920643235035</v>
      </c>
      <c r="AN736" s="669">
        <f t="shared" si="277"/>
        <v>13.511906531498052</v>
      </c>
      <c r="AO736" s="669">
        <f t="shared" si="278"/>
        <v>2.7774382791493579</v>
      </c>
      <c r="AP736" s="669">
        <f t="shared" si="279"/>
        <v>1.2060115034943308</v>
      </c>
      <c r="AQ736" s="669">
        <f t="shared" si="280"/>
        <v>6.2840991257477219</v>
      </c>
      <c r="AR736" s="669">
        <f t="shared" si="281"/>
        <v>15.319890842935102</v>
      </c>
      <c r="AS736" s="670">
        <f t="shared" si="262"/>
        <v>7.7805167580900818</v>
      </c>
      <c r="AT736" s="671">
        <f t="shared" si="263"/>
        <v>7.0649255137160827</v>
      </c>
    </row>
    <row r="737" spans="1:46" ht="11.25" customHeight="1" x14ac:dyDescent="0.2">
      <c r="A737" s="506" t="s">
        <v>786</v>
      </c>
      <c r="B737" s="507" t="s">
        <v>787</v>
      </c>
      <c r="C737" s="497">
        <v>3.5074999999999998</v>
      </c>
      <c r="D737" s="510">
        <v>3.2225000000000001</v>
      </c>
      <c r="E737" s="513">
        <v>2.9649999999999999</v>
      </c>
      <c r="F737" s="513">
        <v>2.76</v>
      </c>
      <c r="G737" s="513">
        <v>2.61</v>
      </c>
      <c r="H737" s="513">
        <v>2.4900000000000002</v>
      </c>
      <c r="I737" s="514"/>
      <c r="J737" s="513">
        <v>2.2799999999999998</v>
      </c>
      <c r="K737" s="509">
        <v>1.83</v>
      </c>
      <c r="L737" s="514"/>
      <c r="M737" s="539">
        <v>1.56</v>
      </c>
      <c r="N737" s="529">
        <v>1.52</v>
      </c>
      <c r="O737" s="516">
        <v>1.33</v>
      </c>
      <c r="P737" s="516">
        <v>1.23</v>
      </c>
      <c r="Q737" s="516">
        <v>1.19</v>
      </c>
      <c r="R737" s="516">
        <v>1.1200000000000001</v>
      </c>
      <c r="S737" s="517">
        <v>1</v>
      </c>
      <c r="T737" s="517">
        <v>1</v>
      </c>
      <c r="U737" s="517">
        <v>1</v>
      </c>
      <c r="V737" s="517">
        <v>1</v>
      </c>
      <c r="W737" s="517">
        <v>1.1399999999999999</v>
      </c>
      <c r="X737" s="517">
        <v>1.56</v>
      </c>
      <c r="Y737" s="653">
        <f t="shared" si="261"/>
        <v>36.314999999999998</v>
      </c>
      <c r="Z737" s="1019">
        <f t="shared" si="260"/>
        <v>8.8440651667959678</v>
      </c>
      <c r="AA737" s="669">
        <f t="shared" si="264"/>
        <v>8.6846543001686491</v>
      </c>
      <c r="AB737" s="669">
        <f t="shared" si="265"/>
        <v>7.4275362318840576</v>
      </c>
      <c r="AC737" s="669">
        <f t="shared" si="266"/>
        <v>5.7471264367816133</v>
      </c>
      <c r="AD737" s="669">
        <f t="shared" si="267"/>
        <v>4.8192771084337283</v>
      </c>
      <c r="AE737" s="669">
        <f t="shared" si="268"/>
        <v>9.2105263157894903</v>
      </c>
      <c r="AF737" s="669">
        <f t="shared" si="269"/>
        <v>24.590163934426212</v>
      </c>
      <c r="AG737" s="669">
        <f t="shared" si="270"/>
        <v>17.307692307692314</v>
      </c>
      <c r="AH737" s="669">
        <f t="shared" si="271"/>
        <v>2.6315789473684292</v>
      </c>
      <c r="AI737" s="669">
        <f t="shared" si="272"/>
        <v>14.285714285714279</v>
      </c>
      <c r="AJ737" s="669">
        <f t="shared" si="273"/>
        <v>8.1300813008130071</v>
      </c>
      <c r="AK737" s="669">
        <f t="shared" si="274"/>
        <v>3.3613445378151363</v>
      </c>
      <c r="AL737" s="669">
        <f t="shared" si="275"/>
        <v>6.2499999999999778</v>
      </c>
      <c r="AM737" s="669">
        <f t="shared" si="276"/>
        <v>12.000000000000011</v>
      </c>
      <c r="AN737" s="669">
        <f t="shared" si="277"/>
        <v>0</v>
      </c>
      <c r="AO737" s="669">
        <f t="shared" si="278"/>
        <v>0</v>
      </c>
      <c r="AP737" s="669">
        <f t="shared" si="279"/>
        <v>0</v>
      </c>
      <c r="AQ737" s="669">
        <f t="shared" si="280"/>
        <v>-12.280701754385959</v>
      </c>
      <c r="AR737" s="669">
        <f t="shared" si="281"/>
        <v>-26.923076923076927</v>
      </c>
      <c r="AS737" s="670">
        <f t="shared" si="262"/>
        <v>4.9518937998010522</v>
      </c>
      <c r="AT737" s="671">
        <f t="shared" si="263"/>
        <v>10.891791460940697</v>
      </c>
    </row>
    <row r="738" spans="1:46" ht="11.25" customHeight="1" x14ac:dyDescent="0.2">
      <c r="A738" s="495" t="s">
        <v>3920</v>
      </c>
      <c r="B738" s="650" t="s">
        <v>3921</v>
      </c>
      <c r="C738" s="497">
        <v>2.625</v>
      </c>
      <c r="D738" s="655">
        <v>2.4</v>
      </c>
      <c r="E738" s="498">
        <v>2.1599999999999997</v>
      </c>
      <c r="F738" s="498">
        <v>1.92</v>
      </c>
      <c r="G738" s="498">
        <v>1.5649999999999999</v>
      </c>
      <c r="H738" s="542">
        <v>0</v>
      </c>
      <c r="I738" s="499"/>
      <c r="J738" s="502">
        <v>0</v>
      </c>
      <c r="K738" s="654">
        <v>0</v>
      </c>
      <c r="L738" s="499"/>
      <c r="M738" s="651">
        <v>0</v>
      </c>
      <c r="N738" s="651">
        <v>0</v>
      </c>
      <c r="O738" s="652">
        <v>0</v>
      </c>
      <c r="P738" s="652">
        <v>0</v>
      </c>
      <c r="Q738" s="652">
        <v>0</v>
      </c>
      <c r="R738" s="652">
        <v>0</v>
      </c>
      <c r="S738" s="652">
        <v>0</v>
      </c>
      <c r="T738" s="652">
        <v>0</v>
      </c>
      <c r="U738" s="652">
        <v>0</v>
      </c>
      <c r="V738" s="652">
        <v>0</v>
      </c>
      <c r="W738" s="652">
        <v>0</v>
      </c>
      <c r="X738" s="652">
        <v>0</v>
      </c>
      <c r="Y738" s="653">
        <f t="shared" si="261"/>
        <v>10.67</v>
      </c>
      <c r="Z738" s="1019">
        <f t="shared" si="260"/>
        <v>9.375</v>
      </c>
      <c r="AA738" s="669">
        <f t="shared" si="264"/>
        <v>11.111111111111116</v>
      </c>
      <c r="AB738" s="669">
        <f t="shared" si="265"/>
        <v>12.499999999999979</v>
      </c>
      <c r="AC738" s="669">
        <f t="shared" si="266"/>
        <v>22.683706070287535</v>
      </c>
      <c r="AD738" s="669" t="str">
        <f t="shared" si="267"/>
        <v>n/a</v>
      </c>
      <c r="AE738" s="669" t="str">
        <f t="shared" si="268"/>
        <v>n/a</v>
      </c>
      <c r="AF738" s="669" t="str">
        <f t="shared" si="269"/>
        <v>n/a</v>
      </c>
      <c r="AG738" s="669" t="str">
        <f t="shared" si="270"/>
        <v>n/a</v>
      </c>
      <c r="AH738" s="669" t="str">
        <f t="shared" si="271"/>
        <v>n/a</v>
      </c>
      <c r="AI738" s="669" t="str">
        <f t="shared" si="272"/>
        <v>n/a</v>
      </c>
      <c r="AJ738" s="669" t="str">
        <f t="shared" si="273"/>
        <v>n/a</v>
      </c>
      <c r="AK738" s="669" t="str">
        <f t="shared" si="274"/>
        <v>n/a</v>
      </c>
      <c r="AL738" s="669" t="str">
        <f t="shared" si="275"/>
        <v>n/a</v>
      </c>
      <c r="AM738" s="669" t="str">
        <f t="shared" si="276"/>
        <v>n/a</v>
      </c>
      <c r="AN738" s="669" t="str">
        <f t="shared" si="277"/>
        <v>n/a</v>
      </c>
      <c r="AO738" s="669" t="str">
        <f t="shared" si="278"/>
        <v>n/a</v>
      </c>
      <c r="AP738" s="669" t="str">
        <f t="shared" si="279"/>
        <v>n/a</v>
      </c>
      <c r="AQ738" s="669" t="str">
        <f t="shared" si="280"/>
        <v>n/a</v>
      </c>
      <c r="AR738" s="669" t="str">
        <f t="shared" si="281"/>
        <v>n/a</v>
      </c>
      <c r="AS738" s="670">
        <f t="shared" si="262"/>
        <v>13.917454295349657</v>
      </c>
      <c r="AT738" s="671">
        <f t="shared" si="263"/>
        <v>5.9823573935940839</v>
      </c>
    </row>
    <row r="739" spans="1:46" ht="11.25" customHeight="1" x14ac:dyDescent="0.2">
      <c r="A739" s="650" t="s">
        <v>1672</v>
      </c>
      <c r="B739" s="650" t="s">
        <v>1673</v>
      </c>
      <c r="C739" s="497">
        <v>1.38</v>
      </c>
      <c r="D739" s="655">
        <v>1.32</v>
      </c>
      <c r="E739" s="498">
        <v>1.21</v>
      </c>
      <c r="F739" s="498">
        <v>0.98</v>
      </c>
      <c r="G739" s="498">
        <v>0.82</v>
      </c>
      <c r="H739" s="498">
        <v>0.74</v>
      </c>
      <c r="I739" s="499"/>
      <c r="J739" s="498">
        <v>0.69</v>
      </c>
      <c r="K739" s="654">
        <v>0.68</v>
      </c>
      <c r="L739" s="544"/>
      <c r="M739" s="651">
        <v>0.68</v>
      </c>
      <c r="N739" s="651">
        <v>0.68</v>
      </c>
      <c r="O739" s="656">
        <v>0.68</v>
      </c>
      <c r="P739" s="656">
        <v>0.67190000000000005</v>
      </c>
      <c r="Q739" s="652">
        <v>0.64759999999999995</v>
      </c>
      <c r="R739" s="656">
        <v>0.64759999999999995</v>
      </c>
      <c r="S739" s="656">
        <v>0.61680000000000001</v>
      </c>
      <c r="T739" s="656">
        <v>0.59864000000000006</v>
      </c>
      <c r="U739" s="656">
        <v>0.51947999999999994</v>
      </c>
      <c r="V739" s="656">
        <v>0.47001000000000004</v>
      </c>
      <c r="W739" s="656">
        <v>0.44525999999999999</v>
      </c>
      <c r="X739" s="656">
        <v>0.42875999999999997</v>
      </c>
      <c r="Y739" s="653">
        <f t="shared" si="261"/>
        <v>14.90605</v>
      </c>
      <c r="Z739" s="1019">
        <f t="shared" si="260"/>
        <v>4.5454545454545414</v>
      </c>
      <c r="AA739" s="669">
        <f t="shared" si="264"/>
        <v>9.0909090909091042</v>
      </c>
      <c r="AB739" s="669">
        <f t="shared" si="265"/>
        <v>23.469387755102034</v>
      </c>
      <c r="AC739" s="669">
        <f t="shared" si="266"/>
        <v>19.512195121951216</v>
      </c>
      <c r="AD739" s="669">
        <f t="shared" si="267"/>
        <v>10.810810810810811</v>
      </c>
      <c r="AE739" s="669">
        <f t="shared" si="268"/>
        <v>7.2463768115942129</v>
      </c>
      <c r="AF739" s="669">
        <f t="shared" si="269"/>
        <v>1.4705882352941124</v>
      </c>
      <c r="AG739" s="669">
        <f t="shared" si="270"/>
        <v>0</v>
      </c>
      <c r="AH739" s="669">
        <f t="shared" si="271"/>
        <v>0</v>
      </c>
      <c r="AI739" s="669">
        <f t="shared" si="272"/>
        <v>0</v>
      </c>
      <c r="AJ739" s="669">
        <f t="shared" si="273"/>
        <v>1.2055365381753225</v>
      </c>
      <c r="AK739" s="669">
        <f t="shared" si="274"/>
        <v>3.7523162445954439</v>
      </c>
      <c r="AL739" s="669">
        <f t="shared" si="275"/>
        <v>0</v>
      </c>
      <c r="AM739" s="669">
        <f t="shared" si="276"/>
        <v>4.9935149156938863</v>
      </c>
      <c r="AN739" s="669">
        <f t="shared" si="277"/>
        <v>3.0335426967793566</v>
      </c>
      <c r="AO739" s="669">
        <f t="shared" si="278"/>
        <v>15.23831523831527</v>
      </c>
      <c r="AP739" s="669">
        <f t="shared" si="279"/>
        <v>10.525307972170793</v>
      </c>
      <c r="AQ739" s="669">
        <f t="shared" si="280"/>
        <v>5.558550060638745</v>
      </c>
      <c r="AR739" s="669">
        <f t="shared" si="281"/>
        <v>3.8483067450321817</v>
      </c>
      <c r="AS739" s="670">
        <f t="shared" si="262"/>
        <v>6.5421638306587919</v>
      </c>
      <c r="AT739" s="671">
        <f t="shared" si="263"/>
        <v>6.7968855977780427</v>
      </c>
    </row>
    <row r="740" spans="1:46" ht="11.25" customHeight="1" x14ac:dyDescent="0.2">
      <c r="A740" s="650" t="s">
        <v>4223</v>
      </c>
      <c r="B740" s="650" t="s">
        <v>3918</v>
      </c>
      <c r="C740" s="497">
        <v>0.86</v>
      </c>
      <c r="D740" s="684">
        <v>0.78</v>
      </c>
      <c r="E740" s="659">
        <v>0.68</v>
      </c>
      <c r="F740" s="659">
        <v>0.6</v>
      </c>
      <c r="G740" s="659">
        <v>0.53</v>
      </c>
      <c r="H740" s="686">
        <v>0.5</v>
      </c>
      <c r="I740" s="497"/>
      <c r="J740" s="659">
        <v>0.5</v>
      </c>
      <c r="K740" s="684">
        <v>0.47499999999999998</v>
      </c>
      <c r="L740" s="497"/>
      <c r="M740" s="688">
        <v>0.4</v>
      </c>
      <c r="N740" s="688">
        <v>0.4</v>
      </c>
      <c r="O740" s="911">
        <v>0.4</v>
      </c>
      <c r="P740" s="911">
        <v>0.38</v>
      </c>
      <c r="Q740" s="911">
        <v>0.32</v>
      </c>
      <c r="R740" s="911">
        <v>0.2</v>
      </c>
      <c r="S740" s="911">
        <v>0.15</v>
      </c>
      <c r="T740" s="543">
        <v>0</v>
      </c>
      <c r="U740" s="543">
        <v>0</v>
      </c>
      <c r="V740" s="543">
        <v>0</v>
      </c>
      <c r="W740" s="543">
        <v>0</v>
      </c>
      <c r="X740" s="543">
        <v>0</v>
      </c>
      <c r="Y740" s="653">
        <f t="shared" si="261"/>
        <v>7.1750000000000016</v>
      </c>
      <c r="Z740" s="1019">
        <f t="shared" si="260"/>
        <v>10.256410256410241</v>
      </c>
      <c r="AA740" s="669">
        <f t="shared" si="264"/>
        <v>14.705882352941169</v>
      </c>
      <c r="AB740" s="669">
        <f t="shared" si="265"/>
        <v>13.333333333333353</v>
      </c>
      <c r="AC740" s="669">
        <f t="shared" si="266"/>
        <v>13.207547169811317</v>
      </c>
      <c r="AD740" s="669">
        <f t="shared" si="267"/>
        <v>6.0000000000000053</v>
      </c>
      <c r="AE740" s="669">
        <f t="shared" si="268"/>
        <v>0</v>
      </c>
      <c r="AF740" s="669">
        <f t="shared" si="269"/>
        <v>5.2631578947368363</v>
      </c>
      <c r="AG740" s="669">
        <f t="shared" si="270"/>
        <v>18.749999999999979</v>
      </c>
      <c r="AH740" s="669">
        <f t="shared" si="271"/>
        <v>0</v>
      </c>
      <c r="AI740" s="669">
        <f t="shared" si="272"/>
        <v>0</v>
      </c>
      <c r="AJ740" s="669">
        <f t="shared" si="273"/>
        <v>5.2631578947368363</v>
      </c>
      <c r="AK740" s="669">
        <f t="shared" si="274"/>
        <v>18.75</v>
      </c>
      <c r="AL740" s="669">
        <f t="shared" si="275"/>
        <v>59.999999999999986</v>
      </c>
      <c r="AM740" s="669">
        <f t="shared" si="276"/>
        <v>33.33333333333335</v>
      </c>
      <c r="AN740" s="669" t="str">
        <f t="shared" si="277"/>
        <v>n/a</v>
      </c>
      <c r="AO740" s="669" t="str">
        <f t="shared" si="278"/>
        <v>n/a</v>
      </c>
      <c r="AP740" s="669" t="str">
        <f t="shared" si="279"/>
        <v>n/a</v>
      </c>
      <c r="AQ740" s="669" t="str">
        <f t="shared" si="280"/>
        <v>n/a</v>
      </c>
      <c r="AR740" s="669" t="str">
        <f t="shared" si="281"/>
        <v>n/a</v>
      </c>
      <c r="AS740" s="670">
        <f t="shared" si="262"/>
        <v>14.204487302521647</v>
      </c>
      <c r="AT740" s="671">
        <f t="shared" si="263"/>
        <v>16.063736865094388</v>
      </c>
    </row>
    <row r="741" spans="1:46" ht="11.25" customHeight="1" x14ac:dyDescent="0.2">
      <c r="A741" s="914" t="s">
        <v>1687</v>
      </c>
      <c r="B741" s="914" t="s">
        <v>1688</v>
      </c>
      <c r="C741" s="497">
        <v>1.42</v>
      </c>
      <c r="D741" s="491">
        <v>1.403335</v>
      </c>
      <c r="E741" s="487">
        <v>1.3908</v>
      </c>
      <c r="F741" s="487">
        <v>1.36</v>
      </c>
      <c r="G741" s="487">
        <v>1.28</v>
      </c>
      <c r="H741" s="487">
        <v>1.17</v>
      </c>
      <c r="I741" s="488"/>
      <c r="J741" s="487">
        <v>1.06</v>
      </c>
      <c r="K741" s="485">
        <v>0.46600000000000003</v>
      </c>
      <c r="L741" s="488"/>
      <c r="M741" s="538">
        <v>0</v>
      </c>
      <c r="N741" s="538">
        <v>0</v>
      </c>
      <c r="O741" s="492">
        <v>0</v>
      </c>
      <c r="P741" s="492">
        <v>0</v>
      </c>
      <c r="Q741" s="492">
        <v>0</v>
      </c>
      <c r="R741" s="492">
        <v>0</v>
      </c>
      <c r="S741" s="492">
        <v>0</v>
      </c>
      <c r="T741" s="492">
        <v>0</v>
      </c>
      <c r="U741" s="492">
        <v>0</v>
      </c>
      <c r="V741" s="492">
        <v>0</v>
      </c>
      <c r="W741" s="492">
        <v>0</v>
      </c>
      <c r="X741" s="492">
        <v>0</v>
      </c>
      <c r="Y741" s="653">
        <f t="shared" si="261"/>
        <v>9.5501350000000009</v>
      </c>
      <c r="Z741" s="1019">
        <f t="shared" si="260"/>
        <v>1.1875282808452736</v>
      </c>
      <c r="AA741" s="669">
        <f t="shared" si="264"/>
        <v>0.90127983894161545</v>
      </c>
      <c r="AB741" s="669">
        <f t="shared" si="265"/>
        <v>2.2647058823529465</v>
      </c>
      <c r="AC741" s="669">
        <f t="shared" si="266"/>
        <v>6.25</v>
      </c>
      <c r="AD741" s="669">
        <f t="shared" si="267"/>
        <v>9.4017094017094127</v>
      </c>
      <c r="AE741" s="669">
        <f t="shared" si="268"/>
        <v>10.377358490566024</v>
      </c>
      <c r="AF741" s="669">
        <f t="shared" si="269"/>
        <v>127.46781115879826</v>
      </c>
      <c r="AG741" s="669" t="str">
        <f t="shared" si="270"/>
        <v>n/a</v>
      </c>
      <c r="AH741" s="669" t="str">
        <f t="shared" si="271"/>
        <v>n/a</v>
      </c>
      <c r="AI741" s="669" t="str">
        <f t="shared" si="272"/>
        <v>n/a</v>
      </c>
      <c r="AJ741" s="669" t="str">
        <f t="shared" si="273"/>
        <v>n/a</v>
      </c>
      <c r="AK741" s="669" t="str">
        <f t="shared" si="274"/>
        <v>n/a</v>
      </c>
      <c r="AL741" s="669" t="str">
        <f t="shared" si="275"/>
        <v>n/a</v>
      </c>
      <c r="AM741" s="669" t="str">
        <f t="shared" si="276"/>
        <v>n/a</v>
      </c>
      <c r="AN741" s="669" t="str">
        <f t="shared" si="277"/>
        <v>n/a</v>
      </c>
      <c r="AO741" s="669" t="str">
        <f t="shared" si="278"/>
        <v>n/a</v>
      </c>
      <c r="AP741" s="669" t="str">
        <f t="shared" si="279"/>
        <v>n/a</v>
      </c>
      <c r="AQ741" s="669" t="str">
        <f t="shared" si="280"/>
        <v>n/a</v>
      </c>
      <c r="AR741" s="669" t="str">
        <f t="shared" si="281"/>
        <v>n/a</v>
      </c>
      <c r="AS741" s="670">
        <f t="shared" si="262"/>
        <v>22.550056150459078</v>
      </c>
      <c r="AT741" s="671">
        <f t="shared" si="263"/>
        <v>46.423778543092226</v>
      </c>
    </row>
    <row r="742" spans="1:46" ht="11.25" customHeight="1" x14ac:dyDescent="0.2">
      <c r="A742" s="506" t="s">
        <v>3830</v>
      </c>
      <c r="B742" s="507" t="s">
        <v>3831</v>
      </c>
      <c r="C742" s="497">
        <v>0.87</v>
      </c>
      <c r="D742" s="497">
        <v>0.82</v>
      </c>
      <c r="E742" s="513">
        <v>0.74</v>
      </c>
      <c r="F742" s="513">
        <v>0.66</v>
      </c>
      <c r="G742" s="513">
        <v>0.53</v>
      </c>
      <c r="H742" s="540">
        <v>0</v>
      </c>
      <c r="I742" s="514"/>
      <c r="J742" s="540">
        <v>0</v>
      </c>
      <c r="K742" s="909">
        <v>0</v>
      </c>
      <c r="L742" s="514"/>
      <c r="M742" s="550">
        <v>0</v>
      </c>
      <c r="N742" s="550">
        <v>0</v>
      </c>
      <c r="O742" s="541">
        <v>0</v>
      </c>
      <c r="P742" s="517">
        <v>0</v>
      </c>
      <c r="Q742" s="517">
        <v>0</v>
      </c>
      <c r="R742" s="517">
        <v>0</v>
      </c>
      <c r="S742" s="517">
        <v>0</v>
      </c>
      <c r="T742" s="517">
        <v>0</v>
      </c>
      <c r="U742" s="517">
        <v>0</v>
      </c>
      <c r="V742" s="517">
        <v>0</v>
      </c>
      <c r="W742" s="517">
        <v>0</v>
      </c>
      <c r="X742" s="517">
        <v>0</v>
      </c>
      <c r="Y742" s="653">
        <f t="shared" si="261"/>
        <v>3.62</v>
      </c>
      <c r="Z742" s="1019">
        <f t="shared" si="260"/>
        <v>6.0975609756097615</v>
      </c>
      <c r="AA742" s="669">
        <f t="shared" si="264"/>
        <v>10.810810810810811</v>
      </c>
      <c r="AB742" s="669">
        <f t="shared" si="265"/>
        <v>12.12121212121211</v>
      </c>
      <c r="AC742" s="669">
        <f t="shared" si="266"/>
        <v>24.528301886792448</v>
      </c>
      <c r="AD742" s="669" t="str">
        <f t="shared" si="267"/>
        <v>n/a</v>
      </c>
      <c r="AE742" s="669" t="str">
        <f t="shared" si="268"/>
        <v>n/a</v>
      </c>
      <c r="AF742" s="669" t="str">
        <f t="shared" si="269"/>
        <v>n/a</v>
      </c>
      <c r="AG742" s="669" t="str">
        <f t="shared" si="270"/>
        <v>n/a</v>
      </c>
      <c r="AH742" s="669" t="str">
        <f t="shared" si="271"/>
        <v>n/a</v>
      </c>
      <c r="AI742" s="669" t="str">
        <f t="shared" si="272"/>
        <v>n/a</v>
      </c>
      <c r="AJ742" s="669" t="str">
        <f t="shared" si="273"/>
        <v>n/a</v>
      </c>
      <c r="AK742" s="669" t="str">
        <f t="shared" si="274"/>
        <v>n/a</v>
      </c>
      <c r="AL742" s="669" t="str">
        <f t="shared" si="275"/>
        <v>n/a</v>
      </c>
      <c r="AM742" s="669" t="str">
        <f t="shared" si="276"/>
        <v>n/a</v>
      </c>
      <c r="AN742" s="669" t="str">
        <f t="shared" si="277"/>
        <v>n/a</v>
      </c>
      <c r="AO742" s="669" t="str">
        <f t="shared" si="278"/>
        <v>n/a</v>
      </c>
      <c r="AP742" s="669" t="str">
        <f t="shared" si="279"/>
        <v>n/a</v>
      </c>
      <c r="AQ742" s="669" t="str">
        <f t="shared" si="280"/>
        <v>n/a</v>
      </c>
      <c r="AR742" s="669" t="str">
        <f t="shared" si="281"/>
        <v>n/a</v>
      </c>
      <c r="AS742" s="670">
        <f t="shared" si="262"/>
        <v>13.389471448606283</v>
      </c>
      <c r="AT742" s="671">
        <f t="shared" si="263"/>
        <v>7.8634910458247278</v>
      </c>
    </row>
    <row r="743" spans="1:46" ht="11.25" customHeight="1" x14ac:dyDescent="0.2">
      <c r="A743" s="495" t="s">
        <v>1628</v>
      </c>
      <c r="B743" s="650" t="s">
        <v>1629</v>
      </c>
      <c r="C743" s="497">
        <v>0.99</v>
      </c>
      <c r="D743" s="497">
        <v>0.82000000000000006</v>
      </c>
      <c r="E743" s="498">
        <v>0.77</v>
      </c>
      <c r="F743" s="498">
        <v>0.73</v>
      </c>
      <c r="G743" s="498">
        <v>0.68</v>
      </c>
      <c r="H743" s="498">
        <v>0.61</v>
      </c>
      <c r="I743" s="499"/>
      <c r="J743" s="502">
        <v>0.6</v>
      </c>
      <c r="K743" s="654">
        <v>0.6</v>
      </c>
      <c r="L743" s="499"/>
      <c r="M743" s="651">
        <v>0.6</v>
      </c>
      <c r="N743" s="651">
        <v>0.92</v>
      </c>
      <c r="O743" s="656">
        <v>1.24</v>
      </c>
      <c r="P743" s="656">
        <v>1.2</v>
      </c>
      <c r="Q743" s="656">
        <v>1.1599999999999999</v>
      </c>
      <c r="R743" s="656">
        <v>1.1100000000000001</v>
      </c>
      <c r="S743" s="656">
        <v>1.06</v>
      </c>
      <c r="T743" s="656">
        <v>1.01</v>
      </c>
      <c r="U743" s="656">
        <v>0.96</v>
      </c>
      <c r="V743" s="656">
        <v>0.9</v>
      </c>
      <c r="W743" s="656">
        <v>0.82</v>
      </c>
      <c r="X743" s="656">
        <v>0.74</v>
      </c>
      <c r="Y743" s="653">
        <f t="shared" si="261"/>
        <v>17.519999999999996</v>
      </c>
      <c r="Z743" s="1019">
        <f t="shared" ref="Z743:Z806" si="282">IF(ISERROR((C743/D743-1)*100),"n/a",(C743/D743-1)*100)</f>
        <v>20.731707317073166</v>
      </c>
      <c r="AA743" s="669">
        <f t="shared" si="264"/>
        <v>6.4935064935065068</v>
      </c>
      <c r="AB743" s="669">
        <f t="shared" si="265"/>
        <v>5.4794520547945202</v>
      </c>
      <c r="AC743" s="669">
        <f t="shared" si="266"/>
        <v>7.3529411764705843</v>
      </c>
      <c r="AD743" s="669">
        <f t="shared" si="267"/>
        <v>11.475409836065587</v>
      </c>
      <c r="AE743" s="669">
        <f t="shared" si="268"/>
        <v>1.6666666666666607</v>
      </c>
      <c r="AF743" s="669">
        <f t="shared" si="269"/>
        <v>0</v>
      </c>
      <c r="AG743" s="669">
        <f t="shared" si="270"/>
        <v>0</v>
      </c>
      <c r="AH743" s="669">
        <f t="shared" si="271"/>
        <v>-34.782608695652186</v>
      </c>
      <c r="AI743" s="669">
        <f t="shared" si="272"/>
        <v>-25.806451612903224</v>
      </c>
      <c r="AJ743" s="669">
        <f t="shared" si="273"/>
        <v>3.3333333333333437</v>
      </c>
      <c r="AK743" s="669">
        <f t="shared" si="274"/>
        <v>3.4482758620689724</v>
      </c>
      <c r="AL743" s="669">
        <f t="shared" si="275"/>
        <v>4.5045045045044807</v>
      </c>
      <c r="AM743" s="669">
        <f t="shared" si="276"/>
        <v>4.7169811320754818</v>
      </c>
      <c r="AN743" s="669">
        <f t="shared" si="277"/>
        <v>4.9504950495049549</v>
      </c>
      <c r="AO743" s="669">
        <f t="shared" si="278"/>
        <v>5.2083333333333481</v>
      </c>
      <c r="AP743" s="669">
        <f t="shared" si="279"/>
        <v>6.6666666666666652</v>
      </c>
      <c r="AQ743" s="669">
        <f t="shared" si="280"/>
        <v>9.7560975609756184</v>
      </c>
      <c r="AR743" s="669">
        <f t="shared" si="281"/>
        <v>10.810810810810811</v>
      </c>
      <c r="AS743" s="670">
        <f t="shared" si="262"/>
        <v>2.4213748152260681</v>
      </c>
      <c r="AT743" s="671">
        <f t="shared" si="263"/>
        <v>12.535733041711602</v>
      </c>
    </row>
    <row r="744" spans="1:46" ht="11.25" customHeight="1" x14ac:dyDescent="0.2">
      <c r="A744" s="556" t="s">
        <v>4040</v>
      </c>
      <c r="B744" s="650" t="s">
        <v>4041</v>
      </c>
      <c r="C744" s="497">
        <v>0.56999999999999995</v>
      </c>
      <c r="D744" s="523">
        <v>0.48</v>
      </c>
      <c r="E744" s="498">
        <v>0.42</v>
      </c>
      <c r="F744" s="498">
        <v>0.14000000000000001</v>
      </c>
      <c r="G744" s="498">
        <v>0.09</v>
      </c>
      <c r="H744" s="542">
        <v>0</v>
      </c>
      <c r="I744" s="499"/>
      <c r="J744" s="542">
        <v>0</v>
      </c>
      <c r="K744" s="654">
        <v>0.03</v>
      </c>
      <c r="L744" s="499"/>
      <c r="M744" s="651">
        <v>0.12</v>
      </c>
      <c r="N744" s="651">
        <v>0.39</v>
      </c>
      <c r="O744" s="543">
        <v>0.48</v>
      </c>
      <c r="P744" s="656">
        <v>0.48</v>
      </c>
      <c r="Q744" s="656">
        <v>0.4</v>
      </c>
      <c r="R744" s="656">
        <v>0.38</v>
      </c>
      <c r="S744" s="656">
        <v>0.36</v>
      </c>
      <c r="T744" s="656">
        <v>0.35</v>
      </c>
      <c r="U744" s="656">
        <v>0.28000000000000003</v>
      </c>
      <c r="V744" s="656">
        <v>0.26</v>
      </c>
      <c r="W744" s="656">
        <v>0.22</v>
      </c>
      <c r="X744" s="656">
        <v>0.15</v>
      </c>
      <c r="Y744" s="653">
        <f t="shared" si="261"/>
        <v>5.6</v>
      </c>
      <c r="Z744" s="1019">
        <f t="shared" si="282"/>
        <v>18.75</v>
      </c>
      <c r="AA744" s="669">
        <f t="shared" si="264"/>
        <v>14.285714285714279</v>
      </c>
      <c r="AB744" s="669">
        <f t="shared" si="265"/>
        <v>199.99999999999994</v>
      </c>
      <c r="AC744" s="669">
        <f t="shared" si="266"/>
        <v>55.555555555555578</v>
      </c>
      <c r="AD744" s="669" t="str">
        <f t="shared" si="267"/>
        <v>n/a</v>
      </c>
      <c r="AE744" s="669" t="str">
        <f t="shared" si="268"/>
        <v>n/a</v>
      </c>
      <c r="AF744" s="669">
        <f t="shared" si="269"/>
        <v>-100</v>
      </c>
      <c r="AG744" s="669">
        <f t="shared" si="270"/>
        <v>-75</v>
      </c>
      <c r="AH744" s="669">
        <f t="shared" si="271"/>
        <v>-69.230769230769226</v>
      </c>
      <c r="AI744" s="669">
        <f t="shared" si="272"/>
        <v>-18.749999999999989</v>
      </c>
      <c r="AJ744" s="669">
        <f t="shared" si="273"/>
        <v>0</v>
      </c>
      <c r="AK744" s="669">
        <f t="shared" si="274"/>
        <v>19.999999999999996</v>
      </c>
      <c r="AL744" s="669">
        <f t="shared" si="275"/>
        <v>5.2631578947368363</v>
      </c>
      <c r="AM744" s="669">
        <f t="shared" si="276"/>
        <v>5.555555555555558</v>
      </c>
      <c r="AN744" s="669">
        <f t="shared" si="277"/>
        <v>2.8571428571428692</v>
      </c>
      <c r="AO744" s="669">
        <f t="shared" si="278"/>
        <v>24.999999999999979</v>
      </c>
      <c r="AP744" s="669">
        <f t="shared" si="279"/>
        <v>7.6923076923077094</v>
      </c>
      <c r="AQ744" s="669">
        <f t="shared" si="280"/>
        <v>18.181818181818187</v>
      </c>
      <c r="AR744" s="669">
        <f t="shared" si="281"/>
        <v>46.666666666666679</v>
      </c>
      <c r="AS744" s="670">
        <f t="shared" si="262"/>
        <v>9.2251264387487311</v>
      </c>
      <c r="AT744" s="671">
        <f t="shared" si="263"/>
        <v>64.529078567780047</v>
      </c>
    </row>
    <row r="745" spans="1:46" ht="11.25" customHeight="1" x14ac:dyDescent="0.2">
      <c r="A745" s="495" t="s">
        <v>808</v>
      </c>
      <c r="B745" s="650" t="s">
        <v>809</v>
      </c>
      <c r="C745" s="497">
        <v>1.3</v>
      </c>
      <c r="D745" s="497">
        <v>1.1800000000000002</v>
      </c>
      <c r="E745" s="498">
        <v>1.06</v>
      </c>
      <c r="F745" s="498">
        <v>0.96</v>
      </c>
      <c r="G745" s="498">
        <v>0.88</v>
      </c>
      <c r="H745" s="498">
        <v>0.8</v>
      </c>
      <c r="I745" s="499"/>
      <c r="J745" s="498">
        <v>0.72</v>
      </c>
      <c r="K745" s="496">
        <v>0.64</v>
      </c>
      <c r="L745" s="499"/>
      <c r="M745" s="511">
        <v>0.52</v>
      </c>
      <c r="N745" s="511">
        <v>0.41</v>
      </c>
      <c r="O745" s="656">
        <v>0.28000000000000003</v>
      </c>
      <c r="P745" s="656">
        <v>0.22</v>
      </c>
      <c r="Q745" s="656">
        <v>0.17</v>
      </c>
      <c r="R745" s="656">
        <v>0.12</v>
      </c>
      <c r="S745" s="652">
        <v>0</v>
      </c>
      <c r="T745" s="652">
        <v>0</v>
      </c>
      <c r="U745" s="652">
        <v>0</v>
      </c>
      <c r="V745" s="652">
        <v>0</v>
      </c>
      <c r="W745" s="652">
        <v>0</v>
      </c>
      <c r="X745" s="652">
        <v>0</v>
      </c>
      <c r="Y745" s="653">
        <f t="shared" si="261"/>
        <v>9.259999999999998</v>
      </c>
      <c r="Z745" s="1019">
        <f t="shared" si="282"/>
        <v>10.169491525423723</v>
      </c>
      <c r="AA745" s="669">
        <f t="shared" si="264"/>
        <v>11.320754716981153</v>
      </c>
      <c r="AB745" s="669">
        <f t="shared" si="265"/>
        <v>10.416666666666675</v>
      </c>
      <c r="AC745" s="669">
        <f t="shared" si="266"/>
        <v>9.0909090909090828</v>
      </c>
      <c r="AD745" s="669">
        <f t="shared" si="267"/>
        <v>9.9999999999999858</v>
      </c>
      <c r="AE745" s="669">
        <f t="shared" si="268"/>
        <v>11.111111111111116</v>
      </c>
      <c r="AF745" s="669">
        <f t="shared" si="269"/>
        <v>12.5</v>
      </c>
      <c r="AG745" s="669">
        <f t="shared" si="270"/>
        <v>23.076923076923084</v>
      </c>
      <c r="AH745" s="669">
        <f t="shared" si="271"/>
        <v>26.829268292682929</v>
      </c>
      <c r="AI745" s="669">
        <f t="shared" si="272"/>
        <v>46.428571428571395</v>
      </c>
      <c r="AJ745" s="669">
        <f t="shared" si="273"/>
        <v>27.272727272727295</v>
      </c>
      <c r="AK745" s="669">
        <f t="shared" si="274"/>
        <v>29.411764705882337</v>
      </c>
      <c r="AL745" s="669">
        <f t="shared" si="275"/>
        <v>41.666666666666671</v>
      </c>
      <c r="AM745" s="669" t="str">
        <f t="shared" si="276"/>
        <v>n/a</v>
      </c>
      <c r="AN745" s="669" t="str">
        <f t="shared" si="277"/>
        <v>n/a</v>
      </c>
      <c r="AO745" s="669" t="str">
        <f t="shared" si="278"/>
        <v>n/a</v>
      </c>
      <c r="AP745" s="669" t="str">
        <f t="shared" si="279"/>
        <v>n/a</v>
      </c>
      <c r="AQ745" s="669" t="str">
        <f t="shared" si="280"/>
        <v>n/a</v>
      </c>
      <c r="AR745" s="669" t="str">
        <f t="shared" si="281"/>
        <v>n/a</v>
      </c>
      <c r="AS745" s="670">
        <f t="shared" si="262"/>
        <v>20.714988811888112</v>
      </c>
      <c r="AT745" s="671">
        <f t="shared" si="263"/>
        <v>12.835262094951382</v>
      </c>
    </row>
    <row r="746" spans="1:46" ht="11.25" customHeight="1" x14ac:dyDescent="0.2">
      <c r="A746" s="650" t="s">
        <v>1709</v>
      </c>
      <c r="B746" s="650" t="s">
        <v>1710</v>
      </c>
      <c r="C746" s="497">
        <v>1.8</v>
      </c>
      <c r="D746" s="497">
        <v>1.32</v>
      </c>
      <c r="E746" s="498">
        <v>1.02</v>
      </c>
      <c r="F746" s="498">
        <v>0.92</v>
      </c>
      <c r="G746" s="498">
        <v>0.7</v>
      </c>
      <c r="H746" s="502">
        <v>0.35</v>
      </c>
      <c r="I746" s="499"/>
      <c r="J746" s="498">
        <v>0.2</v>
      </c>
      <c r="K746" s="496">
        <v>0.12</v>
      </c>
      <c r="L746" s="499"/>
      <c r="M746" s="651">
        <v>0.04</v>
      </c>
      <c r="N746" s="651">
        <v>0.22</v>
      </c>
      <c r="O746" s="652">
        <v>2.85</v>
      </c>
      <c r="P746" s="656">
        <v>2.92</v>
      </c>
      <c r="Q746" s="656">
        <v>2.44</v>
      </c>
      <c r="R746" s="656">
        <v>2.2000000000000002</v>
      </c>
      <c r="S746" s="656">
        <v>2</v>
      </c>
      <c r="T746" s="656">
        <v>1.8</v>
      </c>
      <c r="U746" s="656">
        <v>1.72</v>
      </c>
      <c r="V746" s="656">
        <v>1.6</v>
      </c>
      <c r="W746" s="656">
        <v>1.48</v>
      </c>
      <c r="X746" s="656">
        <v>1.38</v>
      </c>
      <c r="Y746" s="653">
        <f t="shared" si="261"/>
        <v>27.080000000000002</v>
      </c>
      <c r="Z746" s="1019">
        <f t="shared" si="282"/>
        <v>36.363636363636353</v>
      </c>
      <c r="AA746" s="669">
        <f t="shared" si="264"/>
        <v>29.411764705882359</v>
      </c>
      <c r="AB746" s="669">
        <f t="shared" si="265"/>
        <v>10.869565217391308</v>
      </c>
      <c r="AC746" s="669">
        <f t="shared" si="266"/>
        <v>31.428571428571452</v>
      </c>
      <c r="AD746" s="669">
        <f t="shared" si="267"/>
        <v>100</v>
      </c>
      <c r="AE746" s="669">
        <f t="shared" si="268"/>
        <v>74.999999999999972</v>
      </c>
      <c r="AF746" s="669">
        <f t="shared" si="269"/>
        <v>66.666666666666671</v>
      </c>
      <c r="AG746" s="669">
        <f t="shared" si="270"/>
        <v>200</v>
      </c>
      <c r="AH746" s="669">
        <f t="shared" si="271"/>
        <v>-81.818181818181813</v>
      </c>
      <c r="AI746" s="669">
        <f t="shared" si="272"/>
        <v>-92.280701754385959</v>
      </c>
      <c r="AJ746" s="669">
        <f t="shared" si="273"/>
        <v>-2.3972602739726012</v>
      </c>
      <c r="AK746" s="669">
        <f t="shared" si="274"/>
        <v>19.672131147540984</v>
      </c>
      <c r="AL746" s="669">
        <f t="shared" si="275"/>
        <v>10.909090909090891</v>
      </c>
      <c r="AM746" s="669">
        <f t="shared" si="276"/>
        <v>10.000000000000009</v>
      </c>
      <c r="AN746" s="669">
        <f t="shared" si="277"/>
        <v>11.111111111111116</v>
      </c>
      <c r="AO746" s="669">
        <f t="shared" si="278"/>
        <v>4.6511627906976827</v>
      </c>
      <c r="AP746" s="669">
        <f t="shared" si="279"/>
        <v>7.4999999999999956</v>
      </c>
      <c r="AQ746" s="669">
        <f t="shared" si="280"/>
        <v>8.1081081081081141</v>
      </c>
      <c r="AR746" s="669">
        <f t="shared" si="281"/>
        <v>7.2463768115942129</v>
      </c>
      <c r="AS746" s="670">
        <f t="shared" si="262"/>
        <v>23.812739021776355</v>
      </c>
      <c r="AT746" s="671">
        <f t="shared" si="263"/>
        <v>61.79271390411224</v>
      </c>
    </row>
    <row r="747" spans="1:46" ht="11.25" customHeight="1" x14ac:dyDescent="0.2">
      <c r="A747" s="1132" t="s">
        <v>1699</v>
      </c>
      <c r="B747" s="507" t="s">
        <v>1700</v>
      </c>
      <c r="C747" s="497">
        <v>0.71750000000000003</v>
      </c>
      <c r="D747" s="510">
        <v>0.60499999999999998</v>
      </c>
      <c r="E747" s="513">
        <v>0.5575</v>
      </c>
      <c r="F747" s="513">
        <v>0.52750000000000008</v>
      </c>
      <c r="G747" s="513">
        <v>0.45500000000000002</v>
      </c>
      <c r="H747" s="513">
        <v>0.43</v>
      </c>
      <c r="I747" s="514"/>
      <c r="J747" s="512">
        <v>0.4</v>
      </c>
      <c r="K747" s="509">
        <v>0.375</v>
      </c>
      <c r="L747" s="514"/>
      <c r="M747" s="539">
        <v>0.3</v>
      </c>
      <c r="N747" s="539">
        <v>0.35</v>
      </c>
      <c r="O747" s="516">
        <v>0.375</v>
      </c>
      <c r="P747" s="516">
        <v>0.3</v>
      </c>
      <c r="Q747" s="516">
        <v>0.2</v>
      </c>
      <c r="R747" s="517">
        <v>0.1</v>
      </c>
      <c r="S747" s="516">
        <v>0.375</v>
      </c>
      <c r="T747" s="517">
        <v>0</v>
      </c>
      <c r="U747" s="517">
        <v>0</v>
      </c>
      <c r="V747" s="517">
        <v>0</v>
      </c>
      <c r="W747" s="517">
        <v>0</v>
      </c>
      <c r="X747" s="517">
        <v>0</v>
      </c>
      <c r="Y747" s="653">
        <f t="shared" si="261"/>
        <v>6.067499999999999</v>
      </c>
      <c r="Z747" s="1019">
        <f t="shared" si="282"/>
        <v>18.595041322314067</v>
      </c>
      <c r="AA747" s="669">
        <f t="shared" si="264"/>
        <v>8.5201793721973118</v>
      </c>
      <c r="AB747" s="669">
        <f t="shared" si="265"/>
        <v>5.6872037914691864</v>
      </c>
      <c r="AC747" s="669">
        <f t="shared" si="266"/>
        <v>15.934065934065945</v>
      </c>
      <c r="AD747" s="669">
        <f t="shared" si="267"/>
        <v>5.8139534883721034</v>
      </c>
      <c r="AE747" s="669">
        <f t="shared" si="268"/>
        <v>7.4999999999999956</v>
      </c>
      <c r="AF747" s="669">
        <f t="shared" si="269"/>
        <v>6.6666666666666652</v>
      </c>
      <c r="AG747" s="669">
        <f t="shared" si="270"/>
        <v>25</v>
      </c>
      <c r="AH747" s="669">
        <f t="shared" si="271"/>
        <v>-14.285714285714279</v>
      </c>
      <c r="AI747" s="669">
        <f t="shared" si="272"/>
        <v>-6.6666666666666767</v>
      </c>
      <c r="AJ747" s="669">
        <f t="shared" si="273"/>
        <v>25</v>
      </c>
      <c r="AK747" s="669">
        <f t="shared" si="274"/>
        <v>49.999999999999979</v>
      </c>
      <c r="AL747" s="669">
        <f t="shared" si="275"/>
        <v>100</v>
      </c>
      <c r="AM747" s="669">
        <f t="shared" si="276"/>
        <v>-73.333333333333343</v>
      </c>
      <c r="AN747" s="669" t="str">
        <f t="shared" si="277"/>
        <v>n/a</v>
      </c>
      <c r="AO747" s="669" t="str">
        <f t="shared" si="278"/>
        <v>n/a</v>
      </c>
      <c r="AP747" s="669" t="str">
        <f t="shared" si="279"/>
        <v>n/a</v>
      </c>
      <c r="AQ747" s="669" t="str">
        <f t="shared" si="280"/>
        <v>n/a</v>
      </c>
      <c r="AR747" s="669" t="str">
        <f t="shared" si="281"/>
        <v>n/a</v>
      </c>
      <c r="AS747" s="670">
        <f t="shared" si="262"/>
        <v>12.459385449240783</v>
      </c>
      <c r="AT747" s="671">
        <f t="shared" si="263"/>
        <v>37.253910601269546</v>
      </c>
    </row>
    <row r="748" spans="1:46" ht="11.25" customHeight="1" x14ac:dyDescent="0.2">
      <c r="A748" s="650" t="s">
        <v>1697</v>
      </c>
      <c r="B748" s="650" t="s">
        <v>1698</v>
      </c>
      <c r="C748" s="497">
        <v>1.78</v>
      </c>
      <c r="D748" s="655">
        <v>1.56</v>
      </c>
      <c r="E748" s="498">
        <v>1.4</v>
      </c>
      <c r="F748" s="498">
        <v>1.28</v>
      </c>
      <c r="G748" s="498">
        <v>1.1200000000000001</v>
      </c>
      <c r="H748" s="498">
        <v>1.02</v>
      </c>
      <c r="I748" s="499"/>
      <c r="J748" s="498">
        <v>0.9</v>
      </c>
      <c r="K748" s="498">
        <v>0.55000000000000004</v>
      </c>
      <c r="L748" s="499"/>
      <c r="M748" s="564">
        <v>0.04</v>
      </c>
      <c r="N748" s="652">
        <v>0.27</v>
      </c>
      <c r="O748" s="656">
        <v>0.94</v>
      </c>
      <c r="P748" s="656">
        <v>0.86</v>
      </c>
      <c r="Q748" s="656">
        <v>0.78</v>
      </c>
      <c r="R748" s="656">
        <v>0.7</v>
      </c>
      <c r="S748" s="656">
        <v>0.62</v>
      </c>
      <c r="T748" s="656">
        <v>0.54</v>
      </c>
      <c r="U748" s="656">
        <v>0.46</v>
      </c>
      <c r="V748" s="656">
        <v>0.39</v>
      </c>
      <c r="W748" s="656">
        <v>0.33</v>
      </c>
      <c r="X748" s="656">
        <v>0.28999999999999998</v>
      </c>
      <c r="Y748" s="653">
        <f t="shared" si="261"/>
        <v>15.829999999999997</v>
      </c>
      <c r="Z748" s="1019">
        <f t="shared" si="282"/>
        <v>14.102564102564097</v>
      </c>
      <c r="AA748" s="669">
        <f t="shared" si="264"/>
        <v>11.428571428571432</v>
      </c>
      <c r="AB748" s="669">
        <f t="shared" si="265"/>
        <v>9.375</v>
      </c>
      <c r="AC748" s="669">
        <f t="shared" si="266"/>
        <v>14.285714285714279</v>
      </c>
      <c r="AD748" s="669">
        <f t="shared" si="267"/>
        <v>9.8039215686274606</v>
      </c>
      <c r="AE748" s="669">
        <f t="shared" si="268"/>
        <v>13.33333333333333</v>
      </c>
      <c r="AF748" s="669">
        <f t="shared" si="269"/>
        <v>63.636363636363626</v>
      </c>
      <c r="AG748" s="669">
        <f t="shared" si="270"/>
        <v>1275</v>
      </c>
      <c r="AH748" s="669">
        <f t="shared" si="271"/>
        <v>-85.18518518518519</v>
      </c>
      <c r="AI748" s="669">
        <f t="shared" si="272"/>
        <v>-71.276595744680847</v>
      </c>
      <c r="AJ748" s="669">
        <f t="shared" si="273"/>
        <v>9.302325581395344</v>
      </c>
      <c r="AK748" s="669">
        <f t="shared" si="274"/>
        <v>10.256410256410241</v>
      </c>
      <c r="AL748" s="669">
        <f t="shared" si="275"/>
        <v>11.428571428571432</v>
      </c>
      <c r="AM748" s="669">
        <f t="shared" si="276"/>
        <v>12.903225806451601</v>
      </c>
      <c r="AN748" s="669">
        <f t="shared" si="277"/>
        <v>14.814814814814813</v>
      </c>
      <c r="AO748" s="669">
        <f t="shared" si="278"/>
        <v>17.391304347826097</v>
      </c>
      <c r="AP748" s="669">
        <f t="shared" si="279"/>
        <v>17.948717948717952</v>
      </c>
      <c r="AQ748" s="669">
        <f t="shared" si="280"/>
        <v>18.181818181818187</v>
      </c>
      <c r="AR748" s="669">
        <f t="shared" si="281"/>
        <v>13.793103448275868</v>
      </c>
      <c r="AS748" s="670">
        <f t="shared" si="262"/>
        <v>72.659156802083658</v>
      </c>
      <c r="AT748" s="671">
        <f t="shared" si="263"/>
        <v>292.92138331325248</v>
      </c>
    </row>
    <row r="749" spans="1:46" ht="11.25" customHeight="1" x14ac:dyDescent="0.2">
      <c r="A749" s="495" t="s">
        <v>342</v>
      </c>
      <c r="B749" s="650" t="s">
        <v>343</v>
      </c>
      <c r="C749" s="497">
        <v>2.58</v>
      </c>
      <c r="D749" s="655">
        <v>2.42</v>
      </c>
      <c r="E749" s="498">
        <v>2.2599999999999998</v>
      </c>
      <c r="F749" s="498">
        <v>2.14</v>
      </c>
      <c r="G749" s="498">
        <v>2.04</v>
      </c>
      <c r="H749" s="498">
        <v>1.98</v>
      </c>
      <c r="I749" s="499"/>
      <c r="J749" s="498">
        <v>1.8</v>
      </c>
      <c r="K749" s="496">
        <v>1.64</v>
      </c>
      <c r="L749" s="499"/>
      <c r="M749" s="511">
        <v>1.34</v>
      </c>
      <c r="N749" s="511">
        <v>1.3</v>
      </c>
      <c r="O749" s="656">
        <v>1.26</v>
      </c>
      <c r="P749" s="656">
        <v>1.22</v>
      </c>
      <c r="Q749" s="656">
        <v>1.18</v>
      </c>
      <c r="R749" s="656">
        <v>1.1399999999999999</v>
      </c>
      <c r="S749" s="656">
        <v>1.08</v>
      </c>
      <c r="T749" s="656">
        <v>1.03</v>
      </c>
      <c r="U749" s="656">
        <v>0.99</v>
      </c>
      <c r="V749" s="656">
        <v>0.94</v>
      </c>
      <c r="W749" s="656">
        <v>0.9</v>
      </c>
      <c r="X749" s="656">
        <v>0.87</v>
      </c>
      <c r="Y749" s="653">
        <f t="shared" si="261"/>
        <v>30.110000000000003</v>
      </c>
      <c r="Z749" s="1019">
        <f t="shared" si="282"/>
        <v>6.6115702479338845</v>
      </c>
      <c r="AA749" s="669">
        <f t="shared" si="264"/>
        <v>7.079646017699126</v>
      </c>
      <c r="AB749" s="669">
        <f t="shared" si="265"/>
        <v>5.6074766355139971</v>
      </c>
      <c r="AC749" s="669">
        <f t="shared" si="266"/>
        <v>4.9019607843137303</v>
      </c>
      <c r="AD749" s="669">
        <f t="shared" si="267"/>
        <v>3.0303030303030276</v>
      </c>
      <c r="AE749" s="669">
        <f t="shared" si="268"/>
        <v>9.9999999999999858</v>
      </c>
      <c r="AF749" s="669">
        <f t="shared" si="269"/>
        <v>9.7560975609756184</v>
      </c>
      <c r="AG749" s="669">
        <f t="shared" si="270"/>
        <v>22.388059701492512</v>
      </c>
      <c r="AH749" s="669">
        <f t="shared" si="271"/>
        <v>3.0769230769230882</v>
      </c>
      <c r="AI749" s="669">
        <f t="shared" si="272"/>
        <v>3.1746031746031855</v>
      </c>
      <c r="AJ749" s="669">
        <f t="shared" si="273"/>
        <v>3.2786885245901676</v>
      </c>
      <c r="AK749" s="669">
        <f t="shared" si="274"/>
        <v>3.3898305084745894</v>
      </c>
      <c r="AL749" s="669">
        <f t="shared" si="275"/>
        <v>3.5087719298245723</v>
      </c>
      <c r="AM749" s="669">
        <f t="shared" si="276"/>
        <v>5.5555555555555358</v>
      </c>
      <c r="AN749" s="669">
        <f t="shared" si="277"/>
        <v>4.8543689320388328</v>
      </c>
      <c r="AO749" s="669">
        <f t="shared" si="278"/>
        <v>4.0404040404040442</v>
      </c>
      <c r="AP749" s="669">
        <f t="shared" si="279"/>
        <v>5.319148936170226</v>
      </c>
      <c r="AQ749" s="669">
        <f t="shared" si="280"/>
        <v>4.4444444444444287</v>
      </c>
      <c r="AR749" s="669">
        <f t="shared" si="281"/>
        <v>3.4482758620689724</v>
      </c>
      <c r="AS749" s="670">
        <f t="shared" si="262"/>
        <v>5.9719015243857649</v>
      </c>
      <c r="AT749" s="671">
        <f t="shared" si="263"/>
        <v>4.4850176291205495</v>
      </c>
    </row>
    <row r="750" spans="1:46" ht="11.25" customHeight="1" x14ac:dyDescent="0.2">
      <c r="A750" s="650" t="s">
        <v>3919</v>
      </c>
      <c r="B750" s="650" t="s">
        <v>4219</v>
      </c>
      <c r="C750" s="497">
        <v>1.4</v>
      </c>
      <c r="D750" s="684">
        <v>1.2</v>
      </c>
      <c r="E750" s="659">
        <v>1.08</v>
      </c>
      <c r="F750" s="659">
        <v>0.78</v>
      </c>
      <c r="G750" s="659">
        <v>0.35</v>
      </c>
      <c r="H750" s="523">
        <v>0</v>
      </c>
      <c r="I750" s="497"/>
      <c r="J750" s="523">
        <v>0</v>
      </c>
      <c r="K750" s="523">
        <v>0</v>
      </c>
      <c r="L750" s="523"/>
      <c r="M750" s="523">
        <v>0</v>
      </c>
      <c r="N750" s="543">
        <v>0</v>
      </c>
      <c r="O750" s="543">
        <v>0</v>
      </c>
      <c r="P750" s="543">
        <v>0</v>
      </c>
      <c r="Q750" s="543">
        <v>0</v>
      </c>
      <c r="R750" s="543">
        <v>0</v>
      </c>
      <c r="S750" s="543">
        <v>0</v>
      </c>
      <c r="T750" s="543">
        <v>0</v>
      </c>
      <c r="U750" s="543">
        <v>0</v>
      </c>
      <c r="V750" s="543">
        <v>0</v>
      </c>
      <c r="W750" s="543">
        <v>0</v>
      </c>
      <c r="X750" s="543">
        <v>0</v>
      </c>
      <c r="Y750" s="653">
        <f t="shared" si="261"/>
        <v>4.8099999999999996</v>
      </c>
      <c r="Z750" s="1019">
        <f t="shared" si="282"/>
        <v>16.666666666666675</v>
      </c>
      <c r="AA750" s="669">
        <f t="shared" si="264"/>
        <v>11.111111111111093</v>
      </c>
      <c r="AB750" s="669">
        <f t="shared" si="265"/>
        <v>38.46153846153846</v>
      </c>
      <c r="AC750" s="669">
        <f t="shared" si="266"/>
        <v>122.85714285714286</v>
      </c>
      <c r="AD750" s="669" t="str">
        <f t="shared" si="267"/>
        <v>n/a</v>
      </c>
      <c r="AE750" s="669" t="str">
        <f t="shared" si="268"/>
        <v>n/a</v>
      </c>
      <c r="AF750" s="669" t="str">
        <f t="shared" si="269"/>
        <v>n/a</v>
      </c>
      <c r="AG750" s="669" t="str">
        <f t="shared" si="270"/>
        <v>n/a</v>
      </c>
      <c r="AH750" s="669" t="str">
        <f t="shared" si="271"/>
        <v>n/a</v>
      </c>
      <c r="AI750" s="669" t="str">
        <f t="shared" si="272"/>
        <v>n/a</v>
      </c>
      <c r="AJ750" s="669" t="str">
        <f t="shared" si="273"/>
        <v>n/a</v>
      </c>
      <c r="AK750" s="669" t="str">
        <f t="shared" si="274"/>
        <v>n/a</v>
      </c>
      <c r="AL750" s="669" t="str">
        <f t="shared" si="275"/>
        <v>n/a</v>
      </c>
      <c r="AM750" s="669" t="str">
        <f t="shared" si="276"/>
        <v>n/a</v>
      </c>
      <c r="AN750" s="669" t="str">
        <f t="shared" si="277"/>
        <v>n/a</v>
      </c>
      <c r="AO750" s="669" t="str">
        <f t="shared" si="278"/>
        <v>n/a</v>
      </c>
      <c r="AP750" s="669" t="str">
        <f t="shared" si="279"/>
        <v>n/a</v>
      </c>
      <c r="AQ750" s="669" t="str">
        <f t="shared" si="280"/>
        <v>n/a</v>
      </c>
      <c r="AR750" s="669" t="str">
        <f t="shared" si="281"/>
        <v>n/a</v>
      </c>
      <c r="AS750" s="670">
        <f t="shared" si="262"/>
        <v>47.274114774114771</v>
      </c>
      <c r="AT750" s="671">
        <f t="shared" si="263"/>
        <v>51.752727300260354</v>
      </c>
    </row>
    <row r="751" spans="1:46" ht="11.25" customHeight="1" x14ac:dyDescent="0.2">
      <c r="A751" s="556" t="s">
        <v>1638</v>
      </c>
      <c r="B751" s="650" t="s">
        <v>1639</v>
      </c>
      <c r="C751" s="497">
        <v>1.73</v>
      </c>
      <c r="D751" s="491">
        <v>1.69</v>
      </c>
      <c r="E751" s="498">
        <v>1.62</v>
      </c>
      <c r="F751" s="498">
        <v>1.54</v>
      </c>
      <c r="G751" s="498">
        <v>1.46</v>
      </c>
      <c r="H751" s="498">
        <v>1.26</v>
      </c>
      <c r="I751" s="499"/>
      <c r="J751" s="498">
        <v>0.45</v>
      </c>
      <c r="K751" s="654">
        <v>0.3</v>
      </c>
      <c r="L751" s="499"/>
      <c r="M751" s="651">
        <v>0.3</v>
      </c>
      <c r="N751" s="651">
        <v>0.3</v>
      </c>
      <c r="O751" s="652">
        <v>0.3</v>
      </c>
      <c r="P751" s="652">
        <v>0.3</v>
      </c>
      <c r="Q751" s="652">
        <v>0.3</v>
      </c>
      <c r="R751" s="652">
        <v>0.3</v>
      </c>
      <c r="S751" s="652">
        <v>0.3</v>
      </c>
      <c r="T751" s="652">
        <v>0.3</v>
      </c>
      <c r="U751" s="652">
        <v>0.3</v>
      </c>
      <c r="V751" s="652">
        <v>0.3</v>
      </c>
      <c r="W751" s="652">
        <v>0.3</v>
      </c>
      <c r="X751" s="652">
        <v>0.3</v>
      </c>
      <c r="Y751" s="653">
        <f t="shared" si="261"/>
        <v>13.650000000000007</v>
      </c>
      <c r="Z751" s="1019">
        <f t="shared" si="282"/>
        <v>2.3668639053254559</v>
      </c>
      <c r="AA751" s="669">
        <f t="shared" si="264"/>
        <v>4.3209876543209846</v>
      </c>
      <c r="AB751" s="669">
        <f t="shared" si="265"/>
        <v>5.1948051948051965</v>
      </c>
      <c r="AC751" s="669">
        <f t="shared" si="266"/>
        <v>5.4794520547945202</v>
      </c>
      <c r="AD751" s="669">
        <f t="shared" si="267"/>
        <v>15.873015873015861</v>
      </c>
      <c r="AE751" s="669">
        <f t="shared" si="268"/>
        <v>179.99999999999997</v>
      </c>
      <c r="AF751" s="669">
        <f t="shared" si="269"/>
        <v>50</v>
      </c>
      <c r="AG751" s="669">
        <f t="shared" si="270"/>
        <v>0</v>
      </c>
      <c r="AH751" s="669">
        <f t="shared" si="271"/>
        <v>0</v>
      </c>
      <c r="AI751" s="669">
        <f t="shared" si="272"/>
        <v>0</v>
      </c>
      <c r="AJ751" s="669">
        <f t="shared" si="273"/>
        <v>0</v>
      </c>
      <c r="AK751" s="669">
        <f t="shared" si="274"/>
        <v>0</v>
      </c>
      <c r="AL751" s="669">
        <f t="shared" si="275"/>
        <v>0</v>
      </c>
      <c r="AM751" s="669">
        <f t="shared" si="276"/>
        <v>0</v>
      </c>
      <c r="AN751" s="669">
        <f t="shared" si="277"/>
        <v>0</v>
      </c>
      <c r="AO751" s="669">
        <f t="shared" si="278"/>
        <v>0</v>
      </c>
      <c r="AP751" s="669">
        <f t="shared" si="279"/>
        <v>0</v>
      </c>
      <c r="AQ751" s="669">
        <f t="shared" si="280"/>
        <v>0</v>
      </c>
      <c r="AR751" s="669">
        <f t="shared" si="281"/>
        <v>0</v>
      </c>
      <c r="AS751" s="670">
        <f t="shared" si="262"/>
        <v>13.854480246434841</v>
      </c>
      <c r="AT751" s="671">
        <f t="shared" si="263"/>
        <v>41.890233662059309</v>
      </c>
    </row>
    <row r="752" spans="1:46" ht="11.25" customHeight="1" x14ac:dyDescent="0.2">
      <c r="A752" s="506" t="s">
        <v>801</v>
      </c>
      <c r="B752" s="508" t="s">
        <v>802</v>
      </c>
      <c r="C752" s="497">
        <v>2.0550000000000002</v>
      </c>
      <c r="D752" s="497">
        <v>1.9349999999999998</v>
      </c>
      <c r="E752" s="513">
        <v>1.7549999999999999</v>
      </c>
      <c r="F752" s="513">
        <v>1.58</v>
      </c>
      <c r="G752" s="513">
        <v>1.425</v>
      </c>
      <c r="H752" s="513">
        <v>1.2849999999999999</v>
      </c>
      <c r="I752" s="514"/>
      <c r="J752" s="513">
        <v>1.1499999999999999</v>
      </c>
      <c r="K752" s="509">
        <v>1.0549999999999999</v>
      </c>
      <c r="L752" s="514"/>
      <c r="M752" s="529">
        <v>0.98750000000000004</v>
      </c>
      <c r="N752" s="529">
        <v>0.9375</v>
      </c>
      <c r="O752" s="516">
        <v>0.89</v>
      </c>
      <c r="P752" s="516">
        <v>0.85</v>
      </c>
      <c r="Q752" s="516">
        <v>0.82</v>
      </c>
      <c r="R752" s="516">
        <v>0.82</v>
      </c>
      <c r="S752" s="516">
        <v>0.82</v>
      </c>
      <c r="T752" s="517">
        <v>0.83</v>
      </c>
      <c r="U752" s="517">
        <v>0.82</v>
      </c>
      <c r="V752" s="517">
        <v>0.82</v>
      </c>
      <c r="W752" s="517">
        <v>0.82</v>
      </c>
      <c r="X752" s="517">
        <v>0.82</v>
      </c>
      <c r="Y752" s="653">
        <f t="shared" si="261"/>
        <v>22.475000000000001</v>
      </c>
      <c r="Z752" s="1019">
        <f t="shared" si="282"/>
        <v>6.2015503875969102</v>
      </c>
      <c r="AA752" s="669">
        <f t="shared" si="264"/>
        <v>10.256410256410264</v>
      </c>
      <c r="AB752" s="669">
        <f t="shared" si="265"/>
        <v>11.075949367088601</v>
      </c>
      <c r="AC752" s="669">
        <f t="shared" si="266"/>
        <v>10.877192982456151</v>
      </c>
      <c r="AD752" s="669">
        <f t="shared" si="267"/>
        <v>10.894941634241251</v>
      </c>
      <c r="AE752" s="669">
        <f t="shared" si="268"/>
        <v>11.739130434782608</v>
      </c>
      <c r="AF752" s="669">
        <f t="shared" si="269"/>
        <v>9.004739336492884</v>
      </c>
      <c r="AG752" s="669">
        <f t="shared" si="270"/>
        <v>6.8354430379746756</v>
      </c>
      <c r="AH752" s="669">
        <f t="shared" si="271"/>
        <v>5.3333333333333455</v>
      </c>
      <c r="AI752" s="669">
        <f t="shared" si="272"/>
        <v>5.3370786516854007</v>
      </c>
      <c r="AJ752" s="669">
        <f t="shared" si="273"/>
        <v>4.705882352941182</v>
      </c>
      <c r="AK752" s="669">
        <f t="shared" si="274"/>
        <v>3.6585365853658569</v>
      </c>
      <c r="AL752" s="669">
        <f t="shared" si="275"/>
        <v>0</v>
      </c>
      <c r="AM752" s="669">
        <f t="shared" si="276"/>
        <v>0</v>
      </c>
      <c r="AN752" s="669">
        <f t="shared" si="277"/>
        <v>-1.2048192771084376</v>
      </c>
      <c r="AO752" s="669">
        <f t="shared" si="278"/>
        <v>1.2195121951219523</v>
      </c>
      <c r="AP752" s="669">
        <f t="shared" si="279"/>
        <v>0</v>
      </c>
      <c r="AQ752" s="669">
        <f t="shared" si="280"/>
        <v>0</v>
      </c>
      <c r="AR752" s="669">
        <f t="shared" si="281"/>
        <v>0</v>
      </c>
      <c r="AS752" s="670">
        <f t="shared" si="262"/>
        <v>5.0492042778096122</v>
      </c>
      <c r="AT752" s="671">
        <f t="shared" si="263"/>
        <v>4.5944517683290025</v>
      </c>
    </row>
    <row r="753" spans="1:46" ht="11.25" customHeight="1" x14ac:dyDescent="0.2">
      <c r="A753" s="495" t="s">
        <v>1691</v>
      </c>
      <c r="B753" s="913" t="s">
        <v>1692</v>
      </c>
      <c r="C753" s="497">
        <v>0.74</v>
      </c>
      <c r="D753" s="497">
        <v>0.65999999999999992</v>
      </c>
      <c r="E753" s="498">
        <v>0.57999999999999996</v>
      </c>
      <c r="F753" s="498">
        <v>0.5</v>
      </c>
      <c r="G753" s="498">
        <v>0.42</v>
      </c>
      <c r="H753" s="498">
        <v>0.34</v>
      </c>
      <c r="I753" s="499"/>
      <c r="J753" s="498">
        <v>0.28999999999999998</v>
      </c>
      <c r="K753" s="498">
        <v>0.25</v>
      </c>
      <c r="L753" s="499"/>
      <c r="M753" s="564">
        <v>0.21</v>
      </c>
      <c r="N753" s="652">
        <v>0.36</v>
      </c>
      <c r="O753" s="652">
        <v>0.84</v>
      </c>
      <c r="P753" s="652">
        <v>0.84</v>
      </c>
      <c r="Q753" s="652">
        <v>0.84</v>
      </c>
      <c r="R753" s="652">
        <v>0.84</v>
      </c>
      <c r="S753" s="652">
        <v>0.84</v>
      </c>
      <c r="T753" s="652">
        <v>0.84</v>
      </c>
      <c r="U753" s="652">
        <v>0.84</v>
      </c>
      <c r="V753" s="656">
        <v>0.84</v>
      </c>
      <c r="W753" s="656">
        <v>0.81</v>
      </c>
      <c r="X753" s="656">
        <v>0.77</v>
      </c>
      <c r="Y753" s="653">
        <f t="shared" si="261"/>
        <v>12.649999999999999</v>
      </c>
      <c r="Z753" s="1019">
        <f t="shared" si="282"/>
        <v>12.121212121212132</v>
      </c>
      <c r="AA753" s="669">
        <f t="shared" si="264"/>
        <v>13.793103448275845</v>
      </c>
      <c r="AB753" s="669">
        <f t="shared" si="265"/>
        <v>15.999999999999993</v>
      </c>
      <c r="AC753" s="669">
        <f t="shared" si="266"/>
        <v>19.047619047619047</v>
      </c>
      <c r="AD753" s="669">
        <f t="shared" si="267"/>
        <v>23.529411764705866</v>
      </c>
      <c r="AE753" s="669">
        <f t="shared" si="268"/>
        <v>17.24137931034484</v>
      </c>
      <c r="AF753" s="669">
        <f t="shared" si="269"/>
        <v>15.999999999999993</v>
      </c>
      <c r="AG753" s="669">
        <f t="shared" si="270"/>
        <v>19.047619047619047</v>
      </c>
      <c r="AH753" s="669">
        <f t="shared" si="271"/>
        <v>-41.666666666666664</v>
      </c>
      <c r="AI753" s="669">
        <f t="shared" si="272"/>
        <v>-57.142857142857139</v>
      </c>
      <c r="AJ753" s="669">
        <f t="shared" si="273"/>
        <v>0</v>
      </c>
      <c r="AK753" s="669">
        <f t="shared" si="274"/>
        <v>0</v>
      </c>
      <c r="AL753" s="669">
        <f t="shared" si="275"/>
        <v>0</v>
      </c>
      <c r="AM753" s="669">
        <f t="shared" si="276"/>
        <v>0</v>
      </c>
      <c r="AN753" s="669">
        <f t="shared" si="277"/>
        <v>0</v>
      </c>
      <c r="AO753" s="669">
        <f t="shared" si="278"/>
        <v>0</v>
      </c>
      <c r="AP753" s="669">
        <f t="shared" si="279"/>
        <v>0</v>
      </c>
      <c r="AQ753" s="669">
        <f t="shared" si="280"/>
        <v>3.7037037037036979</v>
      </c>
      <c r="AR753" s="669">
        <f t="shared" si="281"/>
        <v>5.1948051948051965</v>
      </c>
      <c r="AS753" s="670">
        <f t="shared" si="262"/>
        <v>2.4668068330927291</v>
      </c>
      <c r="AT753" s="671">
        <f t="shared" si="263"/>
        <v>20.210281376783605</v>
      </c>
    </row>
    <row r="754" spans="1:46" ht="11.25" customHeight="1" x14ac:dyDescent="0.2">
      <c r="A754" s="495" t="s">
        <v>788</v>
      </c>
      <c r="B754" s="913" t="s">
        <v>789</v>
      </c>
      <c r="C754" s="497">
        <v>1.35</v>
      </c>
      <c r="D754" s="497">
        <v>1.23</v>
      </c>
      <c r="E754" s="498">
        <v>1.1100000000000001</v>
      </c>
      <c r="F754" s="498">
        <v>1.04</v>
      </c>
      <c r="G754" s="498">
        <v>0.98</v>
      </c>
      <c r="H754" s="498">
        <v>0.91</v>
      </c>
      <c r="I754" s="499"/>
      <c r="J754" s="498">
        <v>0.87</v>
      </c>
      <c r="K754" s="496">
        <v>0.84</v>
      </c>
      <c r="L754" s="499"/>
      <c r="M754" s="511">
        <v>0.79</v>
      </c>
      <c r="N754" s="651">
        <v>0.76</v>
      </c>
      <c r="O754" s="656">
        <v>0.74</v>
      </c>
      <c r="P754" s="656">
        <v>0.68</v>
      </c>
      <c r="Q754" s="656">
        <v>0.61</v>
      </c>
      <c r="R754" s="652">
        <v>0.6</v>
      </c>
      <c r="S754" s="656">
        <v>0.6</v>
      </c>
      <c r="T754" s="656">
        <v>0.59</v>
      </c>
      <c r="U754" s="656">
        <v>0.54</v>
      </c>
      <c r="V754" s="652">
        <v>0.53200000000000003</v>
      </c>
      <c r="W754" s="656">
        <v>0.53200000000000003</v>
      </c>
      <c r="X754" s="656">
        <v>0.53</v>
      </c>
      <c r="Y754" s="653">
        <f t="shared" si="261"/>
        <v>15.833999999999998</v>
      </c>
      <c r="Z754" s="1019">
        <f t="shared" si="282"/>
        <v>9.7560975609756184</v>
      </c>
      <c r="AA754" s="669">
        <f t="shared" si="264"/>
        <v>10.810810810810789</v>
      </c>
      <c r="AB754" s="669">
        <f t="shared" si="265"/>
        <v>6.7307692307692291</v>
      </c>
      <c r="AC754" s="669">
        <f t="shared" si="266"/>
        <v>6.1224489795918435</v>
      </c>
      <c r="AD754" s="669">
        <f t="shared" si="267"/>
        <v>7.6923076923076872</v>
      </c>
      <c r="AE754" s="669">
        <f t="shared" si="268"/>
        <v>4.5977011494252817</v>
      </c>
      <c r="AF754" s="669">
        <f t="shared" si="269"/>
        <v>3.5714285714285809</v>
      </c>
      <c r="AG754" s="669">
        <f t="shared" si="270"/>
        <v>6.3291139240506222</v>
      </c>
      <c r="AH754" s="669">
        <f t="shared" si="271"/>
        <v>3.9473684210526327</v>
      </c>
      <c r="AI754" s="669">
        <f t="shared" si="272"/>
        <v>2.7027027027026973</v>
      </c>
      <c r="AJ754" s="669">
        <f t="shared" si="273"/>
        <v>8.8235294117646959</v>
      </c>
      <c r="AK754" s="669">
        <f t="shared" si="274"/>
        <v>11.475409836065587</v>
      </c>
      <c r="AL754" s="669">
        <f t="shared" si="275"/>
        <v>1.6666666666666607</v>
      </c>
      <c r="AM754" s="669">
        <f t="shared" si="276"/>
        <v>0</v>
      </c>
      <c r="AN754" s="669">
        <f t="shared" si="277"/>
        <v>1.6949152542372836</v>
      </c>
      <c r="AO754" s="669">
        <f t="shared" si="278"/>
        <v>9.259259259259256</v>
      </c>
      <c r="AP754" s="669">
        <f t="shared" si="279"/>
        <v>1.5037593984962516</v>
      </c>
      <c r="AQ754" s="669">
        <f t="shared" si="280"/>
        <v>0</v>
      </c>
      <c r="AR754" s="669">
        <f t="shared" si="281"/>
        <v>0.37735849056603765</v>
      </c>
      <c r="AS754" s="670">
        <f t="shared" si="262"/>
        <v>5.1085077557984615</v>
      </c>
      <c r="AT754" s="671">
        <f t="shared" si="263"/>
        <v>3.7884317852114937</v>
      </c>
    </row>
    <row r="755" spans="1:46" ht="11.25" customHeight="1" x14ac:dyDescent="0.2">
      <c r="A755" s="650" t="s">
        <v>1703</v>
      </c>
      <c r="B755" s="913" t="s">
        <v>1704</v>
      </c>
      <c r="C755" s="497">
        <v>0.96</v>
      </c>
      <c r="D755" s="497">
        <v>0.8</v>
      </c>
      <c r="E755" s="498">
        <v>0.71666700000000005</v>
      </c>
      <c r="F755" s="498">
        <v>0.64</v>
      </c>
      <c r="G755" s="498">
        <v>0.58666666666666667</v>
      </c>
      <c r="H755" s="498">
        <v>0.54</v>
      </c>
      <c r="I755" s="499"/>
      <c r="J755" s="498">
        <v>0.51333333333333331</v>
      </c>
      <c r="K755" s="502">
        <v>0.48</v>
      </c>
      <c r="L755" s="499"/>
      <c r="M755" s="497">
        <v>0.46</v>
      </c>
      <c r="N755" s="652">
        <v>0.45333333333333337</v>
      </c>
      <c r="O755" s="656">
        <v>0.45333333333333337</v>
      </c>
      <c r="P755" s="656">
        <v>0.42</v>
      </c>
      <c r="Q755" s="656">
        <v>0.38222</v>
      </c>
      <c r="R755" s="656">
        <v>0.29841333333333336</v>
      </c>
      <c r="S755" s="656">
        <v>0.24761999999999998</v>
      </c>
      <c r="T755" s="656">
        <v>0.19365333333333332</v>
      </c>
      <c r="U755" s="656">
        <v>0.16507333333333332</v>
      </c>
      <c r="V755" s="656">
        <v>0.14460000000000001</v>
      </c>
      <c r="W755" s="656">
        <v>0.12381333333333334</v>
      </c>
      <c r="X755" s="656">
        <v>0.10477333333333334</v>
      </c>
      <c r="Y755" s="653">
        <f t="shared" si="261"/>
        <v>8.6835003333333347</v>
      </c>
      <c r="Z755" s="1019">
        <f t="shared" si="282"/>
        <v>19.999999999999996</v>
      </c>
      <c r="AA755" s="669">
        <f t="shared" si="264"/>
        <v>11.627855056811608</v>
      </c>
      <c r="AB755" s="669">
        <f t="shared" si="265"/>
        <v>11.979218750000008</v>
      </c>
      <c r="AC755" s="669">
        <f t="shared" si="266"/>
        <v>9.0909090909090828</v>
      </c>
      <c r="AD755" s="669">
        <f t="shared" si="267"/>
        <v>8.6419753086419693</v>
      </c>
      <c r="AE755" s="669">
        <f t="shared" si="268"/>
        <v>5.1948051948051965</v>
      </c>
      <c r="AF755" s="669">
        <f t="shared" si="269"/>
        <v>6.944444444444442</v>
      </c>
      <c r="AG755" s="669">
        <f t="shared" si="270"/>
        <v>4.3478260869565188</v>
      </c>
      <c r="AH755" s="669">
        <f t="shared" si="271"/>
        <v>1.4705882352941124</v>
      </c>
      <c r="AI755" s="669">
        <f t="shared" si="272"/>
        <v>0</v>
      </c>
      <c r="AJ755" s="669">
        <f t="shared" si="273"/>
        <v>7.9365079365079527</v>
      </c>
      <c r="AK755" s="669">
        <f t="shared" si="274"/>
        <v>9.8843597927894766</v>
      </c>
      <c r="AL755" s="669">
        <f t="shared" si="275"/>
        <v>28.084089182788951</v>
      </c>
      <c r="AM755" s="669">
        <f t="shared" si="276"/>
        <v>20.512613413025349</v>
      </c>
      <c r="AN755" s="669">
        <f t="shared" si="277"/>
        <v>27.867667309281185</v>
      </c>
      <c r="AO755" s="669">
        <f t="shared" si="278"/>
        <v>17.31351722466783</v>
      </c>
      <c r="AP755" s="669">
        <f t="shared" si="279"/>
        <v>14.158598432457348</v>
      </c>
      <c r="AQ755" s="669">
        <f t="shared" si="280"/>
        <v>16.788714193409437</v>
      </c>
      <c r="AR755" s="669">
        <f t="shared" si="281"/>
        <v>18.172562993128018</v>
      </c>
      <c r="AS755" s="670">
        <f t="shared" si="262"/>
        <v>12.632434349785186</v>
      </c>
      <c r="AT755" s="671">
        <f t="shared" si="263"/>
        <v>8.0257598380572901</v>
      </c>
    </row>
    <row r="756" spans="1:46" ht="11.25" customHeight="1" x14ac:dyDescent="0.2">
      <c r="A756" s="650" t="s">
        <v>347</v>
      </c>
      <c r="B756" s="913" t="s">
        <v>348</v>
      </c>
      <c r="C756" s="497">
        <v>1.88</v>
      </c>
      <c r="D756" s="497">
        <v>1.7</v>
      </c>
      <c r="E756" s="498">
        <v>1.52</v>
      </c>
      <c r="F756" s="498">
        <v>1.38</v>
      </c>
      <c r="G756" s="498">
        <v>1.22</v>
      </c>
      <c r="H756" s="498">
        <v>1.06</v>
      </c>
      <c r="I756" s="499"/>
      <c r="J756" s="498">
        <v>0.85</v>
      </c>
      <c r="K756" s="496">
        <v>0.72</v>
      </c>
      <c r="L756" s="499"/>
      <c r="M756" s="511">
        <v>0.6</v>
      </c>
      <c r="N756" s="511">
        <v>0.5</v>
      </c>
      <c r="O756" s="656">
        <v>0.33</v>
      </c>
      <c r="P756" s="656">
        <v>0.22</v>
      </c>
      <c r="Q756" s="656">
        <v>0.11</v>
      </c>
      <c r="R756" s="656">
        <v>0.09</v>
      </c>
      <c r="S756" s="656">
        <v>7.0000000000000007E-2</v>
      </c>
      <c r="T756" s="656">
        <v>0.06</v>
      </c>
      <c r="U756" s="656">
        <v>0.05</v>
      </c>
      <c r="V756" s="656">
        <v>0.04</v>
      </c>
      <c r="W756" s="656">
        <v>3.2500000000000001E-2</v>
      </c>
      <c r="X756" s="656">
        <v>0.03</v>
      </c>
      <c r="Y756" s="653">
        <f t="shared" si="261"/>
        <v>12.4625</v>
      </c>
      <c r="Z756" s="1019">
        <f t="shared" si="282"/>
        <v>10.588235294117654</v>
      </c>
      <c r="AA756" s="669">
        <f t="shared" si="264"/>
        <v>11.842105263157897</v>
      </c>
      <c r="AB756" s="669">
        <f t="shared" si="265"/>
        <v>10.144927536231885</v>
      </c>
      <c r="AC756" s="669">
        <f t="shared" si="266"/>
        <v>13.114754098360649</v>
      </c>
      <c r="AD756" s="669">
        <f t="shared" si="267"/>
        <v>15.094339622641506</v>
      </c>
      <c r="AE756" s="669">
        <f t="shared" si="268"/>
        <v>24.705882352941178</v>
      </c>
      <c r="AF756" s="669">
        <f t="shared" si="269"/>
        <v>18.055555555555557</v>
      </c>
      <c r="AG756" s="669">
        <f t="shared" si="270"/>
        <v>19.999999999999996</v>
      </c>
      <c r="AH756" s="669">
        <f t="shared" si="271"/>
        <v>19.999999999999996</v>
      </c>
      <c r="AI756" s="669">
        <f t="shared" si="272"/>
        <v>51.515151515151516</v>
      </c>
      <c r="AJ756" s="669">
        <f t="shared" si="273"/>
        <v>50</v>
      </c>
      <c r="AK756" s="669">
        <f t="shared" si="274"/>
        <v>100</v>
      </c>
      <c r="AL756" s="669">
        <f t="shared" si="275"/>
        <v>22.222222222222232</v>
      </c>
      <c r="AM756" s="669">
        <f t="shared" si="276"/>
        <v>28.571428571428559</v>
      </c>
      <c r="AN756" s="669">
        <f t="shared" si="277"/>
        <v>16.666666666666675</v>
      </c>
      <c r="AO756" s="669">
        <f t="shared" si="278"/>
        <v>19.999999999999996</v>
      </c>
      <c r="AP756" s="669">
        <f t="shared" si="279"/>
        <v>25</v>
      </c>
      <c r="AQ756" s="669">
        <f t="shared" si="280"/>
        <v>23.076923076923084</v>
      </c>
      <c r="AR756" s="669">
        <f t="shared" si="281"/>
        <v>8.3333333333333481</v>
      </c>
      <c r="AS756" s="670">
        <f t="shared" si="262"/>
        <v>25.733238163617461</v>
      </c>
      <c r="AT756" s="671">
        <f t="shared" si="263"/>
        <v>21.445570713003463</v>
      </c>
    </row>
    <row r="757" spans="1:46" ht="11.25" customHeight="1" x14ac:dyDescent="0.2">
      <c r="A757" s="507" t="s">
        <v>349</v>
      </c>
      <c r="B757" s="508" t="s">
        <v>350</v>
      </c>
      <c r="C757" s="497">
        <v>1.44</v>
      </c>
      <c r="D757" s="510">
        <v>1.32</v>
      </c>
      <c r="E757" s="513">
        <v>1.24</v>
      </c>
      <c r="F757" s="513">
        <v>1.2</v>
      </c>
      <c r="G757" s="513">
        <v>1.1599999999999999</v>
      </c>
      <c r="H757" s="513">
        <v>1.1200000000000001</v>
      </c>
      <c r="I757" s="514"/>
      <c r="J757" s="513">
        <v>1.08</v>
      </c>
      <c r="K757" s="509">
        <v>1.04</v>
      </c>
      <c r="L757" s="514"/>
      <c r="M757" s="529">
        <v>1</v>
      </c>
      <c r="N757" s="529">
        <v>0.96</v>
      </c>
      <c r="O757" s="516">
        <v>0.88</v>
      </c>
      <c r="P757" s="516">
        <v>0.76</v>
      </c>
      <c r="Q757" s="516">
        <v>0.68</v>
      </c>
      <c r="R757" s="516">
        <v>0.6</v>
      </c>
      <c r="S757" s="516">
        <v>0.52</v>
      </c>
      <c r="T757" s="516">
        <v>0.44</v>
      </c>
      <c r="U757" s="516">
        <v>0.36</v>
      </c>
      <c r="V757" s="516">
        <v>0.28000000000000003</v>
      </c>
      <c r="W757" s="516">
        <v>0.24</v>
      </c>
      <c r="X757" s="516">
        <v>0.2</v>
      </c>
      <c r="Y757" s="653">
        <f t="shared" si="261"/>
        <v>16.52</v>
      </c>
      <c r="Z757" s="1019">
        <f t="shared" si="282"/>
        <v>9.0909090909090828</v>
      </c>
      <c r="AA757" s="669">
        <f t="shared" si="264"/>
        <v>6.4516129032258229</v>
      </c>
      <c r="AB757" s="669">
        <f t="shared" si="265"/>
        <v>3.3333333333333437</v>
      </c>
      <c r="AC757" s="669">
        <f t="shared" si="266"/>
        <v>3.4482758620689724</v>
      </c>
      <c r="AD757" s="669">
        <f t="shared" si="267"/>
        <v>3.5714285714285587</v>
      </c>
      <c r="AE757" s="669">
        <f t="shared" si="268"/>
        <v>3.7037037037036979</v>
      </c>
      <c r="AF757" s="669">
        <f t="shared" si="269"/>
        <v>3.8461538461538547</v>
      </c>
      <c r="AG757" s="669">
        <f t="shared" si="270"/>
        <v>4.0000000000000036</v>
      </c>
      <c r="AH757" s="669">
        <f t="shared" si="271"/>
        <v>4.1666666666666741</v>
      </c>
      <c r="AI757" s="669">
        <f t="shared" si="272"/>
        <v>9.0909090909090828</v>
      </c>
      <c r="AJ757" s="669">
        <f t="shared" si="273"/>
        <v>15.789473684210531</v>
      </c>
      <c r="AK757" s="669">
        <f t="shared" si="274"/>
        <v>11.764705882352944</v>
      </c>
      <c r="AL757" s="669">
        <f t="shared" si="275"/>
        <v>13.333333333333353</v>
      </c>
      <c r="AM757" s="669">
        <f t="shared" si="276"/>
        <v>15.384615384615374</v>
      </c>
      <c r="AN757" s="669">
        <f t="shared" si="277"/>
        <v>18.181818181818187</v>
      </c>
      <c r="AO757" s="669">
        <f t="shared" si="278"/>
        <v>22.222222222222232</v>
      </c>
      <c r="AP757" s="669">
        <f t="shared" si="279"/>
        <v>28.571428571428559</v>
      </c>
      <c r="AQ757" s="669">
        <f t="shared" si="280"/>
        <v>16.666666666666675</v>
      </c>
      <c r="AR757" s="669">
        <f t="shared" si="281"/>
        <v>19.999999999999996</v>
      </c>
      <c r="AS757" s="670">
        <f t="shared" si="262"/>
        <v>11.190381947107733</v>
      </c>
      <c r="AT757" s="671">
        <f t="shared" si="263"/>
        <v>7.6229275342404836</v>
      </c>
    </row>
    <row r="758" spans="1:46" ht="11.25" customHeight="1" x14ac:dyDescent="0.2">
      <c r="A758" s="650" t="s">
        <v>138</v>
      </c>
      <c r="B758" s="913" t="s">
        <v>139</v>
      </c>
      <c r="C758" s="497">
        <v>2</v>
      </c>
      <c r="D758" s="655">
        <v>1.96</v>
      </c>
      <c r="E758" s="498">
        <v>1.92</v>
      </c>
      <c r="F758" s="498">
        <v>1.88</v>
      </c>
      <c r="G758" s="498">
        <v>1.84</v>
      </c>
      <c r="H758" s="498">
        <v>1.8</v>
      </c>
      <c r="I758" s="499"/>
      <c r="J758" s="498">
        <v>1.76</v>
      </c>
      <c r="K758" s="496">
        <v>1.72</v>
      </c>
      <c r="L758" s="499"/>
      <c r="M758" s="511">
        <v>1.68</v>
      </c>
      <c r="N758" s="511">
        <v>1.64</v>
      </c>
      <c r="O758" s="656">
        <v>1.6</v>
      </c>
      <c r="P758" s="656">
        <v>1.42</v>
      </c>
      <c r="Q758" s="656">
        <v>1.33</v>
      </c>
      <c r="R758" s="656">
        <v>1.29</v>
      </c>
      <c r="S758" s="656">
        <v>1.25</v>
      </c>
      <c r="T758" s="656">
        <v>1.1174999999999999</v>
      </c>
      <c r="U758" s="656">
        <v>1.0625</v>
      </c>
      <c r="V758" s="656">
        <v>1.0225</v>
      </c>
      <c r="W758" s="656">
        <v>1.0049999999999999</v>
      </c>
      <c r="X758" s="656">
        <v>0.96499999999999997</v>
      </c>
      <c r="Y758" s="653">
        <f t="shared" si="261"/>
        <v>30.262500000000003</v>
      </c>
      <c r="Z758" s="1019">
        <f t="shared" si="282"/>
        <v>2.0408163265306145</v>
      </c>
      <c r="AA758" s="669">
        <f t="shared" si="264"/>
        <v>2.0833333333333259</v>
      </c>
      <c r="AB758" s="669">
        <f t="shared" si="265"/>
        <v>2.1276595744680771</v>
      </c>
      <c r="AC758" s="669">
        <f t="shared" si="266"/>
        <v>2.1739130434782483</v>
      </c>
      <c r="AD758" s="669">
        <f t="shared" si="267"/>
        <v>2.2222222222222143</v>
      </c>
      <c r="AE758" s="669">
        <f t="shared" si="268"/>
        <v>2.2727272727272707</v>
      </c>
      <c r="AF758" s="669">
        <f t="shared" si="269"/>
        <v>2.3255813953488413</v>
      </c>
      <c r="AG758" s="669">
        <f t="shared" si="270"/>
        <v>2.3809523809523725</v>
      </c>
      <c r="AH758" s="669">
        <f t="shared" si="271"/>
        <v>2.4390243902439046</v>
      </c>
      <c r="AI758" s="669">
        <f t="shared" si="272"/>
        <v>2.4999999999999911</v>
      </c>
      <c r="AJ758" s="669">
        <f t="shared" si="273"/>
        <v>12.676056338028175</v>
      </c>
      <c r="AK758" s="669">
        <f t="shared" si="274"/>
        <v>6.7669172932330657</v>
      </c>
      <c r="AL758" s="669">
        <f t="shared" si="275"/>
        <v>3.1007751937984551</v>
      </c>
      <c r="AM758" s="669">
        <f t="shared" si="276"/>
        <v>3.2000000000000028</v>
      </c>
      <c r="AN758" s="669">
        <f t="shared" si="277"/>
        <v>11.856823266219241</v>
      </c>
      <c r="AO758" s="669">
        <f t="shared" si="278"/>
        <v>5.1764705882352935</v>
      </c>
      <c r="AP758" s="669">
        <f t="shared" si="279"/>
        <v>3.9119804400977953</v>
      </c>
      <c r="AQ758" s="669">
        <f t="shared" si="280"/>
        <v>1.7412935323383172</v>
      </c>
      <c r="AR758" s="669">
        <f t="shared" si="281"/>
        <v>4.1450777202072464</v>
      </c>
      <c r="AS758" s="670">
        <f t="shared" si="262"/>
        <v>3.9548223321822333</v>
      </c>
      <c r="AT758" s="671">
        <f t="shared" si="263"/>
        <v>3.1901914095880506</v>
      </c>
    </row>
    <row r="759" spans="1:46" ht="11.25" customHeight="1" x14ac:dyDescent="0.2">
      <c r="A759" s="495" t="s">
        <v>1722</v>
      </c>
      <c r="B759" s="913" t="s">
        <v>1723</v>
      </c>
      <c r="C759" s="497">
        <v>0.84</v>
      </c>
      <c r="D759" s="655">
        <v>0.8</v>
      </c>
      <c r="E759" s="498">
        <v>0.72</v>
      </c>
      <c r="F759" s="498">
        <v>0.66</v>
      </c>
      <c r="G759" s="498">
        <v>0.6</v>
      </c>
      <c r="H759" s="498">
        <v>0.52</v>
      </c>
      <c r="I759" s="499"/>
      <c r="J759" s="498">
        <v>0.44</v>
      </c>
      <c r="K759" s="496">
        <v>0.34</v>
      </c>
      <c r="L759" s="499"/>
      <c r="M759" s="511">
        <v>0.24</v>
      </c>
      <c r="N759" s="651">
        <v>0</v>
      </c>
      <c r="O759" s="652">
        <v>0</v>
      </c>
      <c r="P759" s="652">
        <v>0</v>
      </c>
      <c r="Q759" s="652">
        <v>0</v>
      </c>
      <c r="R759" s="652">
        <v>0</v>
      </c>
      <c r="S759" s="652">
        <v>0</v>
      </c>
      <c r="T759" s="652">
        <v>0</v>
      </c>
      <c r="U759" s="652">
        <v>0</v>
      </c>
      <c r="V759" s="652">
        <v>0</v>
      </c>
      <c r="W759" s="652">
        <v>0</v>
      </c>
      <c r="X759" s="652">
        <v>0</v>
      </c>
      <c r="Y759" s="653">
        <f t="shared" si="261"/>
        <v>5.160000000000001</v>
      </c>
      <c r="Z759" s="1019">
        <f t="shared" si="282"/>
        <v>4.9999999999999822</v>
      </c>
      <c r="AA759" s="669">
        <f t="shared" si="264"/>
        <v>11.111111111111116</v>
      </c>
      <c r="AB759" s="669">
        <f t="shared" si="265"/>
        <v>9.0909090909090828</v>
      </c>
      <c r="AC759" s="669">
        <f t="shared" si="266"/>
        <v>10.000000000000009</v>
      </c>
      <c r="AD759" s="669">
        <f t="shared" si="267"/>
        <v>15.384615384615374</v>
      </c>
      <c r="AE759" s="669">
        <f t="shared" si="268"/>
        <v>18.181818181818187</v>
      </c>
      <c r="AF759" s="669">
        <f t="shared" si="269"/>
        <v>29.411764705882337</v>
      </c>
      <c r="AG759" s="669">
        <f t="shared" si="270"/>
        <v>41.666666666666671</v>
      </c>
      <c r="AH759" s="669" t="str">
        <f t="shared" si="271"/>
        <v>n/a</v>
      </c>
      <c r="AI759" s="669" t="str">
        <f t="shared" si="272"/>
        <v>n/a</v>
      </c>
      <c r="AJ759" s="669" t="str">
        <f t="shared" si="273"/>
        <v>n/a</v>
      </c>
      <c r="AK759" s="669" t="str">
        <f t="shared" si="274"/>
        <v>n/a</v>
      </c>
      <c r="AL759" s="669" t="str">
        <f t="shared" si="275"/>
        <v>n/a</v>
      </c>
      <c r="AM759" s="669" t="str">
        <f t="shared" si="276"/>
        <v>n/a</v>
      </c>
      <c r="AN759" s="669" t="str">
        <f t="shared" si="277"/>
        <v>n/a</v>
      </c>
      <c r="AO759" s="669" t="str">
        <f t="shared" si="278"/>
        <v>n/a</v>
      </c>
      <c r="AP759" s="669" t="str">
        <f t="shared" si="279"/>
        <v>n/a</v>
      </c>
      <c r="AQ759" s="669" t="str">
        <f t="shared" si="280"/>
        <v>n/a</v>
      </c>
      <c r="AR759" s="669" t="str">
        <f t="shared" si="281"/>
        <v>n/a</v>
      </c>
      <c r="AS759" s="670">
        <f t="shared" si="262"/>
        <v>17.480860642625345</v>
      </c>
      <c r="AT759" s="671">
        <f t="shared" si="263"/>
        <v>12.275908025315649</v>
      </c>
    </row>
    <row r="760" spans="1:46" ht="11.25" customHeight="1" x14ac:dyDescent="0.2">
      <c r="A760" s="556" t="s">
        <v>1736</v>
      </c>
      <c r="B760" s="913" t="s">
        <v>1737</v>
      </c>
      <c r="C760" s="497">
        <v>0.7</v>
      </c>
      <c r="D760" s="655">
        <v>0.66</v>
      </c>
      <c r="E760" s="502">
        <v>0.6</v>
      </c>
      <c r="F760" s="498">
        <v>0.52</v>
      </c>
      <c r="G760" s="502">
        <v>0.44</v>
      </c>
      <c r="H760" s="498">
        <v>0.42</v>
      </c>
      <c r="I760" s="499"/>
      <c r="J760" s="502">
        <v>0.36</v>
      </c>
      <c r="K760" s="654">
        <v>0.36</v>
      </c>
      <c r="L760" s="499"/>
      <c r="M760" s="651">
        <v>0.4</v>
      </c>
      <c r="N760" s="651">
        <v>0.52</v>
      </c>
      <c r="O760" s="652">
        <v>0.52</v>
      </c>
      <c r="P760" s="656">
        <v>0.52</v>
      </c>
      <c r="Q760" s="656">
        <v>0.48</v>
      </c>
      <c r="R760" s="656">
        <v>0.45</v>
      </c>
      <c r="S760" s="656">
        <v>0.43</v>
      </c>
      <c r="T760" s="652">
        <v>0.4</v>
      </c>
      <c r="U760" s="652">
        <v>0.4</v>
      </c>
      <c r="V760" s="656">
        <v>0.4</v>
      </c>
      <c r="W760" s="656">
        <v>0.39500000000000002</v>
      </c>
      <c r="X760" s="656">
        <v>0.35</v>
      </c>
      <c r="Y760" s="653">
        <f t="shared" si="261"/>
        <v>9.3249999999999993</v>
      </c>
      <c r="Z760" s="1019">
        <f t="shared" si="282"/>
        <v>6.0606060606060552</v>
      </c>
      <c r="AA760" s="669">
        <f t="shared" si="264"/>
        <v>10.000000000000009</v>
      </c>
      <c r="AB760" s="669">
        <f t="shared" si="265"/>
        <v>15.384615384615374</v>
      </c>
      <c r="AC760" s="669">
        <f t="shared" si="266"/>
        <v>18.181818181818187</v>
      </c>
      <c r="AD760" s="669">
        <f t="shared" si="267"/>
        <v>4.7619047619047672</v>
      </c>
      <c r="AE760" s="669">
        <f t="shared" si="268"/>
        <v>16.666666666666675</v>
      </c>
      <c r="AF760" s="669">
        <f t="shared" si="269"/>
        <v>0</v>
      </c>
      <c r="AG760" s="669">
        <f t="shared" si="270"/>
        <v>-10.000000000000009</v>
      </c>
      <c r="AH760" s="669">
        <f t="shared" si="271"/>
        <v>-23.076923076923073</v>
      </c>
      <c r="AI760" s="669">
        <f t="shared" si="272"/>
        <v>0</v>
      </c>
      <c r="AJ760" s="669">
        <f t="shared" si="273"/>
        <v>0</v>
      </c>
      <c r="AK760" s="669">
        <f t="shared" si="274"/>
        <v>8.3333333333333481</v>
      </c>
      <c r="AL760" s="669">
        <f t="shared" si="275"/>
        <v>6.6666666666666652</v>
      </c>
      <c r="AM760" s="669">
        <f t="shared" si="276"/>
        <v>4.6511627906976827</v>
      </c>
      <c r="AN760" s="669">
        <f t="shared" si="277"/>
        <v>7.4999999999999956</v>
      </c>
      <c r="AO760" s="669">
        <f t="shared" si="278"/>
        <v>0</v>
      </c>
      <c r="AP760" s="669">
        <f t="shared" si="279"/>
        <v>0</v>
      </c>
      <c r="AQ760" s="669">
        <f t="shared" si="280"/>
        <v>1.2658227848101333</v>
      </c>
      <c r="AR760" s="669">
        <f t="shared" si="281"/>
        <v>12.857142857142879</v>
      </c>
      <c r="AS760" s="670">
        <f t="shared" si="262"/>
        <v>4.1712008637546676</v>
      </c>
      <c r="AT760" s="671">
        <f t="shared" si="263"/>
        <v>9.6179662896655334</v>
      </c>
    </row>
    <row r="761" spans="1:46" ht="11.25" customHeight="1" x14ac:dyDescent="0.2">
      <c r="A761" s="483" t="s">
        <v>1711</v>
      </c>
      <c r="B761" s="481" t="s">
        <v>1712</v>
      </c>
      <c r="C761" s="497">
        <v>2.62</v>
      </c>
      <c r="D761" s="522">
        <v>2.5</v>
      </c>
      <c r="E761" s="487">
        <v>2.38</v>
      </c>
      <c r="F761" s="487">
        <v>2.2599999999999998</v>
      </c>
      <c r="G761" s="487">
        <v>2.16</v>
      </c>
      <c r="H761" s="487">
        <v>2</v>
      </c>
      <c r="I761" s="488" t="s">
        <v>90</v>
      </c>
      <c r="J761" s="487">
        <v>1.85</v>
      </c>
      <c r="K761" s="485">
        <v>1.7649999999999999</v>
      </c>
      <c r="L761" s="488"/>
      <c r="M761" s="530">
        <v>1.6825000000000001</v>
      </c>
      <c r="N761" s="538">
        <v>1.66</v>
      </c>
      <c r="O761" s="493">
        <v>1.66</v>
      </c>
      <c r="P761" s="493">
        <v>1.54</v>
      </c>
      <c r="Q761" s="493">
        <v>1.29</v>
      </c>
      <c r="R761" s="493">
        <v>1.1599999999999999</v>
      </c>
      <c r="S761" s="493">
        <v>1.095</v>
      </c>
      <c r="T761" s="493">
        <v>1.05</v>
      </c>
      <c r="U761" s="493">
        <v>1.0249999999999999</v>
      </c>
      <c r="V761" s="493">
        <v>1.0049999999999999</v>
      </c>
      <c r="W761" s="493">
        <v>0.98499999999999999</v>
      </c>
      <c r="X761" s="493">
        <v>0.96499999999999997</v>
      </c>
      <c r="Y761" s="653">
        <f t="shared" si="261"/>
        <v>32.652499999999996</v>
      </c>
      <c r="Z761" s="1019">
        <f t="shared" si="282"/>
        <v>4.8000000000000043</v>
      </c>
      <c r="AA761" s="669">
        <f t="shared" si="264"/>
        <v>5.0420168067226934</v>
      </c>
      <c r="AB761" s="669">
        <f t="shared" si="265"/>
        <v>5.3097345132743445</v>
      </c>
      <c r="AC761" s="669">
        <f t="shared" si="266"/>
        <v>4.6296296296296058</v>
      </c>
      <c r="AD761" s="669">
        <f t="shared" si="267"/>
        <v>8.0000000000000071</v>
      </c>
      <c r="AE761" s="669">
        <f t="shared" si="268"/>
        <v>8.108108108108091</v>
      </c>
      <c r="AF761" s="669">
        <f t="shared" si="269"/>
        <v>4.8158640226628968</v>
      </c>
      <c r="AG761" s="669">
        <f t="shared" si="270"/>
        <v>4.9034175334323749</v>
      </c>
      <c r="AH761" s="669">
        <f t="shared" si="271"/>
        <v>1.3554216867470048</v>
      </c>
      <c r="AI761" s="669">
        <f t="shared" si="272"/>
        <v>0</v>
      </c>
      <c r="AJ761" s="669">
        <f t="shared" si="273"/>
        <v>7.7922077922077948</v>
      </c>
      <c r="AK761" s="669">
        <f t="shared" si="274"/>
        <v>19.379844961240302</v>
      </c>
      <c r="AL761" s="669">
        <f t="shared" si="275"/>
        <v>11.206896551724155</v>
      </c>
      <c r="AM761" s="669">
        <f t="shared" si="276"/>
        <v>5.9360730593607247</v>
      </c>
      <c r="AN761" s="669">
        <f t="shared" si="277"/>
        <v>4.2857142857142705</v>
      </c>
      <c r="AO761" s="669">
        <f t="shared" si="278"/>
        <v>2.4390243902439046</v>
      </c>
      <c r="AP761" s="669">
        <f t="shared" si="279"/>
        <v>1.990049751243772</v>
      </c>
      <c r="AQ761" s="669">
        <f t="shared" si="280"/>
        <v>2.0304568527918621</v>
      </c>
      <c r="AR761" s="669">
        <f t="shared" si="281"/>
        <v>2.0725388601036343</v>
      </c>
      <c r="AS761" s="670">
        <f t="shared" si="262"/>
        <v>5.4787894108003918</v>
      </c>
      <c r="AT761" s="671">
        <f t="shared" si="263"/>
        <v>4.3486960283303526</v>
      </c>
    </row>
    <row r="762" spans="1:46" ht="11.25" customHeight="1" x14ac:dyDescent="0.2">
      <c r="A762" s="507" t="s">
        <v>355</v>
      </c>
      <c r="B762" s="913" t="s">
        <v>356</v>
      </c>
      <c r="C762" s="497">
        <v>0.64</v>
      </c>
      <c r="D762" s="497">
        <v>0.62</v>
      </c>
      <c r="E762" s="498">
        <v>0.59199999999999997</v>
      </c>
      <c r="F762" s="498">
        <v>0.56399999999999995</v>
      </c>
      <c r="G762" s="498">
        <v>0.53600000000000003</v>
      </c>
      <c r="H762" s="498">
        <v>0.51</v>
      </c>
      <c r="I762" s="499"/>
      <c r="J762" s="498">
        <v>0.49</v>
      </c>
      <c r="K762" s="496">
        <v>0.47</v>
      </c>
      <c r="L762" s="499"/>
      <c r="M762" s="511">
        <v>0.44500000000000001</v>
      </c>
      <c r="N762" s="511">
        <v>0.43</v>
      </c>
      <c r="O762" s="656">
        <v>0.41</v>
      </c>
      <c r="P762" s="656">
        <v>0.39</v>
      </c>
      <c r="Q762" s="656">
        <v>0.37</v>
      </c>
      <c r="R762" s="656">
        <v>0.35</v>
      </c>
      <c r="S762" s="656">
        <v>0.33</v>
      </c>
      <c r="T762" s="656">
        <v>0.31</v>
      </c>
      <c r="U762" s="656">
        <v>0.28999999999999998</v>
      </c>
      <c r="V762" s="656">
        <v>0.27</v>
      </c>
      <c r="W762" s="656">
        <v>0.25</v>
      </c>
      <c r="X762" s="656">
        <v>0.23</v>
      </c>
      <c r="Y762" s="653">
        <f t="shared" si="261"/>
        <v>8.4969999999999999</v>
      </c>
      <c r="Z762" s="1019">
        <f t="shared" si="282"/>
        <v>3.2258064516129004</v>
      </c>
      <c r="AA762" s="669">
        <f t="shared" si="264"/>
        <v>4.7297297297297369</v>
      </c>
      <c r="AB762" s="669">
        <f t="shared" si="265"/>
        <v>4.9645390070921946</v>
      </c>
      <c r="AC762" s="669">
        <f t="shared" si="266"/>
        <v>5.2238805970149071</v>
      </c>
      <c r="AD762" s="669">
        <f t="shared" si="267"/>
        <v>5.0980392156862786</v>
      </c>
      <c r="AE762" s="669">
        <f t="shared" si="268"/>
        <v>4.081632653061229</v>
      </c>
      <c r="AF762" s="669">
        <f t="shared" si="269"/>
        <v>4.2553191489361764</v>
      </c>
      <c r="AG762" s="669">
        <f t="shared" si="270"/>
        <v>5.6179775280898792</v>
      </c>
      <c r="AH762" s="669">
        <f t="shared" si="271"/>
        <v>3.488372093023262</v>
      </c>
      <c r="AI762" s="669">
        <f t="shared" si="272"/>
        <v>4.8780487804878092</v>
      </c>
      <c r="AJ762" s="669">
        <f t="shared" si="273"/>
        <v>5.12820512820511</v>
      </c>
      <c r="AK762" s="669">
        <f t="shared" si="274"/>
        <v>5.4054054054054168</v>
      </c>
      <c r="AL762" s="669">
        <f t="shared" si="275"/>
        <v>5.7142857142857162</v>
      </c>
      <c r="AM762" s="669">
        <f t="shared" si="276"/>
        <v>6.0606060606060552</v>
      </c>
      <c r="AN762" s="669">
        <f t="shared" si="277"/>
        <v>6.4516129032258229</v>
      </c>
      <c r="AO762" s="669">
        <f t="shared" si="278"/>
        <v>6.8965517241379448</v>
      </c>
      <c r="AP762" s="669">
        <f t="shared" si="279"/>
        <v>7.4074074074073959</v>
      </c>
      <c r="AQ762" s="669">
        <f t="shared" si="280"/>
        <v>8.0000000000000071</v>
      </c>
      <c r="AR762" s="669">
        <f t="shared" si="281"/>
        <v>8.6956521739130377</v>
      </c>
      <c r="AS762" s="670">
        <f t="shared" si="262"/>
        <v>5.5433195643116253</v>
      </c>
      <c r="AT762" s="671">
        <f t="shared" si="263"/>
        <v>1.4477229690014028</v>
      </c>
    </row>
    <row r="763" spans="1:46" ht="11.25" customHeight="1" x14ac:dyDescent="0.2">
      <c r="A763" s="650" t="s">
        <v>1715</v>
      </c>
      <c r="B763" s="913" t="s">
        <v>1716</v>
      </c>
      <c r="C763" s="497">
        <v>1.72</v>
      </c>
      <c r="D763" s="655">
        <v>1.5700000000000003</v>
      </c>
      <c r="E763" s="498">
        <v>1.44</v>
      </c>
      <c r="F763" s="498">
        <v>1.28</v>
      </c>
      <c r="G763" s="498">
        <v>1.1200000000000001</v>
      </c>
      <c r="H763" s="498">
        <v>0.96</v>
      </c>
      <c r="I763" s="499"/>
      <c r="J763" s="498">
        <v>0.81</v>
      </c>
      <c r="K763" s="496">
        <v>0.7</v>
      </c>
      <c r="L763" s="499"/>
      <c r="M763" s="651">
        <v>0.64</v>
      </c>
      <c r="N763" s="651">
        <v>0.64</v>
      </c>
      <c r="O763" s="656">
        <v>0.57999999999999996</v>
      </c>
      <c r="P763" s="652">
        <v>0</v>
      </c>
      <c r="Q763" s="652">
        <v>0</v>
      </c>
      <c r="R763" s="652">
        <v>0</v>
      </c>
      <c r="S763" s="652">
        <v>0</v>
      </c>
      <c r="T763" s="652">
        <v>0</v>
      </c>
      <c r="U763" s="652">
        <v>0</v>
      </c>
      <c r="V763" s="652">
        <v>0</v>
      </c>
      <c r="W763" s="652">
        <v>0</v>
      </c>
      <c r="X763" s="652">
        <v>0</v>
      </c>
      <c r="Y763" s="653">
        <f t="shared" si="261"/>
        <v>11.46</v>
      </c>
      <c r="Z763" s="1019">
        <f t="shared" si="282"/>
        <v>9.5541401273885107</v>
      </c>
      <c r="AA763" s="669">
        <f t="shared" si="264"/>
        <v>9.0277777777778123</v>
      </c>
      <c r="AB763" s="669">
        <f t="shared" si="265"/>
        <v>12.5</v>
      </c>
      <c r="AC763" s="669">
        <f t="shared" si="266"/>
        <v>14.285714285714279</v>
      </c>
      <c r="AD763" s="669">
        <f t="shared" si="267"/>
        <v>16.666666666666675</v>
      </c>
      <c r="AE763" s="669">
        <f t="shared" si="268"/>
        <v>18.518518518518512</v>
      </c>
      <c r="AF763" s="669">
        <f t="shared" si="269"/>
        <v>15.714285714285726</v>
      </c>
      <c r="AG763" s="669">
        <f t="shared" si="270"/>
        <v>9.375</v>
      </c>
      <c r="AH763" s="669">
        <f t="shared" si="271"/>
        <v>0</v>
      </c>
      <c r="AI763" s="669">
        <f t="shared" si="272"/>
        <v>10.344827586206918</v>
      </c>
      <c r="AJ763" s="669" t="str">
        <f t="shared" si="273"/>
        <v>n/a</v>
      </c>
      <c r="AK763" s="669" t="str">
        <f t="shared" si="274"/>
        <v>n/a</v>
      </c>
      <c r="AL763" s="669" t="str">
        <f t="shared" si="275"/>
        <v>n/a</v>
      </c>
      <c r="AM763" s="669" t="str">
        <f t="shared" si="276"/>
        <v>n/a</v>
      </c>
      <c r="AN763" s="669" t="str">
        <f t="shared" si="277"/>
        <v>n/a</v>
      </c>
      <c r="AO763" s="669" t="str">
        <f t="shared" si="278"/>
        <v>n/a</v>
      </c>
      <c r="AP763" s="669" t="str">
        <f t="shared" si="279"/>
        <v>n/a</v>
      </c>
      <c r="AQ763" s="669" t="str">
        <f t="shared" si="280"/>
        <v>n/a</v>
      </c>
      <c r="AR763" s="669" t="str">
        <f t="shared" si="281"/>
        <v>n/a</v>
      </c>
      <c r="AS763" s="670">
        <f t="shared" si="262"/>
        <v>11.598693067655841</v>
      </c>
      <c r="AT763" s="671">
        <f t="shared" si="263"/>
        <v>5.2744178536270896</v>
      </c>
    </row>
    <row r="764" spans="1:46" ht="11.25" customHeight="1" x14ac:dyDescent="0.2">
      <c r="A764" s="556" t="s">
        <v>1718</v>
      </c>
      <c r="B764" s="913" t="s">
        <v>1719</v>
      </c>
      <c r="C764" s="497">
        <v>0.4</v>
      </c>
      <c r="D764" s="655">
        <v>0.32</v>
      </c>
      <c r="E764" s="498">
        <v>0.28000000000000003</v>
      </c>
      <c r="F764" s="498">
        <v>0.24</v>
      </c>
      <c r="G764" s="498">
        <v>0.2</v>
      </c>
      <c r="H764" s="498">
        <v>0.05</v>
      </c>
      <c r="I764" s="499"/>
      <c r="J764" s="502">
        <v>0</v>
      </c>
      <c r="K764" s="654">
        <v>0</v>
      </c>
      <c r="L764" s="499"/>
      <c r="M764" s="651">
        <v>0</v>
      </c>
      <c r="N764" s="651">
        <v>0</v>
      </c>
      <c r="O764" s="652">
        <v>0</v>
      </c>
      <c r="P764" s="652">
        <v>0</v>
      </c>
      <c r="Q764" s="652">
        <v>0</v>
      </c>
      <c r="R764" s="652">
        <v>0</v>
      </c>
      <c r="S764" s="652">
        <v>0</v>
      </c>
      <c r="T764" s="652">
        <v>0</v>
      </c>
      <c r="U764" s="652">
        <v>0</v>
      </c>
      <c r="V764" s="652">
        <v>0</v>
      </c>
      <c r="W764" s="652">
        <v>0</v>
      </c>
      <c r="X764" s="652">
        <v>0</v>
      </c>
      <c r="Y764" s="653">
        <f t="shared" si="261"/>
        <v>1.49</v>
      </c>
      <c r="Z764" s="1019">
        <f t="shared" si="282"/>
        <v>25</v>
      </c>
      <c r="AA764" s="669">
        <f t="shared" si="264"/>
        <v>14.285714285714279</v>
      </c>
      <c r="AB764" s="669">
        <f t="shared" si="265"/>
        <v>16.666666666666675</v>
      </c>
      <c r="AC764" s="669">
        <f t="shared" si="266"/>
        <v>19.999999999999996</v>
      </c>
      <c r="AD764" s="669">
        <f t="shared" si="267"/>
        <v>300</v>
      </c>
      <c r="AE764" s="669" t="str">
        <f t="shared" si="268"/>
        <v>n/a</v>
      </c>
      <c r="AF764" s="669" t="str">
        <f t="shared" si="269"/>
        <v>n/a</v>
      </c>
      <c r="AG764" s="669" t="str">
        <f t="shared" si="270"/>
        <v>n/a</v>
      </c>
      <c r="AH764" s="669" t="str">
        <f t="shared" si="271"/>
        <v>n/a</v>
      </c>
      <c r="AI764" s="669" t="str">
        <f t="shared" si="272"/>
        <v>n/a</v>
      </c>
      <c r="AJ764" s="669" t="str">
        <f t="shared" si="273"/>
        <v>n/a</v>
      </c>
      <c r="AK764" s="669" t="str">
        <f t="shared" si="274"/>
        <v>n/a</v>
      </c>
      <c r="AL764" s="669" t="str">
        <f t="shared" si="275"/>
        <v>n/a</v>
      </c>
      <c r="AM764" s="669" t="str">
        <f t="shared" si="276"/>
        <v>n/a</v>
      </c>
      <c r="AN764" s="669" t="str">
        <f t="shared" si="277"/>
        <v>n/a</v>
      </c>
      <c r="AO764" s="669" t="str">
        <f t="shared" si="278"/>
        <v>n/a</v>
      </c>
      <c r="AP764" s="669" t="str">
        <f t="shared" si="279"/>
        <v>n/a</v>
      </c>
      <c r="AQ764" s="669" t="str">
        <f t="shared" si="280"/>
        <v>n/a</v>
      </c>
      <c r="AR764" s="669" t="str">
        <f t="shared" si="281"/>
        <v>n/a</v>
      </c>
      <c r="AS764" s="670">
        <f t="shared" si="262"/>
        <v>75.19047619047619</v>
      </c>
      <c r="AT764" s="671">
        <f t="shared" si="263"/>
        <v>125.73665024733045</v>
      </c>
    </row>
    <row r="765" spans="1:46" ht="11.25" customHeight="1" x14ac:dyDescent="0.2">
      <c r="A765" s="904" t="s">
        <v>4244</v>
      </c>
      <c r="B765" s="573" t="s">
        <v>3928</v>
      </c>
      <c r="C765" s="497">
        <v>0.84</v>
      </c>
      <c r="D765" s="906">
        <v>0.59</v>
      </c>
      <c r="E765" s="907">
        <v>0.45</v>
      </c>
      <c r="F765" s="907">
        <v>0.34</v>
      </c>
      <c r="G765" s="907">
        <v>0.14000000000000001</v>
      </c>
      <c r="H765" s="907">
        <v>0</v>
      </c>
      <c r="I765" s="907"/>
      <c r="J765" s="907">
        <v>0</v>
      </c>
      <c r="K765" s="906">
        <v>0</v>
      </c>
      <c r="L765" s="907"/>
      <c r="M765" s="947">
        <v>0.14000000000000001</v>
      </c>
      <c r="N765" s="947">
        <v>0.28000000000000003</v>
      </c>
      <c r="O765" s="948">
        <v>0.2</v>
      </c>
      <c r="P765" s="895">
        <v>0</v>
      </c>
      <c r="Q765" s="895">
        <v>0</v>
      </c>
      <c r="R765" s="895">
        <v>0</v>
      </c>
      <c r="S765" s="895">
        <v>0</v>
      </c>
      <c r="T765" s="895">
        <v>0</v>
      </c>
      <c r="U765" s="895">
        <v>0</v>
      </c>
      <c r="V765" s="895">
        <v>0</v>
      </c>
      <c r="W765" s="895">
        <v>0</v>
      </c>
      <c r="X765" s="895">
        <v>0</v>
      </c>
      <c r="Y765" s="653">
        <f t="shared" si="261"/>
        <v>2.9800000000000004</v>
      </c>
      <c r="Z765" s="1019">
        <f t="shared" si="282"/>
        <v>42.372881355932201</v>
      </c>
      <c r="AA765" s="669">
        <f t="shared" si="264"/>
        <v>31.111111111111111</v>
      </c>
      <c r="AB765" s="669">
        <f t="shared" si="265"/>
        <v>32.352941176470587</v>
      </c>
      <c r="AC765" s="669">
        <f t="shared" si="266"/>
        <v>142.85714285714283</v>
      </c>
      <c r="AD765" s="669" t="str">
        <f t="shared" si="267"/>
        <v>n/a</v>
      </c>
      <c r="AE765" s="669" t="str">
        <f t="shared" si="268"/>
        <v>n/a</v>
      </c>
      <c r="AF765" s="669" t="str">
        <f t="shared" si="269"/>
        <v>n/a</v>
      </c>
      <c r="AG765" s="669">
        <f t="shared" si="270"/>
        <v>-100</v>
      </c>
      <c r="AH765" s="669">
        <f t="shared" si="271"/>
        <v>-50</v>
      </c>
      <c r="AI765" s="669">
        <f t="shared" si="272"/>
        <v>40.000000000000014</v>
      </c>
      <c r="AJ765" s="669" t="str">
        <f t="shared" si="273"/>
        <v>n/a</v>
      </c>
      <c r="AK765" s="669" t="str">
        <f t="shared" si="274"/>
        <v>n/a</v>
      </c>
      <c r="AL765" s="669" t="str">
        <f t="shared" si="275"/>
        <v>n/a</v>
      </c>
      <c r="AM765" s="669" t="str">
        <f t="shared" si="276"/>
        <v>n/a</v>
      </c>
      <c r="AN765" s="669" t="str">
        <f t="shared" si="277"/>
        <v>n/a</v>
      </c>
      <c r="AO765" s="669" t="str">
        <f t="shared" si="278"/>
        <v>n/a</v>
      </c>
      <c r="AP765" s="669" t="str">
        <f t="shared" si="279"/>
        <v>n/a</v>
      </c>
      <c r="AQ765" s="669" t="str">
        <f t="shared" si="280"/>
        <v>n/a</v>
      </c>
      <c r="AR765" s="669" t="str">
        <f t="shared" si="281"/>
        <v>n/a</v>
      </c>
      <c r="AS765" s="670">
        <f t="shared" si="262"/>
        <v>19.813439500093825</v>
      </c>
      <c r="AT765" s="671">
        <f t="shared" si="263"/>
        <v>76.995921627143062</v>
      </c>
    </row>
    <row r="766" spans="1:46" ht="11.25" customHeight="1" x14ac:dyDescent="0.2">
      <c r="A766" s="81" t="s">
        <v>4485</v>
      </c>
      <c r="B766" s="913" t="s">
        <v>4486</v>
      </c>
      <c r="C766" s="41">
        <v>1.8625</v>
      </c>
      <c r="D766" s="24">
        <v>1.2625</v>
      </c>
      <c r="E766" s="913">
        <v>0.89049999999999996</v>
      </c>
      <c r="F766" s="913">
        <v>0.217</v>
      </c>
      <c r="G766" s="502">
        <v>0</v>
      </c>
      <c r="H766" s="502">
        <v>0</v>
      </c>
      <c r="I766" s="913"/>
      <c r="J766" s="502">
        <v>0</v>
      </c>
      <c r="K766" s="654">
        <v>0</v>
      </c>
      <c r="L766" s="987"/>
      <c r="M766" s="651">
        <v>0</v>
      </c>
      <c r="N766" s="651">
        <v>0</v>
      </c>
      <c r="O766" s="652">
        <v>0</v>
      </c>
      <c r="P766" s="652">
        <v>0</v>
      </c>
      <c r="Q766" s="652">
        <v>0</v>
      </c>
      <c r="R766" s="652">
        <v>0</v>
      </c>
      <c r="S766" s="652">
        <v>0</v>
      </c>
      <c r="T766" s="652">
        <v>0</v>
      </c>
      <c r="U766" s="652">
        <v>0</v>
      </c>
      <c r="V766" s="652">
        <v>0</v>
      </c>
      <c r="W766" s="652">
        <v>0</v>
      </c>
      <c r="X766" s="652">
        <v>0</v>
      </c>
      <c r="Y766" s="653">
        <f t="shared" si="261"/>
        <v>4.2324999999999999</v>
      </c>
      <c r="Z766" s="1019">
        <f t="shared" si="282"/>
        <v>47.524752475247524</v>
      </c>
      <c r="AA766" s="669">
        <f t="shared" si="264"/>
        <v>41.77428411005053</v>
      </c>
      <c r="AB766" s="669">
        <f t="shared" si="265"/>
        <v>310.36866359447004</v>
      </c>
      <c r="AC766" s="669" t="str">
        <f t="shared" si="266"/>
        <v>n/a</v>
      </c>
      <c r="AD766" s="669" t="str">
        <f t="shared" si="267"/>
        <v>n/a</v>
      </c>
      <c r="AE766" s="669" t="str">
        <f t="shared" si="268"/>
        <v>n/a</v>
      </c>
      <c r="AF766" s="669" t="str">
        <f t="shared" si="269"/>
        <v>n/a</v>
      </c>
      <c r="AG766" s="669" t="str">
        <f t="shared" si="270"/>
        <v>n/a</v>
      </c>
      <c r="AH766" s="669" t="str">
        <f t="shared" si="271"/>
        <v>n/a</v>
      </c>
      <c r="AI766" s="669" t="str">
        <f t="shared" si="272"/>
        <v>n/a</v>
      </c>
      <c r="AJ766" s="669" t="str">
        <f t="shared" si="273"/>
        <v>n/a</v>
      </c>
      <c r="AK766" s="669" t="str">
        <f t="shared" si="274"/>
        <v>n/a</v>
      </c>
      <c r="AL766" s="669" t="str">
        <f t="shared" si="275"/>
        <v>n/a</v>
      </c>
      <c r="AM766" s="669" t="str">
        <f t="shared" si="276"/>
        <v>n/a</v>
      </c>
      <c r="AN766" s="669" t="str">
        <f t="shared" si="277"/>
        <v>n/a</v>
      </c>
      <c r="AO766" s="669" t="str">
        <f t="shared" si="278"/>
        <v>n/a</v>
      </c>
      <c r="AP766" s="669" t="str">
        <f t="shared" si="279"/>
        <v>n/a</v>
      </c>
      <c r="AQ766" s="669" t="str">
        <f t="shared" si="280"/>
        <v>n/a</v>
      </c>
      <c r="AR766" s="669" t="str">
        <f t="shared" si="281"/>
        <v>n/a</v>
      </c>
      <c r="AS766" s="670">
        <f t="shared" si="262"/>
        <v>133.22256672658935</v>
      </c>
      <c r="AT766" s="671">
        <f t="shared" si="263"/>
        <v>153.43996121691444</v>
      </c>
    </row>
    <row r="767" spans="1:46" ht="11.25" customHeight="1" x14ac:dyDescent="0.2">
      <c r="A767" s="507" t="s">
        <v>353</v>
      </c>
      <c r="B767" s="508" t="s">
        <v>354</v>
      </c>
      <c r="C767" s="497">
        <v>2.52</v>
      </c>
      <c r="D767" s="521">
        <v>2.44</v>
      </c>
      <c r="E767" s="513">
        <v>2.3199999999999998</v>
      </c>
      <c r="F767" s="513">
        <v>2.16</v>
      </c>
      <c r="G767" s="513">
        <v>1.9</v>
      </c>
      <c r="H767" s="513">
        <v>1.58</v>
      </c>
      <c r="I767" s="514"/>
      <c r="J767" s="513">
        <v>1.32</v>
      </c>
      <c r="K767" s="509">
        <v>1.1000000000000001</v>
      </c>
      <c r="L767" s="514"/>
      <c r="M767" s="529">
        <v>0.84</v>
      </c>
      <c r="N767" s="529">
        <v>0.68</v>
      </c>
      <c r="O767" s="516">
        <v>0.6</v>
      </c>
      <c r="P767" s="516">
        <v>0.52</v>
      </c>
      <c r="Q767" s="516">
        <v>0.44</v>
      </c>
      <c r="R767" s="516">
        <v>0.36</v>
      </c>
      <c r="S767" s="516">
        <v>0.3</v>
      </c>
      <c r="T767" s="516">
        <v>0.26</v>
      </c>
      <c r="U767" s="516">
        <v>0.24</v>
      </c>
      <c r="V767" s="516">
        <v>0.22</v>
      </c>
      <c r="W767" s="516">
        <v>0.21</v>
      </c>
      <c r="X767" s="516">
        <v>0.2</v>
      </c>
      <c r="Y767" s="653">
        <f t="shared" si="261"/>
        <v>20.21</v>
      </c>
      <c r="Z767" s="1019">
        <f t="shared" si="282"/>
        <v>3.2786885245901676</v>
      </c>
      <c r="AA767" s="669">
        <f t="shared" si="264"/>
        <v>5.1724137931034475</v>
      </c>
      <c r="AB767" s="669">
        <f t="shared" si="265"/>
        <v>7.4074074074073959</v>
      </c>
      <c r="AC767" s="669">
        <f t="shared" si="266"/>
        <v>13.684210526315809</v>
      </c>
      <c r="AD767" s="669">
        <f t="shared" si="267"/>
        <v>20.253164556962023</v>
      </c>
      <c r="AE767" s="669">
        <f t="shared" si="268"/>
        <v>19.696969696969703</v>
      </c>
      <c r="AF767" s="669">
        <f t="shared" si="269"/>
        <v>19.999999999999996</v>
      </c>
      <c r="AG767" s="669">
        <f t="shared" si="270"/>
        <v>30.952380952380977</v>
      </c>
      <c r="AH767" s="669">
        <f t="shared" si="271"/>
        <v>23.529411764705866</v>
      </c>
      <c r="AI767" s="669">
        <f t="shared" si="272"/>
        <v>13.333333333333353</v>
      </c>
      <c r="AJ767" s="669">
        <f t="shared" si="273"/>
        <v>15.384615384615374</v>
      </c>
      <c r="AK767" s="669">
        <f t="shared" si="274"/>
        <v>18.181818181818187</v>
      </c>
      <c r="AL767" s="669">
        <f t="shared" si="275"/>
        <v>22.222222222222232</v>
      </c>
      <c r="AM767" s="669">
        <f t="shared" si="276"/>
        <v>19.999999999999996</v>
      </c>
      <c r="AN767" s="669">
        <f t="shared" si="277"/>
        <v>15.384615384615374</v>
      </c>
      <c r="AO767" s="669">
        <f t="shared" si="278"/>
        <v>8.3333333333333481</v>
      </c>
      <c r="AP767" s="669">
        <f t="shared" si="279"/>
        <v>9.0909090909090828</v>
      </c>
      <c r="AQ767" s="669">
        <f t="shared" si="280"/>
        <v>4.7619047619047672</v>
      </c>
      <c r="AR767" s="669">
        <f t="shared" si="281"/>
        <v>4.9999999999999822</v>
      </c>
      <c r="AS767" s="670">
        <f t="shared" si="262"/>
        <v>14.508810469220373</v>
      </c>
      <c r="AT767" s="671">
        <f t="shared" si="263"/>
        <v>7.6926745723894676</v>
      </c>
    </row>
    <row r="768" spans="1:46" ht="11.25" customHeight="1" x14ac:dyDescent="0.2">
      <c r="A768" s="495" t="s">
        <v>234</v>
      </c>
      <c r="B768" s="913" t="s">
        <v>235</v>
      </c>
      <c r="C768" s="497">
        <v>1.02</v>
      </c>
      <c r="D768" s="523">
        <v>1</v>
      </c>
      <c r="E768" s="498">
        <v>0.99</v>
      </c>
      <c r="F768" s="502">
        <v>0.98</v>
      </c>
      <c r="G768" s="498">
        <v>0.97</v>
      </c>
      <c r="H768" s="498">
        <v>0.96</v>
      </c>
      <c r="I768" s="499"/>
      <c r="J768" s="502">
        <v>0.94</v>
      </c>
      <c r="K768" s="496">
        <v>0.93</v>
      </c>
      <c r="L768" s="499"/>
      <c r="M768" s="511">
        <v>0.91</v>
      </c>
      <c r="N768" s="651">
        <v>0.9</v>
      </c>
      <c r="O768" s="656">
        <v>0.88</v>
      </c>
      <c r="P768" s="656">
        <v>0.86</v>
      </c>
      <c r="Q768" s="656">
        <v>0.84</v>
      </c>
      <c r="R768" s="656">
        <v>0.8</v>
      </c>
      <c r="S768" s="656">
        <v>0.75</v>
      </c>
      <c r="T768" s="656">
        <v>0.65</v>
      </c>
      <c r="U768" s="656">
        <v>0.6</v>
      </c>
      <c r="V768" s="656">
        <v>0.56000000000000005</v>
      </c>
      <c r="W768" s="656">
        <v>0.51</v>
      </c>
      <c r="X768" s="656">
        <v>0.19500000000000001</v>
      </c>
      <c r="Y768" s="653">
        <f t="shared" si="261"/>
        <v>16.245000000000001</v>
      </c>
      <c r="Z768" s="1019">
        <f t="shared" si="282"/>
        <v>2.0000000000000018</v>
      </c>
      <c r="AA768" s="669">
        <f t="shared" si="264"/>
        <v>1.0101010101010166</v>
      </c>
      <c r="AB768" s="669">
        <f t="shared" si="265"/>
        <v>1.0204081632652962</v>
      </c>
      <c r="AC768" s="669">
        <f t="shared" si="266"/>
        <v>1.0309278350515427</v>
      </c>
      <c r="AD768" s="669">
        <f t="shared" si="267"/>
        <v>1.0416666666666741</v>
      </c>
      <c r="AE768" s="669">
        <f t="shared" si="268"/>
        <v>2.1276595744680771</v>
      </c>
      <c r="AF768" s="669">
        <f t="shared" si="269"/>
        <v>1.0752688172043001</v>
      </c>
      <c r="AG768" s="669">
        <f t="shared" si="270"/>
        <v>2.19780219780219</v>
      </c>
      <c r="AH768" s="669">
        <f t="shared" si="271"/>
        <v>1.1111111111111072</v>
      </c>
      <c r="AI768" s="669">
        <f t="shared" si="272"/>
        <v>2.2727272727272707</v>
      </c>
      <c r="AJ768" s="669">
        <f t="shared" si="273"/>
        <v>2.3255813953488413</v>
      </c>
      <c r="AK768" s="669">
        <f t="shared" si="274"/>
        <v>2.3809523809523725</v>
      </c>
      <c r="AL768" s="669">
        <f t="shared" si="275"/>
        <v>4.9999999999999822</v>
      </c>
      <c r="AM768" s="669">
        <f t="shared" si="276"/>
        <v>6.6666666666666652</v>
      </c>
      <c r="AN768" s="669">
        <f t="shared" si="277"/>
        <v>15.384615384615374</v>
      </c>
      <c r="AO768" s="669">
        <f t="shared" si="278"/>
        <v>8.3333333333333481</v>
      </c>
      <c r="AP768" s="669">
        <f t="shared" si="279"/>
        <v>7.1428571428571397</v>
      </c>
      <c r="AQ768" s="669">
        <f t="shared" si="280"/>
        <v>9.8039215686274606</v>
      </c>
      <c r="AR768" s="669">
        <f t="shared" si="281"/>
        <v>161.53846153846155</v>
      </c>
      <c r="AS768" s="670">
        <f t="shared" si="262"/>
        <v>12.287582213645274</v>
      </c>
      <c r="AT768" s="671">
        <f t="shared" si="263"/>
        <v>36.350820162665059</v>
      </c>
    </row>
    <row r="769" spans="1:46" ht="11.25" customHeight="1" x14ac:dyDescent="0.2">
      <c r="A769" s="495" t="s">
        <v>606</v>
      </c>
      <c r="B769" s="913" t="s">
        <v>607</v>
      </c>
      <c r="C769" s="497">
        <v>2.2200000000000002</v>
      </c>
      <c r="D769" s="497">
        <v>2.04</v>
      </c>
      <c r="E769" s="498">
        <v>1.88</v>
      </c>
      <c r="F769" s="498">
        <v>1.69</v>
      </c>
      <c r="G769" s="498">
        <v>1.52</v>
      </c>
      <c r="H769" s="498">
        <v>1.36</v>
      </c>
      <c r="I769" s="499"/>
      <c r="J769" s="498">
        <v>1.23</v>
      </c>
      <c r="K769" s="496">
        <v>1.125</v>
      </c>
      <c r="L769" s="499"/>
      <c r="M769" s="511">
        <v>1</v>
      </c>
      <c r="N769" s="511">
        <v>0.75</v>
      </c>
      <c r="O769" s="656">
        <v>0.45</v>
      </c>
      <c r="P769" s="656">
        <v>0.4</v>
      </c>
      <c r="Q769" s="656">
        <v>0.3</v>
      </c>
      <c r="R769" s="656">
        <v>0.25</v>
      </c>
      <c r="S769" s="652">
        <v>0</v>
      </c>
      <c r="T769" s="652">
        <v>0</v>
      </c>
      <c r="U769" s="652">
        <v>0</v>
      </c>
      <c r="V769" s="652">
        <v>0.25</v>
      </c>
      <c r="W769" s="652">
        <v>0.25</v>
      </c>
      <c r="X769" s="656">
        <v>0.25</v>
      </c>
      <c r="Y769" s="653">
        <f t="shared" si="261"/>
        <v>16.965</v>
      </c>
      <c r="Z769" s="1019">
        <f t="shared" si="282"/>
        <v>8.8235294117647189</v>
      </c>
      <c r="AA769" s="669">
        <f t="shared" si="264"/>
        <v>8.5106382978723527</v>
      </c>
      <c r="AB769" s="669">
        <f t="shared" si="265"/>
        <v>11.242603550295849</v>
      </c>
      <c r="AC769" s="669">
        <f t="shared" si="266"/>
        <v>11.184210526315773</v>
      </c>
      <c r="AD769" s="669">
        <f t="shared" si="267"/>
        <v>11.764705882352944</v>
      </c>
      <c r="AE769" s="669">
        <f t="shared" si="268"/>
        <v>10.569105691056912</v>
      </c>
      <c r="AF769" s="669">
        <f t="shared" si="269"/>
        <v>9.3333333333333268</v>
      </c>
      <c r="AG769" s="669">
        <f t="shared" si="270"/>
        <v>12.5</v>
      </c>
      <c r="AH769" s="669">
        <f t="shared" si="271"/>
        <v>33.333333333333329</v>
      </c>
      <c r="AI769" s="669">
        <f t="shared" si="272"/>
        <v>66.666666666666657</v>
      </c>
      <c r="AJ769" s="669">
        <f t="shared" si="273"/>
        <v>12.5</v>
      </c>
      <c r="AK769" s="669">
        <f t="shared" si="274"/>
        <v>33.33333333333335</v>
      </c>
      <c r="AL769" s="669">
        <f t="shared" si="275"/>
        <v>19.999999999999996</v>
      </c>
      <c r="AM769" s="669" t="str">
        <f t="shared" si="276"/>
        <v>n/a</v>
      </c>
      <c r="AN769" s="669" t="str">
        <f t="shared" si="277"/>
        <v>n/a</v>
      </c>
      <c r="AO769" s="669" t="str">
        <f t="shared" si="278"/>
        <v>n/a</v>
      </c>
      <c r="AP769" s="669">
        <f t="shared" si="279"/>
        <v>-100</v>
      </c>
      <c r="AQ769" s="669">
        <f t="shared" si="280"/>
        <v>0</v>
      </c>
      <c r="AR769" s="669">
        <f t="shared" si="281"/>
        <v>0</v>
      </c>
      <c r="AS769" s="670">
        <f t="shared" si="262"/>
        <v>9.3600912516453239</v>
      </c>
      <c r="AT769" s="671">
        <f t="shared" si="263"/>
        <v>33.38300913215415</v>
      </c>
    </row>
    <row r="770" spans="1:46" ht="11.25" customHeight="1" x14ac:dyDescent="0.2">
      <c r="A770" s="650" t="s">
        <v>1726</v>
      </c>
      <c r="B770" s="913" t="s">
        <v>1727</v>
      </c>
      <c r="C770" s="497">
        <v>1.5</v>
      </c>
      <c r="D770" s="497">
        <v>1.3599999999999999</v>
      </c>
      <c r="E770" s="498">
        <v>1.26</v>
      </c>
      <c r="F770" s="498">
        <v>1.1100000000000001</v>
      </c>
      <c r="G770" s="498">
        <v>0.96</v>
      </c>
      <c r="H770" s="498">
        <v>0.77</v>
      </c>
      <c r="I770" s="499"/>
      <c r="J770" s="498">
        <v>0.63</v>
      </c>
      <c r="K770" s="496">
        <v>0.45</v>
      </c>
      <c r="L770" s="499"/>
      <c r="M770" s="511">
        <v>0.31</v>
      </c>
      <c r="N770" s="651">
        <v>0.28000000000000003</v>
      </c>
      <c r="O770" s="652">
        <v>0.28000000000000003</v>
      </c>
      <c r="P770" s="656">
        <v>0.28000000000000003</v>
      </c>
      <c r="Q770" s="656">
        <v>0.26</v>
      </c>
      <c r="R770" s="656">
        <v>0.14000000000000001</v>
      </c>
      <c r="S770" s="656">
        <v>0.105</v>
      </c>
      <c r="T770" s="656">
        <v>3.5000000000000003E-2</v>
      </c>
      <c r="U770" s="652">
        <v>0.02</v>
      </c>
      <c r="V770" s="652">
        <v>0.02</v>
      </c>
      <c r="W770" s="652">
        <v>0.02</v>
      </c>
      <c r="X770" s="652">
        <v>0.02</v>
      </c>
      <c r="Y770" s="653">
        <f t="shared" si="261"/>
        <v>9.8099999999999987</v>
      </c>
      <c r="Z770" s="1019">
        <f t="shared" si="282"/>
        <v>10.294117647058831</v>
      </c>
      <c r="AA770" s="669">
        <f t="shared" si="264"/>
        <v>7.9365079365079305</v>
      </c>
      <c r="AB770" s="669">
        <f t="shared" si="265"/>
        <v>13.513513513513509</v>
      </c>
      <c r="AC770" s="669">
        <f t="shared" si="266"/>
        <v>15.625000000000021</v>
      </c>
      <c r="AD770" s="669">
        <f t="shared" si="267"/>
        <v>24.675324675324674</v>
      </c>
      <c r="AE770" s="669">
        <f t="shared" si="268"/>
        <v>22.222222222222232</v>
      </c>
      <c r="AF770" s="669">
        <f t="shared" si="269"/>
        <v>39.999999999999993</v>
      </c>
      <c r="AG770" s="669">
        <f t="shared" si="270"/>
        <v>45.161290322580648</v>
      </c>
      <c r="AH770" s="669">
        <f t="shared" si="271"/>
        <v>10.714285714285698</v>
      </c>
      <c r="AI770" s="669">
        <f t="shared" si="272"/>
        <v>0</v>
      </c>
      <c r="AJ770" s="669">
        <f t="shared" si="273"/>
        <v>0</v>
      </c>
      <c r="AK770" s="669">
        <f t="shared" si="274"/>
        <v>7.6923076923077094</v>
      </c>
      <c r="AL770" s="669">
        <f t="shared" si="275"/>
        <v>85.714285714285694</v>
      </c>
      <c r="AM770" s="669">
        <f t="shared" si="276"/>
        <v>33.33333333333335</v>
      </c>
      <c r="AN770" s="669">
        <f t="shared" si="277"/>
        <v>199.99999999999994</v>
      </c>
      <c r="AO770" s="669">
        <f t="shared" si="278"/>
        <v>75.000000000000028</v>
      </c>
      <c r="AP770" s="669">
        <f t="shared" si="279"/>
        <v>0</v>
      </c>
      <c r="AQ770" s="669">
        <f t="shared" si="280"/>
        <v>0</v>
      </c>
      <c r="AR770" s="669">
        <f t="shared" si="281"/>
        <v>0</v>
      </c>
      <c r="AS770" s="670">
        <f t="shared" si="262"/>
        <v>31.151694145864223</v>
      </c>
      <c r="AT770" s="671">
        <f t="shared" si="263"/>
        <v>47.817266830435031</v>
      </c>
    </row>
    <row r="771" spans="1:46" ht="11.25" customHeight="1" x14ac:dyDescent="0.2">
      <c r="A771" s="506" t="s">
        <v>821</v>
      </c>
      <c r="B771" s="508" t="s">
        <v>822</v>
      </c>
      <c r="C771" s="497">
        <v>1.3</v>
      </c>
      <c r="D771" s="510">
        <v>1</v>
      </c>
      <c r="E771" s="513">
        <v>0.85</v>
      </c>
      <c r="F771" s="513">
        <v>0.75</v>
      </c>
      <c r="G771" s="513">
        <v>0.65</v>
      </c>
      <c r="H771" s="513">
        <v>0.6</v>
      </c>
      <c r="I771" s="514"/>
      <c r="J771" s="513">
        <v>0.55000000000000004</v>
      </c>
      <c r="K771" s="509">
        <v>0.32500000000000001</v>
      </c>
      <c r="L771" s="514"/>
      <c r="M771" s="529">
        <v>0.3</v>
      </c>
      <c r="N771" s="529">
        <v>0.27500000000000002</v>
      </c>
      <c r="O771" s="516">
        <v>0.25</v>
      </c>
      <c r="P771" s="516">
        <v>0.2</v>
      </c>
      <c r="Q771" s="516">
        <v>0.15</v>
      </c>
      <c r="R771" s="516">
        <v>0.125</v>
      </c>
      <c r="S771" s="516">
        <v>0.115</v>
      </c>
      <c r="T771" s="516">
        <v>0.1125</v>
      </c>
      <c r="U771" s="516">
        <v>0.1</v>
      </c>
      <c r="V771" s="516">
        <v>8.7499999999999994E-2</v>
      </c>
      <c r="W771" s="516">
        <v>7.4999999999999997E-2</v>
      </c>
      <c r="X771" s="517">
        <v>0</v>
      </c>
      <c r="Y771" s="653">
        <f t="shared" si="261"/>
        <v>7.8150000000000004</v>
      </c>
      <c r="Z771" s="1019">
        <f t="shared" si="282"/>
        <v>30.000000000000004</v>
      </c>
      <c r="AA771" s="669">
        <f t="shared" si="264"/>
        <v>17.647058823529417</v>
      </c>
      <c r="AB771" s="669">
        <f t="shared" si="265"/>
        <v>13.33333333333333</v>
      </c>
      <c r="AC771" s="669">
        <f t="shared" si="266"/>
        <v>15.384615384615374</v>
      </c>
      <c r="AD771" s="669">
        <f t="shared" si="267"/>
        <v>8.3333333333333481</v>
      </c>
      <c r="AE771" s="669">
        <f t="shared" si="268"/>
        <v>9.0909090909090828</v>
      </c>
      <c r="AF771" s="669">
        <f t="shared" si="269"/>
        <v>69.230769230769226</v>
      </c>
      <c r="AG771" s="669">
        <f t="shared" si="270"/>
        <v>8.3333333333333481</v>
      </c>
      <c r="AH771" s="669">
        <f t="shared" si="271"/>
        <v>9.0909090909090828</v>
      </c>
      <c r="AI771" s="669">
        <f t="shared" si="272"/>
        <v>10.000000000000009</v>
      </c>
      <c r="AJ771" s="669">
        <f t="shared" si="273"/>
        <v>25</v>
      </c>
      <c r="AK771" s="669">
        <f t="shared" si="274"/>
        <v>33.33333333333335</v>
      </c>
      <c r="AL771" s="669">
        <f t="shared" si="275"/>
        <v>19.999999999999996</v>
      </c>
      <c r="AM771" s="669">
        <f t="shared" si="276"/>
        <v>8.6956521739130377</v>
      </c>
      <c r="AN771" s="669">
        <f t="shared" si="277"/>
        <v>2.2222222222222143</v>
      </c>
      <c r="AO771" s="669">
        <f t="shared" si="278"/>
        <v>12.5</v>
      </c>
      <c r="AP771" s="669">
        <f t="shared" si="279"/>
        <v>14.285714285714302</v>
      </c>
      <c r="AQ771" s="669">
        <f t="shared" si="280"/>
        <v>16.666666666666675</v>
      </c>
      <c r="AR771" s="669" t="str">
        <f t="shared" si="281"/>
        <v>n/a</v>
      </c>
      <c r="AS771" s="670">
        <f t="shared" si="262"/>
        <v>17.952658350143434</v>
      </c>
      <c r="AT771" s="671">
        <f t="shared" si="263"/>
        <v>15.100390749937782</v>
      </c>
    </row>
    <row r="772" spans="1:46" ht="11.25" customHeight="1" x14ac:dyDescent="0.2">
      <c r="A772" s="495" t="s">
        <v>827</v>
      </c>
      <c r="B772" s="913" t="s">
        <v>828</v>
      </c>
      <c r="C772" s="497">
        <v>2.1</v>
      </c>
      <c r="D772" s="497">
        <v>1.9</v>
      </c>
      <c r="E772" s="498">
        <v>1.7</v>
      </c>
      <c r="F772" s="498">
        <v>1.56</v>
      </c>
      <c r="G772" s="498">
        <v>1.44</v>
      </c>
      <c r="H772" s="498">
        <v>1.32</v>
      </c>
      <c r="I772" s="499"/>
      <c r="J772" s="498">
        <v>1.22</v>
      </c>
      <c r="K772" s="496">
        <v>1.08</v>
      </c>
      <c r="L772" s="499"/>
      <c r="M772" s="511">
        <v>0.87</v>
      </c>
      <c r="N772" s="651">
        <v>0.68</v>
      </c>
      <c r="O772" s="656">
        <v>0.64</v>
      </c>
      <c r="P772" s="656">
        <v>0.47</v>
      </c>
      <c r="Q772" s="656">
        <v>0.36</v>
      </c>
      <c r="R772" s="656">
        <v>0.28000000000000003</v>
      </c>
      <c r="S772" s="656">
        <v>0.22</v>
      </c>
      <c r="T772" s="656">
        <v>0.18</v>
      </c>
      <c r="U772" s="652">
        <v>0.16</v>
      </c>
      <c r="V772" s="652">
        <v>0.16</v>
      </c>
      <c r="W772" s="656">
        <v>0.14000000000000001</v>
      </c>
      <c r="X772" s="656">
        <v>0.105</v>
      </c>
      <c r="Y772" s="653">
        <f t="shared" si="261"/>
        <v>16.585000000000001</v>
      </c>
      <c r="Z772" s="1019">
        <f t="shared" si="282"/>
        <v>10.526315789473696</v>
      </c>
      <c r="AA772" s="669">
        <f t="shared" si="264"/>
        <v>11.764705882352944</v>
      </c>
      <c r="AB772" s="669">
        <f t="shared" si="265"/>
        <v>8.9743589743589638</v>
      </c>
      <c r="AC772" s="669">
        <f t="shared" si="266"/>
        <v>8.3333333333333481</v>
      </c>
      <c r="AD772" s="669">
        <f t="shared" si="267"/>
        <v>9.0909090909090828</v>
      </c>
      <c r="AE772" s="669">
        <f t="shared" si="268"/>
        <v>8.196721311475418</v>
      </c>
      <c r="AF772" s="669">
        <f t="shared" si="269"/>
        <v>12.962962962962955</v>
      </c>
      <c r="AG772" s="669">
        <f t="shared" si="270"/>
        <v>24.137931034482762</v>
      </c>
      <c r="AH772" s="669">
        <f t="shared" si="271"/>
        <v>27.941176470588225</v>
      </c>
      <c r="AI772" s="669">
        <f t="shared" si="272"/>
        <v>6.25</v>
      </c>
      <c r="AJ772" s="669">
        <f t="shared" si="273"/>
        <v>36.170212765957466</v>
      </c>
      <c r="AK772" s="669">
        <f t="shared" si="274"/>
        <v>30.555555555555557</v>
      </c>
      <c r="AL772" s="669">
        <f t="shared" si="275"/>
        <v>28.571428571428559</v>
      </c>
      <c r="AM772" s="669">
        <f t="shared" si="276"/>
        <v>27.272727272727295</v>
      </c>
      <c r="AN772" s="669">
        <f t="shared" si="277"/>
        <v>22.222222222222232</v>
      </c>
      <c r="AO772" s="669">
        <f t="shared" si="278"/>
        <v>12.5</v>
      </c>
      <c r="AP772" s="669">
        <f t="shared" si="279"/>
        <v>0</v>
      </c>
      <c r="AQ772" s="669">
        <f t="shared" si="280"/>
        <v>14.285714285714279</v>
      </c>
      <c r="AR772" s="669">
        <f t="shared" si="281"/>
        <v>33.33333333333335</v>
      </c>
      <c r="AS772" s="670">
        <f t="shared" si="262"/>
        <v>17.531032045098744</v>
      </c>
      <c r="AT772" s="671">
        <f t="shared" si="263"/>
        <v>10.665093045935189</v>
      </c>
    </row>
    <row r="773" spans="1:46" ht="11.25" customHeight="1" x14ac:dyDescent="0.2">
      <c r="A773" s="650" t="s">
        <v>1340</v>
      </c>
      <c r="B773" s="913" t="s">
        <v>1341</v>
      </c>
      <c r="C773" s="497">
        <v>0.26</v>
      </c>
      <c r="D773" s="655">
        <v>0.25</v>
      </c>
      <c r="E773" s="498">
        <v>0.22</v>
      </c>
      <c r="F773" s="498">
        <v>0.18</v>
      </c>
      <c r="G773" s="498">
        <v>0.14000000000000001</v>
      </c>
      <c r="H773" s="498">
        <v>0.11</v>
      </c>
      <c r="I773" s="499"/>
      <c r="J773" s="498">
        <v>0.09</v>
      </c>
      <c r="K773" s="654">
        <v>0.08</v>
      </c>
      <c r="L773" s="499"/>
      <c r="M773" s="511">
        <v>4.2999999999999997E-2</v>
      </c>
      <c r="N773" s="651">
        <v>1.2E-2</v>
      </c>
      <c r="O773" s="656">
        <v>0.12</v>
      </c>
      <c r="P773" s="656">
        <v>0.08</v>
      </c>
      <c r="Q773" s="652">
        <v>0</v>
      </c>
      <c r="R773" s="652">
        <v>0</v>
      </c>
      <c r="S773" s="652">
        <v>0</v>
      </c>
      <c r="T773" s="652">
        <v>0</v>
      </c>
      <c r="U773" s="652">
        <v>4.4999999999999998E-2</v>
      </c>
      <c r="V773" s="652">
        <v>0.15</v>
      </c>
      <c r="W773" s="652">
        <v>0.18</v>
      </c>
      <c r="X773" s="656">
        <v>0.18</v>
      </c>
      <c r="Y773" s="653">
        <f t="shared" si="261"/>
        <v>2.1399999999999997</v>
      </c>
      <c r="Z773" s="1019">
        <f t="shared" si="282"/>
        <v>4.0000000000000036</v>
      </c>
      <c r="AA773" s="669">
        <f t="shared" si="264"/>
        <v>13.636363636363647</v>
      </c>
      <c r="AB773" s="669">
        <f t="shared" si="265"/>
        <v>22.222222222222232</v>
      </c>
      <c r="AC773" s="669">
        <f t="shared" si="266"/>
        <v>28.571428571428559</v>
      </c>
      <c r="AD773" s="669">
        <f t="shared" si="267"/>
        <v>27.272727272727295</v>
      </c>
      <c r="AE773" s="669">
        <f t="shared" si="268"/>
        <v>22.222222222222232</v>
      </c>
      <c r="AF773" s="669">
        <f t="shared" si="269"/>
        <v>12.5</v>
      </c>
      <c r="AG773" s="669">
        <f t="shared" si="270"/>
        <v>86.046511627906995</v>
      </c>
      <c r="AH773" s="669">
        <f t="shared" si="271"/>
        <v>258.33333333333331</v>
      </c>
      <c r="AI773" s="669">
        <f t="shared" si="272"/>
        <v>-90</v>
      </c>
      <c r="AJ773" s="669">
        <f t="shared" si="273"/>
        <v>50</v>
      </c>
      <c r="AK773" s="669" t="str">
        <f t="shared" si="274"/>
        <v>n/a</v>
      </c>
      <c r="AL773" s="669" t="str">
        <f t="shared" si="275"/>
        <v>n/a</v>
      </c>
      <c r="AM773" s="669" t="str">
        <f t="shared" si="276"/>
        <v>n/a</v>
      </c>
      <c r="AN773" s="669" t="str">
        <f t="shared" si="277"/>
        <v>n/a</v>
      </c>
      <c r="AO773" s="669">
        <f t="shared" si="278"/>
        <v>-100</v>
      </c>
      <c r="AP773" s="669">
        <f t="shared" si="279"/>
        <v>-70</v>
      </c>
      <c r="AQ773" s="669">
        <f t="shared" si="280"/>
        <v>-16.666666666666664</v>
      </c>
      <c r="AR773" s="669">
        <f t="shared" si="281"/>
        <v>0</v>
      </c>
      <c r="AS773" s="670">
        <f t="shared" si="262"/>
        <v>16.542542814635837</v>
      </c>
      <c r="AT773" s="671">
        <f t="shared" si="263"/>
        <v>83.972375614299111</v>
      </c>
    </row>
    <row r="774" spans="1:46" ht="11.25" customHeight="1" x14ac:dyDescent="0.2">
      <c r="A774" s="650" t="s">
        <v>829</v>
      </c>
      <c r="B774" s="913" t="s">
        <v>830</v>
      </c>
      <c r="C774" s="497">
        <v>0.74124999999999996</v>
      </c>
      <c r="D774" s="655">
        <v>0.59875</v>
      </c>
      <c r="E774" s="498">
        <v>0.495</v>
      </c>
      <c r="F774" s="498">
        <v>0.40250000000000002</v>
      </c>
      <c r="G774" s="498">
        <v>0.33500000000000002</v>
      </c>
      <c r="H774" s="498">
        <v>0.27500000000000002</v>
      </c>
      <c r="I774" s="499">
        <v>0</v>
      </c>
      <c r="J774" s="498">
        <v>0.22</v>
      </c>
      <c r="K774" s="496">
        <v>0.18</v>
      </c>
      <c r="L774" s="499">
        <v>0</v>
      </c>
      <c r="M774" s="511">
        <v>0.14249999999999999</v>
      </c>
      <c r="N774" s="511">
        <v>0.11749999999999999</v>
      </c>
      <c r="O774" s="656">
        <v>0.105</v>
      </c>
      <c r="P774" s="656">
        <v>8.5000000000000006E-2</v>
      </c>
      <c r="Q774" s="656">
        <v>6.7500000000000004E-2</v>
      </c>
      <c r="R774" s="656">
        <v>5.6250000000000001E-2</v>
      </c>
      <c r="S774" s="656">
        <v>4.2500000000000003E-2</v>
      </c>
      <c r="T774" s="656">
        <v>3.3750000000000002E-2</v>
      </c>
      <c r="U774" s="656">
        <v>2.8125000000000001E-2</v>
      </c>
      <c r="V774" s="656">
        <v>2.1874999999999999E-2</v>
      </c>
      <c r="W774" s="656">
        <v>1.9375E-2</v>
      </c>
      <c r="X774" s="656">
        <v>1.6875000000000001E-2</v>
      </c>
      <c r="Y774" s="653">
        <f t="shared" si="261"/>
        <v>3.9837500000000006</v>
      </c>
      <c r="Z774" s="1019">
        <f t="shared" si="282"/>
        <v>23.799582463465541</v>
      </c>
      <c r="AA774" s="669">
        <f t="shared" si="264"/>
        <v>20.959595959595955</v>
      </c>
      <c r="AB774" s="669">
        <f t="shared" si="265"/>
        <v>22.981366459627317</v>
      </c>
      <c r="AC774" s="669">
        <f t="shared" si="266"/>
        <v>20.149253731343286</v>
      </c>
      <c r="AD774" s="669">
        <f t="shared" si="267"/>
        <v>21.818181818181827</v>
      </c>
      <c r="AE774" s="669">
        <f t="shared" si="268"/>
        <v>25</v>
      </c>
      <c r="AF774" s="669">
        <f t="shared" si="269"/>
        <v>22.222222222222232</v>
      </c>
      <c r="AG774" s="669">
        <f t="shared" si="270"/>
        <v>26.315789473684227</v>
      </c>
      <c r="AH774" s="669">
        <f t="shared" si="271"/>
        <v>21.276595744680836</v>
      </c>
      <c r="AI774" s="669">
        <f t="shared" si="272"/>
        <v>11.904761904761907</v>
      </c>
      <c r="AJ774" s="669">
        <f t="shared" si="273"/>
        <v>23.529411764705866</v>
      </c>
      <c r="AK774" s="669">
        <f t="shared" si="274"/>
        <v>25.925925925925931</v>
      </c>
      <c r="AL774" s="669">
        <f t="shared" si="275"/>
        <v>19.999999999999996</v>
      </c>
      <c r="AM774" s="669">
        <f t="shared" si="276"/>
        <v>32.352941176470587</v>
      </c>
      <c r="AN774" s="669">
        <f t="shared" si="277"/>
        <v>25.925925925925931</v>
      </c>
      <c r="AO774" s="669">
        <f t="shared" si="278"/>
        <v>19.999999999999996</v>
      </c>
      <c r="AP774" s="669">
        <f t="shared" si="279"/>
        <v>28.57142857142858</v>
      </c>
      <c r="AQ774" s="669">
        <f t="shared" si="280"/>
        <v>12.903225806451601</v>
      </c>
      <c r="AR774" s="669">
        <f t="shared" si="281"/>
        <v>14.814814814814813</v>
      </c>
      <c r="AS774" s="670">
        <f t="shared" si="262"/>
        <v>22.129001250699286</v>
      </c>
      <c r="AT774" s="671">
        <f t="shared" si="263"/>
        <v>5.0796372358837525</v>
      </c>
    </row>
    <row r="775" spans="1:46" ht="11.25" customHeight="1" x14ac:dyDescent="0.2">
      <c r="A775" s="1176" t="s">
        <v>4200</v>
      </c>
      <c r="B775" s="39" t="s">
        <v>3929</v>
      </c>
      <c r="C775" s="497">
        <v>1.1100000000000001</v>
      </c>
      <c r="D775" s="39">
        <v>1.07</v>
      </c>
      <c r="E775" s="39">
        <v>1.04</v>
      </c>
      <c r="F775" s="39">
        <v>1.03</v>
      </c>
      <c r="G775" s="39">
        <v>1</v>
      </c>
      <c r="H775" s="39">
        <v>0.92</v>
      </c>
      <c r="I775" s="39"/>
      <c r="J775" s="39">
        <v>0.92</v>
      </c>
      <c r="K775" s="914">
        <v>0.78</v>
      </c>
      <c r="L775" s="481"/>
      <c r="M775" s="504">
        <v>0.53</v>
      </c>
      <c r="N775" s="504">
        <v>0.45</v>
      </c>
      <c r="O775" s="949">
        <v>0.7</v>
      </c>
      <c r="P775" s="949">
        <v>0.66</v>
      </c>
      <c r="Q775" s="949">
        <v>0.62</v>
      </c>
      <c r="R775" s="949">
        <v>0.6</v>
      </c>
      <c r="S775" s="949">
        <v>0.52</v>
      </c>
      <c r="T775" s="949">
        <v>0.52</v>
      </c>
      <c r="U775" s="949">
        <v>0.52</v>
      </c>
      <c r="V775" s="949">
        <v>0.67</v>
      </c>
      <c r="W775" s="949">
        <v>0.72</v>
      </c>
      <c r="X775" s="949">
        <v>0</v>
      </c>
      <c r="Y775" s="653">
        <f t="shared" ref="Y775:Y838" si="283">SUM(C775:X775)</f>
        <v>14.379999999999997</v>
      </c>
      <c r="Z775" s="1019">
        <f t="shared" si="282"/>
        <v>3.7383177570093462</v>
      </c>
      <c r="AA775" s="669">
        <f t="shared" si="264"/>
        <v>2.8846153846153966</v>
      </c>
      <c r="AB775" s="669">
        <f t="shared" si="265"/>
        <v>0.97087378640776656</v>
      </c>
      <c r="AC775" s="669">
        <f t="shared" si="266"/>
        <v>3.0000000000000027</v>
      </c>
      <c r="AD775" s="669">
        <f t="shared" si="267"/>
        <v>8.6956521739130377</v>
      </c>
      <c r="AE775" s="669">
        <f t="shared" si="268"/>
        <v>0</v>
      </c>
      <c r="AF775" s="669">
        <f t="shared" si="269"/>
        <v>17.948717948717952</v>
      </c>
      <c r="AG775" s="669">
        <f t="shared" si="270"/>
        <v>47.169811320754704</v>
      </c>
      <c r="AH775" s="669">
        <f t="shared" si="271"/>
        <v>17.777777777777782</v>
      </c>
      <c r="AI775" s="669">
        <f t="shared" si="272"/>
        <v>-35.714285714285708</v>
      </c>
      <c r="AJ775" s="669">
        <f t="shared" si="273"/>
        <v>6.0606060606060552</v>
      </c>
      <c r="AK775" s="669">
        <f t="shared" si="274"/>
        <v>6.4516129032258229</v>
      </c>
      <c r="AL775" s="669">
        <f t="shared" si="275"/>
        <v>3.3333333333333437</v>
      </c>
      <c r="AM775" s="669">
        <f t="shared" si="276"/>
        <v>15.384615384615374</v>
      </c>
      <c r="AN775" s="669">
        <f t="shared" si="277"/>
        <v>0</v>
      </c>
      <c r="AO775" s="669">
        <f t="shared" si="278"/>
        <v>0</v>
      </c>
      <c r="AP775" s="669">
        <f t="shared" si="279"/>
        <v>-22.388059701492537</v>
      </c>
      <c r="AQ775" s="669">
        <f t="shared" si="280"/>
        <v>-6.9444444444444304</v>
      </c>
      <c r="AR775" s="669" t="str">
        <f t="shared" si="281"/>
        <v>n/a</v>
      </c>
      <c r="AS775" s="670">
        <f t="shared" ref="AS775:AS838" si="284">AVERAGE(Z775:AR775)</f>
        <v>3.798285776152996</v>
      </c>
      <c r="AT775" s="671">
        <f t="shared" ref="AT775:AT838" si="285">STDEV(Z775:AR775)</f>
        <v>16.912363883771249</v>
      </c>
    </row>
    <row r="776" spans="1:46" ht="11.25" customHeight="1" x14ac:dyDescent="0.2">
      <c r="A776" s="506" t="s">
        <v>833</v>
      </c>
      <c r="B776" s="508" t="s">
        <v>834</v>
      </c>
      <c r="C776" s="497">
        <v>3.1549999999999998</v>
      </c>
      <c r="D776" s="510">
        <v>2.93</v>
      </c>
      <c r="E776" s="513">
        <v>2.74</v>
      </c>
      <c r="F776" s="512">
        <v>2.66</v>
      </c>
      <c r="G776" s="513">
        <v>2.64</v>
      </c>
      <c r="H776" s="513">
        <v>2.58</v>
      </c>
      <c r="I776" s="514"/>
      <c r="J776" s="513">
        <v>2.54</v>
      </c>
      <c r="K776" s="509">
        <v>2.46</v>
      </c>
      <c r="L776" s="514"/>
      <c r="M776" s="529">
        <v>2.39</v>
      </c>
      <c r="N776" s="539">
        <v>2.36</v>
      </c>
      <c r="O776" s="516">
        <v>2.2599999999999998</v>
      </c>
      <c r="P776" s="516">
        <v>1.9</v>
      </c>
      <c r="Q776" s="516">
        <v>1.69</v>
      </c>
      <c r="R776" s="516">
        <v>0.55000000000000004</v>
      </c>
      <c r="S776" s="517">
        <v>0</v>
      </c>
      <c r="T776" s="517">
        <v>0</v>
      </c>
      <c r="U776" s="517">
        <v>0</v>
      </c>
      <c r="V776" s="517">
        <v>0</v>
      </c>
      <c r="W776" s="517">
        <v>0</v>
      </c>
      <c r="X776" s="517">
        <v>0</v>
      </c>
      <c r="Y776" s="653">
        <f t="shared" si="283"/>
        <v>32.85499999999999</v>
      </c>
      <c r="Z776" s="1019">
        <f t="shared" si="282"/>
        <v>7.6791808873720058</v>
      </c>
      <c r="AA776" s="669">
        <f t="shared" ref="AA776:AA839" si="286">IF(ISERROR((D776/E776-1)*100),"n/a",(D776/E776-1)*100)</f>
        <v>6.9343065693430628</v>
      </c>
      <c r="AB776" s="669">
        <f t="shared" ref="AB776:AB839" si="287">IF(ISERROR((E776/F776-1)*100),"n/a",(E776/F776-1)*100)</f>
        <v>3.007518796992481</v>
      </c>
      <c r="AC776" s="669">
        <f t="shared" ref="AC776:AC839" si="288">IF(ISERROR((F776/G776-1)*100),"n/a",(F776/G776-1)*100)</f>
        <v>0.7575757575757569</v>
      </c>
      <c r="AD776" s="669">
        <f t="shared" ref="AD776:AD839" si="289">IF(ISERROR((G776/H776-1)*100),"n/a",(G776/H776-1)*100)</f>
        <v>2.3255813953488413</v>
      </c>
      <c r="AE776" s="669">
        <f t="shared" ref="AE776:AE839" si="290">IF(ISERROR((H776/J776-1)*100),"n/a",(H776/J776-1)*100)</f>
        <v>1.5748031496062964</v>
      </c>
      <c r="AF776" s="669">
        <f t="shared" ref="AF776:AF839" si="291">IF(ISERROR((J776/K776-1)*100),"n/a",(J776/K776-1)*100)</f>
        <v>3.2520325203251987</v>
      </c>
      <c r="AG776" s="669">
        <f t="shared" ref="AG776:AG839" si="292">IF(ISERROR((K776/M776-1)*100),"n/a",(K776/M776-1)*100)</f>
        <v>2.9288702928870203</v>
      </c>
      <c r="AH776" s="669">
        <f t="shared" ref="AH776:AH839" si="293">IF(ISERROR((M776/N776-1)*100),"n/a",(M776/N776-1)*100)</f>
        <v>1.2711864406779849</v>
      </c>
      <c r="AI776" s="669">
        <f t="shared" ref="AI776:AI839" si="294">IF(ISERROR((N776/O776-1)*100),"n/a",(N776/O776-1)*100)</f>
        <v>4.4247787610619538</v>
      </c>
      <c r="AJ776" s="669">
        <f t="shared" ref="AJ776:AJ839" si="295">IF(ISERROR((O776/P776-1)*100),"n/a",(O776/P776-1)*100)</f>
        <v>18.947368421052623</v>
      </c>
      <c r="AK776" s="669">
        <f t="shared" ref="AK776:AK839" si="296">IF(ISERROR((P776/Q776-1)*100),"n/a",(P776/Q776-1)*100)</f>
        <v>12.426035502958577</v>
      </c>
      <c r="AL776" s="669">
        <f t="shared" ref="AL776:AL839" si="297">IF(ISERROR((Q776/R776-1)*100),"n/a",(Q776/R776-1)*100)</f>
        <v>207.27272727272722</v>
      </c>
      <c r="AM776" s="669" t="str">
        <f t="shared" ref="AM776:AM839" si="298">IF(ISERROR((R776/S776-1)*100),"n/a",(R776/S776-1)*100)</f>
        <v>n/a</v>
      </c>
      <c r="AN776" s="669" t="str">
        <f t="shared" ref="AN776:AN839" si="299">IF(ISERROR((S776/T776-1)*100),"n/a",(S776/T776-1)*100)</f>
        <v>n/a</v>
      </c>
      <c r="AO776" s="669" t="str">
        <f t="shared" ref="AO776:AO839" si="300">IF(ISERROR((T776/U776-1)*100),"n/a",(T776/U776-1)*100)</f>
        <v>n/a</v>
      </c>
      <c r="AP776" s="669" t="str">
        <f t="shared" ref="AP776:AP839" si="301">IF(ISERROR((U776/V776-1)*100),"n/a",(U776/V776-1)*100)</f>
        <v>n/a</v>
      </c>
      <c r="AQ776" s="669" t="str">
        <f t="shared" ref="AQ776:AQ839" si="302">IF(ISERROR((V776/W776-1)*100),"n/a",(V776/W776-1)*100)</f>
        <v>n/a</v>
      </c>
      <c r="AR776" s="669" t="str">
        <f t="shared" ref="AR776:AR839" si="303">IF(ISERROR((W776/X776-1)*100),"n/a",(W776/X776-1)*100)</f>
        <v>n/a</v>
      </c>
      <c r="AS776" s="670">
        <f t="shared" si="284"/>
        <v>20.984766597533</v>
      </c>
      <c r="AT776" s="671">
        <f t="shared" si="285"/>
        <v>56.210628777004835</v>
      </c>
    </row>
    <row r="777" spans="1:46" ht="11.25" customHeight="1" x14ac:dyDescent="0.2">
      <c r="A777" s="495" t="s">
        <v>831</v>
      </c>
      <c r="B777" s="913" t="s">
        <v>832</v>
      </c>
      <c r="C777" s="497">
        <v>0.63</v>
      </c>
      <c r="D777" s="497">
        <v>0.59</v>
      </c>
      <c r="E777" s="498">
        <v>0.55500000000000005</v>
      </c>
      <c r="F777" s="498">
        <v>0.53166666666666673</v>
      </c>
      <c r="G777" s="498">
        <v>0.49333333333333335</v>
      </c>
      <c r="H777" s="498">
        <v>0.44</v>
      </c>
      <c r="I777" s="499"/>
      <c r="J777" s="498">
        <v>0.38</v>
      </c>
      <c r="K777" s="496">
        <v>0.29555999999999999</v>
      </c>
      <c r="L777" s="499"/>
      <c r="M777" s="511">
        <v>0.27111111111111114</v>
      </c>
      <c r="N777" s="651">
        <v>0.24888888888888891</v>
      </c>
      <c r="O777" s="656">
        <v>0.24444444444444446</v>
      </c>
      <c r="P777" s="656">
        <v>0.23111111111111113</v>
      </c>
      <c r="Q777" s="656">
        <v>0.21333333333333335</v>
      </c>
      <c r="R777" s="652">
        <v>0.19555555555555557</v>
      </c>
      <c r="S777" s="652">
        <v>0.19555555555555557</v>
      </c>
      <c r="T777" s="656">
        <v>0.16888888888888889</v>
      </c>
      <c r="U777" s="652">
        <v>0.16</v>
      </c>
      <c r="V777" s="652">
        <v>0.16</v>
      </c>
      <c r="W777" s="652">
        <v>0.16</v>
      </c>
      <c r="X777" s="652">
        <v>0.16</v>
      </c>
      <c r="Y777" s="653">
        <f t="shared" si="283"/>
        <v>6.324448888888889</v>
      </c>
      <c r="Z777" s="1019">
        <f t="shared" si="282"/>
        <v>6.7796610169491567</v>
      </c>
      <c r="AA777" s="669">
        <f t="shared" si="286"/>
        <v>6.3063063063062863</v>
      </c>
      <c r="AB777" s="669">
        <f t="shared" si="287"/>
        <v>4.3887147335423204</v>
      </c>
      <c r="AC777" s="669">
        <f t="shared" si="288"/>
        <v>7.7702702702702853</v>
      </c>
      <c r="AD777" s="669">
        <f t="shared" si="289"/>
        <v>12.121212121212132</v>
      </c>
      <c r="AE777" s="669">
        <f t="shared" si="290"/>
        <v>15.789473684210531</v>
      </c>
      <c r="AF777" s="669">
        <f t="shared" si="291"/>
        <v>28.569495195560979</v>
      </c>
      <c r="AG777" s="669">
        <f t="shared" si="292"/>
        <v>9.0180327868852217</v>
      </c>
      <c r="AH777" s="669">
        <f t="shared" si="293"/>
        <v>8.9285714285714199</v>
      </c>
      <c r="AI777" s="669">
        <f t="shared" si="294"/>
        <v>1.8181818181818077</v>
      </c>
      <c r="AJ777" s="669">
        <f t="shared" si="295"/>
        <v>5.7692307692307709</v>
      </c>
      <c r="AK777" s="669">
        <f t="shared" si="296"/>
        <v>8.333333333333325</v>
      </c>
      <c r="AL777" s="669">
        <f t="shared" si="297"/>
        <v>9.0909090909090828</v>
      </c>
      <c r="AM777" s="669">
        <f t="shared" si="298"/>
        <v>0</v>
      </c>
      <c r="AN777" s="669">
        <f t="shared" si="299"/>
        <v>15.789473684210531</v>
      </c>
      <c r="AO777" s="669">
        <f t="shared" si="300"/>
        <v>5.555555555555558</v>
      </c>
      <c r="AP777" s="669">
        <f t="shared" si="301"/>
        <v>0</v>
      </c>
      <c r="AQ777" s="669">
        <f t="shared" si="302"/>
        <v>0</v>
      </c>
      <c r="AR777" s="669">
        <f t="shared" si="303"/>
        <v>0</v>
      </c>
      <c r="AS777" s="670">
        <f t="shared" si="284"/>
        <v>7.685706410259443</v>
      </c>
      <c r="AT777" s="671">
        <f t="shared" si="285"/>
        <v>7.0134070884219071</v>
      </c>
    </row>
    <row r="778" spans="1:46" ht="11.25" customHeight="1" x14ac:dyDescent="0.2">
      <c r="A778" s="650" t="s">
        <v>360</v>
      </c>
      <c r="B778" s="913" t="s">
        <v>361</v>
      </c>
      <c r="C778" s="497">
        <v>1.94</v>
      </c>
      <c r="D778" s="497">
        <v>1.82</v>
      </c>
      <c r="E778" s="498">
        <v>1.77</v>
      </c>
      <c r="F778" s="498">
        <v>1.7</v>
      </c>
      <c r="G778" s="498">
        <v>1.62</v>
      </c>
      <c r="H778" s="498">
        <v>1.54</v>
      </c>
      <c r="I778" s="499"/>
      <c r="J778" s="498">
        <v>1.46</v>
      </c>
      <c r="K778" s="496">
        <v>1.4</v>
      </c>
      <c r="L778" s="499"/>
      <c r="M778" s="511">
        <v>1.3290899999999999</v>
      </c>
      <c r="N778" s="651">
        <v>1.2363999999999999</v>
      </c>
      <c r="O778" s="656">
        <v>1.2</v>
      </c>
      <c r="P778" s="656">
        <v>1.1272</v>
      </c>
      <c r="Q778" s="656">
        <v>1.0411999999999999</v>
      </c>
      <c r="R778" s="656">
        <v>0.96910000000000007</v>
      </c>
      <c r="S778" s="652">
        <v>0.90159999999999996</v>
      </c>
      <c r="T778" s="656">
        <v>0.84009999999999996</v>
      </c>
      <c r="U778" s="656">
        <v>0.79239999999999999</v>
      </c>
      <c r="V778" s="656">
        <v>0.75159999999999993</v>
      </c>
      <c r="W778" s="652">
        <v>0.73799999999999999</v>
      </c>
      <c r="X778" s="656">
        <v>0.7034999999999999</v>
      </c>
      <c r="Y778" s="653">
        <f t="shared" si="283"/>
        <v>24.880189999999995</v>
      </c>
      <c r="Z778" s="1019">
        <f t="shared" si="282"/>
        <v>6.5934065934065922</v>
      </c>
      <c r="AA778" s="669">
        <f t="shared" si="286"/>
        <v>2.8248587570621542</v>
      </c>
      <c r="AB778" s="669">
        <f t="shared" si="287"/>
        <v>4.117647058823537</v>
      </c>
      <c r="AC778" s="669">
        <f t="shared" si="288"/>
        <v>4.9382716049382713</v>
      </c>
      <c r="AD778" s="669">
        <f t="shared" si="289"/>
        <v>5.1948051948051965</v>
      </c>
      <c r="AE778" s="669">
        <f t="shared" si="290"/>
        <v>5.4794520547945202</v>
      </c>
      <c r="AF778" s="669">
        <f t="shared" si="291"/>
        <v>4.2857142857142927</v>
      </c>
      <c r="AG778" s="669">
        <f t="shared" si="292"/>
        <v>5.3352293674619578</v>
      </c>
      <c r="AH778" s="669">
        <f t="shared" si="293"/>
        <v>7.4967648010352494</v>
      </c>
      <c r="AI778" s="669">
        <f t="shared" si="294"/>
        <v>3.0333333333333323</v>
      </c>
      <c r="AJ778" s="669">
        <f t="shared" si="295"/>
        <v>6.4584811923349861</v>
      </c>
      <c r="AK778" s="669">
        <f t="shared" si="296"/>
        <v>8.2597003457549167</v>
      </c>
      <c r="AL778" s="669">
        <f t="shared" si="297"/>
        <v>7.4398926839335244</v>
      </c>
      <c r="AM778" s="669">
        <f t="shared" si="298"/>
        <v>7.4866903283052455</v>
      </c>
      <c r="AN778" s="669">
        <f t="shared" si="299"/>
        <v>7.3205570765385142</v>
      </c>
      <c r="AO778" s="669">
        <f t="shared" si="300"/>
        <v>6.0196870267541502</v>
      </c>
      <c r="AP778" s="669">
        <f t="shared" si="301"/>
        <v>5.4284193720063989</v>
      </c>
      <c r="AQ778" s="669">
        <f t="shared" si="302"/>
        <v>1.8428184281842785</v>
      </c>
      <c r="AR778" s="669">
        <f t="shared" si="303"/>
        <v>4.9040511727079128</v>
      </c>
      <c r="AS778" s="670">
        <f t="shared" si="284"/>
        <v>5.497883193573422</v>
      </c>
      <c r="AT778" s="671">
        <f t="shared" si="285"/>
        <v>1.7608316234438466</v>
      </c>
    </row>
    <row r="779" spans="1:46" ht="11.25" customHeight="1" x14ac:dyDescent="0.2">
      <c r="A779" s="650" t="s">
        <v>358</v>
      </c>
      <c r="B779" s="913" t="s">
        <v>359</v>
      </c>
      <c r="C779" s="497">
        <v>0.85</v>
      </c>
      <c r="D779" s="520">
        <v>0.84</v>
      </c>
      <c r="E779" s="498">
        <v>0.81</v>
      </c>
      <c r="F779" s="502">
        <v>0.8</v>
      </c>
      <c r="G779" s="498">
        <v>0.78</v>
      </c>
      <c r="H779" s="502">
        <v>0.72</v>
      </c>
      <c r="I779" s="499"/>
      <c r="J779" s="498">
        <v>0.69</v>
      </c>
      <c r="K779" s="654">
        <v>0.68</v>
      </c>
      <c r="L779" s="499"/>
      <c r="M779" s="511">
        <v>0.59</v>
      </c>
      <c r="N779" s="511">
        <v>0.53</v>
      </c>
      <c r="O779" s="656">
        <v>0.52</v>
      </c>
      <c r="P779" s="656">
        <v>0.48</v>
      </c>
      <c r="Q779" s="656">
        <v>0.46</v>
      </c>
      <c r="R779" s="656">
        <v>0.44</v>
      </c>
      <c r="S779" s="656">
        <v>0.43</v>
      </c>
      <c r="T779" s="656">
        <v>0.42</v>
      </c>
      <c r="U779" s="656">
        <v>0.41</v>
      </c>
      <c r="V779" s="656">
        <v>0.4</v>
      </c>
      <c r="W779" s="656">
        <v>0.39</v>
      </c>
      <c r="X779" s="656">
        <v>0.38</v>
      </c>
      <c r="Y779" s="653">
        <f t="shared" si="283"/>
        <v>11.620000000000003</v>
      </c>
      <c r="Z779" s="1019">
        <f t="shared" si="282"/>
        <v>1.1904761904761862</v>
      </c>
      <c r="AA779" s="669">
        <f t="shared" si="286"/>
        <v>3.7037037037036979</v>
      </c>
      <c r="AB779" s="669">
        <f t="shared" si="287"/>
        <v>1.2499999999999956</v>
      </c>
      <c r="AC779" s="669">
        <f t="shared" si="288"/>
        <v>2.5641025641025772</v>
      </c>
      <c r="AD779" s="669">
        <f t="shared" si="289"/>
        <v>8.3333333333333481</v>
      </c>
      <c r="AE779" s="669">
        <f t="shared" si="290"/>
        <v>4.3478260869565188</v>
      </c>
      <c r="AF779" s="669">
        <f t="shared" si="291"/>
        <v>1.4705882352941124</v>
      </c>
      <c r="AG779" s="669">
        <f t="shared" si="292"/>
        <v>15.254237288135597</v>
      </c>
      <c r="AH779" s="669">
        <f t="shared" si="293"/>
        <v>11.32075471698113</v>
      </c>
      <c r="AI779" s="669">
        <f t="shared" si="294"/>
        <v>1.9230769230769162</v>
      </c>
      <c r="AJ779" s="669">
        <f t="shared" si="295"/>
        <v>8.3333333333333481</v>
      </c>
      <c r="AK779" s="669">
        <f t="shared" si="296"/>
        <v>4.3478260869565188</v>
      </c>
      <c r="AL779" s="669">
        <f t="shared" si="297"/>
        <v>4.5454545454545414</v>
      </c>
      <c r="AM779" s="669">
        <f t="shared" si="298"/>
        <v>2.3255813953488413</v>
      </c>
      <c r="AN779" s="669">
        <f t="shared" si="299"/>
        <v>2.3809523809523725</v>
      </c>
      <c r="AO779" s="669">
        <f t="shared" si="300"/>
        <v>2.4390243902439046</v>
      </c>
      <c r="AP779" s="669">
        <f t="shared" si="301"/>
        <v>2.4999999999999911</v>
      </c>
      <c r="AQ779" s="669">
        <f t="shared" si="302"/>
        <v>2.5641025641025772</v>
      </c>
      <c r="AR779" s="669">
        <f t="shared" si="303"/>
        <v>2.6315789473684292</v>
      </c>
      <c r="AS779" s="670">
        <f t="shared" si="284"/>
        <v>4.3908396150431894</v>
      </c>
      <c r="AT779" s="671">
        <f t="shared" si="285"/>
        <v>3.7845229988595399</v>
      </c>
    </row>
    <row r="780" spans="1:46" ht="11.25" customHeight="1" x14ac:dyDescent="0.2">
      <c r="A780" s="556" t="s">
        <v>1732</v>
      </c>
      <c r="B780" s="913" t="s">
        <v>1733</v>
      </c>
      <c r="C780" s="497">
        <v>0.6</v>
      </c>
      <c r="D780" s="497">
        <v>0.54</v>
      </c>
      <c r="E780" s="498">
        <v>0.5</v>
      </c>
      <c r="F780" s="498">
        <v>0.46</v>
      </c>
      <c r="G780" s="498">
        <v>0.42</v>
      </c>
      <c r="H780" s="498">
        <v>0.37</v>
      </c>
      <c r="I780" s="499"/>
      <c r="J780" s="498">
        <v>0.31534000000000001</v>
      </c>
      <c r="K780" s="654">
        <v>0.31068000000000001</v>
      </c>
      <c r="L780" s="499"/>
      <c r="M780" s="536">
        <v>0.31068000000000001</v>
      </c>
      <c r="N780" s="536">
        <v>0.31068000000000001</v>
      </c>
      <c r="O780" s="535">
        <v>0.31068000000000001</v>
      </c>
      <c r="P780" s="535">
        <v>0.31068000000000001</v>
      </c>
      <c r="Q780" s="656">
        <v>0.51456000000000002</v>
      </c>
      <c r="R780" s="656">
        <v>0.12254</v>
      </c>
      <c r="S780" s="656">
        <v>6.2839999999999993E-2</v>
      </c>
      <c r="T780" s="656">
        <v>3.1419999999999997E-2</v>
      </c>
      <c r="U780" s="652">
        <v>0</v>
      </c>
      <c r="V780" s="652">
        <v>0</v>
      </c>
      <c r="W780" s="652">
        <v>0</v>
      </c>
      <c r="X780" s="652">
        <v>0</v>
      </c>
      <c r="Y780" s="653">
        <f t="shared" si="283"/>
        <v>5.4900999999999991</v>
      </c>
      <c r="Z780" s="1019">
        <f t="shared" si="282"/>
        <v>11.111111111111093</v>
      </c>
      <c r="AA780" s="669">
        <f t="shared" si="286"/>
        <v>8.0000000000000071</v>
      </c>
      <c r="AB780" s="669">
        <f t="shared" si="287"/>
        <v>8.6956521739130377</v>
      </c>
      <c r="AC780" s="669">
        <f t="shared" si="288"/>
        <v>9.5238095238095344</v>
      </c>
      <c r="AD780" s="669">
        <f t="shared" si="289"/>
        <v>13.513513513513509</v>
      </c>
      <c r="AE780" s="669">
        <f t="shared" si="290"/>
        <v>17.333671592566759</v>
      </c>
      <c r="AF780" s="669">
        <f t="shared" si="291"/>
        <v>1.4999356250804619</v>
      </c>
      <c r="AG780" s="669">
        <f t="shared" si="292"/>
        <v>0</v>
      </c>
      <c r="AH780" s="669">
        <f t="shared" si="293"/>
        <v>0</v>
      </c>
      <c r="AI780" s="669">
        <f t="shared" si="294"/>
        <v>0</v>
      </c>
      <c r="AJ780" s="669">
        <f t="shared" si="295"/>
        <v>0</v>
      </c>
      <c r="AK780" s="669">
        <f t="shared" si="296"/>
        <v>-39.622201492537314</v>
      </c>
      <c r="AL780" s="669">
        <f t="shared" si="297"/>
        <v>319.91186551330185</v>
      </c>
      <c r="AM780" s="669">
        <f t="shared" si="298"/>
        <v>95.003182686187145</v>
      </c>
      <c r="AN780" s="669">
        <f t="shared" si="299"/>
        <v>100</v>
      </c>
      <c r="AO780" s="669" t="str">
        <f t="shared" si="300"/>
        <v>n/a</v>
      </c>
      <c r="AP780" s="669" t="str">
        <f t="shared" si="301"/>
        <v>n/a</v>
      </c>
      <c r="AQ780" s="669" t="str">
        <f t="shared" si="302"/>
        <v>n/a</v>
      </c>
      <c r="AR780" s="669" t="str">
        <f t="shared" si="303"/>
        <v>n/a</v>
      </c>
      <c r="AS780" s="670">
        <f t="shared" si="284"/>
        <v>36.331369349796404</v>
      </c>
      <c r="AT780" s="671">
        <f t="shared" si="285"/>
        <v>86.180331869238231</v>
      </c>
    </row>
    <row r="781" spans="1:46" ht="11.25" customHeight="1" x14ac:dyDescent="0.2">
      <c r="A781" s="506" t="s">
        <v>818</v>
      </c>
      <c r="B781" s="508" t="s">
        <v>819</v>
      </c>
      <c r="C781" s="497">
        <v>1.05</v>
      </c>
      <c r="D781" s="521">
        <v>0.35</v>
      </c>
      <c r="E781" s="513">
        <v>0.31</v>
      </c>
      <c r="F781" s="513">
        <v>0.28999999999999998</v>
      </c>
      <c r="G781" s="513">
        <v>0.27</v>
      </c>
      <c r="H781" s="513">
        <v>0.25</v>
      </c>
      <c r="I781" s="514" t="s">
        <v>90</v>
      </c>
      <c r="J781" s="513">
        <v>0.23</v>
      </c>
      <c r="K781" s="509">
        <v>0.21</v>
      </c>
      <c r="L781" s="514"/>
      <c r="M781" s="529">
        <v>0.2</v>
      </c>
      <c r="N781" s="529">
        <v>0.19</v>
      </c>
      <c r="O781" s="516">
        <v>0.18</v>
      </c>
      <c r="P781" s="516">
        <v>0.16</v>
      </c>
      <c r="Q781" s="516">
        <v>0.13</v>
      </c>
      <c r="R781" s="516">
        <v>0.11</v>
      </c>
      <c r="S781" s="516">
        <v>0.1</v>
      </c>
      <c r="T781" s="517">
        <v>0.08</v>
      </c>
      <c r="U781" s="517">
        <v>0.08</v>
      </c>
      <c r="V781" s="517">
        <v>0.08</v>
      </c>
      <c r="W781" s="517">
        <v>0.08</v>
      </c>
      <c r="X781" s="517">
        <v>0.08</v>
      </c>
      <c r="Y781" s="653">
        <f t="shared" si="283"/>
        <v>4.4300000000000006</v>
      </c>
      <c r="Z781" s="1019">
        <f t="shared" si="282"/>
        <v>200.00000000000006</v>
      </c>
      <c r="AA781" s="669">
        <f t="shared" si="286"/>
        <v>12.903225806451601</v>
      </c>
      <c r="AB781" s="669">
        <f t="shared" si="287"/>
        <v>6.8965517241379448</v>
      </c>
      <c r="AC781" s="669">
        <f t="shared" si="288"/>
        <v>7.4074074074073959</v>
      </c>
      <c r="AD781" s="669">
        <f t="shared" si="289"/>
        <v>8.0000000000000071</v>
      </c>
      <c r="AE781" s="669">
        <f t="shared" si="290"/>
        <v>8.6956521739130377</v>
      </c>
      <c r="AF781" s="669">
        <f t="shared" si="291"/>
        <v>9.5238095238095344</v>
      </c>
      <c r="AG781" s="669">
        <f t="shared" si="292"/>
        <v>4.9999999999999822</v>
      </c>
      <c r="AH781" s="669">
        <f t="shared" si="293"/>
        <v>5.2631578947368363</v>
      </c>
      <c r="AI781" s="669">
        <f t="shared" si="294"/>
        <v>5.555555555555558</v>
      </c>
      <c r="AJ781" s="669">
        <f t="shared" si="295"/>
        <v>12.5</v>
      </c>
      <c r="AK781" s="669">
        <f t="shared" si="296"/>
        <v>23.076923076923084</v>
      </c>
      <c r="AL781" s="669">
        <f t="shared" si="297"/>
        <v>18.181818181818187</v>
      </c>
      <c r="AM781" s="669">
        <f t="shared" si="298"/>
        <v>9.9999999999999858</v>
      </c>
      <c r="AN781" s="669">
        <f t="shared" si="299"/>
        <v>25</v>
      </c>
      <c r="AO781" s="669">
        <f t="shared" si="300"/>
        <v>0</v>
      </c>
      <c r="AP781" s="669">
        <f t="shared" si="301"/>
        <v>0</v>
      </c>
      <c r="AQ781" s="669">
        <f t="shared" si="302"/>
        <v>0</v>
      </c>
      <c r="AR781" s="669">
        <f t="shared" si="303"/>
        <v>0</v>
      </c>
      <c r="AS781" s="670">
        <f t="shared" si="284"/>
        <v>18.842321123408063</v>
      </c>
      <c r="AT781" s="671">
        <f t="shared" si="285"/>
        <v>44.460689465580813</v>
      </c>
    </row>
    <row r="782" spans="1:46" ht="11.25" customHeight="1" x14ac:dyDescent="0.2">
      <c r="A782" s="650" t="s">
        <v>362</v>
      </c>
      <c r="B782" s="913" t="s">
        <v>363</v>
      </c>
      <c r="C782" s="497">
        <v>0.35737864077669901</v>
      </c>
      <c r="D782" s="655">
        <v>0.34951456310679607</v>
      </c>
      <c r="E782" s="498">
        <v>0.33439276232764442</v>
      </c>
      <c r="F782" s="498">
        <v>0.30688342635007887</v>
      </c>
      <c r="G782" s="498">
        <v>0.2740249325353174</v>
      </c>
      <c r="H782" s="498">
        <v>0.26604362382069652</v>
      </c>
      <c r="I782" s="499"/>
      <c r="J782" s="498">
        <v>0.25829478040844323</v>
      </c>
      <c r="K782" s="496">
        <v>0.25261095498045938</v>
      </c>
      <c r="L782" s="499"/>
      <c r="M782" s="511">
        <v>0.24525335434996057</v>
      </c>
      <c r="N782" s="511">
        <v>0.23811005276695199</v>
      </c>
      <c r="O782" s="656">
        <v>0.23117480851160352</v>
      </c>
      <c r="P782" s="656">
        <v>0.22444156166175097</v>
      </c>
      <c r="Q782" s="656">
        <v>0.21790442879781682</v>
      </c>
      <c r="R782" s="656">
        <v>0.21155769786195772</v>
      </c>
      <c r="S782" s="656">
        <v>0.20539582316694918</v>
      </c>
      <c r="T782" s="656">
        <v>0.1994134205504362</v>
      </c>
      <c r="U782" s="656">
        <v>0.19360526267032657</v>
      </c>
      <c r="V782" s="656">
        <v>0.18796627443721003</v>
      </c>
      <c r="W782" s="656">
        <v>0.18249152857981543</v>
      </c>
      <c r="X782" s="656">
        <v>0.17717624133962634</v>
      </c>
      <c r="Y782" s="653">
        <f t="shared" si="283"/>
        <v>4.91363413900054</v>
      </c>
      <c r="Z782" s="1019">
        <f t="shared" si="282"/>
        <v>2.2499999999999964</v>
      </c>
      <c r="AA782" s="669">
        <f t="shared" si="286"/>
        <v>4.5221674876847473</v>
      </c>
      <c r="AB782" s="669">
        <f t="shared" si="287"/>
        <v>8.9640995946728363</v>
      </c>
      <c r="AC782" s="669">
        <f t="shared" si="288"/>
        <v>11.991059904932744</v>
      </c>
      <c r="AD782" s="669">
        <f t="shared" si="289"/>
        <v>3.0000000000000027</v>
      </c>
      <c r="AE782" s="669">
        <f t="shared" si="290"/>
        <v>3.0000000000000027</v>
      </c>
      <c r="AF782" s="669">
        <f t="shared" si="291"/>
        <v>2.2500312500000286</v>
      </c>
      <c r="AG782" s="669">
        <f t="shared" si="292"/>
        <v>3.0000000000000027</v>
      </c>
      <c r="AH782" s="669">
        <f t="shared" si="293"/>
        <v>3.0000000000000027</v>
      </c>
      <c r="AI782" s="669">
        <f t="shared" si="294"/>
        <v>3.0000000000001581</v>
      </c>
      <c r="AJ782" s="669">
        <f t="shared" si="295"/>
        <v>3.0000000000000027</v>
      </c>
      <c r="AK782" s="669">
        <f t="shared" si="296"/>
        <v>2.999999999999825</v>
      </c>
      <c r="AL782" s="669">
        <f t="shared" si="297"/>
        <v>3.0000000000001803</v>
      </c>
      <c r="AM782" s="669">
        <f t="shared" si="298"/>
        <v>3.0000000000000249</v>
      </c>
      <c r="AN782" s="669">
        <f t="shared" si="299"/>
        <v>2.9999999999999361</v>
      </c>
      <c r="AO782" s="669">
        <f t="shared" si="300"/>
        <v>2.9999999999999138</v>
      </c>
      <c r="AP782" s="669">
        <f t="shared" si="301"/>
        <v>3.0000000000001359</v>
      </c>
      <c r="AQ782" s="669">
        <f t="shared" si="302"/>
        <v>3.0000000000000693</v>
      </c>
      <c r="AR782" s="669">
        <f t="shared" si="303"/>
        <v>3.0000000000001803</v>
      </c>
      <c r="AS782" s="670">
        <f t="shared" si="284"/>
        <v>3.7882820124889887</v>
      </c>
      <c r="AT782" s="671">
        <f t="shared" si="285"/>
        <v>2.4500023478758228</v>
      </c>
    </row>
    <row r="783" spans="1:46" ht="11.25" customHeight="1" x14ac:dyDescent="0.2">
      <c r="A783" s="495" t="s">
        <v>1746</v>
      </c>
      <c r="B783" s="913" t="s">
        <v>1747</v>
      </c>
      <c r="C783" s="497">
        <v>0.2</v>
      </c>
      <c r="D783" s="655">
        <v>0.16999999999999998</v>
      </c>
      <c r="E783" s="498">
        <v>0.14285599999999998</v>
      </c>
      <c r="F783" s="498">
        <v>0.12378020000000001</v>
      </c>
      <c r="G783" s="502">
        <v>0.10476099999999999</v>
      </c>
      <c r="H783" s="498">
        <v>5.7144E-2</v>
      </c>
      <c r="I783" s="499"/>
      <c r="J783" s="502">
        <v>0</v>
      </c>
      <c r="K783" s="654">
        <v>0</v>
      </c>
      <c r="L783" s="499"/>
      <c r="M783" s="651">
        <v>0</v>
      </c>
      <c r="N783" s="651">
        <v>0</v>
      </c>
      <c r="O783" s="652">
        <v>0</v>
      </c>
      <c r="P783" s="652">
        <v>0</v>
      </c>
      <c r="Q783" s="652">
        <v>0</v>
      </c>
      <c r="R783" s="652">
        <v>0</v>
      </c>
      <c r="S783" s="652">
        <v>0</v>
      </c>
      <c r="T783" s="652">
        <v>0</v>
      </c>
      <c r="U783" s="652">
        <v>0</v>
      </c>
      <c r="V783" s="652">
        <v>0</v>
      </c>
      <c r="W783" s="652">
        <v>0</v>
      </c>
      <c r="X783" s="652">
        <v>0</v>
      </c>
      <c r="Y783" s="653">
        <f t="shared" si="283"/>
        <v>0.79854119999999995</v>
      </c>
      <c r="Z783" s="1019">
        <f t="shared" si="282"/>
        <v>17.647058823529438</v>
      </c>
      <c r="AA783" s="669">
        <f t="shared" si="286"/>
        <v>19.000952007616068</v>
      </c>
      <c r="AB783" s="669">
        <f t="shared" si="287"/>
        <v>15.411026965540508</v>
      </c>
      <c r="AC783" s="669">
        <f t="shared" si="288"/>
        <v>18.154847700957433</v>
      </c>
      <c r="AD783" s="669">
        <f t="shared" si="289"/>
        <v>83.32808343833122</v>
      </c>
      <c r="AE783" s="669" t="str">
        <f t="shared" si="290"/>
        <v>n/a</v>
      </c>
      <c r="AF783" s="669" t="str">
        <f t="shared" si="291"/>
        <v>n/a</v>
      </c>
      <c r="AG783" s="669" t="str">
        <f t="shared" si="292"/>
        <v>n/a</v>
      </c>
      <c r="AH783" s="669" t="str">
        <f t="shared" si="293"/>
        <v>n/a</v>
      </c>
      <c r="AI783" s="669" t="str">
        <f t="shared" si="294"/>
        <v>n/a</v>
      </c>
      <c r="AJ783" s="669" t="str">
        <f t="shared" si="295"/>
        <v>n/a</v>
      </c>
      <c r="AK783" s="669" t="str">
        <f t="shared" si="296"/>
        <v>n/a</v>
      </c>
      <c r="AL783" s="669" t="str">
        <f t="shared" si="297"/>
        <v>n/a</v>
      </c>
      <c r="AM783" s="669" t="str">
        <f t="shared" si="298"/>
        <v>n/a</v>
      </c>
      <c r="AN783" s="669" t="str">
        <f t="shared" si="299"/>
        <v>n/a</v>
      </c>
      <c r="AO783" s="669" t="str">
        <f t="shared" si="300"/>
        <v>n/a</v>
      </c>
      <c r="AP783" s="669" t="str">
        <f t="shared" si="301"/>
        <v>n/a</v>
      </c>
      <c r="AQ783" s="669" t="str">
        <f t="shared" si="302"/>
        <v>n/a</v>
      </c>
      <c r="AR783" s="669" t="str">
        <f t="shared" si="303"/>
        <v>n/a</v>
      </c>
      <c r="AS783" s="670">
        <f t="shared" si="284"/>
        <v>30.708393787194932</v>
      </c>
      <c r="AT783" s="671">
        <f t="shared" si="285"/>
        <v>29.445268525065032</v>
      </c>
    </row>
    <row r="784" spans="1:46" ht="11.25" customHeight="1" x14ac:dyDescent="0.2">
      <c r="A784" s="650" t="s">
        <v>824</v>
      </c>
      <c r="B784" s="913" t="s">
        <v>825</v>
      </c>
      <c r="C784" s="497">
        <v>1.385</v>
      </c>
      <c r="D784" s="655">
        <v>1.38</v>
      </c>
      <c r="E784" s="498">
        <v>1.36</v>
      </c>
      <c r="F784" s="498">
        <v>1.34</v>
      </c>
      <c r="G784" s="498">
        <v>1.32</v>
      </c>
      <c r="H784" s="498">
        <v>1.3</v>
      </c>
      <c r="I784" s="499"/>
      <c r="J784" s="498">
        <v>1.28</v>
      </c>
      <c r="K784" s="496">
        <v>1.24</v>
      </c>
      <c r="L784" s="499"/>
      <c r="M784" s="511">
        <v>1.1599999999999999</v>
      </c>
      <c r="N784" s="511">
        <v>1.1200000000000001</v>
      </c>
      <c r="O784" s="656">
        <v>1.08</v>
      </c>
      <c r="P784" s="656">
        <v>0.98</v>
      </c>
      <c r="Q784" s="656">
        <v>0.88</v>
      </c>
      <c r="R784" s="656">
        <v>0.79</v>
      </c>
      <c r="S784" s="656">
        <v>0.755</v>
      </c>
      <c r="T784" s="656">
        <v>0.72499999999999998</v>
      </c>
      <c r="U784" s="656">
        <v>0.70499999999999996</v>
      </c>
      <c r="V784" s="652">
        <v>0.7</v>
      </c>
      <c r="W784" s="656">
        <v>0.68500000000000005</v>
      </c>
      <c r="X784" s="656">
        <v>0.65749999999999997</v>
      </c>
      <c r="Y784" s="653">
        <f t="shared" si="283"/>
        <v>20.842499999999998</v>
      </c>
      <c r="Z784" s="1019">
        <f t="shared" si="282"/>
        <v>0.36231884057971175</v>
      </c>
      <c r="AA784" s="669">
        <f t="shared" si="286"/>
        <v>1.4705882352941124</v>
      </c>
      <c r="AB784" s="669">
        <f t="shared" si="287"/>
        <v>1.4925373134328401</v>
      </c>
      <c r="AC784" s="669">
        <f t="shared" si="288"/>
        <v>1.5151515151515138</v>
      </c>
      <c r="AD784" s="669">
        <f t="shared" si="289"/>
        <v>1.538461538461533</v>
      </c>
      <c r="AE784" s="669">
        <f t="shared" si="290"/>
        <v>1.5625</v>
      </c>
      <c r="AF784" s="669">
        <f t="shared" si="291"/>
        <v>3.2258064516129004</v>
      </c>
      <c r="AG784" s="669">
        <f t="shared" si="292"/>
        <v>6.8965517241379448</v>
      </c>
      <c r="AH784" s="669">
        <f t="shared" si="293"/>
        <v>3.5714285714285587</v>
      </c>
      <c r="AI784" s="669">
        <f t="shared" si="294"/>
        <v>3.7037037037036979</v>
      </c>
      <c r="AJ784" s="669">
        <f t="shared" si="295"/>
        <v>10.204081632653072</v>
      </c>
      <c r="AK784" s="669">
        <f t="shared" si="296"/>
        <v>11.363636363636353</v>
      </c>
      <c r="AL784" s="669">
        <f t="shared" si="297"/>
        <v>11.392405063291132</v>
      </c>
      <c r="AM784" s="669">
        <f t="shared" si="298"/>
        <v>4.635761589403975</v>
      </c>
      <c r="AN784" s="669">
        <f t="shared" si="299"/>
        <v>4.1379310344827669</v>
      </c>
      <c r="AO784" s="669">
        <f t="shared" si="300"/>
        <v>2.8368794326241176</v>
      </c>
      <c r="AP784" s="669">
        <f t="shared" si="301"/>
        <v>0.71428571428571175</v>
      </c>
      <c r="AQ784" s="669">
        <f t="shared" si="302"/>
        <v>2.1897810218977964</v>
      </c>
      <c r="AR784" s="669">
        <f t="shared" si="303"/>
        <v>4.1825095057034245</v>
      </c>
      <c r="AS784" s="670">
        <f t="shared" si="284"/>
        <v>4.0524378553569029</v>
      </c>
      <c r="AT784" s="671">
        <f t="shared" si="285"/>
        <v>3.4684713635647917</v>
      </c>
    </row>
    <row r="785" spans="1:46" ht="11.25" customHeight="1" x14ac:dyDescent="0.2">
      <c r="A785" s="985" t="s">
        <v>1740</v>
      </c>
      <c r="B785" s="481" t="s">
        <v>1741</v>
      </c>
      <c r="C785" s="497">
        <v>0.52</v>
      </c>
      <c r="D785" s="491">
        <v>0.48</v>
      </c>
      <c r="E785" s="489">
        <v>0.44</v>
      </c>
      <c r="F785" s="487">
        <v>0.42</v>
      </c>
      <c r="G785" s="487">
        <v>0.35</v>
      </c>
      <c r="H785" s="487">
        <v>0.25</v>
      </c>
      <c r="I785" s="488"/>
      <c r="J785" s="487">
        <v>0.2</v>
      </c>
      <c r="K785" s="485">
        <v>0.17</v>
      </c>
      <c r="L785" s="488"/>
      <c r="M785" s="505">
        <v>0.16</v>
      </c>
      <c r="N785" s="493">
        <v>0.16</v>
      </c>
      <c r="O785" s="493">
        <v>0.15</v>
      </c>
      <c r="P785" s="493">
        <v>0.125</v>
      </c>
      <c r="Q785" s="493">
        <v>0.10668</v>
      </c>
      <c r="R785" s="493">
        <v>8.3339999999999997E-2</v>
      </c>
      <c r="S785" s="492">
        <v>0.08</v>
      </c>
      <c r="T785" s="492">
        <v>0.08</v>
      </c>
      <c r="U785" s="492">
        <v>0.12</v>
      </c>
      <c r="V785" s="492">
        <v>0.24</v>
      </c>
      <c r="W785" s="493">
        <v>0.24</v>
      </c>
      <c r="X785" s="493">
        <v>0.23000999999999999</v>
      </c>
      <c r="Y785" s="653">
        <f t="shared" si="283"/>
        <v>4.6050300000000011</v>
      </c>
      <c r="Z785" s="1019">
        <f t="shared" si="282"/>
        <v>8.3333333333333481</v>
      </c>
      <c r="AA785" s="669">
        <f t="shared" si="286"/>
        <v>9.0909090909090828</v>
      </c>
      <c r="AB785" s="669">
        <f t="shared" si="287"/>
        <v>4.7619047619047672</v>
      </c>
      <c r="AC785" s="669">
        <f t="shared" si="288"/>
        <v>19.999999999999996</v>
      </c>
      <c r="AD785" s="669">
        <f t="shared" si="289"/>
        <v>39.999999999999993</v>
      </c>
      <c r="AE785" s="669">
        <f t="shared" si="290"/>
        <v>25</v>
      </c>
      <c r="AF785" s="669">
        <f t="shared" si="291"/>
        <v>17.647058823529417</v>
      </c>
      <c r="AG785" s="669">
        <f t="shared" si="292"/>
        <v>6.25</v>
      </c>
      <c r="AH785" s="669">
        <f t="shared" si="293"/>
        <v>0</v>
      </c>
      <c r="AI785" s="669">
        <f t="shared" si="294"/>
        <v>6.6666666666666652</v>
      </c>
      <c r="AJ785" s="669">
        <f t="shared" si="295"/>
        <v>19.999999999999996</v>
      </c>
      <c r="AK785" s="669">
        <f t="shared" si="296"/>
        <v>17.172853393325838</v>
      </c>
      <c r="AL785" s="669">
        <f t="shared" si="297"/>
        <v>28.005759539236852</v>
      </c>
      <c r="AM785" s="669">
        <f t="shared" si="298"/>
        <v>4.1749999999999954</v>
      </c>
      <c r="AN785" s="669">
        <f t="shared" si="299"/>
        <v>0</v>
      </c>
      <c r="AO785" s="669">
        <f t="shared" si="300"/>
        <v>-33.333333333333329</v>
      </c>
      <c r="AP785" s="669">
        <f t="shared" si="301"/>
        <v>-50</v>
      </c>
      <c r="AQ785" s="669">
        <f t="shared" si="302"/>
        <v>0</v>
      </c>
      <c r="AR785" s="669">
        <f t="shared" si="303"/>
        <v>4.343289422199037</v>
      </c>
      <c r="AS785" s="670">
        <f t="shared" si="284"/>
        <v>6.7428127209353503</v>
      </c>
      <c r="AT785" s="671">
        <f t="shared" si="285"/>
        <v>20.354471055141111</v>
      </c>
    </row>
    <row r="786" spans="1:46" ht="11.25" customHeight="1" x14ac:dyDescent="0.2">
      <c r="A786" s="506" t="s">
        <v>1720</v>
      </c>
      <c r="B786" s="508" t="s">
        <v>1721</v>
      </c>
      <c r="C786" s="497">
        <v>0.9</v>
      </c>
      <c r="D786" s="510">
        <v>0.82000000000000006</v>
      </c>
      <c r="E786" s="513">
        <v>0.76</v>
      </c>
      <c r="F786" s="513">
        <v>0.64</v>
      </c>
      <c r="G786" s="513">
        <v>0.54</v>
      </c>
      <c r="H786" s="513">
        <v>0.5</v>
      </c>
      <c r="I786" s="514"/>
      <c r="J786" s="513">
        <v>0.44</v>
      </c>
      <c r="K786" s="509">
        <v>0.3</v>
      </c>
      <c r="L786" s="514"/>
      <c r="M786" s="539">
        <v>0</v>
      </c>
      <c r="N786" s="539">
        <v>0</v>
      </c>
      <c r="O786" s="517">
        <v>0</v>
      </c>
      <c r="P786" s="517">
        <v>0</v>
      </c>
      <c r="Q786" s="517">
        <v>0</v>
      </c>
      <c r="R786" s="517">
        <v>0</v>
      </c>
      <c r="S786" s="517">
        <v>0</v>
      </c>
      <c r="T786" s="517">
        <v>0</v>
      </c>
      <c r="U786" s="517">
        <v>0</v>
      </c>
      <c r="V786" s="517">
        <v>0</v>
      </c>
      <c r="W786" s="517">
        <v>0</v>
      </c>
      <c r="X786" s="517">
        <v>0</v>
      </c>
      <c r="Y786" s="653">
        <f t="shared" si="283"/>
        <v>4.9000000000000004</v>
      </c>
      <c r="Z786" s="1019">
        <f t="shared" si="282"/>
        <v>9.7560975609755971</v>
      </c>
      <c r="AA786" s="669">
        <f t="shared" si="286"/>
        <v>7.8947368421052655</v>
      </c>
      <c r="AB786" s="669">
        <f t="shared" si="287"/>
        <v>18.75</v>
      </c>
      <c r="AC786" s="669">
        <f t="shared" si="288"/>
        <v>18.518518518518512</v>
      </c>
      <c r="AD786" s="669">
        <f t="shared" si="289"/>
        <v>8.0000000000000071</v>
      </c>
      <c r="AE786" s="669">
        <f t="shared" si="290"/>
        <v>13.636363636363647</v>
      </c>
      <c r="AF786" s="669">
        <f t="shared" si="291"/>
        <v>46.666666666666679</v>
      </c>
      <c r="AG786" s="669" t="str">
        <f t="shared" si="292"/>
        <v>n/a</v>
      </c>
      <c r="AH786" s="669" t="str">
        <f t="shared" si="293"/>
        <v>n/a</v>
      </c>
      <c r="AI786" s="669" t="str">
        <f t="shared" si="294"/>
        <v>n/a</v>
      </c>
      <c r="AJ786" s="669" t="str">
        <f t="shared" si="295"/>
        <v>n/a</v>
      </c>
      <c r="AK786" s="669" t="str">
        <f t="shared" si="296"/>
        <v>n/a</v>
      </c>
      <c r="AL786" s="669" t="str">
        <f t="shared" si="297"/>
        <v>n/a</v>
      </c>
      <c r="AM786" s="669" t="str">
        <f t="shared" si="298"/>
        <v>n/a</v>
      </c>
      <c r="AN786" s="669" t="str">
        <f t="shared" si="299"/>
        <v>n/a</v>
      </c>
      <c r="AO786" s="669" t="str">
        <f t="shared" si="300"/>
        <v>n/a</v>
      </c>
      <c r="AP786" s="669" t="str">
        <f t="shared" si="301"/>
        <v>n/a</v>
      </c>
      <c r="AQ786" s="669" t="str">
        <f t="shared" si="302"/>
        <v>n/a</v>
      </c>
      <c r="AR786" s="669" t="str">
        <f t="shared" si="303"/>
        <v>n/a</v>
      </c>
      <c r="AS786" s="670">
        <f t="shared" si="284"/>
        <v>17.603197603518531</v>
      </c>
      <c r="AT786" s="671">
        <f t="shared" si="285"/>
        <v>13.60530881351931</v>
      </c>
    </row>
    <row r="787" spans="1:46" ht="11.25" customHeight="1" x14ac:dyDescent="0.2">
      <c r="A787" s="495" t="s">
        <v>351</v>
      </c>
      <c r="B787" s="913" t="s">
        <v>352</v>
      </c>
      <c r="C787" s="497">
        <v>2.8</v>
      </c>
      <c r="D787" s="655">
        <v>2.2799999999999998</v>
      </c>
      <c r="E787" s="498">
        <v>2.16</v>
      </c>
      <c r="F787" s="498">
        <v>2.08</v>
      </c>
      <c r="G787" s="498">
        <v>1.76</v>
      </c>
      <c r="H787" s="498">
        <v>1.52</v>
      </c>
      <c r="I787" s="499"/>
      <c r="J787" s="498">
        <v>1.36</v>
      </c>
      <c r="K787" s="496">
        <v>1.24</v>
      </c>
      <c r="L787" s="499"/>
      <c r="M787" s="511">
        <v>1.08</v>
      </c>
      <c r="N787" s="511">
        <v>1</v>
      </c>
      <c r="O787" s="656">
        <v>0.96</v>
      </c>
      <c r="P787" s="656">
        <v>0.68</v>
      </c>
      <c r="Q787" s="656">
        <v>0.56000000000000005</v>
      </c>
      <c r="R787" s="656">
        <v>0.46</v>
      </c>
      <c r="S787" s="656">
        <v>0.38</v>
      </c>
      <c r="T787" s="656">
        <v>0.34</v>
      </c>
      <c r="U787" s="656">
        <v>0.32</v>
      </c>
      <c r="V787" s="656">
        <v>0.3</v>
      </c>
      <c r="W787" s="656">
        <v>0.26</v>
      </c>
      <c r="X787" s="656">
        <v>0.2</v>
      </c>
      <c r="Y787" s="653">
        <f t="shared" si="283"/>
        <v>21.740000000000002</v>
      </c>
      <c r="Z787" s="1019">
        <f t="shared" si="282"/>
        <v>22.807017543859654</v>
      </c>
      <c r="AA787" s="669">
        <f t="shared" si="286"/>
        <v>5.5555555555555358</v>
      </c>
      <c r="AB787" s="669">
        <f t="shared" si="287"/>
        <v>3.8461538461538547</v>
      </c>
      <c r="AC787" s="669">
        <f t="shared" si="288"/>
        <v>18.181818181818187</v>
      </c>
      <c r="AD787" s="669">
        <f t="shared" si="289"/>
        <v>15.789473684210531</v>
      </c>
      <c r="AE787" s="669">
        <f t="shared" si="290"/>
        <v>11.764705882352944</v>
      </c>
      <c r="AF787" s="669">
        <f t="shared" si="291"/>
        <v>9.6774193548387224</v>
      </c>
      <c r="AG787" s="669">
        <f t="shared" si="292"/>
        <v>14.814814814814813</v>
      </c>
      <c r="AH787" s="669">
        <f t="shared" si="293"/>
        <v>8.0000000000000071</v>
      </c>
      <c r="AI787" s="669">
        <f t="shared" si="294"/>
        <v>4.1666666666666741</v>
      </c>
      <c r="AJ787" s="669">
        <f t="shared" si="295"/>
        <v>41.176470588235283</v>
      </c>
      <c r="AK787" s="669">
        <f t="shared" si="296"/>
        <v>21.42857142857142</v>
      </c>
      <c r="AL787" s="669">
        <f t="shared" si="297"/>
        <v>21.739130434782616</v>
      </c>
      <c r="AM787" s="669">
        <f t="shared" si="298"/>
        <v>21.052631578947366</v>
      </c>
      <c r="AN787" s="669">
        <f t="shared" si="299"/>
        <v>11.764705882352944</v>
      </c>
      <c r="AO787" s="669">
        <f t="shared" si="300"/>
        <v>6.25</v>
      </c>
      <c r="AP787" s="669">
        <f t="shared" si="301"/>
        <v>6.6666666666666652</v>
      </c>
      <c r="AQ787" s="669">
        <f t="shared" si="302"/>
        <v>15.384615384615374</v>
      </c>
      <c r="AR787" s="669">
        <f t="shared" si="303"/>
        <v>30.000000000000004</v>
      </c>
      <c r="AS787" s="670">
        <f t="shared" si="284"/>
        <v>15.266653552339084</v>
      </c>
      <c r="AT787" s="671">
        <f t="shared" si="285"/>
        <v>9.6590497727784825</v>
      </c>
    </row>
    <row r="788" spans="1:46" ht="11.25" customHeight="1" x14ac:dyDescent="0.2">
      <c r="A788" s="495" t="s">
        <v>1742</v>
      </c>
      <c r="B788" s="913" t="s">
        <v>1743</v>
      </c>
      <c r="C788" s="497">
        <v>0.88</v>
      </c>
      <c r="D788" s="497">
        <v>0.8</v>
      </c>
      <c r="E788" s="498">
        <v>0.72</v>
      </c>
      <c r="F788" s="498">
        <v>0.6</v>
      </c>
      <c r="G788" s="498">
        <v>0.4</v>
      </c>
      <c r="H788" s="498">
        <v>0.1</v>
      </c>
      <c r="I788" s="499"/>
      <c r="J788" s="502">
        <v>0</v>
      </c>
      <c r="K788" s="654">
        <v>0</v>
      </c>
      <c r="L788" s="499"/>
      <c r="M788" s="651">
        <v>0</v>
      </c>
      <c r="N788" s="651">
        <v>0</v>
      </c>
      <c r="O788" s="652">
        <v>0</v>
      </c>
      <c r="P788" s="652">
        <v>0</v>
      </c>
      <c r="Q788" s="652">
        <v>0</v>
      </c>
      <c r="R788" s="652">
        <v>0</v>
      </c>
      <c r="S788" s="652">
        <v>0</v>
      </c>
      <c r="T788" s="652">
        <v>0</v>
      </c>
      <c r="U788" s="652">
        <v>0</v>
      </c>
      <c r="V788" s="652">
        <v>0</v>
      </c>
      <c r="W788" s="652">
        <v>0</v>
      </c>
      <c r="X788" s="652">
        <v>0</v>
      </c>
      <c r="Y788" s="653">
        <f t="shared" si="283"/>
        <v>3.5000000000000004</v>
      </c>
      <c r="Z788" s="1019">
        <f t="shared" si="282"/>
        <v>9.9999999999999858</v>
      </c>
      <c r="AA788" s="669">
        <f t="shared" si="286"/>
        <v>11.111111111111116</v>
      </c>
      <c r="AB788" s="669">
        <f t="shared" si="287"/>
        <v>19.999999999999996</v>
      </c>
      <c r="AC788" s="669">
        <f t="shared" si="288"/>
        <v>49.999999999999979</v>
      </c>
      <c r="AD788" s="669">
        <f t="shared" si="289"/>
        <v>300</v>
      </c>
      <c r="AE788" s="669" t="str">
        <f t="shared" si="290"/>
        <v>n/a</v>
      </c>
      <c r="AF788" s="669" t="str">
        <f t="shared" si="291"/>
        <v>n/a</v>
      </c>
      <c r="AG788" s="669" t="str">
        <f t="shared" si="292"/>
        <v>n/a</v>
      </c>
      <c r="AH788" s="669" t="str">
        <f t="shared" si="293"/>
        <v>n/a</v>
      </c>
      <c r="AI788" s="669" t="str">
        <f t="shared" si="294"/>
        <v>n/a</v>
      </c>
      <c r="AJ788" s="669" t="str">
        <f t="shared" si="295"/>
        <v>n/a</v>
      </c>
      <c r="AK788" s="669" t="str">
        <f t="shared" si="296"/>
        <v>n/a</v>
      </c>
      <c r="AL788" s="669" t="str">
        <f t="shared" si="297"/>
        <v>n/a</v>
      </c>
      <c r="AM788" s="669" t="str">
        <f t="shared" si="298"/>
        <v>n/a</v>
      </c>
      <c r="AN788" s="669" t="str">
        <f t="shared" si="299"/>
        <v>n/a</v>
      </c>
      <c r="AO788" s="669" t="str">
        <f t="shared" si="300"/>
        <v>n/a</v>
      </c>
      <c r="AP788" s="669" t="str">
        <f t="shared" si="301"/>
        <v>n/a</v>
      </c>
      <c r="AQ788" s="669" t="str">
        <f t="shared" si="302"/>
        <v>n/a</v>
      </c>
      <c r="AR788" s="669" t="str">
        <f t="shared" si="303"/>
        <v>n/a</v>
      </c>
      <c r="AS788" s="670">
        <f t="shared" si="284"/>
        <v>78.222222222222214</v>
      </c>
      <c r="AT788" s="671">
        <f t="shared" si="285"/>
        <v>125.02987297363165</v>
      </c>
    </row>
    <row r="789" spans="1:46" ht="11.25" customHeight="1" x14ac:dyDescent="0.2">
      <c r="A789" s="495" t="s">
        <v>835</v>
      </c>
      <c r="B789" s="913" t="s">
        <v>836</v>
      </c>
      <c r="C789" s="497">
        <v>3.03</v>
      </c>
      <c r="D789" s="497">
        <v>2.83</v>
      </c>
      <c r="E789" s="498">
        <v>2.62</v>
      </c>
      <c r="F789" s="498">
        <v>2.38</v>
      </c>
      <c r="G789" s="498">
        <v>2.15</v>
      </c>
      <c r="H789" s="498">
        <v>1.96</v>
      </c>
      <c r="I789" s="499"/>
      <c r="J789" s="498">
        <v>1.79</v>
      </c>
      <c r="K789" s="496">
        <v>1.59</v>
      </c>
      <c r="L789" s="499"/>
      <c r="M789" s="511">
        <v>1.41</v>
      </c>
      <c r="N789" s="511">
        <v>1.23</v>
      </c>
      <c r="O789" s="656">
        <v>1.19</v>
      </c>
      <c r="P789" s="656">
        <v>1.1299999999999999</v>
      </c>
      <c r="Q789" s="656">
        <v>1.01</v>
      </c>
      <c r="R789" s="656">
        <v>0.91</v>
      </c>
      <c r="S789" s="652">
        <v>0.87</v>
      </c>
      <c r="T789" s="652">
        <v>1.1599999999999999</v>
      </c>
      <c r="U789" s="656">
        <v>1.1599999999999999</v>
      </c>
      <c r="V789" s="656">
        <v>1.1200000000000001</v>
      </c>
      <c r="W789" s="656">
        <v>1.08</v>
      </c>
      <c r="X789" s="656">
        <v>1.04</v>
      </c>
      <c r="Y789" s="653">
        <f t="shared" si="283"/>
        <v>31.660000000000004</v>
      </c>
      <c r="Z789" s="1019">
        <f t="shared" si="282"/>
        <v>7.0671378091872628</v>
      </c>
      <c r="AA789" s="669">
        <f t="shared" si="286"/>
        <v>8.0152671755725269</v>
      </c>
      <c r="AB789" s="669">
        <f t="shared" si="287"/>
        <v>10.084033613445387</v>
      </c>
      <c r="AC789" s="669">
        <f t="shared" si="288"/>
        <v>10.697674418604652</v>
      </c>
      <c r="AD789" s="669">
        <f t="shared" si="289"/>
        <v>9.6938775510204032</v>
      </c>
      <c r="AE789" s="669">
        <f t="shared" si="290"/>
        <v>9.4972067039106101</v>
      </c>
      <c r="AF789" s="669">
        <f t="shared" si="291"/>
        <v>12.578616352201255</v>
      </c>
      <c r="AG789" s="669">
        <f t="shared" si="292"/>
        <v>12.765957446808528</v>
      </c>
      <c r="AH789" s="669">
        <f t="shared" si="293"/>
        <v>14.634146341463406</v>
      </c>
      <c r="AI789" s="669">
        <f t="shared" si="294"/>
        <v>3.3613445378151363</v>
      </c>
      <c r="AJ789" s="669">
        <f t="shared" si="295"/>
        <v>5.3097345132743445</v>
      </c>
      <c r="AK789" s="669">
        <f t="shared" si="296"/>
        <v>11.88118811881187</v>
      </c>
      <c r="AL789" s="669">
        <f t="shared" si="297"/>
        <v>10.989010989010994</v>
      </c>
      <c r="AM789" s="669">
        <f t="shared" si="298"/>
        <v>4.5977011494252817</v>
      </c>
      <c r="AN789" s="669">
        <f t="shared" si="299"/>
        <v>-25</v>
      </c>
      <c r="AO789" s="669">
        <f t="shared" si="300"/>
        <v>0</v>
      </c>
      <c r="AP789" s="669">
        <f t="shared" si="301"/>
        <v>3.5714285714285587</v>
      </c>
      <c r="AQ789" s="669">
        <f t="shared" si="302"/>
        <v>3.7037037037036979</v>
      </c>
      <c r="AR789" s="669">
        <f t="shared" si="303"/>
        <v>3.8461538461538547</v>
      </c>
      <c r="AS789" s="670">
        <f t="shared" si="284"/>
        <v>6.1733780443072499</v>
      </c>
      <c r="AT789" s="671">
        <f t="shared" si="285"/>
        <v>8.5457932095417899</v>
      </c>
    </row>
    <row r="790" spans="1:46" ht="11.25" customHeight="1" x14ac:dyDescent="0.2">
      <c r="A790" s="506" t="s">
        <v>1728</v>
      </c>
      <c r="B790" s="508" t="s">
        <v>1729</v>
      </c>
      <c r="C790" s="497">
        <v>0.52</v>
      </c>
      <c r="D790" s="1178">
        <v>0.44</v>
      </c>
      <c r="E790" s="513">
        <v>0.34</v>
      </c>
      <c r="F790" s="513">
        <v>0.26</v>
      </c>
      <c r="G790" s="513">
        <v>0.18</v>
      </c>
      <c r="H790" s="513">
        <v>0.12</v>
      </c>
      <c r="I790" s="514"/>
      <c r="J790" s="512">
        <v>0</v>
      </c>
      <c r="K790" s="515">
        <v>0</v>
      </c>
      <c r="L790" s="514"/>
      <c r="M790" s="539">
        <v>0.01</v>
      </c>
      <c r="N790" s="539">
        <v>0.31</v>
      </c>
      <c r="O790" s="516">
        <v>0.44</v>
      </c>
      <c r="P790" s="516">
        <v>0.38</v>
      </c>
      <c r="Q790" s="516">
        <v>0.34</v>
      </c>
      <c r="R790" s="516">
        <v>0.31</v>
      </c>
      <c r="S790" s="516">
        <v>0.28999999999999998</v>
      </c>
      <c r="T790" s="516">
        <v>0.26</v>
      </c>
      <c r="U790" s="516">
        <v>0.23</v>
      </c>
      <c r="V790" s="516">
        <v>0.21</v>
      </c>
      <c r="W790" s="516">
        <v>0.185</v>
      </c>
      <c r="X790" s="516">
        <v>0.14499999999999999</v>
      </c>
      <c r="Y790" s="653">
        <f t="shared" si="283"/>
        <v>4.9699999999999989</v>
      </c>
      <c r="Z790" s="1019">
        <f t="shared" si="282"/>
        <v>18.181818181818187</v>
      </c>
      <c r="AA790" s="669">
        <f t="shared" si="286"/>
        <v>29.411764705882337</v>
      </c>
      <c r="AB790" s="669">
        <f t="shared" si="287"/>
        <v>30.76923076923077</v>
      </c>
      <c r="AC790" s="669">
        <f t="shared" si="288"/>
        <v>44.444444444444464</v>
      </c>
      <c r="AD790" s="669">
        <f t="shared" si="289"/>
        <v>50</v>
      </c>
      <c r="AE790" s="669" t="str">
        <f t="shared" si="290"/>
        <v>n/a</v>
      </c>
      <c r="AF790" s="669" t="str">
        <f t="shared" si="291"/>
        <v>n/a</v>
      </c>
      <c r="AG790" s="669">
        <f t="shared" si="292"/>
        <v>-100</v>
      </c>
      <c r="AH790" s="669">
        <f t="shared" si="293"/>
        <v>-96.774193548387103</v>
      </c>
      <c r="AI790" s="669">
        <f t="shared" si="294"/>
        <v>-29.54545454545454</v>
      </c>
      <c r="AJ790" s="669">
        <f t="shared" si="295"/>
        <v>15.789473684210531</v>
      </c>
      <c r="AK790" s="669">
        <f t="shared" si="296"/>
        <v>11.764705882352944</v>
      </c>
      <c r="AL790" s="669">
        <f t="shared" si="297"/>
        <v>9.6774193548387224</v>
      </c>
      <c r="AM790" s="669">
        <f t="shared" si="298"/>
        <v>6.8965517241379448</v>
      </c>
      <c r="AN790" s="669">
        <f t="shared" si="299"/>
        <v>11.538461538461519</v>
      </c>
      <c r="AO790" s="669">
        <f t="shared" si="300"/>
        <v>13.043478260869556</v>
      </c>
      <c r="AP790" s="669">
        <f t="shared" si="301"/>
        <v>9.5238095238095344</v>
      </c>
      <c r="AQ790" s="669">
        <f t="shared" si="302"/>
        <v>13.513513513513509</v>
      </c>
      <c r="AR790" s="669">
        <f t="shared" si="303"/>
        <v>27.586206896551737</v>
      </c>
      <c r="AS790" s="670">
        <f t="shared" si="284"/>
        <v>3.8718370815458893</v>
      </c>
      <c r="AT790" s="671">
        <f t="shared" si="285"/>
        <v>42.180808610929013</v>
      </c>
    </row>
    <row r="791" spans="1:46" ht="11.25" customHeight="1" x14ac:dyDescent="0.2">
      <c r="A791" s="650" t="s">
        <v>1734</v>
      </c>
      <c r="B791" s="913" t="s">
        <v>1735</v>
      </c>
      <c r="C791" s="497">
        <v>1.2</v>
      </c>
      <c r="D791" s="655">
        <v>1.05</v>
      </c>
      <c r="E791" s="498">
        <v>0.92</v>
      </c>
      <c r="F791" s="498">
        <v>0.76</v>
      </c>
      <c r="G791" s="498">
        <v>0.61</v>
      </c>
      <c r="H791" s="498">
        <v>0.49</v>
      </c>
      <c r="I791" s="499"/>
      <c r="J791" s="498">
        <v>0.36</v>
      </c>
      <c r="K791" s="496">
        <v>0.215</v>
      </c>
      <c r="L791" s="499"/>
      <c r="M791" s="511">
        <v>0.14000000000000001</v>
      </c>
      <c r="N791" s="651">
        <v>0</v>
      </c>
      <c r="O791" s="652">
        <v>0</v>
      </c>
      <c r="P791" s="652">
        <v>0</v>
      </c>
      <c r="Q791" s="652">
        <v>0</v>
      </c>
      <c r="R791" s="652">
        <v>0</v>
      </c>
      <c r="S791" s="652">
        <v>0</v>
      </c>
      <c r="T791" s="652">
        <v>0</v>
      </c>
      <c r="U791" s="652">
        <v>0</v>
      </c>
      <c r="V791" s="652">
        <v>0</v>
      </c>
      <c r="W791" s="652">
        <v>0</v>
      </c>
      <c r="X791" s="652">
        <v>0</v>
      </c>
      <c r="Y791" s="653">
        <f t="shared" si="283"/>
        <v>5.7450000000000001</v>
      </c>
      <c r="Z791" s="1019">
        <f t="shared" si="282"/>
        <v>14.285714285714279</v>
      </c>
      <c r="AA791" s="669">
        <f t="shared" si="286"/>
        <v>14.130434782608692</v>
      </c>
      <c r="AB791" s="669">
        <f t="shared" si="287"/>
        <v>21.052631578947366</v>
      </c>
      <c r="AC791" s="669">
        <f t="shared" si="288"/>
        <v>24.590163934426236</v>
      </c>
      <c r="AD791" s="669">
        <f t="shared" si="289"/>
        <v>24.489795918367353</v>
      </c>
      <c r="AE791" s="669">
        <f t="shared" si="290"/>
        <v>36.111111111111114</v>
      </c>
      <c r="AF791" s="669">
        <f t="shared" si="291"/>
        <v>67.441860465116264</v>
      </c>
      <c r="AG791" s="669">
        <f t="shared" si="292"/>
        <v>53.571428571428555</v>
      </c>
      <c r="AH791" s="669" t="str">
        <f t="shared" si="293"/>
        <v>n/a</v>
      </c>
      <c r="AI791" s="669" t="str">
        <f t="shared" si="294"/>
        <v>n/a</v>
      </c>
      <c r="AJ791" s="669" t="str">
        <f t="shared" si="295"/>
        <v>n/a</v>
      </c>
      <c r="AK791" s="669" t="str">
        <f t="shared" si="296"/>
        <v>n/a</v>
      </c>
      <c r="AL791" s="669" t="str">
        <f t="shared" si="297"/>
        <v>n/a</v>
      </c>
      <c r="AM791" s="669" t="str">
        <f t="shared" si="298"/>
        <v>n/a</v>
      </c>
      <c r="AN791" s="669" t="str">
        <f t="shared" si="299"/>
        <v>n/a</v>
      </c>
      <c r="AO791" s="669" t="str">
        <f t="shared" si="300"/>
        <v>n/a</v>
      </c>
      <c r="AP791" s="669" t="str">
        <f t="shared" si="301"/>
        <v>n/a</v>
      </c>
      <c r="AQ791" s="669" t="str">
        <f t="shared" si="302"/>
        <v>n/a</v>
      </c>
      <c r="AR791" s="669" t="str">
        <f t="shared" si="303"/>
        <v>n/a</v>
      </c>
      <c r="AS791" s="670">
        <f t="shared" si="284"/>
        <v>31.959142580964983</v>
      </c>
      <c r="AT791" s="671">
        <f t="shared" si="285"/>
        <v>19.282156349544863</v>
      </c>
    </row>
    <row r="792" spans="1:46" ht="11.25" customHeight="1" x14ac:dyDescent="0.2">
      <c r="A792" s="495" t="s">
        <v>1748</v>
      </c>
      <c r="B792" s="913" t="s">
        <v>1749</v>
      </c>
      <c r="C792" s="497">
        <v>1.2749999999999999</v>
      </c>
      <c r="D792" s="655">
        <v>0.97499999999999998</v>
      </c>
      <c r="E792" s="498">
        <v>0.6</v>
      </c>
      <c r="F792" s="498">
        <v>0.45</v>
      </c>
      <c r="G792" s="498">
        <v>0.32500000000000001</v>
      </c>
      <c r="H792" s="498">
        <v>0.22500000000000001</v>
      </c>
      <c r="I792" s="499"/>
      <c r="J792" s="498">
        <v>0.17</v>
      </c>
      <c r="K792" s="654">
        <v>0.16</v>
      </c>
      <c r="L792" s="499"/>
      <c r="M792" s="651">
        <v>0.16</v>
      </c>
      <c r="N792" s="651">
        <v>0.16</v>
      </c>
      <c r="O792" s="652">
        <v>0.16</v>
      </c>
      <c r="P792" s="652">
        <v>0.16</v>
      </c>
      <c r="Q792" s="652">
        <v>0.16</v>
      </c>
      <c r="R792" s="652">
        <v>0.16</v>
      </c>
      <c r="S792" s="652">
        <v>0.16</v>
      </c>
      <c r="T792" s="652">
        <v>0.16</v>
      </c>
      <c r="U792" s="652">
        <v>0.16</v>
      </c>
      <c r="V792" s="652">
        <v>0.16</v>
      </c>
      <c r="W792" s="656">
        <v>0.16</v>
      </c>
      <c r="X792" s="656">
        <v>0.13</v>
      </c>
      <c r="Y792" s="653">
        <f t="shared" si="283"/>
        <v>6.0700000000000021</v>
      </c>
      <c r="Z792" s="1019">
        <f t="shared" si="282"/>
        <v>30.76923076923077</v>
      </c>
      <c r="AA792" s="669">
        <f t="shared" si="286"/>
        <v>62.5</v>
      </c>
      <c r="AB792" s="669">
        <f t="shared" si="287"/>
        <v>33.333333333333329</v>
      </c>
      <c r="AC792" s="669">
        <f t="shared" si="288"/>
        <v>38.46153846153846</v>
      </c>
      <c r="AD792" s="669">
        <f t="shared" si="289"/>
        <v>44.444444444444443</v>
      </c>
      <c r="AE792" s="669">
        <f t="shared" si="290"/>
        <v>32.352941176470587</v>
      </c>
      <c r="AF792" s="669">
        <f t="shared" si="291"/>
        <v>6.25</v>
      </c>
      <c r="AG792" s="669">
        <f t="shared" si="292"/>
        <v>0</v>
      </c>
      <c r="AH792" s="669">
        <f t="shared" si="293"/>
        <v>0</v>
      </c>
      <c r="AI792" s="669">
        <f t="shared" si="294"/>
        <v>0</v>
      </c>
      <c r="AJ792" s="669">
        <f t="shared" si="295"/>
        <v>0</v>
      </c>
      <c r="AK792" s="669">
        <f t="shared" si="296"/>
        <v>0</v>
      </c>
      <c r="AL792" s="669">
        <f t="shared" si="297"/>
        <v>0</v>
      </c>
      <c r="AM792" s="669">
        <f t="shared" si="298"/>
        <v>0</v>
      </c>
      <c r="AN792" s="669">
        <f t="shared" si="299"/>
        <v>0</v>
      </c>
      <c r="AO792" s="669">
        <f t="shared" si="300"/>
        <v>0</v>
      </c>
      <c r="AP792" s="669">
        <f t="shared" si="301"/>
        <v>0</v>
      </c>
      <c r="AQ792" s="669">
        <f t="shared" si="302"/>
        <v>0</v>
      </c>
      <c r="AR792" s="669">
        <f t="shared" si="303"/>
        <v>23.076923076923084</v>
      </c>
      <c r="AS792" s="670">
        <f t="shared" si="284"/>
        <v>14.273074276944245</v>
      </c>
      <c r="AT792" s="671">
        <f t="shared" si="285"/>
        <v>19.953184931683364</v>
      </c>
    </row>
    <row r="793" spans="1:46" ht="11.25" customHeight="1" x14ac:dyDescent="0.2">
      <c r="A793" s="650" t="s">
        <v>1730</v>
      </c>
      <c r="B793" s="913" t="s">
        <v>1731</v>
      </c>
      <c r="C793" s="497">
        <v>0.8</v>
      </c>
      <c r="D793" s="497">
        <v>0.70000000000000007</v>
      </c>
      <c r="E793" s="498">
        <v>0.6</v>
      </c>
      <c r="F793" s="498">
        <v>0.5</v>
      </c>
      <c r="G793" s="498">
        <v>0.4</v>
      </c>
      <c r="H793" s="498">
        <v>0.28000000000000003</v>
      </c>
      <c r="I793" s="499"/>
      <c r="J793" s="498">
        <v>0.22</v>
      </c>
      <c r="K793" s="496">
        <v>0.2</v>
      </c>
      <c r="L793" s="499"/>
      <c r="M793" s="511">
        <v>0.18</v>
      </c>
      <c r="N793" s="651">
        <v>0.15</v>
      </c>
      <c r="O793" s="656">
        <v>0.15</v>
      </c>
      <c r="P793" s="656">
        <v>0.12</v>
      </c>
      <c r="Q793" s="656">
        <v>0.09</v>
      </c>
      <c r="R793" s="656">
        <v>0.06</v>
      </c>
      <c r="S793" s="652">
        <v>0.03</v>
      </c>
      <c r="T793" s="652">
        <v>0.03</v>
      </c>
      <c r="U793" s="652">
        <v>0.03</v>
      </c>
      <c r="V793" s="652">
        <v>0.03</v>
      </c>
      <c r="W793" s="652">
        <v>0.03</v>
      </c>
      <c r="X793" s="652">
        <v>0.03</v>
      </c>
      <c r="Y793" s="653">
        <f t="shared" si="283"/>
        <v>4.6300000000000026</v>
      </c>
      <c r="Z793" s="1019">
        <f t="shared" si="282"/>
        <v>14.285714285714279</v>
      </c>
      <c r="AA793" s="669">
        <f t="shared" si="286"/>
        <v>16.666666666666675</v>
      </c>
      <c r="AB793" s="669">
        <f t="shared" si="287"/>
        <v>19.999999999999996</v>
      </c>
      <c r="AC793" s="669">
        <f t="shared" si="288"/>
        <v>25</v>
      </c>
      <c r="AD793" s="669">
        <f t="shared" si="289"/>
        <v>42.857142857142861</v>
      </c>
      <c r="AE793" s="669">
        <f t="shared" si="290"/>
        <v>27.272727272727295</v>
      </c>
      <c r="AF793" s="669">
        <f t="shared" si="291"/>
        <v>9.9999999999999858</v>
      </c>
      <c r="AG793" s="669">
        <f t="shared" si="292"/>
        <v>11.111111111111116</v>
      </c>
      <c r="AH793" s="669">
        <f t="shared" si="293"/>
        <v>19.999999999999996</v>
      </c>
      <c r="AI793" s="669">
        <f t="shared" si="294"/>
        <v>0</v>
      </c>
      <c r="AJ793" s="669">
        <f t="shared" si="295"/>
        <v>25</v>
      </c>
      <c r="AK793" s="669">
        <f t="shared" si="296"/>
        <v>33.333333333333329</v>
      </c>
      <c r="AL793" s="669">
        <f t="shared" si="297"/>
        <v>50</v>
      </c>
      <c r="AM793" s="669">
        <f t="shared" si="298"/>
        <v>100</v>
      </c>
      <c r="AN793" s="669">
        <f t="shared" si="299"/>
        <v>0</v>
      </c>
      <c r="AO793" s="669">
        <f t="shared" si="300"/>
        <v>0</v>
      </c>
      <c r="AP793" s="669">
        <f t="shared" si="301"/>
        <v>0</v>
      </c>
      <c r="AQ793" s="669">
        <f t="shared" si="302"/>
        <v>0</v>
      </c>
      <c r="AR793" s="669">
        <f t="shared" si="303"/>
        <v>0</v>
      </c>
      <c r="AS793" s="670">
        <f t="shared" si="284"/>
        <v>20.81719450140503</v>
      </c>
      <c r="AT793" s="671">
        <f t="shared" si="285"/>
        <v>24.396274200011103</v>
      </c>
    </row>
    <row r="794" spans="1:46" ht="11.25" customHeight="1" x14ac:dyDescent="0.2">
      <c r="A794" s="914" t="s">
        <v>4121</v>
      </c>
      <c r="B794" s="39" t="s">
        <v>4122</v>
      </c>
      <c r="C794" s="659">
        <v>0.55000000000000004</v>
      </c>
      <c r="D794" s="491">
        <v>0.47</v>
      </c>
      <c r="E794" s="522">
        <v>0.38500000000000001</v>
      </c>
      <c r="F794" s="522">
        <v>0.36</v>
      </c>
      <c r="G794" s="489">
        <v>0</v>
      </c>
      <c r="H794" s="489">
        <v>0</v>
      </c>
      <c r="I794" s="1140"/>
      <c r="J794" s="489">
        <v>0</v>
      </c>
      <c r="K794" s="490">
        <v>0</v>
      </c>
      <c r="L794" s="488"/>
      <c r="M794" s="538">
        <v>0</v>
      </c>
      <c r="N794" s="538">
        <v>0</v>
      </c>
      <c r="O794" s="492">
        <v>0</v>
      </c>
      <c r="P794" s="492">
        <v>0</v>
      </c>
      <c r="Q794" s="492">
        <v>0</v>
      </c>
      <c r="R794" s="492">
        <v>0</v>
      </c>
      <c r="S794" s="492">
        <v>0</v>
      </c>
      <c r="T794" s="492">
        <v>0</v>
      </c>
      <c r="U794" s="492">
        <v>0</v>
      </c>
      <c r="V794" s="492">
        <v>0</v>
      </c>
      <c r="W794" s="492">
        <v>0</v>
      </c>
      <c r="X794" s="492">
        <v>0</v>
      </c>
      <c r="Y794" s="653">
        <f t="shared" si="283"/>
        <v>1.7650000000000001</v>
      </c>
      <c r="Z794" s="1019">
        <f t="shared" si="282"/>
        <v>17.021276595744705</v>
      </c>
      <c r="AA794" s="669">
        <f t="shared" si="286"/>
        <v>22.077922077922075</v>
      </c>
      <c r="AB794" s="669">
        <f t="shared" si="287"/>
        <v>6.944444444444442</v>
      </c>
      <c r="AC794" s="669" t="str">
        <f t="shared" si="288"/>
        <v>n/a</v>
      </c>
      <c r="AD794" s="669" t="str">
        <f t="shared" si="289"/>
        <v>n/a</v>
      </c>
      <c r="AE794" s="669" t="str">
        <f t="shared" si="290"/>
        <v>n/a</v>
      </c>
      <c r="AF794" s="669" t="str">
        <f t="shared" si="291"/>
        <v>n/a</v>
      </c>
      <c r="AG794" s="669" t="str">
        <f t="shared" si="292"/>
        <v>n/a</v>
      </c>
      <c r="AH794" s="669" t="str">
        <f t="shared" si="293"/>
        <v>n/a</v>
      </c>
      <c r="AI794" s="669" t="str">
        <f t="shared" si="294"/>
        <v>n/a</v>
      </c>
      <c r="AJ794" s="669" t="str">
        <f t="shared" si="295"/>
        <v>n/a</v>
      </c>
      <c r="AK794" s="669" t="str">
        <f t="shared" si="296"/>
        <v>n/a</v>
      </c>
      <c r="AL794" s="669" t="str">
        <f t="shared" si="297"/>
        <v>n/a</v>
      </c>
      <c r="AM794" s="669" t="str">
        <f t="shared" si="298"/>
        <v>n/a</v>
      </c>
      <c r="AN794" s="669" t="str">
        <f t="shared" si="299"/>
        <v>n/a</v>
      </c>
      <c r="AO794" s="669" t="str">
        <f t="shared" si="300"/>
        <v>n/a</v>
      </c>
      <c r="AP794" s="669" t="str">
        <f t="shared" si="301"/>
        <v>n/a</v>
      </c>
      <c r="AQ794" s="669" t="str">
        <f t="shared" si="302"/>
        <v>n/a</v>
      </c>
      <c r="AR794" s="669" t="str">
        <f t="shared" si="303"/>
        <v>n/a</v>
      </c>
      <c r="AS794" s="670">
        <f t="shared" si="284"/>
        <v>15.347881039370407</v>
      </c>
      <c r="AT794" s="671">
        <f t="shared" si="285"/>
        <v>7.7042667293397802</v>
      </c>
    </row>
    <row r="795" spans="1:46" ht="11.25" customHeight="1" x14ac:dyDescent="0.2">
      <c r="A795" s="1031" t="s">
        <v>3926</v>
      </c>
      <c r="B795" s="23" t="s">
        <v>3927</v>
      </c>
      <c r="C795" s="497">
        <v>0.46</v>
      </c>
      <c r="D795" s="23">
        <v>0.39</v>
      </c>
      <c r="E795" s="23">
        <v>0.35</v>
      </c>
      <c r="F795" s="23">
        <v>0.31</v>
      </c>
      <c r="G795" s="23">
        <v>0.21</v>
      </c>
      <c r="H795" s="512">
        <v>0</v>
      </c>
      <c r="I795" s="23"/>
      <c r="J795" s="512">
        <v>0</v>
      </c>
      <c r="K795" s="515">
        <v>0</v>
      </c>
      <c r="L795" s="508"/>
      <c r="M795" s="539">
        <v>0</v>
      </c>
      <c r="N795" s="539">
        <v>0</v>
      </c>
      <c r="O795" s="517">
        <v>0</v>
      </c>
      <c r="P795" s="517">
        <v>0</v>
      </c>
      <c r="Q795" s="517">
        <v>0</v>
      </c>
      <c r="R795" s="517">
        <v>0</v>
      </c>
      <c r="S795" s="517">
        <v>0</v>
      </c>
      <c r="T795" s="517">
        <v>0</v>
      </c>
      <c r="U795" s="517">
        <v>0</v>
      </c>
      <c r="V795" s="517">
        <v>0</v>
      </c>
      <c r="W795" s="517">
        <v>0</v>
      </c>
      <c r="X795" s="517">
        <v>0</v>
      </c>
      <c r="Y795" s="653">
        <f t="shared" si="283"/>
        <v>1.7200000000000002</v>
      </c>
      <c r="Z795" s="1019">
        <f t="shared" si="282"/>
        <v>17.948717948717952</v>
      </c>
      <c r="AA795" s="669">
        <f t="shared" si="286"/>
        <v>11.428571428571432</v>
      </c>
      <c r="AB795" s="669">
        <f t="shared" si="287"/>
        <v>12.903225806451601</v>
      </c>
      <c r="AC795" s="669">
        <f t="shared" si="288"/>
        <v>47.619047619047628</v>
      </c>
      <c r="AD795" s="669" t="str">
        <f t="shared" si="289"/>
        <v>n/a</v>
      </c>
      <c r="AE795" s="669" t="str">
        <f t="shared" si="290"/>
        <v>n/a</v>
      </c>
      <c r="AF795" s="669" t="str">
        <f t="shared" si="291"/>
        <v>n/a</v>
      </c>
      <c r="AG795" s="669" t="str">
        <f t="shared" si="292"/>
        <v>n/a</v>
      </c>
      <c r="AH795" s="669" t="str">
        <f t="shared" si="293"/>
        <v>n/a</v>
      </c>
      <c r="AI795" s="669" t="str">
        <f t="shared" si="294"/>
        <v>n/a</v>
      </c>
      <c r="AJ795" s="669" t="str">
        <f t="shared" si="295"/>
        <v>n/a</v>
      </c>
      <c r="AK795" s="669" t="str">
        <f t="shared" si="296"/>
        <v>n/a</v>
      </c>
      <c r="AL795" s="669" t="str">
        <f t="shared" si="297"/>
        <v>n/a</v>
      </c>
      <c r="AM795" s="669" t="str">
        <f t="shared" si="298"/>
        <v>n/a</v>
      </c>
      <c r="AN795" s="669" t="str">
        <f t="shared" si="299"/>
        <v>n/a</v>
      </c>
      <c r="AO795" s="669" t="str">
        <f t="shared" si="300"/>
        <v>n/a</v>
      </c>
      <c r="AP795" s="669" t="str">
        <f t="shared" si="301"/>
        <v>n/a</v>
      </c>
      <c r="AQ795" s="669" t="str">
        <f t="shared" si="302"/>
        <v>n/a</v>
      </c>
      <c r="AR795" s="669" t="str">
        <f t="shared" si="303"/>
        <v>n/a</v>
      </c>
      <c r="AS795" s="670">
        <f t="shared" si="284"/>
        <v>22.474890700697152</v>
      </c>
      <c r="AT795" s="671">
        <f t="shared" si="285"/>
        <v>16.993653768636303</v>
      </c>
    </row>
    <row r="796" spans="1:46" ht="11.25" customHeight="1" x14ac:dyDescent="0.2">
      <c r="A796" s="495" t="s">
        <v>815</v>
      </c>
      <c r="B796" s="913" t="s">
        <v>816</v>
      </c>
      <c r="C796" s="497">
        <v>2.63</v>
      </c>
      <c r="D796" s="655">
        <v>2.12</v>
      </c>
      <c r="E796" s="498">
        <v>1.64</v>
      </c>
      <c r="F796" s="498">
        <v>1.4</v>
      </c>
      <c r="G796" s="498">
        <v>1.24</v>
      </c>
      <c r="H796" s="498">
        <v>1.07</v>
      </c>
      <c r="I796" s="499"/>
      <c r="J796" s="498">
        <v>0.71</v>
      </c>
      <c r="K796" s="496">
        <v>0.56000000000000005</v>
      </c>
      <c r="L796" s="499"/>
      <c r="M796" s="511">
        <v>0.49</v>
      </c>
      <c r="N796" s="511">
        <v>0.45</v>
      </c>
      <c r="O796" s="656">
        <v>0.41</v>
      </c>
      <c r="P796" s="656">
        <v>0.3</v>
      </c>
      <c r="Q796" s="656">
        <v>0.13</v>
      </c>
      <c r="R796" s="656">
        <v>0.105</v>
      </c>
      <c r="S796" s="656">
        <v>8.8999999999999996E-2</v>
      </c>
      <c r="T796" s="652">
        <v>8.5000000000000006E-2</v>
      </c>
      <c r="U796" s="652">
        <v>8.5000000000000006E-2</v>
      </c>
      <c r="V796" s="652">
        <v>8.5000000000000006E-2</v>
      </c>
      <c r="W796" s="652">
        <v>8.5000000000000006E-2</v>
      </c>
      <c r="X796" s="652">
        <v>8.5000000000000006E-2</v>
      </c>
      <c r="Y796" s="653">
        <f t="shared" si="283"/>
        <v>13.769000000000005</v>
      </c>
      <c r="Z796" s="1019">
        <f t="shared" si="282"/>
        <v>24.056603773584897</v>
      </c>
      <c r="AA796" s="669">
        <f t="shared" si="286"/>
        <v>29.268292682926834</v>
      </c>
      <c r="AB796" s="669">
        <f t="shared" si="287"/>
        <v>17.142857142857149</v>
      </c>
      <c r="AC796" s="669">
        <f t="shared" si="288"/>
        <v>12.903225806451601</v>
      </c>
      <c r="AD796" s="669">
        <f t="shared" si="289"/>
        <v>15.887850467289709</v>
      </c>
      <c r="AE796" s="669">
        <f t="shared" si="290"/>
        <v>50.704225352112701</v>
      </c>
      <c r="AF796" s="669">
        <f t="shared" si="291"/>
        <v>26.785714285714256</v>
      </c>
      <c r="AG796" s="669">
        <f t="shared" si="292"/>
        <v>14.285714285714302</v>
      </c>
      <c r="AH796" s="669">
        <f t="shared" si="293"/>
        <v>8.8888888888888786</v>
      </c>
      <c r="AI796" s="669">
        <f t="shared" si="294"/>
        <v>9.7560975609756184</v>
      </c>
      <c r="AJ796" s="669">
        <f t="shared" si="295"/>
        <v>36.666666666666671</v>
      </c>
      <c r="AK796" s="669">
        <f t="shared" si="296"/>
        <v>130.76923076923075</v>
      </c>
      <c r="AL796" s="669">
        <f t="shared" si="297"/>
        <v>23.809523809523814</v>
      </c>
      <c r="AM796" s="669">
        <f t="shared" si="298"/>
        <v>17.977528089887642</v>
      </c>
      <c r="AN796" s="669">
        <f t="shared" si="299"/>
        <v>4.7058823529411598</v>
      </c>
      <c r="AO796" s="669">
        <f t="shared" si="300"/>
        <v>0</v>
      </c>
      <c r="AP796" s="669">
        <f t="shared" si="301"/>
        <v>0</v>
      </c>
      <c r="AQ796" s="669">
        <f t="shared" si="302"/>
        <v>0</v>
      </c>
      <c r="AR796" s="669">
        <f t="shared" si="303"/>
        <v>0</v>
      </c>
      <c r="AS796" s="670">
        <f t="shared" si="284"/>
        <v>22.295173786040316</v>
      </c>
      <c r="AT796" s="671">
        <f t="shared" si="285"/>
        <v>29.559414573078158</v>
      </c>
    </row>
    <row r="797" spans="1:46" ht="11.25" customHeight="1" x14ac:dyDescent="0.2">
      <c r="A797" s="495" t="s">
        <v>1724</v>
      </c>
      <c r="B797" s="913" t="s">
        <v>1725</v>
      </c>
      <c r="C797" s="497">
        <v>1</v>
      </c>
      <c r="D797" s="497">
        <v>0.84</v>
      </c>
      <c r="E797" s="498">
        <v>0.74</v>
      </c>
      <c r="F797" s="498">
        <v>0.68</v>
      </c>
      <c r="G797" s="498">
        <v>0.6</v>
      </c>
      <c r="H797" s="498">
        <v>0.48</v>
      </c>
      <c r="I797" s="499"/>
      <c r="J797" s="498">
        <v>0.36</v>
      </c>
      <c r="K797" s="498">
        <v>0.32</v>
      </c>
      <c r="L797" s="499"/>
      <c r="M797" s="564">
        <v>0</v>
      </c>
      <c r="N797" s="652">
        <v>0</v>
      </c>
      <c r="O797" s="652">
        <v>0</v>
      </c>
      <c r="P797" s="652">
        <v>0</v>
      </c>
      <c r="Q797" s="652">
        <v>0</v>
      </c>
      <c r="R797" s="652">
        <v>0</v>
      </c>
      <c r="S797" s="652">
        <v>0</v>
      </c>
      <c r="T797" s="652">
        <v>0</v>
      </c>
      <c r="U797" s="652">
        <v>0</v>
      </c>
      <c r="V797" s="652">
        <v>0</v>
      </c>
      <c r="W797" s="652">
        <v>0</v>
      </c>
      <c r="X797" s="652">
        <v>0</v>
      </c>
      <c r="Y797" s="653">
        <f t="shared" si="283"/>
        <v>5.0200000000000005</v>
      </c>
      <c r="Z797" s="1019">
        <f t="shared" si="282"/>
        <v>19.047619047619047</v>
      </c>
      <c r="AA797" s="669">
        <f t="shared" si="286"/>
        <v>13.513513513513509</v>
      </c>
      <c r="AB797" s="669">
        <f t="shared" si="287"/>
        <v>8.8235294117646959</v>
      </c>
      <c r="AC797" s="669">
        <f t="shared" si="288"/>
        <v>13.333333333333353</v>
      </c>
      <c r="AD797" s="669">
        <f t="shared" si="289"/>
        <v>25</v>
      </c>
      <c r="AE797" s="669">
        <f t="shared" si="290"/>
        <v>33.333333333333329</v>
      </c>
      <c r="AF797" s="669">
        <f t="shared" si="291"/>
        <v>12.5</v>
      </c>
      <c r="AG797" s="669" t="str">
        <f t="shared" si="292"/>
        <v>n/a</v>
      </c>
      <c r="AH797" s="669" t="str">
        <f t="shared" si="293"/>
        <v>n/a</v>
      </c>
      <c r="AI797" s="669" t="str">
        <f t="shared" si="294"/>
        <v>n/a</v>
      </c>
      <c r="AJ797" s="669" t="str">
        <f t="shared" si="295"/>
        <v>n/a</v>
      </c>
      <c r="AK797" s="669" t="str">
        <f t="shared" si="296"/>
        <v>n/a</v>
      </c>
      <c r="AL797" s="669" t="str">
        <f t="shared" si="297"/>
        <v>n/a</v>
      </c>
      <c r="AM797" s="669" t="str">
        <f t="shared" si="298"/>
        <v>n/a</v>
      </c>
      <c r="AN797" s="669" t="str">
        <f t="shared" si="299"/>
        <v>n/a</v>
      </c>
      <c r="AO797" s="669" t="str">
        <f t="shared" si="300"/>
        <v>n/a</v>
      </c>
      <c r="AP797" s="669" t="str">
        <f t="shared" si="301"/>
        <v>n/a</v>
      </c>
      <c r="AQ797" s="669" t="str">
        <f t="shared" si="302"/>
        <v>n/a</v>
      </c>
      <c r="AR797" s="669" t="str">
        <f t="shared" si="303"/>
        <v>n/a</v>
      </c>
      <c r="AS797" s="670">
        <f t="shared" si="284"/>
        <v>17.935904091366275</v>
      </c>
      <c r="AT797" s="671">
        <f t="shared" si="285"/>
        <v>8.578498411818849</v>
      </c>
    </row>
    <row r="798" spans="1:46" ht="11.25" customHeight="1" x14ac:dyDescent="0.2">
      <c r="A798" s="495" t="s">
        <v>1738</v>
      </c>
      <c r="B798" s="913" t="s">
        <v>1739</v>
      </c>
      <c r="C798" s="497">
        <v>1.1100000000000001</v>
      </c>
      <c r="D798" s="655">
        <v>1</v>
      </c>
      <c r="E798" s="498">
        <v>0.9</v>
      </c>
      <c r="F798" s="498">
        <v>0.8</v>
      </c>
      <c r="G798" s="498">
        <v>0.65</v>
      </c>
      <c r="H798" s="498">
        <v>0.53</v>
      </c>
      <c r="I798" s="499"/>
      <c r="J798" s="498">
        <v>0.4</v>
      </c>
      <c r="K798" s="502">
        <v>0</v>
      </c>
      <c r="L798" s="499"/>
      <c r="M798" s="564">
        <v>0</v>
      </c>
      <c r="N798" s="652">
        <v>0</v>
      </c>
      <c r="O798" s="652">
        <v>0</v>
      </c>
      <c r="P798" s="652">
        <v>0</v>
      </c>
      <c r="Q798" s="652">
        <v>0</v>
      </c>
      <c r="R798" s="652">
        <v>0</v>
      </c>
      <c r="S798" s="652">
        <v>0</v>
      </c>
      <c r="T798" s="652">
        <v>0</v>
      </c>
      <c r="U798" s="652">
        <v>0</v>
      </c>
      <c r="V798" s="652">
        <v>0</v>
      </c>
      <c r="W798" s="652">
        <v>0</v>
      </c>
      <c r="X798" s="652">
        <v>0</v>
      </c>
      <c r="Y798" s="653">
        <f t="shared" si="283"/>
        <v>5.3900000000000015</v>
      </c>
      <c r="Z798" s="1019">
        <f t="shared" si="282"/>
        <v>11.000000000000011</v>
      </c>
      <c r="AA798" s="669">
        <f t="shared" si="286"/>
        <v>11.111111111111116</v>
      </c>
      <c r="AB798" s="669">
        <f t="shared" si="287"/>
        <v>12.5</v>
      </c>
      <c r="AC798" s="669">
        <f t="shared" si="288"/>
        <v>23.076923076923084</v>
      </c>
      <c r="AD798" s="669">
        <f t="shared" si="289"/>
        <v>22.641509433962259</v>
      </c>
      <c r="AE798" s="669">
        <f t="shared" si="290"/>
        <v>32.499999999999993</v>
      </c>
      <c r="AF798" s="669" t="str">
        <f t="shared" si="291"/>
        <v>n/a</v>
      </c>
      <c r="AG798" s="669" t="str">
        <f t="shared" si="292"/>
        <v>n/a</v>
      </c>
      <c r="AH798" s="669" t="str">
        <f t="shared" si="293"/>
        <v>n/a</v>
      </c>
      <c r="AI798" s="669" t="str">
        <f t="shared" si="294"/>
        <v>n/a</v>
      </c>
      <c r="AJ798" s="669" t="str">
        <f t="shared" si="295"/>
        <v>n/a</v>
      </c>
      <c r="AK798" s="669" t="str">
        <f t="shared" si="296"/>
        <v>n/a</v>
      </c>
      <c r="AL798" s="669" t="str">
        <f t="shared" si="297"/>
        <v>n/a</v>
      </c>
      <c r="AM798" s="669" t="str">
        <f t="shared" si="298"/>
        <v>n/a</v>
      </c>
      <c r="AN798" s="669" t="str">
        <f t="shared" si="299"/>
        <v>n/a</v>
      </c>
      <c r="AO798" s="669" t="str">
        <f t="shared" si="300"/>
        <v>n/a</v>
      </c>
      <c r="AP798" s="669" t="str">
        <f t="shared" si="301"/>
        <v>n/a</v>
      </c>
      <c r="AQ798" s="669" t="str">
        <f t="shared" si="302"/>
        <v>n/a</v>
      </c>
      <c r="AR798" s="669" t="str">
        <f t="shared" si="303"/>
        <v>n/a</v>
      </c>
      <c r="AS798" s="670">
        <f t="shared" si="284"/>
        <v>18.804923936999412</v>
      </c>
      <c r="AT798" s="671">
        <f t="shared" si="285"/>
        <v>8.7222489371937044</v>
      </c>
    </row>
    <row r="799" spans="1:46" ht="11.25" customHeight="1" x14ac:dyDescent="0.2">
      <c r="A799" s="914" t="s">
        <v>170</v>
      </c>
      <c r="B799" s="481" t="s">
        <v>171</v>
      </c>
      <c r="C799" s="497">
        <v>0.99</v>
      </c>
      <c r="D799" s="491">
        <v>0.98</v>
      </c>
      <c r="E799" s="487">
        <v>0.97</v>
      </c>
      <c r="F799" s="487">
        <v>0.96</v>
      </c>
      <c r="G799" s="487">
        <v>0.95</v>
      </c>
      <c r="H799" s="487">
        <v>0.94</v>
      </c>
      <c r="I799" s="488"/>
      <c r="J799" s="487">
        <v>0.93</v>
      </c>
      <c r="K799" s="485">
        <v>0.92</v>
      </c>
      <c r="L799" s="488"/>
      <c r="M799" s="530">
        <v>0.91</v>
      </c>
      <c r="N799" s="530">
        <v>0.9</v>
      </c>
      <c r="O799" s="493">
        <v>0.85</v>
      </c>
      <c r="P799" s="493">
        <v>0.8</v>
      </c>
      <c r="Q799" s="493">
        <v>0.75</v>
      </c>
      <c r="R799" s="493">
        <v>0.7</v>
      </c>
      <c r="S799" s="493">
        <v>0.65</v>
      </c>
      <c r="T799" s="493">
        <v>0.6</v>
      </c>
      <c r="U799" s="493">
        <v>0.4</v>
      </c>
      <c r="V799" s="493">
        <v>0.37</v>
      </c>
      <c r="W799" s="493">
        <v>0.34</v>
      </c>
      <c r="X799" s="493">
        <v>0.3</v>
      </c>
      <c r="Y799" s="653">
        <f t="shared" si="283"/>
        <v>15.209999999999999</v>
      </c>
      <c r="Z799" s="1019">
        <f t="shared" si="282"/>
        <v>1.0204081632652962</v>
      </c>
      <c r="AA799" s="669">
        <f t="shared" si="286"/>
        <v>1.0309278350515427</v>
      </c>
      <c r="AB799" s="669">
        <f t="shared" si="287"/>
        <v>1.0416666666666741</v>
      </c>
      <c r="AC799" s="669">
        <f t="shared" si="288"/>
        <v>1.0526315789473717</v>
      </c>
      <c r="AD799" s="669">
        <f t="shared" si="289"/>
        <v>1.0638297872340496</v>
      </c>
      <c r="AE799" s="669">
        <f t="shared" si="290"/>
        <v>1.0752688172043001</v>
      </c>
      <c r="AF799" s="669">
        <f t="shared" si="291"/>
        <v>1.0869565217391353</v>
      </c>
      <c r="AG799" s="669">
        <f t="shared" si="292"/>
        <v>1.098901098901095</v>
      </c>
      <c r="AH799" s="669">
        <f t="shared" si="293"/>
        <v>1.1111111111111072</v>
      </c>
      <c r="AI799" s="669">
        <f t="shared" si="294"/>
        <v>5.8823529411764719</v>
      </c>
      <c r="AJ799" s="669">
        <f t="shared" si="295"/>
        <v>6.25</v>
      </c>
      <c r="AK799" s="669">
        <f t="shared" si="296"/>
        <v>6.6666666666666652</v>
      </c>
      <c r="AL799" s="669">
        <f t="shared" si="297"/>
        <v>7.1428571428571397</v>
      </c>
      <c r="AM799" s="669">
        <f t="shared" si="298"/>
        <v>7.6923076923076872</v>
      </c>
      <c r="AN799" s="669">
        <f t="shared" si="299"/>
        <v>8.3333333333333481</v>
      </c>
      <c r="AO799" s="669">
        <f t="shared" si="300"/>
        <v>49.999999999999979</v>
      </c>
      <c r="AP799" s="669">
        <f t="shared" si="301"/>
        <v>8.1081081081081141</v>
      </c>
      <c r="AQ799" s="669">
        <f t="shared" si="302"/>
        <v>8.8235294117646959</v>
      </c>
      <c r="AR799" s="669">
        <f t="shared" si="303"/>
        <v>13.333333333333353</v>
      </c>
      <c r="AS799" s="670">
        <f t="shared" si="284"/>
        <v>6.9375889584035804</v>
      </c>
      <c r="AT799" s="671">
        <f t="shared" si="285"/>
        <v>11.092678709048924</v>
      </c>
    </row>
    <row r="800" spans="1:46" ht="11.25" customHeight="1" x14ac:dyDescent="0.2">
      <c r="A800" s="1132" t="s">
        <v>1486</v>
      </c>
      <c r="B800" s="913" t="s">
        <v>1487</v>
      </c>
      <c r="C800" s="497">
        <v>0.46100000000000002</v>
      </c>
      <c r="D800" s="497">
        <v>0.44900000000000001</v>
      </c>
      <c r="E800" s="498">
        <v>0.43</v>
      </c>
      <c r="F800" s="498">
        <v>0.38</v>
      </c>
      <c r="G800" s="498">
        <v>0.3</v>
      </c>
      <c r="H800" s="498">
        <v>0.22</v>
      </c>
      <c r="I800" s="499"/>
      <c r="J800" s="498">
        <v>0.04</v>
      </c>
      <c r="K800" s="654">
        <v>0</v>
      </c>
      <c r="L800" s="499"/>
      <c r="M800" s="651">
        <v>0</v>
      </c>
      <c r="N800" s="651">
        <v>0</v>
      </c>
      <c r="O800" s="652">
        <v>0</v>
      </c>
      <c r="P800" s="652">
        <v>0</v>
      </c>
      <c r="Q800" s="652">
        <v>0</v>
      </c>
      <c r="R800" s="652">
        <v>0</v>
      </c>
      <c r="S800" s="652">
        <v>0</v>
      </c>
      <c r="T800" s="652">
        <v>0</v>
      </c>
      <c r="U800" s="652">
        <v>0</v>
      </c>
      <c r="V800" s="652">
        <v>0</v>
      </c>
      <c r="W800" s="652">
        <v>0</v>
      </c>
      <c r="X800" s="652">
        <v>0</v>
      </c>
      <c r="Y800" s="653">
        <f t="shared" si="283"/>
        <v>2.2800000000000002</v>
      </c>
      <c r="Z800" s="1019">
        <f t="shared" si="282"/>
        <v>2.6726057906458767</v>
      </c>
      <c r="AA800" s="669">
        <f t="shared" si="286"/>
        <v>4.4186046511627941</v>
      </c>
      <c r="AB800" s="669">
        <f t="shared" si="287"/>
        <v>13.157894736842103</v>
      </c>
      <c r="AC800" s="669">
        <f t="shared" si="288"/>
        <v>26.666666666666682</v>
      </c>
      <c r="AD800" s="669">
        <f t="shared" si="289"/>
        <v>36.363636363636353</v>
      </c>
      <c r="AE800" s="669">
        <f t="shared" si="290"/>
        <v>450</v>
      </c>
      <c r="AF800" s="669" t="str">
        <f t="shared" si="291"/>
        <v>n/a</v>
      </c>
      <c r="AG800" s="669" t="str">
        <f t="shared" si="292"/>
        <v>n/a</v>
      </c>
      <c r="AH800" s="669" t="str">
        <f t="shared" si="293"/>
        <v>n/a</v>
      </c>
      <c r="AI800" s="669" t="str">
        <f t="shared" si="294"/>
        <v>n/a</v>
      </c>
      <c r="AJ800" s="669" t="str">
        <f t="shared" si="295"/>
        <v>n/a</v>
      </c>
      <c r="AK800" s="669" t="str">
        <f t="shared" si="296"/>
        <v>n/a</v>
      </c>
      <c r="AL800" s="669" t="str">
        <f t="shared" si="297"/>
        <v>n/a</v>
      </c>
      <c r="AM800" s="669" t="str">
        <f t="shared" si="298"/>
        <v>n/a</v>
      </c>
      <c r="AN800" s="669" t="str">
        <f t="shared" si="299"/>
        <v>n/a</v>
      </c>
      <c r="AO800" s="669" t="str">
        <f t="shared" si="300"/>
        <v>n/a</v>
      </c>
      <c r="AP800" s="669" t="str">
        <f t="shared" si="301"/>
        <v>n/a</v>
      </c>
      <c r="AQ800" s="669" t="str">
        <f t="shared" si="302"/>
        <v>n/a</v>
      </c>
      <c r="AR800" s="669" t="str">
        <f t="shared" si="303"/>
        <v>n/a</v>
      </c>
      <c r="AS800" s="670">
        <f t="shared" si="284"/>
        <v>88.879901368158968</v>
      </c>
      <c r="AT800" s="671">
        <f t="shared" si="285"/>
        <v>177.38962824251999</v>
      </c>
    </row>
    <row r="801" spans="1:46" ht="11.25" customHeight="1" x14ac:dyDescent="0.2">
      <c r="A801" s="495" t="s">
        <v>841</v>
      </c>
      <c r="B801" s="913" t="s">
        <v>842</v>
      </c>
      <c r="C801" s="497">
        <v>1.08</v>
      </c>
      <c r="D801" s="497">
        <v>1.06</v>
      </c>
      <c r="E801" s="498">
        <v>1.04</v>
      </c>
      <c r="F801" s="498">
        <v>1.02</v>
      </c>
      <c r="G801" s="498">
        <v>1.01</v>
      </c>
      <c r="H801" s="498">
        <v>1</v>
      </c>
      <c r="I801" s="499"/>
      <c r="J801" s="498">
        <v>0.99</v>
      </c>
      <c r="K801" s="496">
        <v>0.98</v>
      </c>
      <c r="L801" s="499"/>
      <c r="M801" s="511">
        <v>0.97</v>
      </c>
      <c r="N801" s="511">
        <v>0.96</v>
      </c>
      <c r="O801" s="656">
        <v>0.95</v>
      </c>
      <c r="P801" s="656">
        <v>0.92</v>
      </c>
      <c r="Q801" s="656">
        <v>0.9</v>
      </c>
      <c r="R801" s="656">
        <v>0.88</v>
      </c>
      <c r="S801" s="656">
        <v>0.86</v>
      </c>
      <c r="T801" s="656">
        <v>0.84</v>
      </c>
      <c r="U801" s="656">
        <v>0.82</v>
      </c>
      <c r="V801" s="656">
        <v>0.8</v>
      </c>
      <c r="W801" s="656">
        <v>0.78</v>
      </c>
      <c r="X801" s="652">
        <v>0.76</v>
      </c>
      <c r="Y801" s="653">
        <f t="shared" si="283"/>
        <v>18.62</v>
      </c>
      <c r="Z801" s="1019">
        <f t="shared" si="282"/>
        <v>1.8867924528301883</v>
      </c>
      <c r="AA801" s="669">
        <f t="shared" si="286"/>
        <v>1.9230769230769162</v>
      </c>
      <c r="AB801" s="669">
        <f t="shared" si="287"/>
        <v>1.9607843137254832</v>
      </c>
      <c r="AC801" s="669">
        <f t="shared" si="288"/>
        <v>0.99009900990099098</v>
      </c>
      <c r="AD801" s="669">
        <f t="shared" si="289"/>
        <v>1.0000000000000009</v>
      </c>
      <c r="AE801" s="669">
        <f t="shared" si="290"/>
        <v>1.0101010101010166</v>
      </c>
      <c r="AF801" s="669">
        <f t="shared" si="291"/>
        <v>1.0204081632652962</v>
      </c>
      <c r="AG801" s="669">
        <f t="shared" si="292"/>
        <v>1.0309278350515427</v>
      </c>
      <c r="AH801" s="669">
        <f t="shared" si="293"/>
        <v>1.0416666666666741</v>
      </c>
      <c r="AI801" s="669">
        <f t="shared" si="294"/>
        <v>1.0526315789473717</v>
      </c>
      <c r="AJ801" s="669">
        <f t="shared" si="295"/>
        <v>3.2608695652173836</v>
      </c>
      <c r="AK801" s="669">
        <f t="shared" si="296"/>
        <v>2.2222222222222143</v>
      </c>
      <c r="AL801" s="669">
        <f t="shared" si="297"/>
        <v>2.2727272727272707</v>
      </c>
      <c r="AM801" s="669">
        <f t="shared" si="298"/>
        <v>2.3255813953488413</v>
      </c>
      <c r="AN801" s="669">
        <f t="shared" si="299"/>
        <v>2.3809523809523725</v>
      </c>
      <c r="AO801" s="669">
        <f t="shared" si="300"/>
        <v>2.4390243902439046</v>
      </c>
      <c r="AP801" s="669">
        <f t="shared" si="301"/>
        <v>2.4999999999999911</v>
      </c>
      <c r="AQ801" s="669">
        <f t="shared" si="302"/>
        <v>2.5641025641025772</v>
      </c>
      <c r="AR801" s="669">
        <f t="shared" si="303"/>
        <v>2.6315789473684292</v>
      </c>
      <c r="AS801" s="670">
        <f t="shared" si="284"/>
        <v>1.8691340364078139</v>
      </c>
      <c r="AT801" s="671">
        <f t="shared" si="285"/>
        <v>0.72777509533816975</v>
      </c>
    </row>
    <row r="802" spans="1:46" ht="11.25" customHeight="1" x14ac:dyDescent="0.2">
      <c r="A802" s="495" t="s">
        <v>2929</v>
      </c>
      <c r="B802" s="913" t="s">
        <v>2930</v>
      </c>
      <c r="C802" s="497">
        <v>0.52</v>
      </c>
      <c r="D802" s="497">
        <v>0.46</v>
      </c>
      <c r="E802" s="498">
        <v>0.42</v>
      </c>
      <c r="F802" s="498">
        <v>0.37</v>
      </c>
      <c r="G802" s="498">
        <v>0.33</v>
      </c>
      <c r="H802" s="542">
        <v>0.28999999999999998</v>
      </c>
      <c r="I802" s="499"/>
      <c r="J802" s="502">
        <v>0.42</v>
      </c>
      <c r="K802" s="654">
        <v>0.56000000000000005</v>
      </c>
      <c r="L802" s="499"/>
      <c r="M802" s="651">
        <v>0.56000000000000005</v>
      </c>
      <c r="N802" s="511">
        <v>0.56000000000000005</v>
      </c>
      <c r="O802" s="656">
        <v>0.54</v>
      </c>
      <c r="P802" s="543">
        <v>0.52</v>
      </c>
      <c r="Q802" s="543">
        <v>0.52</v>
      </c>
      <c r="R802" s="543">
        <v>0.52</v>
      </c>
      <c r="S802" s="543">
        <v>0.52</v>
      </c>
      <c r="T802" s="543">
        <v>0.52</v>
      </c>
      <c r="U802" s="543">
        <v>0.52</v>
      </c>
      <c r="V802" s="543">
        <v>0.52</v>
      </c>
      <c r="W802" s="543">
        <v>0.52</v>
      </c>
      <c r="X802" s="656">
        <v>0.52</v>
      </c>
      <c r="Y802" s="653">
        <f t="shared" si="283"/>
        <v>9.7099999999999973</v>
      </c>
      <c r="Z802" s="1019">
        <f t="shared" si="282"/>
        <v>13.043478260869556</v>
      </c>
      <c r="AA802" s="669">
        <f t="shared" si="286"/>
        <v>9.5238095238095344</v>
      </c>
      <c r="AB802" s="669">
        <f t="shared" si="287"/>
        <v>13.513513513513509</v>
      </c>
      <c r="AC802" s="669">
        <f t="shared" si="288"/>
        <v>12.12121212121211</v>
      </c>
      <c r="AD802" s="669">
        <f t="shared" si="289"/>
        <v>13.793103448275868</v>
      </c>
      <c r="AE802" s="669">
        <f t="shared" si="290"/>
        <v>-30.952380952380953</v>
      </c>
      <c r="AF802" s="669">
        <f t="shared" si="291"/>
        <v>-25.000000000000011</v>
      </c>
      <c r="AG802" s="669">
        <f t="shared" si="292"/>
        <v>0</v>
      </c>
      <c r="AH802" s="669">
        <f t="shared" si="293"/>
        <v>0</v>
      </c>
      <c r="AI802" s="669">
        <f t="shared" si="294"/>
        <v>3.7037037037036979</v>
      </c>
      <c r="AJ802" s="669">
        <f t="shared" si="295"/>
        <v>3.8461538461538547</v>
      </c>
      <c r="AK802" s="669">
        <f t="shared" si="296"/>
        <v>0</v>
      </c>
      <c r="AL802" s="669">
        <f t="shared" si="297"/>
        <v>0</v>
      </c>
      <c r="AM802" s="669">
        <f t="shared" si="298"/>
        <v>0</v>
      </c>
      <c r="AN802" s="669">
        <f t="shared" si="299"/>
        <v>0</v>
      </c>
      <c r="AO802" s="669">
        <f t="shared" si="300"/>
        <v>0</v>
      </c>
      <c r="AP802" s="669">
        <f t="shared" si="301"/>
        <v>0</v>
      </c>
      <c r="AQ802" s="669">
        <f t="shared" si="302"/>
        <v>0</v>
      </c>
      <c r="AR802" s="669">
        <f t="shared" si="303"/>
        <v>0</v>
      </c>
      <c r="AS802" s="670">
        <f t="shared" si="284"/>
        <v>0.71539965606090361</v>
      </c>
      <c r="AT802" s="671">
        <f t="shared" si="285"/>
        <v>11.504733028324164</v>
      </c>
    </row>
    <row r="803" spans="1:46" ht="11.25" customHeight="1" x14ac:dyDescent="0.2">
      <c r="A803" s="495" t="s">
        <v>1756</v>
      </c>
      <c r="B803" s="913" t="s">
        <v>1757</v>
      </c>
      <c r="C803" s="497">
        <v>0.88</v>
      </c>
      <c r="D803" s="497">
        <v>0.81</v>
      </c>
      <c r="E803" s="498">
        <v>0.77</v>
      </c>
      <c r="F803" s="498">
        <v>0.68</v>
      </c>
      <c r="G803" s="498">
        <v>0.57999999999999996</v>
      </c>
      <c r="H803" s="498">
        <v>0.54</v>
      </c>
      <c r="I803" s="499"/>
      <c r="J803" s="498">
        <v>0.37</v>
      </c>
      <c r="K803" s="502">
        <v>0.28000000000000003</v>
      </c>
      <c r="L803" s="499"/>
      <c r="M803" s="564">
        <v>0.25</v>
      </c>
      <c r="N803" s="652">
        <v>0.3</v>
      </c>
      <c r="O803" s="656">
        <v>0.74</v>
      </c>
      <c r="P803" s="656">
        <v>0.72499999999999998</v>
      </c>
      <c r="Q803" s="656">
        <v>0.63</v>
      </c>
      <c r="R803" s="656">
        <v>0.51500000000000001</v>
      </c>
      <c r="S803" s="656">
        <v>0.45333000000000001</v>
      </c>
      <c r="T803" s="656">
        <v>0.4</v>
      </c>
      <c r="U803" s="656">
        <v>0.34666999999999998</v>
      </c>
      <c r="V803" s="656">
        <v>0.30667</v>
      </c>
      <c r="W803" s="656">
        <v>0.26667000000000002</v>
      </c>
      <c r="X803" s="656">
        <v>0.2</v>
      </c>
      <c r="Y803" s="653">
        <f t="shared" si="283"/>
        <v>10.043339999999999</v>
      </c>
      <c r="Z803" s="1019">
        <f t="shared" si="282"/>
        <v>8.6419753086419693</v>
      </c>
      <c r="AA803" s="669">
        <f t="shared" si="286"/>
        <v>5.1948051948051965</v>
      </c>
      <c r="AB803" s="669">
        <f t="shared" si="287"/>
        <v>13.235294117647056</v>
      </c>
      <c r="AC803" s="669">
        <f t="shared" si="288"/>
        <v>17.24137931034484</v>
      </c>
      <c r="AD803" s="669">
        <f t="shared" si="289"/>
        <v>7.4074074074073959</v>
      </c>
      <c r="AE803" s="669">
        <f t="shared" si="290"/>
        <v>45.945945945945965</v>
      </c>
      <c r="AF803" s="669">
        <f t="shared" si="291"/>
        <v>32.142857142857139</v>
      </c>
      <c r="AG803" s="669">
        <f t="shared" si="292"/>
        <v>12.000000000000011</v>
      </c>
      <c r="AH803" s="669">
        <f t="shared" si="293"/>
        <v>-16.666666666666664</v>
      </c>
      <c r="AI803" s="669">
        <f t="shared" si="294"/>
        <v>-59.45945945945946</v>
      </c>
      <c r="AJ803" s="669">
        <f t="shared" si="295"/>
        <v>2.0689655172413834</v>
      </c>
      <c r="AK803" s="669">
        <f t="shared" si="296"/>
        <v>15.07936507936507</v>
      </c>
      <c r="AL803" s="669">
        <f t="shared" si="297"/>
        <v>22.330097087378633</v>
      </c>
      <c r="AM803" s="669">
        <f t="shared" si="298"/>
        <v>13.603776498356602</v>
      </c>
      <c r="AN803" s="669">
        <f t="shared" si="299"/>
        <v>13.332499999999992</v>
      </c>
      <c r="AO803" s="669">
        <f t="shared" si="300"/>
        <v>15.383505927827624</v>
      </c>
      <c r="AP803" s="669">
        <f t="shared" si="301"/>
        <v>13.043336485472977</v>
      </c>
      <c r="AQ803" s="669">
        <f t="shared" si="302"/>
        <v>14.999812502343701</v>
      </c>
      <c r="AR803" s="669">
        <f t="shared" si="303"/>
        <v>33.335000000000001</v>
      </c>
      <c r="AS803" s="670">
        <f t="shared" si="284"/>
        <v>10.992626178921551</v>
      </c>
      <c r="AT803" s="671">
        <f t="shared" si="285"/>
        <v>21.435399080142979</v>
      </c>
    </row>
    <row r="804" spans="1:46" ht="11.25" customHeight="1" x14ac:dyDescent="0.2">
      <c r="A804" s="650" t="s">
        <v>369</v>
      </c>
      <c r="B804" s="913" t="s">
        <v>370</v>
      </c>
      <c r="C804" s="497">
        <v>1.36</v>
      </c>
      <c r="D804" s="520">
        <v>1.32</v>
      </c>
      <c r="E804" s="498">
        <v>1.32</v>
      </c>
      <c r="F804" s="502">
        <v>1.28</v>
      </c>
      <c r="G804" s="498">
        <v>1.28</v>
      </c>
      <c r="H804" s="498">
        <v>1.25</v>
      </c>
      <c r="I804" s="499"/>
      <c r="J804" s="498">
        <v>1.24</v>
      </c>
      <c r="K804" s="654">
        <v>1.2</v>
      </c>
      <c r="L804" s="499"/>
      <c r="M804" s="511">
        <v>1.2</v>
      </c>
      <c r="N804" s="651">
        <v>1.1599999999999999</v>
      </c>
      <c r="O804" s="656">
        <v>1.1599999999999999</v>
      </c>
      <c r="P804" s="656">
        <v>1.1200000000000001</v>
      </c>
      <c r="Q804" s="656">
        <v>1.08</v>
      </c>
      <c r="R804" s="652">
        <v>1.04</v>
      </c>
      <c r="S804" s="656">
        <v>1.01</v>
      </c>
      <c r="T804" s="656">
        <v>1</v>
      </c>
      <c r="U804" s="656">
        <v>0.93</v>
      </c>
      <c r="V804" s="656">
        <v>0.89</v>
      </c>
      <c r="W804" s="656">
        <v>0.84</v>
      </c>
      <c r="X804" s="656">
        <v>0.81</v>
      </c>
      <c r="Y804" s="653">
        <f t="shared" si="283"/>
        <v>22.490000000000002</v>
      </c>
      <c r="Z804" s="1019">
        <f t="shared" si="282"/>
        <v>3.0303030303030276</v>
      </c>
      <c r="AA804" s="669">
        <f t="shared" si="286"/>
        <v>0</v>
      </c>
      <c r="AB804" s="669">
        <f t="shared" si="287"/>
        <v>3.125</v>
      </c>
      <c r="AC804" s="669">
        <f t="shared" si="288"/>
        <v>0</v>
      </c>
      <c r="AD804" s="669">
        <f t="shared" si="289"/>
        <v>2.4000000000000021</v>
      </c>
      <c r="AE804" s="669">
        <f t="shared" si="290"/>
        <v>0.80645161290322509</v>
      </c>
      <c r="AF804" s="669">
        <f t="shared" si="291"/>
        <v>3.3333333333333437</v>
      </c>
      <c r="AG804" s="669">
        <f t="shared" si="292"/>
        <v>0</v>
      </c>
      <c r="AH804" s="669">
        <f t="shared" si="293"/>
        <v>3.4482758620689724</v>
      </c>
      <c r="AI804" s="669">
        <f t="shared" si="294"/>
        <v>0</v>
      </c>
      <c r="AJ804" s="669">
        <f t="shared" si="295"/>
        <v>3.5714285714285587</v>
      </c>
      <c r="AK804" s="669">
        <f t="shared" si="296"/>
        <v>3.7037037037036979</v>
      </c>
      <c r="AL804" s="669">
        <f t="shared" si="297"/>
        <v>3.8461538461538547</v>
      </c>
      <c r="AM804" s="669">
        <f t="shared" si="298"/>
        <v>2.9702970297029729</v>
      </c>
      <c r="AN804" s="669">
        <f t="shared" si="299"/>
        <v>1.0000000000000009</v>
      </c>
      <c r="AO804" s="669">
        <f t="shared" si="300"/>
        <v>7.5268817204301008</v>
      </c>
      <c r="AP804" s="669">
        <f t="shared" si="301"/>
        <v>4.4943820224719211</v>
      </c>
      <c r="AQ804" s="669">
        <f t="shared" si="302"/>
        <v>5.9523809523809534</v>
      </c>
      <c r="AR804" s="669">
        <f t="shared" si="303"/>
        <v>3.7037037037036979</v>
      </c>
      <c r="AS804" s="670">
        <f t="shared" si="284"/>
        <v>2.7848576520307544</v>
      </c>
      <c r="AT804" s="671">
        <f t="shared" si="285"/>
        <v>2.0829599376714532</v>
      </c>
    </row>
    <row r="805" spans="1:46" ht="11.25" customHeight="1" x14ac:dyDescent="0.2">
      <c r="A805" s="495" t="s">
        <v>3930</v>
      </c>
      <c r="B805" s="913" t="s">
        <v>3931</v>
      </c>
      <c r="C805" s="497">
        <v>0.52</v>
      </c>
      <c r="D805" s="655">
        <v>0.36</v>
      </c>
      <c r="E805" s="498">
        <v>0.28000000000000003</v>
      </c>
      <c r="F805" s="498">
        <v>0.21</v>
      </c>
      <c r="G805" s="498">
        <v>0.06</v>
      </c>
      <c r="H805" s="542">
        <v>0</v>
      </c>
      <c r="I805" s="499"/>
      <c r="J805" s="502">
        <v>0</v>
      </c>
      <c r="K805" s="654">
        <v>0</v>
      </c>
      <c r="L805" s="499"/>
      <c r="M805" s="651">
        <v>0</v>
      </c>
      <c r="N805" s="651">
        <v>0</v>
      </c>
      <c r="O805" s="652">
        <v>0.27</v>
      </c>
      <c r="P805" s="656">
        <v>0.35</v>
      </c>
      <c r="Q805" s="656">
        <v>0.31</v>
      </c>
      <c r="R805" s="656">
        <v>0.27</v>
      </c>
      <c r="S805" s="656">
        <v>0.23</v>
      </c>
      <c r="T805" s="656">
        <v>0.19166666666666665</v>
      </c>
      <c r="U805" s="656">
        <v>0.16666666666666666</v>
      </c>
      <c r="V805" s="543">
        <v>0</v>
      </c>
      <c r="W805" s="543">
        <v>0</v>
      </c>
      <c r="X805" s="543">
        <v>0</v>
      </c>
      <c r="Y805" s="653">
        <f t="shared" si="283"/>
        <v>3.2183333333333333</v>
      </c>
      <c r="Z805" s="1019">
        <f t="shared" si="282"/>
        <v>44.444444444444464</v>
      </c>
      <c r="AA805" s="669">
        <f t="shared" si="286"/>
        <v>28.571428571428559</v>
      </c>
      <c r="AB805" s="669">
        <f t="shared" si="287"/>
        <v>33.33333333333335</v>
      </c>
      <c r="AC805" s="669">
        <f t="shared" si="288"/>
        <v>250</v>
      </c>
      <c r="AD805" s="669" t="str">
        <f t="shared" si="289"/>
        <v>n/a</v>
      </c>
      <c r="AE805" s="669" t="str">
        <f t="shared" si="290"/>
        <v>n/a</v>
      </c>
      <c r="AF805" s="669" t="str">
        <f t="shared" si="291"/>
        <v>n/a</v>
      </c>
      <c r="AG805" s="669" t="str">
        <f t="shared" si="292"/>
        <v>n/a</v>
      </c>
      <c r="AH805" s="669" t="str">
        <f t="shared" si="293"/>
        <v>n/a</v>
      </c>
      <c r="AI805" s="669">
        <f t="shared" si="294"/>
        <v>-100</v>
      </c>
      <c r="AJ805" s="669">
        <f t="shared" si="295"/>
        <v>-22.857142857142843</v>
      </c>
      <c r="AK805" s="669">
        <f t="shared" si="296"/>
        <v>12.903225806451601</v>
      </c>
      <c r="AL805" s="669">
        <f t="shared" si="297"/>
        <v>14.814814814814813</v>
      </c>
      <c r="AM805" s="669">
        <f t="shared" si="298"/>
        <v>17.391304347826097</v>
      </c>
      <c r="AN805" s="669">
        <f t="shared" si="299"/>
        <v>20.000000000000018</v>
      </c>
      <c r="AO805" s="669">
        <f t="shared" si="300"/>
        <v>14.999999999999991</v>
      </c>
      <c r="AP805" s="669" t="str">
        <f t="shared" si="301"/>
        <v>n/a</v>
      </c>
      <c r="AQ805" s="669" t="str">
        <f t="shared" si="302"/>
        <v>n/a</v>
      </c>
      <c r="AR805" s="669" t="str">
        <f t="shared" si="303"/>
        <v>n/a</v>
      </c>
      <c r="AS805" s="670">
        <f t="shared" si="284"/>
        <v>28.509218951014191</v>
      </c>
      <c r="AT805" s="671">
        <f t="shared" si="285"/>
        <v>83.245476446022707</v>
      </c>
    </row>
    <row r="806" spans="1:46" ht="11.25" customHeight="1" x14ac:dyDescent="0.2">
      <c r="A806" s="556" t="s">
        <v>4024</v>
      </c>
      <c r="B806" s="913" t="s">
        <v>4025</v>
      </c>
      <c r="C806" s="497">
        <v>0.26</v>
      </c>
      <c r="D806" s="655">
        <v>0.14000000000000001</v>
      </c>
      <c r="E806" s="498">
        <v>0.11</v>
      </c>
      <c r="F806" s="498">
        <v>7.0000000000000007E-2</v>
      </c>
      <c r="G806" s="498">
        <v>0.02</v>
      </c>
      <c r="H806" s="542">
        <v>0</v>
      </c>
      <c r="I806" s="499"/>
      <c r="J806" s="502">
        <v>0</v>
      </c>
      <c r="K806" s="654">
        <v>0</v>
      </c>
      <c r="L806" s="499"/>
      <c r="M806" s="651">
        <v>0</v>
      </c>
      <c r="N806" s="651">
        <v>0</v>
      </c>
      <c r="O806" s="656">
        <v>0.14249999999999999</v>
      </c>
      <c r="P806" s="656">
        <v>0.38</v>
      </c>
      <c r="Q806" s="656">
        <v>0.36</v>
      </c>
      <c r="R806" s="656">
        <v>0.33</v>
      </c>
      <c r="S806" s="652">
        <v>0.3</v>
      </c>
      <c r="T806" s="652">
        <v>0.3</v>
      </c>
      <c r="U806" s="652">
        <v>0.3</v>
      </c>
      <c r="V806" s="652">
        <v>0.3</v>
      </c>
      <c r="W806" s="652">
        <v>0.3</v>
      </c>
      <c r="X806" s="656">
        <v>0.3</v>
      </c>
      <c r="Y806" s="653">
        <f t="shared" si="283"/>
        <v>3.6124999999999989</v>
      </c>
      <c r="Z806" s="1019">
        <f t="shared" si="282"/>
        <v>85.714285714285694</v>
      </c>
      <c r="AA806" s="669">
        <f t="shared" si="286"/>
        <v>27.272727272727295</v>
      </c>
      <c r="AB806" s="669">
        <f t="shared" si="287"/>
        <v>57.142857142857139</v>
      </c>
      <c r="AC806" s="669">
        <f t="shared" si="288"/>
        <v>250.00000000000006</v>
      </c>
      <c r="AD806" s="669" t="str">
        <f t="shared" si="289"/>
        <v>n/a</v>
      </c>
      <c r="AE806" s="669" t="str">
        <f t="shared" si="290"/>
        <v>n/a</v>
      </c>
      <c r="AF806" s="669" t="str">
        <f t="shared" si="291"/>
        <v>n/a</v>
      </c>
      <c r="AG806" s="669" t="str">
        <f t="shared" si="292"/>
        <v>n/a</v>
      </c>
      <c r="AH806" s="669" t="str">
        <f t="shared" si="293"/>
        <v>n/a</v>
      </c>
      <c r="AI806" s="669">
        <f t="shared" si="294"/>
        <v>-100</v>
      </c>
      <c r="AJ806" s="669">
        <f t="shared" si="295"/>
        <v>-62.5</v>
      </c>
      <c r="AK806" s="669">
        <f t="shared" si="296"/>
        <v>5.555555555555558</v>
      </c>
      <c r="AL806" s="669">
        <f t="shared" si="297"/>
        <v>9.0909090909090828</v>
      </c>
      <c r="AM806" s="669">
        <f t="shared" si="298"/>
        <v>10.000000000000009</v>
      </c>
      <c r="AN806" s="669">
        <f t="shared" si="299"/>
        <v>0</v>
      </c>
      <c r="AO806" s="669">
        <f t="shared" si="300"/>
        <v>0</v>
      </c>
      <c r="AP806" s="669">
        <f t="shared" si="301"/>
        <v>0</v>
      </c>
      <c r="AQ806" s="669">
        <f t="shared" si="302"/>
        <v>0</v>
      </c>
      <c r="AR806" s="669">
        <f t="shared" si="303"/>
        <v>0</v>
      </c>
      <c r="AS806" s="670">
        <f t="shared" si="284"/>
        <v>20.162595341166771</v>
      </c>
      <c r="AT806" s="671">
        <f t="shared" si="285"/>
        <v>79.558581156857116</v>
      </c>
    </row>
    <row r="807" spans="1:46" ht="11.25" customHeight="1" x14ac:dyDescent="0.2">
      <c r="A807" s="914" t="s">
        <v>1752</v>
      </c>
      <c r="B807" s="481" t="s">
        <v>1753</v>
      </c>
      <c r="C807" s="497">
        <v>1.2775000000000001</v>
      </c>
      <c r="D807" s="522">
        <v>1.2249999999999999</v>
      </c>
      <c r="E807" s="487">
        <v>1.1625000000000001</v>
      </c>
      <c r="F807" s="487">
        <v>1.0925</v>
      </c>
      <c r="G807" s="487">
        <v>1.0149999999999999</v>
      </c>
      <c r="H807" s="487">
        <v>0.92500000000000004</v>
      </c>
      <c r="I807" s="488"/>
      <c r="J807" s="487">
        <v>0.875</v>
      </c>
      <c r="K807" s="485">
        <v>0.77</v>
      </c>
      <c r="L807" s="488"/>
      <c r="M807" s="538">
        <v>0.72499999999999998</v>
      </c>
      <c r="N807" s="538">
        <v>0.96499999999999997</v>
      </c>
      <c r="O807" s="493">
        <v>1.32</v>
      </c>
      <c r="P807" s="493">
        <v>1.3025</v>
      </c>
      <c r="Q807" s="493">
        <v>1.2375</v>
      </c>
      <c r="R807" s="493">
        <v>1.1924999999999999</v>
      </c>
      <c r="S807" s="493">
        <v>1.1625000000000001</v>
      </c>
      <c r="T807" s="493">
        <v>1.1325000000000001</v>
      </c>
      <c r="U807" s="493">
        <v>1.1025</v>
      </c>
      <c r="V807" s="493">
        <v>1.0774999999999999</v>
      </c>
      <c r="W807" s="493">
        <v>1.0674999999999999</v>
      </c>
      <c r="X807" s="493">
        <v>1.0565</v>
      </c>
      <c r="Y807" s="653">
        <f t="shared" si="283"/>
        <v>21.684000000000001</v>
      </c>
      <c r="Z807" s="1019">
        <f t="shared" ref="Z807:Z870" si="304">IF(ISERROR((C807/D807-1)*100),"n/a",(C807/D807-1)*100)</f>
        <v>4.2857142857142927</v>
      </c>
      <c r="AA807" s="669">
        <f t="shared" si="286"/>
        <v>5.3763440860214784</v>
      </c>
      <c r="AB807" s="669">
        <f t="shared" si="287"/>
        <v>6.4073226544622441</v>
      </c>
      <c r="AC807" s="669">
        <f t="shared" si="288"/>
        <v>7.6354679802955738</v>
      </c>
      <c r="AD807" s="669">
        <f t="shared" si="289"/>
        <v>9.7297297297297192</v>
      </c>
      <c r="AE807" s="669">
        <f t="shared" si="290"/>
        <v>5.7142857142857162</v>
      </c>
      <c r="AF807" s="669">
        <f t="shared" si="291"/>
        <v>13.636363636363624</v>
      </c>
      <c r="AG807" s="669">
        <f t="shared" si="292"/>
        <v>6.2068965517241503</v>
      </c>
      <c r="AH807" s="669">
        <f t="shared" si="293"/>
        <v>-24.870466321243523</v>
      </c>
      <c r="AI807" s="669">
        <f t="shared" si="294"/>
        <v>-26.893939393939405</v>
      </c>
      <c r="AJ807" s="669">
        <f t="shared" si="295"/>
        <v>1.343570057581589</v>
      </c>
      <c r="AK807" s="669">
        <f t="shared" si="296"/>
        <v>5.2525252525252419</v>
      </c>
      <c r="AL807" s="669">
        <f t="shared" si="297"/>
        <v>3.7735849056603987</v>
      </c>
      <c r="AM807" s="669">
        <f t="shared" si="298"/>
        <v>2.580645161290307</v>
      </c>
      <c r="AN807" s="669">
        <f t="shared" si="299"/>
        <v>2.6490066225165476</v>
      </c>
      <c r="AO807" s="669">
        <f t="shared" si="300"/>
        <v>2.7210884353741527</v>
      </c>
      <c r="AP807" s="669">
        <f t="shared" si="301"/>
        <v>2.3201856148491906</v>
      </c>
      <c r="AQ807" s="669">
        <f t="shared" si="302"/>
        <v>0.93676814988290502</v>
      </c>
      <c r="AR807" s="669">
        <f t="shared" si="303"/>
        <v>1.0411736867013577</v>
      </c>
      <c r="AS807" s="670">
        <f t="shared" si="284"/>
        <v>1.5708561478839771</v>
      </c>
      <c r="AT807" s="671">
        <f t="shared" si="285"/>
        <v>10.180109714096995</v>
      </c>
    </row>
    <row r="808" spans="1:46" ht="11.25" customHeight="1" x14ac:dyDescent="0.2">
      <c r="A808" s="506" t="s">
        <v>1762</v>
      </c>
      <c r="B808" s="508" t="s">
        <v>1763</v>
      </c>
      <c r="C808" s="497">
        <v>1.21</v>
      </c>
      <c r="D808" s="521">
        <v>1.0900000000000001</v>
      </c>
      <c r="E808" s="513">
        <v>0.97</v>
      </c>
      <c r="F808" s="513">
        <v>0.86</v>
      </c>
      <c r="G808" s="513">
        <v>0.78</v>
      </c>
      <c r="H808" s="513">
        <v>0.69</v>
      </c>
      <c r="I808" s="514"/>
      <c r="J808" s="512">
        <v>0.6</v>
      </c>
      <c r="K808" s="515">
        <v>0.6</v>
      </c>
      <c r="L808" s="514"/>
      <c r="M808" s="539">
        <v>0.6</v>
      </c>
      <c r="N808" s="539">
        <v>0.6</v>
      </c>
      <c r="O808" s="516">
        <v>0.6</v>
      </c>
      <c r="P808" s="516">
        <v>0.55500000000000005</v>
      </c>
      <c r="Q808" s="516">
        <v>0.495</v>
      </c>
      <c r="R808" s="517">
        <v>0.48</v>
      </c>
      <c r="S808" s="516">
        <v>0.8</v>
      </c>
      <c r="T808" s="516">
        <v>0.75</v>
      </c>
      <c r="U808" s="517">
        <v>0.72</v>
      </c>
      <c r="V808" s="516">
        <v>0.72</v>
      </c>
      <c r="W808" s="516">
        <v>0.7</v>
      </c>
      <c r="X808" s="517">
        <v>0.68</v>
      </c>
      <c r="Y808" s="653">
        <f t="shared" si="283"/>
        <v>14.499999999999998</v>
      </c>
      <c r="Z808" s="1019">
        <f t="shared" si="304"/>
        <v>11.009174311926584</v>
      </c>
      <c r="AA808" s="669">
        <f t="shared" si="286"/>
        <v>12.371134020618557</v>
      </c>
      <c r="AB808" s="669">
        <f t="shared" si="287"/>
        <v>12.790697674418606</v>
      </c>
      <c r="AC808" s="669">
        <f t="shared" si="288"/>
        <v>10.256410256410241</v>
      </c>
      <c r="AD808" s="669">
        <f t="shared" si="289"/>
        <v>13.043478260869579</v>
      </c>
      <c r="AE808" s="669">
        <f t="shared" si="290"/>
        <v>14.999999999999991</v>
      </c>
      <c r="AF808" s="669">
        <f t="shared" si="291"/>
        <v>0</v>
      </c>
      <c r="AG808" s="669">
        <f t="shared" si="292"/>
        <v>0</v>
      </c>
      <c r="AH808" s="669">
        <f t="shared" si="293"/>
        <v>0</v>
      </c>
      <c r="AI808" s="669">
        <f t="shared" si="294"/>
        <v>0</v>
      </c>
      <c r="AJ808" s="669">
        <f t="shared" si="295"/>
        <v>8.108108108108091</v>
      </c>
      <c r="AK808" s="669">
        <f t="shared" si="296"/>
        <v>12.121212121212132</v>
      </c>
      <c r="AL808" s="669">
        <f t="shared" si="297"/>
        <v>3.125</v>
      </c>
      <c r="AM808" s="669">
        <f t="shared" si="298"/>
        <v>-40</v>
      </c>
      <c r="AN808" s="669">
        <f t="shared" si="299"/>
        <v>6.6666666666666652</v>
      </c>
      <c r="AO808" s="669">
        <f t="shared" si="300"/>
        <v>4.1666666666666741</v>
      </c>
      <c r="AP808" s="669">
        <f t="shared" si="301"/>
        <v>0</v>
      </c>
      <c r="AQ808" s="669">
        <f t="shared" si="302"/>
        <v>2.8571428571428692</v>
      </c>
      <c r="AR808" s="669">
        <f t="shared" si="303"/>
        <v>2.9411764705882248</v>
      </c>
      <c r="AS808" s="670">
        <f t="shared" si="284"/>
        <v>3.9187824955067483</v>
      </c>
      <c r="AT808" s="671">
        <f t="shared" si="285"/>
        <v>11.896416351276962</v>
      </c>
    </row>
    <row r="809" spans="1:46" ht="11.25" customHeight="1" x14ac:dyDescent="0.2">
      <c r="A809" s="650" t="s">
        <v>1768</v>
      </c>
      <c r="B809" s="913" t="s">
        <v>1769</v>
      </c>
      <c r="C809" s="497">
        <v>0.36</v>
      </c>
      <c r="D809" s="655">
        <v>0.32</v>
      </c>
      <c r="E809" s="498">
        <v>0.28999999999999998</v>
      </c>
      <c r="F809" s="498">
        <v>0.27333333333333332</v>
      </c>
      <c r="G809" s="498">
        <v>0.20333333333333334</v>
      </c>
      <c r="H809" s="498">
        <v>0.13666666666666666</v>
      </c>
      <c r="I809" s="499"/>
      <c r="J809" s="502">
        <v>0.13333333333333333</v>
      </c>
      <c r="K809" s="654">
        <v>0.13333333333333333</v>
      </c>
      <c r="L809" s="499"/>
      <c r="M809" s="511">
        <v>0.13333333333333333</v>
      </c>
      <c r="N809" s="511">
        <v>8.666666666666667E-2</v>
      </c>
      <c r="O809" s="656">
        <v>0.04</v>
      </c>
      <c r="P809" s="656">
        <v>3.8333333333333337E-2</v>
      </c>
      <c r="Q809" s="656">
        <v>3.6666666666666667E-2</v>
      </c>
      <c r="R809" s="656">
        <v>3.5000000000000003E-2</v>
      </c>
      <c r="S809" s="656">
        <v>3.3333333333333333E-2</v>
      </c>
      <c r="T809" s="656">
        <v>3.1666666666666669E-2</v>
      </c>
      <c r="U809" s="656">
        <v>0.03</v>
      </c>
      <c r="V809" s="656">
        <v>2.8333333333333335E-2</v>
      </c>
      <c r="W809" s="656">
        <v>2.6666666666666668E-2</v>
      </c>
      <c r="X809" s="656">
        <v>1.2666666666666666E-2</v>
      </c>
      <c r="Y809" s="653">
        <f t="shared" si="283"/>
        <v>2.3826666666666667</v>
      </c>
      <c r="Z809" s="1019">
        <f t="shared" si="304"/>
        <v>12.5</v>
      </c>
      <c r="AA809" s="669">
        <f t="shared" si="286"/>
        <v>10.344827586206918</v>
      </c>
      <c r="AB809" s="669">
        <f t="shared" si="287"/>
        <v>6.0975609756097615</v>
      </c>
      <c r="AC809" s="669">
        <f t="shared" si="288"/>
        <v>34.426229508196712</v>
      </c>
      <c r="AD809" s="669">
        <f t="shared" si="289"/>
        <v>48.780487804878071</v>
      </c>
      <c r="AE809" s="669">
        <f t="shared" si="290"/>
        <v>2.4999999999999911</v>
      </c>
      <c r="AF809" s="669">
        <f t="shared" si="291"/>
        <v>0</v>
      </c>
      <c r="AG809" s="669">
        <f t="shared" si="292"/>
        <v>0</v>
      </c>
      <c r="AH809" s="669">
        <f t="shared" si="293"/>
        <v>53.846153846153832</v>
      </c>
      <c r="AI809" s="669">
        <f t="shared" si="294"/>
        <v>116.66666666666666</v>
      </c>
      <c r="AJ809" s="669">
        <f t="shared" si="295"/>
        <v>4.3478260869565188</v>
      </c>
      <c r="AK809" s="669">
        <f t="shared" si="296"/>
        <v>4.5454545454545636</v>
      </c>
      <c r="AL809" s="669">
        <f t="shared" si="297"/>
        <v>4.761904761904745</v>
      </c>
      <c r="AM809" s="669">
        <f t="shared" si="298"/>
        <v>5.0000000000000044</v>
      </c>
      <c r="AN809" s="669">
        <f t="shared" si="299"/>
        <v>5.2631578947368363</v>
      </c>
      <c r="AO809" s="669">
        <f t="shared" si="300"/>
        <v>5.555555555555558</v>
      </c>
      <c r="AP809" s="669">
        <f t="shared" si="301"/>
        <v>5.8823529411764497</v>
      </c>
      <c r="AQ809" s="669">
        <f t="shared" si="302"/>
        <v>6.25</v>
      </c>
      <c r="AR809" s="669">
        <f t="shared" si="303"/>
        <v>110.52631578947371</v>
      </c>
      <c r="AS809" s="670">
        <f t="shared" si="284"/>
        <v>23.015499682261591</v>
      </c>
      <c r="AT809" s="671">
        <f t="shared" si="285"/>
        <v>35.553482136768501</v>
      </c>
    </row>
    <row r="810" spans="1:46" ht="11.25" customHeight="1" x14ac:dyDescent="0.2">
      <c r="A810" s="914" t="s">
        <v>1127</v>
      </c>
      <c r="B810" s="481" t="s">
        <v>1128</v>
      </c>
      <c r="C810" s="497">
        <v>1.74</v>
      </c>
      <c r="D810" s="1092">
        <v>1.66</v>
      </c>
      <c r="E810" s="487">
        <v>1.63</v>
      </c>
      <c r="F810" s="487">
        <v>1.575</v>
      </c>
      <c r="G810" s="487">
        <v>1.3</v>
      </c>
      <c r="H810" s="487">
        <v>1.05</v>
      </c>
      <c r="I810" s="488"/>
      <c r="J810" s="487">
        <v>0.85</v>
      </c>
      <c r="K810" s="485">
        <v>0.65</v>
      </c>
      <c r="L810" s="488"/>
      <c r="M810" s="530">
        <v>0.375</v>
      </c>
      <c r="N810" s="538">
        <v>0</v>
      </c>
      <c r="O810" s="492">
        <v>0</v>
      </c>
      <c r="P810" s="492">
        <v>0</v>
      </c>
      <c r="Q810" s="492">
        <v>0</v>
      </c>
      <c r="R810" s="492">
        <v>0</v>
      </c>
      <c r="S810" s="492">
        <v>0</v>
      </c>
      <c r="T810" s="492">
        <v>0</v>
      </c>
      <c r="U810" s="492">
        <v>0</v>
      </c>
      <c r="V810" s="492">
        <v>0</v>
      </c>
      <c r="W810" s="492">
        <v>0</v>
      </c>
      <c r="X810" s="492">
        <v>0</v>
      </c>
      <c r="Y810" s="653">
        <f t="shared" si="283"/>
        <v>10.83</v>
      </c>
      <c r="Z810" s="1019">
        <f t="shared" si="304"/>
        <v>4.8192771084337505</v>
      </c>
      <c r="AA810" s="669">
        <f t="shared" si="286"/>
        <v>1.8404907975460238</v>
      </c>
      <c r="AB810" s="669">
        <f t="shared" si="287"/>
        <v>3.4920634920634797</v>
      </c>
      <c r="AC810" s="669">
        <f t="shared" si="288"/>
        <v>21.153846153846146</v>
      </c>
      <c r="AD810" s="669">
        <f t="shared" si="289"/>
        <v>23.809523809523814</v>
      </c>
      <c r="AE810" s="669">
        <f t="shared" si="290"/>
        <v>23.529411764705888</v>
      </c>
      <c r="AF810" s="669">
        <f t="shared" si="291"/>
        <v>30.76923076923077</v>
      </c>
      <c r="AG810" s="669">
        <f t="shared" si="292"/>
        <v>73.333333333333343</v>
      </c>
      <c r="AH810" s="669" t="str">
        <f t="shared" si="293"/>
        <v>n/a</v>
      </c>
      <c r="AI810" s="669" t="str">
        <f t="shared" si="294"/>
        <v>n/a</v>
      </c>
      <c r="AJ810" s="669" t="str">
        <f t="shared" si="295"/>
        <v>n/a</v>
      </c>
      <c r="AK810" s="669" t="str">
        <f t="shared" si="296"/>
        <v>n/a</v>
      </c>
      <c r="AL810" s="669" t="str">
        <f t="shared" si="297"/>
        <v>n/a</v>
      </c>
      <c r="AM810" s="669" t="str">
        <f t="shared" si="298"/>
        <v>n/a</v>
      </c>
      <c r="AN810" s="669" t="str">
        <f t="shared" si="299"/>
        <v>n/a</v>
      </c>
      <c r="AO810" s="669" t="str">
        <f t="shared" si="300"/>
        <v>n/a</v>
      </c>
      <c r="AP810" s="669" t="str">
        <f t="shared" si="301"/>
        <v>n/a</v>
      </c>
      <c r="AQ810" s="669" t="str">
        <f t="shared" si="302"/>
        <v>n/a</v>
      </c>
      <c r="AR810" s="669" t="str">
        <f t="shared" si="303"/>
        <v>n/a</v>
      </c>
      <c r="AS810" s="670">
        <f t="shared" si="284"/>
        <v>22.8433971535854</v>
      </c>
      <c r="AT810" s="671">
        <f t="shared" si="285"/>
        <v>23.1664048217696</v>
      </c>
    </row>
    <row r="811" spans="1:46" ht="11.25" customHeight="1" x14ac:dyDescent="0.2">
      <c r="A811" s="506" t="s">
        <v>365</v>
      </c>
      <c r="B811" s="913" t="s">
        <v>366</v>
      </c>
      <c r="C811" s="497">
        <v>1.02</v>
      </c>
      <c r="D811" s="655">
        <v>0.97499999999999998</v>
      </c>
      <c r="E811" s="498">
        <v>0.93</v>
      </c>
      <c r="F811" s="498">
        <v>0.88833333333333342</v>
      </c>
      <c r="G811" s="498">
        <v>0.80666666666666664</v>
      </c>
      <c r="H811" s="498">
        <v>0.73666666666666669</v>
      </c>
      <c r="I811" s="499"/>
      <c r="J811" s="498">
        <v>0.70666666666666667</v>
      </c>
      <c r="K811" s="496">
        <v>0.68</v>
      </c>
      <c r="L811" s="499"/>
      <c r="M811" s="511">
        <v>0.6</v>
      </c>
      <c r="N811" s="511">
        <v>0.52333333333333332</v>
      </c>
      <c r="O811" s="656">
        <v>0.5033333333333333</v>
      </c>
      <c r="P811" s="656">
        <v>0.48166666666666669</v>
      </c>
      <c r="Q811" s="656">
        <v>0.46</v>
      </c>
      <c r="R811" s="656">
        <v>0.43333333333333335</v>
      </c>
      <c r="S811" s="656">
        <v>0.39833333333333337</v>
      </c>
      <c r="T811" s="656">
        <v>0.37666666666666665</v>
      </c>
      <c r="U811" s="656">
        <v>0.36110666666666669</v>
      </c>
      <c r="V811" s="656">
        <v>0.35</v>
      </c>
      <c r="W811" s="656">
        <v>0.33889333333333332</v>
      </c>
      <c r="X811" s="656">
        <v>0.32667333333333332</v>
      </c>
      <c r="Y811" s="653">
        <f t="shared" si="283"/>
        <v>11.896673333333334</v>
      </c>
      <c r="Z811" s="1019">
        <f t="shared" si="304"/>
        <v>4.6153846153846212</v>
      </c>
      <c r="AA811" s="669">
        <f t="shared" si="286"/>
        <v>4.8387096774193505</v>
      </c>
      <c r="AB811" s="669">
        <f t="shared" si="287"/>
        <v>4.6904315196998114</v>
      </c>
      <c r="AC811" s="669">
        <f t="shared" si="288"/>
        <v>10.123966942148765</v>
      </c>
      <c r="AD811" s="669">
        <f t="shared" si="289"/>
        <v>9.5022624434389016</v>
      </c>
      <c r="AE811" s="669">
        <f t="shared" si="290"/>
        <v>4.2452830188679291</v>
      </c>
      <c r="AF811" s="669">
        <f t="shared" si="291"/>
        <v>3.9215686274509665</v>
      </c>
      <c r="AG811" s="669">
        <f t="shared" si="292"/>
        <v>13.333333333333353</v>
      </c>
      <c r="AH811" s="669">
        <f t="shared" si="293"/>
        <v>14.649681528662416</v>
      </c>
      <c r="AI811" s="669">
        <f t="shared" si="294"/>
        <v>3.9735099337748325</v>
      </c>
      <c r="AJ811" s="669">
        <f t="shared" si="295"/>
        <v>4.4982698961937517</v>
      </c>
      <c r="AK811" s="669">
        <f t="shared" si="296"/>
        <v>4.7101449275362306</v>
      </c>
      <c r="AL811" s="669">
        <f t="shared" si="297"/>
        <v>6.1538461538461542</v>
      </c>
      <c r="AM811" s="669">
        <f t="shared" si="298"/>
        <v>8.786610878661083</v>
      </c>
      <c r="AN811" s="669">
        <f t="shared" si="299"/>
        <v>5.752212389380551</v>
      </c>
      <c r="AO811" s="669">
        <f t="shared" si="300"/>
        <v>4.3089761104752045</v>
      </c>
      <c r="AP811" s="669">
        <f t="shared" si="301"/>
        <v>3.1733333333333391</v>
      </c>
      <c r="AQ811" s="669">
        <f t="shared" si="302"/>
        <v>3.2773340677499263</v>
      </c>
      <c r="AR811" s="669">
        <f t="shared" si="303"/>
        <v>3.7407399848982781</v>
      </c>
      <c r="AS811" s="670">
        <f t="shared" si="284"/>
        <v>6.226084178013445</v>
      </c>
      <c r="AT811" s="671">
        <f t="shared" si="285"/>
        <v>3.4035830860932155</v>
      </c>
    </row>
    <row r="812" spans="1:46" ht="11.25" customHeight="1" x14ac:dyDescent="0.2">
      <c r="A812" s="495" t="s">
        <v>374</v>
      </c>
      <c r="B812" s="913" t="s">
        <v>375</v>
      </c>
      <c r="C812" s="497">
        <v>2.68</v>
      </c>
      <c r="D812" s="655">
        <v>2.645</v>
      </c>
      <c r="E812" s="498">
        <v>2.6124999999999998</v>
      </c>
      <c r="F812" s="498">
        <v>2.56</v>
      </c>
      <c r="G812" s="498">
        <v>2.52</v>
      </c>
      <c r="H812" s="498">
        <v>2.4900000000000002</v>
      </c>
      <c r="I812" s="499"/>
      <c r="J812" s="498">
        <v>2.4500000000000002</v>
      </c>
      <c r="K812" s="496">
        <v>2.4249999999999998</v>
      </c>
      <c r="L812" s="499"/>
      <c r="M812" s="511">
        <v>2.415</v>
      </c>
      <c r="N812" s="511">
        <v>2.38</v>
      </c>
      <c r="O812" s="656">
        <v>2.34</v>
      </c>
      <c r="P812" s="656">
        <v>2.2999999999999998</v>
      </c>
      <c r="Q812" s="656">
        <v>2.2599999999999998</v>
      </c>
      <c r="R812" s="656">
        <v>2.1749999999999998</v>
      </c>
      <c r="S812" s="656">
        <v>2</v>
      </c>
      <c r="T812" s="656">
        <v>1.96</v>
      </c>
      <c r="U812" s="656">
        <v>1.92</v>
      </c>
      <c r="V812" s="656">
        <v>1.88</v>
      </c>
      <c r="W812" s="656">
        <v>1.84</v>
      </c>
      <c r="X812" s="656">
        <v>1.81</v>
      </c>
      <c r="Y812" s="653">
        <f t="shared" si="283"/>
        <v>45.662500000000009</v>
      </c>
      <c r="Z812" s="1019">
        <f t="shared" si="304"/>
        <v>1.3232514177693888</v>
      </c>
      <c r="AA812" s="669">
        <f t="shared" si="286"/>
        <v>1.2440191387559807</v>
      </c>
      <c r="AB812" s="669">
        <f t="shared" si="287"/>
        <v>2.05078125</v>
      </c>
      <c r="AC812" s="669">
        <f t="shared" si="288"/>
        <v>1.5873015873015817</v>
      </c>
      <c r="AD812" s="669">
        <f t="shared" si="289"/>
        <v>1.2048192771084265</v>
      </c>
      <c r="AE812" s="669">
        <f t="shared" si="290"/>
        <v>1.6326530612244872</v>
      </c>
      <c r="AF812" s="669">
        <f t="shared" si="291"/>
        <v>1.0309278350515649</v>
      </c>
      <c r="AG812" s="669">
        <f t="shared" si="292"/>
        <v>0.41407867494822614</v>
      </c>
      <c r="AH812" s="669">
        <f t="shared" si="293"/>
        <v>1.4705882352941346</v>
      </c>
      <c r="AI812" s="669">
        <f t="shared" si="294"/>
        <v>1.7094017094017033</v>
      </c>
      <c r="AJ812" s="669">
        <f t="shared" si="295"/>
        <v>1.7391304347826209</v>
      </c>
      <c r="AK812" s="669">
        <f t="shared" si="296"/>
        <v>1.7699115044247815</v>
      </c>
      <c r="AL812" s="669">
        <f t="shared" si="297"/>
        <v>3.9080459770114873</v>
      </c>
      <c r="AM812" s="669">
        <f t="shared" si="298"/>
        <v>8.7499999999999911</v>
      </c>
      <c r="AN812" s="669">
        <f t="shared" si="299"/>
        <v>2.0408163265306145</v>
      </c>
      <c r="AO812" s="669">
        <f t="shared" si="300"/>
        <v>2.0833333333333259</v>
      </c>
      <c r="AP812" s="669">
        <f t="shared" si="301"/>
        <v>2.1276595744680771</v>
      </c>
      <c r="AQ812" s="669">
        <f t="shared" si="302"/>
        <v>2.1739130434782483</v>
      </c>
      <c r="AR812" s="669">
        <f t="shared" si="303"/>
        <v>1.6574585635359185</v>
      </c>
      <c r="AS812" s="670">
        <f t="shared" si="284"/>
        <v>2.1009521549695029</v>
      </c>
      <c r="AT812" s="671">
        <f t="shared" si="285"/>
        <v>1.7494698803147157</v>
      </c>
    </row>
    <row r="813" spans="1:46" ht="11.25" customHeight="1" x14ac:dyDescent="0.2">
      <c r="A813" s="495" t="s">
        <v>367</v>
      </c>
      <c r="B813" s="913" t="s">
        <v>368</v>
      </c>
      <c r="C813" s="497">
        <v>1.145</v>
      </c>
      <c r="D813" s="497">
        <v>1.02</v>
      </c>
      <c r="E813" s="498">
        <v>0.98</v>
      </c>
      <c r="F813" s="498">
        <v>0.94</v>
      </c>
      <c r="G813" s="498">
        <v>0.9</v>
      </c>
      <c r="H813" s="498">
        <v>0.86</v>
      </c>
      <c r="I813" s="499" t="s">
        <v>90</v>
      </c>
      <c r="J813" s="498">
        <v>0.82</v>
      </c>
      <c r="K813" s="496">
        <v>0.78</v>
      </c>
      <c r="L813" s="499"/>
      <c r="M813" s="511">
        <v>0.74</v>
      </c>
      <c r="N813" s="511">
        <v>0.7</v>
      </c>
      <c r="O813" s="656">
        <v>0.63</v>
      </c>
      <c r="P813" s="656">
        <v>0.55000000000000004</v>
      </c>
      <c r="Q813" s="656">
        <v>0.51</v>
      </c>
      <c r="R813" s="656">
        <v>0.44</v>
      </c>
      <c r="S813" s="656">
        <v>0.42</v>
      </c>
      <c r="T813" s="656">
        <v>0.4</v>
      </c>
      <c r="U813" s="656">
        <v>0.39529999999999998</v>
      </c>
      <c r="V813" s="652">
        <v>0.38119999999999998</v>
      </c>
      <c r="W813" s="656">
        <v>0.3725</v>
      </c>
      <c r="X813" s="652">
        <v>0.34639999999999999</v>
      </c>
      <c r="Y813" s="653">
        <f t="shared" si="283"/>
        <v>13.330400000000001</v>
      </c>
      <c r="Z813" s="1019">
        <f t="shared" si="304"/>
        <v>12.254901960784315</v>
      </c>
      <c r="AA813" s="669">
        <f t="shared" si="286"/>
        <v>4.081632653061229</v>
      </c>
      <c r="AB813" s="669">
        <f t="shared" si="287"/>
        <v>4.2553191489361764</v>
      </c>
      <c r="AC813" s="669">
        <f t="shared" si="288"/>
        <v>4.4444444444444287</v>
      </c>
      <c r="AD813" s="669">
        <f t="shared" si="289"/>
        <v>4.6511627906976827</v>
      </c>
      <c r="AE813" s="669">
        <f t="shared" si="290"/>
        <v>4.8780487804878092</v>
      </c>
      <c r="AF813" s="669">
        <f t="shared" si="291"/>
        <v>5.12820512820511</v>
      </c>
      <c r="AG813" s="669">
        <f t="shared" si="292"/>
        <v>5.4054054054054168</v>
      </c>
      <c r="AH813" s="669">
        <f t="shared" si="293"/>
        <v>5.7142857142857162</v>
      </c>
      <c r="AI813" s="669">
        <f t="shared" si="294"/>
        <v>11.111111111111093</v>
      </c>
      <c r="AJ813" s="669">
        <f t="shared" si="295"/>
        <v>14.545454545454529</v>
      </c>
      <c r="AK813" s="669">
        <f t="shared" si="296"/>
        <v>7.8431372549019773</v>
      </c>
      <c r="AL813" s="669">
        <f t="shared" si="297"/>
        <v>15.909090909090917</v>
      </c>
      <c r="AM813" s="669">
        <f t="shared" si="298"/>
        <v>4.7619047619047672</v>
      </c>
      <c r="AN813" s="669">
        <f t="shared" si="299"/>
        <v>4.9999999999999822</v>
      </c>
      <c r="AO813" s="669">
        <f t="shared" si="300"/>
        <v>1.1889704022261638</v>
      </c>
      <c r="AP813" s="669">
        <f t="shared" si="301"/>
        <v>3.6988457502623362</v>
      </c>
      <c r="AQ813" s="669">
        <f t="shared" si="302"/>
        <v>2.3355704697986646</v>
      </c>
      <c r="AR813" s="669">
        <f t="shared" si="303"/>
        <v>7.5346420323325614</v>
      </c>
      <c r="AS813" s="670">
        <f t="shared" si="284"/>
        <v>6.5653754349153095</v>
      </c>
      <c r="AT813" s="671">
        <f t="shared" si="285"/>
        <v>4.0411800404803131</v>
      </c>
    </row>
    <row r="814" spans="1:46" ht="11.25" customHeight="1" x14ac:dyDescent="0.2">
      <c r="A814" s="650" t="s">
        <v>1754</v>
      </c>
      <c r="B814" s="913" t="s">
        <v>1755</v>
      </c>
      <c r="C814" s="497">
        <v>0.79</v>
      </c>
      <c r="D814" s="655">
        <v>0.65999999999999992</v>
      </c>
      <c r="E814" s="502">
        <v>0.64</v>
      </c>
      <c r="F814" s="498">
        <v>0.61</v>
      </c>
      <c r="G814" s="502">
        <v>0.6</v>
      </c>
      <c r="H814" s="498">
        <v>0.54</v>
      </c>
      <c r="I814" s="499"/>
      <c r="J814" s="498">
        <v>0.32</v>
      </c>
      <c r="K814" s="496">
        <v>0.22</v>
      </c>
      <c r="L814" s="499"/>
      <c r="M814" s="651">
        <v>0.2</v>
      </c>
      <c r="N814" s="651">
        <v>0.2</v>
      </c>
      <c r="O814" s="652">
        <v>0.76</v>
      </c>
      <c r="P814" s="656">
        <v>0.73</v>
      </c>
      <c r="Q814" s="656">
        <v>0.54</v>
      </c>
      <c r="R814" s="656">
        <v>0.26</v>
      </c>
      <c r="S814" s="656">
        <v>0.2</v>
      </c>
      <c r="T814" s="652">
        <v>0.16</v>
      </c>
      <c r="U814" s="652">
        <v>0.16</v>
      </c>
      <c r="V814" s="652">
        <v>0.16</v>
      </c>
      <c r="W814" s="652">
        <v>0.16</v>
      </c>
      <c r="X814" s="652">
        <v>0.16</v>
      </c>
      <c r="Y814" s="653">
        <f t="shared" si="283"/>
        <v>8.07</v>
      </c>
      <c r="Z814" s="1019">
        <f t="shared" si="304"/>
        <v>19.696969696969724</v>
      </c>
      <c r="AA814" s="669">
        <f t="shared" si="286"/>
        <v>3.1249999999999778</v>
      </c>
      <c r="AB814" s="669">
        <f t="shared" si="287"/>
        <v>4.9180327868852514</v>
      </c>
      <c r="AC814" s="669">
        <f t="shared" si="288"/>
        <v>1.6666666666666607</v>
      </c>
      <c r="AD814" s="669">
        <f t="shared" si="289"/>
        <v>11.111111111111093</v>
      </c>
      <c r="AE814" s="669">
        <f t="shared" si="290"/>
        <v>68.75</v>
      </c>
      <c r="AF814" s="669">
        <f t="shared" si="291"/>
        <v>45.45454545454546</v>
      </c>
      <c r="AG814" s="669">
        <f t="shared" si="292"/>
        <v>9.9999999999999858</v>
      </c>
      <c r="AH814" s="669">
        <f t="shared" si="293"/>
        <v>0</v>
      </c>
      <c r="AI814" s="669">
        <f t="shared" si="294"/>
        <v>-73.684210526315795</v>
      </c>
      <c r="AJ814" s="669">
        <f t="shared" si="295"/>
        <v>4.1095890410958846</v>
      </c>
      <c r="AK814" s="669">
        <f t="shared" si="296"/>
        <v>35.185185185185162</v>
      </c>
      <c r="AL814" s="669">
        <f t="shared" si="297"/>
        <v>107.69230769230771</v>
      </c>
      <c r="AM814" s="669">
        <f t="shared" si="298"/>
        <v>30.000000000000004</v>
      </c>
      <c r="AN814" s="669">
        <f t="shared" si="299"/>
        <v>25</v>
      </c>
      <c r="AO814" s="669">
        <f t="shared" si="300"/>
        <v>0</v>
      </c>
      <c r="AP814" s="669">
        <f t="shared" si="301"/>
        <v>0</v>
      </c>
      <c r="AQ814" s="669">
        <f t="shared" si="302"/>
        <v>0</v>
      </c>
      <c r="AR814" s="669">
        <f t="shared" si="303"/>
        <v>0</v>
      </c>
      <c r="AS814" s="670">
        <f t="shared" si="284"/>
        <v>15.42237879518164</v>
      </c>
      <c r="AT814" s="671">
        <f t="shared" si="285"/>
        <v>35.534468764192781</v>
      </c>
    </row>
    <row r="815" spans="1:46" ht="11.25" customHeight="1" x14ac:dyDescent="0.2">
      <c r="A815" s="985" t="s">
        <v>1758</v>
      </c>
      <c r="B815" s="481" t="s">
        <v>1759</v>
      </c>
      <c r="C815" s="497">
        <v>1.2</v>
      </c>
      <c r="D815" s="491">
        <v>1.1599999999999999</v>
      </c>
      <c r="E815" s="487">
        <v>1.1100000000000001</v>
      </c>
      <c r="F815" s="487">
        <v>1.08</v>
      </c>
      <c r="G815" s="487">
        <v>1.04</v>
      </c>
      <c r="H815" s="487">
        <v>1.01</v>
      </c>
      <c r="I815" s="488"/>
      <c r="J815" s="489">
        <v>1</v>
      </c>
      <c r="K815" s="490">
        <v>1</v>
      </c>
      <c r="L815" s="488"/>
      <c r="M815" s="538">
        <v>1</v>
      </c>
      <c r="N815" s="538">
        <v>1.03</v>
      </c>
      <c r="O815" s="492">
        <v>1.1200000000000001</v>
      </c>
      <c r="P815" s="493">
        <v>1.1200000000000001</v>
      </c>
      <c r="Q815" s="493">
        <v>1.06</v>
      </c>
      <c r="R815" s="493">
        <v>0.98</v>
      </c>
      <c r="S815" s="493">
        <v>0.9</v>
      </c>
      <c r="T815" s="493">
        <v>0.82</v>
      </c>
      <c r="U815" s="493">
        <v>0.76001000000000007</v>
      </c>
      <c r="V815" s="493">
        <v>0.70666000000000007</v>
      </c>
      <c r="W815" s="493">
        <v>0.17333000000000001</v>
      </c>
      <c r="X815" s="492">
        <v>0</v>
      </c>
      <c r="Y815" s="653">
        <f t="shared" si="283"/>
        <v>18.270000000000003</v>
      </c>
      <c r="Z815" s="1019">
        <f t="shared" si="304"/>
        <v>3.4482758620689724</v>
      </c>
      <c r="AA815" s="669">
        <f t="shared" si="286"/>
        <v>4.5045045045044807</v>
      </c>
      <c r="AB815" s="669">
        <f t="shared" si="287"/>
        <v>2.7777777777777901</v>
      </c>
      <c r="AC815" s="669">
        <f t="shared" si="288"/>
        <v>3.8461538461538547</v>
      </c>
      <c r="AD815" s="669">
        <f t="shared" si="289"/>
        <v>2.9702970297029729</v>
      </c>
      <c r="AE815" s="669">
        <f t="shared" si="290"/>
        <v>1.0000000000000009</v>
      </c>
      <c r="AF815" s="669">
        <f t="shared" si="291"/>
        <v>0</v>
      </c>
      <c r="AG815" s="669">
        <f t="shared" si="292"/>
        <v>0</v>
      </c>
      <c r="AH815" s="669">
        <f t="shared" si="293"/>
        <v>-2.9126213592232997</v>
      </c>
      <c r="AI815" s="669">
        <f t="shared" si="294"/>
        <v>-8.03571428571429</v>
      </c>
      <c r="AJ815" s="669">
        <f t="shared" si="295"/>
        <v>0</v>
      </c>
      <c r="AK815" s="669">
        <f t="shared" si="296"/>
        <v>5.6603773584905648</v>
      </c>
      <c r="AL815" s="669">
        <f t="shared" si="297"/>
        <v>8.163265306122458</v>
      </c>
      <c r="AM815" s="669">
        <f t="shared" si="298"/>
        <v>8.8888888888888786</v>
      </c>
      <c r="AN815" s="669">
        <f t="shared" si="299"/>
        <v>9.7560975609756184</v>
      </c>
      <c r="AO815" s="669">
        <f t="shared" si="300"/>
        <v>7.8933171931948154</v>
      </c>
      <c r="AP815" s="669">
        <f t="shared" si="301"/>
        <v>7.549599524523809</v>
      </c>
      <c r="AQ815" s="669">
        <f t="shared" si="302"/>
        <v>307.69630185195871</v>
      </c>
      <c r="AR815" s="669" t="str">
        <f t="shared" si="303"/>
        <v>n/a</v>
      </c>
      <c r="AS815" s="670">
        <f t="shared" si="284"/>
        <v>20.178140058856961</v>
      </c>
      <c r="AT815" s="671">
        <f t="shared" si="285"/>
        <v>71.897772376432442</v>
      </c>
    </row>
    <row r="816" spans="1:46" x14ac:dyDescent="0.2">
      <c r="A816" s="500" t="s">
        <v>1766</v>
      </c>
      <c r="B816" s="613" t="s">
        <v>1767</v>
      </c>
      <c r="C816" s="497">
        <v>3.45</v>
      </c>
      <c r="D816" s="656">
        <v>2.875</v>
      </c>
      <c r="E816" s="533">
        <v>2.375</v>
      </c>
      <c r="F816" s="533">
        <v>1.875</v>
      </c>
      <c r="G816" s="533">
        <v>1.405</v>
      </c>
      <c r="H816" s="533">
        <v>1.0525</v>
      </c>
      <c r="I816" s="632"/>
      <c r="J816" s="533">
        <v>0.8</v>
      </c>
      <c r="K816" s="533">
        <v>0.61250000000000004</v>
      </c>
      <c r="L816" s="632"/>
      <c r="M816" s="656">
        <v>0.40500000000000003</v>
      </c>
      <c r="N816" s="652">
        <v>0.03</v>
      </c>
      <c r="O816" s="652">
        <v>0.03</v>
      </c>
      <c r="P816" s="652">
        <v>0.03</v>
      </c>
      <c r="Q816" s="656">
        <v>0.03</v>
      </c>
      <c r="R816" s="652">
        <v>1.4999999999999999E-2</v>
      </c>
      <c r="S816" s="656">
        <v>1.4999999999999999E-2</v>
      </c>
      <c r="T816" s="652">
        <v>7.4999999999999997E-3</v>
      </c>
      <c r="U816" s="652">
        <v>7.4999999999999997E-3</v>
      </c>
      <c r="V816" s="656">
        <v>7.4999999999999997E-3</v>
      </c>
      <c r="W816" s="652">
        <v>3.7499999999999999E-3</v>
      </c>
      <c r="X816" s="656">
        <v>0.01</v>
      </c>
      <c r="Y816" s="653">
        <f t="shared" si="283"/>
        <v>15.036249999999999</v>
      </c>
      <c r="Z816" s="1019">
        <f t="shared" si="304"/>
        <v>19.999999999999996</v>
      </c>
      <c r="AA816" s="669">
        <f t="shared" si="286"/>
        <v>21.052631578947366</v>
      </c>
      <c r="AB816" s="669">
        <f t="shared" si="287"/>
        <v>26.666666666666661</v>
      </c>
      <c r="AC816" s="669">
        <f t="shared" si="288"/>
        <v>33.451957295373667</v>
      </c>
      <c r="AD816" s="669">
        <f t="shared" si="289"/>
        <v>33.4916864608076</v>
      </c>
      <c r="AE816" s="669">
        <f t="shared" si="290"/>
        <v>31.562499999999982</v>
      </c>
      <c r="AF816" s="669">
        <f t="shared" si="291"/>
        <v>30.612244897959172</v>
      </c>
      <c r="AG816" s="669">
        <f t="shared" si="292"/>
        <v>51.23456790123457</v>
      </c>
      <c r="AH816" s="669">
        <f t="shared" si="293"/>
        <v>1250.0000000000002</v>
      </c>
      <c r="AI816" s="669">
        <f t="shared" si="294"/>
        <v>0</v>
      </c>
      <c r="AJ816" s="669">
        <f t="shared" si="295"/>
        <v>0</v>
      </c>
      <c r="AK816" s="669">
        <f t="shared" si="296"/>
        <v>0</v>
      </c>
      <c r="AL816" s="669">
        <f t="shared" si="297"/>
        <v>100</v>
      </c>
      <c r="AM816" s="669">
        <f t="shared" si="298"/>
        <v>0</v>
      </c>
      <c r="AN816" s="669">
        <f t="shared" si="299"/>
        <v>100</v>
      </c>
      <c r="AO816" s="669">
        <f t="shared" si="300"/>
        <v>0</v>
      </c>
      <c r="AP816" s="669">
        <f t="shared" si="301"/>
        <v>0</v>
      </c>
      <c r="AQ816" s="669">
        <f t="shared" si="302"/>
        <v>100</v>
      </c>
      <c r="AR816" s="669">
        <f t="shared" si="303"/>
        <v>-62.5</v>
      </c>
      <c r="AS816" s="670">
        <f t="shared" si="284"/>
        <v>91.345908147420488</v>
      </c>
      <c r="AT816" s="671">
        <f t="shared" si="285"/>
        <v>283.45312752219985</v>
      </c>
    </row>
    <row r="817" spans="1:46" x14ac:dyDescent="0.2">
      <c r="A817" s="500" t="s">
        <v>1770</v>
      </c>
      <c r="B817" s="925" t="s">
        <v>1771</v>
      </c>
      <c r="C817" s="497">
        <v>0.98</v>
      </c>
      <c r="D817" s="656">
        <v>0.8600000000000001</v>
      </c>
      <c r="E817" s="533">
        <v>0.77</v>
      </c>
      <c r="F817" s="533">
        <v>0.7</v>
      </c>
      <c r="G817" s="533">
        <v>0.62</v>
      </c>
      <c r="H817" s="533">
        <v>0.55000000000000004</v>
      </c>
      <c r="I817" s="632"/>
      <c r="J817" s="533">
        <v>0.47</v>
      </c>
      <c r="K817" s="533">
        <v>0.39500000000000002</v>
      </c>
      <c r="L817" s="632"/>
      <c r="M817" s="656">
        <v>0.35</v>
      </c>
      <c r="N817" s="656">
        <v>0.315</v>
      </c>
      <c r="O817" s="652">
        <v>0.3</v>
      </c>
      <c r="P817" s="652">
        <v>0.3</v>
      </c>
      <c r="Q817" s="652">
        <v>0.3</v>
      </c>
      <c r="R817" s="652">
        <v>0.3</v>
      </c>
      <c r="S817" s="652">
        <v>0.3</v>
      </c>
      <c r="T817" s="652">
        <v>0.3725</v>
      </c>
      <c r="U817" s="652">
        <v>0.59</v>
      </c>
      <c r="V817" s="652">
        <v>0.59</v>
      </c>
      <c r="W817" s="652">
        <v>0.59</v>
      </c>
      <c r="X817" s="652">
        <v>0.59</v>
      </c>
      <c r="Y817" s="653">
        <f t="shared" si="283"/>
        <v>10.2425</v>
      </c>
      <c r="Z817" s="1019">
        <f t="shared" si="304"/>
        <v>13.953488372093004</v>
      </c>
      <c r="AA817" s="669">
        <f t="shared" si="286"/>
        <v>11.688311688311703</v>
      </c>
      <c r="AB817" s="669">
        <f t="shared" si="287"/>
        <v>10.000000000000009</v>
      </c>
      <c r="AC817" s="669">
        <f t="shared" si="288"/>
        <v>12.903225806451601</v>
      </c>
      <c r="AD817" s="669">
        <f t="shared" si="289"/>
        <v>12.72727272727272</v>
      </c>
      <c r="AE817" s="669">
        <f t="shared" si="290"/>
        <v>17.021276595744705</v>
      </c>
      <c r="AF817" s="669">
        <f t="shared" si="291"/>
        <v>18.98734177215189</v>
      </c>
      <c r="AG817" s="669">
        <f t="shared" si="292"/>
        <v>12.857142857142879</v>
      </c>
      <c r="AH817" s="669">
        <f t="shared" si="293"/>
        <v>11.111111111111093</v>
      </c>
      <c r="AI817" s="669">
        <f t="shared" si="294"/>
        <v>5.0000000000000044</v>
      </c>
      <c r="AJ817" s="669">
        <f t="shared" si="295"/>
        <v>0</v>
      </c>
      <c r="AK817" s="669">
        <f t="shared" si="296"/>
        <v>0</v>
      </c>
      <c r="AL817" s="669">
        <f t="shared" si="297"/>
        <v>0</v>
      </c>
      <c r="AM817" s="669">
        <f t="shared" si="298"/>
        <v>0</v>
      </c>
      <c r="AN817" s="669">
        <f t="shared" si="299"/>
        <v>-19.463087248322154</v>
      </c>
      <c r="AO817" s="669">
        <f t="shared" si="300"/>
        <v>-36.864406779661017</v>
      </c>
      <c r="AP817" s="669">
        <f t="shared" si="301"/>
        <v>0</v>
      </c>
      <c r="AQ817" s="669">
        <f t="shared" si="302"/>
        <v>0</v>
      </c>
      <c r="AR817" s="669">
        <f t="shared" si="303"/>
        <v>0</v>
      </c>
      <c r="AS817" s="670">
        <f t="shared" si="284"/>
        <v>3.6800882580156022</v>
      </c>
      <c r="AT817" s="671">
        <f t="shared" si="285"/>
        <v>13.342241612756165</v>
      </c>
    </row>
    <row r="818" spans="1:46" x14ac:dyDescent="0.2">
      <c r="A818" s="501" t="s">
        <v>837</v>
      </c>
      <c r="B818" s="925" t="s">
        <v>838</v>
      </c>
      <c r="C818" s="497">
        <v>3.06</v>
      </c>
      <c r="D818" s="656">
        <v>2.48</v>
      </c>
      <c r="E818" s="533">
        <v>2.2549999999999999</v>
      </c>
      <c r="F818" s="533">
        <v>2.2000000000000002</v>
      </c>
      <c r="G818" s="533">
        <v>1.8049999999999999</v>
      </c>
      <c r="H818" s="533">
        <v>1.48</v>
      </c>
      <c r="I818" s="632"/>
      <c r="J818" s="533">
        <v>1.2450000000000001</v>
      </c>
      <c r="K818" s="533">
        <v>0.96499999999999997</v>
      </c>
      <c r="L818" s="632"/>
      <c r="M818" s="656">
        <v>0.6</v>
      </c>
      <c r="N818" s="652">
        <v>0.54</v>
      </c>
      <c r="O818" s="656">
        <v>0.46500000000000002</v>
      </c>
      <c r="P818" s="656">
        <v>0.33750000000000002</v>
      </c>
      <c r="Q818" s="652">
        <v>0.3</v>
      </c>
      <c r="R818" s="652">
        <v>0.3</v>
      </c>
      <c r="S818" s="656">
        <v>0.3</v>
      </c>
      <c r="T818" s="656">
        <v>0.23</v>
      </c>
      <c r="U818" s="652">
        <v>0.2</v>
      </c>
      <c r="V818" s="652">
        <v>0.2</v>
      </c>
      <c r="W818" s="652">
        <v>0.2</v>
      </c>
      <c r="X818" s="652">
        <v>0.2</v>
      </c>
      <c r="Y818" s="653">
        <f t="shared" si="283"/>
        <v>19.362500000000001</v>
      </c>
      <c r="Z818" s="1019">
        <f t="shared" si="304"/>
        <v>23.387096774193552</v>
      </c>
      <c r="AA818" s="669">
        <f t="shared" si="286"/>
        <v>9.9778270509977887</v>
      </c>
      <c r="AB818" s="669">
        <f t="shared" si="287"/>
        <v>2.4999999999999911</v>
      </c>
      <c r="AC818" s="669">
        <f t="shared" si="288"/>
        <v>21.883656509695303</v>
      </c>
      <c r="AD818" s="669">
        <f t="shared" si="289"/>
        <v>21.959459459459453</v>
      </c>
      <c r="AE818" s="669">
        <f t="shared" si="290"/>
        <v>18.875502008032118</v>
      </c>
      <c r="AF818" s="669">
        <f t="shared" si="291"/>
        <v>29.015544041450791</v>
      </c>
      <c r="AG818" s="669">
        <f t="shared" si="292"/>
        <v>60.833333333333343</v>
      </c>
      <c r="AH818" s="669">
        <f t="shared" si="293"/>
        <v>11.111111111111093</v>
      </c>
      <c r="AI818" s="669">
        <f t="shared" si="294"/>
        <v>16.129032258064523</v>
      </c>
      <c r="AJ818" s="669">
        <f t="shared" si="295"/>
        <v>37.777777777777779</v>
      </c>
      <c r="AK818" s="669">
        <f t="shared" si="296"/>
        <v>12.500000000000021</v>
      </c>
      <c r="AL818" s="669">
        <f t="shared" si="297"/>
        <v>0</v>
      </c>
      <c r="AM818" s="669">
        <f t="shared" si="298"/>
        <v>0</v>
      </c>
      <c r="AN818" s="669">
        <f t="shared" si="299"/>
        <v>30.434782608695631</v>
      </c>
      <c r="AO818" s="669">
        <f t="shared" si="300"/>
        <v>14.999999999999991</v>
      </c>
      <c r="AP818" s="669">
        <f t="shared" si="301"/>
        <v>0</v>
      </c>
      <c r="AQ818" s="669">
        <f t="shared" si="302"/>
        <v>0</v>
      </c>
      <c r="AR818" s="669">
        <f t="shared" si="303"/>
        <v>0</v>
      </c>
      <c r="AS818" s="670">
        <f t="shared" si="284"/>
        <v>16.38869068067428</v>
      </c>
      <c r="AT818" s="671">
        <f t="shared" si="285"/>
        <v>15.860241910641804</v>
      </c>
    </row>
    <row r="819" spans="1:46" x14ac:dyDescent="0.2">
      <c r="A819" s="657" t="s">
        <v>3932</v>
      </c>
      <c r="B819" s="925" t="s">
        <v>3933</v>
      </c>
      <c r="C819" s="497">
        <v>0.27</v>
      </c>
      <c r="D819" s="656">
        <v>0.23</v>
      </c>
      <c r="E819" s="533">
        <v>0.18</v>
      </c>
      <c r="F819" s="533">
        <v>0.14000000000000001</v>
      </c>
      <c r="G819" s="533">
        <v>0.1</v>
      </c>
      <c r="H819" s="533">
        <v>0.03</v>
      </c>
      <c r="I819" s="632"/>
      <c r="J819" s="535">
        <v>0</v>
      </c>
      <c r="K819" s="535">
        <v>0</v>
      </c>
      <c r="L819" s="632"/>
      <c r="M819" s="652">
        <v>0</v>
      </c>
      <c r="N819" s="543">
        <v>0</v>
      </c>
      <c r="O819" s="543">
        <v>0.15</v>
      </c>
      <c r="P819" s="656">
        <v>0.2</v>
      </c>
      <c r="Q819" s="656">
        <v>0.19996</v>
      </c>
      <c r="R819" s="656">
        <v>0.18</v>
      </c>
      <c r="S819" s="656">
        <v>0.15004000000000001</v>
      </c>
      <c r="T819" s="656">
        <v>2.998E-2</v>
      </c>
      <c r="U819" s="543">
        <v>0</v>
      </c>
      <c r="V819" s="543">
        <v>0</v>
      </c>
      <c r="W819" s="543">
        <v>0</v>
      </c>
      <c r="X819" s="656">
        <v>0.2296</v>
      </c>
      <c r="Y819" s="653">
        <f t="shared" si="283"/>
        <v>2.0895799999999993</v>
      </c>
      <c r="Z819" s="1019">
        <f t="shared" si="304"/>
        <v>17.391304347826097</v>
      </c>
      <c r="AA819" s="669">
        <f t="shared" si="286"/>
        <v>27.777777777777789</v>
      </c>
      <c r="AB819" s="669">
        <f t="shared" si="287"/>
        <v>28.571428571428559</v>
      </c>
      <c r="AC819" s="669">
        <f t="shared" si="288"/>
        <v>40.000000000000014</v>
      </c>
      <c r="AD819" s="669">
        <f t="shared" si="289"/>
        <v>233.33333333333334</v>
      </c>
      <c r="AE819" s="669" t="str">
        <f t="shared" si="290"/>
        <v>n/a</v>
      </c>
      <c r="AF819" s="669" t="str">
        <f t="shared" si="291"/>
        <v>n/a</v>
      </c>
      <c r="AG819" s="669" t="str">
        <f t="shared" si="292"/>
        <v>n/a</v>
      </c>
      <c r="AH819" s="669" t="str">
        <f t="shared" si="293"/>
        <v>n/a</v>
      </c>
      <c r="AI819" s="669">
        <f t="shared" si="294"/>
        <v>-100</v>
      </c>
      <c r="AJ819" s="669">
        <f t="shared" si="295"/>
        <v>-25.000000000000011</v>
      </c>
      <c r="AK819" s="669">
        <f t="shared" si="296"/>
        <v>2.000400080015563E-2</v>
      </c>
      <c r="AL819" s="669">
        <f t="shared" si="297"/>
        <v>11.088888888888881</v>
      </c>
      <c r="AM819" s="669">
        <f t="shared" si="298"/>
        <v>19.968008531058381</v>
      </c>
      <c r="AN819" s="669">
        <f t="shared" si="299"/>
        <v>400.46697798532358</v>
      </c>
      <c r="AO819" s="669" t="str">
        <f t="shared" si="300"/>
        <v>n/a</v>
      </c>
      <c r="AP819" s="669" t="str">
        <f t="shared" si="301"/>
        <v>n/a</v>
      </c>
      <c r="AQ819" s="669" t="str">
        <f t="shared" si="302"/>
        <v>n/a</v>
      </c>
      <c r="AR819" s="669">
        <f t="shared" si="303"/>
        <v>-100</v>
      </c>
      <c r="AS819" s="670">
        <f t="shared" si="284"/>
        <v>46.134810286369735</v>
      </c>
      <c r="AT819" s="671">
        <f t="shared" si="285"/>
        <v>139.45161116337724</v>
      </c>
    </row>
    <row r="820" spans="1:46" x14ac:dyDescent="0.2">
      <c r="A820" s="500" t="s">
        <v>1764</v>
      </c>
      <c r="B820" s="925" t="s">
        <v>1765</v>
      </c>
      <c r="C820" s="497">
        <v>3.64</v>
      </c>
      <c r="D820" s="656">
        <v>3.32</v>
      </c>
      <c r="E820" s="533">
        <v>3.12</v>
      </c>
      <c r="F820" s="533">
        <v>2.92</v>
      </c>
      <c r="G820" s="533">
        <v>2.68</v>
      </c>
      <c r="H820" s="533">
        <v>2.48</v>
      </c>
      <c r="I820" s="632"/>
      <c r="J820" s="533">
        <v>2.2799999999999998</v>
      </c>
      <c r="K820" s="533">
        <v>2.08</v>
      </c>
      <c r="L820" s="632"/>
      <c r="M820" s="656">
        <v>1.88</v>
      </c>
      <c r="N820" s="652">
        <v>1.8</v>
      </c>
      <c r="O820" s="656">
        <v>1.8</v>
      </c>
      <c r="P820" s="656">
        <v>1.68</v>
      </c>
      <c r="Q820" s="656">
        <v>1.52</v>
      </c>
      <c r="R820" s="656">
        <v>1.32</v>
      </c>
      <c r="S820" s="656">
        <v>1.1200000000000001</v>
      </c>
      <c r="T820" s="656">
        <v>0.92</v>
      </c>
      <c r="U820" s="652">
        <v>0.76</v>
      </c>
      <c r="V820" s="656">
        <v>0.76</v>
      </c>
      <c r="W820" s="656">
        <v>0.68</v>
      </c>
      <c r="X820" s="656">
        <v>0.3</v>
      </c>
      <c r="Y820" s="653">
        <f t="shared" si="283"/>
        <v>37.059999999999995</v>
      </c>
      <c r="Z820" s="1019">
        <f t="shared" si="304"/>
        <v>9.6385542168674796</v>
      </c>
      <c r="AA820" s="669">
        <f t="shared" si="286"/>
        <v>6.4102564102564097</v>
      </c>
      <c r="AB820" s="669">
        <f t="shared" si="287"/>
        <v>6.8493150684931559</v>
      </c>
      <c r="AC820" s="669">
        <f t="shared" si="288"/>
        <v>8.9552238805969964</v>
      </c>
      <c r="AD820" s="669">
        <f t="shared" si="289"/>
        <v>8.064516129032274</v>
      </c>
      <c r="AE820" s="669">
        <f t="shared" si="290"/>
        <v>8.7719298245614077</v>
      </c>
      <c r="AF820" s="669">
        <f t="shared" si="291"/>
        <v>9.6153846153846025</v>
      </c>
      <c r="AG820" s="669">
        <f t="shared" si="292"/>
        <v>10.638297872340431</v>
      </c>
      <c r="AH820" s="669">
        <f t="shared" si="293"/>
        <v>4.4444444444444287</v>
      </c>
      <c r="AI820" s="669">
        <f t="shared" si="294"/>
        <v>0</v>
      </c>
      <c r="AJ820" s="669">
        <f t="shared" si="295"/>
        <v>7.1428571428571397</v>
      </c>
      <c r="AK820" s="669">
        <f t="shared" si="296"/>
        <v>10.526315789473673</v>
      </c>
      <c r="AL820" s="669">
        <f t="shared" si="297"/>
        <v>15.151515151515138</v>
      </c>
      <c r="AM820" s="669">
        <f t="shared" si="298"/>
        <v>17.857142857142861</v>
      </c>
      <c r="AN820" s="669">
        <f t="shared" si="299"/>
        <v>21.739130434782616</v>
      </c>
      <c r="AO820" s="669">
        <f t="shared" si="300"/>
        <v>21.052631578947366</v>
      </c>
      <c r="AP820" s="669">
        <f t="shared" si="301"/>
        <v>0</v>
      </c>
      <c r="AQ820" s="669">
        <f t="shared" si="302"/>
        <v>11.764705882352944</v>
      </c>
      <c r="AR820" s="669">
        <f t="shared" si="303"/>
        <v>126.6666666666667</v>
      </c>
      <c r="AS820" s="670">
        <f t="shared" si="284"/>
        <v>16.067836208721875</v>
      </c>
      <c r="AT820" s="671">
        <f t="shared" si="285"/>
        <v>27.418628311561982</v>
      </c>
    </row>
    <row r="821" spans="1:46" x14ac:dyDescent="0.2">
      <c r="A821" s="480" t="s">
        <v>1750</v>
      </c>
      <c r="B821" s="925" t="s">
        <v>1751</v>
      </c>
      <c r="C821" s="497">
        <v>1.27</v>
      </c>
      <c r="D821" s="656">
        <v>1.1400000000000001</v>
      </c>
      <c r="E821" s="533">
        <v>1.0449999999999999</v>
      </c>
      <c r="F821" s="533">
        <v>1</v>
      </c>
      <c r="G821" s="533">
        <v>0.95</v>
      </c>
      <c r="H821" s="533">
        <v>0.85</v>
      </c>
      <c r="I821" s="632"/>
      <c r="J821" s="533">
        <v>0.71</v>
      </c>
      <c r="K821" s="533">
        <v>0.42499999999999999</v>
      </c>
      <c r="L821" s="632"/>
      <c r="M821" s="652">
        <v>0.2</v>
      </c>
      <c r="N821" s="652">
        <v>0.57499999999999996</v>
      </c>
      <c r="O821" s="656">
        <v>1.7</v>
      </c>
      <c r="P821" s="656">
        <v>1.6</v>
      </c>
      <c r="Q821" s="656">
        <v>1.32</v>
      </c>
      <c r="R821" s="656">
        <v>1.2</v>
      </c>
      <c r="S821" s="656">
        <v>0.96</v>
      </c>
      <c r="T821" s="656">
        <v>0.81</v>
      </c>
      <c r="U821" s="656">
        <v>0.76249999999999996</v>
      </c>
      <c r="V821" s="656">
        <v>0.73250000000000004</v>
      </c>
      <c r="W821" s="656">
        <v>0.66415000000000002</v>
      </c>
      <c r="X821" s="656">
        <v>0.60079000000000005</v>
      </c>
      <c r="Y821" s="653">
        <f t="shared" si="283"/>
        <v>18.514939999999999</v>
      </c>
      <c r="Z821" s="1019">
        <f t="shared" si="304"/>
        <v>11.403508771929815</v>
      </c>
      <c r="AA821" s="669">
        <f t="shared" si="286"/>
        <v>9.0909090909091042</v>
      </c>
      <c r="AB821" s="669">
        <f t="shared" si="287"/>
        <v>4.4999999999999929</v>
      </c>
      <c r="AC821" s="669">
        <f t="shared" si="288"/>
        <v>5.2631578947368363</v>
      </c>
      <c r="AD821" s="669">
        <f t="shared" si="289"/>
        <v>11.764705882352944</v>
      </c>
      <c r="AE821" s="669">
        <f t="shared" si="290"/>
        <v>19.718309859154925</v>
      </c>
      <c r="AF821" s="669">
        <f t="shared" si="291"/>
        <v>67.058823529411768</v>
      </c>
      <c r="AG821" s="669">
        <f t="shared" si="292"/>
        <v>112.5</v>
      </c>
      <c r="AH821" s="669">
        <f t="shared" si="293"/>
        <v>-65.217391304347828</v>
      </c>
      <c r="AI821" s="669">
        <f t="shared" si="294"/>
        <v>-66.176470588235304</v>
      </c>
      <c r="AJ821" s="669">
        <f t="shared" si="295"/>
        <v>6.25</v>
      </c>
      <c r="AK821" s="669">
        <f t="shared" si="296"/>
        <v>21.212121212121215</v>
      </c>
      <c r="AL821" s="669">
        <f t="shared" si="297"/>
        <v>10.000000000000009</v>
      </c>
      <c r="AM821" s="669">
        <f t="shared" si="298"/>
        <v>25</v>
      </c>
      <c r="AN821" s="669">
        <f t="shared" si="299"/>
        <v>18.518518518518512</v>
      </c>
      <c r="AO821" s="669">
        <f t="shared" si="300"/>
        <v>6.2295081967213228</v>
      </c>
      <c r="AP821" s="669">
        <f t="shared" si="301"/>
        <v>4.0955631399317349</v>
      </c>
      <c r="AQ821" s="669">
        <f t="shared" si="302"/>
        <v>10.291349845667398</v>
      </c>
      <c r="AR821" s="669">
        <f t="shared" si="303"/>
        <v>10.546114282860897</v>
      </c>
      <c r="AS821" s="670">
        <f t="shared" si="284"/>
        <v>11.686775175354384</v>
      </c>
      <c r="AT821" s="671">
        <f t="shared" si="285"/>
        <v>37.865446053695386</v>
      </c>
    </row>
    <row r="822" spans="1:46" x14ac:dyDescent="0.2">
      <c r="A822" s="501" t="s">
        <v>1772</v>
      </c>
      <c r="B822" s="925" t="s">
        <v>1773</v>
      </c>
      <c r="C822" s="497">
        <v>0.92</v>
      </c>
      <c r="D822" s="656">
        <v>0.77000000000000013</v>
      </c>
      <c r="E822" s="533">
        <v>0.66</v>
      </c>
      <c r="F822" s="533">
        <v>0.6</v>
      </c>
      <c r="G822" s="533">
        <v>0.48</v>
      </c>
      <c r="H822" s="533">
        <v>0.4</v>
      </c>
      <c r="I822" s="632"/>
      <c r="J822" s="533">
        <v>0.36</v>
      </c>
      <c r="K822" s="533">
        <v>0.32</v>
      </c>
      <c r="L822" s="632"/>
      <c r="M822" s="652">
        <v>0</v>
      </c>
      <c r="N822" s="652">
        <v>0</v>
      </c>
      <c r="O822" s="652">
        <v>0</v>
      </c>
      <c r="P822" s="652">
        <v>0</v>
      </c>
      <c r="Q822" s="652">
        <v>0</v>
      </c>
      <c r="R822" s="652">
        <v>0</v>
      </c>
      <c r="S822" s="652">
        <v>0</v>
      </c>
      <c r="T822" s="652">
        <v>0</v>
      </c>
      <c r="U822" s="652">
        <v>0</v>
      </c>
      <c r="V822" s="652">
        <v>0</v>
      </c>
      <c r="W822" s="652">
        <v>0</v>
      </c>
      <c r="X822" s="652">
        <v>0</v>
      </c>
      <c r="Y822" s="653">
        <f t="shared" si="283"/>
        <v>4.5100000000000007</v>
      </c>
      <c r="Z822" s="1019">
        <f t="shared" si="304"/>
        <v>19.480519480519476</v>
      </c>
      <c r="AA822" s="669">
        <f t="shared" si="286"/>
        <v>16.666666666666675</v>
      </c>
      <c r="AB822" s="669">
        <f t="shared" si="287"/>
        <v>10.000000000000009</v>
      </c>
      <c r="AC822" s="669">
        <f t="shared" si="288"/>
        <v>25</v>
      </c>
      <c r="AD822" s="669">
        <f t="shared" si="289"/>
        <v>19.999999999999996</v>
      </c>
      <c r="AE822" s="669">
        <f t="shared" si="290"/>
        <v>11.111111111111116</v>
      </c>
      <c r="AF822" s="669">
        <f t="shared" si="291"/>
        <v>12.5</v>
      </c>
      <c r="AG822" s="669" t="str">
        <f t="shared" si="292"/>
        <v>n/a</v>
      </c>
      <c r="AH822" s="669" t="str">
        <f t="shared" si="293"/>
        <v>n/a</v>
      </c>
      <c r="AI822" s="669" t="str">
        <f t="shared" si="294"/>
        <v>n/a</v>
      </c>
      <c r="AJ822" s="669" t="str">
        <f t="shared" si="295"/>
        <v>n/a</v>
      </c>
      <c r="AK822" s="669" t="str">
        <f t="shared" si="296"/>
        <v>n/a</v>
      </c>
      <c r="AL822" s="669" t="str">
        <f t="shared" si="297"/>
        <v>n/a</v>
      </c>
      <c r="AM822" s="669" t="str">
        <f t="shared" si="298"/>
        <v>n/a</v>
      </c>
      <c r="AN822" s="669" t="str">
        <f t="shared" si="299"/>
        <v>n/a</v>
      </c>
      <c r="AO822" s="669" t="str">
        <f t="shared" si="300"/>
        <v>n/a</v>
      </c>
      <c r="AP822" s="669" t="str">
        <f t="shared" si="301"/>
        <v>n/a</v>
      </c>
      <c r="AQ822" s="669" t="str">
        <f t="shared" si="302"/>
        <v>n/a</v>
      </c>
      <c r="AR822" s="669" t="str">
        <f t="shared" si="303"/>
        <v>n/a</v>
      </c>
      <c r="AS822" s="670">
        <f t="shared" si="284"/>
        <v>16.394042465471038</v>
      </c>
      <c r="AT822" s="671">
        <f t="shared" si="285"/>
        <v>5.4866931238901344</v>
      </c>
    </row>
    <row r="823" spans="1:46" x14ac:dyDescent="0.2">
      <c r="A823" s="484" t="s">
        <v>4055</v>
      </c>
      <c r="B823" s="925" t="s">
        <v>4056</v>
      </c>
      <c r="C823" s="497">
        <v>1.46</v>
      </c>
      <c r="D823" s="656">
        <v>1.44</v>
      </c>
      <c r="E823" s="533">
        <v>1.42</v>
      </c>
      <c r="F823" s="533">
        <v>1.4</v>
      </c>
      <c r="G823" s="601">
        <v>1.38</v>
      </c>
      <c r="H823" s="601">
        <v>1.38</v>
      </c>
      <c r="I823" s="632"/>
      <c r="J823" s="535">
        <v>1.38</v>
      </c>
      <c r="K823" s="535">
        <v>1.38</v>
      </c>
      <c r="L823" s="632"/>
      <c r="M823" s="652">
        <v>1.38</v>
      </c>
      <c r="N823" s="652">
        <v>1.38</v>
      </c>
      <c r="O823" s="652">
        <v>1.38</v>
      </c>
      <c r="P823" s="652">
        <v>1.38</v>
      </c>
      <c r="Q823" s="652">
        <v>1.38</v>
      </c>
      <c r="R823" s="652">
        <v>1.38</v>
      </c>
      <c r="S823" s="652">
        <v>1.38</v>
      </c>
      <c r="T823" s="652">
        <v>1.38</v>
      </c>
      <c r="U823" s="652">
        <v>1.38</v>
      </c>
      <c r="V823" s="652">
        <v>1.38</v>
      </c>
      <c r="W823" s="652">
        <v>1.38</v>
      </c>
      <c r="X823" s="652">
        <v>1.38</v>
      </c>
      <c r="Y823" s="653">
        <f t="shared" si="283"/>
        <v>27.799999999999986</v>
      </c>
      <c r="Z823" s="1019">
        <f t="shared" si="304"/>
        <v>1.388888888888884</v>
      </c>
      <c r="AA823" s="669">
        <f t="shared" si="286"/>
        <v>1.4084507042253502</v>
      </c>
      <c r="AB823" s="669">
        <f t="shared" si="287"/>
        <v>1.4285714285714235</v>
      </c>
      <c r="AC823" s="669">
        <f t="shared" si="288"/>
        <v>1.449275362318847</v>
      </c>
      <c r="AD823" s="669">
        <f t="shared" si="289"/>
        <v>0</v>
      </c>
      <c r="AE823" s="669">
        <f t="shared" si="290"/>
        <v>0</v>
      </c>
      <c r="AF823" s="669">
        <f t="shared" si="291"/>
        <v>0</v>
      </c>
      <c r="AG823" s="669">
        <f t="shared" si="292"/>
        <v>0</v>
      </c>
      <c r="AH823" s="669">
        <f t="shared" si="293"/>
        <v>0</v>
      </c>
      <c r="AI823" s="669">
        <f t="shared" si="294"/>
        <v>0</v>
      </c>
      <c r="AJ823" s="669">
        <f t="shared" si="295"/>
        <v>0</v>
      </c>
      <c r="AK823" s="669">
        <f t="shared" si="296"/>
        <v>0</v>
      </c>
      <c r="AL823" s="669">
        <f t="shared" si="297"/>
        <v>0</v>
      </c>
      <c r="AM823" s="669">
        <f t="shared" si="298"/>
        <v>0</v>
      </c>
      <c r="AN823" s="669">
        <f t="shared" si="299"/>
        <v>0</v>
      </c>
      <c r="AO823" s="669">
        <f t="shared" si="300"/>
        <v>0</v>
      </c>
      <c r="AP823" s="669">
        <f t="shared" si="301"/>
        <v>0</v>
      </c>
      <c r="AQ823" s="669">
        <f t="shared" si="302"/>
        <v>0</v>
      </c>
      <c r="AR823" s="669">
        <f t="shared" si="303"/>
        <v>0</v>
      </c>
      <c r="AS823" s="670">
        <f t="shared" si="284"/>
        <v>0.29869402021076341</v>
      </c>
      <c r="AT823" s="671">
        <f t="shared" si="285"/>
        <v>0.59436319320126219</v>
      </c>
    </row>
    <row r="824" spans="1:46" x14ac:dyDescent="0.2">
      <c r="A824" s="501" t="s">
        <v>843</v>
      </c>
      <c r="B824" s="925" t="s">
        <v>844</v>
      </c>
      <c r="C824" s="497">
        <v>1.08</v>
      </c>
      <c r="D824" s="656">
        <v>1.06</v>
      </c>
      <c r="E824" s="533">
        <v>1.0449999999999999</v>
      </c>
      <c r="F824" s="533">
        <v>1.0249999999999999</v>
      </c>
      <c r="G824" s="533">
        <v>1.0049999999999999</v>
      </c>
      <c r="H824" s="533">
        <v>0.98499999999999999</v>
      </c>
      <c r="I824" s="632"/>
      <c r="J824" s="533">
        <v>0.96499999999999997</v>
      </c>
      <c r="K824" s="533">
        <v>0.94499999999999995</v>
      </c>
      <c r="L824" s="632"/>
      <c r="M824" s="652">
        <v>0.94</v>
      </c>
      <c r="N824" s="656">
        <v>0.92500000000000004</v>
      </c>
      <c r="O824" s="656">
        <v>0.90500000000000003</v>
      </c>
      <c r="P824" s="656">
        <v>0.88500000000000001</v>
      </c>
      <c r="Q824" s="656">
        <v>0.78</v>
      </c>
      <c r="R824" s="656">
        <v>0.63</v>
      </c>
      <c r="S824" s="656">
        <v>0.45</v>
      </c>
      <c r="T824" s="652">
        <v>0</v>
      </c>
      <c r="U824" s="652">
        <v>0</v>
      </c>
      <c r="V824" s="652">
        <v>0</v>
      </c>
      <c r="W824" s="652">
        <v>0</v>
      </c>
      <c r="X824" s="652">
        <v>0</v>
      </c>
      <c r="Y824" s="653">
        <f t="shared" si="283"/>
        <v>13.624999999999998</v>
      </c>
      <c r="Z824" s="1019">
        <f t="shared" si="304"/>
        <v>1.8867924528301883</v>
      </c>
      <c r="AA824" s="669">
        <f t="shared" si="286"/>
        <v>1.4354066985646119</v>
      </c>
      <c r="AB824" s="669">
        <f t="shared" si="287"/>
        <v>1.9512195121951237</v>
      </c>
      <c r="AC824" s="669">
        <f t="shared" si="288"/>
        <v>1.990049751243772</v>
      </c>
      <c r="AD824" s="669">
        <f t="shared" si="289"/>
        <v>2.0304568527918621</v>
      </c>
      <c r="AE824" s="669">
        <f t="shared" si="290"/>
        <v>2.0725388601036343</v>
      </c>
      <c r="AF824" s="669">
        <f t="shared" si="291"/>
        <v>2.1164021164021163</v>
      </c>
      <c r="AG824" s="669">
        <f t="shared" si="292"/>
        <v>0.53191489361701372</v>
      </c>
      <c r="AH824" s="669">
        <f t="shared" si="293"/>
        <v>1.6216216216216051</v>
      </c>
      <c r="AI824" s="669">
        <f t="shared" si="294"/>
        <v>2.2099447513812098</v>
      </c>
      <c r="AJ824" s="669">
        <f t="shared" si="295"/>
        <v>2.2598870056497189</v>
      </c>
      <c r="AK824" s="669">
        <f t="shared" si="296"/>
        <v>13.461538461538458</v>
      </c>
      <c r="AL824" s="669">
        <f t="shared" si="297"/>
        <v>23.809523809523814</v>
      </c>
      <c r="AM824" s="669">
        <f t="shared" si="298"/>
        <v>39.999999999999993</v>
      </c>
      <c r="AN824" s="669" t="str">
        <f t="shared" si="299"/>
        <v>n/a</v>
      </c>
      <c r="AO824" s="669" t="str">
        <f t="shared" si="300"/>
        <v>n/a</v>
      </c>
      <c r="AP824" s="669" t="str">
        <f t="shared" si="301"/>
        <v>n/a</v>
      </c>
      <c r="AQ824" s="669" t="str">
        <f t="shared" si="302"/>
        <v>n/a</v>
      </c>
      <c r="AR824" s="669" t="str">
        <f t="shared" si="303"/>
        <v>n/a</v>
      </c>
      <c r="AS824" s="670">
        <f t="shared" si="284"/>
        <v>6.9555211991045081</v>
      </c>
      <c r="AT824" s="671">
        <f t="shared" si="285"/>
        <v>11.46897282274368</v>
      </c>
    </row>
    <row r="825" spans="1:46" x14ac:dyDescent="0.2">
      <c r="A825" s="504" t="s">
        <v>839</v>
      </c>
      <c r="B825" s="925" t="s">
        <v>840</v>
      </c>
      <c r="C825" s="497">
        <v>2.835</v>
      </c>
      <c r="D825" s="656">
        <v>2.7199999999999998</v>
      </c>
      <c r="E825" s="533">
        <v>2.62</v>
      </c>
      <c r="F825" s="533">
        <v>2.56</v>
      </c>
      <c r="G825" s="533">
        <v>2.36</v>
      </c>
      <c r="H825" s="533">
        <v>2.1949999999999998</v>
      </c>
      <c r="I825" s="632"/>
      <c r="J825" s="533">
        <v>2.0299999999999998</v>
      </c>
      <c r="K825" s="533">
        <v>1.865</v>
      </c>
      <c r="L825" s="632"/>
      <c r="M825" s="656">
        <v>1.7</v>
      </c>
      <c r="N825" s="652">
        <v>1.54</v>
      </c>
      <c r="O825" s="656">
        <v>1.345</v>
      </c>
      <c r="P825" s="656">
        <v>1.1499999999999999</v>
      </c>
      <c r="Q825" s="656">
        <v>1.0249999999999999</v>
      </c>
      <c r="R825" s="656">
        <v>0.88</v>
      </c>
      <c r="S825" s="652">
        <v>0.7</v>
      </c>
      <c r="T825" s="656">
        <v>0.5675</v>
      </c>
      <c r="U825" s="656">
        <v>0.49</v>
      </c>
      <c r="V825" s="656">
        <v>0.45</v>
      </c>
      <c r="W825" s="656">
        <v>0.41249999999999998</v>
      </c>
      <c r="X825" s="656">
        <v>0.37</v>
      </c>
      <c r="Y825" s="653">
        <f t="shared" si="283"/>
        <v>29.814999999999991</v>
      </c>
      <c r="Z825" s="1019">
        <f t="shared" si="304"/>
        <v>4.2279411764706065</v>
      </c>
      <c r="AA825" s="669">
        <f t="shared" si="286"/>
        <v>3.8167938931297662</v>
      </c>
      <c r="AB825" s="669">
        <f t="shared" si="287"/>
        <v>2.34375</v>
      </c>
      <c r="AC825" s="669">
        <f t="shared" si="288"/>
        <v>8.4745762711864394</v>
      </c>
      <c r="AD825" s="669">
        <f t="shared" si="289"/>
        <v>7.5170842824601403</v>
      </c>
      <c r="AE825" s="669">
        <f t="shared" si="290"/>
        <v>8.1280788177339858</v>
      </c>
      <c r="AF825" s="669">
        <f t="shared" si="291"/>
        <v>8.847184986595158</v>
      </c>
      <c r="AG825" s="669">
        <f t="shared" si="292"/>
        <v>9.7058823529411864</v>
      </c>
      <c r="AH825" s="669">
        <f t="shared" si="293"/>
        <v>10.389610389610393</v>
      </c>
      <c r="AI825" s="669">
        <f t="shared" si="294"/>
        <v>14.498141263940534</v>
      </c>
      <c r="AJ825" s="669">
        <f t="shared" si="295"/>
        <v>16.956521739130448</v>
      </c>
      <c r="AK825" s="669">
        <f t="shared" si="296"/>
        <v>12.195121951219523</v>
      </c>
      <c r="AL825" s="669">
        <f t="shared" si="297"/>
        <v>16.477272727272705</v>
      </c>
      <c r="AM825" s="669">
        <f t="shared" si="298"/>
        <v>25.714285714285733</v>
      </c>
      <c r="AN825" s="669">
        <f t="shared" si="299"/>
        <v>23.348017621145356</v>
      </c>
      <c r="AO825" s="669">
        <f t="shared" si="300"/>
        <v>15.816326530612246</v>
      </c>
      <c r="AP825" s="669">
        <f t="shared" si="301"/>
        <v>8.8888888888888786</v>
      </c>
      <c r="AQ825" s="669">
        <f t="shared" si="302"/>
        <v>9.0909090909091042</v>
      </c>
      <c r="AR825" s="669">
        <f t="shared" si="303"/>
        <v>11.486486486486491</v>
      </c>
      <c r="AS825" s="670">
        <f t="shared" si="284"/>
        <v>11.469624957053616</v>
      </c>
      <c r="AT825" s="671">
        <f t="shared" si="285"/>
        <v>6.1522472196548224</v>
      </c>
    </row>
    <row r="826" spans="1:46" x14ac:dyDescent="0.2">
      <c r="A826" s="504" t="s">
        <v>372</v>
      </c>
      <c r="B826" s="925" t="s">
        <v>373</v>
      </c>
      <c r="C826" s="497">
        <v>2.6</v>
      </c>
      <c r="D826" s="656">
        <v>2.16</v>
      </c>
      <c r="E826" s="533">
        <v>2.12</v>
      </c>
      <c r="F826" s="533">
        <v>2.08</v>
      </c>
      <c r="G826" s="533">
        <v>2.04</v>
      </c>
      <c r="H826" s="533">
        <v>2</v>
      </c>
      <c r="I826" s="632"/>
      <c r="J826" s="533">
        <v>1.96</v>
      </c>
      <c r="K826" s="533">
        <v>1.92</v>
      </c>
      <c r="L826" s="632"/>
      <c r="M826" s="656">
        <v>1.88</v>
      </c>
      <c r="N826" s="656">
        <v>1.84</v>
      </c>
      <c r="O826" s="656">
        <v>1.8</v>
      </c>
      <c r="P826" s="656">
        <v>1.76</v>
      </c>
      <c r="Q826" s="656">
        <v>1.72</v>
      </c>
      <c r="R826" s="656">
        <v>1.68</v>
      </c>
      <c r="S826" s="656">
        <v>1.56</v>
      </c>
      <c r="T826" s="656">
        <v>1.44</v>
      </c>
      <c r="U826" s="656">
        <v>1.36</v>
      </c>
      <c r="V826" s="656">
        <v>1.28</v>
      </c>
      <c r="W826" s="656">
        <v>1.24</v>
      </c>
      <c r="X826" s="656">
        <v>1.2</v>
      </c>
      <c r="Y826" s="653">
        <f t="shared" si="283"/>
        <v>35.640000000000008</v>
      </c>
      <c r="Z826" s="1019">
        <f t="shared" si="304"/>
        <v>20.370370370370374</v>
      </c>
      <c r="AA826" s="669">
        <f t="shared" si="286"/>
        <v>1.8867924528301883</v>
      </c>
      <c r="AB826" s="669">
        <f t="shared" si="287"/>
        <v>1.9230769230769162</v>
      </c>
      <c r="AC826" s="669">
        <f t="shared" si="288"/>
        <v>1.9607843137254832</v>
      </c>
      <c r="AD826" s="669">
        <f t="shared" si="289"/>
        <v>2.0000000000000018</v>
      </c>
      <c r="AE826" s="669">
        <f t="shared" si="290"/>
        <v>2.0408163265306145</v>
      </c>
      <c r="AF826" s="669">
        <f t="shared" si="291"/>
        <v>2.0833333333333259</v>
      </c>
      <c r="AG826" s="669">
        <f t="shared" si="292"/>
        <v>2.1276595744680771</v>
      </c>
      <c r="AH826" s="669">
        <f t="shared" si="293"/>
        <v>2.1739130434782483</v>
      </c>
      <c r="AI826" s="669">
        <f t="shared" si="294"/>
        <v>2.2222222222222143</v>
      </c>
      <c r="AJ826" s="669">
        <f t="shared" si="295"/>
        <v>2.2727272727272707</v>
      </c>
      <c r="AK826" s="669">
        <f t="shared" si="296"/>
        <v>2.3255813953488413</v>
      </c>
      <c r="AL826" s="669">
        <f t="shared" si="297"/>
        <v>2.3809523809523725</v>
      </c>
      <c r="AM826" s="669">
        <f t="shared" si="298"/>
        <v>7.6923076923076872</v>
      </c>
      <c r="AN826" s="669">
        <f t="shared" si="299"/>
        <v>8.3333333333333481</v>
      </c>
      <c r="AO826" s="669">
        <f t="shared" si="300"/>
        <v>5.8823529411764497</v>
      </c>
      <c r="AP826" s="669">
        <f t="shared" si="301"/>
        <v>6.25</v>
      </c>
      <c r="AQ826" s="669">
        <f t="shared" si="302"/>
        <v>3.2258064516129004</v>
      </c>
      <c r="AR826" s="669">
        <f t="shared" si="303"/>
        <v>3.3333333333333437</v>
      </c>
      <c r="AS826" s="670">
        <f t="shared" si="284"/>
        <v>4.2360717558330343</v>
      </c>
      <c r="AT826" s="671">
        <f t="shared" si="285"/>
        <v>4.4212210669969831</v>
      </c>
    </row>
    <row r="827" spans="1:46" x14ac:dyDescent="0.2">
      <c r="A827" s="504" t="s">
        <v>849</v>
      </c>
      <c r="B827" s="925" t="s">
        <v>850</v>
      </c>
      <c r="C827" s="497">
        <v>0.88</v>
      </c>
      <c r="D827" s="656">
        <v>0.69</v>
      </c>
      <c r="E827" s="533">
        <v>0.58499999999999996</v>
      </c>
      <c r="F827" s="533">
        <v>0.5</v>
      </c>
      <c r="G827" s="533">
        <v>0.42</v>
      </c>
      <c r="H827" s="533">
        <v>0.34749999999999998</v>
      </c>
      <c r="I827" s="632"/>
      <c r="J827" s="533">
        <v>0.2475</v>
      </c>
      <c r="K827" s="533">
        <v>0.16750000000000001</v>
      </c>
      <c r="L827" s="632"/>
      <c r="M827" s="656">
        <v>0.13125000000000001</v>
      </c>
      <c r="N827" s="656">
        <v>0.11</v>
      </c>
      <c r="O827" s="656">
        <v>5.2499999999999998E-2</v>
      </c>
      <c r="P827" s="652">
        <v>0</v>
      </c>
      <c r="Q827" s="652">
        <v>0</v>
      </c>
      <c r="R827" s="652">
        <v>0</v>
      </c>
      <c r="S827" s="652">
        <v>0</v>
      </c>
      <c r="T827" s="652">
        <v>0</v>
      </c>
      <c r="U827" s="652">
        <v>0</v>
      </c>
      <c r="V827" s="652">
        <v>0</v>
      </c>
      <c r="W827" s="652">
        <v>0</v>
      </c>
      <c r="X827" s="652">
        <v>0</v>
      </c>
      <c r="Y827" s="653">
        <f t="shared" si="283"/>
        <v>4.1312500000000005</v>
      </c>
      <c r="Z827" s="1019">
        <f t="shared" si="304"/>
        <v>27.536231884057983</v>
      </c>
      <c r="AA827" s="669">
        <f t="shared" si="286"/>
        <v>17.948717948717952</v>
      </c>
      <c r="AB827" s="669">
        <f t="shared" si="287"/>
        <v>16.999999999999993</v>
      </c>
      <c r="AC827" s="669">
        <f t="shared" si="288"/>
        <v>19.047619047619047</v>
      </c>
      <c r="AD827" s="669">
        <f t="shared" si="289"/>
        <v>20.863309352517987</v>
      </c>
      <c r="AE827" s="669">
        <f t="shared" si="290"/>
        <v>40.404040404040401</v>
      </c>
      <c r="AF827" s="669">
        <f t="shared" si="291"/>
        <v>47.761194029850728</v>
      </c>
      <c r="AG827" s="669">
        <f t="shared" si="292"/>
        <v>27.619047619047631</v>
      </c>
      <c r="AH827" s="669">
        <f t="shared" si="293"/>
        <v>19.318181818181813</v>
      </c>
      <c r="AI827" s="669">
        <f t="shared" si="294"/>
        <v>109.52380952380953</v>
      </c>
      <c r="AJ827" s="669" t="str">
        <f t="shared" si="295"/>
        <v>n/a</v>
      </c>
      <c r="AK827" s="669" t="str">
        <f t="shared" si="296"/>
        <v>n/a</v>
      </c>
      <c r="AL827" s="669" t="str">
        <f t="shared" si="297"/>
        <v>n/a</v>
      </c>
      <c r="AM827" s="669" t="str">
        <f t="shared" si="298"/>
        <v>n/a</v>
      </c>
      <c r="AN827" s="669" t="str">
        <f t="shared" si="299"/>
        <v>n/a</v>
      </c>
      <c r="AO827" s="669" t="str">
        <f t="shared" si="300"/>
        <v>n/a</v>
      </c>
      <c r="AP827" s="669" t="str">
        <f t="shared" si="301"/>
        <v>n/a</v>
      </c>
      <c r="AQ827" s="669" t="str">
        <f t="shared" si="302"/>
        <v>n/a</v>
      </c>
      <c r="AR827" s="669" t="str">
        <f t="shared" si="303"/>
        <v>n/a</v>
      </c>
      <c r="AS827" s="670">
        <f t="shared" si="284"/>
        <v>34.702215162784306</v>
      </c>
      <c r="AT827" s="671">
        <f t="shared" si="285"/>
        <v>28.225558881850318</v>
      </c>
    </row>
    <row r="828" spans="1:46" x14ac:dyDescent="0.2">
      <c r="A828" s="501" t="s">
        <v>1836</v>
      </c>
      <c r="B828" s="925" t="s">
        <v>1837</v>
      </c>
      <c r="C828" s="497">
        <v>1.6</v>
      </c>
      <c r="D828" s="656">
        <v>1.4</v>
      </c>
      <c r="E828" s="533">
        <v>1.2</v>
      </c>
      <c r="F828" s="533">
        <v>0.75</v>
      </c>
      <c r="G828" s="533">
        <v>0.25</v>
      </c>
      <c r="H828" s="533">
        <v>0</v>
      </c>
      <c r="I828" s="632"/>
      <c r="J828" s="533">
        <v>0</v>
      </c>
      <c r="K828" s="535">
        <v>0</v>
      </c>
      <c r="L828" s="632"/>
      <c r="M828" s="535">
        <v>0</v>
      </c>
      <c r="N828" s="1155">
        <v>0</v>
      </c>
      <c r="O828" s="652">
        <v>0</v>
      </c>
      <c r="P828" s="652">
        <v>0</v>
      </c>
      <c r="Q828" s="652">
        <v>0</v>
      </c>
      <c r="R828" s="652">
        <v>0</v>
      </c>
      <c r="S828" s="652">
        <v>0</v>
      </c>
      <c r="T828" s="652">
        <v>0</v>
      </c>
      <c r="U828" s="652">
        <v>0</v>
      </c>
      <c r="V828" s="652">
        <v>0</v>
      </c>
      <c r="W828" s="652">
        <v>0</v>
      </c>
      <c r="X828" s="652">
        <v>0</v>
      </c>
      <c r="Y828" s="653">
        <f t="shared" si="283"/>
        <v>5.2</v>
      </c>
      <c r="Z828" s="1019">
        <f t="shared" si="304"/>
        <v>14.285714285714302</v>
      </c>
      <c r="AA828" s="669">
        <f t="shared" si="286"/>
        <v>16.666666666666675</v>
      </c>
      <c r="AB828" s="669">
        <f t="shared" si="287"/>
        <v>59.999999999999986</v>
      </c>
      <c r="AC828" s="669">
        <f t="shared" si="288"/>
        <v>200</v>
      </c>
      <c r="AD828" s="669" t="str">
        <f t="shared" si="289"/>
        <v>n/a</v>
      </c>
      <c r="AE828" s="669" t="str">
        <f t="shared" si="290"/>
        <v>n/a</v>
      </c>
      <c r="AF828" s="669" t="str">
        <f t="shared" si="291"/>
        <v>n/a</v>
      </c>
      <c r="AG828" s="669" t="str">
        <f t="shared" si="292"/>
        <v>n/a</v>
      </c>
      <c r="AH828" s="669" t="str">
        <f t="shared" si="293"/>
        <v>n/a</v>
      </c>
      <c r="AI828" s="669" t="str">
        <f t="shared" si="294"/>
        <v>n/a</v>
      </c>
      <c r="AJ828" s="669" t="str">
        <f t="shared" si="295"/>
        <v>n/a</v>
      </c>
      <c r="AK828" s="669" t="str">
        <f t="shared" si="296"/>
        <v>n/a</v>
      </c>
      <c r="AL828" s="669" t="str">
        <f t="shared" si="297"/>
        <v>n/a</v>
      </c>
      <c r="AM828" s="669" t="str">
        <f t="shared" si="298"/>
        <v>n/a</v>
      </c>
      <c r="AN828" s="669" t="str">
        <f t="shared" si="299"/>
        <v>n/a</v>
      </c>
      <c r="AO828" s="669" t="str">
        <f t="shared" si="300"/>
        <v>n/a</v>
      </c>
      <c r="AP828" s="669" t="str">
        <f t="shared" si="301"/>
        <v>n/a</v>
      </c>
      <c r="AQ828" s="669" t="str">
        <f t="shared" si="302"/>
        <v>n/a</v>
      </c>
      <c r="AR828" s="669" t="str">
        <f t="shared" si="303"/>
        <v>n/a</v>
      </c>
      <c r="AS828" s="670">
        <f t="shared" si="284"/>
        <v>72.738095238095241</v>
      </c>
      <c r="AT828" s="671">
        <f t="shared" si="285"/>
        <v>87.404304651746571</v>
      </c>
    </row>
    <row r="829" spans="1:46" x14ac:dyDescent="0.2">
      <c r="A829" s="519" t="s">
        <v>378</v>
      </c>
      <c r="B829" s="925" t="s">
        <v>379</v>
      </c>
      <c r="C829" s="497">
        <v>1.89</v>
      </c>
      <c r="D829" s="656">
        <v>1.72</v>
      </c>
      <c r="E829" s="533">
        <v>1.53</v>
      </c>
      <c r="F829" s="533">
        <v>1.33</v>
      </c>
      <c r="G829" s="533">
        <v>1.1074999999999999</v>
      </c>
      <c r="H829" s="533">
        <v>0.91500000000000004</v>
      </c>
      <c r="I829" s="632"/>
      <c r="J829" s="533">
        <v>0.75749999999999995</v>
      </c>
      <c r="K829" s="533">
        <v>0.65249999999999997</v>
      </c>
      <c r="L829" s="632"/>
      <c r="M829" s="656">
        <v>0.60750000000000004</v>
      </c>
      <c r="N829" s="656">
        <v>0.59250000000000003</v>
      </c>
      <c r="O829" s="656">
        <v>0.58250000000000002</v>
      </c>
      <c r="P829" s="656">
        <v>0.5575</v>
      </c>
      <c r="Q829" s="656">
        <v>0.48499999999999999</v>
      </c>
      <c r="R829" s="656">
        <v>0.27500000000000002</v>
      </c>
      <c r="S829" s="656">
        <v>0.26250000000000001</v>
      </c>
      <c r="T829" s="656">
        <v>0.2525</v>
      </c>
      <c r="U829" s="656">
        <v>0.24249999999999999</v>
      </c>
      <c r="V829" s="656">
        <v>0.23250000000000001</v>
      </c>
      <c r="W829" s="656">
        <v>0.2225</v>
      </c>
      <c r="X829" s="656">
        <v>0.21249999999999999</v>
      </c>
      <c r="Y829" s="653">
        <f t="shared" si="283"/>
        <v>14.427499999999997</v>
      </c>
      <c r="Z829" s="1019">
        <f t="shared" si="304"/>
        <v>9.8837209302325526</v>
      </c>
      <c r="AA829" s="669">
        <f t="shared" si="286"/>
        <v>12.418300653594772</v>
      </c>
      <c r="AB829" s="669">
        <f t="shared" si="287"/>
        <v>15.037593984962406</v>
      </c>
      <c r="AC829" s="669">
        <f t="shared" si="288"/>
        <v>20.090293453724616</v>
      </c>
      <c r="AD829" s="669">
        <f t="shared" si="289"/>
        <v>21.038251366120207</v>
      </c>
      <c r="AE829" s="669">
        <f t="shared" si="290"/>
        <v>20.792079207920811</v>
      </c>
      <c r="AF829" s="669">
        <f t="shared" si="291"/>
        <v>16.09195402298851</v>
      </c>
      <c r="AG829" s="669">
        <f t="shared" si="292"/>
        <v>7.4074074074073959</v>
      </c>
      <c r="AH829" s="669">
        <f t="shared" si="293"/>
        <v>2.5316455696202445</v>
      </c>
      <c r="AI829" s="669">
        <f t="shared" si="294"/>
        <v>1.7167381974249052</v>
      </c>
      <c r="AJ829" s="669">
        <f t="shared" si="295"/>
        <v>4.484304932735439</v>
      </c>
      <c r="AK829" s="669">
        <f t="shared" si="296"/>
        <v>14.948453608247414</v>
      </c>
      <c r="AL829" s="669">
        <f t="shared" si="297"/>
        <v>76.363636363636346</v>
      </c>
      <c r="AM829" s="669">
        <f t="shared" si="298"/>
        <v>4.7619047619047672</v>
      </c>
      <c r="AN829" s="669">
        <f t="shared" si="299"/>
        <v>3.9603960396039639</v>
      </c>
      <c r="AO829" s="669">
        <f t="shared" si="300"/>
        <v>4.1237113402061931</v>
      </c>
      <c r="AP829" s="669">
        <f t="shared" si="301"/>
        <v>4.3010752688172005</v>
      </c>
      <c r="AQ829" s="669">
        <f t="shared" si="302"/>
        <v>4.4943820224719211</v>
      </c>
      <c r="AR829" s="669">
        <f t="shared" si="303"/>
        <v>4.705882352941182</v>
      </c>
      <c r="AS829" s="670">
        <f t="shared" si="284"/>
        <v>13.113249025503199</v>
      </c>
      <c r="AT829" s="671">
        <f t="shared" si="285"/>
        <v>16.672895421770971</v>
      </c>
    </row>
    <row r="830" spans="1:46" s="627" customFormat="1" x14ac:dyDescent="0.2">
      <c r="A830" s="500" t="s">
        <v>845</v>
      </c>
      <c r="B830" s="629" t="s">
        <v>846</v>
      </c>
      <c r="C830" s="497">
        <v>1.6</v>
      </c>
      <c r="D830" s="563">
        <v>1.5428571428571427</v>
      </c>
      <c r="E830" s="634">
        <v>1.4175574991901521</v>
      </c>
      <c r="F830" s="634">
        <v>1.399416909620991</v>
      </c>
      <c r="G830" s="634">
        <v>1.3327780091628485</v>
      </c>
      <c r="H830" s="634">
        <v>1.2693123896789034</v>
      </c>
      <c r="I830" s="635"/>
      <c r="J830" s="634">
        <v>1.2088689425513366</v>
      </c>
      <c r="K830" s="1185">
        <v>1.1513029019932004</v>
      </c>
      <c r="L830" s="635"/>
      <c r="M830" s="563">
        <v>1.0964789542792384</v>
      </c>
      <c r="N830" s="563">
        <v>1.0442666183172389</v>
      </c>
      <c r="O830" s="563">
        <v>0.99453953496670411</v>
      </c>
      <c r="P830" s="563">
        <v>0.94718044180816274</v>
      </c>
      <c r="Q830" s="563">
        <v>0.90207562982879452</v>
      </c>
      <c r="R830" s="563">
        <v>0.85911991819173972</v>
      </c>
      <c r="S830" s="563">
        <v>0.8182109687854594</v>
      </c>
      <c r="T830" s="563">
        <v>0.77926776393831909</v>
      </c>
      <c r="U830" s="563">
        <v>0.74216095964823514</v>
      </c>
      <c r="V830" s="563">
        <v>0.57591127609089576</v>
      </c>
      <c r="W830" s="563">
        <v>0.54848750492383469</v>
      </c>
      <c r="X830" s="563">
        <v>0.27008875406531158</v>
      </c>
      <c r="Y830" s="653">
        <f t="shared" si="283"/>
        <v>20.499882119898508</v>
      </c>
      <c r="Z830" s="1019">
        <f t="shared" si="304"/>
        <v>3.7037037037037202</v>
      </c>
      <c r="AA830" s="673">
        <f t="shared" si="286"/>
        <v>8.8391224862888418</v>
      </c>
      <c r="AB830" s="673">
        <f t="shared" si="287"/>
        <v>1.2962962962963065</v>
      </c>
      <c r="AC830" s="673">
        <f t="shared" si="288"/>
        <v>5.0000000000000044</v>
      </c>
      <c r="AD830" s="673">
        <f t="shared" si="289"/>
        <v>5.0000000000000044</v>
      </c>
      <c r="AE830" s="673">
        <f t="shared" si="290"/>
        <v>5.0000000000000044</v>
      </c>
      <c r="AF830" s="673">
        <f t="shared" si="291"/>
        <v>5.0000777778353989</v>
      </c>
      <c r="AG830" s="673">
        <f t="shared" si="292"/>
        <v>5.0000000000000044</v>
      </c>
      <c r="AH830" s="673">
        <f t="shared" si="293"/>
        <v>4.9999047222380799</v>
      </c>
      <c r="AI830" s="673">
        <f t="shared" si="294"/>
        <v>5.0000107187493148</v>
      </c>
      <c r="AJ830" s="673">
        <f t="shared" si="295"/>
        <v>5.0000075031250812</v>
      </c>
      <c r="AK830" s="673">
        <f t="shared" si="296"/>
        <v>5.000114235203168</v>
      </c>
      <c r="AL830" s="673">
        <f t="shared" si="297"/>
        <v>4.9999669111929324</v>
      </c>
      <c r="AM830" s="673">
        <f t="shared" si="298"/>
        <v>4.9998045695971216</v>
      </c>
      <c r="AN830" s="673">
        <f t="shared" si="299"/>
        <v>4.9974099596172605</v>
      </c>
      <c r="AO830" s="673">
        <f t="shared" si="300"/>
        <v>4.9998324228307078</v>
      </c>
      <c r="AP830" s="673">
        <f t="shared" si="301"/>
        <v>28.867238836820452</v>
      </c>
      <c r="AQ830" s="673">
        <f t="shared" si="302"/>
        <v>4.9998898645593037</v>
      </c>
      <c r="AR830" s="673">
        <f t="shared" si="303"/>
        <v>103.07676519963582</v>
      </c>
      <c r="AS830" s="670">
        <f t="shared" si="284"/>
        <v>11.356849747773344</v>
      </c>
      <c r="AT830" s="671">
        <f t="shared" si="285"/>
        <v>22.914154286054863</v>
      </c>
    </row>
    <row r="831" spans="1:46" s="572" customFormat="1" x14ac:dyDescent="0.2">
      <c r="A831" s="943" t="s">
        <v>1776</v>
      </c>
      <c r="B831" s="537" t="s">
        <v>1777</v>
      </c>
      <c r="C831" s="497">
        <v>3.2</v>
      </c>
      <c r="D831" s="521">
        <v>2.8</v>
      </c>
      <c r="E831" s="513">
        <v>2.4</v>
      </c>
      <c r="F831" s="513">
        <v>1.7</v>
      </c>
      <c r="G831" s="513">
        <v>1.05</v>
      </c>
      <c r="H831" s="513">
        <v>0.83282</v>
      </c>
      <c r="I831" s="514"/>
      <c r="J831" s="513">
        <v>0.59414</v>
      </c>
      <c r="K831" s="509">
        <v>0.27421000000000001</v>
      </c>
      <c r="L831" s="514"/>
      <c r="M831" s="539">
        <v>0.18279999999999999</v>
      </c>
      <c r="N831" s="529">
        <v>0.54844000000000004</v>
      </c>
      <c r="O831" s="516">
        <v>0.52102000000000004</v>
      </c>
      <c r="P831" s="516">
        <v>0.43875999999999998</v>
      </c>
      <c r="Q831" s="516">
        <v>0.27422999999999997</v>
      </c>
      <c r="R831" s="516">
        <v>0.17366000000000001</v>
      </c>
      <c r="S831" s="516">
        <v>0.13253999999999999</v>
      </c>
      <c r="T831" s="516">
        <v>9.597E-2</v>
      </c>
      <c r="U831" s="516">
        <v>9.1399999999999995E-2</v>
      </c>
      <c r="V831" s="516">
        <v>7.7689999999999995E-2</v>
      </c>
      <c r="W831" s="517">
        <v>7.3120000000000004E-2</v>
      </c>
      <c r="X831" s="517">
        <v>7.3120000000000004E-2</v>
      </c>
      <c r="Y831" s="653">
        <f t="shared" si="283"/>
        <v>15.533919999999998</v>
      </c>
      <c r="Z831" s="1019">
        <f t="shared" si="304"/>
        <v>14.285714285714302</v>
      </c>
      <c r="AA831" s="669">
        <f t="shared" si="286"/>
        <v>16.666666666666675</v>
      </c>
      <c r="AB831" s="669">
        <f t="shared" si="287"/>
        <v>41.176470588235304</v>
      </c>
      <c r="AC831" s="669">
        <f t="shared" si="288"/>
        <v>61.904761904761884</v>
      </c>
      <c r="AD831" s="669">
        <f t="shared" si="289"/>
        <v>26.077663840926025</v>
      </c>
      <c r="AE831" s="669">
        <f t="shared" si="290"/>
        <v>40.172349951189943</v>
      </c>
      <c r="AF831" s="669">
        <f t="shared" si="291"/>
        <v>116.67335254002404</v>
      </c>
      <c r="AG831" s="674">
        <f t="shared" si="292"/>
        <v>50.005470459518619</v>
      </c>
      <c r="AH831" s="675">
        <f t="shared" si="293"/>
        <v>-66.66909780468238</v>
      </c>
      <c r="AI831" s="674">
        <f t="shared" si="294"/>
        <v>5.2627538290276776</v>
      </c>
      <c r="AJ831" s="674">
        <f t="shared" si="295"/>
        <v>18.748290637250452</v>
      </c>
      <c r="AK831" s="674">
        <f t="shared" si="296"/>
        <v>59.997082740765052</v>
      </c>
      <c r="AL831" s="674">
        <f t="shared" si="297"/>
        <v>57.912011977427127</v>
      </c>
      <c r="AM831" s="674">
        <f t="shared" si="298"/>
        <v>31.024596348272237</v>
      </c>
      <c r="AN831" s="674">
        <f t="shared" si="299"/>
        <v>38.105658018130661</v>
      </c>
      <c r="AO831" s="674">
        <f t="shared" si="300"/>
        <v>5.0000000000000044</v>
      </c>
      <c r="AP831" s="674">
        <f t="shared" si="301"/>
        <v>17.647058823529417</v>
      </c>
      <c r="AQ831" s="674">
        <f t="shared" si="302"/>
        <v>6.2499999999999778</v>
      </c>
      <c r="AR831" s="674">
        <f t="shared" si="303"/>
        <v>0</v>
      </c>
      <c r="AS831" s="670">
        <f t="shared" si="284"/>
        <v>28.433726568776688</v>
      </c>
      <c r="AT831" s="671">
        <f t="shared" si="285"/>
        <v>36.226942452173354</v>
      </c>
    </row>
    <row r="832" spans="1:46" s="572" customFormat="1" x14ac:dyDescent="0.2">
      <c r="A832" s="943" t="s">
        <v>2962</v>
      </c>
      <c r="B832" s="537" t="s">
        <v>2963</v>
      </c>
      <c r="C832" s="497">
        <v>1.1200000000000001</v>
      </c>
      <c r="D832" s="655">
        <v>1</v>
      </c>
      <c r="E832" s="498">
        <v>0.8</v>
      </c>
      <c r="F832" s="498">
        <v>0.4</v>
      </c>
      <c r="G832" s="498">
        <v>0.22</v>
      </c>
      <c r="H832" s="542">
        <v>0.04</v>
      </c>
      <c r="I832" s="499"/>
      <c r="J832" s="502">
        <v>0.04</v>
      </c>
      <c r="K832" s="654">
        <v>0.76</v>
      </c>
      <c r="L832" s="499"/>
      <c r="M832" s="548">
        <v>1</v>
      </c>
      <c r="N832" s="548">
        <v>1.48</v>
      </c>
      <c r="O832" s="656">
        <v>1.96</v>
      </c>
      <c r="P832" s="656">
        <v>1.84</v>
      </c>
      <c r="Q832" s="656">
        <v>1.48</v>
      </c>
      <c r="R832" s="656">
        <v>1.1599999999999999</v>
      </c>
      <c r="S832" s="656">
        <v>1.04</v>
      </c>
      <c r="T832" s="656">
        <v>0.98</v>
      </c>
      <c r="U832" s="656">
        <v>0.94</v>
      </c>
      <c r="V832" s="656">
        <v>0.9</v>
      </c>
      <c r="W832" s="656">
        <v>0.84</v>
      </c>
      <c r="X832" s="656">
        <v>0.78</v>
      </c>
      <c r="Y832" s="653">
        <f t="shared" si="283"/>
        <v>18.78</v>
      </c>
      <c r="Z832" s="1019">
        <f t="shared" si="304"/>
        <v>12.000000000000011</v>
      </c>
      <c r="AA832" s="676">
        <f t="shared" si="286"/>
        <v>25</v>
      </c>
      <c r="AB832" s="676">
        <f t="shared" si="287"/>
        <v>100</v>
      </c>
      <c r="AC832" s="676">
        <f t="shared" si="288"/>
        <v>81.818181818181841</v>
      </c>
      <c r="AD832" s="676">
        <f t="shared" si="289"/>
        <v>450</v>
      </c>
      <c r="AE832" s="676">
        <f t="shared" si="290"/>
        <v>0</v>
      </c>
      <c r="AF832" s="676">
        <f t="shared" si="291"/>
        <v>-94.736842105263165</v>
      </c>
      <c r="AG832" s="677">
        <f t="shared" si="292"/>
        <v>-24</v>
      </c>
      <c r="AH832" s="678">
        <f t="shared" si="293"/>
        <v>-32.432432432432435</v>
      </c>
      <c r="AI832" s="677">
        <f t="shared" si="294"/>
        <v>-24.489795918367353</v>
      </c>
      <c r="AJ832" s="677">
        <f t="shared" si="295"/>
        <v>6.5217391304347672</v>
      </c>
      <c r="AK832" s="677">
        <f t="shared" si="296"/>
        <v>24.324324324324319</v>
      </c>
      <c r="AL832" s="677">
        <f t="shared" si="297"/>
        <v>27.586206896551737</v>
      </c>
      <c r="AM832" s="677">
        <f t="shared" si="298"/>
        <v>11.538461538461519</v>
      </c>
      <c r="AN832" s="677">
        <f t="shared" si="299"/>
        <v>6.1224489795918435</v>
      </c>
      <c r="AO832" s="677">
        <f t="shared" si="300"/>
        <v>4.2553191489361764</v>
      </c>
      <c r="AP832" s="677">
        <f t="shared" si="301"/>
        <v>4.4444444444444287</v>
      </c>
      <c r="AQ832" s="677">
        <f t="shared" si="302"/>
        <v>7.1428571428571397</v>
      </c>
      <c r="AR832" s="677">
        <f t="shared" si="303"/>
        <v>7.6923076923076872</v>
      </c>
      <c r="AS832" s="670">
        <f t="shared" si="284"/>
        <v>31.199327403159401</v>
      </c>
      <c r="AT832" s="671">
        <f t="shared" si="285"/>
        <v>109.13427312857783</v>
      </c>
    </row>
    <row r="833" spans="1:46" s="626" customFormat="1" ht="12" x14ac:dyDescent="0.2">
      <c r="A833" s="944" t="s">
        <v>851</v>
      </c>
      <c r="B833" s="537" t="s">
        <v>852</v>
      </c>
      <c r="C833" s="497">
        <v>0.3</v>
      </c>
      <c r="D833" s="656">
        <v>0.26</v>
      </c>
      <c r="E833" s="533">
        <v>0.23</v>
      </c>
      <c r="F833" s="533">
        <v>0.21</v>
      </c>
      <c r="G833" s="533">
        <v>0.19</v>
      </c>
      <c r="H833" s="533">
        <v>0.17</v>
      </c>
      <c r="I833" s="632"/>
      <c r="J833" s="533">
        <v>0.15</v>
      </c>
      <c r="K833" s="533">
        <v>0.13</v>
      </c>
      <c r="L833" s="632"/>
      <c r="M833" s="656">
        <v>0.11</v>
      </c>
      <c r="N833" s="656">
        <v>9.5000000000000001E-2</v>
      </c>
      <c r="O833" s="656">
        <v>8.5000000000000006E-2</v>
      </c>
      <c r="P833" s="656">
        <v>7.4999999999999997E-2</v>
      </c>
      <c r="Q833" s="656">
        <v>6.5000000000000002E-2</v>
      </c>
      <c r="R833" s="656">
        <v>5.5E-2</v>
      </c>
      <c r="S833" s="656">
        <v>4.4999999999999998E-2</v>
      </c>
      <c r="T833" s="652">
        <v>0.04</v>
      </c>
      <c r="U833" s="652">
        <v>0.04</v>
      </c>
      <c r="V833" s="656">
        <v>0.04</v>
      </c>
      <c r="W833" s="656">
        <v>3.875E-2</v>
      </c>
      <c r="X833" s="656">
        <v>3.5000000000000003E-2</v>
      </c>
      <c r="Y833" s="653">
        <f t="shared" si="283"/>
        <v>2.36375</v>
      </c>
      <c r="Z833" s="1019">
        <f t="shared" si="304"/>
        <v>15.384615384615374</v>
      </c>
      <c r="AA833" s="676">
        <f t="shared" si="286"/>
        <v>13.043478260869556</v>
      </c>
      <c r="AB833" s="676">
        <f t="shared" si="287"/>
        <v>9.5238095238095344</v>
      </c>
      <c r="AC833" s="676">
        <f t="shared" si="288"/>
        <v>10.526315789473673</v>
      </c>
      <c r="AD833" s="676">
        <f t="shared" si="289"/>
        <v>11.764705882352944</v>
      </c>
      <c r="AE833" s="676">
        <f t="shared" si="290"/>
        <v>13.333333333333353</v>
      </c>
      <c r="AF833" s="676">
        <f t="shared" si="291"/>
        <v>15.384615384615374</v>
      </c>
      <c r="AG833" s="677">
        <f t="shared" si="292"/>
        <v>18.181818181818187</v>
      </c>
      <c r="AH833" s="678">
        <f t="shared" si="293"/>
        <v>15.789473684210531</v>
      </c>
      <c r="AI833" s="677">
        <f t="shared" si="294"/>
        <v>11.764705882352944</v>
      </c>
      <c r="AJ833" s="677">
        <f t="shared" si="295"/>
        <v>13.333333333333353</v>
      </c>
      <c r="AK833" s="677">
        <f t="shared" si="296"/>
        <v>15.384615384615374</v>
      </c>
      <c r="AL833" s="677">
        <f t="shared" si="297"/>
        <v>18.181818181818187</v>
      </c>
      <c r="AM833" s="677">
        <f t="shared" si="298"/>
        <v>22.222222222222232</v>
      </c>
      <c r="AN833" s="677">
        <f t="shared" si="299"/>
        <v>12.5</v>
      </c>
      <c r="AO833" s="677">
        <f t="shared" si="300"/>
        <v>0</v>
      </c>
      <c r="AP833" s="677">
        <f t="shared" si="301"/>
        <v>0</v>
      </c>
      <c r="AQ833" s="677">
        <f t="shared" si="302"/>
        <v>3.2258064516129004</v>
      </c>
      <c r="AR833" s="677">
        <f t="shared" si="303"/>
        <v>10.714285714285698</v>
      </c>
      <c r="AS833" s="670">
        <f t="shared" si="284"/>
        <v>12.118892241859959</v>
      </c>
      <c r="AT833" s="671">
        <f t="shared" si="285"/>
        <v>5.8182180794122136</v>
      </c>
    </row>
    <row r="834" spans="1:46" s="626" customFormat="1" ht="12" x14ac:dyDescent="0.2">
      <c r="A834" s="943" t="s">
        <v>1778</v>
      </c>
      <c r="B834" s="537" t="s">
        <v>1779</v>
      </c>
      <c r="C834" s="497">
        <v>3.16</v>
      </c>
      <c r="D834" s="656">
        <v>3.1150000000000002</v>
      </c>
      <c r="E834" s="533">
        <v>2.9649999999999999</v>
      </c>
      <c r="F834" s="533">
        <v>2.8353900000000003</v>
      </c>
      <c r="G834" s="533">
        <v>2.5810325000000001</v>
      </c>
      <c r="H834" s="533">
        <v>2.3808175</v>
      </c>
      <c r="I834" s="632"/>
      <c r="J834" s="533">
        <v>2.1588400000000001</v>
      </c>
      <c r="K834" s="533">
        <v>2.0021499999999999</v>
      </c>
      <c r="L834" s="632"/>
      <c r="M834" s="656">
        <v>1.8628700000000002</v>
      </c>
      <c r="N834" s="652">
        <v>1.7845249999999999</v>
      </c>
      <c r="O834" s="656">
        <v>1.7845249999999999</v>
      </c>
      <c r="P834" s="656">
        <v>1.65395</v>
      </c>
      <c r="Q834" s="656">
        <v>1.3753900000000001</v>
      </c>
      <c r="R834" s="656">
        <v>1.25352</v>
      </c>
      <c r="S834" s="656">
        <v>1.13165</v>
      </c>
      <c r="T834" s="656">
        <v>0.93143500000000012</v>
      </c>
      <c r="U834" s="656">
        <v>0.82697500000000002</v>
      </c>
      <c r="V834" s="656">
        <v>0.80086000000000013</v>
      </c>
      <c r="W834" s="656">
        <v>0.79215500000000005</v>
      </c>
      <c r="X834" s="656">
        <v>0.33949500000000005</v>
      </c>
      <c r="Y834" s="653">
        <f t="shared" si="283"/>
        <v>35.735579999999999</v>
      </c>
      <c r="Z834" s="1019">
        <f t="shared" si="304"/>
        <v>1.4446227929374</v>
      </c>
      <c r="AA834" s="676">
        <f t="shared" si="286"/>
        <v>5.0590219224283528</v>
      </c>
      <c r="AB834" s="676">
        <f t="shared" si="287"/>
        <v>4.5711524693252015</v>
      </c>
      <c r="AC834" s="676">
        <f t="shared" si="288"/>
        <v>9.8548739700100807</v>
      </c>
      <c r="AD834" s="676">
        <f t="shared" si="289"/>
        <v>8.4095063985374807</v>
      </c>
      <c r="AE834" s="676">
        <f t="shared" si="290"/>
        <v>10.282258064516125</v>
      </c>
      <c r="AF834" s="676">
        <f t="shared" si="291"/>
        <v>7.8260869565217606</v>
      </c>
      <c r="AG834" s="677">
        <f t="shared" si="292"/>
        <v>7.4766355140186702</v>
      </c>
      <c r="AH834" s="678">
        <f t="shared" si="293"/>
        <v>4.3902439024390505</v>
      </c>
      <c r="AI834" s="677">
        <f t="shared" si="294"/>
        <v>0</v>
      </c>
      <c r="AJ834" s="677">
        <f t="shared" si="295"/>
        <v>7.8947368421052655</v>
      </c>
      <c r="AK834" s="677">
        <f t="shared" si="296"/>
        <v>20.253164556962023</v>
      </c>
      <c r="AL834" s="677">
        <f t="shared" si="297"/>
        <v>9.7222222222222321</v>
      </c>
      <c r="AM834" s="677">
        <f t="shared" si="298"/>
        <v>10.769230769230752</v>
      </c>
      <c r="AN834" s="677">
        <f t="shared" si="299"/>
        <v>21.495327102803728</v>
      </c>
      <c r="AO834" s="677">
        <f t="shared" si="300"/>
        <v>12.631578947368439</v>
      </c>
      <c r="AP834" s="677">
        <f t="shared" si="301"/>
        <v>3.2608695652173836</v>
      </c>
      <c r="AQ834" s="677">
        <f t="shared" si="302"/>
        <v>1.0989010989011172</v>
      </c>
      <c r="AR834" s="677">
        <f t="shared" si="303"/>
        <v>133.33333333333331</v>
      </c>
      <c r="AS834" s="670">
        <f t="shared" si="284"/>
        <v>14.724935075204126</v>
      </c>
      <c r="AT834" s="671">
        <f t="shared" si="285"/>
        <v>29.281346583708309</v>
      </c>
    </row>
    <row r="835" spans="1:46" s="626" customFormat="1" ht="12" x14ac:dyDescent="0.2">
      <c r="A835" s="944" t="s">
        <v>847</v>
      </c>
      <c r="B835" s="537" t="s">
        <v>848</v>
      </c>
      <c r="C835" s="497">
        <v>2.3725000000000001</v>
      </c>
      <c r="D835" s="656">
        <v>2.3224999999999998</v>
      </c>
      <c r="E835" s="533">
        <v>2.2725</v>
      </c>
      <c r="F835" s="533">
        <v>2.2149999999999999</v>
      </c>
      <c r="G835" s="533">
        <v>2.14</v>
      </c>
      <c r="H835" s="533">
        <v>2.0750000000000002</v>
      </c>
      <c r="I835" s="632"/>
      <c r="J835" s="533">
        <v>2.0150000000000001</v>
      </c>
      <c r="K835" s="533">
        <v>1.9624999999999999</v>
      </c>
      <c r="L835" s="632"/>
      <c r="M835" s="656">
        <v>1.9125000000000001</v>
      </c>
      <c r="N835" s="656">
        <v>1.855</v>
      </c>
      <c r="O835" s="656">
        <v>1.75</v>
      </c>
      <c r="P835" s="656">
        <v>1.645</v>
      </c>
      <c r="Q835" s="652">
        <v>1.62</v>
      </c>
      <c r="R835" s="656">
        <v>1.6</v>
      </c>
      <c r="S835" s="652">
        <v>1.54</v>
      </c>
      <c r="T835" s="652">
        <v>1.54</v>
      </c>
      <c r="U835" s="652">
        <v>1.54</v>
      </c>
      <c r="V835" s="652">
        <v>1.54</v>
      </c>
      <c r="W835" s="652">
        <v>1.54</v>
      </c>
      <c r="X835" s="652">
        <v>1.54</v>
      </c>
      <c r="Y835" s="653">
        <f t="shared" si="283"/>
        <v>36.997500000000002</v>
      </c>
      <c r="Z835" s="1019">
        <f t="shared" si="304"/>
        <v>2.1528525296017342</v>
      </c>
      <c r="AA835" s="676">
        <f t="shared" si="286"/>
        <v>2.2002200220021972</v>
      </c>
      <c r="AB835" s="676">
        <f t="shared" si="287"/>
        <v>2.5959367945823875</v>
      </c>
      <c r="AC835" s="676">
        <f t="shared" si="288"/>
        <v>3.5046728971962482</v>
      </c>
      <c r="AD835" s="676">
        <f t="shared" si="289"/>
        <v>3.1325301204819356</v>
      </c>
      <c r="AE835" s="676">
        <f t="shared" si="290"/>
        <v>2.977667493796532</v>
      </c>
      <c r="AF835" s="676">
        <f t="shared" si="291"/>
        <v>2.6751592356688114</v>
      </c>
      <c r="AG835" s="677">
        <f t="shared" si="292"/>
        <v>2.614379084967311</v>
      </c>
      <c r="AH835" s="678">
        <f t="shared" si="293"/>
        <v>3.0997304582210283</v>
      </c>
      <c r="AI835" s="677">
        <f t="shared" si="294"/>
        <v>6.0000000000000053</v>
      </c>
      <c r="AJ835" s="677">
        <f t="shared" si="295"/>
        <v>6.3829787234042534</v>
      </c>
      <c r="AK835" s="677">
        <f t="shared" si="296"/>
        <v>1.5432098765431945</v>
      </c>
      <c r="AL835" s="677">
        <f t="shared" si="297"/>
        <v>1.2499999999999956</v>
      </c>
      <c r="AM835" s="677">
        <f t="shared" si="298"/>
        <v>3.8961038961039085</v>
      </c>
      <c r="AN835" s="677">
        <f t="shared" si="299"/>
        <v>0</v>
      </c>
      <c r="AO835" s="677">
        <f t="shared" si="300"/>
        <v>0</v>
      </c>
      <c r="AP835" s="677">
        <f t="shared" si="301"/>
        <v>0</v>
      </c>
      <c r="AQ835" s="677">
        <f t="shared" si="302"/>
        <v>0</v>
      </c>
      <c r="AR835" s="677">
        <f t="shared" si="303"/>
        <v>0</v>
      </c>
      <c r="AS835" s="670">
        <f t="shared" si="284"/>
        <v>2.3171284806615549</v>
      </c>
      <c r="AT835" s="671">
        <f t="shared" si="285"/>
        <v>1.8948736513150397</v>
      </c>
    </row>
    <row r="836" spans="1:46" s="626" customFormat="1" ht="12" x14ac:dyDescent="0.2">
      <c r="A836" s="943" t="s">
        <v>1809</v>
      </c>
      <c r="B836" s="943" t="s">
        <v>1810</v>
      </c>
      <c r="C836" s="523">
        <v>0.48</v>
      </c>
      <c r="D836" s="656">
        <v>0.44</v>
      </c>
      <c r="E836" s="533">
        <v>0.36</v>
      </c>
      <c r="F836" s="533">
        <v>0.28000000000000003</v>
      </c>
      <c r="G836" s="533">
        <v>0.2</v>
      </c>
      <c r="H836" s="533">
        <v>0.13</v>
      </c>
      <c r="I836" s="632"/>
      <c r="J836" s="533">
        <v>0.08</v>
      </c>
      <c r="K836" s="533">
        <v>0.04</v>
      </c>
      <c r="L836" s="632"/>
      <c r="M836" s="652">
        <v>0.02</v>
      </c>
      <c r="N836" s="652">
        <v>0.02</v>
      </c>
      <c r="O836" s="652">
        <v>0.02</v>
      </c>
      <c r="P836" s="652">
        <v>0.02</v>
      </c>
      <c r="Q836" s="652">
        <v>0.02</v>
      </c>
      <c r="R836" s="652">
        <v>0.02</v>
      </c>
      <c r="S836" s="652">
        <v>0.02</v>
      </c>
      <c r="T836" s="652">
        <v>0.02</v>
      </c>
      <c r="U836" s="652">
        <v>0.02</v>
      </c>
      <c r="V836" s="652">
        <v>0.02</v>
      </c>
      <c r="W836" s="652">
        <v>0.02</v>
      </c>
      <c r="X836" s="652">
        <v>0.02</v>
      </c>
      <c r="Y836" s="653">
        <f t="shared" si="283"/>
        <v>2.25</v>
      </c>
      <c r="Z836" s="1019">
        <f t="shared" si="304"/>
        <v>9.0909090909090828</v>
      </c>
      <c r="AA836" s="676">
        <f t="shared" si="286"/>
        <v>22.222222222222232</v>
      </c>
      <c r="AB836" s="676">
        <f t="shared" si="287"/>
        <v>28.571428571428559</v>
      </c>
      <c r="AC836" s="676">
        <f t="shared" si="288"/>
        <v>40.000000000000014</v>
      </c>
      <c r="AD836" s="676">
        <f t="shared" si="289"/>
        <v>53.846153846153854</v>
      </c>
      <c r="AE836" s="676">
        <f t="shared" si="290"/>
        <v>62.5</v>
      </c>
      <c r="AF836" s="676">
        <f t="shared" si="291"/>
        <v>100</v>
      </c>
      <c r="AG836" s="677">
        <f t="shared" si="292"/>
        <v>100</v>
      </c>
      <c r="AH836" s="678">
        <f t="shared" si="293"/>
        <v>0</v>
      </c>
      <c r="AI836" s="677">
        <f t="shared" si="294"/>
        <v>0</v>
      </c>
      <c r="AJ836" s="677">
        <f t="shared" si="295"/>
        <v>0</v>
      </c>
      <c r="AK836" s="677">
        <f t="shared" si="296"/>
        <v>0</v>
      </c>
      <c r="AL836" s="677">
        <f t="shared" si="297"/>
        <v>0</v>
      </c>
      <c r="AM836" s="677">
        <f t="shared" si="298"/>
        <v>0</v>
      </c>
      <c r="AN836" s="677">
        <f t="shared" si="299"/>
        <v>0</v>
      </c>
      <c r="AO836" s="677">
        <f t="shared" si="300"/>
        <v>0</v>
      </c>
      <c r="AP836" s="677">
        <f t="shared" si="301"/>
        <v>0</v>
      </c>
      <c r="AQ836" s="677">
        <f t="shared" si="302"/>
        <v>0</v>
      </c>
      <c r="AR836" s="677">
        <f t="shared" si="303"/>
        <v>0</v>
      </c>
      <c r="AS836" s="670">
        <f t="shared" si="284"/>
        <v>21.906879670037569</v>
      </c>
      <c r="AT836" s="671">
        <f t="shared" si="285"/>
        <v>33.895378612033952</v>
      </c>
    </row>
    <row r="837" spans="1:46" s="626" customFormat="1" ht="12" x14ac:dyDescent="0.2">
      <c r="A837" s="943" t="s">
        <v>389</v>
      </c>
      <c r="B837" s="537" t="s">
        <v>390</v>
      </c>
      <c r="C837" s="497">
        <v>1.6</v>
      </c>
      <c r="D837" s="656">
        <v>1.5699999999999998</v>
      </c>
      <c r="E837" s="535">
        <v>1.56</v>
      </c>
      <c r="F837" s="533">
        <v>1.53</v>
      </c>
      <c r="G837" s="535">
        <v>1.52</v>
      </c>
      <c r="H837" s="533">
        <v>1.49</v>
      </c>
      <c r="I837" s="632"/>
      <c r="J837" s="535">
        <v>1.48</v>
      </c>
      <c r="K837" s="533">
        <v>1.45</v>
      </c>
      <c r="L837" s="632"/>
      <c r="M837" s="656">
        <v>1.44</v>
      </c>
      <c r="N837" s="656">
        <v>1.41</v>
      </c>
      <c r="O837" s="656">
        <v>1.39</v>
      </c>
      <c r="P837" s="652">
        <v>1.36</v>
      </c>
      <c r="Q837" s="656">
        <v>1.3</v>
      </c>
      <c r="R837" s="656">
        <v>1.22</v>
      </c>
      <c r="S837" s="656">
        <v>1.1000000000000001</v>
      </c>
      <c r="T837" s="656">
        <v>1</v>
      </c>
      <c r="U837" s="656">
        <v>0.9</v>
      </c>
      <c r="V837" s="656">
        <v>0.82</v>
      </c>
      <c r="W837" s="656">
        <v>0.74</v>
      </c>
      <c r="X837" s="656">
        <v>0.66</v>
      </c>
      <c r="Y837" s="653">
        <f t="shared" si="283"/>
        <v>25.54</v>
      </c>
      <c r="Z837" s="1019">
        <f t="shared" si="304"/>
        <v>1.9108280254777288</v>
      </c>
      <c r="AA837" s="676">
        <f t="shared" si="286"/>
        <v>0.64102564102561654</v>
      </c>
      <c r="AB837" s="676">
        <f t="shared" si="287"/>
        <v>1.9607843137254832</v>
      </c>
      <c r="AC837" s="676">
        <f t="shared" si="288"/>
        <v>0.65789473684210176</v>
      </c>
      <c r="AD837" s="676">
        <f t="shared" si="289"/>
        <v>2.0134228187919545</v>
      </c>
      <c r="AE837" s="676">
        <f t="shared" si="290"/>
        <v>0.67567567567567988</v>
      </c>
      <c r="AF837" s="676">
        <f t="shared" si="291"/>
        <v>2.0689655172413834</v>
      </c>
      <c r="AG837" s="677">
        <f t="shared" si="292"/>
        <v>0.69444444444444198</v>
      </c>
      <c r="AH837" s="678">
        <f t="shared" si="293"/>
        <v>2.1276595744680771</v>
      </c>
      <c r="AI837" s="677">
        <f t="shared" si="294"/>
        <v>1.4388489208633004</v>
      </c>
      <c r="AJ837" s="677">
        <f t="shared" si="295"/>
        <v>2.2058823529411686</v>
      </c>
      <c r="AK837" s="677">
        <f t="shared" si="296"/>
        <v>4.6153846153846212</v>
      </c>
      <c r="AL837" s="677">
        <f t="shared" si="297"/>
        <v>6.5573770491803351</v>
      </c>
      <c r="AM837" s="677">
        <f t="shared" si="298"/>
        <v>10.909090909090891</v>
      </c>
      <c r="AN837" s="677">
        <f t="shared" si="299"/>
        <v>10.000000000000009</v>
      </c>
      <c r="AO837" s="677">
        <f t="shared" si="300"/>
        <v>11.111111111111116</v>
      </c>
      <c r="AP837" s="677">
        <f t="shared" si="301"/>
        <v>9.7560975609756184</v>
      </c>
      <c r="AQ837" s="677">
        <f t="shared" si="302"/>
        <v>10.810810810810811</v>
      </c>
      <c r="AR837" s="677">
        <f t="shared" si="303"/>
        <v>12.12121212121211</v>
      </c>
      <c r="AS837" s="670">
        <f t="shared" si="284"/>
        <v>4.8566587473296021</v>
      </c>
      <c r="AT837" s="671">
        <f t="shared" si="285"/>
        <v>4.3885293939416554</v>
      </c>
    </row>
    <row r="838" spans="1:46" s="626" customFormat="1" ht="12" x14ac:dyDescent="0.2">
      <c r="A838" s="943" t="s">
        <v>1785</v>
      </c>
      <c r="B838" s="537" t="s">
        <v>1786</v>
      </c>
      <c r="C838" s="497">
        <v>0.7</v>
      </c>
      <c r="D838" s="656">
        <v>0.6</v>
      </c>
      <c r="E838" s="533">
        <v>0.56000000000000005</v>
      </c>
      <c r="F838" s="533">
        <v>0.52</v>
      </c>
      <c r="G838" s="533">
        <v>0.42</v>
      </c>
      <c r="H838" s="533">
        <v>0.36</v>
      </c>
      <c r="I838" s="632"/>
      <c r="J838" s="533">
        <v>0.32</v>
      </c>
      <c r="K838" s="533">
        <v>0.24</v>
      </c>
      <c r="L838" s="632"/>
      <c r="M838" s="652">
        <v>0.2</v>
      </c>
      <c r="N838" s="652">
        <v>0.2</v>
      </c>
      <c r="O838" s="656">
        <v>0.84</v>
      </c>
      <c r="P838" s="656">
        <v>0.83</v>
      </c>
      <c r="Q838" s="656">
        <v>0.81</v>
      </c>
      <c r="R838" s="656">
        <v>0.77272999999999992</v>
      </c>
      <c r="S838" s="656">
        <v>0.74546000000000001</v>
      </c>
      <c r="T838" s="656">
        <v>0.70924000000000009</v>
      </c>
      <c r="U838" s="656">
        <v>0.67344000000000004</v>
      </c>
      <c r="V838" s="656">
        <v>0.64066000000000001</v>
      </c>
      <c r="W838" s="656">
        <v>0.60850000000000004</v>
      </c>
      <c r="X838" s="656">
        <v>0.55769000000000002</v>
      </c>
      <c r="Y838" s="653">
        <f t="shared" si="283"/>
        <v>11.30772</v>
      </c>
      <c r="Z838" s="1019">
        <f t="shared" si="304"/>
        <v>16.666666666666675</v>
      </c>
      <c r="AA838" s="676">
        <f t="shared" si="286"/>
        <v>7.1428571428571397</v>
      </c>
      <c r="AB838" s="676">
        <f t="shared" si="287"/>
        <v>7.6923076923077094</v>
      </c>
      <c r="AC838" s="676">
        <f t="shared" si="288"/>
        <v>23.809523809523814</v>
      </c>
      <c r="AD838" s="676">
        <f t="shared" si="289"/>
        <v>16.666666666666675</v>
      </c>
      <c r="AE838" s="676">
        <f t="shared" si="290"/>
        <v>12.5</v>
      </c>
      <c r="AF838" s="676">
        <f t="shared" si="291"/>
        <v>33.33333333333335</v>
      </c>
      <c r="AG838" s="677">
        <f t="shared" si="292"/>
        <v>19.999999999999996</v>
      </c>
      <c r="AH838" s="678">
        <f t="shared" si="293"/>
        <v>0</v>
      </c>
      <c r="AI838" s="677">
        <f t="shared" si="294"/>
        <v>-76.19047619047619</v>
      </c>
      <c r="AJ838" s="677">
        <f t="shared" si="295"/>
        <v>1.2048192771084265</v>
      </c>
      <c r="AK838" s="677">
        <f t="shared" si="296"/>
        <v>2.4691358024691246</v>
      </c>
      <c r="AL838" s="677">
        <f t="shared" si="297"/>
        <v>4.8231594476725537</v>
      </c>
      <c r="AM838" s="677">
        <f t="shared" si="298"/>
        <v>3.6581439648002423</v>
      </c>
      <c r="AN838" s="677">
        <f t="shared" si="299"/>
        <v>5.1068749647509959</v>
      </c>
      <c r="AO838" s="677">
        <f t="shared" si="300"/>
        <v>5.3159895462105089</v>
      </c>
      <c r="AP838" s="677">
        <f t="shared" si="301"/>
        <v>5.1165985077888498</v>
      </c>
      <c r="AQ838" s="677">
        <f t="shared" si="302"/>
        <v>5.2851273623664596</v>
      </c>
      <c r="AR838" s="677">
        <f t="shared" si="303"/>
        <v>9.1107963205365081</v>
      </c>
      <c r="AS838" s="670">
        <f t="shared" si="284"/>
        <v>5.4585012797148869</v>
      </c>
      <c r="AT838" s="671">
        <f t="shared" si="285"/>
        <v>21.569697177272932</v>
      </c>
    </row>
    <row r="839" spans="1:46" x14ac:dyDescent="0.2">
      <c r="A839" s="944" t="s">
        <v>1787</v>
      </c>
      <c r="B839" s="537" t="s">
        <v>1788</v>
      </c>
      <c r="C839" s="497">
        <v>1.68</v>
      </c>
      <c r="D839" s="656">
        <v>1.54</v>
      </c>
      <c r="E839" s="533">
        <v>1.46</v>
      </c>
      <c r="F839" s="533">
        <v>1.34</v>
      </c>
      <c r="G839" s="533">
        <v>1.17</v>
      </c>
      <c r="H839" s="533">
        <v>1</v>
      </c>
      <c r="I839" s="632"/>
      <c r="J839" s="533">
        <v>0.92</v>
      </c>
      <c r="K839" s="533">
        <v>0.87</v>
      </c>
      <c r="L839" s="632"/>
      <c r="M839" s="652">
        <v>0.84</v>
      </c>
      <c r="N839" s="656">
        <v>0.84</v>
      </c>
      <c r="O839" s="656">
        <v>0.82</v>
      </c>
      <c r="P839" s="656">
        <v>0.79</v>
      </c>
      <c r="Q839" s="656">
        <v>0.75</v>
      </c>
      <c r="R839" s="656">
        <v>0.71</v>
      </c>
      <c r="S839" s="656">
        <v>0.67</v>
      </c>
      <c r="T839" s="656">
        <v>0.6</v>
      </c>
      <c r="U839" s="656">
        <v>0.55000000000000004</v>
      </c>
      <c r="V839" s="656">
        <v>0.51</v>
      </c>
      <c r="W839" s="656">
        <v>0.47</v>
      </c>
      <c r="X839" s="656">
        <v>0.43</v>
      </c>
      <c r="Y839" s="653">
        <f t="shared" ref="Y839:Y887" si="305">SUM(C839:X839)</f>
        <v>17.96</v>
      </c>
      <c r="Z839" s="1019">
        <f t="shared" si="304"/>
        <v>9.0909090909090828</v>
      </c>
      <c r="AA839" s="676">
        <f t="shared" si="286"/>
        <v>5.4794520547945202</v>
      </c>
      <c r="AB839" s="676">
        <f t="shared" si="287"/>
        <v>8.9552238805969964</v>
      </c>
      <c r="AC839" s="676">
        <f t="shared" si="288"/>
        <v>14.529914529914546</v>
      </c>
      <c r="AD839" s="676">
        <f t="shared" si="289"/>
        <v>16.999999999999993</v>
      </c>
      <c r="AE839" s="676">
        <f t="shared" si="290"/>
        <v>8.6956521739130377</v>
      </c>
      <c r="AF839" s="676">
        <f t="shared" si="291"/>
        <v>5.7471264367816133</v>
      </c>
      <c r="AG839" s="677">
        <f t="shared" si="292"/>
        <v>3.5714285714285809</v>
      </c>
      <c r="AH839" s="678">
        <f t="shared" si="293"/>
        <v>0</v>
      </c>
      <c r="AI839" s="677">
        <f t="shared" si="294"/>
        <v>2.4390243902439046</v>
      </c>
      <c r="AJ839" s="677">
        <f t="shared" si="295"/>
        <v>3.7974683544303778</v>
      </c>
      <c r="AK839" s="677">
        <f t="shared" si="296"/>
        <v>5.3333333333333455</v>
      </c>
      <c r="AL839" s="677">
        <f t="shared" si="297"/>
        <v>5.6338028169014231</v>
      </c>
      <c r="AM839" s="677">
        <f t="shared" si="298"/>
        <v>5.9701492537313383</v>
      </c>
      <c r="AN839" s="677">
        <f t="shared" si="299"/>
        <v>11.66666666666667</v>
      </c>
      <c r="AO839" s="677">
        <f t="shared" si="300"/>
        <v>9.0909090909090828</v>
      </c>
      <c r="AP839" s="677">
        <f t="shared" si="301"/>
        <v>7.8431372549019773</v>
      </c>
      <c r="AQ839" s="677">
        <f t="shared" si="302"/>
        <v>8.5106382978723527</v>
      </c>
      <c r="AR839" s="677">
        <f t="shared" si="303"/>
        <v>9.302325581395344</v>
      </c>
      <c r="AS839" s="670">
        <f t="shared" ref="AS839:AS887" si="306">AVERAGE(Z839:AR839)</f>
        <v>7.5082716725644305</v>
      </c>
      <c r="AT839" s="671">
        <f t="shared" ref="AT839:AT887" si="307">STDEV(Z839:AR839)</f>
        <v>4.0736614132847313</v>
      </c>
    </row>
    <row r="840" spans="1:46" x14ac:dyDescent="0.2">
      <c r="A840" s="944" t="s">
        <v>385</v>
      </c>
      <c r="B840" s="537" t="s">
        <v>386</v>
      </c>
      <c r="C840" s="497">
        <v>1.68</v>
      </c>
      <c r="D840" s="656">
        <v>1.55</v>
      </c>
      <c r="E840" s="533">
        <v>1.47</v>
      </c>
      <c r="F840" s="533">
        <v>1.395</v>
      </c>
      <c r="G840" s="533">
        <v>1.3049999999999999</v>
      </c>
      <c r="H840" s="533">
        <v>1.18</v>
      </c>
      <c r="I840" s="632"/>
      <c r="J840" s="533">
        <v>1</v>
      </c>
      <c r="K840" s="533">
        <v>0.8</v>
      </c>
      <c r="L840" s="632"/>
      <c r="M840" s="656">
        <v>0.625</v>
      </c>
      <c r="N840" s="656">
        <v>0.5</v>
      </c>
      <c r="O840" s="656">
        <v>0.41499999999999998</v>
      </c>
      <c r="P840" s="656">
        <v>0.34499999999999997</v>
      </c>
      <c r="Q840" s="656">
        <v>0.28499999999999998</v>
      </c>
      <c r="R840" s="656">
        <v>0.23499999999999999</v>
      </c>
      <c r="S840" s="656">
        <v>0.19125</v>
      </c>
      <c r="T840" s="656">
        <v>0.16125</v>
      </c>
      <c r="U840" s="656">
        <v>0.14624999999999999</v>
      </c>
      <c r="V840" s="656">
        <v>0.14124999999999999</v>
      </c>
      <c r="W840" s="656">
        <v>0.13625000000000001</v>
      </c>
      <c r="X840" s="656">
        <v>0.13125000000000001</v>
      </c>
      <c r="Y840" s="653">
        <f t="shared" si="305"/>
        <v>13.692500000000001</v>
      </c>
      <c r="Z840" s="1019">
        <f t="shared" si="304"/>
        <v>8.3870967741935374</v>
      </c>
      <c r="AA840" s="676">
        <f t="shared" ref="AA840:AA887" si="308">IF(ISERROR((D840/E840-1)*100),"n/a",(D840/E840-1)*100)</f>
        <v>5.4421768707483054</v>
      </c>
      <c r="AB840" s="676">
        <f t="shared" ref="AB840:AB887" si="309">IF(ISERROR((E840/F840-1)*100),"n/a",(E840/F840-1)*100)</f>
        <v>5.3763440860215006</v>
      </c>
      <c r="AC840" s="676">
        <f t="shared" ref="AC840:AC887" si="310">IF(ISERROR((F840/G840-1)*100),"n/a",(F840/G840-1)*100)</f>
        <v>6.8965517241379448</v>
      </c>
      <c r="AD840" s="676">
        <f t="shared" ref="AD840:AD887" si="311">IF(ISERROR((G840/H840-1)*100),"n/a",(G840/H840-1)*100)</f>
        <v>10.593220338983045</v>
      </c>
      <c r="AE840" s="676">
        <f t="shared" ref="AE840:AE887" si="312">IF(ISERROR((H840/J840-1)*100),"n/a",(H840/J840-1)*100)</f>
        <v>17.999999999999993</v>
      </c>
      <c r="AF840" s="676">
        <f t="shared" ref="AF840:AF887" si="313">IF(ISERROR((J840/K840-1)*100),"n/a",(J840/K840-1)*100)</f>
        <v>25</v>
      </c>
      <c r="AG840" s="677">
        <f t="shared" ref="AG840:AG887" si="314">IF(ISERROR((K840/M840-1)*100),"n/a",(K840/M840-1)*100)</f>
        <v>28.000000000000004</v>
      </c>
      <c r="AH840" s="678">
        <f t="shared" ref="AH840:AH887" si="315">IF(ISERROR((M840/N840-1)*100),"n/a",(M840/N840-1)*100)</f>
        <v>25</v>
      </c>
      <c r="AI840" s="677">
        <f t="shared" ref="AI840:AI887" si="316">IF(ISERROR((N840/O840-1)*100),"n/a",(N840/O840-1)*100)</f>
        <v>20.481927710843383</v>
      </c>
      <c r="AJ840" s="677">
        <f t="shared" ref="AJ840:AJ887" si="317">IF(ISERROR((O840/P840-1)*100),"n/a",(O840/P840-1)*100)</f>
        <v>20.289855072463769</v>
      </c>
      <c r="AK840" s="677">
        <f t="shared" ref="AK840:AK887" si="318">IF(ISERROR((P840/Q840-1)*100),"n/a",(P840/Q840-1)*100)</f>
        <v>21.052631578947366</v>
      </c>
      <c r="AL840" s="677">
        <f t="shared" ref="AL840:AL887" si="319">IF(ISERROR((Q840/R840-1)*100),"n/a",(Q840/R840-1)*100)</f>
        <v>21.276595744680836</v>
      </c>
      <c r="AM840" s="677">
        <f t="shared" ref="AM840:AM887" si="320">IF(ISERROR((R840/S840-1)*100),"n/a",(R840/S840-1)*100)</f>
        <v>22.875816993464039</v>
      </c>
      <c r="AN840" s="677">
        <f t="shared" ref="AN840:AN887" si="321">IF(ISERROR((S840/T840-1)*100),"n/a",(S840/T840-1)*100)</f>
        <v>18.604651162790688</v>
      </c>
      <c r="AO840" s="677">
        <f t="shared" ref="AO840:AO887" si="322">IF(ISERROR((T840/U840-1)*100),"n/a",(T840/U840-1)*100)</f>
        <v>10.256410256410264</v>
      </c>
      <c r="AP840" s="677">
        <f t="shared" ref="AP840:AP887" si="323">IF(ISERROR((U840/V840-1)*100),"n/a",(U840/V840-1)*100)</f>
        <v>3.539823008849563</v>
      </c>
      <c r="AQ840" s="677">
        <f t="shared" ref="AQ840:AQ887" si="324">IF(ISERROR((V840/W840-1)*100),"n/a",(V840/W840-1)*100)</f>
        <v>3.6697247706421798</v>
      </c>
      <c r="AR840" s="677">
        <f t="shared" ref="AR840:AR887" si="325">IF(ISERROR((W840/X840-1)*100),"n/a",(W840/X840-1)*100)</f>
        <v>3.8095238095238182</v>
      </c>
      <c r="AS840" s="670">
        <f t="shared" si="306"/>
        <v>14.660649994878961</v>
      </c>
      <c r="AT840" s="671">
        <f t="shared" si="307"/>
        <v>8.5150849643934929</v>
      </c>
    </row>
    <row r="841" spans="1:46" x14ac:dyDescent="0.2">
      <c r="A841" s="943" t="s">
        <v>1795</v>
      </c>
      <c r="B841" s="537" t="s">
        <v>1796</v>
      </c>
      <c r="C841" s="497">
        <v>1.25</v>
      </c>
      <c r="D841" s="656">
        <v>1.03</v>
      </c>
      <c r="E841" s="533">
        <v>0.98</v>
      </c>
      <c r="F841" s="533">
        <v>0.89</v>
      </c>
      <c r="G841" s="533">
        <v>0.75</v>
      </c>
      <c r="H841" s="533">
        <v>0.55000000000000004</v>
      </c>
      <c r="I841" s="632"/>
      <c r="J841" s="533">
        <v>0.35</v>
      </c>
      <c r="K841" s="533">
        <v>0.16</v>
      </c>
      <c r="L841" s="632"/>
      <c r="M841" s="652">
        <v>0.04</v>
      </c>
      <c r="N841" s="652">
        <v>0.04</v>
      </c>
      <c r="O841" s="656">
        <v>1.2</v>
      </c>
      <c r="P841" s="656">
        <v>1.17</v>
      </c>
      <c r="Q841" s="656">
        <v>1.06</v>
      </c>
      <c r="R841" s="656">
        <v>0.98</v>
      </c>
      <c r="S841" s="656">
        <v>0.9</v>
      </c>
      <c r="T841" s="656">
        <v>0.82</v>
      </c>
      <c r="U841" s="656">
        <v>0.74</v>
      </c>
      <c r="V841" s="656">
        <v>0.67</v>
      </c>
      <c r="W841" s="656">
        <v>0.62</v>
      </c>
      <c r="X841" s="656">
        <v>0.47</v>
      </c>
      <c r="Y841" s="653">
        <f t="shared" si="305"/>
        <v>14.670000000000002</v>
      </c>
      <c r="Z841" s="1019">
        <f t="shared" si="304"/>
        <v>21.359223300970864</v>
      </c>
      <c r="AA841" s="676">
        <f t="shared" si="308"/>
        <v>5.1020408163265252</v>
      </c>
      <c r="AB841" s="676">
        <f t="shared" si="309"/>
        <v>10.1123595505618</v>
      </c>
      <c r="AC841" s="676">
        <f t="shared" si="310"/>
        <v>18.666666666666675</v>
      </c>
      <c r="AD841" s="676">
        <f t="shared" si="311"/>
        <v>36.363636363636353</v>
      </c>
      <c r="AE841" s="676">
        <f t="shared" si="312"/>
        <v>57.14285714285716</v>
      </c>
      <c r="AF841" s="676">
        <f t="shared" si="313"/>
        <v>118.75</v>
      </c>
      <c r="AG841" s="677">
        <f t="shared" si="314"/>
        <v>300</v>
      </c>
      <c r="AH841" s="678">
        <f t="shared" si="315"/>
        <v>0</v>
      </c>
      <c r="AI841" s="677">
        <f t="shared" si="316"/>
        <v>-96.666666666666671</v>
      </c>
      <c r="AJ841" s="677">
        <f t="shared" si="317"/>
        <v>2.5641025641025772</v>
      </c>
      <c r="AK841" s="677">
        <f t="shared" si="318"/>
        <v>10.377358490566024</v>
      </c>
      <c r="AL841" s="677">
        <f t="shared" si="319"/>
        <v>8.163265306122458</v>
      </c>
      <c r="AM841" s="677">
        <f t="shared" si="320"/>
        <v>8.8888888888888786</v>
      </c>
      <c r="AN841" s="677">
        <f t="shared" si="321"/>
        <v>9.7560975609756184</v>
      </c>
      <c r="AO841" s="677">
        <f t="shared" si="322"/>
        <v>10.810810810810811</v>
      </c>
      <c r="AP841" s="677">
        <f t="shared" si="323"/>
        <v>10.447761194029837</v>
      </c>
      <c r="AQ841" s="677">
        <f t="shared" si="324"/>
        <v>8.064516129032274</v>
      </c>
      <c r="AR841" s="677">
        <f t="shared" si="325"/>
        <v>31.914893617021288</v>
      </c>
      <c r="AS841" s="670">
        <f t="shared" si="306"/>
        <v>30.095674301889606</v>
      </c>
      <c r="AT841" s="671">
        <f t="shared" si="307"/>
        <v>75.800197548623743</v>
      </c>
    </row>
    <row r="842" spans="1:46" x14ac:dyDescent="0.2">
      <c r="A842" s="944" t="s">
        <v>1789</v>
      </c>
      <c r="B842" s="537" t="s">
        <v>1790</v>
      </c>
      <c r="C842" s="497">
        <v>0.57999999999999996</v>
      </c>
      <c r="D842" s="656">
        <v>0.5</v>
      </c>
      <c r="E842" s="533">
        <v>0.41</v>
      </c>
      <c r="F842" s="533">
        <v>0.35666666666666669</v>
      </c>
      <c r="G842" s="533">
        <v>0.31666666666666665</v>
      </c>
      <c r="H842" s="533">
        <v>0.27666666666666667</v>
      </c>
      <c r="I842" s="632"/>
      <c r="J842" s="533">
        <v>0.24666666666666667</v>
      </c>
      <c r="K842" s="533">
        <v>0.21</v>
      </c>
      <c r="L842" s="632"/>
      <c r="M842" s="656">
        <v>5.0219999999999994E-2</v>
      </c>
      <c r="N842" s="652">
        <v>0</v>
      </c>
      <c r="O842" s="652">
        <v>0</v>
      </c>
      <c r="P842" s="652">
        <v>0</v>
      </c>
      <c r="Q842" s="652">
        <v>0</v>
      </c>
      <c r="R842" s="652">
        <v>0</v>
      </c>
      <c r="S842" s="652">
        <v>0</v>
      </c>
      <c r="T842" s="652">
        <v>0</v>
      </c>
      <c r="U842" s="652">
        <v>0</v>
      </c>
      <c r="V842" s="652">
        <v>0</v>
      </c>
      <c r="W842" s="652">
        <v>0</v>
      </c>
      <c r="X842" s="652">
        <v>0</v>
      </c>
      <c r="Y842" s="653">
        <f t="shared" si="305"/>
        <v>2.9468866666666664</v>
      </c>
      <c r="Z842" s="1019">
        <f t="shared" si="304"/>
        <v>15.999999999999993</v>
      </c>
      <c r="AA842" s="676">
        <f t="shared" si="308"/>
        <v>21.95121951219512</v>
      </c>
      <c r="AB842" s="676">
        <f t="shared" si="309"/>
        <v>14.953271028037364</v>
      </c>
      <c r="AC842" s="676">
        <f t="shared" si="310"/>
        <v>12.631578947368439</v>
      </c>
      <c r="AD842" s="676">
        <f t="shared" si="311"/>
        <v>14.457831325301207</v>
      </c>
      <c r="AE842" s="676">
        <f t="shared" si="312"/>
        <v>12.162162162162172</v>
      </c>
      <c r="AF842" s="676">
        <f t="shared" si="313"/>
        <v>17.460317460317466</v>
      </c>
      <c r="AG842" s="677">
        <f t="shared" si="314"/>
        <v>318.16009557945046</v>
      </c>
      <c r="AH842" s="678" t="str">
        <f t="shared" si="315"/>
        <v>n/a</v>
      </c>
      <c r="AI842" s="677" t="str">
        <f t="shared" si="316"/>
        <v>n/a</v>
      </c>
      <c r="AJ842" s="677" t="str">
        <f t="shared" si="317"/>
        <v>n/a</v>
      </c>
      <c r="AK842" s="677" t="str">
        <f t="shared" si="318"/>
        <v>n/a</v>
      </c>
      <c r="AL842" s="677" t="str">
        <f t="shared" si="319"/>
        <v>n/a</v>
      </c>
      <c r="AM842" s="677" t="str">
        <f t="shared" si="320"/>
        <v>n/a</v>
      </c>
      <c r="AN842" s="677" t="str">
        <f t="shared" si="321"/>
        <v>n/a</v>
      </c>
      <c r="AO842" s="677" t="str">
        <f t="shared" si="322"/>
        <v>n/a</v>
      </c>
      <c r="AP842" s="677" t="str">
        <f t="shared" si="323"/>
        <v>n/a</v>
      </c>
      <c r="AQ842" s="677" t="str">
        <f t="shared" si="324"/>
        <v>n/a</v>
      </c>
      <c r="AR842" s="677" t="str">
        <f t="shared" si="325"/>
        <v>n/a</v>
      </c>
      <c r="AS842" s="670">
        <f t="shared" si="306"/>
        <v>53.472059501854027</v>
      </c>
      <c r="AT842" s="671">
        <f t="shared" si="307"/>
        <v>106.99437911824106</v>
      </c>
    </row>
    <row r="843" spans="1:46" x14ac:dyDescent="0.2">
      <c r="A843" s="943" t="s">
        <v>1793</v>
      </c>
      <c r="B843" s="537" t="s">
        <v>1794</v>
      </c>
      <c r="C843" s="497">
        <v>2.16</v>
      </c>
      <c r="D843" s="656">
        <v>1.96</v>
      </c>
      <c r="E843" s="533">
        <v>1.68</v>
      </c>
      <c r="F843" s="533">
        <v>1.52</v>
      </c>
      <c r="G843" s="533">
        <v>1.36</v>
      </c>
      <c r="H843" s="533">
        <v>1.24</v>
      </c>
      <c r="I843" s="632"/>
      <c r="J843" s="533">
        <v>1.1599999999999999</v>
      </c>
      <c r="K843" s="535">
        <v>1.08</v>
      </c>
      <c r="L843" s="632"/>
      <c r="M843" s="656">
        <v>1.02</v>
      </c>
      <c r="N843" s="652">
        <v>1</v>
      </c>
      <c r="O843" s="652">
        <v>1</v>
      </c>
      <c r="P843" s="656">
        <v>1</v>
      </c>
      <c r="Q843" s="652">
        <v>0.88</v>
      </c>
      <c r="R843" s="656">
        <v>0.86</v>
      </c>
      <c r="S843" s="652">
        <v>0.8</v>
      </c>
      <c r="T843" s="652">
        <v>0.8</v>
      </c>
      <c r="U843" s="652">
        <v>0.94</v>
      </c>
      <c r="V843" s="652">
        <v>1.1299999999999999</v>
      </c>
      <c r="W843" s="652">
        <v>1.28</v>
      </c>
      <c r="X843" s="652">
        <v>1.28</v>
      </c>
      <c r="Y843" s="653">
        <f t="shared" si="305"/>
        <v>24.150000000000002</v>
      </c>
      <c r="Z843" s="1019">
        <f t="shared" si="304"/>
        <v>10.204081632653072</v>
      </c>
      <c r="AA843" s="676">
        <f t="shared" si="308"/>
        <v>16.666666666666675</v>
      </c>
      <c r="AB843" s="676">
        <f t="shared" si="309"/>
        <v>10.526315789473673</v>
      </c>
      <c r="AC843" s="676">
        <f t="shared" si="310"/>
        <v>11.764705882352944</v>
      </c>
      <c r="AD843" s="676">
        <f t="shared" si="311"/>
        <v>9.6774193548387224</v>
      </c>
      <c r="AE843" s="676">
        <f t="shared" si="312"/>
        <v>6.8965517241379448</v>
      </c>
      <c r="AF843" s="676">
        <f t="shared" si="313"/>
        <v>7.4074074074073959</v>
      </c>
      <c r="AG843" s="677">
        <f t="shared" si="314"/>
        <v>5.8823529411764719</v>
      </c>
      <c r="AH843" s="678">
        <f t="shared" si="315"/>
        <v>2.0000000000000018</v>
      </c>
      <c r="AI843" s="677">
        <f t="shared" si="316"/>
        <v>0</v>
      </c>
      <c r="AJ843" s="677">
        <f t="shared" si="317"/>
        <v>0</v>
      </c>
      <c r="AK843" s="677">
        <f t="shared" si="318"/>
        <v>13.636363636363647</v>
      </c>
      <c r="AL843" s="677">
        <f t="shared" si="319"/>
        <v>2.3255813953488413</v>
      </c>
      <c r="AM843" s="677">
        <f t="shared" si="320"/>
        <v>7.4999999999999956</v>
      </c>
      <c r="AN843" s="677">
        <f t="shared" si="321"/>
        <v>0</v>
      </c>
      <c r="AO843" s="677">
        <f t="shared" si="322"/>
        <v>-14.893617021276583</v>
      </c>
      <c r="AP843" s="677">
        <f t="shared" si="323"/>
        <v>-16.814159292035392</v>
      </c>
      <c r="AQ843" s="677">
        <f t="shared" si="324"/>
        <v>-11.718750000000011</v>
      </c>
      <c r="AR843" s="677">
        <f t="shared" si="325"/>
        <v>0</v>
      </c>
      <c r="AS843" s="670">
        <f t="shared" si="306"/>
        <v>3.2137326377424955</v>
      </c>
      <c r="AT843" s="671">
        <f t="shared" si="307"/>
        <v>9.3066268875526283</v>
      </c>
    </row>
    <row r="844" spans="1:46" x14ac:dyDescent="0.2">
      <c r="A844" s="1087" t="s">
        <v>4052</v>
      </c>
      <c r="B844" s="943" t="s">
        <v>4051</v>
      </c>
      <c r="C844" s="497">
        <v>0.94</v>
      </c>
      <c r="D844" s="656">
        <v>0.82</v>
      </c>
      <c r="E844" s="601">
        <v>0.8</v>
      </c>
      <c r="F844" s="533">
        <v>0.76500000000000001</v>
      </c>
      <c r="G844" s="601">
        <v>0.76</v>
      </c>
      <c r="H844" s="533">
        <v>0.745</v>
      </c>
      <c r="I844" s="632"/>
      <c r="J844" s="533">
        <v>0.65500000000000003</v>
      </c>
      <c r="K844" s="533">
        <v>0.56999999999999995</v>
      </c>
      <c r="L844" s="632"/>
      <c r="M844" s="652">
        <v>0.5</v>
      </c>
      <c r="N844" s="652">
        <v>0.5</v>
      </c>
      <c r="O844" s="652">
        <v>0.5</v>
      </c>
      <c r="P844" s="656">
        <v>0.25</v>
      </c>
      <c r="Q844" s="543">
        <v>0</v>
      </c>
      <c r="R844" s="543">
        <v>0</v>
      </c>
      <c r="S844" s="543">
        <v>0</v>
      </c>
      <c r="T844" s="543">
        <v>0</v>
      </c>
      <c r="U844" s="543">
        <v>0</v>
      </c>
      <c r="V844" s="543">
        <v>0</v>
      </c>
      <c r="W844" s="652">
        <v>0</v>
      </c>
      <c r="X844" s="652">
        <v>0</v>
      </c>
      <c r="Y844" s="653">
        <f t="shared" si="305"/>
        <v>7.8050000000000006</v>
      </c>
      <c r="Z844" s="1019">
        <f t="shared" si="304"/>
        <v>14.634146341463406</v>
      </c>
      <c r="AA844" s="676">
        <f t="shared" si="308"/>
        <v>2.4999999999999911</v>
      </c>
      <c r="AB844" s="676">
        <f t="shared" si="309"/>
        <v>4.5751633986928164</v>
      </c>
      <c r="AC844" s="676">
        <f t="shared" si="310"/>
        <v>0.65789473684210176</v>
      </c>
      <c r="AD844" s="676">
        <f t="shared" si="311"/>
        <v>2.0134228187919545</v>
      </c>
      <c r="AE844" s="676">
        <f t="shared" si="312"/>
        <v>13.740458015267176</v>
      </c>
      <c r="AF844" s="676">
        <f t="shared" si="313"/>
        <v>14.91228070175441</v>
      </c>
      <c r="AG844" s="677">
        <f t="shared" si="314"/>
        <v>13.999999999999989</v>
      </c>
      <c r="AH844" s="678">
        <f t="shared" si="315"/>
        <v>0</v>
      </c>
      <c r="AI844" s="677">
        <f t="shared" si="316"/>
        <v>0</v>
      </c>
      <c r="AJ844" s="677">
        <f t="shared" si="317"/>
        <v>100</v>
      </c>
      <c r="AK844" s="677" t="str">
        <f t="shared" si="318"/>
        <v>n/a</v>
      </c>
      <c r="AL844" s="677" t="str">
        <f t="shared" si="319"/>
        <v>n/a</v>
      </c>
      <c r="AM844" s="677" t="str">
        <f t="shared" si="320"/>
        <v>n/a</v>
      </c>
      <c r="AN844" s="677" t="str">
        <f t="shared" si="321"/>
        <v>n/a</v>
      </c>
      <c r="AO844" s="677" t="str">
        <f t="shared" si="322"/>
        <v>n/a</v>
      </c>
      <c r="AP844" s="677" t="str">
        <f t="shared" si="323"/>
        <v>n/a</v>
      </c>
      <c r="AQ844" s="677" t="str">
        <f t="shared" si="324"/>
        <v>n/a</v>
      </c>
      <c r="AR844" s="677" t="str">
        <f t="shared" si="325"/>
        <v>n/a</v>
      </c>
      <c r="AS844" s="670">
        <f t="shared" si="306"/>
        <v>15.184851455710168</v>
      </c>
      <c r="AT844" s="671">
        <f t="shared" si="307"/>
        <v>28.838561870082085</v>
      </c>
    </row>
    <row r="845" spans="1:46" x14ac:dyDescent="0.2">
      <c r="A845" s="1088" t="s">
        <v>3936</v>
      </c>
      <c r="B845" s="13" t="s">
        <v>3937</v>
      </c>
      <c r="C845" s="497">
        <v>0.215</v>
      </c>
      <c r="D845" s="13">
        <v>0.19</v>
      </c>
      <c r="E845" s="13">
        <v>0.15</v>
      </c>
      <c r="F845" s="13">
        <v>0.11</v>
      </c>
      <c r="G845" s="13">
        <v>7.0000000000000007E-2</v>
      </c>
      <c r="H845" s="535">
        <v>0</v>
      </c>
      <c r="I845" s="13"/>
      <c r="J845" s="535">
        <v>0</v>
      </c>
      <c r="K845" s="535">
        <v>0</v>
      </c>
      <c r="L845" s="537"/>
      <c r="M845" s="652">
        <v>0</v>
      </c>
      <c r="N845" s="652">
        <v>0</v>
      </c>
      <c r="O845" s="652">
        <v>0</v>
      </c>
      <c r="P845" s="652">
        <v>0</v>
      </c>
      <c r="Q845" s="652">
        <v>0</v>
      </c>
      <c r="R845" s="652">
        <v>0</v>
      </c>
      <c r="S845" s="652">
        <v>0</v>
      </c>
      <c r="T845" s="652">
        <v>0</v>
      </c>
      <c r="U845" s="652">
        <v>0</v>
      </c>
      <c r="V845" s="652">
        <v>0</v>
      </c>
      <c r="W845" s="652">
        <v>0</v>
      </c>
      <c r="X845" s="652">
        <v>0</v>
      </c>
      <c r="Y845" s="653">
        <f t="shared" si="305"/>
        <v>0.7350000000000001</v>
      </c>
      <c r="Z845" s="1019">
        <f t="shared" si="304"/>
        <v>13.157894736842103</v>
      </c>
      <c r="AA845" s="676">
        <f t="shared" si="308"/>
        <v>26.666666666666682</v>
      </c>
      <c r="AB845" s="676">
        <f t="shared" si="309"/>
        <v>36.363636363636353</v>
      </c>
      <c r="AC845" s="676">
        <f t="shared" si="310"/>
        <v>57.142857142857139</v>
      </c>
      <c r="AD845" s="676" t="str">
        <f t="shared" si="311"/>
        <v>n/a</v>
      </c>
      <c r="AE845" s="676" t="str">
        <f t="shared" si="312"/>
        <v>n/a</v>
      </c>
      <c r="AF845" s="676" t="str">
        <f t="shared" si="313"/>
        <v>n/a</v>
      </c>
      <c r="AG845" s="677" t="str">
        <f t="shared" si="314"/>
        <v>n/a</v>
      </c>
      <c r="AH845" s="678" t="str">
        <f t="shared" si="315"/>
        <v>n/a</v>
      </c>
      <c r="AI845" s="677" t="str">
        <f t="shared" si="316"/>
        <v>n/a</v>
      </c>
      <c r="AJ845" s="677" t="str">
        <f t="shared" si="317"/>
        <v>n/a</v>
      </c>
      <c r="AK845" s="677" t="str">
        <f t="shared" si="318"/>
        <v>n/a</v>
      </c>
      <c r="AL845" s="677" t="str">
        <f t="shared" si="319"/>
        <v>n/a</v>
      </c>
      <c r="AM845" s="677" t="str">
        <f t="shared" si="320"/>
        <v>n/a</v>
      </c>
      <c r="AN845" s="677" t="str">
        <f t="shared" si="321"/>
        <v>n/a</v>
      </c>
      <c r="AO845" s="677" t="str">
        <f t="shared" si="322"/>
        <v>n/a</v>
      </c>
      <c r="AP845" s="677" t="str">
        <f t="shared" si="323"/>
        <v>n/a</v>
      </c>
      <c r="AQ845" s="677" t="str">
        <f t="shared" si="324"/>
        <v>n/a</v>
      </c>
      <c r="AR845" s="677" t="str">
        <f t="shared" si="325"/>
        <v>n/a</v>
      </c>
      <c r="AS845" s="670">
        <f t="shared" si="306"/>
        <v>33.33276372750057</v>
      </c>
      <c r="AT845" s="671">
        <f t="shared" si="307"/>
        <v>18.507376242993612</v>
      </c>
    </row>
    <row r="846" spans="1:46" x14ac:dyDescent="0.2">
      <c r="A846" s="944" t="s">
        <v>858</v>
      </c>
      <c r="B846" s="537" t="s">
        <v>859</v>
      </c>
      <c r="C846" s="497">
        <v>2.21</v>
      </c>
      <c r="D846" s="656">
        <v>2.08</v>
      </c>
      <c r="E846" s="533">
        <v>1.98</v>
      </c>
      <c r="F846" s="533">
        <v>1.7428805999999999</v>
      </c>
      <c r="G846" s="533">
        <v>1.56</v>
      </c>
      <c r="H846" s="533">
        <v>1.4450000000000001</v>
      </c>
      <c r="I846" s="632"/>
      <c r="J846" s="533">
        <v>1.2</v>
      </c>
      <c r="K846" s="533">
        <v>1.04</v>
      </c>
      <c r="L846" s="632"/>
      <c r="M846" s="656">
        <v>0.8</v>
      </c>
      <c r="N846" s="656">
        <v>0.67500000000000004</v>
      </c>
      <c r="O846" s="656">
        <v>0.54</v>
      </c>
      <c r="P846" s="656">
        <v>0.5</v>
      </c>
      <c r="Q846" s="656">
        <v>0.46</v>
      </c>
      <c r="R846" s="656">
        <v>0.44</v>
      </c>
      <c r="S846" s="656">
        <v>0.41499999999999998</v>
      </c>
      <c r="T846" s="652">
        <v>0.4</v>
      </c>
      <c r="U846" s="652">
        <v>0.4</v>
      </c>
      <c r="V846" s="652">
        <v>0.4</v>
      </c>
      <c r="W846" s="652">
        <v>0.68500000000000005</v>
      </c>
      <c r="X846" s="652">
        <v>0.78</v>
      </c>
      <c r="Y846" s="653">
        <f t="shared" si="305"/>
        <v>19.752880599999997</v>
      </c>
      <c r="Z846" s="1019">
        <f t="shared" si="304"/>
        <v>6.25</v>
      </c>
      <c r="AA846" s="676">
        <f t="shared" si="308"/>
        <v>5.0505050505050608</v>
      </c>
      <c r="AB846" s="676">
        <f t="shared" si="309"/>
        <v>13.605028365110039</v>
      </c>
      <c r="AC846" s="676">
        <f t="shared" si="310"/>
        <v>11.723115384615369</v>
      </c>
      <c r="AD846" s="676">
        <f t="shared" si="311"/>
        <v>7.9584775086505077</v>
      </c>
      <c r="AE846" s="676">
        <f t="shared" si="312"/>
        <v>20.416666666666682</v>
      </c>
      <c r="AF846" s="676">
        <f t="shared" si="313"/>
        <v>15.384615384615374</v>
      </c>
      <c r="AG846" s="677">
        <f t="shared" si="314"/>
        <v>30.000000000000004</v>
      </c>
      <c r="AH846" s="678">
        <f t="shared" si="315"/>
        <v>18.518518518518512</v>
      </c>
      <c r="AI846" s="677">
        <f t="shared" si="316"/>
        <v>25</v>
      </c>
      <c r="AJ846" s="677">
        <f t="shared" si="317"/>
        <v>8.0000000000000071</v>
      </c>
      <c r="AK846" s="677">
        <f t="shared" si="318"/>
        <v>8.6956521739130377</v>
      </c>
      <c r="AL846" s="677">
        <f t="shared" si="319"/>
        <v>4.5454545454545414</v>
      </c>
      <c r="AM846" s="677">
        <f t="shared" si="320"/>
        <v>6.024096385542177</v>
      </c>
      <c r="AN846" s="677">
        <f t="shared" si="321"/>
        <v>3.7499999999999867</v>
      </c>
      <c r="AO846" s="677">
        <f t="shared" si="322"/>
        <v>0</v>
      </c>
      <c r="AP846" s="677">
        <f t="shared" si="323"/>
        <v>0</v>
      </c>
      <c r="AQ846" s="677">
        <f t="shared" si="324"/>
        <v>-41.605839416058402</v>
      </c>
      <c r="AR846" s="677">
        <f t="shared" si="325"/>
        <v>-12.179487179487181</v>
      </c>
      <c r="AS846" s="670">
        <f t="shared" si="306"/>
        <v>6.9019370204234569</v>
      </c>
      <c r="AT846" s="671">
        <f t="shared" si="307"/>
        <v>15.196515458652803</v>
      </c>
    </row>
    <row r="847" spans="1:46" x14ac:dyDescent="0.2">
      <c r="A847" s="537" t="s">
        <v>1801</v>
      </c>
      <c r="B847" s="925" t="s">
        <v>1802</v>
      </c>
      <c r="C847" s="497">
        <v>0.34</v>
      </c>
      <c r="D847" s="656">
        <v>0.28000000000000003</v>
      </c>
      <c r="E847" s="533">
        <v>0.245</v>
      </c>
      <c r="F847" s="533">
        <v>0.22500000000000001</v>
      </c>
      <c r="G847" s="533">
        <v>0.20499999999999999</v>
      </c>
      <c r="H847" s="533">
        <v>0.18</v>
      </c>
      <c r="I847" s="632"/>
      <c r="J847" s="533">
        <v>0.1</v>
      </c>
      <c r="K847" s="535">
        <v>0.08</v>
      </c>
      <c r="L847" s="632"/>
      <c r="M847" s="656">
        <v>6.5000000000000002E-2</v>
      </c>
      <c r="N847" s="652">
        <v>0.06</v>
      </c>
      <c r="O847" s="652">
        <v>0.255</v>
      </c>
      <c r="P847" s="652">
        <v>0.32</v>
      </c>
      <c r="Q847" s="652">
        <v>0.32</v>
      </c>
      <c r="R847" s="656">
        <v>0.28999999999999998</v>
      </c>
      <c r="S847" s="652">
        <v>0.26</v>
      </c>
      <c r="T847" s="656">
        <v>0.13</v>
      </c>
      <c r="U847" s="652">
        <v>0</v>
      </c>
      <c r="V847" s="652">
        <v>0</v>
      </c>
      <c r="W847" s="652">
        <v>0</v>
      </c>
      <c r="X847" s="652">
        <v>0</v>
      </c>
      <c r="Y847" s="653">
        <f t="shared" si="305"/>
        <v>3.3549999999999995</v>
      </c>
      <c r="Z847" s="1019">
        <f t="shared" si="304"/>
        <v>21.42857142857142</v>
      </c>
      <c r="AA847" s="676">
        <f t="shared" si="308"/>
        <v>14.285714285714302</v>
      </c>
      <c r="AB847" s="676">
        <f t="shared" si="309"/>
        <v>8.8888888888888786</v>
      </c>
      <c r="AC847" s="676">
        <f t="shared" si="310"/>
        <v>9.7560975609756184</v>
      </c>
      <c r="AD847" s="676">
        <f t="shared" si="311"/>
        <v>13.888888888888884</v>
      </c>
      <c r="AE847" s="676">
        <f t="shared" si="312"/>
        <v>79.999999999999986</v>
      </c>
      <c r="AF847" s="676">
        <f t="shared" si="313"/>
        <v>25</v>
      </c>
      <c r="AG847" s="677">
        <f t="shared" si="314"/>
        <v>23.076923076923084</v>
      </c>
      <c r="AH847" s="678">
        <f t="shared" si="315"/>
        <v>8.3333333333333481</v>
      </c>
      <c r="AI847" s="677">
        <f t="shared" si="316"/>
        <v>-76.470588235294116</v>
      </c>
      <c r="AJ847" s="677">
        <f t="shared" si="317"/>
        <v>-20.3125</v>
      </c>
      <c r="AK847" s="677">
        <f t="shared" si="318"/>
        <v>0</v>
      </c>
      <c r="AL847" s="677">
        <f t="shared" si="319"/>
        <v>10.344827586206918</v>
      </c>
      <c r="AM847" s="677">
        <f t="shared" si="320"/>
        <v>11.538461538461519</v>
      </c>
      <c r="AN847" s="677">
        <f t="shared" si="321"/>
        <v>100</v>
      </c>
      <c r="AO847" s="677" t="str">
        <f t="shared" si="322"/>
        <v>n/a</v>
      </c>
      <c r="AP847" s="677" t="str">
        <f t="shared" si="323"/>
        <v>n/a</v>
      </c>
      <c r="AQ847" s="677" t="str">
        <f t="shared" si="324"/>
        <v>n/a</v>
      </c>
      <c r="AR847" s="677" t="str">
        <f t="shared" si="325"/>
        <v>n/a</v>
      </c>
      <c r="AS847" s="670">
        <f t="shared" si="306"/>
        <v>15.317241223511324</v>
      </c>
      <c r="AT847" s="671">
        <f t="shared" si="307"/>
        <v>39.314284065725296</v>
      </c>
    </row>
    <row r="848" spans="1:46" x14ac:dyDescent="0.2">
      <c r="A848" s="609" t="s">
        <v>4479</v>
      </c>
      <c r="B848" s="925" t="s">
        <v>863</v>
      </c>
      <c r="C848" s="497">
        <v>2.2949999999999999</v>
      </c>
      <c r="D848" s="656">
        <v>2.0187499999999998</v>
      </c>
      <c r="E848" s="533">
        <v>1.7090000000000001</v>
      </c>
      <c r="F848" s="533">
        <v>1.401</v>
      </c>
      <c r="G848" s="533">
        <v>1.0430000000000001</v>
      </c>
      <c r="H848" s="533">
        <v>0.41200000000000003</v>
      </c>
      <c r="I848" s="632"/>
      <c r="J848" s="535">
        <v>0</v>
      </c>
      <c r="K848" s="535">
        <v>0</v>
      </c>
      <c r="L848" s="632"/>
      <c r="M848" s="652">
        <v>0</v>
      </c>
      <c r="N848" s="652">
        <v>0</v>
      </c>
      <c r="O848" s="652">
        <v>0</v>
      </c>
      <c r="P848" s="652">
        <v>0</v>
      </c>
      <c r="Q848" s="652">
        <v>0</v>
      </c>
      <c r="R848" s="652">
        <v>0</v>
      </c>
      <c r="S848" s="652">
        <v>0</v>
      </c>
      <c r="T848" s="652">
        <v>0</v>
      </c>
      <c r="U848" s="652">
        <v>0</v>
      </c>
      <c r="V848" s="652">
        <v>0</v>
      </c>
      <c r="W848" s="652">
        <v>0</v>
      </c>
      <c r="X848" s="652">
        <v>0</v>
      </c>
      <c r="Y848" s="653">
        <f t="shared" si="305"/>
        <v>8.8787500000000019</v>
      </c>
      <c r="Z848" s="1019">
        <f t="shared" si="304"/>
        <v>13.684210526315788</v>
      </c>
      <c r="AA848" s="676">
        <f t="shared" si="308"/>
        <v>18.124634289057905</v>
      </c>
      <c r="AB848" s="676">
        <f t="shared" si="309"/>
        <v>21.984296930763737</v>
      </c>
      <c r="AC848" s="676">
        <f t="shared" si="310"/>
        <v>34.324065196548403</v>
      </c>
      <c r="AD848" s="676">
        <f t="shared" si="311"/>
        <v>153.15533980582526</v>
      </c>
      <c r="AE848" s="676" t="str">
        <f t="shared" si="312"/>
        <v>n/a</v>
      </c>
      <c r="AF848" s="676" t="str">
        <f t="shared" si="313"/>
        <v>n/a</v>
      </c>
      <c r="AG848" s="677" t="str">
        <f t="shared" si="314"/>
        <v>n/a</v>
      </c>
      <c r="AH848" s="678" t="str">
        <f t="shared" si="315"/>
        <v>n/a</v>
      </c>
      <c r="AI848" s="677" t="str">
        <f t="shared" si="316"/>
        <v>n/a</v>
      </c>
      <c r="AJ848" s="677" t="str">
        <f t="shared" si="317"/>
        <v>n/a</v>
      </c>
      <c r="AK848" s="677" t="str">
        <f t="shared" si="318"/>
        <v>n/a</v>
      </c>
      <c r="AL848" s="677" t="str">
        <f t="shared" si="319"/>
        <v>n/a</v>
      </c>
      <c r="AM848" s="677" t="str">
        <f t="shared" si="320"/>
        <v>n/a</v>
      </c>
      <c r="AN848" s="677" t="str">
        <f t="shared" si="321"/>
        <v>n/a</v>
      </c>
      <c r="AO848" s="677" t="str">
        <f t="shared" si="322"/>
        <v>n/a</v>
      </c>
      <c r="AP848" s="677" t="str">
        <f t="shared" si="323"/>
        <v>n/a</v>
      </c>
      <c r="AQ848" s="677" t="str">
        <f t="shared" si="324"/>
        <v>n/a</v>
      </c>
      <c r="AR848" s="677" t="str">
        <f t="shared" si="325"/>
        <v>n/a</v>
      </c>
      <c r="AS848" s="670">
        <f t="shared" si="306"/>
        <v>48.254509349702218</v>
      </c>
      <c r="AT848" s="671">
        <f t="shared" si="307"/>
        <v>59.142371649124847</v>
      </c>
    </row>
    <row r="849" spans="1:46" x14ac:dyDescent="0.2">
      <c r="A849" s="537" t="s">
        <v>391</v>
      </c>
      <c r="B849" s="925" t="s">
        <v>392</v>
      </c>
      <c r="C849" s="497">
        <v>0.9</v>
      </c>
      <c r="D849" s="656">
        <v>0.87</v>
      </c>
      <c r="E849" s="533">
        <v>0.83</v>
      </c>
      <c r="F849" s="533">
        <v>0.79</v>
      </c>
      <c r="G849" s="533">
        <v>0.75</v>
      </c>
      <c r="H849" s="533">
        <v>0.7</v>
      </c>
      <c r="I849" s="632" t="s">
        <v>90</v>
      </c>
      <c r="J849" s="533">
        <v>0.66</v>
      </c>
      <c r="K849" s="535">
        <v>0.64</v>
      </c>
      <c r="L849" s="632"/>
      <c r="M849" s="656">
        <v>0.62</v>
      </c>
      <c r="N849" s="656">
        <v>0.57999999999999996</v>
      </c>
      <c r="O849" s="656">
        <v>0.5</v>
      </c>
      <c r="P849" s="656">
        <v>0.4</v>
      </c>
      <c r="Q849" s="656">
        <v>0.34</v>
      </c>
      <c r="R849" s="656">
        <v>0.25</v>
      </c>
      <c r="S849" s="656">
        <v>0.21</v>
      </c>
      <c r="T849" s="656">
        <v>0.18</v>
      </c>
      <c r="U849" s="656">
        <v>0.16667000000000001</v>
      </c>
      <c r="V849" s="656">
        <v>0.15332999999999999</v>
      </c>
      <c r="W849" s="656">
        <v>0.14000000000000001</v>
      </c>
      <c r="X849" s="656">
        <v>0.12667</v>
      </c>
      <c r="Y849" s="653">
        <f t="shared" si="305"/>
        <v>9.8066700000000022</v>
      </c>
      <c r="Z849" s="1019">
        <f t="shared" si="304"/>
        <v>3.4482758620689724</v>
      </c>
      <c r="AA849" s="676">
        <f t="shared" si="308"/>
        <v>4.8192771084337505</v>
      </c>
      <c r="AB849" s="676">
        <f t="shared" si="309"/>
        <v>5.0632911392404889</v>
      </c>
      <c r="AC849" s="676">
        <f t="shared" si="310"/>
        <v>5.3333333333333455</v>
      </c>
      <c r="AD849" s="676">
        <f t="shared" si="311"/>
        <v>7.1428571428571397</v>
      </c>
      <c r="AE849" s="676">
        <f t="shared" si="312"/>
        <v>6.0606060606060552</v>
      </c>
      <c r="AF849" s="676">
        <f t="shared" si="313"/>
        <v>3.125</v>
      </c>
      <c r="AG849" s="677">
        <f t="shared" si="314"/>
        <v>3.2258064516129004</v>
      </c>
      <c r="AH849" s="678">
        <f t="shared" si="315"/>
        <v>6.8965517241379448</v>
      </c>
      <c r="AI849" s="677">
        <f t="shared" si="316"/>
        <v>15.999999999999993</v>
      </c>
      <c r="AJ849" s="677">
        <f t="shared" si="317"/>
        <v>25</v>
      </c>
      <c r="AK849" s="677">
        <f t="shared" si="318"/>
        <v>17.647058823529417</v>
      </c>
      <c r="AL849" s="677">
        <f t="shared" si="319"/>
        <v>36.000000000000007</v>
      </c>
      <c r="AM849" s="677">
        <f t="shared" si="320"/>
        <v>19.047619047619047</v>
      </c>
      <c r="AN849" s="677">
        <f t="shared" si="321"/>
        <v>16.666666666666675</v>
      </c>
      <c r="AO849" s="677">
        <f t="shared" si="322"/>
        <v>7.9978400431991226</v>
      </c>
      <c r="AP849" s="677">
        <f t="shared" si="323"/>
        <v>8.7001891345464202</v>
      </c>
      <c r="AQ849" s="677">
        <f t="shared" si="324"/>
        <v>9.5214285714285474</v>
      </c>
      <c r="AR849" s="677">
        <f t="shared" si="325"/>
        <v>10.523407278755826</v>
      </c>
      <c r="AS849" s="670">
        <f t="shared" si="306"/>
        <v>11.16943202042293</v>
      </c>
      <c r="AT849" s="671">
        <f t="shared" si="307"/>
        <v>8.6422132700769509</v>
      </c>
    </row>
    <row r="850" spans="1:46" x14ac:dyDescent="0.2">
      <c r="A850" s="609" t="s">
        <v>1799</v>
      </c>
      <c r="B850" s="925" t="s">
        <v>1800</v>
      </c>
      <c r="C850" s="497">
        <v>1.64</v>
      </c>
      <c r="D850" s="656">
        <v>1.54</v>
      </c>
      <c r="E850" s="533">
        <v>1.5149999999999999</v>
      </c>
      <c r="F850" s="533">
        <v>1.4750000000000001</v>
      </c>
      <c r="G850" s="533">
        <v>1.35</v>
      </c>
      <c r="H850" s="533">
        <v>1.1499999999999999</v>
      </c>
      <c r="I850" s="632"/>
      <c r="J850" s="533">
        <v>0.88</v>
      </c>
      <c r="K850" s="533">
        <v>0.48</v>
      </c>
      <c r="L850" s="632"/>
      <c r="M850" s="652">
        <v>0.2</v>
      </c>
      <c r="N850" s="652">
        <v>0.49</v>
      </c>
      <c r="O850" s="656">
        <v>1.3</v>
      </c>
      <c r="P850" s="656">
        <v>1.18</v>
      </c>
      <c r="Q850" s="656">
        <v>1.08</v>
      </c>
      <c r="R850" s="656">
        <v>1</v>
      </c>
      <c r="S850" s="656">
        <v>0.93</v>
      </c>
      <c r="T850" s="656">
        <v>0.75</v>
      </c>
      <c r="U850" s="656">
        <v>0.55000000000000004</v>
      </c>
      <c r="V850" s="656">
        <v>0.5</v>
      </c>
      <c r="W850" s="656">
        <v>0.45</v>
      </c>
      <c r="X850" s="656">
        <v>0.39250000000000002</v>
      </c>
      <c r="Y850" s="653">
        <f t="shared" si="305"/>
        <v>18.852499999999999</v>
      </c>
      <c r="Z850" s="1019">
        <f t="shared" si="304"/>
        <v>6.4935064935064846</v>
      </c>
      <c r="AA850" s="676">
        <f t="shared" si="308"/>
        <v>1.650165016501659</v>
      </c>
      <c r="AB850" s="676">
        <f t="shared" si="309"/>
        <v>2.7118644067796405</v>
      </c>
      <c r="AC850" s="676">
        <f t="shared" si="310"/>
        <v>9.259259259259256</v>
      </c>
      <c r="AD850" s="676">
        <f t="shared" si="311"/>
        <v>17.391304347826097</v>
      </c>
      <c r="AE850" s="676">
        <f t="shared" si="312"/>
        <v>30.681818181818166</v>
      </c>
      <c r="AF850" s="676">
        <f t="shared" si="313"/>
        <v>83.333333333333343</v>
      </c>
      <c r="AG850" s="677">
        <f t="shared" si="314"/>
        <v>140</v>
      </c>
      <c r="AH850" s="678">
        <f t="shared" si="315"/>
        <v>-59.183673469387756</v>
      </c>
      <c r="AI850" s="677">
        <f t="shared" si="316"/>
        <v>-62.307692307692307</v>
      </c>
      <c r="AJ850" s="677">
        <f t="shared" si="317"/>
        <v>10.169491525423746</v>
      </c>
      <c r="AK850" s="677">
        <f t="shared" si="318"/>
        <v>9.259259259259256</v>
      </c>
      <c r="AL850" s="677">
        <f t="shared" si="319"/>
        <v>8.0000000000000071</v>
      </c>
      <c r="AM850" s="677">
        <f t="shared" si="320"/>
        <v>7.5268817204301008</v>
      </c>
      <c r="AN850" s="677">
        <f t="shared" si="321"/>
        <v>24</v>
      </c>
      <c r="AO850" s="677">
        <f t="shared" si="322"/>
        <v>36.363636363636353</v>
      </c>
      <c r="AP850" s="677">
        <f t="shared" si="323"/>
        <v>10.000000000000009</v>
      </c>
      <c r="AQ850" s="677">
        <f t="shared" si="324"/>
        <v>11.111111111111116</v>
      </c>
      <c r="AR850" s="677">
        <f t="shared" si="325"/>
        <v>14.649681528662416</v>
      </c>
      <c r="AS850" s="670">
        <f t="shared" si="306"/>
        <v>15.847891935287766</v>
      </c>
      <c r="AT850" s="671">
        <f t="shared" si="307"/>
        <v>42.937577990220191</v>
      </c>
    </row>
    <row r="851" spans="1:46" x14ac:dyDescent="0.2">
      <c r="A851" s="537" t="s">
        <v>866</v>
      </c>
      <c r="B851" s="925" t="s">
        <v>867</v>
      </c>
      <c r="C851" s="497">
        <v>2.72</v>
      </c>
      <c r="D851" s="656">
        <v>2.48</v>
      </c>
      <c r="E851" s="533">
        <v>2.2799999999999998</v>
      </c>
      <c r="F851" s="533">
        <v>2</v>
      </c>
      <c r="G851" s="533">
        <v>1.76</v>
      </c>
      <c r="H851" s="533">
        <v>1.6</v>
      </c>
      <c r="I851" s="632"/>
      <c r="J851" s="533">
        <v>1.48</v>
      </c>
      <c r="K851" s="533">
        <v>1.38</v>
      </c>
      <c r="L851" s="632" t="s">
        <v>90</v>
      </c>
      <c r="M851" s="656">
        <v>1.32</v>
      </c>
      <c r="N851" s="656">
        <v>1.2</v>
      </c>
      <c r="O851" s="656">
        <v>1.1499999999999999</v>
      </c>
      <c r="P851" s="656">
        <v>0.8</v>
      </c>
      <c r="Q851" s="656">
        <v>0.42</v>
      </c>
      <c r="R851" s="656">
        <v>0.33</v>
      </c>
      <c r="S851" s="656">
        <v>0.19</v>
      </c>
      <c r="T851" s="656">
        <v>0.09</v>
      </c>
      <c r="U851" s="656">
        <v>0.02</v>
      </c>
      <c r="V851" s="652">
        <v>0</v>
      </c>
      <c r="W851" s="652">
        <v>0</v>
      </c>
      <c r="X851" s="652">
        <v>0</v>
      </c>
      <c r="Y851" s="653">
        <f t="shared" si="305"/>
        <v>21.22</v>
      </c>
      <c r="Z851" s="1019">
        <f t="shared" si="304"/>
        <v>9.6774193548387224</v>
      </c>
      <c r="AA851" s="676">
        <f t="shared" si="308"/>
        <v>8.7719298245614077</v>
      </c>
      <c r="AB851" s="676">
        <f t="shared" si="309"/>
        <v>13.999999999999989</v>
      </c>
      <c r="AC851" s="676">
        <f t="shared" si="310"/>
        <v>13.636363636363647</v>
      </c>
      <c r="AD851" s="676">
        <f t="shared" si="311"/>
        <v>9.9999999999999858</v>
      </c>
      <c r="AE851" s="676">
        <f t="shared" si="312"/>
        <v>8.1081081081081141</v>
      </c>
      <c r="AF851" s="676">
        <f t="shared" si="313"/>
        <v>7.2463768115942129</v>
      </c>
      <c r="AG851" s="677">
        <f t="shared" si="314"/>
        <v>4.5454545454545414</v>
      </c>
      <c r="AH851" s="678">
        <f t="shared" si="315"/>
        <v>10.000000000000009</v>
      </c>
      <c r="AI851" s="677">
        <f t="shared" si="316"/>
        <v>4.3478260869565188</v>
      </c>
      <c r="AJ851" s="677">
        <f t="shared" si="317"/>
        <v>43.749999999999979</v>
      </c>
      <c r="AK851" s="677">
        <f t="shared" si="318"/>
        <v>90.476190476190482</v>
      </c>
      <c r="AL851" s="677">
        <f t="shared" si="319"/>
        <v>27.27272727272727</v>
      </c>
      <c r="AM851" s="677">
        <f t="shared" si="320"/>
        <v>73.684210526315795</v>
      </c>
      <c r="AN851" s="677">
        <f t="shared" si="321"/>
        <v>111.11111111111111</v>
      </c>
      <c r="AO851" s="677">
        <f t="shared" si="322"/>
        <v>350</v>
      </c>
      <c r="AP851" s="677" t="str">
        <f t="shared" si="323"/>
        <v>n/a</v>
      </c>
      <c r="AQ851" s="677" t="str">
        <f t="shared" si="324"/>
        <v>n/a</v>
      </c>
      <c r="AR851" s="677" t="str">
        <f t="shared" si="325"/>
        <v>n/a</v>
      </c>
      <c r="AS851" s="670">
        <f t="shared" si="306"/>
        <v>49.164232359638866</v>
      </c>
      <c r="AT851" s="671">
        <f t="shared" si="307"/>
        <v>86.931108719162495</v>
      </c>
    </row>
    <row r="852" spans="1:46" x14ac:dyDescent="0.2">
      <c r="A852" s="537" t="s">
        <v>1815</v>
      </c>
      <c r="B852" s="925" t="s">
        <v>1816</v>
      </c>
      <c r="C852" s="497">
        <v>4.55</v>
      </c>
      <c r="D852" s="656">
        <v>4.3000000000000007</v>
      </c>
      <c r="E852" s="533">
        <v>3.9</v>
      </c>
      <c r="F852" s="533">
        <v>3.45</v>
      </c>
      <c r="G852" s="533">
        <v>2.875</v>
      </c>
      <c r="H852" s="533">
        <v>2.375</v>
      </c>
      <c r="I852" s="632"/>
      <c r="J852" s="535">
        <v>2</v>
      </c>
      <c r="K852" s="533">
        <v>1.93</v>
      </c>
      <c r="L852" s="632"/>
      <c r="M852" s="652">
        <v>1.72</v>
      </c>
      <c r="N852" s="652">
        <v>1.72</v>
      </c>
      <c r="O852" s="652">
        <v>1.72</v>
      </c>
      <c r="P852" s="652">
        <v>1.72</v>
      </c>
      <c r="Q852" s="652">
        <v>1.72</v>
      </c>
      <c r="R852" s="652">
        <v>1.72</v>
      </c>
      <c r="S852" s="656">
        <v>1.72</v>
      </c>
      <c r="T852" s="652">
        <v>1.36</v>
      </c>
      <c r="U852" s="652">
        <v>1.36</v>
      </c>
      <c r="V852" s="652">
        <v>1.36</v>
      </c>
      <c r="W852" s="652">
        <v>1.36</v>
      </c>
      <c r="X852" s="652">
        <v>1.36</v>
      </c>
      <c r="Y852" s="653">
        <f t="shared" si="305"/>
        <v>44.219999999999992</v>
      </c>
      <c r="Z852" s="1019">
        <f t="shared" si="304"/>
        <v>5.8139534883720811</v>
      </c>
      <c r="AA852" s="676">
        <f t="shared" si="308"/>
        <v>10.256410256410287</v>
      </c>
      <c r="AB852" s="676">
        <f t="shared" si="309"/>
        <v>13.043478260869556</v>
      </c>
      <c r="AC852" s="676">
        <f t="shared" si="310"/>
        <v>19.999999999999996</v>
      </c>
      <c r="AD852" s="676">
        <f t="shared" si="311"/>
        <v>21.052631578947366</v>
      </c>
      <c r="AE852" s="676">
        <f t="shared" si="312"/>
        <v>18.75</v>
      </c>
      <c r="AF852" s="676">
        <f t="shared" si="313"/>
        <v>3.62694300518136</v>
      </c>
      <c r="AG852" s="677">
        <f t="shared" si="314"/>
        <v>12.209302325581394</v>
      </c>
      <c r="AH852" s="678">
        <f t="shared" si="315"/>
        <v>0</v>
      </c>
      <c r="AI852" s="677">
        <f t="shared" si="316"/>
        <v>0</v>
      </c>
      <c r="AJ852" s="677">
        <f t="shared" si="317"/>
        <v>0</v>
      </c>
      <c r="AK852" s="677">
        <f t="shared" si="318"/>
        <v>0</v>
      </c>
      <c r="AL852" s="677">
        <f t="shared" si="319"/>
        <v>0</v>
      </c>
      <c r="AM852" s="677">
        <f t="shared" si="320"/>
        <v>0</v>
      </c>
      <c r="AN852" s="677">
        <f t="shared" si="321"/>
        <v>26.470588235294112</v>
      </c>
      <c r="AO852" s="677">
        <f t="shared" si="322"/>
        <v>0</v>
      </c>
      <c r="AP852" s="677">
        <f t="shared" si="323"/>
        <v>0</v>
      </c>
      <c r="AQ852" s="677">
        <f t="shared" si="324"/>
        <v>0</v>
      </c>
      <c r="AR852" s="677">
        <f t="shared" si="325"/>
        <v>0</v>
      </c>
      <c r="AS852" s="670">
        <f t="shared" si="306"/>
        <v>6.9064898500345349</v>
      </c>
      <c r="AT852" s="671">
        <f t="shared" si="307"/>
        <v>9.0077914098241205</v>
      </c>
    </row>
    <row r="853" spans="1:46" x14ac:dyDescent="0.2">
      <c r="A853" s="628" t="s">
        <v>1822</v>
      </c>
      <c r="B853" s="925" t="s">
        <v>1823</v>
      </c>
      <c r="C853" s="497">
        <v>0.56000000000000005</v>
      </c>
      <c r="D853" s="656">
        <v>0.43000000000000005</v>
      </c>
      <c r="E853" s="533">
        <v>0.37</v>
      </c>
      <c r="F853" s="533">
        <v>0.27</v>
      </c>
      <c r="G853" s="533">
        <v>0.23</v>
      </c>
      <c r="H853" s="533">
        <v>0.19</v>
      </c>
      <c r="I853" s="632"/>
      <c r="J853" s="533">
        <v>0.15</v>
      </c>
      <c r="K853" s="533">
        <v>0.11</v>
      </c>
      <c r="L853" s="632"/>
      <c r="M853" s="656">
        <v>0.06</v>
      </c>
      <c r="N853" s="652">
        <v>0</v>
      </c>
      <c r="O853" s="652">
        <v>0</v>
      </c>
      <c r="P853" s="652">
        <v>0</v>
      </c>
      <c r="Q853" s="652">
        <v>0</v>
      </c>
      <c r="R853" s="652">
        <v>0</v>
      </c>
      <c r="S853" s="652">
        <v>0</v>
      </c>
      <c r="T853" s="652">
        <v>0</v>
      </c>
      <c r="U853" s="652">
        <v>0</v>
      </c>
      <c r="V853" s="652">
        <v>0</v>
      </c>
      <c r="W853" s="652">
        <v>0</v>
      </c>
      <c r="X853" s="652">
        <v>0</v>
      </c>
      <c r="Y853" s="653">
        <f t="shared" si="305"/>
        <v>2.37</v>
      </c>
      <c r="Z853" s="1019">
        <f t="shared" si="304"/>
        <v>30.23255813953487</v>
      </c>
      <c r="AA853" s="676">
        <f t="shared" si="308"/>
        <v>16.216216216216228</v>
      </c>
      <c r="AB853" s="676">
        <f t="shared" si="309"/>
        <v>37.037037037037024</v>
      </c>
      <c r="AC853" s="676">
        <f t="shared" si="310"/>
        <v>17.391304347826097</v>
      </c>
      <c r="AD853" s="676">
        <f t="shared" si="311"/>
        <v>21.052631578947366</v>
      </c>
      <c r="AE853" s="676">
        <f t="shared" si="312"/>
        <v>26.666666666666682</v>
      </c>
      <c r="AF853" s="676">
        <f t="shared" si="313"/>
        <v>36.363636363636353</v>
      </c>
      <c r="AG853" s="677">
        <f t="shared" si="314"/>
        <v>83.333333333333343</v>
      </c>
      <c r="AH853" s="678" t="str">
        <f t="shared" si="315"/>
        <v>n/a</v>
      </c>
      <c r="AI853" s="677" t="str">
        <f t="shared" si="316"/>
        <v>n/a</v>
      </c>
      <c r="AJ853" s="677" t="str">
        <f t="shared" si="317"/>
        <v>n/a</v>
      </c>
      <c r="AK853" s="677" t="str">
        <f t="shared" si="318"/>
        <v>n/a</v>
      </c>
      <c r="AL853" s="677" t="str">
        <f t="shared" si="319"/>
        <v>n/a</v>
      </c>
      <c r="AM853" s="677" t="str">
        <f t="shared" si="320"/>
        <v>n/a</v>
      </c>
      <c r="AN853" s="677" t="str">
        <f t="shared" si="321"/>
        <v>n/a</v>
      </c>
      <c r="AO853" s="677" t="str">
        <f t="shared" si="322"/>
        <v>n/a</v>
      </c>
      <c r="AP853" s="677" t="str">
        <f t="shared" si="323"/>
        <v>n/a</v>
      </c>
      <c r="AQ853" s="677" t="str">
        <f t="shared" si="324"/>
        <v>n/a</v>
      </c>
      <c r="AR853" s="677" t="str">
        <f t="shared" si="325"/>
        <v>n/a</v>
      </c>
      <c r="AS853" s="670">
        <f t="shared" si="306"/>
        <v>33.536672960399741</v>
      </c>
      <c r="AT853" s="671">
        <f t="shared" si="307"/>
        <v>21.628645869216278</v>
      </c>
    </row>
    <row r="854" spans="1:46" x14ac:dyDescent="0.2">
      <c r="A854" s="609" t="s">
        <v>864</v>
      </c>
      <c r="B854" s="925" t="s">
        <v>865</v>
      </c>
      <c r="C854" s="497">
        <v>0.92</v>
      </c>
      <c r="D854" s="656">
        <v>0.80119999999999991</v>
      </c>
      <c r="E854" s="533">
        <v>0.74419999999999997</v>
      </c>
      <c r="F854" s="533">
        <v>0.69300000000000006</v>
      </c>
      <c r="G854" s="533">
        <v>0.58200000000000007</v>
      </c>
      <c r="H854" s="533">
        <v>0.41249999999999998</v>
      </c>
      <c r="I854" s="632"/>
      <c r="J854" s="533">
        <v>0.26124999999999998</v>
      </c>
      <c r="K854" s="533">
        <v>0.13724999999999998</v>
      </c>
      <c r="L854" s="632"/>
      <c r="M854" s="656">
        <v>0.121</v>
      </c>
      <c r="N854" s="656">
        <v>0.11</v>
      </c>
      <c r="O854" s="656">
        <v>0.10249999999999999</v>
      </c>
      <c r="P854" s="656">
        <v>0.09</v>
      </c>
      <c r="Q854" s="656">
        <v>6.7500000000000004E-2</v>
      </c>
      <c r="R854" s="656">
        <v>4.8500000000000001E-2</v>
      </c>
      <c r="S854" s="656">
        <v>0.01</v>
      </c>
      <c r="T854" s="652">
        <v>0</v>
      </c>
      <c r="U854" s="652">
        <v>0</v>
      </c>
      <c r="V854" s="652">
        <v>0</v>
      </c>
      <c r="W854" s="652">
        <v>0</v>
      </c>
      <c r="X854" s="652">
        <v>0</v>
      </c>
      <c r="Y854" s="653">
        <f t="shared" si="305"/>
        <v>5.1008999999999993</v>
      </c>
      <c r="Z854" s="1019">
        <f t="shared" si="304"/>
        <v>14.827758362456333</v>
      </c>
      <c r="AA854" s="676">
        <f t="shared" si="308"/>
        <v>7.6592313894114472</v>
      </c>
      <c r="AB854" s="676">
        <f t="shared" si="309"/>
        <v>7.388167388167366</v>
      </c>
      <c r="AC854" s="676">
        <f t="shared" si="310"/>
        <v>19.072164948453608</v>
      </c>
      <c r="AD854" s="676">
        <f t="shared" si="311"/>
        <v>41.090909090909108</v>
      </c>
      <c r="AE854" s="676">
        <f t="shared" si="312"/>
        <v>57.894736842105267</v>
      </c>
      <c r="AF854" s="676">
        <f t="shared" si="313"/>
        <v>90.34608378870675</v>
      </c>
      <c r="AG854" s="677">
        <f t="shared" si="314"/>
        <v>13.429752066115697</v>
      </c>
      <c r="AH854" s="678">
        <f t="shared" si="315"/>
        <v>9.9999999999999858</v>
      </c>
      <c r="AI854" s="677">
        <f t="shared" si="316"/>
        <v>7.3170731707317138</v>
      </c>
      <c r="AJ854" s="677">
        <f t="shared" si="317"/>
        <v>13.888888888888884</v>
      </c>
      <c r="AK854" s="677">
        <f t="shared" si="318"/>
        <v>33.333333333333329</v>
      </c>
      <c r="AL854" s="677">
        <f t="shared" si="319"/>
        <v>39.175257731958759</v>
      </c>
      <c r="AM854" s="677">
        <f t="shared" si="320"/>
        <v>384.99999999999994</v>
      </c>
      <c r="AN854" s="677" t="str">
        <f t="shared" si="321"/>
        <v>n/a</v>
      </c>
      <c r="AO854" s="677" t="str">
        <f t="shared" si="322"/>
        <v>n/a</v>
      </c>
      <c r="AP854" s="677" t="str">
        <f t="shared" si="323"/>
        <v>n/a</v>
      </c>
      <c r="AQ854" s="677" t="str">
        <f t="shared" si="324"/>
        <v>n/a</v>
      </c>
      <c r="AR854" s="677" t="str">
        <f t="shared" si="325"/>
        <v>n/a</v>
      </c>
      <c r="AS854" s="670">
        <f t="shared" si="306"/>
        <v>52.887382642945582</v>
      </c>
      <c r="AT854" s="671">
        <f t="shared" si="307"/>
        <v>98.503453481625272</v>
      </c>
    </row>
    <row r="855" spans="1:46" x14ac:dyDescent="0.2">
      <c r="A855" s="609" t="s">
        <v>3938</v>
      </c>
      <c r="B855" s="925" t="s">
        <v>3939</v>
      </c>
      <c r="C855" s="497">
        <v>1.6133999999999999</v>
      </c>
      <c r="D855" s="656">
        <v>1.4404999999999999</v>
      </c>
      <c r="E855" s="533">
        <v>1.286</v>
      </c>
      <c r="F855" s="533">
        <v>1.1483000000000001</v>
      </c>
      <c r="G855" s="533">
        <v>0.1704</v>
      </c>
      <c r="H855" s="601">
        <v>0</v>
      </c>
      <c r="I855" s="632"/>
      <c r="J855" s="535">
        <v>0</v>
      </c>
      <c r="K855" s="601">
        <v>0</v>
      </c>
      <c r="L855" s="632"/>
      <c r="M855" s="543">
        <v>0</v>
      </c>
      <c r="N855" s="543">
        <v>0</v>
      </c>
      <c r="O855" s="652">
        <v>0</v>
      </c>
      <c r="P855" s="652">
        <v>0</v>
      </c>
      <c r="Q855" s="652">
        <v>0</v>
      </c>
      <c r="R855" s="652">
        <v>0</v>
      </c>
      <c r="S855" s="652">
        <v>0</v>
      </c>
      <c r="T855" s="652">
        <v>0</v>
      </c>
      <c r="U855" s="652">
        <v>0</v>
      </c>
      <c r="V855" s="652">
        <v>0</v>
      </c>
      <c r="W855" s="652">
        <v>0</v>
      </c>
      <c r="X855" s="652">
        <v>0</v>
      </c>
      <c r="Y855" s="653">
        <f t="shared" si="305"/>
        <v>5.6585999999999999</v>
      </c>
      <c r="Z855" s="1019">
        <f t="shared" si="304"/>
        <v>12.002776813606397</v>
      </c>
      <c r="AA855" s="676">
        <f t="shared" si="308"/>
        <v>12.013996889580092</v>
      </c>
      <c r="AB855" s="676">
        <f t="shared" si="309"/>
        <v>11.991639815379251</v>
      </c>
      <c r="AC855" s="676">
        <f t="shared" si="310"/>
        <v>573.88497652582168</v>
      </c>
      <c r="AD855" s="676" t="str">
        <f t="shared" si="311"/>
        <v>n/a</v>
      </c>
      <c r="AE855" s="676" t="str">
        <f t="shared" si="312"/>
        <v>n/a</v>
      </c>
      <c r="AF855" s="676" t="str">
        <f t="shared" si="313"/>
        <v>n/a</v>
      </c>
      <c r="AG855" s="677" t="str">
        <f t="shared" si="314"/>
        <v>n/a</v>
      </c>
      <c r="AH855" s="678" t="str">
        <f t="shared" si="315"/>
        <v>n/a</v>
      </c>
      <c r="AI855" s="677" t="str">
        <f t="shared" si="316"/>
        <v>n/a</v>
      </c>
      <c r="AJ855" s="677" t="str">
        <f t="shared" si="317"/>
        <v>n/a</v>
      </c>
      <c r="AK855" s="677" t="str">
        <f t="shared" si="318"/>
        <v>n/a</v>
      </c>
      <c r="AL855" s="677" t="str">
        <f t="shared" si="319"/>
        <v>n/a</v>
      </c>
      <c r="AM855" s="677" t="str">
        <f t="shared" si="320"/>
        <v>n/a</v>
      </c>
      <c r="AN855" s="677" t="str">
        <f t="shared" si="321"/>
        <v>n/a</v>
      </c>
      <c r="AO855" s="677" t="str">
        <f t="shared" si="322"/>
        <v>n/a</v>
      </c>
      <c r="AP855" s="677" t="str">
        <f t="shared" si="323"/>
        <v>n/a</v>
      </c>
      <c r="AQ855" s="677" t="str">
        <f t="shared" si="324"/>
        <v>n/a</v>
      </c>
      <c r="AR855" s="677" t="str">
        <f t="shared" si="325"/>
        <v>n/a</v>
      </c>
      <c r="AS855" s="670">
        <f t="shared" si="306"/>
        <v>152.47334751109685</v>
      </c>
      <c r="AT855" s="671">
        <f t="shared" si="307"/>
        <v>280.94108615808045</v>
      </c>
    </row>
    <row r="856" spans="1:46" x14ac:dyDescent="0.2">
      <c r="A856" s="930" t="s">
        <v>1820</v>
      </c>
      <c r="B856" s="925" t="s">
        <v>1821</v>
      </c>
      <c r="C856" s="497">
        <v>2.33</v>
      </c>
      <c r="D856" s="656">
        <v>2.0700000000000003</v>
      </c>
      <c r="E856" s="533">
        <v>1.75</v>
      </c>
      <c r="F856" s="533">
        <v>1.23</v>
      </c>
      <c r="G856" s="533">
        <v>1.18</v>
      </c>
      <c r="H856" s="533">
        <v>1.1100000000000001</v>
      </c>
      <c r="I856" s="632"/>
      <c r="J856" s="533">
        <v>1.07</v>
      </c>
      <c r="K856" s="535">
        <v>1.04</v>
      </c>
      <c r="L856" s="632"/>
      <c r="M856" s="652">
        <v>1.04</v>
      </c>
      <c r="N856" s="652">
        <v>1.04</v>
      </c>
      <c r="O856" s="656">
        <v>1.03</v>
      </c>
      <c r="P856" s="656">
        <v>0.98499999999999999</v>
      </c>
      <c r="Q856" s="656">
        <v>0.92</v>
      </c>
      <c r="R856" s="656">
        <v>0.83250000000000002</v>
      </c>
      <c r="S856" s="656">
        <v>0.7</v>
      </c>
      <c r="T856" s="656">
        <v>0.41249999999999998</v>
      </c>
      <c r="U856" s="652">
        <v>0</v>
      </c>
      <c r="V856" s="652">
        <v>0</v>
      </c>
      <c r="W856" s="652">
        <v>0</v>
      </c>
      <c r="X856" s="652">
        <v>0</v>
      </c>
      <c r="Y856" s="653">
        <f t="shared" si="305"/>
        <v>18.739999999999998</v>
      </c>
      <c r="Z856" s="1019">
        <f t="shared" si="304"/>
        <v>12.56038647342994</v>
      </c>
      <c r="AA856" s="676">
        <f t="shared" si="308"/>
        <v>18.285714285714306</v>
      </c>
      <c r="AB856" s="676">
        <f t="shared" si="309"/>
        <v>42.276422764227647</v>
      </c>
      <c r="AC856" s="676">
        <f t="shared" si="310"/>
        <v>4.2372881355932313</v>
      </c>
      <c r="AD856" s="676">
        <f t="shared" si="311"/>
        <v>6.3063063063062863</v>
      </c>
      <c r="AE856" s="676">
        <f t="shared" si="312"/>
        <v>3.7383177570093462</v>
      </c>
      <c r="AF856" s="676">
        <f t="shared" si="313"/>
        <v>2.8846153846153966</v>
      </c>
      <c r="AG856" s="677">
        <f t="shared" si="314"/>
        <v>0</v>
      </c>
      <c r="AH856" s="678">
        <f t="shared" si="315"/>
        <v>0</v>
      </c>
      <c r="AI856" s="677">
        <f t="shared" si="316"/>
        <v>0.97087378640776656</v>
      </c>
      <c r="AJ856" s="677">
        <f t="shared" si="317"/>
        <v>4.5685279187817285</v>
      </c>
      <c r="AK856" s="677">
        <f t="shared" si="318"/>
        <v>7.0652173913043459</v>
      </c>
      <c r="AL856" s="677">
        <f t="shared" si="319"/>
        <v>10.510510510510507</v>
      </c>
      <c r="AM856" s="677">
        <f t="shared" si="320"/>
        <v>18.928571428571427</v>
      </c>
      <c r="AN856" s="677">
        <f t="shared" si="321"/>
        <v>69.696969696969703</v>
      </c>
      <c r="AO856" s="677" t="str">
        <f t="shared" si="322"/>
        <v>n/a</v>
      </c>
      <c r="AP856" s="677" t="str">
        <f t="shared" si="323"/>
        <v>n/a</v>
      </c>
      <c r="AQ856" s="677" t="str">
        <f t="shared" si="324"/>
        <v>n/a</v>
      </c>
      <c r="AR856" s="677" t="str">
        <f t="shared" si="325"/>
        <v>n/a</v>
      </c>
      <c r="AS856" s="670">
        <f t="shared" si="306"/>
        <v>13.468648122629441</v>
      </c>
      <c r="AT856" s="671">
        <f t="shared" si="307"/>
        <v>18.967152153343939</v>
      </c>
    </row>
    <row r="857" spans="1:46" x14ac:dyDescent="0.2">
      <c r="A857" s="609" t="s">
        <v>769</v>
      </c>
      <c r="B857" s="925" t="s">
        <v>857</v>
      </c>
      <c r="C857" s="497">
        <v>1.86</v>
      </c>
      <c r="D857" s="656">
        <v>1.7</v>
      </c>
      <c r="E857" s="533">
        <v>1.64</v>
      </c>
      <c r="F857" s="533">
        <v>1.54</v>
      </c>
      <c r="G857" s="533">
        <v>1.5</v>
      </c>
      <c r="H857" s="533">
        <v>1.46</v>
      </c>
      <c r="I857" s="632"/>
      <c r="J857" s="533">
        <v>1.42</v>
      </c>
      <c r="K857" s="533">
        <v>1.36</v>
      </c>
      <c r="L857" s="632"/>
      <c r="M857" s="656">
        <v>1.26</v>
      </c>
      <c r="N857" s="656">
        <v>1.1599999999999999</v>
      </c>
      <c r="O857" s="656">
        <v>1.08</v>
      </c>
      <c r="P857" s="656">
        <v>0.96</v>
      </c>
      <c r="Q857" s="656">
        <v>0.88</v>
      </c>
      <c r="R857" s="656">
        <v>0.8</v>
      </c>
      <c r="S857" s="656">
        <v>0.75</v>
      </c>
      <c r="T857" s="652">
        <v>0.01</v>
      </c>
      <c r="U857" s="652">
        <v>0.01</v>
      </c>
      <c r="V857" s="652">
        <v>0.01</v>
      </c>
      <c r="W857" s="652">
        <v>0.01</v>
      </c>
      <c r="X857" s="652">
        <v>0.01</v>
      </c>
      <c r="Y857" s="653">
        <f t="shared" si="305"/>
        <v>19.420000000000005</v>
      </c>
      <c r="Z857" s="1019">
        <f t="shared" si="304"/>
        <v>9.4117647058823639</v>
      </c>
      <c r="AA857" s="676">
        <f t="shared" si="308"/>
        <v>3.6585365853658569</v>
      </c>
      <c r="AB857" s="676">
        <f t="shared" si="309"/>
        <v>6.4935064935064846</v>
      </c>
      <c r="AC857" s="676">
        <f t="shared" si="310"/>
        <v>2.6666666666666616</v>
      </c>
      <c r="AD857" s="676">
        <f t="shared" si="311"/>
        <v>2.7397260273972712</v>
      </c>
      <c r="AE857" s="676">
        <f t="shared" si="312"/>
        <v>2.8169014084507005</v>
      </c>
      <c r="AF857" s="676">
        <f t="shared" si="313"/>
        <v>4.4117647058823373</v>
      </c>
      <c r="AG857" s="677">
        <f t="shared" si="314"/>
        <v>7.9365079365079527</v>
      </c>
      <c r="AH857" s="678">
        <f t="shared" si="315"/>
        <v>8.6206896551724199</v>
      </c>
      <c r="AI857" s="677">
        <f t="shared" si="316"/>
        <v>7.4074074074073959</v>
      </c>
      <c r="AJ857" s="677">
        <f t="shared" si="317"/>
        <v>12.500000000000021</v>
      </c>
      <c r="AK857" s="677">
        <f t="shared" si="318"/>
        <v>9.0909090909090828</v>
      </c>
      <c r="AL857" s="677">
        <f t="shared" si="319"/>
        <v>9.9999999999999858</v>
      </c>
      <c r="AM857" s="677">
        <f t="shared" si="320"/>
        <v>6.6666666666666652</v>
      </c>
      <c r="AN857" s="677">
        <f t="shared" si="321"/>
        <v>7400</v>
      </c>
      <c r="AO857" s="677">
        <f t="shared" si="322"/>
        <v>0</v>
      </c>
      <c r="AP857" s="677">
        <f t="shared" si="323"/>
        <v>0</v>
      </c>
      <c r="AQ857" s="677">
        <f t="shared" si="324"/>
        <v>0</v>
      </c>
      <c r="AR857" s="677">
        <f t="shared" si="325"/>
        <v>0</v>
      </c>
      <c r="AS857" s="670">
        <f t="shared" si="306"/>
        <v>394.44321301841131</v>
      </c>
      <c r="AT857" s="671">
        <f t="shared" si="307"/>
        <v>1696.4773657202236</v>
      </c>
    </row>
    <row r="858" spans="1:46" x14ac:dyDescent="0.2">
      <c r="A858" s="537" t="s">
        <v>1817</v>
      </c>
      <c r="B858" s="925" t="s">
        <v>1818</v>
      </c>
      <c r="C858" s="497">
        <v>0.32</v>
      </c>
      <c r="D858" s="656">
        <v>0.31</v>
      </c>
      <c r="E858" s="533">
        <v>0.28000000000000003</v>
      </c>
      <c r="F858" s="533">
        <v>0.27</v>
      </c>
      <c r="G858" s="533">
        <v>0.26</v>
      </c>
      <c r="H858" s="533">
        <v>0.25</v>
      </c>
      <c r="I858" s="632"/>
      <c r="J858" s="533">
        <v>0.2</v>
      </c>
      <c r="K858" s="533">
        <v>0.15</v>
      </c>
      <c r="L858" s="632"/>
      <c r="M858" s="652">
        <v>0</v>
      </c>
      <c r="N858" s="652">
        <v>0</v>
      </c>
      <c r="O858" s="652">
        <v>0</v>
      </c>
      <c r="P858" s="652">
        <v>0</v>
      </c>
      <c r="Q858" s="652">
        <v>0</v>
      </c>
      <c r="R858" s="652">
        <v>0</v>
      </c>
      <c r="S858" s="652">
        <v>0</v>
      </c>
      <c r="T858" s="652">
        <v>0</v>
      </c>
      <c r="U858" s="652">
        <v>0</v>
      </c>
      <c r="V858" s="652">
        <v>0</v>
      </c>
      <c r="W858" s="652">
        <v>0</v>
      </c>
      <c r="X858" s="652">
        <v>0</v>
      </c>
      <c r="Y858" s="653">
        <f t="shared" si="305"/>
        <v>2.04</v>
      </c>
      <c r="Z858" s="1019">
        <f t="shared" si="304"/>
        <v>3.2258064516129004</v>
      </c>
      <c r="AA858" s="676">
        <f t="shared" si="308"/>
        <v>10.714285714285698</v>
      </c>
      <c r="AB858" s="676">
        <f t="shared" si="309"/>
        <v>3.7037037037036979</v>
      </c>
      <c r="AC858" s="676">
        <f t="shared" si="310"/>
        <v>3.8461538461538547</v>
      </c>
      <c r="AD858" s="676">
        <f t="shared" si="311"/>
        <v>4.0000000000000036</v>
      </c>
      <c r="AE858" s="676">
        <f t="shared" si="312"/>
        <v>25</v>
      </c>
      <c r="AF858" s="676">
        <f t="shared" si="313"/>
        <v>33.33333333333335</v>
      </c>
      <c r="AG858" s="677" t="str">
        <f t="shared" si="314"/>
        <v>n/a</v>
      </c>
      <c r="AH858" s="678" t="str">
        <f t="shared" si="315"/>
        <v>n/a</v>
      </c>
      <c r="AI858" s="677" t="str">
        <f t="shared" si="316"/>
        <v>n/a</v>
      </c>
      <c r="AJ858" s="677" t="str">
        <f t="shared" si="317"/>
        <v>n/a</v>
      </c>
      <c r="AK858" s="677" t="str">
        <f t="shared" si="318"/>
        <v>n/a</v>
      </c>
      <c r="AL858" s="677" t="str">
        <f t="shared" si="319"/>
        <v>n/a</v>
      </c>
      <c r="AM858" s="677" t="str">
        <f t="shared" si="320"/>
        <v>n/a</v>
      </c>
      <c r="AN858" s="677" t="str">
        <f t="shared" si="321"/>
        <v>n/a</v>
      </c>
      <c r="AO858" s="677" t="str">
        <f t="shared" si="322"/>
        <v>n/a</v>
      </c>
      <c r="AP858" s="677" t="str">
        <f t="shared" si="323"/>
        <v>n/a</v>
      </c>
      <c r="AQ858" s="677" t="str">
        <f t="shared" si="324"/>
        <v>n/a</v>
      </c>
      <c r="AR858" s="677" t="str">
        <f t="shared" si="325"/>
        <v>n/a</v>
      </c>
      <c r="AS858" s="670">
        <f t="shared" si="306"/>
        <v>11.974754721298499</v>
      </c>
      <c r="AT858" s="671">
        <f t="shared" si="307"/>
        <v>12.261456702665294</v>
      </c>
    </row>
    <row r="859" spans="1:46" x14ac:dyDescent="0.2">
      <c r="A859" s="762" t="s">
        <v>3803</v>
      </c>
      <c r="B859" s="631" t="s">
        <v>3804</v>
      </c>
      <c r="C859" s="497">
        <v>0.31</v>
      </c>
      <c r="D859" s="13">
        <v>0.27</v>
      </c>
      <c r="E859" s="13">
        <v>0.22</v>
      </c>
      <c r="F859" s="13">
        <v>0.19</v>
      </c>
      <c r="G859" s="13">
        <v>0.04</v>
      </c>
      <c r="H859" s="535">
        <v>0</v>
      </c>
      <c r="I859" s="13"/>
      <c r="J859" s="535">
        <v>0</v>
      </c>
      <c r="K859" s="535">
        <v>0</v>
      </c>
      <c r="L859" s="537"/>
      <c r="M859" s="652">
        <v>0</v>
      </c>
      <c r="N859" s="652">
        <v>0</v>
      </c>
      <c r="O859" s="652">
        <v>0</v>
      </c>
      <c r="P859" s="652">
        <v>0</v>
      </c>
      <c r="Q859" s="652">
        <v>0</v>
      </c>
      <c r="R859" s="652">
        <v>0</v>
      </c>
      <c r="S859" s="652">
        <v>0</v>
      </c>
      <c r="T859" s="652">
        <v>0</v>
      </c>
      <c r="U859" s="652">
        <v>0</v>
      </c>
      <c r="V859" s="652">
        <v>0</v>
      </c>
      <c r="W859" s="652">
        <v>0</v>
      </c>
      <c r="X859" s="652">
        <v>0</v>
      </c>
      <c r="Y859" s="653">
        <f t="shared" si="305"/>
        <v>1.03</v>
      </c>
      <c r="Z859" s="1019">
        <f t="shared" si="304"/>
        <v>14.814814814814813</v>
      </c>
      <c r="AA859" s="676">
        <f t="shared" si="308"/>
        <v>22.72727272727273</v>
      </c>
      <c r="AB859" s="676">
        <f t="shared" si="309"/>
        <v>15.789473684210531</v>
      </c>
      <c r="AC859" s="676">
        <f t="shared" si="310"/>
        <v>375</v>
      </c>
      <c r="AD859" s="676" t="str">
        <f t="shared" si="311"/>
        <v>n/a</v>
      </c>
      <c r="AE859" s="676" t="str">
        <f t="shared" si="312"/>
        <v>n/a</v>
      </c>
      <c r="AF859" s="676" t="str">
        <f t="shared" si="313"/>
        <v>n/a</v>
      </c>
      <c r="AG859" s="677" t="str">
        <f t="shared" si="314"/>
        <v>n/a</v>
      </c>
      <c r="AH859" s="678" t="str">
        <f t="shared" si="315"/>
        <v>n/a</v>
      </c>
      <c r="AI859" s="677" t="str">
        <f t="shared" si="316"/>
        <v>n/a</v>
      </c>
      <c r="AJ859" s="677" t="str">
        <f t="shared" si="317"/>
        <v>n/a</v>
      </c>
      <c r="AK859" s="677" t="str">
        <f t="shared" si="318"/>
        <v>n/a</v>
      </c>
      <c r="AL859" s="677" t="str">
        <f t="shared" si="319"/>
        <v>n/a</v>
      </c>
      <c r="AM859" s="677" t="str">
        <f t="shared" si="320"/>
        <v>n/a</v>
      </c>
      <c r="AN859" s="677" t="str">
        <f t="shared" si="321"/>
        <v>n/a</v>
      </c>
      <c r="AO859" s="677" t="str">
        <f t="shared" si="322"/>
        <v>n/a</v>
      </c>
      <c r="AP859" s="677" t="str">
        <f t="shared" si="323"/>
        <v>n/a</v>
      </c>
      <c r="AQ859" s="677" t="str">
        <f t="shared" si="324"/>
        <v>n/a</v>
      </c>
      <c r="AR859" s="677" t="str">
        <f t="shared" si="325"/>
        <v>n/a</v>
      </c>
      <c r="AS859" s="670">
        <f t="shared" si="306"/>
        <v>107.08289030657451</v>
      </c>
      <c r="AT859" s="671">
        <f t="shared" si="307"/>
        <v>178.64614330868531</v>
      </c>
    </row>
    <row r="860" spans="1:46" x14ac:dyDescent="0.2">
      <c r="A860" s="537" t="s">
        <v>4067</v>
      </c>
      <c r="B860" s="925" t="s">
        <v>384</v>
      </c>
      <c r="C860" s="497">
        <v>2.0699999999999998</v>
      </c>
      <c r="D860" s="656">
        <v>2.0300000000000002</v>
      </c>
      <c r="E860" s="533">
        <v>1.99</v>
      </c>
      <c r="F860" s="533">
        <v>1.95</v>
      </c>
      <c r="G860" s="533">
        <v>1.91</v>
      </c>
      <c r="H860" s="533">
        <v>1.8075000000000001</v>
      </c>
      <c r="I860" s="632"/>
      <c r="J860" s="533">
        <v>1.5575000000000001</v>
      </c>
      <c r="K860" s="533">
        <v>1.3975</v>
      </c>
      <c r="L860" s="632"/>
      <c r="M860" s="656">
        <v>1.18</v>
      </c>
      <c r="N860" s="656">
        <v>1.0549999999999999</v>
      </c>
      <c r="O860" s="656">
        <v>0.9325</v>
      </c>
      <c r="P860" s="656">
        <v>0.82750000000000001</v>
      </c>
      <c r="Q860" s="656">
        <v>0.65249999999999997</v>
      </c>
      <c r="R860" s="656">
        <v>0.57999999999999996</v>
      </c>
      <c r="S860" s="656">
        <v>0.48</v>
      </c>
      <c r="T860" s="656">
        <v>0.34499999999999997</v>
      </c>
      <c r="U860" s="656">
        <v>0.29499999999999998</v>
      </c>
      <c r="V860" s="656">
        <v>0.27</v>
      </c>
      <c r="W860" s="656">
        <v>0.23</v>
      </c>
      <c r="X860" s="656">
        <v>0.2</v>
      </c>
      <c r="Y860" s="653">
        <f t="shared" si="305"/>
        <v>21.76</v>
      </c>
      <c r="Z860" s="1019">
        <f t="shared" si="304"/>
        <v>1.97044334975367</v>
      </c>
      <c r="AA860" s="676">
        <f t="shared" si="308"/>
        <v>2.0100502512562901</v>
      </c>
      <c r="AB860" s="676">
        <f t="shared" si="309"/>
        <v>2.051282051282044</v>
      </c>
      <c r="AC860" s="676">
        <f t="shared" si="310"/>
        <v>2.0942408376963373</v>
      </c>
      <c r="AD860" s="676">
        <f t="shared" si="311"/>
        <v>5.6708160442600075</v>
      </c>
      <c r="AE860" s="676">
        <f t="shared" si="312"/>
        <v>16.0513643659711</v>
      </c>
      <c r="AF860" s="676">
        <f t="shared" si="313"/>
        <v>11.449016100178898</v>
      </c>
      <c r="AG860" s="677">
        <f t="shared" si="314"/>
        <v>18.432203389830516</v>
      </c>
      <c r="AH860" s="678">
        <f t="shared" si="315"/>
        <v>11.848341232227488</v>
      </c>
      <c r="AI860" s="677">
        <f t="shared" si="316"/>
        <v>13.136729222520094</v>
      </c>
      <c r="AJ860" s="677">
        <f t="shared" si="317"/>
        <v>12.688821752265866</v>
      </c>
      <c r="AK860" s="677">
        <f t="shared" si="318"/>
        <v>26.819923371647512</v>
      </c>
      <c r="AL860" s="677">
        <f t="shared" si="319"/>
        <v>12.5</v>
      </c>
      <c r="AM860" s="677">
        <f t="shared" si="320"/>
        <v>20.833333333333325</v>
      </c>
      <c r="AN860" s="677">
        <f t="shared" si="321"/>
        <v>39.130434782608688</v>
      </c>
      <c r="AO860" s="677">
        <f t="shared" si="322"/>
        <v>16.949152542372879</v>
      </c>
      <c r="AP860" s="677">
        <f t="shared" si="323"/>
        <v>9.259259259259256</v>
      </c>
      <c r="AQ860" s="677">
        <f t="shared" si="324"/>
        <v>17.391304347826097</v>
      </c>
      <c r="AR860" s="677">
        <f t="shared" si="325"/>
        <v>14.999999999999991</v>
      </c>
      <c r="AS860" s="670">
        <f t="shared" si="306"/>
        <v>13.436142959699476</v>
      </c>
      <c r="AT860" s="671">
        <f t="shared" si="307"/>
        <v>9.3163042190817844</v>
      </c>
    </row>
    <row r="861" spans="1:46" x14ac:dyDescent="0.2">
      <c r="A861" s="628" t="s">
        <v>1824</v>
      </c>
      <c r="B861" s="925" t="s">
        <v>1825</v>
      </c>
      <c r="C861" s="497">
        <v>0.88</v>
      </c>
      <c r="D861" s="656">
        <v>0.82000000000000006</v>
      </c>
      <c r="E861" s="533">
        <v>0.78</v>
      </c>
      <c r="F861" s="533">
        <v>0.74</v>
      </c>
      <c r="G861" s="533">
        <v>0.66</v>
      </c>
      <c r="H861" s="533">
        <v>0.56000000000000005</v>
      </c>
      <c r="I861" s="632"/>
      <c r="J861" s="533">
        <v>0.5</v>
      </c>
      <c r="K861" s="533">
        <v>0.44</v>
      </c>
      <c r="L861" s="632"/>
      <c r="M861" s="652">
        <v>0.4</v>
      </c>
      <c r="N861" s="652">
        <v>0.47</v>
      </c>
      <c r="O861" s="652">
        <v>0.68</v>
      </c>
      <c r="P861" s="652">
        <v>0.68</v>
      </c>
      <c r="Q861" s="652">
        <v>0.68</v>
      </c>
      <c r="R861" s="656">
        <v>0.68</v>
      </c>
      <c r="S861" s="652">
        <v>0.64</v>
      </c>
      <c r="T861" s="652">
        <v>0.64</v>
      </c>
      <c r="U861" s="652">
        <v>0.64</v>
      </c>
      <c r="V861" s="656">
        <v>0.64</v>
      </c>
      <c r="W861" s="656">
        <v>0.63</v>
      </c>
      <c r="X861" s="656">
        <v>0.59</v>
      </c>
      <c r="Y861" s="653">
        <f t="shared" si="305"/>
        <v>12.750000000000004</v>
      </c>
      <c r="Z861" s="1019">
        <f t="shared" si="304"/>
        <v>7.3170731707316916</v>
      </c>
      <c r="AA861" s="676">
        <f t="shared" si="308"/>
        <v>5.1282051282051322</v>
      </c>
      <c r="AB861" s="676">
        <f t="shared" si="309"/>
        <v>5.4054054054054168</v>
      </c>
      <c r="AC861" s="676">
        <f t="shared" si="310"/>
        <v>12.12121212121211</v>
      </c>
      <c r="AD861" s="676">
        <f t="shared" si="311"/>
        <v>17.857142857142861</v>
      </c>
      <c r="AE861" s="676">
        <f t="shared" si="312"/>
        <v>12.000000000000011</v>
      </c>
      <c r="AF861" s="676">
        <f t="shared" si="313"/>
        <v>13.636363636363647</v>
      </c>
      <c r="AG861" s="677">
        <f t="shared" si="314"/>
        <v>9.9999999999999858</v>
      </c>
      <c r="AH861" s="678">
        <f t="shared" si="315"/>
        <v>-14.893617021276583</v>
      </c>
      <c r="AI861" s="677">
        <f t="shared" si="316"/>
        <v>-30.882352941176482</v>
      </c>
      <c r="AJ861" s="677">
        <f t="shared" si="317"/>
        <v>0</v>
      </c>
      <c r="AK861" s="677">
        <f t="shared" si="318"/>
        <v>0</v>
      </c>
      <c r="AL861" s="677">
        <f t="shared" si="319"/>
        <v>0</v>
      </c>
      <c r="AM861" s="677">
        <f t="shared" si="320"/>
        <v>6.25</v>
      </c>
      <c r="AN861" s="677">
        <f t="shared" si="321"/>
        <v>0</v>
      </c>
      <c r="AO861" s="677">
        <f t="shared" si="322"/>
        <v>0</v>
      </c>
      <c r="AP861" s="677">
        <f t="shared" si="323"/>
        <v>0</v>
      </c>
      <c r="AQ861" s="677">
        <f t="shared" si="324"/>
        <v>1.5873015873015817</v>
      </c>
      <c r="AR861" s="677">
        <f t="shared" si="325"/>
        <v>6.7796610169491567</v>
      </c>
      <c r="AS861" s="670">
        <f t="shared" si="306"/>
        <v>2.7529681558346595</v>
      </c>
      <c r="AT861" s="671">
        <f t="shared" si="307"/>
        <v>10.862513889699425</v>
      </c>
    </row>
    <row r="862" spans="1:46" x14ac:dyDescent="0.2">
      <c r="A862" s="609" t="s">
        <v>853</v>
      </c>
      <c r="B862" s="537" t="s">
        <v>854</v>
      </c>
      <c r="C862" s="656">
        <v>4.07</v>
      </c>
      <c r="D862" s="656">
        <v>4.0199999999999996</v>
      </c>
      <c r="E862" s="533">
        <v>3.94</v>
      </c>
      <c r="F862" s="533">
        <v>3.8269999999999995</v>
      </c>
      <c r="G862" s="533">
        <v>3.6150000000000002</v>
      </c>
      <c r="H862" s="533">
        <v>3.18</v>
      </c>
      <c r="I862" s="632"/>
      <c r="J862" s="533">
        <v>2.3450000000000002</v>
      </c>
      <c r="K862" s="533">
        <v>2.1320000000000001</v>
      </c>
      <c r="L862" s="632"/>
      <c r="M862" s="656">
        <v>2.02</v>
      </c>
      <c r="N862" s="656">
        <v>1.988</v>
      </c>
      <c r="O862" s="656">
        <v>1.9379999999999999</v>
      </c>
      <c r="P862" s="656">
        <v>1.859</v>
      </c>
      <c r="Q862" s="656">
        <v>1.8120000000000001</v>
      </c>
      <c r="R862" s="656">
        <v>1.78</v>
      </c>
      <c r="S862" s="656">
        <v>1.7489999999999999</v>
      </c>
      <c r="T862" s="656">
        <v>1.73</v>
      </c>
      <c r="U862" s="656">
        <v>1.714</v>
      </c>
      <c r="V862" s="656">
        <v>1.696</v>
      </c>
      <c r="W862" s="656">
        <v>1.6850000000000001</v>
      </c>
      <c r="X862" s="656">
        <v>1.665</v>
      </c>
      <c r="Y862" s="653">
        <f t="shared" si="305"/>
        <v>48.765000000000001</v>
      </c>
      <c r="Z862" s="1019">
        <f t="shared" si="304"/>
        <v>1.2437810945273853</v>
      </c>
      <c r="AA862" s="676">
        <f t="shared" si="308"/>
        <v>2.0304568527918621</v>
      </c>
      <c r="AB862" s="676">
        <f t="shared" si="309"/>
        <v>2.9527044682519099</v>
      </c>
      <c r="AC862" s="676">
        <f t="shared" si="310"/>
        <v>5.86445366528352</v>
      </c>
      <c r="AD862" s="676">
        <f t="shared" si="311"/>
        <v>13.67924528301887</v>
      </c>
      <c r="AE862" s="676">
        <f t="shared" si="312"/>
        <v>35.607675906183367</v>
      </c>
      <c r="AF862" s="676">
        <f t="shared" si="313"/>
        <v>9.9906191369605999</v>
      </c>
      <c r="AG862" s="677">
        <f t="shared" si="314"/>
        <v>5.5445544554455495</v>
      </c>
      <c r="AH862" s="678">
        <f t="shared" si="315"/>
        <v>1.6096579476861272</v>
      </c>
      <c r="AI862" s="677">
        <f t="shared" si="316"/>
        <v>2.5799793601651189</v>
      </c>
      <c r="AJ862" s="677">
        <f t="shared" si="317"/>
        <v>4.2495965572888705</v>
      </c>
      <c r="AK862" s="677">
        <f t="shared" si="318"/>
        <v>2.5938189845474469</v>
      </c>
      <c r="AL862" s="677">
        <f t="shared" si="319"/>
        <v>1.7977528089887729</v>
      </c>
      <c r="AM862" s="677">
        <f t="shared" si="320"/>
        <v>1.7724413950829021</v>
      </c>
      <c r="AN862" s="677">
        <f t="shared" si="321"/>
        <v>1.0982658959537428</v>
      </c>
      <c r="AO862" s="677">
        <f t="shared" si="322"/>
        <v>0.9334889148191472</v>
      </c>
      <c r="AP862" s="677">
        <f t="shared" si="323"/>
        <v>1.0613207547169878</v>
      </c>
      <c r="AQ862" s="677">
        <f t="shared" si="324"/>
        <v>0.65281899109792541</v>
      </c>
      <c r="AR862" s="677">
        <f t="shared" si="325"/>
        <v>1.2012012012011963</v>
      </c>
      <c r="AS862" s="670">
        <f t="shared" si="306"/>
        <v>5.0770438775795439</v>
      </c>
      <c r="AT862" s="671">
        <f t="shared" si="307"/>
        <v>8.1311901974274541</v>
      </c>
    </row>
    <row r="863" spans="1:46" x14ac:dyDescent="0.2">
      <c r="A863" s="628" t="s">
        <v>1826</v>
      </c>
      <c r="B863" s="537" t="s">
        <v>3982</v>
      </c>
      <c r="C863" s="656">
        <v>3.9719000000000002</v>
      </c>
      <c r="D863" s="656">
        <v>3.5821449999999997</v>
      </c>
      <c r="E863" s="533">
        <v>3.4063489999999996</v>
      </c>
      <c r="F863" s="533">
        <v>3.2215800000000003</v>
      </c>
      <c r="G863" s="533">
        <v>2.9119669999999998</v>
      </c>
      <c r="H863" s="533">
        <v>2.3032539999999999</v>
      </c>
      <c r="I863" s="632"/>
      <c r="J863" s="533">
        <v>2.0238290000000001</v>
      </c>
      <c r="K863" s="533">
        <v>1.538116</v>
      </c>
      <c r="L863" s="632"/>
      <c r="M863" s="656">
        <v>1.2616580000000002</v>
      </c>
      <c r="N863" s="652">
        <v>1.253044</v>
      </c>
      <c r="O863" s="656">
        <v>1.28474</v>
      </c>
      <c r="P863" s="656">
        <v>1.2044950000000001</v>
      </c>
      <c r="Q863" s="656">
        <v>0.89600000000000013</v>
      </c>
      <c r="R863" s="656">
        <v>0.77300000000000002</v>
      </c>
      <c r="S863" s="652">
        <v>0.33100000000000002</v>
      </c>
      <c r="T863" s="656">
        <v>0.49</v>
      </c>
      <c r="U863" s="656">
        <v>0.38900000000000001</v>
      </c>
      <c r="V863" s="652">
        <v>0</v>
      </c>
      <c r="W863" s="652">
        <v>0</v>
      </c>
      <c r="X863" s="652">
        <v>0</v>
      </c>
      <c r="Y863" s="653">
        <f t="shared" si="305"/>
        <v>30.842076999999996</v>
      </c>
      <c r="Z863" s="1019">
        <f t="shared" si="304"/>
        <v>10.880491995717655</v>
      </c>
      <c r="AA863" s="676">
        <f t="shared" si="308"/>
        <v>5.1608334906376285</v>
      </c>
      <c r="AB863" s="676">
        <f t="shared" si="309"/>
        <v>5.7353534601034095</v>
      </c>
      <c r="AC863" s="676">
        <f t="shared" si="310"/>
        <v>10.632435051633514</v>
      </c>
      <c r="AD863" s="676">
        <f t="shared" si="311"/>
        <v>26.428392179064918</v>
      </c>
      <c r="AE863" s="676">
        <f t="shared" si="312"/>
        <v>13.806749483281443</v>
      </c>
      <c r="AF863" s="676">
        <f t="shared" si="313"/>
        <v>31.578437517066327</v>
      </c>
      <c r="AG863" s="677">
        <f t="shared" si="314"/>
        <v>21.912277336647467</v>
      </c>
      <c r="AH863" s="678">
        <f t="shared" si="315"/>
        <v>0.68744593166720769</v>
      </c>
      <c r="AI863" s="677">
        <f t="shared" si="316"/>
        <v>-2.4671139685850774</v>
      </c>
      <c r="AJ863" s="677">
        <f t="shared" si="317"/>
        <v>6.6621281117812847</v>
      </c>
      <c r="AK863" s="677">
        <f t="shared" si="318"/>
        <v>34.430245535714278</v>
      </c>
      <c r="AL863" s="677">
        <f t="shared" si="319"/>
        <v>15.912031047865472</v>
      </c>
      <c r="AM863" s="677">
        <f t="shared" si="320"/>
        <v>133.53474320241691</v>
      </c>
      <c r="AN863" s="677">
        <f t="shared" si="321"/>
        <v>-32.448979591836732</v>
      </c>
      <c r="AO863" s="677">
        <f t="shared" si="322"/>
        <v>25.96401028277635</v>
      </c>
      <c r="AP863" s="677" t="str">
        <f t="shared" si="323"/>
        <v>n/a</v>
      </c>
      <c r="AQ863" s="677" t="str">
        <f t="shared" si="324"/>
        <v>n/a</v>
      </c>
      <c r="AR863" s="677" t="str">
        <f t="shared" si="325"/>
        <v>n/a</v>
      </c>
      <c r="AS863" s="670">
        <f t="shared" si="306"/>
        <v>19.275592566622002</v>
      </c>
      <c r="AT863" s="671">
        <f t="shared" si="307"/>
        <v>34.410066446964201</v>
      </c>
    </row>
    <row r="864" spans="1:46" x14ac:dyDescent="0.2">
      <c r="A864" s="537" t="s">
        <v>855</v>
      </c>
      <c r="B864" s="537" t="s">
        <v>856</v>
      </c>
      <c r="C864" s="656">
        <v>0.59</v>
      </c>
      <c r="D864" s="656">
        <v>0.55000000000000004</v>
      </c>
      <c r="E864" s="533">
        <v>0.51</v>
      </c>
      <c r="F864" s="533">
        <v>0.47</v>
      </c>
      <c r="G864" s="533">
        <v>0.43</v>
      </c>
      <c r="H864" s="533">
        <v>0.38</v>
      </c>
      <c r="I864" s="632"/>
      <c r="J864" s="533">
        <v>0.34</v>
      </c>
      <c r="K864" s="533">
        <v>0.3</v>
      </c>
      <c r="L864" s="632"/>
      <c r="M864" s="656">
        <v>0.27</v>
      </c>
      <c r="N864" s="652">
        <v>0.24</v>
      </c>
      <c r="O864" s="656">
        <v>0.23</v>
      </c>
      <c r="P864" s="656">
        <v>0.2</v>
      </c>
      <c r="Q864" s="656">
        <v>0.16</v>
      </c>
      <c r="R864" s="656">
        <v>0.13331999999999999</v>
      </c>
      <c r="S864" s="656">
        <v>0.12444</v>
      </c>
      <c r="T864" s="656">
        <v>0.12148</v>
      </c>
      <c r="U864" s="656">
        <v>0.10470000000000002</v>
      </c>
      <c r="V864" s="652">
        <v>0.10272000000000001</v>
      </c>
      <c r="W864" s="652">
        <v>0.10272000000000001</v>
      </c>
      <c r="X864" s="656">
        <v>0.10272000000000001</v>
      </c>
      <c r="Y864" s="653">
        <f t="shared" si="305"/>
        <v>5.4621000000000004</v>
      </c>
      <c r="Z864" s="1019">
        <f t="shared" si="304"/>
        <v>7.2727272727272529</v>
      </c>
      <c r="AA864" s="676">
        <f t="shared" si="308"/>
        <v>7.8431372549019773</v>
      </c>
      <c r="AB864" s="676">
        <f t="shared" si="309"/>
        <v>8.5106382978723527</v>
      </c>
      <c r="AC864" s="676">
        <f t="shared" si="310"/>
        <v>9.302325581395344</v>
      </c>
      <c r="AD864" s="676">
        <f t="shared" si="311"/>
        <v>13.157894736842103</v>
      </c>
      <c r="AE864" s="676">
        <f t="shared" si="312"/>
        <v>11.764705882352944</v>
      </c>
      <c r="AF864" s="676">
        <f t="shared" si="313"/>
        <v>13.333333333333353</v>
      </c>
      <c r="AG864" s="677">
        <f t="shared" si="314"/>
        <v>11.111111111111093</v>
      </c>
      <c r="AH864" s="678">
        <f t="shared" si="315"/>
        <v>12.500000000000021</v>
      </c>
      <c r="AI864" s="677">
        <f t="shared" si="316"/>
        <v>4.3478260869565188</v>
      </c>
      <c r="AJ864" s="677">
        <f t="shared" si="317"/>
        <v>14.999999999999991</v>
      </c>
      <c r="AK864" s="677">
        <f t="shared" si="318"/>
        <v>25</v>
      </c>
      <c r="AL864" s="677">
        <f t="shared" si="319"/>
        <v>20.012001200120011</v>
      </c>
      <c r="AM864" s="677">
        <f t="shared" si="320"/>
        <v>7.1359691417550719</v>
      </c>
      <c r="AN864" s="677">
        <f t="shared" si="321"/>
        <v>2.4366150806717002</v>
      </c>
      <c r="AO864" s="677">
        <f t="shared" si="322"/>
        <v>16.026743075453666</v>
      </c>
      <c r="AP864" s="677">
        <f t="shared" si="323"/>
        <v>1.9275700934579421</v>
      </c>
      <c r="AQ864" s="677">
        <f t="shared" si="324"/>
        <v>0</v>
      </c>
      <c r="AR864" s="677">
        <f t="shared" si="325"/>
        <v>0</v>
      </c>
      <c r="AS864" s="670">
        <f t="shared" si="306"/>
        <v>9.8253999025763878</v>
      </c>
      <c r="AT864" s="671">
        <f t="shared" si="307"/>
        <v>6.6457105067578137</v>
      </c>
    </row>
    <row r="865" spans="1:46" x14ac:dyDescent="0.2">
      <c r="A865" s="537" t="s">
        <v>1797</v>
      </c>
      <c r="B865" s="537" t="s">
        <v>1798</v>
      </c>
      <c r="C865" s="656">
        <v>1.58</v>
      </c>
      <c r="D865" s="656">
        <v>1.54</v>
      </c>
      <c r="E865" s="533">
        <v>1.46</v>
      </c>
      <c r="F865" s="533">
        <v>1.38</v>
      </c>
      <c r="G865" s="533">
        <v>1.3</v>
      </c>
      <c r="H865" s="533">
        <v>1.22</v>
      </c>
      <c r="I865" s="632"/>
      <c r="J865" s="533">
        <v>1.1599999999999999</v>
      </c>
      <c r="K865" s="533">
        <v>1.1000000000000001</v>
      </c>
      <c r="L865" s="632"/>
      <c r="M865" s="652">
        <v>1.04</v>
      </c>
      <c r="N865" s="652">
        <v>1.2749999999999999</v>
      </c>
      <c r="O865" s="656">
        <v>2.1</v>
      </c>
      <c r="P865" s="656">
        <v>1.98</v>
      </c>
      <c r="Q865" s="656">
        <v>1.86</v>
      </c>
      <c r="R865" s="656">
        <v>1.76</v>
      </c>
      <c r="S865" s="656">
        <v>1.66</v>
      </c>
      <c r="T865" s="656">
        <v>1.56</v>
      </c>
      <c r="U865" s="656">
        <v>1.48</v>
      </c>
      <c r="V865" s="656">
        <v>1.4044399999999999</v>
      </c>
      <c r="W865" s="656">
        <v>1.3333200000000001</v>
      </c>
      <c r="X865" s="656">
        <v>1.26224</v>
      </c>
      <c r="Y865" s="653">
        <f t="shared" si="305"/>
        <v>29.455000000000002</v>
      </c>
      <c r="Z865" s="1019">
        <f t="shared" si="304"/>
        <v>2.5974025974025983</v>
      </c>
      <c r="AA865" s="676">
        <f t="shared" si="308"/>
        <v>5.4794520547945202</v>
      </c>
      <c r="AB865" s="676">
        <f t="shared" si="309"/>
        <v>5.7971014492753659</v>
      </c>
      <c r="AC865" s="676">
        <f t="shared" si="310"/>
        <v>6.153846153846132</v>
      </c>
      <c r="AD865" s="676">
        <f t="shared" si="311"/>
        <v>6.5573770491803351</v>
      </c>
      <c r="AE865" s="676">
        <f t="shared" si="312"/>
        <v>5.1724137931034475</v>
      </c>
      <c r="AF865" s="676">
        <f t="shared" si="313"/>
        <v>5.4545454545454453</v>
      </c>
      <c r="AG865" s="677">
        <f t="shared" si="314"/>
        <v>5.7692307692307709</v>
      </c>
      <c r="AH865" s="678">
        <f t="shared" si="315"/>
        <v>-18.431372549019599</v>
      </c>
      <c r="AI865" s="677">
        <f t="shared" si="316"/>
        <v>-39.285714285714292</v>
      </c>
      <c r="AJ865" s="677">
        <f t="shared" si="317"/>
        <v>6.0606060606060552</v>
      </c>
      <c r="AK865" s="677">
        <f t="shared" si="318"/>
        <v>6.4516129032258007</v>
      </c>
      <c r="AL865" s="677">
        <f t="shared" si="319"/>
        <v>5.6818181818181879</v>
      </c>
      <c r="AM865" s="677">
        <f t="shared" si="320"/>
        <v>6.024096385542177</v>
      </c>
      <c r="AN865" s="677">
        <f t="shared" si="321"/>
        <v>6.4102564102564097</v>
      </c>
      <c r="AO865" s="677">
        <f t="shared" si="322"/>
        <v>5.4054054054054168</v>
      </c>
      <c r="AP865" s="677">
        <f t="shared" si="323"/>
        <v>5.3800803167098676</v>
      </c>
      <c r="AQ865" s="677">
        <f t="shared" si="324"/>
        <v>5.3340533405333845</v>
      </c>
      <c r="AR865" s="677">
        <f t="shared" si="325"/>
        <v>5.6312587146659876</v>
      </c>
      <c r="AS865" s="670">
        <f t="shared" si="306"/>
        <v>1.9812352739688428</v>
      </c>
      <c r="AT865" s="671">
        <f t="shared" si="307"/>
        <v>11.440386137467856</v>
      </c>
    </row>
    <row r="866" spans="1:46" x14ac:dyDescent="0.2">
      <c r="A866" s="537" t="s">
        <v>1811</v>
      </c>
      <c r="B866" s="537" t="s">
        <v>1812</v>
      </c>
      <c r="C866" s="656">
        <v>1.7450000000000001</v>
      </c>
      <c r="D866" s="656">
        <v>1.6300000000000001</v>
      </c>
      <c r="E866" s="533">
        <v>1.4257365528425985</v>
      </c>
      <c r="F866" s="533">
        <v>1.2533111091089286</v>
      </c>
      <c r="G866" s="533">
        <v>0.64194972520046856</v>
      </c>
      <c r="H866" s="533">
        <v>0.52932696639336874</v>
      </c>
      <c r="I866" s="632">
        <v>0</v>
      </c>
      <c r="J866" s="533">
        <v>0.37165510406342916</v>
      </c>
      <c r="K866" s="535">
        <v>0.36039282818271917</v>
      </c>
      <c r="L866" s="632"/>
      <c r="M866" s="656">
        <v>0.29281917289845932</v>
      </c>
      <c r="N866" s="656">
        <v>0.20272096585277952</v>
      </c>
      <c r="O866" s="652">
        <v>0.18019641409135959</v>
      </c>
      <c r="P866" s="656">
        <v>0.18019641409135959</v>
      </c>
      <c r="Q866" s="652">
        <v>0.16217677268222364</v>
      </c>
      <c r="R866" s="656">
        <v>0.16217677268222364</v>
      </c>
      <c r="S866" s="656">
        <v>0.15541940715379762</v>
      </c>
      <c r="T866" s="656">
        <v>0.14640958644922966</v>
      </c>
      <c r="U866" s="656">
        <v>0.13739976574466167</v>
      </c>
      <c r="V866" s="652">
        <v>0.1351473105685197</v>
      </c>
      <c r="W866" s="652">
        <v>0.1351473105685197</v>
      </c>
      <c r="X866" s="652">
        <v>0.1351473105685197</v>
      </c>
      <c r="Y866" s="653">
        <f t="shared" si="305"/>
        <v>9.9823294891431633</v>
      </c>
      <c r="Z866" s="1019">
        <f t="shared" si="304"/>
        <v>7.055214723926384</v>
      </c>
      <c r="AA866" s="676">
        <f t="shared" si="308"/>
        <v>14.326871731677659</v>
      </c>
      <c r="AB866" s="676">
        <f t="shared" si="309"/>
        <v>13.757593185004158</v>
      </c>
      <c r="AC866" s="676">
        <f t="shared" si="310"/>
        <v>95.235087719298207</v>
      </c>
      <c r="AD866" s="676">
        <f t="shared" si="311"/>
        <v>21.276595744680861</v>
      </c>
      <c r="AE866" s="676">
        <f t="shared" si="312"/>
        <v>42.424242424242408</v>
      </c>
      <c r="AF866" s="676">
        <f t="shared" si="313"/>
        <v>3.125</v>
      </c>
      <c r="AG866" s="677">
        <f t="shared" si="314"/>
        <v>23.076923076923084</v>
      </c>
      <c r="AH866" s="678">
        <f t="shared" si="315"/>
        <v>44.444444444444464</v>
      </c>
      <c r="AI866" s="677">
        <f t="shared" si="316"/>
        <v>12.5</v>
      </c>
      <c r="AJ866" s="677">
        <f t="shared" si="317"/>
        <v>0</v>
      </c>
      <c r="AK866" s="677">
        <f t="shared" si="318"/>
        <v>11.111111111111116</v>
      </c>
      <c r="AL866" s="677">
        <f t="shared" si="319"/>
        <v>0</v>
      </c>
      <c r="AM866" s="677">
        <f t="shared" si="320"/>
        <v>4.347826086956541</v>
      </c>
      <c r="AN866" s="677">
        <f t="shared" si="321"/>
        <v>6.153846153846132</v>
      </c>
      <c r="AO866" s="677">
        <f t="shared" si="322"/>
        <v>6.5573770491803351</v>
      </c>
      <c r="AP866" s="677">
        <f t="shared" si="323"/>
        <v>1.6666666666666607</v>
      </c>
      <c r="AQ866" s="677">
        <f t="shared" si="324"/>
        <v>0</v>
      </c>
      <c r="AR866" s="677">
        <f t="shared" si="325"/>
        <v>0</v>
      </c>
      <c r="AS866" s="670">
        <f t="shared" si="306"/>
        <v>16.160989479892532</v>
      </c>
      <c r="AT866" s="671">
        <f t="shared" si="307"/>
        <v>23.218814529037751</v>
      </c>
    </row>
    <row r="867" spans="1:46" x14ac:dyDescent="0.2">
      <c r="A867" s="537" t="s">
        <v>1803</v>
      </c>
      <c r="B867" s="537" t="s">
        <v>1804</v>
      </c>
      <c r="C867" s="656">
        <v>1.1299999999999999</v>
      </c>
      <c r="D867" s="656">
        <v>1.02</v>
      </c>
      <c r="E867" s="533">
        <v>0.95</v>
      </c>
      <c r="F867" s="533">
        <v>0.91</v>
      </c>
      <c r="G867" s="533">
        <v>0.86</v>
      </c>
      <c r="H867" s="533">
        <v>0.76</v>
      </c>
      <c r="I867" s="632"/>
      <c r="J867" s="533">
        <v>0.68</v>
      </c>
      <c r="K867" s="533">
        <v>0.6</v>
      </c>
      <c r="L867" s="632"/>
      <c r="M867" s="652">
        <v>0.56000000000000005</v>
      </c>
      <c r="N867" s="652">
        <v>0.98</v>
      </c>
      <c r="O867" s="656">
        <v>1.115</v>
      </c>
      <c r="P867" s="656">
        <v>1.0900000000000001</v>
      </c>
      <c r="Q867" s="656">
        <v>1.0549999999999999</v>
      </c>
      <c r="R867" s="656">
        <v>1.03</v>
      </c>
      <c r="S867" s="656">
        <v>0.99</v>
      </c>
      <c r="T867" s="656">
        <v>0.95499999999999996</v>
      </c>
      <c r="U867" s="656">
        <v>0.93</v>
      </c>
      <c r="V867" s="656">
        <v>0.91500000000000004</v>
      </c>
      <c r="W867" s="656">
        <v>0.89</v>
      </c>
      <c r="X867" s="656">
        <v>0.87</v>
      </c>
      <c r="Y867" s="653">
        <f t="shared" si="305"/>
        <v>18.29</v>
      </c>
      <c r="Z867" s="1019">
        <f t="shared" si="304"/>
        <v>10.784313725490179</v>
      </c>
      <c r="AA867" s="676">
        <f t="shared" si="308"/>
        <v>7.3684210526315796</v>
      </c>
      <c r="AB867" s="676">
        <f t="shared" si="309"/>
        <v>4.39560439560438</v>
      </c>
      <c r="AC867" s="676">
        <f t="shared" si="310"/>
        <v>5.8139534883721034</v>
      </c>
      <c r="AD867" s="676">
        <f t="shared" si="311"/>
        <v>13.157894736842103</v>
      </c>
      <c r="AE867" s="676">
        <f t="shared" si="312"/>
        <v>11.764705882352944</v>
      </c>
      <c r="AF867" s="676">
        <f t="shared" si="313"/>
        <v>13.333333333333353</v>
      </c>
      <c r="AG867" s="677">
        <f t="shared" si="314"/>
        <v>7.1428571428571397</v>
      </c>
      <c r="AH867" s="678">
        <f t="shared" si="315"/>
        <v>-42.857142857142847</v>
      </c>
      <c r="AI867" s="677">
        <f t="shared" si="316"/>
        <v>-12.107623318385652</v>
      </c>
      <c r="AJ867" s="677">
        <f t="shared" si="317"/>
        <v>2.2935779816513735</v>
      </c>
      <c r="AK867" s="677">
        <f t="shared" si="318"/>
        <v>3.3175355450237198</v>
      </c>
      <c r="AL867" s="677">
        <f t="shared" si="319"/>
        <v>2.4271844660194164</v>
      </c>
      <c r="AM867" s="677">
        <f t="shared" si="320"/>
        <v>4.0404040404040442</v>
      </c>
      <c r="AN867" s="677">
        <f t="shared" si="321"/>
        <v>3.6649214659685958</v>
      </c>
      <c r="AO867" s="677">
        <f t="shared" si="322"/>
        <v>2.6881720430107503</v>
      </c>
      <c r="AP867" s="677">
        <f t="shared" si="323"/>
        <v>1.6393442622950838</v>
      </c>
      <c r="AQ867" s="677">
        <f t="shared" si="324"/>
        <v>2.8089887640449396</v>
      </c>
      <c r="AR867" s="677">
        <f t="shared" si="325"/>
        <v>2.2988505747126409</v>
      </c>
      <c r="AS867" s="670">
        <f t="shared" si="306"/>
        <v>2.3144893013203074</v>
      </c>
      <c r="AT867" s="671">
        <f t="shared" si="307"/>
        <v>12.294097821458724</v>
      </c>
    </row>
    <row r="868" spans="1:46" x14ac:dyDescent="0.2">
      <c r="A868" s="537" t="s">
        <v>3016</v>
      </c>
      <c r="B868" s="537" t="s">
        <v>3017</v>
      </c>
      <c r="C868" s="656">
        <v>0.42</v>
      </c>
      <c r="D868" s="656">
        <v>0.3</v>
      </c>
      <c r="E868" s="533">
        <v>0.25</v>
      </c>
      <c r="F868" s="533">
        <v>0.21</v>
      </c>
      <c r="G868" s="533">
        <v>0.17</v>
      </c>
      <c r="H868" s="601">
        <v>0.16</v>
      </c>
      <c r="I868" s="632"/>
      <c r="J868" s="535">
        <v>0.16</v>
      </c>
      <c r="K868" s="535">
        <v>0.16</v>
      </c>
      <c r="L868" s="632"/>
      <c r="M868" s="652">
        <v>0.16</v>
      </c>
      <c r="N868" s="656">
        <v>0.16</v>
      </c>
      <c r="O868" s="656">
        <v>0.14000000000000001</v>
      </c>
      <c r="P868" s="656">
        <v>0.12666666666666668</v>
      </c>
      <c r="Q868" s="656">
        <v>0.10333333333333333</v>
      </c>
      <c r="R868" s="656">
        <v>9.0000000000000011E-2</v>
      </c>
      <c r="S868" s="656">
        <v>7.6666666666666675E-2</v>
      </c>
      <c r="T868" s="656">
        <v>6.6666666666666666E-2</v>
      </c>
      <c r="U868" s="656">
        <v>6.3333333333333339E-2</v>
      </c>
      <c r="V868" s="656">
        <v>5.3333333333333337E-2</v>
      </c>
      <c r="W868" s="656">
        <v>4.9999999999999996E-2</v>
      </c>
      <c r="X868" s="656">
        <v>0.04</v>
      </c>
      <c r="Y868" s="653">
        <f t="shared" si="305"/>
        <v>2.9599999999999995</v>
      </c>
      <c r="Z868" s="1019">
        <f t="shared" si="304"/>
        <v>39.999999999999993</v>
      </c>
      <c r="AA868" s="676">
        <f t="shared" si="308"/>
        <v>19.999999999999996</v>
      </c>
      <c r="AB868" s="676">
        <f t="shared" si="309"/>
        <v>19.047619047619047</v>
      </c>
      <c r="AC868" s="676">
        <f t="shared" si="310"/>
        <v>23.529411764705866</v>
      </c>
      <c r="AD868" s="676">
        <f t="shared" si="311"/>
        <v>6.25</v>
      </c>
      <c r="AE868" s="676">
        <f t="shared" si="312"/>
        <v>0</v>
      </c>
      <c r="AF868" s="676">
        <f t="shared" si="313"/>
        <v>0</v>
      </c>
      <c r="AG868" s="677">
        <f t="shared" si="314"/>
        <v>0</v>
      </c>
      <c r="AH868" s="678">
        <f t="shared" si="315"/>
        <v>0</v>
      </c>
      <c r="AI868" s="677">
        <f t="shared" si="316"/>
        <v>14.285714285714279</v>
      </c>
      <c r="AJ868" s="677">
        <f t="shared" si="317"/>
        <v>10.526315789473696</v>
      </c>
      <c r="AK868" s="677">
        <f t="shared" si="318"/>
        <v>22.580645161290324</v>
      </c>
      <c r="AL868" s="677">
        <f t="shared" si="319"/>
        <v>14.814814814814792</v>
      </c>
      <c r="AM868" s="677">
        <f t="shared" si="320"/>
        <v>17.391304347826097</v>
      </c>
      <c r="AN868" s="677">
        <f t="shared" si="321"/>
        <v>15.000000000000014</v>
      </c>
      <c r="AO868" s="677">
        <f t="shared" si="322"/>
        <v>5.2631578947368363</v>
      </c>
      <c r="AP868" s="677">
        <f t="shared" si="323"/>
        <v>18.75</v>
      </c>
      <c r="AQ868" s="677">
        <f t="shared" si="324"/>
        <v>6.6666666666666874</v>
      </c>
      <c r="AR868" s="677">
        <f t="shared" si="325"/>
        <v>24.999999999999979</v>
      </c>
      <c r="AS868" s="670">
        <f t="shared" si="306"/>
        <v>13.63713946172882</v>
      </c>
      <c r="AT868" s="671">
        <f t="shared" si="307"/>
        <v>10.65223529265192</v>
      </c>
    </row>
    <row r="869" spans="1:46" x14ac:dyDescent="0.2">
      <c r="A869" s="537" t="s">
        <v>868</v>
      </c>
      <c r="B869" s="537" t="s">
        <v>869</v>
      </c>
      <c r="C869" s="656">
        <v>1.68</v>
      </c>
      <c r="D869" s="656">
        <v>1.54</v>
      </c>
      <c r="E869" s="533">
        <v>1.46</v>
      </c>
      <c r="F869" s="533">
        <v>1.38</v>
      </c>
      <c r="G869" s="533">
        <v>1.3</v>
      </c>
      <c r="H869" s="533">
        <v>1.1499999999999999</v>
      </c>
      <c r="I869" s="632"/>
      <c r="J869" s="533">
        <v>0.88</v>
      </c>
      <c r="K869" s="533">
        <v>0.66</v>
      </c>
      <c r="L869" s="632"/>
      <c r="M869" s="656">
        <v>0.55000000000000004</v>
      </c>
      <c r="N869" s="656">
        <v>0.48</v>
      </c>
      <c r="O869" s="656">
        <v>0.47499999999999998</v>
      </c>
      <c r="P869" s="656">
        <v>0.44500000000000001</v>
      </c>
      <c r="Q869" s="656">
        <v>0.3</v>
      </c>
      <c r="R869" s="652">
        <v>0</v>
      </c>
      <c r="S869" s="652">
        <v>0</v>
      </c>
      <c r="T869" s="652">
        <v>0</v>
      </c>
      <c r="U869" s="652">
        <v>0</v>
      </c>
      <c r="V869" s="652">
        <v>0</v>
      </c>
      <c r="W869" s="652">
        <v>0</v>
      </c>
      <c r="X869" s="652">
        <v>0</v>
      </c>
      <c r="Y869" s="653">
        <f t="shared" si="305"/>
        <v>12.300000000000002</v>
      </c>
      <c r="Z869" s="1019">
        <f t="shared" si="304"/>
        <v>9.0909090909090828</v>
      </c>
      <c r="AA869" s="676">
        <f t="shared" si="308"/>
        <v>5.4794520547945202</v>
      </c>
      <c r="AB869" s="676">
        <f t="shared" si="309"/>
        <v>5.7971014492753659</v>
      </c>
      <c r="AC869" s="676">
        <f t="shared" si="310"/>
        <v>6.153846153846132</v>
      </c>
      <c r="AD869" s="676">
        <f t="shared" si="311"/>
        <v>13.043478260869579</v>
      </c>
      <c r="AE869" s="676">
        <f t="shared" si="312"/>
        <v>30.681818181818166</v>
      </c>
      <c r="AF869" s="676">
        <f t="shared" si="313"/>
        <v>33.333333333333329</v>
      </c>
      <c r="AG869" s="677">
        <f t="shared" si="314"/>
        <v>19.999999999999996</v>
      </c>
      <c r="AH869" s="678">
        <f t="shared" si="315"/>
        <v>14.583333333333348</v>
      </c>
      <c r="AI869" s="677">
        <f t="shared" si="316"/>
        <v>1.0526315789473717</v>
      </c>
      <c r="AJ869" s="677">
        <f t="shared" si="317"/>
        <v>6.7415730337078594</v>
      </c>
      <c r="AK869" s="677">
        <f t="shared" si="318"/>
        <v>48.333333333333343</v>
      </c>
      <c r="AL869" s="677" t="str">
        <f t="shared" si="319"/>
        <v>n/a</v>
      </c>
      <c r="AM869" s="677" t="str">
        <f t="shared" si="320"/>
        <v>n/a</v>
      </c>
      <c r="AN869" s="677" t="str">
        <f t="shared" si="321"/>
        <v>n/a</v>
      </c>
      <c r="AO869" s="677" t="str">
        <f t="shared" si="322"/>
        <v>n/a</v>
      </c>
      <c r="AP869" s="677" t="str">
        <f t="shared" si="323"/>
        <v>n/a</v>
      </c>
      <c r="AQ869" s="677" t="str">
        <f t="shared" si="324"/>
        <v>n/a</v>
      </c>
      <c r="AR869" s="677" t="str">
        <f t="shared" si="325"/>
        <v>n/a</v>
      </c>
      <c r="AS869" s="670">
        <f t="shared" si="306"/>
        <v>16.190900817014008</v>
      </c>
      <c r="AT869" s="671">
        <f t="shared" si="307"/>
        <v>14.322141044388129</v>
      </c>
    </row>
    <row r="870" spans="1:46" x14ac:dyDescent="0.2">
      <c r="A870" s="609" t="s">
        <v>2978</v>
      </c>
      <c r="B870" s="537" t="s">
        <v>2979</v>
      </c>
      <c r="C870" s="656">
        <v>5.6</v>
      </c>
      <c r="D870" s="656">
        <v>4.5999999999999996</v>
      </c>
      <c r="E870" s="533">
        <v>3.8</v>
      </c>
      <c r="F870" s="533">
        <v>2.8</v>
      </c>
      <c r="G870" s="533">
        <v>2</v>
      </c>
      <c r="H870" s="601">
        <v>1.1499999999999999</v>
      </c>
      <c r="I870" s="632"/>
      <c r="J870" s="533">
        <v>2.48</v>
      </c>
      <c r="K870" s="533">
        <v>2.23</v>
      </c>
      <c r="L870" s="632"/>
      <c r="M870" s="656">
        <v>2.12</v>
      </c>
      <c r="N870" s="656">
        <v>1.89</v>
      </c>
      <c r="O870" s="656">
        <v>1.75</v>
      </c>
      <c r="P870" s="656">
        <v>1.31</v>
      </c>
      <c r="Q870" s="656">
        <v>0.95</v>
      </c>
      <c r="R870" s="656">
        <v>0.62</v>
      </c>
      <c r="S870" s="656">
        <v>0.38</v>
      </c>
      <c r="T870" s="656">
        <v>0.2</v>
      </c>
      <c r="U870" s="656">
        <v>0.115</v>
      </c>
      <c r="V870" s="652">
        <v>0.1</v>
      </c>
      <c r="W870" s="652">
        <v>0.1</v>
      </c>
      <c r="X870" s="656">
        <v>0.1</v>
      </c>
      <c r="Y870" s="653">
        <f t="shared" si="305"/>
        <v>34.295000000000009</v>
      </c>
      <c r="Z870" s="1019">
        <f t="shared" si="304"/>
        <v>21.739130434782616</v>
      </c>
      <c r="AA870" s="676">
        <f t="shared" si="308"/>
        <v>21.052631578947366</v>
      </c>
      <c r="AB870" s="676">
        <f t="shared" si="309"/>
        <v>35.714285714285722</v>
      </c>
      <c r="AC870" s="676">
        <f t="shared" si="310"/>
        <v>39.999999999999993</v>
      </c>
      <c r="AD870" s="676">
        <f t="shared" si="311"/>
        <v>73.913043478260889</v>
      </c>
      <c r="AE870" s="676">
        <f t="shared" si="312"/>
        <v>-53.629032258064527</v>
      </c>
      <c r="AF870" s="676">
        <f t="shared" si="313"/>
        <v>11.210762331838575</v>
      </c>
      <c r="AG870" s="677">
        <f t="shared" si="314"/>
        <v>5.1886792452830122</v>
      </c>
      <c r="AH870" s="678">
        <f t="shared" si="315"/>
        <v>12.169312169312185</v>
      </c>
      <c r="AI870" s="677">
        <f t="shared" si="316"/>
        <v>7.9999999999999849</v>
      </c>
      <c r="AJ870" s="677">
        <f t="shared" si="317"/>
        <v>33.587786259541971</v>
      </c>
      <c r="AK870" s="677">
        <f t="shared" si="318"/>
        <v>37.894736842105267</v>
      </c>
      <c r="AL870" s="677">
        <f t="shared" si="319"/>
        <v>53.225806451612897</v>
      </c>
      <c r="AM870" s="677">
        <f t="shared" si="320"/>
        <v>63.157894736842103</v>
      </c>
      <c r="AN870" s="677">
        <f t="shared" si="321"/>
        <v>89.999999999999986</v>
      </c>
      <c r="AO870" s="677">
        <f t="shared" si="322"/>
        <v>73.91304347826086</v>
      </c>
      <c r="AP870" s="677">
        <f t="shared" si="323"/>
        <v>14.999999999999991</v>
      </c>
      <c r="AQ870" s="677">
        <f t="shared" si="324"/>
        <v>0</v>
      </c>
      <c r="AR870" s="677">
        <f t="shared" si="325"/>
        <v>0</v>
      </c>
      <c r="AS870" s="670">
        <f t="shared" si="306"/>
        <v>28.533583182263627</v>
      </c>
      <c r="AT870" s="671">
        <f t="shared" si="307"/>
        <v>33.499811541726409</v>
      </c>
    </row>
    <row r="871" spans="1:46" x14ac:dyDescent="0.2">
      <c r="A871" s="609" t="s">
        <v>387</v>
      </c>
      <c r="B871" s="537" t="s">
        <v>388</v>
      </c>
      <c r="C871" s="656">
        <v>0.56999999999999995</v>
      </c>
      <c r="D871" s="656">
        <v>0.53</v>
      </c>
      <c r="E871" s="533">
        <v>0.49</v>
      </c>
      <c r="F871" s="533">
        <v>0.45</v>
      </c>
      <c r="G871" s="533">
        <v>0.41</v>
      </c>
      <c r="H871" s="533">
        <v>0.38500000000000001</v>
      </c>
      <c r="I871" s="632"/>
      <c r="J871" s="533">
        <v>0.36499999999999999</v>
      </c>
      <c r="K871" s="533">
        <v>0.34499999999999997</v>
      </c>
      <c r="L871" s="632"/>
      <c r="M871" s="656">
        <v>0.32500000000000001</v>
      </c>
      <c r="N871" s="656">
        <v>0.30499999999999999</v>
      </c>
      <c r="O871" s="656">
        <v>0.28499999999999998</v>
      </c>
      <c r="P871" s="656">
        <v>0.26500000000000001</v>
      </c>
      <c r="Q871" s="656">
        <v>0.245</v>
      </c>
      <c r="R871" s="656">
        <v>0.22500000000000001</v>
      </c>
      <c r="S871" s="656">
        <v>0.21249999999999999</v>
      </c>
      <c r="T871" s="656">
        <v>0.20250000000000001</v>
      </c>
      <c r="U871" s="652">
        <v>0.19</v>
      </c>
      <c r="V871" s="656">
        <v>0.1825</v>
      </c>
      <c r="W871" s="656">
        <v>0.17249999999999999</v>
      </c>
      <c r="X871" s="656">
        <v>0.16250000000000001</v>
      </c>
      <c r="Y871" s="653">
        <f t="shared" si="305"/>
        <v>6.3174999999999999</v>
      </c>
      <c r="Z871" s="1019">
        <f t="shared" ref="Z871:Z887" si="326">IF(ISERROR((C871/D871-1)*100),"n/a",(C871/D871-1)*100)</f>
        <v>7.5471698113207308</v>
      </c>
      <c r="AA871" s="676">
        <f t="shared" si="308"/>
        <v>8.163265306122458</v>
      </c>
      <c r="AB871" s="676">
        <f t="shared" si="309"/>
        <v>8.8888888888888786</v>
      </c>
      <c r="AC871" s="676">
        <f t="shared" si="310"/>
        <v>9.7560975609756184</v>
      </c>
      <c r="AD871" s="676">
        <f t="shared" si="311"/>
        <v>6.4935064935064846</v>
      </c>
      <c r="AE871" s="676">
        <f t="shared" si="312"/>
        <v>5.4794520547945202</v>
      </c>
      <c r="AF871" s="676">
        <f t="shared" si="313"/>
        <v>5.7971014492753659</v>
      </c>
      <c r="AG871" s="677">
        <f t="shared" si="314"/>
        <v>6.153846153846132</v>
      </c>
      <c r="AH871" s="678">
        <f t="shared" si="315"/>
        <v>6.5573770491803351</v>
      </c>
      <c r="AI871" s="677">
        <f t="shared" si="316"/>
        <v>7.0175438596491224</v>
      </c>
      <c r="AJ871" s="677">
        <f t="shared" si="317"/>
        <v>7.5471698113207308</v>
      </c>
      <c r="AK871" s="677">
        <f t="shared" si="318"/>
        <v>8.163265306122458</v>
      </c>
      <c r="AL871" s="677">
        <f t="shared" si="319"/>
        <v>8.8888888888888786</v>
      </c>
      <c r="AM871" s="677">
        <f t="shared" si="320"/>
        <v>5.8823529411764719</v>
      </c>
      <c r="AN871" s="677">
        <f t="shared" si="321"/>
        <v>4.9382716049382713</v>
      </c>
      <c r="AO871" s="677">
        <f t="shared" si="322"/>
        <v>6.578947368421062</v>
      </c>
      <c r="AP871" s="677">
        <f t="shared" si="323"/>
        <v>4.1095890410958846</v>
      </c>
      <c r="AQ871" s="677">
        <f t="shared" si="324"/>
        <v>5.7971014492753659</v>
      </c>
      <c r="AR871" s="677">
        <f t="shared" si="325"/>
        <v>6.153846153846132</v>
      </c>
      <c r="AS871" s="670">
        <f t="shared" si="306"/>
        <v>6.8375621680339425</v>
      </c>
      <c r="AT871" s="671">
        <f t="shared" si="307"/>
        <v>1.4654925243454817</v>
      </c>
    </row>
    <row r="872" spans="1:46" x14ac:dyDescent="0.2">
      <c r="A872" s="537" t="s">
        <v>1805</v>
      </c>
      <c r="B872" s="537" t="s">
        <v>1806</v>
      </c>
      <c r="C872" s="656">
        <v>0.78</v>
      </c>
      <c r="D872" s="656">
        <v>0.71000000000000008</v>
      </c>
      <c r="E872" s="533">
        <v>0.67</v>
      </c>
      <c r="F872" s="533">
        <v>0.62</v>
      </c>
      <c r="G872" s="533">
        <v>0.49</v>
      </c>
      <c r="H872" s="533">
        <v>0.42</v>
      </c>
      <c r="I872" s="632"/>
      <c r="J872" s="533">
        <v>0.36</v>
      </c>
      <c r="K872" s="533">
        <v>0.22</v>
      </c>
      <c r="L872" s="632"/>
      <c r="M872" s="652">
        <v>0.05</v>
      </c>
      <c r="N872" s="652">
        <v>0.09</v>
      </c>
      <c r="O872" s="652">
        <v>0.64</v>
      </c>
      <c r="P872" s="652">
        <v>0.64</v>
      </c>
      <c r="Q872" s="652">
        <v>0.64</v>
      </c>
      <c r="R872" s="656">
        <v>0.64</v>
      </c>
      <c r="S872" s="656">
        <v>0.62475999999999998</v>
      </c>
      <c r="T872" s="656">
        <v>0.60951999999999995</v>
      </c>
      <c r="U872" s="656">
        <v>0.6</v>
      </c>
      <c r="V872" s="656">
        <v>0.14285999999999999</v>
      </c>
      <c r="W872" s="652">
        <v>0</v>
      </c>
      <c r="X872" s="652">
        <v>0</v>
      </c>
      <c r="Y872" s="653">
        <f t="shared" si="305"/>
        <v>8.9471399999999992</v>
      </c>
      <c r="Z872" s="1019">
        <f t="shared" si="326"/>
        <v>9.8591549295774517</v>
      </c>
      <c r="AA872" s="676">
        <f t="shared" si="308"/>
        <v>5.9701492537313383</v>
      </c>
      <c r="AB872" s="676">
        <f t="shared" si="309"/>
        <v>8.064516129032274</v>
      </c>
      <c r="AC872" s="676">
        <f t="shared" si="310"/>
        <v>26.530612244897966</v>
      </c>
      <c r="AD872" s="676">
        <f t="shared" si="311"/>
        <v>16.666666666666675</v>
      </c>
      <c r="AE872" s="676">
        <f t="shared" si="312"/>
        <v>16.666666666666675</v>
      </c>
      <c r="AF872" s="676">
        <f t="shared" si="313"/>
        <v>63.636363636363626</v>
      </c>
      <c r="AG872" s="677">
        <f t="shared" si="314"/>
        <v>339.99999999999994</v>
      </c>
      <c r="AH872" s="678">
        <f t="shared" si="315"/>
        <v>-44.444444444444443</v>
      </c>
      <c r="AI872" s="677">
        <f t="shared" si="316"/>
        <v>-85.9375</v>
      </c>
      <c r="AJ872" s="677">
        <f t="shared" si="317"/>
        <v>0</v>
      </c>
      <c r="AK872" s="677">
        <f t="shared" si="318"/>
        <v>0</v>
      </c>
      <c r="AL872" s="677">
        <f t="shared" si="319"/>
        <v>0</v>
      </c>
      <c r="AM872" s="677">
        <f t="shared" si="320"/>
        <v>2.4393367052948367</v>
      </c>
      <c r="AN872" s="677">
        <f t="shared" si="321"/>
        <v>2.5003281270508104</v>
      </c>
      <c r="AO872" s="677">
        <f t="shared" si="322"/>
        <v>1.5866666666666696</v>
      </c>
      <c r="AP872" s="677">
        <f t="shared" si="323"/>
        <v>319.99160016799664</v>
      </c>
      <c r="AQ872" s="677" t="str">
        <f t="shared" si="324"/>
        <v>n/a</v>
      </c>
      <c r="AR872" s="677" t="str">
        <f t="shared" si="325"/>
        <v>n/a</v>
      </c>
      <c r="AS872" s="670">
        <f t="shared" si="306"/>
        <v>40.207653926441196</v>
      </c>
      <c r="AT872" s="671">
        <f t="shared" si="307"/>
        <v>113.30094373395823</v>
      </c>
    </row>
    <row r="873" spans="1:46" x14ac:dyDescent="0.2">
      <c r="A873" s="609" t="s">
        <v>1780</v>
      </c>
      <c r="B873" s="537" t="s">
        <v>1781</v>
      </c>
      <c r="C873" s="656">
        <v>4.5999999999999996</v>
      </c>
      <c r="D873" s="656">
        <v>3.36</v>
      </c>
      <c r="E873" s="533">
        <v>3</v>
      </c>
      <c r="F873" s="533">
        <v>2.72</v>
      </c>
      <c r="G873" s="533">
        <v>2.4</v>
      </c>
      <c r="H873" s="533">
        <v>1.6</v>
      </c>
      <c r="I873" s="632"/>
      <c r="J873" s="533">
        <v>0.4</v>
      </c>
      <c r="K873" s="535">
        <v>0</v>
      </c>
      <c r="L873" s="632"/>
      <c r="M873" s="652">
        <v>0</v>
      </c>
      <c r="N873" s="652">
        <v>0</v>
      </c>
      <c r="O873" s="652">
        <v>0</v>
      </c>
      <c r="P873" s="652">
        <v>0</v>
      </c>
      <c r="Q873" s="652">
        <v>0</v>
      </c>
      <c r="R873" s="652">
        <v>0</v>
      </c>
      <c r="S873" s="652">
        <v>0</v>
      </c>
      <c r="T873" s="652">
        <v>0</v>
      </c>
      <c r="U873" s="652">
        <v>0</v>
      </c>
      <c r="V873" s="652">
        <v>0</v>
      </c>
      <c r="W873" s="652">
        <v>0</v>
      </c>
      <c r="X873" s="652">
        <v>0</v>
      </c>
      <c r="Y873" s="653">
        <f t="shared" si="305"/>
        <v>18.079999999999998</v>
      </c>
      <c r="Z873" s="1019">
        <f t="shared" si="326"/>
        <v>36.904761904761905</v>
      </c>
      <c r="AA873" s="676">
        <f t="shared" si="308"/>
        <v>11.999999999999989</v>
      </c>
      <c r="AB873" s="676">
        <f t="shared" si="309"/>
        <v>10.294117647058808</v>
      </c>
      <c r="AC873" s="676">
        <f t="shared" si="310"/>
        <v>13.333333333333353</v>
      </c>
      <c r="AD873" s="676">
        <f t="shared" si="311"/>
        <v>49.999999999999979</v>
      </c>
      <c r="AE873" s="676">
        <f t="shared" si="312"/>
        <v>300</v>
      </c>
      <c r="AF873" s="676" t="str">
        <f t="shared" si="313"/>
        <v>n/a</v>
      </c>
      <c r="AG873" s="677" t="str">
        <f t="shared" si="314"/>
        <v>n/a</v>
      </c>
      <c r="AH873" s="678" t="str">
        <f t="shared" si="315"/>
        <v>n/a</v>
      </c>
      <c r="AI873" s="677" t="str">
        <f t="shared" si="316"/>
        <v>n/a</v>
      </c>
      <c r="AJ873" s="677" t="str">
        <f t="shared" si="317"/>
        <v>n/a</v>
      </c>
      <c r="AK873" s="677" t="str">
        <f t="shared" si="318"/>
        <v>n/a</v>
      </c>
      <c r="AL873" s="677" t="str">
        <f t="shared" si="319"/>
        <v>n/a</v>
      </c>
      <c r="AM873" s="677" t="str">
        <f t="shared" si="320"/>
        <v>n/a</v>
      </c>
      <c r="AN873" s="677" t="str">
        <f t="shared" si="321"/>
        <v>n/a</v>
      </c>
      <c r="AO873" s="677" t="str">
        <f t="shared" si="322"/>
        <v>n/a</v>
      </c>
      <c r="AP873" s="677" t="str">
        <f t="shared" si="323"/>
        <v>n/a</v>
      </c>
      <c r="AQ873" s="677" t="str">
        <f t="shared" si="324"/>
        <v>n/a</v>
      </c>
      <c r="AR873" s="677" t="str">
        <f t="shared" si="325"/>
        <v>n/a</v>
      </c>
      <c r="AS873" s="670">
        <f t="shared" si="306"/>
        <v>70.422035480859009</v>
      </c>
      <c r="AT873" s="671">
        <f t="shared" si="307"/>
        <v>113.60821237881726</v>
      </c>
    </row>
    <row r="874" spans="1:46" x14ac:dyDescent="0.2">
      <c r="A874" s="609" t="s">
        <v>3940</v>
      </c>
      <c r="B874" s="537" t="s">
        <v>3941</v>
      </c>
      <c r="C874" s="656">
        <v>0.76</v>
      </c>
      <c r="D874" s="656">
        <v>0.56000000000000005</v>
      </c>
      <c r="E874" s="533">
        <v>0.48</v>
      </c>
      <c r="F874" s="533">
        <v>0.44</v>
      </c>
      <c r="G874" s="533">
        <v>0.4</v>
      </c>
      <c r="H874" s="601">
        <v>0.18</v>
      </c>
      <c r="I874" s="632"/>
      <c r="J874" s="535">
        <v>0.18</v>
      </c>
      <c r="K874" s="535">
        <v>0.18</v>
      </c>
      <c r="L874" s="632"/>
      <c r="M874" s="652">
        <v>0.18</v>
      </c>
      <c r="N874" s="652">
        <v>0.27</v>
      </c>
      <c r="O874" s="656">
        <v>0.36</v>
      </c>
      <c r="P874" s="656">
        <v>0.32</v>
      </c>
      <c r="Q874" s="656">
        <v>0.28000000000000003</v>
      </c>
      <c r="R874" s="656">
        <v>0.24</v>
      </c>
      <c r="S874" s="656">
        <v>0.2</v>
      </c>
      <c r="T874" s="656">
        <v>0.16</v>
      </c>
      <c r="U874" s="656">
        <v>0.12</v>
      </c>
      <c r="V874" s="656">
        <v>9.3340000000000006E-2</v>
      </c>
      <c r="W874" s="656">
        <v>0.05</v>
      </c>
      <c r="X874" s="543">
        <v>0</v>
      </c>
      <c r="Y874" s="653">
        <f t="shared" si="305"/>
        <v>5.4533400000000016</v>
      </c>
      <c r="Z874" s="1019">
        <f t="shared" si="326"/>
        <v>35.714285714285701</v>
      </c>
      <c r="AA874" s="676">
        <f t="shared" si="308"/>
        <v>16.666666666666675</v>
      </c>
      <c r="AB874" s="676">
        <f t="shared" si="309"/>
        <v>9.0909090909090828</v>
      </c>
      <c r="AC874" s="676">
        <f t="shared" si="310"/>
        <v>9.9999999999999858</v>
      </c>
      <c r="AD874" s="676">
        <f t="shared" si="311"/>
        <v>122.22222222222223</v>
      </c>
      <c r="AE874" s="676">
        <f t="shared" si="312"/>
        <v>0</v>
      </c>
      <c r="AF874" s="676">
        <f t="shared" si="313"/>
        <v>0</v>
      </c>
      <c r="AG874" s="677">
        <f t="shared" si="314"/>
        <v>0</v>
      </c>
      <c r="AH874" s="678">
        <f t="shared" si="315"/>
        <v>-33.333333333333336</v>
      </c>
      <c r="AI874" s="677">
        <f t="shared" si="316"/>
        <v>-24.999999999999989</v>
      </c>
      <c r="AJ874" s="677">
        <f t="shared" si="317"/>
        <v>12.5</v>
      </c>
      <c r="AK874" s="677">
        <f t="shared" si="318"/>
        <v>14.285714285714279</v>
      </c>
      <c r="AL874" s="677">
        <f t="shared" si="319"/>
        <v>16.666666666666675</v>
      </c>
      <c r="AM874" s="677">
        <f t="shared" si="320"/>
        <v>19.999999999999996</v>
      </c>
      <c r="AN874" s="677">
        <f t="shared" si="321"/>
        <v>25</v>
      </c>
      <c r="AO874" s="677">
        <f t="shared" si="322"/>
        <v>33.33333333333335</v>
      </c>
      <c r="AP874" s="677">
        <f t="shared" si="323"/>
        <v>28.562245553888999</v>
      </c>
      <c r="AQ874" s="677">
        <f t="shared" si="324"/>
        <v>86.68</v>
      </c>
      <c r="AR874" s="677" t="str">
        <f t="shared" si="325"/>
        <v>n/a</v>
      </c>
      <c r="AS874" s="670">
        <f t="shared" si="306"/>
        <v>20.688261677797428</v>
      </c>
      <c r="AT874" s="671">
        <f t="shared" si="307"/>
        <v>35.817909614956413</v>
      </c>
    </row>
    <row r="875" spans="1:46" x14ac:dyDescent="0.2">
      <c r="A875" s="609" t="s">
        <v>132</v>
      </c>
      <c r="B875" s="537" t="s">
        <v>133</v>
      </c>
      <c r="C875" s="656">
        <v>0.84799999999999998</v>
      </c>
      <c r="D875" s="656">
        <v>0.79200000000000004</v>
      </c>
      <c r="E875" s="533">
        <v>0.73859999999999992</v>
      </c>
      <c r="F875" s="533">
        <v>0.68599999999999994</v>
      </c>
      <c r="G875" s="533">
        <v>0.63400000000000012</v>
      </c>
      <c r="H875" s="533">
        <v>0.58399999999999996</v>
      </c>
      <c r="I875" s="632"/>
      <c r="J875" s="533">
        <v>0.53600000000000003</v>
      </c>
      <c r="K875" s="533">
        <v>0.504</v>
      </c>
      <c r="L875" s="632"/>
      <c r="M875" s="656">
        <v>0.47199999999999998</v>
      </c>
      <c r="N875" s="656">
        <v>0.44</v>
      </c>
      <c r="O875" s="656">
        <v>0.40800000000000003</v>
      </c>
      <c r="P875" s="656">
        <v>0.38400000000000001</v>
      </c>
      <c r="Q875" s="656">
        <v>0.35504000000000002</v>
      </c>
      <c r="R875" s="656">
        <v>0.31952000000000003</v>
      </c>
      <c r="S875" s="656">
        <v>0.29399999999999998</v>
      </c>
      <c r="T875" s="656">
        <v>0.27360000000000001</v>
      </c>
      <c r="U875" s="656">
        <v>0.25800000000000001</v>
      </c>
      <c r="V875" s="656">
        <v>0.24216000000000004</v>
      </c>
      <c r="W875" s="656">
        <v>0.22544</v>
      </c>
      <c r="X875" s="656">
        <v>0.20432000000000003</v>
      </c>
      <c r="Y875" s="653">
        <f t="shared" si="305"/>
        <v>9.1986799999999995</v>
      </c>
      <c r="Z875" s="1019">
        <f t="shared" si="326"/>
        <v>7.0707070707070718</v>
      </c>
      <c r="AA875" s="676">
        <f t="shared" si="308"/>
        <v>7.2298943948009953</v>
      </c>
      <c r="AB875" s="676">
        <f t="shared" si="309"/>
        <v>7.6676384839650114</v>
      </c>
      <c r="AC875" s="676">
        <f t="shared" si="310"/>
        <v>8.2018927444794656</v>
      </c>
      <c r="AD875" s="676">
        <f t="shared" si="311"/>
        <v>8.5616438356164615</v>
      </c>
      <c r="AE875" s="676">
        <f t="shared" si="312"/>
        <v>8.9552238805969964</v>
      </c>
      <c r="AF875" s="676">
        <f t="shared" si="313"/>
        <v>6.3492063492063489</v>
      </c>
      <c r="AG875" s="677">
        <f t="shared" si="314"/>
        <v>6.7796610169491567</v>
      </c>
      <c r="AH875" s="678">
        <f t="shared" si="315"/>
        <v>7.2727272727272751</v>
      </c>
      <c r="AI875" s="677">
        <f t="shared" si="316"/>
        <v>7.8431372549019551</v>
      </c>
      <c r="AJ875" s="677">
        <f t="shared" si="317"/>
        <v>6.25</v>
      </c>
      <c r="AK875" s="677">
        <f t="shared" si="318"/>
        <v>8.1568273997296039</v>
      </c>
      <c r="AL875" s="677">
        <f t="shared" si="319"/>
        <v>11.116675012518783</v>
      </c>
      <c r="AM875" s="677">
        <f t="shared" si="320"/>
        <v>8.6802721088435462</v>
      </c>
      <c r="AN875" s="677">
        <f t="shared" si="321"/>
        <v>7.4561403508771829</v>
      </c>
      <c r="AO875" s="677">
        <f t="shared" si="322"/>
        <v>6.0465116279069697</v>
      </c>
      <c r="AP875" s="677">
        <f t="shared" si="323"/>
        <v>6.5411298315163346</v>
      </c>
      <c r="AQ875" s="677">
        <f t="shared" si="324"/>
        <v>7.4166075230660322</v>
      </c>
      <c r="AR875" s="677">
        <f t="shared" si="325"/>
        <v>10.33672670321064</v>
      </c>
      <c r="AS875" s="670">
        <f t="shared" si="306"/>
        <v>7.7859275190326231</v>
      </c>
      <c r="AT875" s="671">
        <f t="shared" si="307"/>
        <v>1.3341102555014694</v>
      </c>
    </row>
    <row r="876" spans="1:46" x14ac:dyDescent="0.2">
      <c r="A876" s="609" t="s">
        <v>1791</v>
      </c>
      <c r="B876" s="537" t="s">
        <v>1792</v>
      </c>
      <c r="C876" s="656">
        <v>0.82</v>
      </c>
      <c r="D876" s="656">
        <v>0.75</v>
      </c>
      <c r="E876" s="533">
        <v>0.71</v>
      </c>
      <c r="F876" s="533">
        <v>0.66</v>
      </c>
      <c r="G876" s="533">
        <v>0.57999999999999996</v>
      </c>
      <c r="H876" s="533">
        <v>0.5</v>
      </c>
      <c r="I876" s="632"/>
      <c r="J876" s="535">
        <v>0.44</v>
      </c>
      <c r="K876" s="535">
        <v>0.44</v>
      </c>
      <c r="L876" s="632"/>
      <c r="M876" s="652">
        <v>0.44</v>
      </c>
      <c r="N876" s="652">
        <v>0.44</v>
      </c>
      <c r="O876" s="656">
        <v>0.44</v>
      </c>
      <c r="P876" s="656">
        <v>0.4</v>
      </c>
      <c r="Q876" s="656">
        <v>0.36</v>
      </c>
      <c r="R876" s="656">
        <v>0.32</v>
      </c>
      <c r="S876" s="656">
        <v>0.28000000000000003</v>
      </c>
      <c r="T876" s="652">
        <v>0.24</v>
      </c>
      <c r="U876" s="652">
        <v>0.24</v>
      </c>
      <c r="V876" s="652">
        <v>0.24</v>
      </c>
      <c r="W876" s="652">
        <v>0.26800000000000002</v>
      </c>
      <c r="X876" s="652">
        <v>0.35199999999999998</v>
      </c>
      <c r="Y876" s="653">
        <f t="shared" si="305"/>
        <v>8.9200000000000035</v>
      </c>
      <c r="Z876" s="1019">
        <f t="shared" si="326"/>
        <v>9.3333333333333268</v>
      </c>
      <c r="AA876" s="676">
        <f t="shared" si="308"/>
        <v>5.6338028169014231</v>
      </c>
      <c r="AB876" s="676">
        <f t="shared" si="309"/>
        <v>7.575757575757569</v>
      </c>
      <c r="AC876" s="676">
        <f t="shared" si="310"/>
        <v>13.793103448275868</v>
      </c>
      <c r="AD876" s="676">
        <f t="shared" si="311"/>
        <v>15.999999999999993</v>
      </c>
      <c r="AE876" s="676">
        <f t="shared" si="312"/>
        <v>13.636363636363647</v>
      </c>
      <c r="AF876" s="676">
        <f t="shared" si="313"/>
        <v>0</v>
      </c>
      <c r="AG876" s="677">
        <f t="shared" si="314"/>
        <v>0</v>
      </c>
      <c r="AH876" s="678">
        <f t="shared" si="315"/>
        <v>0</v>
      </c>
      <c r="AI876" s="677">
        <f t="shared" si="316"/>
        <v>0</v>
      </c>
      <c r="AJ876" s="677">
        <f t="shared" si="317"/>
        <v>9.9999999999999858</v>
      </c>
      <c r="AK876" s="677">
        <f t="shared" si="318"/>
        <v>11.111111111111116</v>
      </c>
      <c r="AL876" s="677">
        <f t="shared" si="319"/>
        <v>12.5</v>
      </c>
      <c r="AM876" s="677">
        <f t="shared" si="320"/>
        <v>14.285714285714279</v>
      </c>
      <c r="AN876" s="677">
        <f t="shared" si="321"/>
        <v>16.666666666666675</v>
      </c>
      <c r="AO876" s="677">
        <f t="shared" si="322"/>
        <v>0</v>
      </c>
      <c r="AP876" s="677">
        <f t="shared" si="323"/>
        <v>0</v>
      </c>
      <c r="AQ876" s="677">
        <f t="shared" si="324"/>
        <v>-10.447761194029859</v>
      </c>
      <c r="AR876" s="677">
        <f t="shared" si="325"/>
        <v>-23.863636363636353</v>
      </c>
      <c r="AS876" s="670">
        <f t="shared" si="306"/>
        <v>5.064445016655668</v>
      </c>
      <c r="AT876" s="671">
        <f t="shared" si="307"/>
        <v>10.168892258870418</v>
      </c>
    </row>
    <row r="877" spans="1:46" x14ac:dyDescent="0.2">
      <c r="A877" s="628" t="s">
        <v>4046</v>
      </c>
      <c r="B877" s="537" t="s">
        <v>4047</v>
      </c>
      <c r="C877" s="656">
        <v>0.56999999999999995</v>
      </c>
      <c r="D877" s="656">
        <v>0.5</v>
      </c>
      <c r="E877" s="533">
        <v>0.44</v>
      </c>
      <c r="F877" s="533">
        <v>0.4</v>
      </c>
      <c r="G877" s="601">
        <v>0.32</v>
      </c>
      <c r="H877" s="601">
        <v>0.32</v>
      </c>
      <c r="I877" s="632"/>
      <c r="J877" s="533">
        <v>0.32</v>
      </c>
      <c r="K877" s="533">
        <v>0.28000000000000003</v>
      </c>
      <c r="L877" s="632"/>
      <c r="M877" s="652">
        <v>0.24</v>
      </c>
      <c r="N877" s="656">
        <v>0.24</v>
      </c>
      <c r="O877" s="656">
        <v>0.21</v>
      </c>
      <c r="P877" s="656">
        <v>0.22</v>
      </c>
      <c r="Q877" s="652">
        <v>0.16666666666666666</v>
      </c>
      <c r="R877" s="656">
        <v>0.18333333333333335</v>
      </c>
      <c r="S877" s="652">
        <v>0.16</v>
      </c>
      <c r="T877" s="656">
        <v>0.16</v>
      </c>
      <c r="U877" s="652">
        <v>0.155</v>
      </c>
      <c r="V877" s="652">
        <v>0.155</v>
      </c>
      <c r="W877" s="652">
        <v>0.155</v>
      </c>
      <c r="X877" s="652">
        <v>0.155</v>
      </c>
      <c r="Y877" s="653">
        <f t="shared" si="305"/>
        <v>5.3500000000000014</v>
      </c>
      <c r="Z877" s="1019">
        <f t="shared" si="326"/>
        <v>13.999999999999989</v>
      </c>
      <c r="AA877" s="676">
        <f t="shared" si="308"/>
        <v>13.636363636363647</v>
      </c>
      <c r="AB877" s="676">
        <f t="shared" si="309"/>
        <v>9.9999999999999858</v>
      </c>
      <c r="AC877" s="676">
        <f t="shared" si="310"/>
        <v>25</v>
      </c>
      <c r="AD877" s="676">
        <f t="shared" si="311"/>
        <v>0</v>
      </c>
      <c r="AE877" s="676">
        <f t="shared" si="312"/>
        <v>0</v>
      </c>
      <c r="AF877" s="676">
        <f t="shared" si="313"/>
        <v>14.285714285714279</v>
      </c>
      <c r="AG877" s="677">
        <f t="shared" si="314"/>
        <v>16.666666666666675</v>
      </c>
      <c r="AH877" s="678">
        <f t="shared" si="315"/>
        <v>0</v>
      </c>
      <c r="AI877" s="677">
        <f t="shared" si="316"/>
        <v>14.285714285714279</v>
      </c>
      <c r="AJ877" s="677">
        <f t="shared" si="317"/>
        <v>-4.5454545454545521</v>
      </c>
      <c r="AK877" s="677">
        <f t="shared" si="318"/>
        <v>32.000000000000007</v>
      </c>
      <c r="AL877" s="677">
        <f t="shared" si="319"/>
        <v>-9.0909090909091042</v>
      </c>
      <c r="AM877" s="677">
        <f t="shared" si="320"/>
        <v>14.583333333333348</v>
      </c>
      <c r="AN877" s="677">
        <f t="shared" si="321"/>
        <v>0</v>
      </c>
      <c r="AO877" s="677">
        <f t="shared" si="322"/>
        <v>3.2258064516129004</v>
      </c>
      <c r="AP877" s="677">
        <f t="shared" si="323"/>
        <v>0</v>
      </c>
      <c r="AQ877" s="677">
        <f t="shared" si="324"/>
        <v>0</v>
      </c>
      <c r="AR877" s="677">
        <f t="shared" si="325"/>
        <v>0</v>
      </c>
      <c r="AS877" s="670">
        <f t="shared" si="306"/>
        <v>7.5814334222653397</v>
      </c>
      <c r="AT877" s="671">
        <f t="shared" si="307"/>
        <v>10.674976340896993</v>
      </c>
    </row>
    <row r="878" spans="1:46" x14ac:dyDescent="0.2">
      <c r="A878" s="537" t="s">
        <v>1813</v>
      </c>
      <c r="B878" s="537" t="s">
        <v>1814</v>
      </c>
      <c r="C878" s="656">
        <v>1.32</v>
      </c>
      <c r="D878" s="656">
        <v>1.25</v>
      </c>
      <c r="E878" s="535">
        <v>1.24</v>
      </c>
      <c r="F878" s="533">
        <v>1.2</v>
      </c>
      <c r="G878" s="533">
        <v>1.02</v>
      </c>
      <c r="H878" s="533">
        <v>0.81</v>
      </c>
      <c r="I878" s="632"/>
      <c r="J878" s="533">
        <v>0.62</v>
      </c>
      <c r="K878" s="533">
        <v>0.6</v>
      </c>
      <c r="L878" s="632"/>
      <c r="M878" s="652">
        <v>0.10525999999999999</v>
      </c>
      <c r="N878" s="652">
        <v>0.22103999999999999</v>
      </c>
      <c r="O878" s="652">
        <v>0.88415999999999995</v>
      </c>
      <c r="P878" s="656">
        <v>0.88415999999999995</v>
      </c>
      <c r="Q878" s="656">
        <v>0.81048000000000009</v>
      </c>
      <c r="R878" s="656">
        <v>0.69996000000000003</v>
      </c>
      <c r="S878" s="652">
        <v>0.58944000000000007</v>
      </c>
      <c r="T878" s="652">
        <v>0.58944000000000007</v>
      </c>
      <c r="U878" s="652">
        <v>0.58944000000000007</v>
      </c>
      <c r="V878" s="652">
        <v>0.58944000000000007</v>
      </c>
      <c r="W878" s="652">
        <v>0.58944000000000007</v>
      </c>
      <c r="X878" s="652">
        <v>0.58944000000000007</v>
      </c>
      <c r="Y878" s="653">
        <f t="shared" si="305"/>
        <v>15.201700000000001</v>
      </c>
      <c r="Z878" s="1019">
        <f t="shared" si="326"/>
        <v>5.600000000000005</v>
      </c>
      <c r="AA878" s="676">
        <f t="shared" si="308"/>
        <v>0.80645161290322509</v>
      </c>
      <c r="AB878" s="676">
        <f t="shared" si="309"/>
        <v>3.3333333333333437</v>
      </c>
      <c r="AC878" s="676">
        <f t="shared" si="310"/>
        <v>17.647058823529417</v>
      </c>
      <c r="AD878" s="676">
        <f t="shared" si="311"/>
        <v>25.925925925925931</v>
      </c>
      <c r="AE878" s="676">
        <f t="shared" si="312"/>
        <v>30.645161290322598</v>
      </c>
      <c r="AF878" s="676">
        <f t="shared" si="313"/>
        <v>3.3333333333333437</v>
      </c>
      <c r="AG878" s="677">
        <f t="shared" si="314"/>
        <v>470.01710051301541</v>
      </c>
      <c r="AH878" s="678">
        <f t="shared" si="315"/>
        <v>-52.379659790083245</v>
      </c>
      <c r="AI878" s="677">
        <f t="shared" si="316"/>
        <v>-75</v>
      </c>
      <c r="AJ878" s="677">
        <f t="shared" si="317"/>
        <v>0</v>
      </c>
      <c r="AK878" s="677">
        <f t="shared" si="318"/>
        <v>9.0909090909090828</v>
      </c>
      <c r="AL878" s="677">
        <f t="shared" si="319"/>
        <v>15.789473684210531</v>
      </c>
      <c r="AM878" s="677">
        <f t="shared" si="320"/>
        <v>18.75</v>
      </c>
      <c r="AN878" s="677">
        <f t="shared" si="321"/>
        <v>0</v>
      </c>
      <c r="AO878" s="677">
        <f t="shared" si="322"/>
        <v>0</v>
      </c>
      <c r="AP878" s="677">
        <f t="shared" si="323"/>
        <v>0</v>
      </c>
      <c r="AQ878" s="677">
        <f t="shared" si="324"/>
        <v>0</v>
      </c>
      <c r="AR878" s="677">
        <f t="shared" si="325"/>
        <v>0</v>
      </c>
      <c r="AS878" s="670">
        <f t="shared" si="306"/>
        <v>24.924162516705245</v>
      </c>
      <c r="AT878" s="671">
        <f t="shared" si="307"/>
        <v>110.58985418926716</v>
      </c>
    </row>
    <row r="879" spans="1:46" x14ac:dyDescent="0.2">
      <c r="A879" s="628" t="s">
        <v>4288</v>
      </c>
      <c r="B879" s="537" t="s">
        <v>4287</v>
      </c>
      <c r="C879" s="656">
        <v>1.89</v>
      </c>
      <c r="D879" s="656">
        <v>2.3199999999999998</v>
      </c>
      <c r="E879" s="533">
        <v>2</v>
      </c>
      <c r="F879" s="533">
        <v>1.68</v>
      </c>
      <c r="G879" s="533">
        <v>1.4</v>
      </c>
      <c r="H879" s="533">
        <v>1.1599999999999999</v>
      </c>
      <c r="I879" s="632"/>
      <c r="J879" s="533">
        <v>0.92</v>
      </c>
      <c r="K879" s="533">
        <v>0.6</v>
      </c>
      <c r="L879" s="632"/>
      <c r="M879" s="656">
        <v>0.48</v>
      </c>
      <c r="N879" s="652">
        <v>0.16</v>
      </c>
      <c r="O879" s="656">
        <v>0.16</v>
      </c>
      <c r="P879" s="652">
        <v>0.08</v>
      </c>
      <c r="Q879" s="652">
        <v>0</v>
      </c>
      <c r="R879" s="652">
        <v>0</v>
      </c>
      <c r="S879" s="652">
        <v>0</v>
      </c>
      <c r="T879" s="652">
        <v>0</v>
      </c>
      <c r="U879" s="652">
        <v>0</v>
      </c>
      <c r="V879" s="652">
        <v>0</v>
      </c>
      <c r="W879" s="652">
        <v>0</v>
      </c>
      <c r="X879" s="652">
        <v>0</v>
      </c>
      <c r="Y879" s="653">
        <f t="shared" si="305"/>
        <v>12.85</v>
      </c>
      <c r="Z879" s="1019">
        <f t="shared" si="326"/>
        <v>-18.534482758620683</v>
      </c>
      <c r="AA879" s="676">
        <f t="shared" si="308"/>
        <v>15.999999999999993</v>
      </c>
      <c r="AB879" s="676">
        <f t="shared" si="309"/>
        <v>19.047619047619047</v>
      </c>
      <c r="AC879" s="676">
        <f t="shared" si="310"/>
        <v>19.999999999999996</v>
      </c>
      <c r="AD879" s="676">
        <f t="shared" si="311"/>
        <v>20.68965517241379</v>
      </c>
      <c r="AE879" s="676">
        <f t="shared" si="312"/>
        <v>26.086956521739111</v>
      </c>
      <c r="AF879" s="676">
        <f t="shared" si="313"/>
        <v>53.333333333333343</v>
      </c>
      <c r="AG879" s="677">
        <f t="shared" si="314"/>
        <v>25</v>
      </c>
      <c r="AH879" s="678">
        <f t="shared" si="315"/>
        <v>200</v>
      </c>
      <c r="AI879" s="677">
        <f t="shared" si="316"/>
        <v>0</v>
      </c>
      <c r="AJ879" s="677">
        <f t="shared" si="317"/>
        <v>100</v>
      </c>
      <c r="AK879" s="677" t="str">
        <f t="shared" si="318"/>
        <v>n/a</v>
      </c>
      <c r="AL879" s="677" t="str">
        <f t="shared" si="319"/>
        <v>n/a</v>
      </c>
      <c r="AM879" s="677" t="str">
        <f t="shared" si="320"/>
        <v>n/a</v>
      </c>
      <c r="AN879" s="677" t="str">
        <f t="shared" si="321"/>
        <v>n/a</v>
      </c>
      <c r="AO879" s="677" t="str">
        <f t="shared" si="322"/>
        <v>n/a</v>
      </c>
      <c r="AP879" s="677" t="str">
        <f t="shared" si="323"/>
        <v>n/a</v>
      </c>
      <c r="AQ879" s="677" t="str">
        <f t="shared" si="324"/>
        <v>n/a</v>
      </c>
      <c r="AR879" s="677" t="str">
        <f t="shared" si="325"/>
        <v>n/a</v>
      </c>
      <c r="AS879" s="670">
        <f t="shared" si="306"/>
        <v>41.965734665134967</v>
      </c>
      <c r="AT879" s="671">
        <f t="shared" si="307"/>
        <v>60.47149962821176</v>
      </c>
    </row>
    <row r="880" spans="1:46" x14ac:dyDescent="0.2">
      <c r="A880" s="537" t="s">
        <v>870</v>
      </c>
      <c r="B880" s="537" t="s">
        <v>871</v>
      </c>
      <c r="C880" s="656">
        <v>1.5</v>
      </c>
      <c r="D880" s="656">
        <v>1.4200000000000002</v>
      </c>
      <c r="E880" s="533">
        <v>1.34</v>
      </c>
      <c r="F880" s="533">
        <v>1.26</v>
      </c>
      <c r="G880" s="533">
        <v>1.18</v>
      </c>
      <c r="H880" s="533">
        <v>1.1000000000000001</v>
      </c>
      <c r="I880" s="632"/>
      <c r="J880" s="533">
        <v>1.06</v>
      </c>
      <c r="K880" s="533">
        <v>1.0249999999999999</v>
      </c>
      <c r="L880" s="632"/>
      <c r="M880" s="656">
        <v>0.995</v>
      </c>
      <c r="N880" s="656">
        <v>0.96499999999999997</v>
      </c>
      <c r="O880" s="656">
        <v>0.93500000000000005</v>
      </c>
      <c r="P880" s="656">
        <v>0.90500000000000003</v>
      </c>
      <c r="Q880" s="656">
        <v>0.875</v>
      </c>
      <c r="R880" s="656">
        <v>0.84499999999999997</v>
      </c>
      <c r="S880" s="656">
        <v>0.79</v>
      </c>
      <c r="T880" s="652">
        <v>0.75</v>
      </c>
      <c r="U880" s="652">
        <v>1.3125</v>
      </c>
      <c r="V880" s="656">
        <v>1.5</v>
      </c>
      <c r="W880" s="652">
        <v>1.3105</v>
      </c>
      <c r="X880" s="656">
        <v>1.44</v>
      </c>
      <c r="Y880" s="653">
        <f t="shared" si="305"/>
        <v>22.508000000000003</v>
      </c>
      <c r="Z880" s="1019">
        <f t="shared" si="326"/>
        <v>5.6338028169014009</v>
      </c>
      <c r="AA880" s="676">
        <f t="shared" si="308"/>
        <v>5.9701492537313383</v>
      </c>
      <c r="AB880" s="676">
        <f t="shared" si="309"/>
        <v>6.3492063492063489</v>
      </c>
      <c r="AC880" s="676">
        <f t="shared" si="310"/>
        <v>6.7796610169491567</v>
      </c>
      <c r="AD880" s="676">
        <f t="shared" si="311"/>
        <v>7.2727272727272529</v>
      </c>
      <c r="AE880" s="676">
        <f t="shared" si="312"/>
        <v>3.7735849056603765</v>
      </c>
      <c r="AF880" s="676">
        <f t="shared" si="313"/>
        <v>3.4146341463414887</v>
      </c>
      <c r="AG880" s="677">
        <f t="shared" si="314"/>
        <v>3.015075376884413</v>
      </c>
      <c r="AH880" s="678">
        <f t="shared" si="315"/>
        <v>3.1088082901554515</v>
      </c>
      <c r="AI880" s="677">
        <f t="shared" si="316"/>
        <v>3.2085561497326109</v>
      </c>
      <c r="AJ880" s="677">
        <f t="shared" si="317"/>
        <v>3.3149171270718369</v>
      </c>
      <c r="AK880" s="677">
        <f t="shared" si="318"/>
        <v>3.4285714285714253</v>
      </c>
      <c r="AL880" s="677">
        <f t="shared" si="319"/>
        <v>3.5502958579881616</v>
      </c>
      <c r="AM880" s="677">
        <f t="shared" si="320"/>
        <v>6.9620253164556889</v>
      </c>
      <c r="AN880" s="677">
        <f t="shared" si="321"/>
        <v>5.3333333333333455</v>
      </c>
      <c r="AO880" s="677">
        <f t="shared" si="322"/>
        <v>-42.857142857142861</v>
      </c>
      <c r="AP880" s="677">
        <f t="shared" si="323"/>
        <v>-12.5</v>
      </c>
      <c r="AQ880" s="677">
        <f t="shared" si="324"/>
        <v>14.460129721480342</v>
      </c>
      <c r="AR880" s="677">
        <f t="shared" si="325"/>
        <v>-8.9930555555555518</v>
      </c>
      <c r="AS880" s="670">
        <f t="shared" si="306"/>
        <v>1.1171199973943278</v>
      </c>
      <c r="AT880" s="671">
        <f t="shared" si="307"/>
        <v>12.094552496728348</v>
      </c>
    </row>
    <row r="881" spans="1:46" x14ac:dyDescent="0.2">
      <c r="A881" s="537" t="s">
        <v>872</v>
      </c>
      <c r="B881" s="537" t="s">
        <v>873</v>
      </c>
      <c r="C881" s="656">
        <v>1.43</v>
      </c>
      <c r="D881" s="656">
        <v>1.38</v>
      </c>
      <c r="E881" s="533">
        <v>1.3</v>
      </c>
      <c r="F881" s="533">
        <v>1.22</v>
      </c>
      <c r="G881" s="533">
        <v>1.08</v>
      </c>
      <c r="H881" s="533">
        <v>0.97</v>
      </c>
      <c r="I881" s="632"/>
      <c r="J881" s="533">
        <v>0.85</v>
      </c>
      <c r="K881" s="533">
        <v>0.73</v>
      </c>
      <c r="L881" s="632"/>
      <c r="M881" s="652">
        <v>0.64</v>
      </c>
      <c r="N881" s="656">
        <v>0.57999999999999996</v>
      </c>
      <c r="O881" s="656">
        <v>0.54</v>
      </c>
      <c r="P881" s="656">
        <v>0.45</v>
      </c>
      <c r="Q881" s="656">
        <v>0.34</v>
      </c>
      <c r="R881" s="656">
        <v>0.26</v>
      </c>
      <c r="S881" s="656">
        <v>0.15</v>
      </c>
      <c r="T881" s="652">
        <v>0</v>
      </c>
      <c r="U881" s="652">
        <v>0</v>
      </c>
      <c r="V881" s="652">
        <v>0</v>
      </c>
      <c r="W881" s="652">
        <v>0</v>
      </c>
      <c r="X881" s="652">
        <v>0</v>
      </c>
      <c r="Y881" s="653">
        <f t="shared" si="305"/>
        <v>11.919999999999998</v>
      </c>
      <c r="Z881" s="1019">
        <f t="shared" si="326"/>
        <v>3.6231884057970953</v>
      </c>
      <c r="AA881" s="676">
        <f t="shared" si="308"/>
        <v>6.153846153846132</v>
      </c>
      <c r="AB881" s="676">
        <f t="shared" si="309"/>
        <v>6.5573770491803351</v>
      </c>
      <c r="AC881" s="676">
        <f t="shared" si="310"/>
        <v>12.962962962962955</v>
      </c>
      <c r="AD881" s="676">
        <f t="shared" si="311"/>
        <v>11.340206185567014</v>
      </c>
      <c r="AE881" s="676">
        <f t="shared" si="312"/>
        <v>14.117647058823524</v>
      </c>
      <c r="AF881" s="676">
        <f t="shared" si="313"/>
        <v>16.43835616438356</v>
      </c>
      <c r="AG881" s="677">
        <f t="shared" si="314"/>
        <v>14.0625</v>
      </c>
      <c r="AH881" s="678">
        <f t="shared" si="315"/>
        <v>10.344827586206918</v>
      </c>
      <c r="AI881" s="677">
        <f t="shared" si="316"/>
        <v>7.4074074074073959</v>
      </c>
      <c r="AJ881" s="677">
        <f t="shared" si="317"/>
        <v>19.999999999999996</v>
      </c>
      <c r="AK881" s="677">
        <f t="shared" si="318"/>
        <v>32.352941176470587</v>
      </c>
      <c r="AL881" s="677">
        <f t="shared" si="319"/>
        <v>30.76923076923077</v>
      </c>
      <c r="AM881" s="677">
        <f t="shared" si="320"/>
        <v>73.333333333333343</v>
      </c>
      <c r="AN881" s="677" t="str">
        <f t="shared" si="321"/>
        <v>n/a</v>
      </c>
      <c r="AO881" s="677" t="str">
        <f t="shared" si="322"/>
        <v>n/a</v>
      </c>
      <c r="AP881" s="677" t="str">
        <f t="shared" si="323"/>
        <v>n/a</v>
      </c>
      <c r="AQ881" s="677" t="str">
        <f t="shared" si="324"/>
        <v>n/a</v>
      </c>
      <c r="AR881" s="677" t="str">
        <f t="shared" si="325"/>
        <v>n/a</v>
      </c>
      <c r="AS881" s="670">
        <f t="shared" si="306"/>
        <v>18.533130303800686</v>
      </c>
      <c r="AT881" s="671">
        <f t="shared" si="307"/>
        <v>17.936557071771247</v>
      </c>
    </row>
    <row r="882" spans="1:46" x14ac:dyDescent="0.2">
      <c r="A882" s="537" t="s">
        <v>226</v>
      </c>
      <c r="B882" s="537" t="s">
        <v>227</v>
      </c>
      <c r="C882" s="656">
        <v>3.23</v>
      </c>
      <c r="D882" s="656">
        <v>3.06</v>
      </c>
      <c r="E882" s="533">
        <v>2.98</v>
      </c>
      <c r="F882" s="533">
        <v>2.88</v>
      </c>
      <c r="G882" s="533">
        <v>2.7</v>
      </c>
      <c r="H882" s="533">
        <v>2.46</v>
      </c>
      <c r="I882" s="632"/>
      <c r="J882" s="533">
        <v>2.1800000000000002</v>
      </c>
      <c r="K882" s="533">
        <v>1.85</v>
      </c>
      <c r="L882" s="632"/>
      <c r="M882" s="656">
        <v>1.74</v>
      </c>
      <c r="N882" s="656">
        <v>1.66</v>
      </c>
      <c r="O882" s="656">
        <v>1.55</v>
      </c>
      <c r="P882" s="656">
        <v>1.37</v>
      </c>
      <c r="Q882" s="656">
        <v>1.28</v>
      </c>
      <c r="R882" s="656">
        <v>1.1399999999999999</v>
      </c>
      <c r="S882" s="656">
        <v>1.06</v>
      </c>
      <c r="T882" s="656">
        <v>0.98</v>
      </c>
      <c r="U882" s="652">
        <v>0.92</v>
      </c>
      <c r="V882" s="656">
        <v>0.91</v>
      </c>
      <c r="W882" s="652">
        <v>0.88</v>
      </c>
      <c r="X882" s="656">
        <v>0.83499999999999996</v>
      </c>
      <c r="Y882" s="653">
        <f t="shared" si="305"/>
        <v>35.664999999999999</v>
      </c>
      <c r="Z882" s="1019">
        <f t="shared" si="326"/>
        <v>5.555555555555558</v>
      </c>
      <c r="AA882" s="676">
        <f t="shared" si="308"/>
        <v>2.6845637583892579</v>
      </c>
      <c r="AB882" s="676">
        <f t="shared" si="309"/>
        <v>3.4722222222222321</v>
      </c>
      <c r="AC882" s="676">
        <f t="shared" si="310"/>
        <v>6.6666666666666652</v>
      </c>
      <c r="AD882" s="676">
        <f t="shared" si="311"/>
        <v>9.7560975609756184</v>
      </c>
      <c r="AE882" s="676">
        <f t="shared" si="312"/>
        <v>12.844036697247695</v>
      </c>
      <c r="AF882" s="676">
        <f t="shared" si="313"/>
        <v>17.837837837837832</v>
      </c>
      <c r="AG882" s="677">
        <f t="shared" si="314"/>
        <v>6.321839080459779</v>
      </c>
      <c r="AH882" s="678">
        <f t="shared" si="315"/>
        <v>4.8192771084337505</v>
      </c>
      <c r="AI882" s="677">
        <f t="shared" si="316"/>
        <v>7.0967741935483719</v>
      </c>
      <c r="AJ882" s="677">
        <f t="shared" si="317"/>
        <v>13.138686131386844</v>
      </c>
      <c r="AK882" s="677">
        <f t="shared" si="318"/>
        <v>7.03125</v>
      </c>
      <c r="AL882" s="677">
        <f t="shared" si="319"/>
        <v>12.28070175438598</v>
      </c>
      <c r="AM882" s="677">
        <f t="shared" si="320"/>
        <v>7.5471698113207308</v>
      </c>
      <c r="AN882" s="677">
        <f t="shared" si="321"/>
        <v>8.163265306122458</v>
      </c>
      <c r="AO882" s="677">
        <f t="shared" si="322"/>
        <v>6.5217391304347672</v>
      </c>
      <c r="AP882" s="677">
        <f t="shared" si="323"/>
        <v>1.098901098901095</v>
      </c>
      <c r="AQ882" s="677">
        <f t="shared" si="324"/>
        <v>3.4090909090909172</v>
      </c>
      <c r="AR882" s="677">
        <f t="shared" si="325"/>
        <v>5.3892215568862367</v>
      </c>
      <c r="AS882" s="670">
        <f t="shared" si="306"/>
        <v>7.4544682305192502</v>
      </c>
      <c r="AT882" s="671">
        <f t="shared" si="307"/>
        <v>4.1602457943477917</v>
      </c>
    </row>
    <row r="883" spans="1:46" x14ac:dyDescent="0.2">
      <c r="A883" s="609" t="s">
        <v>1119</v>
      </c>
      <c r="B883" s="537" t="s">
        <v>1120</v>
      </c>
      <c r="C883" s="543">
        <v>0.35</v>
      </c>
      <c r="D883" s="656">
        <v>0.33999999999999997</v>
      </c>
      <c r="E883" s="533">
        <v>0.30499999999999999</v>
      </c>
      <c r="F883" s="533">
        <v>0.28375</v>
      </c>
      <c r="G883" s="533">
        <v>0.26124999999999998</v>
      </c>
      <c r="H883" s="533">
        <v>0.24249999999999999</v>
      </c>
      <c r="I883" s="632"/>
      <c r="J883" s="533">
        <v>0.22</v>
      </c>
      <c r="K883" s="535">
        <v>0.2</v>
      </c>
      <c r="L883" s="632"/>
      <c r="M883" s="652">
        <v>0.2</v>
      </c>
      <c r="N883" s="656">
        <v>0.2</v>
      </c>
      <c r="O883" s="656">
        <v>0.18</v>
      </c>
      <c r="P883" s="652">
        <v>0.16</v>
      </c>
      <c r="Q883" s="656">
        <v>0.245</v>
      </c>
      <c r="R883" s="656">
        <v>0.24</v>
      </c>
      <c r="S883" s="656">
        <v>0.21</v>
      </c>
      <c r="T883" s="652">
        <v>0.184</v>
      </c>
      <c r="U883" s="652">
        <v>0.20669999999999999</v>
      </c>
      <c r="V883" s="656">
        <v>0.27479999999999999</v>
      </c>
      <c r="W883" s="656">
        <v>0.25</v>
      </c>
      <c r="X883" s="656">
        <v>0.2248</v>
      </c>
      <c r="Y883" s="653">
        <f t="shared" si="305"/>
        <v>4.7778000000000009</v>
      </c>
      <c r="Z883" s="1019">
        <f t="shared" si="326"/>
        <v>2.941176470588247</v>
      </c>
      <c r="AA883" s="676">
        <f t="shared" si="308"/>
        <v>11.475409836065564</v>
      </c>
      <c r="AB883" s="676">
        <f t="shared" si="309"/>
        <v>7.4889867841409608</v>
      </c>
      <c r="AC883" s="676">
        <f t="shared" si="310"/>
        <v>8.6124401913875595</v>
      </c>
      <c r="AD883" s="676">
        <f t="shared" si="311"/>
        <v>7.7319587628865927</v>
      </c>
      <c r="AE883" s="676">
        <f t="shared" si="312"/>
        <v>10.22727272727273</v>
      </c>
      <c r="AF883" s="676">
        <f t="shared" si="313"/>
        <v>9.9999999999999858</v>
      </c>
      <c r="AG883" s="677">
        <f t="shared" si="314"/>
        <v>0</v>
      </c>
      <c r="AH883" s="678">
        <f t="shared" si="315"/>
        <v>0</v>
      </c>
      <c r="AI883" s="677">
        <f t="shared" si="316"/>
        <v>11.111111111111116</v>
      </c>
      <c r="AJ883" s="677">
        <f t="shared" si="317"/>
        <v>12.5</v>
      </c>
      <c r="AK883" s="677">
        <f t="shared" si="318"/>
        <v>-34.6938775510204</v>
      </c>
      <c r="AL883" s="677">
        <f t="shared" si="319"/>
        <v>2.0833333333333259</v>
      </c>
      <c r="AM883" s="677">
        <f t="shared" si="320"/>
        <v>14.285714285714279</v>
      </c>
      <c r="AN883" s="677">
        <f t="shared" si="321"/>
        <v>14.130434782608692</v>
      </c>
      <c r="AO883" s="677">
        <f t="shared" si="322"/>
        <v>-10.982099661344947</v>
      </c>
      <c r="AP883" s="677">
        <f t="shared" si="323"/>
        <v>-24.781659388646283</v>
      </c>
      <c r="AQ883" s="677">
        <f t="shared" si="324"/>
        <v>9.9199999999999946</v>
      </c>
      <c r="AR883" s="677">
        <f t="shared" si="325"/>
        <v>11.209964412811392</v>
      </c>
      <c r="AS883" s="670">
        <f t="shared" si="306"/>
        <v>3.3294824261530955</v>
      </c>
      <c r="AT883" s="671">
        <f t="shared" si="307"/>
        <v>13.280355512899558</v>
      </c>
    </row>
    <row r="884" spans="1:46" x14ac:dyDescent="0.2">
      <c r="A884" s="628" t="s">
        <v>1832</v>
      </c>
      <c r="B884" s="537" t="s">
        <v>1833</v>
      </c>
      <c r="C884" s="656">
        <v>0.84</v>
      </c>
      <c r="D884" s="656">
        <v>0.72</v>
      </c>
      <c r="E884" s="533">
        <v>0.61960000000000004</v>
      </c>
      <c r="F884" s="533">
        <v>0.56320000000000003</v>
      </c>
      <c r="G884" s="533">
        <v>0.51200000000000001</v>
      </c>
      <c r="H884" s="533">
        <v>0.46400000000000002</v>
      </c>
      <c r="I884" s="632"/>
      <c r="J884" s="533">
        <v>0.40400000000000003</v>
      </c>
      <c r="K884" s="533">
        <v>0.10100000000000001</v>
      </c>
      <c r="L884" s="632"/>
      <c r="M884" s="652">
        <v>0</v>
      </c>
      <c r="N884" s="652">
        <v>0</v>
      </c>
      <c r="O884" s="652">
        <v>0</v>
      </c>
      <c r="P884" s="652">
        <v>0</v>
      </c>
      <c r="Q884" s="652">
        <v>0</v>
      </c>
      <c r="R884" s="652">
        <v>0</v>
      </c>
      <c r="S884" s="652">
        <v>0</v>
      </c>
      <c r="T884" s="652">
        <v>0</v>
      </c>
      <c r="U884" s="652">
        <v>0</v>
      </c>
      <c r="V884" s="652">
        <v>0</v>
      </c>
      <c r="W884" s="652">
        <v>0</v>
      </c>
      <c r="X884" s="652">
        <v>0</v>
      </c>
      <c r="Y884" s="653">
        <f t="shared" si="305"/>
        <v>4.2238000000000007</v>
      </c>
      <c r="Z884" s="1019">
        <f t="shared" si="326"/>
        <v>16.666666666666675</v>
      </c>
      <c r="AA884" s="676">
        <f t="shared" si="308"/>
        <v>16.204002582311162</v>
      </c>
      <c r="AB884" s="676">
        <f t="shared" si="309"/>
        <v>10.014204545454541</v>
      </c>
      <c r="AC884" s="676">
        <f t="shared" si="310"/>
        <v>10.000000000000009</v>
      </c>
      <c r="AD884" s="676">
        <f t="shared" si="311"/>
        <v>10.344827586206895</v>
      </c>
      <c r="AE884" s="676">
        <f t="shared" si="312"/>
        <v>14.851485148514843</v>
      </c>
      <c r="AF884" s="676">
        <f t="shared" si="313"/>
        <v>300</v>
      </c>
      <c r="AG884" s="677" t="str">
        <f t="shared" si="314"/>
        <v>n/a</v>
      </c>
      <c r="AH884" s="678" t="str">
        <f t="shared" si="315"/>
        <v>n/a</v>
      </c>
      <c r="AI884" s="677" t="str">
        <f t="shared" si="316"/>
        <v>n/a</v>
      </c>
      <c r="AJ884" s="677" t="str">
        <f t="shared" si="317"/>
        <v>n/a</v>
      </c>
      <c r="AK884" s="677" t="str">
        <f t="shared" si="318"/>
        <v>n/a</v>
      </c>
      <c r="AL884" s="677" t="str">
        <f t="shared" si="319"/>
        <v>n/a</v>
      </c>
      <c r="AM884" s="677" t="str">
        <f t="shared" si="320"/>
        <v>n/a</v>
      </c>
      <c r="AN884" s="677" t="str">
        <f t="shared" si="321"/>
        <v>n/a</v>
      </c>
      <c r="AO884" s="677" t="str">
        <f t="shared" si="322"/>
        <v>n/a</v>
      </c>
      <c r="AP884" s="677" t="str">
        <f t="shared" si="323"/>
        <v>n/a</v>
      </c>
      <c r="AQ884" s="677" t="str">
        <f t="shared" si="324"/>
        <v>n/a</v>
      </c>
      <c r="AR884" s="677" t="str">
        <f t="shared" si="325"/>
        <v>n/a</v>
      </c>
      <c r="AS884" s="670">
        <f t="shared" si="306"/>
        <v>54.011598075593447</v>
      </c>
      <c r="AT884" s="671">
        <f t="shared" si="307"/>
        <v>108.51070972665346</v>
      </c>
    </row>
    <row r="885" spans="1:46" x14ac:dyDescent="0.2">
      <c r="A885" s="609" t="s">
        <v>874</v>
      </c>
      <c r="B885" s="537" t="s">
        <v>875</v>
      </c>
      <c r="C885" s="656">
        <v>0.66639999999999999</v>
      </c>
      <c r="D885" s="656">
        <v>0.64080000000000004</v>
      </c>
      <c r="E885" s="533">
        <v>0.622</v>
      </c>
      <c r="F885" s="533">
        <v>0.59799999999999998</v>
      </c>
      <c r="G885" s="533">
        <v>0.57240000000000002</v>
      </c>
      <c r="H885" s="533">
        <v>0.55320000000000003</v>
      </c>
      <c r="I885" s="632"/>
      <c r="J885" s="533">
        <v>0.53439999999999999</v>
      </c>
      <c r="K885" s="533">
        <v>0.52400000000000002</v>
      </c>
      <c r="L885" s="633"/>
      <c r="M885" s="656">
        <v>0.51200000000000001</v>
      </c>
      <c r="N885" s="656">
        <v>0.504</v>
      </c>
      <c r="O885" s="656">
        <v>0.48399999999999999</v>
      </c>
      <c r="P885" s="656">
        <v>0.47199999999999998</v>
      </c>
      <c r="Q885" s="656">
        <v>0.44800000000000001</v>
      </c>
      <c r="R885" s="656">
        <v>0.41599999999999998</v>
      </c>
      <c r="S885" s="656">
        <v>0.38667000000000001</v>
      </c>
      <c r="T885" s="656">
        <v>0.36</v>
      </c>
      <c r="U885" s="656">
        <v>0.34666999999999998</v>
      </c>
      <c r="V885" s="656">
        <v>0.33333000000000002</v>
      </c>
      <c r="W885" s="656">
        <v>0.32</v>
      </c>
      <c r="X885" s="656">
        <v>0.30667</v>
      </c>
      <c r="Y885" s="653">
        <f t="shared" si="305"/>
        <v>9.6005400000000005</v>
      </c>
      <c r="Z885" s="1019">
        <f t="shared" si="326"/>
        <v>3.995006242197241</v>
      </c>
      <c r="AA885" s="676">
        <f t="shared" si="308"/>
        <v>3.0225080385852143</v>
      </c>
      <c r="AB885" s="676">
        <f t="shared" si="309"/>
        <v>4.013377926421402</v>
      </c>
      <c r="AC885" s="676">
        <f t="shared" si="310"/>
        <v>4.4723969252270956</v>
      </c>
      <c r="AD885" s="676">
        <f t="shared" si="311"/>
        <v>3.4707158351410028</v>
      </c>
      <c r="AE885" s="676">
        <f t="shared" si="312"/>
        <v>3.5179640718562943</v>
      </c>
      <c r="AF885" s="676">
        <f t="shared" si="313"/>
        <v>1.984732824427482</v>
      </c>
      <c r="AG885" s="677">
        <f t="shared" si="314"/>
        <v>2.34375</v>
      </c>
      <c r="AH885" s="678">
        <f t="shared" si="315"/>
        <v>1.5873015873015817</v>
      </c>
      <c r="AI885" s="677">
        <f t="shared" si="316"/>
        <v>4.1322314049586861</v>
      </c>
      <c r="AJ885" s="677">
        <f t="shared" si="317"/>
        <v>2.5423728813559254</v>
      </c>
      <c r="AK885" s="677">
        <f t="shared" si="318"/>
        <v>5.3571428571428603</v>
      </c>
      <c r="AL885" s="677">
        <f t="shared" si="319"/>
        <v>7.6923076923077094</v>
      </c>
      <c r="AM885" s="677">
        <f t="shared" si="320"/>
        <v>7.5852794372462284</v>
      </c>
      <c r="AN885" s="677">
        <f t="shared" si="321"/>
        <v>7.4083333333333501</v>
      </c>
      <c r="AO885" s="677">
        <f t="shared" si="322"/>
        <v>3.8451553350448586</v>
      </c>
      <c r="AP885" s="677">
        <f t="shared" si="323"/>
        <v>4.0020400204001882</v>
      </c>
      <c r="AQ885" s="677">
        <f t="shared" si="324"/>
        <v>4.165624999999995</v>
      </c>
      <c r="AR885" s="677">
        <f t="shared" si="325"/>
        <v>4.3466918837838708</v>
      </c>
      <c r="AS885" s="670">
        <f t="shared" si="306"/>
        <v>4.1834175419332098</v>
      </c>
      <c r="AT885" s="671">
        <f t="shared" si="307"/>
        <v>1.7628487475650192</v>
      </c>
    </row>
    <row r="886" spans="1:46" x14ac:dyDescent="0.2">
      <c r="A886" s="930" t="s">
        <v>1842</v>
      </c>
      <c r="B886" s="537" t="s">
        <v>1843</v>
      </c>
      <c r="C886" s="656">
        <v>1.04</v>
      </c>
      <c r="D886" s="656">
        <v>0.44</v>
      </c>
      <c r="E886" s="533">
        <v>0.28000000000000003</v>
      </c>
      <c r="F886" s="533">
        <v>0.22</v>
      </c>
      <c r="G886" s="535">
        <v>0.16</v>
      </c>
      <c r="H886" s="533">
        <v>0.13</v>
      </c>
      <c r="I886" s="632"/>
      <c r="J886" s="535">
        <v>0.04</v>
      </c>
      <c r="K886" s="535">
        <v>0.04</v>
      </c>
      <c r="L886" s="632"/>
      <c r="M886" s="652">
        <v>0.04</v>
      </c>
      <c r="N886" s="652">
        <v>0.1</v>
      </c>
      <c r="O886" s="652">
        <v>1.61</v>
      </c>
      <c r="P886" s="656">
        <v>1.68</v>
      </c>
      <c r="Q886" s="656">
        <v>1.47</v>
      </c>
      <c r="R886" s="652">
        <v>1.44</v>
      </c>
      <c r="S886" s="656">
        <v>1.26</v>
      </c>
      <c r="T886" s="656">
        <v>1.04</v>
      </c>
      <c r="U886" s="652">
        <v>0.8</v>
      </c>
      <c r="V886" s="656">
        <v>0.8</v>
      </c>
      <c r="W886" s="656">
        <v>0.745</v>
      </c>
      <c r="X886" s="656">
        <v>0.57499999999999996</v>
      </c>
      <c r="Y886" s="653">
        <f t="shared" si="305"/>
        <v>13.909999999999998</v>
      </c>
      <c r="Z886" s="1019">
        <f t="shared" si="326"/>
        <v>136.36363636363637</v>
      </c>
      <c r="AA886" s="676">
        <f t="shared" si="308"/>
        <v>57.142857142857139</v>
      </c>
      <c r="AB886" s="676">
        <f t="shared" si="309"/>
        <v>27.272727272727295</v>
      </c>
      <c r="AC886" s="676">
        <f t="shared" si="310"/>
        <v>37.5</v>
      </c>
      <c r="AD886" s="676">
        <f t="shared" si="311"/>
        <v>23.076923076923084</v>
      </c>
      <c r="AE886" s="676">
        <f t="shared" si="312"/>
        <v>225</v>
      </c>
      <c r="AF886" s="676">
        <f t="shared" si="313"/>
        <v>0</v>
      </c>
      <c r="AG886" s="677">
        <f t="shared" si="314"/>
        <v>0</v>
      </c>
      <c r="AH886" s="678">
        <f t="shared" si="315"/>
        <v>-60.000000000000007</v>
      </c>
      <c r="AI886" s="677">
        <f t="shared" si="316"/>
        <v>-93.788819875776397</v>
      </c>
      <c r="AJ886" s="677">
        <f t="shared" si="317"/>
        <v>-4.1666666666666519</v>
      </c>
      <c r="AK886" s="677">
        <f t="shared" si="318"/>
        <v>14.285714285714279</v>
      </c>
      <c r="AL886" s="677">
        <f t="shared" si="319"/>
        <v>2.0833333333333259</v>
      </c>
      <c r="AM886" s="677">
        <f t="shared" si="320"/>
        <v>14.285714285714279</v>
      </c>
      <c r="AN886" s="677">
        <f t="shared" si="321"/>
        <v>21.153846153846146</v>
      </c>
      <c r="AO886" s="677">
        <f t="shared" si="322"/>
        <v>30.000000000000004</v>
      </c>
      <c r="AP886" s="677">
        <f t="shared" si="323"/>
        <v>0</v>
      </c>
      <c r="AQ886" s="677">
        <f t="shared" si="324"/>
        <v>7.3825503355704702</v>
      </c>
      <c r="AR886" s="677">
        <f t="shared" si="325"/>
        <v>29.565217391304355</v>
      </c>
      <c r="AS886" s="670">
        <f t="shared" si="306"/>
        <v>24.587212268378089</v>
      </c>
      <c r="AT886" s="671">
        <f t="shared" si="307"/>
        <v>66.158123321124961</v>
      </c>
    </row>
    <row r="887" spans="1:46" x14ac:dyDescent="0.2">
      <c r="A887" s="628" t="s">
        <v>1844</v>
      </c>
      <c r="B887" s="537" t="s">
        <v>1845</v>
      </c>
      <c r="C887" s="656">
        <v>0.504</v>
      </c>
      <c r="D887" s="656">
        <v>0.42</v>
      </c>
      <c r="E887" s="533">
        <v>0.38</v>
      </c>
      <c r="F887" s="533">
        <v>0.33200000000000002</v>
      </c>
      <c r="G887" s="533">
        <v>0.28799999999999998</v>
      </c>
      <c r="H887" s="533">
        <v>0.13</v>
      </c>
      <c r="I887" s="1169"/>
      <c r="J887" s="535">
        <v>0</v>
      </c>
      <c r="K887" s="535">
        <v>0</v>
      </c>
      <c r="L887" s="1169"/>
      <c r="M887" s="652">
        <v>0</v>
      </c>
      <c r="N887" s="652">
        <v>0</v>
      </c>
      <c r="O887" s="652">
        <v>0</v>
      </c>
      <c r="P887" s="652">
        <v>0</v>
      </c>
      <c r="Q887" s="652">
        <v>0</v>
      </c>
      <c r="R887" s="652">
        <v>0</v>
      </c>
      <c r="S887" s="652">
        <v>0</v>
      </c>
      <c r="T887" s="652">
        <v>0</v>
      </c>
      <c r="U887" s="652">
        <v>0</v>
      </c>
      <c r="V887" s="652">
        <v>0</v>
      </c>
      <c r="W887" s="652">
        <v>0</v>
      </c>
      <c r="X887" s="652">
        <v>0</v>
      </c>
      <c r="Y887" s="653">
        <f t="shared" si="305"/>
        <v>2.0539999999999998</v>
      </c>
      <c r="Z887" s="1019">
        <f t="shared" si="326"/>
        <v>19.999999999999996</v>
      </c>
      <c r="AA887" s="676">
        <f t="shared" si="308"/>
        <v>10.526315789473673</v>
      </c>
      <c r="AB887" s="676">
        <f t="shared" si="309"/>
        <v>14.457831325301207</v>
      </c>
      <c r="AC887" s="676">
        <f t="shared" si="310"/>
        <v>15.277777777777789</v>
      </c>
      <c r="AD887" s="676">
        <f t="shared" si="311"/>
        <v>121.5384615384615</v>
      </c>
      <c r="AE887" s="676" t="str">
        <f t="shared" si="312"/>
        <v>n/a</v>
      </c>
      <c r="AF887" s="676" t="str">
        <f t="shared" si="313"/>
        <v>n/a</v>
      </c>
      <c r="AG887" s="677" t="str">
        <f t="shared" si="314"/>
        <v>n/a</v>
      </c>
      <c r="AH887" s="678" t="str">
        <f t="shared" si="315"/>
        <v>n/a</v>
      </c>
      <c r="AI887" s="677" t="str">
        <f t="shared" si="316"/>
        <v>n/a</v>
      </c>
      <c r="AJ887" s="677" t="str">
        <f t="shared" si="317"/>
        <v>n/a</v>
      </c>
      <c r="AK887" s="677" t="str">
        <f t="shared" si="318"/>
        <v>n/a</v>
      </c>
      <c r="AL887" s="677" t="str">
        <f t="shared" si="319"/>
        <v>n/a</v>
      </c>
      <c r="AM887" s="677" t="str">
        <f t="shared" si="320"/>
        <v>n/a</v>
      </c>
      <c r="AN887" s="677" t="str">
        <f t="shared" si="321"/>
        <v>n/a</v>
      </c>
      <c r="AO887" s="677" t="str">
        <f t="shared" si="322"/>
        <v>n/a</v>
      </c>
      <c r="AP887" s="677" t="str">
        <f t="shared" si="323"/>
        <v>n/a</v>
      </c>
      <c r="AQ887" s="677" t="str">
        <f t="shared" si="324"/>
        <v>n/a</v>
      </c>
      <c r="AR887" s="677" t="str">
        <f t="shared" si="325"/>
        <v>n/a</v>
      </c>
      <c r="AS887" s="670">
        <f t="shared" si="306"/>
        <v>36.360077286202838</v>
      </c>
      <c r="AT887" s="671">
        <f t="shared" si="307"/>
        <v>47.735113481588726</v>
      </c>
    </row>
  </sheetData>
  <sheetProtection selectLockedCells="1" selectUnlockedCells="1"/>
  <conditionalFormatting sqref="A494 A496 A521 A568 A600 A663 A686 A702 A707 A709 A711 A746:A749 A751:A753 A815">
    <cfRule type="cellIs" dxfId="3" priority="78" stopIfTrue="1" operator="lessThan">
      <formula>2</formula>
    </cfRule>
  </conditionalFormatting>
  <pageMargins left="0.2" right="0.2" top="0.44027777777777777" bottom="0.45" header="0.51180555555555551" footer="0.51180555555555551"/>
  <pageSetup firstPageNumber="0" orientation="landscape" horizontalDpi="300" verticalDpi="300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56"/>
  <sheetViews>
    <sheetView workbookViewId="0">
      <pane xSplit="2" ySplit="5" topLeftCell="C6" activePane="bottomRight" state="frozen"/>
      <selection pane="topRight" activeCell="C1" sqref="C1"/>
      <selection pane="bottomLeft" activeCell="A19" sqref="A19"/>
      <selection pane="bottomRight"/>
    </sheetView>
  </sheetViews>
  <sheetFormatPr defaultColWidth="8.85546875" defaultRowHeight="12.75" x14ac:dyDescent="0.2"/>
  <cols>
    <col min="1" max="1" width="19.5703125" customWidth="1"/>
    <col min="2" max="2" width="6" customWidth="1"/>
    <col min="4" max="4" width="15.7109375" customWidth="1"/>
    <col min="5" max="5" width="3.7109375" bestFit="1" customWidth="1"/>
    <col min="6" max="6" width="4.42578125" bestFit="1" customWidth="1"/>
    <col min="7" max="7" width="3.140625" customWidth="1"/>
    <col min="8" max="8" width="4.5703125" customWidth="1"/>
    <col min="9" max="9" width="7" customWidth="1"/>
    <col min="10" max="10" width="5.140625" customWidth="1"/>
    <col min="11" max="11" width="8.28515625" customWidth="1"/>
    <col min="12" max="12" width="7.85546875" customWidth="1"/>
    <col min="13" max="13" width="8.7109375" bestFit="1" customWidth="1"/>
    <col min="14" max="14" width="4.85546875" customWidth="1"/>
    <col min="15" max="15" width="7.85546875" bestFit="1" customWidth="1"/>
    <col min="16" max="17" width="8.85546875" style="457"/>
    <col min="18" max="18" width="6" customWidth="1"/>
    <col min="19" max="20" width="6.5703125" customWidth="1"/>
    <col min="21" max="21" width="5.85546875" customWidth="1"/>
    <col min="22" max="22" width="7.7109375" customWidth="1"/>
    <col min="23" max="23" width="8.42578125" customWidth="1"/>
    <col min="25" max="25" width="12.42578125" customWidth="1"/>
    <col min="26" max="26" width="6.85546875" customWidth="1"/>
    <col min="27" max="27" width="6.28515625" customWidth="1"/>
    <col min="28" max="28" width="5.7109375" bestFit="1" customWidth="1"/>
    <col min="29" max="29" width="5" bestFit="1" customWidth="1"/>
    <col min="30" max="30" width="7.140625" bestFit="1" customWidth="1"/>
    <col min="31" max="31" width="6.5703125" bestFit="1" customWidth="1"/>
    <col min="32" max="32" width="6" bestFit="1" customWidth="1"/>
    <col min="33" max="33" width="6.5703125" bestFit="1" customWidth="1"/>
    <col min="34" max="34" width="7.28515625" bestFit="1" customWidth="1"/>
    <col min="35" max="35" width="6.85546875" bestFit="1" customWidth="1"/>
    <col min="36" max="36" width="6" bestFit="1" customWidth="1"/>
    <col min="37" max="37" width="5.7109375" bestFit="1" customWidth="1"/>
    <col min="38" max="38" width="7.7109375" customWidth="1"/>
    <col min="39" max="39" width="7" customWidth="1"/>
    <col min="40" max="40" width="6.7109375" customWidth="1"/>
    <col min="41" max="42" width="8.85546875" style="873"/>
    <col min="43" max="43" width="7.85546875" style="873" customWidth="1"/>
    <col min="44" max="50" width="6.28515625" style="865" customWidth="1"/>
  </cols>
  <sheetData>
    <row r="1" spans="1:59" x14ac:dyDescent="0.2">
      <c r="A1" s="132" t="s">
        <v>1848</v>
      </c>
      <c r="B1" s="133"/>
    </row>
    <row r="2" spans="1:59" ht="76.5" x14ac:dyDescent="0.2">
      <c r="A2" s="612" t="s">
        <v>4190</v>
      </c>
      <c r="B2" s="134"/>
    </row>
    <row r="3" spans="1:59" s="683" customFormat="1" ht="12.75" customHeight="1" x14ac:dyDescent="0.2">
      <c r="A3" s="856"/>
      <c r="B3" s="857"/>
      <c r="C3" s="30"/>
      <c r="D3" s="857"/>
      <c r="E3" s="858"/>
      <c r="F3" s="858"/>
      <c r="G3" s="857"/>
      <c r="H3" s="857"/>
      <c r="I3" s="857"/>
      <c r="J3" s="857"/>
      <c r="K3" s="13"/>
      <c r="L3" s="859"/>
      <c r="M3" s="855"/>
      <c r="N3" s="13"/>
      <c r="O3" s="209"/>
      <c r="P3" s="891"/>
      <c r="Q3" s="891"/>
      <c r="R3" s="13"/>
      <c r="S3" s="606" t="s">
        <v>4446</v>
      </c>
      <c r="T3" s="608"/>
      <c r="U3" s="608"/>
      <c r="V3" s="12"/>
      <c r="W3" s="12"/>
      <c r="Y3" s="13"/>
      <c r="Z3" s="860"/>
      <c r="AA3" s="13"/>
      <c r="AB3" s="13"/>
      <c r="AC3" s="604"/>
      <c r="AD3" s="604"/>
      <c r="AE3" s="604"/>
      <c r="AF3" s="604"/>
      <c r="AG3" s="604"/>
      <c r="AH3" s="604"/>
      <c r="AI3" s="604"/>
      <c r="AJ3" s="604"/>
      <c r="AK3" s="604"/>
      <c r="AM3" s="607"/>
      <c r="AN3" s="607"/>
      <c r="AO3" s="874"/>
      <c r="AP3" s="875"/>
      <c r="AQ3" s="876"/>
      <c r="AR3" s="226" t="s">
        <v>5</v>
      </c>
      <c r="AS3" s="866"/>
      <c r="AU3" s="866"/>
      <c r="AV3" s="867"/>
      <c r="AW3" s="1231" t="s">
        <v>19</v>
      </c>
      <c r="AX3" s="1231"/>
      <c r="AY3" s="13"/>
      <c r="AZ3" s="1227" t="s">
        <v>20</v>
      </c>
      <c r="BA3" s="1228"/>
      <c r="BB3" s="1228"/>
      <c r="BC3" s="1229"/>
    </row>
    <row r="4" spans="1:59" s="572" customFormat="1" ht="12.75" customHeight="1" x14ac:dyDescent="0.2">
      <c r="A4" s="537" t="s">
        <v>21</v>
      </c>
      <c r="B4" s="526" t="s">
        <v>22</v>
      </c>
      <c r="C4" s="585"/>
      <c r="D4" s="537"/>
      <c r="E4" s="754" t="s">
        <v>23</v>
      </c>
      <c r="F4" s="754" t="s">
        <v>24</v>
      </c>
      <c r="G4" s="753" t="s">
        <v>25</v>
      </c>
      <c r="H4" s="585"/>
      <c r="I4" s="755">
        <f>'All CCC'!I5</f>
        <v>43585</v>
      </c>
      <c r="J4" s="526" t="s">
        <v>26</v>
      </c>
      <c r="K4" s="526" t="s">
        <v>4229</v>
      </c>
      <c r="L4" s="639" t="s">
        <v>4183</v>
      </c>
      <c r="M4" s="585"/>
      <c r="N4" s="537" t="s">
        <v>28</v>
      </c>
      <c r="O4" s="526" t="s">
        <v>4230</v>
      </c>
      <c r="P4" s="1226" t="s">
        <v>4234</v>
      </c>
      <c r="Q4" s="1226"/>
      <c r="R4" s="526" t="s">
        <v>27</v>
      </c>
      <c r="S4" s="699" t="s">
        <v>42</v>
      </c>
      <c r="T4" s="699" t="s">
        <v>42</v>
      </c>
      <c r="U4" s="699" t="s">
        <v>42</v>
      </c>
      <c r="V4" s="699" t="s">
        <v>42</v>
      </c>
      <c r="W4" s="699" t="s">
        <v>41</v>
      </c>
      <c r="X4" s="699" t="s">
        <v>36</v>
      </c>
      <c r="Y4" s="756" t="s">
        <v>29</v>
      </c>
      <c r="Z4" s="526" t="s">
        <v>30</v>
      </c>
      <c r="AA4" s="526" t="s">
        <v>32</v>
      </c>
      <c r="AB4" s="526" t="s">
        <v>33</v>
      </c>
      <c r="AC4" s="740" t="s">
        <v>32</v>
      </c>
      <c r="AD4" s="740"/>
      <c r="AE4" s="740" t="s">
        <v>32</v>
      </c>
      <c r="AF4" s="740" t="s">
        <v>35</v>
      </c>
      <c r="AG4" s="740" t="s">
        <v>32</v>
      </c>
      <c r="AH4" s="740" t="s">
        <v>32</v>
      </c>
      <c r="AI4" s="740" t="s">
        <v>4208</v>
      </c>
      <c r="AJ4" s="740" t="s">
        <v>36</v>
      </c>
      <c r="AK4" s="740" t="s">
        <v>4209</v>
      </c>
      <c r="AL4" s="740" t="s">
        <v>38</v>
      </c>
      <c r="AM4" s="740" t="s">
        <v>39</v>
      </c>
      <c r="AN4" s="740" t="s">
        <v>40</v>
      </c>
      <c r="AO4" s="677" t="s">
        <v>47</v>
      </c>
      <c r="AP4" s="677" t="s">
        <v>48</v>
      </c>
      <c r="AQ4" s="804" t="s">
        <v>31</v>
      </c>
      <c r="AR4" s="868" t="s">
        <v>49</v>
      </c>
      <c r="AS4" s="869"/>
      <c r="AT4" s="870"/>
      <c r="AU4" s="870"/>
      <c r="AV4" s="870"/>
      <c r="AW4" s="1230" t="s">
        <v>50</v>
      </c>
      <c r="AX4" s="1230"/>
      <c r="AY4" s="757" t="s">
        <v>51</v>
      </c>
      <c r="AZ4" s="813" t="s">
        <v>52</v>
      </c>
      <c r="BA4" s="758" t="s">
        <v>52</v>
      </c>
      <c r="BB4" s="758" t="s">
        <v>53</v>
      </c>
      <c r="BC4" s="814" t="s">
        <v>54</v>
      </c>
      <c r="BD4" s="644"/>
      <c r="BE4" s="585" t="s">
        <v>4300</v>
      </c>
      <c r="BF4" s="585" t="s">
        <v>4302</v>
      </c>
      <c r="BG4" s="664" t="s">
        <v>32</v>
      </c>
    </row>
    <row r="5" spans="1:59" s="627" customFormat="1" ht="12.75" customHeight="1" thickBot="1" x14ac:dyDescent="0.25">
      <c r="A5" s="681" t="s">
        <v>55</v>
      </c>
      <c r="B5" s="692" t="s">
        <v>56</v>
      </c>
      <c r="C5" s="692" t="s">
        <v>95</v>
      </c>
      <c r="D5" s="692" t="s">
        <v>57</v>
      </c>
      <c r="E5" s="861" t="s">
        <v>58</v>
      </c>
      <c r="F5" s="861" t="s">
        <v>59</v>
      </c>
      <c r="G5" s="624" t="s">
        <v>60</v>
      </c>
      <c r="H5" s="624" t="s">
        <v>61</v>
      </c>
      <c r="I5" s="692" t="s">
        <v>62</v>
      </c>
      <c r="J5" s="692" t="s">
        <v>63</v>
      </c>
      <c r="K5" s="692" t="s">
        <v>71</v>
      </c>
      <c r="L5" s="690" t="s">
        <v>4184</v>
      </c>
      <c r="M5" s="624" t="s">
        <v>4231</v>
      </c>
      <c r="N5" s="862" t="s">
        <v>69</v>
      </c>
      <c r="O5" s="692" t="s">
        <v>72</v>
      </c>
      <c r="P5" s="892" t="s">
        <v>67</v>
      </c>
      <c r="Q5" s="892" t="s">
        <v>68</v>
      </c>
      <c r="R5" s="692" t="s">
        <v>66</v>
      </c>
      <c r="S5" s="771" t="s">
        <v>87</v>
      </c>
      <c r="T5" s="771" t="s">
        <v>88</v>
      </c>
      <c r="U5" s="771" t="s">
        <v>51</v>
      </c>
      <c r="V5" s="771" t="s">
        <v>89</v>
      </c>
      <c r="W5" s="771" t="s">
        <v>86</v>
      </c>
      <c r="X5" s="771" t="s">
        <v>85</v>
      </c>
      <c r="Y5" s="681" t="s">
        <v>1865</v>
      </c>
      <c r="Z5" s="692" t="s">
        <v>72</v>
      </c>
      <c r="AA5" s="692" t="s">
        <v>74</v>
      </c>
      <c r="AB5" s="692" t="s">
        <v>75</v>
      </c>
      <c r="AC5" s="741" t="s">
        <v>76</v>
      </c>
      <c r="AD5" s="741" t="s">
        <v>34</v>
      </c>
      <c r="AE5" s="741" t="s">
        <v>77</v>
      </c>
      <c r="AF5" s="741" t="s">
        <v>78</v>
      </c>
      <c r="AG5" s="741" t="s">
        <v>79</v>
      </c>
      <c r="AH5" s="741" t="s">
        <v>80</v>
      </c>
      <c r="AI5" s="741" t="s">
        <v>80</v>
      </c>
      <c r="AJ5" s="741" t="s">
        <v>80</v>
      </c>
      <c r="AK5" s="741" t="s">
        <v>80</v>
      </c>
      <c r="AL5" s="741" t="s">
        <v>82</v>
      </c>
      <c r="AM5" s="741" t="s">
        <v>83</v>
      </c>
      <c r="AN5" s="741" t="s">
        <v>84</v>
      </c>
      <c r="AO5" s="877" t="s">
        <v>96</v>
      </c>
      <c r="AP5" s="877" t="s">
        <v>97</v>
      </c>
      <c r="AQ5" s="878" t="s">
        <v>73</v>
      </c>
      <c r="AR5" s="872">
        <v>2019</v>
      </c>
      <c r="AS5" s="872">
        <v>2020</v>
      </c>
      <c r="AT5" s="872">
        <v>2021</v>
      </c>
      <c r="AU5" s="872">
        <v>2022</v>
      </c>
      <c r="AV5" s="872">
        <v>2023</v>
      </c>
      <c r="AW5" s="871" t="s">
        <v>98</v>
      </c>
      <c r="AX5" s="871" t="s">
        <v>99</v>
      </c>
      <c r="AY5" s="863" t="s">
        <v>100</v>
      </c>
      <c r="AZ5" s="879" t="s">
        <v>101</v>
      </c>
      <c r="BA5" s="864" t="s">
        <v>102</v>
      </c>
      <c r="BB5" s="864" t="s">
        <v>103</v>
      </c>
      <c r="BC5" s="880" t="s">
        <v>103</v>
      </c>
      <c r="BD5" s="945" t="s">
        <v>4298</v>
      </c>
      <c r="BE5" s="769" t="s">
        <v>4301</v>
      </c>
      <c r="BF5" s="769" t="s">
        <v>4303</v>
      </c>
      <c r="BG5" s="883" t="s">
        <v>4424</v>
      </c>
    </row>
    <row r="6" spans="1:59" ht="11.25" customHeight="1" x14ac:dyDescent="0.2">
      <c r="A6" s="610" t="str">
        <f>IF($B6="","",INDEX('All CCC'!A$7:A$979,MATCH(WatchList!$B6,'All CCC'!$B$7:$B$979,0)))</f>
        <v>3M Company</v>
      </c>
      <c r="B6" s="36" t="s">
        <v>110</v>
      </c>
      <c r="C6" s="937" t="str">
        <f>IF($B6="","",INDEX('All CCC'!C$7:C$979,MATCH(WatchList!$B6,'All CCC'!$B$7:$B$979,0)))</f>
        <v>Industrials</v>
      </c>
      <c r="D6" s="937" t="str">
        <f>IF($B6="","",INDEX('All CCC'!D$7:D$979,MATCH(WatchList!$B6,'All CCC'!$B$7:$B$979,0)))</f>
        <v>Industrial Conglomerates</v>
      </c>
      <c r="E6" s="937">
        <f>IF($B6="","",INDEX('All CCC'!E$7:E$979,MATCH(WatchList!$B6,'All CCC'!$B$7:$B$979,0)))</f>
        <v>61</v>
      </c>
      <c r="F6" s="937">
        <f>IF($B6="","",INDEX('All CCC'!F$7:F$979,MATCH(WatchList!$B6,'All CCC'!$B$7:$B$979,0)))</f>
        <v>8</v>
      </c>
      <c r="G6" s="937" t="str">
        <f>IF($B6="","",INDEX('All CCC'!G$7:G$979,MATCH(WatchList!$B6,'All CCC'!$B$7:$B$979,0)))</f>
        <v>N</v>
      </c>
      <c r="H6" s="937" t="str">
        <f>IF($B6="","",INDEX('All CCC'!H$7:H$979,MATCH(WatchList!$B6,'All CCC'!$B$7:$B$979,0)))</f>
        <v>N</v>
      </c>
      <c r="I6" s="937">
        <f>IF($B6="","",INDEX('All CCC'!I$7:I$979,MATCH(WatchList!$B6,'All CCC'!$B$7:$B$979,0)))</f>
        <v>189.51</v>
      </c>
      <c r="J6" s="937">
        <f>IF($B6="","",INDEX('All CCC'!J$7:J$979,MATCH(WatchList!$B6,'All CCC'!$B$7:$B$979,0)))</f>
        <v>3.0394174449897102</v>
      </c>
      <c r="K6" s="937">
        <f>IF($B6="","",INDEX('All CCC'!K$7:K$979,MATCH(WatchList!$B6,'All CCC'!$B$7:$B$979,0)))</f>
        <v>1.44</v>
      </c>
      <c r="L6" s="937">
        <f>IF($B6="","",INDEX('All CCC'!L$7:L$979,MATCH(WatchList!$B6,'All CCC'!$B$7:$B$979,0)))</f>
        <v>4</v>
      </c>
      <c r="M6" s="937">
        <f>IF($B6="","",INDEX('All CCC'!M$7:M$979,MATCH(WatchList!$B6,'All CCC'!$B$7:$B$979,0)))</f>
        <v>5.76</v>
      </c>
      <c r="N6" s="937" t="str">
        <f>IF($B6="","",INDEX('All CCC'!N$7:N$979,MATCH(WatchList!$B6,'All CCC'!$B$7:$B$979,0)))</f>
        <v>C12</v>
      </c>
      <c r="O6" s="937">
        <f>IF($B6="","",INDEX('All CCC'!O$7:O$979,MATCH(WatchList!$B6,'All CCC'!$B$7:$B$979,0)))</f>
        <v>1.36</v>
      </c>
      <c r="P6" s="938">
        <f>IF($B6="","",INDEX('All CCC'!P$7:P$979,MATCH(WatchList!$B6,'All CCC'!$B$7:$B$979,0)))</f>
        <v>43510</v>
      </c>
      <c r="Q6" s="938">
        <f>IF($B6="","",INDEX('All CCC'!Q$7:Q$979,MATCH(WatchList!$B6,'All CCC'!$B$7:$B$979,0)))</f>
        <v>43536</v>
      </c>
      <c r="R6" s="937">
        <f>IF($B6="","",INDEX('All CCC'!R$7:R$979,MATCH(WatchList!$B6,'All CCC'!$B$7:$B$979,0)))</f>
        <v>5.8823529411764595</v>
      </c>
      <c r="S6" s="937">
        <f>IF($B6="","",INDEX('All CCC'!S$7:S$979,MATCH(WatchList!$B6,'All CCC'!$B$7:$B$979,0)))</f>
        <v>15.744680851063841</v>
      </c>
      <c r="T6" s="937">
        <f>IF($B6="","",INDEX('All CCC'!T$7:T$979,MATCH(WatchList!$B6,'All CCC'!$B$7:$B$979,0)))</f>
        <v>9.8849835900442162</v>
      </c>
      <c r="U6" s="937">
        <f>IF($B6="","",INDEX('All CCC'!U$7:U$979,MATCH(WatchList!$B6,'All CCC'!$B$7:$B$979,0)))</f>
        <v>16.453631622684096</v>
      </c>
      <c r="V6" s="937">
        <f>IF($B6="","",INDEX('All CCC'!V$7:V$979,MATCH(WatchList!$B6,'All CCC'!$B$7:$B$979,0)))</f>
        <v>10.524075385601739</v>
      </c>
      <c r="W6" s="937">
        <f>IF($B6="","",INDEX('All CCC'!W$7:W$979,MATCH(WatchList!$B6,'All CCC'!$B$7:$B$979,0)))</f>
        <v>1.5634277615679888</v>
      </c>
      <c r="X6" s="937">
        <f>IF($B6="","",INDEX('All CCC'!X$7:X$979,MATCH(WatchList!$B6,'All CCC'!$B$7:$B$979,0)))</f>
        <v>2.5708799410443897</v>
      </c>
      <c r="Y6" s="937">
        <f>IF($B6="","",INDEX('All CCC'!Y$7:Y$979,MATCH(WatchList!$B6,'All CCC'!$B$7:$B$979,0)))</f>
        <v>0</v>
      </c>
      <c r="Z6" s="937">
        <f>IF($B6="","",INDEX('All CCC'!Z$7:Z$979,MATCH(WatchList!$B6,'All CCC'!$B$7:$B$979,0)))</f>
        <v>61.472785485592318</v>
      </c>
      <c r="AA6" s="937">
        <f>IF($B6="","",INDEX('All CCC'!AA$7:AA$979,MATCH(WatchList!$B6,'All CCC'!$B$7:$B$979,0)))</f>
        <v>20.225186766275346</v>
      </c>
      <c r="AB6" s="937">
        <f>IF($B6="","",INDEX('All CCC'!AB$7:AB$979,MATCH(WatchList!$B6,'All CCC'!$B$7:$B$979,0)))</f>
        <v>12</v>
      </c>
      <c r="AC6" s="937">
        <f>IF($B6="","",INDEX('All CCC'!AC$7:AC$979,MATCH(WatchList!$B6,'All CCC'!$B$7:$B$979,0)))</f>
        <v>9.3699999999999992</v>
      </c>
      <c r="AD6" s="937">
        <f>IF($B6="","",INDEX('All CCC'!AD$7:AD$979,MATCH(WatchList!$B6,'All CCC'!$B$7:$B$979,0)))</f>
        <v>4.2300000000000004</v>
      </c>
      <c r="AE6" s="937">
        <f>IF($B6="","",INDEX('All CCC'!AE$7:AE$979,MATCH(WatchList!$B6,'All CCC'!$B$7:$B$979,0)))</f>
        <v>3.4</v>
      </c>
      <c r="AF6" s="937">
        <f>IF($B6="","",INDEX('All CCC'!AF$7:AF$979,MATCH(WatchList!$B6,'All CCC'!$B$7:$B$979,0)))</f>
        <v>11.23</v>
      </c>
      <c r="AG6" s="937">
        <f>IF($B6="","",INDEX('All CCC'!AG$7:AG$979,MATCH(WatchList!$B6,'All CCC'!$B$7:$B$979,0)))</f>
        <v>43.7</v>
      </c>
      <c r="AH6" s="937">
        <f>IF($B6="","",INDEX('All CCC'!AH$7:AH$979,MATCH(WatchList!$B6,'All CCC'!$B$7:$B$979,0)))</f>
        <v>0.1</v>
      </c>
      <c r="AI6" s="937">
        <f>IF($B6="","",INDEX('All CCC'!AI$7:AI$979,MATCH(WatchList!$B6,'All CCC'!$B$7:$B$979,0)))</f>
        <v>8.5500000000000007</v>
      </c>
      <c r="AJ6" s="937">
        <f>IF($B6="","",INDEX('All CCC'!AJ$7:AJ$979,MATCH(WatchList!$B6,'All CCC'!$B$7:$B$979,0)))</f>
        <v>6.4</v>
      </c>
      <c r="AK6" s="937">
        <f>IF($B6="","",INDEX('All CCC'!AK$7:AK$979,MATCH(WatchList!$B6,'All CCC'!$B$7:$B$979,0)))</f>
        <v>4.78</v>
      </c>
      <c r="AL6" s="937">
        <f>IF($B6="","",INDEX('All CCC'!AL$7:AL$979,MATCH(WatchList!$B6,'All CCC'!$B$7:$B$979,0)))</f>
        <v>110050</v>
      </c>
      <c r="AM6" s="937">
        <f>IF($B6="","",INDEX('All CCC'!AM$7:AM$979,MATCH(WatchList!$B6,'All CCC'!$B$7:$B$979,0)))</f>
        <v>0.1</v>
      </c>
      <c r="AN6" s="937">
        <f>IF($B6="","",INDEX('All CCC'!AN$7:AN$979,MATCH(WatchList!$B6,'All CCC'!$B$7:$B$979,0)))</f>
        <v>1.49</v>
      </c>
      <c r="AO6" s="937">
        <f>IF($B6="","",INDEX('All CCC'!AO$7:AO$979,MATCH(WatchList!$B6,'All CCC'!$B$7:$B$979,0)))</f>
        <v>-0.73213769860154088</v>
      </c>
      <c r="AP6" s="937">
        <f>IF($B6="","",INDEX('All CCC'!AP$7:AP$979,MATCH(WatchList!$B6,'All CCC'!$B$7:$B$979,0)))</f>
        <v>19.493049067673805</v>
      </c>
      <c r="AQ6" s="937">
        <f>IF($B6="","",INDEX('All CCC'!AQ$7:AQ$979,MATCH(WatchList!$B6,'All CCC'!$B$7:$B$979,0)))</f>
        <v>217.72024548878579</v>
      </c>
      <c r="AR6" s="937">
        <f>IF($B6="","",INDEX('All CCC'!AR$7:AR$979,MATCH(WatchList!$B6,'All CCC'!$B$7:$B$979,0)))</f>
        <v>5.4454399999999996</v>
      </c>
      <c r="AS6" s="937">
        <f>IF($B6="","",INDEX('All CCC'!AS$7:AS$979,MATCH(WatchList!$B6,'All CCC'!$B$7:$B$979,0)))</f>
        <v>5.9110251199999988</v>
      </c>
      <c r="AT6" s="937">
        <f>IF($B6="","",INDEX('All CCC'!AT$7:AT$979,MATCH(WatchList!$B6,'All CCC'!$B$7:$B$979,0)))</f>
        <v>6.1935721207359995</v>
      </c>
      <c r="AU6" s="937">
        <f>IF($B6="","",INDEX('All CCC'!AU$7:AU$979,MATCH(WatchList!$B6,'All CCC'!$B$7:$B$979,0)))</f>
        <v>6.4896248681071809</v>
      </c>
      <c r="AV6" s="937">
        <f>IF($B6="","",INDEX('All CCC'!AV$7:AV$979,MATCH(WatchList!$B6,'All CCC'!$B$7:$B$979,0)))</f>
        <v>6.7998289368027045</v>
      </c>
      <c r="AW6" s="937">
        <f>IF($B6="","",INDEX('All CCC'!AW$7:AW$979,MATCH(WatchList!$B6,'All CCC'!$B$7:$B$979,0)))</f>
        <v>30.839491045645886</v>
      </c>
      <c r="AX6" s="937">
        <f>IF($B6="","",INDEX('All CCC'!AX$7:AX$979,MATCH(WatchList!$B6,'All CCC'!$B$7:$B$979,0)))</f>
        <v>16.273279006725708</v>
      </c>
      <c r="AY6" s="937">
        <f>IF($B6="","",INDEX('All CCC'!AY$7:AY$979,MATCH(WatchList!$B6,'All CCC'!$B$7:$B$979,0)))</f>
        <v>0.99</v>
      </c>
      <c r="AZ6" s="937">
        <f>IF($B6="","",INDEX('All CCC'!AZ$7:AZ$979,MATCH(WatchList!$B6,'All CCC'!$B$7:$B$979,0)))</f>
        <v>7.1499999999999995</v>
      </c>
      <c r="BA6" s="937">
        <f>IF($B6="","",INDEX('All CCC'!BA$7:BA$979,MATCH(WatchList!$B6,'All CCC'!$B$7:$B$979,0)))</f>
        <v>-13.76</v>
      </c>
      <c r="BB6" s="937">
        <f>IF($B6="","",INDEX('All CCC'!BB$7:BB$979,MATCH(WatchList!$B6,'All CCC'!$B$7:$B$979,0)))</f>
        <v>-9.3000000000000007</v>
      </c>
      <c r="BC6" s="937">
        <f>IF($B6="","",INDEX('All CCC'!BC$7:BC$979,MATCH(WatchList!$B6,'All CCC'!$B$7:$B$979,0)))</f>
        <v>-6.69</v>
      </c>
      <c r="BD6" s="937">
        <f>IF($B6="","",INDEX('All CCC'!BD$7:BD$979,MATCH(WatchList!$B6,'All CCC'!$B$7:$B$979,0)))</f>
        <v>0</v>
      </c>
      <c r="BE6" s="937">
        <f>IF($B6="","",INDEX('All CCC'!BE$7:BE$979,MATCH(WatchList!$B6,'All CCC'!$B$7:$B$979,0)))</f>
        <v>1959</v>
      </c>
      <c r="BF6" s="937" t="e">
        <f>IF($B6="","",INDEX('All CCC'!BF$7:BF$979,MATCH(WatchList!$B6,'All CCC'!$B$7:$B$979,0)))</f>
        <v>#VALUE!</v>
      </c>
      <c r="BG6" s="937">
        <f>IF($B6="","",INDEX('All CCC'!BG$7:BG$979,MATCH(WatchList!$B6,'All CCC'!$B$7:$B$979,0)))</f>
        <v>12.1</v>
      </c>
    </row>
    <row r="7" spans="1:59" ht="11.25" customHeight="1" x14ac:dyDescent="0.2">
      <c r="A7" s="610" t="str">
        <f>IF($B7="","",INDEX('All CCC'!A$7:A$979,MATCH(WatchList!$B7,'All CCC'!$B$7:$B$979,0)))</f>
        <v/>
      </c>
      <c r="B7" s="36"/>
      <c r="C7" s="937" t="str">
        <f>IF($B7="","",INDEX('All CCC'!C$7:C$979,MATCH(WatchList!$B7,'All CCC'!$B$7:$B$979,0)))</f>
        <v/>
      </c>
      <c r="D7" s="937" t="str">
        <f>IF($B7="","",INDEX('All CCC'!D$7:D$979,MATCH(WatchList!$B7,'All CCC'!$B$7:$B$979,0)))</f>
        <v/>
      </c>
      <c r="E7" s="937" t="str">
        <f>IF($B7="","",INDEX('All CCC'!E$7:E$979,MATCH(WatchList!$B7,'All CCC'!$B$7:$B$979,0)))</f>
        <v/>
      </c>
      <c r="F7" s="937" t="str">
        <f>IF($B7="","",INDEX('All CCC'!F$7:F$979,MATCH(WatchList!$B7,'All CCC'!$B$7:$B$979,0)))</f>
        <v/>
      </c>
      <c r="G7" s="937" t="str">
        <f>IF($B7="","",INDEX('All CCC'!G$7:G$979,MATCH(WatchList!$B7,'All CCC'!$B$7:$B$979,0)))</f>
        <v/>
      </c>
      <c r="H7" s="937" t="str">
        <f>IF($B7="","",INDEX('All CCC'!H$7:H$979,MATCH(WatchList!$B7,'All CCC'!$B$7:$B$979,0)))</f>
        <v/>
      </c>
      <c r="I7" s="937" t="str">
        <f>IF($B7="","",INDEX('All CCC'!I$7:I$979,MATCH(WatchList!$B7,'All CCC'!$B$7:$B$979,0)))</f>
        <v/>
      </c>
      <c r="J7" s="937" t="str">
        <f>IF($B7="","",INDEX('All CCC'!J$7:J$979,MATCH(WatchList!$B7,'All CCC'!$B$7:$B$979,0)))</f>
        <v/>
      </c>
      <c r="K7" s="937" t="str">
        <f>IF($B7="","",INDEX('All CCC'!K$7:K$979,MATCH(WatchList!$B7,'All CCC'!$B$7:$B$979,0)))</f>
        <v/>
      </c>
      <c r="L7" s="937" t="str">
        <f>IF($B7="","",INDEX('All CCC'!L$7:L$979,MATCH(WatchList!$B7,'All CCC'!$B$7:$B$979,0)))</f>
        <v/>
      </c>
      <c r="M7" s="937" t="str">
        <f>IF($B7="","",INDEX('All CCC'!M$7:M$979,MATCH(WatchList!$B7,'All CCC'!$B$7:$B$979,0)))</f>
        <v/>
      </c>
      <c r="N7" s="937" t="str">
        <f>IF($B7="","",INDEX('All CCC'!N$7:N$979,MATCH(WatchList!$B7,'All CCC'!$B$7:$B$979,0)))</f>
        <v/>
      </c>
      <c r="O7" s="937" t="str">
        <f>IF($B7="","",INDEX('All CCC'!O$7:O$979,MATCH(WatchList!$B7,'All CCC'!$B$7:$B$979,0)))</f>
        <v/>
      </c>
      <c r="P7" s="938" t="str">
        <f>IF($B7="","",INDEX('All CCC'!P$7:P$979,MATCH(WatchList!$B7,'All CCC'!$B$7:$B$979,0)))</f>
        <v/>
      </c>
      <c r="Q7" s="938" t="str">
        <f>IF($B7="","",INDEX('All CCC'!Q$7:Q$979,MATCH(WatchList!$B7,'All CCC'!$B$7:$B$979,0)))</f>
        <v/>
      </c>
      <c r="R7" s="937" t="str">
        <f>IF($B7="","",INDEX('All CCC'!R$7:R$979,MATCH(WatchList!$B7,'All CCC'!$B$7:$B$979,0)))</f>
        <v/>
      </c>
      <c r="S7" s="937" t="str">
        <f>IF($B7="","",INDEX('All CCC'!S$7:S$979,MATCH(WatchList!$B7,'All CCC'!$B$7:$B$979,0)))</f>
        <v/>
      </c>
      <c r="T7" s="937" t="str">
        <f>IF($B7="","",INDEX('All CCC'!T$7:T$979,MATCH(WatchList!$B7,'All CCC'!$B$7:$B$979,0)))</f>
        <v/>
      </c>
      <c r="U7" s="937" t="str">
        <f>IF($B7="","",INDEX('All CCC'!U$7:U$979,MATCH(WatchList!$B7,'All CCC'!$B$7:$B$979,0)))</f>
        <v/>
      </c>
      <c r="V7" s="937" t="str">
        <f>IF($B7="","",INDEX('All CCC'!V$7:V$979,MATCH(WatchList!$B7,'All CCC'!$B$7:$B$979,0)))</f>
        <v/>
      </c>
      <c r="W7" s="937" t="str">
        <f>IF($B7="","",INDEX('All CCC'!W$7:W$979,MATCH(WatchList!$B7,'All CCC'!$B$7:$B$979,0)))</f>
        <v/>
      </c>
      <c r="X7" s="937" t="str">
        <f>IF($B7="","",INDEX('All CCC'!X$7:X$979,MATCH(WatchList!$B7,'All CCC'!$B$7:$B$979,0)))</f>
        <v/>
      </c>
      <c r="Y7" s="937" t="str">
        <f>IF($B7="","",INDEX('All CCC'!Y$7:Y$979,MATCH(WatchList!$B7,'All CCC'!$B$7:$B$979,0)))</f>
        <v/>
      </c>
      <c r="Z7" s="937" t="str">
        <f>IF($B7="","",INDEX('All CCC'!Z$7:Z$979,MATCH(WatchList!$B7,'All CCC'!$B$7:$B$979,0)))</f>
        <v/>
      </c>
      <c r="AA7" s="937" t="str">
        <f>IF($B7="","",INDEX('All CCC'!AA$7:AA$979,MATCH(WatchList!$B7,'All CCC'!$B$7:$B$979,0)))</f>
        <v/>
      </c>
      <c r="AB7" s="937" t="str">
        <f>IF($B7="","",INDEX('All CCC'!AB$7:AB$979,MATCH(WatchList!$B7,'All CCC'!$B$7:$B$979,0)))</f>
        <v/>
      </c>
      <c r="AC7" s="937" t="str">
        <f>IF($B7="","",INDEX('All CCC'!AC$7:AC$979,MATCH(WatchList!$B7,'All CCC'!$B$7:$B$979,0)))</f>
        <v/>
      </c>
      <c r="AD7" s="937" t="str">
        <f>IF($B7="","",INDEX('All CCC'!AD$7:AD$979,MATCH(WatchList!$B7,'All CCC'!$B$7:$B$979,0)))</f>
        <v/>
      </c>
      <c r="AE7" s="937" t="str">
        <f>IF($B7="","",INDEX('All CCC'!AE$7:AE$979,MATCH(WatchList!$B7,'All CCC'!$B$7:$B$979,0)))</f>
        <v/>
      </c>
      <c r="AF7" s="937" t="str">
        <f>IF($B7="","",INDEX('All CCC'!AF$7:AF$979,MATCH(WatchList!$B7,'All CCC'!$B$7:$B$979,0)))</f>
        <v/>
      </c>
      <c r="AG7" s="937" t="str">
        <f>IF($B7="","",INDEX('All CCC'!AG$7:AG$979,MATCH(WatchList!$B7,'All CCC'!$B$7:$B$979,0)))</f>
        <v/>
      </c>
      <c r="AH7" s="937" t="str">
        <f>IF($B7="","",INDEX('All CCC'!AH$7:AH$979,MATCH(WatchList!$B7,'All CCC'!$B$7:$B$979,0)))</f>
        <v/>
      </c>
      <c r="AI7" s="937" t="str">
        <f>IF($B7="","",INDEX('All CCC'!AI$7:AI$979,MATCH(WatchList!$B7,'All CCC'!$B$7:$B$979,0)))</f>
        <v/>
      </c>
      <c r="AJ7" s="937" t="str">
        <f>IF($B7="","",INDEX('All CCC'!AJ$7:AJ$979,MATCH(WatchList!$B7,'All CCC'!$B$7:$B$979,0)))</f>
        <v/>
      </c>
      <c r="AK7" s="937" t="str">
        <f>IF($B7="","",INDEX('All CCC'!AK$7:AK$979,MATCH(WatchList!$B7,'All CCC'!$B$7:$B$979,0)))</f>
        <v/>
      </c>
      <c r="AL7" s="937" t="str">
        <f>IF($B7="","",INDEX('All CCC'!AL$7:AL$979,MATCH(WatchList!$B7,'All CCC'!$B$7:$B$979,0)))</f>
        <v/>
      </c>
      <c r="AM7" s="937" t="str">
        <f>IF($B7="","",INDEX('All CCC'!AM$7:AM$979,MATCH(WatchList!$B7,'All CCC'!$B$7:$B$979,0)))</f>
        <v/>
      </c>
      <c r="AN7" s="937" t="str">
        <f>IF($B7="","",INDEX('All CCC'!AN$7:AN$979,MATCH(WatchList!$B7,'All CCC'!$B$7:$B$979,0)))</f>
        <v/>
      </c>
      <c r="AO7" s="937" t="str">
        <f>IF($B7="","",INDEX('All CCC'!AO$7:AO$979,MATCH(WatchList!$B7,'All CCC'!$B$7:$B$979,0)))</f>
        <v/>
      </c>
      <c r="AP7" s="937" t="str">
        <f>IF($B7="","",INDEX('All CCC'!AP$7:AP$979,MATCH(WatchList!$B7,'All CCC'!$B$7:$B$979,0)))</f>
        <v/>
      </c>
      <c r="AQ7" s="937" t="str">
        <f>IF($B7="","",INDEX('All CCC'!AQ$7:AQ$979,MATCH(WatchList!$B7,'All CCC'!$B$7:$B$979,0)))</f>
        <v/>
      </c>
      <c r="AR7" s="937" t="str">
        <f>IF($B7="","",INDEX('All CCC'!AR$7:AR$979,MATCH(WatchList!$B7,'All CCC'!$B$7:$B$979,0)))</f>
        <v/>
      </c>
      <c r="AS7" s="937" t="str">
        <f>IF($B7="","",INDEX('All CCC'!AS$7:AS$979,MATCH(WatchList!$B7,'All CCC'!$B$7:$B$979,0)))</f>
        <v/>
      </c>
      <c r="AT7" s="937" t="str">
        <f>IF($B7="","",INDEX('All CCC'!AT$7:AT$979,MATCH(WatchList!$B7,'All CCC'!$B$7:$B$979,0)))</f>
        <v/>
      </c>
      <c r="AU7" s="937" t="str">
        <f>IF($B7="","",INDEX('All CCC'!AU$7:AU$979,MATCH(WatchList!$B7,'All CCC'!$B$7:$B$979,0)))</f>
        <v/>
      </c>
      <c r="AV7" s="937" t="str">
        <f>IF($B7="","",INDEX('All CCC'!AV$7:AV$979,MATCH(WatchList!$B7,'All CCC'!$B$7:$B$979,0)))</f>
        <v/>
      </c>
      <c r="AW7" s="937" t="str">
        <f>IF($B7="","",INDEX('All CCC'!AW$7:AW$979,MATCH(WatchList!$B7,'All CCC'!$B$7:$B$979,0)))</f>
        <v/>
      </c>
      <c r="AX7" s="937" t="str">
        <f>IF($B7="","",INDEX('All CCC'!AX$7:AX$979,MATCH(WatchList!$B7,'All CCC'!$B$7:$B$979,0)))</f>
        <v/>
      </c>
      <c r="AY7" s="937" t="str">
        <f>IF($B7="","",INDEX('All CCC'!AY$7:AY$979,MATCH(WatchList!$B7,'All CCC'!$B$7:$B$979,0)))</f>
        <v/>
      </c>
      <c r="AZ7" s="937" t="str">
        <f>IF($B7="","",INDEX('All CCC'!AZ$7:AZ$979,MATCH(WatchList!$B7,'All CCC'!$B$7:$B$979,0)))</f>
        <v/>
      </c>
      <c r="BA7" s="937" t="str">
        <f>IF($B7="","",INDEX('All CCC'!BA$7:BA$979,MATCH(WatchList!$B7,'All CCC'!$B$7:$B$979,0)))</f>
        <v/>
      </c>
      <c r="BB7" s="937" t="str">
        <f>IF($B7="","",INDEX('All CCC'!BB$7:BB$979,MATCH(WatchList!$B7,'All CCC'!$B$7:$B$979,0)))</f>
        <v/>
      </c>
      <c r="BC7" s="937" t="str">
        <f>IF($B7="","",INDEX('All CCC'!BC$7:BC$979,MATCH(WatchList!$B7,'All CCC'!$B$7:$B$979,0)))</f>
        <v/>
      </c>
      <c r="BD7" s="937" t="str">
        <f>IF($B7="","",INDEX('All CCC'!BD$7:BD$979,MATCH(WatchList!$B7,'All CCC'!$B$7:$B$979,0)))</f>
        <v/>
      </c>
      <c r="BE7" s="937" t="str">
        <f>IF($B7="","",INDEX('All CCC'!BE$7:BE$979,MATCH(WatchList!$B7,'All CCC'!$B$7:$B$979,0)))</f>
        <v/>
      </c>
      <c r="BF7" s="937" t="str">
        <f>IF($B7="","",INDEX('All CCC'!BF$7:BF$979,MATCH(WatchList!$B7,'All CCC'!$B$7:$B$979,0)))</f>
        <v/>
      </c>
      <c r="BG7" s="937" t="str">
        <f>IF($B7="","",INDEX('All CCC'!BG$7:BG$979,MATCH(WatchList!$B7,'All CCC'!$B$7:$B$979,0)))</f>
        <v/>
      </c>
    </row>
    <row r="8" spans="1:59" s="572" customFormat="1" ht="11.25" customHeight="1" x14ac:dyDescent="0.2">
      <c r="A8" s="610" t="str">
        <f>IF($B8="","",INDEX('All CCC'!A$7:A$979,MATCH(WatchList!$B8,'All CCC'!$B$7:$B$979,0)))</f>
        <v/>
      </c>
      <c r="B8" s="36"/>
      <c r="C8" s="937" t="str">
        <f>IF($B8="","",INDEX('All CCC'!C$7:C$979,MATCH(WatchList!$B8,'All CCC'!$B$7:$B$979,0)))</f>
        <v/>
      </c>
      <c r="D8" s="937" t="str">
        <f>IF($B8="","",INDEX('All CCC'!D$7:D$979,MATCH(WatchList!$B8,'All CCC'!$B$7:$B$979,0)))</f>
        <v/>
      </c>
      <c r="E8" s="937" t="str">
        <f>IF($B8="","",INDEX('All CCC'!E$7:E$979,MATCH(WatchList!$B8,'All CCC'!$B$7:$B$979,0)))</f>
        <v/>
      </c>
      <c r="F8" s="937" t="str">
        <f>IF($B8="","",INDEX('All CCC'!F$7:F$979,MATCH(WatchList!$B8,'All CCC'!$B$7:$B$979,0)))</f>
        <v/>
      </c>
      <c r="G8" s="937" t="str">
        <f>IF($B8="","",INDEX('All CCC'!G$7:G$979,MATCH(WatchList!$B8,'All CCC'!$B$7:$B$979,0)))</f>
        <v/>
      </c>
      <c r="H8" s="937" t="str">
        <f>IF($B8="","",INDEX('All CCC'!H$7:H$979,MATCH(WatchList!$B8,'All CCC'!$B$7:$B$979,0)))</f>
        <v/>
      </c>
      <c r="I8" s="937" t="str">
        <f>IF($B8="","",INDEX('All CCC'!I$7:I$979,MATCH(WatchList!$B8,'All CCC'!$B$7:$B$979,0)))</f>
        <v/>
      </c>
      <c r="J8" s="937" t="str">
        <f>IF($B8="","",INDEX('All CCC'!J$7:J$979,MATCH(WatchList!$B8,'All CCC'!$B$7:$B$979,0)))</f>
        <v/>
      </c>
      <c r="K8" s="937" t="str">
        <f>IF($B8="","",INDEX('All CCC'!K$7:K$979,MATCH(WatchList!$B8,'All CCC'!$B$7:$B$979,0)))</f>
        <v/>
      </c>
      <c r="L8" s="937" t="str">
        <f>IF($B8="","",INDEX('All CCC'!L$7:L$979,MATCH(WatchList!$B8,'All CCC'!$B$7:$B$979,0)))</f>
        <v/>
      </c>
      <c r="M8" s="937" t="str">
        <f>IF($B8="","",INDEX('All CCC'!M$7:M$979,MATCH(WatchList!$B8,'All CCC'!$B$7:$B$979,0)))</f>
        <v/>
      </c>
      <c r="N8" s="937" t="str">
        <f>IF($B8="","",INDEX('All CCC'!N$7:N$979,MATCH(WatchList!$B8,'All CCC'!$B$7:$B$979,0)))</f>
        <v/>
      </c>
      <c r="O8" s="937" t="str">
        <f>IF($B8="","",INDEX('All CCC'!O$7:O$979,MATCH(WatchList!$B8,'All CCC'!$B$7:$B$979,0)))</f>
        <v/>
      </c>
      <c r="P8" s="938" t="str">
        <f>IF($B8="","",INDEX('All CCC'!P$7:P$979,MATCH(WatchList!$B8,'All CCC'!$B$7:$B$979,0)))</f>
        <v/>
      </c>
      <c r="Q8" s="938" t="str">
        <f>IF($B8="","",INDEX('All CCC'!Q$7:Q$979,MATCH(WatchList!$B8,'All CCC'!$B$7:$B$979,0)))</f>
        <v/>
      </c>
      <c r="R8" s="937" t="str">
        <f>IF($B8="","",INDEX('All CCC'!R$7:R$979,MATCH(WatchList!$B8,'All CCC'!$B$7:$B$979,0)))</f>
        <v/>
      </c>
      <c r="S8" s="937" t="str">
        <f>IF($B8="","",INDEX('All CCC'!S$7:S$979,MATCH(WatchList!$B8,'All CCC'!$B$7:$B$979,0)))</f>
        <v/>
      </c>
      <c r="T8" s="937" t="str">
        <f>IF($B8="","",INDEX('All CCC'!T$7:T$979,MATCH(WatchList!$B8,'All CCC'!$B$7:$B$979,0)))</f>
        <v/>
      </c>
      <c r="U8" s="937" t="str">
        <f>IF($B8="","",INDEX('All CCC'!U$7:U$979,MATCH(WatchList!$B8,'All CCC'!$B$7:$B$979,0)))</f>
        <v/>
      </c>
      <c r="V8" s="937" t="str">
        <f>IF($B8="","",INDEX('All CCC'!V$7:V$979,MATCH(WatchList!$B8,'All CCC'!$B$7:$B$979,0)))</f>
        <v/>
      </c>
      <c r="W8" s="937" t="str">
        <f>IF($B8="","",INDEX('All CCC'!W$7:W$979,MATCH(WatchList!$B8,'All CCC'!$B$7:$B$979,0)))</f>
        <v/>
      </c>
      <c r="X8" s="937" t="str">
        <f>IF($B8="","",INDEX('All CCC'!X$7:X$979,MATCH(WatchList!$B8,'All CCC'!$B$7:$B$979,0)))</f>
        <v/>
      </c>
      <c r="Y8" s="937" t="str">
        <f>IF($B8="","",INDEX('All CCC'!Y$7:Y$979,MATCH(WatchList!$B8,'All CCC'!$B$7:$B$979,0)))</f>
        <v/>
      </c>
      <c r="Z8" s="937" t="str">
        <f>IF($B8="","",INDEX('All CCC'!Z$7:Z$979,MATCH(WatchList!$B8,'All CCC'!$B$7:$B$979,0)))</f>
        <v/>
      </c>
      <c r="AA8" s="937" t="str">
        <f>IF($B8="","",INDEX('All CCC'!AA$7:AA$979,MATCH(WatchList!$B8,'All CCC'!$B$7:$B$979,0)))</f>
        <v/>
      </c>
      <c r="AB8" s="937" t="str">
        <f>IF($B8="","",INDEX('All CCC'!AB$7:AB$979,MATCH(WatchList!$B8,'All CCC'!$B$7:$B$979,0)))</f>
        <v/>
      </c>
      <c r="AC8" s="937" t="str">
        <f>IF($B8="","",INDEX('All CCC'!AC$7:AC$979,MATCH(WatchList!$B8,'All CCC'!$B$7:$B$979,0)))</f>
        <v/>
      </c>
      <c r="AD8" s="937" t="str">
        <f>IF($B8="","",INDEX('All CCC'!AD$7:AD$979,MATCH(WatchList!$B8,'All CCC'!$B$7:$B$979,0)))</f>
        <v/>
      </c>
      <c r="AE8" s="937" t="str">
        <f>IF($B8="","",INDEX('All CCC'!AE$7:AE$979,MATCH(WatchList!$B8,'All CCC'!$B$7:$B$979,0)))</f>
        <v/>
      </c>
      <c r="AF8" s="937" t="str">
        <f>IF($B8="","",INDEX('All CCC'!AF$7:AF$979,MATCH(WatchList!$B8,'All CCC'!$B$7:$B$979,0)))</f>
        <v/>
      </c>
      <c r="AG8" s="937" t="str">
        <f>IF($B8="","",INDEX('All CCC'!AG$7:AG$979,MATCH(WatchList!$B8,'All CCC'!$B$7:$B$979,0)))</f>
        <v/>
      </c>
      <c r="AH8" s="937" t="str">
        <f>IF($B8="","",INDEX('All CCC'!AH$7:AH$979,MATCH(WatchList!$B8,'All CCC'!$B$7:$B$979,0)))</f>
        <v/>
      </c>
      <c r="AI8" s="937" t="str">
        <f>IF($B8="","",INDEX('All CCC'!AI$7:AI$979,MATCH(WatchList!$B8,'All CCC'!$B$7:$B$979,0)))</f>
        <v/>
      </c>
      <c r="AJ8" s="937" t="str">
        <f>IF($B8="","",INDEX('All CCC'!AJ$7:AJ$979,MATCH(WatchList!$B8,'All CCC'!$B$7:$B$979,0)))</f>
        <v/>
      </c>
      <c r="AK8" s="937" t="str">
        <f>IF($B8="","",INDEX('All CCC'!AK$7:AK$979,MATCH(WatchList!$B8,'All CCC'!$B$7:$B$979,0)))</f>
        <v/>
      </c>
      <c r="AL8" s="937" t="str">
        <f>IF($B8="","",INDEX('All CCC'!AL$7:AL$979,MATCH(WatchList!$B8,'All CCC'!$B$7:$B$979,0)))</f>
        <v/>
      </c>
      <c r="AM8" s="937" t="str">
        <f>IF($B8="","",INDEX('All CCC'!AM$7:AM$979,MATCH(WatchList!$B8,'All CCC'!$B$7:$B$979,0)))</f>
        <v/>
      </c>
      <c r="AN8" s="937" t="str">
        <f>IF($B8="","",INDEX('All CCC'!AN$7:AN$979,MATCH(WatchList!$B8,'All CCC'!$B$7:$B$979,0)))</f>
        <v/>
      </c>
      <c r="AO8" s="937" t="str">
        <f>IF($B8="","",INDEX('All CCC'!AO$7:AO$979,MATCH(WatchList!$B8,'All CCC'!$B$7:$B$979,0)))</f>
        <v/>
      </c>
      <c r="AP8" s="937" t="str">
        <f>IF($B8="","",INDEX('All CCC'!AP$7:AP$979,MATCH(WatchList!$B8,'All CCC'!$B$7:$B$979,0)))</f>
        <v/>
      </c>
      <c r="AQ8" s="937" t="str">
        <f>IF($B8="","",INDEX('All CCC'!AQ$7:AQ$979,MATCH(WatchList!$B8,'All CCC'!$B$7:$B$979,0)))</f>
        <v/>
      </c>
      <c r="AR8" s="937" t="str">
        <f>IF($B8="","",INDEX('All CCC'!AR$7:AR$979,MATCH(WatchList!$B8,'All CCC'!$B$7:$B$979,0)))</f>
        <v/>
      </c>
      <c r="AS8" s="937" t="str">
        <f>IF($B8="","",INDEX('All CCC'!AS$7:AS$979,MATCH(WatchList!$B8,'All CCC'!$B$7:$B$979,0)))</f>
        <v/>
      </c>
      <c r="AT8" s="937" t="str">
        <f>IF($B8="","",INDEX('All CCC'!AT$7:AT$979,MATCH(WatchList!$B8,'All CCC'!$B$7:$B$979,0)))</f>
        <v/>
      </c>
      <c r="AU8" s="937" t="str">
        <f>IF($B8="","",INDEX('All CCC'!AU$7:AU$979,MATCH(WatchList!$B8,'All CCC'!$B$7:$B$979,0)))</f>
        <v/>
      </c>
      <c r="AV8" s="937" t="str">
        <f>IF($B8="","",INDEX('All CCC'!AV$7:AV$979,MATCH(WatchList!$B8,'All CCC'!$B$7:$B$979,0)))</f>
        <v/>
      </c>
      <c r="AW8" s="937" t="str">
        <f>IF($B8="","",INDEX('All CCC'!AW$7:AW$979,MATCH(WatchList!$B8,'All CCC'!$B$7:$B$979,0)))</f>
        <v/>
      </c>
      <c r="AX8" s="937" t="str">
        <f>IF($B8="","",INDEX('All CCC'!AX$7:AX$979,MATCH(WatchList!$B8,'All CCC'!$B$7:$B$979,0)))</f>
        <v/>
      </c>
      <c r="AY8" s="937" t="str">
        <f>IF($B8="","",INDEX('All CCC'!AY$7:AY$979,MATCH(WatchList!$B8,'All CCC'!$B$7:$B$979,0)))</f>
        <v/>
      </c>
      <c r="AZ8" s="937" t="str">
        <f>IF($B8="","",INDEX('All CCC'!AZ$7:AZ$979,MATCH(WatchList!$B8,'All CCC'!$B$7:$B$979,0)))</f>
        <v/>
      </c>
      <c r="BA8" s="937" t="str">
        <f>IF($B8="","",INDEX('All CCC'!BA$7:BA$979,MATCH(WatchList!$B8,'All CCC'!$B$7:$B$979,0)))</f>
        <v/>
      </c>
      <c r="BB8" s="937" t="str">
        <f>IF($B8="","",INDEX('All CCC'!BB$7:BB$979,MATCH(WatchList!$B8,'All CCC'!$B$7:$B$979,0)))</f>
        <v/>
      </c>
      <c r="BC8" s="937" t="str">
        <f>IF($B8="","",INDEX('All CCC'!BC$7:BC$979,MATCH(WatchList!$B8,'All CCC'!$B$7:$B$979,0)))</f>
        <v/>
      </c>
      <c r="BD8" s="937" t="str">
        <f>IF($B8="","",INDEX('All CCC'!BD$7:BD$979,MATCH(WatchList!$B8,'All CCC'!$B$7:$B$979,0)))</f>
        <v/>
      </c>
      <c r="BE8" s="937" t="str">
        <f>IF($B8="","",INDEX('All CCC'!BE$7:BE$979,MATCH(WatchList!$B8,'All CCC'!$B$7:$B$979,0)))</f>
        <v/>
      </c>
      <c r="BF8" s="937" t="str">
        <f>IF($B8="","",INDEX('All CCC'!BF$7:BF$979,MATCH(WatchList!$B8,'All CCC'!$B$7:$B$979,0)))</f>
        <v/>
      </c>
      <c r="BG8" s="937" t="str">
        <f>IF($B8="","",INDEX('All CCC'!BG$7:BG$979,MATCH(WatchList!$B8,'All CCC'!$B$7:$B$979,0)))</f>
        <v/>
      </c>
    </row>
    <row r="9" spans="1:59" ht="11.25" customHeight="1" x14ac:dyDescent="0.2">
      <c r="A9" s="610" t="str">
        <f>IF($B9="","",INDEX('All CCC'!A$7:A$979,MATCH(WatchList!$B9,'All CCC'!$B$7:$B$979,0)))</f>
        <v/>
      </c>
      <c r="B9" s="36"/>
      <c r="C9" s="937" t="str">
        <f>IF($B9="","",INDEX('All CCC'!C$7:C$979,MATCH(WatchList!$B9,'All CCC'!$B$7:$B$979,0)))</f>
        <v/>
      </c>
      <c r="D9" s="937" t="str">
        <f>IF($B9="","",INDEX('All CCC'!D$7:D$979,MATCH(WatchList!$B9,'All CCC'!$B$7:$B$979,0)))</f>
        <v/>
      </c>
      <c r="E9" s="937" t="str">
        <f>IF($B9="","",INDEX('All CCC'!E$7:E$979,MATCH(WatchList!$B9,'All CCC'!$B$7:$B$979,0)))</f>
        <v/>
      </c>
      <c r="F9" s="937" t="str">
        <f>IF($B9="","",INDEX('All CCC'!F$7:F$979,MATCH(WatchList!$B9,'All CCC'!$B$7:$B$979,0)))</f>
        <v/>
      </c>
      <c r="G9" s="937" t="str">
        <f>IF($B9="","",INDEX('All CCC'!G$7:G$979,MATCH(WatchList!$B9,'All CCC'!$B$7:$B$979,0)))</f>
        <v/>
      </c>
      <c r="H9" s="937" t="str">
        <f>IF($B9="","",INDEX('All CCC'!H$7:H$979,MATCH(WatchList!$B9,'All CCC'!$B$7:$B$979,0)))</f>
        <v/>
      </c>
      <c r="I9" s="937" t="str">
        <f>IF($B9="","",INDEX('All CCC'!I$7:I$979,MATCH(WatchList!$B9,'All CCC'!$B$7:$B$979,0)))</f>
        <v/>
      </c>
      <c r="J9" s="937" t="str">
        <f>IF($B9="","",INDEX('All CCC'!J$7:J$979,MATCH(WatchList!$B9,'All CCC'!$B$7:$B$979,0)))</f>
        <v/>
      </c>
      <c r="K9" s="937" t="str">
        <f>IF($B9="","",INDEX('All CCC'!K$7:K$979,MATCH(WatchList!$B9,'All CCC'!$B$7:$B$979,0)))</f>
        <v/>
      </c>
      <c r="L9" s="937" t="str">
        <f>IF($B9="","",INDEX('All CCC'!L$7:L$979,MATCH(WatchList!$B9,'All CCC'!$B$7:$B$979,0)))</f>
        <v/>
      </c>
      <c r="M9" s="937" t="str">
        <f>IF($B9="","",INDEX('All CCC'!M$7:M$979,MATCH(WatchList!$B9,'All CCC'!$B$7:$B$979,0)))</f>
        <v/>
      </c>
      <c r="N9" s="937" t="str">
        <f>IF($B9="","",INDEX('All CCC'!N$7:N$979,MATCH(WatchList!$B9,'All CCC'!$B$7:$B$979,0)))</f>
        <v/>
      </c>
      <c r="O9" s="937" t="str">
        <f>IF($B9="","",INDEX('All CCC'!O$7:O$979,MATCH(WatchList!$B9,'All CCC'!$B$7:$B$979,0)))</f>
        <v/>
      </c>
      <c r="P9" s="938" t="str">
        <f>IF($B9="","",INDEX('All CCC'!P$7:P$979,MATCH(WatchList!$B9,'All CCC'!$B$7:$B$979,0)))</f>
        <v/>
      </c>
      <c r="Q9" s="938" t="str">
        <f>IF($B9="","",INDEX('All CCC'!Q$7:Q$979,MATCH(WatchList!$B9,'All CCC'!$B$7:$B$979,0)))</f>
        <v/>
      </c>
      <c r="R9" s="937" t="str">
        <f>IF($B9="","",INDEX('All CCC'!R$7:R$979,MATCH(WatchList!$B9,'All CCC'!$B$7:$B$979,0)))</f>
        <v/>
      </c>
      <c r="S9" s="937" t="str">
        <f>IF($B9="","",INDEX('All CCC'!S$7:S$979,MATCH(WatchList!$B9,'All CCC'!$B$7:$B$979,0)))</f>
        <v/>
      </c>
      <c r="T9" s="937" t="str">
        <f>IF($B9="","",INDEX('All CCC'!T$7:T$979,MATCH(WatchList!$B9,'All CCC'!$B$7:$B$979,0)))</f>
        <v/>
      </c>
      <c r="U9" s="937" t="str">
        <f>IF($B9="","",INDEX('All CCC'!U$7:U$979,MATCH(WatchList!$B9,'All CCC'!$B$7:$B$979,0)))</f>
        <v/>
      </c>
      <c r="V9" s="937" t="str">
        <f>IF($B9="","",INDEX('All CCC'!V$7:V$979,MATCH(WatchList!$B9,'All CCC'!$B$7:$B$979,0)))</f>
        <v/>
      </c>
      <c r="W9" s="937" t="str">
        <f>IF($B9="","",INDEX('All CCC'!W$7:W$979,MATCH(WatchList!$B9,'All CCC'!$B$7:$B$979,0)))</f>
        <v/>
      </c>
      <c r="X9" s="937" t="str">
        <f>IF($B9="","",INDEX('All CCC'!X$7:X$979,MATCH(WatchList!$B9,'All CCC'!$B$7:$B$979,0)))</f>
        <v/>
      </c>
      <c r="Y9" s="937" t="str">
        <f>IF($B9="","",INDEX('All CCC'!Y$7:Y$979,MATCH(WatchList!$B9,'All CCC'!$B$7:$B$979,0)))</f>
        <v/>
      </c>
      <c r="Z9" s="937" t="str">
        <f>IF($B9="","",INDEX('All CCC'!Z$7:Z$979,MATCH(WatchList!$B9,'All CCC'!$B$7:$B$979,0)))</f>
        <v/>
      </c>
      <c r="AA9" s="937" t="str">
        <f>IF($B9="","",INDEX('All CCC'!AA$7:AA$979,MATCH(WatchList!$B9,'All CCC'!$B$7:$B$979,0)))</f>
        <v/>
      </c>
      <c r="AB9" s="937" t="str">
        <f>IF($B9="","",INDEX('All CCC'!AB$7:AB$979,MATCH(WatchList!$B9,'All CCC'!$B$7:$B$979,0)))</f>
        <v/>
      </c>
      <c r="AC9" s="937" t="str">
        <f>IF($B9="","",INDEX('All CCC'!AC$7:AC$979,MATCH(WatchList!$B9,'All CCC'!$B$7:$B$979,0)))</f>
        <v/>
      </c>
      <c r="AD9" s="937" t="str">
        <f>IF($B9="","",INDEX('All CCC'!AD$7:AD$979,MATCH(WatchList!$B9,'All CCC'!$B$7:$B$979,0)))</f>
        <v/>
      </c>
      <c r="AE9" s="937" t="str">
        <f>IF($B9="","",INDEX('All CCC'!AE$7:AE$979,MATCH(WatchList!$B9,'All CCC'!$B$7:$B$979,0)))</f>
        <v/>
      </c>
      <c r="AF9" s="937" t="str">
        <f>IF($B9="","",INDEX('All CCC'!AF$7:AF$979,MATCH(WatchList!$B9,'All CCC'!$B$7:$B$979,0)))</f>
        <v/>
      </c>
      <c r="AG9" s="937" t="str">
        <f>IF($B9="","",INDEX('All CCC'!AG$7:AG$979,MATCH(WatchList!$B9,'All CCC'!$B$7:$B$979,0)))</f>
        <v/>
      </c>
      <c r="AH9" s="937" t="str">
        <f>IF($B9="","",INDEX('All CCC'!AH$7:AH$979,MATCH(WatchList!$B9,'All CCC'!$B$7:$B$979,0)))</f>
        <v/>
      </c>
      <c r="AI9" s="937" t="str">
        <f>IF($B9="","",INDEX('All CCC'!AI$7:AI$979,MATCH(WatchList!$B9,'All CCC'!$B$7:$B$979,0)))</f>
        <v/>
      </c>
      <c r="AJ9" s="937" t="str">
        <f>IF($B9="","",INDEX('All CCC'!AJ$7:AJ$979,MATCH(WatchList!$B9,'All CCC'!$B$7:$B$979,0)))</f>
        <v/>
      </c>
      <c r="AK9" s="937" t="str">
        <f>IF($B9="","",INDEX('All CCC'!AK$7:AK$979,MATCH(WatchList!$B9,'All CCC'!$B$7:$B$979,0)))</f>
        <v/>
      </c>
      <c r="AL9" s="937" t="str">
        <f>IF($B9="","",INDEX('All CCC'!AL$7:AL$979,MATCH(WatchList!$B9,'All CCC'!$B$7:$B$979,0)))</f>
        <v/>
      </c>
      <c r="AM9" s="937" t="str">
        <f>IF($B9="","",INDEX('All CCC'!AM$7:AM$979,MATCH(WatchList!$B9,'All CCC'!$B$7:$B$979,0)))</f>
        <v/>
      </c>
      <c r="AN9" s="937" t="str">
        <f>IF($B9="","",INDEX('All CCC'!AN$7:AN$979,MATCH(WatchList!$B9,'All CCC'!$B$7:$B$979,0)))</f>
        <v/>
      </c>
      <c r="AO9" s="937" t="str">
        <f>IF($B9="","",INDEX('All CCC'!AO$7:AO$979,MATCH(WatchList!$B9,'All CCC'!$B$7:$B$979,0)))</f>
        <v/>
      </c>
      <c r="AP9" s="937" t="str">
        <f>IF($B9="","",INDEX('All CCC'!AP$7:AP$979,MATCH(WatchList!$B9,'All CCC'!$B$7:$B$979,0)))</f>
        <v/>
      </c>
      <c r="AQ9" s="937" t="str">
        <f>IF($B9="","",INDEX('All CCC'!AQ$7:AQ$979,MATCH(WatchList!$B9,'All CCC'!$B$7:$B$979,0)))</f>
        <v/>
      </c>
      <c r="AR9" s="937" t="str">
        <f>IF($B9="","",INDEX('All CCC'!AR$7:AR$979,MATCH(WatchList!$B9,'All CCC'!$B$7:$B$979,0)))</f>
        <v/>
      </c>
      <c r="AS9" s="937" t="str">
        <f>IF($B9="","",INDEX('All CCC'!AS$7:AS$979,MATCH(WatchList!$B9,'All CCC'!$B$7:$B$979,0)))</f>
        <v/>
      </c>
      <c r="AT9" s="937" t="str">
        <f>IF($B9="","",INDEX('All CCC'!AT$7:AT$979,MATCH(WatchList!$B9,'All CCC'!$B$7:$B$979,0)))</f>
        <v/>
      </c>
      <c r="AU9" s="937" t="str">
        <f>IF($B9="","",INDEX('All CCC'!AU$7:AU$979,MATCH(WatchList!$B9,'All CCC'!$B$7:$B$979,0)))</f>
        <v/>
      </c>
      <c r="AV9" s="937" t="str">
        <f>IF($B9="","",INDEX('All CCC'!AV$7:AV$979,MATCH(WatchList!$B9,'All CCC'!$B$7:$B$979,0)))</f>
        <v/>
      </c>
      <c r="AW9" s="937" t="str">
        <f>IF($B9="","",INDEX('All CCC'!AW$7:AW$979,MATCH(WatchList!$B9,'All CCC'!$B$7:$B$979,0)))</f>
        <v/>
      </c>
      <c r="AX9" s="937" t="str">
        <f>IF($B9="","",INDEX('All CCC'!AX$7:AX$979,MATCH(WatchList!$B9,'All CCC'!$B$7:$B$979,0)))</f>
        <v/>
      </c>
      <c r="AY9" s="937" t="str">
        <f>IF($B9="","",INDEX('All CCC'!AY$7:AY$979,MATCH(WatchList!$B9,'All CCC'!$B$7:$B$979,0)))</f>
        <v/>
      </c>
      <c r="AZ9" s="937" t="str">
        <f>IF($B9="","",INDEX('All CCC'!AZ$7:AZ$979,MATCH(WatchList!$B9,'All CCC'!$B$7:$B$979,0)))</f>
        <v/>
      </c>
      <c r="BA9" s="937" t="str">
        <f>IF($B9="","",INDEX('All CCC'!BA$7:BA$979,MATCH(WatchList!$B9,'All CCC'!$B$7:$B$979,0)))</f>
        <v/>
      </c>
      <c r="BB9" s="937" t="str">
        <f>IF($B9="","",INDEX('All CCC'!BB$7:BB$979,MATCH(WatchList!$B9,'All CCC'!$B$7:$B$979,0)))</f>
        <v/>
      </c>
      <c r="BC9" s="937" t="str">
        <f>IF($B9="","",INDEX('All CCC'!BC$7:BC$979,MATCH(WatchList!$B9,'All CCC'!$B$7:$B$979,0)))</f>
        <v/>
      </c>
      <c r="BD9" s="937" t="str">
        <f>IF($B9="","",INDEX('All CCC'!BD$7:BD$979,MATCH(WatchList!$B9,'All CCC'!$B$7:$B$979,0)))</f>
        <v/>
      </c>
      <c r="BE9" s="937" t="str">
        <f>IF($B9="","",INDEX('All CCC'!BE$7:BE$979,MATCH(WatchList!$B9,'All CCC'!$B$7:$B$979,0)))</f>
        <v/>
      </c>
      <c r="BF9" s="937" t="str">
        <f>IF($B9="","",INDEX('All CCC'!BF$7:BF$979,MATCH(WatchList!$B9,'All CCC'!$B$7:$B$979,0)))</f>
        <v/>
      </c>
      <c r="BG9" s="937" t="str">
        <f>IF($B9="","",INDEX('All CCC'!BG$7:BG$979,MATCH(WatchList!$B9,'All CCC'!$B$7:$B$979,0)))</f>
        <v/>
      </c>
    </row>
    <row r="10" spans="1:59" ht="11.25" customHeight="1" x14ac:dyDescent="0.2">
      <c r="A10" s="610" t="str">
        <f>IF($B10="","",INDEX('All CCC'!A$7:A$979,MATCH(WatchList!$B10,'All CCC'!$B$7:$B$979,0)))</f>
        <v/>
      </c>
      <c r="B10" s="36"/>
      <c r="C10" s="937" t="str">
        <f>IF($B10="","",INDEX('All CCC'!C$7:C$979,MATCH(WatchList!$B10,'All CCC'!$B$7:$B$979,0)))</f>
        <v/>
      </c>
      <c r="D10" s="937" t="str">
        <f>IF($B10="","",INDEX('All CCC'!D$7:D$979,MATCH(WatchList!$B10,'All CCC'!$B$7:$B$979,0)))</f>
        <v/>
      </c>
      <c r="E10" s="937" t="str">
        <f>IF($B10="","",INDEX('All CCC'!E$7:E$979,MATCH(WatchList!$B10,'All CCC'!$B$7:$B$979,0)))</f>
        <v/>
      </c>
      <c r="F10" s="937" t="str">
        <f>IF($B10="","",INDEX('All CCC'!F$7:F$979,MATCH(WatchList!$B10,'All CCC'!$B$7:$B$979,0)))</f>
        <v/>
      </c>
      <c r="G10" s="937" t="str">
        <f>IF($B10="","",INDEX('All CCC'!G$7:G$979,MATCH(WatchList!$B10,'All CCC'!$B$7:$B$979,0)))</f>
        <v/>
      </c>
      <c r="H10" s="937" t="str">
        <f>IF($B10="","",INDEX('All CCC'!H$7:H$979,MATCH(WatchList!$B10,'All CCC'!$B$7:$B$979,0)))</f>
        <v/>
      </c>
      <c r="I10" s="937" t="str">
        <f>IF($B10="","",INDEX('All CCC'!I$7:I$979,MATCH(WatchList!$B10,'All CCC'!$B$7:$B$979,0)))</f>
        <v/>
      </c>
      <c r="J10" s="937" t="str">
        <f>IF($B10="","",INDEX('All CCC'!J$7:J$979,MATCH(WatchList!$B10,'All CCC'!$B$7:$B$979,0)))</f>
        <v/>
      </c>
      <c r="K10" s="937" t="str">
        <f>IF($B10="","",INDEX('All CCC'!K$7:K$979,MATCH(WatchList!$B10,'All CCC'!$B$7:$B$979,0)))</f>
        <v/>
      </c>
      <c r="L10" s="937" t="str">
        <f>IF($B10="","",INDEX('All CCC'!L$7:L$979,MATCH(WatchList!$B10,'All CCC'!$B$7:$B$979,0)))</f>
        <v/>
      </c>
      <c r="M10" s="937" t="str">
        <f>IF($B10="","",INDEX('All CCC'!M$7:M$979,MATCH(WatchList!$B10,'All CCC'!$B$7:$B$979,0)))</f>
        <v/>
      </c>
      <c r="N10" s="937" t="str">
        <f>IF($B10="","",INDEX('All CCC'!N$7:N$979,MATCH(WatchList!$B10,'All CCC'!$B$7:$B$979,0)))</f>
        <v/>
      </c>
      <c r="O10" s="937" t="str">
        <f>IF($B10="","",INDEX('All CCC'!O$7:O$979,MATCH(WatchList!$B10,'All CCC'!$B$7:$B$979,0)))</f>
        <v/>
      </c>
      <c r="P10" s="938" t="str">
        <f>IF($B10="","",INDEX('All CCC'!P$7:P$979,MATCH(WatchList!$B10,'All CCC'!$B$7:$B$979,0)))</f>
        <v/>
      </c>
      <c r="Q10" s="938" t="str">
        <f>IF($B10="","",INDEX('All CCC'!Q$7:Q$979,MATCH(WatchList!$B10,'All CCC'!$B$7:$B$979,0)))</f>
        <v/>
      </c>
      <c r="R10" s="937" t="str">
        <f>IF($B10="","",INDEX('All CCC'!R$7:R$979,MATCH(WatchList!$B10,'All CCC'!$B$7:$B$979,0)))</f>
        <v/>
      </c>
      <c r="S10" s="937" t="str">
        <f>IF($B10="","",INDEX('All CCC'!S$7:S$979,MATCH(WatchList!$B10,'All CCC'!$B$7:$B$979,0)))</f>
        <v/>
      </c>
      <c r="T10" s="937" t="str">
        <f>IF($B10="","",INDEX('All CCC'!T$7:T$979,MATCH(WatchList!$B10,'All CCC'!$B$7:$B$979,0)))</f>
        <v/>
      </c>
      <c r="U10" s="937" t="str">
        <f>IF($B10="","",INDEX('All CCC'!U$7:U$979,MATCH(WatchList!$B10,'All CCC'!$B$7:$B$979,0)))</f>
        <v/>
      </c>
      <c r="V10" s="937" t="str">
        <f>IF($B10="","",INDEX('All CCC'!V$7:V$979,MATCH(WatchList!$B10,'All CCC'!$B$7:$B$979,0)))</f>
        <v/>
      </c>
      <c r="W10" s="937" t="str">
        <f>IF($B10="","",INDEX('All CCC'!W$7:W$979,MATCH(WatchList!$B10,'All CCC'!$B$7:$B$979,0)))</f>
        <v/>
      </c>
      <c r="X10" s="937" t="str">
        <f>IF($B10="","",INDEX('All CCC'!X$7:X$979,MATCH(WatchList!$B10,'All CCC'!$B$7:$B$979,0)))</f>
        <v/>
      </c>
      <c r="Y10" s="937" t="str">
        <f>IF($B10="","",INDEX('All CCC'!Y$7:Y$979,MATCH(WatchList!$B10,'All CCC'!$B$7:$B$979,0)))</f>
        <v/>
      </c>
      <c r="Z10" s="937" t="str">
        <f>IF($B10="","",INDEX('All CCC'!Z$7:Z$979,MATCH(WatchList!$B10,'All CCC'!$B$7:$B$979,0)))</f>
        <v/>
      </c>
      <c r="AA10" s="937" t="str">
        <f>IF($B10="","",INDEX('All CCC'!AA$7:AA$979,MATCH(WatchList!$B10,'All CCC'!$B$7:$B$979,0)))</f>
        <v/>
      </c>
      <c r="AB10" s="937" t="str">
        <f>IF($B10="","",INDEX('All CCC'!AB$7:AB$979,MATCH(WatchList!$B10,'All CCC'!$B$7:$B$979,0)))</f>
        <v/>
      </c>
      <c r="AC10" s="937" t="str">
        <f>IF($B10="","",INDEX('All CCC'!AC$7:AC$979,MATCH(WatchList!$B10,'All CCC'!$B$7:$B$979,0)))</f>
        <v/>
      </c>
      <c r="AD10" s="937" t="str">
        <f>IF($B10="","",INDEX('All CCC'!AD$7:AD$979,MATCH(WatchList!$B10,'All CCC'!$B$7:$B$979,0)))</f>
        <v/>
      </c>
      <c r="AE10" s="937" t="str">
        <f>IF($B10="","",INDEX('All CCC'!AE$7:AE$979,MATCH(WatchList!$B10,'All CCC'!$B$7:$B$979,0)))</f>
        <v/>
      </c>
      <c r="AF10" s="937" t="str">
        <f>IF($B10="","",INDEX('All CCC'!AF$7:AF$979,MATCH(WatchList!$B10,'All CCC'!$B$7:$B$979,0)))</f>
        <v/>
      </c>
      <c r="AG10" s="937" t="str">
        <f>IF($B10="","",INDEX('All CCC'!AG$7:AG$979,MATCH(WatchList!$B10,'All CCC'!$B$7:$B$979,0)))</f>
        <v/>
      </c>
      <c r="AH10" s="937" t="str">
        <f>IF($B10="","",INDEX('All CCC'!AH$7:AH$979,MATCH(WatchList!$B10,'All CCC'!$B$7:$B$979,0)))</f>
        <v/>
      </c>
      <c r="AI10" s="937" t="str">
        <f>IF($B10="","",INDEX('All CCC'!AI$7:AI$979,MATCH(WatchList!$B10,'All CCC'!$B$7:$B$979,0)))</f>
        <v/>
      </c>
      <c r="AJ10" s="937" t="str">
        <f>IF($B10="","",INDEX('All CCC'!AJ$7:AJ$979,MATCH(WatchList!$B10,'All CCC'!$B$7:$B$979,0)))</f>
        <v/>
      </c>
      <c r="AK10" s="937" t="str">
        <f>IF($B10="","",INDEX('All CCC'!AK$7:AK$979,MATCH(WatchList!$B10,'All CCC'!$B$7:$B$979,0)))</f>
        <v/>
      </c>
      <c r="AL10" s="937" t="str">
        <f>IF($B10="","",INDEX('All CCC'!AL$7:AL$979,MATCH(WatchList!$B10,'All CCC'!$B$7:$B$979,0)))</f>
        <v/>
      </c>
      <c r="AM10" s="937" t="str">
        <f>IF($B10="","",INDEX('All CCC'!AM$7:AM$979,MATCH(WatchList!$B10,'All CCC'!$B$7:$B$979,0)))</f>
        <v/>
      </c>
      <c r="AN10" s="937" t="str">
        <f>IF($B10="","",INDEX('All CCC'!AN$7:AN$979,MATCH(WatchList!$B10,'All CCC'!$B$7:$B$979,0)))</f>
        <v/>
      </c>
      <c r="AO10" s="937" t="str">
        <f>IF($B10="","",INDEX('All CCC'!AO$7:AO$979,MATCH(WatchList!$B10,'All CCC'!$B$7:$B$979,0)))</f>
        <v/>
      </c>
      <c r="AP10" s="937" t="str">
        <f>IF($B10="","",INDEX('All CCC'!AP$7:AP$979,MATCH(WatchList!$B10,'All CCC'!$B$7:$B$979,0)))</f>
        <v/>
      </c>
      <c r="AQ10" s="937" t="str">
        <f>IF($B10="","",INDEX('All CCC'!AQ$7:AQ$979,MATCH(WatchList!$B10,'All CCC'!$B$7:$B$979,0)))</f>
        <v/>
      </c>
      <c r="AR10" s="937" t="str">
        <f>IF($B10="","",INDEX('All CCC'!AR$7:AR$979,MATCH(WatchList!$B10,'All CCC'!$B$7:$B$979,0)))</f>
        <v/>
      </c>
      <c r="AS10" s="937" t="str">
        <f>IF($B10="","",INDEX('All CCC'!AS$7:AS$979,MATCH(WatchList!$B10,'All CCC'!$B$7:$B$979,0)))</f>
        <v/>
      </c>
      <c r="AT10" s="937" t="str">
        <f>IF($B10="","",INDEX('All CCC'!AT$7:AT$979,MATCH(WatchList!$B10,'All CCC'!$B$7:$B$979,0)))</f>
        <v/>
      </c>
      <c r="AU10" s="937" t="str">
        <f>IF($B10="","",INDEX('All CCC'!AU$7:AU$979,MATCH(WatchList!$B10,'All CCC'!$B$7:$B$979,0)))</f>
        <v/>
      </c>
      <c r="AV10" s="937" t="str">
        <f>IF($B10="","",INDEX('All CCC'!AV$7:AV$979,MATCH(WatchList!$B10,'All CCC'!$B$7:$B$979,0)))</f>
        <v/>
      </c>
      <c r="AW10" s="937" t="str">
        <f>IF($B10="","",INDEX('All CCC'!AW$7:AW$979,MATCH(WatchList!$B10,'All CCC'!$B$7:$B$979,0)))</f>
        <v/>
      </c>
      <c r="AX10" s="937" t="str">
        <f>IF($B10="","",INDEX('All CCC'!AX$7:AX$979,MATCH(WatchList!$B10,'All CCC'!$B$7:$B$979,0)))</f>
        <v/>
      </c>
      <c r="AY10" s="937" t="str">
        <f>IF($B10="","",INDEX('All CCC'!AY$7:AY$979,MATCH(WatchList!$B10,'All CCC'!$B$7:$B$979,0)))</f>
        <v/>
      </c>
      <c r="AZ10" s="937" t="str">
        <f>IF($B10="","",INDEX('All CCC'!AZ$7:AZ$979,MATCH(WatchList!$B10,'All CCC'!$B$7:$B$979,0)))</f>
        <v/>
      </c>
      <c r="BA10" s="937" t="str">
        <f>IF($B10="","",INDEX('All CCC'!BA$7:BA$979,MATCH(WatchList!$B10,'All CCC'!$B$7:$B$979,0)))</f>
        <v/>
      </c>
      <c r="BB10" s="937" t="str">
        <f>IF($B10="","",INDEX('All CCC'!BB$7:BB$979,MATCH(WatchList!$B10,'All CCC'!$B$7:$B$979,0)))</f>
        <v/>
      </c>
      <c r="BC10" s="937" t="str">
        <f>IF($B10="","",INDEX('All CCC'!BC$7:BC$979,MATCH(WatchList!$B10,'All CCC'!$B$7:$B$979,0)))</f>
        <v/>
      </c>
      <c r="BD10" s="937" t="str">
        <f>IF($B10="","",INDEX('All CCC'!BD$7:BD$979,MATCH(WatchList!$B10,'All CCC'!$B$7:$B$979,0)))</f>
        <v/>
      </c>
      <c r="BE10" s="937" t="str">
        <f>IF($B10="","",INDEX('All CCC'!BE$7:BE$979,MATCH(WatchList!$B10,'All CCC'!$B$7:$B$979,0)))</f>
        <v/>
      </c>
      <c r="BF10" s="937" t="str">
        <f>IF($B10="","",INDEX('All CCC'!BF$7:BF$979,MATCH(WatchList!$B10,'All CCC'!$B$7:$B$979,0)))</f>
        <v/>
      </c>
      <c r="BG10" s="937" t="str">
        <f>IF($B10="","",INDEX('All CCC'!BG$7:BG$979,MATCH(WatchList!$B10,'All CCC'!$B$7:$B$979,0)))</f>
        <v/>
      </c>
    </row>
    <row r="11" spans="1:59" ht="11.25" customHeight="1" x14ac:dyDescent="0.2">
      <c r="A11" s="610" t="str">
        <f>IF($B11="","",INDEX('All CCC'!A$7:A$979,MATCH(WatchList!$B11,'All CCC'!$B$7:$B$979,0)))</f>
        <v/>
      </c>
      <c r="B11" s="36"/>
      <c r="C11" s="937" t="str">
        <f>IF($B11="","",INDEX('All CCC'!C$7:C$979,MATCH(WatchList!$B11,'All CCC'!$B$7:$B$979,0)))</f>
        <v/>
      </c>
      <c r="D11" s="937" t="str">
        <f>IF($B11="","",INDEX('All CCC'!D$7:D$979,MATCH(WatchList!$B11,'All CCC'!$B$7:$B$979,0)))</f>
        <v/>
      </c>
      <c r="E11" s="937" t="str">
        <f>IF($B11="","",INDEX('All CCC'!E$7:E$979,MATCH(WatchList!$B11,'All CCC'!$B$7:$B$979,0)))</f>
        <v/>
      </c>
      <c r="F11" s="937" t="str">
        <f>IF($B11="","",INDEX('All CCC'!F$7:F$979,MATCH(WatchList!$B11,'All CCC'!$B$7:$B$979,0)))</f>
        <v/>
      </c>
      <c r="G11" s="937" t="str">
        <f>IF($B11="","",INDEX('All CCC'!G$7:G$979,MATCH(WatchList!$B11,'All CCC'!$B$7:$B$979,0)))</f>
        <v/>
      </c>
      <c r="H11" s="937" t="str">
        <f>IF($B11="","",INDEX('All CCC'!H$7:H$979,MATCH(WatchList!$B11,'All CCC'!$B$7:$B$979,0)))</f>
        <v/>
      </c>
      <c r="I11" s="937" t="str">
        <f>IF($B11="","",INDEX('All CCC'!I$7:I$979,MATCH(WatchList!$B11,'All CCC'!$B$7:$B$979,0)))</f>
        <v/>
      </c>
      <c r="J11" s="937" t="str">
        <f>IF($B11="","",INDEX('All CCC'!J$7:J$979,MATCH(WatchList!$B11,'All CCC'!$B$7:$B$979,0)))</f>
        <v/>
      </c>
      <c r="K11" s="937" t="str">
        <f>IF($B11="","",INDEX('All CCC'!K$7:K$979,MATCH(WatchList!$B11,'All CCC'!$B$7:$B$979,0)))</f>
        <v/>
      </c>
      <c r="L11" s="937" t="str">
        <f>IF($B11="","",INDEX('All CCC'!L$7:L$979,MATCH(WatchList!$B11,'All CCC'!$B$7:$B$979,0)))</f>
        <v/>
      </c>
      <c r="M11" s="937" t="str">
        <f>IF($B11="","",INDEX('All CCC'!M$7:M$979,MATCH(WatchList!$B11,'All CCC'!$B$7:$B$979,0)))</f>
        <v/>
      </c>
      <c r="N11" s="937" t="str">
        <f>IF($B11="","",INDEX('All CCC'!N$7:N$979,MATCH(WatchList!$B11,'All CCC'!$B$7:$B$979,0)))</f>
        <v/>
      </c>
      <c r="O11" s="937" t="str">
        <f>IF($B11="","",INDEX('All CCC'!O$7:O$979,MATCH(WatchList!$B11,'All CCC'!$B$7:$B$979,0)))</f>
        <v/>
      </c>
      <c r="P11" s="938" t="str">
        <f>IF($B11="","",INDEX('All CCC'!P$7:P$979,MATCH(WatchList!$B11,'All CCC'!$B$7:$B$979,0)))</f>
        <v/>
      </c>
      <c r="Q11" s="938" t="str">
        <f>IF($B11="","",INDEX('All CCC'!Q$7:Q$979,MATCH(WatchList!$B11,'All CCC'!$B$7:$B$979,0)))</f>
        <v/>
      </c>
      <c r="R11" s="937" t="str">
        <f>IF($B11="","",INDEX('All CCC'!R$7:R$979,MATCH(WatchList!$B11,'All CCC'!$B$7:$B$979,0)))</f>
        <v/>
      </c>
      <c r="S11" s="937" t="str">
        <f>IF($B11="","",INDEX('All CCC'!S$7:S$979,MATCH(WatchList!$B11,'All CCC'!$B$7:$B$979,0)))</f>
        <v/>
      </c>
      <c r="T11" s="937" t="str">
        <f>IF($B11="","",INDEX('All CCC'!T$7:T$979,MATCH(WatchList!$B11,'All CCC'!$B$7:$B$979,0)))</f>
        <v/>
      </c>
      <c r="U11" s="937" t="str">
        <f>IF($B11="","",INDEX('All CCC'!U$7:U$979,MATCH(WatchList!$B11,'All CCC'!$B$7:$B$979,0)))</f>
        <v/>
      </c>
      <c r="V11" s="937" t="str">
        <f>IF($B11="","",INDEX('All CCC'!V$7:V$979,MATCH(WatchList!$B11,'All CCC'!$B$7:$B$979,0)))</f>
        <v/>
      </c>
      <c r="W11" s="937" t="str">
        <f>IF($B11="","",INDEX('All CCC'!W$7:W$979,MATCH(WatchList!$B11,'All CCC'!$B$7:$B$979,0)))</f>
        <v/>
      </c>
      <c r="X11" s="937" t="str">
        <f>IF($B11="","",INDEX('All CCC'!X$7:X$979,MATCH(WatchList!$B11,'All CCC'!$B$7:$B$979,0)))</f>
        <v/>
      </c>
      <c r="Y11" s="937" t="str">
        <f>IF($B11="","",INDEX('All CCC'!Y$7:Y$979,MATCH(WatchList!$B11,'All CCC'!$B$7:$B$979,0)))</f>
        <v/>
      </c>
      <c r="Z11" s="937" t="str">
        <f>IF($B11="","",INDEX('All CCC'!Z$7:Z$979,MATCH(WatchList!$B11,'All CCC'!$B$7:$B$979,0)))</f>
        <v/>
      </c>
      <c r="AA11" s="937" t="str">
        <f>IF($B11="","",INDEX('All CCC'!AA$7:AA$979,MATCH(WatchList!$B11,'All CCC'!$B$7:$B$979,0)))</f>
        <v/>
      </c>
      <c r="AB11" s="937" t="str">
        <f>IF($B11="","",INDEX('All CCC'!AB$7:AB$979,MATCH(WatchList!$B11,'All CCC'!$B$7:$B$979,0)))</f>
        <v/>
      </c>
      <c r="AC11" s="937" t="str">
        <f>IF($B11="","",INDEX('All CCC'!AC$7:AC$979,MATCH(WatchList!$B11,'All CCC'!$B$7:$B$979,0)))</f>
        <v/>
      </c>
      <c r="AD11" s="937" t="str">
        <f>IF($B11="","",INDEX('All CCC'!AD$7:AD$979,MATCH(WatchList!$B11,'All CCC'!$B$7:$B$979,0)))</f>
        <v/>
      </c>
      <c r="AE11" s="937" t="str">
        <f>IF($B11="","",INDEX('All CCC'!AE$7:AE$979,MATCH(WatchList!$B11,'All CCC'!$B$7:$B$979,0)))</f>
        <v/>
      </c>
      <c r="AF11" s="937" t="str">
        <f>IF($B11="","",INDEX('All CCC'!AF$7:AF$979,MATCH(WatchList!$B11,'All CCC'!$B$7:$B$979,0)))</f>
        <v/>
      </c>
      <c r="AG11" s="937" t="str">
        <f>IF($B11="","",INDEX('All CCC'!AG$7:AG$979,MATCH(WatchList!$B11,'All CCC'!$B$7:$B$979,0)))</f>
        <v/>
      </c>
      <c r="AH11" s="937" t="str">
        <f>IF($B11="","",INDEX('All CCC'!AH$7:AH$979,MATCH(WatchList!$B11,'All CCC'!$B$7:$B$979,0)))</f>
        <v/>
      </c>
      <c r="AI11" s="937" t="str">
        <f>IF($B11="","",INDEX('All CCC'!AI$7:AI$979,MATCH(WatchList!$B11,'All CCC'!$B$7:$B$979,0)))</f>
        <v/>
      </c>
      <c r="AJ11" s="937" t="str">
        <f>IF($B11="","",INDEX('All CCC'!AJ$7:AJ$979,MATCH(WatchList!$B11,'All CCC'!$B$7:$B$979,0)))</f>
        <v/>
      </c>
      <c r="AK11" s="937" t="str">
        <f>IF($B11="","",INDEX('All CCC'!AK$7:AK$979,MATCH(WatchList!$B11,'All CCC'!$B$7:$B$979,0)))</f>
        <v/>
      </c>
      <c r="AL11" s="937" t="str">
        <f>IF($B11="","",INDEX('All CCC'!AL$7:AL$979,MATCH(WatchList!$B11,'All CCC'!$B$7:$B$979,0)))</f>
        <v/>
      </c>
      <c r="AM11" s="937" t="str">
        <f>IF($B11="","",INDEX('All CCC'!AM$7:AM$979,MATCH(WatchList!$B11,'All CCC'!$B$7:$B$979,0)))</f>
        <v/>
      </c>
      <c r="AN11" s="937" t="str">
        <f>IF($B11="","",INDEX('All CCC'!AN$7:AN$979,MATCH(WatchList!$B11,'All CCC'!$B$7:$B$979,0)))</f>
        <v/>
      </c>
      <c r="AO11" s="937" t="str">
        <f>IF($B11="","",INDEX('All CCC'!AO$7:AO$979,MATCH(WatchList!$B11,'All CCC'!$B$7:$B$979,0)))</f>
        <v/>
      </c>
      <c r="AP11" s="937" t="str">
        <f>IF($B11="","",INDEX('All CCC'!AP$7:AP$979,MATCH(WatchList!$B11,'All CCC'!$B$7:$B$979,0)))</f>
        <v/>
      </c>
      <c r="AQ11" s="937" t="str">
        <f>IF($B11="","",INDEX('All CCC'!AQ$7:AQ$979,MATCH(WatchList!$B11,'All CCC'!$B$7:$B$979,0)))</f>
        <v/>
      </c>
      <c r="AR11" s="937" t="str">
        <f>IF($B11="","",INDEX('All CCC'!AR$7:AR$979,MATCH(WatchList!$B11,'All CCC'!$B$7:$B$979,0)))</f>
        <v/>
      </c>
      <c r="AS11" s="937" t="str">
        <f>IF($B11="","",INDEX('All CCC'!AS$7:AS$979,MATCH(WatchList!$B11,'All CCC'!$B$7:$B$979,0)))</f>
        <v/>
      </c>
      <c r="AT11" s="937" t="str">
        <f>IF($B11="","",INDEX('All CCC'!AT$7:AT$979,MATCH(WatchList!$B11,'All CCC'!$B$7:$B$979,0)))</f>
        <v/>
      </c>
      <c r="AU11" s="937" t="str">
        <f>IF($B11="","",INDEX('All CCC'!AU$7:AU$979,MATCH(WatchList!$B11,'All CCC'!$B$7:$B$979,0)))</f>
        <v/>
      </c>
      <c r="AV11" s="937" t="str">
        <f>IF($B11="","",INDEX('All CCC'!AV$7:AV$979,MATCH(WatchList!$B11,'All CCC'!$B$7:$B$979,0)))</f>
        <v/>
      </c>
      <c r="AW11" s="937" t="str">
        <f>IF($B11="","",INDEX('All CCC'!AW$7:AW$979,MATCH(WatchList!$B11,'All CCC'!$B$7:$B$979,0)))</f>
        <v/>
      </c>
      <c r="AX11" s="937" t="str">
        <f>IF($B11="","",INDEX('All CCC'!AX$7:AX$979,MATCH(WatchList!$B11,'All CCC'!$B$7:$B$979,0)))</f>
        <v/>
      </c>
      <c r="AY11" s="937" t="str">
        <f>IF($B11="","",INDEX('All CCC'!AY$7:AY$979,MATCH(WatchList!$B11,'All CCC'!$B$7:$B$979,0)))</f>
        <v/>
      </c>
      <c r="AZ11" s="937" t="str">
        <f>IF($B11="","",INDEX('All CCC'!AZ$7:AZ$979,MATCH(WatchList!$B11,'All CCC'!$B$7:$B$979,0)))</f>
        <v/>
      </c>
      <c r="BA11" s="937" t="str">
        <f>IF($B11="","",INDEX('All CCC'!BA$7:BA$979,MATCH(WatchList!$B11,'All CCC'!$B$7:$B$979,0)))</f>
        <v/>
      </c>
      <c r="BB11" s="937" t="str">
        <f>IF($B11="","",INDEX('All CCC'!BB$7:BB$979,MATCH(WatchList!$B11,'All CCC'!$B$7:$B$979,0)))</f>
        <v/>
      </c>
      <c r="BC11" s="937" t="str">
        <f>IF($B11="","",INDEX('All CCC'!BC$7:BC$979,MATCH(WatchList!$B11,'All CCC'!$B$7:$B$979,0)))</f>
        <v/>
      </c>
      <c r="BD11" s="937" t="str">
        <f>IF($B11="","",INDEX('All CCC'!BD$7:BD$979,MATCH(WatchList!$B11,'All CCC'!$B$7:$B$979,0)))</f>
        <v/>
      </c>
      <c r="BE11" s="937" t="str">
        <f>IF($B11="","",INDEX('All CCC'!BE$7:BE$979,MATCH(WatchList!$B11,'All CCC'!$B$7:$B$979,0)))</f>
        <v/>
      </c>
      <c r="BF11" s="937" t="str">
        <f>IF($B11="","",INDEX('All CCC'!BF$7:BF$979,MATCH(WatchList!$B11,'All CCC'!$B$7:$B$979,0)))</f>
        <v/>
      </c>
      <c r="BG11" s="937" t="str">
        <f>IF($B11="","",INDEX('All CCC'!BG$7:BG$979,MATCH(WatchList!$B11,'All CCC'!$B$7:$B$979,0)))</f>
        <v/>
      </c>
    </row>
    <row r="12" spans="1:59" ht="11.25" customHeight="1" x14ac:dyDescent="0.2">
      <c r="A12" s="610" t="str">
        <f>IF($B12="","",INDEX('All CCC'!A$7:A$979,MATCH(WatchList!$B12,'All CCC'!$B$7:$B$979,0)))</f>
        <v/>
      </c>
      <c r="B12" s="36"/>
      <c r="C12" s="937" t="str">
        <f>IF($B12="","",INDEX('All CCC'!C$7:C$979,MATCH(WatchList!$B12,'All CCC'!$B$7:$B$979,0)))</f>
        <v/>
      </c>
      <c r="D12" s="937" t="str">
        <f>IF($B12="","",INDEX('All CCC'!D$7:D$979,MATCH(WatchList!$B12,'All CCC'!$B$7:$B$979,0)))</f>
        <v/>
      </c>
      <c r="E12" s="937" t="str">
        <f>IF($B12="","",INDEX('All CCC'!E$7:E$979,MATCH(WatchList!$B12,'All CCC'!$B$7:$B$979,0)))</f>
        <v/>
      </c>
      <c r="F12" s="937" t="str">
        <f>IF($B12="","",INDEX('All CCC'!F$7:F$979,MATCH(WatchList!$B12,'All CCC'!$B$7:$B$979,0)))</f>
        <v/>
      </c>
      <c r="G12" s="937" t="str">
        <f>IF($B12="","",INDEX('All CCC'!G$7:G$979,MATCH(WatchList!$B12,'All CCC'!$B$7:$B$979,0)))</f>
        <v/>
      </c>
      <c r="H12" s="937" t="str">
        <f>IF($B12="","",INDEX('All CCC'!H$7:H$979,MATCH(WatchList!$B12,'All CCC'!$B$7:$B$979,0)))</f>
        <v/>
      </c>
      <c r="I12" s="937" t="str">
        <f>IF($B12="","",INDEX('All CCC'!I$7:I$979,MATCH(WatchList!$B12,'All CCC'!$B$7:$B$979,0)))</f>
        <v/>
      </c>
      <c r="J12" s="937" t="str">
        <f>IF($B12="","",INDEX('All CCC'!J$7:J$979,MATCH(WatchList!$B12,'All CCC'!$B$7:$B$979,0)))</f>
        <v/>
      </c>
      <c r="K12" s="937" t="str">
        <f>IF($B12="","",INDEX('All CCC'!K$7:K$979,MATCH(WatchList!$B12,'All CCC'!$B$7:$B$979,0)))</f>
        <v/>
      </c>
      <c r="L12" s="937" t="str">
        <f>IF($B12="","",INDEX('All CCC'!L$7:L$979,MATCH(WatchList!$B12,'All CCC'!$B$7:$B$979,0)))</f>
        <v/>
      </c>
      <c r="M12" s="937" t="str">
        <f>IF($B12="","",INDEX('All CCC'!M$7:M$979,MATCH(WatchList!$B12,'All CCC'!$B$7:$B$979,0)))</f>
        <v/>
      </c>
      <c r="N12" s="937" t="str">
        <f>IF($B12="","",INDEX('All CCC'!N$7:N$979,MATCH(WatchList!$B12,'All CCC'!$B$7:$B$979,0)))</f>
        <v/>
      </c>
      <c r="O12" s="937" t="str">
        <f>IF($B12="","",INDEX('All CCC'!O$7:O$979,MATCH(WatchList!$B12,'All CCC'!$B$7:$B$979,0)))</f>
        <v/>
      </c>
      <c r="P12" s="938" t="str">
        <f>IF($B12="","",INDEX('All CCC'!P$7:P$979,MATCH(WatchList!$B12,'All CCC'!$B$7:$B$979,0)))</f>
        <v/>
      </c>
      <c r="Q12" s="938" t="str">
        <f>IF($B12="","",INDEX('All CCC'!Q$7:Q$979,MATCH(WatchList!$B12,'All CCC'!$B$7:$B$979,0)))</f>
        <v/>
      </c>
      <c r="R12" s="937" t="str">
        <f>IF($B12="","",INDEX('All CCC'!R$7:R$979,MATCH(WatchList!$B12,'All CCC'!$B$7:$B$979,0)))</f>
        <v/>
      </c>
      <c r="S12" s="937" t="str">
        <f>IF($B12="","",INDEX('All CCC'!S$7:S$979,MATCH(WatchList!$B12,'All CCC'!$B$7:$B$979,0)))</f>
        <v/>
      </c>
      <c r="T12" s="937" t="str">
        <f>IF($B12="","",INDEX('All CCC'!T$7:T$979,MATCH(WatchList!$B12,'All CCC'!$B$7:$B$979,0)))</f>
        <v/>
      </c>
      <c r="U12" s="937" t="str">
        <f>IF($B12="","",INDEX('All CCC'!U$7:U$979,MATCH(WatchList!$B12,'All CCC'!$B$7:$B$979,0)))</f>
        <v/>
      </c>
      <c r="V12" s="937" t="str">
        <f>IF($B12="","",INDEX('All CCC'!V$7:V$979,MATCH(WatchList!$B12,'All CCC'!$B$7:$B$979,0)))</f>
        <v/>
      </c>
      <c r="W12" s="937" t="str">
        <f>IF($B12="","",INDEX('All CCC'!W$7:W$979,MATCH(WatchList!$B12,'All CCC'!$B$7:$B$979,0)))</f>
        <v/>
      </c>
      <c r="X12" s="937" t="str">
        <f>IF($B12="","",INDEX('All CCC'!X$7:X$979,MATCH(WatchList!$B12,'All CCC'!$B$7:$B$979,0)))</f>
        <v/>
      </c>
      <c r="Y12" s="937" t="str">
        <f>IF($B12="","",INDEX('All CCC'!Y$7:Y$979,MATCH(WatchList!$B12,'All CCC'!$B$7:$B$979,0)))</f>
        <v/>
      </c>
      <c r="Z12" s="937" t="str">
        <f>IF($B12="","",INDEX('All CCC'!Z$7:Z$979,MATCH(WatchList!$B12,'All CCC'!$B$7:$B$979,0)))</f>
        <v/>
      </c>
      <c r="AA12" s="937" t="str">
        <f>IF($B12="","",INDEX('All CCC'!AA$7:AA$979,MATCH(WatchList!$B12,'All CCC'!$B$7:$B$979,0)))</f>
        <v/>
      </c>
      <c r="AB12" s="937" t="str">
        <f>IF($B12="","",INDEX('All CCC'!AB$7:AB$979,MATCH(WatchList!$B12,'All CCC'!$B$7:$B$979,0)))</f>
        <v/>
      </c>
      <c r="AC12" s="937" t="str">
        <f>IF($B12="","",INDEX('All CCC'!AC$7:AC$979,MATCH(WatchList!$B12,'All CCC'!$B$7:$B$979,0)))</f>
        <v/>
      </c>
      <c r="AD12" s="937" t="str">
        <f>IF($B12="","",INDEX('All CCC'!AD$7:AD$979,MATCH(WatchList!$B12,'All CCC'!$B$7:$B$979,0)))</f>
        <v/>
      </c>
      <c r="AE12" s="937" t="str">
        <f>IF($B12="","",INDEX('All CCC'!AE$7:AE$979,MATCH(WatchList!$B12,'All CCC'!$B$7:$B$979,0)))</f>
        <v/>
      </c>
      <c r="AF12" s="937" t="str">
        <f>IF($B12="","",INDEX('All CCC'!AF$7:AF$979,MATCH(WatchList!$B12,'All CCC'!$B$7:$B$979,0)))</f>
        <v/>
      </c>
      <c r="AG12" s="937" t="str">
        <f>IF($B12="","",INDEX('All CCC'!AG$7:AG$979,MATCH(WatchList!$B12,'All CCC'!$B$7:$B$979,0)))</f>
        <v/>
      </c>
      <c r="AH12" s="937" t="str">
        <f>IF($B12="","",INDEX('All CCC'!AH$7:AH$979,MATCH(WatchList!$B12,'All CCC'!$B$7:$B$979,0)))</f>
        <v/>
      </c>
      <c r="AI12" s="937" t="str">
        <f>IF($B12="","",INDEX('All CCC'!AI$7:AI$979,MATCH(WatchList!$B12,'All CCC'!$B$7:$B$979,0)))</f>
        <v/>
      </c>
      <c r="AJ12" s="937" t="str">
        <f>IF($B12="","",INDEX('All CCC'!AJ$7:AJ$979,MATCH(WatchList!$B12,'All CCC'!$B$7:$B$979,0)))</f>
        <v/>
      </c>
      <c r="AK12" s="937" t="str">
        <f>IF($B12="","",INDEX('All CCC'!AK$7:AK$979,MATCH(WatchList!$B12,'All CCC'!$B$7:$B$979,0)))</f>
        <v/>
      </c>
      <c r="AL12" s="937" t="str">
        <f>IF($B12="","",INDEX('All CCC'!AL$7:AL$979,MATCH(WatchList!$B12,'All CCC'!$B$7:$B$979,0)))</f>
        <v/>
      </c>
      <c r="AM12" s="937" t="str">
        <f>IF($B12="","",INDEX('All CCC'!AM$7:AM$979,MATCH(WatchList!$B12,'All CCC'!$B$7:$B$979,0)))</f>
        <v/>
      </c>
      <c r="AN12" s="937" t="str">
        <f>IF($B12="","",INDEX('All CCC'!AN$7:AN$979,MATCH(WatchList!$B12,'All CCC'!$B$7:$B$979,0)))</f>
        <v/>
      </c>
      <c r="AO12" s="937" t="str">
        <f>IF($B12="","",INDEX('All CCC'!AO$7:AO$979,MATCH(WatchList!$B12,'All CCC'!$B$7:$B$979,0)))</f>
        <v/>
      </c>
      <c r="AP12" s="937" t="str">
        <f>IF($B12="","",INDEX('All CCC'!AP$7:AP$979,MATCH(WatchList!$B12,'All CCC'!$B$7:$B$979,0)))</f>
        <v/>
      </c>
      <c r="AQ12" s="937" t="str">
        <f>IF($B12="","",INDEX('All CCC'!AQ$7:AQ$979,MATCH(WatchList!$B12,'All CCC'!$B$7:$B$979,0)))</f>
        <v/>
      </c>
      <c r="AR12" s="937" t="str">
        <f>IF($B12="","",INDEX('All CCC'!AR$7:AR$979,MATCH(WatchList!$B12,'All CCC'!$B$7:$B$979,0)))</f>
        <v/>
      </c>
      <c r="AS12" s="937" t="str">
        <f>IF($B12="","",INDEX('All CCC'!AS$7:AS$979,MATCH(WatchList!$B12,'All CCC'!$B$7:$B$979,0)))</f>
        <v/>
      </c>
      <c r="AT12" s="937" t="str">
        <f>IF($B12="","",INDEX('All CCC'!AT$7:AT$979,MATCH(WatchList!$B12,'All CCC'!$B$7:$B$979,0)))</f>
        <v/>
      </c>
      <c r="AU12" s="937" t="str">
        <f>IF($B12="","",INDEX('All CCC'!AU$7:AU$979,MATCH(WatchList!$B12,'All CCC'!$B$7:$B$979,0)))</f>
        <v/>
      </c>
      <c r="AV12" s="937" t="str">
        <f>IF($B12="","",INDEX('All CCC'!AV$7:AV$979,MATCH(WatchList!$B12,'All CCC'!$B$7:$B$979,0)))</f>
        <v/>
      </c>
      <c r="AW12" s="937" t="str">
        <f>IF($B12="","",INDEX('All CCC'!AW$7:AW$979,MATCH(WatchList!$B12,'All CCC'!$B$7:$B$979,0)))</f>
        <v/>
      </c>
      <c r="AX12" s="937" t="str">
        <f>IF($B12="","",INDEX('All CCC'!AX$7:AX$979,MATCH(WatchList!$B12,'All CCC'!$B$7:$B$979,0)))</f>
        <v/>
      </c>
      <c r="AY12" s="937" t="str">
        <f>IF($B12="","",INDEX('All CCC'!AY$7:AY$979,MATCH(WatchList!$B12,'All CCC'!$B$7:$B$979,0)))</f>
        <v/>
      </c>
      <c r="AZ12" s="937" t="str">
        <f>IF($B12="","",INDEX('All CCC'!AZ$7:AZ$979,MATCH(WatchList!$B12,'All CCC'!$B$7:$B$979,0)))</f>
        <v/>
      </c>
      <c r="BA12" s="937" t="str">
        <f>IF($B12="","",INDEX('All CCC'!BA$7:BA$979,MATCH(WatchList!$B12,'All CCC'!$B$7:$B$979,0)))</f>
        <v/>
      </c>
      <c r="BB12" s="937" t="str">
        <f>IF($B12="","",INDEX('All CCC'!BB$7:BB$979,MATCH(WatchList!$B12,'All CCC'!$B$7:$B$979,0)))</f>
        <v/>
      </c>
      <c r="BC12" s="937" t="str">
        <f>IF($B12="","",INDEX('All CCC'!BC$7:BC$979,MATCH(WatchList!$B12,'All CCC'!$B$7:$B$979,0)))</f>
        <v/>
      </c>
      <c r="BD12" s="937" t="str">
        <f>IF($B12="","",INDEX('All CCC'!BD$7:BD$979,MATCH(WatchList!$B12,'All CCC'!$B$7:$B$979,0)))</f>
        <v/>
      </c>
      <c r="BE12" s="937" t="str">
        <f>IF($B12="","",INDEX('All CCC'!BE$7:BE$979,MATCH(WatchList!$B12,'All CCC'!$B$7:$B$979,0)))</f>
        <v/>
      </c>
      <c r="BF12" s="937" t="str">
        <f>IF($B12="","",INDEX('All CCC'!BF$7:BF$979,MATCH(WatchList!$B12,'All CCC'!$B$7:$B$979,0)))</f>
        <v/>
      </c>
      <c r="BG12" s="937" t="str">
        <f>IF($B12="","",INDEX('All CCC'!BG$7:BG$979,MATCH(WatchList!$B12,'All CCC'!$B$7:$B$979,0)))</f>
        <v/>
      </c>
    </row>
    <row r="13" spans="1:59" ht="11.25" customHeight="1" x14ac:dyDescent="0.2">
      <c r="A13" s="610" t="str">
        <f>IF($B13="","",INDEX('All CCC'!A$7:A$979,MATCH(WatchList!$B13,'All CCC'!$B$7:$B$979,0)))</f>
        <v/>
      </c>
      <c r="B13" s="36"/>
      <c r="C13" s="937" t="str">
        <f>IF($B13="","",INDEX('All CCC'!C$7:C$979,MATCH(WatchList!$B13,'All CCC'!$B$7:$B$979,0)))</f>
        <v/>
      </c>
      <c r="D13" s="937" t="str">
        <f>IF($B13="","",INDEX('All CCC'!D$7:D$979,MATCH(WatchList!$B13,'All CCC'!$B$7:$B$979,0)))</f>
        <v/>
      </c>
      <c r="E13" s="937" t="str">
        <f>IF($B13="","",INDEX('All CCC'!E$7:E$979,MATCH(WatchList!$B13,'All CCC'!$B$7:$B$979,0)))</f>
        <v/>
      </c>
      <c r="F13" s="937" t="str">
        <f>IF($B13="","",INDEX('All CCC'!F$7:F$979,MATCH(WatchList!$B13,'All CCC'!$B$7:$B$979,0)))</f>
        <v/>
      </c>
      <c r="G13" s="937" t="str">
        <f>IF($B13="","",INDEX('All CCC'!G$7:G$979,MATCH(WatchList!$B13,'All CCC'!$B$7:$B$979,0)))</f>
        <v/>
      </c>
      <c r="H13" s="937" t="str">
        <f>IF($B13="","",INDEX('All CCC'!H$7:H$979,MATCH(WatchList!$B13,'All CCC'!$B$7:$B$979,0)))</f>
        <v/>
      </c>
      <c r="I13" s="937" t="str">
        <f>IF($B13="","",INDEX('All CCC'!I$7:I$979,MATCH(WatchList!$B13,'All CCC'!$B$7:$B$979,0)))</f>
        <v/>
      </c>
      <c r="J13" s="937" t="str">
        <f>IF($B13="","",INDEX('All CCC'!J$7:J$979,MATCH(WatchList!$B13,'All CCC'!$B$7:$B$979,0)))</f>
        <v/>
      </c>
      <c r="K13" s="937" t="str">
        <f>IF($B13="","",INDEX('All CCC'!K$7:K$979,MATCH(WatchList!$B13,'All CCC'!$B$7:$B$979,0)))</f>
        <v/>
      </c>
      <c r="L13" s="937" t="str">
        <f>IF($B13="","",INDEX('All CCC'!L$7:L$979,MATCH(WatchList!$B13,'All CCC'!$B$7:$B$979,0)))</f>
        <v/>
      </c>
      <c r="M13" s="937" t="str">
        <f>IF($B13="","",INDEX('All CCC'!M$7:M$979,MATCH(WatchList!$B13,'All CCC'!$B$7:$B$979,0)))</f>
        <v/>
      </c>
      <c r="N13" s="937" t="str">
        <f>IF($B13="","",INDEX('All CCC'!N$7:N$979,MATCH(WatchList!$B13,'All CCC'!$B$7:$B$979,0)))</f>
        <v/>
      </c>
      <c r="O13" s="937" t="str">
        <f>IF($B13="","",INDEX('All CCC'!O$7:O$979,MATCH(WatchList!$B13,'All CCC'!$B$7:$B$979,0)))</f>
        <v/>
      </c>
      <c r="P13" s="938" t="str">
        <f>IF($B13="","",INDEX('All CCC'!P$7:P$979,MATCH(WatchList!$B13,'All CCC'!$B$7:$B$979,0)))</f>
        <v/>
      </c>
      <c r="Q13" s="938" t="str">
        <f>IF($B13="","",INDEX('All CCC'!Q$7:Q$979,MATCH(WatchList!$B13,'All CCC'!$B$7:$B$979,0)))</f>
        <v/>
      </c>
      <c r="R13" s="937" t="str">
        <f>IF($B13="","",INDEX('All CCC'!R$7:R$979,MATCH(WatchList!$B13,'All CCC'!$B$7:$B$979,0)))</f>
        <v/>
      </c>
      <c r="S13" s="937" t="str">
        <f>IF($B13="","",INDEX('All CCC'!S$7:S$979,MATCH(WatchList!$B13,'All CCC'!$B$7:$B$979,0)))</f>
        <v/>
      </c>
      <c r="T13" s="937" t="str">
        <f>IF($B13="","",INDEX('All CCC'!T$7:T$979,MATCH(WatchList!$B13,'All CCC'!$B$7:$B$979,0)))</f>
        <v/>
      </c>
      <c r="U13" s="937" t="str">
        <f>IF($B13="","",INDEX('All CCC'!U$7:U$979,MATCH(WatchList!$B13,'All CCC'!$B$7:$B$979,0)))</f>
        <v/>
      </c>
      <c r="V13" s="937" t="str">
        <f>IF($B13="","",INDEX('All CCC'!V$7:V$979,MATCH(WatchList!$B13,'All CCC'!$B$7:$B$979,0)))</f>
        <v/>
      </c>
      <c r="W13" s="937" t="str">
        <f>IF($B13="","",INDEX('All CCC'!W$7:W$979,MATCH(WatchList!$B13,'All CCC'!$B$7:$B$979,0)))</f>
        <v/>
      </c>
      <c r="X13" s="937" t="str">
        <f>IF($B13="","",INDEX('All CCC'!X$7:X$979,MATCH(WatchList!$B13,'All CCC'!$B$7:$B$979,0)))</f>
        <v/>
      </c>
      <c r="Y13" s="937" t="str">
        <f>IF($B13="","",INDEX('All CCC'!Y$7:Y$979,MATCH(WatchList!$B13,'All CCC'!$B$7:$B$979,0)))</f>
        <v/>
      </c>
      <c r="Z13" s="937" t="str">
        <f>IF($B13="","",INDEX('All CCC'!Z$7:Z$979,MATCH(WatchList!$B13,'All CCC'!$B$7:$B$979,0)))</f>
        <v/>
      </c>
      <c r="AA13" s="937" t="str">
        <f>IF($B13="","",INDEX('All CCC'!AA$7:AA$979,MATCH(WatchList!$B13,'All CCC'!$B$7:$B$979,0)))</f>
        <v/>
      </c>
      <c r="AB13" s="937" t="str">
        <f>IF($B13="","",INDEX('All CCC'!AB$7:AB$979,MATCH(WatchList!$B13,'All CCC'!$B$7:$B$979,0)))</f>
        <v/>
      </c>
      <c r="AC13" s="937" t="str">
        <f>IF($B13="","",INDEX('All CCC'!AC$7:AC$979,MATCH(WatchList!$B13,'All CCC'!$B$7:$B$979,0)))</f>
        <v/>
      </c>
      <c r="AD13" s="937" t="str">
        <f>IF($B13="","",INDEX('All CCC'!AD$7:AD$979,MATCH(WatchList!$B13,'All CCC'!$B$7:$B$979,0)))</f>
        <v/>
      </c>
      <c r="AE13" s="937" t="str">
        <f>IF($B13="","",INDEX('All CCC'!AE$7:AE$979,MATCH(WatchList!$B13,'All CCC'!$B$7:$B$979,0)))</f>
        <v/>
      </c>
      <c r="AF13" s="937" t="str">
        <f>IF($B13="","",INDEX('All CCC'!AF$7:AF$979,MATCH(WatchList!$B13,'All CCC'!$B$7:$B$979,0)))</f>
        <v/>
      </c>
      <c r="AG13" s="937" t="str">
        <f>IF($B13="","",INDEX('All CCC'!AG$7:AG$979,MATCH(WatchList!$B13,'All CCC'!$B$7:$B$979,0)))</f>
        <v/>
      </c>
      <c r="AH13" s="937" t="str">
        <f>IF($B13="","",INDEX('All CCC'!AH$7:AH$979,MATCH(WatchList!$B13,'All CCC'!$B$7:$B$979,0)))</f>
        <v/>
      </c>
      <c r="AI13" s="937" t="str">
        <f>IF($B13="","",INDEX('All CCC'!AI$7:AI$979,MATCH(WatchList!$B13,'All CCC'!$B$7:$B$979,0)))</f>
        <v/>
      </c>
      <c r="AJ13" s="937" t="str">
        <f>IF($B13="","",INDEX('All CCC'!AJ$7:AJ$979,MATCH(WatchList!$B13,'All CCC'!$B$7:$B$979,0)))</f>
        <v/>
      </c>
      <c r="AK13" s="937" t="str">
        <f>IF($B13="","",INDEX('All CCC'!AK$7:AK$979,MATCH(WatchList!$B13,'All CCC'!$B$7:$B$979,0)))</f>
        <v/>
      </c>
      <c r="AL13" s="937" t="str">
        <f>IF($B13="","",INDEX('All CCC'!AL$7:AL$979,MATCH(WatchList!$B13,'All CCC'!$B$7:$B$979,0)))</f>
        <v/>
      </c>
      <c r="AM13" s="937" t="str">
        <f>IF($B13="","",INDEX('All CCC'!AM$7:AM$979,MATCH(WatchList!$B13,'All CCC'!$B$7:$B$979,0)))</f>
        <v/>
      </c>
      <c r="AN13" s="937" t="str">
        <f>IF($B13="","",INDEX('All CCC'!AN$7:AN$979,MATCH(WatchList!$B13,'All CCC'!$B$7:$B$979,0)))</f>
        <v/>
      </c>
      <c r="AO13" s="937" t="str">
        <f>IF($B13="","",INDEX('All CCC'!AO$7:AO$979,MATCH(WatchList!$B13,'All CCC'!$B$7:$B$979,0)))</f>
        <v/>
      </c>
      <c r="AP13" s="937" t="str">
        <f>IF($B13="","",INDEX('All CCC'!AP$7:AP$979,MATCH(WatchList!$B13,'All CCC'!$B$7:$B$979,0)))</f>
        <v/>
      </c>
      <c r="AQ13" s="937" t="str">
        <f>IF($B13="","",INDEX('All CCC'!AQ$7:AQ$979,MATCH(WatchList!$B13,'All CCC'!$B$7:$B$979,0)))</f>
        <v/>
      </c>
      <c r="AR13" s="937" t="str">
        <f>IF($B13="","",INDEX('All CCC'!AR$7:AR$979,MATCH(WatchList!$B13,'All CCC'!$B$7:$B$979,0)))</f>
        <v/>
      </c>
      <c r="AS13" s="937" t="str">
        <f>IF($B13="","",INDEX('All CCC'!AS$7:AS$979,MATCH(WatchList!$B13,'All CCC'!$B$7:$B$979,0)))</f>
        <v/>
      </c>
      <c r="AT13" s="937" t="str">
        <f>IF($B13="","",INDEX('All CCC'!AT$7:AT$979,MATCH(WatchList!$B13,'All CCC'!$B$7:$B$979,0)))</f>
        <v/>
      </c>
      <c r="AU13" s="937" t="str">
        <f>IF($B13="","",INDEX('All CCC'!AU$7:AU$979,MATCH(WatchList!$B13,'All CCC'!$B$7:$B$979,0)))</f>
        <v/>
      </c>
      <c r="AV13" s="937" t="str">
        <f>IF($B13="","",INDEX('All CCC'!AV$7:AV$979,MATCH(WatchList!$B13,'All CCC'!$B$7:$B$979,0)))</f>
        <v/>
      </c>
      <c r="AW13" s="937" t="str">
        <f>IF($B13="","",INDEX('All CCC'!AW$7:AW$979,MATCH(WatchList!$B13,'All CCC'!$B$7:$B$979,0)))</f>
        <v/>
      </c>
      <c r="AX13" s="937" t="str">
        <f>IF($B13="","",INDEX('All CCC'!AX$7:AX$979,MATCH(WatchList!$B13,'All CCC'!$B$7:$B$979,0)))</f>
        <v/>
      </c>
      <c r="AY13" s="937" t="str">
        <f>IF($B13="","",INDEX('All CCC'!AY$7:AY$979,MATCH(WatchList!$B13,'All CCC'!$B$7:$B$979,0)))</f>
        <v/>
      </c>
      <c r="AZ13" s="937" t="str">
        <f>IF($B13="","",INDEX('All CCC'!AZ$7:AZ$979,MATCH(WatchList!$B13,'All CCC'!$B$7:$B$979,0)))</f>
        <v/>
      </c>
      <c r="BA13" s="937" t="str">
        <f>IF($B13="","",INDEX('All CCC'!BA$7:BA$979,MATCH(WatchList!$B13,'All CCC'!$B$7:$B$979,0)))</f>
        <v/>
      </c>
      <c r="BB13" s="937" t="str">
        <f>IF($B13="","",INDEX('All CCC'!BB$7:BB$979,MATCH(WatchList!$B13,'All CCC'!$B$7:$B$979,0)))</f>
        <v/>
      </c>
      <c r="BC13" s="937" t="str">
        <f>IF($B13="","",INDEX('All CCC'!BC$7:BC$979,MATCH(WatchList!$B13,'All CCC'!$B$7:$B$979,0)))</f>
        <v/>
      </c>
      <c r="BD13" s="937" t="str">
        <f>IF($B13="","",INDEX('All CCC'!BD$7:BD$979,MATCH(WatchList!$B13,'All CCC'!$B$7:$B$979,0)))</f>
        <v/>
      </c>
      <c r="BE13" s="937" t="str">
        <f>IF($B13="","",INDEX('All CCC'!BE$7:BE$979,MATCH(WatchList!$B13,'All CCC'!$B$7:$B$979,0)))</f>
        <v/>
      </c>
      <c r="BF13" s="937" t="str">
        <f>IF($B13="","",INDEX('All CCC'!BF$7:BF$979,MATCH(WatchList!$B13,'All CCC'!$B$7:$B$979,0)))</f>
        <v/>
      </c>
      <c r="BG13" s="937" t="str">
        <f>IF($B13="","",INDEX('All CCC'!BG$7:BG$979,MATCH(WatchList!$B13,'All CCC'!$B$7:$B$979,0)))</f>
        <v/>
      </c>
    </row>
    <row r="14" spans="1:59" ht="11.25" customHeight="1" x14ac:dyDescent="0.2">
      <c r="A14" s="610" t="str">
        <f>IF($B14="","",INDEX('All CCC'!A$7:A$979,MATCH(WatchList!$B14,'All CCC'!$B$7:$B$979,0)))</f>
        <v/>
      </c>
      <c r="B14" s="36"/>
      <c r="C14" s="937" t="str">
        <f>IF($B14="","",INDEX('All CCC'!C$7:C$979,MATCH(WatchList!$B14,'All CCC'!$B$7:$B$979,0)))</f>
        <v/>
      </c>
      <c r="D14" s="937" t="str">
        <f>IF($B14="","",INDEX('All CCC'!D$7:D$979,MATCH(WatchList!$B14,'All CCC'!$B$7:$B$979,0)))</f>
        <v/>
      </c>
      <c r="E14" s="937" t="str">
        <f>IF($B14="","",INDEX('All CCC'!E$7:E$979,MATCH(WatchList!$B14,'All CCC'!$B$7:$B$979,0)))</f>
        <v/>
      </c>
      <c r="F14" s="937" t="str">
        <f>IF($B14="","",INDEX('All CCC'!F$7:F$979,MATCH(WatchList!$B14,'All CCC'!$B$7:$B$979,0)))</f>
        <v/>
      </c>
      <c r="G14" s="937" t="str">
        <f>IF($B14="","",INDEX('All CCC'!G$7:G$979,MATCH(WatchList!$B14,'All CCC'!$B$7:$B$979,0)))</f>
        <v/>
      </c>
      <c r="H14" s="937" t="str">
        <f>IF($B14="","",INDEX('All CCC'!H$7:H$979,MATCH(WatchList!$B14,'All CCC'!$B$7:$B$979,0)))</f>
        <v/>
      </c>
      <c r="I14" s="937" t="str">
        <f>IF($B14="","",INDEX('All CCC'!I$7:I$979,MATCH(WatchList!$B14,'All CCC'!$B$7:$B$979,0)))</f>
        <v/>
      </c>
      <c r="J14" s="937" t="str">
        <f>IF($B14="","",INDEX('All CCC'!J$7:J$979,MATCH(WatchList!$B14,'All CCC'!$B$7:$B$979,0)))</f>
        <v/>
      </c>
      <c r="K14" s="937" t="str">
        <f>IF($B14="","",INDEX('All CCC'!K$7:K$979,MATCH(WatchList!$B14,'All CCC'!$B$7:$B$979,0)))</f>
        <v/>
      </c>
      <c r="L14" s="937" t="str">
        <f>IF($B14="","",INDEX('All CCC'!L$7:L$979,MATCH(WatchList!$B14,'All CCC'!$B$7:$B$979,0)))</f>
        <v/>
      </c>
      <c r="M14" s="937" t="str">
        <f>IF($B14="","",INDEX('All CCC'!M$7:M$979,MATCH(WatchList!$B14,'All CCC'!$B$7:$B$979,0)))</f>
        <v/>
      </c>
      <c r="N14" s="937" t="str">
        <f>IF($B14="","",INDEX('All CCC'!N$7:N$979,MATCH(WatchList!$B14,'All CCC'!$B$7:$B$979,0)))</f>
        <v/>
      </c>
      <c r="O14" s="937" t="str">
        <f>IF($B14="","",INDEX('All CCC'!O$7:O$979,MATCH(WatchList!$B14,'All CCC'!$B$7:$B$979,0)))</f>
        <v/>
      </c>
      <c r="P14" s="938" t="str">
        <f>IF($B14="","",INDEX('All CCC'!P$7:P$979,MATCH(WatchList!$B14,'All CCC'!$B$7:$B$979,0)))</f>
        <v/>
      </c>
      <c r="Q14" s="938" t="str">
        <f>IF($B14="","",INDEX('All CCC'!Q$7:Q$979,MATCH(WatchList!$B14,'All CCC'!$B$7:$B$979,0)))</f>
        <v/>
      </c>
      <c r="R14" s="937" t="str">
        <f>IF($B14="","",INDEX('All CCC'!R$7:R$979,MATCH(WatchList!$B14,'All CCC'!$B$7:$B$979,0)))</f>
        <v/>
      </c>
      <c r="S14" s="937" t="str">
        <f>IF($B14="","",INDEX('All CCC'!S$7:S$979,MATCH(WatchList!$B14,'All CCC'!$B$7:$B$979,0)))</f>
        <v/>
      </c>
      <c r="T14" s="937" t="str">
        <f>IF($B14="","",INDEX('All CCC'!T$7:T$979,MATCH(WatchList!$B14,'All CCC'!$B$7:$B$979,0)))</f>
        <v/>
      </c>
      <c r="U14" s="937" t="str">
        <f>IF($B14="","",INDEX('All CCC'!U$7:U$979,MATCH(WatchList!$B14,'All CCC'!$B$7:$B$979,0)))</f>
        <v/>
      </c>
      <c r="V14" s="937" t="str">
        <f>IF($B14="","",INDEX('All CCC'!V$7:V$979,MATCH(WatchList!$B14,'All CCC'!$B$7:$B$979,0)))</f>
        <v/>
      </c>
      <c r="W14" s="937" t="str">
        <f>IF($B14="","",INDEX('All CCC'!W$7:W$979,MATCH(WatchList!$B14,'All CCC'!$B$7:$B$979,0)))</f>
        <v/>
      </c>
      <c r="X14" s="937" t="str">
        <f>IF($B14="","",INDEX('All CCC'!X$7:X$979,MATCH(WatchList!$B14,'All CCC'!$B$7:$B$979,0)))</f>
        <v/>
      </c>
      <c r="Y14" s="937" t="str">
        <f>IF($B14="","",INDEX('All CCC'!Y$7:Y$979,MATCH(WatchList!$B14,'All CCC'!$B$7:$B$979,0)))</f>
        <v/>
      </c>
      <c r="Z14" s="937" t="str">
        <f>IF($B14="","",INDEX('All CCC'!Z$7:Z$979,MATCH(WatchList!$B14,'All CCC'!$B$7:$B$979,0)))</f>
        <v/>
      </c>
      <c r="AA14" s="937" t="str">
        <f>IF($B14="","",INDEX('All CCC'!AA$7:AA$979,MATCH(WatchList!$B14,'All CCC'!$B$7:$B$979,0)))</f>
        <v/>
      </c>
      <c r="AB14" s="937" t="str">
        <f>IF($B14="","",INDEX('All CCC'!AB$7:AB$979,MATCH(WatchList!$B14,'All CCC'!$B$7:$B$979,0)))</f>
        <v/>
      </c>
      <c r="AC14" s="937" t="str">
        <f>IF($B14="","",INDEX('All CCC'!AC$7:AC$979,MATCH(WatchList!$B14,'All CCC'!$B$7:$B$979,0)))</f>
        <v/>
      </c>
      <c r="AD14" s="937" t="str">
        <f>IF($B14="","",INDEX('All CCC'!AD$7:AD$979,MATCH(WatchList!$B14,'All CCC'!$B$7:$B$979,0)))</f>
        <v/>
      </c>
      <c r="AE14" s="937" t="str">
        <f>IF($B14="","",INDEX('All CCC'!AE$7:AE$979,MATCH(WatchList!$B14,'All CCC'!$B$7:$B$979,0)))</f>
        <v/>
      </c>
      <c r="AF14" s="937" t="str">
        <f>IF($B14="","",INDEX('All CCC'!AF$7:AF$979,MATCH(WatchList!$B14,'All CCC'!$B$7:$B$979,0)))</f>
        <v/>
      </c>
      <c r="AG14" s="937" t="str">
        <f>IF($B14="","",INDEX('All CCC'!AG$7:AG$979,MATCH(WatchList!$B14,'All CCC'!$B$7:$B$979,0)))</f>
        <v/>
      </c>
      <c r="AH14" s="937" t="str">
        <f>IF($B14="","",INDEX('All CCC'!AH$7:AH$979,MATCH(WatchList!$B14,'All CCC'!$B$7:$B$979,0)))</f>
        <v/>
      </c>
      <c r="AI14" s="937" t="str">
        <f>IF($B14="","",INDEX('All CCC'!AI$7:AI$979,MATCH(WatchList!$B14,'All CCC'!$B$7:$B$979,0)))</f>
        <v/>
      </c>
      <c r="AJ14" s="937" t="str">
        <f>IF($B14="","",INDEX('All CCC'!AJ$7:AJ$979,MATCH(WatchList!$B14,'All CCC'!$B$7:$B$979,0)))</f>
        <v/>
      </c>
      <c r="AK14" s="937" t="str">
        <f>IF($B14="","",INDEX('All CCC'!AK$7:AK$979,MATCH(WatchList!$B14,'All CCC'!$B$7:$B$979,0)))</f>
        <v/>
      </c>
      <c r="AL14" s="937" t="str">
        <f>IF($B14="","",INDEX('All CCC'!AL$7:AL$979,MATCH(WatchList!$B14,'All CCC'!$B$7:$B$979,0)))</f>
        <v/>
      </c>
      <c r="AM14" s="937" t="str">
        <f>IF($B14="","",INDEX('All CCC'!AM$7:AM$979,MATCH(WatchList!$B14,'All CCC'!$B$7:$B$979,0)))</f>
        <v/>
      </c>
      <c r="AN14" s="937" t="str">
        <f>IF($B14="","",INDEX('All CCC'!AN$7:AN$979,MATCH(WatchList!$B14,'All CCC'!$B$7:$B$979,0)))</f>
        <v/>
      </c>
      <c r="AO14" s="937" t="str">
        <f>IF($B14="","",INDEX('All CCC'!AO$7:AO$979,MATCH(WatchList!$B14,'All CCC'!$B$7:$B$979,0)))</f>
        <v/>
      </c>
      <c r="AP14" s="937" t="str">
        <f>IF($B14="","",INDEX('All CCC'!AP$7:AP$979,MATCH(WatchList!$B14,'All CCC'!$B$7:$B$979,0)))</f>
        <v/>
      </c>
      <c r="AQ14" s="937" t="str">
        <f>IF($B14="","",INDEX('All CCC'!AQ$7:AQ$979,MATCH(WatchList!$B14,'All CCC'!$B$7:$B$979,0)))</f>
        <v/>
      </c>
      <c r="AR14" s="937" t="str">
        <f>IF($B14="","",INDEX('All CCC'!AR$7:AR$979,MATCH(WatchList!$B14,'All CCC'!$B$7:$B$979,0)))</f>
        <v/>
      </c>
      <c r="AS14" s="937" t="str">
        <f>IF($B14="","",INDEX('All CCC'!AS$7:AS$979,MATCH(WatchList!$B14,'All CCC'!$B$7:$B$979,0)))</f>
        <v/>
      </c>
      <c r="AT14" s="937" t="str">
        <f>IF($B14="","",INDEX('All CCC'!AT$7:AT$979,MATCH(WatchList!$B14,'All CCC'!$B$7:$B$979,0)))</f>
        <v/>
      </c>
      <c r="AU14" s="937" t="str">
        <f>IF($B14="","",INDEX('All CCC'!AU$7:AU$979,MATCH(WatchList!$B14,'All CCC'!$B$7:$B$979,0)))</f>
        <v/>
      </c>
      <c r="AV14" s="937" t="str">
        <f>IF($B14="","",INDEX('All CCC'!AV$7:AV$979,MATCH(WatchList!$B14,'All CCC'!$B$7:$B$979,0)))</f>
        <v/>
      </c>
      <c r="AW14" s="937" t="str">
        <f>IF($B14="","",INDEX('All CCC'!AW$7:AW$979,MATCH(WatchList!$B14,'All CCC'!$B$7:$B$979,0)))</f>
        <v/>
      </c>
      <c r="AX14" s="937" t="str">
        <f>IF($B14="","",INDEX('All CCC'!AX$7:AX$979,MATCH(WatchList!$B14,'All CCC'!$B$7:$B$979,0)))</f>
        <v/>
      </c>
      <c r="AY14" s="937" t="str">
        <f>IF($B14="","",INDEX('All CCC'!AY$7:AY$979,MATCH(WatchList!$B14,'All CCC'!$B$7:$B$979,0)))</f>
        <v/>
      </c>
      <c r="AZ14" s="937" t="str">
        <f>IF($B14="","",INDEX('All CCC'!AZ$7:AZ$979,MATCH(WatchList!$B14,'All CCC'!$B$7:$B$979,0)))</f>
        <v/>
      </c>
      <c r="BA14" s="937" t="str">
        <f>IF($B14="","",INDEX('All CCC'!BA$7:BA$979,MATCH(WatchList!$B14,'All CCC'!$B$7:$B$979,0)))</f>
        <v/>
      </c>
      <c r="BB14" s="937" t="str">
        <f>IF($B14="","",INDEX('All CCC'!BB$7:BB$979,MATCH(WatchList!$B14,'All CCC'!$B$7:$B$979,0)))</f>
        <v/>
      </c>
      <c r="BC14" s="937" t="str">
        <f>IF($B14="","",INDEX('All CCC'!BC$7:BC$979,MATCH(WatchList!$B14,'All CCC'!$B$7:$B$979,0)))</f>
        <v/>
      </c>
      <c r="BD14" s="937" t="str">
        <f>IF($B14="","",INDEX('All CCC'!BD$7:BD$979,MATCH(WatchList!$B14,'All CCC'!$B$7:$B$979,0)))</f>
        <v/>
      </c>
      <c r="BE14" s="937" t="str">
        <f>IF($B14="","",INDEX('All CCC'!BE$7:BE$979,MATCH(WatchList!$B14,'All CCC'!$B$7:$B$979,0)))</f>
        <v/>
      </c>
      <c r="BF14" s="937" t="str">
        <f>IF($B14="","",INDEX('All CCC'!BF$7:BF$979,MATCH(WatchList!$B14,'All CCC'!$B$7:$B$979,0)))</f>
        <v/>
      </c>
      <c r="BG14" s="937" t="str">
        <f>IF($B14="","",INDEX('All CCC'!BG$7:BG$979,MATCH(WatchList!$B14,'All CCC'!$B$7:$B$979,0)))</f>
        <v/>
      </c>
    </row>
    <row r="15" spans="1:59" ht="11.25" customHeight="1" x14ac:dyDescent="0.2">
      <c r="A15" s="610" t="str">
        <f>IF($B15="","",INDEX('All CCC'!A$7:A$979,MATCH(WatchList!$B15,'All CCC'!$B$7:$B$979,0)))</f>
        <v/>
      </c>
      <c r="B15" s="36"/>
      <c r="C15" s="937" t="str">
        <f>IF($B15="","",INDEX('All CCC'!C$7:C$979,MATCH(WatchList!$B15,'All CCC'!$B$7:$B$979,0)))</f>
        <v/>
      </c>
      <c r="D15" s="937" t="str">
        <f>IF($B15="","",INDEX('All CCC'!D$7:D$979,MATCH(WatchList!$B15,'All CCC'!$B$7:$B$979,0)))</f>
        <v/>
      </c>
      <c r="E15" s="937" t="str">
        <f>IF($B15="","",INDEX('All CCC'!E$7:E$979,MATCH(WatchList!$B15,'All CCC'!$B$7:$B$979,0)))</f>
        <v/>
      </c>
      <c r="F15" s="937" t="str">
        <f>IF($B15="","",INDEX('All CCC'!F$7:F$979,MATCH(WatchList!$B15,'All CCC'!$B$7:$B$979,0)))</f>
        <v/>
      </c>
      <c r="G15" s="937" t="str">
        <f>IF($B15="","",INDEX('All CCC'!G$7:G$979,MATCH(WatchList!$B15,'All CCC'!$B$7:$B$979,0)))</f>
        <v/>
      </c>
      <c r="H15" s="937" t="str">
        <f>IF($B15="","",INDEX('All CCC'!H$7:H$979,MATCH(WatchList!$B15,'All CCC'!$B$7:$B$979,0)))</f>
        <v/>
      </c>
      <c r="I15" s="937" t="str">
        <f>IF($B15="","",INDEX('All CCC'!I$7:I$979,MATCH(WatchList!$B15,'All CCC'!$B$7:$B$979,0)))</f>
        <v/>
      </c>
      <c r="J15" s="937" t="str">
        <f>IF($B15="","",INDEX('All CCC'!J$7:J$979,MATCH(WatchList!$B15,'All CCC'!$B$7:$B$979,0)))</f>
        <v/>
      </c>
      <c r="K15" s="937" t="str">
        <f>IF($B15="","",INDEX('All CCC'!K$7:K$979,MATCH(WatchList!$B15,'All CCC'!$B$7:$B$979,0)))</f>
        <v/>
      </c>
      <c r="L15" s="937" t="str">
        <f>IF($B15="","",INDEX('All CCC'!L$7:L$979,MATCH(WatchList!$B15,'All CCC'!$B$7:$B$979,0)))</f>
        <v/>
      </c>
      <c r="M15" s="937" t="str">
        <f>IF($B15="","",INDEX('All CCC'!M$7:M$979,MATCH(WatchList!$B15,'All CCC'!$B$7:$B$979,0)))</f>
        <v/>
      </c>
      <c r="N15" s="937" t="str">
        <f>IF($B15="","",INDEX('All CCC'!N$7:N$979,MATCH(WatchList!$B15,'All CCC'!$B$7:$B$979,0)))</f>
        <v/>
      </c>
      <c r="O15" s="937" t="str">
        <f>IF($B15="","",INDEX('All CCC'!O$7:O$979,MATCH(WatchList!$B15,'All CCC'!$B$7:$B$979,0)))</f>
        <v/>
      </c>
      <c r="P15" s="938" t="str">
        <f>IF($B15="","",INDEX('All CCC'!P$7:P$979,MATCH(WatchList!$B15,'All CCC'!$B$7:$B$979,0)))</f>
        <v/>
      </c>
      <c r="Q15" s="938" t="str">
        <f>IF($B15="","",INDEX('All CCC'!Q$7:Q$979,MATCH(WatchList!$B15,'All CCC'!$B$7:$B$979,0)))</f>
        <v/>
      </c>
      <c r="R15" s="937" t="str">
        <f>IF($B15="","",INDEX('All CCC'!R$7:R$979,MATCH(WatchList!$B15,'All CCC'!$B$7:$B$979,0)))</f>
        <v/>
      </c>
      <c r="S15" s="937" t="str">
        <f>IF($B15="","",INDEX('All CCC'!S$7:S$979,MATCH(WatchList!$B15,'All CCC'!$B$7:$B$979,0)))</f>
        <v/>
      </c>
      <c r="T15" s="937" t="str">
        <f>IF($B15="","",INDEX('All CCC'!T$7:T$979,MATCH(WatchList!$B15,'All CCC'!$B$7:$B$979,0)))</f>
        <v/>
      </c>
      <c r="U15" s="937" t="str">
        <f>IF($B15="","",INDEX('All CCC'!U$7:U$979,MATCH(WatchList!$B15,'All CCC'!$B$7:$B$979,0)))</f>
        <v/>
      </c>
      <c r="V15" s="937" t="str">
        <f>IF($B15="","",INDEX('All CCC'!V$7:V$979,MATCH(WatchList!$B15,'All CCC'!$B$7:$B$979,0)))</f>
        <v/>
      </c>
      <c r="W15" s="937" t="str">
        <f>IF($B15="","",INDEX('All CCC'!W$7:W$979,MATCH(WatchList!$B15,'All CCC'!$B$7:$B$979,0)))</f>
        <v/>
      </c>
      <c r="X15" s="937" t="str">
        <f>IF($B15="","",INDEX('All CCC'!X$7:X$979,MATCH(WatchList!$B15,'All CCC'!$B$7:$B$979,0)))</f>
        <v/>
      </c>
      <c r="Y15" s="937" t="str">
        <f>IF($B15="","",INDEX('All CCC'!Y$7:Y$979,MATCH(WatchList!$B15,'All CCC'!$B$7:$B$979,0)))</f>
        <v/>
      </c>
      <c r="Z15" s="937" t="str">
        <f>IF($B15="","",INDEX('All CCC'!Z$7:Z$979,MATCH(WatchList!$B15,'All CCC'!$B$7:$B$979,0)))</f>
        <v/>
      </c>
      <c r="AA15" s="937" t="str">
        <f>IF($B15="","",INDEX('All CCC'!AA$7:AA$979,MATCH(WatchList!$B15,'All CCC'!$B$7:$B$979,0)))</f>
        <v/>
      </c>
      <c r="AB15" s="937" t="str">
        <f>IF($B15="","",INDEX('All CCC'!AB$7:AB$979,MATCH(WatchList!$B15,'All CCC'!$B$7:$B$979,0)))</f>
        <v/>
      </c>
      <c r="AC15" s="937" t="str">
        <f>IF($B15="","",INDEX('All CCC'!AC$7:AC$979,MATCH(WatchList!$B15,'All CCC'!$B$7:$B$979,0)))</f>
        <v/>
      </c>
      <c r="AD15" s="937" t="str">
        <f>IF($B15="","",INDEX('All CCC'!AD$7:AD$979,MATCH(WatchList!$B15,'All CCC'!$B$7:$B$979,0)))</f>
        <v/>
      </c>
      <c r="AE15" s="937" t="str">
        <f>IF($B15="","",INDEX('All CCC'!AE$7:AE$979,MATCH(WatchList!$B15,'All CCC'!$B$7:$B$979,0)))</f>
        <v/>
      </c>
      <c r="AF15" s="937" t="str">
        <f>IF($B15="","",INDEX('All CCC'!AF$7:AF$979,MATCH(WatchList!$B15,'All CCC'!$B$7:$B$979,0)))</f>
        <v/>
      </c>
      <c r="AG15" s="937" t="str">
        <f>IF($B15="","",INDEX('All CCC'!AG$7:AG$979,MATCH(WatchList!$B15,'All CCC'!$B$7:$B$979,0)))</f>
        <v/>
      </c>
      <c r="AH15" s="937" t="str">
        <f>IF($B15="","",INDEX('All CCC'!AH$7:AH$979,MATCH(WatchList!$B15,'All CCC'!$B$7:$B$979,0)))</f>
        <v/>
      </c>
      <c r="AI15" s="937" t="str">
        <f>IF($B15="","",INDEX('All CCC'!AI$7:AI$979,MATCH(WatchList!$B15,'All CCC'!$B$7:$B$979,0)))</f>
        <v/>
      </c>
      <c r="AJ15" s="937" t="str">
        <f>IF($B15="","",INDEX('All CCC'!AJ$7:AJ$979,MATCH(WatchList!$B15,'All CCC'!$B$7:$B$979,0)))</f>
        <v/>
      </c>
      <c r="AK15" s="937" t="str">
        <f>IF($B15="","",INDEX('All CCC'!AK$7:AK$979,MATCH(WatchList!$B15,'All CCC'!$B$7:$B$979,0)))</f>
        <v/>
      </c>
      <c r="AL15" s="937" t="str">
        <f>IF($B15="","",INDEX('All CCC'!AL$7:AL$979,MATCH(WatchList!$B15,'All CCC'!$B$7:$B$979,0)))</f>
        <v/>
      </c>
      <c r="AM15" s="937" t="str">
        <f>IF($B15="","",INDEX('All CCC'!AM$7:AM$979,MATCH(WatchList!$B15,'All CCC'!$B$7:$B$979,0)))</f>
        <v/>
      </c>
      <c r="AN15" s="937" t="str">
        <f>IF($B15="","",INDEX('All CCC'!AN$7:AN$979,MATCH(WatchList!$B15,'All CCC'!$B$7:$B$979,0)))</f>
        <v/>
      </c>
      <c r="AO15" s="937" t="str">
        <f>IF($B15="","",INDEX('All CCC'!AO$7:AO$979,MATCH(WatchList!$B15,'All CCC'!$B$7:$B$979,0)))</f>
        <v/>
      </c>
      <c r="AP15" s="937" t="str">
        <f>IF($B15="","",INDEX('All CCC'!AP$7:AP$979,MATCH(WatchList!$B15,'All CCC'!$B$7:$B$979,0)))</f>
        <v/>
      </c>
      <c r="AQ15" s="937" t="str">
        <f>IF($B15="","",INDEX('All CCC'!AQ$7:AQ$979,MATCH(WatchList!$B15,'All CCC'!$B$7:$B$979,0)))</f>
        <v/>
      </c>
      <c r="AR15" s="937" t="str">
        <f>IF($B15="","",INDEX('All CCC'!AR$7:AR$979,MATCH(WatchList!$B15,'All CCC'!$B$7:$B$979,0)))</f>
        <v/>
      </c>
      <c r="AS15" s="937" t="str">
        <f>IF($B15="","",INDEX('All CCC'!AS$7:AS$979,MATCH(WatchList!$B15,'All CCC'!$B$7:$B$979,0)))</f>
        <v/>
      </c>
      <c r="AT15" s="937" t="str">
        <f>IF($B15="","",INDEX('All CCC'!AT$7:AT$979,MATCH(WatchList!$B15,'All CCC'!$B$7:$B$979,0)))</f>
        <v/>
      </c>
      <c r="AU15" s="937" t="str">
        <f>IF($B15="","",INDEX('All CCC'!AU$7:AU$979,MATCH(WatchList!$B15,'All CCC'!$B$7:$B$979,0)))</f>
        <v/>
      </c>
      <c r="AV15" s="937" t="str">
        <f>IF($B15="","",INDEX('All CCC'!AV$7:AV$979,MATCH(WatchList!$B15,'All CCC'!$B$7:$B$979,0)))</f>
        <v/>
      </c>
      <c r="AW15" s="937" t="str">
        <f>IF($B15="","",INDEX('All CCC'!AW$7:AW$979,MATCH(WatchList!$B15,'All CCC'!$B$7:$B$979,0)))</f>
        <v/>
      </c>
      <c r="AX15" s="937" t="str">
        <f>IF($B15="","",INDEX('All CCC'!AX$7:AX$979,MATCH(WatchList!$B15,'All CCC'!$B$7:$B$979,0)))</f>
        <v/>
      </c>
      <c r="AY15" s="937" t="str">
        <f>IF($B15="","",INDEX('All CCC'!AY$7:AY$979,MATCH(WatchList!$B15,'All CCC'!$B$7:$B$979,0)))</f>
        <v/>
      </c>
      <c r="AZ15" s="937" t="str">
        <f>IF($B15="","",INDEX('All CCC'!AZ$7:AZ$979,MATCH(WatchList!$B15,'All CCC'!$B$7:$B$979,0)))</f>
        <v/>
      </c>
      <c r="BA15" s="937" t="str">
        <f>IF($B15="","",INDEX('All CCC'!BA$7:BA$979,MATCH(WatchList!$B15,'All CCC'!$B$7:$B$979,0)))</f>
        <v/>
      </c>
      <c r="BB15" s="937" t="str">
        <f>IF($B15="","",INDEX('All CCC'!BB$7:BB$979,MATCH(WatchList!$B15,'All CCC'!$B$7:$B$979,0)))</f>
        <v/>
      </c>
      <c r="BC15" s="937" t="str">
        <f>IF($B15="","",INDEX('All CCC'!BC$7:BC$979,MATCH(WatchList!$B15,'All CCC'!$B$7:$B$979,0)))</f>
        <v/>
      </c>
      <c r="BD15" s="937" t="str">
        <f>IF($B15="","",INDEX('All CCC'!BD$7:BD$979,MATCH(WatchList!$B15,'All CCC'!$B$7:$B$979,0)))</f>
        <v/>
      </c>
      <c r="BE15" s="937" t="str">
        <f>IF($B15="","",INDEX('All CCC'!BE$7:BE$979,MATCH(WatchList!$B15,'All CCC'!$B$7:$B$979,0)))</f>
        <v/>
      </c>
      <c r="BF15" s="937" t="str">
        <f>IF($B15="","",INDEX('All CCC'!BF$7:BF$979,MATCH(WatchList!$B15,'All CCC'!$B$7:$B$979,0)))</f>
        <v/>
      </c>
      <c r="BG15" s="937" t="str">
        <f>IF($B15="","",INDEX('All CCC'!BG$7:BG$979,MATCH(WatchList!$B15,'All CCC'!$B$7:$B$979,0)))</f>
        <v/>
      </c>
    </row>
    <row r="16" spans="1:59" ht="11.25" customHeight="1" x14ac:dyDescent="0.2">
      <c r="A16" s="610" t="str">
        <f>IF($B16="","",INDEX('All CCC'!A$7:A$979,MATCH(WatchList!$B16,'All CCC'!$B$7:$B$979,0)))</f>
        <v/>
      </c>
      <c r="B16" s="36"/>
      <c r="C16" s="937" t="str">
        <f>IF($B16="","",INDEX('All CCC'!C$7:C$979,MATCH(WatchList!$B16,'All CCC'!$B$7:$B$979,0)))</f>
        <v/>
      </c>
      <c r="D16" s="937" t="str">
        <f>IF($B16="","",INDEX('All CCC'!D$7:D$979,MATCH(WatchList!$B16,'All CCC'!$B$7:$B$979,0)))</f>
        <v/>
      </c>
      <c r="E16" s="937" t="str">
        <f>IF($B16="","",INDEX('All CCC'!E$7:E$979,MATCH(WatchList!$B16,'All CCC'!$B$7:$B$979,0)))</f>
        <v/>
      </c>
      <c r="F16" s="937" t="str">
        <f>IF($B16="","",INDEX('All CCC'!F$7:F$979,MATCH(WatchList!$B16,'All CCC'!$B$7:$B$979,0)))</f>
        <v/>
      </c>
      <c r="G16" s="937" t="str">
        <f>IF($B16="","",INDEX('All CCC'!G$7:G$979,MATCH(WatchList!$B16,'All CCC'!$B$7:$B$979,0)))</f>
        <v/>
      </c>
      <c r="H16" s="937" t="str">
        <f>IF($B16="","",INDEX('All CCC'!H$7:H$979,MATCH(WatchList!$B16,'All CCC'!$B$7:$B$979,0)))</f>
        <v/>
      </c>
      <c r="I16" s="937" t="str">
        <f>IF($B16="","",INDEX('All CCC'!I$7:I$979,MATCH(WatchList!$B16,'All CCC'!$B$7:$B$979,0)))</f>
        <v/>
      </c>
      <c r="J16" s="937" t="str">
        <f>IF($B16="","",INDEX('All CCC'!J$7:J$979,MATCH(WatchList!$B16,'All CCC'!$B$7:$B$979,0)))</f>
        <v/>
      </c>
      <c r="K16" s="937" t="str">
        <f>IF($B16="","",INDEX('All CCC'!K$7:K$979,MATCH(WatchList!$B16,'All CCC'!$B$7:$B$979,0)))</f>
        <v/>
      </c>
      <c r="L16" s="937" t="str">
        <f>IF($B16="","",INDEX('All CCC'!L$7:L$979,MATCH(WatchList!$B16,'All CCC'!$B$7:$B$979,0)))</f>
        <v/>
      </c>
      <c r="M16" s="937" t="str">
        <f>IF($B16="","",INDEX('All CCC'!M$7:M$979,MATCH(WatchList!$B16,'All CCC'!$B$7:$B$979,0)))</f>
        <v/>
      </c>
      <c r="N16" s="937" t="str">
        <f>IF($B16="","",INDEX('All CCC'!N$7:N$979,MATCH(WatchList!$B16,'All CCC'!$B$7:$B$979,0)))</f>
        <v/>
      </c>
      <c r="O16" s="937" t="str">
        <f>IF($B16="","",INDEX('All CCC'!O$7:O$979,MATCH(WatchList!$B16,'All CCC'!$B$7:$B$979,0)))</f>
        <v/>
      </c>
      <c r="P16" s="938" t="str">
        <f>IF($B16="","",INDEX('All CCC'!P$7:P$979,MATCH(WatchList!$B16,'All CCC'!$B$7:$B$979,0)))</f>
        <v/>
      </c>
      <c r="Q16" s="938" t="str">
        <f>IF($B16="","",INDEX('All CCC'!Q$7:Q$979,MATCH(WatchList!$B16,'All CCC'!$B$7:$B$979,0)))</f>
        <v/>
      </c>
      <c r="R16" s="937" t="str">
        <f>IF($B16="","",INDEX('All CCC'!R$7:R$979,MATCH(WatchList!$B16,'All CCC'!$B$7:$B$979,0)))</f>
        <v/>
      </c>
      <c r="S16" s="937" t="str">
        <f>IF($B16="","",INDEX('All CCC'!S$7:S$979,MATCH(WatchList!$B16,'All CCC'!$B$7:$B$979,0)))</f>
        <v/>
      </c>
      <c r="T16" s="937" t="str">
        <f>IF($B16="","",INDEX('All CCC'!T$7:T$979,MATCH(WatchList!$B16,'All CCC'!$B$7:$B$979,0)))</f>
        <v/>
      </c>
      <c r="U16" s="937" t="str">
        <f>IF($B16="","",INDEX('All CCC'!U$7:U$979,MATCH(WatchList!$B16,'All CCC'!$B$7:$B$979,0)))</f>
        <v/>
      </c>
      <c r="V16" s="937" t="str">
        <f>IF($B16="","",INDEX('All CCC'!V$7:V$979,MATCH(WatchList!$B16,'All CCC'!$B$7:$B$979,0)))</f>
        <v/>
      </c>
      <c r="W16" s="937" t="str">
        <f>IF($B16="","",INDEX('All CCC'!W$7:W$979,MATCH(WatchList!$B16,'All CCC'!$B$7:$B$979,0)))</f>
        <v/>
      </c>
      <c r="X16" s="937" t="str">
        <f>IF($B16="","",INDEX('All CCC'!X$7:X$979,MATCH(WatchList!$B16,'All CCC'!$B$7:$B$979,0)))</f>
        <v/>
      </c>
      <c r="Y16" s="937" t="str">
        <f>IF($B16="","",INDEX('All CCC'!Y$7:Y$979,MATCH(WatchList!$B16,'All CCC'!$B$7:$B$979,0)))</f>
        <v/>
      </c>
      <c r="Z16" s="937" t="str">
        <f>IF($B16="","",INDEX('All CCC'!Z$7:Z$979,MATCH(WatchList!$B16,'All CCC'!$B$7:$B$979,0)))</f>
        <v/>
      </c>
      <c r="AA16" s="937" t="str">
        <f>IF($B16="","",INDEX('All CCC'!AA$7:AA$979,MATCH(WatchList!$B16,'All CCC'!$B$7:$B$979,0)))</f>
        <v/>
      </c>
      <c r="AB16" s="937" t="str">
        <f>IF($B16="","",INDEX('All CCC'!AB$7:AB$979,MATCH(WatchList!$B16,'All CCC'!$B$7:$B$979,0)))</f>
        <v/>
      </c>
      <c r="AC16" s="937" t="str">
        <f>IF($B16="","",INDEX('All CCC'!AC$7:AC$979,MATCH(WatchList!$B16,'All CCC'!$B$7:$B$979,0)))</f>
        <v/>
      </c>
      <c r="AD16" s="937" t="str">
        <f>IF($B16="","",INDEX('All CCC'!AD$7:AD$979,MATCH(WatchList!$B16,'All CCC'!$B$7:$B$979,0)))</f>
        <v/>
      </c>
      <c r="AE16" s="937" t="str">
        <f>IF($B16="","",INDEX('All CCC'!AE$7:AE$979,MATCH(WatchList!$B16,'All CCC'!$B$7:$B$979,0)))</f>
        <v/>
      </c>
      <c r="AF16" s="937" t="str">
        <f>IF($B16="","",INDEX('All CCC'!AF$7:AF$979,MATCH(WatchList!$B16,'All CCC'!$B$7:$B$979,0)))</f>
        <v/>
      </c>
      <c r="AG16" s="937" t="str">
        <f>IF($B16="","",INDEX('All CCC'!AG$7:AG$979,MATCH(WatchList!$B16,'All CCC'!$B$7:$B$979,0)))</f>
        <v/>
      </c>
      <c r="AH16" s="937" t="str">
        <f>IF($B16="","",INDEX('All CCC'!AH$7:AH$979,MATCH(WatchList!$B16,'All CCC'!$B$7:$B$979,0)))</f>
        <v/>
      </c>
      <c r="AI16" s="937" t="str">
        <f>IF($B16="","",INDEX('All CCC'!AI$7:AI$979,MATCH(WatchList!$B16,'All CCC'!$B$7:$B$979,0)))</f>
        <v/>
      </c>
      <c r="AJ16" s="937" t="str">
        <f>IF($B16="","",INDEX('All CCC'!AJ$7:AJ$979,MATCH(WatchList!$B16,'All CCC'!$B$7:$B$979,0)))</f>
        <v/>
      </c>
      <c r="AK16" s="937" t="str">
        <f>IF($B16="","",INDEX('All CCC'!AK$7:AK$979,MATCH(WatchList!$B16,'All CCC'!$B$7:$B$979,0)))</f>
        <v/>
      </c>
      <c r="AL16" s="937" t="str">
        <f>IF($B16="","",INDEX('All CCC'!AL$7:AL$979,MATCH(WatchList!$B16,'All CCC'!$B$7:$B$979,0)))</f>
        <v/>
      </c>
      <c r="AM16" s="937" t="str">
        <f>IF($B16="","",INDEX('All CCC'!AM$7:AM$979,MATCH(WatchList!$B16,'All CCC'!$B$7:$B$979,0)))</f>
        <v/>
      </c>
      <c r="AN16" s="937" t="str">
        <f>IF($B16="","",INDEX('All CCC'!AN$7:AN$979,MATCH(WatchList!$B16,'All CCC'!$B$7:$B$979,0)))</f>
        <v/>
      </c>
      <c r="AO16" s="937" t="str">
        <f>IF($B16="","",INDEX('All CCC'!AO$7:AO$979,MATCH(WatchList!$B16,'All CCC'!$B$7:$B$979,0)))</f>
        <v/>
      </c>
      <c r="AP16" s="937" t="str">
        <f>IF($B16="","",INDEX('All CCC'!AP$7:AP$979,MATCH(WatchList!$B16,'All CCC'!$B$7:$B$979,0)))</f>
        <v/>
      </c>
      <c r="AQ16" s="937" t="str">
        <f>IF($B16="","",INDEX('All CCC'!AQ$7:AQ$979,MATCH(WatchList!$B16,'All CCC'!$B$7:$B$979,0)))</f>
        <v/>
      </c>
      <c r="AR16" s="937" t="str">
        <f>IF($B16="","",INDEX('All CCC'!AR$7:AR$979,MATCH(WatchList!$B16,'All CCC'!$B$7:$B$979,0)))</f>
        <v/>
      </c>
      <c r="AS16" s="937" t="str">
        <f>IF($B16="","",INDEX('All CCC'!AS$7:AS$979,MATCH(WatchList!$B16,'All CCC'!$B$7:$B$979,0)))</f>
        <v/>
      </c>
      <c r="AT16" s="937" t="str">
        <f>IF($B16="","",INDEX('All CCC'!AT$7:AT$979,MATCH(WatchList!$B16,'All CCC'!$B$7:$B$979,0)))</f>
        <v/>
      </c>
      <c r="AU16" s="937" t="str">
        <f>IF($B16="","",INDEX('All CCC'!AU$7:AU$979,MATCH(WatchList!$B16,'All CCC'!$B$7:$B$979,0)))</f>
        <v/>
      </c>
      <c r="AV16" s="937" t="str">
        <f>IF($B16="","",INDEX('All CCC'!AV$7:AV$979,MATCH(WatchList!$B16,'All CCC'!$B$7:$B$979,0)))</f>
        <v/>
      </c>
      <c r="AW16" s="937" t="str">
        <f>IF($B16="","",INDEX('All CCC'!AW$7:AW$979,MATCH(WatchList!$B16,'All CCC'!$B$7:$B$979,0)))</f>
        <v/>
      </c>
      <c r="AX16" s="937" t="str">
        <f>IF($B16="","",INDEX('All CCC'!AX$7:AX$979,MATCH(WatchList!$B16,'All CCC'!$B$7:$B$979,0)))</f>
        <v/>
      </c>
      <c r="AY16" s="937" t="str">
        <f>IF($B16="","",INDEX('All CCC'!AY$7:AY$979,MATCH(WatchList!$B16,'All CCC'!$B$7:$B$979,0)))</f>
        <v/>
      </c>
      <c r="AZ16" s="937" t="str">
        <f>IF($B16="","",INDEX('All CCC'!AZ$7:AZ$979,MATCH(WatchList!$B16,'All CCC'!$B$7:$B$979,0)))</f>
        <v/>
      </c>
      <c r="BA16" s="937" t="str">
        <f>IF($B16="","",INDEX('All CCC'!BA$7:BA$979,MATCH(WatchList!$B16,'All CCC'!$B$7:$B$979,0)))</f>
        <v/>
      </c>
      <c r="BB16" s="937" t="str">
        <f>IF($B16="","",INDEX('All CCC'!BB$7:BB$979,MATCH(WatchList!$B16,'All CCC'!$B$7:$B$979,0)))</f>
        <v/>
      </c>
      <c r="BC16" s="937" t="str">
        <f>IF($B16="","",INDEX('All CCC'!BC$7:BC$979,MATCH(WatchList!$B16,'All CCC'!$B$7:$B$979,0)))</f>
        <v/>
      </c>
      <c r="BD16" s="937" t="str">
        <f>IF($B16="","",INDEX('All CCC'!BD$7:BD$979,MATCH(WatchList!$B16,'All CCC'!$B$7:$B$979,0)))</f>
        <v/>
      </c>
      <c r="BE16" s="937" t="str">
        <f>IF($B16="","",INDEX('All CCC'!BE$7:BE$979,MATCH(WatchList!$B16,'All CCC'!$B$7:$B$979,0)))</f>
        <v/>
      </c>
      <c r="BF16" s="937" t="str">
        <f>IF($B16="","",INDEX('All CCC'!BF$7:BF$979,MATCH(WatchList!$B16,'All CCC'!$B$7:$B$979,0)))</f>
        <v/>
      </c>
      <c r="BG16" s="937" t="str">
        <f>IF($B16="","",INDEX('All CCC'!BG$7:BG$979,MATCH(WatchList!$B16,'All CCC'!$B$7:$B$979,0)))</f>
        <v/>
      </c>
    </row>
    <row r="17" spans="1:59" ht="11.25" customHeight="1" x14ac:dyDescent="0.2">
      <c r="A17" s="610" t="str">
        <f>IF($B17="","",INDEX('All CCC'!A$7:A$979,MATCH(WatchList!$B17,'All CCC'!$B$7:$B$979,0)))</f>
        <v/>
      </c>
      <c r="B17" s="36"/>
      <c r="C17" s="937" t="str">
        <f>IF($B17="","",INDEX('All CCC'!C$7:C$979,MATCH(WatchList!$B17,'All CCC'!$B$7:$B$979,0)))</f>
        <v/>
      </c>
      <c r="D17" s="937" t="str">
        <f>IF($B17="","",INDEX('All CCC'!D$7:D$979,MATCH(WatchList!$B17,'All CCC'!$B$7:$B$979,0)))</f>
        <v/>
      </c>
      <c r="E17" s="937" t="str">
        <f>IF($B17="","",INDEX('All CCC'!E$7:E$979,MATCH(WatchList!$B17,'All CCC'!$B$7:$B$979,0)))</f>
        <v/>
      </c>
      <c r="F17" s="937" t="str">
        <f>IF($B17="","",INDEX('All CCC'!F$7:F$979,MATCH(WatchList!$B17,'All CCC'!$B$7:$B$979,0)))</f>
        <v/>
      </c>
      <c r="G17" s="937" t="str">
        <f>IF($B17="","",INDEX('All CCC'!G$7:G$979,MATCH(WatchList!$B17,'All CCC'!$B$7:$B$979,0)))</f>
        <v/>
      </c>
      <c r="H17" s="937" t="str">
        <f>IF($B17="","",INDEX('All CCC'!H$7:H$979,MATCH(WatchList!$B17,'All CCC'!$B$7:$B$979,0)))</f>
        <v/>
      </c>
      <c r="I17" s="937" t="str">
        <f>IF($B17="","",INDEX('All CCC'!I$7:I$979,MATCH(WatchList!$B17,'All CCC'!$B$7:$B$979,0)))</f>
        <v/>
      </c>
      <c r="J17" s="937" t="str">
        <f>IF($B17="","",INDEX('All CCC'!J$7:J$979,MATCH(WatchList!$B17,'All CCC'!$B$7:$B$979,0)))</f>
        <v/>
      </c>
      <c r="K17" s="937" t="str">
        <f>IF($B17="","",INDEX('All CCC'!K$7:K$979,MATCH(WatchList!$B17,'All CCC'!$B$7:$B$979,0)))</f>
        <v/>
      </c>
      <c r="L17" s="937" t="str">
        <f>IF($B17="","",INDEX('All CCC'!L$7:L$979,MATCH(WatchList!$B17,'All CCC'!$B$7:$B$979,0)))</f>
        <v/>
      </c>
      <c r="M17" s="937" t="str">
        <f>IF($B17="","",INDEX('All CCC'!M$7:M$979,MATCH(WatchList!$B17,'All CCC'!$B$7:$B$979,0)))</f>
        <v/>
      </c>
      <c r="N17" s="937" t="str">
        <f>IF($B17="","",INDEX('All CCC'!N$7:N$979,MATCH(WatchList!$B17,'All CCC'!$B$7:$B$979,0)))</f>
        <v/>
      </c>
      <c r="O17" s="937" t="str">
        <f>IF($B17="","",INDEX('All CCC'!O$7:O$979,MATCH(WatchList!$B17,'All CCC'!$B$7:$B$979,0)))</f>
        <v/>
      </c>
      <c r="P17" s="938" t="str">
        <f>IF($B17="","",INDEX('All CCC'!P$7:P$979,MATCH(WatchList!$B17,'All CCC'!$B$7:$B$979,0)))</f>
        <v/>
      </c>
      <c r="Q17" s="938" t="str">
        <f>IF($B17="","",INDEX('All CCC'!Q$7:Q$979,MATCH(WatchList!$B17,'All CCC'!$B$7:$B$979,0)))</f>
        <v/>
      </c>
      <c r="R17" s="937" t="str">
        <f>IF($B17="","",INDEX('All CCC'!R$7:R$979,MATCH(WatchList!$B17,'All CCC'!$B$7:$B$979,0)))</f>
        <v/>
      </c>
      <c r="S17" s="937" t="str">
        <f>IF($B17="","",INDEX('All CCC'!S$7:S$979,MATCH(WatchList!$B17,'All CCC'!$B$7:$B$979,0)))</f>
        <v/>
      </c>
      <c r="T17" s="937" t="str">
        <f>IF($B17="","",INDEX('All CCC'!T$7:T$979,MATCH(WatchList!$B17,'All CCC'!$B$7:$B$979,0)))</f>
        <v/>
      </c>
      <c r="U17" s="937" t="str">
        <f>IF($B17="","",INDEX('All CCC'!U$7:U$979,MATCH(WatchList!$B17,'All CCC'!$B$7:$B$979,0)))</f>
        <v/>
      </c>
      <c r="V17" s="937" t="str">
        <f>IF($B17="","",INDEX('All CCC'!V$7:V$979,MATCH(WatchList!$B17,'All CCC'!$B$7:$B$979,0)))</f>
        <v/>
      </c>
      <c r="W17" s="937" t="str">
        <f>IF($B17="","",INDEX('All CCC'!W$7:W$979,MATCH(WatchList!$B17,'All CCC'!$B$7:$B$979,0)))</f>
        <v/>
      </c>
      <c r="X17" s="937" t="str">
        <f>IF($B17="","",INDEX('All CCC'!X$7:X$979,MATCH(WatchList!$B17,'All CCC'!$B$7:$B$979,0)))</f>
        <v/>
      </c>
      <c r="Y17" s="937" t="str">
        <f>IF($B17="","",INDEX('All CCC'!Y$7:Y$979,MATCH(WatchList!$B17,'All CCC'!$B$7:$B$979,0)))</f>
        <v/>
      </c>
      <c r="Z17" s="937" t="str">
        <f>IF($B17="","",INDEX('All CCC'!Z$7:Z$979,MATCH(WatchList!$B17,'All CCC'!$B$7:$B$979,0)))</f>
        <v/>
      </c>
      <c r="AA17" s="937" t="str">
        <f>IF($B17="","",INDEX('All CCC'!AA$7:AA$979,MATCH(WatchList!$B17,'All CCC'!$B$7:$B$979,0)))</f>
        <v/>
      </c>
      <c r="AB17" s="937" t="str">
        <f>IF($B17="","",INDEX('All CCC'!AB$7:AB$979,MATCH(WatchList!$B17,'All CCC'!$B$7:$B$979,0)))</f>
        <v/>
      </c>
      <c r="AC17" s="937" t="str">
        <f>IF($B17="","",INDEX('All CCC'!AC$7:AC$979,MATCH(WatchList!$B17,'All CCC'!$B$7:$B$979,0)))</f>
        <v/>
      </c>
      <c r="AD17" s="937" t="str">
        <f>IF($B17="","",INDEX('All CCC'!AD$7:AD$979,MATCH(WatchList!$B17,'All CCC'!$B$7:$B$979,0)))</f>
        <v/>
      </c>
      <c r="AE17" s="937" t="str">
        <f>IF($B17="","",INDEX('All CCC'!AE$7:AE$979,MATCH(WatchList!$B17,'All CCC'!$B$7:$B$979,0)))</f>
        <v/>
      </c>
      <c r="AF17" s="937" t="str">
        <f>IF($B17="","",INDEX('All CCC'!AF$7:AF$979,MATCH(WatchList!$B17,'All CCC'!$B$7:$B$979,0)))</f>
        <v/>
      </c>
      <c r="AG17" s="937" t="str">
        <f>IF($B17="","",INDEX('All CCC'!AG$7:AG$979,MATCH(WatchList!$B17,'All CCC'!$B$7:$B$979,0)))</f>
        <v/>
      </c>
      <c r="AH17" s="937" t="str">
        <f>IF($B17="","",INDEX('All CCC'!AH$7:AH$979,MATCH(WatchList!$B17,'All CCC'!$B$7:$B$979,0)))</f>
        <v/>
      </c>
      <c r="AI17" s="937" t="str">
        <f>IF($B17="","",INDEX('All CCC'!AI$7:AI$979,MATCH(WatchList!$B17,'All CCC'!$B$7:$B$979,0)))</f>
        <v/>
      </c>
      <c r="AJ17" s="937" t="str">
        <f>IF($B17="","",INDEX('All CCC'!AJ$7:AJ$979,MATCH(WatchList!$B17,'All CCC'!$B$7:$B$979,0)))</f>
        <v/>
      </c>
      <c r="AK17" s="937" t="str">
        <f>IF($B17="","",INDEX('All CCC'!AK$7:AK$979,MATCH(WatchList!$B17,'All CCC'!$B$7:$B$979,0)))</f>
        <v/>
      </c>
      <c r="AL17" s="937" t="str">
        <f>IF($B17="","",INDEX('All CCC'!AL$7:AL$979,MATCH(WatchList!$B17,'All CCC'!$B$7:$B$979,0)))</f>
        <v/>
      </c>
      <c r="AM17" s="937" t="str">
        <f>IF($B17="","",INDEX('All CCC'!AM$7:AM$979,MATCH(WatchList!$B17,'All CCC'!$B$7:$B$979,0)))</f>
        <v/>
      </c>
      <c r="AN17" s="937" t="str">
        <f>IF($B17="","",INDEX('All CCC'!AN$7:AN$979,MATCH(WatchList!$B17,'All CCC'!$B$7:$B$979,0)))</f>
        <v/>
      </c>
      <c r="AO17" s="937" t="str">
        <f>IF($B17="","",INDEX('All CCC'!AO$7:AO$979,MATCH(WatchList!$B17,'All CCC'!$B$7:$B$979,0)))</f>
        <v/>
      </c>
      <c r="AP17" s="937" t="str">
        <f>IF($B17="","",INDEX('All CCC'!AP$7:AP$979,MATCH(WatchList!$B17,'All CCC'!$B$7:$B$979,0)))</f>
        <v/>
      </c>
      <c r="AQ17" s="937" t="str">
        <f>IF($B17="","",INDEX('All CCC'!AQ$7:AQ$979,MATCH(WatchList!$B17,'All CCC'!$B$7:$B$979,0)))</f>
        <v/>
      </c>
      <c r="AR17" s="937" t="str">
        <f>IF($B17="","",INDEX('All CCC'!AR$7:AR$979,MATCH(WatchList!$B17,'All CCC'!$B$7:$B$979,0)))</f>
        <v/>
      </c>
      <c r="AS17" s="937" t="str">
        <f>IF($B17="","",INDEX('All CCC'!AS$7:AS$979,MATCH(WatchList!$B17,'All CCC'!$B$7:$B$979,0)))</f>
        <v/>
      </c>
      <c r="AT17" s="937" t="str">
        <f>IF($B17="","",INDEX('All CCC'!AT$7:AT$979,MATCH(WatchList!$B17,'All CCC'!$B$7:$B$979,0)))</f>
        <v/>
      </c>
      <c r="AU17" s="937" t="str">
        <f>IF($B17="","",INDEX('All CCC'!AU$7:AU$979,MATCH(WatchList!$B17,'All CCC'!$B$7:$B$979,0)))</f>
        <v/>
      </c>
      <c r="AV17" s="937" t="str">
        <f>IF($B17="","",INDEX('All CCC'!AV$7:AV$979,MATCH(WatchList!$B17,'All CCC'!$B$7:$B$979,0)))</f>
        <v/>
      </c>
      <c r="AW17" s="937" t="str">
        <f>IF($B17="","",INDEX('All CCC'!AW$7:AW$979,MATCH(WatchList!$B17,'All CCC'!$B$7:$B$979,0)))</f>
        <v/>
      </c>
      <c r="AX17" s="937" t="str">
        <f>IF($B17="","",INDEX('All CCC'!AX$7:AX$979,MATCH(WatchList!$B17,'All CCC'!$B$7:$B$979,0)))</f>
        <v/>
      </c>
      <c r="AY17" s="937" t="str">
        <f>IF($B17="","",INDEX('All CCC'!AY$7:AY$979,MATCH(WatchList!$B17,'All CCC'!$B$7:$B$979,0)))</f>
        <v/>
      </c>
      <c r="AZ17" s="937" t="str">
        <f>IF($B17="","",INDEX('All CCC'!AZ$7:AZ$979,MATCH(WatchList!$B17,'All CCC'!$B$7:$B$979,0)))</f>
        <v/>
      </c>
      <c r="BA17" s="937" t="str">
        <f>IF($B17="","",INDEX('All CCC'!BA$7:BA$979,MATCH(WatchList!$B17,'All CCC'!$B$7:$B$979,0)))</f>
        <v/>
      </c>
      <c r="BB17" s="937" t="str">
        <f>IF($B17="","",INDEX('All CCC'!BB$7:BB$979,MATCH(WatchList!$B17,'All CCC'!$B$7:$B$979,0)))</f>
        <v/>
      </c>
      <c r="BC17" s="937" t="str">
        <f>IF($B17="","",INDEX('All CCC'!BC$7:BC$979,MATCH(WatchList!$B17,'All CCC'!$B$7:$B$979,0)))</f>
        <v/>
      </c>
      <c r="BD17" s="937" t="str">
        <f>IF($B17="","",INDEX('All CCC'!BD$7:BD$979,MATCH(WatchList!$B17,'All CCC'!$B$7:$B$979,0)))</f>
        <v/>
      </c>
      <c r="BE17" s="937" t="str">
        <f>IF($B17="","",INDEX('All CCC'!BE$7:BE$979,MATCH(WatchList!$B17,'All CCC'!$B$7:$B$979,0)))</f>
        <v/>
      </c>
      <c r="BF17" s="937" t="str">
        <f>IF($B17="","",INDEX('All CCC'!BF$7:BF$979,MATCH(WatchList!$B17,'All CCC'!$B$7:$B$979,0)))</f>
        <v/>
      </c>
      <c r="BG17" s="937" t="str">
        <f>IF($B17="","",INDEX('All CCC'!BG$7:BG$979,MATCH(WatchList!$B17,'All CCC'!$B$7:$B$979,0)))</f>
        <v/>
      </c>
    </row>
    <row r="18" spans="1:59" ht="11.25" customHeight="1" x14ac:dyDescent="0.2">
      <c r="A18" s="610" t="str">
        <f>IF($B18="","",INDEX('All CCC'!A$7:A$979,MATCH(WatchList!$B18,'All CCC'!$B$7:$B$979,0)))</f>
        <v/>
      </c>
      <c r="B18" s="36"/>
      <c r="C18" s="937" t="str">
        <f>IF($B18="","",INDEX('All CCC'!C$7:C$979,MATCH(WatchList!$B18,'All CCC'!$B$7:$B$979,0)))</f>
        <v/>
      </c>
      <c r="D18" s="937" t="str">
        <f>IF($B18="","",INDEX('All CCC'!D$7:D$979,MATCH(WatchList!$B18,'All CCC'!$B$7:$B$979,0)))</f>
        <v/>
      </c>
      <c r="E18" s="937" t="str">
        <f>IF($B18="","",INDEX('All CCC'!E$7:E$979,MATCH(WatchList!$B18,'All CCC'!$B$7:$B$979,0)))</f>
        <v/>
      </c>
      <c r="F18" s="937" t="str">
        <f>IF($B18="","",INDEX('All CCC'!F$7:F$979,MATCH(WatchList!$B18,'All CCC'!$B$7:$B$979,0)))</f>
        <v/>
      </c>
      <c r="G18" s="937" t="str">
        <f>IF($B18="","",INDEX('All CCC'!G$7:G$979,MATCH(WatchList!$B18,'All CCC'!$B$7:$B$979,0)))</f>
        <v/>
      </c>
      <c r="H18" s="937" t="str">
        <f>IF($B18="","",INDEX('All CCC'!H$7:H$979,MATCH(WatchList!$B18,'All CCC'!$B$7:$B$979,0)))</f>
        <v/>
      </c>
      <c r="I18" s="937" t="str">
        <f>IF($B18="","",INDEX('All CCC'!I$7:I$979,MATCH(WatchList!$B18,'All CCC'!$B$7:$B$979,0)))</f>
        <v/>
      </c>
      <c r="J18" s="937" t="str">
        <f>IF($B18="","",INDEX('All CCC'!J$7:J$979,MATCH(WatchList!$B18,'All CCC'!$B$7:$B$979,0)))</f>
        <v/>
      </c>
      <c r="K18" s="937" t="str">
        <f>IF($B18="","",INDEX('All CCC'!K$7:K$979,MATCH(WatchList!$B18,'All CCC'!$B$7:$B$979,0)))</f>
        <v/>
      </c>
      <c r="L18" s="937" t="str">
        <f>IF($B18="","",INDEX('All CCC'!L$7:L$979,MATCH(WatchList!$B18,'All CCC'!$B$7:$B$979,0)))</f>
        <v/>
      </c>
      <c r="M18" s="937" t="str">
        <f>IF($B18="","",INDEX('All CCC'!M$7:M$979,MATCH(WatchList!$B18,'All CCC'!$B$7:$B$979,0)))</f>
        <v/>
      </c>
      <c r="N18" s="937" t="str">
        <f>IF($B18="","",INDEX('All CCC'!N$7:N$979,MATCH(WatchList!$B18,'All CCC'!$B$7:$B$979,0)))</f>
        <v/>
      </c>
      <c r="O18" s="937" t="str">
        <f>IF($B18="","",INDEX('All CCC'!O$7:O$979,MATCH(WatchList!$B18,'All CCC'!$B$7:$B$979,0)))</f>
        <v/>
      </c>
      <c r="P18" s="938" t="str">
        <f>IF($B18="","",INDEX('All CCC'!P$7:P$979,MATCH(WatchList!$B18,'All CCC'!$B$7:$B$979,0)))</f>
        <v/>
      </c>
      <c r="Q18" s="938" t="str">
        <f>IF($B18="","",INDEX('All CCC'!Q$7:Q$979,MATCH(WatchList!$B18,'All CCC'!$B$7:$B$979,0)))</f>
        <v/>
      </c>
      <c r="R18" s="937" t="str">
        <f>IF($B18="","",INDEX('All CCC'!R$7:R$979,MATCH(WatchList!$B18,'All CCC'!$B$7:$B$979,0)))</f>
        <v/>
      </c>
      <c r="S18" s="937" t="str">
        <f>IF($B18="","",INDEX('All CCC'!S$7:S$979,MATCH(WatchList!$B18,'All CCC'!$B$7:$B$979,0)))</f>
        <v/>
      </c>
      <c r="T18" s="937" t="str">
        <f>IF($B18="","",INDEX('All CCC'!T$7:T$979,MATCH(WatchList!$B18,'All CCC'!$B$7:$B$979,0)))</f>
        <v/>
      </c>
      <c r="U18" s="937" t="str">
        <f>IF($B18="","",INDEX('All CCC'!U$7:U$979,MATCH(WatchList!$B18,'All CCC'!$B$7:$B$979,0)))</f>
        <v/>
      </c>
      <c r="V18" s="937" t="str">
        <f>IF($B18="","",INDEX('All CCC'!V$7:V$979,MATCH(WatchList!$B18,'All CCC'!$B$7:$B$979,0)))</f>
        <v/>
      </c>
      <c r="W18" s="937" t="str">
        <f>IF($B18="","",INDEX('All CCC'!W$7:W$979,MATCH(WatchList!$B18,'All CCC'!$B$7:$B$979,0)))</f>
        <v/>
      </c>
      <c r="X18" s="937" t="str">
        <f>IF($B18="","",INDEX('All CCC'!X$7:X$979,MATCH(WatchList!$B18,'All CCC'!$B$7:$B$979,0)))</f>
        <v/>
      </c>
      <c r="Y18" s="937" t="str">
        <f>IF($B18="","",INDEX('All CCC'!Y$7:Y$979,MATCH(WatchList!$B18,'All CCC'!$B$7:$B$979,0)))</f>
        <v/>
      </c>
      <c r="Z18" s="937" t="str">
        <f>IF($B18="","",INDEX('All CCC'!Z$7:Z$979,MATCH(WatchList!$B18,'All CCC'!$B$7:$B$979,0)))</f>
        <v/>
      </c>
      <c r="AA18" s="937" t="str">
        <f>IF($B18="","",INDEX('All CCC'!AA$7:AA$979,MATCH(WatchList!$B18,'All CCC'!$B$7:$B$979,0)))</f>
        <v/>
      </c>
      <c r="AB18" s="937" t="str">
        <f>IF($B18="","",INDEX('All CCC'!AB$7:AB$979,MATCH(WatchList!$B18,'All CCC'!$B$7:$B$979,0)))</f>
        <v/>
      </c>
      <c r="AC18" s="937" t="str">
        <f>IF($B18="","",INDEX('All CCC'!AC$7:AC$979,MATCH(WatchList!$B18,'All CCC'!$B$7:$B$979,0)))</f>
        <v/>
      </c>
      <c r="AD18" s="937" t="str">
        <f>IF($B18="","",INDEX('All CCC'!AD$7:AD$979,MATCH(WatchList!$B18,'All CCC'!$B$7:$B$979,0)))</f>
        <v/>
      </c>
      <c r="AE18" s="937" t="str">
        <f>IF($B18="","",INDEX('All CCC'!AE$7:AE$979,MATCH(WatchList!$B18,'All CCC'!$B$7:$B$979,0)))</f>
        <v/>
      </c>
      <c r="AF18" s="937" t="str">
        <f>IF($B18="","",INDEX('All CCC'!AF$7:AF$979,MATCH(WatchList!$B18,'All CCC'!$B$7:$B$979,0)))</f>
        <v/>
      </c>
      <c r="AG18" s="937" t="str">
        <f>IF($B18="","",INDEX('All CCC'!AG$7:AG$979,MATCH(WatchList!$B18,'All CCC'!$B$7:$B$979,0)))</f>
        <v/>
      </c>
      <c r="AH18" s="937" t="str">
        <f>IF($B18="","",INDEX('All CCC'!AH$7:AH$979,MATCH(WatchList!$B18,'All CCC'!$B$7:$B$979,0)))</f>
        <v/>
      </c>
      <c r="AI18" s="937" t="str">
        <f>IF($B18="","",INDEX('All CCC'!AI$7:AI$979,MATCH(WatchList!$B18,'All CCC'!$B$7:$B$979,0)))</f>
        <v/>
      </c>
      <c r="AJ18" s="937" t="str">
        <f>IF($B18="","",INDEX('All CCC'!AJ$7:AJ$979,MATCH(WatchList!$B18,'All CCC'!$B$7:$B$979,0)))</f>
        <v/>
      </c>
      <c r="AK18" s="937" t="str">
        <f>IF($B18="","",INDEX('All CCC'!AK$7:AK$979,MATCH(WatchList!$B18,'All CCC'!$B$7:$B$979,0)))</f>
        <v/>
      </c>
      <c r="AL18" s="937" t="str">
        <f>IF($B18="","",INDEX('All CCC'!AL$7:AL$979,MATCH(WatchList!$B18,'All CCC'!$B$7:$B$979,0)))</f>
        <v/>
      </c>
      <c r="AM18" s="937" t="str">
        <f>IF($B18="","",INDEX('All CCC'!AM$7:AM$979,MATCH(WatchList!$B18,'All CCC'!$B$7:$B$979,0)))</f>
        <v/>
      </c>
      <c r="AN18" s="937" t="str">
        <f>IF($B18="","",INDEX('All CCC'!AN$7:AN$979,MATCH(WatchList!$B18,'All CCC'!$B$7:$B$979,0)))</f>
        <v/>
      </c>
      <c r="AO18" s="937" t="str">
        <f>IF($B18="","",INDEX('All CCC'!AO$7:AO$979,MATCH(WatchList!$B18,'All CCC'!$B$7:$B$979,0)))</f>
        <v/>
      </c>
      <c r="AP18" s="937" t="str">
        <f>IF($B18="","",INDEX('All CCC'!AP$7:AP$979,MATCH(WatchList!$B18,'All CCC'!$B$7:$B$979,0)))</f>
        <v/>
      </c>
      <c r="AQ18" s="937" t="str">
        <f>IF($B18="","",INDEX('All CCC'!AQ$7:AQ$979,MATCH(WatchList!$B18,'All CCC'!$B$7:$B$979,0)))</f>
        <v/>
      </c>
      <c r="AR18" s="937" t="str">
        <f>IF($B18="","",INDEX('All CCC'!AR$7:AR$979,MATCH(WatchList!$B18,'All CCC'!$B$7:$B$979,0)))</f>
        <v/>
      </c>
      <c r="AS18" s="937" t="str">
        <f>IF($B18="","",INDEX('All CCC'!AS$7:AS$979,MATCH(WatchList!$B18,'All CCC'!$B$7:$B$979,0)))</f>
        <v/>
      </c>
      <c r="AT18" s="937" t="str">
        <f>IF($B18="","",INDEX('All CCC'!AT$7:AT$979,MATCH(WatchList!$B18,'All CCC'!$B$7:$B$979,0)))</f>
        <v/>
      </c>
      <c r="AU18" s="937" t="str">
        <f>IF($B18="","",INDEX('All CCC'!AU$7:AU$979,MATCH(WatchList!$B18,'All CCC'!$B$7:$B$979,0)))</f>
        <v/>
      </c>
      <c r="AV18" s="937" t="str">
        <f>IF($B18="","",INDEX('All CCC'!AV$7:AV$979,MATCH(WatchList!$B18,'All CCC'!$B$7:$B$979,0)))</f>
        <v/>
      </c>
      <c r="AW18" s="937" t="str">
        <f>IF($B18="","",INDEX('All CCC'!AW$7:AW$979,MATCH(WatchList!$B18,'All CCC'!$B$7:$B$979,0)))</f>
        <v/>
      </c>
      <c r="AX18" s="937" t="str">
        <f>IF($B18="","",INDEX('All CCC'!AX$7:AX$979,MATCH(WatchList!$B18,'All CCC'!$B$7:$B$979,0)))</f>
        <v/>
      </c>
      <c r="AY18" s="937" t="str">
        <f>IF($B18="","",INDEX('All CCC'!AY$7:AY$979,MATCH(WatchList!$B18,'All CCC'!$B$7:$B$979,0)))</f>
        <v/>
      </c>
      <c r="AZ18" s="937" t="str">
        <f>IF($B18="","",INDEX('All CCC'!AZ$7:AZ$979,MATCH(WatchList!$B18,'All CCC'!$B$7:$B$979,0)))</f>
        <v/>
      </c>
      <c r="BA18" s="937" t="str">
        <f>IF($B18="","",INDEX('All CCC'!BA$7:BA$979,MATCH(WatchList!$B18,'All CCC'!$B$7:$B$979,0)))</f>
        <v/>
      </c>
      <c r="BB18" s="937" t="str">
        <f>IF($B18="","",INDEX('All CCC'!BB$7:BB$979,MATCH(WatchList!$B18,'All CCC'!$B$7:$B$979,0)))</f>
        <v/>
      </c>
      <c r="BC18" s="937" t="str">
        <f>IF($B18="","",INDEX('All CCC'!BC$7:BC$979,MATCH(WatchList!$B18,'All CCC'!$B$7:$B$979,0)))</f>
        <v/>
      </c>
      <c r="BD18" s="937" t="str">
        <f>IF($B18="","",INDEX('All CCC'!BD$7:BD$979,MATCH(WatchList!$B18,'All CCC'!$B$7:$B$979,0)))</f>
        <v/>
      </c>
      <c r="BE18" s="937" t="str">
        <f>IF($B18="","",INDEX('All CCC'!BE$7:BE$979,MATCH(WatchList!$B18,'All CCC'!$B$7:$B$979,0)))</f>
        <v/>
      </c>
      <c r="BF18" s="937" t="str">
        <f>IF($B18="","",INDEX('All CCC'!BF$7:BF$979,MATCH(WatchList!$B18,'All CCC'!$B$7:$B$979,0)))</f>
        <v/>
      </c>
      <c r="BG18" s="937" t="str">
        <f>IF($B18="","",INDEX('All CCC'!BG$7:BG$979,MATCH(WatchList!$B18,'All CCC'!$B$7:$B$979,0)))</f>
        <v/>
      </c>
    </row>
    <row r="19" spans="1:59" ht="11.25" customHeight="1" x14ac:dyDescent="0.2">
      <c r="A19" s="610" t="str">
        <f>IF($B19="","",INDEX('All CCC'!A$7:A$979,MATCH(WatchList!$B19,'All CCC'!$B$7:$B$979,0)))</f>
        <v/>
      </c>
      <c r="B19" s="36"/>
      <c r="C19" s="937" t="str">
        <f>IF($B19="","",INDEX('All CCC'!C$7:C$979,MATCH(WatchList!$B19,'All CCC'!$B$7:$B$979,0)))</f>
        <v/>
      </c>
      <c r="D19" s="937" t="str">
        <f>IF($B19="","",INDEX('All CCC'!D$7:D$979,MATCH(WatchList!$B19,'All CCC'!$B$7:$B$979,0)))</f>
        <v/>
      </c>
      <c r="E19" s="937" t="str">
        <f>IF($B19="","",INDEX('All CCC'!E$7:E$979,MATCH(WatchList!$B19,'All CCC'!$B$7:$B$979,0)))</f>
        <v/>
      </c>
      <c r="F19" s="937" t="str">
        <f>IF($B19="","",INDEX('All CCC'!F$7:F$979,MATCH(WatchList!$B19,'All CCC'!$B$7:$B$979,0)))</f>
        <v/>
      </c>
      <c r="G19" s="937" t="str">
        <f>IF($B19="","",INDEX('All CCC'!G$7:G$979,MATCH(WatchList!$B19,'All CCC'!$B$7:$B$979,0)))</f>
        <v/>
      </c>
      <c r="H19" s="937" t="str">
        <f>IF($B19="","",INDEX('All CCC'!H$7:H$979,MATCH(WatchList!$B19,'All CCC'!$B$7:$B$979,0)))</f>
        <v/>
      </c>
      <c r="I19" s="937" t="str">
        <f>IF($B19="","",INDEX('All CCC'!I$7:I$979,MATCH(WatchList!$B19,'All CCC'!$B$7:$B$979,0)))</f>
        <v/>
      </c>
      <c r="J19" s="937" t="str">
        <f>IF($B19="","",INDEX('All CCC'!J$7:J$979,MATCH(WatchList!$B19,'All CCC'!$B$7:$B$979,0)))</f>
        <v/>
      </c>
      <c r="K19" s="937" t="str">
        <f>IF($B19="","",INDEX('All CCC'!K$7:K$979,MATCH(WatchList!$B19,'All CCC'!$B$7:$B$979,0)))</f>
        <v/>
      </c>
      <c r="L19" s="937" t="str">
        <f>IF($B19="","",INDEX('All CCC'!L$7:L$979,MATCH(WatchList!$B19,'All CCC'!$B$7:$B$979,0)))</f>
        <v/>
      </c>
      <c r="M19" s="937" t="str">
        <f>IF($B19="","",INDEX('All CCC'!M$7:M$979,MATCH(WatchList!$B19,'All CCC'!$B$7:$B$979,0)))</f>
        <v/>
      </c>
      <c r="N19" s="937" t="str">
        <f>IF($B19="","",INDEX('All CCC'!N$7:N$979,MATCH(WatchList!$B19,'All CCC'!$B$7:$B$979,0)))</f>
        <v/>
      </c>
      <c r="O19" s="937" t="str">
        <f>IF($B19="","",INDEX('All CCC'!O$7:O$979,MATCH(WatchList!$B19,'All CCC'!$B$7:$B$979,0)))</f>
        <v/>
      </c>
      <c r="P19" s="938" t="str">
        <f>IF($B19="","",INDEX('All CCC'!P$7:P$979,MATCH(WatchList!$B19,'All CCC'!$B$7:$B$979,0)))</f>
        <v/>
      </c>
      <c r="Q19" s="938" t="str">
        <f>IF($B19="","",INDEX('All CCC'!Q$7:Q$979,MATCH(WatchList!$B19,'All CCC'!$B$7:$B$979,0)))</f>
        <v/>
      </c>
      <c r="R19" s="937" t="str">
        <f>IF($B19="","",INDEX('All CCC'!R$7:R$979,MATCH(WatchList!$B19,'All CCC'!$B$7:$B$979,0)))</f>
        <v/>
      </c>
      <c r="S19" s="937" t="str">
        <f>IF($B19="","",INDEX('All CCC'!S$7:S$979,MATCH(WatchList!$B19,'All CCC'!$B$7:$B$979,0)))</f>
        <v/>
      </c>
      <c r="T19" s="937" t="str">
        <f>IF($B19="","",INDEX('All CCC'!T$7:T$979,MATCH(WatchList!$B19,'All CCC'!$B$7:$B$979,0)))</f>
        <v/>
      </c>
      <c r="U19" s="937" t="str">
        <f>IF($B19="","",INDEX('All CCC'!U$7:U$979,MATCH(WatchList!$B19,'All CCC'!$B$7:$B$979,0)))</f>
        <v/>
      </c>
      <c r="V19" s="937" t="str">
        <f>IF($B19="","",INDEX('All CCC'!V$7:V$979,MATCH(WatchList!$B19,'All CCC'!$B$7:$B$979,0)))</f>
        <v/>
      </c>
      <c r="W19" s="937" t="str">
        <f>IF($B19="","",INDEX('All CCC'!W$7:W$979,MATCH(WatchList!$B19,'All CCC'!$B$7:$B$979,0)))</f>
        <v/>
      </c>
      <c r="X19" s="937" t="str">
        <f>IF($B19="","",INDEX('All CCC'!X$7:X$979,MATCH(WatchList!$B19,'All CCC'!$B$7:$B$979,0)))</f>
        <v/>
      </c>
      <c r="Y19" s="937" t="str">
        <f>IF($B19="","",INDEX('All CCC'!Y$7:Y$979,MATCH(WatchList!$B19,'All CCC'!$B$7:$B$979,0)))</f>
        <v/>
      </c>
      <c r="Z19" s="937" t="str">
        <f>IF($B19="","",INDEX('All CCC'!Z$7:Z$979,MATCH(WatchList!$B19,'All CCC'!$B$7:$B$979,0)))</f>
        <v/>
      </c>
      <c r="AA19" s="937" t="str">
        <f>IF($B19="","",INDEX('All CCC'!AA$7:AA$979,MATCH(WatchList!$B19,'All CCC'!$B$7:$B$979,0)))</f>
        <v/>
      </c>
      <c r="AB19" s="937" t="str">
        <f>IF($B19="","",INDEX('All CCC'!AB$7:AB$979,MATCH(WatchList!$B19,'All CCC'!$B$7:$B$979,0)))</f>
        <v/>
      </c>
      <c r="AC19" s="937" t="str">
        <f>IF($B19="","",INDEX('All CCC'!AC$7:AC$979,MATCH(WatchList!$B19,'All CCC'!$B$7:$B$979,0)))</f>
        <v/>
      </c>
      <c r="AD19" s="937" t="str">
        <f>IF($B19="","",INDEX('All CCC'!AD$7:AD$979,MATCH(WatchList!$B19,'All CCC'!$B$7:$B$979,0)))</f>
        <v/>
      </c>
      <c r="AE19" s="937" t="str">
        <f>IF($B19="","",INDEX('All CCC'!AE$7:AE$979,MATCH(WatchList!$B19,'All CCC'!$B$7:$B$979,0)))</f>
        <v/>
      </c>
      <c r="AF19" s="937" t="str">
        <f>IF($B19="","",INDEX('All CCC'!AF$7:AF$979,MATCH(WatchList!$B19,'All CCC'!$B$7:$B$979,0)))</f>
        <v/>
      </c>
      <c r="AG19" s="937" t="str">
        <f>IF($B19="","",INDEX('All CCC'!AG$7:AG$979,MATCH(WatchList!$B19,'All CCC'!$B$7:$B$979,0)))</f>
        <v/>
      </c>
      <c r="AH19" s="937" t="str">
        <f>IF($B19="","",INDEX('All CCC'!AH$7:AH$979,MATCH(WatchList!$B19,'All CCC'!$B$7:$B$979,0)))</f>
        <v/>
      </c>
      <c r="AI19" s="937" t="str">
        <f>IF($B19="","",INDEX('All CCC'!AI$7:AI$979,MATCH(WatchList!$B19,'All CCC'!$B$7:$B$979,0)))</f>
        <v/>
      </c>
      <c r="AJ19" s="937" t="str">
        <f>IF($B19="","",INDEX('All CCC'!AJ$7:AJ$979,MATCH(WatchList!$B19,'All CCC'!$B$7:$B$979,0)))</f>
        <v/>
      </c>
      <c r="AK19" s="937" t="str">
        <f>IF($B19="","",INDEX('All CCC'!AK$7:AK$979,MATCH(WatchList!$B19,'All CCC'!$B$7:$B$979,0)))</f>
        <v/>
      </c>
      <c r="AL19" s="937" t="str">
        <f>IF($B19="","",INDEX('All CCC'!AL$7:AL$979,MATCH(WatchList!$B19,'All CCC'!$B$7:$B$979,0)))</f>
        <v/>
      </c>
      <c r="AM19" s="937" t="str">
        <f>IF($B19="","",INDEX('All CCC'!AM$7:AM$979,MATCH(WatchList!$B19,'All CCC'!$B$7:$B$979,0)))</f>
        <v/>
      </c>
      <c r="AN19" s="937" t="str">
        <f>IF($B19="","",INDEX('All CCC'!AN$7:AN$979,MATCH(WatchList!$B19,'All CCC'!$B$7:$B$979,0)))</f>
        <v/>
      </c>
      <c r="AO19" s="937" t="str">
        <f>IF($B19="","",INDEX('All CCC'!AO$7:AO$979,MATCH(WatchList!$B19,'All CCC'!$B$7:$B$979,0)))</f>
        <v/>
      </c>
      <c r="AP19" s="937" t="str">
        <f>IF($B19="","",INDEX('All CCC'!AP$7:AP$979,MATCH(WatchList!$B19,'All CCC'!$B$7:$B$979,0)))</f>
        <v/>
      </c>
      <c r="AQ19" s="937" t="str">
        <f>IF($B19="","",INDEX('All CCC'!AQ$7:AQ$979,MATCH(WatchList!$B19,'All CCC'!$B$7:$B$979,0)))</f>
        <v/>
      </c>
      <c r="AR19" s="937" t="str">
        <f>IF($B19="","",INDEX('All CCC'!AR$7:AR$979,MATCH(WatchList!$B19,'All CCC'!$B$7:$B$979,0)))</f>
        <v/>
      </c>
      <c r="AS19" s="937" t="str">
        <f>IF($B19="","",INDEX('All CCC'!AS$7:AS$979,MATCH(WatchList!$B19,'All CCC'!$B$7:$B$979,0)))</f>
        <v/>
      </c>
      <c r="AT19" s="937" t="str">
        <f>IF($B19="","",INDEX('All CCC'!AT$7:AT$979,MATCH(WatchList!$B19,'All CCC'!$B$7:$B$979,0)))</f>
        <v/>
      </c>
      <c r="AU19" s="937" t="str">
        <f>IF($B19="","",INDEX('All CCC'!AU$7:AU$979,MATCH(WatchList!$B19,'All CCC'!$B$7:$B$979,0)))</f>
        <v/>
      </c>
      <c r="AV19" s="937" t="str">
        <f>IF($B19="","",INDEX('All CCC'!AV$7:AV$979,MATCH(WatchList!$B19,'All CCC'!$B$7:$B$979,0)))</f>
        <v/>
      </c>
      <c r="AW19" s="937" t="str">
        <f>IF($B19="","",INDEX('All CCC'!AW$7:AW$979,MATCH(WatchList!$B19,'All CCC'!$B$7:$B$979,0)))</f>
        <v/>
      </c>
      <c r="AX19" s="937" t="str">
        <f>IF($B19="","",INDEX('All CCC'!AX$7:AX$979,MATCH(WatchList!$B19,'All CCC'!$B$7:$B$979,0)))</f>
        <v/>
      </c>
      <c r="AY19" s="937" t="str">
        <f>IF($B19="","",INDEX('All CCC'!AY$7:AY$979,MATCH(WatchList!$B19,'All CCC'!$B$7:$B$979,0)))</f>
        <v/>
      </c>
      <c r="AZ19" s="937" t="str">
        <f>IF($B19="","",INDEX('All CCC'!AZ$7:AZ$979,MATCH(WatchList!$B19,'All CCC'!$B$7:$B$979,0)))</f>
        <v/>
      </c>
      <c r="BA19" s="937" t="str">
        <f>IF($B19="","",INDEX('All CCC'!BA$7:BA$979,MATCH(WatchList!$B19,'All CCC'!$B$7:$B$979,0)))</f>
        <v/>
      </c>
      <c r="BB19" s="937" t="str">
        <f>IF($B19="","",INDEX('All CCC'!BB$7:BB$979,MATCH(WatchList!$B19,'All CCC'!$B$7:$B$979,0)))</f>
        <v/>
      </c>
      <c r="BC19" s="937" t="str">
        <f>IF($B19="","",INDEX('All CCC'!BC$7:BC$979,MATCH(WatchList!$B19,'All CCC'!$B$7:$B$979,0)))</f>
        <v/>
      </c>
      <c r="BD19" s="937" t="str">
        <f>IF($B19="","",INDEX('All CCC'!BD$7:BD$979,MATCH(WatchList!$B19,'All CCC'!$B$7:$B$979,0)))</f>
        <v/>
      </c>
      <c r="BE19" s="937" t="str">
        <f>IF($B19="","",INDEX('All CCC'!BE$7:BE$979,MATCH(WatchList!$B19,'All CCC'!$B$7:$B$979,0)))</f>
        <v/>
      </c>
      <c r="BF19" s="937" t="str">
        <f>IF($B19="","",INDEX('All CCC'!BF$7:BF$979,MATCH(WatchList!$B19,'All CCC'!$B$7:$B$979,0)))</f>
        <v/>
      </c>
      <c r="BG19" s="937" t="str">
        <f>IF($B19="","",INDEX('All CCC'!BG$7:BG$979,MATCH(WatchList!$B19,'All CCC'!$B$7:$B$979,0)))</f>
        <v/>
      </c>
    </row>
    <row r="20" spans="1:59" ht="11.25" customHeight="1" x14ac:dyDescent="0.2">
      <c r="A20" s="610" t="str">
        <f>IF($B20="","",INDEX('All CCC'!A$7:A$979,MATCH(WatchList!$B20,'All CCC'!$B$7:$B$979,0)))</f>
        <v/>
      </c>
      <c r="B20" s="36"/>
      <c r="C20" s="937" t="str">
        <f>IF($B20="","",INDEX('All CCC'!C$7:C$979,MATCH(WatchList!$B20,'All CCC'!$B$7:$B$979,0)))</f>
        <v/>
      </c>
      <c r="D20" s="937" t="str">
        <f>IF($B20="","",INDEX('All CCC'!D$7:D$979,MATCH(WatchList!$B20,'All CCC'!$B$7:$B$979,0)))</f>
        <v/>
      </c>
      <c r="E20" s="937" t="str">
        <f>IF($B20="","",INDEX('All CCC'!E$7:E$979,MATCH(WatchList!$B20,'All CCC'!$B$7:$B$979,0)))</f>
        <v/>
      </c>
      <c r="F20" s="937" t="str">
        <f>IF($B20="","",INDEX('All CCC'!F$7:F$979,MATCH(WatchList!$B20,'All CCC'!$B$7:$B$979,0)))</f>
        <v/>
      </c>
      <c r="G20" s="937" t="str">
        <f>IF($B20="","",INDEX('All CCC'!G$7:G$979,MATCH(WatchList!$B20,'All CCC'!$B$7:$B$979,0)))</f>
        <v/>
      </c>
      <c r="H20" s="937" t="str">
        <f>IF($B20="","",INDEX('All CCC'!H$7:H$979,MATCH(WatchList!$B20,'All CCC'!$B$7:$B$979,0)))</f>
        <v/>
      </c>
      <c r="I20" s="937" t="str">
        <f>IF($B20="","",INDEX('All CCC'!I$7:I$979,MATCH(WatchList!$B20,'All CCC'!$B$7:$B$979,0)))</f>
        <v/>
      </c>
      <c r="J20" s="937" t="str">
        <f>IF($B20="","",INDEX('All CCC'!J$7:J$979,MATCH(WatchList!$B20,'All CCC'!$B$7:$B$979,0)))</f>
        <v/>
      </c>
      <c r="K20" s="937" t="str">
        <f>IF($B20="","",INDEX('All CCC'!K$7:K$979,MATCH(WatchList!$B20,'All CCC'!$B$7:$B$979,0)))</f>
        <v/>
      </c>
      <c r="L20" s="937" t="str">
        <f>IF($B20="","",INDEX('All CCC'!L$7:L$979,MATCH(WatchList!$B20,'All CCC'!$B$7:$B$979,0)))</f>
        <v/>
      </c>
      <c r="M20" s="937" t="str">
        <f>IF($B20="","",INDEX('All CCC'!M$7:M$979,MATCH(WatchList!$B20,'All CCC'!$B$7:$B$979,0)))</f>
        <v/>
      </c>
      <c r="N20" s="937" t="str">
        <f>IF($B20="","",INDEX('All CCC'!N$7:N$979,MATCH(WatchList!$B20,'All CCC'!$B$7:$B$979,0)))</f>
        <v/>
      </c>
      <c r="O20" s="937" t="str">
        <f>IF($B20="","",INDEX('All CCC'!O$7:O$979,MATCH(WatchList!$B20,'All CCC'!$B$7:$B$979,0)))</f>
        <v/>
      </c>
      <c r="P20" s="938" t="str">
        <f>IF($B20="","",INDEX('All CCC'!P$7:P$979,MATCH(WatchList!$B20,'All CCC'!$B$7:$B$979,0)))</f>
        <v/>
      </c>
      <c r="Q20" s="938" t="str">
        <f>IF($B20="","",INDEX('All CCC'!Q$7:Q$979,MATCH(WatchList!$B20,'All CCC'!$B$7:$B$979,0)))</f>
        <v/>
      </c>
      <c r="R20" s="937" t="str">
        <f>IF($B20="","",INDEX('All CCC'!R$7:R$979,MATCH(WatchList!$B20,'All CCC'!$B$7:$B$979,0)))</f>
        <v/>
      </c>
      <c r="S20" s="937" t="str">
        <f>IF($B20="","",INDEX('All CCC'!S$7:S$979,MATCH(WatchList!$B20,'All CCC'!$B$7:$B$979,0)))</f>
        <v/>
      </c>
      <c r="T20" s="937" t="str">
        <f>IF($B20="","",INDEX('All CCC'!T$7:T$979,MATCH(WatchList!$B20,'All CCC'!$B$7:$B$979,0)))</f>
        <v/>
      </c>
      <c r="U20" s="937" t="str">
        <f>IF($B20="","",INDEX('All CCC'!U$7:U$979,MATCH(WatchList!$B20,'All CCC'!$B$7:$B$979,0)))</f>
        <v/>
      </c>
      <c r="V20" s="937" t="str">
        <f>IF($B20="","",INDEX('All CCC'!V$7:V$979,MATCH(WatchList!$B20,'All CCC'!$B$7:$B$979,0)))</f>
        <v/>
      </c>
      <c r="W20" s="937" t="str">
        <f>IF($B20="","",INDEX('All CCC'!W$7:W$979,MATCH(WatchList!$B20,'All CCC'!$B$7:$B$979,0)))</f>
        <v/>
      </c>
      <c r="X20" s="937" t="str">
        <f>IF($B20="","",INDEX('All CCC'!X$7:X$979,MATCH(WatchList!$B20,'All CCC'!$B$7:$B$979,0)))</f>
        <v/>
      </c>
      <c r="Y20" s="937" t="str">
        <f>IF($B20="","",INDEX('All CCC'!Y$7:Y$979,MATCH(WatchList!$B20,'All CCC'!$B$7:$B$979,0)))</f>
        <v/>
      </c>
      <c r="Z20" s="937" t="str">
        <f>IF($B20="","",INDEX('All CCC'!Z$7:Z$979,MATCH(WatchList!$B20,'All CCC'!$B$7:$B$979,0)))</f>
        <v/>
      </c>
      <c r="AA20" s="937" t="str">
        <f>IF($B20="","",INDEX('All CCC'!AA$7:AA$979,MATCH(WatchList!$B20,'All CCC'!$B$7:$B$979,0)))</f>
        <v/>
      </c>
      <c r="AB20" s="937" t="str">
        <f>IF($B20="","",INDEX('All CCC'!AB$7:AB$979,MATCH(WatchList!$B20,'All CCC'!$B$7:$B$979,0)))</f>
        <v/>
      </c>
      <c r="AC20" s="937" t="str">
        <f>IF($B20="","",INDEX('All CCC'!AC$7:AC$979,MATCH(WatchList!$B20,'All CCC'!$B$7:$B$979,0)))</f>
        <v/>
      </c>
      <c r="AD20" s="937" t="str">
        <f>IF($B20="","",INDEX('All CCC'!AD$7:AD$979,MATCH(WatchList!$B20,'All CCC'!$B$7:$B$979,0)))</f>
        <v/>
      </c>
      <c r="AE20" s="937" t="str">
        <f>IF($B20="","",INDEX('All CCC'!AE$7:AE$979,MATCH(WatchList!$B20,'All CCC'!$B$7:$B$979,0)))</f>
        <v/>
      </c>
      <c r="AF20" s="937" t="str">
        <f>IF($B20="","",INDEX('All CCC'!AF$7:AF$979,MATCH(WatchList!$B20,'All CCC'!$B$7:$B$979,0)))</f>
        <v/>
      </c>
      <c r="AG20" s="937" t="str">
        <f>IF($B20="","",INDEX('All CCC'!AG$7:AG$979,MATCH(WatchList!$B20,'All CCC'!$B$7:$B$979,0)))</f>
        <v/>
      </c>
      <c r="AH20" s="937" t="str">
        <f>IF($B20="","",INDEX('All CCC'!AH$7:AH$979,MATCH(WatchList!$B20,'All CCC'!$B$7:$B$979,0)))</f>
        <v/>
      </c>
      <c r="AI20" s="937" t="str">
        <f>IF($B20="","",INDEX('All CCC'!AI$7:AI$979,MATCH(WatchList!$B20,'All CCC'!$B$7:$B$979,0)))</f>
        <v/>
      </c>
      <c r="AJ20" s="937" t="str">
        <f>IF($B20="","",INDEX('All CCC'!AJ$7:AJ$979,MATCH(WatchList!$B20,'All CCC'!$B$7:$B$979,0)))</f>
        <v/>
      </c>
      <c r="AK20" s="937" t="str">
        <f>IF($B20="","",INDEX('All CCC'!AK$7:AK$979,MATCH(WatchList!$B20,'All CCC'!$B$7:$B$979,0)))</f>
        <v/>
      </c>
      <c r="AL20" s="937" t="str">
        <f>IF($B20="","",INDEX('All CCC'!AL$7:AL$979,MATCH(WatchList!$B20,'All CCC'!$B$7:$B$979,0)))</f>
        <v/>
      </c>
      <c r="AM20" s="937" t="str">
        <f>IF($B20="","",INDEX('All CCC'!AM$7:AM$979,MATCH(WatchList!$B20,'All CCC'!$B$7:$B$979,0)))</f>
        <v/>
      </c>
      <c r="AN20" s="937" t="str">
        <f>IF($B20="","",INDEX('All CCC'!AN$7:AN$979,MATCH(WatchList!$B20,'All CCC'!$B$7:$B$979,0)))</f>
        <v/>
      </c>
      <c r="AO20" s="937" t="str">
        <f>IF($B20="","",INDEX('All CCC'!AO$7:AO$979,MATCH(WatchList!$B20,'All CCC'!$B$7:$B$979,0)))</f>
        <v/>
      </c>
      <c r="AP20" s="937" t="str">
        <f>IF($B20="","",INDEX('All CCC'!AP$7:AP$979,MATCH(WatchList!$B20,'All CCC'!$B$7:$B$979,0)))</f>
        <v/>
      </c>
      <c r="AQ20" s="937" t="str">
        <f>IF($B20="","",INDEX('All CCC'!AQ$7:AQ$979,MATCH(WatchList!$B20,'All CCC'!$B$7:$B$979,0)))</f>
        <v/>
      </c>
      <c r="AR20" s="937" t="str">
        <f>IF($B20="","",INDEX('All CCC'!AR$7:AR$979,MATCH(WatchList!$B20,'All CCC'!$B$7:$B$979,0)))</f>
        <v/>
      </c>
      <c r="AS20" s="937" t="str">
        <f>IF($B20="","",INDEX('All CCC'!AS$7:AS$979,MATCH(WatchList!$B20,'All CCC'!$B$7:$B$979,0)))</f>
        <v/>
      </c>
      <c r="AT20" s="937" t="str">
        <f>IF($B20="","",INDEX('All CCC'!AT$7:AT$979,MATCH(WatchList!$B20,'All CCC'!$B$7:$B$979,0)))</f>
        <v/>
      </c>
      <c r="AU20" s="937" t="str">
        <f>IF($B20="","",INDEX('All CCC'!AU$7:AU$979,MATCH(WatchList!$B20,'All CCC'!$B$7:$B$979,0)))</f>
        <v/>
      </c>
      <c r="AV20" s="937" t="str">
        <f>IF($B20="","",INDEX('All CCC'!AV$7:AV$979,MATCH(WatchList!$B20,'All CCC'!$B$7:$B$979,0)))</f>
        <v/>
      </c>
      <c r="AW20" s="937" t="str">
        <f>IF($B20="","",INDEX('All CCC'!AW$7:AW$979,MATCH(WatchList!$B20,'All CCC'!$B$7:$B$979,0)))</f>
        <v/>
      </c>
      <c r="AX20" s="937" t="str">
        <f>IF($B20="","",INDEX('All CCC'!AX$7:AX$979,MATCH(WatchList!$B20,'All CCC'!$B$7:$B$979,0)))</f>
        <v/>
      </c>
      <c r="AY20" s="937" t="str">
        <f>IF($B20="","",INDEX('All CCC'!AY$7:AY$979,MATCH(WatchList!$B20,'All CCC'!$B$7:$B$979,0)))</f>
        <v/>
      </c>
      <c r="AZ20" s="937" t="str">
        <f>IF($B20="","",INDEX('All CCC'!AZ$7:AZ$979,MATCH(WatchList!$B20,'All CCC'!$B$7:$B$979,0)))</f>
        <v/>
      </c>
      <c r="BA20" s="937" t="str">
        <f>IF($B20="","",INDEX('All CCC'!BA$7:BA$979,MATCH(WatchList!$B20,'All CCC'!$B$7:$B$979,0)))</f>
        <v/>
      </c>
      <c r="BB20" s="937" t="str">
        <f>IF($B20="","",INDEX('All CCC'!BB$7:BB$979,MATCH(WatchList!$B20,'All CCC'!$B$7:$B$979,0)))</f>
        <v/>
      </c>
      <c r="BC20" s="937" t="str">
        <f>IF($B20="","",INDEX('All CCC'!BC$7:BC$979,MATCH(WatchList!$B20,'All CCC'!$B$7:$B$979,0)))</f>
        <v/>
      </c>
      <c r="BD20" s="937" t="str">
        <f>IF($B20="","",INDEX('All CCC'!BD$7:BD$979,MATCH(WatchList!$B20,'All CCC'!$B$7:$B$979,0)))</f>
        <v/>
      </c>
      <c r="BE20" s="937" t="str">
        <f>IF($B20="","",INDEX('All CCC'!BE$7:BE$979,MATCH(WatchList!$B20,'All CCC'!$B$7:$B$979,0)))</f>
        <v/>
      </c>
      <c r="BF20" s="937" t="str">
        <f>IF($B20="","",INDEX('All CCC'!BF$7:BF$979,MATCH(WatchList!$B20,'All CCC'!$B$7:$B$979,0)))</f>
        <v/>
      </c>
      <c r="BG20" s="937" t="str">
        <f>IF($B20="","",INDEX('All CCC'!BG$7:BG$979,MATCH(WatchList!$B20,'All CCC'!$B$7:$B$979,0)))</f>
        <v/>
      </c>
    </row>
    <row r="21" spans="1:59" ht="11.45" customHeight="1" x14ac:dyDescent="0.2">
      <c r="A21" s="610" t="str">
        <f>IF($B21="","",INDEX('All CCC'!A$7:A$979,MATCH(WatchList!$B21,'All CCC'!$B$7:$B$979,0)))</f>
        <v/>
      </c>
      <c r="B21" s="36"/>
      <c r="C21" s="937" t="str">
        <f>IF($B21="","",INDEX('All CCC'!C$7:C$979,MATCH(WatchList!$B21,'All CCC'!$B$7:$B$979,0)))</f>
        <v/>
      </c>
      <c r="D21" s="937" t="str">
        <f>IF($B21="","",INDEX('All CCC'!D$7:D$979,MATCH(WatchList!$B21,'All CCC'!$B$7:$B$979,0)))</f>
        <v/>
      </c>
      <c r="E21" s="937" t="str">
        <f>IF($B21="","",INDEX('All CCC'!E$7:E$979,MATCH(WatchList!$B21,'All CCC'!$B$7:$B$979,0)))</f>
        <v/>
      </c>
      <c r="F21" s="937" t="str">
        <f>IF($B21="","",INDEX('All CCC'!F$7:F$979,MATCH(WatchList!$B21,'All CCC'!$B$7:$B$979,0)))</f>
        <v/>
      </c>
      <c r="G21" s="937" t="str">
        <f>IF($B21="","",INDEX('All CCC'!G$7:G$979,MATCH(WatchList!$B21,'All CCC'!$B$7:$B$979,0)))</f>
        <v/>
      </c>
      <c r="H21" s="937" t="str">
        <f>IF($B21="","",INDEX('All CCC'!H$7:H$979,MATCH(WatchList!$B21,'All CCC'!$B$7:$B$979,0)))</f>
        <v/>
      </c>
      <c r="I21" s="937" t="str">
        <f>IF($B21="","",INDEX('All CCC'!I$7:I$979,MATCH(WatchList!$B21,'All CCC'!$B$7:$B$979,0)))</f>
        <v/>
      </c>
      <c r="J21" s="937" t="str">
        <f>IF($B21="","",INDEX('All CCC'!J$7:J$979,MATCH(WatchList!$B21,'All CCC'!$B$7:$B$979,0)))</f>
        <v/>
      </c>
      <c r="K21" s="937" t="str">
        <f>IF($B21="","",INDEX('All CCC'!K$7:K$979,MATCH(WatchList!$B21,'All CCC'!$B$7:$B$979,0)))</f>
        <v/>
      </c>
      <c r="L21" s="937" t="str">
        <f>IF($B21="","",INDEX('All CCC'!L$7:L$979,MATCH(WatchList!$B21,'All CCC'!$B$7:$B$979,0)))</f>
        <v/>
      </c>
      <c r="M21" s="937" t="str">
        <f>IF($B21="","",INDEX('All CCC'!M$7:M$979,MATCH(WatchList!$B21,'All CCC'!$B$7:$B$979,0)))</f>
        <v/>
      </c>
      <c r="N21" s="937" t="str">
        <f>IF($B21="","",INDEX('All CCC'!N$7:N$979,MATCH(WatchList!$B21,'All CCC'!$B$7:$B$979,0)))</f>
        <v/>
      </c>
      <c r="O21" s="937" t="str">
        <f>IF($B21="","",INDEX('All CCC'!O$7:O$979,MATCH(WatchList!$B21,'All CCC'!$B$7:$B$979,0)))</f>
        <v/>
      </c>
      <c r="P21" s="938" t="str">
        <f>IF($B21="","",INDEX('All CCC'!P$7:P$979,MATCH(WatchList!$B21,'All CCC'!$B$7:$B$979,0)))</f>
        <v/>
      </c>
      <c r="Q21" s="938" t="str">
        <f>IF($B21="","",INDEX('All CCC'!Q$7:Q$979,MATCH(WatchList!$B21,'All CCC'!$B$7:$B$979,0)))</f>
        <v/>
      </c>
      <c r="R21" s="937" t="str">
        <f>IF($B21="","",INDEX('All CCC'!R$7:R$979,MATCH(WatchList!$B21,'All CCC'!$B$7:$B$979,0)))</f>
        <v/>
      </c>
      <c r="S21" s="937" t="str">
        <f>IF($B21="","",INDEX('All CCC'!S$7:S$979,MATCH(WatchList!$B21,'All CCC'!$B$7:$B$979,0)))</f>
        <v/>
      </c>
      <c r="T21" s="937" t="str">
        <f>IF($B21="","",INDEX('All CCC'!T$7:T$979,MATCH(WatchList!$B21,'All CCC'!$B$7:$B$979,0)))</f>
        <v/>
      </c>
      <c r="U21" s="937" t="str">
        <f>IF($B21="","",INDEX('All CCC'!U$7:U$979,MATCH(WatchList!$B21,'All CCC'!$B$7:$B$979,0)))</f>
        <v/>
      </c>
      <c r="V21" s="937" t="str">
        <f>IF($B21="","",INDEX('All CCC'!V$7:V$979,MATCH(WatchList!$B21,'All CCC'!$B$7:$B$979,0)))</f>
        <v/>
      </c>
      <c r="W21" s="937" t="str">
        <f>IF($B21="","",INDEX('All CCC'!W$7:W$979,MATCH(WatchList!$B21,'All CCC'!$B$7:$B$979,0)))</f>
        <v/>
      </c>
      <c r="X21" s="937" t="str">
        <f>IF($B21="","",INDEX('All CCC'!X$7:X$979,MATCH(WatchList!$B21,'All CCC'!$B$7:$B$979,0)))</f>
        <v/>
      </c>
      <c r="Y21" s="937" t="str">
        <f>IF($B21="","",INDEX('All CCC'!Y$7:Y$979,MATCH(WatchList!$B21,'All CCC'!$B$7:$B$979,0)))</f>
        <v/>
      </c>
      <c r="Z21" s="937" t="str">
        <f>IF($B21="","",INDEX('All CCC'!Z$7:Z$979,MATCH(WatchList!$B21,'All CCC'!$B$7:$B$979,0)))</f>
        <v/>
      </c>
      <c r="AA21" s="937" t="str">
        <f>IF($B21="","",INDEX('All CCC'!AA$7:AA$979,MATCH(WatchList!$B21,'All CCC'!$B$7:$B$979,0)))</f>
        <v/>
      </c>
      <c r="AB21" s="937" t="str">
        <f>IF($B21="","",INDEX('All CCC'!AB$7:AB$979,MATCH(WatchList!$B21,'All CCC'!$B$7:$B$979,0)))</f>
        <v/>
      </c>
      <c r="AC21" s="937" t="str">
        <f>IF($B21="","",INDEX('All CCC'!AC$7:AC$979,MATCH(WatchList!$B21,'All CCC'!$B$7:$B$979,0)))</f>
        <v/>
      </c>
      <c r="AD21" s="937" t="str">
        <f>IF($B21="","",INDEX('All CCC'!AD$7:AD$979,MATCH(WatchList!$B21,'All CCC'!$B$7:$B$979,0)))</f>
        <v/>
      </c>
      <c r="AE21" s="937" t="str">
        <f>IF($B21="","",INDEX('All CCC'!AE$7:AE$979,MATCH(WatchList!$B21,'All CCC'!$B$7:$B$979,0)))</f>
        <v/>
      </c>
      <c r="AF21" s="937" t="str">
        <f>IF($B21="","",INDEX('All CCC'!AF$7:AF$979,MATCH(WatchList!$B21,'All CCC'!$B$7:$B$979,0)))</f>
        <v/>
      </c>
      <c r="AG21" s="937" t="str">
        <f>IF($B21="","",INDEX('All CCC'!AG$7:AG$979,MATCH(WatchList!$B21,'All CCC'!$B$7:$B$979,0)))</f>
        <v/>
      </c>
      <c r="AH21" s="937" t="str">
        <f>IF($B21="","",INDEX('All CCC'!AH$7:AH$979,MATCH(WatchList!$B21,'All CCC'!$B$7:$B$979,0)))</f>
        <v/>
      </c>
      <c r="AI21" s="937" t="str">
        <f>IF($B21="","",INDEX('All CCC'!AI$7:AI$979,MATCH(WatchList!$B21,'All CCC'!$B$7:$B$979,0)))</f>
        <v/>
      </c>
      <c r="AJ21" s="937" t="str">
        <f>IF($B21="","",INDEX('All CCC'!AJ$7:AJ$979,MATCH(WatchList!$B21,'All CCC'!$B$7:$B$979,0)))</f>
        <v/>
      </c>
      <c r="AK21" s="937" t="str">
        <f>IF($B21="","",INDEX('All CCC'!AK$7:AK$979,MATCH(WatchList!$B21,'All CCC'!$B$7:$B$979,0)))</f>
        <v/>
      </c>
      <c r="AL21" s="937" t="str">
        <f>IF($B21="","",INDEX('All CCC'!AL$7:AL$979,MATCH(WatchList!$B21,'All CCC'!$B$7:$B$979,0)))</f>
        <v/>
      </c>
      <c r="AM21" s="937" t="str">
        <f>IF($B21="","",INDEX('All CCC'!AM$7:AM$979,MATCH(WatchList!$B21,'All CCC'!$B$7:$B$979,0)))</f>
        <v/>
      </c>
      <c r="AN21" s="937" t="str">
        <f>IF($B21="","",INDEX('All CCC'!AN$7:AN$979,MATCH(WatchList!$B21,'All CCC'!$B$7:$B$979,0)))</f>
        <v/>
      </c>
      <c r="AO21" s="937" t="str">
        <f>IF($B21="","",INDEX('All CCC'!AO$7:AO$979,MATCH(WatchList!$B21,'All CCC'!$B$7:$B$979,0)))</f>
        <v/>
      </c>
      <c r="AP21" s="937" t="str">
        <f>IF($B21="","",INDEX('All CCC'!AP$7:AP$979,MATCH(WatchList!$B21,'All CCC'!$B$7:$B$979,0)))</f>
        <v/>
      </c>
      <c r="AQ21" s="937" t="str">
        <f>IF($B21="","",INDEX('All CCC'!AQ$7:AQ$979,MATCH(WatchList!$B21,'All CCC'!$B$7:$B$979,0)))</f>
        <v/>
      </c>
      <c r="AR21" s="937" t="str">
        <f>IF($B21="","",INDEX('All CCC'!AR$7:AR$979,MATCH(WatchList!$B21,'All CCC'!$B$7:$B$979,0)))</f>
        <v/>
      </c>
      <c r="AS21" s="937" t="str">
        <f>IF($B21="","",INDEX('All CCC'!AS$7:AS$979,MATCH(WatchList!$B21,'All CCC'!$B$7:$B$979,0)))</f>
        <v/>
      </c>
      <c r="AT21" s="937" t="str">
        <f>IF($B21="","",INDEX('All CCC'!AT$7:AT$979,MATCH(WatchList!$B21,'All CCC'!$B$7:$B$979,0)))</f>
        <v/>
      </c>
      <c r="AU21" s="937" t="str">
        <f>IF($B21="","",INDEX('All CCC'!AU$7:AU$979,MATCH(WatchList!$B21,'All CCC'!$B$7:$B$979,0)))</f>
        <v/>
      </c>
      <c r="AV21" s="937" t="str">
        <f>IF($B21="","",INDEX('All CCC'!AV$7:AV$979,MATCH(WatchList!$B21,'All CCC'!$B$7:$B$979,0)))</f>
        <v/>
      </c>
      <c r="AW21" s="937" t="str">
        <f>IF($B21="","",INDEX('All CCC'!AW$7:AW$979,MATCH(WatchList!$B21,'All CCC'!$B$7:$B$979,0)))</f>
        <v/>
      </c>
      <c r="AX21" s="937" t="str">
        <f>IF($B21="","",INDEX('All CCC'!AX$7:AX$979,MATCH(WatchList!$B21,'All CCC'!$B$7:$B$979,0)))</f>
        <v/>
      </c>
      <c r="AY21" s="937" t="str">
        <f>IF($B21="","",INDEX('All CCC'!AY$7:AY$979,MATCH(WatchList!$B21,'All CCC'!$B$7:$B$979,0)))</f>
        <v/>
      </c>
      <c r="AZ21" s="937" t="str">
        <f>IF($B21="","",INDEX('All CCC'!AZ$7:AZ$979,MATCH(WatchList!$B21,'All CCC'!$B$7:$B$979,0)))</f>
        <v/>
      </c>
      <c r="BA21" s="937" t="str">
        <f>IF($B21="","",INDEX('All CCC'!BA$7:BA$979,MATCH(WatchList!$B21,'All CCC'!$B$7:$B$979,0)))</f>
        <v/>
      </c>
      <c r="BB21" s="937" t="str">
        <f>IF($B21="","",INDEX('All CCC'!BB$7:BB$979,MATCH(WatchList!$B21,'All CCC'!$B$7:$B$979,0)))</f>
        <v/>
      </c>
      <c r="BC21" s="937" t="str">
        <f>IF($B21="","",INDEX('All CCC'!BC$7:BC$979,MATCH(WatchList!$B21,'All CCC'!$B$7:$B$979,0)))</f>
        <v/>
      </c>
      <c r="BD21" s="937" t="str">
        <f>IF($B21="","",INDEX('All CCC'!BD$7:BD$979,MATCH(WatchList!$B21,'All CCC'!$B$7:$B$979,0)))</f>
        <v/>
      </c>
      <c r="BE21" s="937" t="str">
        <f>IF($B21="","",INDEX('All CCC'!BE$7:BE$979,MATCH(WatchList!$B21,'All CCC'!$B$7:$B$979,0)))</f>
        <v/>
      </c>
      <c r="BF21" s="937" t="str">
        <f>IF($B21="","",INDEX('All CCC'!BF$7:BF$979,MATCH(WatchList!$B21,'All CCC'!$B$7:$B$979,0)))</f>
        <v/>
      </c>
      <c r="BG21" s="937" t="str">
        <f>IF($B21="","",INDEX('All CCC'!BG$7:BG$979,MATCH(WatchList!$B21,'All CCC'!$B$7:$B$979,0)))</f>
        <v/>
      </c>
    </row>
    <row r="22" spans="1:59" x14ac:dyDescent="0.2">
      <c r="A22" s="610" t="str">
        <f>IF($B22="","",INDEX('All CCC'!A$7:A$979,MATCH(WatchList!$B22,'All CCC'!$B$7:$B$979,0)))</f>
        <v/>
      </c>
      <c r="B22" s="36"/>
      <c r="C22" s="937" t="str">
        <f>IF($B22="","",INDEX('All CCC'!C$7:C$979,MATCH(WatchList!$B22,'All CCC'!$B$7:$B$979,0)))</f>
        <v/>
      </c>
      <c r="D22" s="937" t="str">
        <f>IF($B22="","",INDEX('All CCC'!D$7:D$979,MATCH(WatchList!$B22,'All CCC'!$B$7:$B$979,0)))</f>
        <v/>
      </c>
      <c r="E22" s="937" t="str">
        <f>IF($B22="","",INDEX('All CCC'!E$7:E$979,MATCH(WatchList!$B22,'All CCC'!$B$7:$B$979,0)))</f>
        <v/>
      </c>
      <c r="F22" s="937" t="str">
        <f>IF($B22="","",INDEX('All CCC'!F$7:F$979,MATCH(WatchList!$B22,'All CCC'!$B$7:$B$979,0)))</f>
        <v/>
      </c>
      <c r="G22" s="937" t="str">
        <f>IF($B22="","",INDEX('All CCC'!G$7:G$979,MATCH(WatchList!$B22,'All CCC'!$B$7:$B$979,0)))</f>
        <v/>
      </c>
      <c r="H22" s="937" t="str">
        <f>IF($B22="","",INDEX('All CCC'!H$7:H$979,MATCH(WatchList!$B22,'All CCC'!$B$7:$B$979,0)))</f>
        <v/>
      </c>
      <c r="I22" s="937" t="str">
        <f>IF($B22="","",INDEX('All CCC'!I$7:I$979,MATCH(WatchList!$B22,'All CCC'!$B$7:$B$979,0)))</f>
        <v/>
      </c>
      <c r="J22" s="937" t="str">
        <f>IF($B22="","",INDEX('All CCC'!J$7:J$979,MATCH(WatchList!$B22,'All CCC'!$B$7:$B$979,0)))</f>
        <v/>
      </c>
      <c r="K22" s="937" t="str">
        <f>IF($B22="","",INDEX('All CCC'!K$7:K$979,MATCH(WatchList!$B22,'All CCC'!$B$7:$B$979,0)))</f>
        <v/>
      </c>
      <c r="L22" s="937" t="str">
        <f>IF($B22="","",INDEX('All CCC'!L$7:L$979,MATCH(WatchList!$B22,'All CCC'!$B$7:$B$979,0)))</f>
        <v/>
      </c>
      <c r="M22" s="937" t="str">
        <f>IF($B22="","",INDEX('All CCC'!M$7:M$979,MATCH(WatchList!$B22,'All CCC'!$B$7:$B$979,0)))</f>
        <v/>
      </c>
      <c r="N22" s="937" t="str">
        <f>IF($B22="","",INDEX('All CCC'!N$7:N$979,MATCH(WatchList!$B22,'All CCC'!$B$7:$B$979,0)))</f>
        <v/>
      </c>
      <c r="O22" s="937" t="str">
        <f>IF($B22="","",INDEX('All CCC'!O$7:O$979,MATCH(WatchList!$B22,'All CCC'!$B$7:$B$979,0)))</f>
        <v/>
      </c>
      <c r="P22" s="938" t="str">
        <f>IF($B22="","",INDEX('All CCC'!P$7:P$979,MATCH(WatchList!$B22,'All CCC'!$B$7:$B$979,0)))</f>
        <v/>
      </c>
      <c r="Q22" s="938" t="str">
        <f>IF($B22="","",INDEX('All CCC'!Q$7:Q$979,MATCH(WatchList!$B22,'All CCC'!$B$7:$B$979,0)))</f>
        <v/>
      </c>
      <c r="R22" s="937" t="str">
        <f>IF($B22="","",INDEX('All CCC'!R$7:R$979,MATCH(WatchList!$B22,'All CCC'!$B$7:$B$979,0)))</f>
        <v/>
      </c>
      <c r="S22" s="937" t="str">
        <f>IF($B22="","",INDEX('All CCC'!S$7:S$979,MATCH(WatchList!$B22,'All CCC'!$B$7:$B$979,0)))</f>
        <v/>
      </c>
      <c r="T22" s="937" t="str">
        <f>IF($B22="","",INDEX('All CCC'!T$7:T$979,MATCH(WatchList!$B22,'All CCC'!$B$7:$B$979,0)))</f>
        <v/>
      </c>
      <c r="U22" s="937" t="str">
        <f>IF($B22="","",INDEX('All CCC'!U$7:U$979,MATCH(WatchList!$B22,'All CCC'!$B$7:$B$979,0)))</f>
        <v/>
      </c>
      <c r="V22" s="937" t="str">
        <f>IF($B22="","",INDEX('All CCC'!V$7:V$979,MATCH(WatchList!$B22,'All CCC'!$B$7:$B$979,0)))</f>
        <v/>
      </c>
      <c r="W22" s="937" t="str">
        <f>IF($B22="","",INDEX('All CCC'!W$7:W$979,MATCH(WatchList!$B22,'All CCC'!$B$7:$B$979,0)))</f>
        <v/>
      </c>
      <c r="X22" s="937" t="str">
        <f>IF($B22="","",INDEX('All CCC'!X$7:X$979,MATCH(WatchList!$B22,'All CCC'!$B$7:$B$979,0)))</f>
        <v/>
      </c>
      <c r="Y22" s="937" t="str">
        <f>IF($B22="","",INDEX('All CCC'!Y$7:Y$979,MATCH(WatchList!$B22,'All CCC'!$B$7:$B$979,0)))</f>
        <v/>
      </c>
      <c r="Z22" s="937" t="str">
        <f>IF($B22="","",INDEX('All CCC'!Z$7:Z$979,MATCH(WatchList!$B22,'All CCC'!$B$7:$B$979,0)))</f>
        <v/>
      </c>
      <c r="AA22" s="937" t="str">
        <f>IF($B22="","",INDEX('All CCC'!AA$7:AA$979,MATCH(WatchList!$B22,'All CCC'!$B$7:$B$979,0)))</f>
        <v/>
      </c>
      <c r="AB22" s="937" t="str">
        <f>IF($B22="","",INDEX('All CCC'!AB$7:AB$979,MATCH(WatchList!$B22,'All CCC'!$B$7:$B$979,0)))</f>
        <v/>
      </c>
      <c r="AC22" s="937" t="str">
        <f>IF($B22="","",INDEX('All CCC'!AC$7:AC$979,MATCH(WatchList!$B22,'All CCC'!$B$7:$B$979,0)))</f>
        <v/>
      </c>
      <c r="AD22" s="937" t="str">
        <f>IF($B22="","",INDEX('All CCC'!AD$7:AD$979,MATCH(WatchList!$B22,'All CCC'!$B$7:$B$979,0)))</f>
        <v/>
      </c>
      <c r="AE22" s="937" t="str">
        <f>IF($B22="","",INDEX('All CCC'!AE$7:AE$979,MATCH(WatchList!$B22,'All CCC'!$B$7:$B$979,0)))</f>
        <v/>
      </c>
      <c r="AF22" s="937" t="str">
        <f>IF($B22="","",INDEX('All CCC'!AF$7:AF$979,MATCH(WatchList!$B22,'All CCC'!$B$7:$B$979,0)))</f>
        <v/>
      </c>
      <c r="AG22" s="937" t="str">
        <f>IF($B22="","",INDEX('All CCC'!AG$7:AG$979,MATCH(WatchList!$B22,'All CCC'!$B$7:$B$979,0)))</f>
        <v/>
      </c>
      <c r="AH22" s="937" t="str">
        <f>IF($B22="","",INDEX('All CCC'!AH$7:AH$979,MATCH(WatchList!$B22,'All CCC'!$B$7:$B$979,0)))</f>
        <v/>
      </c>
      <c r="AI22" s="937" t="str">
        <f>IF($B22="","",INDEX('All CCC'!AI$7:AI$979,MATCH(WatchList!$B22,'All CCC'!$B$7:$B$979,0)))</f>
        <v/>
      </c>
      <c r="AJ22" s="937" t="str">
        <f>IF($B22="","",INDEX('All CCC'!AJ$7:AJ$979,MATCH(WatchList!$B22,'All CCC'!$B$7:$B$979,0)))</f>
        <v/>
      </c>
      <c r="AK22" s="937" t="str">
        <f>IF($B22="","",INDEX('All CCC'!AK$7:AK$979,MATCH(WatchList!$B22,'All CCC'!$B$7:$B$979,0)))</f>
        <v/>
      </c>
      <c r="AL22" s="937" t="str">
        <f>IF($B22="","",INDEX('All CCC'!AL$7:AL$979,MATCH(WatchList!$B22,'All CCC'!$B$7:$B$979,0)))</f>
        <v/>
      </c>
      <c r="AM22" s="937" t="str">
        <f>IF($B22="","",INDEX('All CCC'!AM$7:AM$979,MATCH(WatchList!$B22,'All CCC'!$B$7:$B$979,0)))</f>
        <v/>
      </c>
      <c r="AN22" s="937" t="str">
        <f>IF($B22="","",INDEX('All CCC'!AN$7:AN$979,MATCH(WatchList!$B22,'All CCC'!$B$7:$B$979,0)))</f>
        <v/>
      </c>
      <c r="AO22" s="937" t="str">
        <f>IF($B22="","",INDEX('All CCC'!AO$7:AO$979,MATCH(WatchList!$B22,'All CCC'!$B$7:$B$979,0)))</f>
        <v/>
      </c>
      <c r="AP22" s="937" t="str">
        <f>IF($B22="","",INDEX('All CCC'!AP$7:AP$979,MATCH(WatchList!$B22,'All CCC'!$B$7:$B$979,0)))</f>
        <v/>
      </c>
      <c r="AQ22" s="937" t="str">
        <f>IF($B22="","",INDEX('All CCC'!AQ$7:AQ$979,MATCH(WatchList!$B22,'All CCC'!$B$7:$B$979,0)))</f>
        <v/>
      </c>
      <c r="AR22" s="937" t="str">
        <f>IF($B22="","",INDEX('All CCC'!AR$7:AR$979,MATCH(WatchList!$B22,'All CCC'!$B$7:$B$979,0)))</f>
        <v/>
      </c>
      <c r="AS22" s="937" t="str">
        <f>IF($B22="","",INDEX('All CCC'!AS$7:AS$979,MATCH(WatchList!$B22,'All CCC'!$B$7:$B$979,0)))</f>
        <v/>
      </c>
      <c r="AT22" s="937" t="str">
        <f>IF($B22="","",INDEX('All CCC'!AT$7:AT$979,MATCH(WatchList!$B22,'All CCC'!$B$7:$B$979,0)))</f>
        <v/>
      </c>
      <c r="AU22" s="937" t="str">
        <f>IF($B22="","",INDEX('All CCC'!AU$7:AU$979,MATCH(WatchList!$B22,'All CCC'!$B$7:$B$979,0)))</f>
        <v/>
      </c>
      <c r="AV22" s="937" t="str">
        <f>IF($B22="","",INDEX('All CCC'!AV$7:AV$979,MATCH(WatchList!$B22,'All CCC'!$B$7:$B$979,0)))</f>
        <v/>
      </c>
      <c r="AW22" s="937" t="str">
        <f>IF($B22="","",INDEX('All CCC'!AW$7:AW$979,MATCH(WatchList!$B22,'All CCC'!$B$7:$B$979,0)))</f>
        <v/>
      </c>
      <c r="AX22" s="937" t="str">
        <f>IF($B22="","",INDEX('All CCC'!AX$7:AX$979,MATCH(WatchList!$B22,'All CCC'!$B$7:$B$979,0)))</f>
        <v/>
      </c>
      <c r="AY22" s="937" t="str">
        <f>IF($B22="","",INDEX('All CCC'!AY$7:AY$979,MATCH(WatchList!$B22,'All CCC'!$B$7:$B$979,0)))</f>
        <v/>
      </c>
      <c r="AZ22" s="937" t="str">
        <f>IF($B22="","",INDEX('All CCC'!AZ$7:AZ$979,MATCH(WatchList!$B22,'All CCC'!$B$7:$B$979,0)))</f>
        <v/>
      </c>
      <c r="BA22" s="937" t="str">
        <f>IF($B22="","",INDEX('All CCC'!BA$7:BA$979,MATCH(WatchList!$B22,'All CCC'!$B$7:$B$979,0)))</f>
        <v/>
      </c>
      <c r="BB22" s="937" t="str">
        <f>IF($B22="","",INDEX('All CCC'!BB$7:BB$979,MATCH(WatchList!$B22,'All CCC'!$B$7:$B$979,0)))</f>
        <v/>
      </c>
      <c r="BC22" s="937" t="str">
        <f>IF($B22="","",INDEX('All CCC'!BC$7:BC$979,MATCH(WatchList!$B22,'All CCC'!$B$7:$B$979,0)))</f>
        <v/>
      </c>
      <c r="BD22" s="937" t="str">
        <f>IF($B22="","",INDEX('All CCC'!BD$7:BD$979,MATCH(WatchList!$B22,'All CCC'!$B$7:$B$979,0)))</f>
        <v/>
      </c>
      <c r="BE22" s="937" t="str">
        <f>IF($B22="","",INDEX('All CCC'!BE$7:BE$979,MATCH(WatchList!$B22,'All CCC'!$B$7:$B$979,0)))</f>
        <v/>
      </c>
      <c r="BF22" s="937" t="str">
        <f>IF($B22="","",INDEX('All CCC'!BF$7:BF$979,MATCH(WatchList!$B22,'All CCC'!$B$7:$B$979,0)))</f>
        <v/>
      </c>
      <c r="BG22" s="937" t="str">
        <f>IF($B22="","",INDEX('All CCC'!BG$7:BG$979,MATCH(WatchList!$B22,'All CCC'!$B$7:$B$979,0)))</f>
        <v/>
      </c>
    </row>
    <row r="23" spans="1:59" x14ac:dyDescent="0.2">
      <c r="A23" s="610" t="str">
        <f>IF($B23="","",INDEX('All CCC'!A$7:A$979,MATCH(WatchList!$B23,'All CCC'!$B$7:$B$979,0)))</f>
        <v/>
      </c>
      <c r="B23" s="36"/>
      <c r="C23" s="937" t="str">
        <f>IF($B23="","",INDEX('All CCC'!C$7:C$979,MATCH(WatchList!$B23,'All CCC'!$B$7:$B$979,0)))</f>
        <v/>
      </c>
      <c r="D23" s="937" t="str">
        <f>IF($B23="","",INDEX('All CCC'!D$7:D$979,MATCH(WatchList!$B23,'All CCC'!$B$7:$B$979,0)))</f>
        <v/>
      </c>
      <c r="E23" s="937" t="str">
        <f>IF($B23="","",INDEX('All CCC'!E$7:E$979,MATCH(WatchList!$B23,'All CCC'!$B$7:$B$979,0)))</f>
        <v/>
      </c>
      <c r="F23" s="937" t="str">
        <f>IF($B23="","",INDEX('All CCC'!F$7:F$979,MATCH(WatchList!$B23,'All CCC'!$B$7:$B$979,0)))</f>
        <v/>
      </c>
      <c r="G23" s="937" t="str">
        <f>IF($B23="","",INDEX('All CCC'!G$7:G$979,MATCH(WatchList!$B23,'All CCC'!$B$7:$B$979,0)))</f>
        <v/>
      </c>
      <c r="H23" s="937" t="str">
        <f>IF($B23="","",INDEX('All CCC'!H$7:H$979,MATCH(WatchList!$B23,'All CCC'!$B$7:$B$979,0)))</f>
        <v/>
      </c>
      <c r="I23" s="937" t="str">
        <f>IF($B23="","",INDEX('All CCC'!I$7:I$979,MATCH(WatchList!$B23,'All CCC'!$B$7:$B$979,0)))</f>
        <v/>
      </c>
      <c r="J23" s="937" t="str">
        <f>IF($B23="","",INDEX('All CCC'!J$7:J$979,MATCH(WatchList!$B23,'All CCC'!$B$7:$B$979,0)))</f>
        <v/>
      </c>
      <c r="K23" s="937" t="str">
        <f>IF($B23="","",INDEX('All CCC'!K$7:K$979,MATCH(WatchList!$B23,'All CCC'!$B$7:$B$979,0)))</f>
        <v/>
      </c>
      <c r="L23" s="937" t="str">
        <f>IF($B23="","",INDEX('All CCC'!L$7:L$979,MATCH(WatchList!$B23,'All CCC'!$B$7:$B$979,0)))</f>
        <v/>
      </c>
      <c r="M23" s="937" t="str">
        <f>IF($B23="","",INDEX('All CCC'!M$7:M$979,MATCH(WatchList!$B23,'All CCC'!$B$7:$B$979,0)))</f>
        <v/>
      </c>
      <c r="N23" s="937" t="str">
        <f>IF($B23="","",INDEX('All CCC'!N$7:N$979,MATCH(WatchList!$B23,'All CCC'!$B$7:$B$979,0)))</f>
        <v/>
      </c>
      <c r="O23" s="937" t="str">
        <f>IF($B23="","",INDEX('All CCC'!O$7:O$979,MATCH(WatchList!$B23,'All CCC'!$B$7:$B$979,0)))</f>
        <v/>
      </c>
      <c r="P23" s="938" t="str">
        <f>IF($B23="","",INDEX('All CCC'!P$7:P$979,MATCH(WatchList!$B23,'All CCC'!$B$7:$B$979,0)))</f>
        <v/>
      </c>
      <c r="Q23" s="938" t="str">
        <f>IF($B23="","",INDEX('All CCC'!Q$7:Q$979,MATCH(WatchList!$B23,'All CCC'!$B$7:$B$979,0)))</f>
        <v/>
      </c>
      <c r="R23" s="937" t="str">
        <f>IF($B23="","",INDEX('All CCC'!R$7:R$979,MATCH(WatchList!$B23,'All CCC'!$B$7:$B$979,0)))</f>
        <v/>
      </c>
      <c r="S23" s="937" t="str">
        <f>IF($B23="","",INDEX('All CCC'!S$7:S$979,MATCH(WatchList!$B23,'All CCC'!$B$7:$B$979,0)))</f>
        <v/>
      </c>
      <c r="T23" s="937" t="str">
        <f>IF($B23="","",INDEX('All CCC'!T$7:T$979,MATCH(WatchList!$B23,'All CCC'!$B$7:$B$979,0)))</f>
        <v/>
      </c>
      <c r="U23" s="937" t="str">
        <f>IF($B23="","",INDEX('All CCC'!U$7:U$979,MATCH(WatchList!$B23,'All CCC'!$B$7:$B$979,0)))</f>
        <v/>
      </c>
      <c r="V23" s="937" t="str">
        <f>IF($B23="","",INDEX('All CCC'!V$7:V$979,MATCH(WatchList!$B23,'All CCC'!$B$7:$B$979,0)))</f>
        <v/>
      </c>
      <c r="W23" s="937" t="str">
        <f>IF($B23="","",INDEX('All CCC'!W$7:W$979,MATCH(WatchList!$B23,'All CCC'!$B$7:$B$979,0)))</f>
        <v/>
      </c>
      <c r="X23" s="937" t="str">
        <f>IF($B23="","",INDEX('All CCC'!X$7:X$979,MATCH(WatchList!$B23,'All CCC'!$B$7:$B$979,0)))</f>
        <v/>
      </c>
      <c r="Y23" s="937" t="str">
        <f>IF($B23="","",INDEX('All CCC'!Y$7:Y$979,MATCH(WatchList!$B23,'All CCC'!$B$7:$B$979,0)))</f>
        <v/>
      </c>
      <c r="Z23" s="937" t="str">
        <f>IF($B23="","",INDEX('All CCC'!Z$7:Z$979,MATCH(WatchList!$B23,'All CCC'!$B$7:$B$979,0)))</f>
        <v/>
      </c>
      <c r="AA23" s="937" t="str">
        <f>IF($B23="","",INDEX('All CCC'!AA$7:AA$979,MATCH(WatchList!$B23,'All CCC'!$B$7:$B$979,0)))</f>
        <v/>
      </c>
      <c r="AB23" s="937" t="str">
        <f>IF($B23="","",INDEX('All CCC'!AB$7:AB$979,MATCH(WatchList!$B23,'All CCC'!$B$7:$B$979,0)))</f>
        <v/>
      </c>
      <c r="AC23" s="937" t="str">
        <f>IF($B23="","",INDEX('All CCC'!AC$7:AC$979,MATCH(WatchList!$B23,'All CCC'!$B$7:$B$979,0)))</f>
        <v/>
      </c>
      <c r="AD23" s="937" t="str">
        <f>IF($B23="","",INDEX('All CCC'!AD$7:AD$979,MATCH(WatchList!$B23,'All CCC'!$B$7:$B$979,0)))</f>
        <v/>
      </c>
      <c r="AE23" s="937" t="str">
        <f>IF($B23="","",INDEX('All CCC'!AE$7:AE$979,MATCH(WatchList!$B23,'All CCC'!$B$7:$B$979,0)))</f>
        <v/>
      </c>
      <c r="AF23" s="937" t="str">
        <f>IF($B23="","",INDEX('All CCC'!AF$7:AF$979,MATCH(WatchList!$B23,'All CCC'!$B$7:$B$979,0)))</f>
        <v/>
      </c>
      <c r="AG23" s="937" t="str">
        <f>IF($B23="","",INDEX('All CCC'!AG$7:AG$979,MATCH(WatchList!$B23,'All CCC'!$B$7:$B$979,0)))</f>
        <v/>
      </c>
      <c r="AH23" s="937" t="str">
        <f>IF($B23="","",INDEX('All CCC'!AH$7:AH$979,MATCH(WatchList!$B23,'All CCC'!$B$7:$B$979,0)))</f>
        <v/>
      </c>
      <c r="AI23" s="937" t="str">
        <f>IF($B23="","",INDEX('All CCC'!AI$7:AI$979,MATCH(WatchList!$B23,'All CCC'!$B$7:$B$979,0)))</f>
        <v/>
      </c>
      <c r="AJ23" s="937" t="str">
        <f>IF($B23="","",INDEX('All CCC'!AJ$7:AJ$979,MATCH(WatchList!$B23,'All CCC'!$B$7:$B$979,0)))</f>
        <v/>
      </c>
      <c r="AK23" s="937" t="str">
        <f>IF($B23="","",INDEX('All CCC'!AK$7:AK$979,MATCH(WatchList!$B23,'All CCC'!$B$7:$B$979,0)))</f>
        <v/>
      </c>
      <c r="AL23" s="937" t="str">
        <f>IF($B23="","",INDEX('All CCC'!AL$7:AL$979,MATCH(WatchList!$B23,'All CCC'!$B$7:$B$979,0)))</f>
        <v/>
      </c>
      <c r="AM23" s="937" t="str">
        <f>IF($B23="","",INDEX('All CCC'!AM$7:AM$979,MATCH(WatchList!$B23,'All CCC'!$B$7:$B$979,0)))</f>
        <v/>
      </c>
      <c r="AN23" s="937" t="str">
        <f>IF($B23="","",INDEX('All CCC'!AN$7:AN$979,MATCH(WatchList!$B23,'All CCC'!$B$7:$B$979,0)))</f>
        <v/>
      </c>
      <c r="AO23" s="937" t="str">
        <f>IF($B23="","",INDEX('All CCC'!AO$7:AO$979,MATCH(WatchList!$B23,'All CCC'!$B$7:$B$979,0)))</f>
        <v/>
      </c>
      <c r="AP23" s="937" t="str">
        <f>IF($B23="","",INDEX('All CCC'!AP$7:AP$979,MATCH(WatchList!$B23,'All CCC'!$B$7:$B$979,0)))</f>
        <v/>
      </c>
      <c r="AQ23" s="937" t="str">
        <f>IF($B23="","",INDEX('All CCC'!AQ$7:AQ$979,MATCH(WatchList!$B23,'All CCC'!$B$7:$B$979,0)))</f>
        <v/>
      </c>
      <c r="AR23" s="937" t="str">
        <f>IF($B23="","",INDEX('All CCC'!AR$7:AR$979,MATCH(WatchList!$B23,'All CCC'!$B$7:$B$979,0)))</f>
        <v/>
      </c>
      <c r="AS23" s="937" t="str">
        <f>IF($B23="","",INDEX('All CCC'!AS$7:AS$979,MATCH(WatchList!$B23,'All CCC'!$B$7:$B$979,0)))</f>
        <v/>
      </c>
      <c r="AT23" s="937" t="str">
        <f>IF($B23="","",INDEX('All CCC'!AT$7:AT$979,MATCH(WatchList!$B23,'All CCC'!$B$7:$B$979,0)))</f>
        <v/>
      </c>
      <c r="AU23" s="937" t="str">
        <f>IF($B23="","",INDEX('All CCC'!AU$7:AU$979,MATCH(WatchList!$B23,'All CCC'!$B$7:$B$979,0)))</f>
        <v/>
      </c>
      <c r="AV23" s="937" t="str">
        <f>IF($B23="","",INDEX('All CCC'!AV$7:AV$979,MATCH(WatchList!$B23,'All CCC'!$B$7:$B$979,0)))</f>
        <v/>
      </c>
      <c r="AW23" s="937" t="str">
        <f>IF($B23="","",INDEX('All CCC'!AW$7:AW$979,MATCH(WatchList!$B23,'All CCC'!$B$7:$B$979,0)))</f>
        <v/>
      </c>
      <c r="AX23" s="937" t="str">
        <f>IF($B23="","",INDEX('All CCC'!AX$7:AX$979,MATCH(WatchList!$B23,'All CCC'!$B$7:$B$979,0)))</f>
        <v/>
      </c>
      <c r="AY23" s="937" t="str">
        <f>IF($B23="","",INDEX('All CCC'!AY$7:AY$979,MATCH(WatchList!$B23,'All CCC'!$B$7:$B$979,0)))</f>
        <v/>
      </c>
      <c r="AZ23" s="937" t="str">
        <f>IF($B23="","",INDEX('All CCC'!AZ$7:AZ$979,MATCH(WatchList!$B23,'All CCC'!$B$7:$B$979,0)))</f>
        <v/>
      </c>
      <c r="BA23" s="937" t="str">
        <f>IF($B23="","",INDEX('All CCC'!BA$7:BA$979,MATCH(WatchList!$B23,'All CCC'!$B$7:$B$979,0)))</f>
        <v/>
      </c>
      <c r="BB23" s="937" t="str">
        <f>IF($B23="","",INDEX('All CCC'!BB$7:BB$979,MATCH(WatchList!$B23,'All CCC'!$B$7:$B$979,0)))</f>
        <v/>
      </c>
      <c r="BC23" s="937" t="str">
        <f>IF($B23="","",INDEX('All CCC'!BC$7:BC$979,MATCH(WatchList!$B23,'All CCC'!$B$7:$B$979,0)))</f>
        <v/>
      </c>
      <c r="BD23" s="937" t="str">
        <f>IF($B23="","",INDEX('All CCC'!BD$7:BD$979,MATCH(WatchList!$B23,'All CCC'!$B$7:$B$979,0)))</f>
        <v/>
      </c>
      <c r="BE23" s="937" t="str">
        <f>IF($B23="","",INDEX('All CCC'!BE$7:BE$979,MATCH(WatchList!$B23,'All CCC'!$B$7:$B$979,0)))</f>
        <v/>
      </c>
      <c r="BF23" s="937" t="str">
        <f>IF($B23="","",INDEX('All CCC'!BF$7:BF$979,MATCH(WatchList!$B23,'All CCC'!$B$7:$B$979,0)))</f>
        <v/>
      </c>
      <c r="BG23" s="937" t="str">
        <f>IF($B23="","",INDEX('All CCC'!BG$7:BG$979,MATCH(WatchList!$B23,'All CCC'!$B$7:$B$979,0)))</f>
        <v/>
      </c>
    </row>
    <row r="24" spans="1:59" x14ac:dyDescent="0.2">
      <c r="A24" s="610" t="str">
        <f>IF($B24="","",INDEX('All CCC'!A$7:A$979,MATCH(WatchList!$B24,'All CCC'!$B$7:$B$979,0)))</f>
        <v/>
      </c>
      <c r="B24" s="36"/>
      <c r="C24" s="937" t="str">
        <f>IF($B24="","",INDEX('All CCC'!C$7:C$979,MATCH(WatchList!$B24,'All CCC'!$B$7:$B$979,0)))</f>
        <v/>
      </c>
      <c r="D24" s="937" t="str">
        <f>IF($B24="","",INDEX('All CCC'!D$7:D$979,MATCH(WatchList!$B24,'All CCC'!$B$7:$B$979,0)))</f>
        <v/>
      </c>
      <c r="E24" s="937" t="str">
        <f>IF($B24="","",INDEX('All CCC'!E$7:E$979,MATCH(WatchList!$B24,'All CCC'!$B$7:$B$979,0)))</f>
        <v/>
      </c>
      <c r="F24" s="937" t="str">
        <f>IF($B24="","",INDEX('All CCC'!F$7:F$979,MATCH(WatchList!$B24,'All CCC'!$B$7:$B$979,0)))</f>
        <v/>
      </c>
      <c r="G24" s="937" t="str">
        <f>IF($B24="","",INDEX('All CCC'!G$7:G$979,MATCH(WatchList!$B24,'All CCC'!$B$7:$B$979,0)))</f>
        <v/>
      </c>
      <c r="H24" s="937" t="str">
        <f>IF($B24="","",INDEX('All CCC'!H$7:H$979,MATCH(WatchList!$B24,'All CCC'!$B$7:$B$979,0)))</f>
        <v/>
      </c>
      <c r="I24" s="937" t="str">
        <f>IF($B24="","",INDEX('All CCC'!I$7:I$979,MATCH(WatchList!$B24,'All CCC'!$B$7:$B$979,0)))</f>
        <v/>
      </c>
      <c r="J24" s="937" t="str">
        <f>IF($B24="","",INDEX('All CCC'!J$7:J$979,MATCH(WatchList!$B24,'All CCC'!$B$7:$B$979,0)))</f>
        <v/>
      </c>
      <c r="K24" s="937" t="str">
        <f>IF($B24="","",INDEX('All CCC'!K$7:K$979,MATCH(WatchList!$B24,'All CCC'!$B$7:$B$979,0)))</f>
        <v/>
      </c>
      <c r="L24" s="937" t="str">
        <f>IF($B24="","",INDEX('All CCC'!L$7:L$979,MATCH(WatchList!$B24,'All CCC'!$B$7:$B$979,0)))</f>
        <v/>
      </c>
      <c r="M24" s="937" t="str">
        <f>IF($B24="","",INDEX('All CCC'!M$7:M$979,MATCH(WatchList!$B24,'All CCC'!$B$7:$B$979,0)))</f>
        <v/>
      </c>
      <c r="N24" s="937" t="str">
        <f>IF($B24="","",INDEX('All CCC'!N$7:N$979,MATCH(WatchList!$B24,'All CCC'!$B$7:$B$979,0)))</f>
        <v/>
      </c>
      <c r="O24" s="937" t="str">
        <f>IF($B24="","",INDEX('All CCC'!O$7:O$979,MATCH(WatchList!$B24,'All CCC'!$B$7:$B$979,0)))</f>
        <v/>
      </c>
      <c r="P24" s="938" t="str">
        <f>IF($B24="","",INDEX('All CCC'!P$7:P$979,MATCH(WatchList!$B24,'All CCC'!$B$7:$B$979,0)))</f>
        <v/>
      </c>
      <c r="Q24" s="938" t="str">
        <f>IF($B24="","",INDEX('All CCC'!Q$7:Q$979,MATCH(WatchList!$B24,'All CCC'!$B$7:$B$979,0)))</f>
        <v/>
      </c>
      <c r="R24" s="937" t="str">
        <f>IF($B24="","",INDEX('All CCC'!R$7:R$979,MATCH(WatchList!$B24,'All CCC'!$B$7:$B$979,0)))</f>
        <v/>
      </c>
      <c r="S24" s="937" t="str">
        <f>IF($B24="","",INDEX('All CCC'!S$7:S$979,MATCH(WatchList!$B24,'All CCC'!$B$7:$B$979,0)))</f>
        <v/>
      </c>
      <c r="T24" s="937" t="str">
        <f>IF($B24="","",INDEX('All CCC'!T$7:T$979,MATCH(WatchList!$B24,'All CCC'!$B$7:$B$979,0)))</f>
        <v/>
      </c>
      <c r="U24" s="937" t="str">
        <f>IF($B24="","",INDEX('All CCC'!U$7:U$979,MATCH(WatchList!$B24,'All CCC'!$B$7:$B$979,0)))</f>
        <v/>
      </c>
      <c r="V24" s="937" t="str">
        <f>IF($B24="","",INDEX('All CCC'!V$7:V$979,MATCH(WatchList!$B24,'All CCC'!$B$7:$B$979,0)))</f>
        <v/>
      </c>
      <c r="W24" s="937" t="str">
        <f>IF($B24="","",INDEX('All CCC'!W$7:W$979,MATCH(WatchList!$B24,'All CCC'!$B$7:$B$979,0)))</f>
        <v/>
      </c>
      <c r="X24" s="937" t="str">
        <f>IF($B24="","",INDEX('All CCC'!X$7:X$979,MATCH(WatchList!$B24,'All CCC'!$B$7:$B$979,0)))</f>
        <v/>
      </c>
      <c r="Y24" s="937" t="str">
        <f>IF($B24="","",INDEX('All CCC'!Y$7:Y$979,MATCH(WatchList!$B24,'All CCC'!$B$7:$B$979,0)))</f>
        <v/>
      </c>
      <c r="Z24" s="937" t="str">
        <f>IF($B24="","",INDEX('All CCC'!Z$7:Z$979,MATCH(WatchList!$B24,'All CCC'!$B$7:$B$979,0)))</f>
        <v/>
      </c>
      <c r="AA24" s="937" t="str">
        <f>IF($B24="","",INDEX('All CCC'!AA$7:AA$979,MATCH(WatchList!$B24,'All CCC'!$B$7:$B$979,0)))</f>
        <v/>
      </c>
      <c r="AB24" s="937" t="str">
        <f>IF($B24="","",INDEX('All CCC'!AB$7:AB$979,MATCH(WatchList!$B24,'All CCC'!$B$7:$B$979,0)))</f>
        <v/>
      </c>
      <c r="AC24" s="937" t="str">
        <f>IF($B24="","",INDEX('All CCC'!AC$7:AC$979,MATCH(WatchList!$B24,'All CCC'!$B$7:$B$979,0)))</f>
        <v/>
      </c>
      <c r="AD24" s="937" t="str">
        <f>IF($B24="","",INDEX('All CCC'!AD$7:AD$979,MATCH(WatchList!$B24,'All CCC'!$B$7:$B$979,0)))</f>
        <v/>
      </c>
      <c r="AE24" s="937" t="str">
        <f>IF($B24="","",INDEX('All CCC'!AE$7:AE$979,MATCH(WatchList!$B24,'All CCC'!$B$7:$B$979,0)))</f>
        <v/>
      </c>
      <c r="AF24" s="937" t="str">
        <f>IF($B24="","",INDEX('All CCC'!AF$7:AF$979,MATCH(WatchList!$B24,'All CCC'!$B$7:$B$979,0)))</f>
        <v/>
      </c>
      <c r="AG24" s="937" t="str">
        <f>IF($B24="","",INDEX('All CCC'!AG$7:AG$979,MATCH(WatchList!$B24,'All CCC'!$B$7:$B$979,0)))</f>
        <v/>
      </c>
      <c r="AH24" s="937" t="str">
        <f>IF($B24="","",INDEX('All CCC'!AH$7:AH$979,MATCH(WatchList!$B24,'All CCC'!$B$7:$B$979,0)))</f>
        <v/>
      </c>
      <c r="AI24" s="937" t="str">
        <f>IF($B24="","",INDEX('All CCC'!AI$7:AI$979,MATCH(WatchList!$B24,'All CCC'!$B$7:$B$979,0)))</f>
        <v/>
      </c>
      <c r="AJ24" s="937" t="str">
        <f>IF($B24="","",INDEX('All CCC'!AJ$7:AJ$979,MATCH(WatchList!$B24,'All CCC'!$B$7:$B$979,0)))</f>
        <v/>
      </c>
      <c r="AK24" s="937" t="str">
        <f>IF($B24="","",INDEX('All CCC'!AK$7:AK$979,MATCH(WatchList!$B24,'All CCC'!$B$7:$B$979,0)))</f>
        <v/>
      </c>
      <c r="AL24" s="937" t="str">
        <f>IF($B24="","",INDEX('All CCC'!AL$7:AL$979,MATCH(WatchList!$B24,'All CCC'!$B$7:$B$979,0)))</f>
        <v/>
      </c>
      <c r="AM24" s="937" t="str">
        <f>IF($B24="","",INDEX('All CCC'!AM$7:AM$979,MATCH(WatchList!$B24,'All CCC'!$B$7:$B$979,0)))</f>
        <v/>
      </c>
      <c r="AN24" s="937" t="str">
        <f>IF($B24="","",INDEX('All CCC'!AN$7:AN$979,MATCH(WatchList!$B24,'All CCC'!$B$7:$B$979,0)))</f>
        <v/>
      </c>
      <c r="AO24" s="937" t="str">
        <f>IF($B24="","",INDEX('All CCC'!AO$7:AO$979,MATCH(WatchList!$B24,'All CCC'!$B$7:$B$979,0)))</f>
        <v/>
      </c>
      <c r="AP24" s="937" t="str">
        <f>IF($B24="","",INDEX('All CCC'!AP$7:AP$979,MATCH(WatchList!$B24,'All CCC'!$B$7:$B$979,0)))</f>
        <v/>
      </c>
      <c r="AQ24" s="937" t="str">
        <f>IF($B24="","",INDEX('All CCC'!AQ$7:AQ$979,MATCH(WatchList!$B24,'All CCC'!$B$7:$B$979,0)))</f>
        <v/>
      </c>
      <c r="AR24" s="937" t="str">
        <f>IF($B24="","",INDEX('All CCC'!AR$7:AR$979,MATCH(WatchList!$B24,'All CCC'!$B$7:$B$979,0)))</f>
        <v/>
      </c>
      <c r="AS24" s="937" t="str">
        <f>IF($B24="","",INDEX('All CCC'!AS$7:AS$979,MATCH(WatchList!$B24,'All CCC'!$B$7:$B$979,0)))</f>
        <v/>
      </c>
      <c r="AT24" s="937" t="str">
        <f>IF($B24="","",INDEX('All CCC'!AT$7:AT$979,MATCH(WatchList!$B24,'All CCC'!$B$7:$B$979,0)))</f>
        <v/>
      </c>
      <c r="AU24" s="937" t="str">
        <f>IF($B24="","",INDEX('All CCC'!AU$7:AU$979,MATCH(WatchList!$B24,'All CCC'!$B$7:$B$979,0)))</f>
        <v/>
      </c>
      <c r="AV24" s="937" t="str">
        <f>IF($B24="","",INDEX('All CCC'!AV$7:AV$979,MATCH(WatchList!$B24,'All CCC'!$B$7:$B$979,0)))</f>
        <v/>
      </c>
      <c r="AW24" s="937" t="str">
        <f>IF($B24="","",INDEX('All CCC'!AW$7:AW$979,MATCH(WatchList!$B24,'All CCC'!$B$7:$B$979,0)))</f>
        <v/>
      </c>
      <c r="AX24" s="937" t="str">
        <f>IF($B24="","",INDEX('All CCC'!AX$7:AX$979,MATCH(WatchList!$B24,'All CCC'!$B$7:$B$979,0)))</f>
        <v/>
      </c>
      <c r="AY24" s="937" t="str">
        <f>IF($B24="","",INDEX('All CCC'!AY$7:AY$979,MATCH(WatchList!$B24,'All CCC'!$B$7:$B$979,0)))</f>
        <v/>
      </c>
      <c r="AZ24" s="937" t="str">
        <f>IF($B24="","",INDEX('All CCC'!AZ$7:AZ$979,MATCH(WatchList!$B24,'All CCC'!$B$7:$B$979,0)))</f>
        <v/>
      </c>
      <c r="BA24" s="937" t="str">
        <f>IF($B24="","",INDEX('All CCC'!BA$7:BA$979,MATCH(WatchList!$B24,'All CCC'!$B$7:$B$979,0)))</f>
        <v/>
      </c>
      <c r="BB24" s="937" t="str">
        <f>IF($B24="","",INDEX('All CCC'!BB$7:BB$979,MATCH(WatchList!$B24,'All CCC'!$B$7:$B$979,0)))</f>
        <v/>
      </c>
      <c r="BC24" s="937" t="str">
        <f>IF($B24="","",INDEX('All CCC'!BC$7:BC$979,MATCH(WatchList!$B24,'All CCC'!$B$7:$B$979,0)))</f>
        <v/>
      </c>
      <c r="BD24" s="937" t="str">
        <f>IF($B24="","",INDEX('All CCC'!BD$7:BD$979,MATCH(WatchList!$B24,'All CCC'!$B$7:$B$979,0)))</f>
        <v/>
      </c>
      <c r="BE24" s="937" t="str">
        <f>IF($B24="","",INDEX('All CCC'!BE$7:BE$979,MATCH(WatchList!$B24,'All CCC'!$B$7:$B$979,0)))</f>
        <v/>
      </c>
      <c r="BF24" s="937" t="str">
        <f>IF($B24="","",INDEX('All CCC'!BF$7:BF$979,MATCH(WatchList!$B24,'All CCC'!$B$7:$B$979,0)))</f>
        <v/>
      </c>
      <c r="BG24" s="937" t="str">
        <f>IF($B24="","",INDEX('All CCC'!BG$7:BG$979,MATCH(WatchList!$B24,'All CCC'!$B$7:$B$979,0)))</f>
        <v/>
      </c>
    </row>
    <row r="25" spans="1:59" x14ac:dyDescent="0.2">
      <c r="A25" s="610" t="str">
        <f>IF($B25="","",INDEX('All CCC'!A$7:A$979,MATCH(WatchList!$B25,'All CCC'!$B$7:$B$979,0)))</f>
        <v/>
      </c>
      <c r="B25" s="36"/>
      <c r="C25" s="937" t="str">
        <f>IF($B25="","",INDEX('All CCC'!C$7:C$979,MATCH(WatchList!$B25,'All CCC'!$B$7:$B$979,0)))</f>
        <v/>
      </c>
      <c r="D25" s="937" t="str">
        <f>IF($B25="","",INDEX('All CCC'!D$7:D$979,MATCH(WatchList!$B25,'All CCC'!$B$7:$B$979,0)))</f>
        <v/>
      </c>
      <c r="E25" s="937" t="str">
        <f>IF($B25="","",INDEX('All CCC'!E$7:E$979,MATCH(WatchList!$B25,'All CCC'!$B$7:$B$979,0)))</f>
        <v/>
      </c>
      <c r="F25" s="937" t="str">
        <f>IF($B25="","",INDEX('All CCC'!F$7:F$979,MATCH(WatchList!$B25,'All CCC'!$B$7:$B$979,0)))</f>
        <v/>
      </c>
      <c r="G25" s="937" t="str">
        <f>IF($B25="","",INDEX('All CCC'!G$7:G$979,MATCH(WatchList!$B25,'All CCC'!$B$7:$B$979,0)))</f>
        <v/>
      </c>
      <c r="H25" s="937" t="str">
        <f>IF($B25="","",INDEX('All CCC'!H$7:H$979,MATCH(WatchList!$B25,'All CCC'!$B$7:$B$979,0)))</f>
        <v/>
      </c>
      <c r="I25" s="937" t="str">
        <f>IF($B25="","",INDEX('All CCC'!I$7:I$979,MATCH(WatchList!$B25,'All CCC'!$B$7:$B$979,0)))</f>
        <v/>
      </c>
      <c r="J25" s="937" t="str">
        <f>IF($B25="","",INDEX('All CCC'!J$7:J$979,MATCH(WatchList!$B25,'All CCC'!$B$7:$B$979,0)))</f>
        <v/>
      </c>
      <c r="K25" s="937" t="str">
        <f>IF($B25="","",INDEX('All CCC'!K$7:K$979,MATCH(WatchList!$B25,'All CCC'!$B$7:$B$979,0)))</f>
        <v/>
      </c>
      <c r="L25" s="937" t="str">
        <f>IF($B25="","",INDEX('All CCC'!L$7:L$979,MATCH(WatchList!$B25,'All CCC'!$B$7:$B$979,0)))</f>
        <v/>
      </c>
      <c r="M25" s="937" t="str">
        <f>IF($B25="","",INDEX('All CCC'!M$7:M$979,MATCH(WatchList!$B25,'All CCC'!$B$7:$B$979,0)))</f>
        <v/>
      </c>
      <c r="N25" s="937" t="str">
        <f>IF($B25="","",INDEX('All CCC'!N$7:N$979,MATCH(WatchList!$B25,'All CCC'!$B$7:$B$979,0)))</f>
        <v/>
      </c>
      <c r="O25" s="937" t="str">
        <f>IF($B25="","",INDEX('All CCC'!O$7:O$979,MATCH(WatchList!$B25,'All CCC'!$B$7:$B$979,0)))</f>
        <v/>
      </c>
      <c r="P25" s="938" t="str">
        <f>IF($B25="","",INDEX('All CCC'!P$7:P$979,MATCH(WatchList!$B25,'All CCC'!$B$7:$B$979,0)))</f>
        <v/>
      </c>
      <c r="Q25" s="938" t="str">
        <f>IF($B25="","",INDEX('All CCC'!Q$7:Q$979,MATCH(WatchList!$B25,'All CCC'!$B$7:$B$979,0)))</f>
        <v/>
      </c>
      <c r="R25" s="937" t="str">
        <f>IF($B25="","",INDEX('All CCC'!R$7:R$979,MATCH(WatchList!$B25,'All CCC'!$B$7:$B$979,0)))</f>
        <v/>
      </c>
      <c r="S25" s="937" t="str">
        <f>IF($B25="","",INDEX('All CCC'!S$7:S$979,MATCH(WatchList!$B25,'All CCC'!$B$7:$B$979,0)))</f>
        <v/>
      </c>
      <c r="T25" s="937" t="str">
        <f>IF($B25="","",INDEX('All CCC'!T$7:T$979,MATCH(WatchList!$B25,'All CCC'!$B$7:$B$979,0)))</f>
        <v/>
      </c>
      <c r="U25" s="937" t="str">
        <f>IF($B25="","",INDEX('All CCC'!U$7:U$979,MATCH(WatchList!$B25,'All CCC'!$B$7:$B$979,0)))</f>
        <v/>
      </c>
      <c r="V25" s="937" t="str">
        <f>IF($B25="","",INDEX('All CCC'!V$7:V$979,MATCH(WatchList!$B25,'All CCC'!$B$7:$B$979,0)))</f>
        <v/>
      </c>
      <c r="W25" s="937" t="str">
        <f>IF($B25="","",INDEX('All CCC'!W$7:W$979,MATCH(WatchList!$B25,'All CCC'!$B$7:$B$979,0)))</f>
        <v/>
      </c>
      <c r="X25" s="937" t="str">
        <f>IF($B25="","",INDEX('All CCC'!X$7:X$979,MATCH(WatchList!$B25,'All CCC'!$B$7:$B$979,0)))</f>
        <v/>
      </c>
      <c r="Y25" s="937" t="str">
        <f>IF($B25="","",INDEX('All CCC'!Y$7:Y$979,MATCH(WatchList!$B25,'All CCC'!$B$7:$B$979,0)))</f>
        <v/>
      </c>
      <c r="Z25" s="937" t="str">
        <f>IF($B25="","",INDEX('All CCC'!Z$7:Z$979,MATCH(WatchList!$B25,'All CCC'!$B$7:$B$979,0)))</f>
        <v/>
      </c>
      <c r="AA25" s="937" t="str">
        <f>IF($B25="","",INDEX('All CCC'!AA$7:AA$979,MATCH(WatchList!$B25,'All CCC'!$B$7:$B$979,0)))</f>
        <v/>
      </c>
      <c r="AB25" s="937" t="str">
        <f>IF($B25="","",INDEX('All CCC'!AB$7:AB$979,MATCH(WatchList!$B25,'All CCC'!$B$7:$B$979,0)))</f>
        <v/>
      </c>
      <c r="AC25" s="937" t="str">
        <f>IF($B25="","",INDEX('All CCC'!AC$7:AC$979,MATCH(WatchList!$B25,'All CCC'!$B$7:$B$979,0)))</f>
        <v/>
      </c>
      <c r="AD25" s="937" t="str">
        <f>IF($B25="","",INDEX('All CCC'!AD$7:AD$979,MATCH(WatchList!$B25,'All CCC'!$B$7:$B$979,0)))</f>
        <v/>
      </c>
      <c r="AE25" s="937" t="str">
        <f>IF($B25="","",INDEX('All CCC'!AE$7:AE$979,MATCH(WatchList!$B25,'All CCC'!$B$7:$B$979,0)))</f>
        <v/>
      </c>
      <c r="AF25" s="937" t="str">
        <f>IF($B25="","",INDEX('All CCC'!AF$7:AF$979,MATCH(WatchList!$B25,'All CCC'!$B$7:$B$979,0)))</f>
        <v/>
      </c>
      <c r="AG25" s="937" t="str">
        <f>IF($B25="","",INDEX('All CCC'!AG$7:AG$979,MATCH(WatchList!$B25,'All CCC'!$B$7:$B$979,0)))</f>
        <v/>
      </c>
      <c r="AH25" s="937" t="str">
        <f>IF($B25="","",INDEX('All CCC'!AH$7:AH$979,MATCH(WatchList!$B25,'All CCC'!$B$7:$B$979,0)))</f>
        <v/>
      </c>
      <c r="AI25" s="937" t="str">
        <f>IF($B25="","",INDEX('All CCC'!AI$7:AI$979,MATCH(WatchList!$B25,'All CCC'!$B$7:$B$979,0)))</f>
        <v/>
      </c>
      <c r="AJ25" s="937" t="str">
        <f>IF($B25="","",INDEX('All CCC'!AJ$7:AJ$979,MATCH(WatchList!$B25,'All CCC'!$B$7:$B$979,0)))</f>
        <v/>
      </c>
      <c r="AK25" s="937" t="str">
        <f>IF($B25="","",INDEX('All CCC'!AK$7:AK$979,MATCH(WatchList!$B25,'All CCC'!$B$7:$B$979,0)))</f>
        <v/>
      </c>
      <c r="AL25" s="937" t="str">
        <f>IF($B25="","",INDEX('All CCC'!AL$7:AL$979,MATCH(WatchList!$B25,'All CCC'!$B$7:$B$979,0)))</f>
        <v/>
      </c>
      <c r="AM25" s="937" t="str">
        <f>IF($B25="","",INDEX('All CCC'!AM$7:AM$979,MATCH(WatchList!$B25,'All CCC'!$B$7:$B$979,0)))</f>
        <v/>
      </c>
      <c r="AN25" s="937" t="str">
        <f>IF($B25="","",INDEX('All CCC'!AN$7:AN$979,MATCH(WatchList!$B25,'All CCC'!$B$7:$B$979,0)))</f>
        <v/>
      </c>
      <c r="AO25" s="937" t="str">
        <f>IF($B25="","",INDEX('All CCC'!AO$7:AO$979,MATCH(WatchList!$B25,'All CCC'!$B$7:$B$979,0)))</f>
        <v/>
      </c>
      <c r="AP25" s="937" t="str">
        <f>IF($B25="","",INDEX('All CCC'!AP$7:AP$979,MATCH(WatchList!$B25,'All CCC'!$B$7:$B$979,0)))</f>
        <v/>
      </c>
      <c r="AQ25" s="937" t="str">
        <f>IF($B25="","",INDEX('All CCC'!AQ$7:AQ$979,MATCH(WatchList!$B25,'All CCC'!$B$7:$B$979,0)))</f>
        <v/>
      </c>
      <c r="AR25" s="937" t="str">
        <f>IF($B25="","",INDEX('All CCC'!AR$7:AR$979,MATCH(WatchList!$B25,'All CCC'!$B$7:$B$979,0)))</f>
        <v/>
      </c>
      <c r="AS25" s="937" t="str">
        <f>IF($B25="","",INDEX('All CCC'!AS$7:AS$979,MATCH(WatchList!$B25,'All CCC'!$B$7:$B$979,0)))</f>
        <v/>
      </c>
      <c r="AT25" s="937" t="str">
        <f>IF($B25="","",INDEX('All CCC'!AT$7:AT$979,MATCH(WatchList!$B25,'All CCC'!$B$7:$B$979,0)))</f>
        <v/>
      </c>
      <c r="AU25" s="937" t="str">
        <f>IF($B25="","",INDEX('All CCC'!AU$7:AU$979,MATCH(WatchList!$B25,'All CCC'!$B$7:$B$979,0)))</f>
        <v/>
      </c>
      <c r="AV25" s="937" t="str">
        <f>IF($B25="","",INDEX('All CCC'!AV$7:AV$979,MATCH(WatchList!$B25,'All CCC'!$B$7:$B$979,0)))</f>
        <v/>
      </c>
      <c r="AW25" s="937" t="str">
        <f>IF($B25="","",INDEX('All CCC'!AW$7:AW$979,MATCH(WatchList!$B25,'All CCC'!$B$7:$B$979,0)))</f>
        <v/>
      </c>
      <c r="AX25" s="937" t="str">
        <f>IF($B25="","",INDEX('All CCC'!AX$7:AX$979,MATCH(WatchList!$B25,'All CCC'!$B$7:$B$979,0)))</f>
        <v/>
      </c>
      <c r="AY25" s="937" t="str">
        <f>IF($B25="","",INDEX('All CCC'!AY$7:AY$979,MATCH(WatchList!$B25,'All CCC'!$B$7:$B$979,0)))</f>
        <v/>
      </c>
      <c r="AZ25" s="937" t="str">
        <f>IF($B25="","",INDEX('All CCC'!AZ$7:AZ$979,MATCH(WatchList!$B25,'All CCC'!$B$7:$B$979,0)))</f>
        <v/>
      </c>
      <c r="BA25" s="937" t="str">
        <f>IF($B25="","",INDEX('All CCC'!BA$7:BA$979,MATCH(WatchList!$B25,'All CCC'!$B$7:$B$979,0)))</f>
        <v/>
      </c>
      <c r="BB25" s="937" t="str">
        <f>IF($B25="","",INDEX('All CCC'!BB$7:BB$979,MATCH(WatchList!$B25,'All CCC'!$B$7:$B$979,0)))</f>
        <v/>
      </c>
      <c r="BC25" s="937" t="str">
        <f>IF($B25="","",INDEX('All CCC'!BC$7:BC$979,MATCH(WatchList!$B25,'All CCC'!$B$7:$B$979,0)))</f>
        <v/>
      </c>
      <c r="BD25" s="937" t="str">
        <f>IF($B25="","",INDEX('All CCC'!BD$7:BD$979,MATCH(WatchList!$B25,'All CCC'!$B$7:$B$979,0)))</f>
        <v/>
      </c>
      <c r="BE25" s="937" t="str">
        <f>IF($B25="","",INDEX('All CCC'!BE$7:BE$979,MATCH(WatchList!$B25,'All CCC'!$B$7:$B$979,0)))</f>
        <v/>
      </c>
      <c r="BF25" s="937" t="str">
        <f>IF($B25="","",INDEX('All CCC'!BF$7:BF$979,MATCH(WatchList!$B25,'All CCC'!$B$7:$B$979,0)))</f>
        <v/>
      </c>
      <c r="BG25" s="937" t="str">
        <f>IF($B25="","",INDEX('All CCC'!BG$7:BG$979,MATCH(WatchList!$B25,'All CCC'!$B$7:$B$979,0)))</f>
        <v/>
      </c>
    </row>
    <row r="26" spans="1:59" x14ac:dyDescent="0.2">
      <c r="A26" s="610" t="str">
        <f>IF($B26="","",INDEX('All CCC'!A$7:A$979,MATCH(WatchList!$B26,'All CCC'!$B$7:$B$979,0)))</f>
        <v/>
      </c>
      <c r="B26" s="36"/>
      <c r="C26" s="937" t="str">
        <f>IF($B26="","",INDEX('All CCC'!C$7:C$979,MATCH(WatchList!$B26,'All CCC'!$B$7:$B$979,0)))</f>
        <v/>
      </c>
      <c r="D26" s="937" t="str">
        <f>IF($B26="","",INDEX('All CCC'!D$7:D$979,MATCH(WatchList!$B26,'All CCC'!$B$7:$B$979,0)))</f>
        <v/>
      </c>
      <c r="E26" s="937" t="str">
        <f>IF($B26="","",INDEX('All CCC'!E$7:E$979,MATCH(WatchList!$B26,'All CCC'!$B$7:$B$979,0)))</f>
        <v/>
      </c>
      <c r="F26" s="937" t="str">
        <f>IF($B26="","",INDEX('All CCC'!F$7:F$979,MATCH(WatchList!$B26,'All CCC'!$B$7:$B$979,0)))</f>
        <v/>
      </c>
      <c r="G26" s="937" t="str">
        <f>IF($B26="","",INDEX('All CCC'!G$7:G$979,MATCH(WatchList!$B26,'All CCC'!$B$7:$B$979,0)))</f>
        <v/>
      </c>
      <c r="H26" s="937" t="str">
        <f>IF($B26="","",INDEX('All CCC'!H$7:H$979,MATCH(WatchList!$B26,'All CCC'!$B$7:$B$979,0)))</f>
        <v/>
      </c>
      <c r="I26" s="937" t="str">
        <f>IF($B26="","",INDEX('All CCC'!I$7:I$979,MATCH(WatchList!$B26,'All CCC'!$B$7:$B$979,0)))</f>
        <v/>
      </c>
      <c r="J26" s="937" t="str">
        <f>IF($B26="","",INDEX('All CCC'!J$7:J$979,MATCH(WatchList!$B26,'All CCC'!$B$7:$B$979,0)))</f>
        <v/>
      </c>
      <c r="K26" s="937" t="str">
        <f>IF($B26="","",INDEX('All CCC'!K$7:K$979,MATCH(WatchList!$B26,'All CCC'!$B$7:$B$979,0)))</f>
        <v/>
      </c>
      <c r="L26" s="937" t="str">
        <f>IF($B26="","",INDEX('All CCC'!L$7:L$979,MATCH(WatchList!$B26,'All CCC'!$B$7:$B$979,0)))</f>
        <v/>
      </c>
      <c r="M26" s="937" t="str">
        <f>IF($B26="","",INDEX('All CCC'!M$7:M$979,MATCH(WatchList!$B26,'All CCC'!$B$7:$B$979,0)))</f>
        <v/>
      </c>
      <c r="N26" s="937" t="str">
        <f>IF($B26="","",INDEX('All CCC'!N$7:N$979,MATCH(WatchList!$B26,'All CCC'!$B$7:$B$979,0)))</f>
        <v/>
      </c>
      <c r="O26" s="937" t="str">
        <f>IF($B26="","",INDEX('All CCC'!O$7:O$979,MATCH(WatchList!$B26,'All CCC'!$B$7:$B$979,0)))</f>
        <v/>
      </c>
      <c r="P26" s="938" t="str">
        <f>IF($B26="","",INDEX('All CCC'!P$7:P$979,MATCH(WatchList!$B26,'All CCC'!$B$7:$B$979,0)))</f>
        <v/>
      </c>
      <c r="Q26" s="938" t="str">
        <f>IF($B26="","",INDEX('All CCC'!Q$7:Q$979,MATCH(WatchList!$B26,'All CCC'!$B$7:$B$979,0)))</f>
        <v/>
      </c>
      <c r="R26" s="937" t="str">
        <f>IF($B26="","",INDEX('All CCC'!R$7:R$979,MATCH(WatchList!$B26,'All CCC'!$B$7:$B$979,0)))</f>
        <v/>
      </c>
      <c r="S26" s="937" t="str">
        <f>IF($B26="","",INDEX('All CCC'!S$7:S$979,MATCH(WatchList!$B26,'All CCC'!$B$7:$B$979,0)))</f>
        <v/>
      </c>
      <c r="T26" s="937" t="str">
        <f>IF($B26="","",INDEX('All CCC'!T$7:T$979,MATCH(WatchList!$B26,'All CCC'!$B$7:$B$979,0)))</f>
        <v/>
      </c>
      <c r="U26" s="937" t="str">
        <f>IF($B26="","",INDEX('All CCC'!U$7:U$979,MATCH(WatchList!$B26,'All CCC'!$B$7:$B$979,0)))</f>
        <v/>
      </c>
      <c r="V26" s="937" t="str">
        <f>IF($B26="","",INDEX('All CCC'!V$7:V$979,MATCH(WatchList!$B26,'All CCC'!$B$7:$B$979,0)))</f>
        <v/>
      </c>
      <c r="W26" s="937" t="str">
        <f>IF($B26="","",INDEX('All CCC'!W$7:W$979,MATCH(WatchList!$B26,'All CCC'!$B$7:$B$979,0)))</f>
        <v/>
      </c>
      <c r="X26" s="937" t="str">
        <f>IF($B26="","",INDEX('All CCC'!X$7:X$979,MATCH(WatchList!$B26,'All CCC'!$B$7:$B$979,0)))</f>
        <v/>
      </c>
      <c r="Y26" s="937" t="str">
        <f>IF($B26="","",INDEX('All CCC'!Y$7:Y$979,MATCH(WatchList!$B26,'All CCC'!$B$7:$B$979,0)))</f>
        <v/>
      </c>
      <c r="Z26" s="937" t="str">
        <f>IF($B26="","",INDEX('All CCC'!Z$7:Z$979,MATCH(WatchList!$B26,'All CCC'!$B$7:$B$979,0)))</f>
        <v/>
      </c>
      <c r="AA26" s="937" t="str">
        <f>IF($B26="","",INDEX('All CCC'!AA$7:AA$979,MATCH(WatchList!$B26,'All CCC'!$B$7:$B$979,0)))</f>
        <v/>
      </c>
      <c r="AB26" s="937" t="str">
        <f>IF($B26="","",INDEX('All CCC'!AB$7:AB$979,MATCH(WatchList!$B26,'All CCC'!$B$7:$B$979,0)))</f>
        <v/>
      </c>
      <c r="AC26" s="937" t="str">
        <f>IF($B26="","",INDEX('All CCC'!AC$7:AC$979,MATCH(WatchList!$B26,'All CCC'!$B$7:$B$979,0)))</f>
        <v/>
      </c>
      <c r="AD26" s="937" t="str">
        <f>IF($B26="","",INDEX('All CCC'!AD$7:AD$979,MATCH(WatchList!$B26,'All CCC'!$B$7:$B$979,0)))</f>
        <v/>
      </c>
      <c r="AE26" s="937" t="str">
        <f>IF($B26="","",INDEX('All CCC'!AE$7:AE$979,MATCH(WatchList!$B26,'All CCC'!$B$7:$B$979,0)))</f>
        <v/>
      </c>
      <c r="AF26" s="937" t="str">
        <f>IF($B26="","",INDEX('All CCC'!AF$7:AF$979,MATCH(WatchList!$B26,'All CCC'!$B$7:$B$979,0)))</f>
        <v/>
      </c>
      <c r="AG26" s="937" t="str">
        <f>IF($B26="","",INDEX('All CCC'!AG$7:AG$979,MATCH(WatchList!$B26,'All CCC'!$B$7:$B$979,0)))</f>
        <v/>
      </c>
      <c r="AH26" s="937" t="str">
        <f>IF($B26="","",INDEX('All CCC'!AH$7:AH$979,MATCH(WatchList!$B26,'All CCC'!$B$7:$B$979,0)))</f>
        <v/>
      </c>
      <c r="AI26" s="937" t="str">
        <f>IF($B26="","",INDEX('All CCC'!AI$7:AI$979,MATCH(WatchList!$B26,'All CCC'!$B$7:$B$979,0)))</f>
        <v/>
      </c>
      <c r="AJ26" s="937" t="str">
        <f>IF($B26="","",INDEX('All CCC'!AJ$7:AJ$979,MATCH(WatchList!$B26,'All CCC'!$B$7:$B$979,0)))</f>
        <v/>
      </c>
      <c r="AK26" s="937" t="str">
        <f>IF($B26="","",INDEX('All CCC'!AK$7:AK$979,MATCH(WatchList!$B26,'All CCC'!$B$7:$B$979,0)))</f>
        <v/>
      </c>
      <c r="AL26" s="937" t="str">
        <f>IF($B26="","",INDEX('All CCC'!AL$7:AL$979,MATCH(WatchList!$B26,'All CCC'!$B$7:$B$979,0)))</f>
        <v/>
      </c>
      <c r="AM26" s="937" t="str">
        <f>IF($B26="","",INDEX('All CCC'!AM$7:AM$979,MATCH(WatchList!$B26,'All CCC'!$B$7:$B$979,0)))</f>
        <v/>
      </c>
      <c r="AN26" s="937" t="str">
        <f>IF($B26="","",INDEX('All CCC'!AN$7:AN$979,MATCH(WatchList!$B26,'All CCC'!$B$7:$B$979,0)))</f>
        <v/>
      </c>
      <c r="AO26" s="937" t="str">
        <f>IF($B26="","",INDEX('All CCC'!AO$7:AO$979,MATCH(WatchList!$B26,'All CCC'!$B$7:$B$979,0)))</f>
        <v/>
      </c>
      <c r="AP26" s="937" t="str">
        <f>IF($B26="","",INDEX('All CCC'!AP$7:AP$979,MATCH(WatchList!$B26,'All CCC'!$B$7:$B$979,0)))</f>
        <v/>
      </c>
      <c r="AQ26" s="937" t="str">
        <f>IF($B26="","",INDEX('All CCC'!AQ$7:AQ$979,MATCH(WatchList!$B26,'All CCC'!$B$7:$B$979,0)))</f>
        <v/>
      </c>
      <c r="AR26" s="937" t="str">
        <f>IF($B26="","",INDEX('All CCC'!AR$7:AR$979,MATCH(WatchList!$B26,'All CCC'!$B$7:$B$979,0)))</f>
        <v/>
      </c>
      <c r="AS26" s="937" t="str">
        <f>IF($B26="","",INDEX('All CCC'!AS$7:AS$979,MATCH(WatchList!$B26,'All CCC'!$B$7:$B$979,0)))</f>
        <v/>
      </c>
      <c r="AT26" s="937" t="str">
        <f>IF($B26="","",INDEX('All CCC'!AT$7:AT$979,MATCH(WatchList!$B26,'All CCC'!$B$7:$B$979,0)))</f>
        <v/>
      </c>
      <c r="AU26" s="937" t="str">
        <f>IF($B26="","",INDEX('All CCC'!AU$7:AU$979,MATCH(WatchList!$B26,'All CCC'!$B$7:$B$979,0)))</f>
        <v/>
      </c>
      <c r="AV26" s="937" t="str">
        <f>IF($B26="","",INDEX('All CCC'!AV$7:AV$979,MATCH(WatchList!$B26,'All CCC'!$B$7:$B$979,0)))</f>
        <v/>
      </c>
      <c r="AW26" s="937" t="str">
        <f>IF($B26="","",INDEX('All CCC'!AW$7:AW$979,MATCH(WatchList!$B26,'All CCC'!$B$7:$B$979,0)))</f>
        <v/>
      </c>
      <c r="AX26" s="937" t="str">
        <f>IF($B26="","",INDEX('All CCC'!AX$7:AX$979,MATCH(WatchList!$B26,'All CCC'!$B$7:$B$979,0)))</f>
        <v/>
      </c>
      <c r="AY26" s="937" t="str">
        <f>IF($B26="","",INDEX('All CCC'!AY$7:AY$979,MATCH(WatchList!$B26,'All CCC'!$B$7:$B$979,0)))</f>
        <v/>
      </c>
      <c r="AZ26" s="937" t="str">
        <f>IF($B26="","",INDEX('All CCC'!AZ$7:AZ$979,MATCH(WatchList!$B26,'All CCC'!$B$7:$B$979,0)))</f>
        <v/>
      </c>
      <c r="BA26" s="937" t="str">
        <f>IF($B26="","",INDEX('All CCC'!BA$7:BA$979,MATCH(WatchList!$B26,'All CCC'!$B$7:$B$979,0)))</f>
        <v/>
      </c>
      <c r="BB26" s="937" t="str">
        <f>IF($B26="","",INDEX('All CCC'!BB$7:BB$979,MATCH(WatchList!$B26,'All CCC'!$B$7:$B$979,0)))</f>
        <v/>
      </c>
      <c r="BC26" s="937" t="str">
        <f>IF($B26="","",INDEX('All CCC'!BC$7:BC$979,MATCH(WatchList!$B26,'All CCC'!$B$7:$B$979,0)))</f>
        <v/>
      </c>
      <c r="BD26" s="937" t="str">
        <f>IF($B26="","",INDEX('All CCC'!BD$7:BD$979,MATCH(WatchList!$B26,'All CCC'!$B$7:$B$979,0)))</f>
        <v/>
      </c>
      <c r="BE26" s="937" t="str">
        <f>IF($B26="","",INDEX('All CCC'!BE$7:BE$979,MATCH(WatchList!$B26,'All CCC'!$B$7:$B$979,0)))</f>
        <v/>
      </c>
      <c r="BF26" s="937" t="str">
        <f>IF($B26="","",INDEX('All CCC'!BF$7:BF$979,MATCH(WatchList!$B26,'All CCC'!$B$7:$B$979,0)))</f>
        <v/>
      </c>
      <c r="BG26" s="937" t="str">
        <f>IF($B26="","",INDEX('All CCC'!BG$7:BG$979,MATCH(WatchList!$B26,'All CCC'!$B$7:$B$979,0)))</f>
        <v/>
      </c>
    </row>
    <row r="27" spans="1:59" x14ac:dyDescent="0.2">
      <c r="A27" s="610" t="str">
        <f>IF($B27="","",INDEX('All CCC'!A$7:A$979,MATCH(WatchList!$B27,'All CCC'!$B$7:$B$979,0)))</f>
        <v/>
      </c>
      <c r="B27" s="36"/>
      <c r="C27" s="937" t="str">
        <f>IF($B27="","",INDEX('All CCC'!C$7:C$979,MATCH(WatchList!$B27,'All CCC'!$B$7:$B$979,0)))</f>
        <v/>
      </c>
      <c r="D27" s="937" t="str">
        <f>IF($B27="","",INDEX('All CCC'!D$7:D$979,MATCH(WatchList!$B27,'All CCC'!$B$7:$B$979,0)))</f>
        <v/>
      </c>
      <c r="E27" s="937" t="str">
        <f>IF($B27="","",INDEX('All CCC'!E$7:E$979,MATCH(WatchList!$B27,'All CCC'!$B$7:$B$979,0)))</f>
        <v/>
      </c>
      <c r="F27" s="937" t="str">
        <f>IF($B27="","",INDEX('All CCC'!F$7:F$979,MATCH(WatchList!$B27,'All CCC'!$B$7:$B$979,0)))</f>
        <v/>
      </c>
      <c r="G27" s="937" t="str">
        <f>IF($B27="","",INDEX('All CCC'!G$7:G$979,MATCH(WatchList!$B27,'All CCC'!$B$7:$B$979,0)))</f>
        <v/>
      </c>
      <c r="H27" s="937" t="str">
        <f>IF($B27="","",INDEX('All CCC'!H$7:H$979,MATCH(WatchList!$B27,'All CCC'!$B$7:$B$979,0)))</f>
        <v/>
      </c>
      <c r="I27" s="937" t="str">
        <f>IF($B27="","",INDEX('All CCC'!I$7:I$979,MATCH(WatchList!$B27,'All CCC'!$B$7:$B$979,0)))</f>
        <v/>
      </c>
      <c r="J27" s="937" t="str">
        <f>IF($B27="","",INDEX('All CCC'!J$7:J$979,MATCH(WatchList!$B27,'All CCC'!$B$7:$B$979,0)))</f>
        <v/>
      </c>
      <c r="K27" s="937" t="str">
        <f>IF($B27="","",INDEX('All CCC'!K$7:K$979,MATCH(WatchList!$B27,'All CCC'!$B$7:$B$979,0)))</f>
        <v/>
      </c>
      <c r="L27" s="937" t="str">
        <f>IF($B27="","",INDEX('All CCC'!L$7:L$979,MATCH(WatchList!$B27,'All CCC'!$B$7:$B$979,0)))</f>
        <v/>
      </c>
      <c r="M27" s="937" t="str">
        <f>IF($B27="","",INDEX('All CCC'!M$7:M$979,MATCH(WatchList!$B27,'All CCC'!$B$7:$B$979,0)))</f>
        <v/>
      </c>
      <c r="N27" s="937" t="str">
        <f>IF($B27="","",INDEX('All CCC'!N$7:N$979,MATCH(WatchList!$B27,'All CCC'!$B$7:$B$979,0)))</f>
        <v/>
      </c>
      <c r="O27" s="937" t="str">
        <f>IF($B27="","",INDEX('All CCC'!O$7:O$979,MATCH(WatchList!$B27,'All CCC'!$B$7:$B$979,0)))</f>
        <v/>
      </c>
      <c r="P27" s="938" t="str">
        <f>IF($B27="","",INDEX('All CCC'!P$7:P$979,MATCH(WatchList!$B27,'All CCC'!$B$7:$B$979,0)))</f>
        <v/>
      </c>
      <c r="Q27" s="938" t="str">
        <f>IF($B27="","",INDEX('All CCC'!Q$7:Q$979,MATCH(WatchList!$B27,'All CCC'!$B$7:$B$979,0)))</f>
        <v/>
      </c>
      <c r="R27" s="937" t="str">
        <f>IF($B27="","",INDEX('All CCC'!R$7:R$979,MATCH(WatchList!$B27,'All CCC'!$B$7:$B$979,0)))</f>
        <v/>
      </c>
      <c r="S27" s="937" t="str">
        <f>IF($B27="","",INDEX('All CCC'!S$7:S$979,MATCH(WatchList!$B27,'All CCC'!$B$7:$B$979,0)))</f>
        <v/>
      </c>
      <c r="T27" s="937" t="str">
        <f>IF($B27="","",INDEX('All CCC'!T$7:T$979,MATCH(WatchList!$B27,'All CCC'!$B$7:$B$979,0)))</f>
        <v/>
      </c>
      <c r="U27" s="937" t="str">
        <f>IF($B27="","",INDEX('All CCC'!U$7:U$979,MATCH(WatchList!$B27,'All CCC'!$B$7:$B$979,0)))</f>
        <v/>
      </c>
      <c r="V27" s="937" t="str">
        <f>IF($B27="","",INDEX('All CCC'!V$7:V$979,MATCH(WatchList!$B27,'All CCC'!$B$7:$B$979,0)))</f>
        <v/>
      </c>
      <c r="W27" s="937" t="str">
        <f>IF($B27="","",INDEX('All CCC'!W$7:W$979,MATCH(WatchList!$B27,'All CCC'!$B$7:$B$979,0)))</f>
        <v/>
      </c>
      <c r="X27" s="937" t="str">
        <f>IF($B27="","",INDEX('All CCC'!X$7:X$979,MATCH(WatchList!$B27,'All CCC'!$B$7:$B$979,0)))</f>
        <v/>
      </c>
      <c r="Y27" s="937" t="str">
        <f>IF($B27="","",INDEX('All CCC'!Y$7:Y$979,MATCH(WatchList!$B27,'All CCC'!$B$7:$B$979,0)))</f>
        <v/>
      </c>
      <c r="Z27" s="937" t="str">
        <f>IF($B27="","",INDEX('All CCC'!Z$7:Z$979,MATCH(WatchList!$B27,'All CCC'!$B$7:$B$979,0)))</f>
        <v/>
      </c>
      <c r="AA27" s="937" t="str">
        <f>IF($B27="","",INDEX('All CCC'!AA$7:AA$979,MATCH(WatchList!$B27,'All CCC'!$B$7:$B$979,0)))</f>
        <v/>
      </c>
      <c r="AB27" s="937" t="str">
        <f>IF($B27="","",INDEX('All CCC'!AB$7:AB$979,MATCH(WatchList!$B27,'All CCC'!$B$7:$B$979,0)))</f>
        <v/>
      </c>
      <c r="AC27" s="937" t="str">
        <f>IF($B27="","",INDEX('All CCC'!AC$7:AC$979,MATCH(WatchList!$B27,'All CCC'!$B$7:$B$979,0)))</f>
        <v/>
      </c>
      <c r="AD27" s="937" t="str">
        <f>IF($B27="","",INDEX('All CCC'!AD$7:AD$979,MATCH(WatchList!$B27,'All CCC'!$B$7:$B$979,0)))</f>
        <v/>
      </c>
      <c r="AE27" s="937" t="str">
        <f>IF($B27="","",INDEX('All CCC'!AE$7:AE$979,MATCH(WatchList!$B27,'All CCC'!$B$7:$B$979,0)))</f>
        <v/>
      </c>
      <c r="AF27" s="937" t="str">
        <f>IF($B27="","",INDEX('All CCC'!AF$7:AF$979,MATCH(WatchList!$B27,'All CCC'!$B$7:$B$979,0)))</f>
        <v/>
      </c>
      <c r="AG27" s="937" t="str">
        <f>IF($B27="","",INDEX('All CCC'!AG$7:AG$979,MATCH(WatchList!$B27,'All CCC'!$B$7:$B$979,0)))</f>
        <v/>
      </c>
      <c r="AH27" s="937" t="str">
        <f>IF($B27="","",INDEX('All CCC'!AH$7:AH$979,MATCH(WatchList!$B27,'All CCC'!$B$7:$B$979,0)))</f>
        <v/>
      </c>
      <c r="AI27" s="937" t="str">
        <f>IF($B27="","",INDEX('All CCC'!AI$7:AI$979,MATCH(WatchList!$B27,'All CCC'!$B$7:$B$979,0)))</f>
        <v/>
      </c>
      <c r="AJ27" s="937" t="str">
        <f>IF($B27="","",INDEX('All CCC'!AJ$7:AJ$979,MATCH(WatchList!$B27,'All CCC'!$B$7:$B$979,0)))</f>
        <v/>
      </c>
      <c r="AK27" s="937" t="str">
        <f>IF($B27="","",INDEX('All CCC'!AK$7:AK$979,MATCH(WatchList!$B27,'All CCC'!$B$7:$B$979,0)))</f>
        <v/>
      </c>
      <c r="AL27" s="937" t="str">
        <f>IF($B27="","",INDEX('All CCC'!AL$7:AL$979,MATCH(WatchList!$B27,'All CCC'!$B$7:$B$979,0)))</f>
        <v/>
      </c>
      <c r="AM27" s="937" t="str">
        <f>IF($B27="","",INDEX('All CCC'!AM$7:AM$979,MATCH(WatchList!$B27,'All CCC'!$B$7:$B$979,0)))</f>
        <v/>
      </c>
      <c r="AN27" s="937" t="str">
        <f>IF($B27="","",INDEX('All CCC'!AN$7:AN$979,MATCH(WatchList!$B27,'All CCC'!$B$7:$B$979,0)))</f>
        <v/>
      </c>
      <c r="AO27" s="937" t="str">
        <f>IF($B27="","",INDEX('All CCC'!AO$7:AO$979,MATCH(WatchList!$B27,'All CCC'!$B$7:$B$979,0)))</f>
        <v/>
      </c>
      <c r="AP27" s="937" t="str">
        <f>IF($B27="","",INDEX('All CCC'!AP$7:AP$979,MATCH(WatchList!$B27,'All CCC'!$B$7:$B$979,0)))</f>
        <v/>
      </c>
      <c r="AQ27" s="937" t="str">
        <f>IF($B27="","",INDEX('All CCC'!AQ$7:AQ$979,MATCH(WatchList!$B27,'All CCC'!$B$7:$B$979,0)))</f>
        <v/>
      </c>
      <c r="AR27" s="937" t="str">
        <f>IF($B27="","",INDEX('All CCC'!AR$7:AR$979,MATCH(WatchList!$B27,'All CCC'!$B$7:$B$979,0)))</f>
        <v/>
      </c>
      <c r="AS27" s="937" t="str">
        <f>IF($B27="","",INDEX('All CCC'!AS$7:AS$979,MATCH(WatchList!$B27,'All CCC'!$B$7:$B$979,0)))</f>
        <v/>
      </c>
      <c r="AT27" s="937" t="str">
        <f>IF($B27="","",INDEX('All CCC'!AT$7:AT$979,MATCH(WatchList!$B27,'All CCC'!$B$7:$B$979,0)))</f>
        <v/>
      </c>
      <c r="AU27" s="937" t="str">
        <f>IF($B27="","",INDEX('All CCC'!AU$7:AU$979,MATCH(WatchList!$B27,'All CCC'!$B$7:$B$979,0)))</f>
        <v/>
      </c>
      <c r="AV27" s="937" t="str">
        <f>IF($B27="","",INDEX('All CCC'!AV$7:AV$979,MATCH(WatchList!$B27,'All CCC'!$B$7:$B$979,0)))</f>
        <v/>
      </c>
      <c r="AW27" s="937" t="str">
        <f>IF($B27="","",INDEX('All CCC'!AW$7:AW$979,MATCH(WatchList!$B27,'All CCC'!$B$7:$B$979,0)))</f>
        <v/>
      </c>
      <c r="AX27" s="937" t="str">
        <f>IF($B27="","",INDEX('All CCC'!AX$7:AX$979,MATCH(WatchList!$B27,'All CCC'!$B$7:$B$979,0)))</f>
        <v/>
      </c>
      <c r="AY27" s="937" t="str">
        <f>IF($B27="","",INDEX('All CCC'!AY$7:AY$979,MATCH(WatchList!$B27,'All CCC'!$B$7:$B$979,0)))</f>
        <v/>
      </c>
      <c r="AZ27" s="937" t="str">
        <f>IF($B27="","",INDEX('All CCC'!AZ$7:AZ$979,MATCH(WatchList!$B27,'All CCC'!$B$7:$B$979,0)))</f>
        <v/>
      </c>
      <c r="BA27" s="937" t="str">
        <f>IF($B27="","",INDEX('All CCC'!BA$7:BA$979,MATCH(WatchList!$B27,'All CCC'!$B$7:$B$979,0)))</f>
        <v/>
      </c>
      <c r="BB27" s="937" t="str">
        <f>IF($B27="","",INDEX('All CCC'!BB$7:BB$979,MATCH(WatchList!$B27,'All CCC'!$B$7:$B$979,0)))</f>
        <v/>
      </c>
      <c r="BC27" s="937" t="str">
        <f>IF($B27="","",INDEX('All CCC'!BC$7:BC$979,MATCH(WatchList!$B27,'All CCC'!$B$7:$B$979,0)))</f>
        <v/>
      </c>
      <c r="BD27" s="937" t="str">
        <f>IF($B27="","",INDEX('All CCC'!BD$7:BD$979,MATCH(WatchList!$B27,'All CCC'!$B$7:$B$979,0)))</f>
        <v/>
      </c>
      <c r="BE27" s="937" t="str">
        <f>IF($B27="","",INDEX('All CCC'!BE$7:BE$979,MATCH(WatchList!$B27,'All CCC'!$B$7:$B$979,0)))</f>
        <v/>
      </c>
      <c r="BF27" s="937" t="str">
        <f>IF($B27="","",INDEX('All CCC'!BF$7:BF$979,MATCH(WatchList!$B27,'All CCC'!$B$7:$B$979,0)))</f>
        <v/>
      </c>
      <c r="BG27" s="937" t="str">
        <f>IF($B27="","",INDEX('All CCC'!BG$7:BG$979,MATCH(WatchList!$B27,'All CCC'!$B$7:$B$979,0)))</f>
        <v/>
      </c>
    </row>
    <row r="28" spans="1:59" x14ac:dyDescent="0.2">
      <c r="A28" s="610" t="str">
        <f>IF($B28="","",INDEX('All CCC'!A$7:A$979,MATCH(WatchList!$B28,'All CCC'!$B$7:$B$979,0)))</f>
        <v/>
      </c>
      <c r="B28" s="36"/>
      <c r="C28" s="937" t="str">
        <f>IF($B28="","",INDEX('All CCC'!C$7:C$979,MATCH(WatchList!$B28,'All CCC'!$B$7:$B$979,0)))</f>
        <v/>
      </c>
      <c r="D28" s="937" t="str">
        <f>IF($B28="","",INDEX('All CCC'!D$7:D$979,MATCH(WatchList!$B28,'All CCC'!$B$7:$B$979,0)))</f>
        <v/>
      </c>
      <c r="E28" s="937" t="str">
        <f>IF($B28="","",INDEX('All CCC'!E$7:E$979,MATCH(WatchList!$B28,'All CCC'!$B$7:$B$979,0)))</f>
        <v/>
      </c>
      <c r="F28" s="937" t="str">
        <f>IF($B28="","",INDEX('All CCC'!F$7:F$979,MATCH(WatchList!$B28,'All CCC'!$B$7:$B$979,0)))</f>
        <v/>
      </c>
      <c r="G28" s="937" t="str">
        <f>IF($B28="","",INDEX('All CCC'!G$7:G$979,MATCH(WatchList!$B28,'All CCC'!$B$7:$B$979,0)))</f>
        <v/>
      </c>
      <c r="H28" s="937" t="str">
        <f>IF($B28="","",INDEX('All CCC'!H$7:H$979,MATCH(WatchList!$B28,'All CCC'!$B$7:$B$979,0)))</f>
        <v/>
      </c>
      <c r="I28" s="937" t="str">
        <f>IF($B28="","",INDEX('All CCC'!I$7:I$979,MATCH(WatchList!$B28,'All CCC'!$B$7:$B$979,0)))</f>
        <v/>
      </c>
      <c r="J28" s="937" t="str">
        <f>IF($B28="","",INDEX('All CCC'!J$7:J$979,MATCH(WatchList!$B28,'All CCC'!$B$7:$B$979,0)))</f>
        <v/>
      </c>
      <c r="K28" s="937" t="str">
        <f>IF($B28="","",INDEX('All CCC'!K$7:K$979,MATCH(WatchList!$B28,'All CCC'!$B$7:$B$979,0)))</f>
        <v/>
      </c>
      <c r="L28" s="937" t="str">
        <f>IF($B28="","",INDEX('All CCC'!L$7:L$979,MATCH(WatchList!$B28,'All CCC'!$B$7:$B$979,0)))</f>
        <v/>
      </c>
      <c r="M28" s="937" t="str">
        <f>IF($B28="","",INDEX('All CCC'!M$7:M$979,MATCH(WatchList!$B28,'All CCC'!$B$7:$B$979,0)))</f>
        <v/>
      </c>
      <c r="N28" s="937" t="str">
        <f>IF($B28="","",INDEX('All CCC'!N$7:N$979,MATCH(WatchList!$B28,'All CCC'!$B$7:$B$979,0)))</f>
        <v/>
      </c>
      <c r="O28" s="937" t="str">
        <f>IF($B28="","",INDEX('All CCC'!O$7:O$979,MATCH(WatchList!$B28,'All CCC'!$B$7:$B$979,0)))</f>
        <v/>
      </c>
      <c r="P28" s="938" t="str">
        <f>IF($B28="","",INDEX('All CCC'!P$7:P$979,MATCH(WatchList!$B28,'All CCC'!$B$7:$B$979,0)))</f>
        <v/>
      </c>
      <c r="Q28" s="938" t="str">
        <f>IF($B28="","",INDEX('All CCC'!Q$7:Q$979,MATCH(WatchList!$B28,'All CCC'!$B$7:$B$979,0)))</f>
        <v/>
      </c>
      <c r="R28" s="937" t="str">
        <f>IF($B28="","",INDEX('All CCC'!R$7:R$979,MATCH(WatchList!$B28,'All CCC'!$B$7:$B$979,0)))</f>
        <v/>
      </c>
      <c r="S28" s="937" t="str">
        <f>IF($B28="","",INDEX('All CCC'!S$7:S$979,MATCH(WatchList!$B28,'All CCC'!$B$7:$B$979,0)))</f>
        <v/>
      </c>
      <c r="T28" s="937" t="str">
        <f>IF($B28="","",INDEX('All CCC'!T$7:T$979,MATCH(WatchList!$B28,'All CCC'!$B$7:$B$979,0)))</f>
        <v/>
      </c>
      <c r="U28" s="937" t="str">
        <f>IF($B28="","",INDEX('All CCC'!U$7:U$979,MATCH(WatchList!$B28,'All CCC'!$B$7:$B$979,0)))</f>
        <v/>
      </c>
      <c r="V28" s="937" t="str">
        <f>IF($B28="","",INDEX('All CCC'!V$7:V$979,MATCH(WatchList!$B28,'All CCC'!$B$7:$B$979,0)))</f>
        <v/>
      </c>
      <c r="W28" s="937" t="str">
        <f>IF($B28="","",INDEX('All CCC'!W$7:W$979,MATCH(WatchList!$B28,'All CCC'!$B$7:$B$979,0)))</f>
        <v/>
      </c>
      <c r="X28" s="937" t="str">
        <f>IF($B28="","",INDEX('All CCC'!X$7:X$979,MATCH(WatchList!$B28,'All CCC'!$B$7:$B$979,0)))</f>
        <v/>
      </c>
      <c r="Y28" s="937" t="str">
        <f>IF($B28="","",INDEX('All CCC'!Y$7:Y$979,MATCH(WatchList!$B28,'All CCC'!$B$7:$B$979,0)))</f>
        <v/>
      </c>
      <c r="Z28" s="937" t="str">
        <f>IF($B28="","",INDEX('All CCC'!Z$7:Z$979,MATCH(WatchList!$B28,'All CCC'!$B$7:$B$979,0)))</f>
        <v/>
      </c>
      <c r="AA28" s="937" t="str">
        <f>IF($B28="","",INDEX('All CCC'!AA$7:AA$979,MATCH(WatchList!$B28,'All CCC'!$B$7:$B$979,0)))</f>
        <v/>
      </c>
      <c r="AB28" s="937" t="str">
        <f>IF($B28="","",INDEX('All CCC'!AB$7:AB$979,MATCH(WatchList!$B28,'All CCC'!$B$7:$B$979,0)))</f>
        <v/>
      </c>
      <c r="AC28" s="937" t="str">
        <f>IF($B28="","",INDEX('All CCC'!AC$7:AC$979,MATCH(WatchList!$B28,'All CCC'!$B$7:$B$979,0)))</f>
        <v/>
      </c>
      <c r="AD28" s="937" t="str">
        <f>IF($B28="","",INDEX('All CCC'!AD$7:AD$979,MATCH(WatchList!$B28,'All CCC'!$B$7:$B$979,0)))</f>
        <v/>
      </c>
      <c r="AE28" s="937" t="str">
        <f>IF($B28="","",INDEX('All CCC'!AE$7:AE$979,MATCH(WatchList!$B28,'All CCC'!$B$7:$B$979,0)))</f>
        <v/>
      </c>
      <c r="AF28" s="937" t="str">
        <f>IF($B28="","",INDEX('All CCC'!AF$7:AF$979,MATCH(WatchList!$B28,'All CCC'!$B$7:$B$979,0)))</f>
        <v/>
      </c>
      <c r="AG28" s="937" t="str">
        <f>IF($B28="","",INDEX('All CCC'!AG$7:AG$979,MATCH(WatchList!$B28,'All CCC'!$B$7:$B$979,0)))</f>
        <v/>
      </c>
      <c r="AH28" s="937" t="str">
        <f>IF($B28="","",INDEX('All CCC'!AH$7:AH$979,MATCH(WatchList!$B28,'All CCC'!$B$7:$B$979,0)))</f>
        <v/>
      </c>
      <c r="AI28" s="937" t="str">
        <f>IF($B28="","",INDEX('All CCC'!AI$7:AI$979,MATCH(WatchList!$B28,'All CCC'!$B$7:$B$979,0)))</f>
        <v/>
      </c>
      <c r="AJ28" s="937" t="str">
        <f>IF($B28="","",INDEX('All CCC'!AJ$7:AJ$979,MATCH(WatchList!$B28,'All CCC'!$B$7:$B$979,0)))</f>
        <v/>
      </c>
      <c r="AK28" s="937" t="str">
        <f>IF($B28="","",INDEX('All CCC'!AK$7:AK$979,MATCH(WatchList!$B28,'All CCC'!$B$7:$B$979,0)))</f>
        <v/>
      </c>
      <c r="AL28" s="937" t="str">
        <f>IF($B28="","",INDEX('All CCC'!AL$7:AL$979,MATCH(WatchList!$B28,'All CCC'!$B$7:$B$979,0)))</f>
        <v/>
      </c>
      <c r="AM28" s="937" t="str">
        <f>IF($B28="","",INDEX('All CCC'!AM$7:AM$979,MATCH(WatchList!$B28,'All CCC'!$B$7:$B$979,0)))</f>
        <v/>
      </c>
      <c r="AN28" s="937" t="str">
        <f>IF($B28="","",INDEX('All CCC'!AN$7:AN$979,MATCH(WatchList!$B28,'All CCC'!$B$7:$B$979,0)))</f>
        <v/>
      </c>
      <c r="AO28" s="937" t="str">
        <f>IF($B28="","",INDEX('All CCC'!AO$7:AO$979,MATCH(WatchList!$B28,'All CCC'!$B$7:$B$979,0)))</f>
        <v/>
      </c>
      <c r="AP28" s="937" t="str">
        <f>IF($B28="","",INDEX('All CCC'!AP$7:AP$979,MATCH(WatchList!$B28,'All CCC'!$B$7:$B$979,0)))</f>
        <v/>
      </c>
      <c r="AQ28" s="937" t="str">
        <f>IF($B28="","",INDEX('All CCC'!AQ$7:AQ$979,MATCH(WatchList!$B28,'All CCC'!$B$7:$B$979,0)))</f>
        <v/>
      </c>
      <c r="AR28" s="937" t="str">
        <f>IF($B28="","",INDEX('All CCC'!AR$7:AR$979,MATCH(WatchList!$B28,'All CCC'!$B$7:$B$979,0)))</f>
        <v/>
      </c>
      <c r="AS28" s="937" t="str">
        <f>IF($B28="","",INDEX('All CCC'!AS$7:AS$979,MATCH(WatchList!$B28,'All CCC'!$B$7:$B$979,0)))</f>
        <v/>
      </c>
      <c r="AT28" s="937" t="str">
        <f>IF($B28="","",INDEX('All CCC'!AT$7:AT$979,MATCH(WatchList!$B28,'All CCC'!$B$7:$B$979,0)))</f>
        <v/>
      </c>
      <c r="AU28" s="937" t="str">
        <f>IF($B28="","",INDEX('All CCC'!AU$7:AU$979,MATCH(WatchList!$B28,'All CCC'!$B$7:$B$979,0)))</f>
        <v/>
      </c>
      <c r="AV28" s="937" t="str">
        <f>IF($B28="","",INDEX('All CCC'!AV$7:AV$979,MATCH(WatchList!$B28,'All CCC'!$B$7:$B$979,0)))</f>
        <v/>
      </c>
      <c r="AW28" s="937" t="str">
        <f>IF($B28="","",INDEX('All CCC'!AW$7:AW$979,MATCH(WatchList!$B28,'All CCC'!$B$7:$B$979,0)))</f>
        <v/>
      </c>
      <c r="AX28" s="937" t="str">
        <f>IF($B28="","",INDEX('All CCC'!AX$7:AX$979,MATCH(WatchList!$B28,'All CCC'!$B$7:$B$979,0)))</f>
        <v/>
      </c>
      <c r="AY28" s="937" t="str">
        <f>IF($B28="","",INDEX('All CCC'!AY$7:AY$979,MATCH(WatchList!$B28,'All CCC'!$B$7:$B$979,0)))</f>
        <v/>
      </c>
      <c r="AZ28" s="937" t="str">
        <f>IF($B28="","",INDEX('All CCC'!AZ$7:AZ$979,MATCH(WatchList!$B28,'All CCC'!$B$7:$B$979,0)))</f>
        <v/>
      </c>
      <c r="BA28" s="937" t="str">
        <f>IF($B28="","",INDEX('All CCC'!BA$7:BA$979,MATCH(WatchList!$B28,'All CCC'!$B$7:$B$979,0)))</f>
        <v/>
      </c>
      <c r="BB28" s="937" t="str">
        <f>IF($B28="","",INDEX('All CCC'!BB$7:BB$979,MATCH(WatchList!$B28,'All CCC'!$B$7:$B$979,0)))</f>
        <v/>
      </c>
      <c r="BC28" s="937" t="str">
        <f>IF($B28="","",INDEX('All CCC'!BC$7:BC$979,MATCH(WatchList!$B28,'All CCC'!$B$7:$B$979,0)))</f>
        <v/>
      </c>
      <c r="BD28" s="937" t="str">
        <f>IF($B28="","",INDEX('All CCC'!BD$7:BD$979,MATCH(WatchList!$B28,'All CCC'!$B$7:$B$979,0)))</f>
        <v/>
      </c>
      <c r="BE28" s="937" t="str">
        <f>IF($B28="","",INDEX('All CCC'!BE$7:BE$979,MATCH(WatchList!$B28,'All CCC'!$B$7:$B$979,0)))</f>
        <v/>
      </c>
      <c r="BF28" s="937" t="str">
        <f>IF($B28="","",INDEX('All CCC'!BF$7:BF$979,MATCH(WatchList!$B28,'All CCC'!$B$7:$B$979,0)))</f>
        <v/>
      </c>
      <c r="BG28" s="937" t="str">
        <f>IF($B28="","",INDEX('All CCC'!BG$7:BG$979,MATCH(WatchList!$B28,'All CCC'!$B$7:$B$979,0)))</f>
        <v/>
      </c>
    </row>
    <row r="29" spans="1:59" x14ac:dyDescent="0.2">
      <c r="A29" s="610" t="str">
        <f>IF($B29="","",INDEX('All CCC'!A$7:A$979,MATCH(WatchList!$B29,'All CCC'!$B$7:$B$979,0)))</f>
        <v/>
      </c>
      <c r="B29" s="36"/>
      <c r="C29" s="937" t="str">
        <f>IF($B29="","",INDEX('All CCC'!C$7:C$979,MATCH(WatchList!$B29,'All CCC'!$B$7:$B$979,0)))</f>
        <v/>
      </c>
      <c r="D29" s="937" t="str">
        <f>IF($B29="","",INDEX('All CCC'!D$7:D$979,MATCH(WatchList!$B29,'All CCC'!$B$7:$B$979,0)))</f>
        <v/>
      </c>
      <c r="E29" s="937" t="str">
        <f>IF($B29="","",INDEX('All CCC'!E$7:E$979,MATCH(WatchList!$B29,'All CCC'!$B$7:$B$979,0)))</f>
        <v/>
      </c>
      <c r="F29" s="937" t="str">
        <f>IF($B29="","",INDEX('All CCC'!F$7:F$979,MATCH(WatchList!$B29,'All CCC'!$B$7:$B$979,0)))</f>
        <v/>
      </c>
      <c r="G29" s="937" t="str">
        <f>IF($B29="","",INDEX('All CCC'!G$7:G$979,MATCH(WatchList!$B29,'All CCC'!$B$7:$B$979,0)))</f>
        <v/>
      </c>
      <c r="H29" s="937" t="str">
        <f>IF($B29="","",INDEX('All CCC'!H$7:H$979,MATCH(WatchList!$B29,'All CCC'!$B$7:$B$979,0)))</f>
        <v/>
      </c>
      <c r="I29" s="937" t="str">
        <f>IF($B29="","",INDEX('All CCC'!I$7:I$979,MATCH(WatchList!$B29,'All CCC'!$B$7:$B$979,0)))</f>
        <v/>
      </c>
      <c r="J29" s="937" t="str">
        <f>IF($B29="","",INDEX('All CCC'!J$7:J$979,MATCH(WatchList!$B29,'All CCC'!$B$7:$B$979,0)))</f>
        <v/>
      </c>
      <c r="K29" s="937" t="str">
        <f>IF($B29="","",INDEX('All CCC'!K$7:K$979,MATCH(WatchList!$B29,'All CCC'!$B$7:$B$979,0)))</f>
        <v/>
      </c>
      <c r="L29" s="937" t="str">
        <f>IF($B29="","",INDEX('All CCC'!L$7:L$979,MATCH(WatchList!$B29,'All CCC'!$B$7:$B$979,0)))</f>
        <v/>
      </c>
      <c r="M29" s="937" t="str">
        <f>IF($B29="","",INDEX('All CCC'!M$7:M$979,MATCH(WatchList!$B29,'All CCC'!$B$7:$B$979,0)))</f>
        <v/>
      </c>
      <c r="N29" s="937" t="str">
        <f>IF($B29="","",INDEX('All CCC'!N$7:N$979,MATCH(WatchList!$B29,'All CCC'!$B$7:$B$979,0)))</f>
        <v/>
      </c>
      <c r="O29" s="937" t="str">
        <f>IF($B29="","",INDEX('All CCC'!O$7:O$979,MATCH(WatchList!$B29,'All CCC'!$B$7:$B$979,0)))</f>
        <v/>
      </c>
      <c r="P29" s="938" t="str">
        <f>IF($B29="","",INDEX('All CCC'!P$7:P$979,MATCH(WatchList!$B29,'All CCC'!$B$7:$B$979,0)))</f>
        <v/>
      </c>
      <c r="Q29" s="938" t="str">
        <f>IF($B29="","",INDEX('All CCC'!Q$7:Q$979,MATCH(WatchList!$B29,'All CCC'!$B$7:$B$979,0)))</f>
        <v/>
      </c>
      <c r="R29" s="937" t="str">
        <f>IF($B29="","",INDEX('All CCC'!R$7:R$979,MATCH(WatchList!$B29,'All CCC'!$B$7:$B$979,0)))</f>
        <v/>
      </c>
      <c r="S29" s="937" t="str">
        <f>IF($B29="","",INDEX('All CCC'!S$7:S$979,MATCH(WatchList!$B29,'All CCC'!$B$7:$B$979,0)))</f>
        <v/>
      </c>
      <c r="T29" s="937" t="str">
        <f>IF($B29="","",INDEX('All CCC'!T$7:T$979,MATCH(WatchList!$B29,'All CCC'!$B$7:$B$979,0)))</f>
        <v/>
      </c>
      <c r="U29" s="937" t="str">
        <f>IF($B29="","",INDEX('All CCC'!U$7:U$979,MATCH(WatchList!$B29,'All CCC'!$B$7:$B$979,0)))</f>
        <v/>
      </c>
      <c r="V29" s="937" t="str">
        <f>IF($B29="","",INDEX('All CCC'!V$7:V$979,MATCH(WatchList!$B29,'All CCC'!$B$7:$B$979,0)))</f>
        <v/>
      </c>
      <c r="W29" s="937" t="str">
        <f>IF($B29="","",INDEX('All CCC'!W$7:W$979,MATCH(WatchList!$B29,'All CCC'!$B$7:$B$979,0)))</f>
        <v/>
      </c>
      <c r="X29" s="937" t="str">
        <f>IF($B29="","",INDEX('All CCC'!X$7:X$979,MATCH(WatchList!$B29,'All CCC'!$B$7:$B$979,0)))</f>
        <v/>
      </c>
      <c r="Y29" s="937" t="str">
        <f>IF($B29="","",INDEX('All CCC'!Y$7:Y$979,MATCH(WatchList!$B29,'All CCC'!$B$7:$B$979,0)))</f>
        <v/>
      </c>
      <c r="Z29" s="937" t="str">
        <f>IF($B29="","",INDEX('All CCC'!Z$7:Z$979,MATCH(WatchList!$B29,'All CCC'!$B$7:$B$979,0)))</f>
        <v/>
      </c>
      <c r="AA29" s="937" t="str">
        <f>IF($B29="","",INDEX('All CCC'!AA$7:AA$979,MATCH(WatchList!$B29,'All CCC'!$B$7:$B$979,0)))</f>
        <v/>
      </c>
      <c r="AB29" s="937" t="str">
        <f>IF($B29="","",INDEX('All CCC'!AB$7:AB$979,MATCH(WatchList!$B29,'All CCC'!$B$7:$B$979,0)))</f>
        <v/>
      </c>
      <c r="AC29" s="937" t="str">
        <f>IF($B29="","",INDEX('All CCC'!AC$7:AC$979,MATCH(WatchList!$B29,'All CCC'!$B$7:$B$979,0)))</f>
        <v/>
      </c>
      <c r="AD29" s="937" t="str">
        <f>IF($B29="","",INDEX('All CCC'!AD$7:AD$979,MATCH(WatchList!$B29,'All CCC'!$B$7:$B$979,0)))</f>
        <v/>
      </c>
      <c r="AE29" s="937" t="str">
        <f>IF($B29="","",INDEX('All CCC'!AE$7:AE$979,MATCH(WatchList!$B29,'All CCC'!$B$7:$B$979,0)))</f>
        <v/>
      </c>
      <c r="AF29" s="937" t="str">
        <f>IF($B29="","",INDEX('All CCC'!AF$7:AF$979,MATCH(WatchList!$B29,'All CCC'!$B$7:$B$979,0)))</f>
        <v/>
      </c>
      <c r="AG29" s="937" t="str">
        <f>IF($B29="","",INDEX('All CCC'!AG$7:AG$979,MATCH(WatchList!$B29,'All CCC'!$B$7:$B$979,0)))</f>
        <v/>
      </c>
      <c r="AH29" s="937" t="str">
        <f>IF($B29="","",INDEX('All CCC'!AH$7:AH$979,MATCH(WatchList!$B29,'All CCC'!$B$7:$B$979,0)))</f>
        <v/>
      </c>
      <c r="AI29" s="937" t="str">
        <f>IF($B29="","",INDEX('All CCC'!AI$7:AI$979,MATCH(WatchList!$B29,'All CCC'!$B$7:$B$979,0)))</f>
        <v/>
      </c>
      <c r="AJ29" s="937" t="str">
        <f>IF($B29="","",INDEX('All CCC'!AJ$7:AJ$979,MATCH(WatchList!$B29,'All CCC'!$B$7:$B$979,0)))</f>
        <v/>
      </c>
      <c r="AK29" s="937" t="str">
        <f>IF($B29="","",INDEX('All CCC'!AK$7:AK$979,MATCH(WatchList!$B29,'All CCC'!$B$7:$B$979,0)))</f>
        <v/>
      </c>
      <c r="AL29" s="937" t="str">
        <f>IF($B29="","",INDEX('All CCC'!AL$7:AL$979,MATCH(WatchList!$B29,'All CCC'!$B$7:$B$979,0)))</f>
        <v/>
      </c>
      <c r="AM29" s="937" t="str">
        <f>IF($B29="","",INDEX('All CCC'!AM$7:AM$979,MATCH(WatchList!$B29,'All CCC'!$B$7:$B$979,0)))</f>
        <v/>
      </c>
      <c r="AN29" s="937" t="str">
        <f>IF($B29="","",INDEX('All CCC'!AN$7:AN$979,MATCH(WatchList!$B29,'All CCC'!$B$7:$B$979,0)))</f>
        <v/>
      </c>
      <c r="AO29" s="937" t="str">
        <f>IF($B29="","",INDEX('All CCC'!AO$7:AO$979,MATCH(WatchList!$B29,'All CCC'!$B$7:$B$979,0)))</f>
        <v/>
      </c>
      <c r="AP29" s="937" t="str">
        <f>IF($B29="","",INDEX('All CCC'!AP$7:AP$979,MATCH(WatchList!$B29,'All CCC'!$B$7:$B$979,0)))</f>
        <v/>
      </c>
      <c r="AQ29" s="937" t="str">
        <f>IF($B29="","",INDEX('All CCC'!AQ$7:AQ$979,MATCH(WatchList!$B29,'All CCC'!$B$7:$B$979,0)))</f>
        <v/>
      </c>
      <c r="AR29" s="937" t="str">
        <f>IF($B29="","",INDEX('All CCC'!AR$7:AR$979,MATCH(WatchList!$B29,'All CCC'!$B$7:$B$979,0)))</f>
        <v/>
      </c>
      <c r="AS29" s="937" t="str">
        <f>IF($B29="","",INDEX('All CCC'!AS$7:AS$979,MATCH(WatchList!$B29,'All CCC'!$B$7:$B$979,0)))</f>
        <v/>
      </c>
      <c r="AT29" s="937" t="str">
        <f>IF($B29="","",INDEX('All CCC'!AT$7:AT$979,MATCH(WatchList!$B29,'All CCC'!$B$7:$B$979,0)))</f>
        <v/>
      </c>
      <c r="AU29" s="937" t="str">
        <f>IF($B29="","",INDEX('All CCC'!AU$7:AU$979,MATCH(WatchList!$B29,'All CCC'!$B$7:$B$979,0)))</f>
        <v/>
      </c>
      <c r="AV29" s="937" t="str">
        <f>IF($B29="","",INDEX('All CCC'!AV$7:AV$979,MATCH(WatchList!$B29,'All CCC'!$B$7:$B$979,0)))</f>
        <v/>
      </c>
      <c r="AW29" s="937" t="str">
        <f>IF($B29="","",INDEX('All CCC'!AW$7:AW$979,MATCH(WatchList!$B29,'All CCC'!$B$7:$B$979,0)))</f>
        <v/>
      </c>
      <c r="AX29" s="937" t="str">
        <f>IF($B29="","",INDEX('All CCC'!AX$7:AX$979,MATCH(WatchList!$B29,'All CCC'!$B$7:$B$979,0)))</f>
        <v/>
      </c>
      <c r="AY29" s="937" t="str">
        <f>IF($B29="","",INDEX('All CCC'!AY$7:AY$979,MATCH(WatchList!$B29,'All CCC'!$B$7:$B$979,0)))</f>
        <v/>
      </c>
      <c r="AZ29" s="937" t="str">
        <f>IF($B29="","",INDEX('All CCC'!AZ$7:AZ$979,MATCH(WatchList!$B29,'All CCC'!$B$7:$B$979,0)))</f>
        <v/>
      </c>
      <c r="BA29" s="937" t="str">
        <f>IF($B29="","",INDEX('All CCC'!BA$7:BA$979,MATCH(WatchList!$B29,'All CCC'!$B$7:$B$979,0)))</f>
        <v/>
      </c>
      <c r="BB29" s="937" t="str">
        <f>IF($B29="","",INDEX('All CCC'!BB$7:BB$979,MATCH(WatchList!$B29,'All CCC'!$B$7:$B$979,0)))</f>
        <v/>
      </c>
      <c r="BC29" s="937" t="str">
        <f>IF($B29="","",INDEX('All CCC'!BC$7:BC$979,MATCH(WatchList!$B29,'All CCC'!$B$7:$B$979,0)))</f>
        <v/>
      </c>
      <c r="BD29" s="937" t="str">
        <f>IF($B29="","",INDEX('All CCC'!BD$7:BD$979,MATCH(WatchList!$B29,'All CCC'!$B$7:$B$979,0)))</f>
        <v/>
      </c>
      <c r="BE29" s="937" t="str">
        <f>IF($B29="","",INDEX('All CCC'!BE$7:BE$979,MATCH(WatchList!$B29,'All CCC'!$B$7:$B$979,0)))</f>
        <v/>
      </c>
      <c r="BF29" s="937" t="str">
        <f>IF($B29="","",INDEX('All CCC'!BF$7:BF$979,MATCH(WatchList!$B29,'All CCC'!$B$7:$B$979,0)))</f>
        <v/>
      </c>
      <c r="BG29" s="937" t="str">
        <f>IF($B29="","",INDEX('All CCC'!BG$7:BG$979,MATCH(WatchList!$B29,'All CCC'!$B$7:$B$979,0)))</f>
        <v/>
      </c>
    </row>
    <row r="30" spans="1:59" x14ac:dyDescent="0.2">
      <c r="A30" s="610" t="str">
        <f>IF($B30="","",INDEX('All CCC'!A$7:A$979,MATCH(WatchList!$B30,'All CCC'!$B$7:$B$979,0)))</f>
        <v/>
      </c>
      <c r="B30" s="36"/>
      <c r="C30" s="937" t="str">
        <f>IF($B30="","",INDEX('All CCC'!C$7:C$979,MATCH(WatchList!$B30,'All CCC'!$B$7:$B$979,0)))</f>
        <v/>
      </c>
      <c r="D30" s="937" t="str">
        <f>IF($B30="","",INDEX('All CCC'!D$7:D$979,MATCH(WatchList!$B30,'All CCC'!$B$7:$B$979,0)))</f>
        <v/>
      </c>
      <c r="E30" s="937" t="str">
        <f>IF($B30="","",INDEX('All CCC'!E$7:E$979,MATCH(WatchList!$B30,'All CCC'!$B$7:$B$979,0)))</f>
        <v/>
      </c>
      <c r="F30" s="937" t="str">
        <f>IF($B30="","",INDEX('All CCC'!F$7:F$979,MATCH(WatchList!$B30,'All CCC'!$B$7:$B$979,0)))</f>
        <v/>
      </c>
      <c r="G30" s="937" t="str">
        <f>IF($B30="","",INDEX('All CCC'!G$7:G$979,MATCH(WatchList!$B30,'All CCC'!$B$7:$B$979,0)))</f>
        <v/>
      </c>
      <c r="H30" s="937" t="str">
        <f>IF($B30="","",INDEX('All CCC'!H$7:H$979,MATCH(WatchList!$B30,'All CCC'!$B$7:$B$979,0)))</f>
        <v/>
      </c>
      <c r="I30" s="937" t="str">
        <f>IF($B30="","",INDEX('All CCC'!I$7:I$979,MATCH(WatchList!$B30,'All CCC'!$B$7:$B$979,0)))</f>
        <v/>
      </c>
      <c r="J30" s="937" t="str">
        <f>IF($B30="","",INDEX('All CCC'!J$7:J$979,MATCH(WatchList!$B30,'All CCC'!$B$7:$B$979,0)))</f>
        <v/>
      </c>
      <c r="K30" s="937" t="str">
        <f>IF($B30="","",INDEX('All CCC'!K$7:K$979,MATCH(WatchList!$B30,'All CCC'!$B$7:$B$979,0)))</f>
        <v/>
      </c>
      <c r="L30" s="937" t="str">
        <f>IF($B30="","",INDEX('All CCC'!L$7:L$979,MATCH(WatchList!$B30,'All CCC'!$B$7:$B$979,0)))</f>
        <v/>
      </c>
      <c r="M30" s="937" t="str">
        <f>IF($B30="","",INDEX('All CCC'!M$7:M$979,MATCH(WatchList!$B30,'All CCC'!$B$7:$B$979,0)))</f>
        <v/>
      </c>
      <c r="N30" s="937" t="str">
        <f>IF($B30="","",INDEX('All CCC'!N$7:N$979,MATCH(WatchList!$B30,'All CCC'!$B$7:$B$979,0)))</f>
        <v/>
      </c>
      <c r="O30" s="937" t="str">
        <f>IF($B30="","",INDEX('All CCC'!O$7:O$979,MATCH(WatchList!$B30,'All CCC'!$B$7:$B$979,0)))</f>
        <v/>
      </c>
      <c r="P30" s="938" t="str">
        <f>IF($B30="","",INDEX('All CCC'!P$7:P$979,MATCH(WatchList!$B30,'All CCC'!$B$7:$B$979,0)))</f>
        <v/>
      </c>
      <c r="Q30" s="938" t="str">
        <f>IF($B30="","",INDEX('All CCC'!Q$7:Q$979,MATCH(WatchList!$B30,'All CCC'!$B$7:$B$979,0)))</f>
        <v/>
      </c>
      <c r="R30" s="937" t="str">
        <f>IF($B30="","",INDEX('All CCC'!R$7:R$979,MATCH(WatchList!$B30,'All CCC'!$B$7:$B$979,0)))</f>
        <v/>
      </c>
      <c r="S30" s="937" t="str">
        <f>IF($B30="","",INDEX('All CCC'!S$7:S$979,MATCH(WatchList!$B30,'All CCC'!$B$7:$B$979,0)))</f>
        <v/>
      </c>
      <c r="T30" s="937" t="str">
        <f>IF($B30="","",INDEX('All CCC'!T$7:T$979,MATCH(WatchList!$B30,'All CCC'!$B$7:$B$979,0)))</f>
        <v/>
      </c>
      <c r="U30" s="937" t="str">
        <f>IF($B30="","",INDEX('All CCC'!U$7:U$979,MATCH(WatchList!$B30,'All CCC'!$B$7:$B$979,0)))</f>
        <v/>
      </c>
      <c r="V30" s="937" t="str">
        <f>IF($B30="","",INDEX('All CCC'!V$7:V$979,MATCH(WatchList!$B30,'All CCC'!$B$7:$B$979,0)))</f>
        <v/>
      </c>
      <c r="W30" s="937" t="str">
        <f>IF($B30="","",INDEX('All CCC'!W$7:W$979,MATCH(WatchList!$B30,'All CCC'!$B$7:$B$979,0)))</f>
        <v/>
      </c>
      <c r="X30" s="937" t="str">
        <f>IF($B30="","",INDEX('All CCC'!X$7:X$979,MATCH(WatchList!$B30,'All CCC'!$B$7:$B$979,0)))</f>
        <v/>
      </c>
      <c r="Y30" s="937" t="str">
        <f>IF($B30="","",INDEX('All CCC'!Y$7:Y$979,MATCH(WatchList!$B30,'All CCC'!$B$7:$B$979,0)))</f>
        <v/>
      </c>
      <c r="Z30" s="937" t="str">
        <f>IF($B30="","",INDEX('All CCC'!Z$7:Z$979,MATCH(WatchList!$B30,'All CCC'!$B$7:$B$979,0)))</f>
        <v/>
      </c>
      <c r="AA30" s="937" t="str">
        <f>IF($B30="","",INDEX('All CCC'!AA$7:AA$979,MATCH(WatchList!$B30,'All CCC'!$B$7:$B$979,0)))</f>
        <v/>
      </c>
      <c r="AB30" s="937" t="str">
        <f>IF($B30="","",INDEX('All CCC'!AB$7:AB$979,MATCH(WatchList!$B30,'All CCC'!$B$7:$B$979,0)))</f>
        <v/>
      </c>
      <c r="AC30" s="937" t="str">
        <f>IF($B30="","",INDEX('All CCC'!AC$7:AC$979,MATCH(WatchList!$B30,'All CCC'!$B$7:$B$979,0)))</f>
        <v/>
      </c>
      <c r="AD30" s="937" t="str">
        <f>IF($B30="","",INDEX('All CCC'!AD$7:AD$979,MATCH(WatchList!$B30,'All CCC'!$B$7:$B$979,0)))</f>
        <v/>
      </c>
      <c r="AE30" s="937" t="str">
        <f>IF($B30="","",INDEX('All CCC'!AE$7:AE$979,MATCH(WatchList!$B30,'All CCC'!$B$7:$B$979,0)))</f>
        <v/>
      </c>
      <c r="AF30" s="937" t="str">
        <f>IF($B30="","",INDEX('All CCC'!AF$7:AF$979,MATCH(WatchList!$B30,'All CCC'!$B$7:$B$979,0)))</f>
        <v/>
      </c>
      <c r="AG30" s="937" t="str">
        <f>IF($B30="","",INDEX('All CCC'!AG$7:AG$979,MATCH(WatchList!$B30,'All CCC'!$B$7:$B$979,0)))</f>
        <v/>
      </c>
      <c r="AH30" s="937" t="str">
        <f>IF($B30="","",INDEX('All CCC'!AH$7:AH$979,MATCH(WatchList!$B30,'All CCC'!$B$7:$B$979,0)))</f>
        <v/>
      </c>
      <c r="AI30" s="937" t="str">
        <f>IF($B30="","",INDEX('All CCC'!AI$7:AI$979,MATCH(WatchList!$B30,'All CCC'!$B$7:$B$979,0)))</f>
        <v/>
      </c>
      <c r="AJ30" s="937" t="str">
        <f>IF($B30="","",INDEX('All CCC'!AJ$7:AJ$979,MATCH(WatchList!$B30,'All CCC'!$B$7:$B$979,0)))</f>
        <v/>
      </c>
      <c r="AK30" s="937" t="str">
        <f>IF($B30="","",INDEX('All CCC'!AK$7:AK$979,MATCH(WatchList!$B30,'All CCC'!$B$7:$B$979,0)))</f>
        <v/>
      </c>
      <c r="AL30" s="937" t="str">
        <f>IF($B30="","",INDEX('All CCC'!AL$7:AL$979,MATCH(WatchList!$B30,'All CCC'!$B$7:$B$979,0)))</f>
        <v/>
      </c>
      <c r="AM30" s="937" t="str">
        <f>IF($B30="","",INDEX('All CCC'!AM$7:AM$979,MATCH(WatchList!$B30,'All CCC'!$B$7:$B$979,0)))</f>
        <v/>
      </c>
      <c r="AN30" s="937" t="str">
        <f>IF($B30="","",INDEX('All CCC'!AN$7:AN$979,MATCH(WatchList!$B30,'All CCC'!$B$7:$B$979,0)))</f>
        <v/>
      </c>
      <c r="AO30" s="937" t="str">
        <f>IF($B30="","",INDEX('All CCC'!AO$7:AO$979,MATCH(WatchList!$B30,'All CCC'!$B$7:$B$979,0)))</f>
        <v/>
      </c>
      <c r="AP30" s="937" t="str">
        <f>IF($B30="","",INDEX('All CCC'!AP$7:AP$979,MATCH(WatchList!$B30,'All CCC'!$B$7:$B$979,0)))</f>
        <v/>
      </c>
      <c r="AQ30" s="937" t="str">
        <f>IF($B30="","",INDEX('All CCC'!AQ$7:AQ$979,MATCH(WatchList!$B30,'All CCC'!$B$7:$B$979,0)))</f>
        <v/>
      </c>
      <c r="AR30" s="937" t="str">
        <f>IF($B30="","",INDEX('All CCC'!AR$7:AR$979,MATCH(WatchList!$B30,'All CCC'!$B$7:$B$979,0)))</f>
        <v/>
      </c>
      <c r="AS30" s="937" t="str">
        <f>IF($B30="","",INDEX('All CCC'!AS$7:AS$979,MATCH(WatchList!$B30,'All CCC'!$B$7:$B$979,0)))</f>
        <v/>
      </c>
      <c r="AT30" s="937" t="str">
        <f>IF($B30="","",INDEX('All CCC'!AT$7:AT$979,MATCH(WatchList!$B30,'All CCC'!$B$7:$B$979,0)))</f>
        <v/>
      </c>
      <c r="AU30" s="937" t="str">
        <f>IF($B30="","",INDEX('All CCC'!AU$7:AU$979,MATCH(WatchList!$B30,'All CCC'!$B$7:$B$979,0)))</f>
        <v/>
      </c>
      <c r="AV30" s="937" t="str">
        <f>IF($B30="","",INDEX('All CCC'!AV$7:AV$979,MATCH(WatchList!$B30,'All CCC'!$B$7:$B$979,0)))</f>
        <v/>
      </c>
      <c r="AW30" s="937" t="str">
        <f>IF($B30="","",INDEX('All CCC'!AW$7:AW$979,MATCH(WatchList!$B30,'All CCC'!$B$7:$B$979,0)))</f>
        <v/>
      </c>
      <c r="AX30" s="937" t="str">
        <f>IF($B30="","",INDEX('All CCC'!AX$7:AX$979,MATCH(WatchList!$B30,'All CCC'!$B$7:$B$979,0)))</f>
        <v/>
      </c>
      <c r="AY30" s="937" t="str">
        <f>IF($B30="","",INDEX('All CCC'!AY$7:AY$979,MATCH(WatchList!$B30,'All CCC'!$B$7:$B$979,0)))</f>
        <v/>
      </c>
      <c r="AZ30" s="937" t="str">
        <f>IF($B30="","",INDEX('All CCC'!AZ$7:AZ$979,MATCH(WatchList!$B30,'All CCC'!$B$7:$B$979,0)))</f>
        <v/>
      </c>
      <c r="BA30" s="937" t="str">
        <f>IF($B30="","",INDEX('All CCC'!BA$7:BA$979,MATCH(WatchList!$B30,'All CCC'!$B$7:$B$979,0)))</f>
        <v/>
      </c>
      <c r="BB30" s="937" t="str">
        <f>IF($B30="","",INDEX('All CCC'!BB$7:BB$979,MATCH(WatchList!$B30,'All CCC'!$B$7:$B$979,0)))</f>
        <v/>
      </c>
      <c r="BC30" s="937" t="str">
        <f>IF($B30="","",INDEX('All CCC'!BC$7:BC$979,MATCH(WatchList!$B30,'All CCC'!$B$7:$B$979,0)))</f>
        <v/>
      </c>
      <c r="BD30" s="937" t="str">
        <f>IF($B30="","",INDEX('All CCC'!BD$7:BD$979,MATCH(WatchList!$B30,'All CCC'!$B$7:$B$979,0)))</f>
        <v/>
      </c>
      <c r="BE30" s="937" t="str">
        <f>IF($B30="","",INDEX('All CCC'!BE$7:BE$979,MATCH(WatchList!$B30,'All CCC'!$B$7:$B$979,0)))</f>
        <v/>
      </c>
      <c r="BF30" s="937" t="str">
        <f>IF($B30="","",INDEX('All CCC'!BF$7:BF$979,MATCH(WatchList!$B30,'All CCC'!$B$7:$B$979,0)))</f>
        <v/>
      </c>
      <c r="BG30" s="937" t="str">
        <f>IF($B30="","",INDEX('All CCC'!BG$7:BG$979,MATCH(WatchList!$B30,'All CCC'!$B$7:$B$979,0)))</f>
        <v/>
      </c>
    </row>
    <row r="31" spans="1:59" x14ac:dyDescent="0.2">
      <c r="A31" s="610" t="str">
        <f>IF($B31="","",INDEX('All CCC'!A$7:A$979,MATCH(WatchList!$B31,'All CCC'!$B$7:$B$979,0)))</f>
        <v/>
      </c>
      <c r="B31" s="36"/>
      <c r="C31" s="937" t="str">
        <f>IF($B31="","",INDEX('All CCC'!C$7:C$979,MATCH(WatchList!$B31,'All CCC'!$B$7:$B$979,0)))</f>
        <v/>
      </c>
      <c r="D31" s="937" t="str">
        <f>IF($B31="","",INDEX('All CCC'!D$7:D$979,MATCH(WatchList!$B31,'All CCC'!$B$7:$B$979,0)))</f>
        <v/>
      </c>
      <c r="E31" s="937" t="str">
        <f>IF($B31="","",INDEX('All CCC'!E$7:E$979,MATCH(WatchList!$B31,'All CCC'!$B$7:$B$979,0)))</f>
        <v/>
      </c>
      <c r="F31" s="937" t="str">
        <f>IF($B31="","",INDEX('All CCC'!F$7:F$979,MATCH(WatchList!$B31,'All CCC'!$B$7:$B$979,0)))</f>
        <v/>
      </c>
      <c r="G31" s="937" t="str">
        <f>IF($B31="","",INDEX('All CCC'!G$7:G$979,MATCH(WatchList!$B31,'All CCC'!$B$7:$B$979,0)))</f>
        <v/>
      </c>
      <c r="H31" s="937" t="str">
        <f>IF($B31="","",INDEX('All CCC'!H$7:H$979,MATCH(WatchList!$B31,'All CCC'!$B$7:$B$979,0)))</f>
        <v/>
      </c>
      <c r="I31" s="937" t="str">
        <f>IF($B31="","",INDEX('All CCC'!I$7:I$979,MATCH(WatchList!$B31,'All CCC'!$B$7:$B$979,0)))</f>
        <v/>
      </c>
      <c r="J31" s="937" t="str">
        <f>IF($B31="","",INDEX('All CCC'!J$7:J$979,MATCH(WatchList!$B31,'All CCC'!$B$7:$B$979,0)))</f>
        <v/>
      </c>
      <c r="K31" s="937" t="str">
        <f>IF($B31="","",INDEX('All CCC'!K$7:K$979,MATCH(WatchList!$B31,'All CCC'!$B$7:$B$979,0)))</f>
        <v/>
      </c>
      <c r="L31" s="937" t="str">
        <f>IF($B31="","",INDEX('All CCC'!L$7:L$979,MATCH(WatchList!$B31,'All CCC'!$B$7:$B$979,0)))</f>
        <v/>
      </c>
      <c r="M31" s="937" t="str">
        <f>IF($B31="","",INDEX('All CCC'!M$7:M$979,MATCH(WatchList!$B31,'All CCC'!$B$7:$B$979,0)))</f>
        <v/>
      </c>
      <c r="N31" s="937" t="str">
        <f>IF($B31="","",INDEX('All CCC'!N$7:N$979,MATCH(WatchList!$B31,'All CCC'!$B$7:$B$979,0)))</f>
        <v/>
      </c>
      <c r="O31" s="937" t="str">
        <f>IF($B31="","",INDEX('All CCC'!O$7:O$979,MATCH(WatchList!$B31,'All CCC'!$B$7:$B$979,0)))</f>
        <v/>
      </c>
      <c r="P31" s="938" t="str">
        <f>IF($B31="","",INDEX('All CCC'!P$7:P$979,MATCH(WatchList!$B31,'All CCC'!$B$7:$B$979,0)))</f>
        <v/>
      </c>
      <c r="Q31" s="938" t="str">
        <f>IF($B31="","",INDEX('All CCC'!Q$7:Q$979,MATCH(WatchList!$B31,'All CCC'!$B$7:$B$979,0)))</f>
        <v/>
      </c>
      <c r="R31" s="937" t="str">
        <f>IF($B31="","",INDEX('All CCC'!R$7:R$979,MATCH(WatchList!$B31,'All CCC'!$B$7:$B$979,0)))</f>
        <v/>
      </c>
      <c r="S31" s="937" t="str">
        <f>IF($B31="","",INDEX('All CCC'!S$7:S$979,MATCH(WatchList!$B31,'All CCC'!$B$7:$B$979,0)))</f>
        <v/>
      </c>
      <c r="T31" s="937" t="str">
        <f>IF($B31="","",INDEX('All CCC'!T$7:T$979,MATCH(WatchList!$B31,'All CCC'!$B$7:$B$979,0)))</f>
        <v/>
      </c>
      <c r="U31" s="937" t="str">
        <f>IF($B31="","",INDEX('All CCC'!U$7:U$979,MATCH(WatchList!$B31,'All CCC'!$B$7:$B$979,0)))</f>
        <v/>
      </c>
      <c r="V31" s="937" t="str">
        <f>IF($B31="","",INDEX('All CCC'!V$7:V$979,MATCH(WatchList!$B31,'All CCC'!$B$7:$B$979,0)))</f>
        <v/>
      </c>
      <c r="W31" s="937" t="str">
        <f>IF($B31="","",INDEX('All CCC'!W$7:W$979,MATCH(WatchList!$B31,'All CCC'!$B$7:$B$979,0)))</f>
        <v/>
      </c>
      <c r="X31" s="937" t="str">
        <f>IF($B31="","",INDEX('All CCC'!X$7:X$979,MATCH(WatchList!$B31,'All CCC'!$B$7:$B$979,0)))</f>
        <v/>
      </c>
      <c r="Y31" s="937" t="str">
        <f>IF($B31="","",INDEX('All CCC'!Y$7:Y$979,MATCH(WatchList!$B31,'All CCC'!$B$7:$B$979,0)))</f>
        <v/>
      </c>
      <c r="Z31" s="937" t="str">
        <f>IF($B31="","",INDEX('All CCC'!Z$7:Z$979,MATCH(WatchList!$B31,'All CCC'!$B$7:$B$979,0)))</f>
        <v/>
      </c>
      <c r="AA31" s="937" t="str">
        <f>IF($B31="","",INDEX('All CCC'!AA$7:AA$979,MATCH(WatchList!$B31,'All CCC'!$B$7:$B$979,0)))</f>
        <v/>
      </c>
      <c r="AB31" s="937" t="str">
        <f>IF($B31="","",INDEX('All CCC'!AB$7:AB$979,MATCH(WatchList!$B31,'All CCC'!$B$7:$B$979,0)))</f>
        <v/>
      </c>
      <c r="AC31" s="937" t="str">
        <f>IF($B31="","",INDEX('All CCC'!AC$7:AC$979,MATCH(WatchList!$B31,'All CCC'!$B$7:$B$979,0)))</f>
        <v/>
      </c>
      <c r="AD31" s="937" t="str">
        <f>IF($B31="","",INDEX('All CCC'!AD$7:AD$979,MATCH(WatchList!$B31,'All CCC'!$B$7:$B$979,0)))</f>
        <v/>
      </c>
      <c r="AE31" s="937" t="str">
        <f>IF($B31="","",INDEX('All CCC'!AE$7:AE$979,MATCH(WatchList!$B31,'All CCC'!$B$7:$B$979,0)))</f>
        <v/>
      </c>
      <c r="AF31" s="937" t="str">
        <f>IF($B31="","",INDEX('All CCC'!AF$7:AF$979,MATCH(WatchList!$B31,'All CCC'!$B$7:$B$979,0)))</f>
        <v/>
      </c>
      <c r="AG31" s="937" t="str">
        <f>IF($B31="","",INDEX('All CCC'!AG$7:AG$979,MATCH(WatchList!$B31,'All CCC'!$B$7:$B$979,0)))</f>
        <v/>
      </c>
      <c r="AH31" s="937" t="str">
        <f>IF($B31="","",INDEX('All CCC'!AH$7:AH$979,MATCH(WatchList!$B31,'All CCC'!$B$7:$B$979,0)))</f>
        <v/>
      </c>
      <c r="AI31" s="937" t="str">
        <f>IF($B31="","",INDEX('All CCC'!AI$7:AI$979,MATCH(WatchList!$B31,'All CCC'!$B$7:$B$979,0)))</f>
        <v/>
      </c>
      <c r="AJ31" s="937" t="str">
        <f>IF($B31="","",INDEX('All CCC'!AJ$7:AJ$979,MATCH(WatchList!$B31,'All CCC'!$B$7:$B$979,0)))</f>
        <v/>
      </c>
      <c r="AK31" s="937" t="str">
        <f>IF($B31="","",INDEX('All CCC'!AK$7:AK$979,MATCH(WatchList!$B31,'All CCC'!$B$7:$B$979,0)))</f>
        <v/>
      </c>
      <c r="AL31" s="937" t="str">
        <f>IF($B31="","",INDEX('All CCC'!AL$7:AL$979,MATCH(WatchList!$B31,'All CCC'!$B$7:$B$979,0)))</f>
        <v/>
      </c>
      <c r="AM31" s="937" t="str">
        <f>IF($B31="","",INDEX('All CCC'!AM$7:AM$979,MATCH(WatchList!$B31,'All CCC'!$B$7:$B$979,0)))</f>
        <v/>
      </c>
      <c r="AN31" s="937" t="str">
        <f>IF($B31="","",INDEX('All CCC'!AN$7:AN$979,MATCH(WatchList!$B31,'All CCC'!$B$7:$B$979,0)))</f>
        <v/>
      </c>
      <c r="AO31" s="937" t="str">
        <f>IF($B31="","",INDEX('All CCC'!AO$7:AO$979,MATCH(WatchList!$B31,'All CCC'!$B$7:$B$979,0)))</f>
        <v/>
      </c>
      <c r="AP31" s="937" t="str">
        <f>IF($B31="","",INDEX('All CCC'!AP$7:AP$979,MATCH(WatchList!$B31,'All CCC'!$B$7:$B$979,0)))</f>
        <v/>
      </c>
      <c r="AQ31" s="937" t="str">
        <f>IF($B31="","",INDEX('All CCC'!AQ$7:AQ$979,MATCH(WatchList!$B31,'All CCC'!$B$7:$B$979,0)))</f>
        <v/>
      </c>
      <c r="AR31" s="937" t="str">
        <f>IF($B31="","",INDEX('All CCC'!AR$7:AR$979,MATCH(WatchList!$B31,'All CCC'!$B$7:$B$979,0)))</f>
        <v/>
      </c>
      <c r="AS31" s="937" t="str">
        <f>IF($B31="","",INDEX('All CCC'!AS$7:AS$979,MATCH(WatchList!$B31,'All CCC'!$B$7:$B$979,0)))</f>
        <v/>
      </c>
      <c r="AT31" s="937" t="str">
        <f>IF($B31="","",INDEX('All CCC'!AT$7:AT$979,MATCH(WatchList!$B31,'All CCC'!$B$7:$B$979,0)))</f>
        <v/>
      </c>
      <c r="AU31" s="937" t="str">
        <f>IF($B31="","",INDEX('All CCC'!AU$7:AU$979,MATCH(WatchList!$B31,'All CCC'!$B$7:$B$979,0)))</f>
        <v/>
      </c>
      <c r="AV31" s="937" t="str">
        <f>IF($B31="","",INDEX('All CCC'!AV$7:AV$979,MATCH(WatchList!$B31,'All CCC'!$B$7:$B$979,0)))</f>
        <v/>
      </c>
      <c r="AW31" s="937" t="str">
        <f>IF($B31="","",INDEX('All CCC'!AW$7:AW$979,MATCH(WatchList!$B31,'All CCC'!$B$7:$B$979,0)))</f>
        <v/>
      </c>
      <c r="AX31" s="937" t="str">
        <f>IF($B31="","",INDEX('All CCC'!AX$7:AX$979,MATCH(WatchList!$B31,'All CCC'!$B$7:$B$979,0)))</f>
        <v/>
      </c>
      <c r="AY31" s="937" t="str">
        <f>IF($B31="","",INDEX('All CCC'!AY$7:AY$979,MATCH(WatchList!$B31,'All CCC'!$B$7:$B$979,0)))</f>
        <v/>
      </c>
      <c r="AZ31" s="937" t="str">
        <f>IF($B31="","",INDEX('All CCC'!AZ$7:AZ$979,MATCH(WatchList!$B31,'All CCC'!$B$7:$B$979,0)))</f>
        <v/>
      </c>
      <c r="BA31" s="937" t="str">
        <f>IF($B31="","",INDEX('All CCC'!BA$7:BA$979,MATCH(WatchList!$B31,'All CCC'!$B$7:$B$979,0)))</f>
        <v/>
      </c>
      <c r="BB31" s="937" t="str">
        <f>IF($B31="","",INDEX('All CCC'!BB$7:BB$979,MATCH(WatchList!$B31,'All CCC'!$B$7:$B$979,0)))</f>
        <v/>
      </c>
      <c r="BC31" s="937" t="str">
        <f>IF($B31="","",INDEX('All CCC'!BC$7:BC$979,MATCH(WatchList!$B31,'All CCC'!$B$7:$B$979,0)))</f>
        <v/>
      </c>
      <c r="BD31" s="937" t="str">
        <f>IF($B31="","",INDEX('All CCC'!BD$7:BD$979,MATCH(WatchList!$B31,'All CCC'!$B$7:$B$979,0)))</f>
        <v/>
      </c>
      <c r="BE31" s="937" t="str">
        <f>IF($B31="","",INDEX('All CCC'!BE$7:BE$979,MATCH(WatchList!$B31,'All CCC'!$B$7:$B$979,0)))</f>
        <v/>
      </c>
      <c r="BF31" s="937" t="str">
        <f>IF($B31="","",INDEX('All CCC'!BF$7:BF$979,MATCH(WatchList!$B31,'All CCC'!$B$7:$B$979,0)))</f>
        <v/>
      </c>
      <c r="BG31" s="937" t="str">
        <f>IF($B31="","",INDEX('All CCC'!BG$7:BG$979,MATCH(WatchList!$B31,'All CCC'!$B$7:$B$979,0)))</f>
        <v/>
      </c>
    </row>
    <row r="32" spans="1:59" x14ac:dyDescent="0.2">
      <c r="A32" s="610" t="str">
        <f>IF($B32="","",INDEX('All CCC'!A$7:A$979,MATCH(WatchList!$B32,'All CCC'!$B$7:$B$979,0)))</f>
        <v/>
      </c>
      <c r="B32" s="36"/>
      <c r="C32" s="937" t="str">
        <f>IF($B32="","",INDEX('All CCC'!C$7:C$979,MATCH(WatchList!$B32,'All CCC'!$B$7:$B$979,0)))</f>
        <v/>
      </c>
      <c r="D32" s="937" t="str">
        <f>IF($B32="","",INDEX('All CCC'!D$7:D$979,MATCH(WatchList!$B32,'All CCC'!$B$7:$B$979,0)))</f>
        <v/>
      </c>
      <c r="E32" s="937" t="str">
        <f>IF($B32="","",INDEX('All CCC'!E$7:E$979,MATCH(WatchList!$B32,'All CCC'!$B$7:$B$979,0)))</f>
        <v/>
      </c>
      <c r="F32" s="937" t="str">
        <f>IF($B32="","",INDEX('All CCC'!F$7:F$979,MATCH(WatchList!$B32,'All CCC'!$B$7:$B$979,0)))</f>
        <v/>
      </c>
      <c r="G32" s="937" t="str">
        <f>IF($B32="","",INDEX('All CCC'!G$7:G$979,MATCH(WatchList!$B32,'All CCC'!$B$7:$B$979,0)))</f>
        <v/>
      </c>
      <c r="H32" s="937" t="str">
        <f>IF($B32="","",INDEX('All CCC'!H$7:H$979,MATCH(WatchList!$B32,'All CCC'!$B$7:$B$979,0)))</f>
        <v/>
      </c>
      <c r="I32" s="937" t="str">
        <f>IF($B32="","",INDEX('All CCC'!I$7:I$979,MATCH(WatchList!$B32,'All CCC'!$B$7:$B$979,0)))</f>
        <v/>
      </c>
      <c r="J32" s="937" t="str">
        <f>IF($B32="","",INDEX('All CCC'!J$7:J$979,MATCH(WatchList!$B32,'All CCC'!$B$7:$B$979,0)))</f>
        <v/>
      </c>
      <c r="K32" s="937" t="str">
        <f>IF($B32="","",INDEX('All CCC'!K$7:K$979,MATCH(WatchList!$B32,'All CCC'!$B$7:$B$979,0)))</f>
        <v/>
      </c>
      <c r="L32" s="937" t="str">
        <f>IF($B32="","",INDEX('All CCC'!L$7:L$979,MATCH(WatchList!$B32,'All CCC'!$B$7:$B$979,0)))</f>
        <v/>
      </c>
      <c r="M32" s="937" t="str">
        <f>IF($B32="","",INDEX('All CCC'!M$7:M$979,MATCH(WatchList!$B32,'All CCC'!$B$7:$B$979,0)))</f>
        <v/>
      </c>
      <c r="N32" s="937" t="str">
        <f>IF($B32="","",INDEX('All CCC'!N$7:N$979,MATCH(WatchList!$B32,'All CCC'!$B$7:$B$979,0)))</f>
        <v/>
      </c>
      <c r="O32" s="937" t="str">
        <f>IF($B32="","",INDEX('All CCC'!O$7:O$979,MATCH(WatchList!$B32,'All CCC'!$B$7:$B$979,0)))</f>
        <v/>
      </c>
      <c r="P32" s="938" t="str">
        <f>IF($B32="","",INDEX('All CCC'!P$7:P$979,MATCH(WatchList!$B32,'All CCC'!$B$7:$B$979,0)))</f>
        <v/>
      </c>
      <c r="Q32" s="938" t="str">
        <f>IF($B32="","",INDEX('All CCC'!Q$7:Q$979,MATCH(WatchList!$B32,'All CCC'!$B$7:$B$979,0)))</f>
        <v/>
      </c>
      <c r="R32" s="937" t="str">
        <f>IF($B32="","",INDEX('All CCC'!R$7:R$979,MATCH(WatchList!$B32,'All CCC'!$B$7:$B$979,0)))</f>
        <v/>
      </c>
      <c r="S32" s="937" t="str">
        <f>IF($B32="","",INDEX('All CCC'!S$7:S$979,MATCH(WatchList!$B32,'All CCC'!$B$7:$B$979,0)))</f>
        <v/>
      </c>
      <c r="T32" s="937" t="str">
        <f>IF($B32="","",INDEX('All CCC'!T$7:T$979,MATCH(WatchList!$B32,'All CCC'!$B$7:$B$979,0)))</f>
        <v/>
      </c>
      <c r="U32" s="937" t="str">
        <f>IF($B32="","",INDEX('All CCC'!U$7:U$979,MATCH(WatchList!$B32,'All CCC'!$B$7:$B$979,0)))</f>
        <v/>
      </c>
      <c r="V32" s="937" t="str">
        <f>IF($B32="","",INDEX('All CCC'!V$7:V$979,MATCH(WatchList!$B32,'All CCC'!$B$7:$B$979,0)))</f>
        <v/>
      </c>
      <c r="W32" s="937" t="str">
        <f>IF($B32="","",INDEX('All CCC'!W$7:W$979,MATCH(WatchList!$B32,'All CCC'!$B$7:$B$979,0)))</f>
        <v/>
      </c>
      <c r="X32" s="937" t="str">
        <f>IF($B32="","",INDEX('All CCC'!X$7:X$979,MATCH(WatchList!$B32,'All CCC'!$B$7:$B$979,0)))</f>
        <v/>
      </c>
      <c r="Y32" s="937" t="str">
        <f>IF($B32="","",INDEX('All CCC'!Y$7:Y$979,MATCH(WatchList!$B32,'All CCC'!$B$7:$B$979,0)))</f>
        <v/>
      </c>
      <c r="Z32" s="937" t="str">
        <f>IF($B32="","",INDEX('All CCC'!Z$7:Z$979,MATCH(WatchList!$B32,'All CCC'!$B$7:$B$979,0)))</f>
        <v/>
      </c>
      <c r="AA32" s="937" t="str">
        <f>IF($B32="","",INDEX('All CCC'!AA$7:AA$979,MATCH(WatchList!$B32,'All CCC'!$B$7:$B$979,0)))</f>
        <v/>
      </c>
      <c r="AB32" s="937" t="str">
        <f>IF($B32="","",INDEX('All CCC'!AB$7:AB$979,MATCH(WatchList!$B32,'All CCC'!$B$7:$B$979,0)))</f>
        <v/>
      </c>
      <c r="AC32" s="937" t="str">
        <f>IF($B32="","",INDEX('All CCC'!AC$7:AC$979,MATCH(WatchList!$B32,'All CCC'!$B$7:$B$979,0)))</f>
        <v/>
      </c>
      <c r="AD32" s="937" t="str">
        <f>IF($B32="","",INDEX('All CCC'!AD$7:AD$979,MATCH(WatchList!$B32,'All CCC'!$B$7:$B$979,0)))</f>
        <v/>
      </c>
      <c r="AE32" s="937" t="str">
        <f>IF($B32="","",INDEX('All CCC'!AE$7:AE$979,MATCH(WatchList!$B32,'All CCC'!$B$7:$B$979,0)))</f>
        <v/>
      </c>
      <c r="AF32" s="937" t="str">
        <f>IF($B32="","",INDEX('All CCC'!AF$7:AF$979,MATCH(WatchList!$B32,'All CCC'!$B$7:$B$979,0)))</f>
        <v/>
      </c>
      <c r="AG32" s="937" t="str">
        <f>IF($B32="","",INDEX('All CCC'!AG$7:AG$979,MATCH(WatchList!$B32,'All CCC'!$B$7:$B$979,0)))</f>
        <v/>
      </c>
      <c r="AH32" s="937" t="str">
        <f>IF($B32="","",INDEX('All CCC'!AH$7:AH$979,MATCH(WatchList!$B32,'All CCC'!$B$7:$B$979,0)))</f>
        <v/>
      </c>
      <c r="AI32" s="937" t="str">
        <f>IF($B32="","",INDEX('All CCC'!AI$7:AI$979,MATCH(WatchList!$B32,'All CCC'!$B$7:$B$979,0)))</f>
        <v/>
      </c>
      <c r="AJ32" s="937" t="str">
        <f>IF($B32="","",INDEX('All CCC'!AJ$7:AJ$979,MATCH(WatchList!$B32,'All CCC'!$B$7:$B$979,0)))</f>
        <v/>
      </c>
      <c r="AK32" s="937" t="str">
        <f>IF($B32="","",INDEX('All CCC'!AK$7:AK$979,MATCH(WatchList!$B32,'All CCC'!$B$7:$B$979,0)))</f>
        <v/>
      </c>
      <c r="AL32" s="937" t="str">
        <f>IF($B32="","",INDEX('All CCC'!AL$7:AL$979,MATCH(WatchList!$B32,'All CCC'!$B$7:$B$979,0)))</f>
        <v/>
      </c>
      <c r="AM32" s="937" t="str">
        <f>IF($B32="","",INDEX('All CCC'!AM$7:AM$979,MATCH(WatchList!$B32,'All CCC'!$B$7:$B$979,0)))</f>
        <v/>
      </c>
      <c r="AN32" s="937" t="str">
        <f>IF($B32="","",INDEX('All CCC'!AN$7:AN$979,MATCH(WatchList!$B32,'All CCC'!$B$7:$B$979,0)))</f>
        <v/>
      </c>
      <c r="AO32" s="937" t="str">
        <f>IF($B32="","",INDEX('All CCC'!AO$7:AO$979,MATCH(WatchList!$B32,'All CCC'!$B$7:$B$979,0)))</f>
        <v/>
      </c>
      <c r="AP32" s="937" t="str">
        <f>IF($B32="","",INDEX('All CCC'!AP$7:AP$979,MATCH(WatchList!$B32,'All CCC'!$B$7:$B$979,0)))</f>
        <v/>
      </c>
      <c r="AQ32" s="937" t="str">
        <f>IF($B32="","",INDEX('All CCC'!AQ$7:AQ$979,MATCH(WatchList!$B32,'All CCC'!$B$7:$B$979,0)))</f>
        <v/>
      </c>
      <c r="AR32" s="937" t="str">
        <f>IF($B32="","",INDEX('All CCC'!AR$7:AR$979,MATCH(WatchList!$B32,'All CCC'!$B$7:$B$979,0)))</f>
        <v/>
      </c>
      <c r="AS32" s="937" t="str">
        <f>IF($B32="","",INDEX('All CCC'!AS$7:AS$979,MATCH(WatchList!$B32,'All CCC'!$B$7:$B$979,0)))</f>
        <v/>
      </c>
      <c r="AT32" s="937" t="str">
        <f>IF($B32="","",INDEX('All CCC'!AT$7:AT$979,MATCH(WatchList!$B32,'All CCC'!$B$7:$B$979,0)))</f>
        <v/>
      </c>
      <c r="AU32" s="937" t="str">
        <f>IF($B32="","",INDEX('All CCC'!AU$7:AU$979,MATCH(WatchList!$B32,'All CCC'!$B$7:$B$979,0)))</f>
        <v/>
      </c>
      <c r="AV32" s="937" t="str">
        <f>IF($B32="","",INDEX('All CCC'!AV$7:AV$979,MATCH(WatchList!$B32,'All CCC'!$B$7:$B$979,0)))</f>
        <v/>
      </c>
      <c r="AW32" s="937" t="str">
        <f>IF($B32="","",INDEX('All CCC'!AW$7:AW$979,MATCH(WatchList!$B32,'All CCC'!$B$7:$B$979,0)))</f>
        <v/>
      </c>
      <c r="AX32" s="937" t="str">
        <f>IF($B32="","",INDEX('All CCC'!AX$7:AX$979,MATCH(WatchList!$B32,'All CCC'!$B$7:$B$979,0)))</f>
        <v/>
      </c>
      <c r="AY32" s="937" t="str">
        <f>IF($B32="","",INDEX('All CCC'!AY$7:AY$979,MATCH(WatchList!$B32,'All CCC'!$B$7:$B$979,0)))</f>
        <v/>
      </c>
      <c r="AZ32" s="937" t="str">
        <f>IF($B32="","",INDEX('All CCC'!AZ$7:AZ$979,MATCH(WatchList!$B32,'All CCC'!$B$7:$B$979,0)))</f>
        <v/>
      </c>
      <c r="BA32" s="937" t="str">
        <f>IF($B32="","",INDEX('All CCC'!BA$7:BA$979,MATCH(WatchList!$B32,'All CCC'!$B$7:$B$979,0)))</f>
        <v/>
      </c>
      <c r="BB32" s="937" t="str">
        <f>IF($B32="","",INDEX('All CCC'!BB$7:BB$979,MATCH(WatchList!$B32,'All CCC'!$B$7:$B$979,0)))</f>
        <v/>
      </c>
      <c r="BC32" s="937" t="str">
        <f>IF($B32="","",INDEX('All CCC'!BC$7:BC$979,MATCH(WatchList!$B32,'All CCC'!$B$7:$B$979,0)))</f>
        <v/>
      </c>
      <c r="BD32" s="937" t="str">
        <f>IF($B32="","",INDEX('All CCC'!BD$7:BD$979,MATCH(WatchList!$B32,'All CCC'!$B$7:$B$979,0)))</f>
        <v/>
      </c>
      <c r="BE32" s="937" t="str">
        <f>IF($B32="","",INDEX('All CCC'!BE$7:BE$979,MATCH(WatchList!$B32,'All CCC'!$B$7:$B$979,0)))</f>
        <v/>
      </c>
      <c r="BF32" s="937" t="str">
        <f>IF($B32="","",INDEX('All CCC'!BF$7:BF$979,MATCH(WatchList!$B32,'All CCC'!$B$7:$B$979,0)))</f>
        <v/>
      </c>
      <c r="BG32" s="937" t="str">
        <f>IF($B32="","",INDEX('All CCC'!BG$7:BG$979,MATCH(WatchList!$B32,'All CCC'!$B$7:$B$979,0)))</f>
        <v/>
      </c>
    </row>
    <row r="33" spans="1:59" x14ac:dyDescent="0.2">
      <c r="A33" s="610" t="str">
        <f>IF($B33="","",INDEX('All CCC'!A$7:A$979,MATCH(WatchList!$B33,'All CCC'!$B$7:$B$979,0)))</f>
        <v/>
      </c>
      <c r="B33" s="36"/>
      <c r="C33" s="937" t="str">
        <f>IF($B33="","",INDEX('All CCC'!C$7:C$979,MATCH(WatchList!$B33,'All CCC'!$B$7:$B$979,0)))</f>
        <v/>
      </c>
      <c r="D33" s="937" t="str">
        <f>IF($B33="","",INDEX('All CCC'!D$7:D$979,MATCH(WatchList!$B33,'All CCC'!$B$7:$B$979,0)))</f>
        <v/>
      </c>
      <c r="E33" s="937" t="str">
        <f>IF($B33="","",INDEX('All CCC'!E$7:E$979,MATCH(WatchList!$B33,'All CCC'!$B$7:$B$979,0)))</f>
        <v/>
      </c>
      <c r="F33" s="937" t="str">
        <f>IF($B33="","",INDEX('All CCC'!F$7:F$979,MATCH(WatchList!$B33,'All CCC'!$B$7:$B$979,0)))</f>
        <v/>
      </c>
      <c r="G33" s="937" t="str">
        <f>IF($B33="","",INDEX('All CCC'!G$7:G$979,MATCH(WatchList!$B33,'All CCC'!$B$7:$B$979,0)))</f>
        <v/>
      </c>
      <c r="H33" s="937" t="str">
        <f>IF($B33="","",INDEX('All CCC'!H$7:H$979,MATCH(WatchList!$B33,'All CCC'!$B$7:$B$979,0)))</f>
        <v/>
      </c>
      <c r="I33" s="937" t="str">
        <f>IF($B33="","",INDEX('All CCC'!I$7:I$979,MATCH(WatchList!$B33,'All CCC'!$B$7:$B$979,0)))</f>
        <v/>
      </c>
      <c r="J33" s="937" t="str">
        <f>IF($B33="","",INDEX('All CCC'!J$7:J$979,MATCH(WatchList!$B33,'All CCC'!$B$7:$B$979,0)))</f>
        <v/>
      </c>
      <c r="K33" s="937" t="str">
        <f>IF($B33="","",INDEX('All CCC'!K$7:K$979,MATCH(WatchList!$B33,'All CCC'!$B$7:$B$979,0)))</f>
        <v/>
      </c>
      <c r="L33" s="937" t="str">
        <f>IF($B33="","",INDEX('All CCC'!L$7:L$979,MATCH(WatchList!$B33,'All CCC'!$B$7:$B$979,0)))</f>
        <v/>
      </c>
      <c r="M33" s="937" t="str">
        <f>IF($B33="","",INDEX('All CCC'!M$7:M$979,MATCH(WatchList!$B33,'All CCC'!$B$7:$B$979,0)))</f>
        <v/>
      </c>
      <c r="N33" s="937" t="str">
        <f>IF($B33="","",INDEX('All CCC'!N$7:N$979,MATCH(WatchList!$B33,'All CCC'!$B$7:$B$979,0)))</f>
        <v/>
      </c>
      <c r="O33" s="937" t="str">
        <f>IF($B33="","",INDEX('All CCC'!O$7:O$979,MATCH(WatchList!$B33,'All CCC'!$B$7:$B$979,0)))</f>
        <v/>
      </c>
      <c r="P33" s="938" t="str">
        <f>IF($B33="","",INDEX('All CCC'!P$7:P$979,MATCH(WatchList!$B33,'All CCC'!$B$7:$B$979,0)))</f>
        <v/>
      </c>
      <c r="Q33" s="938" t="str">
        <f>IF($B33="","",INDEX('All CCC'!Q$7:Q$979,MATCH(WatchList!$B33,'All CCC'!$B$7:$B$979,0)))</f>
        <v/>
      </c>
      <c r="R33" s="937" t="str">
        <f>IF($B33="","",INDEX('All CCC'!R$7:R$979,MATCH(WatchList!$B33,'All CCC'!$B$7:$B$979,0)))</f>
        <v/>
      </c>
      <c r="S33" s="937" t="str">
        <f>IF($B33="","",INDEX('All CCC'!S$7:S$979,MATCH(WatchList!$B33,'All CCC'!$B$7:$B$979,0)))</f>
        <v/>
      </c>
      <c r="T33" s="937" t="str">
        <f>IF($B33="","",INDEX('All CCC'!T$7:T$979,MATCH(WatchList!$B33,'All CCC'!$B$7:$B$979,0)))</f>
        <v/>
      </c>
      <c r="U33" s="937" t="str">
        <f>IF($B33="","",INDEX('All CCC'!U$7:U$979,MATCH(WatchList!$B33,'All CCC'!$B$7:$B$979,0)))</f>
        <v/>
      </c>
      <c r="V33" s="937" t="str">
        <f>IF($B33="","",INDEX('All CCC'!V$7:V$979,MATCH(WatchList!$B33,'All CCC'!$B$7:$B$979,0)))</f>
        <v/>
      </c>
      <c r="W33" s="937" t="str">
        <f>IF($B33="","",INDEX('All CCC'!W$7:W$979,MATCH(WatchList!$B33,'All CCC'!$B$7:$B$979,0)))</f>
        <v/>
      </c>
      <c r="X33" s="937" t="str">
        <f>IF($B33="","",INDEX('All CCC'!X$7:X$979,MATCH(WatchList!$B33,'All CCC'!$B$7:$B$979,0)))</f>
        <v/>
      </c>
      <c r="Y33" s="937" t="str">
        <f>IF($B33="","",INDEX('All CCC'!Y$7:Y$979,MATCH(WatchList!$B33,'All CCC'!$B$7:$B$979,0)))</f>
        <v/>
      </c>
      <c r="Z33" s="937" t="str">
        <f>IF($B33="","",INDEX('All CCC'!Z$7:Z$979,MATCH(WatchList!$B33,'All CCC'!$B$7:$B$979,0)))</f>
        <v/>
      </c>
      <c r="AA33" s="937" t="str">
        <f>IF($B33="","",INDEX('All CCC'!AA$7:AA$979,MATCH(WatchList!$B33,'All CCC'!$B$7:$B$979,0)))</f>
        <v/>
      </c>
      <c r="AB33" s="937" t="str">
        <f>IF($B33="","",INDEX('All CCC'!AB$7:AB$979,MATCH(WatchList!$B33,'All CCC'!$B$7:$B$979,0)))</f>
        <v/>
      </c>
      <c r="AC33" s="937" t="str">
        <f>IF($B33="","",INDEX('All CCC'!AC$7:AC$979,MATCH(WatchList!$B33,'All CCC'!$B$7:$B$979,0)))</f>
        <v/>
      </c>
      <c r="AD33" s="937" t="str">
        <f>IF($B33="","",INDEX('All CCC'!AD$7:AD$979,MATCH(WatchList!$B33,'All CCC'!$B$7:$B$979,0)))</f>
        <v/>
      </c>
      <c r="AE33" s="937" t="str">
        <f>IF($B33="","",INDEX('All CCC'!AE$7:AE$979,MATCH(WatchList!$B33,'All CCC'!$B$7:$B$979,0)))</f>
        <v/>
      </c>
      <c r="AF33" s="937" t="str">
        <f>IF($B33="","",INDEX('All CCC'!AF$7:AF$979,MATCH(WatchList!$B33,'All CCC'!$B$7:$B$979,0)))</f>
        <v/>
      </c>
      <c r="AG33" s="937" t="str">
        <f>IF($B33="","",INDEX('All CCC'!AG$7:AG$979,MATCH(WatchList!$B33,'All CCC'!$B$7:$B$979,0)))</f>
        <v/>
      </c>
      <c r="AH33" s="937" t="str">
        <f>IF($B33="","",INDEX('All CCC'!AH$7:AH$979,MATCH(WatchList!$B33,'All CCC'!$B$7:$B$979,0)))</f>
        <v/>
      </c>
      <c r="AI33" s="937" t="str">
        <f>IF($B33="","",INDEX('All CCC'!AI$7:AI$979,MATCH(WatchList!$B33,'All CCC'!$B$7:$B$979,0)))</f>
        <v/>
      </c>
      <c r="AJ33" s="937" t="str">
        <f>IF($B33="","",INDEX('All CCC'!AJ$7:AJ$979,MATCH(WatchList!$B33,'All CCC'!$B$7:$B$979,0)))</f>
        <v/>
      </c>
      <c r="AK33" s="937" t="str">
        <f>IF($B33="","",INDEX('All CCC'!AK$7:AK$979,MATCH(WatchList!$B33,'All CCC'!$B$7:$B$979,0)))</f>
        <v/>
      </c>
      <c r="AL33" s="937" t="str">
        <f>IF($B33="","",INDEX('All CCC'!AL$7:AL$979,MATCH(WatchList!$B33,'All CCC'!$B$7:$B$979,0)))</f>
        <v/>
      </c>
      <c r="AM33" s="937" t="str">
        <f>IF($B33="","",INDEX('All CCC'!AM$7:AM$979,MATCH(WatchList!$B33,'All CCC'!$B$7:$B$979,0)))</f>
        <v/>
      </c>
      <c r="AN33" s="937" t="str">
        <f>IF($B33="","",INDEX('All CCC'!AN$7:AN$979,MATCH(WatchList!$B33,'All CCC'!$B$7:$B$979,0)))</f>
        <v/>
      </c>
      <c r="AO33" s="937" t="str">
        <f>IF($B33="","",INDEX('All CCC'!AO$7:AO$979,MATCH(WatchList!$B33,'All CCC'!$B$7:$B$979,0)))</f>
        <v/>
      </c>
      <c r="AP33" s="937" t="str">
        <f>IF($B33="","",INDEX('All CCC'!AP$7:AP$979,MATCH(WatchList!$B33,'All CCC'!$B$7:$B$979,0)))</f>
        <v/>
      </c>
      <c r="AQ33" s="937" t="str">
        <f>IF($B33="","",INDEX('All CCC'!AQ$7:AQ$979,MATCH(WatchList!$B33,'All CCC'!$B$7:$B$979,0)))</f>
        <v/>
      </c>
      <c r="AR33" s="937" t="str">
        <f>IF($B33="","",INDEX('All CCC'!AR$7:AR$979,MATCH(WatchList!$B33,'All CCC'!$B$7:$B$979,0)))</f>
        <v/>
      </c>
      <c r="AS33" s="937" t="str">
        <f>IF($B33="","",INDEX('All CCC'!AS$7:AS$979,MATCH(WatchList!$B33,'All CCC'!$B$7:$B$979,0)))</f>
        <v/>
      </c>
      <c r="AT33" s="937" t="str">
        <f>IF($B33="","",INDEX('All CCC'!AT$7:AT$979,MATCH(WatchList!$B33,'All CCC'!$B$7:$B$979,0)))</f>
        <v/>
      </c>
      <c r="AU33" s="937" t="str">
        <f>IF($B33="","",INDEX('All CCC'!AU$7:AU$979,MATCH(WatchList!$B33,'All CCC'!$B$7:$B$979,0)))</f>
        <v/>
      </c>
      <c r="AV33" s="937" t="str">
        <f>IF($B33="","",INDEX('All CCC'!AV$7:AV$979,MATCH(WatchList!$B33,'All CCC'!$B$7:$B$979,0)))</f>
        <v/>
      </c>
      <c r="AW33" s="937" t="str">
        <f>IF($B33="","",INDEX('All CCC'!AW$7:AW$979,MATCH(WatchList!$B33,'All CCC'!$B$7:$B$979,0)))</f>
        <v/>
      </c>
      <c r="AX33" s="937" t="str">
        <f>IF($B33="","",INDEX('All CCC'!AX$7:AX$979,MATCH(WatchList!$B33,'All CCC'!$B$7:$B$979,0)))</f>
        <v/>
      </c>
      <c r="AY33" s="937" t="str">
        <f>IF($B33="","",INDEX('All CCC'!AY$7:AY$979,MATCH(WatchList!$B33,'All CCC'!$B$7:$B$979,0)))</f>
        <v/>
      </c>
      <c r="AZ33" s="937" t="str">
        <f>IF($B33="","",INDEX('All CCC'!AZ$7:AZ$979,MATCH(WatchList!$B33,'All CCC'!$B$7:$B$979,0)))</f>
        <v/>
      </c>
      <c r="BA33" s="937" t="str">
        <f>IF($B33="","",INDEX('All CCC'!BA$7:BA$979,MATCH(WatchList!$B33,'All CCC'!$B$7:$B$979,0)))</f>
        <v/>
      </c>
      <c r="BB33" s="937" t="str">
        <f>IF($B33="","",INDEX('All CCC'!BB$7:BB$979,MATCH(WatchList!$B33,'All CCC'!$B$7:$B$979,0)))</f>
        <v/>
      </c>
      <c r="BC33" s="937" t="str">
        <f>IF($B33="","",INDEX('All CCC'!BC$7:BC$979,MATCH(WatchList!$B33,'All CCC'!$B$7:$B$979,0)))</f>
        <v/>
      </c>
      <c r="BD33" s="937" t="str">
        <f>IF($B33="","",INDEX('All CCC'!BD$7:BD$979,MATCH(WatchList!$B33,'All CCC'!$B$7:$B$979,0)))</f>
        <v/>
      </c>
      <c r="BE33" s="937" t="str">
        <f>IF($B33="","",INDEX('All CCC'!BE$7:BE$979,MATCH(WatchList!$B33,'All CCC'!$B$7:$B$979,0)))</f>
        <v/>
      </c>
      <c r="BF33" s="937" t="str">
        <f>IF($B33="","",INDEX('All CCC'!BF$7:BF$979,MATCH(WatchList!$B33,'All CCC'!$B$7:$B$979,0)))</f>
        <v/>
      </c>
      <c r="BG33" s="937" t="str">
        <f>IF($B33="","",INDEX('All CCC'!BG$7:BG$979,MATCH(WatchList!$B33,'All CCC'!$B$7:$B$979,0)))</f>
        <v/>
      </c>
    </row>
    <row r="34" spans="1:59" x14ac:dyDescent="0.2">
      <c r="A34" s="610" t="str">
        <f>IF($B34="","",INDEX('All CCC'!A$7:A$979,MATCH(WatchList!$B34,'All CCC'!$B$7:$B$979,0)))</f>
        <v/>
      </c>
      <c r="B34" s="36"/>
      <c r="C34" s="937" t="str">
        <f>IF($B34="","",INDEX('All CCC'!C$7:C$979,MATCH(WatchList!$B34,'All CCC'!$B$7:$B$979,0)))</f>
        <v/>
      </c>
      <c r="D34" s="937" t="str">
        <f>IF($B34="","",INDEX('All CCC'!D$7:D$979,MATCH(WatchList!$B34,'All CCC'!$B$7:$B$979,0)))</f>
        <v/>
      </c>
      <c r="E34" s="937" t="str">
        <f>IF($B34="","",INDEX('All CCC'!E$7:E$979,MATCH(WatchList!$B34,'All CCC'!$B$7:$B$979,0)))</f>
        <v/>
      </c>
      <c r="F34" s="937" t="str">
        <f>IF($B34="","",INDEX('All CCC'!F$7:F$979,MATCH(WatchList!$B34,'All CCC'!$B$7:$B$979,0)))</f>
        <v/>
      </c>
      <c r="G34" s="937" t="str">
        <f>IF($B34="","",INDEX('All CCC'!G$7:G$979,MATCH(WatchList!$B34,'All CCC'!$B$7:$B$979,0)))</f>
        <v/>
      </c>
      <c r="H34" s="937" t="str">
        <f>IF($B34="","",INDEX('All CCC'!H$7:H$979,MATCH(WatchList!$B34,'All CCC'!$B$7:$B$979,0)))</f>
        <v/>
      </c>
      <c r="I34" s="937" t="str">
        <f>IF($B34="","",INDEX('All CCC'!I$7:I$979,MATCH(WatchList!$B34,'All CCC'!$B$7:$B$979,0)))</f>
        <v/>
      </c>
      <c r="J34" s="937" t="str">
        <f>IF($B34="","",INDEX('All CCC'!J$7:J$979,MATCH(WatchList!$B34,'All CCC'!$B$7:$B$979,0)))</f>
        <v/>
      </c>
      <c r="K34" s="937" t="str">
        <f>IF($B34="","",INDEX('All CCC'!K$7:K$979,MATCH(WatchList!$B34,'All CCC'!$B$7:$B$979,0)))</f>
        <v/>
      </c>
      <c r="L34" s="937" t="str">
        <f>IF($B34="","",INDEX('All CCC'!L$7:L$979,MATCH(WatchList!$B34,'All CCC'!$B$7:$B$979,0)))</f>
        <v/>
      </c>
      <c r="M34" s="937" t="str">
        <f>IF($B34="","",INDEX('All CCC'!M$7:M$979,MATCH(WatchList!$B34,'All CCC'!$B$7:$B$979,0)))</f>
        <v/>
      </c>
      <c r="N34" s="937" t="str">
        <f>IF($B34="","",INDEX('All CCC'!N$7:N$979,MATCH(WatchList!$B34,'All CCC'!$B$7:$B$979,0)))</f>
        <v/>
      </c>
      <c r="O34" s="937" t="str">
        <f>IF($B34="","",INDEX('All CCC'!O$7:O$979,MATCH(WatchList!$B34,'All CCC'!$B$7:$B$979,0)))</f>
        <v/>
      </c>
      <c r="P34" s="938" t="str">
        <f>IF($B34="","",INDEX('All CCC'!P$7:P$979,MATCH(WatchList!$B34,'All CCC'!$B$7:$B$979,0)))</f>
        <v/>
      </c>
      <c r="Q34" s="938" t="str">
        <f>IF($B34="","",INDEX('All CCC'!Q$7:Q$979,MATCH(WatchList!$B34,'All CCC'!$B$7:$B$979,0)))</f>
        <v/>
      </c>
      <c r="R34" s="937" t="str">
        <f>IF($B34="","",INDEX('All CCC'!R$7:R$979,MATCH(WatchList!$B34,'All CCC'!$B$7:$B$979,0)))</f>
        <v/>
      </c>
      <c r="S34" s="937" t="str">
        <f>IF($B34="","",INDEX('All CCC'!S$7:S$979,MATCH(WatchList!$B34,'All CCC'!$B$7:$B$979,0)))</f>
        <v/>
      </c>
      <c r="T34" s="937" t="str">
        <f>IF($B34="","",INDEX('All CCC'!T$7:T$979,MATCH(WatchList!$B34,'All CCC'!$B$7:$B$979,0)))</f>
        <v/>
      </c>
      <c r="U34" s="937" t="str">
        <f>IF($B34="","",INDEX('All CCC'!U$7:U$979,MATCH(WatchList!$B34,'All CCC'!$B$7:$B$979,0)))</f>
        <v/>
      </c>
      <c r="V34" s="937" t="str">
        <f>IF($B34="","",INDEX('All CCC'!V$7:V$979,MATCH(WatchList!$B34,'All CCC'!$B$7:$B$979,0)))</f>
        <v/>
      </c>
      <c r="W34" s="937" t="str">
        <f>IF($B34="","",INDEX('All CCC'!W$7:W$979,MATCH(WatchList!$B34,'All CCC'!$B$7:$B$979,0)))</f>
        <v/>
      </c>
      <c r="X34" s="937" t="str">
        <f>IF($B34="","",INDEX('All CCC'!X$7:X$979,MATCH(WatchList!$B34,'All CCC'!$B$7:$B$979,0)))</f>
        <v/>
      </c>
      <c r="Y34" s="937" t="str">
        <f>IF($B34="","",INDEX('All CCC'!Y$7:Y$979,MATCH(WatchList!$B34,'All CCC'!$B$7:$B$979,0)))</f>
        <v/>
      </c>
      <c r="Z34" s="937" t="str">
        <f>IF($B34="","",INDEX('All CCC'!Z$7:Z$979,MATCH(WatchList!$B34,'All CCC'!$B$7:$B$979,0)))</f>
        <v/>
      </c>
      <c r="AA34" s="937" t="str">
        <f>IF($B34="","",INDEX('All CCC'!AA$7:AA$979,MATCH(WatchList!$B34,'All CCC'!$B$7:$B$979,0)))</f>
        <v/>
      </c>
      <c r="AB34" s="937" t="str">
        <f>IF($B34="","",INDEX('All CCC'!AB$7:AB$979,MATCH(WatchList!$B34,'All CCC'!$B$7:$B$979,0)))</f>
        <v/>
      </c>
      <c r="AC34" s="937" t="str">
        <f>IF($B34="","",INDEX('All CCC'!AC$7:AC$979,MATCH(WatchList!$B34,'All CCC'!$B$7:$B$979,0)))</f>
        <v/>
      </c>
      <c r="AD34" s="937" t="str">
        <f>IF($B34="","",INDEX('All CCC'!AD$7:AD$979,MATCH(WatchList!$B34,'All CCC'!$B$7:$B$979,0)))</f>
        <v/>
      </c>
      <c r="AE34" s="937" t="str">
        <f>IF($B34="","",INDEX('All CCC'!AE$7:AE$979,MATCH(WatchList!$B34,'All CCC'!$B$7:$B$979,0)))</f>
        <v/>
      </c>
      <c r="AF34" s="937" t="str">
        <f>IF($B34="","",INDEX('All CCC'!AF$7:AF$979,MATCH(WatchList!$B34,'All CCC'!$B$7:$B$979,0)))</f>
        <v/>
      </c>
      <c r="AG34" s="937" t="str">
        <f>IF($B34="","",INDEX('All CCC'!AG$7:AG$979,MATCH(WatchList!$B34,'All CCC'!$B$7:$B$979,0)))</f>
        <v/>
      </c>
      <c r="AH34" s="937" t="str">
        <f>IF($B34="","",INDEX('All CCC'!AH$7:AH$979,MATCH(WatchList!$B34,'All CCC'!$B$7:$B$979,0)))</f>
        <v/>
      </c>
      <c r="AI34" s="937" t="str">
        <f>IF($B34="","",INDEX('All CCC'!AI$7:AI$979,MATCH(WatchList!$B34,'All CCC'!$B$7:$B$979,0)))</f>
        <v/>
      </c>
      <c r="AJ34" s="937" t="str">
        <f>IF($B34="","",INDEX('All CCC'!AJ$7:AJ$979,MATCH(WatchList!$B34,'All CCC'!$B$7:$B$979,0)))</f>
        <v/>
      </c>
      <c r="AK34" s="937" t="str">
        <f>IF($B34="","",INDEX('All CCC'!AK$7:AK$979,MATCH(WatchList!$B34,'All CCC'!$B$7:$B$979,0)))</f>
        <v/>
      </c>
      <c r="AL34" s="937" t="str">
        <f>IF($B34="","",INDEX('All CCC'!AL$7:AL$979,MATCH(WatchList!$B34,'All CCC'!$B$7:$B$979,0)))</f>
        <v/>
      </c>
      <c r="AM34" s="937" t="str">
        <f>IF($B34="","",INDEX('All CCC'!AM$7:AM$979,MATCH(WatchList!$B34,'All CCC'!$B$7:$B$979,0)))</f>
        <v/>
      </c>
      <c r="AN34" s="937" t="str">
        <f>IF($B34="","",INDEX('All CCC'!AN$7:AN$979,MATCH(WatchList!$B34,'All CCC'!$B$7:$B$979,0)))</f>
        <v/>
      </c>
      <c r="AO34" s="937" t="str">
        <f>IF($B34="","",INDEX('All CCC'!AO$7:AO$979,MATCH(WatchList!$B34,'All CCC'!$B$7:$B$979,0)))</f>
        <v/>
      </c>
      <c r="AP34" s="937" t="str">
        <f>IF($B34="","",INDEX('All CCC'!AP$7:AP$979,MATCH(WatchList!$B34,'All CCC'!$B$7:$B$979,0)))</f>
        <v/>
      </c>
      <c r="AQ34" s="937" t="str">
        <f>IF($B34="","",INDEX('All CCC'!AQ$7:AQ$979,MATCH(WatchList!$B34,'All CCC'!$B$7:$B$979,0)))</f>
        <v/>
      </c>
      <c r="AR34" s="937" t="str">
        <f>IF($B34="","",INDEX('All CCC'!AR$7:AR$979,MATCH(WatchList!$B34,'All CCC'!$B$7:$B$979,0)))</f>
        <v/>
      </c>
      <c r="AS34" s="937" t="str">
        <f>IF($B34="","",INDEX('All CCC'!AS$7:AS$979,MATCH(WatchList!$B34,'All CCC'!$B$7:$B$979,0)))</f>
        <v/>
      </c>
      <c r="AT34" s="937" t="str">
        <f>IF($B34="","",INDEX('All CCC'!AT$7:AT$979,MATCH(WatchList!$B34,'All CCC'!$B$7:$B$979,0)))</f>
        <v/>
      </c>
      <c r="AU34" s="937" t="str">
        <f>IF($B34="","",INDEX('All CCC'!AU$7:AU$979,MATCH(WatchList!$B34,'All CCC'!$B$7:$B$979,0)))</f>
        <v/>
      </c>
      <c r="AV34" s="937" t="str">
        <f>IF($B34="","",INDEX('All CCC'!AV$7:AV$979,MATCH(WatchList!$B34,'All CCC'!$B$7:$B$979,0)))</f>
        <v/>
      </c>
      <c r="AW34" s="937" t="str">
        <f>IF($B34="","",INDEX('All CCC'!AW$7:AW$979,MATCH(WatchList!$B34,'All CCC'!$B$7:$B$979,0)))</f>
        <v/>
      </c>
      <c r="AX34" s="937" t="str">
        <f>IF($B34="","",INDEX('All CCC'!AX$7:AX$979,MATCH(WatchList!$B34,'All CCC'!$B$7:$B$979,0)))</f>
        <v/>
      </c>
      <c r="AY34" s="937" t="str">
        <f>IF($B34="","",INDEX('All CCC'!AY$7:AY$979,MATCH(WatchList!$B34,'All CCC'!$B$7:$B$979,0)))</f>
        <v/>
      </c>
      <c r="AZ34" s="937" t="str">
        <f>IF($B34="","",INDEX('All CCC'!AZ$7:AZ$979,MATCH(WatchList!$B34,'All CCC'!$B$7:$B$979,0)))</f>
        <v/>
      </c>
      <c r="BA34" s="937" t="str">
        <f>IF($B34="","",INDEX('All CCC'!BA$7:BA$979,MATCH(WatchList!$B34,'All CCC'!$B$7:$B$979,0)))</f>
        <v/>
      </c>
      <c r="BB34" s="937" t="str">
        <f>IF($B34="","",INDEX('All CCC'!BB$7:BB$979,MATCH(WatchList!$B34,'All CCC'!$B$7:$B$979,0)))</f>
        <v/>
      </c>
      <c r="BC34" s="937" t="str">
        <f>IF($B34="","",INDEX('All CCC'!BC$7:BC$979,MATCH(WatchList!$B34,'All CCC'!$B$7:$B$979,0)))</f>
        <v/>
      </c>
      <c r="BD34" s="937" t="str">
        <f>IF($B34="","",INDEX('All CCC'!BD$7:BD$979,MATCH(WatchList!$B34,'All CCC'!$B$7:$B$979,0)))</f>
        <v/>
      </c>
      <c r="BE34" s="937" t="str">
        <f>IF($B34="","",INDEX('All CCC'!BE$7:BE$979,MATCH(WatchList!$B34,'All CCC'!$B$7:$B$979,0)))</f>
        <v/>
      </c>
      <c r="BF34" s="937" t="str">
        <f>IF($B34="","",INDEX('All CCC'!BF$7:BF$979,MATCH(WatchList!$B34,'All CCC'!$B$7:$B$979,0)))</f>
        <v/>
      </c>
      <c r="BG34" s="937" t="str">
        <f>IF($B34="","",INDEX('All CCC'!BG$7:BG$979,MATCH(WatchList!$B34,'All CCC'!$B$7:$B$979,0)))</f>
        <v/>
      </c>
    </row>
    <row r="35" spans="1:59" x14ac:dyDescent="0.2">
      <c r="A35" s="610" t="str">
        <f>IF($B35="","",INDEX('All CCC'!A$7:A$979,MATCH(WatchList!$B35,'All CCC'!$B$7:$B$979,0)))</f>
        <v/>
      </c>
      <c r="B35" s="36"/>
      <c r="C35" s="937" t="str">
        <f>IF($B35="","",INDEX('All CCC'!C$7:C$979,MATCH(WatchList!$B35,'All CCC'!$B$7:$B$979,0)))</f>
        <v/>
      </c>
      <c r="D35" s="937" t="str">
        <f>IF($B35="","",INDEX('All CCC'!D$7:D$979,MATCH(WatchList!$B35,'All CCC'!$B$7:$B$979,0)))</f>
        <v/>
      </c>
      <c r="E35" s="937" t="str">
        <f>IF($B35="","",INDEX('All CCC'!E$7:E$979,MATCH(WatchList!$B35,'All CCC'!$B$7:$B$979,0)))</f>
        <v/>
      </c>
      <c r="F35" s="937" t="str">
        <f>IF($B35="","",INDEX('All CCC'!F$7:F$979,MATCH(WatchList!$B35,'All CCC'!$B$7:$B$979,0)))</f>
        <v/>
      </c>
      <c r="G35" s="937" t="str">
        <f>IF($B35="","",INDEX('All CCC'!G$7:G$979,MATCH(WatchList!$B35,'All CCC'!$B$7:$B$979,0)))</f>
        <v/>
      </c>
      <c r="H35" s="937" t="str">
        <f>IF($B35="","",INDEX('All CCC'!H$7:H$979,MATCH(WatchList!$B35,'All CCC'!$B$7:$B$979,0)))</f>
        <v/>
      </c>
      <c r="I35" s="937" t="str">
        <f>IF($B35="","",INDEX('All CCC'!I$7:I$979,MATCH(WatchList!$B35,'All CCC'!$B$7:$B$979,0)))</f>
        <v/>
      </c>
      <c r="J35" s="937" t="str">
        <f>IF($B35="","",INDEX('All CCC'!J$7:J$979,MATCH(WatchList!$B35,'All CCC'!$B$7:$B$979,0)))</f>
        <v/>
      </c>
      <c r="K35" s="937" t="str">
        <f>IF($B35="","",INDEX('All CCC'!K$7:K$979,MATCH(WatchList!$B35,'All CCC'!$B$7:$B$979,0)))</f>
        <v/>
      </c>
      <c r="L35" s="937" t="str">
        <f>IF($B35="","",INDEX('All CCC'!L$7:L$979,MATCH(WatchList!$B35,'All CCC'!$B$7:$B$979,0)))</f>
        <v/>
      </c>
      <c r="M35" s="937" t="str">
        <f>IF($B35="","",INDEX('All CCC'!M$7:M$979,MATCH(WatchList!$B35,'All CCC'!$B$7:$B$979,0)))</f>
        <v/>
      </c>
      <c r="N35" s="937" t="str">
        <f>IF($B35="","",INDEX('All CCC'!N$7:N$979,MATCH(WatchList!$B35,'All CCC'!$B$7:$B$979,0)))</f>
        <v/>
      </c>
      <c r="O35" s="937" t="str">
        <f>IF($B35="","",INDEX('All CCC'!O$7:O$979,MATCH(WatchList!$B35,'All CCC'!$B$7:$B$979,0)))</f>
        <v/>
      </c>
      <c r="P35" s="938" t="str">
        <f>IF($B35="","",INDEX('All CCC'!P$7:P$979,MATCH(WatchList!$B35,'All CCC'!$B$7:$B$979,0)))</f>
        <v/>
      </c>
      <c r="Q35" s="938" t="str">
        <f>IF($B35="","",INDEX('All CCC'!Q$7:Q$979,MATCH(WatchList!$B35,'All CCC'!$B$7:$B$979,0)))</f>
        <v/>
      </c>
      <c r="R35" s="937" t="str">
        <f>IF($B35="","",INDEX('All CCC'!R$7:R$979,MATCH(WatchList!$B35,'All CCC'!$B$7:$B$979,0)))</f>
        <v/>
      </c>
      <c r="S35" s="937" t="str">
        <f>IF($B35="","",INDEX('All CCC'!S$7:S$979,MATCH(WatchList!$B35,'All CCC'!$B$7:$B$979,0)))</f>
        <v/>
      </c>
      <c r="T35" s="937" t="str">
        <f>IF($B35="","",INDEX('All CCC'!T$7:T$979,MATCH(WatchList!$B35,'All CCC'!$B$7:$B$979,0)))</f>
        <v/>
      </c>
      <c r="U35" s="937" t="str">
        <f>IF($B35="","",INDEX('All CCC'!U$7:U$979,MATCH(WatchList!$B35,'All CCC'!$B$7:$B$979,0)))</f>
        <v/>
      </c>
      <c r="V35" s="937" t="str">
        <f>IF($B35="","",INDEX('All CCC'!V$7:V$979,MATCH(WatchList!$B35,'All CCC'!$B$7:$B$979,0)))</f>
        <v/>
      </c>
      <c r="W35" s="937" t="str">
        <f>IF($B35="","",INDEX('All CCC'!W$7:W$979,MATCH(WatchList!$B35,'All CCC'!$B$7:$B$979,0)))</f>
        <v/>
      </c>
      <c r="X35" s="937" t="str">
        <f>IF($B35="","",INDEX('All CCC'!X$7:X$979,MATCH(WatchList!$B35,'All CCC'!$B$7:$B$979,0)))</f>
        <v/>
      </c>
      <c r="Y35" s="937" t="str">
        <f>IF($B35="","",INDEX('All CCC'!Y$7:Y$979,MATCH(WatchList!$B35,'All CCC'!$B$7:$B$979,0)))</f>
        <v/>
      </c>
      <c r="Z35" s="937" t="str">
        <f>IF($B35="","",INDEX('All CCC'!Z$7:Z$979,MATCH(WatchList!$B35,'All CCC'!$B$7:$B$979,0)))</f>
        <v/>
      </c>
      <c r="AA35" s="937" t="str">
        <f>IF($B35="","",INDEX('All CCC'!AA$7:AA$979,MATCH(WatchList!$B35,'All CCC'!$B$7:$B$979,0)))</f>
        <v/>
      </c>
      <c r="AB35" s="937" t="str">
        <f>IF($B35="","",INDEX('All CCC'!AB$7:AB$979,MATCH(WatchList!$B35,'All CCC'!$B$7:$B$979,0)))</f>
        <v/>
      </c>
      <c r="AC35" s="937" t="str">
        <f>IF($B35="","",INDEX('All CCC'!AC$7:AC$979,MATCH(WatchList!$B35,'All CCC'!$B$7:$B$979,0)))</f>
        <v/>
      </c>
      <c r="AD35" s="937" t="str">
        <f>IF($B35="","",INDEX('All CCC'!AD$7:AD$979,MATCH(WatchList!$B35,'All CCC'!$B$7:$B$979,0)))</f>
        <v/>
      </c>
      <c r="AE35" s="937" t="str">
        <f>IF($B35="","",INDEX('All CCC'!AE$7:AE$979,MATCH(WatchList!$B35,'All CCC'!$B$7:$B$979,0)))</f>
        <v/>
      </c>
      <c r="AF35" s="937" t="str">
        <f>IF($B35="","",INDEX('All CCC'!AF$7:AF$979,MATCH(WatchList!$B35,'All CCC'!$B$7:$B$979,0)))</f>
        <v/>
      </c>
      <c r="AG35" s="937" t="str">
        <f>IF($B35="","",INDEX('All CCC'!AG$7:AG$979,MATCH(WatchList!$B35,'All CCC'!$B$7:$B$979,0)))</f>
        <v/>
      </c>
      <c r="AH35" s="937" t="str">
        <f>IF($B35="","",INDEX('All CCC'!AH$7:AH$979,MATCH(WatchList!$B35,'All CCC'!$B$7:$B$979,0)))</f>
        <v/>
      </c>
      <c r="AI35" s="937" t="str">
        <f>IF($B35="","",INDEX('All CCC'!AI$7:AI$979,MATCH(WatchList!$B35,'All CCC'!$B$7:$B$979,0)))</f>
        <v/>
      </c>
      <c r="AJ35" s="937" t="str">
        <f>IF($B35="","",INDEX('All CCC'!AJ$7:AJ$979,MATCH(WatchList!$B35,'All CCC'!$B$7:$B$979,0)))</f>
        <v/>
      </c>
      <c r="AK35" s="937" t="str">
        <f>IF($B35="","",INDEX('All CCC'!AK$7:AK$979,MATCH(WatchList!$B35,'All CCC'!$B$7:$B$979,0)))</f>
        <v/>
      </c>
      <c r="AL35" s="937" t="str">
        <f>IF($B35="","",INDEX('All CCC'!AL$7:AL$979,MATCH(WatchList!$B35,'All CCC'!$B$7:$B$979,0)))</f>
        <v/>
      </c>
      <c r="AM35" s="937" t="str">
        <f>IF($B35="","",INDEX('All CCC'!AM$7:AM$979,MATCH(WatchList!$B35,'All CCC'!$B$7:$B$979,0)))</f>
        <v/>
      </c>
      <c r="AN35" s="937" t="str">
        <f>IF($B35="","",INDEX('All CCC'!AN$7:AN$979,MATCH(WatchList!$B35,'All CCC'!$B$7:$B$979,0)))</f>
        <v/>
      </c>
      <c r="AO35" s="937" t="str">
        <f>IF($B35="","",INDEX('All CCC'!AO$7:AO$979,MATCH(WatchList!$B35,'All CCC'!$B$7:$B$979,0)))</f>
        <v/>
      </c>
      <c r="AP35" s="937" t="str">
        <f>IF($B35="","",INDEX('All CCC'!AP$7:AP$979,MATCH(WatchList!$B35,'All CCC'!$B$7:$B$979,0)))</f>
        <v/>
      </c>
      <c r="AQ35" s="937" t="str">
        <f>IF($B35="","",INDEX('All CCC'!AQ$7:AQ$979,MATCH(WatchList!$B35,'All CCC'!$B$7:$B$979,0)))</f>
        <v/>
      </c>
      <c r="AR35" s="937" t="str">
        <f>IF($B35="","",INDEX('All CCC'!AR$7:AR$979,MATCH(WatchList!$B35,'All CCC'!$B$7:$B$979,0)))</f>
        <v/>
      </c>
      <c r="AS35" s="937" t="str">
        <f>IF($B35="","",INDEX('All CCC'!AS$7:AS$979,MATCH(WatchList!$B35,'All CCC'!$B$7:$B$979,0)))</f>
        <v/>
      </c>
      <c r="AT35" s="937" t="str">
        <f>IF($B35="","",INDEX('All CCC'!AT$7:AT$979,MATCH(WatchList!$B35,'All CCC'!$B$7:$B$979,0)))</f>
        <v/>
      </c>
      <c r="AU35" s="937" t="str">
        <f>IF($B35="","",INDEX('All CCC'!AU$7:AU$979,MATCH(WatchList!$B35,'All CCC'!$B$7:$B$979,0)))</f>
        <v/>
      </c>
      <c r="AV35" s="937" t="str">
        <f>IF($B35="","",INDEX('All CCC'!AV$7:AV$979,MATCH(WatchList!$B35,'All CCC'!$B$7:$B$979,0)))</f>
        <v/>
      </c>
      <c r="AW35" s="937" t="str">
        <f>IF($B35="","",INDEX('All CCC'!AW$7:AW$979,MATCH(WatchList!$B35,'All CCC'!$B$7:$B$979,0)))</f>
        <v/>
      </c>
      <c r="AX35" s="937" t="str">
        <f>IF($B35="","",INDEX('All CCC'!AX$7:AX$979,MATCH(WatchList!$B35,'All CCC'!$B$7:$B$979,0)))</f>
        <v/>
      </c>
      <c r="AY35" s="937" t="str">
        <f>IF($B35="","",INDEX('All CCC'!AY$7:AY$979,MATCH(WatchList!$B35,'All CCC'!$B$7:$B$979,0)))</f>
        <v/>
      </c>
      <c r="AZ35" s="937" t="str">
        <f>IF($B35="","",INDEX('All CCC'!AZ$7:AZ$979,MATCH(WatchList!$B35,'All CCC'!$B$7:$B$979,0)))</f>
        <v/>
      </c>
      <c r="BA35" s="937" t="str">
        <f>IF($B35="","",INDEX('All CCC'!BA$7:BA$979,MATCH(WatchList!$B35,'All CCC'!$B$7:$B$979,0)))</f>
        <v/>
      </c>
      <c r="BB35" s="937" t="str">
        <f>IF($B35="","",INDEX('All CCC'!BB$7:BB$979,MATCH(WatchList!$B35,'All CCC'!$B$7:$B$979,0)))</f>
        <v/>
      </c>
      <c r="BC35" s="937" t="str">
        <f>IF($B35="","",INDEX('All CCC'!BC$7:BC$979,MATCH(WatchList!$B35,'All CCC'!$B$7:$B$979,0)))</f>
        <v/>
      </c>
      <c r="BD35" s="937" t="str">
        <f>IF($B35="","",INDEX('All CCC'!BD$7:BD$979,MATCH(WatchList!$B35,'All CCC'!$B$7:$B$979,0)))</f>
        <v/>
      </c>
      <c r="BE35" s="937" t="str">
        <f>IF($B35="","",INDEX('All CCC'!BE$7:BE$979,MATCH(WatchList!$B35,'All CCC'!$B$7:$B$979,0)))</f>
        <v/>
      </c>
      <c r="BF35" s="937" t="str">
        <f>IF($B35="","",INDEX('All CCC'!BF$7:BF$979,MATCH(WatchList!$B35,'All CCC'!$B$7:$B$979,0)))</f>
        <v/>
      </c>
      <c r="BG35" s="937" t="str">
        <f>IF($B35="","",INDEX('All CCC'!BG$7:BG$979,MATCH(WatchList!$B35,'All CCC'!$B$7:$B$979,0)))</f>
        <v/>
      </c>
    </row>
    <row r="36" spans="1:59" x14ac:dyDescent="0.2">
      <c r="A36" s="610" t="str">
        <f>IF($B36="","",INDEX('All CCC'!A$7:A$979,MATCH(WatchList!$B36,'All CCC'!$B$7:$B$979,0)))</f>
        <v/>
      </c>
      <c r="B36" s="36"/>
      <c r="C36" s="937" t="str">
        <f>IF($B36="","",INDEX('All CCC'!C$7:C$979,MATCH(WatchList!$B36,'All CCC'!$B$7:$B$979,0)))</f>
        <v/>
      </c>
      <c r="D36" s="937" t="str">
        <f>IF($B36="","",INDEX('All CCC'!D$7:D$979,MATCH(WatchList!$B36,'All CCC'!$B$7:$B$979,0)))</f>
        <v/>
      </c>
      <c r="E36" s="937" t="str">
        <f>IF($B36="","",INDEX('All CCC'!E$7:E$979,MATCH(WatchList!$B36,'All CCC'!$B$7:$B$979,0)))</f>
        <v/>
      </c>
      <c r="F36" s="937" t="str">
        <f>IF($B36="","",INDEX('All CCC'!F$7:F$979,MATCH(WatchList!$B36,'All CCC'!$B$7:$B$979,0)))</f>
        <v/>
      </c>
      <c r="G36" s="937" t="str">
        <f>IF($B36="","",INDEX('All CCC'!G$7:G$979,MATCH(WatchList!$B36,'All CCC'!$B$7:$B$979,0)))</f>
        <v/>
      </c>
      <c r="H36" s="937" t="str">
        <f>IF($B36="","",INDEX('All CCC'!H$7:H$979,MATCH(WatchList!$B36,'All CCC'!$B$7:$B$979,0)))</f>
        <v/>
      </c>
      <c r="I36" s="937" t="str">
        <f>IF($B36="","",INDEX('All CCC'!I$7:I$979,MATCH(WatchList!$B36,'All CCC'!$B$7:$B$979,0)))</f>
        <v/>
      </c>
      <c r="J36" s="937" t="str">
        <f>IF($B36="","",INDEX('All CCC'!J$7:J$979,MATCH(WatchList!$B36,'All CCC'!$B$7:$B$979,0)))</f>
        <v/>
      </c>
      <c r="K36" s="937" t="str">
        <f>IF($B36="","",INDEX('All CCC'!K$7:K$979,MATCH(WatchList!$B36,'All CCC'!$B$7:$B$979,0)))</f>
        <v/>
      </c>
      <c r="L36" s="937" t="str">
        <f>IF($B36="","",INDEX('All CCC'!L$7:L$979,MATCH(WatchList!$B36,'All CCC'!$B$7:$B$979,0)))</f>
        <v/>
      </c>
      <c r="M36" s="937" t="str">
        <f>IF($B36="","",INDEX('All CCC'!M$7:M$979,MATCH(WatchList!$B36,'All CCC'!$B$7:$B$979,0)))</f>
        <v/>
      </c>
      <c r="N36" s="937" t="str">
        <f>IF($B36="","",INDEX('All CCC'!N$7:N$979,MATCH(WatchList!$B36,'All CCC'!$B$7:$B$979,0)))</f>
        <v/>
      </c>
      <c r="O36" s="937" t="str">
        <f>IF($B36="","",INDEX('All CCC'!O$7:O$979,MATCH(WatchList!$B36,'All CCC'!$B$7:$B$979,0)))</f>
        <v/>
      </c>
      <c r="P36" s="938" t="str">
        <f>IF($B36="","",INDEX('All CCC'!P$7:P$979,MATCH(WatchList!$B36,'All CCC'!$B$7:$B$979,0)))</f>
        <v/>
      </c>
      <c r="Q36" s="938" t="str">
        <f>IF($B36="","",INDEX('All CCC'!Q$7:Q$979,MATCH(WatchList!$B36,'All CCC'!$B$7:$B$979,0)))</f>
        <v/>
      </c>
      <c r="R36" s="937" t="str">
        <f>IF($B36="","",INDEX('All CCC'!R$7:R$979,MATCH(WatchList!$B36,'All CCC'!$B$7:$B$979,0)))</f>
        <v/>
      </c>
      <c r="S36" s="937" t="str">
        <f>IF($B36="","",INDEX('All CCC'!S$7:S$979,MATCH(WatchList!$B36,'All CCC'!$B$7:$B$979,0)))</f>
        <v/>
      </c>
      <c r="T36" s="937" t="str">
        <f>IF($B36="","",INDEX('All CCC'!T$7:T$979,MATCH(WatchList!$B36,'All CCC'!$B$7:$B$979,0)))</f>
        <v/>
      </c>
      <c r="U36" s="937" t="str">
        <f>IF($B36="","",INDEX('All CCC'!U$7:U$979,MATCH(WatchList!$B36,'All CCC'!$B$7:$B$979,0)))</f>
        <v/>
      </c>
      <c r="V36" s="937" t="str">
        <f>IF($B36="","",INDEX('All CCC'!V$7:V$979,MATCH(WatchList!$B36,'All CCC'!$B$7:$B$979,0)))</f>
        <v/>
      </c>
      <c r="W36" s="937" t="str">
        <f>IF($B36="","",INDEX('All CCC'!W$7:W$979,MATCH(WatchList!$B36,'All CCC'!$B$7:$B$979,0)))</f>
        <v/>
      </c>
      <c r="X36" s="937" t="str">
        <f>IF($B36="","",INDEX('All CCC'!X$7:X$979,MATCH(WatchList!$B36,'All CCC'!$B$7:$B$979,0)))</f>
        <v/>
      </c>
      <c r="Y36" s="937" t="str">
        <f>IF($B36="","",INDEX('All CCC'!Y$7:Y$979,MATCH(WatchList!$B36,'All CCC'!$B$7:$B$979,0)))</f>
        <v/>
      </c>
      <c r="Z36" s="937" t="str">
        <f>IF($B36="","",INDEX('All CCC'!Z$7:Z$979,MATCH(WatchList!$B36,'All CCC'!$B$7:$B$979,0)))</f>
        <v/>
      </c>
      <c r="AA36" s="937" t="str">
        <f>IF($B36="","",INDEX('All CCC'!AA$7:AA$979,MATCH(WatchList!$B36,'All CCC'!$B$7:$B$979,0)))</f>
        <v/>
      </c>
      <c r="AB36" s="937" t="str">
        <f>IF($B36="","",INDEX('All CCC'!AB$7:AB$979,MATCH(WatchList!$B36,'All CCC'!$B$7:$B$979,0)))</f>
        <v/>
      </c>
      <c r="AC36" s="937" t="str">
        <f>IF($B36="","",INDEX('All CCC'!AC$7:AC$979,MATCH(WatchList!$B36,'All CCC'!$B$7:$B$979,0)))</f>
        <v/>
      </c>
      <c r="AD36" s="937" t="str">
        <f>IF($B36="","",INDEX('All CCC'!AD$7:AD$979,MATCH(WatchList!$B36,'All CCC'!$B$7:$B$979,0)))</f>
        <v/>
      </c>
      <c r="AE36" s="937" t="str">
        <f>IF($B36="","",INDEX('All CCC'!AE$7:AE$979,MATCH(WatchList!$B36,'All CCC'!$B$7:$B$979,0)))</f>
        <v/>
      </c>
      <c r="AF36" s="937" t="str">
        <f>IF($B36="","",INDEX('All CCC'!AF$7:AF$979,MATCH(WatchList!$B36,'All CCC'!$B$7:$B$979,0)))</f>
        <v/>
      </c>
      <c r="AG36" s="937" t="str">
        <f>IF($B36="","",INDEX('All CCC'!AG$7:AG$979,MATCH(WatchList!$B36,'All CCC'!$B$7:$B$979,0)))</f>
        <v/>
      </c>
      <c r="AH36" s="937" t="str">
        <f>IF($B36="","",INDEX('All CCC'!AH$7:AH$979,MATCH(WatchList!$B36,'All CCC'!$B$7:$B$979,0)))</f>
        <v/>
      </c>
      <c r="AI36" s="937" t="str">
        <f>IF($B36="","",INDEX('All CCC'!AI$7:AI$979,MATCH(WatchList!$B36,'All CCC'!$B$7:$B$979,0)))</f>
        <v/>
      </c>
      <c r="AJ36" s="937" t="str">
        <f>IF($B36="","",INDEX('All CCC'!AJ$7:AJ$979,MATCH(WatchList!$B36,'All CCC'!$B$7:$B$979,0)))</f>
        <v/>
      </c>
      <c r="AK36" s="937" t="str">
        <f>IF($B36="","",INDEX('All CCC'!AK$7:AK$979,MATCH(WatchList!$B36,'All CCC'!$B$7:$B$979,0)))</f>
        <v/>
      </c>
      <c r="AL36" s="937" t="str">
        <f>IF($B36="","",INDEX('All CCC'!AL$7:AL$979,MATCH(WatchList!$B36,'All CCC'!$B$7:$B$979,0)))</f>
        <v/>
      </c>
      <c r="AM36" s="937" t="str">
        <f>IF($B36="","",INDEX('All CCC'!AM$7:AM$979,MATCH(WatchList!$B36,'All CCC'!$B$7:$B$979,0)))</f>
        <v/>
      </c>
      <c r="AN36" s="937" t="str">
        <f>IF($B36="","",INDEX('All CCC'!AN$7:AN$979,MATCH(WatchList!$B36,'All CCC'!$B$7:$B$979,0)))</f>
        <v/>
      </c>
      <c r="AO36" s="937" t="str">
        <f>IF($B36="","",INDEX('All CCC'!AO$7:AO$979,MATCH(WatchList!$B36,'All CCC'!$B$7:$B$979,0)))</f>
        <v/>
      </c>
      <c r="AP36" s="937" t="str">
        <f>IF($B36="","",INDEX('All CCC'!AP$7:AP$979,MATCH(WatchList!$B36,'All CCC'!$B$7:$B$979,0)))</f>
        <v/>
      </c>
      <c r="AQ36" s="937" t="str">
        <f>IF($B36="","",INDEX('All CCC'!AQ$7:AQ$979,MATCH(WatchList!$B36,'All CCC'!$B$7:$B$979,0)))</f>
        <v/>
      </c>
      <c r="AR36" s="937" t="str">
        <f>IF($B36="","",INDEX('All CCC'!AR$7:AR$979,MATCH(WatchList!$B36,'All CCC'!$B$7:$B$979,0)))</f>
        <v/>
      </c>
      <c r="AS36" s="937" t="str">
        <f>IF($B36="","",INDEX('All CCC'!AS$7:AS$979,MATCH(WatchList!$B36,'All CCC'!$B$7:$B$979,0)))</f>
        <v/>
      </c>
      <c r="AT36" s="937" t="str">
        <f>IF($B36="","",INDEX('All CCC'!AT$7:AT$979,MATCH(WatchList!$B36,'All CCC'!$B$7:$B$979,0)))</f>
        <v/>
      </c>
      <c r="AU36" s="937" t="str">
        <f>IF($B36="","",INDEX('All CCC'!AU$7:AU$979,MATCH(WatchList!$B36,'All CCC'!$B$7:$B$979,0)))</f>
        <v/>
      </c>
      <c r="AV36" s="937" t="str">
        <f>IF($B36="","",INDEX('All CCC'!AV$7:AV$979,MATCH(WatchList!$B36,'All CCC'!$B$7:$B$979,0)))</f>
        <v/>
      </c>
      <c r="AW36" s="937" t="str">
        <f>IF($B36="","",INDEX('All CCC'!AW$7:AW$979,MATCH(WatchList!$B36,'All CCC'!$B$7:$B$979,0)))</f>
        <v/>
      </c>
      <c r="AX36" s="937" t="str">
        <f>IF($B36="","",INDEX('All CCC'!AX$7:AX$979,MATCH(WatchList!$B36,'All CCC'!$B$7:$B$979,0)))</f>
        <v/>
      </c>
      <c r="AY36" s="937" t="str">
        <f>IF($B36="","",INDEX('All CCC'!AY$7:AY$979,MATCH(WatchList!$B36,'All CCC'!$B$7:$B$979,0)))</f>
        <v/>
      </c>
      <c r="AZ36" s="937" t="str">
        <f>IF($B36="","",INDEX('All CCC'!AZ$7:AZ$979,MATCH(WatchList!$B36,'All CCC'!$B$7:$B$979,0)))</f>
        <v/>
      </c>
      <c r="BA36" s="937" t="str">
        <f>IF($B36="","",INDEX('All CCC'!BA$7:BA$979,MATCH(WatchList!$B36,'All CCC'!$B$7:$B$979,0)))</f>
        <v/>
      </c>
      <c r="BB36" s="937" t="str">
        <f>IF($B36="","",INDEX('All CCC'!BB$7:BB$979,MATCH(WatchList!$B36,'All CCC'!$B$7:$B$979,0)))</f>
        <v/>
      </c>
      <c r="BC36" s="937" t="str">
        <f>IF($B36="","",INDEX('All CCC'!BC$7:BC$979,MATCH(WatchList!$B36,'All CCC'!$B$7:$B$979,0)))</f>
        <v/>
      </c>
      <c r="BD36" s="937" t="str">
        <f>IF($B36="","",INDEX('All CCC'!BD$7:BD$979,MATCH(WatchList!$B36,'All CCC'!$B$7:$B$979,0)))</f>
        <v/>
      </c>
      <c r="BE36" s="937" t="str">
        <f>IF($B36="","",INDEX('All CCC'!BE$7:BE$979,MATCH(WatchList!$B36,'All CCC'!$B$7:$B$979,0)))</f>
        <v/>
      </c>
      <c r="BF36" s="937" t="str">
        <f>IF($B36="","",INDEX('All CCC'!BF$7:BF$979,MATCH(WatchList!$B36,'All CCC'!$B$7:$B$979,0)))</f>
        <v/>
      </c>
      <c r="BG36" s="937" t="str">
        <f>IF($B36="","",INDEX('All CCC'!BG$7:BG$979,MATCH(WatchList!$B36,'All CCC'!$B$7:$B$979,0)))</f>
        <v/>
      </c>
    </row>
    <row r="37" spans="1:59" x14ac:dyDescent="0.2">
      <c r="A37" s="610" t="str">
        <f>IF($B37="","",INDEX('All CCC'!A$7:A$979,MATCH(WatchList!$B37,'All CCC'!$B$7:$B$979,0)))</f>
        <v/>
      </c>
      <c r="B37" s="36"/>
      <c r="C37" s="937" t="str">
        <f>IF($B37="","",INDEX('All CCC'!C$7:C$979,MATCH(WatchList!$B37,'All CCC'!$B$7:$B$979,0)))</f>
        <v/>
      </c>
      <c r="D37" s="937" t="str">
        <f>IF($B37="","",INDEX('All CCC'!D$7:D$979,MATCH(WatchList!$B37,'All CCC'!$B$7:$B$979,0)))</f>
        <v/>
      </c>
      <c r="E37" s="937" t="str">
        <f>IF($B37="","",INDEX('All CCC'!E$7:E$979,MATCH(WatchList!$B37,'All CCC'!$B$7:$B$979,0)))</f>
        <v/>
      </c>
      <c r="F37" s="937" t="str">
        <f>IF($B37="","",INDEX('All CCC'!F$7:F$979,MATCH(WatchList!$B37,'All CCC'!$B$7:$B$979,0)))</f>
        <v/>
      </c>
      <c r="G37" s="937" t="str">
        <f>IF($B37="","",INDEX('All CCC'!G$7:G$979,MATCH(WatchList!$B37,'All CCC'!$B$7:$B$979,0)))</f>
        <v/>
      </c>
      <c r="H37" s="937" t="str">
        <f>IF($B37="","",INDEX('All CCC'!H$7:H$979,MATCH(WatchList!$B37,'All CCC'!$B$7:$B$979,0)))</f>
        <v/>
      </c>
      <c r="I37" s="937" t="str">
        <f>IF($B37="","",INDEX('All CCC'!I$7:I$979,MATCH(WatchList!$B37,'All CCC'!$B$7:$B$979,0)))</f>
        <v/>
      </c>
      <c r="J37" s="937" t="str">
        <f>IF($B37="","",INDEX('All CCC'!J$7:J$979,MATCH(WatchList!$B37,'All CCC'!$B$7:$B$979,0)))</f>
        <v/>
      </c>
      <c r="K37" s="937" t="str">
        <f>IF($B37="","",INDEX('All CCC'!K$7:K$979,MATCH(WatchList!$B37,'All CCC'!$B$7:$B$979,0)))</f>
        <v/>
      </c>
      <c r="L37" s="937" t="str">
        <f>IF($B37="","",INDEX('All CCC'!L$7:L$979,MATCH(WatchList!$B37,'All CCC'!$B$7:$B$979,0)))</f>
        <v/>
      </c>
      <c r="M37" s="937" t="str">
        <f>IF($B37="","",INDEX('All CCC'!M$7:M$979,MATCH(WatchList!$B37,'All CCC'!$B$7:$B$979,0)))</f>
        <v/>
      </c>
      <c r="N37" s="937" t="str">
        <f>IF($B37="","",INDEX('All CCC'!N$7:N$979,MATCH(WatchList!$B37,'All CCC'!$B$7:$B$979,0)))</f>
        <v/>
      </c>
      <c r="O37" s="937" t="str">
        <f>IF($B37="","",INDEX('All CCC'!O$7:O$979,MATCH(WatchList!$B37,'All CCC'!$B$7:$B$979,0)))</f>
        <v/>
      </c>
      <c r="P37" s="938" t="str">
        <f>IF($B37="","",INDEX('All CCC'!P$7:P$979,MATCH(WatchList!$B37,'All CCC'!$B$7:$B$979,0)))</f>
        <v/>
      </c>
      <c r="Q37" s="938" t="str">
        <f>IF($B37="","",INDEX('All CCC'!Q$7:Q$979,MATCH(WatchList!$B37,'All CCC'!$B$7:$B$979,0)))</f>
        <v/>
      </c>
      <c r="R37" s="937" t="str">
        <f>IF($B37="","",INDEX('All CCC'!R$7:R$979,MATCH(WatchList!$B37,'All CCC'!$B$7:$B$979,0)))</f>
        <v/>
      </c>
      <c r="S37" s="937" t="str">
        <f>IF($B37="","",INDEX('All CCC'!S$7:S$979,MATCH(WatchList!$B37,'All CCC'!$B$7:$B$979,0)))</f>
        <v/>
      </c>
      <c r="T37" s="937" t="str">
        <f>IF($B37="","",INDEX('All CCC'!T$7:T$979,MATCH(WatchList!$B37,'All CCC'!$B$7:$B$979,0)))</f>
        <v/>
      </c>
      <c r="U37" s="937" t="str">
        <f>IF($B37="","",INDEX('All CCC'!U$7:U$979,MATCH(WatchList!$B37,'All CCC'!$B$7:$B$979,0)))</f>
        <v/>
      </c>
      <c r="V37" s="937" t="str">
        <f>IF($B37="","",INDEX('All CCC'!V$7:V$979,MATCH(WatchList!$B37,'All CCC'!$B$7:$B$979,0)))</f>
        <v/>
      </c>
      <c r="W37" s="937" t="str">
        <f>IF($B37="","",INDEX('All CCC'!W$7:W$979,MATCH(WatchList!$B37,'All CCC'!$B$7:$B$979,0)))</f>
        <v/>
      </c>
      <c r="X37" s="937" t="str">
        <f>IF($B37="","",INDEX('All CCC'!X$7:X$979,MATCH(WatchList!$B37,'All CCC'!$B$7:$B$979,0)))</f>
        <v/>
      </c>
      <c r="Y37" s="937" t="str">
        <f>IF($B37="","",INDEX('All CCC'!Y$7:Y$979,MATCH(WatchList!$B37,'All CCC'!$B$7:$B$979,0)))</f>
        <v/>
      </c>
      <c r="Z37" s="937" t="str">
        <f>IF($B37="","",INDEX('All CCC'!Z$7:Z$979,MATCH(WatchList!$B37,'All CCC'!$B$7:$B$979,0)))</f>
        <v/>
      </c>
      <c r="AA37" s="937" t="str">
        <f>IF($B37="","",INDEX('All CCC'!AA$7:AA$979,MATCH(WatchList!$B37,'All CCC'!$B$7:$B$979,0)))</f>
        <v/>
      </c>
      <c r="AB37" s="937" t="str">
        <f>IF($B37="","",INDEX('All CCC'!AB$7:AB$979,MATCH(WatchList!$B37,'All CCC'!$B$7:$B$979,0)))</f>
        <v/>
      </c>
      <c r="AC37" s="937" t="str">
        <f>IF($B37="","",INDEX('All CCC'!AC$7:AC$979,MATCH(WatchList!$B37,'All CCC'!$B$7:$B$979,0)))</f>
        <v/>
      </c>
      <c r="AD37" s="937" t="str">
        <f>IF($B37="","",INDEX('All CCC'!AD$7:AD$979,MATCH(WatchList!$B37,'All CCC'!$B$7:$B$979,0)))</f>
        <v/>
      </c>
      <c r="AE37" s="937" t="str">
        <f>IF($B37="","",INDEX('All CCC'!AE$7:AE$979,MATCH(WatchList!$B37,'All CCC'!$B$7:$B$979,0)))</f>
        <v/>
      </c>
      <c r="AF37" s="937" t="str">
        <f>IF($B37="","",INDEX('All CCC'!AF$7:AF$979,MATCH(WatchList!$B37,'All CCC'!$B$7:$B$979,0)))</f>
        <v/>
      </c>
      <c r="AG37" s="937" t="str">
        <f>IF($B37="","",INDEX('All CCC'!AG$7:AG$979,MATCH(WatchList!$B37,'All CCC'!$B$7:$B$979,0)))</f>
        <v/>
      </c>
      <c r="AH37" s="937" t="str">
        <f>IF($B37="","",INDEX('All CCC'!AH$7:AH$979,MATCH(WatchList!$B37,'All CCC'!$B$7:$B$979,0)))</f>
        <v/>
      </c>
      <c r="AI37" s="937" t="str">
        <f>IF($B37="","",INDEX('All CCC'!AI$7:AI$979,MATCH(WatchList!$B37,'All CCC'!$B$7:$B$979,0)))</f>
        <v/>
      </c>
      <c r="AJ37" s="937" t="str">
        <f>IF($B37="","",INDEX('All CCC'!AJ$7:AJ$979,MATCH(WatchList!$B37,'All CCC'!$B$7:$B$979,0)))</f>
        <v/>
      </c>
      <c r="AK37" s="937" t="str">
        <f>IF($B37="","",INDEX('All CCC'!AK$7:AK$979,MATCH(WatchList!$B37,'All CCC'!$B$7:$B$979,0)))</f>
        <v/>
      </c>
      <c r="AL37" s="937" t="str">
        <f>IF($B37="","",INDEX('All CCC'!AL$7:AL$979,MATCH(WatchList!$B37,'All CCC'!$B$7:$B$979,0)))</f>
        <v/>
      </c>
      <c r="AM37" s="937" t="str">
        <f>IF($B37="","",INDEX('All CCC'!AM$7:AM$979,MATCH(WatchList!$B37,'All CCC'!$B$7:$B$979,0)))</f>
        <v/>
      </c>
      <c r="AN37" s="937" t="str">
        <f>IF($B37="","",INDEX('All CCC'!AN$7:AN$979,MATCH(WatchList!$B37,'All CCC'!$B$7:$B$979,0)))</f>
        <v/>
      </c>
      <c r="AO37" s="937" t="str">
        <f>IF($B37="","",INDEX('All CCC'!AO$7:AO$979,MATCH(WatchList!$B37,'All CCC'!$B$7:$B$979,0)))</f>
        <v/>
      </c>
      <c r="AP37" s="937" t="str">
        <f>IF($B37="","",INDEX('All CCC'!AP$7:AP$979,MATCH(WatchList!$B37,'All CCC'!$B$7:$B$979,0)))</f>
        <v/>
      </c>
      <c r="AQ37" s="937" t="str">
        <f>IF($B37="","",INDEX('All CCC'!AQ$7:AQ$979,MATCH(WatchList!$B37,'All CCC'!$B$7:$B$979,0)))</f>
        <v/>
      </c>
      <c r="AR37" s="937" t="str">
        <f>IF($B37="","",INDEX('All CCC'!AR$7:AR$979,MATCH(WatchList!$B37,'All CCC'!$B$7:$B$979,0)))</f>
        <v/>
      </c>
      <c r="AS37" s="937" t="str">
        <f>IF($B37="","",INDEX('All CCC'!AS$7:AS$979,MATCH(WatchList!$B37,'All CCC'!$B$7:$B$979,0)))</f>
        <v/>
      </c>
      <c r="AT37" s="937" t="str">
        <f>IF($B37="","",INDEX('All CCC'!AT$7:AT$979,MATCH(WatchList!$B37,'All CCC'!$B$7:$B$979,0)))</f>
        <v/>
      </c>
      <c r="AU37" s="937" t="str">
        <f>IF($B37="","",INDEX('All CCC'!AU$7:AU$979,MATCH(WatchList!$B37,'All CCC'!$B$7:$B$979,0)))</f>
        <v/>
      </c>
      <c r="AV37" s="937" t="str">
        <f>IF($B37="","",INDEX('All CCC'!AV$7:AV$979,MATCH(WatchList!$B37,'All CCC'!$B$7:$B$979,0)))</f>
        <v/>
      </c>
      <c r="AW37" s="937" t="str">
        <f>IF($B37="","",INDEX('All CCC'!AW$7:AW$979,MATCH(WatchList!$B37,'All CCC'!$B$7:$B$979,0)))</f>
        <v/>
      </c>
      <c r="AX37" s="937" t="str">
        <f>IF($B37="","",INDEX('All CCC'!AX$7:AX$979,MATCH(WatchList!$B37,'All CCC'!$B$7:$B$979,0)))</f>
        <v/>
      </c>
      <c r="AY37" s="937" t="str">
        <f>IF($B37="","",INDEX('All CCC'!AY$7:AY$979,MATCH(WatchList!$B37,'All CCC'!$B$7:$B$979,0)))</f>
        <v/>
      </c>
      <c r="AZ37" s="937" t="str">
        <f>IF($B37="","",INDEX('All CCC'!AZ$7:AZ$979,MATCH(WatchList!$B37,'All CCC'!$B$7:$B$979,0)))</f>
        <v/>
      </c>
      <c r="BA37" s="937" t="str">
        <f>IF($B37="","",INDEX('All CCC'!BA$7:BA$979,MATCH(WatchList!$B37,'All CCC'!$B$7:$B$979,0)))</f>
        <v/>
      </c>
      <c r="BB37" s="937" t="str">
        <f>IF($B37="","",INDEX('All CCC'!BB$7:BB$979,MATCH(WatchList!$B37,'All CCC'!$B$7:$B$979,0)))</f>
        <v/>
      </c>
      <c r="BC37" s="937" t="str">
        <f>IF($B37="","",INDEX('All CCC'!BC$7:BC$979,MATCH(WatchList!$B37,'All CCC'!$B$7:$B$979,0)))</f>
        <v/>
      </c>
      <c r="BD37" s="937" t="str">
        <f>IF($B37="","",INDEX('All CCC'!BD$7:BD$979,MATCH(WatchList!$B37,'All CCC'!$B$7:$B$979,0)))</f>
        <v/>
      </c>
      <c r="BE37" s="937" t="str">
        <f>IF($B37="","",INDEX('All CCC'!BE$7:BE$979,MATCH(WatchList!$B37,'All CCC'!$B$7:$B$979,0)))</f>
        <v/>
      </c>
      <c r="BF37" s="937" t="str">
        <f>IF($B37="","",INDEX('All CCC'!BF$7:BF$979,MATCH(WatchList!$B37,'All CCC'!$B$7:$B$979,0)))</f>
        <v/>
      </c>
      <c r="BG37" s="937" t="str">
        <f>IF($B37="","",INDEX('All CCC'!BG$7:BG$979,MATCH(WatchList!$B37,'All CCC'!$B$7:$B$979,0)))</f>
        <v/>
      </c>
    </row>
    <row r="38" spans="1:59" x14ac:dyDescent="0.2">
      <c r="A38" s="610" t="str">
        <f>IF($B38="","",INDEX('All CCC'!A$7:A$979,MATCH(WatchList!$B38,'All CCC'!$B$7:$B$979,0)))</f>
        <v/>
      </c>
      <c r="B38" s="36"/>
      <c r="C38" s="937" t="str">
        <f>IF($B38="","",INDEX('All CCC'!C$7:C$979,MATCH(WatchList!$B38,'All CCC'!$B$7:$B$979,0)))</f>
        <v/>
      </c>
      <c r="D38" s="937" t="str">
        <f>IF($B38="","",INDEX('All CCC'!D$7:D$979,MATCH(WatchList!$B38,'All CCC'!$B$7:$B$979,0)))</f>
        <v/>
      </c>
      <c r="E38" s="937" t="str">
        <f>IF($B38="","",INDEX('All CCC'!E$7:E$979,MATCH(WatchList!$B38,'All CCC'!$B$7:$B$979,0)))</f>
        <v/>
      </c>
      <c r="F38" s="937" t="str">
        <f>IF($B38="","",INDEX('All CCC'!F$7:F$979,MATCH(WatchList!$B38,'All CCC'!$B$7:$B$979,0)))</f>
        <v/>
      </c>
      <c r="G38" s="937" t="str">
        <f>IF($B38="","",INDEX('All CCC'!G$7:G$979,MATCH(WatchList!$B38,'All CCC'!$B$7:$B$979,0)))</f>
        <v/>
      </c>
      <c r="H38" s="937" t="str">
        <f>IF($B38="","",INDEX('All CCC'!H$7:H$979,MATCH(WatchList!$B38,'All CCC'!$B$7:$B$979,0)))</f>
        <v/>
      </c>
      <c r="I38" s="937" t="str">
        <f>IF($B38="","",INDEX('All CCC'!I$7:I$979,MATCH(WatchList!$B38,'All CCC'!$B$7:$B$979,0)))</f>
        <v/>
      </c>
      <c r="J38" s="937" t="str">
        <f>IF($B38="","",INDEX('All CCC'!J$7:J$979,MATCH(WatchList!$B38,'All CCC'!$B$7:$B$979,0)))</f>
        <v/>
      </c>
      <c r="K38" s="937" t="str">
        <f>IF($B38="","",INDEX('All CCC'!K$7:K$979,MATCH(WatchList!$B38,'All CCC'!$B$7:$B$979,0)))</f>
        <v/>
      </c>
      <c r="L38" s="937" t="str">
        <f>IF($B38="","",INDEX('All CCC'!L$7:L$979,MATCH(WatchList!$B38,'All CCC'!$B$7:$B$979,0)))</f>
        <v/>
      </c>
      <c r="M38" s="937" t="str">
        <f>IF($B38="","",INDEX('All CCC'!M$7:M$979,MATCH(WatchList!$B38,'All CCC'!$B$7:$B$979,0)))</f>
        <v/>
      </c>
      <c r="N38" s="937" t="str">
        <f>IF($B38="","",INDEX('All CCC'!N$7:N$979,MATCH(WatchList!$B38,'All CCC'!$B$7:$B$979,0)))</f>
        <v/>
      </c>
      <c r="O38" s="937" t="str">
        <f>IF($B38="","",INDEX('All CCC'!O$7:O$979,MATCH(WatchList!$B38,'All CCC'!$B$7:$B$979,0)))</f>
        <v/>
      </c>
      <c r="P38" s="938" t="str">
        <f>IF($B38="","",INDEX('All CCC'!P$7:P$979,MATCH(WatchList!$B38,'All CCC'!$B$7:$B$979,0)))</f>
        <v/>
      </c>
      <c r="Q38" s="938" t="str">
        <f>IF($B38="","",INDEX('All CCC'!Q$7:Q$979,MATCH(WatchList!$B38,'All CCC'!$B$7:$B$979,0)))</f>
        <v/>
      </c>
      <c r="R38" s="937" t="str">
        <f>IF($B38="","",INDEX('All CCC'!R$7:R$979,MATCH(WatchList!$B38,'All CCC'!$B$7:$B$979,0)))</f>
        <v/>
      </c>
      <c r="S38" s="937" t="str">
        <f>IF($B38="","",INDEX('All CCC'!S$7:S$979,MATCH(WatchList!$B38,'All CCC'!$B$7:$B$979,0)))</f>
        <v/>
      </c>
      <c r="T38" s="937" t="str">
        <f>IF($B38="","",INDEX('All CCC'!T$7:T$979,MATCH(WatchList!$B38,'All CCC'!$B$7:$B$979,0)))</f>
        <v/>
      </c>
      <c r="U38" s="937" t="str">
        <f>IF($B38="","",INDEX('All CCC'!U$7:U$979,MATCH(WatchList!$B38,'All CCC'!$B$7:$B$979,0)))</f>
        <v/>
      </c>
      <c r="V38" s="937" t="str">
        <f>IF($B38="","",INDEX('All CCC'!V$7:V$979,MATCH(WatchList!$B38,'All CCC'!$B$7:$B$979,0)))</f>
        <v/>
      </c>
      <c r="W38" s="937" t="str">
        <f>IF($B38="","",INDEX('All CCC'!W$7:W$979,MATCH(WatchList!$B38,'All CCC'!$B$7:$B$979,0)))</f>
        <v/>
      </c>
      <c r="X38" s="937" t="str">
        <f>IF($B38="","",INDEX('All CCC'!X$7:X$979,MATCH(WatchList!$B38,'All CCC'!$B$7:$B$979,0)))</f>
        <v/>
      </c>
      <c r="Y38" s="937" t="str">
        <f>IF($B38="","",INDEX('All CCC'!Y$7:Y$979,MATCH(WatchList!$B38,'All CCC'!$B$7:$B$979,0)))</f>
        <v/>
      </c>
      <c r="Z38" s="937" t="str">
        <f>IF($B38="","",INDEX('All CCC'!Z$7:Z$979,MATCH(WatchList!$B38,'All CCC'!$B$7:$B$979,0)))</f>
        <v/>
      </c>
      <c r="AA38" s="937" t="str">
        <f>IF($B38="","",INDEX('All CCC'!AA$7:AA$979,MATCH(WatchList!$B38,'All CCC'!$B$7:$B$979,0)))</f>
        <v/>
      </c>
      <c r="AB38" s="937" t="str">
        <f>IF($B38="","",INDEX('All CCC'!AB$7:AB$979,MATCH(WatchList!$B38,'All CCC'!$B$7:$B$979,0)))</f>
        <v/>
      </c>
      <c r="AC38" s="937" t="str">
        <f>IF($B38="","",INDEX('All CCC'!AC$7:AC$979,MATCH(WatchList!$B38,'All CCC'!$B$7:$B$979,0)))</f>
        <v/>
      </c>
      <c r="AD38" s="937" t="str">
        <f>IF($B38="","",INDEX('All CCC'!AD$7:AD$979,MATCH(WatchList!$B38,'All CCC'!$B$7:$B$979,0)))</f>
        <v/>
      </c>
      <c r="AE38" s="937" t="str">
        <f>IF($B38="","",INDEX('All CCC'!AE$7:AE$979,MATCH(WatchList!$B38,'All CCC'!$B$7:$B$979,0)))</f>
        <v/>
      </c>
      <c r="AF38" s="937" t="str">
        <f>IF($B38="","",INDEX('All CCC'!AF$7:AF$979,MATCH(WatchList!$B38,'All CCC'!$B$7:$B$979,0)))</f>
        <v/>
      </c>
      <c r="AG38" s="937" t="str">
        <f>IF($B38="","",INDEX('All CCC'!AG$7:AG$979,MATCH(WatchList!$B38,'All CCC'!$B$7:$B$979,0)))</f>
        <v/>
      </c>
      <c r="AH38" s="937" t="str">
        <f>IF($B38="","",INDEX('All CCC'!AH$7:AH$979,MATCH(WatchList!$B38,'All CCC'!$B$7:$B$979,0)))</f>
        <v/>
      </c>
      <c r="AI38" s="937" t="str">
        <f>IF($B38="","",INDEX('All CCC'!AI$7:AI$979,MATCH(WatchList!$B38,'All CCC'!$B$7:$B$979,0)))</f>
        <v/>
      </c>
      <c r="AJ38" s="937" t="str">
        <f>IF($B38="","",INDEX('All CCC'!AJ$7:AJ$979,MATCH(WatchList!$B38,'All CCC'!$B$7:$B$979,0)))</f>
        <v/>
      </c>
      <c r="AK38" s="937" t="str">
        <f>IF($B38="","",INDEX('All CCC'!AK$7:AK$979,MATCH(WatchList!$B38,'All CCC'!$B$7:$B$979,0)))</f>
        <v/>
      </c>
      <c r="AL38" s="937" t="str">
        <f>IF($B38="","",INDEX('All CCC'!AL$7:AL$979,MATCH(WatchList!$B38,'All CCC'!$B$7:$B$979,0)))</f>
        <v/>
      </c>
      <c r="AM38" s="937" t="str">
        <f>IF($B38="","",INDEX('All CCC'!AM$7:AM$979,MATCH(WatchList!$B38,'All CCC'!$B$7:$B$979,0)))</f>
        <v/>
      </c>
      <c r="AN38" s="937" t="str">
        <f>IF($B38="","",INDEX('All CCC'!AN$7:AN$979,MATCH(WatchList!$B38,'All CCC'!$B$7:$B$979,0)))</f>
        <v/>
      </c>
      <c r="AO38" s="937" t="str">
        <f>IF($B38="","",INDEX('All CCC'!AO$7:AO$979,MATCH(WatchList!$B38,'All CCC'!$B$7:$B$979,0)))</f>
        <v/>
      </c>
      <c r="AP38" s="937" t="str">
        <f>IF($B38="","",INDEX('All CCC'!AP$7:AP$979,MATCH(WatchList!$B38,'All CCC'!$B$7:$B$979,0)))</f>
        <v/>
      </c>
      <c r="AQ38" s="937" t="str">
        <f>IF($B38="","",INDEX('All CCC'!AQ$7:AQ$979,MATCH(WatchList!$B38,'All CCC'!$B$7:$B$979,0)))</f>
        <v/>
      </c>
      <c r="AR38" s="937" t="str">
        <f>IF($B38="","",INDEX('All CCC'!AR$7:AR$979,MATCH(WatchList!$B38,'All CCC'!$B$7:$B$979,0)))</f>
        <v/>
      </c>
      <c r="AS38" s="937" t="str">
        <f>IF($B38="","",INDEX('All CCC'!AS$7:AS$979,MATCH(WatchList!$B38,'All CCC'!$B$7:$B$979,0)))</f>
        <v/>
      </c>
      <c r="AT38" s="937" t="str">
        <f>IF($B38="","",INDEX('All CCC'!AT$7:AT$979,MATCH(WatchList!$B38,'All CCC'!$B$7:$B$979,0)))</f>
        <v/>
      </c>
      <c r="AU38" s="937" t="str">
        <f>IF($B38="","",INDEX('All CCC'!AU$7:AU$979,MATCH(WatchList!$B38,'All CCC'!$B$7:$B$979,0)))</f>
        <v/>
      </c>
      <c r="AV38" s="937" t="str">
        <f>IF($B38="","",INDEX('All CCC'!AV$7:AV$979,MATCH(WatchList!$B38,'All CCC'!$B$7:$B$979,0)))</f>
        <v/>
      </c>
      <c r="AW38" s="937" t="str">
        <f>IF($B38="","",INDEX('All CCC'!AW$7:AW$979,MATCH(WatchList!$B38,'All CCC'!$B$7:$B$979,0)))</f>
        <v/>
      </c>
      <c r="AX38" s="937" t="str">
        <f>IF($B38="","",INDEX('All CCC'!AX$7:AX$979,MATCH(WatchList!$B38,'All CCC'!$B$7:$B$979,0)))</f>
        <v/>
      </c>
      <c r="AY38" s="937" t="str">
        <f>IF($B38="","",INDEX('All CCC'!AY$7:AY$979,MATCH(WatchList!$B38,'All CCC'!$B$7:$B$979,0)))</f>
        <v/>
      </c>
      <c r="AZ38" s="937" t="str">
        <f>IF($B38="","",INDEX('All CCC'!AZ$7:AZ$979,MATCH(WatchList!$B38,'All CCC'!$B$7:$B$979,0)))</f>
        <v/>
      </c>
      <c r="BA38" s="937" t="str">
        <f>IF($B38="","",INDEX('All CCC'!BA$7:BA$979,MATCH(WatchList!$B38,'All CCC'!$B$7:$B$979,0)))</f>
        <v/>
      </c>
      <c r="BB38" s="937" t="str">
        <f>IF($B38="","",INDEX('All CCC'!BB$7:BB$979,MATCH(WatchList!$B38,'All CCC'!$B$7:$B$979,0)))</f>
        <v/>
      </c>
      <c r="BC38" s="937" t="str">
        <f>IF($B38="","",INDEX('All CCC'!BC$7:BC$979,MATCH(WatchList!$B38,'All CCC'!$B$7:$B$979,0)))</f>
        <v/>
      </c>
      <c r="BD38" s="937" t="str">
        <f>IF($B38="","",INDEX('All CCC'!BD$7:BD$979,MATCH(WatchList!$B38,'All CCC'!$B$7:$B$979,0)))</f>
        <v/>
      </c>
      <c r="BE38" s="937" t="str">
        <f>IF($B38="","",INDEX('All CCC'!BE$7:BE$979,MATCH(WatchList!$B38,'All CCC'!$B$7:$B$979,0)))</f>
        <v/>
      </c>
      <c r="BF38" s="937" t="str">
        <f>IF($B38="","",INDEX('All CCC'!BF$7:BF$979,MATCH(WatchList!$B38,'All CCC'!$B$7:$B$979,0)))</f>
        <v/>
      </c>
      <c r="BG38" s="937" t="str">
        <f>IF($B38="","",INDEX('All CCC'!BG$7:BG$979,MATCH(WatchList!$B38,'All CCC'!$B$7:$B$979,0)))</f>
        <v/>
      </c>
    </row>
    <row r="39" spans="1:59" x14ac:dyDescent="0.2">
      <c r="A39" s="610" t="str">
        <f>IF($B39="","",INDEX('All CCC'!A$7:A$979,MATCH(WatchList!$B39,'All CCC'!$B$7:$B$979,0)))</f>
        <v/>
      </c>
      <c r="B39" s="36"/>
      <c r="C39" s="937" t="str">
        <f>IF($B39="","",INDEX('All CCC'!C$7:C$979,MATCH(WatchList!$B39,'All CCC'!$B$7:$B$979,0)))</f>
        <v/>
      </c>
      <c r="D39" s="937" t="str">
        <f>IF($B39="","",INDEX('All CCC'!D$7:D$979,MATCH(WatchList!$B39,'All CCC'!$B$7:$B$979,0)))</f>
        <v/>
      </c>
      <c r="E39" s="937" t="str">
        <f>IF($B39="","",INDEX('All CCC'!E$7:E$979,MATCH(WatchList!$B39,'All CCC'!$B$7:$B$979,0)))</f>
        <v/>
      </c>
      <c r="F39" s="937" t="str">
        <f>IF($B39="","",INDEX('All CCC'!F$7:F$979,MATCH(WatchList!$B39,'All CCC'!$B$7:$B$979,0)))</f>
        <v/>
      </c>
      <c r="G39" s="937" t="str">
        <f>IF($B39="","",INDEX('All CCC'!G$7:G$979,MATCH(WatchList!$B39,'All CCC'!$B$7:$B$979,0)))</f>
        <v/>
      </c>
      <c r="H39" s="937" t="str">
        <f>IF($B39="","",INDEX('All CCC'!H$7:H$979,MATCH(WatchList!$B39,'All CCC'!$B$7:$B$979,0)))</f>
        <v/>
      </c>
      <c r="I39" s="937" t="str">
        <f>IF($B39="","",INDEX('All CCC'!I$7:I$979,MATCH(WatchList!$B39,'All CCC'!$B$7:$B$979,0)))</f>
        <v/>
      </c>
      <c r="J39" s="937" t="str">
        <f>IF($B39="","",INDEX('All CCC'!J$7:J$979,MATCH(WatchList!$B39,'All CCC'!$B$7:$B$979,0)))</f>
        <v/>
      </c>
      <c r="K39" s="937" t="str">
        <f>IF($B39="","",INDEX('All CCC'!K$7:K$979,MATCH(WatchList!$B39,'All CCC'!$B$7:$B$979,0)))</f>
        <v/>
      </c>
      <c r="L39" s="937" t="str">
        <f>IF($B39="","",INDEX('All CCC'!L$7:L$979,MATCH(WatchList!$B39,'All CCC'!$B$7:$B$979,0)))</f>
        <v/>
      </c>
      <c r="M39" s="937" t="str">
        <f>IF($B39="","",INDEX('All CCC'!M$7:M$979,MATCH(WatchList!$B39,'All CCC'!$B$7:$B$979,0)))</f>
        <v/>
      </c>
      <c r="N39" s="937" t="str">
        <f>IF($B39="","",INDEX('All CCC'!N$7:N$979,MATCH(WatchList!$B39,'All CCC'!$B$7:$B$979,0)))</f>
        <v/>
      </c>
      <c r="O39" s="937" t="str">
        <f>IF($B39="","",INDEX('All CCC'!O$7:O$979,MATCH(WatchList!$B39,'All CCC'!$B$7:$B$979,0)))</f>
        <v/>
      </c>
      <c r="P39" s="938" t="str">
        <f>IF($B39="","",INDEX('All CCC'!P$7:P$979,MATCH(WatchList!$B39,'All CCC'!$B$7:$B$979,0)))</f>
        <v/>
      </c>
      <c r="Q39" s="938" t="str">
        <f>IF($B39="","",INDEX('All CCC'!Q$7:Q$979,MATCH(WatchList!$B39,'All CCC'!$B$7:$B$979,0)))</f>
        <v/>
      </c>
      <c r="R39" s="937" t="str">
        <f>IF($B39="","",INDEX('All CCC'!R$7:R$979,MATCH(WatchList!$B39,'All CCC'!$B$7:$B$979,0)))</f>
        <v/>
      </c>
      <c r="S39" s="937" t="str">
        <f>IF($B39="","",INDEX('All CCC'!S$7:S$979,MATCH(WatchList!$B39,'All CCC'!$B$7:$B$979,0)))</f>
        <v/>
      </c>
      <c r="T39" s="937" t="str">
        <f>IF($B39="","",INDEX('All CCC'!T$7:T$979,MATCH(WatchList!$B39,'All CCC'!$B$7:$B$979,0)))</f>
        <v/>
      </c>
      <c r="U39" s="937" t="str">
        <f>IF($B39="","",INDEX('All CCC'!U$7:U$979,MATCH(WatchList!$B39,'All CCC'!$B$7:$B$979,0)))</f>
        <v/>
      </c>
      <c r="V39" s="937" t="str">
        <f>IF($B39="","",INDEX('All CCC'!V$7:V$979,MATCH(WatchList!$B39,'All CCC'!$B$7:$B$979,0)))</f>
        <v/>
      </c>
      <c r="W39" s="937" t="str">
        <f>IF($B39="","",INDEX('All CCC'!W$7:W$979,MATCH(WatchList!$B39,'All CCC'!$B$7:$B$979,0)))</f>
        <v/>
      </c>
      <c r="X39" s="937" t="str">
        <f>IF($B39="","",INDEX('All CCC'!X$7:X$979,MATCH(WatchList!$B39,'All CCC'!$B$7:$B$979,0)))</f>
        <v/>
      </c>
      <c r="Y39" s="937" t="str">
        <f>IF($B39="","",INDEX('All CCC'!Y$7:Y$979,MATCH(WatchList!$B39,'All CCC'!$B$7:$B$979,0)))</f>
        <v/>
      </c>
      <c r="Z39" s="937" t="str">
        <f>IF($B39="","",INDEX('All CCC'!Z$7:Z$979,MATCH(WatchList!$B39,'All CCC'!$B$7:$B$979,0)))</f>
        <v/>
      </c>
      <c r="AA39" s="937" t="str">
        <f>IF($B39="","",INDEX('All CCC'!AA$7:AA$979,MATCH(WatchList!$B39,'All CCC'!$B$7:$B$979,0)))</f>
        <v/>
      </c>
      <c r="AB39" s="937" t="str">
        <f>IF($B39="","",INDEX('All CCC'!AB$7:AB$979,MATCH(WatchList!$B39,'All CCC'!$B$7:$B$979,0)))</f>
        <v/>
      </c>
      <c r="AC39" s="937" t="str">
        <f>IF($B39="","",INDEX('All CCC'!AC$7:AC$979,MATCH(WatchList!$B39,'All CCC'!$B$7:$B$979,0)))</f>
        <v/>
      </c>
      <c r="AD39" s="937" t="str">
        <f>IF($B39="","",INDEX('All CCC'!AD$7:AD$979,MATCH(WatchList!$B39,'All CCC'!$B$7:$B$979,0)))</f>
        <v/>
      </c>
      <c r="AE39" s="937" t="str">
        <f>IF($B39="","",INDEX('All CCC'!AE$7:AE$979,MATCH(WatchList!$B39,'All CCC'!$B$7:$B$979,0)))</f>
        <v/>
      </c>
      <c r="AF39" s="937" t="str">
        <f>IF($B39="","",INDEX('All CCC'!AF$7:AF$979,MATCH(WatchList!$B39,'All CCC'!$B$7:$B$979,0)))</f>
        <v/>
      </c>
      <c r="AG39" s="937" t="str">
        <f>IF($B39="","",INDEX('All CCC'!AG$7:AG$979,MATCH(WatchList!$B39,'All CCC'!$B$7:$B$979,0)))</f>
        <v/>
      </c>
      <c r="AH39" s="937" t="str">
        <f>IF($B39="","",INDEX('All CCC'!AH$7:AH$979,MATCH(WatchList!$B39,'All CCC'!$B$7:$B$979,0)))</f>
        <v/>
      </c>
      <c r="AI39" s="937" t="str">
        <f>IF($B39="","",INDEX('All CCC'!AI$7:AI$979,MATCH(WatchList!$B39,'All CCC'!$B$7:$B$979,0)))</f>
        <v/>
      </c>
      <c r="AJ39" s="937" t="str">
        <f>IF($B39="","",INDEX('All CCC'!AJ$7:AJ$979,MATCH(WatchList!$B39,'All CCC'!$B$7:$B$979,0)))</f>
        <v/>
      </c>
      <c r="AK39" s="937" t="str">
        <f>IF($B39="","",INDEX('All CCC'!AK$7:AK$979,MATCH(WatchList!$B39,'All CCC'!$B$7:$B$979,0)))</f>
        <v/>
      </c>
      <c r="AL39" s="937" t="str">
        <f>IF($B39="","",INDEX('All CCC'!AL$7:AL$979,MATCH(WatchList!$B39,'All CCC'!$B$7:$B$979,0)))</f>
        <v/>
      </c>
      <c r="AM39" s="937" t="str">
        <f>IF($B39="","",INDEX('All CCC'!AM$7:AM$979,MATCH(WatchList!$B39,'All CCC'!$B$7:$B$979,0)))</f>
        <v/>
      </c>
      <c r="AN39" s="937" t="str">
        <f>IF($B39="","",INDEX('All CCC'!AN$7:AN$979,MATCH(WatchList!$B39,'All CCC'!$B$7:$B$979,0)))</f>
        <v/>
      </c>
      <c r="AO39" s="937" t="str">
        <f>IF($B39="","",INDEX('All CCC'!AO$7:AO$979,MATCH(WatchList!$B39,'All CCC'!$B$7:$B$979,0)))</f>
        <v/>
      </c>
      <c r="AP39" s="937" t="str">
        <f>IF($B39="","",INDEX('All CCC'!AP$7:AP$979,MATCH(WatchList!$B39,'All CCC'!$B$7:$B$979,0)))</f>
        <v/>
      </c>
      <c r="AQ39" s="937" t="str">
        <f>IF($B39="","",INDEX('All CCC'!AQ$7:AQ$979,MATCH(WatchList!$B39,'All CCC'!$B$7:$B$979,0)))</f>
        <v/>
      </c>
      <c r="AR39" s="937" t="str">
        <f>IF($B39="","",INDEX('All CCC'!AR$7:AR$979,MATCH(WatchList!$B39,'All CCC'!$B$7:$B$979,0)))</f>
        <v/>
      </c>
      <c r="AS39" s="937" t="str">
        <f>IF($B39="","",INDEX('All CCC'!AS$7:AS$979,MATCH(WatchList!$B39,'All CCC'!$B$7:$B$979,0)))</f>
        <v/>
      </c>
      <c r="AT39" s="937" t="str">
        <f>IF($B39="","",INDEX('All CCC'!AT$7:AT$979,MATCH(WatchList!$B39,'All CCC'!$B$7:$B$979,0)))</f>
        <v/>
      </c>
      <c r="AU39" s="937" t="str">
        <f>IF($B39="","",INDEX('All CCC'!AU$7:AU$979,MATCH(WatchList!$B39,'All CCC'!$B$7:$B$979,0)))</f>
        <v/>
      </c>
      <c r="AV39" s="937" t="str">
        <f>IF($B39="","",INDEX('All CCC'!AV$7:AV$979,MATCH(WatchList!$B39,'All CCC'!$B$7:$B$979,0)))</f>
        <v/>
      </c>
      <c r="AW39" s="937" t="str">
        <f>IF($B39="","",INDEX('All CCC'!AW$7:AW$979,MATCH(WatchList!$B39,'All CCC'!$B$7:$B$979,0)))</f>
        <v/>
      </c>
      <c r="AX39" s="937" t="str">
        <f>IF($B39="","",INDEX('All CCC'!AX$7:AX$979,MATCH(WatchList!$B39,'All CCC'!$B$7:$B$979,0)))</f>
        <v/>
      </c>
      <c r="AY39" s="937" t="str">
        <f>IF($B39="","",INDEX('All CCC'!AY$7:AY$979,MATCH(WatchList!$B39,'All CCC'!$B$7:$B$979,0)))</f>
        <v/>
      </c>
      <c r="AZ39" s="937" t="str">
        <f>IF($B39="","",INDEX('All CCC'!AZ$7:AZ$979,MATCH(WatchList!$B39,'All CCC'!$B$7:$B$979,0)))</f>
        <v/>
      </c>
      <c r="BA39" s="937" t="str">
        <f>IF($B39="","",INDEX('All CCC'!BA$7:BA$979,MATCH(WatchList!$B39,'All CCC'!$B$7:$B$979,0)))</f>
        <v/>
      </c>
      <c r="BB39" s="937" t="str">
        <f>IF($B39="","",INDEX('All CCC'!BB$7:BB$979,MATCH(WatchList!$B39,'All CCC'!$B$7:$B$979,0)))</f>
        <v/>
      </c>
      <c r="BC39" s="937" t="str">
        <f>IF($B39="","",INDEX('All CCC'!BC$7:BC$979,MATCH(WatchList!$B39,'All CCC'!$B$7:$B$979,0)))</f>
        <v/>
      </c>
      <c r="BD39" s="937" t="str">
        <f>IF($B39="","",INDEX('All CCC'!BD$7:BD$979,MATCH(WatchList!$B39,'All CCC'!$B$7:$B$979,0)))</f>
        <v/>
      </c>
      <c r="BE39" s="937" t="str">
        <f>IF($B39="","",INDEX('All CCC'!BE$7:BE$979,MATCH(WatchList!$B39,'All CCC'!$B$7:$B$979,0)))</f>
        <v/>
      </c>
      <c r="BF39" s="937" t="str">
        <f>IF($B39="","",INDEX('All CCC'!BF$7:BF$979,MATCH(WatchList!$B39,'All CCC'!$B$7:$B$979,0)))</f>
        <v/>
      </c>
      <c r="BG39" s="937" t="str">
        <f>IF($B39="","",INDEX('All CCC'!BG$7:BG$979,MATCH(WatchList!$B39,'All CCC'!$B$7:$B$979,0)))</f>
        <v/>
      </c>
    </row>
    <row r="40" spans="1:59" x14ac:dyDescent="0.2">
      <c r="A40" s="610" t="str">
        <f>IF($B40="","",INDEX('All CCC'!A$7:A$979,MATCH(WatchList!$B40,'All CCC'!$B$7:$B$979,0)))</f>
        <v/>
      </c>
      <c r="B40" s="36"/>
      <c r="C40" s="937" t="str">
        <f>IF($B40="","",INDEX('All CCC'!C$7:C$979,MATCH(WatchList!$B40,'All CCC'!$B$7:$B$979,0)))</f>
        <v/>
      </c>
      <c r="D40" s="937" t="str">
        <f>IF($B40="","",INDEX('All CCC'!D$7:D$979,MATCH(WatchList!$B40,'All CCC'!$B$7:$B$979,0)))</f>
        <v/>
      </c>
      <c r="E40" s="937" t="str">
        <f>IF($B40="","",INDEX('All CCC'!E$7:E$979,MATCH(WatchList!$B40,'All CCC'!$B$7:$B$979,0)))</f>
        <v/>
      </c>
      <c r="F40" s="937" t="str">
        <f>IF($B40="","",INDEX('All CCC'!F$7:F$979,MATCH(WatchList!$B40,'All CCC'!$B$7:$B$979,0)))</f>
        <v/>
      </c>
      <c r="G40" s="937" t="str">
        <f>IF($B40="","",INDEX('All CCC'!G$7:G$979,MATCH(WatchList!$B40,'All CCC'!$B$7:$B$979,0)))</f>
        <v/>
      </c>
      <c r="H40" s="937" t="str">
        <f>IF($B40="","",INDEX('All CCC'!H$7:H$979,MATCH(WatchList!$B40,'All CCC'!$B$7:$B$979,0)))</f>
        <v/>
      </c>
      <c r="I40" s="937" t="str">
        <f>IF($B40="","",INDEX('All CCC'!I$7:I$979,MATCH(WatchList!$B40,'All CCC'!$B$7:$B$979,0)))</f>
        <v/>
      </c>
      <c r="J40" s="937" t="str">
        <f>IF($B40="","",INDEX('All CCC'!J$7:J$979,MATCH(WatchList!$B40,'All CCC'!$B$7:$B$979,0)))</f>
        <v/>
      </c>
      <c r="K40" s="937" t="str">
        <f>IF($B40="","",INDEX('All CCC'!K$7:K$979,MATCH(WatchList!$B40,'All CCC'!$B$7:$B$979,0)))</f>
        <v/>
      </c>
      <c r="L40" s="937" t="str">
        <f>IF($B40="","",INDEX('All CCC'!L$7:L$979,MATCH(WatchList!$B40,'All CCC'!$B$7:$B$979,0)))</f>
        <v/>
      </c>
      <c r="M40" s="937" t="str">
        <f>IF($B40="","",INDEX('All CCC'!M$7:M$979,MATCH(WatchList!$B40,'All CCC'!$B$7:$B$979,0)))</f>
        <v/>
      </c>
      <c r="N40" s="937" t="str">
        <f>IF($B40="","",INDEX('All CCC'!N$7:N$979,MATCH(WatchList!$B40,'All CCC'!$B$7:$B$979,0)))</f>
        <v/>
      </c>
      <c r="O40" s="937" t="str">
        <f>IF($B40="","",INDEX('All CCC'!O$7:O$979,MATCH(WatchList!$B40,'All CCC'!$B$7:$B$979,0)))</f>
        <v/>
      </c>
      <c r="P40" s="938" t="str">
        <f>IF($B40="","",INDEX('All CCC'!P$7:P$979,MATCH(WatchList!$B40,'All CCC'!$B$7:$B$979,0)))</f>
        <v/>
      </c>
      <c r="Q40" s="938" t="str">
        <f>IF($B40="","",INDEX('All CCC'!Q$7:Q$979,MATCH(WatchList!$B40,'All CCC'!$B$7:$B$979,0)))</f>
        <v/>
      </c>
      <c r="R40" s="937" t="str">
        <f>IF($B40="","",INDEX('All CCC'!R$7:R$979,MATCH(WatchList!$B40,'All CCC'!$B$7:$B$979,0)))</f>
        <v/>
      </c>
      <c r="S40" s="937" t="str">
        <f>IF($B40="","",INDEX('All CCC'!S$7:S$979,MATCH(WatchList!$B40,'All CCC'!$B$7:$B$979,0)))</f>
        <v/>
      </c>
      <c r="T40" s="937" t="str">
        <f>IF($B40="","",INDEX('All CCC'!T$7:T$979,MATCH(WatchList!$B40,'All CCC'!$B$7:$B$979,0)))</f>
        <v/>
      </c>
      <c r="U40" s="937" t="str">
        <f>IF($B40="","",INDEX('All CCC'!U$7:U$979,MATCH(WatchList!$B40,'All CCC'!$B$7:$B$979,0)))</f>
        <v/>
      </c>
      <c r="V40" s="937" t="str">
        <f>IF($B40="","",INDEX('All CCC'!V$7:V$979,MATCH(WatchList!$B40,'All CCC'!$B$7:$B$979,0)))</f>
        <v/>
      </c>
      <c r="W40" s="937" t="str">
        <f>IF($B40="","",INDEX('All CCC'!W$7:W$979,MATCH(WatchList!$B40,'All CCC'!$B$7:$B$979,0)))</f>
        <v/>
      </c>
      <c r="X40" s="937" t="str">
        <f>IF($B40="","",INDEX('All CCC'!X$7:X$979,MATCH(WatchList!$B40,'All CCC'!$B$7:$B$979,0)))</f>
        <v/>
      </c>
      <c r="Y40" s="937" t="str">
        <f>IF($B40="","",INDEX('All CCC'!Y$7:Y$979,MATCH(WatchList!$B40,'All CCC'!$B$7:$B$979,0)))</f>
        <v/>
      </c>
      <c r="Z40" s="937" t="str">
        <f>IF($B40="","",INDEX('All CCC'!Z$7:Z$979,MATCH(WatchList!$B40,'All CCC'!$B$7:$B$979,0)))</f>
        <v/>
      </c>
      <c r="AA40" s="937" t="str">
        <f>IF($B40="","",INDEX('All CCC'!AA$7:AA$979,MATCH(WatchList!$B40,'All CCC'!$B$7:$B$979,0)))</f>
        <v/>
      </c>
      <c r="AB40" s="937" t="str">
        <f>IF($B40="","",INDEX('All CCC'!AB$7:AB$979,MATCH(WatchList!$B40,'All CCC'!$B$7:$B$979,0)))</f>
        <v/>
      </c>
      <c r="AC40" s="937" t="str">
        <f>IF($B40="","",INDEX('All CCC'!AC$7:AC$979,MATCH(WatchList!$B40,'All CCC'!$B$7:$B$979,0)))</f>
        <v/>
      </c>
      <c r="AD40" s="937" t="str">
        <f>IF($B40="","",INDEX('All CCC'!AD$7:AD$979,MATCH(WatchList!$B40,'All CCC'!$B$7:$B$979,0)))</f>
        <v/>
      </c>
      <c r="AE40" s="937" t="str">
        <f>IF($B40="","",INDEX('All CCC'!AE$7:AE$979,MATCH(WatchList!$B40,'All CCC'!$B$7:$B$979,0)))</f>
        <v/>
      </c>
      <c r="AF40" s="937" t="str">
        <f>IF($B40="","",INDEX('All CCC'!AF$7:AF$979,MATCH(WatchList!$B40,'All CCC'!$B$7:$B$979,0)))</f>
        <v/>
      </c>
      <c r="AG40" s="937" t="str">
        <f>IF($B40="","",INDEX('All CCC'!AG$7:AG$979,MATCH(WatchList!$B40,'All CCC'!$B$7:$B$979,0)))</f>
        <v/>
      </c>
      <c r="AH40" s="937" t="str">
        <f>IF($B40="","",INDEX('All CCC'!AH$7:AH$979,MATCH(WatchList!$B40,'All CCC'!$B$7:$B$979,0)))</f>
        <v/>
      </c>
      <c r="AI40" s="937" t="str">
        <f>IF($B40="","",INDEX('All CCC'!AI$7:AI$979,MATCH(WatchList!$B40,'All CCC'!$B$7:$B$979,0)))</f>
        <v/>
      </c>
      <c r="AJ40" s="937" t="str">
        <f>IF($B40="","",INDEX('All CCC'!AJ$7:AJ$979,MATCH(WatchList!$B40,'All CCC'!$B$7:$B$979,0)))</f>
        <v/>
      </c>
      <c r="AK40" s="937" t="str">
        <f>IF($B40="","",INDEX('All CCC'!AK$7:AK$979,MATCH(WatchList!$B40,'All CCC'!$B$7:$B$979,0)))</f>
        <v/>
      </c>
      <c r="AL40" s="937" t="str">
        <f>IF($B40="","",INDEX('All CCC'!AL$7:AL$979,MATCH(WatchList!$B40,'All CCC'!$B$7:$B$979,0)))</f>
        <v/>
      </c>
      <c r="AM40" s="937" t="str">
        <f>IF($B40="","",INDEX('All CCC'!AM$7:AM$979,MATCH(WatchList!$B40,'All CCC'!$B$7:$B$979,0)))</f>
        <v/>
      </c>
      <c r="AN40" s="937" t="str">
        <f>IF($B40="","",INDEX('All CCC'!AN$7:AN$979,MATCH(WatchList!$B40,'All CCC'!$B$7:$B$979,0)))</f>
        <v/>
      </c>
      <c r="AO40" s="937" t="str">
        <f>IF($B40="","",INDEX('All CCC'!AO$7:AO$979,MATCH(WatchList!$B40,'All CCC'!$B$7:$B$979,0)))</f>
        <v/>
      </c>
      <c r="AP40" s="937" t="str">
        <f>IF($B40="","",INDEX('All CCC'!AP$7:AP$979,MATCH(WatchList!$B40,'All CCC'!$B$7:$B$979,0)))</f>
        <v/>
      </c>
      <c r="AQ40" s="937" t="str">
        <f>IF($B40="","",INDEX('All CCC'!AQ$7:AQ$979,MATCH(WatchList!$B40,'All CCC'!$B$7:$B$979,0)))</f>
        <v/>
      </c>
      <c r="AR40" s="937" t="str">
        <f>IF($B40="","",INDEX('All CCC'!AR$7:AR$979,MATCH(WatchList!$B40,'All CCC'!$B$7:$B$979,0)))</f>
        <v/>
      </c>
      <c r="AS40" s="937" t="str">
        <f>IF($B40="","",INDEX('All CCC'!AS$7:AS$979,MATCH(WatchList!$B40,'All CCC'!$B$7:$B$979,0)))</f>
        <v/>
      </c>
      <c r="AT40" s="937" t="str">
        <f>IF($B40="","",INDEX('All CCC'!AT$7:AT$979,MATCH(WatchList!$B40,'All CCC'!$B$7:$B$979,0)))</f>
        <v/>
      </c>
      <c r="AU40" s="937" t="str">
        <f>IF($B40="","",INDEX('All CCC'!AU$7:AU$979,MATCH(WatchList!$B40,'All CCC'!$B$7:$B$979,0)))</f>
        <v/>
      </c>
      <c r="AV40" s="937" t="str">
        <f>IF($B40="","",INDEX('All CCC'!AV$7:AV$979,MATCH(WatchList!$B40,'All CCC'!$B$7:$B$979,0)))</f>
        <v/>
      </c>
      <c r="AW40" s="937" t="str">
        <f>IF($B40="","",INDEX('All CCC'!AW$7:AW$979,MATCH(WatchList!$B40,'All CCC'!$B$7:$B$979,0)))</f>
        <v/>
      </c>
      <c r="AX40" s="937" t="str">
        <f>IF($B40="","",INDEX('All CCC'!AX$7:AX$979,MATCH(WatchList!$B40,'All CCC'!$B$7:$B$979,0)))</f>
        <v/>
      </c>
      <c r="AY40" s="937" t="str">
        <f>IF($B40="","",INDEX('All CCC'!AY$7:AY$979,MATCH(WatchList!$B40,'All CCC'!$B$7:$B$979,0)))</f>
        <v/>
      </c>
      <c r="AZ40" s="937" t="str">
        <f>IF($B40="","",INDEX('All CCC'!AZ$7:AZ$979,MATCH(WatchList!$B40,'All CCC'!$B$7:$B$979,0)))</f>
        <v/>
      </c>
      <c r="BA40" s="937" t="str">
        <f>IF($B40="","",INDEX('All CCC'!BA$7:BA$979,MATCH(WatchList!$B40,'All CCC'!$B$7:$B$979,0)))</f>
        <v/>
      </c>
      <c r="BB40" s="937" t="str">
        <f>IF($B40="","",INDEX('All CCC'!BB$7:BB$979,MATCH(WatchList!$B40,'All CCC'!$B$7:$B$979,0)))</f>
        <v/>
      </c>
      <c r="BC40" s="937" t="str">
        <f>IF($B40="","",INDEX('All CCC'!BC$7:BC$979,MATCH(WatchList!$B40,'All CCC'!$B$7:$B$979,0)))</f>
        <v/>
      </c>
      <c r="BD40" s="937" t="str">
        <f>IF($B40="","",INDEX('All CCC'!BD$7:BD$979,MATCH(WatchList!$B40,'All CCC'!$B$7:$B$979,0)))</f>
        <v/>
      </c>
      <c r="BE40" s="937" t="str">
        <f>IF($B40="","",INDEX('All CCC'!BE$7:BE$979,MATCH(WatchList!$B40,'All CCC'!$B$7:$B$979,0)))</f>
        <v/>
      </c>
      <c r="BF40" s="937" t="str">
        <f>IF($B40="","",INDEX('All CCC'!BF$7:BF$979,MATCH(WatchList!$B40,'All CCC'!$B$7:$B$979,0)))</f>
        <v/>
      </c>
      <c r="BG40" s="937" t="str">
        <f>IF($B40="","",INDEX('All CCC'!BG$7:BG$979,MATCH(WatchList!$B40,'All CCC'!$B$7:$B$979,0)))</f>
        <v/>
      </c>
    </row>
    <row r="41" spans="1:59" x14ac:dyDescent="0.2">
      <c r="A41" s="610" t="str">
        <f>IF($B41="","",INDEX('All CCC'!A$7:A$979,MATCH(WatchList!$B41,'All CCC'!$B$7:$B$979,0)))</f>
        <v/>
      </c>
      <c r="B41" s="36"/>
      <c r="C41" s="937" t="str">
        <f>IF($B41="","",INDEX('All CCC'!C$7:C$979,MATCH(WatchList!$B41,'All CCC'!$B$7:$B$979,0)))</f>
        <v/>
      </c>
      <c r="D41" s="937" t="str">
        <f>IF($B41="","",INDEX('All CCC'!D$7:D$979,MATCH(WatchList!$B41,'All CCC'!$B$7:$B$979,0)))</f>
        <v/>
      </c>
      <c r="E41" s="937" t="str">
        <f>IF($B41="","",INDEX('All CCC'!E$7:E$979,MATCH(WatchList!$B41,'All CCC'!$B$7:$B$979,0)))</f>
        <v/>
      </c>
      <c r="F41" s="937" t="str">
        <f>IF($B41="","",INDEX('All CCC'!F$7:F$979,MATCH(WatchList!$B41,'All CCC'!$B$7:$B$979,0)))</f>
        <v/>
      </c>
      <c r="G41" s="937" t="str">
        <f>IF($B41="","",INDEX('All CCC'!G$7:G$979,MATCH(WatchList!$B41,'All CCC'!$B$7:$B$979,0)))</f>
        <v/>
      </c>
      <c r="H41" s="937" t="str">
        <f>IF($B41="","",INDEX('All CCC'!H$7:H$979,MATCH(WatchList!$B41,'All CCC'!$B$7:$B$979,0)))</f>
        <v/>
      </c>
      <c r="I41" s="937" t="str">
        <f>IF($B41="","",INDEX('All CCC'!I$7:I$979,MATCH(WatchList!$B41,'All CCC'!$B$7:$B$979,0)))</f>
        <v/>
      </c>
      <c r="J41" s="937" t="str">
        <f>IF($B41="","",INDEX('All CCC'!J$7:J$979,MATCH(WatchList!$B41,'All CCC'!$B$7:$B$979,0)))</f>
        <v/>
      </c>
      <c r="K41" s="937" t="str">
        <f>IF($B41="","",INDEX('All CCC'!K$7:K$979,MATCH(WatchList!$B41,'All CCC'!$B$7:$B$979,0)))</f>
        <v/>
      </c>
      <c r="L41" s="937" t="str">
        <f>IF($B41="","",INDEX('All CCC'!L$7:L$979,MATCH(WatchList!$B41,'All CCC'!$B$7:$B$979,0)))</f>
        <v/>
      </c>
      <c r="M41" s="937" t="str">
        <f>IF($B41="","",INDEX('All CCC'!M$7:M$979,MATCH(WatchList!$B41,'All CCC'!$B$7:$B$979,0)))</f>
        <v/>
      </c>
      <c r="N41" s="937" t="str">
        <f>IF($B41="","",INDEX('All CCC'!N$7:N$979,MATCH(WatchList!$B41,'All CCC'!$B$7:$B$979,0)))</f>
        <v/>
      </c>
      <c r="O41" s="937" t="str">
        <f>IF($B41="","",INDEX('All CCC'!O$7:O$979,MATCH(WatchList!$B41,'All CCC'!$B$7:$B$979,0)))</f>
        <v/>
      </c>
      <c r="P41" s="938" t="str">
        <f>IF($B41="","",INDEX('All CCC'!P$7:P$979,MATCH(WatchList!$B41,'All CCC'!$B$7:$B$979,0)))</f>
        <v/>
      </c>
      <c r="Q41" s="938" t="str">
        <f>IF($B41="","",INDEX('All CCC'!Q$7:Q$979,MATCH(WatchList!$B41,'All CCC'!$B$7:$B$979,0)))</f>
        <v/>
      </c>
      <c r="R41" s="937" t="str">
        <f>IF($B41="","",INDEX('All CCC'!R$7:R$979,MATCH(WatchList!$B41,'All CCC'!$B$7:$B$979,0)))</f>
        <v/>
      </c>
      <c r="S41" s="937" t="str">
        <f>IF($B41="","",INDEX('All CCC'!S$7:S$979,MATCH(WatchList!$B41,'All CCC'!$B$7:$B$979,0)))</f>
        <v/>
      </c>
      <c r="T41" s="937" t="str">
        <f>IF($B41="","",INDEX('All CCC'!T$7:T$979,MATCH(WatchList!$B41,'All CCC'!$B$7:$B$979,0)))</f>
        <v/>
      </c>
      <c r="U41" s="937" t="str">
        <f>IF($B41="","",INDEX('All CCC'!U$7:U$979,MATCH(WatchList!$B41,'All CCC'!$B$7:$B$979,0)))</f>
        <v/>
      </c>
      <c r="V41" s="937" t="str">
        <f>IF($B41="","",INDEX('All CCC'!V$7:V$979,MATCH(WatchList!$B41,'All CCC'!$B$7:$B$979,0)))</f>
        <v/>
      </c>
      <c r="W41" s="937" t="str">
        <f>IF($B41="","",INDEX('All CCC'!W$7:W$979,MATCH(WatchList!$B41,'All CCC'!$B$7:$B$979,0)))</f>
        <v/>
      </c>
      <c r="X41" s="937" t="str">
        <f>IF($B41="","",INDEX('All CCC'!X$7:X$979,MATCH(WatchList!$B41,'All CCC'!$B$7:$B$979,0)))</f>
        <v/>
      </c>
      <c r="Y41" s="937" t="str">
        <f>IF($B41="","",INDEX('All CCC'!Y$7:Y$979,MATCH(WatchList!$B41,'All CCC'!$B$7:$B$979,0)))</f>
        <v/>
      </c>
      <c r="Z41" s="937" t="str">
        <f>IF($B41="","",INDEX('All CCC'!Z$7:Z$979,MATCH(WatchList!$B41,'All CCC'!$B$7:$B$979,0)))</f>
        <v/>
      </c>
      <c r="AA41" s="937" t="str">
        <f>IF($B41="","",INDEX('All CCC'!AA$7:AA$979,MATCH(WatchList!$B41,'All CCC'!$B$7:$B$979,0)))</f>
        <v/>
      </c>
      <c r="AB41" s="937" t="str">
        <f>IF($B41="","",INDEX('All CCC'!AB$7:AB$979,MATCH(WatchList!$B41,'All CCC'!$B$7:$B$979,0)))</f>
        <v/>
      </c>
      <c r="AC41" s="937" t="str">
        <f>IF($B41="","",INDEX('All CCC'!AC$7:AC$979,MATCH(WatchList!$B41,'All CCC'!$B$7:$B$979,0)))</f>
        <v/>
      </c>
      <c r="AD41" s="937" t="str">
        <f>IF($B41="","",INDEX('All CCC'!AD$7:AD$979,MATCH(WatchList!$B41,'All CCC'!$B$7:$B$979,0)))</f>
        <v/>
      </c>
      <c r="AE41" s="937" t="str">
        <f>IF($B41="","",INDEX('All CCC'!AE$7:AE$979,MATCH(WatchList!$B41,'All CCC'!$B$7:$B$979,0)))</f>
        <v/>
      </c>
      <c r="AF41" s="937" t="str">
        <f>IF($B41="","",INDEX('All CCC'!AF$7:AF$979,MATCH(WatchList!$B41,'All CCC'!$B$7:$B$979,0)))</f>
        <v/>
      </c>
      <c r="AG41" s="937" t="str">
        <f>IF($B41="","",INDEX('All CCC'!AG$7:AG$979,MATCH(WatchList!$B41,'All CCC'!$B$7:$B$979,0)))</f>
        <v/>
      </c>
      <c r="AH41" s="937" t="str">
        <f>IF($B41="","",INDEX('All CCC'!AH$7:AH$979,MATCH(WatchList!$B41,'All CCC'!$B$7:$B$979,0)))</f>
        <v/>
      </c>
      <c r="AI41" s="937" t="str">
        <f>IF($B41="","",INDEX('All CCC'!AI$7:AI$979,MATCH(WatchList!$B41,'All CCC'!$B$7:$B$979,0)))</f>
        <v/>
      </c>
      <c r="AJ41" s="937" t="str">
        <f>IF($B41="","",INDEX('All CCC'!AJ$7:AJ$979,MATCH(WatchList!$B41,'All CCC'!$B$7:$B$979,0)))</f>
        <v/>
      </c>
      <c r="AK41" s="937" t="str">
        <f>IF($B41="","",INDEX('All CCC'!AK$7:AK$979,MATCH(WatchList!$B41,'All CCC'!$B$7:$B$979,0)))</f>
        <v/>
      </c>
      <c r="AL41" s="937" t="str">
        <f>IF($B41="","",INDEX('All CCC'!AL$7:AL$979,MATCH(WatchList!$B41,'All CCC'!$B$7:$B$979,0)))</f>
        <v/>
      </c>
      <c r="AM41" s="937" t="str">
        <f>IF($B41="","",INDEX('All CCC'!AM$7:AM$979,MATCH(WatchList!$B41,'All CCC'!$B$7:$B$979,0)))</f>
        <v/>
      </c>
      <c r="AN41" s="937" t="str">
        <f>IF($B41="","",INDEX('All CCC'!AN$7:AN$979,MATCH(WatchList!$B41,'All CCC'!$B$7:$B$979,0)))</f>
        <v/>
      </c>
      <c r="AO41" s="937" t="str">
        <f>IF($B41="","",INDEX('All CCC'!AO$7:AO$979,MATCH(WatchList!$B41,'All CCC'!$B$7:$B$979,0)))</f>
        <v/>
      </c>
      <c r="AP41" s="937" t="str">
        <f>IF($B41="","",INDEX('All CCC'!AP$7:AP$979,MATCH(WatchList!$B41,'All CCC'!$B$7:$B$979,0)))</f>
        <v/>
      </c>
      <c r="AQ41" s="937" t="str">
        <f>IF($B41="","",INDEX('All CCC'!AQ$7:AQ$979,MATCH(WatchList!$B41,'All CCC'!$B$7:$B$979,0)))</f>
        <v/>
      </c>
      <c r="AR41" s="937" t="str">
        <f>IF($B41="","",INDEX('All CCC'!AR$7:AR$979,MATCH(WatchList!$B41,'All CCC'!$B$7:$B$979,0)))</f>
        <v/>
      </c>
      <c r="AS41" s="937" t="str">
        <f>IF($B41="","",INDEX('All CCC'!AS$7:AS$979,MATCH(WatchList!$B41,'All CCC'!$B$7:$B$979,0)))</f>
        <v/>
      </c>
      <c r="AT41" s="937" t="str">
        <f>IF($B41="","",INDEX('All CCC'!AT$7:AT$979,MATCH(WatchList!$B41,'All CCC'!$B$7:$B$979,0)))</f>
        <v/>
      </c>
      <c r="AU41" s="937" t="str">
        <f>IF($B41="","",INDEX('All CCC'!AU$7:AU$979,MATCH(WatchList!$B41,'All CCC'!$B$7:$B$979,0)))</f>
        <v/>
      </c>
      <c r="AV41" s="937" t="str">
        <f>IF($B41="","",INDEX('All CCC'!AV$7:AV$979,MATCH(WatchList!$B41,'All CCC'!$B$7:$B$979,0)))</f>
        <v/>
      </c>
      <c r="AW41" s="937" t="str">
        <f>IF($B41="","",INDEX('All CCC'!AW$7:AW$979,MATCH(WatchList!$B41,'All CCC'!$B$7:$B$979,0)))</f>
        <v/>
      </c>
      <c r="AX41" s="937" t="str">
        <f>IF($B41="","",INDEX('All CCC'!AX$7:AX$979,MATCH(WatchList!$B41,'All CCC'!$B$7:$B$979,0)))</f>
        <v/>
      </c>
      <c r="AY41" s="937" t="str">
        <f>IF($B41="","",INDEX('All CCC'!AY$7:AY$979,MATCH(WatchList!$B41,'All CCC'!$B$7:$B$979,0)))</f>
        <v/>
      </c>
      <c r="AZ41" s="937" t="str">
        <f>IF($B41="","",INDEX('All CCC'!AZ$7:AZ$979,MATCH(WatchList!$B41,'All CCC'!$B$7:$B$979,0)))</f>
        <v/>
      </c>
      <c r="BA41" s="937" t="str">
        <f>IF($B41="","",INDEX('All CCC'!BA$7:BA$979,MATCH(WatchList!$B41,'All CCC'!$B$7:$B$979,0)))</f>
        <v/>
      </c>
      <c r="BB41" s="937" t="str">
        <f>IF($B41="","",INDEX('All CCC'!BB$7:BB$979,MATCH(WatchList!$B41,'All CCC'!$B$7:$B$979,0)))</f>
        <v/>
      </c>
      <c r="BC41" s="937" t="str">
        <f>IF($B41="","",INDEX('All CCC'!BC$7:BC$979,MATCH(WatchList!$B41,'All CCC'!$B$7:$B$979,0)))</f>
        <v/>
      </c>
      <c r="BD41" s="937" t="str">
        <f>IF($B41="","",INDEX('All CCC'!BD$7:BD$979,MATCH(WatchList!$B41,'All CCC'!$B$7:$B$979,0)))</f>
        <v/>
      </c>
      <c r="BE41" s="937" t="str">
        <f>IF($B41="","",INDEX('All CCC'!BE$7:BE$979,MATCH(WatchList!$B41,'All CCC'!$B$7:$B$979,0)))</f>
        <v/>
      </c>
      <c r="BF41" s="937" t="str">
        <f>IF($B41="","",INDEX('All CCC'!BF$7:BF$979,MATCH(WatchList!$B41,'All CCC'!$B$7:$B$979,0)))</f>
        <v/>
      </c>
      <c r="BG41" s="937" t="str">
        <f>IF($B41="","",INDEX('All CCC'!BG$7:BG$979,MATCH(WatchList!$B41,'All CCC'!$B$7:$B$979,0)))</f>
        <v/>
      </c>
    </row>
    <row r="42" spans="1:59" x14ac:dyDescent="0.2">
      <c r="A42" s="610" t="str">
        <f>IF($B42="","",INDEX('All CCC'!A$7:A$979,MATCH(WatchList!$B42,'All CCC'!$B$7:$B$979,0)))</f>
        <v/>
      </c>
      <c r="B42" s="36"/>
      <c r="C42" s="937" t="str">
        <f>IF($B42="","",INDEX('All CCC'!C$7:C$979,MATCH(WatchList!$B42,'All CCC'!$B$7:$B$979,0)))</f>
        <v/>
      </c>
      <c r="D42" s="937" t="str">
        <f>IF($B42="","",INDEX('All CCC'!D$7:D$979,MATCH(WatchList!$B42,'All CCC'!$B$7:$B$979,0)))</f>
        <v/>
      </c>
      <c r="E42" s="937" t="str">
        <f>IF($B42="","",INDEX('All CCC'!E$7:E$979,MATCH(WatchList!$B42,'All CCC'!$B$7:$B$979,0)))</f>
        <v/>
      </c>
      <c r="F42" s="937" t="str">
        <f>IF($B42="","",INDEX('All CCC'!F$7:F$979,MATCH(WatchList!$B42,'All CCC'!$B$7:$B$979,0)))</f>
        <v/>
      </c>
      <c r="G42" s="937" t="str">
        <f>IF($B42="","",INDEX('All CCC'!G$7:G$979,MATCH(WatchList!$B42,'All CCC'!$B$7:$B$979,0)))</f>
        <v/>
      </c>
      <c r="H42" s="937" t="str">
        <f>IF($B42="","",INDEX('All CCC'!H$7:H$979,MATCH(WatchList!$B42,'All CCC'!$B$7:$B$979,0)))</f>
        <v/>
      </c>
      <c r="I42" s="937" t="str">
        <f>IF($B42="","",INDEX('All CCC'!I$7:I$979,MATCH(WatchList!$B42,'All CCC'!$B$7:$B$979,0)))</f>
        <v/>
      </c>
      <c r="J42" s="937" t="str">
        <f>IF($B42="","",INDEX('All CCC'!J$7:J$979,MATCH(WatchList!$B42,'All CCC'!$B$7:$B$979,0)))</f>
        <v/>
      </c>
      <c r="K42" s="937" t="str">
        <f>IF($B42="","",INDEX('All CCC'!K$7:K$979,MATCH(WatchList!$B42,'All CCC'!$B$7:$B$979,0)))</f>
        <v/>
      </c>
      <c r="L42" s="937" t="str">
        <f>IF($B42="","",INDEX('All CCC'!L$7:L$979,MATCH(WatchList!$B42,'All CCC'!$B$7:$B$979,0)))</f>
        <v/>
      </c>
      <c r="M42" s="937" t="str">
        <f>IF($B42="","",INDEX('All CCC'!M$7:M$979,MATCH(WatchList!$B42,'All CCC'!$B$7:$B$979,0)))</f>
        <v/>
      </c>
      <c r="N42" s="937" t="str">
        <f>IF($B42="","",INDEX('All CCC'!N$7:N$979,MATCH(WatchList!$B42,'All CCC'!$B$7:$B$979,0)))</f>
        <v/>
      </c>
      <c r="O42" s="937" t="str">
        <f>IF($B42="","",INDEX('All CCC'!O$7:O$979,MATCH(WatchList!$B42,'All CCC'!$B$7:$B$979,0)))</f>
        <v/>
      </c>
      <c r="P42" s="938" t="str">
        <f>IF($B42="","",INDEX('All CCC'!P$7:P$979,MATCH(WatchList!$B42,'All CCC'!$B$7:$B$979,0)))</f>
        <v/>
      </c>
      <c r="Q42" s="938" t="str">
        <f>IF($B42="","",INDEX('All CCC'!Q$7:Q$979,MATCH(WatchList!$B42,'All CCC'!$B$7:$B$979,0)))</f>
        <v/>
      </c>
      <c r="R42" s="937" t="str">
        <f>IF($B42="","",INDEX('All CCC'!R$7:R$979,MATCH(WatchList!$B42,'All CCC'!$B$7:$B$979,0)))</f>
        <v/>
      </c>
      <c r="S42" s="937" t="str">
        <f>IF($B42="","",INDEX('All CCC'!S$7:S$979,MATCH(WatchList!$B42,'All CCC'!$B$7:$B$979,0)))</f>
        <v/>
      </c>
      <c r="T42" s="937" t="str">
        <f>IF($B42="","",INDEX('All CCC'!T$7:T$979,MATCH(WatchList!$B42,'All CCC'!$B$7:$B$979,0)))</f>
        <v/>
      </c>
      <c r="U42" s="937" t="str">
        <f>IF($B42="","",INDEX('All CCC'!U$7:U$979,MATCH(WatchList!$B42,'All CCC'!$B$7:$B$979,0)))</f>
        <v/>
      </c>
      <c r="V42" s="937" t="str">
        <f>IF($B42="","",INDEX('All CCC'!V$7:V$979,MATCH(WatchList!$B42,'All CCC'!$B$7:$B$979,0)))</f>
        <v/>
      </c>
      <c r="W42" s="937" t="str">
        <f>IF($B42="","",INDEX('All CCC'!W$7:W$979,MATCH(WatchList!$B42,'All CCC'!$B$7:$B$979,0)))</f>
        <v/>
      </c>
      <c r="X42" s="937" t="str">
        <f>IF($B42="","",INDEX('All CCC'!X$7:X$979,MATCH(WatchList!$B42,'All CCC'!$B$7:$B$979,0)))</f>
        <v/>
      </c>
      <c r="Y42" s="937" t="str">
        <f>IF($B42="","",INDEX('All CCC'!Y$7:Y$979,MATCH(WatchList!$B42,'All CCC'!$B$7:$B$979,0)))</f>
        <v/>
      </c>
      <c r="Z42" s="937" t="str">
        <f>IF($B42="","",INDEX('All CCC'!Z$7:Z$979,MATCH(WatchList!$B42,'All CCC'!$B$7:$B$979,0)))</f>
        <v/>
      </c>
      <c r="AA42" s="937" t="str">
        <f>IF($B42="","",INDEX('All CCC'!AA$7:AA$979,MATCH(WatchList!$B42,'All CCC'!$B$7:$B$979,0)))</f>
        <v/>
      </c>
      <c r="AB42" s="937" t="str">
        <f>IF($B42="","",INDEX('All CCC'!AB$7:AB$979,MATCH(WatchList!$B42,'All CCC'!$B$7:$B$979,0)))</f>
        <v/>
      </c>
      <c r="AC42" s="937" t="str">
        <f>IF($B42="","",INDEX('All CCC'!AC$7:AC$979,MATCH(WatchList!$B42,'All CCC'!$B$7:$B$979,0)))</f>
        <v/>
      </c>
      <c r="AD42" s="937" t="str">
        <f>IF($B42="","",INDEX('All CCC'!AD$7:AD$979,MATCH(WatchList!$B42,'All CCC'!$B$7:$B$979,0)))</f>
        <v/>
      </c>
      <c r="AE42" s="937" t="str">
        <f>IF($B42="","",INDEX('All CCC'!AE$7:AE$979,MATCH(WatchList!$B42,'All CCC'!$B$7:$B$979,0)))</f>
        <v/>
      </c>
      <c r="AF42" s="937" t="str">
        <f>IF($B42="","",INDEX('All CCC'!AF$7:AF$979,MATCH(WatchList!$B42,'All CCC'!$B$7:$B$979,0)))</f>
        <v/>
      </c>
      <c r="AG42" s="937" t="str">
        <f>IF($B42="","",INDEX('All CCC'!AG$7:AG$979,MATCH(WatchList!$B42,'All CCC'!$B$7:$B$979,0)))</f>
        <v/>
      </c>
      <c r="AH42" s="937" t="str">
        <f>IF($B42="","",INDEX('All CCC'!AH$7:AH$979,MATCH(WatchList!$B42,'All CCC'!$B$7:$B$979,0)))</f>
        <v/>
      </c>
      <c r="AI42" s="937" t="str">
        <f>IF($B42="","",INDEX('All CCC'!AI$7:AI$979,MATCH(WatchList!$B42,'All CCC'!$B$7:$B$979,0)))</f>
        <v/>
      </c>
      <c r="AJ42" s="937" t="str">
        <f>IF($B42="","",INDEX('All CCC'!AJ$7:AJ$979,MATCH(WatchList!$B42,'All CCC'!$B$7:$B$979,0)))</f>
        <v/>
      </c>
      <c r="AK42" s="937" t="str">
        <f>IF($B42="","",INDEX('All CCC'!AK$7:AK$979,MATCH(WatchList!$B42,'All CCC'!$B$7:$B$979,0)))</f>
        <v/>
      </c>
      <c r="AL42" s="937" t="str">
        <f>IF($B42="","",INDEX('All CCC'!AL$7:AL$979,MATCH(WatchList!$B42,'All CCC'!$B$7:$B$979,0)))</f>
        <v/>
      </c>
      <c r="AM42" s="937" t="str">
        <f>IF($B42="","",INDEX('All CCC'!AM$7:AM$979,MATCH(WatchList!$B42,'All CCC'!$B$7:$B$979,0)))</f>
        <v/>
      </c>
      <c r="AN42" s="937" t="str">
        <f>IF($B42="","",INDEX('All CCC'!AN$7:AN$979,MATCH(WatchList!$B42,'All CCC'!$B$7:$B$979,0)))</f>
        <v/>
      </c>
      <c r="AO42" s="937" t="str">
        <f>IF($B42="","",INDEX('All CCC'!AO$7:AO$979,MATCH(WatchList!$B42,'All CCC'!$B$7:$B$979,0)))</f>
        <v/>
      </c>
      <c r="AP42" s="937" t="str">
        <f>IF($B42="","",INDEX('All CCC'!AP$7:AP$979,MATCH(WatchList!$B42,'All CCC'!$B$7:$B$979,0)))</f>
        <v/>
      </c>
      <c r="AQ42" s="937" t="str">
        <f>IF($B42="","",INDEX('All CCC'!AQ$7:AQ$979,MATCH(WatchList!$B42,'All CCC'!$B$7:$B$979,0)))</f>
        <v/>
      </c>
      <c r="AR42" s="937" t="str">
        <f>IF($B42="","",INDEX('All CCC'!AR$7:AR$979,MATCH(WatchList!$B42,'All CCC'!$B$7:$B$979,0)))</f>
        <v/>
      </c>
      <c r="AS42" s="937" t="str">
        <f>IF($B42="","",INDEX('All CCC'!AS$7:AS$979,MATCH(WatchList!$B42,'All CCC'!$B$7:$B$979,0)))</f>
        <v/>
      </c>
      <c r="AT42" s="937" t="str">
        <f>IF($B42="","",INDEX('All CCC'!AT$7:AT$979,MATCH(WatchList!$B42,'All CCC'!$B$7:$B$979,0)))</f>
        <v/>
      </c>
      <c r="AU42" s="937" t="str">
        <f>IF($B42="","",INDEX('All CCC'!AU$7:AU$979,MATCH(WatchList!$B42,'All CCC'!$B$7:$B$979,0)))</f>
        <v/>
      </c>
      <c r="AV42" s="937" t="str">
        <f>IF($B42="","",INDEX('All CCC'!AV$7:AV$979,MATCH(WatchList!$B42,'All CCC'!$B$7:$B$979,0)))</f>
        <v/>
      </c>
      <c r="AW42" s="937" t="str">
        <f>IF($B42="","",INDEX('All CCC'!AW$7:AW$979,MATCH(WatchList!$B42,'All CCC'!$B$7:$B$979,0)))</f>
        <v/>
      </c>
      <c r="AX42" s="937" t="str">
        <f>IF($B42="","",INDEX('All CCC'!AX$7:AX$979,MATCH(WatchList!$B42,'All CCC'!$B$7:$B$979,0)))</f>
        <v/>
      </c>
      <c r="AY42" s="937" t="str">
        <f>IF($B42="","",INDEX('All CCC'!AY$7:AY$979,MATCH(WatchList!$B42,'All CCC'!$B$7:$B$979,0)))</f>
        <v/>
      </c>
      <c r="AZ42" s="937" t="str">
        <f>IF($B42="","",INDEX('All CCC'!AZ$7:AZ$979,MATCH(WatchList!$B42,'All CCC'!$B$7:$B$979,0)))</f>
        <v/>
      </c>
      <c r="BA42" s="937" t="str">
        <f>IF($B42="","",INDEX('All CCC'!BA$7:BA$979,MATCH(WatchList!$B42,'All CCC'!$B$7:$B$979,0)))</f>
        <v/>
      </c>
      <c r="BB42" s="937" t="str">
        <f>IF($B42="","",INDEX('All CCC'!BB$7:BB$979,MATCH(WatchList!$B42,'All CCC'!$B$7:$B$979,0)))</f>
        <v/>
      </c>
      <c r="BC42" s="937" t="str">
        <f>IF($B42="","",INDEX('All CCC'!BC$7:BC$979,MATCH(WatchList!$B42,'All CCC'!$B$7:$B$979,0)))</f>
        <v/>
      </c>
      <c r="BD42" s="937" t="str">
        <f>IF($B42="","",INDEX('All CCC'!BD$7:BD$979,MATCH(WatchList!$B42,'All CCC'!$B$7:$B$979,0)))</f>
        <v/>
      </c>
      <c r="BE42" s="937" t="str">
        <f>IF($B42="","",INDEX('All CCC'!BE$7:BE$979,MATCH(WatchList!$B42,'All CCC'!$B$7:$B$979,0)))</f>
        <v/>
      </c>
      <c r="BF42" s="937" t="str">
        <f>IF($B42="","",INDEX('All CCC'!BF$7:BF$979,MATCH(WatchList!$B42,'All CCC'!$B$7:$B$979,0)))</f>
        <v/>
      </c>
      <c r="BG42" s="937" t="str">
        <f>IF($B42="","",INDEX('All CCC'!BG$7:BG$979,MATCH(WatchList!$B42,'All CCC'!$B$7:$B$979,0)))</f>
        <v/>
      </c>
    </row>
    <row r="43" spans="1:59" x14ac:dyDescent="0.2">
      <c r="A43" s="610" t="str">
        <f>IF($B43="","",INDEX('All CCC'!A$7:A$979,MATCH(WatchList!$B43,'All CCC'!$B$7:$B$979,0)))</f>
        <v/>
      </c>
      <c r="B43" s="36"/>
      <c r="C43" s="937" t="str">
        <f>IF($B43="","",INDEX('All CCC'!C$7:C$979,MATCH(WatchList!$B43,'All CCC'!$B$7:$B$979,0)))</f>
        <v/>
      </c>
      <c r="D43" s="937" t="str">
        <f>IF($B43="","",INDEX('All CCC'!D$7:D$979,MATCH(WatchList!$B43,'All CCC'!$B$7:$B$979,0)))</f>
        <v/>
      </c>
      <c r="E43" s="937" t="str">
        <f>IF($B43="","",INDEX('All CCC'!E$7:E$979,MATCH(WatchList!$B43,'All CCC'!$B$7:$B$979,0)))</f>
        <v/>
      </c>
      <c r="F43" s="937" t="str">
        <f>IF($B43="","",INDEX('All CCC'!F$7:F$979,MATCH(WatchList!$B43,'All CCC'!$B$7:$B$979,0)))</f>
        <v/>
      </c>
      <c r="G43" s="937" t="str">
        <f>IF($B43="","",INDEX('All CCC'!G$7:G$979,MATCH(WatchList!$B43,'All CCC'!$B$7:$B$979,0)))</f>
        <v/>
      </c>
      <c r="H43" s="937" t="str">
        <f>IF($B43="","",INDEX('All CCC'!H$7:H$979,MATCH(WatchList!$B43,'All CCC'!$B$7:$B$979,0)))</f>
        <v/>
      </c>
      <c r="I43" s="937" t="str">
        <f>IF($B43="","",INDEX('All CCC'!I$7:I$979,MATCH(WatchList!$B43,'All CCC'!$B$7:$B$979,0)))</f>
        <v/>
      </c>
      <c r="J43" s="937" t="str">
        <f>IF($B43="","",INDEX('All CCC'!J$7:J$979,MATCH(WatchList!$B43,'All CCC'!$B$7:$B$979,0)))</f>
        <v/>
      </c>
      <c r="K43" s="937" t="str">
        <f>IF($B43="","",INDEX('All CCC'!K$7:K$979,MATCH(WatchList!$B43,'All CCC'!$B$7:$B$979,0)))</f>
        <v/>
      </c>
      <c r="L43" s="937" t="str">
        <f>IF($B43="","",INDEX('All CCC'!L$7:L$979,MATCH(WatchList!$B43,'All CCC'!$B$7:$B$979,0)))</f>
        <v/>
      </c>
      <c r="M43" s="937" t="str">
        <f>IF($B43="","",INDEX('All CCC'!M$7:M$979,MATCH(WatchList!$B43,'All CCC'!$B$7:$B$979,0)))</f>
        <v/>
      </c>
      <c r="N43" s="937" t="str">
        <f>IF($B43="","",INDEX('All CCC'!N$7:N$979,MATCH(WatchList!$B43,'All CCC'!$B$7:$B$979,0)))</f>
        <v/>
      </c>
      <c r="O43" s="937" t="str">
        <f>IF($B43="","",INDEX('All CCC'!O$7:O$979,MATCH(WatchList!$B43,'All CCC'!$B$7:$B$979,0)))</f>
        <v/>
      </c>
      <c r="P43" s="938" t="str">
        <f>IF($B43="","",INDEX('All CCC'!P$7:P$979,MATCH(WatchList!$B43,'All CCC'!$B$7:$B$979,0)))</f>
        <v/>
      </c>
      <c r="Q43" s="938" t="str">
        <f>IF($B43="","",INDEX('All CCC'!Q$7:Q$979,MATCH(WatchList!$B43,'All CCC'!$B$7:$B$979,0)))</f>
        <v/>
      </c>
      <c r="R43" s="937" t="str">
        <f>IF($B43="","",INDEX('All CCC'!R$7:R$979,MATCH(WatchList!$B43,'All CCC'!$B$7:$B$979,0)))</f>
        <v/>
      </c>
      <c r="S43" s="937" t="str">
        <f>IF($B43="","",INDEX('All CCC'!S$7:S$979,MATCH(WatchList!$B43,'All CCC'!$B$7:$B$979,0)))</f>
        <v/>
      </c>
      <c r="T43" s="937" t="str">
        <f>IF($B43="","",INDEX('All CCC'!T$7:T$979,MATCH(WatchList!$B43,'All CCC'!$B$7:$B$979,0)))</f>
        <v/>
      </c>
      <c r="U43" s="937" t="str">
        <f>IF($B43="","",INDEX('All CCC'!U$7:U$979,MATCH(WatchList!$B43,'All CCC'!$B$7:$B$979,0)))</f>
        <v/>
      </c>
      <c r="V43" s="937" t="str">
        <f>IF($B43="","",INDEX('All CCC'!V$7:V$979,MATCH(WatchList!$B43,'All CCC'!$B$7:$B$979,0)))</f>
        <v/>
      </c>
      <c r="W43" s="937" t="str">
        <f>IF($B43="","",INDEX('All CCC'!W$7:W$979,MATCH(WatchList!$B43,'All CCC'!$B$7:$B$979,0)))</f>
        <v/>
      </c>
      <c r="X43" s="937" t="str">
        <f>IF($B43="","",INDEX('All CCC'!X$7:X$979,MATCH(WatchList!$B43,'All CCC'!$B$7:$B$979,0)))</f>
        <v/>
      </c>
      <c r="Y43" s="937" t="str">
        <f>IF($B43="","",INDEX('All CCC'!Y$7:Y$979,MATCH(WatchList!$B43,'All CCC'!$B$7:$B$979,0)))</f>
        <v/>
      </c>
      <c r="Z43" s="937" t="str">
        <f>IF($B43="","",INDEX('All CCC'!Z$7:Z$979,MATCH(WatchList!$B43,'All CCC'!$B$7:$B$979,0)))</f>
        <v/>
      </c>
      <c r="AA43" s="937" t="str">
        <f>IF($B43="","",INDEX('All CCC'!AA$7:AA$979,MATCH(WatchList!$B43,'All CCC'!$B$7:$B$979,0)))</f>
        <v/>
      </c>
      <c r="AB43" s="937" t="str">
        <f>IF($B43="","",INDEX('All CCC'!AB$7:AB$979,MATCH(WatchList!$B43,'All CCC'!$B$7:$B$979,0)))</f>
        <v/>
      </c>
      <c r="AC43" s="937" t="str">
        <f>IF($B43="","",INDEX('All CCC'!AC$7:AC$979,MATCH(WatchList!$B43,'All CCC'!$B$7:$B$979,0)))</f>
        <v/>
      </c>
      <c r="AD43" s="937" t="str">
        <f>IF($B43="","",INDEX('All CCC'!AD$7:AD$979,MATCH(WatchList!$B43,'All CCC'!$B$7:$B$979,0)))</f>
        <v/>
      </c>
      <c r="AE43" s="937" t="str">
        <f>IF($B43="","",INDEX('All CCC'!AE$7:AE$979,MATCH(WatchList!$B43,'All CCC'!$B$7:$B$979,0)))</f>
        <v/>
      </c>
      <c r="AF43" s="937" t="str">
        <f>IF($B43="","",INDEX('All CCC'!AF$7:AF$979,MATCH(WatchList!$B43,'All CCC'!$B$7:$B$979,0)))</f>
        <v/>
      </c>
      <c r="AG43" s="937" t="str">
        <f>IF($B43="","",INDEX('All CCC'!AG$7:AG$979,MATCH(WatchList!$B43,'All CCC'!$B$7:$B$979,0)))</f>
        <v/>
      </c>
      <c r="AH43" s="937" t="str">
        <f>IF($B43="","",INDEX('All CCC'!AH$7:AH$979,MATCH(WatchList!$B43,'All CCC'!$B$7:$B$979,0)))</f>
        <v/>
      </c>
      <c r="AI43" s="937" t="str">
        <f>IF($B43="","",INDEX('All CCC'!AI$7:AI$979,MATCH(WatchList!$B43,'All CCC'!$B$7:$B$979,0)))</f>
        <v/>
      </c>
      <c r="AJ43" s="937" t="str">
        <f>IF($B43="","",INDEX('All CCC'!AJ$7:AJ$979,MATCH(WatchList!$B43,'All CCC'!$B$7:$B$979,0)))</f>
        <v/>
      </c>
      <c r="AK43" s="937" t="str">
        <f>IF($B43="","",INDEX('All CCC'!AK$7:AK$979,MATCH(WatchList!$B43,'All CCC'!$B$7:$B$979,0)))</f>
        <v/>
      </c>
      <c r="AL43" s="937" t="str">
        <f>IF($B43="","",INDEX('All CCC'!AL$7:AL$979,MATCH(WatchList!$B43,'All CCC'!$B$7:$B$979,0)))</f>
        <v/>
      </c>
      <c r="AM43" s="937" t="str">
        <f>IF($B43="","",INDEX('All CCC'!AM$7:AM$979,MATCH(WatchList!$B43,'All CCC'!$B$7:$B$979,0)))</f>
        <v/>
      </c>
      <c r="AN43" s="937" t="str">
        <f>IF($B43="","",INDEX('All CCC'!AN$7:AN$979,MATCH(WatchList!$B43,'All CCC'!$B$7:$B$979,0)))</f>
        <v/>
      </c>
      <c r="AO43" s="937" t="str">
        <f>IF($B43="","",INDEX('All CCC'!AO$7:AO$979,MATCH(WatchList!$B43,'All CCC'!$B$7:$B$979,0)))</f>
        <v/>
      </c>
      <c r="AP43" s="937" t="str">
        <f>IF($B43="","",INDEX('All CCC'!AP$7:AP$979,MATCH(WatchList!$B43,'All CCC'!$B$7:$B$979,0)))</f>
        <v/>
      </c>
      <c r="AQ43" s="937" t="str">
        <f>IF($B43="","",INDEX('All CCC'!AQ$7:AQ$979,MATCH(WatchList!$B43,'All CCC'!$B$7:$B$979,0)))</f>
        <v/>
      </c>
      <c r="AR43" s="937" t="str">
        <f>IF($B43="","",INDEX('All CCC'!AR$7:AR$979,MATCH(WatchList!$B43,'All CCC'!$B$7:$B$979,0)))</f>
        <v/>
      </c>
      <c r="AS43" s="937" t="str">
        <f>IF($B43="","",INDEX('All CCC'!AS$7:AS$979,MATCH(WatchList!$B43,'All CCC'!$B$7:$B$979,0)))</f>
        <v/>
      </c>
      <c r="AT43" s="937" t="str">
        <f>IF($B43="","",INDEX('All CCC'!AT$7:AT$979,MATCH(WatchList!$B43,'All CCC'!$B$7:$B$979,0)))</f>
        <v/>
      </c>
      <c r="AU43" s="937" t="str">
        <f>IF($B43="","",INDEX('All CCC'!AU$7:AU$979,MATCH(WatchList!$B43,'All CCC'!$B$7:$B$979,0)))</f>
        <v/>
      </c>
      <c r="AV43" s="937" t="str">
        <f>IF($B43="","",INDEX('All CCC'!AV$7:AV$979,MATCH(WatchList!$B43,'All CCC'!$B$7:$B$979,0)))</f>
        <v/>
      </c>
      <c r="AW43" s="937" t="str">
        <f>IF($B43="","",INDEX('All CCC'!AW$7:AW$979,MATCH(WatchList!$B43,'All CCC'!$B$7:$B$979,0)))</f>
        <v/>
      </c>
      <c r="AX43" s="937" t="str">
        <f>IF($B43="","",INDEX('All CCC'!AX$7:AX$979,MATCH(WatchList!$B43,'All CCC'!$B$7:$B$979,0)))</f>
        <v/>
      </c>
      <c r="AY43" s="937" t="str">
        <f>IF($B43="","",INDEX('All CCC'!AY$7:AY$979,MATCH(WatchList!$B43,'All CCC'!$B$7:$B$979,0)))</f>
        <v/>
      </c>
      <c r="AZ43" s="937" t="str">
        <f>IF($B43="","",INDEX('All CCC'!AZ$7:AZ$979,MATCH(WatchList!$B43,'All CCC'!$B$7:$B$979,0)))</f>
        <v/>
      </c>
      <c r="BA43" s="937" t="str">
        <f>IF($B43="","",INDEX('All CCC'!BA$7:BA$979,MATCH(WatchList!$B43,'All CCC'!$B$7:$B$979,0)))</f>
        <v/>
      </c>
      <c r="BB43" s="937" t="str">
        <f>IF($B43="","",INDEX('All CCC'!BB$7:BB$979,MATCH(WatchList!$B43,'All CCC'!$B$7:$B$979,0)))</f>
        <v/>
      </c>
      <c r="BC43" s="937" t="str">
        <f>IF($B43="","",INDEX('All CCC'!BC$7:BC$979,MATCH(WatchList!$B43,'All CCC'!$B$7:$B$979,0)))</f>
        <v/>
      </c>
      <c r="BD43" s="937" t="str">
        <f>IF($B43="","",INDEX('All CCC'!BD$7:BD$979,MATCH(WatchList!$B43,'All CCC'!$B$7:$B$979,0)))</f>
        <v/>
      </c>
      <c r="BE43" s="937" t="str">
        <f>IF($B43="","",INDEX('All CCC'!BE$7:BE$979,MATCH(WatchList!$B43,'All CCC'!$B$7:$B$979,0)))</f>
        <v/>
      </c>
      <c r="BF43" s="937" t="str">
        <f>IF($B43="","",INDEX('All CCC'!BF$7:BF$979,MATCH(WatchList!$B43,'All CCC'!$B$7:$B$979,0)))</f>
        <v/>
      </c>
      <c r="BG43" s="937" t="str">
        <f>IF($B43="","",INDEX('All CCC'!BG$7:BG$979,MATCH(WatchList!$B43,'All CCC'!$B$7:$B$979,0)))</f>
        <v/>
      </c>
    </row>
    <row r="44" spans="1:59" x14ac:dyDescent="0.2">
      <c r="A44" s="610" t="str">
        <f>IF($B44="","",INDEX('All CCC'!A$7:A$979,MATCH(WatchList!$B44,'All CCC'!$B$7:$B$979,0)))</f>
        <v/>
      </c>
      <c r="B44" s="36"/>
      <c r="C44" s="937" t="str">
        <f>IF($B44="","",INDEX('All CCC'!C$7:C$979,MATCH(WatchList!$B44,'All CCC'!$B$7:$B$979,0)))</f>
        <v/>
      </c>
      <c r="D44" s="937" t="str">
        <f>IF($B44="","",INDEX('All CCC'!D$7:D$979,MATCH(WatchList!$B44,'All CCC'!$B$7:$B$979,0)))</f>
        <v/>
      </c>
      <c r="E44" s="937" t="str">
        <f>IF($B44="","",INDEX('All CCC'!E$7:E$979,MATCH(WatchList!$B44,'All CCC'!$B$7:$B$979,0)))</f>
        <v/>
      </c>
      <c r="F44" s="937" t="str">
        <f>IF($B44="","",INDEX('All CCC'!F$7:F$979,MATCH(WatchList!$B44,'All CCC'!$B$7:$B$979,0)))</f>
        <v/>
      </c>
      <c r="G44" s="937" t="str">
        <f>IF($B44="","",INDEX('All CCC'!G$7:G$979,MATCH(WatchList!$B44,'All CCC'!$B$7:$B$979,0)))</f>
        <v/>
      </c>
      <c r="H44" s="937" t="str">
        <f>IF($B44="","",INDEX('All CCC'!H$7:H$979,MATCH(WatchList!$B44,'All CCC'!$B$7:$B$979,0)))</f>
        <v/>
      </c>
      <c r="I44" s="937" t="str">
        <f>IF($B44="","",INDEX('All CCC'!I$7:I$979,MATCH(WatchList!$B44,'All CCC'!$B$7:$B$979,0)))</f>
        <v/>
      </c>
      <c r="J44" s="937" t="str">
        <f>IF($B44="","",INDEX('All CCC'!J$7:J$979,MATCH(WatchList!$B44,'All CCC'!$B$7:$B$979,0)))</f>
        <v/>
      </c>
      <c r="K44" s="937" t="str">
        <f>IF($B44="","",INDEX('All CCC'!K$7:K$979,MATCH(WatchList!$B44,'All CCC'!$B$7:$B$979,0)))</f>
        <v/>
      </c>
      <c r="L44" s="937" t="str">
        <f>IF($B44="","",INDEX('All CCC'!L$7:L$979,MATCH(WatchList!$B44,'All CCC'!$B$7:$B$979,0)))</f>
        <v/>
      </c>
      <c r="M44" s="937" t="str">
        <f>IF($B44="","",INDEX('All CCC'!M$7:M$979,MATCH(WatchList!$B44,'All CCC'!$B$7:$B$979,0)))</f>
        <v/>
      </c>
      <c r="N44" s="937" t="str">
        <f>IF($B44="","",INDEX('All CCC'!N$7:N$979,MATCH(WatchList!$B44,'All CCC'!$B$7:$B$979,0)))</f>
        <v/>
      </c>
      <c r="O44" s="937" t="str">
        <f>IF($B44="","",INDEX('All CCC'!O$7:O$979,MATCH(WatchList!$B44,'All CCC'!$B$7:$B$979,0)))</f>
        <v/>
      </c>
      <c r="P44" s="938" t="str">
        <f>IF($B44="","",INDEX('All CCC'!P$7:P$979,MATCH(WatchList!$B44,'All CCC'!$B$7:$B$979,0)))</f>
        <v/>
      </c>
      <c r="Q44" s="938" t="str">
        <f>IF($B44="","",INDEX('All CCC'!Q$7:Q$979,MATCH(WatchList!$B44,'All CCC'!$B$7:$B$979,0)))</f>
        <v/>
      </c>
      <c r="R44" s="937" t="str">
        <f>IF($B44="","",INDEX('All CCC'!R$7:R$979,MATCH(WatchList!$B44,'All CCC'!$B$7:$B$979,0)))</f>
        <v/>
      </c>
      <c r="S44" s="937" t="str">
        <f>IF($B44="","",INDEX('All CCC'!S$7:S$979,MATCH(WatchList!$B44,'All CCC'!$B$7:$B$979,0)))</f>
        <v/>
      </c>
      <c r="T44" s="937" t="str">
        <f>IF($B44="","",INDEX('All CCC'!T$7:T$979,MATCH(WatchList!$B44,'All CCC'!$B$7:$B$979,0)))</f>
        <v/>
      </c>
      <c r="U44" s="937" t="str">
        <f>IF($B44="","",INDEX('All CCC'!U$7:U$979,MATCH(WatchList!$B44,'All CCC'!$B$7:$B$979,0)))</f>
        <v/>
      </c>
      <c r="V44" s="937" t="str">
        <f>IF($B44="","",INDEX('All CCC'!V$7:V$979,MATCH(WatchList!$B44,'All CCC'!$B$7:$B$979,0)))</f>
        <v/>
      </c>
      <c r="W44" s="937" t="str">
        <f>IF($B44="","",INDEX('All CCC'!W$7:W$979,MATCH(WatchList!$B44,'All CCC'!$B$7:$B$979,0)))</f>
        <v/>
      </c>
      <c r="X44" s="937" t="str">
        <f>IF($B44="","",INDEX('All CCC'!X$7:X$979,MATCH(WatchList!$B44,'All CCC'!$B$7:$B$979,0)))</f>
        <v/>
      </c>
      <c r="Y44" s="937" t="str">
        <f>IF($B44="","",INDEX('All CCC'!Y$7:Y$979,MATCH(WatchList!$B44,'All CCC'!$B$7:$B$979,0)))</f>
        <v/>
      </c>
      <c r="Z44" s="937" t="str">
        <f>IF($B44="","",INDEX('All CCC'!Z$7:Z$979,MATCH(WatchList!$B44,'All CCC'!$B$7:$B$979,0)))</f>
        <v/>
      </c>
      <c r="AA44" s="937" t="str">
        <f>IF($B44="","",INDEX('All CCC'!AA$7:AA$979,MATCH(WatchList!$B44,'All CCC'!$B$7:$B$979,0)))</f>
        <v/>
      </c>
      <c r="AB44" s="937" t="str">
        <f>IF($B44="","",INDEX('All CCC'!AB$7:AB$979,MATCH(WatchList!$B44,'All CCC'!$B$7:$B$979,0)))</f>
        <v/>
      </c>
      <c r="AC44" s="937" t="str">
        <f>IF($B44="","",INDEX('All CCC'!AC$7:AC$979,MATCH(WatchList!$B44,'All CCC'!$B$7:$B$979,0)))</f>
        <v/>
      </c>
      <c r="AD44" s="937" t="str">
        <f>IF($B44="","",INDEX('All CCC'!AD$7:AD$979,MATCH(WatchList!$B44,'All CCC'!$B$7:$B$979,0)))</f>
        <v/>
      </c>
      <c r="AE44" s="937" t="str">
        <f>IF($B44="","",INDEX('All CCC'!AE$7:AE$979,MATCH(WatchList!$B44,'All CCC'!$B$7:$B$979,0)))</f>
        <v/>
      </c>
      <c r="AF44" s="937" t="str">
        <f>IF($B44="","",INDEX('All CCC'!AF$7:AF$979,MATCH(WatchList!$B44,'All CCC'!$B$7:$B$979,0)))</f>
        <v/>
      </c>
      <c r="AG44" s="937" t="str">
        <f>IF($B44="","",INDEX('All CCC'!AG$7:AG$979,MATCH(WatchList!$B44,'All CCC'!$B$7:$B$979,0)))</f>
        <v/>
      </c>
      <c r="AH44" s="937" t="str">
        <f>IF($B44="","",INDEX('All CCC'!AH$7:AH$979,MATCH(WatchList!$B44,'All CCC'!$B$7:$B$979,0)))</f>
        <v/>
      </c>
      <c r="AI44" s="937" t="str">
        <f>IF($B44="","",INDEX('All CCC'!AI$7:AI$979,MATCH(WatchList!$B44,'All CCC'!$B$7:$B$979,0)))</f>
        <v/>
      </c>
      <c r="AJ44" s="937" t="str">
        <f>IF($B44="","",INDEX('All CCC'!AJ$7:AJ$979,MATCH(WatchList!$B44,'All CCC'!$B$7:$B$979,0)))</f>
        <v/>
      </c>
      <c r="AK44" s="937" t="str">
        <f>IF($B44="","",INDEX('All CCC'!AK$7:AK$979,MATCH(WatchList!$B44,'All CCC'!$B$7:$B$979,0)))</f>
        <v/>
      </c>
      <c r="AL44" s="937" t="str">
        <f>IF($B44="","",INDEX('All CCC'!AL$7:AL$979,MATCH(WatchList!$B44,'All CCC'!$B$7:$B$979,0)))</f>
        <v/>
      </c>
      <c r="AM44" s="937" t="str">
        <f>IF($B44="","",INDEX('All CCC'!AM$7:AM$979,MATCH(WatchList!$B44,'All CCC'!$B$7:$B$979,0)))</f>
        <v/>
      </c>
      <c r="AN44" s="937" t="str">
        <f>IF($B44="","",INDEX('All CCC'!AN$7:AN$979,MATCH(WatchList!$B44,'All CCC'!$B$7:$B$979,0)))</f>
        <v/>
      </c>
      <c r="AO44" s="937" t="str">
        <f>IF($B44="","",INDEX('All CCC'!AO$7:AO$979,MATCH(WatchList!$B44,'All CCC'!$B$7:$B$979,0)))</f>
        <v/>
      </c>
      <c r="AP44" s="937" t="str">
        <f>IF($B44="","",INDEX('All CCC'!AP$7:AP$979,MATCH(WatchList!$B44,'All CCC'!$B$7:$B$979,0)))</f>
        <v/>
      </c>
      <c r="AQ44" s="937" t="str">
        <f>IF($B44="","",INDEX('All CCC'!AQ$7:AQ$979,MATCH(WatchList!$B44,'All CCC'!$B$7:$B$979,0)))</f>
        <v/>
      </c>
      <c r="AR44" s="937" t="str">
        <f>IF($B44="","",INDEX('All CCC'!AR$7:AR$979,MATCH(WatchList!$B44,'All CCC'!$B$7:$B$979,0)))</f>
        <v/>
      </c>
      <c r="AS44" s="937" t="str">
        <f>IF($B44="","",INDEX('All CCC'!AS$7:AS$979,MATCH(WatchList!$B44,'All CCC'!$B$7:$B$979,0)))</f>
        <v/>
      </c>
      <c r="AT44" s="937" t="str">
        <f>IF($B44="","",INDEX('All CCC'!AT$7:AT$979,MATCH(WatchList!$B44,'All CCC'!$B$7:$B$979,0)))</f>
        <v/>
      </c>
      <c r="AU44" s="937" t="str">
        <f>IF($B44="","",INDEX('All CCC'!AU$7:AU$979,MATCH(WatchList!$B44,'All CCC'!$B$7:$B$979,0)))</f>
        <v/>
      </c>
      <c r="AV44" s="937" t="str">
        <f>IF($B44="","",INDEX('All CCC'!AV$7:AV$979,MATCH(WatchList!$B44,'All CCC'!$B$7:$B$979,0)))</f>
        <v/>
      </c>
      <c r="AW44" s="937" t="str">
        <f>IF($B44="","",INDEX('All CCC'!AW$7:AW$979,MATCH(WatchList!$B44,'All CCC'!$B$7:$B$979,0)))</f>
        <v/>
      </c>
      <c r="AX44" s="937" t="str">
        <f>IF($B44="","",INDEX('All CCC'!AX$7:AX$979,MATCH(WatchList!$B44,'All CCC'!$B$7:$B$979,0)))</f>
        <v/>
      </c>
      <c r="AY44" s="937" t="str">
        <f>IF($B44="","",INDEX('All CCC'!AY$7:AY$979,MATCH(WatchList!$B44,'All CCC'!$B$7:$B$979,0)))</f>
        <v/>
      </c>
      <c r="AZ44" s="937" t="str">
        <f>IF($B44="","",INDEX('All CCC'!AZ$7:AZ$979,MATCH(WatchList!$B44,'All CCC'!$B$7:$B$979,0)))</f>
        <v/>
      </c>
      <c r="BA44" s="937" t="str">
        <f>IF($B44="","",INDEX('All CCC'!BA$7:BA$979,MATCH(WatchList!$B44,'All CCC'!$B$7:$B$979,0)))</f>
        <v/>
      </c>
      <c r="BB44" s="937" t="str">
        <f>IF($B44="","",INDEX('All CCC'!BB$7:BB$979,MATCH(WatchList!$B44,'All CCC'!$B$7:$B$979,0)))</f>
        <v/>
      </c>
      <c r="BC44" s="937" t="str">
        <f>IF($B44="","",INDEX('All CCC'!BC$7:BC$979,MATCH(WatchList!$B44,'All CCC'!$B$7:$B$979,0)))</f>
        <v/>
      </c>
      <c r="BD44" s="937" t="str">
        <f>IF($B44="","",INDEX('All CCC'!BD$7:BD$979,MATCH(WatchList!$B44,'All CCC'!$B$7:$B$979,0)))</f>
        <v/>
      </c>
      <c r="BE44" s="937" t="str">
        <f>IF($B44="","",INDEX('All CCC'!BE$7:BE$979,MATCH(WatchList!$B44,'All CCC'!$B$7:$B$979,0)))</f>
        <v/>
      </c>
      <c r="BF44" s="937" t="str">
        <f>IF($B44="","",INDEX('All CCC'!BF$7:BF$979,MATCH(WatchList!$B44,'All CCC'!$B$7:$B$979,0)))</f>
        <v/>
      </c>
      <c r="BG44" s="937" t="str">
        <f>IF($B44="","",INDEX('All CCC'!BG$7:BG$979,MATCH(WatchList!$B44,'All CCC'!$B$7:$B$979,0)))</f>
        <v/>
      </c>
    </row>
    <row r="45" spans="1:59" x14ac:dyDescent="0.2">
      <c r="A45" s="610" t="str">
        <f>IF($B45="","",INDEX('All CCC'!A$7:A$979,MATCH(WatchList!$B45,'All CCC'!$B$7:$B$979,0)))</f>
        <v/>
      </c>
      <c r="B45" s="36"/>
      <c r="C45" s="937" t="str">
        <f>IF($B45="","",INDEX('All CCC'!C$7:C$979,MATCH(WatchList!$B45,'All CCC'!$B$7:$B$979,0)))</f>
        <v/>
      </c>
      <c r="D45" s="937" t="str">
        <f>IF($B45="","",INDEX('All CCC'!D$7:D$979,MATCH(WatchList!$B45,'All CCC'!$B$7:$B$979,0)))</f>
        <v/>
      </c>
      <c r="E45" s="937" t="str">
        <f>IF($B45="","",INDEX('All CCC'!E$7:E$979,MATCH(WatchList!$B45,'All CCC'!$B$7:$B$979,0)))</f>
        <v/>
      </c>
      <c r="F45" s="937" t="str">
        <f>IF($B45="","",INDEX('All CCC'!F$7:F$979,MATCH(WatchList!$B45,'All CCC'!$B$7:$B$979,0)))</f>
        <v/>
      </c>
      <c r="G45" s="937" t="str">
        <f>IF($B45="","",INDEX('All CCC'!G$7:G$979,MATCH(WatchList!$B45,'All CCC'!$B$7:$B$979,0)))</f>
        <v/>
      </c>
      <c r="H45" s="937" t="str">
        <f>IF($B45="","",INDEX('All CCC'!H$7:H$979,MATCH(WatchList!$B45,'All CCC'!$B$7:$B$979,0)))</f>
        <v/>
      </c>
      <c r="I45" s="937" t="str">
        <f>IF($B45="","",INDEX('All CCC'!I$7:I$979,MATCH(WatchList!$B45,'All CCC'!$B$7:$B$979,0)))</f>
        <v/>
      </c>
      <c r="J45" s="937" t="str">
        <f>IF($B45="","",INDEX('All CCC'!J$7:J$979,MATCH(WatchList!$B45,'All CCC'!$B$7:$B$979,0)))</f>
        <v/>
      </c>
      <c r="K45" s="937" t="str">
        <f>IF($B45="","",INDEX('All CCC'!K$7:K$979,MATCH(WatchList!$B45,'All CCC'!$B$7:$B$979,0)))</f>
        <v/>
      </c>
      <c r="L45" s="937" t="str">
        <f>IF($B45="","",INDEX('All CCC'!L$7:L$979,MATCH(WatchList!$B45,'All CCC'!$B$7:$B$979,0)))</f>
        <v/>
      </c>
      <c r="M45" s="937" t="str">
        <f>IF($B45="","",INDEX('All CCC'!M$7:M$979,MATCH(WatchList!$B45,'All CCC'!$B$7:$B$979,0)))</f>
        <v/>
      </c>
      <c r="N45" s="937" t="str">
        <f>IF($B45="","",INDEX('All CCC'!N$7:N$979,MATCH(WatchList!$B45,'All CCC'!$B$7:$B$979,0)))</f>
        <v/>
      </c>
      <c r="O45" s="937" t="str">
        <f>IF($B45="","",INDEX('All CCC'!O$7:O$979,MATCH(WatchList!$B45,'All CCC'!$B$7:$B$979,0)))</f>
        <v/>
      </c>
      <c r="P45" s="938" t="str">
        <f>IF($B45="","",INDEX('All CCC'!P$7:P$979,MATCH(WatchList!$B45,'All CCC'!$B$7:$B$979,0)))</f>
        <v/>
      </c>
      <c r="Q45" s="938" t="str">
        <f>IF($B45="","",INDEX('All CCC'!Q$7:Q$979,MATCH(WatchList!$B45,'All CCC'!$B$7:$B$979,0)))</f>
        <v/>
      </c>
      <c r="R45" s="937" t="str">
        <f>IF($B45="","",INDEX('All CCC'!R$7:R$979,MATCH(WatchList!$B45,'All CCC'!$B$7:$B$979,0)))</f>
        <v/>
      </c>
      <c r="S45" s="937" t="str">
        <f>IF($B45="","",INDEX('All CCC'!S$7:S$979,MATCH(WatchList!$B45,'All CCC'!$B$7:$B$979,0)))</f>
        <v/>
      </c>
      <c r="T45" s="937" t="str">
        <f>IF($B45="","",INDEX('All CCC'!T$7:T$979,MATCH(WatchList!$B45,'All CCC'!$B$7:$B$979,0)))</f>
        <v/>
      </c>
      <c r="U45" s="937" t="str">
        <f>IF($B45="","",INDEX('All CCC'!U$7:U$979,MATCH(WatchList!$B45,'All CCC'!$B$7:$B$979,0)))</f>
        <v/>
      </c>
      <c r="V45" s="937" t="str">
        <f>IF($B45="","",INDEX('All CCC'!V$7:V$979,MATCH(WatchList!$B45,'All CCC'!$B$7:$B$979,0)))</f>
        <v/>
      </c>
      <c r="W45" s="937" t="str">
        <f>IF($B45="","",INDEX('All CCC'!W$7:W$979,MATCH(WatchList!$B45,'All CCC'!$B$7:$B$979,0)))</f>
        <v/>
      </c>
      <c r="X45" s="937" t="str">
        <f>IF($B45="","",INDEX('All CCC'!X$7:X$979,MATCH(WatchList!$B45,'All CCC'!$B$7:$B$979,0)))</f>
        <v/>
      </c>
      <c r="Y45" s="937" t="str">
        <f>IF($B45="","",INDEX('All CCC'!Y$7:Y$979,MATCH(WatchList!$B45,'All CCC'!$B$7:$B$979,0)))</f>
        <v/>
      </c>
      <c r="Z45" s="937" t="str">
        <f>IF($B45="","",INDEX('All CCC'!Z$7:Z$979,MATCH(WatchList!$B45,'All CCC'!$B$7:$B$979,0)))</f>
        <v/>
      </c>
      <c r="AA45" s="937" t="str">
        <f>IF($B45="","",INDEX('All CCC'!AA$7:AA$979,MATCH(WatchList!$B45,'All CCC'!$B$7:$B$979,0)))</f>
        <v/>
      </c>
      <c r="AB45" s="937" t="str">
        <f>IF($B45="","",INDEX('All CCC'!AB$7:AB$979,MATCH(WatchList!$B45,'All CCC'!$B$7:$B$979,0)))</f>
        <v/>
      </c>
      <c r="AC45" s="937" t="str">
        <f>IF($B45="","",INDEX('All CCC'!AC$7:AC$979,MATCH(WatchList!$B45,'All CCC'!$B$7:$B$979,0)))</f>
        <v/>
      </c>
      <c r="AD45" s="937" t="str">
        <f>IF($B45="","",INDEX('All CCC'!AD$7:AD$979,MATCH(WatchList!$B45,'All CCC'!$B$7:$B$979,0)))</f>
        <v/>
      </c>
      <c r="AE45" s="937" t="str">
        <f>IF($B45="","",INDEX('All CCC'!AE$7:AE$979,MATCH(WatchList!$B45,'All CCC'!$B$7:$B$979,0)))</f>
        <v/>
      </c>
      <c r="AF45" s="937" t="str">
        <f>IF($B45="","",INDEX('All CCC'!AF$7:AF$979,MATCH(WatchList!$B45,'All CCC'!$B$7:$B$979,0)))</f>
        <v/>
      </c>
      <c r="AG45" s="937" t="str">
        <f>IF($B45="","",INDEX('All CCC'!AG$7:AG$979,MATCH(WatchList!$B45,'All CCC'!$B$7:$B$979,0)))</f>
        <v/>
      </c>
      <c r="AH45" s="937" t="str">
        <f>IF($B45="","",INDEX('All CCC'!AH$7:AH$979,MATCH(WatchList!$B45,'All CCC'!$B$7:$B$979,0)))</f>
        <v/>
      </c>
      <c r="AI45" s="937" t="str">
        <f>IF($B45="","",INDEX('All CCC'!AI$7:AI$979,MATCH(WatchList!$B45,'All CCC'!$B$7:$B$979,0)))</f>
        <v/>
      </c>
      <c r="AJ45" s="937" t="str">
        <f>IF($B45="","",INDEX('All CCC'!AJ$7:AJ$979,MATCH(WatchList!$B45,'All CCC'!$B$7:$B$979,0)))</f>
        <v/>
      </c>
      <c r="AK45" s="937" t="str">
        <f>IF($B45="","",INDEX('All CCC'!AK$7:AK$979,MATCH(WatchList!$B45,'All CCC'!$B$7:$B$979,0)))</f>
        <v/>
      </c>
      <c r="AL45" s="937" t="str">
        <f>IF($B45="","",INDEX('All CCC'!AL$7:AL$979,MATCH(WatchList!$B45,'All CCC'!$B$7:$B$979,0)))</f>
        <v/>
      </c>
      <c r="AM45" s="937" t="str">
        <f>IF($B45="","",INDEX('All CCC'!AM$7:AM$979,MATCH(WatchList!$B45,'All CCC'!$B$7:$B$979,0)))</f>
        <v/>
      </c>
      <c r="AN45" s="937" t="str">
        <f>IF($B45="","",INDEX('All CCC'!AN$7:AN$979,MATCH(WatchList!$B45,'All CCC'!$B$7:$B$979,0)))</f>
        <v/>
      </c>
      <c r="AO45" s="937" t="str">
        <f>IF($B45="","",INDEX('All CCC'!AO$7:AO$979,MATCH(WatchList!$B45,'All CCC'!$B$7:$B$979,0)))</f>
        <v/>
      </c>
      <c r="AP45" s="937" t="str">
        <f>IF($B45="","",INDEX('All CCC'!AP$7:AP$979,MATCH(WatchList!$B45,'All CCC'!$B$7:$B$979,0)))</f>
        <v/>
      </c>
      <c r="AQ45" s="937" t="str">
        <f>IF($B45="","",INDEX('All CCC'!AQ$7:AQ$979,MATCH(WatchList!$B45,'All CCC'!$B$7:$B$979,0)))</f>
        <v/>
      </c>
      <c r="AR45" s="937" t="str">
        <f>IF($B45="","",INDEX('All CCC'!AR$7:AR$979,MATCH(WatchList!$B45,'All CCC'!$B$7:$B$979,0)))</f>
        <v/>
      </c>
      <c r="AS45" s="937" t="str">
        <f>IF($B45="","",INDEX('All CCC'!AS$7:AS$979,MATCH(WatchList!$B45,'All CCC'!$B$7:$B$979,0)))</f>
        <v/>
      </c>
      <c r="AT45" s="937" t="str">
        <f>IF($B45="","",INDEX('All CCC'!AT$7:AT$979,MATCH(WatchList!$B45,'All CCC'!$B$7:$B$979,0)))</f>
        <v/>
      </c>
      <c r="AU45" s="937" t="str">
        <f>IF($B45="","",INDEX('All CCC'!AU$7:AU$979,MATCH(WatchList!$B45,'All CCC'!$B$7:$B$979,0)))</f>
        <v/>
      </c>
      <c r="AV45" s="937" t="str">
        <f>IF($B45="","",INDEX('All CCC'!AV$7:AV$979,MATCH(WatchList!$B45,'All CCC'!$B$7:$B$979,0)))</f>
        <v/>
      </c>
      <c r="AW45" s="937" t="str">
        <f>IF($B45="","",INDEX('All CCC'!AW$7:AW$979,MATCH(WatchList!$B45,'All CCC'!$B$7:$B$979,0)))</f>
        <v/>
      </c>
      <c r="AX45" s="937" t="str">
        <f>IF($B45="","",INDEX('All CCC'!AX$7:AX$979,MATCH(WatchList!$B45,'All CCC'!$B$7:$B$979,0)))</f>
        <v/>
      </c>
      <c r="AY45" s="937" t="str">
        <f>IF($B45="","",INDEX('All CCC'!AY$7:AY$979,MATCH(WatchList!$B45,'All CCC'!$B$7:$B$979,0)))</f>
        <v/>
      </c>
      <c r="AZ45" s="937" t="str">
        <f>IF($B45="","",INDEX('All CCC'!AZ$7:AZ$979,MATCH(WatchList!$B45,'All CCC'!$B$7:$B$979,0)))</f>
        <v/>
      </c>
      <c r="BA45" s="937" t="str">
        <f>IF($B45="","",INDEX('All CCC'!BA$7:BA$979,MATCH(WatchList!$B45,'All CCC'!$B$7:$B$979,0)))</f>
        <v/>
      </c>
      <c r="BB45" s="937" t="str">
        <f>IF($B45="","",INDEX('All CCC'!BB$7:BB$979,MATCH(WatchList!$B45,'All CCC'!$B$7:$B$979,0)))</f>
        <v/>
      </c>
      <c r="BC45" s="937" t="str">
        <f>IF($B45="","",INDEX('All CCC'!BC$7:BC$979,MATCH(WatchList!$B45,'All CCC'!$B$7:$B$979,0)))</f>
        <v/>
      </c>
      <c r="BD45" s="937" t="str">
        <f>IF($B45="","",INDEX('All CCC'!BD$7:BD$979,MATCH(WatchList!$B45,'All CCC'!$B$7:$B$979,0)))</f>
        <v/>
      </c>
      <c r="BE45" s="937" t="str">
        <f>IF($B45="","",INDEX('All CCC'!BE$7:BE$979,MATCH(WatchList!$B45,'All CCC'!$B$7:$B$979,0)))</f>
        <v/>
      </c>
      <c r="BF45" s="937" t="str">
        <f>IF($B45="","",INDEX('All CCC'!BF$7:BF$979,MATCH(WatchList!$B45,'All CCC'!$B$7:$B$979,0)))</f>
        <v/>
      </c>
      <c r="BG45" s="937" t="str">
        <f>IF($B45="","",INDEX('All CCC'!BG$7:BG$979,MATCH(WatchList!$B45,'All CCC'!$B$7:$B$979,0)))</f>
        <v/>
      </c>
    </row>
    <row r="46" spans="1:59" x14ac:dyDescent="0.2">
      <c r="A46" s="610" t="str">
        <f>IF($B46="","",INDEX('All CCC'!A$7:A$979,MATCH(WatchList!$B46,'All CCC'!$B$7:$B$979,0)))</f>
        <v/>
      </c>
      <c r="B46" s="36"/>
      <c r="C46" s="937" t="str">
        <f>IF($B46="","",INDEX('All CCC'!C$7:C$979,MATCH(WatchList!$B46,'All CCC'!$B$7:$B$979,0)))</f>
        <v/>
      </c>
      <c r="D46" s="937" t="str">
        <f>IF($B46="","",INDEX('All CCC'!D$7:D$979,MATCH(WatchList!$B46,'All CCC'!$B$7:$B$979,0)))</f>
        <v/>
      </c>
      <c r="E46" s="937" t="str">
        <f>IF($B46="","",INDEX('All CCC'!E$7:E$979,MATCH(WatchList!$B46,'All CCC'!$B$7:$B$979,0)))</f>
        <v/>
      </c>
      <c r="F46" s="937" t="str">
        <f>IF($B46="","",INDEX('All CCC'!F$7:F$979,MATCH(WatchList!$B46,'All CCC'!$B$7:$B$979,0)))</f>
        <v/>
      </c>
      <c r="G46" s="937" t="str">
        <f>IF($B46="","",INDEX('All CCC'!G$7:G$979,MATCH(WatchList!$B46,'All CCC'!$B$7:$B$979,0)))</f>
        <v/>
      </c>
      <c r="H46" s="937" t="str">
        <f>IF($B46="","",INDEX('All CCC'!H$7:H$979,MATCH(WatchList!$B46,'All CCC'!$B$7:$B$979,0)))</f>
        <v/>
      </c>
      <c r="I46" s="937" t="str">
        <f>IF($B46="","",INDEX('All CCC'!I$7:I$979,MATCH(WatchList!$B46,'All CCC'!$B$7:$B$979,0)))</f>
        <v/>
      </c>
      <c r="J46" s="937" t="str">
        <f>IF($B46="","",INDEX('All CCC'!J$7:J$979,MATCH(WatchList!$B46,'All CCC'!$B$7:$B$979,0)))</f>
        <v/>
      </c>
      <c r="K46" s="937" t="str">
        <f>IF($B46="","",INDEX('All CCC'!K$7:K$979,MATCH(WatchList!$B46,'All CCC'!$B$7:$B$979,0)))</f>
        <v/>
      </c>
      <c r="L46" s="937" t="str">
        <f>IF($B46="","",INDEX('All CCC'!L$7:L$979,MATCH(WatchList!$B46,'All CCC'!$B$7:$B$979,0)))</f>
        <v/>
      </c>
      <c r="M46" s="937" t="str">
        <f>IF($B46="","",INDEX('All CCC'!M$7:M$979,MATCH(WatchList!$B46,'All CCC'!$B$7:$B$979,0)))</f>
        <v/>
      </c>
      <c r="N46" s="937" t="str">
        <f>IF($B46="","",INDEX('All CCC'!N$7:N$979,MATCH(WatchList!$B46,'All CCC'!$B$7:$B$979,0)))</f>
        <v/>
      </c>
      <c r="O46" s="937" t="str">
        <f>IF($B46="","",INDEX('All CCC'!O$7:O$979,MATCH(WatchList!$B46,'All CCC'!$B$7:$B$979,0)))</f>
        <v/>
      </c>
      <c r="P46" s="938" t="str">
        <f>IF($B46="","",INDEX('All CCC'!P$7:P$979,MATCH(WatchList!$B46,'All CCC'!$B$7:$B$979,0)))</f>
        <v/>
      </c>
      <c r="Q46" s="938" t="str">
        <f>IF($B46="","",INDEX('All CCC'!Q$7:Q$979,MATCH(WatchList!$B46,'All CCC'!$B$7:$B$979,0)))</f>
        <v/>
      </c>
      <c r="R46" s="937" t="str">
        <f>IF($B46="","",INDEX('All CCC'!R$7:R$979,MATCH(WatchList!$B46,'All CCC'!$B$7:$B$979,0)))</f>
        <v/>
      </c>
      <c r="S46" s="937" t="str">
        <f>IF($B46="","",INDEX('All CCC'!S$7:S$979,MATCH(WatchList!$B46,'All CCC'!$B$7:$B$979,0)))</f>
        <v/>
      </c>
      <c r="T46" s="937" t="str">
        <f>IF($B46="","",INDEX('All CCC'!T$7:T$979,MATCH(WatchList!$B46,'All CCC'!$B$7:$B$979,0)))</f>
        <v/>
      </c>
      <c r="U46" s="937" t="str">
        <f>IF($B46="","",INDEX('All CCC'!U$7:U$979,MATCH(WatchList!$B46,'All CCC'!$B$7:$B$979,0)))</f>
        <v/>
      </c>
      <c r="V46" s="937" t="str">
        <f>IF($B46="","",INDEX('All CCC'!V$7:V$979,MATCH(WatchList!$B46,'All CCC'!$B$7:$B$979,0)))</f>
        <v/>
      </c>
      <c r="W46" s="937" t="str">
        <f>IF($B46="","",INDEX('All CCC'!W$7:W$979,MATCH(WatchList!$B46,'All CCC'!$B$7:$B$979,0)))</f>
        <v/>
      </c>
      <c r="X46" s="937" t="str">
        <f>IF($B46="","",INDEX('All CCC'!X$7:X$979,MATCH(WatchList!$B46,'All CCC'!$B$7:$B$979,0)))</f>
        <v/>
      </c>
      <c r="Y46" s="937" t="str">
        <f>IF($B46="","",INDEX('All CCC'!Y$7:Y$979,MATCH(WatchList!$B46,'All CCC'!$B$7:$B$979,0)))</f>
        <v/>
      </c>
      <c r="Z46" s="937" t="str">
        <f>IF($B46="","",INDEX('All CCC'!Z$7:Z$979,MATCH(WatchList!$B46,'All CCC'!$B$7:$B$979,0)))</f>
        <v/>
      </c>
      <c r="AA46" s="937" t="str">
        <f>IF($B46="","",INDEX('All CCC'!AA$7:AA$979,MATCH(WatchList!$B46,'All CCC'!$B$7:$B$979,0)))</f>
        <v/>
      </c>
      <c r="AB46" s="937" t="str">
        <f>IF($B46="","",INDEX('All CCC'!AB$7:AB$979,MATCH(WatchList!$B46,'All CCC'!$B$7:$B$979,0)))</f>
        <v/>
      </c>
      <c r="AC46" s="937" t="str">
        <f>IF($B46="","",INDEX('All CCC'!AC$7:AC$979,MATCH(WatchList!$B46,'All CCC'!$B$7:$B$979,0)))</f>
        <v/>
      </c>
      <c r="AD46" s="937" t="str">
        <f>IF($B46="","",INDEX('All CCC'!AD$7:AD$979,MATCH(WatchList!$B46,'All CCC'!$B$7:$B$979,0)))</f>
        <v/>
      </c>
      <c r="AE46" s="937" t="str">
        <f>IF($B46="","",INDEX('All CCC'!AE$7:AE$979,MATCH(WatchList!$B46,'All CCC'!$B$7:$B$979,0)))</f>
        <v/>
      </c>
      <c r="AF46" s="937" t="str">
        <f>IF($B46="","",INDEX('All CCC'!AF$7:AF$979,MATCH(WatchList!$B46,'All CCC'!$B$7:$B$979,0)))</f>
        <v/>
      </c>
      <c r="AG46" s="937" t="str">
        <f>IF($B46="","",INDEX('All CCC'!AG$7:AG$979,MATCH(WatchList!$B46,'All CCC'!$B$7:$B$979,0)))</f>
        <v/>
      </c>
      <c r="AH46" s="937" t="str">
        <f>IF($B46="","",INDEX('All CCC'!AH$7:AH$979,MATCH(WatchList!$B46,'All CCC'!$B$7:$B$979,0)))</f>
        <v/>
      </c>
      <c r="AI46" s="937" t="str">
        <f>IF($B46="","",INDEX('All CCC'!AI$7:AI$979,MATCH(WatchList!$B46,'All CCC'!$B$7:$B$979,0)))</f>
        <v/>
      </c>
      <c r="AJ46" s="937" t="str">
        <f>IF($B46="","",INDEX('All CCC'!AJ$7:AJ$979,MATCH(WatchList!$B46,'All CCC'!$B$7:$B$979,0)))</f>
        <v/>
      </c>
      <c r="AK46" s="937" t="str">
        <f>IF($B46="","",INDEX('All CCC'!AK$7:AK$979,MATCH(WatchList!$B46,'All CCC'!$B$7:$B$979,0)))</f>
        <v/>
      </c>
      <c r="AL46" s="937" t="str">
        <f>IF($B46="","",INDEX('All CCC'!AL$7:AL$979,MATCH(WatchList!$B46,'All CCC'!$B$7:$B$979,0)))</f>
        <v/>
      </c>
      <c r="AM46" s="937" t="str">
        <f>IF($B46="","",INDEX('All CCC'!AM$7:AM$979,MATCH(WatchList!$B46,'All CCC'!$B$7:$B$979,0)))</f>
        <v/>
      </c>
      <c r="AN46" s="937" t="str">
        <f>IF($B46="","",INDEX('All CCC'!AN$7:AN$979,MATCH(WatchList!$B46,'All CCC'!$B$7:$B$979,0)))</f>
        <v/>
      </c>
      <c r="AO46" s="937" t="str">
        <f>IF($B46="","",INDEX('All CCC'!AO$7:AO$979,MATCH(WatchList!$B46,'All CCC'!$B$7:$B$979,0)))</f>
        <v/>
      </c>
      <c r="AP46" s="937" t="str">
        <f>IF($B46="","",INDEX('All CCC'!AP$7:AP$979,MATCH(WatchList!$B46,'All CCC'!$B$7:$B$979,0)))</f>
        <v/>
      </c>
      <c r="AQ46" s="937" t="str">
        <f>IF($B46="","",INDEX('All CCC'!AQ$7:AQ$979,MATCH(WatchList!$B46,'All CCC'!$B$7:$B$979,0)))</f>
        <v/>
      </c>
      <c r="AR46" s="937" t="str">
        <f>IF($B46="","",INDEX('All CCC'!AR$7:AR$979,MATCH(WatchList!$B46,'All CCC'!$B$7:$B$979,0)))</f>
        <v/>
      </c>
      <c r="AS46" s="937" t="str">
        <f>IF($B46="","",INDEX('All CCC'!AS$7:AS$979,MATCH(WatchList!$B46,'All CCC'!$B$7:$B$979,0)))</f>
        <v/>
      </c>
      <c r="AT46" s="937" t="str">
        <f>IF($B46="","",INDEX('All CCC'!AT$7:AT$979,MATCH(WatchList!$B46,'All CCC'!$B$7:$B$979,0)))</f>
        <v/>
      </c>
      <c r="AU46" s="937" t="str">
        <f>IF($B46="","",INDEX('All CCC'!AU$7:AU$979,MATCH(WatchList!$B46,'All CCC'!$B$7:$B$979,0)))</f>
        <v/>
      </c>
      <c r="AV46" s="937" t="str">
        <f>IF($B46="","",INDEX('All CCC'!AV$7:AV$979,MATCH(WatchList!$B46,'All CCC'!$B$7:$B$979,0)))</f>
        <v/>
      </c>
      <c r="AW46" s="937" t="str">
        <f>IF($B46="","",INDEX('All CCC'!AW$7:AW$979,MATCH(WatchList!$B46,'All CCC'!$B$7:$B$979,0)))</f>
        <v/>
      </c>
      <c r="AX46" s="937" t="str">
        <f>IF($B46="","",INDEX('All CCC'!AX$7:AX$979,MATCH(WatchList!$B46,'All CCC'!$B$7:$B$979,0)))</f>
        <v/>
      </c>
      <c r="AY46" s="937" t="str">
        <f>IF($B46="","",INDEX('All CCC'!AY$7:AY$979,MATCH(WatchList!$B46,'All CCC'!$B$7:$B$979,0)))</f>
        <v/>
      </c>
      <c r="AZ46" s="937" t="str">
        <f>IF($B46="","",INDEX('All CCC'!AZ$7:AZ$979,MATCH(WatchList!$B46,'All CCC'!$B$7:$B$979,0)))</f>
        <v/>
      </c>
      <c r="BA46" s="937" t="str">
        <f>IF($B46="","",INDEX('All CCC'!BA$7:BA$979,MATCH(WatchList!$B46,'All CCC'!$B$7:$B$979,0)))</f>
        <v/>
      </c>
      <c r="BB46" s="937" t="str">
        <f>IF($B46="","",INDEX('All CCC'!BB$7:BB$979,MATCH(WatchList!$B46,'All CCC'!$B$7:$B$979,0)))</f>
        <v/>
      </c>
      <c r="BC46" s="937" t="str">
        <f>IF($B46="","",INDEX('All CCC'!BC$7:BC$979,MATCH(WatchList!$B46,'All CCC'!$B$7:$B$979,0)))</f>
        <v/>
      </c>
      <c r="BD46" s="937" t="str">
        <f>IF($B46="","",INDEX('All CCC'!BD$7:BD$979,MATCH(WatchList!$B46,'All CCC'!$B$7:$B$979,0)))</f>
        <v/>
      </c>
      <c r="BE46" s="937" t="str">
        <f>IF($B46="","",INDEX('All CCC'!BE$7:BE$979,MATCH(WatchList!$B46,'All CCC'!$B$7:$B$979,0)))</f>
        <v/>
      </c>
      <c r="BF46" s="937" t="str">
        <f>IF($B46="","",INDEX('All CCC'!BF$7:BF$979,MATCH(WatchList!$B46,'All CCC'!$B$7:$B$979,0)))</f>
        <v/>
      </c>
      <c r="BG46" s="937" t="str">
        <f>IF($B46="","",INDEX('All CCC'!BG$7:BG$979,MATCH(WatchList!$B46,'All CCC'!$B$7:$B$979,0)))</f>
        <v/>
      </c>
    </row>
    <row r="47" spans="1:59" x14ac:dyDescent="0.2">
      <c r="A47" s="610" t="str">
        <f>IF($B47="","",INDEX('All CCC'!A$7:A$979,MATCH(WatchList!$B47,'All CCC'!$B$7:$B$979,0)))</f>
        <v/>
      </c>
      <c r="B47" s="36"/>
      <c r="C47" s="937" t="str">
        <f>IF($B47="","",INDEX('All CCC'!C$7:C$979,MATCH(WatchList!$B47,'All CCC'!$B$7:$B$979,0)))</f>
        <v/>
      </c>
      <c r="D47" s="937" t="str">
        <f>IF($B47="","",INDEX('All CCC'!D$7:D$979,MATCH(WatchList!$B47,'All CCC'!$B$7:$B$979,0)))</f>
        <v/>
      </c>
      <c r="E47" s="937" t="str">
        <f>IF($B47="","",INDEX('All CCC'!E$7:E$979,MATCH(WatchList!$B47,'All CCC'!$B$7:$B$979,0)))</f>
        <v/>
      </c>
      <c r="F47" s="937" t="str">
        <f>IF($B47="","",INDEX('All CCC'!F$7:F$979,MATCH(WatchList!$B47,'All CCC'!$B$7:$B$979,0)))</f>
        <v/>
      </c>
      <c r="G47" s="937" t="str">
        <f>IF($B47="","",INDEX('All CCC'!G$7:G$979,MATCH(WatchList!$B47,'All CCC'!$B$7:$B$979,0)))</f>
        <v/>
      </c>
      <c r="H47" s="937" t="str">
        <f>IF($B47="","",INDEX('All CCC'!H$7:H$979,MATCH(WatchList!$B47,'All CCC'!$B$7:$B$979,0)))</f>
        <v/>
      </c>
      <c r="I47" s="937" t="str">
        <f>IF($B47="","",INDEX('All CCC'!I$7:I$979,MATCH(WatchList!$B47,'All CCC'!$B$7:$B$979,0)))</f>
        <v/>
      </c>
      <c r="J47" s="937" t="str">
        <f>IF($B47="","",INDEX('All CCC'!J$7:J$979,MATCH(WatchList!$B47,'All CCC'!$B$7:$B$979,0)))</f>
        <v/>
      </c>
      <c r="K47" s="937" t="str">
        <f>IF($B47="","",INDEX('All CCC'!K$7:K$979,MATCH(WatchList!$B47,'All CCC'!$B$7:$B$979,0)))</f>
        <v/>
      </c>
      <c r="L47" s="937" t="str">
        <f>IF($B47="","",INDEX('All CCC'!L$7:L$979,MATCH(WatchList!$B47,'All CCC'!$B$7:$B$979,0)))</f>
        <v/>
      </c>
      <c r="M47" s="937" t="str">
        <f>IF($B47="","",INDEX('All CCC'!M$7:M$979,MATCH(WatchList!$B47,'All CCC'!$B$7:$B$979,0)))</f>
        <v/>
      </c>
      <c r="N47" s="937" t="str">
        <f>IF($B47="","",INDEX('All CCC'!N$7:N$979,MATCH(WatchList!$B47,'All CCC'!$B$7:$B$979,0)))</f>
        <v/>
      </c>
      <c r="O47" s="937" t="str">
        <f>IF($B47="","",INDEX('All CCC'!O$7:O$979,MATCH(WatchList!$B47,'All CCC'!$B$7:$B$979,0)))</f>
        <v/>
      </c>
      <c r="P47" s="938" t="str">
        <f>IF($B47="","",INDEX('All CCC'!P$7:P$979,MATCH(WatchList!$B47,'All CCC'!$B$7:$B$979,0)))</f>
        <v/>
      </c>
      <c r="Q47" s="938" t="str">
        <f>IF($B47="","",INDEX('All CCC'!Q$7:Q$979,MATCH(WatchList!$B47,'All CCC'!$B$7:$B$979,0)))</f>
        <v/>
      </c>
      <c r="R47" s="937" t="str">
        <f>IF($B47="","",INDEX('All CCC'!R$7:R$979,MATCH(WatchList!$B47,'All CCC'!$B$7:$B$979,0)))</f>
        <v/>
      </c>
      <c r="S47" s="937" t="str">
        <f>IF($B47="","",INDEX('All CCC'!S$7:S$979,MATCH(WatchList!$B47,'All CCC'!$B$7:$B$979,0)))</f>
        <v/>
      </c>
      <c r="T47" s="937" t="str">
        <f>IF($B47="","",INDEX('All CCC'!T$7:T$979,MATCH(WatchList!$B47,'All CCC'!$B$7:$B$979,0)))</f>
        <v/>
      </c>
      <c r="U47" s="937" t="str">
        <f>IF($B47="","",INDEX('All CCC'!U$7:U$979,MATCH(WatchList!$B47,'All CCC'!$B$7:$B$979,0)))</f>
        <v/>
      </c>
      <c r="V47" s="937" t="str">
        <f>IF($B47="","",INDEX('All CCC'!V$7:V$979,MATCH(WatchList!$B47,'All CCC'!$B$7:$B$979,0)))</f>
        <v/>
      </c>
      <c r="W47" s="937" t="str">
        <f>IF($B47="","",INDEX('All CCC'!W$7:W$979,MATCH(WatchList!$B47,'All CCC'!$B$7:$B$979,0)))</f>
        <v/>
      </c>
      <c r="X47" s="937" t="str">
        <f>IF($B47="","",INDEX('All CCC'!X$7:X$979,MATCH(WatchList!$B47,'All CCC'!$B$7:$B$979,0)))</f>
        <v/>
      </c>
      <c r="Y47" s="937" t="str">
        <f>IF($B47="","",INDEX('All CCC'!Y$7:Y$979,MATCH(WatchList!$B47,'All CCC'!$B$7:$B$979,0)))</f>
        <v/>
      </c>
      <c r="Z47" s="937" t="str">
        <f>IF($B47="","",INDEX('All CCC'!Z$7:Z$979,MATCH(WatchList!$B47,'All CCC'!$B$7:$B$979,0)))</f>
        <v/>
      </c>
      <c r="AA47" s="937" t="str">
        <f>IF($B47="","",INDEX('All CCC'!AA$7:AA$979,MATCH(WatchList!$B47,'All CCC'!$B$7:$B$979,0)))</f>
        <v/>
      </c>
      <c r="AB47" s="937" t="str">
        <f>IF($B47="","",INDEX('All CCC'!AB$7:AB$979,MATCH(WatchList!$B47,'All CCC'!$B$7:$B$979,0)))</f>
        <v/>
      </c>
      <c r="AC47" s="937" t="str">
        <f>IF($B47="","",INDEX('All CCC'!AC$7:AC$979,MATCH(WatchList!$B47,'All CCC'!$B$7:$B$979,0)))</f>
        <v/>
      </c>
      <c r="AD47" s="937" t="str">
        <f>IF($B47="","",INDEX('All CCC'!AD$7:AD$979,MATCH(WatchList!$B47,'All CCC'!$B$7:$B$979,0)))</f>
        <v/>
      </c>
      <c r="AE47" s="937" t="str">
        <f>IF($B47="","",INDEX('All CCC'!AE$7:AE$979,MATCH(WatchList!$B47,'All CCC'!$B$7:$B$979,0)))</f>
        <v/>
      </c>
      <c r="AF47" s="937" t="str">
        <f>IF($B47="","",INDEX('All CCC'!AF$7:AF$979,MATCH(WatchList!$B47,'All CCC'!$B$7:$B$979,0)))</f>
        <v/>
      </c>
      <c r="AG47" s="937" t="str">
        <f>IF($B47="","",INDEX('All CCC'!AG$7:AG$979,MATCH(WatchList!$B47,'All CCC'!$B$7:$B$979,0)))</f>
        <v/>
      </c>
      <c r="AH47" s="937" t="str">
        <f>IF($B47="","",INDEX('All CCC'!AH$7:AH$979,MATCH(WatchList!$B47,'All CCC'!$B$7:$B$979,0)))</f>
        <v/>
      </c>
      <c r="AI47" s="937" t="str">
        <f>IF($B47="","",INDEX('All CCC'!AI$7:AI$979,MATCH(WatchList!$B47,'All CCC'!$B$7:$B$979,0)))</f>
        <v/>
      </c>
      <c r="AJ47" s="937" t="str">
        <f>IF($B47="","",INDEX('All CCC'!AJ$7:AJ$979,MATCH(WatchList!$B47,'All CCC'!$B$7:$B$979,0)))</f>
        <v/>
      </c>
      <c r="AK47" s="937" t="str">
        <f>IF($B47="","",INDEX('All CCC'!AK$7:AK$979,MATCH(WatchList!$B47,'All CCC'!$B$7:$B$979,0)))</f>
        <v/>
      </c>
      <c r="AL47" s="937" t="str">
        <f>IF($B47="","",INDEX('All CCC'!AL$7:AL$979,MATCH(WatchList!$B47,'All CCC'!$B$7:$B$979,0)))</f>
        <v/>
      </c>
      <c r="AM47" s="937" t="str">
        <f>IF($B47="","",INDEX('All CCC'!AM$7:AM$979,MATCH(WatchList!$B47,'All CCC'!$B$7:$B$979,0)))</f>
        <v/>
      </c>
      <c r="AN47" s="937" t="str">
        <f>IF($B47="","",INDEX('All CCC'!AN$7:AN$979,MATCH(WatchList!$B47,'All CCC'!$B$7:$B$979,0)))</f>
        <v/>
      </c>
      <c r="AO47" s="937" t="str">
        <f>IF($B47="","",INDEX('All CCC'!AO$7:AO$979,MATCH(WatchList!$B47,'All CCC'!$B$7:$B$979,0)))</f>
        <v/>
      </c>
      <c r="AP47" s="937" t="str">
        <f>IF($B47="","",INDEX('All CCC'!AP$7:AP$979,MATCH(WatchList!$B47,'All CCC'!$B$7:$B$979,0)))</f>
        <v/>
      </c>
      <c r="AQ47" s="937" t="str">
        <f>IF($B47="","",INDEX('All CCC'!AQ$7:AQ$979,MATCH(WatchList!$B47,'All CCC'!$B$7:$B$979,0)))</f>
        <v/>
      </c>
      <c r="AR47" s="937" t="str">
        <f>IF($B47="","",INDEX('All CCC'!AR$7:AR$979,MATCH(WatchList!$B47,'All CCC'!$B$7:$B$979,0)))</f>
        <v/>
      </c>
      <c r="AS47" s="937" t="str">
        <f>IF($B47="","",INDEX('All CCC'!AS$7:AS$979,MATCH(WatchList!$B47,'All CCC'!$B$7:$B$979,0)))</f>
        <v/>
      </c>
      <c r="AT47" s="937" t="str">
        <f>IF($B47="","",INDEX('All CCC'!AT$7:AT$979,MATCH(WatchList!$B47,'All CCC'!$B$7:$B$979,0)))</f>
        <v/>
      </c>
      <c r="AU47" s="937" t="str">
        <f>IF($B47="","",INDEX('All CCC'!AU$7:AU$979,MATCH(WatchList!$B47,'All CCC'!$B$7:$B$979,0)))</f>
        <v/>
      </c>
      <c r="AV47" s="937" t="str">
        <f>IF($B47="","",INDEX('All CCC'!AV$7:AV$979,MATCH(WatchList!$B47,'All CCC'!$B$7:$B$979,0)))</f>
        <v/>
      </c>
      <c r="AW47" s="937" t="str">
        <f>IF($B47="","",INDEX('All CCC'!AW$7:AW$979,MATCH(WatchList!$B47,'All CCC'!$B$7:$B$979,0)))</f>
        <v/>
      </c>
      <c r="AX47" s="937" t="str">
        <f>IF($B47="","",INDEX('All CCC'!AX$7:AX$979,MATCH(WatchList!$B47,'All CCC'!$B$7:$B$979,0)))</f>
        <v/>
      </c>
      <c r="AY47" s="937" t="str">
        <f>IF($B47="","",INDEX('All CCC'!AY$7:AY$979,MATCH(WatchList!$B47,'All CCC'!$B$7:$B$979,0)))</f>
        <v/>
      </c>
      <c r="AZ47" s="937" t="str">
        <f>IF($B47="","",INDEX('All CCC'!AZ$7:AZ$979,MATCH(WatchList!$B47,'All CCC'!$B$7:$B$979,0)))</f>
        <v/>
      </c>
      <c r="BA47" s="937" t="str">
        <f>IF($B47="","",INDEX('All CCC'!BA$7:BA$979,MATCH(WatchList!$B47,'All CCC'!$B$7:$B$979,0)))</f>
        <v/>
      </c>
      <c r="BB47" s="937" t="str">
        <f>IF($B47="","",INDEX('All CCC'!BB$7:BB$979,MATCH(WatchList!$B47,'All CCC'!$B$7:$B$979,0)))</f>
        <v/>
      </c>
      <c r="BC47" s="937" t="str">
        <f>IF($B47="","",INDEX('All CCC'!BC$7:BC$979,MATCH(WatchList!$B47,'All CCC'!$B$7:$B$979,0)))</f>
        <v/>
      </c>
      <c r="BD47" s="937" t="str">
        <f>IF($B47="","",INDEX('All CCC'!BD$7:BD$979,MATCH(WatchList!$B47,'All CCC'!$B$7:$B$979,0)))</f>
        <v/>
      </c>
      <c r="BE47" s="937" t="str">
        <f>IF($B47="","",INDEX('All CCC'!BE$7:BE$979,MATCH(WatchList!$B47,'All CCC'!$B$7:$B$979,0)))</f>
        <v/>
      </c>
      <c r="BF47" s="937" t="str">
        <f>IF($B47="","",INDEX('All CCC'!BF$7:BF$979,MATCH(WatchList!$B47,'All CCC'!$B$7:$B$979,0)))</f>
        <v/>
      </c>
      <c r="BG47" s="937" t="str">
        <f>IF($B47="","",INDEX('All CCC'!BG$7:BG$979,MATCH(WatchList!$B47,'All CCC'!$B$7:$B$979,0)))</f>
        <v/>
      </c>
    </row>
    <row r="48" spans="1:59" x14ac:dyDescent="0.2">
      <c r="A48" s="610" t="str">
        <f>IF($B48="","",INDEX('All CCC'!A$7:A$979,MATCH(WatchList!$B48,'All CCC'!$B$7:$B$979,0)))</f>
        <v/>
      </c>
      <c r="B48" s="36"/>
      <c r="C48" s="937" t="str">
        <f>IF($B48="","",INDEX('All CCC'!C$7:C$979,MATCH(WatchList!$B48,'All CCC'!$B$7:$B$979,0)))</f>
        <v/>
      </c>
      <c r="D48" s="937" t="str">
        <f>IF($B48="","",INDEX('All CCC'!D$7:D$979,MATCH(WatchList!$B48,'All CCC'!$B$7:$B$979,0)))</f>
        <v/>
      </c>
      <c r="E48" s="937" t="str">
        <f>IF($B48="","",INDEX('All CCC'!E$7:E$979,MATCH(WatchList!$B48,'All CCC'!$B$7:$B$979,0)))</f>
        <v/>
      </c>
      <c r="F48" s="937" t="str">
        <f>IF($B48="","",INDEX('All CCC'!F$7:F$979,MATCH(WatchList!$B48,'All CCC'!$B$7:$B$979,0)))</f>
        <v/>
      </c>
      <c r="G48" s="937" t="str">
        <f>IF($B48="","",INDEX('All CCC'!G$7:G$979,MATCH(WatchList!$B48,'All CCC'!$B$7:$B$979,0)))</f>
        <v/>
      </c>
      <c r="H48" s="937" t="str">
        <f>IF($B48="","",INDEX('All CCC'!H$7:H$979,MATCH(WatchList!$B48,'All CCC'!$B$7:$B$979,0)))</f>
        <v/>
      </c>
      <c r="I48" s="937" t="str">
        <f>IF($B48="","",INDEX('All CCC'!I$7:I$979,MATCH(WatchList!$B48,'All CCC'!$B$7:$B$979,0)))</f>
        <v/>
      </c>
      <c r="J48" s="937" t="str">
        <f>IF($B48="","",INDEX('All CCC'!J$7:J$979,MATCH(WatchList!$B48,'All CCC'!$B$7:$B$979,0)))</f>
        <v/>
      </c>
      <c r="K48" s="937" t="str">
        <f>IF($B48="","",INDEX('All CCC'!K$7:K$979,MATCH(WatchList!$B48,'All CCC'!$B$7:$B$979,0)))</f>
        <v/>
      </c>
      <c r="L48" s="937" t="str">
        <f>IF($B48="","",INDEX('All CCC'!L$7:L$979,MATCH(WatchList!$B48,'All CCC'!$B$7:$B$979,0)))</f>
        <v/>
      </c>
      <c r="M48" s="937" t="str">
        <f>IF($B48="","",INDEX('All CCC'!M$7:M$979,MATCH(WatchList!$B48,'All CCC'!$B$7:$B$979,0)))</f>
        <v/>
      </c>
      <c r="N48" s="937" t="str">
        <f>IF($B48="","",INDEX('All CCC'!N$7:N$979,MATCH(WatchList!$B48,'All CCC'!$B$7:$B$979,0)))</f>
        <v/>
      </c>
      <c r="O48" s="937" t="str">
        <f>IF($B48="","",INDEX('All CCC'!O$7:O$979,MATCH(WatchList!$B48,'All CCC'!$B$7:$B$979,0)))</f>
        <v/>
      </c>
      <c r="P48" s="938" t="str">
        <f>IF($B48="","",INDEX('All CCC'!P$7:P$979,MATCH(WatchList!$B48,'All CCC'!$B$7:$B$979,0)))</f>
        <v/>
      </c>
      <c r="Q48" s="938" t="str">
        <f>IF($B48="","",INDEX('All CCC'!Q$7:Q$979,MATCH(WatchList!$B48,'All CCC'!$B$7:$B$979,0)))</f>
        <v/>
      </c>
      <c r="R48" s="937" t="str">
        <f>IF($B48="","",INDEX('All CCC'!R$7:R$979,MATCH(WatchList!$B48,'All CCC'!$B$7:$B$979,0)))</f>
        <v/>
      </c>
      <c r="S48" s="937" t="str">
        <f>IF($B48="","",INDEX('All CCC'!S$7:S$979,MATCH(WatchList!$B48,'All CCC'!$B$7:$B$979,0)))</f>
        <v/>
      </c>
      <c r="T48" s="937" t="str">
        <f>IF($B48="","",INDEX('All CCC'!T$7:T$979,MATCH(WatchList!$B48,'All CCC'!$B$7:$B$979,0)))</f>
        <v/>
      </c>
      <c r="U48" s="937" t="str">
        <f>IF($B48="","",INDEX('All CCC'!U$7:U$979,MATCH(WatchList!$B48,'All CCC'!$B$7:$B$979,0)))</f>
        <v/>
      </c>
      <c r="V48" s="937" t="str">
        <f>IF($B48="","",INDEX('All CCC'!V$7:V$979,MATCH(WatchList!$B48,'All CCC'!$B$7:$B$979,0)))</f>
        <v/>
      </c>
      <c r="W48" s="937" t="str">
        <f>IF($B48="","",INDEX('All CCC'!W$7:W$979,MATCH(WatchList!$B48,'All CCC'!$B$7:$B$979,0)))</f>
        <v/>
      </c>
      <c r="X48" s="937" t="str">
        <f>IF($B48="","",INDEX('All CCC'!X$7:X$979,MATCH(WatchList!$B48,'All CCC'!$B$7:$B$979,0)))</f>
        <v/>
      </c>
      <c r="Y48" s="937" t="str">
        <f>IF($B48="","",INDEX('All CCC'!Y$7:Y$979,MATCH(WatchList!$B48,'All CCC'!$B$7:$B$979,0)))</f>
        <v/>
      </c>
      <c r="Z48" s="937" t="str">
        <f>IF($B48="","",INDEX('All CCC'!Z$7:Z$979,MATCH(WatchList!$B48,'All CCC'!$B$7:$B$979,0)))</f>
        <v/>
      </c>
      <c r="AA48" s="937" t="str">
        <f>IF($B48="","",INDEX('All CCC'!AA$7:AA$979,MATCH(WatchList!$B48,'All CCC'!$B$7:$B$979,0)))</f>
        <v/>
      </c>
      <c r="AB48" s="937" t="str">
        <f>IF($B48="","",INDEX('All CCC'!AB$7:AB$979,MATCH(WatchList!$B48,'All CCC'!$B$7:$B$979,0)))</f>
        <v/>
      </c>
      <c r="AC48" s="937" t="str">
        <f>IF($B48="","",INDEX('All CCC'!AC$7:AC$979,MATCH(WatchList!$B48,'All CCC'!$B$7:$B$979,0)))</f>
        <v/>
      </c>
      <c r="AD48" s="937" t="str">
        <f>IF($B48="","",INDEX('All CCC'!AD$7:AD$979,MATCH(WatchList!$B48,'All CCC'!$B$7:$B$979,0)))</f>
        <v/>
      </c>
      <c r="AE48" s="937" t="str">
        <f>IF($B48="","",INDEX('All CCC'!AE$7:AE$979,MATCH(WatchList!$B48,'All CCC'!$B$7:$B$979,0)))</f>
        <v/>
      </c>
      <c r="AF48" s="937" t="str">
        <f>IF($B48="","",INDEX('All CCC'!AF$7:AF$979,MATCH(WatchList!$B48,'All CCC'!$B$7:$B$979,0)))</f>
        <v/>
      </c>
      <c r="AG48" s="937" t="str">
        <f>IF($B48="","",INDEX('All CCC'!AG$7:AG$979,MATCH(WatchList!$B48,'All CCC'!$B$7:$B$979,0)))</f>
        <v/>
      </c>
      <c r="AH48" s="937" t="str">
        <f>IF($B48="","",INDEX('All CCC'!AH$7:AH$979,MATCH(WatchList!$B48,'All CCC'!$B$7:$B$979,0)))</f>
        <v/>
      </c>
      <c r="AI48" s="937" t="str">
        <f>IF($B48="","",INDEX('All CCC'!AI$7:AI$979,MATCH(WatchList!$B48,'All CCC'!$B$7:$B$979,0)))</f>
        <v/>
      </c>
      <c r="AJ48" s="937" t="str">
        <f>IF($B48="","",INDEX('All CCC'!AJ$7:AJ$979,MATCH(WatchList!$B48,'All CCC'!$B$7:$B$979,0)))</f>
        <v/>
      </c>
      <c r="AK48" s="937" t="str">
        <f>IF($B48="","",INDEX('All CCC'!AK$7:AK$979,MATCH(WatchList!$B48,'All CCC'!$B$7:$B$979,0)))</f>
        <v/>
      </c>
      <c r="AL48" s="937" t="str">
        <f>IF($B48="","",INDEX('All CCC'!AL$7:AL$979,MATCH(WatchList!$B48,'All CCC'!$B$7:$B$979,0)))</f>
        <v/>
      </c>
      <c r="AM48" s="937" t="str">
        <f>IF($B48="","",INDEX('All CCC'!AM$7:AM$979,MATCH(WatchList!$B48,'All CCC'!$B$7:$B$979,0)))</f>
        <v/>
      </c>
      <c r="AN48" s="937" t="str">
        <f>IF($B48="","",INDEX('All CCC'!AN$7:AN$979,MATCH(WatchList!$B48,'All CCC'!$B$7:$B$979,0)))</f>
        <v/>
      </c>
      <c r="AO48" s="937" t="str">
        <f>IF($B48="","",INDEX('All CCC'!AO$7:AO$979,MATCH(WatchList!$B48,'All CCC'!$B$7:$B$979,0)))</f>
        <v/>
      </c>
      <c r="AP48" s="937" t="str">
        <f>IF($B48="","",INDEX('All CCC'!AP$7:AP$979,MATCH(WatchList!$B48,'All CCC'!$B$7:$B$979,0)))</f>
        <v/>
      </c>
      <c r="AQ48" s="937" t="str">
        <f>IF($B48="","",INDEX('All CCC'!AQ$7:AQ$979,MATCH(WatchList!$B48,'All CCC'!$B$7:$B$979,0)))</f>
        <v/>
      </c>
      <c r="AR48" s="937" t="str">
        <f>IF($B48="","",INDEX('All CCC'!AR$7:AR$979,MATCH(WatchList!$B48,'All CCC'!$B$7:$B$979,0)))</f>
        <v/>
      </c>
      <c r="AS48" s="937" t="str">
        <f>IF($B48="","",INDEX('All CCC'!AS$7:AS$979,MATCH(WatchList!$B48,'All CCC'!$B$7:$B$979,0)))</f>
        <v/>
      </c>
      <c r="AT48" s="937" t="str">
        <f>IF($B48="","",INDEX('All CCC'!AT$7:AT$979,MATCH(WatchList!$B48,'All CCC'!$B$7:$B$979,0)))</f>
        <v/>
      </c>
      <c r="AU48" s="937" t="str">
        <f>IF($B48="","",INDEX('All CCC'!AU$7:AU$979,MATCH(WatchList!$B48,'All CCC'!$B$7:$B$979,0)))</f>
        <v/>
      </c>
      <c r="AV48" s="937" t="str">
        <f>IF($B48="","",INDEX('All CCC'!AV$7:AV$979,MATCH(WatchList!$B48,'All CCC'!$B$7:$B$979,0)))</f>
        <v/>
      </c>
      <c r="AW48" s="937" t="str">
        <f>IF($B48="","",INDEX('All CCC'!AW$7:AW$979,MATCH(WatchList!$B48,'All CCC'!$B$7:$B$979,0)))</f>
        <v/>
      </c>
      <c r="AX48" s="937" t="str">
        <f>IF($B48="","",INDEX('All CCC'!AX$7:AX$979,MATCH(WatchList!$B48,'All CCC'!$B$7:$B$979,0)))</f>
        <v/>
      </c>
      <c r="AY48" s="937" t="str">
        <f>IF($B48="","",INDEX('All CCC'!AY$7:AY$979,MATCH(WatchList!$B48,'All CCC'!$B$7:$B$979,0)))</f>
        <v/>
      </c>
      <c r="AZ48" s="937" t="str">
        <f>IF($B48="","",INDEX('All CCC'!AZ$7:AZ$979,MATCH(WatchList!$B48,'All CCC'!$B$7:$B$979,0)))</f>
        <v/>
      </c>
      <c r="BA48" s="937" t="str">
        <f>IF($B48="","",INDEX('All CCC'!BA$7:BA$979,MATCH(WatchList!$B48,'All CCC'!$B$7:$B$979,0)))</f>
        <v/>
      </c>
      <c r="BB48" s="937" t="str">
        <f>IF($B48="","",INDEX('All CCC'!BB$7:BB$979,MATCH(WatchList!$B48,'All CCC'!$B$7:$B$979,0)))</f>
        <v/>
      </c>
      <c r="BC48" s="937" t="str">
        <f>IF($B48="","",INDEX('All CCC'!BC$7:BC$979,MATCH(WatchList!$B48,'All CCC'!$B$7:$B$979,0)))</f>
        <v/>
      </c>
      <c r="BD48" s="937" t="str">
        <f>IF($B48="","",INDEX('All CCC'!BD$7:BD$979,MATCH(WatchList!$B48,'All CCC'!$B$7:$B$979,0)))</f>
        <v/>
      </c>
      <c r="BE48" s="937" t="str">
        <f>IF($B48="","",INDEX('All CCC'!BE$7:BE$979,MATCH(WatchList!$B48,'All CCC'!$B$7:$B$979,0)))</f>
        <v/>
      </c>
      <c r="BF48" s="937" t="str">
        <f>IF($B48="","",INDEX('All CCC'!BF$7:BF$979,MATCH(WatchList!$B48,'All CCC'!$B$7:$B$979,0)))</f>
        <v/>
      </c>
      <c r="BG48" s="937" t="str">
        <f>IF($B48="","",INDEX('All CCC'!BG$7:BG$979,MATCH(WatchList!$B48,'All CCC'!$B$7:$B$979,0)))</f>
        <v/>
      </c>
    </row>
    <row r="49" spans="1:59" x14ac:dyDescent="0.2">
      <c r="A49" s="610" t="str">
        <f>IF($B49="","",INDEX('All CCC'!A$7:A$979,MATCH(WatchList!$B49,'All CCC'!$B$7:$B$979,0)))</f>
        <v/>
      </c>
      <c r="B49" s="36"/>
      <c r="C49" s="937" t="str">
        <f>IF($B49="","",INDEX('All CCC'!C$7:C$979,MATCH(WatchList!$B49,'All CCC'!$B$7:$B$979,0)))</f>
        <v/>
      </c>
      <c r="D49" s="937" t="str">
        <f>IF($B49="","",INDEX('All CCC'!D$7:D$979,MATCH(WatchList!$B49,'All CCC'!$B$7:$B$979,0)))</f>
        <v/>
      </c>
      <c r="E49" s="937" t="str">
        <f>IF($B49="","",INDEX('All CCC'!E$7:E$979,MATCH(WatchList!$B49,'All CCC'!$B$7:$B$979,0)))</f>
        <v/>
      </c>
      <c r="F49" s="937" t="str">
        <f>IF($B49="","",INDEX('All CCC'!F$7:F$979,MATCH(WatchList!$B49,'All CCC'!$B$7:$B$979,0)))</f>
        <v/>
      </c>
      <c r="G49" s="937" t="str">
        <f>IF($B49="","",INDEX('All CCC'!G$7:G$979,MATCH(WatchList!$B49,'All CCC'!$B$7:$B$979,0)))</f>
        <v/>
      </c>
      <c r="H49" s="937" t="str">
        <f>IF($B49="","",INDEX('All CCC'!H$7:H$979,MATCH(WatchList!$B49,'All CCC'!$B$7:$B$979,0)))</f>
        <v/>
      </c>
      <c r="I49" s="937" t="str">
        <f>IF($B49="","",INDEX('All CCC'!I$7:I$979,MATCH(WatchList!$B49,'All CCC'!$B$7:$B$979,0)))</f>
        <v/>
      </c>
      <c r="J49" s="937" t="str">
        <f>IF($B49="","",INDEX('All CCC'!J$7:J$979,MATCH(WatchList!$B49,'All CCC'!$B$7:$B$979,0)))</f>
        <v/>
      </c>
      <c r="K49" s="937" t="str">
        <f>IF($B49="","",INDEX('All CCC'!K$7:K$979,MATCH(WatchList!$B49,'All CCC'!$B$7:$B$979,0)))</f>
        <v/>
      </c>
      <c r="L49" s="937" t="str">
        <f>IF($B49="","",INDEX('All CCC'!L$7:L$979,MATCH(WatchList!$B49,'All CCC'!$B$7:$B$979,0)))</f>
        <v/>
      </c>
      <c r="M49" s="937" t="str">
        <f>IF($B49="","",INDEX('All CCC'!M$7:M$979,MATCH(WatchList!$B49,'All CCC'!$B$7:$B$979,0)))</f>
        <v/>
      </c>
      <c r="N49" s="937" t="str">
        <f>IF($B49="","",INDEX('All CCC'!N$7:N$979,MATCH(WatchList!$B49,'All CCC'!$B$7:$B$979,0)))</f>
        <v/>
      </c>
      <c r="O49" s="937" t="str">
        <f>IF($B49="","",INDEX('All CCC'!O$7:O$979,MATCH(WatchList!$B49,'All CCC'!$B$7:$B$979,0)))</f>
        <v/>
      </c>
      <c r="P49" s="938" t="str">
        <f>IF($B49="","",INDEX('All CCC'!P$7:P$979,MATCH(WatchList!$B49,'All CCC'!$B$7:$B$979,0)))</f>
        <v/>
      </c>
      <c r="Q49" s="938" t="str">
        <f>IF($B49="","",INDEX('All CCC'!Q$7:Q$979,MATCH(WatchList!$B49,'All CCC'!$B$7:$B$979,0)))</f>
        <v/>
      </c>
      <c r="R49" s="937" t="str">
        <f>IF($B49="","",INDEX('All CCC'!R$7:R$979,MATCH(WatchList!$B49,'All CCC'!$B$7:$B$979,0)))</f>
        <v/>
      </c>
      <c r="S49" s="937" t="str">
        <f>IF($B49="","",INDEX('All CCC'!S$7:S$979,MATCH(WatchList!$B49,'All CCC'!$B$7:$B$979,0)))</f>
        <v/>
      </c>
      <c r="T49" s="937" t="str">
        <f>IF($B49="","",INDEX('All CCC'!T$7:T$979,MATCH(WatchList!$B49,'All CCC'!$B$7:$B$979,0)))</f>
        <v/>
      </c>
      <c r="U49" s="937" t="str">
        <f>IF($B49="","",INDEX('All CCC'!U$7:U$979,MATCH(WatchList!$B49,'All CCC'!$B$7:$B$979,0)))</f>
        <v/>
      </c>
      <c r="V49" s="937" t="str">
        <f>IF($B49="","",INDEX('All CCC'!V$7:V$979,MATCH(WatchList!$B49,'All CCC'!$B$7:$B$979,0)))</f>
        <v/>
      </c>
      <c r="W49" s="937" t="str">
        <f>IF($B49="","",INDEX('All CCC'!W$7:W$979,MATCH(WatchList!$B49,'All CCC'!$B$7:$B$979,0)))</f>
        <v/>
      </c>
      <c r="X49" s="937" t="str">
        <f>IF($B49="","",INDEX('All CCC'!X$7:X$979,MATCH(WatchList!$B49,'All CCC'!$B$7:$B$979,0)))</f>
        <v/>
      </c>
      <c r="Y49" s="937" t="str">
        <f>IF($B49="","",INDEX('All CCC'!Y$7:Y$979,MATCH(WatchList!$B49,'All CCC'!$B$7:$B$979,0)))</f>
        <v/>
      </c>
      <c r="Z49" s="937" t="str">
        <f>IF($B49="","",INDEX('All CCC'!Z$7:Z$979,MATCH(WatchList!$B49,'All CCC'!$B$7:$B$979,0)))</f>
        <v/>
      </c>
      <c r="AA49" s="937" t="str">
        <f>IF($B49="","",INDEX('All CCC'!AA$7:AA$979,MATCH(WatchList!$B49,'All CCC'!$B$7:$B$979,0)))</f>
        <v/>
      </c>
      <c r="AB49" s="937" t="str">
        <f>IF($B49="","",INDEX('All CCC'!AB$7:AB$979,MATCH(WatchList!$B49,'All CCC'!$B$7:$B$979,0)))</f>
        <v/>
      </c>
      <c r="AC49" s="937" t="str">
        <f>IF($B49="","",INDEX('All CCC'!AC$7:AC$979,MATCH(WatchList!$B49,'All CCC'!$B$7:$B$979,0)))</f>
        <v/>
      </c>
      <c r="AD49" s="937" t="str">
        <f>IF($B49="","",INDEX('All CCC'!AD$7:AD$979,MATCH(WatchList!$B49,'All CCC'!$B$7:$B$979,0)))</f>
        <v/>
      </c>
      <c r="AE49" s="937" t="str">
        <f>IF($B49="","",INDEX('All CCC'!AE$7:AE$979,MATCH(WatchList!$B49,'All CCC'!$B$7:$B$979,0)))</f>
        <v/>
      </c>
      <c r="AF49" s="937" t="str">
        <f>IF($B49="","",INDEX('All CCC'!AF$7:AF$979,MATCH(WatchList!$B49,'All CCC'!$B$7:$B$979,0)))</f>
        <v/>
      </c>
      <c r="AG49" s="937" t="str">
        <f>IF($B49="","",INDEX('All CCC'!AG$7:AG$979,MATCH(WatchList!$B49,'All CCC'!$B$7:$B$979,0)))</f>
        <v/>
      </c>
      <c r="AH49" s="937" t="str">
        <f>IF($B49="","",INDEX('All CCC'!AH$7:AH$979,MATCH(WatchList!$B49,'All CCC'!$B$7:$B$979,0)))</f>
        <v/>
      </c>
      <c r="AI49" s="937" t="str">
        <f>IF($B49="","",INDEX('All CCC'!AI$7:AI$979,MATCH(WatchList!$B49,'All CCC'!$B$7:$B$979,0)))</f>
        <v/>
      </c>
      <c r="AJ49" s="937" t="str">
        <f>IF($B49="","",INDEX('All CCC'!AJ$7:AJ$979,MATCH(WatchList!$B49,'All CCC'!$B$7:$B$979,0)))</f>
        <v/>
      </c>
      <c r="AK49" s="937" t="str">
        <f>IF($B49="","",INDEX('All CCC'!AK$7:AK$979,MATCH(WatchList!$B49,'All CCC'!$B$7:$B$979,0)))</f>
        <v/>
      </c>
      <c r="AL49" s="937" t="str">
        <f>IF($B49="","",INDEX('All CCC'!AL$7:AL$979,MATCH(WatchList!$B49,'All CCC'!$B$7:$B$979,0)))</f>
        <v/>
      </c>
      <c r="AM49" s="937" t="str">
        <f>IF($B49="","",INDEX('All CCC'!AM$7:AM$979,MATCH(WatchList!$B49,'All CCC'!$B$7:$B$979,0)))</f>
        <v/>
      </c>
      <c r="AN49" s="937" t="str">
        <f>IF($B49="","",INDEX('All CCC'!AN$7:AN$979,MATCH(WatchList!$B49,'All CCC'!$B$7:$B$979,0)))</f>
        <v/>
      </c>
      <c r="AO49" s="937" t="str">
        <f>IF($B49="","",INDEX('All CCC'!AO$7:AO$979,MATCH(WatchList!$B49,'All CCC'!$B$7:$B$979,0)))</f>
        <v/>
      </c>
      <c r="AP49" s="937" t="str">
        <f>IF($B49="","",INDEX('All CCC'!AP$7:AP$979,MATCH(WatchList!$B49,'All CCC'!$B$7:$B$979,0)))</f>
        <v/>
      </c>
      <c r="AQ49" s="937" t="str">
        <f>IF($B49="","",INDEX('All CCC'!AQ$7:AQ$979,MATCH(WatchList!$B49,'All CCC'!$B$7:$B$979,0)))</f>
        <v/>
      </c>
      <c r="AR49" s="937" t="str">
        <f>IF($B49="","",INDEX('All CCC'!AR$7:AR$979,MATCH(WatchList!$B49,'All CCC'!$B$7:$B$979,0)))</f>
        <v/>
      </c>
      <c r="AS49" s="937" t="str">
        <f>IF($B49="","",INDEX('All CCC'!AS$7:AS$979,MATCH(WatchList!$B49,'All CCC'!$B$7:$B$979,0)))</f>
        <v/>
      </c>
      <c r="AT49" s="937" t="str">
        <f>IF($B49="","",INDEX('All CCC'!AT$7:AT$979,MATCH(WatchList!$B49,'All CCC'!$B$7:$B$979,0)))</f>
        <v/>
      </c>
      <c r="AU49" s="937" t="str">
        <f>IF($B49="","",INDEX('All CCC'!AU$7:AU$979,MATCH(WatchList!$B49,'All CCC'!$B$7:$B$979,0)))</f>
        <v/>
      </c>
      <c r="AV49" s="937" t="str">
        <f>IF($B49="","",INDEX('All CCC'!AV$7:AV$979,MATCH(WatchList!$B49,'All CCC'!$B$7:$B$979,0)))</f>
        <v/>
      </c>
      <c r="AW49" s="937" t="str">
        <f>IF($B49="","",INDEX('All CCC'!AW$7:AW$979,MATCH(WatchList!$B49,'All CCC'!$B$7:$B$979,0)))</f>
        <v/>
      </c>
      <c r="AX49" s="937" t="str">
        <f>IF($B49="","",INDEX('All CCC'!AX$7:AX$979,MATCH(WatchList!$B49,'All CCC'!$B$7:$B$979,0)))</f>
        <v/>
      </c>
      <c r="AY49" s="937" t="str">
        <f>IF($B49="","",INDEX('All CCC'!AY$7:AY$979,MATCH(WatchList!$B49,'All CCC'!$B$7:$B$979,0)))</f>
        <v/>
      </c>
      <c r="AZ49" s="937" t="str">
        <f>IF($B49="","",INDEX('All CCC'!AZ$7:AZ$979,MATCH(WatchList!$B49,'All CCC'!$B$7:$B$979,0)))</f>
        <v/>
      </c>
      <c r="BA49" s="937" t="str">
        <f>IF($B49="","",INDEX('All CCC'!BA$7:BA$979,MATCH(WatchList!$B49,'All CCC'!$B$7:$B$979,0)))</f>
        <v/>
      </c>
      <c r="BB49" s="937" t="str">
        <f>IF($B49="","",INDEX('All CCC'!BB$7:BB$979,MATCH(WatchList!$B49,'All CCC'!$B$7:$B$979,0)))</f>
        <v/>
      </c>
      <c r="BC49" s="937" t="str">
        <f>IF($B49="","",INDEX('All CCC'!BC$7:BC$979,MATCH(WatchList!$B49,'All CCC'!$B$7:$B$979,0)))</f>
        <v/>
      </c>
      <c r="BD49" s="937" t="str">
        <f>IF($B49="","",INDEX('All CCC'!BD$7:BD$979,MATCH(WatchList!$B49,'All CCC'!$B$7:$B$979,0)))</f>
        <v/>
      </c>
      <c r="BE49" s="937" t="str">
        <f>IF($B49="","",INDEX('All CCC'!BE$7:BE$979,MATCH(WatchList!$B49,'All CCC'!$B$7:$B$979,0)))</f>
        <v/>
      </c>
      <c r="BF49" s="937" t="str">
        <f>IF($B49="","",INDEX('All CCC'!BF$7:BF$979,MATCH(WatchList!$B49,'All CCC'!$B$7:$B$979,0)))</f>
        <v/>
      </c>
      <c r="BG49" s="937" t="str">
        <f>IF($B49="","",INDEX('All CCC'!BG$7:BG$979,MATCH(WatchList!$B49,'All CCC'!$B$7:$B$979,0)))</f>
        <v/>
      </c>
    </row>
    <row r="50" spans="1:59" x14ac:dyDescent="0.2">
      <c r="A50" s="610" t="str">
        <f>IF($B50="","",INDEX('All CCC'!A$7:A$979,MATCH(WatchList!$B50,'All CCC'!$B$7:$B$979,0)))</f>
        <v/>
      </c>
      <c r="B50" s="36"/>
      <c r="C50" s="937" t="str">
        <f>IF($B50="","",INDEX('All CCC'!C$7:C$979,MATCH(WatchList!$B50,'All CCC'!$B$7:$B$979,0)))</f>
        <v/>
      </c>
      <c r="D50" s="937" t="str">
        <f>IF($B50="","",INDEX('All CCC'!D$7:D$979,MATCH(WatchList!$B50,'All CCC'!$B$7:$B$979,0)))</f>
        <v/>
      </c>
      <c r="E50" s="937" t="str">
        <f>IF($B50="","",INDEX('All CCC'!E$7:E$979,MATCH(WatchList!$B50,'All CCC'!$B$7:$B$979,0)))</f>
        <v/>
      </c>
      <c r="F50" s="937" t="str">
        <f>IF($B50="","",INDEX('All CCC'!F$7:F$979,MATCH(WatchList!$B50,'All CCC'!$B$7:$B$979,0)))</f>
        <v/>
      </c>
      <c r="G50" s="937" t="str">
        <f>IF($B50="","",INDEX('All CCC'!G$7:G$979,MATCH(WatchList!$B50,'All CCC'!$B$7:$B$979,0)))</f>
        <v/>
      </c>
      <c r="H50" s="937" t="str">
        <f>IF($B50="","",INDEX('All CCC'!H$7:H$979,MATCH(WatchList!$B50,'All CCC'!$B$7:$B$979,0)))</f>
        <v/>
      </c>
      <c r="I50" s="937" t="str">
        <f>IF($B50="","",INDEX('All CCC'!I$7:I$979,MATCH(WatchList!$B50,'All CCC'!$B$7:$B$979,0)))</f>
        <v/>
      </c>
      <c r="J50" s="937" t="str">
        <f>IF($B50="","",INDEX('All CCC'!J$7:J$979,MATCH(WatchList!$B50,'All CCC'!$B$7:$B$979,0)))</f>
        <v/>
      </c>
      <c r="K50" s="937" t="str">
        <f>IF($B50="","",INDEX('All CCC'!K$7:K$979,MATCH(WatchList!$B50,'All CCC'!$B$7:$B$979,0)))</f>
        <v/>
      </c>
      <c r="L50" s="937" t="str">
        <f>IF($B50="","",INDEX('All CCC'!L$7:L$979,MATCH(WatchList!$B50,'All CCC'!$B$7:$B$979,0)))</f>
        <v/>
      </c>
      <c r="M50" s="937" t="str">
        <f>IF($B50="","",INDEX('All CCC'!M$7:M$979,MATCH(WatchList!$B50,'All CCC'!$B$7:$B$979,0)))</f>
        <v/>
      </c>
      <c r="N50" s="937" t="str">
        <f>IF($B50="","",INDEX('All CCC'!N$7:N$979,MATCH(WatchList!$B50,'All CCC'!$B$7:$B$979,0)))</f>
        <v/>
      </c>
      <c r="O50" s="937" t="str">
        <f>IF($B50="","",INDEX('All CCC'!O$7:O$979,MATCH(WatchList!$B50,'All CCC'!$B$7:$B$979,0)))</f>
        <v/>
      </c>
      <c r="P50" s="938" t="str">
        <f>IF($B50="","",INDEX('All CCC'!P$7:P$979,MATCH(WatchList!$B50,'All CCC'!$B$7:$B$979,0)))</f>
        <v/>
      </c>
      <c r="Q50" s="938" t="str">
        <f>IF($B50="","",INDEX('All CCC'!Q$7:Q$979,MATCH(WatchList!$B50,'All CCC'!$B$7:$B$979,0)))</f>
        <v/>
      </c>
      <c r="R50" s="937" t="str">
        <f>IF($B50="","",INDEX('All CCC'!R$7:R$979,MATCH(WatchList!$B50,'All CCC'!$B$7:$B$979,0)))</f>
        <v/>
      </c>
      <c r="S50" s="937" t="str">
        <f>IF($B50="","",INDEX('All CCC'!S$7:S$979,MATCH(WatchList!$B50,'All CCC'!$B$7:$B$979,0)))</f>
        <v/>
      </c>
      <c r="T50" s="937" t="str">
        <f>IF($B50="","",INDEX('All CCC'!T$7:T$979,MATCH(WatchList!$B50,'All CCC'!$B$7:$B$979,0)))</f>
        <v/>
      </c>
      <c r="U50" s="937" t="str">
        <f>IF($B50="","",INDEX('All CCC'!U$7:U$979,MATCH(WatchList!$B50,'All CCC'!$B$7:$B$979,0)))</f>
        <v/>
      </c>
      <c r="V50" s="937" t="str">
        <f>IF($B50="","",INDEX('All CCC'!V$7:V$979,MATCH(WatchList!$B50,'All CCC'!$B$7:$B$979,0)))</f>
        <v/>
      </c>
      <c r="W50" s="937" t="str">
        <f>IF($B50="","",INDEX('All CCC'!W$7:W$979,MATCH(WatchList!$B50,'All CCC'!$B$7:$B$979,0)))</f>
        <v/>
      </c>
      <c r="X50" s="937" t="str">
        <f>IF($B50="","",INDEX('All CCC'!X$7:X$979,MATCH(WatchList!$B50,'All CCC'!$B$7:$B$979,0)))</f>
        <v/>
      </c>
      <c r="Y50" s="937" t="str">
        <f>IF($B50="","",INDEX('All CCC'!Y$7:Y$979,MATCH(WatchList!$B50,'All CCC'!$B$7:$B$979,0)))</f>
        <v/>
      </c>
      <c r="Z50" s="937" t="str">
        <f>IF($B50="","",INDEX('All CCC'!Z$7:Z$979,MATCH(WatchList!$B50,'All CCC'!$B$7:$B$979,0)))</f>
        <v/>
      </c>
      <c r="AA50" s="937" t="str">
        <f>IF($B50="","",INDEX('All CCC'!AA$7:AA$979,MATCH(WatchList!$B50,'All CCC'!$B$7:$B$979,0)))</f>
        <v/>
      </c>
      <c r="AB50" s="937" t="str">
        <f>IF($B50="","",INDEX('All CCC'!AB$7:AB$979,MATCH(WatchList!$B50,'All CCC'!$B$7:$B$979,0)))</f>
        <v/>
      </c>
      <c r="AC50" s="937" t="str">
        <f>IF($B50="","",INDEX('All CCC'!AC$7:AC$979,MATCH(WatchList!$B50,'All CCC'!$B$7:$B$979,0)))</f>
        <v/>
      </c>
      <c r="AD50" s="937" t="str">
        <f>IF($B50="","",INDEX('All CCC'!AD$7:AD$979,MATCH(WatchList!$B50,'All CCC'!$B$7:$B$979,0)))</f>
        <v/>
      </c>
      <c r="AE50" s="937" t="str">
        <f>IF($B50="","",INDEX('All CCC'!AE$7:AE$979,MATCH(WatchList!$B50,'All CCC'!$B$7:$B$979,0)))</f>
        <v/>
      </c>
      <c r="AF50" s="937" t="str">
        <f>IF($B50="","",INDEX('All CCC'!AF$7:AF$979,MATCH(WatchList!$B50,'All CCC'!$B$7:$B$979,0)))</f>
        <v/>
      </c>
      <c r="AG50" s="937" t="str">
        <f>IF($B50="","",INDEX('All CCC'!AG$7:AG$979,MATCH(WatchList!$B50,'All CCC'!$B$7:$B$979,0)))</f>
        <v/>
      </c>
      <c r="AH50" s="937" t="str">
        <f>IF($B50="","",INDEX('All CCC'!AH$7:AH$979,MATCH(WatchList!$B50,'All CCC'!$B$7:$B$979,0)))</f>
        <v/>
      </c>
      <c r="AI50" s="937" t="str">
        <f>IF($B50="","",INDEX('All CCC'!AI$7:AI$979,MATCH(WatchList!$B50,'All CCC'!$B$7:$B$979,0)))</f>
        <v/>
      </c>
      <c r="AJ50" s="937" t="str">
        <f>IF($B50="","",INDEX('All CCC'!AJ$7:AJ$979,MATCH(WatchList!$B50,'All CCC'!$B$7:$B$979,0)))</f>
        <v/>
      </c>
      <c r="AK50" s="937" t="str">
        <f>IF($B50="","",INDEX('All CCC'!AK$7:AK$979,MATCH(WatchList!$B50,'All CCC'!$B$7:$B$979,0)))</f>
        <v/>
      </c>
      <c r="AL50" s="937" t="str">
        <f>IF($B50="","",INDEX('All CCC'!AL$7:AL$979,MATCH(WatchList!$B50,'All CCC'!$B$7:$B$979,0)))</f>
        <v/>
      </c>
      <c r="AM50" s="937" t="str">
        <f>IF($B50="","",INDEX('All CCC'!AM$7:AM$979,MATCH(WatchList!$B50,'All CCC'!$B$7:$B$979,0)))</f>
        <v/>
      </c>
      <c r="AN50" s="937" t="str">
        <f>IF($B50="","",INDEX('All CCC'!AN$7:AN$979,MATCH(WatchList!$B50,'All CCC'!$B$7:$B$979,0)))</f>
        <v/>
      </c>
      <c r="AO50" s="937" t="str">
        <f>IF($B50="","",INDEX('All CCC'!AO$7:AO$979,MATCH(WatchList!$B50,'All CCC'!$B$7:$B$979,0)))</f>
        <v/>
      </c>
      <c r="AP50" s="937" t="str">
        <f>IF($B50="","",INDEX('All CCC'!AP$7:AP$979,MATCH(WatchList!$B50,'All CCC'!$B$7:$B$979,0)))</f>
        <v/>
      </c>
      <c r="AQ50" s="937" t="str">
        <f>IF($B50="","",INDEX('All CCC'!AQ$7:AQ$979,MATCH(WatchList!$B50,'All CCC'!$B$7:$B$979,0)))</f>
        <v/>
      </c>
      <c r="AR50" s="937" t="str">
        <f>IF($B50="","",INDEX('All CCC'!AR$7:AR$979,MATCH(WatchList!$B50,'All CCC'!$B$7:$B$979,0)))</f>
        <v/>
      </c>
      <c r="AS50" s="937" t="str">
        <f>IF($B50="","",INDEX('All CCC'!AS$7:AS$979,MATCH(WatchList!$B50,'All CCC'!$B$7:$B$979,0)))</f>
        <v/>
      </c>
      <c r="AT50" s="937" t="str">
        <f>IF($B50="","",INDEX('All CCC'!AT$7:AT$979,MATCH(WatchList!$B50,'All CCC'!$B$7:$B$979,0)))</f>
        <v/>
      </c>
      <c r="AU50" s="937" t="str">
        <f>IF($B50="","",INDEX('All CCC'!AU$7:AU$979,MATCH(WatchList!$B50,'All CCC'!$B$7:$B$979,0)))</f>
        <v/>
      </c>
      <c r="AV50" s="937" t="str">
        <f>IF($B50="","",INDEX('All CCC'!AV$7:AV$979,MATCH(WatchList!$B50,'All CCC'!$B$7:$B$979,0)))</f>
        <v/>
      </c>
      <c r="AW50" s="937" t="str">
        <f>IF($B50="","",INDEX('All CCC'!AW$7:AW$979,MATCH(WatchList!$B50,'All CCC'!$B$7:$B$979,0)))</f>
        <v/>
      </c>
      <c r="AX50" s="937" t="str">
        <f>IF($B50="","",INDEX('All CCC'!AX$7:AX$979,MATCH(WatchList!$B50,'All CCC'!$B$7:$B$979,0)))</f>
        <v/>
      </c>
      <c r="AY50" s="937" t="str">
        <f>IF($B50="","",INDEX('All CCC'!AY$7:AY$979,MATCH(WatchList!$B50,'All CCC'!$B$7:$B$979,0)))</f>
        <v/>
      </c>
      <c r="AZ50" s="937" t="str">
        <f>IF($B50="","",INDEX('All CCC'!AZ$7:AZ$979,MATCH(WatchList!$B50,'All CCC'!$B$7:$B$979,0)))</f>
        <v/>
      </c>
      <c r="BA50" s="937" t="str">
        <f>IF($B50="","",INDEX('All CCC'!BA$7:BA$979,MATCH(WatchList!$B50,'All CCC'!$B$7:$B$979,0)))</f>
        <v/>
      </c>
      <c r="BB50" s="937" t="str">
        <f>IF($B50="","",INDEX('All CCC'!BB$7:BB$979,MATCH(WatchList!$B50,'All CCC'!$B$7:$B$979,0)))</f>
        <v/>
      </c>
      <c r="BC50" s="937" t="str">
        <f>IF($B50="","",INDEX('All CCC'!BC$7:BC$979,MATCH(WatchList!$B50,'All CCC'!$B$7:$B$979,0)))</f>
        <v/>
      </c>
      <c r="BD50" s="937" t="str">
        <f>IF($B50="","",INDEX('All CCC'!BD$7:BD$979,MATCH(WatchList!$B50,'All CCC'!$B$7:$B$979,0)))</f>
        <v/>
      </c>
      <c r="BE50" s="937" t="str">
        <f>IF($B50="","",INDEX('All CCC'!BE$7:BE$979,MATCH(WatchList!$B50,'All CCC'!$B$7:$B$979,0)))</f>
        <v/>
      </c>
      <c r="BF50" s="937" t="str">
        <f>IF($B50="","",INDEX('All CCC'!BF$7:BF$979,MATCH(WatchList!$B50,'All CCC'!$B$7:$B$979,0)))</f>
        <v/>
      </c>
      <c r="BG50" s="937" t="str">
        <f>IF($B50="","",INDEX('All CCC'!BG$7:BG$979,MATCH(WatchList!$B50,'All CCC'!$B$7:$B$979,0)))</f>
        <v/>
      </c>
    </row>
    <row r="51" spans="1:59" x14ac:dyDescent="0.2">
      <c r="A51" s="610" t="str">
        <f>IF($B51="","",INDEX('All CCC'!A$7:A$979,MATCH(WatchList!$B51,'All CCC'!$B$7:$B$979,0)))</f>
        <v/>
      </c>
      <c r="B51" s="36"/>
      <c r="C51" s="937" t="str">
        <f>IF($B51="","",INDEX('All CCC'!C$7:C$979,MATCH(WatchList!$B51,'All CCC'!$B$7:$B$979,0)))</f>
        <v/>
      </c>
      <c r="D51" s="937" t="str">
        <f>IF($B51="","",INDEX('All CCC'!D$7:D$979,MATCH(WatchList!$B51,'All CCC'!$B$7:$B$979,0)))</f>
        <v/>
      </c>
      <c r="E51" s="937" t="str">
        <f>IF($B51="","",INDEX('All CCC'!E$7:E$979,MATCH(WatchList!$B51,'All CCC'!$B$7:$B$979,0)))</f>
        <v/>
      </c>
      <c r="F51" s="937" t="str">
        <f>IF($B51="","",INDEX('All CCC'!F$7:F$979,MATCH(WatchList!$B51,'All CCC'!$B$7:$B$979,0)))</f>
        <v/>
      </c>
      <c r="G51" s="937" t="str">
        <f>IF($B51="","",INDEX('All CCC'!G$7:G$979,MATCH(WatchList!$B51,'All CCC'!$B$7:$B$979,0)))</f>
        <v/>
      </c>
      <c r="H51" s="937" t="str">
        <f>IF($B51="","",INDEX('All CCC'!H$7:H$979,MATCH(WatchList!$B51,'All CCC'!$B$7:$B$979,0)))</f>
        <v/>
      </c>
      <c r="I51" s="937" t="str">
        <f>IF($B51="","",INDEX('All CCC'!I$7:I$979,MATCH(WatchList!$B51,'All CCC'!$B$7:$B$979,0)))</f>
        <v/>
      </c>
      <c r="J51" s="937" t="str">
        <f>IF($B51="","",INDEX('All CCC'!J$7:J$979,MATCH(WatchList!$B51,'All CCC'!$B$7:$B$979,0)))</f>
        <v/>
      </c>
      <c r="K51" s="937" t="str">
        <f>IF($B51="","",INDEX('All CCC'!K$7:K$979,MATCH(WatchList!$B51,'All CCC'!$B$7:$B$979,0)))</f>
        <v/>
      </c>
      <c r="L51" s="937" t="str">
        <f>IF($B51="","",INDEX('All CCC'!L$7:L$979,MATCH(WatchList!$B51,'All CCC'!$B$7:$B$979,0)))</f>
        <v/>
      </c>
      <c r="M51" s="937" t="str">
        <f>IF($B51="","",INDEX('All CCC'!M$7:M$979,MATCH(WatchList!$B51,'All CCC'!$B$7:$B$979,0)))</f>
        <v/>
      </c>
      <c r="N51" s="937" t="str">
        <f>IF($B51="","",INDEX('All CCC'!N$7:N$979,MATCH(WatchList!$B51,'All CCC'!$B$7:$B$979,0)))</f>
        <v/>
      </c>
      <c r="O51" s="937" t="str">
        <f>IF($B51="","",INDEX('All CCC'!O$7:O$979,MATCH(WatchList!$B51,'All CCC'!$B$7:$B$979,0)))</f>
        <v/>
      </c>
      <c r="P51" s="938" t="str">
        <f>IF($B51="","",INDEX('All CCC'!P$7:P$979,MATCH(WatchList!$B51,'All CCC'!$B$7:$B$979,0)))</f>
        <v/>
      </c>
      <c r="Q51" s="938" t="str">
        <f>IF($B51="","",INDEX('All CCC'!Q$7:Q$979,MATCH(WatchList!$B51,'All CCC'!$B$7:$B$979,0)))</f>
        <v/>
      </c>
      <c r="R51" s="937" t="str">
        <f>IF($B51="","",INDEX('All CCC'!R$7:R$979,MATCH(WatchList!$B51,'All CCC'!$B$7:$B$979,0)))</f>
        <v/>
      </c>
      <c r="S51" s="937" t="str">
        <f>IF($B51="","",INDEX('All CCC'!S$7:S$979,MATCH(WatchList!$B51,'All CCC'!$B$7:$B$979,0)))</f>
        <v/>
      </c>
      <c r="T51" s="937" t="str">
        <f>IF($B51="","",INDEX('All CCC'!T$7:T$979,MATCH(WatchList!$B51,'All CCC'!$B$7:$B$979,0)))</f>
        <v/>
      </c>
      <c r="U51" s="937" t="str">
        <f>IF($B51="","",INDEX('All CCC'!U$7:U$979,MATCH(WatchList!$B51,'All CCC'!$B$7:$B$979,0)))</f>
        <v/>
      </c>
      <c r="V51" s="937" t="str">
        <f>IF($B51="","",INDEX('All CCC'!V$7:V$979,MATCH(WatchList!$B51,'All CCC'!$B$7:$B$979,0)))</f>
        <v/>
      </c>
      <c r="W51" s="937" t="str">
        <f>IF($B51="","",INDEX('All CCC'!W$7:W$979,MATCH(WatchList!$B51,'All CCC'!$B$7:$B$979,0)))</f>
        <v/>
      </c>
      <c r="X51" s="937" t="str">
        <f>IF($B51="","",INDEX('All CCC'!X$7:X$979,MATCH(WatchList!$B51,'All CCC'!$B$7:$B$979,0)))</f>
        <v/>
      </c>
      <c r="Y51" s="937" t="str">
        <f>IF($B51="","",INDEX('All CCC'!Y$7:Y$979,MATCH(WatchList!$B51,'All CCC'!$B$7:$B$979,0)))</f>
        <v/>
      </c>
      <c r="Z51" s="937" t="str">
        <f>IF($B51="","",INDEX('All CCC'!Z$7:Z$979,MATCH(WatchList!$B51,'All CCC'!$B$7:$B$979,0)))</f>
        <v/>
      </c>
      <c r="AA51" s="937" t="str">
        <f>IF($B51="","",INDEX('All CCC'!AA$7:AA$979,MATCH(WatchList!$B51,'All CCC'!$B$7:$B$979,0)))</f>
        <v/>
      </c>
      <c r="AB51" s="937" t="str">
        <f>IF($B51="","",INDEX('All CCC'!AB$7:AB$979,MATCH(WatchList!$B51,'All CCC'!$B$7:$B$979,0)))</f>
        <v/>
      </c>
      <c r="AC51" s="937" t="str">
        <f>IF($B51="","",INDEX('All CCC'!AC$7:AC$979,MATCH(WatchList!$B51,'All CCC'!$B$7:$B$979,0)))</f>
        <v/>
      </c>
      <c r="AD51" s="937" t="str">
        <f>IF($B51="","",INDEX('All CCC'!AD$7:AD$979,MATCH(WatchList!$B51,'All CCC'!$B$7:$B$979,0)))</f>
        <v/>
      </c>
      <c r="AE51" s="937" t="str">
        <f>IF($B51="","",INDEX('All CCC'!AE$7:AE$979,MATCH(WatchList!$B51,'All CCC'!$B$7:$B$979,0)))</f>
        <v/>
      </c>
      <c r="AF51" s="937" t="str">
        <f>IF($B51="","",INDEX('All CCC'!AF$7:AF$979,MATCH(WatchList!$B51,'All CCC'!$B$7:$B$979,0)))</f>
        <v/>
      </c>
      <c r="AG51" s="937" t="str">
        <f>IF($B51="","",INDEX('All CCC'!AG$7:AG$979,MATCH(WatchList!$B51,'All CCC'!$B$7:$B$979,0)))</f>
        <v/>
      </c>
      <c r="AH51" s="937" t="str">
        <f>IF($B51="","",INDEX('All CCC'!AH$7:AH$979,MATCH(WatchList!$B51,'All CCC'!$B$7:$B$979,0)))</f>
        <v/>
      </c>
      <c r="AI51" s="937" t="str">
        <f>IF($B51="","",INDEX('All CCC'!AI$7:AI$979,MATCH(WatchList!$B51,'All CCC'!$B$7:$B$979,0)))</f>
        <v/>
      </c>
      <c r="AJ51" s="937" t="str">
        <f>IF($B51="","",INDEX('All CCC'!AJ$7:AJ$979,MATCH(WatchList!$B51,'All CCC'!$B$7:$B$979,0)))</f>
        <v/>
      </c>
      <c r="AK51" s="937" t="str">
        <f>IF($B51="","",INDEX('All CCC'!AK$7:AK$979,MATCH(WatchList!$B51,'All CCC'!$B$7:$B$979,0)))</f>
        <v/>
      </c>
      <c r="AL51" s="937" t="str">
        <f>IF($B51="","",INDEX('All CCC'!AL$7:AL$979,MATCH(WatchList!$B51,'All CCC'!$B$7:$B$979,0)))</f>
        <v/>
      </c>
      <c r="AM51" s="937" t="str">
        <f>IF($B51="","",INDEX('All CCC'!AM$7:AM$979,MATCH(WatchList!$B51,'All CCC'!$B$7:$B$979,0)))</f>
        <v/>
      </c>
      <c r="AN51" s="937" t="str">
        <f>IF($B51="","",INDEX('All CCC'!AN$7:AN$979,MATCH(WatchList!$B51,'All CCC'!$B$7:$B$979,0)))</f>
        <v/>
      </c>
      <c r="AO51" s="937" t="str">
        <f>IF($B51="","",INDEX('All CCC'!AO$7:AO$979,MATCH(WatchList!$B51,'All CCC'!$B$7:$B$979,0)))</f>
        <v/>
      </c>
      <c r="AP51" s="937" t="str">
        <f>IF($B51="","",INDEX('All CCC'!AP$7:AP$979,MATCH(WatchList!$B51,'All CCC'!$B$7:$B$979,0)))</f>
        <v/>
      </c>
      <c r="AQ51" s="937" t="str">
        <f>IF($B51="","",INDEX('All CCC'!AQ$7:AQ$979,MATCH(WatchList!$B51,'All CCC'!$B$7:$B$979,0)))</f>
        <v/>
      </c>
      <c r="AR51" s="937" t="str">
        <f>IF($B51="","",INDEX('All CCC'!AR$7:AR$979,MATCH(WatchList!$B51,'All CCC'!$B$7:$B$979,0)))</f>
        <v/>
      </c>
      <c r="AS51" s="937" t="str">
        <f>IF($B51="","",INDEX('All CCC'!AS$7:AS$979,MATCH(WatchList!$B51,'All CCC'!$B$7:$B$979,0)))</f>
        <v/>
      </c>
      <c r="AT51" s="937" t="str">
        <f>IF($B51="","",INDEX('All CCC'!AT$7:AT$979,MATCH(WatchList!$B51,'All CCC'!$B$7:$B$979,0)))</f>
        <v/>
      </c>
      <c r="AU51" s="937" t="str">
        <f>IF($B51="","",INDEX('All CCC'!AU$7:AU$979,MATCH(WatchList!$B51,'All CCC'!$B$7:$B$979,0)))</f>
        <v/>
      </c>
      <c r="AV51" s="937" t="str">
        <f>IF($B51="","",INDEX('All CCC'!AV$7:AV$979,MATCH(WatchList!$B51,'All CCC'!$B$7:$B$979,0)))</f>
        <v/>
      </c>
      <c r="AW51" s="937" t="str">
        <f>IF($B51="","",INDEX('All CCC'!AW$7:AW$979,MATCH(WatchList!$B51,'All CCC'!$B$7:$B$979,0)))</f>
        <v/>
      </c>
      <c r="AX51" s="937" t="str">
        <f>IF($B51="","",INDEX('All CCC'!AX$7:AX$979,MATCH(WatchList!$B51,'All CCC'!$B$7:$B$979,0)))</f>
        <v/>
      </c>
      <c r="AY51" s="937" t="str">
        <f>IF($B51="","",INDEX('All CCC'!AY$7:AY$979,MATCH(WatchList!$B51,'All CCC'!$B$7:$B$979,0)))</f>
        <v/>
      </c>
      <c r="AZ51" s="937" t="str">
        <f>IF($B51="","",INDEX('All CCC'!AZ$7:AZ$979,MATCH(WatchList!$B51,'All CCC'!$B$7:$B$979,0)))</f>
        <v/>
      </c>
      <c r="BA51" s="937" t="str">
        <f>IF($B51="","",INDEX('All CCC'!BA$7:BA$979,MATCH(WatchList!$B51,'All CCC'!$B$7:$B$979,0)))</f>
        <v/>
      </c>
      <c r="BB51" s="937" t="str">
        <f>IF($B51="","",INDEX('All CCC'!BB$7:BB$979,MATCH(WatchList!$B51,'All CCC'!$B$7:$B$979,0)))</f>
        <v/>
      </c>
      <c r="BC51" s="937" t="str">
        <f>IF($B51="","",INDEX('All CCC'!BC$7:BC$979,MATCH(WatchList!$B51,'All CCC'!$B$7:$B$979,0)))</f>
        <v/>
      </c>
      <c r="BD51" s="937" t="str">
        <f>IF($B51="","",INDEX('All CCC'!BD$7:BD$979,MATCH(WatchList!$B51,'All CCC'!$B$7:$B$979,0)))</f>
        <v/>
      </c>
      <c r="BE51" s="937" t="str">
        <f>IF($B51="","",INDEX('All CCC'!BE$7:BE$979,MATCH(WatchList!$B51,'All CCC'!$B$7:$B$979,0)))</f>
        <v/>
      </c>
      <c r="BF51" s="937" t="str">
        <f>IF($B51="","",INDEX('All CCC'!BF$7:BF$979,MATCH(WatchList!$B51,'All CCC'!$B$7:$B$979,0)))</f>
        <v/>
      </c>
      <c r="BG51" s="937" t="str">
        <f>IF($B51="","",INDEX('All CCC'!BG$7:BG$979,MATCH(WatchList!$B51,'All CCC'!$B$7:$B$979,0)))</f>
        <v/>
      </c>
    </row>
    <row r="52" spans="1:59" x14ac:dyDescent="0.2">
      <c r="A52" s="610" t="str">
        <f>IF($B52="","",INDEX('All CCC'!A$7:A$979,MATCH(WatchList!$B52,'All CCC'!$B$7:$B$979,0)))</f>
        <v/>
      </c>
      <c r="B52" s="36"/>
      <c r="C52" s="937" t="str">
        <f>IF($B52="","",INDEX('All CCC'!C$7:C$979,MATCH(WatchList!$B52,'All CCC'!$B$7:$B$979,0)))</f>
        <v/>
      </c>
      <c r="D52" s="937" t="str">
        <f>IF($B52="","",INDEX('All CCC'!D$7:D$979,MATCH(WatchList!$B52,'All CCC'!$B$7:$B$979,0)))</f>
        <v/>
      </c>
      <c r="E52" s="937" t="str">
        <f>IF($B52="","",INDEX('All CCC'!E$7:E$979,MATCH(WatchList!$B52,'All CCC'!$B$7:$B$979,0)))</f>
        <v/>
      </c>
      <c r="F52" s="937" t="str">
        <f>IF($B52="","",INDEX('All CCC'!F$7:F$979,MATCH(WatchList!$B52,'All CCC'!$B$7:$B$979,0)))</f>
        <v/>
      </c>
      <c r="G52" s="937" t="str">
        <f>IF($B52="","",INDEX('All CCC'!G$7:G$979,MATCH(WatchList!$B52,'All CCC'!$B$7:$B$979,0)))</f>
        <v/>
      </c>
      <c r="H52" s="937" t="str">
        <f>IF($B52="","",INDEX('All CCC'!H$7:H$979,MATCH(WatchList!$B52,'All CCC'!$B$7:$B$979,0)))</f>
        <v/>
      </c>
      <c r="I52" s="937" t="str">
        <f>IF($B52="","",INDEX('All CCC'!I$7:I$979,MATCH(WatchList!$B52,'All CCC'!$B$7:$B$979,0)))</f>
        <v/>
      </c>
      <c r="J52" s="937" t="str">
        <f>IF($B52="","",INDEX('All CCC'!J$7:J$979,MATCH(WatchList!$B52,'All CCC'!$B$7:$B$979,0)))</f>
        <v/>
      </c>
      <c r="K52" s="937" t="str">
        <f>IF($B52="","",INDEX('All CCC'!K$7:K$979,MATCH(WatchList!$B52,'All CCC'!$B$7:$B$979,0)))</f>
        <v/>
      </c>
      <c r="L52" s="937" t="str">
        <f>IF($B52="","",INDEX('All CCC'!L$7:L$979,MATCH(WatchList!$B52,'All CCC'!$B$7:$B$979,0)))</f>
        <v/>
      </c>
      <c r="M52" s="937" t="str">
        <f>IF($B52="","",INDEX('All CCC'!M$7:M$979,MATCH(WatchList!$B52,'All CCC'!$B$7:$B$979,0)))</f>
        <v/>
      </c>
      <c r="N52" s="937" t="str">
        <f>IF($B52="","",INDEX('All CCC'!N$7:N$979,MATCH(WatchList!$B52,'All CCC'!$B$7:$B$979,0)))</f>
        <v/>
      </c>
      <c r="O52" s="937" t="str">
        <f>IF($B52="","",INDEX('All CCC'!O$7:O$979,MATCH(WatchList!$B52,'All CCC'!$B$7:$B$979,0)))</f>
        <v/>
      </c>
      <c r="P52" s="938" t="str">
        <f>IF($B52="","",INDEX('All CCC'!P$7:P$979,MATCH(WatchList!$B52,'All CCC'!$B$7:$B$979,0)))</f>
        <v/>
      </c>
      <c r="Q52" s="938" t="str">
        <f>IF($B52="","",INDEX('All CCC'!Q$7:Q$979,MATCH(WatchList!$B52,'All CCC'!$B$7:$B$979,0)))</f>
        <v/>
      </c>
      <c r="R52" s="937" t="str">
        <f>IF($B52="","",INDEX('All CCC'!R$7:R$979,MATCH(WatchList!$B52,'All CCC'!$B$7:$B$979,0)))</f>
        <v/>
      </c>
      <c r="S52" s="937" t="str">
        <f>IF($B52="","",INDEX('All CCC'!S$7:S$979,MATCH(WatchList!$B52,'All CCC'!$B$7:$B$979,0)))</f>
        <v/>
      </c>
      <c r="T52" s="937" t="str">
        <f>IF($B52="","",INDEX('All CCC'!T$7:T$979,MATCH(WatchList!$B52,'All CCC'!$B$7:$B$979,0)))</f>
        <v/>
      </c>
      <c r="U52" s="937" t="str">
        <f>IF($B52="","",INDEX('All CCC'!U$7:U$979,MATCH(WatchList!$B52,'All CCC'!$B$7:$B$979,0)))</f>
        <v/>
      </c>
      <c r="V52" s="937" t="str">
        <f>IF($B52="","",INDEX('All CCC'!V$7:V$979,MATCH(WatchList!$B52,'All CCC'!$B$7:$B$979,0)))</f>
        <v/>
      </c>
      <c r="W52" s="937" t="str">
        <f>IF($B52="","",INDEX('All CCC'!W$7:W$979,MATCH(WatchList!$B52,'All CCC'!$B$7:$B$979,0)))</f>
        <v/>
      </c>
      <c r="X52" s="937" t="str">
        <f>IF($B52="","",INDEX('All CCC'!X$7:X$979,MATCH(WatchList!$B52,'All CCC'!$B$7:$B$979,0)))</f>
        <v/>
      </c>
      <c r="Y52" s="937" t="str">
        <f>IF($B52="","",INDEX('All CCC'!Y$7:Y$979,MATCH(WatchList!$B52,'All CCC'!$B$7:$B$979,0)))</f>
        <v/>
      </c>
      <c r="Z52" s="937" t="str">
        <f>IF($B52="","",INDEX('All CCC'!Z$7:Z$979,MATCH(WatchList!$B52,'All CCC'!$B$7:$B$979,0)))</f>
        <v/>
      </c>
      <c r="AA52" s="937" t="str">
        <f>IF($B52="","",INDEX('All CCC'!AA$7:AA$979,MATCH(WatchList!$B52,'All CCC'!$B$7:$B$979,0)))</f>
        <v/>
      </c>
      <c r="AB52" s="937" t="str">
        <f>IF($B52="","",INDEX('All CCC'!AB$7:AB$979,MATCH(WatchList!$B52,'All CCC'!$B$7:$B$979,0)))</f>
        <v/>
      </c>
      <c r="AC52" s="937" t="str">
        <f>IF($B52="","",INDEX('All CCC'!AC$7:AC$979,MATCH(WatchList!$B52,'All CCC'!$B$7:$B$979,0)))</f>
        <v/>
      </c>
      <c r="AD52" s="937" t="str">
        <f>IF($B52="","",INDEX('All CCC'!AD$7:AD$979,MATCH(WatchList!$B52,'All CCC'!$B$7:$B$979,0)))</f>
        <v/>
      </c>
      <c r="AE52" s="937" t="str">
        <f>IF($B52="","",INDEX('All CCC'!AE$7:AE$979,MATCH(WatchList!$B52,'All CCC'!$B$7:$B$979,0)))</f>
        <v/>
      </c>
      <c r="AF52" s="937" t="str">
        <f>IF($B52="","",INDEX('All CCC'!AF$7:AF$979,MATCH(WatchList!$B52,'All CCC'!$B$7:$B$979,0)))</f>
        <v/>
      </c>
      <c r="AG52" s="937" t="str">
        <f>IF($B52="","",INDEX('All CCC'!AG$7:AG$979,MATCH(WatchList!$B52,'All CCC'!$B$7:$B$979,0)))</f>
        <v/>
      </c>
      <c r="AH52" s="937" t="str">
        <f>IF($B52="","",INDEX('All CCC'!AH$7:AH$979,MATCH(WatchList!$B52,'All CCC'!$B$7:$B$979,0)))</f>
        <v/>
      </c>
      <c r="AI52" s="937" t="str">
        <f>IF($B52="","",INDEX('All CCC'!AI$7:AI$979,MATCH(WatchList!$B52,'All CCC'!$B$7:$B$979,0)))</f>
        <v/>
      </c>
      <c r="AJ52" s="937" t="str">
        <f>IF($B52="","",INDEX('All CCC'!AJ$7:AJ$979,MATCH(WatchList!$B52,'All CCC'!$B$7:$B$979,0)))</f>
        <v/>
      </c>
      <c r="AK52" s="937" t="str">
        <f>IF($B52="","",INDEX('All CCC'!AK$7:AK$979,MATCH(WatchList!$B52,'All CCC'!$B$7:$B$979,0)))</f>
        <v/>
      </c>
      <c r="AL52" s="937" t="str">
        <f>IF($B52="","",INDEX('All CCC'!AL$7:AL$979,MATCH(WatchList!$B52,'All CCC'!$B$7:$B$979,0)))</f>
        <v/>
      </c>
      <c r="AM52" s="937" t="str">
        <f>IF($B52="","",INDEX('All CCC'!AM$7:AM$979,MATCH(WatchList!$B52,'All CCC'!$B$7:$B$979,0)))</f>
        <v/>
      </c>
      <c r="AN52" s="937" t="str">
        <f>IF($B52="","",INDEX('All CCC'!AN$7:AN$979,MATCH(WatchList!$B52,'All CCC'!$B$7:$B$979,0)))</f>
        <v/>
      </c>
      <c r="AO52" s="937" t="str">
        <f>IF($B52="","",INDEX('All CCC'!AO$7:AO$979,MATCH(WatchList!$B52,'All CCC'!$B$7:$B$979,0)))</f>
        <v/>
      </c>
      <c r="AP52" s="937" t="str">
        <f>IF($B52="","",INDEX('All CCC'!AP$7:AP$979,MATCH(WatchList!$B52,'All CCC'!$B$7:$B$979,0)))</f>
        <v/>
      </c>
      <c r="AQ52" s="937" t="str">
        <f>IF($B52="","",INDEX('All CCC'!AQ$7:AQ$979,MATCH(WatchList!$B52,'All CCC'!$B$7:$B$979,0)))</f>
        <v/>
      </c>
      <c r="AR52" s="937" t="str">
        <f>IF($B52="","",INDEX('All CCC'!AR$7:AR$979,MATCH(WatchList!$B52,'All CCC'!$B$7:$B$979,0)))</f>
        <v/>
      </c>
      <c r="AS52" s="937" t="str">
        <f>IF($B52="","",INDEX('All CCC'!AS$7:AS$979,MATCH(WatchList!$B52,'All CCC'!$B$7:$B$979,0)))</f>
        <v/>
      </c>
      <c r="AT52" s="937" t="str">
        <f>IF($B52="","",INDEX('All CCC'!AT$7:AT$979,MATCH(WatchList!$B52,'All CCC'!$B$7:$B$979,0)))</f>
        <v/>
      </c>
      <c r="AU52" s="937" t="str">
        <f>IF($B52="","",INDEX('All CCC'!AU$7:AU$979,MATCH(WatchList!$B52,'All CCC'!$B$7:$B$979,0)))</f>
        <v/>
      </c>
      <c r="AV52" s="937" t="str">
        <f>IF($B52="","",INDEX('All CCC'!AV$7:AV$979,MATCH(WatchList!$B52,'All CCC'!$B$7:$B$979,0)))</f>
        <v/>
      </c>
      <c r="AW52" s="937" t="str">
        <f>IF($B52="","",INDEX('All CCC'!AW$7:AW$979,MATCH(WatchList!$B52,'All CCC'!$B$7:$B$979,0)))</f>
        <v/>
      </c>
      <c r="AX52" s="937" t="str">
        <f>IF($B52="","",INDEX('All CCC'!AX$7:AX$979,MATCH(WatchList!$B52,'All CCC'!$B$7:$B$979,0)))</f>
        <v/>
      </c>
      <c r="AY52" s="937" t="str">
        <f>IF($B52="","",INDEX('All CCC'!AY$7:AY$979,MATCH(WatchList!$B52,'All CCC'!$B$7:$B$979,0)))</f>
        <v/>
      </c>
      <c r="AZ52" s="937" t="str">
        <f>IF($B52="","",INDEX('All CCC'!AZ$7:AZ$979,MATCH(WatchList!$B52,'All CCC'!$B$7:$B$979,0)))</f>
        <v/>
      </c>
      <c r="BA52" s="937" t="str">
        <f>IF($B52="","",INDEX('All CCC'!BA$7:BA$979,MATCH(WatchList!$B52,'All CCC'!$B$7:$B$979,0)))</f>
        <v/>
      </c>
      <c r="BB52" s="937" t="str">
        <f>IF($B52="","",INDEX('All CCC'!BB$7:BB$979,MATCH(WatchList!$B52,'All CCC'!$B$7:$B$979,0)))</f>
        <v/>
      </c>
      <c r="BC52" s="937" t="str">
        <f>IF($B52="","",INDEX('All CCC'!BC$7:BC$979,MATCH(WatchList!$B52,'All CCC'!$B$7:$B$979,0)))</f>
        <v/>
      </c>
      <c r="BD52" s="937" t="str">
        <f>IF($B52="","",INDEX('All CCC'!BD$7:BD$979,MATCH(WatchList!$B52,'All CCC'!$B$7:$B$979,0)))</f>
        <v/>
      </c>
      <c r="BE52" s="937" t="str">
        <f>IF($B52="","",INDEX('All CCC'!BE$7:BE$979,MATCH(WatchList!$B52,'All CCC'!$B$7:$B$979,0)))</f>
        <v/>
      </c>
      <c r="BF52" s="937" t="str">
        <f>IF($B52="","",INDEX('All CCC'!BF$7:BF$979,MATCH(WatchList!$B52,'All CCC'!$B$7:$B$979,0)))</f>
        <v/>
      </c>
      <c r="BG52" s="937" t="str">
        <f>IF($B52="","",INDEX('All CCC'!BG$7:BG$979,MATCH(WatchList!$B52,'All CCC'!$B$7:$B$979,0)))</f>
        <v/>
      </c>
    </row>
    <row r="53" spans="1:59" x14ac:dyDescent="0.2">
      <c r="A53" s="610" t="str">
        <f>IF($B53="","",INDEX('All CCC'!A$7:A$979,MATCH(WatchList!$B53,'All CCC'!$B$7:$B$979,0)))</f>
        <v/>
      </c>
      <c r="B53" s="36"/>
      <c r="C53" s="937" t="str">
        <f>IF($B53="","",INDEX('All CCC'!C$7:C$979,MATCH(WatchList!$B53,'All CCC'!$B$7:$B$979,0)))</f>
        <v/>
      </c>
      <c r="D53" s="937" t="str">
        <f>IF($B53="","",INDEX('All CCC'!D$7:D$979,MATCH(WatchList!$B53,'All CCC'!$B$7:$B$979,0)))</f>
        <v/>
      </c>
      <c r="E53" s="937" t="str">
        <f>IF($B53="","",INDEX('All CCC'!E$7:E$979,MATCH(WatchList!$B53,'All CCC'!$B$7:$B$979,0)))</f>
        <v/>
      </c>
      <c r="F53" s="937" t="str">
        <f>IF($B53="","",INDEX('All CCC'!F$7:F$979,MATCH(WatchList!$B53,'All CCC'!$B$7:$B$979,0)))</f>
        <v/>
      </c>
      <c r="G53" s="937" t="str">
        <f>IF($B53="","",INDEX('All CCC'!G$7:G$979,MATCH(WatchList!$B53,'All CCC'!$B$7:$B$979,0)))</f>
        <v/>
      </c>
      <c r="H53" s="937" t="str">
        <f>IF($B53="","",INDEX('All CCC'!H$7:H$979,MATCH(WatchList!$B53,'All CCC'!$B$7:$B$979,0)))</f>
        <v/>
      </c>
      <c r="I53" s="937" t="str">
        <f>IF($B53="","",INDEX('All CCC'!I$7:I$979,MATCH(WatchList!$B53,'All CCC'!$B$7:$B$979,0)))</f>
        <v/>
      </c>
      <c r="J53" s="937" t="str">
        <f>IF($B53="","",INDEX('All CCC'!J$7:J$979,MATCH(WatchList!$B53,'All CCC'!$B$7:$B$979,0)))</f>
        <v/>
      </c>
      <c r="K53" s="937" t="str">
        <f>IF($B53="","",INDEX('All CCC'!K$7:K$979,MATCH(WatchList!$B53,'All CCC'!$B$7:$B$979,0)))</f>
        <v/>
      </c>
      <c r="L53" s="937" t="str">
        <f>IF($B53="","",INDEX('All CCC'!L$7:L$979,MATCH(WatchList!$B53,'All CCC'!$B$7:$B$979,0)))</f>
        <v/>
      </c>
      <c r="M53" s="937" t="str">
        <f>IF($B53="","",INDEX('All CCC'!M$7:M$979,MATCH(WatchList!$B53,'All CCC'!$B$7:$B$979,0)))</f>
        <v/>
      </c>
      <c r="N53" s="937" t="str">
        <f>IF($B53="","",INDEX('All CCC'!N$7:N$979,MATCH(WatchList!$B53,'All CCC'!$B$7:$B$979,0)))</f>
        <v/>
      </c>
      <c r="O53" s="937" t="str">
        <f>IF($B53="","",INDEX('All CCC'!O$7:O$979,MATCH(WatchList!$B53,'All CCC'!$B$7:$B$979,0)))</f>
        <v/>
      </c>
      <c r="P53" s="938" t="str">
        <f>IF($B53="","",INDEX('All CCC'!P$7:P$979,MATCH(WatchList!$B53,'All CCC'!$B$7:$B$979,0)))</f>
        <v/>
      </c>
      <c r="Q53" s="938" t="str">
        <f>IF($B53="","",INDEX('All CCC'!Q$7:Q$979,MATCH(WatchList!$B53,'All CCC'!$B$7:$B$979,0)))</f>
        <v/>
      </c>
      <c r="R53" s="937" t="str">
        <f>IF($B53="","",INDEX('All CCC'!R$7:R$979,MATCH(WatchList!$B53,'All CCC'!$B$7:$B$979,0)))</f>
        <v/>
      </c>
      <c r="S53" s="937" t="str">
        <f>IF($B53="","",INDEX('All CCC'!S$7:S$979,MATCH(WatchList!$B53,'All CCC'!$B$7:$B$979,0)))</f>
        <v/>
      </c>
      <c r="T53" s="937" t="str">
        <f>IF($B53="","",INDEX('All CCC'!T$7:T$979,MATCH(WatchList!$B53,'All CCC'!$B$7:$B$979,0)))</f>
        <v/>
      </c>
      <c r="U53" s="937" t="str">
        <f>IF($B53="","",INDEX('All CCC'!U$7:U$979,MATCH(WatchList!$B53,'All CCC'!$B$7:$B$979,0)))</f>
        <v/>
      </c>
      <c r="V53" s="937" t="str">
        <f>IF($B53="","",INDEX('All CCC'!V$7:V$979,MATCH(WatchList!$B53,'All CCC'!$B$7:$B$979,0)))</f>
        <v/>
      </c>
      <c r="W53" s="937" t="str">
        <f>IF($B53="","",INDEX('All CCC'!W$7:W$979,MATCH(WatchList!$B53,'All CCC'!$B$7:$B$979,0)))</f>
        <v/>
      </c>
      <c r="X53" s="937" t="str">
        <f>IF($B53="","",INDEX('All CCC'!X$7:X$979,MATCH(WatchList!$B53,'All CCC'!$B$7:$B$979,0)))</f>
        <v/>
      </c>
      <c r="Y53" s="937" t="str">
        <f>IF($B53="","",INDEX('All CCC'!Y$7:Y$979,MATCH(WatchList!$B53,'All CCC'!$B$7:$B$979,0)))</f>
        <v/>
      </c>
      <c r="Z53" s="937" t="str">
        <f>IF($B53="","",INDEX('All CCC'!Z$7:Z$979,MATCH(WatchList!$B53,'All CCC'!$B$7:$B$979,0)))</f>
        <v/>
      </c>
      <c r="AA53" s="937" t="str">
        <f>IF($B53="","",INDEX('All CCC'!AA$7:AA$979,MATCH(WatchList!$B53,'All CCC'!$B$7:$B$979,0)))</f>
        <v/>
      </c>
      <c r="AB53" s="937" t="str">
        <f>IF($B53="","",INDEX('All CCC'!AB$7:AB$979,MATCH(WatchList!$B53,'All CCC'!$B$7:$B$979,0)))</f>
        <v/>
      </c>
      <c r="AC53" s="937" t="str">
        <f>IF($B53="","",INDEX('All CCC'!AC$7:AC$979,MATCH(WatchList!$B53,'All CCC'!$B$7:$B$979,0)))</f>
        <v/>
      </c>
      <c r="AD53" s="937" t="str">
        <f>IF($B53="","",INDEX('All CCC'!AD$7:AD$979,MATCH(WatchList!$B53,'All CCC'!$B$7:$B$979,0)))</f>
        <v/>
      </c>
      <c r="AE53" s="937" t="str">
        <f>IF($B53="","",INDEX('All CCC'!AE$7:AE$979,MATCH(WatchList!$B53,'All CCC'!$B$7:$B$979,0)))</f>
        <v/>
      </c>
      <c r="AF53" s="937" t="str">
        <f>IF($B53="","",INDEX('All CCC'!AF$7:AF$979,MATCH(WatchList!$B53,'All CCC'!$B$7:$B$979,0)))</f>
        <v/>
      </c>
      <c r="AG53" s="937" t="str">
        <f>IF($B53="","",INDEX('All CCC'!AG$7:AG$979,MATCH(WatchList!$B53,'All CCC'!$B$7:$B$979,0)))</f>
        <v/>
      </c>
      <c r="AH53" s="937" t="str">
        <f>IF($B53="","",INDEX('All CCC'!AH$7:AH$979,MATCH(WatchList!$B53,'All CCC'!$B$7:$B$979,0)))</f>
        <v/>
      </c>
      <c r="AI53" s="937" t="str">
        <f>IF($B53="","",INDEX('All CCC'!AI$7:AI$979,MATCH(WatchList!$B53,'All CCC'!$B$7:$B$979,0)))</f>
        <v/>
      </c>
      <c r="AJ53" s="937" t="str">
        <f>IF($B53="","",INDEX('All CCC'!AJ$7:AJ$979,MATCH(WatchList!$B53,'All CCC'!$B$7:$B$979,0)))</f>
        <v/>
      </c>
      <c r="AK53" s="937" t="str">
        <f>IF($B53="","",INDEX('All CCC'!AK$7:AK$979,MATCH(WatchList!$B53,'All CCC'!$B$7:$B$979,0)))</f>
        <v/>
      </c>
      <c r="AL53" s="937" t="str">
        <f>IF($B53="","",INDEX('All CCC'!AL$7:AL$979,MATCH(WatchList!$B53,'All CCC'!$B$7:$B$979,0)))</f>
        <v/>
      </c>
      <c r="AM53" s="937" t="str">
        <f>IF($B53="","",INDEX('All CCC'!AM$7:AM$979,MATCH(WatchList!$B53,'All CCC'!$B$7:$B$979,0)))</f>
        <v/>
      </c>
      <c r="AN53" s="937" t="str">
        <f>IF($B53="","",INDEX('All CCC'!AN$7:AN$979,MATCH(WatchList!$B53,'All CCC'!$B$7:$B$979,0)))</f>
        <v/>
      </c>
      <c r="AO53" s="937" t="str">
        <f>IF($B53="","",INDEX('All CCC'!AO$7:AO$979,MATCH(WatchList!$B53,'All CCC'!$B$7:$B$979,0)))</f>
        <v/>
      </c>
      <c r="AP53" s="937" t="str">
        <f>IF($B53="","",INDEX('All CCC'!AP$7:AP$979,MATCH(WatchList!$B53,'All CCC'!$B$7:$B$979,0)))</f>
        <v/>
      </c>
      <c r="AQ53" s="937" t="str">
        <f>IF($B53="","",INDEX('All CCC'!AQ$7:AQ$979,MATCH(WatchList!$B53,'All CCC'!$B$7:$B$979,0)))</f>
        <v/>
      </c>
      <c r="AR53" s="937" t="str">
        <f>IF($B53="","",INDEX('All CCC'!AR$7:AR$979,MATCH(WatchList!$B53,'All CCC'!$B$7:$B$979,0)))</f>
        <v/>
      </c>
      <c r="AS53" s="937" t="str">
        <f>IF($B53="","",INDEX('All CCC'!AS$7:AS$979,MATCH(WatchList!$B53,'All CCC'!$B$7:$B$979,0)))</f>
        <v/>
      </c>
      <c r="AT53" s="937" t="str">
        <f>IF($B53="","",INDEX('All CCC'!AT$7:AT$979,MATCH(WatchList!$B53,'All CCC'!$B$7:$B$979,0)))</f>
        <v/>
      </c>
      <c r="AU53" s="937" t="str">
        <f>IF($B53="","",INDEX('All CCC'!AU$7:AU$979,MATCH(WatchList!$B53,'All CCC'!$B$7:$B$979,0)))</f>
        <v/>
      </c>
      <c r="AV53" s="937" t="str">
        <f>IF($B53="","",INDEX('All CCC'!AV$7:AV$979,MATCH(WatchList!$B53,'All CCC'!$B$7:$B$979,0)))</f>
        <v/>
      </c>
      <c r="AW53" s="937" t="str">
        <f>IF($B53="","",INDEX('All CCC'!AW$7:AW$979,MATCH(WatchList!$B53,'All CCC'!$B$7:$B$979,0)))</f>
        <v/>
      </c>
      <c r="AX53" s="937" t="str">
        <f>IF($B53="","",INDEX('All CCC'!AX$7:AX$979,MATCH(WatchList!$B53,'All CCC'!$B$7:$B$979,0)))</f>
        <v/>
      </c>
      <c r="AY53" s="937" t="str">
        <f>IF($B53="","",INDEX('All CCC'!AY$7:AY$979,MATCH(WatchList!$B53,'All CCC'!$B$7:$B$979,0)))</f>
        <v/>
      </c>
      <c r="AZ53" s="937" t="str">
        <f>IF($B53="","",INDEX('All CCC'!AZ$7:AZ$979,MATCH(WatchList!$B53,'All CCC'!$B$7:$B$979,0)))</f>
        <v/>
      </c>
      <c r="BA53" s="937" t="str">
        <f>IF($B53="","",INDEX('All CCC'!BA$7:BA$979,MATCH(WatchList!$B53,'All CCC'!$B$7:$B$979,0)))</f>
        <v/>
      </c>
      <c r="BB53" s="937" t="str">
        <f>IF($B53="","",INDEX('All CCC'!BB$7:BB$979,MATCH(WatchList!$B53,'All CCC'!$B$7:$B$979,0)))</f>
        <v/>
      </c>
      <c r="BC53" s="937" t="str">
        <f>IF($B53="","",INDEX('All CCC'!BC$7:BC$979,MATCH(WatchList!$B53,'All CCC'!$B$7:$B$979,0)))</f>
        <v/>
      </c>
      <c r="BD53" s="937" t="str">
        <f>IF($B53="","",INDEX('All CCC'!BD$7:BD$979,MATCH(WatchList!$B53,'All CCC'!$B$7:$B$979,0)))</f>
        <v/>
      </c>
      <c r="BE53" s="937" t="str">
        <f>IF($B53="","",INDEX('All CCC'!BE$7:BE$979,MATCH(WatchList!$B53,'All CCC'!$B$7:$B$979,0)))</f>
        <v/>
      </c>
      <c r="BF53" s="937" t="str">
        <f>IF($B53="","",INDEX('All CCC'!BF$7:BF$979,MATCH(WatchList!$B53,'All CCC'!$B$7:$B$979,0)))</f>
        <v/>
      </c>
      <c r="BG53" s="937" t="str">
        <f>IF($B53="","",INDEX('All CCC'!BG$7:BG$979,MATCH(WatchList!$B53,'All CCC'!$B$7:$B$979,0)))</f>
        <v/>
      </c>
    </row>
    <row r="54" spans="1:59" x14ac:dyDescent="0.2">
      <c r="A54" s="610" t="str">
        <f>IF($B54="","",INDEX('All CCC'!A$7:A$979,MATCH(WatchList!$B54,'All CCC'!$B$7:$B$979,0)))</f>
        <v/>
      </c>
      <c r="B54" s="36"/>
      <c r="C54" s="937" t="str">
        <f>IF($B54="","",INDEX('All CCC'!C$7:C$979,MATCH(WatchList!$B54,'All CCC'!$B$7:$B$979,0)))</f>
        <v/>
      </c>
      <c r="D54" s="937" t="str">
        <f>IF($B54="","",INDEX('All CCC'!D$7:D$979,MATCH(WatchList!$B54,'All CCC'!$B$7:$B$979,0)))</f>
        <v/>
      </c>
      <c r="E54" s="937" t="str">
        <f>IF($B54="","",INDEX('All CCC'!E$7:E$979,MATCH(WatchList!$B54,'All CCC'!$B$7:$B$979,0)))</f>
        <v/>
      </c>
      <c r="F54" s="937" t="str">
        <f>IF($B54="","",INDEX('All CCC'!F$7:F$979,MATCH(WatchList!$B54,'All CCC'!$B$7:$B$979,0)))</f>
        <v/>
      </c>
      <c r="G54" s="937" t="str">
        <f>IF($B54="","",INDEX('All CCC'!G$7:G$979,MATCH(WatchList!$B54,'All CCC'!$B$7:$B$979,0)))</f>
        <v/>
      </c>
      <c r="H54" s="937" t="str">
        <f>IF($B54="","",INDEX('All CCC'!H$7:H$979,MATCH(WatchList!$B54,'All CCC'!$B$7:$B$979,0)))</f>
        <v/>
      </c>
      <c r="I54" s="937" t="str">
        <f>IF($B54="","",INDEX('All CCC'!I$7:I$979,MATCH(WatchList!$B54,'All CCC'!$B$7:$B$979,0)))</f>
        <v/>
      </c>
      <c r="J54" s="937" t="str">
        <f>IF($B54="","",INDEX('All CCC'!J$7:J$979,MATCH(WatchList!$B54,'All CCC'!$B$7:$B$979,0)))</f>
        <v/>
      </c>
      <c r="K54" s="937" t="str">
        <f>IF($B54="","",INDEX('All CCC'!K$7:K$979,MATCH(WatchList!$B54,'All CCC'!$B$7:$B$979,0)))</f>
        <v/>
      </c>
      <c r="L54" s="937" t="str">
        <f>IF($B54="","",INDEX('All CCC'!L$7:L$979,MATCH(WatchList!$B54,'All CCC'!$B$7:$B$979,0)))</f>
        <v/>
      </c>
      <c r="M54" s="937" t="str">
        <f>IF($B54="","",INDEX('All CCC'!M$7:M$979,MATCH(WatchList!$B54,'All CCC'!$B$7:$B$979,0)))</f>
        <v/>
      </c>
      <c r="N54" s="937" t="str">
        <f>IF($B54="","",INDEX('All CCC'!N$7:N$979,MATCH(WatchList!$B54,'All CCC'!$B$7:$B$979,0)))</f>
        <v/>
      </c>
      <c r="O54" s="937" t="str">
        <f>IF($B54="","",INDEX('All CCC'!O$7:O$979,MATCH(WatchList!$B54,'All CCC'!$B$7:$B$979,0)))</f>
        <v/>
      </c>
      <c r="P54" s="938" t="str">
        <f>IF($B54="","",INDEX('All CCC'!P$7:P$979,MATCH(WatchList!$B54,'All CCC'!$B$7:$B$979,0)))</f>
        <v/>
      </c>
      <c r="Q54" s="938" t="str">
        <f>IF($B54="","",INDEX('All CCC'!Q$7:Q$979,MATCH(WatchList!$B54,'All CCC'!$B$7:$B$979,0)))</f>
        <v/>
      </c>
      <c r="R54" s="937" t="str">
        <f>IF($B54="","",INDEX('All CCC'!R$7:R$979,MATCH(WatchList!$B54,'All CCC'!$B$7:$B$979,0)))</f>
        <v/>
      </c>
      <c r="S54" s="937" t="str">
        <f>IF($B54="","",INDEX('All CCC'!S$7:S$979,MATCH(WatchList!$B54,'All CCC'!$B$7:$B$979,0)))</f>
        <v/>
      </c>
      <c r="T54" s="937" t="str">
        <f>IF($B54="","",INDEX('All CCC'!T$7:T$979,MATCH(WatchList!$B54,'All CCC'!$B$7:$B$979,0)))</f>
        <v/>
      </c>
      <c r="U54" s="937" t="str">
        <f>IF($B54="","",INDEX('All CCC'!U$7:U$979,MATCH(WatchList!$B54,'All CCC'!$B$7:$B$979,0)))</f>
        <v/>
      </c>
      <c r="V54" s="937" t="str">
        <f>IF($B54="","",INDEX('All CCC'!V$7:V$979,MATCH(WatchList!$B54,'All CCC'!$B$7:$B$979,0)))</f>
        <v/>
      </c>
      <c r="W54" s="937" t="str">
        <f>IF($B54="","",INDEX('All CCC'!W$7:W$979,MATCH(WatchList!$B54,'All CCC'!$B$7:$B$979,0)))</f>
        <v/>
      </c>
      <c r="X54" s="937" t="str">
        <f>IF($B54="","",INDEX('All CCC'!X$7:X$979,MATCH(WatchList!$B54,'All CCC'!$B$7:$B$979,0)))</f>
        <v/>
      </c>
      <c r="Y54" s="937" t="str">
        <f>IF($B54="","",INDEX('All CCC'!Y$7:Y$979,MATCH(WatchList!$B54,'All CCC'!$B$7:$B$979,0)))</f>
        <v/>
      </c>
      <c r="Z54" s="937" t="str">
        <f>IF($B54="","",INDEX('All CCC'!Z$7:Z$979,MATCH(WatchList!$B54,'All CCC'!$B$7:$B$979,0)))</f>
        <v/>
      </c>
      <c r="AA54" s="937" t="str">
        <f>IF($B54="","",INDEX('All CCC'!AA$7:AA$979,MATCH(WatchList!$B54,'All CCC'!$B$7:$B$979,0)))</f>
        <v/>
      </c>
      <c r="AB54" s="937" t="str">
        <f>IF($B54="","",INDEX('All CCC'!AB$7:AB$979,MATCH(WatchList!$B54,'All CCC'!$B$7:$B$979,0)))</f>
        <v/>
      </c>
      <c r="AC54" s="937" t="str">
        <f>IF($B54="","",INDEX('All CCC'!AC$7:AC$979,MATCH(WatchList!$B54,'All CCC'!$B$7:$B$979,0)))</f>
        <v/>
      </c>
      <c r="AD54" s="937" t="str">
        <f>IF($B54="","",INDEX('All CCC'!AD$7:AD$979,MATCH(WatchList!$B54,'All CCC'!$B$7:$B$979,0)))</f>
        <v/>
      </c>
      <c r="AE54" s="937" t="str">
        <f>IF($B54="","",INDEX('All CCC'!AE$7:AE$979,MATCH(WatchList!$B54,'All CCC'!$B$7:$B$979,0)))</f>
        <v/>
      </c>
      <c r="AF54" s="937" t="str">
        <f>IF($B54="","",INDEX('All CCC'!AF$7:AF$979,MATCH(WatchList!$B54,'All CCC'!$B$7:$B$979,0)))</f>
        <v/>
      </c>
      <c r="AG54" s="937" t="str">
        <f>IF($B54="","",INDEX('All CCC'!AG$7:AG$979,MATCH(WatchList!$B54,'All CCC'!$B$7:$B$979,0)))</f>
        <v/>
      </c>
      <c r="AH54" s="937" t="str">
        <f>IF($B54="","",INDEX('All CCC'!AH$7:AH$979,MATCH(WatchList!$B54,'All CCC'!$B$7:$B$979,0)))</f>
        <v/>
      </c>
      <c r="AI54" s="937" t="str">
        <f>IF($B54="","",INDEX('All CCC'!AI$7:AI$979,MATCH(WatchList!$B54,'All CCC'!$B$7:$B$979,0)))</f>
        <v/>
      </c>
      <c r="AJ54" s="937" t="str">
        <f>IF($B54="","",INDEX('All CCC'!AJ$7:AJ$979,MATCH(WatchList!$B54,'All CCC'!$B$7:$B$979,0)))</f>
        <v/>
      </c>
      <c r="AK54" s="937" t="str">
        <f>IF($B54="","",INDEX('All CCC'!AK$7:AK$979,MATCH(WatchList!$B54,'All CCC'!$B$7:$B$979,0)))</f>
        <v/>
      </c>
      <c r="AL54" s="937" t="str">
        <f>IF($B54="","",INDEX('All CCC'!AL$7:AL$979,MATCH(WatchList!$B54,'All CCC'!$B$7:$B$979,0)))</f>
        <v/>
      </c>
      <c r="AM54" s="937" t="str">
        <f>IF($B54="","",INDEX('All CCC'!AM$7:AM$979,MATCH(WatchList!$B54,'All CCC'!$B$7:$B$979,0)))</f>
        <v/>
      </c>
      <c r="AN54" s="937" t="str">
        <f>IF($B54="","",INDEX('All CCC'!AN$7:AN$979,MATCH(WatchList!$B54,'All CCC'!$B$7:$B$979,0)))</f>
        <v/>
      </c>
      <c r="AO54" s="937" t="str">
        <f>IF($B54="","",INDEX('All CCC'!AO$7:AO$979,MATCH(WatchList!$B54,'All CCC'!$B$7:$B$979,0)))</f>
        <v/>
      </c>
      <c r="AP54" s="937" t="str">
        <f>IF($B54="","",INDEX('All CCC'!AP$7:AP$979,MATCH(WatchList!$B54,'All CCC'!$B$7:$B$979,0)))</f>
        <v/>
      </c>
      <c r="AQ54" s="937" t="str">
        <f>IF($B54="","",INDEX('All CCC'!AQ$7:AQ$979,MATCH(WatchList!$B54,'All CCC'!$B$7:$B$979,0)))</f>
        <v/>
      </c>
      <c r="AR54" s="937" t="str">
        <f>IF($B54="","",INDEX('All CCC'!AR$7:AR$979,MATCH(WatchList!$B54,'All CCC'!$B$7:$B$979,0)))</f>
        <v/>
      </c>
      <c r="AS54" s="937" t="str">
        <f>IF($B54="","",INDEX('All CCC'!AS$7:AS$979,MATCH(WatchList!$B54,'All CCC'!$B$7:$B$979,0)))</f>
        <v/>
      </c>
      <c r="AT54" s="937" t="str">
        <f>IF($B54="","",INDEX('All CCC'!AT$7:AT$979,MATCH(WatchList!$B54,'All CCC'!$B$7:$B$979,0)))</f>
        <v/>
      </c>
      <c r="AU54" s="937" t="str">
        <f>IF($B54="","",INDEX('All CCC'!AU$7:AU$979,MATCH(WatchList!$B54,'All CCC'!$B$7:$B$979,0)))</f>
        <v/>
      </c>
      <c r="AV54" s="937" t="str">
        <f>IF($B54="","",INDEX('All CCC'!AV$7:AV$979,MATCH(WatchList!$B54,'All CCC'!$B$7:$B$979,0)))</f>
        <v/>
      </c>
      <c r="AW54" s="937" t="str">
        <f>IF($B54="","",INDEX('All CCC'!AW$7:AW$979,MATCH(WatchList!$B54,'All CCC'!$B$7:$B$979,0)))</f>
        <v/>
      </c>
      <c r="AX54" s="937" t="str">
        <f>IF($B54="","",INDEX('All CCC'!AX$7:AX$979,MATCH(WatchList!$B54,'All CCC'!$B$7:$B$979,0)))</f>
        <v/>
      </c>
      <c r="AY54" s="937" t="str">
        <f>IF($B54="","",INDEX('All CCC'!AY$7:AY$979,MATCH(WatchList!$B54,'All CCC'!$B$7:$B$979,0)))</f>
        <v/>
      </c>
      <c r="AZ54" s="937" t="str">
        <f>IF($B54="","",INDEX('All CCC'!AZ$7:AZ$979,MATCH(WatchList!$B54,'All CCC'!$B$7:$B$979,0)))</f>
        <v/>
      </c>
      <c r="BA54" s="937" t="str">
        <f>IF($B54="","",INDEX('All CCC'!BA$7:BA$979,MATCH(WatchList!$B54,'All CCC'!$B$7:$B$979,0)))</f>
        <v/>
      </c>
      <c r="BB54" s="937" t="str">
        <f>IF($B54="","",INDEX('All CCC'!BB$7:BB$979,MATCH(WatchList!$B54,'All CCC'!$B$7:$B$979,0)))</f>
        <v/>
      </c>
      <c r="BC54" s="937" t="str">
        <f>IF($B54="","",INDEX('All CCC'!BC$7:BC$979,MATCH(WatchList!$B54,'All CCC'!$B$7:$B$979,0)))</f>
        <v/>
      </c>
      <c r="BD54" s="937" t="str">
        <f>IF($B54="","",INDEX('All CCC'!BD$7:BD$979,MATCH(WatchList!$B54,'All CCC'!$B$7:$B$979,0)))</f>
        <v/>
      </c>
      <c r="BE54" s="937" t="str">
        <f>IF($B54="","",INDEX('All CCC'!BE$7:BE$979,MATCH(WatchList!$B54,'All CCC'!$B$7:$B$979,0)))</f>
        <v/>
      </c>
      <c r="BF54" s="937" t="str">
        <f>IF($B54="","",INDEX('All CCC'!BF$7:BF$979,MATCH(WatchList!$B54,'All CCC'!$B$7:$B$979,0)))</f>
        <v/>
      </c>
      <c r="BG54" s="937" t="str">
        <f>IF($B54="","",INDEX('All CCC'!BG$7:BG$979,MATCH(WatchList!$B54,'All CCC'!$B$7:$B$979,0)))</f>
        <v/>
      </c>
    </row>
    <row r="55" spans="1:59" s="680" customFormat="1" x14ac:dyDescent="0.2">
      <c r="A55" s="611" t="str">
        <f>IF($B55="","",INDEX('All CCC'!A$7:A$979,MATCH(WatchList!$B55,'All CCC'!$B$7:$B$979,0)))</f>
        <v/>
      </c>
      <c r="B55" s="636"/>
      <c r="C55" s="939" t="str">
        <f>IF($B55="","",INDEX('All CCC'!C$7:C$979,MATCH(WatchList!$B55,'All CCC'!$B$7:$B$979,0)))</f>
        <v/>
      </c>
      <c r="D55" s="939" t="str">
        <f>IF($B55="","",INDEX('All CCC'!D$7:D$979,MATCH(WatchList!$B55,'All CCC'!$B$7:$B$979,0)))</f>
        <v/>
      </c>
      <c r="E55" s="939" t="str">
        <f>IF($B55="","",INDEX('All CCC'!E$7:E$979,MATCH(WatchList!$B55,'All CCC'!$B$7:$B$979,0)))</f>
        <v/>
      </c>
      <c r="F55" s="939" t="str">
        <f>IF($B55="","",INDEX('All CCC'!F$7:F$979,MATCH(WatchList!$B55,'All CCC'!$B$7:$B$979,0)))</f>
        <v/>
      </c>
      <c r="G55" s="939" t="str">
        <f>IF($B55="","",INDEX('All CCC'!G$7:G$979,MATCH(WatchList!$B55,'All CCC'!$B$7:$B$979,0)))</f>
        <v/>
      </c>
      <c r="H55" s="939" t="str">
        <f>IF($B55="","",INDEX('All CCC'!H$7:H$979,MATCH(WatchList!$B55,'All CCC'!$B$7:$B$979,0)))</f>
        <v/>
      </c>
      <c r="I55" s="939" t="str">
        <f>IF($B55="","",INDEX('All CCC'!I$7:I$979,MATCH(WatchList!$B55,'All CCC'!$B$7:$B$979,0)))</f>
        <v/>
      </c>
      <c r="J55" s="939" t="str">
        <f>IF($B55="","",INDEX('All CCC'!J$7:J$979,MATCH(WatchList!$B55,'All CCC'!$B$7:$B$979,0)))</f>
        <v/>
      </c>
      <c r="K55" s="939" t="str">
        <f>IF($B55="","",INDEX('All CCC'!K$7:K$979,MATCH(WatchList!$B55,'All CCC'!$B$7:$B$979,0)))</f>
        <v/>
      </c>
      <c r="L55" s="939" t="str">
        <f>IF($B55="","",INDEX('All CCC'!L$7:L$979,MATCH(WatchList!$B55,'All CCC'!$B$7:$B$979,0)))</f>
        <v/>
      </c>
      <c r="M55" s="939" t="str">
        <f>IF($B55="","",INDEX('All CCC'!M$7:M$979,MATCH(WatchList!$B55,'All CCC'!$B$7:$B$979,0)))</f>
        <v/>
      </c>
      <c r="N55" s="939" t="str">
        <f>IF($B55="","",INDEX('All CCC'!N$7:N$979,MATCH(WatchList!$B55,'All CCC'!$B$7:$B$979,0)))</f>
        <v/>
      </c>
      <c r="O55" s="939" t="str">
        <f>IF($B55="","",INDEX('All CCC'!O$7:O$979,MATCH(WatchList!$B55,'All CCC'!$B$7:$B$979,0)))</f>
        <v/>
      </c>
      <c r="P55" s="940" t="str">
        <f>IF($B55="","",INDEX('All CCC'!P$7:P$979,MATCH(WatchList!$B55,'All CCC'!$B$7:$B$979,0)))</f>
        <v/>
      </c>
      <c r="Q55" s="940" t="str">
        <f>IF($B55="","",INDEX('All CCC'!Q$7:Q$979,MATCH(WatchList!$B55,'All CCC'!$B$7:$B$979,0)))</f>
        <v/>
      </c>
      <c r="R55" s="937" t="str">
        <f>IF($B55="","",INDEX('All CCC'!R$7:R$979,MATCH(WatchList!$B55,'All CCC'!$B$7:$B$979,0)))</f>
        <v/>
      </c>
      <c r="S55" s="937" t="str">
        <f>IF($B55="","",INDEX('All CCC'!S$7:S$979,MATCH(WatchList!$B55,'All CCC'!$B$7:$B$979,0)))</f>
        <v/>
      </c>
      <c r="T55" s="937" t="str">
        <f>IF($B55="","",INDEX('All CCC'!T$7:T$979,MATCH(WatchList!$B55,'All CCC'!$B$7:$B$979,0)))</f>
        <v/>
      </c>
      <c r="U55" s="937" t="str">
        <f>IF($B55="","",INDEX('All CCC'!U$7:U$979,MATCH(WatchList!$B55,'All CCC'!$B$7:$B$979,0)))</f>
        <v/>
      </c>
      <c r="V55" s="937" t="str">
        <f>IF($B55="","",INDEX('All CCC'!V$7:V$979,MATCH(WatchList!$B55,'All CCC'!$B$7:$B$979,0)))</f>
        <v/>
      </c>
      <c r="W55" s="937" t="str">
        <f>IF($B55="","",INDEX('All CCC'!W$7:W$979,MATCH(WatchList!$B55,'All CCC'!$B$7:$B$979,0)))</f>
        <v/>
      </c>
      <c r="X55" s="937" t="str">
        <f>IF($B55="","",INDEX('All CCC'!X$7:X$979,MATCH(WatchList!$B55,'All CCC'!$B$7:$B$979,0)))</f>
        <v/>
      </c>
      <c r="Y55" s="937" t="str">
        <f>IF($B55="","",INDEX('All CCC'!Y$7:Y$979,MATCH(WatchList!$B55,'All CCC'!$B$7:$B$979,0)))</f>
        <v/>
      </c>
      <c r="Z55" s="937" t="str">
        <f>IF($B55="","",INDEX('All CCC'!Z$7:Z$979,MATCH(WatchList!$B55,'All CCC'!$B$7:$B$979,0)))</f>
        <v/>
      </c>
      <c r="AA55" s="937" t="str">
        <f>IF($B55="","",INDEX('All CCC'!AA$7:AA$979,MATCH(WatchList!$B55,'All CCC'!$B$7:$B$979,0)))</f>
        <v/>
      </c>
      <c r="AB55" s="937" t="str">
        <f>IF($B55="","",INDEX('All CCC'!AB$7:AB$979,MATCH(WatchList!$B55,'All CCC'!$B$7:$B$979,0)))</f>
        <v/>
      </c>
      <c r="AC55" s="937" t="str">
        <f>IF($B55="","",INDEX('All CCC'!AC$7:AC$979,MATCH(WatchList!$B55,'All CCC'!$B$7:$B$979,0)))</f>
        <v/>
      </c>
      <c r="AD55" s="937" t="str">
        <f>IF($B55="","",INDEX('All CCC'!AD$7:AD$979,MATCH(WatchList!$B55,'All CCC'!$B$7:$B$979,0)))</f>
        <v/>
      </c>
      <c r="AE55" s="937" t="str">
        <f>IF($B55="","",INDEX('All CCC'!AE$7:AE$979,MATCH(WatchList!$B55,'All CCC'!$B$7:$B$979,0)))</f>
        <v/>
      </c>
      <c r="AF55" s="937" t="str">
        <f>IF($B55="","",INDEX('All CCC'!AF$7:AF$979,MATCH(WatchList!$B55,'All CCC'!$B$7:$B$979,0)))</f>
        <v/>
      </c>
      <c r="AG55" s="937" t="str">
        <f>IF($B55="","",INDEX('All CCC'!AG$7:AG$979,MATCH(WatchList!$B55,'All CCC'!$B$7:$B$979,0)))</f>
        <v/>
      </c>
      <c r="AH55" s="937" t="str">
        <f>IF($B55="","",INDEX('All CCC'!AH$7:AH$979,MATCH(WatchList!$B55,'All CCC'!$B$7:$B$979,0)))</f>
        <v/>
      </c>
      <c r="AI55" s="937" t="str">
        <f>IF($B55="","",INDEX('All CCC'!AI$7:AI$979,MATCH(WatchList!$B55,'All CCC'!$B$7:$B$979,0)))</f>
        <v/>
      </c>
      <c r="AJ55" s="937" t="str">
        <f>IF($B55="","",INDEX('All CCC'!AJ$7:AJ$979,MATCH(WatchList!$B55,'All CCC'!$B$7:$B$979,0)))</f>
        <v/>
      </c>
      <c r="AK55" s="937" t="str">
        <f>IF($B55="","",INDEX('All CCC'!AK$7:AK$979,MATCH(WatchList!$B55,'All CCC'!$B$7:$B$979,0)))</f>
        <v/>
      </c>
      <c r="AL55" s="937" t="str">
        <f>IF($B55="","",INDEX('All CCC'!AL$7:AL$979,MATCH(WatchList!$B55,'All CCC'!$B$7:$B$979,0)))</f>
        <v/>
      </c>
      <c r="AM55" s="937" t="str">
        <f>IF($B55="","",INDEX('All CCC'!AM$7:AM$979,MATCH(WatchList!$B55,'All CCC'!$B$7:$B$979,0)))</f>
        <v/>
      </c>
      <c r="AN55" s="937" t="str">
        <f>IF($B55="","",INDEX('All CCC'!AN$7:AN$979,MATCH(WatchList!$B55,'All CCC'!$B$7:$B$979,0)))</f>
        <v/>
      </c>
      <c r="AO55" s="937" t="str">
        <f>IF($B55="","",INDEX('All CCC'!AO$7:AO$979,MATCH(WatchList!$B55,'All CCC'!$B$7:$B$979,0)))</f>
        <v/>
      </c>
      <c r="AP55" s="937" t="str">
        <f>IF($B55="","",INDEX('All CCC'!AP$7:AP$979,MATCH(WatchList!$B55,'All CCC'!$B$7:$B$979,0)))</f>
        <v/>
      </c>
      <c r="AQ55" s="937" t="str">
        <f>IF($B55="","",INDEX('All CCC'!AQ$7:AQ$979,MATCH(WatchList!$B55,'All CCC'!$B$7:$B$979,0)))</f>
        <v/>
      </c>
      <c r="AR55" s="937" t="str">
        <f>IF($B55="","",INDEX('All CCC'!AR$7:AR$979,MATCH(WatchList!$B55,'All CCC'!$B$7:$B$979,0)))</f>
        <v/>
      </c>
      <c r="AS55" s="937" t="str">
        <f>IF($B55="","",INDEX('All CCC'!AS$7:AS$979,MATCH(WatchList!$B55,'All CCC'!$B$7:$B$979,0)))</f>
        <v/>
      </c>
      <c r="AT55" s="937" t="str">
        <f>IF($B55="","",INDEX('All CCC'!AT$7:AT$979,MATCH(WatchList!$B55,'All CCC'!$B$7:$B$979,0)))</f>
        <v/>
      </c>
      <c r="AU55" s="937" t="str">
        <f>IF($B55="","",INDEX('All CCC'!AU$7:AU$979,MATCH(WatchList!$B55,'All CCC'!$B$7:$B$979,0)))</f>
        <v/>
      </c>
      <c r="AV55" s="937" t="str">
        <f>IF($B55="","",INDEX('All CCC'!AV$7:AV$979,MATCH(WatchList!$B55,'All CCC'!$B$7:$B$979,0)))</f>
        <v/>
      </c>
      <c r="AW55" s="937" t="str">
        <f>IF($B55="","",INDEX('All CCC'!AW$7:AW$979,MATCH(WatchList!$B55,'All CCC'!$B$7:$B$979,0)))</f>
        <v/>
      </c>
      <c r="AX55" s="937" t="str">
        <f>IF($B55="","",INDEX('All CCC'!AX$7:AX$979,MATCH(WatchList!$B55,'All CCC'!$B$7:$B$979,0)))</f>
        <v/>
      </c>
      <c r="AY55" s="937" t="str">
        <f>IF($B55="","",INDEX('All CCC'!AY$7:AY$979,MATCH(WatchList!$B55,'All CCC'!$B$7:$B$979,0)))</f>
        <v/>
      </c>
      <c r="AZ55" s="937" t="str">
        <f>IF($B55="","",INDEX('All CCC'!AZ$7:AZ$979,MATCH(WatchList!$B55,'All CCC'!$B$7:$B$979,0)))</f>
        <v/>
      </c>
      <c r="BA55" s="937" t="str">
        <f>IF($B55="","",INDEX('All CCC'!BA$7:BA$979,MATCH(WatchList!$B55,'All CCC'!$B$7:$B$979,0)))</f>
        <v/>
      </c>
      <c r="BB55" s="937" t="str">
        <f>IF($B55="","",INDEX('All CCC'!BB$7:BB$979,MATCH(WatchList!$B55,'All CCC'!$B$7:$B$979,0)))</f>
        <v/>
      </c>
      <c r="BC55" s="937" t="str">
        <f>IF($B55="","",INDEX('All CCC'!BC$7:BC$979,MATCH(WatchList!$B55,'All CCC'!$B$7:$B$979,0)))</f>
        <v/>
      </c>
      <c r="BD55" s="937" t="str">
        <f>IF($B55="","",INDEX('All CCC'!BD$7:BD$979,MATCH(WatchList!$B55,'All CCC'!$B$7:$B$979,0)))</f>
        <v/>
      </c>
      <c r="BE55" s="937" t="str">
        <f>IF($B55="","",INDEX('All CCC'!BE$7:BE$979,MATCH(WatchList!$B55,'All CCC'!$B$7:$B$979,0)))</f>
        <v/>
      </c>
      <c r="BF55" s="937" t="str">
        <f>IF($B55="","",INDEX('All CCC'!BF$7:BF$979,MATCH(WatchList!$B55,'All CCC'!$B$7:$B$979,0)))</f>
        <v/>
      </c>
      <c r="BG55" s="937" t="str">
        <f>IF($B55="","",INDEX('All CCC'!BG$7:BG$979,MATCH(WatchList!$B55,'All CCC'!$B$7:$B$979,0)))</f>
        <v/>
      </c>
    </row>
    <row r="56" spans="1:59" x14ac:dyDescent="0.2">
      <c r="A56" t="s">
        <v>4217</v>
      </c>
    </row>
  </sheetData>
  <sheetProtection selectLockedCells="1" selectUnlockedCells="1"/>
  <mergeCells count="4">
    <mergeCell ref="P4:Q4"/>
    <mergeCell ref="AZ3:BC3"/>
    <mergeCell ref="AW4:AX4"/>
    <mergeCell ref="AW3:AX3"/>
  </mergeCells>
  <pageMargins left="0.3" right="0.2" top="0.50972222222222219" bottom="0.52986111111111112" header="0.51180555555555551" footer="0.51180555555555551"/>
  <pageSetup firstPageNumber="0" orientation="landscape" horizontalDpi="300" verticalDpi="30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775"/>
  <sheetViews>
    <sheetView workbookViewId="0"/>
  </sheetViews>
  <sheetFormatPr defaultColWidth="8.85546875" defaultRowHeight="12.75" x14ac:dyDescent="0.2"/>
  <cols>
    <col min="1" max="1" width="19.5703125" customWidth="1"/>
    <col min="2" max="2" width="6.5703125" customWidth="1"/>
    <col min="3" max="3" width="4.140625" customWidth="1"/>
    <col min="4" max="4" width="7.5703125" customWidth="1"/>
    <col min="5" max="8" width="5.5703125" customWidth="1"/>
    <col min="9" max="9" width="37.5703125" customWidth="1"/>
    <col min="10" max="10" width="10.7109375" bestFit="1" customWidth="1"/>
    <col min="11" max="12" width="10.28515625" bestFit="1" customWidth="1"/>
  </cols>
  <sheetData>
    <row r="1" spans="1:9" x14ac:dyDescent="0.2">
      <c r="A1" s="136" t="s">
        <v>1850</v>
      </c>
      <c r="B1" s="107"/>
      <c r="C1" s="13"/>
      <c r="D1" s="13"/>
      <c r="E1" s="13"/>
      <c r="F1" s="157" t="s">
        <v>1851</v>
      </c>
      <c r="G1" s="13"/>
      <c r="H1" s="13"/>
      <c r="I1" s="13"/>
    </row>
    <row r="2" spans="1:9" ht="11.1" customHeight="1" x14ac:dyDescent="0.2">
      <c r="A2" s="137" t="s">
        <v>1852</v>
      </c>
      <c r="B2" s="13"/>
      <c r="C2" s="13"/>
      <c r="D2" s="13"/>
      <c r="E2" s="13"/>
      <c r="F2" s="157"/>
      <c r="G2" s="13"/>
      <c r="H2" s="13"/>
      <c r="I2" s="13"/>
    </row>
    <row r="3" spans="1:9" ht="11.1" customHeight="1" x14ac:dyDescent="0.2">
      <c r="A3" s="138" t="s">
        <v>1853</v>
      </c>
      <c r="B3" s="13"/>
      <c r="C3" s="13"/>
      <c r="D3" s="13"/>
      <c r="E3" s="13"/>
      <c r="F3" s="157"/>
      <c r="G3" s="13"/>
      <c r="H3" s="13"/>
      <c r="I3" s="13"/>
    </row>
    <row r="4" spans="1:9" ht="11.1" customHeight="1" x14ac:dyDescent="0.2">
      <c r="A4" s="139" t="s">
        <v>1854</v>
      </c>
      <c r="B4" s="107"/>
      <c r="C4" s="13"/>
      <c r="D4" s="13"/>
      <c r="E4" s="13"/>
      <c r="F4" s="157"/>
      <c r="G4" s="13"/>
      <c r="H4" s="13"/>
      <c r="I4" s="13"/>
    </row>
    <row r="5" spans="1:9" ht="11.1" customHeight="1" x14ac:dyDescent="0.2">
      <c r="A5" s="140" t="s">
        <v>1855</v>
      </c>
      <c r="B5" s="13"/>
      <c r="C5" s="13"/>
      <c r="D5" s="13"/>
      <c r="E5" s="13"/>
      <c r="F5" s="157"/>
      <c r="G5" s="13"/>
      <c r="H5" s="13"/>
      <c r="I5" s="13"/>
    </row>
    <row r="6" spans="1:9" x14ac:dyDescent="0.2">
      <c r="A6" s="34"/>
      <c r="B6" s="23"/>
      <c r="C6" s="62" t="s">
        <v>23</v>
      </c>
      <c r="D6" s="26" t="s">
        <v>1856</v>
      </c>
      <c r="E6" s="42" t="s">
        <v>1857</v>
      </c>
      <c r="F6" s="26" t="s">
        <v>1858</v>
      </c>
      <c r="G6" s="43" t="s">
        <v>1859</v>
      </c>
      <c r="H6" s="26"/>
      <c r="I6" s="35"/>
    </row>
    <row r="7" spans="1:9" x14ac:dyDescent="0.2">
      <c r="A7" s="88" t="s">
        <v>21</v>
      </c>
      <c r="B7" s="55" t="s">
        <v>56</v>
      </c>
      <c r="C7" s="76" t="s">
        <v>58</v>
      </c>
      <c r="D7" s="52" t="s">
        <v>1860</v>
      </c>
      <c r="E7" s="53" t="s">
        <v>1861</v>
      </c>
      <c r="F7" s="52" t="s">
        <v>1862</v>
      </c>
      <c r="G7" s="48" t="s">
        <v>1863</v>
      </c>
      <c r="H7" s="52" t="s">
        <v>1864</v>
      </c>
      <c r="I7" s="81" t="s">
        <v>1865</v>
      </c>
    </row>
    <row r="8" spans="1:9" x14ac:dyDescent="0.2">
      <c r="A8" s="60" t="s">
        <v>1866</v>
      </c>
      <c r="B8" s="35" t="s">
        <v>1867</v>
      </c>
      <c r="C8" s="141">
        <v>8</v>
      </c>
      <c r="D8" s="142">
        <v>42657</v>
      </c>
      <c r="E8" s="42"/>
      <c r="F8" s="26" t="s">
        <v>1868</v>
      </c>
      <c r="G8" s="37"/>
      <c r="H8" s="43"/>
      <c r="I8" s="65" t="s">
        <v>4090</v>
      </c>
    </row>
    <row r="9" spans="1:9" x14ac:dyDescent="0.2">
      <c r="A9" s="80" t="s">
        <v>4248</v>
      </c>
      <c r="B9" s="24" t="s">
        <v>4249</v>
      </c>
      <c r="C9" s="144">
        <v>5</v>
      </c>
      <c r="D9" s="145">
        <v>43343</v>
      </c>
      <c r="E9" s="63"/>
      <c r="F9" s="50"/>
      <c r="G9" s="64" t="s">
        <v>1868</v>
      </c>
      <c r="H9" s="40"/>
      <c r="I9" s="81" t="s">
        <v>4250</v>
      </c>
    </row>
    <row r="10" spans="1:9" x14ac:dyDescent="0.2">
      <c r="A10" s="1052" t="s">
        <v>1870</v>
      </c>
      <c r="B10" s="1045" t="s">
        <v>1871</v>
      </c>
      <c r="C10" s="951">
        <v>5</v>
      </c>
      <c r="D10" s="145">
        <v>42117</v>
      </c>
      <c r="E10" s="63"/>
      <c r="F10" s="50"/>
      <c r="G10" s="64"/>
      <c r="H10" s="40" t="s">
        <v>1868</v>
      </c>
      <c r="I10" s="81"/>
    </row>
    <row r="11" spans="1:9" x14ac:dyDescent="0.2">
      <c r="A11" s="13" t="s">
        <v>1872</v>
      </c>
      <c r="B11" s="631" t="s">
        <v>1873</v>
      </c>
      <c r="C11" s="198">
        <v>40</v>
      </c>
      <c r="D11" s="145">
        <v>41262</v>
      </c>
      <c r="E11" s="63"/>
      <c r="F11" s="50"/>
      <c r="G11" s="64"/>
      <c r="H11" s="40" t="s">
        <v>1868</v>
      </c>
      <c r="I11" s="456" t="s">
        <v>3979</v>
      </c>
    </row>
    <row r="12" spans="1:9" x14ac:dyDescent="0.2">
      <c r="A12" s="13" t="s">
        <v>1874</v>
      </c>
      <c r="B12" s="631" t="s">
        <v>1875</v>
      </c>
      <c r="C12" s="198">
        <v>6</v>
      </c>
      <c r="D12" s="145">
        <v>43034</v>
      </c>
      <c r="E12" s="63"/>
      <c r="F12" s="50" t="s">
        <v>1868</v>
      </c>
      <c r="G12" s="64"/>
      <c r="H12" s="40"/>
      <c r="I12" s="81" t="s">
        <v>1876</v>
      </c>
    </row>
    <row r="13" spans="1:9" x14ac:dyDescent="0.2">
      <c r="A13" s="1053" t="s">
        <v>1877</v>
      </c>
      <c r="B13" s="1063" t="s">
        <v>1878</v>
      </c>
      <c r="C13" s="198">
        <v>6</v>
      </c>
      <c r="D13" s="145">
        <v>42247</v>
      </c>
      <c r="E13" s="63"/>
      <c r="F13" s="50"/>
      <c r="G13" s="64"/>
      <c r="H13" s="40" t="s">
        <v>1868</v>
      </c>
      <c r="I13" s="24"/>
    </row>
    <row r="14" spans="1:9" x14ac:dyDescent="0.2">
      <c r="A14" s="1055" t="s">
        <v>1879</v>
      </c>
      <c r="B14" s="1032" t="s">
        <v>1880</v>
      </c>
      <c r="C14" s="971">
        <v>5</v>
      </c>
      <c r="D14" s="145">
        <v>42489</v>
      </c>
      <c r="E14" s="63"/>
      <c r="F14" s="50"/>
      <c r="G14" s="64" t="s">
        <v>1868</v>
      </c>
      <c r="H14" s="40"/>
      <c r="I14" s="81" t="s">
        <v>1881</v>
      </c>
    </row>
    <row r="15" spans="1:9" x14ac:dyDescent="0.2">
      <c r="A15" s="1049" t="s">
        <v>1882</v>
      </c>
      <c r="B15" s="1062" t="s">
        <v>1883</v>
      </c>
      <c r="C15" s="198">
        <v>5</v>
      </c>
      <c r="D15" s="145">
        <v>42643</v>
      </c>
      <c r="E15" s="63"/>
      <c r="F15" s="50" t="s">
        <v>1868</v>
      </c>
      <c r="G15" s="64"/>
      <c r="H15" s="40"/>
      <c r="I15" s="81" t="s">
        <v>4003</v>
      </c>
    </row>
    <row r="16" spans="1:9" x14ac:dyDescent="0.2">
      <c r="A16" s="157" t="s">
        <v>1884</v>
      </c>
      <c r="B16" s="631" t="s">
        <v>1885</v>
      </c>
      <c r="C16" s="951">
        <v>14</v>
      </c>
      <c r="D16" s="145">
        <v>42551</v>
      </c>
      <c r="E16" s="63"/>
      <c r="F16" s="50"/>
      <c r="G16" s="64" t="s">
        <v>1868</v>
      </c>
      <c r="H16" s="40"/>
      <c r="I16" s="81" t="s">
        <v>1886</v>
      </c>
    </row>
    <row r="17" spans="1:16" x14ac:dyDescent="0.2">
      <c r="A17" s="157" t="s">
        <v>1887</v>
      </c>
      <c r="B17" s="631" t="s">
        <v>1888</v>
      </c>
      <c r="C17" s="951">
        <v>5</v>
      </c>
      <c r="D17" s="145">
        <v>42909</v>
      </c>
      <c r="E17" s="63"/>
      <c r="F17" s="50"/>
      <c r="G17" s="64" t="s">
        <v>1889</v>
      </c>
      <c r="H17" s="40"/>
      <c r="I17" s="81" t="s">
        <v>1890</v>
      </c>
    </row>
    <row r="18" spans="1:16" x14ac:dyDescent="0.2">
      <c r="A18" s="13" t="s">
        <v>1891</v>
      </c>
      <c r="B18" s="631" t="s">
        <v>1892</v>
      </c>
      <c r="C18" s="951">
        <v>13</v>
      </c>
      <c r="D18" s="145">
        <v>42513</v>
      </c>
      <c r="E18" s="63"/>
      <c r="F18" s="50"/>
      <c r="G18" s="64" t="s">
        <v>1868</v>
      </c>
      <c r="H18" s="40"/>
      <c r="I18" s="81" t="s">
        <v>1893</v>
      </c>
    </row>
    <row r="19" spans="1:16" x14ac:dyDescent="0.2">
      <c r="A19" s="13" t="s">
        <v>1894</v>
      </c>
      <c r="B19" s="631" t="s">
        <v>1895</v>
      </c>
      <c r="C19" s="198">
        <v>6</v>
      </c>
      <c r="D19" s="145">
        <v>42978</v>
      </c>
      <c r="E19" s="63"/>
      <c r="F19" s="50" t="s">
        <v>1868</v>
      </c>
      <c r="G19" s="64"/>
      <c r="H19" s="40"/>
      <c r="I19" s="24" t="s">
        <v>1876</v>
      </c>
      <c r="K19" s="537"/>
      <c r="L19" s="537"/>
    </row>
    <row r="20" spans="1:16" x14ac:dyDescent="0.2">
      <c r="A20" s="1054" t="s">
        <v>1894</v>
      </c>
      <c r="B20" s="1062" t="s">
        <v>1895</v>
      </c>
      <c r="C20" s="198">
        <v>8</v>
      </c>
      <c r="D20" s="145">
        <v>40431</v>
      </c>
      <c r="E20" s="63"/>
      <c r="F20" s="50" t="s">
        <v>1868</v>
      </c>
      <c r="G20" s="64"/>
      <c r="H20" s="40"/>
      <c r="I20" s="85" t="s">
        <v>1896</v>
      </c>
      <c r="K20" s="537"/>
      <c r="L20" s="537"/>
    </row>
    <row r="21" spans="1:16" ht="13.5" thickBot="1" x14ac:dyDescent="0.25">
      <c r="A21" s="1045" t="s">
        <v>1897</v>
      </c>
      <c r="B21" s="1059" t="s">
        <v>1898</v>
      </c>
      <c r="C21" s="198">
        <v>5</v>
      </c>
      <c r="D21" s="145">
        <v>42117</v>
      </c>
      <c r="E21" s="63"/>
      <c r="F21" s="50"/>
      <c r="G21" s="64"/>
      <c r="H21" s="40" t="s">
        <v>1868</v>
      </c>
      <c r="I21" s="24"/>
      <c r="K21" s="537"/>
      <c r="L21" s="537"/>
    </row>
    <row r="22" spans="1:16" x14ac:dyDescent="0.2">
      <c r="A22" s="1054" t="s">
        <v>899</v>
      </c>
      <c r="B22" s="1204" t="s">
        <v>900</v>
      </c>
      <c r="C22" s="986">
        <v>8</v>
      </c>
      <c r="D22" s="145">
        <v>40471</v>
      </c>
      <c r="E22" s="63"/>
      <c r="F22" s="50" t="s">
        <v>1868</v>
      </c>
      <c r="G22" s="64"/>
      <c r="H22" s="40"/>
      <c r="I22" s="85" t="s">
        <v>1896</v>
      </c>
      <c r="K22" s="537"/>
      <c r="L22" s="537"/>
    </row>
    <row r="23" spans="1:16" x14ac:dyDescent="0.2">
      <c r="A23" s="157" t="s">
        <v>1899</v>
      </c>
      <c r="B23" s="631" t="s">
        <v>1900</v>
      </c>
      <c r="C23" s="951">
        <v>7</v>
      </c>
      <c r="D23" s="145">
        <v>41341</v>
      </c>
      <c r="E23" s="63"/>
      <c r="F23" s="50"/>
      <c r="G23" s="64" t="s">
        <v>1868</v>
      </c>
      <c r="H23" s="40"/>
      <c r="I23" s="81" t="s">
        <v>1901</v>
      </c>
      <c r="K23" s="537"/>
      <c r="L23" s="537"/>
    </row>
    <row r="24" spans="1:16" x14ac:dyDescent="0.2">
      <c r="A24" s="1048" t="s">
        <v>1902</v>
      </c>
      <c r="B24" s="1061" t="s">
        <v>1903</v>
      </c>
      <c r="C24" s="951">
        <v>10</v>
      </c>
      <c r="D24" s="145">
        <v>42486</v>
      </c>
      <c r="E24" s="63" t="s">
        <v>1868</v>
      </c>
      <c r="F24" s="50"/>
      <c r="G24" s="64"/>
      <c r="H24" s="40"/>
      <c r="I24" s="24" t="s">
        <v>4049</v>
      </c>
      <c r="K24" s="537"/>
      <c r="L24" s="537"/>
      <c r="O24" s="609"/>
      <c r="P24" s="537"/>
    </row>
    <row r="25" spans="1:16" x14ac:dyDescent="0.2">
      <c r="A25" s="1048" t="s">
        <v>1904</v>
      </c>
      <c r="B25" s="1061" t="s">
        <v>1905</v>
      </c>
      <c r="C25" s="951">
        <v>13</v>
      </c>
      <c r="D25" s="145">
        <v>42486</v>
      </c>
      <c r="E25" s="63" t="s">
        <v>1868</v>
      </c>
      <c r="F25" s="50"/>
      <c r="G25" s="64"/>
      <c r="H25" s="40"/>
      <c r="I25" s="24" t="s">
        <v>4049</v>
      </c>
      <c r="K25" s="537"/>
      <c r="L25" s="537"/>
    </row>
    <row r="26" spans="1:16" x14ac:dyDescent="0.2">
      <c r="A26" s="157" t="s">
        <v>1906</v>
      </c>
      <c r="B26" s="631" t="s">
        <v>1907</v>
      </c>
      <c r="C26" s="951">
        <v>11</v>
      </c>
      <c r="D26" s="145">
        <v>42916</v>
      </c>
      <c r="E26" s="63"/>
      <c r="F26" s="50"/>
      <c r="G26" s="64" t="s">
        <v>1868</v>
      </c>
      <c r="H26" s="40"/>
      <c r="I26" s="81" t="s">
        <v>1908</v>
      </c>
      <c r="K26" s="537"/>
      <c r="L26" s="537"/>
    </row>
    <row r="27" spans="1:16" x14ac:dyDescent="0.2">
      <c r="A27" s="13" t="s">
        <v>1909</v>
      </c>
      <c r="B27" s="631" t="s">
        <v>1907</v>
      </c>
      <c r="C27" s="951">
        <v>5</v>
      </c>
      <c r="D27" s="145">
        <v>40773</v>
      </c>
      <c r="E27" s="63"/>
      <c r="F27" s="50"/>
      <c r="G27" s="64"/>
      <c r="H27" s="1071" t="s">
        <v>1868</v>
      </c>
      <c r="I27" s="79" t="s">
        <v>1910</v>
      </c>
      <c r="K27" s="537"/>
      <c r="L27" s="537"/>
    </row>
    <row r="28" spans="1:16" x14ac:dyDescent="0.2">
      <c r="A28" s="13" t="s">
        <v>1911</v>
      </c>
      <c r="B28" s="631" t="s">
        <v>1912</v>
      </c>
      <c r="C28" s="951">
        <v>9</v>
      </c>
      <c r="D28" s="145">
        <v>42366</v>
      </c>
      <c r="E28" s="63"/>
      <c r="F28" s="50"/>
      <c r="G28" s="64" t="s">
        <v>1868</v>
      </c>
      <c r="H28" s="40"/>
      <c r="I28" s="24" t="s">
        <v>1913</v>
      </c>
      <c r="K28" s="537"/>
      <c r="L28" s="537"/>
    </row>
    <row r="29" spans="1:16" x14ac:dyDescent="0.2">
      <c r="A29" s="13" t="s">
        <v>1914</v>
      </c>
      <c r="B29" s="631" t="s">
        <v>1915</v>
      </c>
      <c r="C29" s="951">
        <v>12</v>
      </c>
      <c r="D29" s="145">
        <v>41395</v>
      </c>
      <c r="E29" s="63"/>
      <c r="F29" s="50"/>
      <c r="G29" s="64" t="s">
        <v>1868</v>
      </c>
      <c r="H29" s="40"/>
      <c r="I29" s="24" t="s">
        <v>1916</v>
      </c>
      <c r="K29" s="537"/>
      <c r="L29" s="537"/>
    </row>
    <row r="30" spans="1:16" x14ac:dyDescent="0.2">
      <c r="A30" s="1056" t="s">
        <v>1917</v>
      </c>
      <c r="B30" s="1032" t="s">
        <v>125</v>
      </c>
      <c r="C30" s="971">
        <v>39</v>
      </c>
      <c r="D30" s="145">
        <v>39477</v>
      </c>
      <c r="E30" s="63"/>
      <c r="F30" s="50"/>
      <c r="G30" s="64"/>
      <c r="H30" s="1071" t="s">
        <v>1868</v>
      </c>
      <c r="I30" s="79" t="s">
        <v>1918</v>
      </c>
      <c r="K30" s="537"/>
      <c r="L30" s="537"/>
    </row>
    <row r="31" spans="1:16" x14ac:dyDescent="0.2">
      <c r="A31" s="13" t="s">
        <v>1919</v>
      </c>
      <c r="B31" s="631" t="s">
        <v>1920</v>
      </c>
      <c r="C31" s="951">
        <v>7</v>
      </c>
      <c r="D31" s="145">
        <v>40431</v>
      </c>
      <c r="E31" s="63"/>
      <c r="F31" s="50" t="s">
        <v>1868</v>
      </c>
      <c r="G31" s="64"/>
      <c r="H31" s="40"/>
      <c r="I31" s="81" t="s">
        <v>1921</v>
      </c>
    </row>
    <row r="32" spans="1:16" x14ac:dyDescent="0.2">
      <c r="A32" s="157" t="s">
        <v>1922</v>
      </c>
      <c r="B32" s="631" t="s">
        <v>1923</v>
      </c>
      <c r="C32" s="951">
        <v>8</v>
      </c>
      <c r="D32" s="145">
        <v>41250</v>
      </c>
      <c r="E32" s="63"/>
      <c r="F32" s="50" t="s">
        <v>1868</v>
      </c>
      <c r="G32" s="64"/>
      <c r="H32" s="40"/>
      <c r="I32" s="81" t="s">
        <v>1924</v>
      </c>
    </row>
    <row r="33" spans="1:12" x14ac:dyDescent="0.2">
      <c r="A33" s="1055" t="s">
        <v>1925</v>
      </c>
      <c r="B33" s="1032" t="s">
        <v>1926</v>
      </c>
      <c r="C33" s="971">
        <v>5</v>
      </c>
      <c r="D33" s="145">
        <v>42485</v>
      </c>
      <c r="E33" s="63" t="s">
        <v>1868</v>
      </c>
      <c r="F33" s="50"/>
      <c r="G33" s="64"/>
      <c r="H33" s="40"/>
      <c r="I33" s="24"/>
      <c r="K33" s="683"/>
      <c r="L33" s="683"/>
    </row>
    <row r="34" spans="1:12" x14ac:dyDescent="0.2">
      <c r="A34" s="1056" t="s">
        <v>1927</v>
      </c>
      <c r="B34" s="1032" t="s">
        <v>1928</v>
      </c>
      <c r="C34" s="951">
        <v>5</v>
      </c>
      <c r="D34" s="145">
        <v>41675</v>
      </c>
      <c r="E34" s="63"/>
      <c r="F34" s="50" t="s">
        <v>1868</v>
      </c>
      <c r="G34" s="64"/>
      <c r="H34" s="40"/>
      <c r="I34" s="24" t="s">
        <v>1929</v>
      </c>
      <c r="K34" s="537"/>
      <c r="L34" s="537"/>
    </row>
    <row r="35" spans="1:12" x14ac:dyDescent="0.2">
      <c r="A35" s="1058" t="s">
        <v>1930</v>
      </c>
      <c r="B35" s="1065" t="s">
        <v>1931</v>
      </c>
      <c r="C35" s="951">
        <v>6</v>
      </c>
      <c r="D35" s="145">
        <v>42677</v>
      </c>
      <c r="E35" s="63"/>
      <c r="F35" s="50" t="s">
        <v>1868</v>
      </c>
      <c r="G35" s="64"/>
      <c r="H35" s="40"/>
      <c r="I35" s="81" t="s">
        <v>4066</v>
      </c>
      <c r="K35" s="683"/>
      <c r="L35" s="683"/>
    </row>
    <row r="36" spans="1:12" x14ac:dyDescent="0.2">
      <c r="A36" s="609" t="s">
        <v>424</v>
      </c>
      <c r="B36" s="925" t="s">
        <v>425</v>
      </c>
      <c r="C36" s="792">
        <v>12</v>
      </c>
      <c r="D36" s="145">
        <v>43404</v>
      </c>
      <c r="E36" s="63" t="s">
        <v>1868</v>
      </c>
      <c r="F36" s="50"/>
      <c r="G36" s="64"/>
      <c r="H36" s="40"/>
      <c r="I36" s="81"/>
      <c r="K36" s="683"/>
      <c r="L36" s="683"/>
    </row>
    <row r="37" spans="1:12" x14ac:dyDescent="0.2">
      <c r="A37" s="609" t="s">
        <v>928</v>
      </c>
      <c r="B37" s="925" t="s">
        <v>929</v>
      </c>
      <c r="C37" s="792">
        <v>6</v>
      </c>
      <c r="D37" s="145">
        <v>43404</v>
      </c>
      <c r="E37" s="63"/>
      <c r="F37" s="50"/>
      <c r="G37" s="64" t="s">
        <v>1868</v>
      </c>
      <c r="H37" s="40"/>
      <c r="I37" s="81" t="s">
        <v>4346</v>
      </c>
    </row>
    <row r="38" spans="1:12" x14ac:dyDescent="0.2">
      <c r="A38" s="157" t="s">
        <v>1932</v>
      </c>
      <c r="B38" s="631" t="s">
        <v>1933</v>
      </c>
      <c r="C38" s="951">
        <v>31</v>
      </c>
      <c r="D38" s="145">
        <v>39770</v>
      </c>
      <c r="E38" s="63"/>
      <c r="F38" s="50"/>
      <c r="G38" s="64" t="s">
        <v>1868</v>
      </c>
      <c r="H38" s="40"/>
      <c r="I38" s="81" t="s">
        <v>1934</v>
      </c>
    </row>
    <row r="39" spans="1:12" x14ac:dyDescent="0.2">
      <c r="A39" s="1052" t="s">
        <v>1935</v>
      </c>
      <c r="B39" s="1059" t="s">
        <v>1933</v>
      </c>
      <c r="C39" s="951">
        <v>7</v>
      </c>
      <c r="D39" s="145">
        <v>43038</v>
      </c>
      <c r="E39" s="63"/>
      <c r="F39" s="50"/>
      <c r="G39" s="64"/>
      <c r="H39" s="40" t="s">
        <v>1868</v>
      </c>
      <c r="I39" s="81"/>
    </row>
    <row r="40" spans="1:12" x14ac:dyDescent="0.2">
      <c r="A40" s="1050" t="s">
        <v>938</v>
      </c>
      <c r="B40" s="1062" t="s">
        <v>939</v>
      </c>
      <c r="C40" s="951">
        <v>8</v>
      </c>
      <c r="D40" s="145">
        <v>40457</v>
      </c>
      <c r="E40" s="63"/>
      <c r="F40" s="50" t="s">
        <v>1868</v>
      </c>
      <c r="G40" s="64"/>
      <c r="H40" s="40"/>
      <c r="I40" s="85" t="s">
        <v>1936</v>
      </c>
    </row>
    <row r="41" spans="1:12" x14ac:dyDescent="0.2">
      <c r="A41" s="13" t="s">
        <v>1937</v>
      </c>
      <c r="B41" s="631" t="s">
        <v>1938</v>
      </c>
      <c r="C41" s="951">
        <v>5</v>
      </c>
      <c r="D41" s="145">
        <v>42257</v>
      </c>
      <c r="E41" s="63"/>
      <c r="F41" s="50" t="s">
        <v>1868</v>
      </c>
      <c r="G41" s="64"/>
      <c r="H41" s="40"/>
      <c r="I41" s="81" t="s">
        <v>1939</v>
      </c>
    </row>
    <row r="42" spans="1:12" x14ac:dyDescent="0.2">
      <c r="A42" s="628" t="s">
        <v>946</v>
      </c>
      <c r="B42" s="925" t="s">
        <v>947</v>
      </c>
      <c r="C42" s="792">
        <v>5</v>
      </c>
      <c r="D42" s="145">
        <v>43404</v>
      </c>
      <c r="E42" s="63" t="s">
        <v>1868</v>
      </c>
      <c r="F42" s="955"/>
      <c r="G42" s="64"/>
      <c r="H42" s="40"/>
      <c r="I42" s="81"/>
    </row>
    <row r="43" spans="1:12" x14ac:dyDescent="0.2">
      <c r="A43" s="13" t="s">
        <v>1940</v>
      </c>
      <c r="B43" s="631" t="s">
        <v>1941</v>
      </c>
      <c r="C43" s="951">
        <v>8</v>
      </c>
      <c r="D43" s="145">
        <v>41030</v>
      </c>
      <c r="E43" s="63" t="s">
        <v>1868</v>
      </c>
      <c r="F43" s="50"/>
      <c r="G43" s="64"/>
      <c r="H43" s="40"/>
      <c r="I43" s="24" t="s">
        <v>1942</v>
      </c>
    </row>
    <row r="44" spans="1:12" x14ac:dyDescent="0.2">
      <c r="A44" s="157" t="s">
        <v>1943</v>
      </c>
      <c r="B44" s="631" t="s">
        <v>1944</v>
      </c>
      <c r="C44" s="951">
        <v>9</v>
      </c>
      <c r="D44" s="145">
        <v>42493</v>
      </c>
      <c r="E44" s="63" t="s">
        <v>1868</v>
      </c>
      <c r="F44" s="50"/>
      <c r="G44" s="64"/>
      <c r="H44" s="40"/>
      <c r="I44" s="24"/>
    </row>
    <row r="45" spans="1:12" x14ac:dyDescent="0.2">
      <c r="A45" s="157" t="s">
        <v>1945</v>
      </c>
      <c r="B45" s="631" t="s">
        <v>1946</v>
      </c>
      <c r="C45" s="951">
        <v>7</v>
      </c>
      <c r="D45" s="145">
        <v>42621</v>
      </c>
      <c r="E45" s="63"/>
      <c r="F45" s="50"/>
      <c r="G45" s="64" t="s">
        <v>1868</v>
      </c>
      <c r="H45" s="40"/>
      <c r="I45" s="81" t="s">
        <v>1947</v>
      </c>
    </row>
    <row r="46" spans="1:12" x14ac:dyDescent="0.2">
      <c r="A46" s="1049" t="s">
        <v>953</v>
      </c>
      <c r="B46" s="1062" t="s">
        <v>954</v>
      </c>
      <c r="C46" s="951">
        <v>23</v>
      </c>
      <c r="D46" s="145">
        <v>40382</v>
      </c>
      <c r="E46" s="63"/>
      <c r="F46" s="50" t="s">
        <v>1868</v>
      </c>
      <c r="G46" s="64"/>
      <c r="H46" s="40"/>
      <c r="I46" s="85" t="s">
        <v>1896</v>
      </c>
    </row>
    <row r="47" spans="1:12" x14ac:dyDescent="0.2">
      <c r="A47" s="157" t="s">
        <v>1948</v>
      </c>
      <c r="B47" s="631" t="s">
        <v>1949</v>
      </c>
      <c r="C47" s="951">
        <v>5</v>
      </c>
      <c r="D47" s="145">
        <v>42628</v>
      </c>
      <c r="E47" s="63"/>
      <c r="F47" s="50" t="s">
        <v>1868</v>
      </c>
      <c r="G47" s="64"/>
      <c r="H47" s="40"/>
      <c r="I47" s="81" t="s">
        <v>1869</v>
      </c>
    </row>
    <row r="48" spans="1:12" x14ac:dyDescent="0.2">
      <c r="A48" s="609" t="s">
        <v>958</v>
      </c>
      <c r="B48" s="925" t="s">
        <v>959</v>
      </c>
      <c r="C48" s="951">
        <v>6</v>
      </c>
      <c r="D48" s="145">
        <v>43465</v>
      </c>
      <c r="E48" s="63" t="s">
        <v>1868</v>
      </c>
      <c r="F48" s="50"/>
      <c r="G48" s="64"/>
      <c r="H48" s="40"/>
      <c r="I48" s="81" t="s">
        <v>4433</v>
      </c>
    </row>
    <row r="49" spans="1:9" x14ac:dyDescent="0.2">
      <c r="A49" s="1052" t="s">
        <v>1950</v>
      </c>
      <c r="B49" s="1059" t="s">
        <v>1951</v>
      </c>
      <c r="C49" s="951">
        <v>5</v>
      </c>
      <c r="D49" s="145">
        <v>42139</v>
      </c>
      <c r="E49" s="63"/>
      <c r="F49" s="50"/>
      <c r="G49" s="64"/>
      <c r="H49" s="40" t="s">
        <v>1868</v>
      </c>
      <c r="I49" s="24"/>
    </row>
    <row r="50" spans="1:9" x14ac:dyDescent="0.2">
      <c r="A50" s="1047" t="s">
        <v>960</v>
      </c>
      <c r="B50" s="1061" t="s">
        <v>1952</v>
      </c>
      <c r="C50" s="951">
        <v>38</v>
      </c>
      <c r="D50" s="145">
        <v>39924</v>
      </c>
      <c r="E50" s="63" t="s">
        <v>1868</v>
      </c>
      <c r="F50" s="50"/>
      <c r="G50" s="64"/>
      <c r="H50" s="40"/>
      <c r="I50" s="85" t="s">
        <v>1936</v>
      </c>
    </row>
    <row r="51" spans="1:9" x14ac:dyDescent="0.2">
      <c r="A51" s="13" t="s">
        <v>1953</v>
      </c>
      <c r="B51" s="631" t="s">
        <v>1954</v>
      </c>
      <c r="C51" s="198">
        <v>9</v>
      </c>
      <c r="D51" s="145">
        <v>41488</v>
      </c>
      <c r="E51" s="63" t="s">
        <v>1868</v>
      </c>
      <c r="F51" s="50"/>
      <c r="G51" s="64"/>
      <c r="H51" s="40"/>
      <c r="I51" s="81"/>
    </row>
    <row r="52" spans="1:9" x14ac:dyDescent="0.2">
      <c r="A52" s="13" t="s">
        <v>1955</v>
      </c>
      <c r="B52" s="631" t="s">
        <v>1956</v>
      </c>
      <c r="C52" s="198">
        <v>7</v>
      </c>
      <c r="D52" s="145">
        <v>41142</v>
      </c>
      <c r="E52" s="63"/>
      <c r="F52" s="50" t="s">
        <v>1868</v>
      </c>
      <c r="G52" s="64"/>
      <c r="H52" s="40"/>
      <c r="I52" s="81" t="s">
        <v>1957</v>
      </c>
    </row>
    <row r="53" spans="1:9" x14ac:dyDescent="0.2">
      <c r="A53" s="157" t="s">
        <v>1958</v>
      </c>
      <c r="B53" s="631" t="s">
        <v>1959</v>
      </c>
      <c r="C53" s="951">
        <v>19</v>
      </c>
      <c r="D53" s="145">
        <v>42993</v>
      </c>
      <c r="E53" s="63" t="s">
        <v>1868</v>
      </c>
      <c r="F53" s="50"/>
      <c r="G53" s="64"/>
      <c r="H53" s="40"/>
      <c r="I53" s="24"/>
    </row>
    <row r="54" spans="1:9" x14ac:dyDescent="0.2">
      <c r="A54" s="1047" t="s">
        <v>1960</v>
      </c>
      <c r="B54" s="1061" t="s">
        <v>970</v>
      </c>
      <c r="C54" s="951">
        <v>32</v>
      </c>
      <c r="D54" s="145">
        <v>40029</v>
      </c>
      <c r="E54" s="63" t="s">
        <v>1868</v>
      </c>
      <c r="F54" s="50"/>
      <c r="G54" s="64"/>
      <c r="H54" s="40"/>
      <c r="I54" s="85" t="s">
        <v>1896</v>
      </c>
    </row>
    <row r="55" spans="1:9" x14ac:dyDescent="0.2">
      <c r="A55" s="1056" t="s">
        <v>1961</v>
      </c>
      <c r="B55" s="1032" t="s">
        <v>1962</v>
      </c>
      <c r="C55" s="971">
        <v>22</v>
      </c>
      <c r="D55" s="145">
        <v>41214</v>
      </c>
      <c r="E55" s="63" t="s">
        <v>1868</v>
      </c>
      <c r="F55" s="50"/>
      <c r="G55" s="64"/>
      <c r="H55" s="40"/>
      <c r="I55" s="81"/>
    </row>
    <row r="56" spans="1:9" x14ac:dyDescent="0.2">
      <c r="A56" s="841" t="s">
        <v>976</v>
      </c>
      <c r="B56" s="846" t="s">
        <v>977</v>
      </c>
      <c r="C56" s="818">
        <v>6</v>
      </c>
      <c r="D56" s="145">
        <v>43404</v>
      </c>
      <c r="E56" s="63"/>
      <c r="F56" s="50" t="s">
        <v>1868</v>
      </c>
      <c r="G56" s="64"/>
      <c r="H56" s="40"/>
      <c r="I56" s="81" t="s">
        <v>4341</v>
      </c>
    </row>
    <row r="57" spans="1:9" x14ac:dyDescent="0.2">
      <c r="A57" s="1045" t="s">
        <v>1963</v>
      </c>
      <c r="B57" s="1059" t="s">
        <v>1964</v>
      </c>
      <c r="C57" s="951">
        <v>6</v>
      </c>
      <c r="D57" s="145">
        <v>42247</v>
      </c>
      <c r="E57" s="63"/>
      <c r="F57" s="50"/>
      <c r="G57" s="64"/>
      <c r="H57" s="40" t="s">
        <v>1868</v>
      </c>
      <c r="I57" s="24"/>
    </row>
    <row r="58" spans="1:9" x14ac:dyDescent="0.2">
      <c r="A58" s="157" t="s">
        <v>1965</v>
      </c>
      <c r="B58" s="631" t="s">
        <v>1966</v>
      </c>
      <c r="C58" s="951">
        <v>5</v>
      </c>
      <c r="D58" s="145">
        <v>42662</v>
      </c>
      <c r="E58" s="63"/>
      <c r="F58" s="50" t="s">
        <v>1868</v>
      </c>
      <c r="G58" s="64"/>
      <c r="H58" s="40"/>
      <c r="I58" s="81" t="s">
        <v>1869</v>
      </c>
    </row>
    <row r="59" spans="1:9" x14ac:dyDescent="0.2">
      <c r="A59" s="1047" t="s">
        <v>983</v>
      </c>
      <c r="B59" s="1061" t="s">
        <v>984</v>
      </c>
      <c r="C59" s="951">
        <v>25</v>
      </c>
      <c r="D59" s="145">
        <v>40426</v>
      </c>
      <c r="E59" s="63"/>
      <c r="F59" s="50" t="s">
        <v>1868</v>
      </c>
      <c r="G59" s="64"/>
      <c r="H59" s="40"/>
      <c r="I59" s="81" t="s">
        <v>1967</v>
      </c>
    </row>
    <row r="60" spans="1:9" x14ac:dyDescent="0.2">
      <c r="A60" s="1158" t="s">
        <v>1968</v>
      </c>
      <c r="B60" s="1161" t="s">
        <v>1969</v>
      </c>
      <c r="C60" s="971">
        <v>30</v>
      </c>
      <c r="D60" s="145">
        <v>39727</v>
      </c>
      <c r="E60" s="63" t="s">
        <v>1868</v>
      </c>
      <c r="F60" s="50"/>
      <c r="G60" s="64"/>
      <c r="H60" s="40"/>
      <c r="I60" s="81" t="s">
        <v>1970</v>
      </c>
    </row>
    <row r="61" spans="1:9" x14ac:dyDescent="0.2">
      <c r="A61" s="1056" t="s">
        <v>1971</v>
      </c>
      <c r="B61" s="1032" t="s">
        <v>1972</v>
      </c>
      <c r="C61" s="971">
        <v>30</v>
      </c>
      <c r="D61" s="145">
        <v>40476</v>
      </c>
      <c r="E61" s="63"/>
      <c r="F61" s="50" t="s">
        <v>1868</v>
      </c>
      <c r="G61" s="64"/>
      <c r="H61" s="40"/>
      <c r="I61" s="24" t="s">
        <v>1973</v>
      </c>
    </row>
    <row r="62" spans="1:9" x14ac:dyDescent="0.2">
      <c r="A62" s="1045" t="s">
        <v>1974</v>
      </c>
      <c r="B62" s="1059" t="s">
        <v>1975</v>
      </c>
      <c r="C62" s="951">
        <v>5</v>
      </c>
      <c r="D62" s="145">
        <v>42247</v>
      </c>
      <c r="E62" s="63"/>
      <c r="F62" s="50"/>
      <c r="G62" s="64"/>
      <c r="H62" s="40" t="s">
        <v>1868</v>
      </c>
      <c r="I62" s="24"/>
    </row>
    <row r="63" spans="1:9" x14ac:dyDescent="0.2">
      <c r="A63" s="1045" t="s">
        <v>1976</v>
      </c>
      <c r="B63" s="1059" t="s">
        <v>1977</v>
      </c>
      <c r="C63" s="951">
        <v>5</v>
      </c>
      <c r="D63" s="145">
        <v>42307</v>
      </c>
      <c r="E63" s="63"/>
      <c r="F63" s="50"/>
      <c r="G63" s="64"/>
      <c r="H63" s="40" t="s">
        <v>1868</v>
      </c>
      <c r="I63" s="24"/>
    </row>
    <row r="64" spans="1:9" x14ac:dyDescent="0.2">
      <c r="A64" s="1049" t="s">
        <v>1978</v>
      </c>
      <c r="B64" s="1062" t="s">
        <v>1979</v>
      </c>
      <c r="C64" s="951">
        <v>6</v>
      </c>
      <c r="D64" s="145">
        <v>42685</v>
      </c>
      <c r="E64" s="63"/>
      <c r="F64" s="50" t="s">
        <v>1868</v>
      </c>
      <c r="G64" s="64"/>
      <c r="H64" s="40"/>
      <c r="I64" s="81" t="s">
        <v>1980</v>
      </c>
    </row>
    <row r="65" spans="1:9" x14ac:dyDescent="0.2">
      <c r="A65" s="13" t="s">
        <v>1981</v>
      </c>
      <c r="B65" s="631" t="s">
        <v>1982</v>
      </c>
      <c r="C65" s="951">
        <v>8</v>
      </c>
      <c r="D65" s="145">
        <v>42214</v>
      </c>
      <c r="E65" s="63"/>
      <c r="F65" s="50"/>
      <c r="G65" s="64"/>
      <c r="H65" s="40" t="s">
        <v>1868</v>
      </c>
      <c r="I65" s="81" t="s">
        <v>1983</v>
      </c>
    </row>
    <row r="66" spans="1:9" x14ac:dyDescent="0.2">
      <c r="A66" s="1195" t="s">
        <v>998</v>
      </c>
      <c r="B66" s="1061" t="s">
        <v>999</v>
      </c>
      <c r="C66" s="951">
        <v>37</v>
      </c>
      <c r="D66" s="145">
        <v>39944</v>
      </c>
      <c r="E66" s="63" t="s">
        <v>1868</v>
      </c>
      <c r="F66" s="50"/>
      <c r="G66" s="64"/>
      <c r="H66" s="40"/>
      <c r="I66" s="85" t="s">
        <v>1936</v>
      </c>
    </row>
    <row r="67" spans="1:9" x14ac:dyDescent="0.2">
      <c r="A67" s="1053" t="s">
        <v>1984</v>
      </c>
      <c r="B67" s="1063" t="s">
        <v>1985</v>
      </c>
      <c r="C67" s="971">
        <v>5</v>
      </c>
      <c r="D67" s="145">
        <v>41898</v>
      </c>
      <c r="E67" s="50"/>
      <c r="F67" s="40"/>
      <c r="G67" s="969"/>
      <c r="H67" s="40" t="s">
        <v>1868</v>
      </c>
      <c r="I67" s="81"/>
    </row>
    <row r="68" spans="1:9" x14ac:dyDescent="0.2">
      <c r="A68" s="80" t="s">
        <v>1986</v>
      </c>
      <c r="B68" s="24" t="s">
        <v>1987</v>
      </c>
      <c r="C68" s="144">
        <v>17</v>
      </c>
      <c r="D68" s="145">
        <v>40731</v>
      </c>
      <c r="E68" s="63"/>
      <c r="F68" s="50"/>
      <c r="G68" s="64" t="s">
        <v>1868</v>
      </c>
      <c r="H68" s="40"/>
      <c r="I68" s="81" t="s">
        <v>1988</v>
      </c>
    </row>
    <row r="69" spans="1:9" x14ac:dyDescent="0.2">
      <c r="A69" s="478" t="s">
        <v>1989</v>
      </c>
      <c r="B69" s="469" t="s">
        <v>1990</v>
      </c>
      <c r="C69" s="144">
        <v>13</v>
      </c>
      <c r="D69" s="145">
        <v>42422</v>
      </c>
      <c r="E69" s="63" t="s">
        <v>1868</v>
      </c>
      <c r="F69" s="50"/>
      <c r="G69" s="64"/>
      <c r="H69" s="40"/>
      <c r="I69" s="24" t="s">
        <v>4125</v>
      </c>
    </row>
    <row r="70" spans="1:9" x14ac:dyDescent="0.2">
      <c r="A70" s="478" t="s">
        <v>1991</v>
      </c>
      <c r="B70" s="469" t="s">
        <v>1992</v>
      </c>
      <c r="C70" s="144">
        <v>13</v>
      </c>
      <c r="D70" s="145">
        <v>42422</v>
      </c>
      <c r="E70" s="63" t="s">
        <v>1868</v>
      </c>
      <c r="F70" s="50"/>
      <c r="G70" s="64"/>
      <c r="H70" s="40"/>
      <c r="I70" s="24" t="s">
        <v>4125</v>
      </c>
    </row>
    <row r="71" spans="1:9" x14ac:dyDescent="0.2">
      <c r="A71" s="157" t="s">
        <v>1995</v>
      </c>
      <c r="B71" s="956" t="s">
        <v>1996</v>
      </c>
      <c r="C71" s="144">
        <v>5</v>
      </c>
      <c r="D71" s="145">
        <v>42396</v>
      </c>
      <c r="E71" s="63"/>
      <c r="F71" s="50"/>
      <c r="G71" s="64" t="s">
        <v>1868</v>
      </c>
      <c r="H71" s="40"/>
      <c r="I71" s="24" t="s">
        <v>1997</v>
      </c>
    </row>
    <row r="72" spans="1:9" x14ac:dyDescent="0.2">
      <c r="A72" s="157" t="s">
        <v>1993</v>
      </c>
      <c r="B72" s="956" t="s">
        <v>1994</v>
      </c>
      <c r="C72" s="144">
        <v>8</v>
      </c>
      <c r="D72" s="145">
        <v>42674</v>
      </c>
      <c r="E72" s="63"/>
      <c r="F72" s="50" t="s">
        <v>1868</v>
      </c>
      <c r="G72" s="64"/>
      <c r="H72" s="40"/>
      <c r="I72" s="81" t="s">
        <v>1869</v>
      </c>
    </row>
    <row r="73" spans="1:9" x14ac:dyDescent="0.2">
      <c r="A73" s="13" t="s">
        <v>1998</v>
      </c>
      <c r="B73" s="956" t="s">
        <v>1999</v>
      </c>
      <c r="C73" s="144">
        <v>9</v>
      </c>
      <c r="D73" s="145">
        <v>41535</v>
      </c>
      <c r="E73" s="63"/>
      <c r="F73" s="50" t="s">
        <v>1868</v>
      </c>
      <c r="G73" s="64"/>
      <c r="H73" s="40"/>
      <c r="I73" s="81" t="s">
        <v>2000</v>
      </c>
    </row>
    <row r="74" spans="1:9" x14ac:dyDescent="0.2">
      <c r="A74" s="13" t="s">
        <v>2001</v>
      </c>
      <c r="B74" s="956" t="s">
        <v>2002</v>
      </c>
      <c r="C74" s="144">
        <v>6</v>
      </c>
      <c r="D74" s="145">
        <v>43010</v>
      </c>
      <c r="E74" s="63" t="s">
        <v>1868</v>
      </c>
      <c r="F74" s="50"/>
      <c r="G74" s="64"/>
      <c r="H74" s="40"/>
      <c r="I74" s="81" t="s">
        <v>2003</v>
      </c>
    </row>
    <row r="75" spans="1:9" x14ac:dyDescent="0.2">
      <c r="A75" s="149" t="s">
        <v>2004</v>
      </c>
      <c r="B75" s="1205" t="s">
        <v>2005</v>
      </c>
      <c r="C75" s="144">
        <v>12</v>
      </c>
      <c r="D75" s="145">
        <v>40431</v>
      </c>
      <c r="E75" s="63"/>
      <c r="F75" s="50" t="s">
        <v>1868</v>
      </c>
      <c r="G75" s="64"/>
      <c r="H75" s="40"/>
      <c r="I75" s="81" t="s">
        <v>2006</v>
      </c>
    </row>
    <row r="76" spans="1:9" x14ac:dyDescent="0.2">
      <c r="A76" s="36" t="s">
        <v>2007</v>
      </c>
      <c r="B76" s="24" t="s">
        <v>2008</v>
      </c>
      <c r="C76" s="144">
        <v>5</v>
      </c>
      <c r="D76" s="145">
        <v>43026</v>
      </c>
      <c r="E76" s="63"/>
      <c r="F76" s="50" t="s">
        <v>1868</v>
      </c>
      <c r="G76" s="64"/>
      <c r="H76" s="40"/>
      <c r="I76" s="24" t="s">
        <v>1876</v>
      </c>
    </row>
    <row r="77" spans="1:9" x14ac:dyDescent="0.2">
      <c r="A77" s="56" t="s">
        <v>2009</v>
      </c>
      <c r="B77" s="56" t="s">
        <v>2010</v>
      </c>
      <c r="C77" s="144">
        <v>8</v>
      </c>
      <c r="D77" s="145">
        <v>41680</v>
      </c>
      <c r="E77" s="63" t="s">
        <v>1868</v>
      </c>
      <c r="F77" s="50"/>
      <c r="G77" s="64"/>
      <c r="H77" s="40"/>
      <c r="I77" s="81"/>
    </row>
    <row r="78" spans="1:9" x14ac:dyDescent="0.2">
      <c r="A78" s="80" t="s">
        <v>2011</v>
      </c>
      <c r="B78" s="24" t="s">
        <v>2012</v>
      </c>
      <c r="C78" s="144">
        <v>11</v>
      </c>
      <c r="D78" s="145">
        <v>43067</v>
      </c>
      <c r="E78" s="63"/>
      <c r="F78" s="50" t="s">
        <v>1868</v>
      </c>
      <c r="G78" s="64"/>
      <c r="H78" s="40"/>
      <c r="I78" s="81" t="s">
        <v>2013</v>
      </c>
    </row>
    <row r="79" spans="1:9" x14ac:dyDescent="0.2">
      <c r="A79" s="75" t="s">
        <v>1002</v>
      </c>
      <c r="B79" s="161" t="s">
        <v>1003</v>
      </c>
      <c r="C79" s="144">
        <v>6</v>
      </c>
      <c r="D79" s="145">
        <v>40476</v>
      </c>
      <c r="E79" s="63"/>
      <c r="F79" s="50" t="s">
        <v>1868</v>
      </c>
      <c r="G79" s="64"/>
      <c r="H79" s="40"/>
      <c r="I79" s="85" t="s">
        <v>1936</v>
      </c>
    </row>
    <row r="80" spans="1:9" x14ac:dyDescent="0.2">
      <c r="A80" s="88" t="s">
        <v>2014</v>
      </c>
      <c r="B80" s="56" t="s">
        <v>2015</v>
      </c>
      <c r="C80" s="144">
        <v>43</v>
      </c>
      <c r="D80" s="145">
        <v>42632</v>
      </c>
      <c r="E80" s="63">
        <v>43</v>
      </c>
      <c r="F80" s="50" t="s">
        <v>1868</v>
      </c>
      <c r="G80" s="64"/>
      <c r="H80" s="40"/>
      <c r="I80" s="81" t="s">
        <v>2016</v>
      </c>
    </row>
    <row r="81" spans="1:12" x14ac:dyDescent="0.2">
      <c r="A81" s="102" t="s">
        <v>2017</v>
      </c>
      <c r="B81" s="39" t="s">
        <v>2018</v>
      </c>
      <c r="C81" s="144">
        <v>5</v>
      </c>
      <c r="D81" s="145">
        <v>42676</v>
      </c>
      <c r="E81" s="63"/>
      <c r="F81" s="50" t="s">
        <v>1868</v>
      </c>
      <c r="G81" s="64"/>
      <c r="H81" s="40"/>
      <c r="I81" s="81" t="s">
        <v>1869</v>
      </c>
    </row>
    <row r="82" spans="1:12" x14ac:dyDescent="0.2">
      <c r="A82" s="36" t="s">
        <v>2019</v>
      </c>
      <c r="B82" s="24" t="s">
        <v>2020</v>
      </c>
      <c r="C82" s="144">
        <v>6</v>
      </c>
      <c r="D82" s="145">
        <v>42006</v>
      </c>
      <c r="E82" s="63" t="s">
        <v>1868</v>
      </c>
      <c r="F82" s="50"/>
      <c r="G82" s="64"/>
      <c r="H82" s="40"/>
      <c r="I82" s="24" t="s">
        <v>2021</v>
      </c>
    </row>
    <row r="83" spans="1:12" x14ac:dyDescent="0.2">
      <c r="A83" s="506" t="s">
        <v>1011</v>
      </c>
      <c r="B83" s="507" t="s">
        <v>1012</v>
      </c>
      <c r="C83" s="640">
        <v>6</v>
      </c>
      <c r="D83" s="145">
        <v>43404</v>
      </c>
      <c r="E83" s="63"/>
      <c r="F83" s="50" t="s">
        <v>1868</v>
      </c>
      <c r="G83" s="64"/>
      <c r="H83" s="40"/>
      <c r="I83" s="81" t="s">
        <v>4341</v>
      </c>
    </row>
    <row r="84" spans="1:12" x14ac:dyDescent="0.2">
      <c r="A84" s="24" t="s">
        <v>2022</v>
      </c>
      <c r="B84" s="41" t="s">
        <v>2023</v>
      </c>
      <c r="C84" s="144">
        <v>5</v>
      </c>
      <c r="D84" s="145">
        <v>42409</v>
      </c>
      <c r="E84" s="63" t="s">
        <v>1868</v>
      </c>
      <c r="F84" s="50"/>
      <c r="G84" s="64"/>
      <c r="H84" s="40"/>
      <c r="I84" s="24" t="s">
        <v>2024</v>
      </c>
    </row>
    <row r="85" spans="1:12" x14ac:dyDescent="0.2">
      <c r="A85" s="143" t="s">
        <v>2025</v>
      </c>
      <c r="B85" s="143" t="s">
        <v>2026</v>
      </c>
      <c r="C85" s="144">
        <v>10</v>
      </c>
      <c r="D85" s="145">
        <v>42217</v>
      </c>
      <c r="E85" s="63"/>
      <c r="F85" s="50"/>
      <c r="G85" s="64"/>
      <c r="H85" s="40" t="s">
        <v>1868</v>
      </c>
      <c r="I85" s="81"/>
    </row>
    <row r="86" spans="1:12" x14ac:dyDescent="0.2">
      <c r="A86" s="36" t="s">
        <v>2027</v>
      </c>
      <c r="B86" s="24" t="s">
        <v>2028</v>
      </c>
      <c r="C86" s="144">
        <v>6</v>
      </c>
      <c r="D86" s="145">
        <v>42398</v>
      </c>
      <c r="E86" s="63"/>
      <c r="F86" s="50"/>
      <c r="G86" s="64" t="s">
        <v>1868</v>
      </c>
      <c r="H86" s="40"/>
      <c r="I86" s="81" t="s">
        <v>2029</v>
      </c>
    </row>
    <row r="87" spans="1:12" x14ac:dyDescent="0.2">
      <c r="A87" s="500" t="s">
        <v>1028</v>
      </c>
      <c r="B87" s="650" t="s">
        <v>1029</v>
      </c>
      <c r="C87" s="640">
        <v>8</v>
      </c>
      <c r="D87" s="145">
        <v>43496</v>
      </c>
      <c r="E87" s="63"/>
      <c r="F87" s="50" t="s">
        <v>1868</v>
      </c>
      <c r="G87" s="64"/>
      <c r="H87" s="40"/>
      <c r="I87" s="85"/>
    </row>
    <row r="88" spans="1:12" x14ac:dyDescent="0.2">
      <c r="A88" s="36" t="s">
        <v>2030</v>
      </c>
      <c r="B88" s="24" t="s">
        <v>2031</v>
      </c>
      <c r="C88" s="144">
        <v>5</v>
      </c>
      <c r="D88" s="145">
        <v>40444</v>
      </c>
      <c r="E88" s="63"/>
      <c r="F88" s="50"/>
      <c r="G88" s="64" t="s">
        <v>1868</v>
      </c>
      <c r="H88" s="40"/>
      <c r="I88" s="81" t="s">
        <v>2032</v>
      </c>
    </row>
    <row r="89" spans="1:12" x14ac:dyDescent="0.2">
      <c r="A89" s="504" t="s">
        <v>480</v>
      </c>
      <c r="B89" s="914" t="s">
        <v>481</v>
      </c>
      <c r="C89" s="1070">
        <v>22</v>
      </c>
      <c r="D89" s="148">
        <v>43434</v>
      </c>
      <c r="E89" s="53" t="s">
        <v>1868</v>
      </c>
      <c r="F89" s="52"/>
      <c r="G89" s="55"/>
      <c r="H89" s="48"/>
      <c r="I89" s="102"/>
    </row>
    <row r="90" spans="1:12" x14ac:dyDescent="0.2">
      <c r="A90" s="1022" t="s">
        <v>2033</v>
      </c>
      <c r="B90" s="96" t="s">
        <v>2034</v>
      </c>
      <c r="C90" s="141">
        <v>7</v>
      </c>
      <c r="D90" s="142">
        <v>40442</v>
      </c>
      <c r="E90" s="42"/>
      <c r="F90" s="26" t="s">
        <v>1868</v>
      </c>
      <c r="G90" s="37"/>
      <c r="H90" s="37"/>
      <c r="I90" s="87" t="s">
        <v>2035</v>
      </c>
    </row>
    <row r="91" spans="1:12" x14ac:dyDescent="0.2">
      <c r="A91" s="36" t="s">
        <v>165</v>
      </c>
      <c r="B91" s="24" t="s">
        <v>166</v>
      </c>
      <c r="C91" s="144">
        <v>46</v>
      </c>
      <c r="D91" s="145">
        <v>43098</v>
      </c>
      <c r="E91" s="63"/>
      <c r="F91" s="50"/>
      <c r="G91" s="64" t="s">
        <v>1868</v>
      </c>
      <c r="H91" s="64"/>
      <c r="I91" s="87" t="s">
        <v>3980</v>
      </c>
      <c r="K91" s="537"/>
      <c r="L91" s="537"/>
    </row>
    <row r="92" spans="1:12" x14ac:dyDescent="0.2">
      <c r="A92" s="36" t="s">
        <v>2036</v>
      </c>
      <c r="B92" s="24" t="s">
        <v>2037</v>
      </c>
      <c r="C92" s="144">
        <v>5</v>
      </c>
      <c r="D92" s="145">
        <v>41586</v>
      </c>
      <c r="E92" s="63"/>
      <c r="F92" s="50" t="s">
        <v>1868</v>
      </c>
      <c r="G92" s="64"/>
      <c r="H92" s="64"/>
      <c r="I92" s="87" t="s">
        <v>2000</v>
      </c>
    </row>
    <row r="93" spans="1:12" x14ac:dyDescent="0.2">
      <c r="A93" s="150" t="s">
        <v>2038</v>
      </c>
      <c r="B93" s="143" t="s">
        <v>2039</v>
      </c>
      <c r="C93" s="144">
        <v>7</v>
      </c>
      <c r="D93" s="145">
        <v>42320</v>
      </c>
      <c r="E93" s="63"/>
      <c r="F93" s="50"/>
      <c r="G93" s="64"/>
      <c r="H93" s="64" t="s">
        <v>1868</v>
      </c>
      <c r="I93" s="41"/>
    </row>
    <row r="94" spans="1:12" x14ac:dyDescent="0.2">
      <c r="A94" s="88" t="s">
        <v>2040</v>
      </c>
      <c r="B94" s="56" t="s">
        <v>2041</v>
      </c>
      <c r="C94" s="147">
        <v>6</v>
      </c>
      <c r="D94" s="148">
        <v>42670</v>
      </c>
      <c r="E94" s="53"/>
      <c r="F94" s="52" t="s">
        <v>1868</v>
      </c>
      <c r="G94" s="55"/>
      <c r="H94" s="55"/>
      <c r="I94" s="87" t="s">
        <v>1869</v>
      </c>
    </row>
    <row r="95" spans="1:12" x14ac:dyDescent="0.2">
      <c r="A95" s="60" t="s">
        <v>2042</v>
      </c>
      <c r="B95" s="35" t="s">
        <v>2043</v>
      </c>
      <c r="C95" s="141">
        <v>5</v>
      </c>
      <c r="D95" s="142">
        <v>42300</v>
      </c>
      <c r="E95" s="42"/>
      <c r="F95" s="26" t="s">
        <v>1868</v>
      </c>
      <c r="G95" s="37"/>
      <c r="H95" s="43"/>
      <c r="I95" s="65" t="s">
        <v>1939</v>
      </c>
    </row>
    <row r="96" spans="1:12" x14ac:dyDescent="0.2">
      <c r="A96" s="151" t="s">
        <v>2044</v>
      </c>
      <c r="B96" s="75" t="s">
        <v>2045</v>
      </c>
      <c r="C96" s="144">
        <v>8</v>
      </c>
      <c r="D96" s="145">
        <v>41418</v>
      </c>
      <c r="E96" s="63"/>
      <c r="F96" s="50" t="s">
        <v>1868</v>
      </c>
      <c r="G96" s="64"/>
      <c r="H96" s="40"/>
      <c r="I96" s="81" t="s">
        <v>2046</v>
      </c>
    </row>
    <row r="97" spans="1:9" x14ac:dyDescent="0.2">
      <c r="A97" s="1021" t="s">
        <v>2047</v>
      </c>
      <c r="B97" s="143" t="s">
        <v>2048</v>
      </c>
      <c r="C97" s="144">
        <v>14</v>
      </c>
      <c r="D97" s="145">
        <v>42222</v>
      </c>
      <c r="E97" s="63"/>
      <c r="F97" s="50"/>
      <c r="G97" s="64"/>
      <c r="H97" s="40" t="s">
        <v>1868</v>
      </c>
      <c r="I97" s="24"/>
    </row>
    <row r="98" spans="1:9" x14ac:dyDescent="0.2">
      <c r="A98" s="80" t="s">
        <v>4251</v>
      </c>
      <c r="B98" s="24" t="s">
        <v>4252</v>
      </c>
      <c r="C98" s="144">
        <v>5</v>
      </c>
      <c r="D98" s="145">
        <v>43343</v>
      </c>
      <c r="E98" s="63"/>
      <c r="F98" s="50"/>
      <c r="G98" s="64" t="s">
        <v>1868</v>
      </c>
      <c r="H98" s="40"/>
      <c r="I98" s="81" t="s">
        <v>4253</v>
      </c>
    </row>
    <row r="99" spans="1:9" x14ac:dyDescent="0.2">
      <c r="A99" s="88" t="s">
        <v>2049</v>
      </c>
      <c r="B99" s="56" t="s">
        <v>2050</v>
      </c>
      <c r="C99" s="147">
        <v>14</v>
      </c>
      <c r="D99" s="148">
        <v>42080</v>
      </c>
      <c r="E99" s="53" t="s">
        <v>1868</v>
      </c>
      <c r="F99" s="52"/>
      <c r="G99" s="55"/>
      <c r="H99" s="48"/>
      <c r="I99" s="102" t="s">
        <v>2051</v>
      </c>
    </row>
    <row r="100" spans="1:9" x14ac:dyDescent="0.2">
      <c r="A100" s="60" t="s">
        <v>2052</v>
      </c>
      <c r="B100" s="35" t="s">
        <v>2053</v>
      </c>
      <c r="C100" s="141">
        <v>8</v>
      </c>
      <c r="D100" s="142">
        <v>42849</v>
      </c>
      <c r="E100" s="42"/>
      <c r="F100" s="26"/>
      <c r="G100" s="37" t="s">
        <v>1868</v>
      </c>
      <c r="H100" s="37"/>
      <c r="I100" s="65" t="s">
        <v>2054</v>
      </c>
    </row>
    <row r="101" spans="1:9" x14ac:dyDescent="0.2">
      <c r="A101" s="36" t="s">
        <v>2055</v>
      </c>
      <c r="B101" s="24" t="s">
        <v>2056</v>
      </c>
      <c r="C101" s="144">
        <v>6</v>
      </c>
      <c r="D101" s="145">
        <v>40463</v>
      </c>
      <c r="E101" s="63"/>
      <c r="F101" s="50" t="s">
        <v>1868</v>
      </c>
      <c r="G101" s="64"/>
      <c r="H101" s="64"/>
      <c r="I101" s="24" t="s">
        <v>1973</v>
      </c>
    </row>
    <row r="102" spans="1:9" x14ac:dyDescent="0.2">
      <c r="A102" s="80" t="s">
        <v>2057</v>
      </c>
      <c r="B102" s="24" t="s">
        <v>2058</v>
      </c>
      <c r="C102" s="144">
        <v>5</v>
      </c>
      <c r="D102" s="145">
        <v>42615</v>
      </c>
      <c r="E102" s="63"/>
      <c r="F102" s="50" t="s">
        <v>1868</v>
      </c>
      <c r="G102" s="64"/>
      <c r="H102" s="64"/>
      <c r="I102" s="81" t="s">
        <v>1869</v>
      </c>
    </row>
    <row r="103" spans="1:9" x14ac:dyDescent="0.2">
      <c r="A103" s="501" t="s">
        <v>1046</v>
      </c>
      <c r="B103" s="650" t="s">
        <v>1047</v>
      </c>
      <c r="C103" s="640">
        <v>7</v>
      </c>
      <c r="D103" s="145">
        <v>43434</v>
      </c>
      <c r="E103" s="63"/>
      <c r="F103" s="50" t="s">
        <v>1868</v>
      </c>
      <c r="G103" s="64"/>
      <c r="H103" s="64"/>
      <c r="I103" s="81"/>
    </row>
    <row r="104" spans="1:9" x14ac:dyDescent="0.2">
      <c r="A104" s="88" t="s">
        <v>2059</v>
      </c>
      <c r="B104" s="56" t="s">
        <v>2060</v>
      </c>
      <c r="C104" s="147">
        <v>6</v>
      </c>
      <c r="D104" s="148">
        <v>42832</v>
      </c>
      <c r="E104" s="53"/>
      <c r="F104" s="52"/>
      <c r="G104" s="55" t="s">
        <v>1868</v>
      </c>
      <c r="H104" s="55"/>
      <c r="I104" s="102" t="s">
        <v>2061</v>
      </c>
    </row>
    <row r="105" spans="1:9" x14ac:dyDescent="0.2">
      <c r="A105" s="1022" t="s">
        <v>2062</v>
      </c>
      <c r="B105" s="96" t="s">
        <v>2063</v>
      </c>
      <c r="C105" s="141">
        <v>5</v>
      </c>
      <c r="D105" s="142">
        <v>42682</v>
      </c>
      <c r="E105" s="42"/>
      <c r="F105" s="26" t="s">
        <v>1868</v>
      </c>
      <c r="G105" s="37"/>
      <c r="H105" s="37"/>
      <c r="I105" s="61" t="s">
        <v>2064</v>
      </c>
    </row>
    <row r="106" spans="1:9" x14ac:dyDescent="0.2">
      <c r="A106" s="36" t="s">
        <v>1050</v>
      </c>
      <c r="B106" s="24" t="s">
        <v>1051</v>
      </c>
      <c r="C106" s="144">
        <v>20</v>
      </c>
      <c r="D106" s="145">
        <v>39881</v>
      </c>
      <c r="E106" s="63" t="s">
        <v>1868</v>
      </c>
      <c r="F106" s="50"/>
      <c r="G106" s="64"/>
      <c r="H106" s="64"/>
      <c r="I106" s="87" t="s">
        <v>2065</v>
      </c>
    </row>
    <row r="107" spans="1:9" x14ac:dyDescent="0.2">
      <c r="A107" s="36" t="s">
        <v>2066</v>
      </c>
      <c r="B107" s="24" t="s">
        <v>2067</v>
      </c>
      <c r="C107" s="144">
        <v>6</v>
      </c>
      <c r="D107" s="145">
        <v>42215</v>
      </c>
      <c r="E107" s="63" t="s">
        <v>1868</v>
      </c>
      <c r="F107" s="50"/>
      <c r="G107" s="64"/>
      <c r="H107" s="64"/>
      <c r="I107" s="41" t="s">
        <v>2068</v>
      </c>
    </row>
    <row r="108" spans="1:9" x14ac:dyDescent="0.2">
      <c r="A108" s="80" t="s">
        <v>2069</v>
      </c>
      <c r="B108" s="24" t="s">
        <v>2070</v>
      </c>
      <c r="C108" s="144">
        <v>37</v>
      </c>
      <c r="D108" s="145">
        <v>40862</v>
      </c>
      <c r="E108" s="63"/>
      <c r="F108" s="50" t="s">
        <v>1868</v>
      </c>
      <c r="G108" s="64"/>
      <c r="H108" s="64"/>
      <c r="I108" s="87" t="s">
        <v>2071</v>
      </c>
    </row>
    <row r="109" spans="1:9" x14ac:dyDescent="0.2">
      <c r="A109" s="38" t="s">
        <v>2072</v>
      </c>
      <c r="B109" s="56" t="s">
        <v>2073</v>
      </c>
      <c r="C109" s="147">
        <v>7</v>
      </c>
      <c r="D109" s="148">
        <v>40477</v>
      </c>
      <c r="E109" s="53"/>
      <c r="F109" s="52" t="s">
        <v>1868</v>
      </c>
      <c r="G109" s="55"/>
      <c r="H109" s="55"/>
      <c r="I109" s="39" t="s">
        <v>1973</v>
      </c>
    </row>
    <row r="110" spans="1:9" x14ac:dyDescent="0.2">
      <c r="A110" s="519" t="s">
        <v>1056</v>
      </c>
      <c r="B110" s="507" t="s">
        <v>1057</v>
      </c>
      <c r="C110" s="993">
        <v>7</v>
      </c>
      <c r="D110" s="142">
        <v>43496</v>
      </c>
      <c r="E110" s="42"/>
      <c r="F110" s="26" t="s">
        <v>1868</v>
      </c>
      <c r="G110" s="37"/>
      <c r="H110" s="37"/>
      <c r="I110" s="166"/>
    </row>
    <row r="111" spans="1:9" x14ac:dyDescent="0.2">
      <c r="A111" s="500" t="s">
        <v>1058</v>
      </c>
      <c r="B111" s="650" t="s">
        <v>1059</v>
      </c>
      <c r="C111" s="640">
        <v>8</v>
      </c>
      <c r="D111" s="145">
        <v>43434</v>
      </c>
      <c r="E111" s="63"/>
      <c r="F111" s="50" t="s">
        <v>1868</v>
      </c>
      <c r="G111" s="64"/>
      <c r="H111" s="64"/>
      <c r="I111" s="87"/>
    </row>
    <row r="112" spans="1:9" x14ac:dyDescent="0.2">
      <c r="A112" s="1046" t="s">
        <v>2074</v>
      </c>
      <c r="B112" s="93" t="s">
        <v>1066</v>
      </c>
      <c r="C112" s="144">
        <v>34</v>
      </c>
      <c r="D112" s="145">
        <v>40112</v>
      </c>
      <c r="E112" s="63"/>
      <c r="F112" s="50" t="s">
        <v>1868</v>
      </c>
      <c r="G112" s="64"/>
      <c r="H112" s="64"/>
      <c r="I112" s="156" t="s">
        <v>1936</v>
      </c>
    </row>
    <row r="113" spans="1:12" x14ac:dyDescent="0.2">
      <c r="A113" s="615" t="s">
        <v>4196</v>
      </c>
      <c r="B113" s="1206" t="s">
        <v>4193</v>
      </c>
      <c r="C113" s="640">
        <v>5</v>
      </c>
      <c r="D113" s="145">
        <v>43404</v>
      </c>
      <c r="E113" s="63"/>
      <c r="F113" s="50"/>
      <c r="G113" s="64" t="s">
        <v>1868</v>
      </c>
      <c r="H113" s="64"/>
      <c r="I113" s="87" t="s">
        <v>4348</v>
      </c>
    </row>
    <row r="114" spans="1:12" x14ac:dyDescent="0.2">
      <c r="A114" s="154" t="s">
        <v>2075</v>
      </c>
      <c r="B114" s="89" t="s">
        <v>2076</v>
      </c>
      <c r="C114" s="147">
        <v>7</v>
      </c>
      <c r="D114" s="148">
        <v>40431</v>
      </c>
      <c r="E114" s="53"/>
      <c r="F114" s="52" t="s">
        <v>1868</v>
      </c>
      <c r="G114" s="55"/>
      <c r="H114" s="55"/>
      <c r="I114" s="91" t="s">
        <v>2077</v>
      </c>
      <c r="K114" s="537"/>
      <c r="L114" s="537"/>
    </row>
    <row r="115" spans="1:12" x14ac:dyDescent="0.2">
      <c r="A115" s="34" t="s">
        <v>2078</v>
      </c>
      <c r="B115" s="35" t="s">
        <v>2079</v>
      </c>
      <c r="C115" s="141">
        <v>7</v>
      </c>
      <c r="D115" s="142">
        <v>42996</v>
      </c>
      <c r="E115" s="42"/>
      <c r="F115" s="26" t="s">
        <v>1868</v>
      </c>
      <c r="G115" s="37"/>
      <c r="H115" s="37"/>
      <c r="I115" s="61" t="s">
        <v>1876</v>
      </c>
    </row>
    <row r="116" spans="1:12" x14ac:dyDescent="0.2">
      <c r="A116" s="1106" t="s">
        <v>2080</v>
      </c>
      <c r="B116" s="93" t="s">
        <v>2081</v>
      </c>
      <c r="C116" s="144">
        <v>8</v>
      </c>
      <c r="D116" s="145">
        <v>40962</v>
      </c>
      <c r="E116" s="63" t="s">
        <v>1868</v>
      </c>
      <c r="F116" s="50"/>
      <c r="G116" s="64"/>
      <c r="H116" s="64"/>
      <c r="I116" s="87" t="s">
        <v>2082</v>
      </c>
    </row>
    <row r="117" spans="1:12" x14ac:dyDescent="0.2">
      <c r="A117" s="80" t="s">
        <v>2083</v>
      </c>
      <c r="B117" s="24" t="s">
        <v>2084</v>
      </c>
      <c r="C117" s="144">
        <v>8</v>
      </c>
      <c r="D117" s="145">
        <v>41904</v>
      </c>
      <c r="E117" s="63" t="s">
        <v>1868</v>
      </c>
      <c r="F117" s="50"/>
      <c r="G117" s="64"/>
      <c r="H117" s="64"/>
      <c r="I117" s="87"/>
    </row>
    <row r="118" spans="1:12" x14ac:dyDescent="0.2">
      <c r="A118" s="36" t="s">
        <v>2085</v>
      </c>
      <c r="B118" s="24" t="s">
        <v>2086</v>
      </c>
      <c r="C118" s="144">
        <v>5</v>
      </c>
      <c r="D118" s="145">
        <v>41904</v>
      </c>
      <c r="E118" s="63" t="s">
        <v>1868</v>
      </c>
      <c r="F118" s="50"/>
      <c r="G118" s="64"/>
      <c r="H118" s="64"/>
      <c r="I118" s="87"/>
    </row>
    <row r="119" spans="1:12" x14ac:dyDescent="0.2">
      <c r="A119" s="1103" t="s">
        <v>2087</v>
      </c>
      <c r="B119" s="89" t="s">
        <v>2088</v>
      </c>
      <c r="C119" s="147">
        <v>6</v>
      </c>
      <c r="D119" s="148">
        <v>40444</v>
      </c>
      <c r="E119" s="53"/>
      <c r="F119" s="52" t="s">
        <v>1868</v>
      </c>
      <c r="G119" s="55"/>
      <c r="H119" s="55"/>
      <c r="I119" s="91" t="s">
        <v>2089</v>
      </c>
    </row>
    <row r="120" spans="1:12" x14ac:dyDescent="0.2">
      <c r="A120" s="34" t="s">
        <v>2090</v>
      </c>
      <c r="B120" s="35" t="s">
        <v>508</v>
      </c>
      <c r="C120" s="141">
        <v>33</v>
      </c>
      <c r="D120" s="142">
        <v>42383</v>
      </c>
      <c r="E120" s="42"/>
      <c r="F120" s="26"/>
      <c r="G120" s="37" t="s">
        <v>1868</v>
      </c>
      <c r="H120" s="37"/>
      <c r="I120" s="23" t="s">
        <v>2091</v>
      </c>
    </row>
    <row r="121" spans="1:12" x14ac:dyDescent="0.2">
      <c r="A121" s="80" t="s">
        <v>2092</v>
      </c>
      <c r="B121" s="24" t="s">
        <v>2093</v>
      </c>
      <c r="C121" s="144">
        <v>6</v>
      </c>
      <c r="D121" s="145">
        <v>42423</v>
      </c>
      <c r="E121" s="63" t="s">
        <v>1868</v>
      </c>
      <c r="F121" s="50"/>
      <c r="G121" s="64"/>
      <c r="H121" s="64"/>
      <c r="I121" s="41"/>
    </row>
    <row r="122" spans="1:12" x14ac:dyDescent="0.2">
      <c r="A122" s="149" t="s">
        <v>2094</v>
      </c>
      <c r="B122" s="75" t="s">
        <v>2095</v>
      </c>
      <c r="C122" s="144">
        <v>11</v>
      </c>
      <c r="D122" s="145">
        <v>41243</v>
      </c>
      <c r="E122" s="63"/>
      <c r="F122" s="50" t="s">
        <v>1868</v>
      </c>
      <c r="G122" s="64"/>
      <c r="H122" s="64"/>
      <c r="I122" s="87" t="s">
        <v>2096</v>
      </c>
    </row>
    <row r="123" spans="1:12" x14ac:dyDescent="0.2">
      <c r="A123" s="151" t="s">
        <v>1075</v>
      </c>
      <c r="B123" s="75" t="s">
        <v>1076</v>
      </c>
      <c r="C123" s="144">
        <v>7</v>
      </c>
      <c r="D123" s="145">
        <v>40458</v>
      </c>
      <c r="E123" s="63"/>
      <c r="F123" s="50" t="s">
        <v>1868</v>
      </c>
      <c r="G123" s="64"/>
      <c r="H123" s="64"/>
      <c r="I123" s="156" t="s">
        <v>1936</v>
      </c>
    </row>
    <row r="124" spans="1:12" x14ac:dyDescent="0.2">
      <c r="A124" s="88" t="s">
        <v>2097</v>
      </c>
      <c r="B124" s="56" t="s">
        <v>2098</v>
      </c>
      <c r="C124" s="147">
        <v>33</v>
      </c>
      <c r="D124" s="148">
        <v>42795</v>
      </c>
      <c r="E124" s="53"/>
      <c r="F124" s="52"/>
      <c r="G124" s="55" t="s">
        <v>1868</v>
      </c>
      <c r="H124" s="55"/>
      <c r="I124" s="91" t="s">
        <v>2099</v>
      </c>
    </row>
    <row r="125" spans="1:12" x14ac:dyDescent="0.2">
      <c r="A125" s="34" t="s">
        <v>4286</v>
      </c>
      <c r="B125" s="35" t="s">
        <v>4285</v>
      </c>
      <c r="C125" s="141">
        <v>6</v>
      </c>
      <c r="D125" s="142">
        <v>43524</v>
      </c>
      <c r="E125" s="42" t="s">
        <v>1868</v>
      </c>
      <c r="F125" s="26"/>
      <c r="G125" s="37"/>
      <c r="H125" s="37"/>
      <c r="I125" s="23"/>
    </row>
    <row r="126" spans="1:12" x14ac:dyDescent="0.2">
      <c r="A126" s="80" t="s">
        <v>2100</v>
      </c>
      <c r="B126" s="24" t="s">
        <v>2101</v>
      </c>
      <c r="C126" s="144">
        <v>6</v>
      </c>
      <c r="D126" s="145">
        <v>42473</v>
      </c>
      <c r="E126" s="63"/>
      <c r="F126" s="50"/>
      <c r="G126" s="64" t="s">
        <v>1889</v>
      </c>
      <c r="H126" s="64"/>
      <c r="I126" s="87" t="s">
        <v>2102</v>
      </c>
    </row>
    <row r="127" spans="1:12" x14ac:dyDescent="0.2">
      <c r="A127" s="36" t="s">
        <v>2103</v>
      </c>
      <c r="B127" s="24" t="s">
        <v>2104</v>
      </c>
      <c r="C127" s="144">
        <v>18</v>
      </c>
      <c r="D127" s="145">
        <v>40491</v>
      </c>
      <c r="E127" s="63"/>
      <c r="F127" s="50" t="s">
        <v>1868</v>
      </c>
      <c r="G127" s="64"/>
      <c r="H127" s="64"/>
      <c r="I127" s="41" t="s">
        <v>1973</v>
      </c>
    </row>
    <row r="128" spans="1:12" x14ac:dyDescent="0.2">
      <c r="A128" s="1106" t="s">
        <v>2105</v>
      </c>
      <c r="B128" s="93" t="s">
        <v>2106</v>
      </c>
      <c r="C128" s="144">
        <v>7</v>
      </c>
      <c r="D128" s="145">
        <v>41149</v>
      </c>
      <c r="E128" s="63" t="s">
        <v>1868</v>
      </c>
      <c r="F128" s="50"/>
      <c r="G128" s="64"/>
      <c r="H128" s="64"/>
      <c r="I128" s="87" t="s">
        <v>2107</v>
      </c>
    </row>
    <row r="129" spans="1:9" x14ac:dyDescent="0.2">
      <c r="A129" s="38" t="s">
        <v>2108</v>
      </c>
      <c r="B129" s="56" t="s">
        <v>2109</v>
      </c>
      <c r="C129" s="147">
        <v>6</v>
      </c>
      <c r="D129" s="148">
        <v>42320</v>
      </c>
      <c r="E129" s="53"/>
      <c r="F129" s="52" t="s">
        <v>1868</v>
      </c>
      <c r="G129" s="55"/>
      <c r="H129" s="55"/>
      <c r="I129" s="91" t="s">
        <v>2110</v>
      </c>
    </row>
    <row r="130" spans="1:9" x14ac:dyDescent="0.2">
      <c r="A130" s="657" t="s">
        <v>1083</v>
      </c>
      <c r="B130" s="507" t="s">
        <v>1084</v>
      </c>
      <c r="C130" s="993">
        <v>7</v>
      </c>
      <c r="D130" s="142">
        <v>43404</v>
      </c>
      <c r="E130" s="42"/>
      <c r="F130" s="26"/>
      <c r="G130" s="37" t="s">
        <v>1868</v>
      </c>
      <c r="H130" s="37"/>
      <c r="I130" s="65" t="s">
        <v>4347</v>
      </c>
    </row>
    <row r="131" spans="1:9" x14ac:dyDescent="0.2">
      <c r="A131" s="80" t="s">
        <v>2111</v>
      </c>
      <c r="B131" s="24" t="s">
        <v>2112</v>
      </c>
      <c r="C131" s="144">
        <v>9</v>
      </c>
      <c r="D131" s="145">
        <v>42635</v>
      </c>
      <c r="E131" s="63"/>
      <c r="F131" s="50"/>
      <c r="G131" s="64"/>
      <c r="H131" s="64" t="s">
        <v>1868</v>
      </c>
      <c r="I131" s="81" t="s">
        <v>2113</v>
      </c>
    </row>
    <row r="132" spans="1:9" x14ac:dyDescent="0.2">
      <c r="A132" s="80" t="s">
        <v>2114</v>
      </c>
      <c r="B132" s="24" t="s">
        <v>2115</v>
      </c>
      <c r="C132" s="144">
        <v>9</v>
      </c>
      <c r="D132" s="145">
        <v>41381</v>
      </c>
      <c r="E132" s="63" t="s">
        <v>1868</v>
      </c>
      <c r="F132" s="50"/>
      <c r="G132" s="64"/>
      <c r="H132" s="64"/>
      <c r="I132" s="24"/>
    </row>
    <row r="133" spans="1:9" x14ac:dyDescent="0.2">
      <c r="A133" s="80" t="s">
        <v>2116</v>
      </c>
      <c r="B133" s="24" t="s">
        <v>2117</v>
      </c>
      <c r="C133" s="144">
        <v>7</v>
      </c>
      <c r="D133" s="145">
        <v>42745</v>
      </c>
      <c r="E133" s="63"/>
      <c r="F133" s="50"/>
      <c r="G133" s="64" t="s">
        <v>1868</v>
      </c>
      <c r="H133" s="64"/>
      <c r="I133" s="81" t="s">
        <v>2118</v>
      </c>
    </row>
    <row r="134" spans="1:9" x14ac:dyDescent="0.2">
      <c r="A134" s="1160" t="s">
        <v>1093</v>
      </c>
      <c r="B134" s="159" t="s">
        <v>1094</v>
      </c>
      <c r="C134" s="147">
        <v>39</v>
      </c>
      <c r="D134" s="148">
        <v>39727</v>
      </c>
      <c r="E134" s="53" t="s">
        <v>1868</v>
      </c>
      <c r="F134" s="52"/>
      <c r="G134" s="55"/>
      <c r="H134" s="55"/>
      <c r="I134" s="114" t="s">
        <v>1896</v>
      </c>
    </row>
    <row r="135" spans="1:9" x14ac:dyDescent="0.2">
      <c r="A135" s="1057" t="s">
        <v>1095</v>
      </c>
      <c r="B135" s="96" t="s">
        <v>1096</v>
      </c>
      <c r="C135" s="141">
        <v>6</v>
      </c>
      <c r="D135" s="142">
        <v>40850</v>
      </c>
      <c r="E135" s="42"/>
      <c r="F135" s="26" t="s">
        <v>1868</v>
      </c>
      <c r="G135" s="37"/>
      <c r="H135" s="37"/>
      <c r="I135" s="166" t="s">
        <v>2119</v>
      </c>
    </row>
    <row r="136" spans="1:9" x14ac:dyDescent="0.2">
      <c r="A136" s="80" t="s">
        <v>2120</v>
      </c>
      <c r="B136" s="24" t="s">
        <v>2121</v>
      </c>
      <c r="C136" s="144">
        <v>6</v>
      </c>
      <c r="D136" s="145">
        <v>42856</v>
      </c>
      <c r="E136" s="63"/>
      <c r="F136" s="50"/>
      <c r="G136" s="64" t="s">
        <v>1868</v>
      </c>
      <c r="H136" s="64"/>
      <c r="I136" s="87" t="s">
        <v>2122</v>
      </c>
    </row>
    <row r="137" spans="1:9" x14ac:dyDescent="0.2">
      <c r="A137" s="36" t="s">
        <v>2123</v>
      </c>
      <c r="B137" s="24" t="s">
        <v>2124</v>
      </c>
      <c r="C137" s="144">
        <v>11</v>
      </c>
      <c r="D137" s="145">
        <v>41885</v>
      </c>
      <c r="E137" s="63"/>
      <c r="F137" s="50" t="s">
        <v>1868</v>
      </c>
      <c r="G137" s="64"/>
      <c r="H137" s="64"/>
      <c r="I137" s="87" t="s">
        <v>2125</v>
      </c>
    </row>
    <row r="138" spans="1:9" x14ac:dyDescent="0.2">
      <c r="A138" s="501" t="s">
        <v>524</v>
      </c>
      <c r="B138" s="650" t="s">
        <v>525</v>
      </c>
      <c r="C138" s="640">
        <v>14</v>
      </c>
      <c r="D138" s="145">
        <v>43434</v>
      </c>
      <c r="E138" s="63"/>
      <c r="F138" s="50" t="s">
        <v>1868</v>
      </c>
      <c r="G138" s="64"/>
      <c r="H138" s="64"/>
      <c r="I138" s="87"/>
    </row>
    <row r="139" spans="1:9" x14ac:dyDescent="0.2">
      <c r="A139" s="38" t="s">
        <v>2126</v>
      </c>
      <c r="B139" s="56" t="s">
        <v>2127</v>
      </c>
      <c r="C139" s="147">
        <v>6</v>
      </c>
      <c r="D139" s="148">
        <v>42008</v>
      </c>
      <c r="E139" s="53"/>
      <c r="F139" s="52" t="s">
        <v>1868</v>
      </c>
      <c r="G139" s="55"/>
      <c r="H139" s="55"/>
      <c r="I139" s="91" t="s">
        <v>2128</v>
      </c>
    </row>
    <row r="140" spans="1:9" x14ac:dyDescent="0.2">
      <c r="A140" s="1105" t="s">
        <v>2129</v>
      </c>
      <c r="B140" s="476" t="s">
        <v>2130</v>
      </c>
      <c r="C140" s="141">
        <v>15</v>
      </c>
      <c r="D140" s="142">
        <v>42404</v>
      </c>
      <c r="E140" s="42" t="s">
        <v>1868</v>
      </c>
      <c r="F140" s="26"/>
      <c r="G140" s="37"/>
      <c r="H140" s="37"/>
      <c r="I140" s="35" t="s">
        <v>4049</v>
      </c>
    </row>
    <row r="141" spans="1:9" x14ac:dyDescent="0.2">
      <c r="A141" s="151" t="s">
        <v>2131</v>
      </c>
      <c r="B141" s="75" t="s">
        <v>2132</v>
      </c>
      <c r="C141" s="144">
        <v>13</v>
      </c>
      <c r="D141" s="145">
        <v>40826</v>
      </c>
      <c r="E141" s="63"/>
      <c r="F141" s="50" t="s">
        <v>1868</v>
      </c>
      <c r="G141" s="64"/>
      <c r="H141" s="64"/>
      <c r="I141" s="24" t="s">
        <v>2133</v>
      </c>
    </row>
    <row r="142" spans="1:9" x14ac:dyDescent="0.2">
      <c r="A142" s="36" t="s">
        <v>2134</v>
      </c>
      <c r="B142" s="24" t="s">
        <v>2135</v>
      </c>
      <c r="C142" s="144">
        <v>7</v>
      </c>
      <c r="D142" s="145">
        <v>41853</v>
      </c>
      <c r="E142" s="63"/>
      <c r="F142" s="50" t="s">
        <v>1868</v>
      </c>
      <c r="G142" s="64"/>
      <c r="H142" s="64"/>
      <c r="I142" s="81" t="s">
        <v>2136</v>
      </c>
    </row>
    <row r="143" spans="1:9" x14ac:dyDescent="0.2">
      <c r="A143" s="501" t="s">
        <v>1097</v>
      </c>
      <c r="B143" s="650" t="s">
        <v>1098</v>
      </c>
      <c r="C143" s="640">
        <v>7</v>
      </c>
      <c r="D143" s="145">
        <v>43404</v>
      </c>
      <c r="E143" s="63"/>
      <c r="F143" s="50"/>
      <c r="G143" s="64" t="s">
        <v>1868</v>
      </c>
      <c r="H143" s="64"/>
      <c r="I143" s="81" t="s">
        <v>4349</v>
      </c>
    </row>
    <row r="144" spans="1:9" x14ac:dyDescent="0.2">
      <c r="A144" s="1160" t="s">
        <v>2137</v>
      </c>
      <c r="B144" s="473" t="s">
        <v>2138</v>
      </c>
      <c r="C144" s="147">
        <v>5</v>
      </c>
      <c r="D144" s="148">
        <v>42046</v>
      </c>
      <c r="E144" s="53" t="s">
        <v>1868</v>
      </c>
      <c r="F144" s="52"/>
      <c r="G144" s="55"/>
      <c r="H144" s="55"/>
      <c r="I144" s="56" t="s">
        <v>4119</v>
      </c>
    </row>
    <row r="145" spans="1:9" x14ac:dyDescent="0.2">
      <c r="A145" s="34" t="s">
        <v>2139</v>
      </c>
      <c r="B145" s="35" t="s">
        <v>2140</v>
      </c>
      <c r="C145" s="141">
        <v>5</v>
      </c>
      <c r="D145" s="142">
        <v>40464</v>
      </c>
      <c r="E145" s="42"/>
      <c r="F145" s="26" t="s">
        <v>1868</v>
      </c>
      <c r="G145" s="37"/>
      <c r="H145" s="26"/>
      <c r="I145" s="61" t="s">
        <v>2141</v>
      </c>
    </row>
    <row r="146" spans="1:9" x14ac:dyDescent="0.2">
      <c r="A146" s="80" t="s">
        <v>2142</v>
      </c>
      <c r="B146" s="24" t="s">
        <v>2143</v>
      </c>
      <c r="C146" s="144">
        <v>8</v>
      </c>
      <c r="D146" s="145">
        <v>42654</v>
      </c>
      <c r="E146" s="63"/>
      <c r="F146" s="50" t="s">
        <v>1868</v>
      </c>
      <c r="G146" s="64"/>
      <c r="H146" s="50"/>
      <c r="I146" s="87" t="s">
        <v>1869</v>
      </c>
    </row>
    <row r="147" spans="1:9" x14ac:dyDescent="0.2">
      <c r="A147" s="80" t="s">
        <v>2144</v>
      </c>
      <c r="B147" s="24" t="s">
        <v>2145</v>
      </c>
      <c r="C147" s="144">
        <v>13</v>
      </c>
      <c r="D147" s="145">
        <v>40920</v>
      </c>
      <c r="E147" s="63" t="s">
        <v>1868</v>
      </c>
      <c r="F147" s="50"/>
      <c r="G147" s="64"/>
      <c r="H147" s="50"/>
      <c r="I147" s="41"/>
    </row>
    <row r="148" spans="1:9" x14ac:dyDescent="0.2">
      <c r="A148" s="157" t="s">
        <v>2146</v>
      </c>
      <c r="B148" s="24" t="s">
        <v>2147</v>
      </c>
      <c r="C148" s="70">
        <v>5</v>
      </c>
      <c r="D148" s="158">
        <v>42712</v>
      </c>
      <c r="E148" s="50" t="s">
        <v>1868</v>
      </c>
      <c r="F148" s="50"/>
      <c r="G148" s="50"/>
      <c r="H148" s="50"/>
      <c r="I148" s="24"/>
    </row>
    <row r="149" spans="1:9" x14ac:dyDescent="0.2">
      <c r="A149" s="38" t="s">
        <v>2148</v>
      </c>
      <c r="B149" s="56" t="s">
        <v>2149</v>
      </c>
      <c r="C149" s="147">
        <v>15</v>
      </c>
      <c r="D149" s="148">
        <v>40497</v>
      </c>
      <c r="E149" s="53"/>
      <c r="F149" s="52" t="s">
        <v>1868</v>
      </c>
      <c r="G149" s="55"/>
      <c r="H149" s="52"/>
      <c r="I149" s="39" t="s">
        <v>1973</v>
      </c>
    </row>
    <row r="150" spans="1:9" x14ac:dyDescent="0.2">
      <c r="A150" s="60" t="s">
        <v>2150</v>
      </c>
      <c r="B150" s="35" t="s">
        <v>2151</v>
      </c>
      <c r="C150" s="141">
        <v>5</v>
      </c>
      <c r="D150" s="142">
        <v>42635</v>
      </c>
      <c r="E150" s="42"/>
      <c r="F150" s="26" t="s">
        <v>1868</v>
      </c>
      <c r="G150" s="37"/>
      <c r="H150" s="37"/>
      <c r="I150" s="61" t="s">
        <v>1869</v>
      </c>
    </row>
    <row r="151" spans="1:9" x14ac:dyDescent="0.2">
      <c r="A151" s="36" t="s">
        <v>2152</v>
      </c>
      <c r="B151" s="24" t="s">
        <v>2153</v>
      </c>
      <c r="C151" s="144">
        <v>8</v>
      </c>
      <c r="D151" s="145">
        <v>42032</v>
      </c>
      <c r="E151" s="63"/>
      <c r="F151" s="50"/>
      <c r="G151" s="64" t="s">
        <v>1868</v>
      </c>
      <c r="H151" s="64"/>
      <c r="I151" s="41" t="s">
        <v>2154</v>
      </c>
    </row>
    <row r="152" spans="1:9" x14ac:dyDescent="0.2">
      <c r="A152" s="36" t="s">
        <v>2155</v>
      </c>
      <c r="B152" s="24" t="s">
        <v>2156</v>
      </c>
      <c r="C152" s="144">
        <v>11</v>
      </c>
      <c r="D152" s="145">
        <v>42668</v>
      </c>
      <c r="E152" s="63"/>
      <c r="F152" s="50" t="s">
        <v>1868</v>
      </c>
      <c r="G152" s="64"/>
      <c r="H152" s="64"/>
      <c r="I152" s="87" t="s">
        <v>1869</v>
      </c>
    </row>
    <row r="153" spans="1:9" x14ac:dyDescent="0.2">
      <c r="A153" s="80" t="s">
        <v>2157</v>
      </c>
      <c r="B153" s="24" t="s">
        <v>2158</v>
      </c>
      <c r="C153" s="144">
        <v>5</v>
      </c>
      <c r="D153" s="145">
        <v>42688</v>
      </c>
      <c r="E153" s="63"/>
      <c r="F153" s="50" t="s">
        <v>1868</v>
      </c>
      <c r="G153" s="64"/>
      <c r="H153" s="64"/>
      <c r="I153" s="87" t="s">
        <v>1869</v>
      </c>
    </row>
    <row r="154" spans="1:9" x14ac:dyDescent="0.2">
      <c r="A154" s="88" t="s">
        <v>2159</v>
      </c>
      <c r="B154" s="56" t="s">
        <v>2160</v>
      </c>
      <c r="C154" s="147">
        <v>6</v>
      </c>
      <c r="D154" s="148">
        <v>41554</v>
      </c>
      <c r="E154" s="53"/>
      <c r="F154" s="52"/>
      <c r="G154" s="55" t="s">
        <v>1868</v>
      </c>
      <c r="H154" s="55"/>
      <c r="I154" s="87" t="s">
        <v>2161</v>
      </c>
    </row>
    <row r="155" spans="1:9" x14ac:dyDescent="0.2">
      <c r="A155" s="60" t="s">
        <v>2162</v>
      </c>
      <c r="B155" s="35" t="s">
        <v>2163</v>
      </c>
      <c r="C155" s="141">
        <v>5</v>
      </c>
      <c r="D155" s="142">
        <v>42391</v>
      </c>
      <c r="E155" s="42" t="s">
        <v>1868</v>
      </c>
      <c r="F155" s="26"/>
      <c r="G155" s="37"/>
      <c r="H155" s="43"/>
      <c r="I155" s="35" t="s">
        <v>2164</v>
      </c>
    </row>
    <row r="156" spans="1:9" x14ac:dyDescent="0.2">
      <c r="A156" s="151" t="s">
        <v>2165</v>
      </c>
      <c r="B156" s="75" t="s">
        <v>2166</v>
      </c>
      <c r="C156" s="70">
        <v>7</v>
      </c>
      <c r="D156" s="145">
        <v>40499</v>
      </c>
      <c r="E156" s="63"/>
      <c r="F156" s="50" t="s">
        <v>1868</v>
      </c>
      <c r="G156" s="64"/>
      <c r="H156" s="40"/>
      <c r="I156" s="81" t="s">
        <v>2167</v>
      </c>
    </row>
    <row r="157" spans="1:9" x14ac:dyDescent="0.2">
      <c r="A157" s="501" t="s">
        <v>537</v>
      </c>
      <c r="B157" s="650" t="s">
        <v>538</v>
      </c>
      <c r="C157" s="1067">
        <v>14</v>
      </c>
      <c r="D157" s="145">
        <v>43404</v>
      </c>
      <c r="E157" s="63"/>
      <c r="F157" s="50" t="s">
        <v>1868</v>
      </c>
      <c r="G157" s="64"/>
      <c r="H157" s="40"/>
      <c r="I157" s="81" t="s">
        <v>4341</v>
      </c>
    </row>
    <row r="158" spans="1:9" x14ac:dyDescent="0.2">
      <c r="A158" s="80" t="s">
        <v>2168</v>
      </c>
      <c r="B158" s="24" t="s">
        <v>2169</v>
      </c>
      <c r="C158" s="70">
        <v>11</v>
      </c>
      <c r="D158" s="145">
        <v>42538</v>
      </c>
      <c r="E158" s="63" t="s">
        <v>1868</v>
      </c>
      <c r="F158" s="50"/>
      <c r="G158" s="64"/>
      <c r="H158" s="40"/>
      <c r="I158" s="81" t="s">
        <v>2170</v>
      </c>
    </row>
    <row r="159" spans="1:9" x14ac:dyDescent="0.2">
      <c r="A159" s="154" t="s">
        <v>2171</v>
      </c>
      <c r="B159" s="89" t="s">
        <v>2172</v>
      </c>
      <c r="C159" s="76">
        <v>15</v>
      </c>
      <c r="D159" s="148">
        <v>40085</v>
      </c>
      <c r="E159" s="53"/>
      <c r="F159" s="52" t="s">
        <v>1868</v>
      </c>
      <c r="G159" s="55"/>
      <c r="H159" s="48"/>
      <c r="I159" s="114" t="s">
        <v>4021</v>
      </c>
    </row>
    <row r="160" spans="1:9" x14ac:dyDescent="0.2">
      <c r="A160" s="60" t="s">
        <v>2173</v>
      </c>
      <c r="B160" s="35" t="s">
        <v>2174</v>
      </c>
      <c r="C160" s="62">
        <v>10</v>
      </c>
      <c r="D160" s="142">
        <v>42264</v>
      </c>
      <c r="E160" s="42"/>
      <c r="F160" s="26" t="s">
        <v>1868</v>
      </c>
      <c r="G160" s="37"/>
      <c r="H160" s="37"/>
      <c r="I160" s="87" t="s">
        <v>2175</v>
      </c>
    </row>
    <row r="161" spans="1:9" x14ac:dyDescent="0.2">
      <c r="A161" s="80" t="s">
        <v>2176</v>
      </c>
      <c r="B161" s="24" t="s">
        <v>2177</v>
      </c>
      <c r="C161" s="70">
        <v>10</v>
      </c>
      <c r="D161" s="145">
        <v>42670</v>
      </c>
      <c r="E161" s="63"/>
      <c r="F161" s="50" t="s">
        <v>1868</v>
      </c>
      <c r="G161" s="64"/>
      <c r="H161" s="64"/>
      <c r="I161" s="87" t="s">
        <v>1869</v>
      </c>
    </row>
    <row r="162" spans="1:9" x14ac:dyDescent="0.2">
      <c r="A162" s="501" t="s">
        <v>4272</v>
      </c>
      <c r="B162" s="650" t="s">
        <v>4273</v>
      </c>
      <c r="C162" s="70">
        <v>7</v>
      </c>
      <c r="D162" s="145">
        <v>43255</v>
      </c>
      <c r="E162" s="63"/>
      <c r="F162" s="50" t="s">
        <v>1868</v>
      </c>
      <c r="G162" s="64"/>
      <c r="H162" s="64"/>
      <c r="I162" s="87" t="s">
        <v>1876</v>
      </c>
    </row>
    <row r="163" spans="1:9" x14ac:dyDescent="0.2">
      <c r="A163" s="80" t="s">
        <v>2178</v>
      </c>
      <c r="B163" s="24" t="s">
        <v>2179</v>
      </c>
      <c r="C163" s="70">
        <v>12</v>
      </c>
      <c r="D163" s="145">
        <v>42615</v>
      </c>
      <c r="E163" s="63"/>
      <c r="F163" s="50" t="s">
        <v>1868</v>
      </c>
      <c r="G163" s="64"/>
      <c r="H163" s="64"/>
      <c r="I163" s="87" t="s">
        <v>1869</v>
      </c>
    </row>
    <row r="164" spans="1:9" x14ac:dyDescent="0.2">
      <c r="A164" s="38" t="s">
        <v>2180</v>
      </c>
      <c r="B164" s="56" t="s">
        <v>2181</v>
      </c>
      <c r="C164" s="76">
        <v>11</v>
      </c>
      <c r="D164" s="148">
        <v>41060</v>
      </c>
      <c r="E164" s="53"/>
      <c r="F164" s="52"/>
      <c r="G164" s="55" t="s">
        <v>1868</v>
      </c>
      <c r="H164" s="55"/>
      <c r="I164" s="39" t="s">
        <v>2182</v>
      </c>
    </row>
    <row r="165" spans="1:9" x14ac:dyDescent="0.2">
      <c r="A165" s="60" t="s">
        <v>2183</v>
      </c>
      <c r="B165" s="35" t="s">
        <v>2184</v>
      </c>
      <c r="C165" s="62">
        <v>12</v>
      </c>
      <c r="D165" s="142">
        <v>42998</v>
      </c>
      <c r="E165" s="42"/>
      <c r="F165" s="26"/>
      <c r="G165" s="37" t="s">
        <v>1868</v>
      </c>
      <c r="H165" s="37"/>
      <c r="I165" s="61" t="s">
        <v>2185</v>
      </c>
    </row>
    <row r="166" spans="1:9" x14ac:dyDescent="0.2">
      <c r="A166" s="151" t="s">
        <v>2186</v>
      </c>
      <c r="B166" s="75" t="s">
        <v>1120</v>
      </c>
      <c r="C166" s="70">
        <v>7</v>
      </c>
      <c r="D166" s="145">
        <v>40431</v>
      </c>
      <c r="E166" s="63"/>
      <c r="F166" s="50" t="s">
        <v>1868</v>
      </c>
      <c r="G166" s="64"/>
      <c r="H166" s="64"/>
      <c r="I166" s="156" t="s">
        <v>1936</v>
      </c>
    </row>
    <row r="167" spans="1:9" x14ac:dyDescent="0.2">
      <c r="A167" s="478" t="s">
        <v>2187</v>
      </c>
      <c r="B167" s="469" t="s">
        <v>2188</v>
      </c>
      <c r="C167" s="70">
        <v>5</v>
      </c>
      <c r="D167" s="145">
        <v>42416</v>
      </c>
      <c r="E167" s="63" t="s">
        <v>1868</v>
      </c>
      <c r="F167" s="50"/>
      <c r="G167" s="64"/>
      <c r="H167" s="64"/>
      <c r="I167" s="41" t="s">
        <v>4114</v>
      </c>
    </row>
    <row r="168" spans="1:9" x14ac:dyDescent="0.2">
      <c r="A168" s="80" t="s">
        <v>2189</v>
      </c>
      <c r="B168" s="24" t="s">
        <v>2190</v>
      </c>
      <c r="C168" s="70">
        <v>10</v>
      </c>
      <c r="D168" s="145">
        <v>42688</v>
      </c>
      <c r="E168" s="63"/>
      <c r="F168" s="50" t="s">
        <v>1868</v>
      </c>
      <c r="G168" s="64"/>
      <c r="H168" s="64"/>
      <c r="I168" s="87" t="s">
        <v>1869</v>
      </c>
    </row>
    <row r="169" spans="1:9" x14ac:dyDescent="0.2">
      <c r="A169" s="1196" t="s">
        <v>2191</v>
      </c>
      <c r="B169" s="146" t="s">
        <v>2192</v>
      </c>
      <c r="C169" s="76">
        <v>6</v>
      </c>
      <c r="D169" s="148">
        <v>42583</v>
      </c>
      <c r="E169" s="53"/>
      <c r="F169" s="52"/>
      <c r="G169" s="55"/>
      <c r="H169" s="55" t="s">
        <v>1868</v>
      </c>
      <c r="I169" s="39"/>
    </row>
    <row r="170" spans="1:9" x14ac:dyDescent="0.2">
      <c r="A170" s="60" t="s">
        <v>2193</v>
      </c>
      <c r="B170" s="35" t="s">
        <v>2194</v>
      </c>
      <c r="C170" s="62">
        <v>5</v>
      </c>
      <c r="D170" s="142">
        <v>42996</v>
      </c>
      <c r="E170" s="42"/>
      <c r="F170" s="26" t="s">
        <v>1868</v>
      </c>
      <c r="G170" s="37"/>
      <c r="H170" s="37"/>
      <c r="I170" s="23" t="s">
        <v>1876</v>
      </c>
    </row>
    <row r="171" spans="1:9" x14ac:dyDescent="0.2">
      <c r="A171" s="36" t="s">
        <v>2195</v>
      </c>
      <c r="B171" s="24" t="s">
        <v>2196</v>
      </c>
      <c r="C171" s="70">
        <v>60</v>
      </c>
      <c r="D171" s="145">
        <v>41928</v>
      </c>
      <c r="E171" s="63"/>
      <c r="F171" s="50" t="s">
        <v>1868</v>
      </c>
      <c r="G171" s="64"/>
      <c r="H171" s="64"/>
      <c r="I171" s="87" t="s">
        <v>2197</v>
      </c>
    </row>
    <row r="172" spans="1:9" x14ac:dyDescent="0.2">
      <c r="A172" s="36" t="s">
        <v>2198</v>
      </c>
      <c r="B172" s="24" t="s">
        <v>2199</v>
      </c>
      <c r="C172" s="70">
        <v>5</v>
      </c>
      <c r="D172" s="145">
        <v>42978</v>
      </c>
      <c r="E172" s="63"/>
      <c r="F172" s="50"/>
      <c r="G172" s="64" t="s">
        <v>1868</v>
      </c>
      <c r="H172" s="64"/>
      <c r="I172" s="41" t="s">
        <v>2200</v>
      </c>
    </row>
    <row r="173" spans="1:9" x14ac:dyDescent="0.2">
      <c r="A173" s="36" t="s">
        <v>2201</v>
      </c>
      <c r="B173" s="24" t="s">
        <v>2202</v>
      </c>
      <c r="C173" s="70">
        <v>6</v>
      </c>
      <c r="D173" s="145">
        <v>40877</v>
      </c>
      <c r="E173" s="63"/>
      <c r="F173" s="50"/>
      <c r="G173" s="64" t="s">
        <v>1868</v>
      </c>
      <c r="H173" s="64"/>
      <c r="I173" s="87" t="s">
        <v>2203</v>
      </c>
    </row>
    <row r="174" spans="1:9" x14ac:dyDescent="0.2">
      <c r="A174" s="504" t="s">
        <v>4255</v>
      </c>
      <c r="B174" s="56" t="s">
        <v>4254</v>
      </c>
      <c r="C174" s="76">
        <v>8</v>
      </c>
      <c r="D174" s="148">
        <v>43312</v>
      </c>
      <c r="E174" s="53"/>
      <c r="F174" s="52"/>
      <c r="G174" s="55" t="s">
        <v>1868</v>
      </c>
      <c r="H174" s="55"/>
      <c r="I174" s="91" t="s">
        <v>4256</v>
      </c>
    </row>
    <row r="175" spans="1:9" x14ac:dyDescent="0.2">
      <c r="A175" s="1022" t="s">
        <v>2204</v>
      </c>
      <c r="B175" s="96" t="s">
        <v>2205</v>
      </c>
      <c r="C175" s="62">
        <v>5</v>
      </c>
      <c r="D175" s="142">
        <v>42696</v>
      </c>
      <c r="E175" s="42"/>
      <c r="F175" s="26" t="s">
        <v>1868</v>
      </c>
      <c r="G175" s="37"/>
      <c r="H175" s="37"/>
      <c r="I175" s="61" t="s">
        <v>4126</v>
      </c>
    </row>
    <row r="176" spans="1:9" x14ac:dyDescent="0.2">
      <c r="A176" s="501" t="s">
        <v>550</v>
      </c>
      <c r="B176" s="650" t="s">
        <v>551</v>
      </c>
      <c r="C176" s="1067">
        <v>12</v>
      </c>
      <c r="D176" s="145">
        <v>43496</v>
      </c>
      <c r="E176" s="63"/>
      <c r="F176" s="50"/>
      <c r="G176" s="64"/>
      <c r="H176" s="64" t="s">
        <v>1868</v>
      </c>
      <c r="I176" s="87" t="s">
        <v>4448</v>
      </c>
    </row>
    <row r="177" spans="1:12" x14ac:dyDescent="0.2">
      <c r="A177" s="80" t="s">
        <v>2206</v>
      </c>
      <c r="B177" s="24" t="s">
        <v>2207</v>
      </c>
      <c r="C177" s="70">
        <v>5</v>
      </c>
      <c r="D177" s="145">
        <v>40793</v>
      </c>
      <c r="E177" s="63"/>
      <c r="F177" s="50"/>
      <c r="G177" s="64" t="s">
        <v>1868</v>
      </c>
      <c r="H177" s="64"/>
      <c r="I177" s="81" t="s">
        <v>2208</v>
      </c>
    </row>
    <row r="178" spans="1:12" x14ac:dyDescent="0.2">
      <c r="A178" s="80" t="s">
        <v>2209</v>
      </c>
      <c r="B178" s="24" t="s">
        <v>2210</v>
      </c>
      <c r="C178" s="70">
        <v>8</v>
      </c>
      <c r="D178" s="145">
        <v>42992</v>
      </c>
      <c r="E178" s="63"/>
      <c r="F178" s="50"/>
      <c r="G178" s="64" t="s">
        <v>1868</v>
      </c>
      <c r="H178" s="64"/>
      <c r="I178" s="87" t="s">
        <v>2211</v>
      </c>
    </row>
    <row r="179" spans="1:12" x14ac:dyDescent="0.2">
      <c r="A179" s="38" t="s">
        <v>2212</v>
      </c>
      <c r="B179" s="56" t="s">
        <v>2213</v>
      </c>
      <c r="C179" s="76">
        <v>5</v>
      </c>
      <c r="D179" s="148">
        <v>41534</v>
      </c>
      <c r="E179" s="53" t="s">
        <v>1868</v>
      </c>
      <c r="F179" s="52"/>
      <c r="G179" s="55"/>
      <c r="H179" s="55"/>
      <c r="I179" s="91" t="s">
        <v>2214</v>
      </c>
    </row>
    <row r="180" spans="1:12" x14ac:dyDescent="0.2">
      <c r="A180" s="65" t="s">
        <v>2215</v>
      </c>
      <c r="B180" s="23" t="s">
        <v>2216</v>
      </c>
      <c r="C180" s="62">
        <v>5</v>
      </c>
      <c r="D180" s="142">
        <v>42662</v>
      </c>
      <c r="E180" s="42"/>
      <c r="F180" s="26" t="s">
        <v>1868</v>
      </c>
      <c r="G180" s="37"/>
      <c r="H180" s="37"/>
      <c r="I180" s="65" t="s">
        <v>1869</v>
      </c>
      <c r="K180" s="537"/>
      <c r="L180" s="537"/>
    </row>
    <row r="181" spans="1:12" x14ac:dyDescent="0.2">
      <c r="A181" s="75" t="s">
        <v>2217</v>
      </c>
      <c r="B181" s="1054" t="s">
        <v>1138</v>
      </c>
      <c r="C181" s="70">
        <v>16</v>
      </c>
      <c r="D181" s="145">
        <v>40375</v>
      </c>
      <c r="E181" s="63"/>
      <c r="F181" s="50" t="s">
        <v>1868</v>
      </c>
      <c r="G181" s="64"/>
      <c r="H181" s="64"/>
      <c r="I181" s="85" t="s">
        <v>1936</v>
      </c>
    </row>
    <row r="182" spans="1:12" x14ac:dyDescent="0.2">
      <c r="A182" s="81" t="s">
        <v>2218</v>
      </c>
      <c r="B182" s="13" t="s">
        <v>2219</v>
      </c>
      <c r="C182" s="70">
        <v>6</v>
      </c>
      <c r="D182" s="145">
        <v>41218</v>
      </c>
      <c r="E182" s="63"/>
      <c r="F182" s="50" t="s">
        <v>1868</v>
      </c>
      <c r="G182" s="64"/>
      <c r="H182" s="64"/>
      <c r="I182" s="81" t="s">
        <v>2220</v>
      </c>
    </row>
    <row r="183" spans="1:12" x14ac:dyDescent="0.2">
      <c r="A183" s="650" t="s">
        <v>1143</v>
      </c>
      <c r="B183" s="913" t="s">
        <v>1144</v>
      </c>
      <c r="C183" s="1067">
        <v>7</v>
      </c>
      <c r="D183" s="145">
        <v>43404</v>
      </c>
      <c r="E183" s="63"/>
      <c r="F183" s="50"/>
      <c r="G183" s="64" t="s">
        <v>1868</v>
      </c>
      <c r="H183" s="64"/>
      <c r="I183" s="81" t="s">
        <v>1997</v>
      </c>
    </row>
    <row r="184" spans="1:12" x14ac:dyDescent="0.2">
      <c r="A184" s="1109" t="s">
        <v>2221</v>
      </c>
      <c r="B184" s="1207" t="s">
        <v>2222</v>
      </c>
      <c r="C184" s="76">
        <v>13</v>
      </c>
      <c r="D184" s="148">
        <v>41259</v>
      </c>
      <c r="E184" s="53"/>
      <c r="F184" s="52"/>
      <c r="G184" s="55"/>
      <c r="H184" s="55" t="s">
        <v>1868</v>
      </c>
      <c r="I184" s="56"/>
    </row>
    <row r="185" spans="1:12" x14ac:dyDescent="0.2">
      <c r="A185" s="35" t="s">
        <v>2223</v>
      </c>
      <c r="B185" s="23" t="s">
        <v>2224</v>
      </c>
      <c r="C185" s="62">
        <v>6</v>
      </c>
      <c r="D185" s="142">
        <v>41969</v>
      </c>
      <c r="E185" s="42"/>
      <c r="F185" s="26"/>
      <c r="G185" s="37" t="s">
        <v>1868</v>
      </c>
      <c r="H185" s="37"/>
      <c r="I185" s="61" t="s">
        <v>2225</v>
      </c>
    </row>
    <row r="186" spans="1:12" x14ac:dyDescent="0.2">
      <c r="A186" s="75" t="s">
        <v>2226</v>
      </c>
      <c r="B186" s="1054" t="s">
        <v>2227</v>
      </c>
      <c r="C186" s="70">
        <v>42</v>
      </c>
      <c r="D186" s="145">
        <v>40469</v>
      </c>
      <c r="E186" s="63"/>
      <c r="F186" s="50" t="s">
        <v>1868</v>
      </c>
      <c r="G186" s="64"/>
      <c r="H186" s="64"/>
      <c r="I186" s="87" t="s">
        <v>2228</v>
      </c>
    </row>
    <row r="187" spans="1:12" x14ac:dyDescent="0.2">
      <c r="A187" s="81" t="s">
        <v>2229</v>
      </c>
      <c r="B187" s="41" t="s">
        <v>2230</v>
      </c>
      <c r="C187" s="70">
        <v>8</v>
      </c>
      <c r="D187" s="145">
        <v>41031</v>
      </c>
      <c r="E187" s="63" t="s">
        <v>1868</v>
      </c>
      <c r="F187" s="50"/>
      <c r="G187" s="64"/>
      <c r="H187" s="64"/>
      <c r="I187" s="87"/>
    </row>
    <row r="188" spans="1:12" x14ac:dyDescent="0.2">
      <c r="A188" s="81" t="s">
        <v>2231</v>
      </c>
      <c r="B188" s="41" t="s">
        <v>2232</v>
      </c>
      <c r="C188" s="70">
        <v>10</v>
      </c>
      <c r="D188" s="145">
        <v>42853</v>
      </c>
      <c r="E188" s="63" t="s">
        <v>1868</v>
      </c>
      <c r="F188" s="50"/>
      <c r="G188" s="64"/>
      <c r="H188" s="64"/>
      <c r="I188" s="41"/>
    </row>
    <row r="189" spans="1:12" x14ac:dyDescent="0.2">
      <c r="A189" s="102" t="s">
        <v>2233</v>
      </c>
      <c r="B189" s="39" t="s">
        <v>2234</v>
      </c>
      <c r="C189" s="76">
        <v>6</v>
      </c>
      <c r="D189" s="148">
        <v>42822</v>
      </c>
      <c r="E189" s="53"/>
      <c r="F189" s="52"/>
      <c r="G189" s="55" t="s">
        <v>1868</v>
      </c>
      <c r="H189" s="55"/>
      <c r="I189" s="91" t="s">
        <v>2235</v>
      </c>
    </row>
    <row r="190" spans="1:12" x14ac:dyDescent="0.2">
      <c r="A190" s="65" t="s">
        <v>2236</v>
      </c>
      <c r="B190" s="23" t="s">
        <v>2237</v>
      </c>
      <c r="C190" s="62">
        <v>32</v>
      </c>
      <c r="D190" s="142">
        <v>41933</v>
      </c>
      <c r="E190" s="42" t="s">
        <v>1868</v>
      </c>
      <c r="F190" s="26"/>
      <c r="G190" s="37"/>
      <c r="H190" s="37"/>
      <c r="I190" s="61" t="s">
        <v>2238</v>
      </c>
    </row>
    <row r="191" spans="1:12" x14ac:dyDescent="0.2">
      <c r="A191" s="471" t="s">
        <v>2239</v>
      </c>
      <c r="B191" s="161" t="s">
        <v>559</v>
      </c>
      <c r="C191" s="70">
        <v>12</v>
      </c>
      <c r="D191" s="145">
        <v>40479</v>
      </c>
      <c r="E191" s="63"/>
      <c r="F191" s="50" t="s">
        <v>1868</v>
      </c>
      <c r="G191" s="64"/>
      <c r="H191" s="64"/>
      <c r="I191" s="87" t="s">
        <v>2240</v>
      </c>
    </row>
    <row r="192" spans="1:12" x14ac:dyDescent="0.2">
      <c r="A192" s="650" t="s">
        <v>558</v>
      </c>
      <c r="B192" s="913" t="s">
        <v>559</v>
      </c>
      <c r="C192" s="1067">
        <v>16</v>
      </c>
      <c r="D192" s="145">
        <v>43404</v>
      </c>
      <c r="E192" s="63"/>
      <c r="F192" s="50"/>
      <c r="G192" s="64" t="s">
        <v>1868</v>
      </c>
      <c r="H192" s="64"/>
      <c r="I192" s="87" t="s">
        <v>4344</v>
      </c>
    </row>
    <row r="193" spans="1:9" x14ac:dyDescent="0.2">
      <c r="A193" s="24" t="s">
        <v>2241</v>
      </c>
      <c r="B193" s="41" t="s">
        <v>2242</v>
      </c>
      <c r="C193" s="70">
        <v>33</v>
      </c>
      <c r="D193" s="145">
        <v>39729</v>
      </c>
      <c r="E193" s="63"/>
      <c r="F193" s="50"/>
      <c r="G193" s="64" t="s">
        <v>1868</v>
      </c>
      <c r="H193" s="64"/>
      <c r="I193" s="87" t="s">
        <v>2243</v>
      </c>
    </row>
    <row r="194" spans="1:9" x14ac:dyDescent="0.2">
      <c r="A194" s="1197" t="s">
        <v>2244</v>
      </c>
      <c r="B194" s="1208" t="s">
        <v>2245</v>
      </c>
      <c r="C194" s="76">
        <v>6</v>
      </c>
      <c r="D194" s="148">
        <v>43028</v>
      </c>
      <c r="E194" s="53"/>
      <c r="F194" s="52" t="s">
        <v>1868</v>
      </c>
      <c r="G194" s="55"/>
      <c r="H194" s="55"/>
      <c r="I194" s="91" t="s">
        <v>4013</v>
      </c>
    </row>
    <row r="195" spans="1:9" x14ac:dyDescent="0.2">
      <c r="A195" s="65" t="s">
        <v>2246</v>
      </c>
      <c r="B195" s="9" t="s">
        <v>2247</v>
      </c>
      <c r="C195" s="62">
        <v>6</v>
      </c>
      <c r="D195" s="142">
        <v>43028</v>
      </c>
      <c r="E195" s="42"/>
      <c r="F195" s="26" t="s">
        <v>1868</v>
      </c>
      <c r="G195" s="37"/>
      <c r="H195" s="37"/>
      <c r="I195" s="61" t="s">
        <v>1876</v>
      </c>
    </row>
    <row r="196" spans="1:9" x14ac:dyDescent="0.2">
      <c r="A196" s="24" t="s">
        <v>2248</v>
      </c>
      <c r="B196" s="13" t="s">
        <v>2249</v>
      </c>
      <c r="C196" s="70">
        <v>5</v>
      </c>
      <c r="D196" s="145">
        <v>42061</v>
      </c>
      <c r="E196" s="63" t="s">
        <v>1868</v>
      </c>
      <c r="F196" s="50"/>
      <c r="G196" s="64"/>
      <c r="H196" s="64"/>
      <c r="I196" s="41" t="s">
        <v>2068</v>
      </c>
    </row>
    <row r="197" spans="1:9" x14ac:dyDescent="0.2">
      <c r="A197" s="36" t="s">
        <v>2250</v>
      </c>
      <c r="B197" s="24" t="s">
        <v>2251</v>
      </c>
      <c r="C197" s="70">
        <v>6</v>
      </c>
      <c r="D197" s="145">
        <v>40433</v>
      </c>
      <c r="E197" s="63"/>
      <c r="F197" s="50"/>
      <c r="G197" s="64" t="s">
        <v>1868</v>
      </c>
      <c r="H197" s="64"/>
      <c r="I197" s="87" t="s">
        <v>2252</v>
      </c>
    </row>
    <row r="198" spans="1:9" x14ac:dyDescent="0.2">
      <c r="A198" s="81" t="s">
        <v>2253</v>
      </c>
      <c r="B198" s="13" t="s">
        <v>2254</v>
      </c>
      <c r="C198" s="70">
        <v>6</v>
      </c>
      <c r="D198" s="145">
        <v>41928</v>
      </c>
      <c r="E198" s="63"/>
      <c r="F198" s="50"/>
      <c r="G198" s="64" t="s">
        <v>1868</v>
      </c>
      <c r="H198" s="64"/>
      <c r="I198" s="87" t="s">
        <v>2255</v>
      </c>
    </row>
    <row r="199" spans="1:9" x14ac:dyDescent="0.2">
      <c r="A199" s="1198" t="s">
        <v>2256</v>
      </c>
      <c r="B199" s="1208" t="s">
        <v>2257</v>
      </c>
      <c r="C199" s="76">
        <v>15</v>
      </c>
      <c r="D199" s="148">
        <v>42641</v>
      </c>
      <c r="E199" s="53"/>
      <c r="F199" s="52" t="s">
        <v>1868</v>
      </c>
      <c r="G199" s="55"/>
      <c r="H199" s="55"/>
      <c r="I199" s="91" t="s">
        <v>3972</v>
      </c>
    </row>
    <row r="200" spans="1:9" x14ac:dyDescent="0.2">
      <c r="A200" s="34" t="s">
        <v>2258</v>
      </c>
      <c r="B200" s="35" t="s">
        <v>2259</v>
      </c>
      <c r="C200" s="101">
        <v>6</v>
      </c>
      <c r="D200" s="142">
        <v>41366</v>
      </c>
      <c r="E200" s="42"/>
      <c r="F200" s="26"/>
      <c r="G200" s="37" t="s">
        <v>1868</v>
      </c>
      <c r="H200" s="37"/>
      <c r="I200" s="23" t="s">
        <v>2260</v>
      </c>
    </row>
    <row r="201" spans="1:9" x14ac:dyDescent="0.2">
      <c r="A201" s="501" t="s">
        <v>1157</v>
      </c>
      <c r="B201" s="650" t="s">
        <v>1158</v>
      </c>
      <c r="C201" s="1068">
        <v>8</v>
      </c>
      <c r="D201" s="145">
        <v>43434</v>
      </c>
      <c r="E201" s="63"/>
      <c r="F201" s="50" t="s">
        <v>1868</v>
      </c>
      <c r="G201" s="64"/>
      <c r="H201" s="64"/>
      <c r="I201" s="81"/>
    </row>
    <row r="202" spans="1:9" x14ac:dyDescent="0.2">
      <c r="A202" s="501" t="s">
        <v>1163</v>
      </c>
      <c r="B202" s="650" t="s">
        <v>1164</v>
      </c>
      <c r="C202" s="1068">
        <v>7</v>
      </c>
      <c r="D202" s="145">
        <v>43404</v>
      </c>
      <c r="E202" s="63"/>
      <c r="F202" s="50" t="s">
        <v>1868</v>
      </c>
      <c r="G202" s="64"/>
      <c r="H202" s="64"/>
      <c r="I202" s="87" t="s">
        <v>4341</v>
      </c>
    </row>
    <row r="203" spans="1:9" x14ac:dyDescent="0.2">
      <c r="A203" s="36" t="s">
        <v>2261</v>
      </c>
      <c r="B203" s="24" t="s">
        <v>2262</v>
      </c>
      <c r="C203" s="99">
        <v>8</v>
      </c>
      <c r="D203" s="145">
        <v>42037</v>
      </c>
      <c r="E203" s="63" t="s">
        <v>1868</v>
      </c>
      <c r="F203" s="50"/>
      <c r="G203" s="64"/>
      <c r="H203" s="64"/>
      <c r="I203" s="24" t="s">
        <v>2068</v>
      </c>
    </row>
    <row r="204" spans="1:9" x14ac:dyDescent="0.2">
      <c r="A204" s="38" t="s">
        <v>2263</v>
      </c>
      <c r="B204" s="56" t="s">
        <v>2264</v>
      </c>
      <c r="C204" s="103">
        <v>7</v>
      </c>
      <c r="D204" s="148">
        <v>42217</v>
      </c>
      <c r="E204" s="53"/>
      <c r="F204" s="52"/>
      <c r="G204" s="55" t="s">
        <v>1868</v>
      </c>
      <c r="H204" s="55"/>
      <c r="I204" s="91" t="s">
        <v>2265</v>
      </c>
    </row>
    <row r="205" spans="1:9" x14ac:dyDescent="0.2">
      <c r="A205" s="34" t="s">
        <v>2266</v>
      </c>
      <c r="B205" s="35" t="s">
        <v>2267</v>
      </c>
      <c r="C205" s="62">
        <v>35</v>
      </c>
      <c r="D205" s="142">
        <v>39862</v>
      </c>
      <c r="E205" s="42" t="s">
        <v>1868</v>
      </c>
      <c r="F205" s="26"/>
      <c r="G205" s="37"/>
      <c r="H205" s="37"/>
      <c r="I205" s="23"/>
    </row>
    <row r="206" spans="1:9" x14ac:dyDescent="0.2">
      <c r="A206" s="36" t="s">
        <v>2268</v>
      </c>
      <c r="B206" s="24" t="s">
        <v>2269</v>
      </c>
      <c r="C206" s="99">
        <v>38</v>
      </c>
      <c r="D206" s="145">
        <v>42037</v>
      </c>
      <c r="E206" s="63"/>
      <c r="F206" s="50"/>
      <c r="G206" s="64" t="s">
        <v>1868</v>
      </c>
      <c r="H206" s="64"/>
      <c r="I206" s="41" t="s">
        <v>2270</v>
      </c>
    </row>
    <row r="207" spans="1:9" x14ac:dyDescent="0.2">
      <c r="A207" s="36" t="s">
        <v>584</v>
      </c>
      <c r="B207" s="24" t="s">
        <v>585</v>
      </c>
      <c r="C207" s="99">
        <v>13</v>
      </c>
      <c r="D207" s="145">
        <v>41290</v>
      </c>
      <c r="E207" s="164" t="s">
        <v>1868</v>
      </c>
      <c r="F207" s="50"/>
      <c r="G207" s="64"/>
      <c r="H207" s="64"/>
      <c r="I207" s="153" t="s">
        <v>2271</v>
      </c>
    </row>
    <row r="208" spans="1:9" x14ac:dyDescent="0.2">
      <c r="A208" s="149" t="s">
        <v>2272</v>
      </c>
      <c r="B208" s="75" t="s">
        <v>2273</v>
      </c>
      <c r="C208" s="99">
        <v>13</v>
      </c>
      <c r="D208" s="145">
        <v>40479</v>
      </c>
      <c r="E208" s="63"/>
      <c r="F208" s="50" t="s">
        <v>1868</v>
      </c>
      <c r="G208" s="64"/>
      <c r="H208" s="64"/>
      <c r="I208" s="87" t="s">
        <v>4178</v>
      </c>
    </row>
    <row r="209" spans="1:9" x14ac:dyDescent="0.2">
      <c r="A209" s="480" t="s">
        <v>1186</v>
      </c>
      <c r="B209" s="914" t="s">
        <v>1187</v>
      </c>
      <c r="C209" s="1210">
        <v>7</v>
      </c>
      <c r="D209" s="148">
        <v>43404</v>
      </c>
      <c r="E209" s="53"/>
      <c r="F209" s="52" t="s">
        <v>1868</v>
      </c>
      <c r="G209" s="55"/>
      <c r="H209" s="55"/>
      <c r="I209" s="91" t="s">
        <v>4341</v>
      </c>
    </row>
    <row r="210" spans="1:9" x14ac:dyDescent="0.2">
      <c r="A210" s="1022" t="s">
        <v>2274</v>
      </c>
      <c r="B210" s="96" t="s">
        <v>2275</v>
      </c>
      <c r="C210" s="101">
        <v>5</v>
      </c>
      <c r="D210" s="142">
        <v>42633</v>
      </c>
      <c r="E210" s="42"/>
      <c r="F210" s="26" t="s">
        <v>1868</v>
      </c>
      <c r="G210" s="37"/>
      <c r="H210" s="37"/>
      <c r="I210" s="61" t="s">
        <v>2276</v>
      </c>
    </row>
    <row r="211" spans="1:9" x14ac:dyDescent="0.2">
      <c r="A211" s="1046" t="s">
        <v>2274</v>
      </c>
      <c r="B211" s="93" t="s">
        <v>2275</v>
      </c>
      <c r="C211" s="99">
        <v>34</v>
      </c>
      <c r="D211" s="145">
        <v>39617</v>
      </c>
      <c r="E211" s="63" t="s">
        <v>1868</v>
      </c>
      <c r="F211" s="50"/>
      <c r="G211" s="64"/>
      <c r="H211" s="64"/>
      <c r="I211" s="156" t="s">
        <v>1896</v>
      </c>
    </row>
    <row r="212" spans="1:9" x14ac:dyDescent="0.2">
      <c r="A212" s="149" t="s">
        <v>2277</v>
      </c>
      <c r="B212" s="75" t="s">
        <v>2278</v>
      </c>
      <c r="C212" s="99">
        <v>5</v>
      </c>
      <c r="D212" s="145">
        <v>42615</v>
      </c>
      <c r="E212" s="63"/>
      <c r="F212" s="50" t="s">
        <v>1868</v>
      </c>
      <c r="G212" s="64"/>
      <c r="H212" s="64"/>
      <c r="I212" s="87" t="s">
        <v>4110</v>
      </c>
    </row>
    <row r="213" spans="1:9" x14ac:dyDescent="0.2">
      <c r="A213" s="501" t="s">
        <v>4269</v>
      </c>
      <c r="B213" s="650" t="s">
        <v>4270</v>
      </c>
      <c r="C213" s="99">
        <v>11</v>
      </c>
      <c r="D213" s="145">
        <v>43312</v>
      </c>
      <c r="E213" s="63"/>
      <c r="F213" s="50"/>
      <c r="G213" s="64" t="s">
        <v>1868</v>
      </c>
      <c r="H213" s="64"/>
      <c r="I213" s="87" t="s">
        <v>4271</v>
      </c>
    </row>
    <row r="214" spans="1:9" x14ac:dyDescent="0.2">
      <c r="A214" s="88" t="s">
        <v>1192</v>
      </c>
      <c r="B214" s="56" t="s">
        <v>1193</v>
      </c>
      <c r="C214" s="103">
        <v>5</v>
      </c>
      <c r="D214" s="148">
        <v>43220</v>
      </c>
      <c r="E214" s="53"/>
      <c r="F214" s="52"/>
      <c r="G214" s="55" t="s">
        <v>1868</v>
      </c>
      <c r="H214" s="55"/>
      <c r="I214" s="91" t="s">
        <v>4155</v>
      </c>
    </row>
    <row r="215" spans="1:9" x14ac:dyDescent="0.2">
      <c r="A215" s="96" t="s">
        <v>2279</v>
      </c>
      <c r="B215" s="160" t="s">
        <v>2280</v>
      </c>
      <c r="C215" s="101">
        <v>10</v>
      </c>
      <c r="D215" s="142">
        <v>41234</v>
      </c>
      <c r="E215" s="42"/>
      <c r="F215" s="26" t="s">
        <v>1868</v>
      </c>
      <c r="G215" s="37"/>
      <c r="H215" s="37"/>
      <c r="I215" s="65" t="s">
        <v>4095</v>
      </c>
    </row>
    <row r="216" spans="1:9" x14ac:dyDescent="0.2">
      <c r="A216" s="495" t="s">
        <v>3836</v>
      </c>
      <c r="B216" s="913" t="s">
        <v>3837</v>
      </c>
      <c r="C216" s="1068">
        <v>5</v>
      </c>
      <c r="D216" s="145">
        <v>43404</v>
      </c>
      <c r="E216" s="63"/>
      <c r="F216" s="50"/>
      <c r="G216" s="64" t="s">
        <v>1868</v>
      </c>
      <c r="H216" s="64"/>
      <c r="I216" s="81" t="s">
        <v>4345</v>
      </c>
    </row>
    <row r="217" spans="1:9" x14ac:dyDescent="0.2">
      <c r="A217" s="495" t="s">
        <v>1202</v>
      </c>
      <c r="B217" s="913" t="s">
        <v>1203</v>
      </c>
      <c r="C217" s="99">
        <v>5</v>
      </c>
      <c r="D217" s="145">
        <v>43371</v>
      </c>
      <c r="E217" s="63"/>
      <c r="F217" s="50"/>
      <c r="G217" s="64" t="s">
        <v>1868</v>
      </c>
      <c r="H217" s="64"/>
      <c r="I217" s="87" t="s">
        <v>4315</v>
      </c>
    </row>
    <row r="218" spans="1:9" x14ac:dyDescent="0.2">
      <c r="A218" s="85" t="s">
        <v>2281</v>
      </c>
      <c r="B218" s="161" t="s">
        <v>1205</v>
      </c>
      <c r="C218" s="99">
        <v>23</v>
      </c>
      <c r="D218" s="145">
        <v>40386</v>
      </c>
      <c r="E218" s="63"/>
      <c r="F218" s="50" t="s">
        <v>1868</v>
      </c>
      <c r="G218" s="64"/>
      <c r="H218" s="64"/>
      <c r="I218" s="156" t="s">
        <v>1896</v>
      </c>
    </row>
    <row r="219" spans="1:9" x14ac:dyDescent="0.2">
      <c r="A219" s="102" t="s">
        <v>2282</v>
      </c>
      <c r="B219" s="39" t="s">
        <v>2283</v>
      </c>
      <c r="C219" s="103">
        <v>15</v>
      </c>
      <c r="D219" s="148">
        <v>42697</v>
      </c>
      <c r="E219" s="53"/>
      <c r="F219" s="52" t="s">
        <v>1868</v>
      </c>
      <c r="G219" s="55"/>
      <c r="H219" s="55"/>
      <c r="I219" s="102" t="s">
        <v>1869</v>
      </c>
    </row>
    <row r="220" spans="1:9" x14ac:dyDescent="0.2">
      <c r="A220" s="506" t="s">
        <v>593</v>
      </c>
      <c r="B220" s="1043" t="s">
        <v>594</v>
      </c>
      <c r="C220" s="1069">
        <v>16</v>
      </c>
      <c r="D220" s="142">
        <v>43434</v>
      </c>
      <c r="E220" s="42"/>
      <c r="F220" s="26" t="s">
        <v>1868</v>
      </c>
      <c r="G220" s="37"/>
      <c r="H220" s="37"/>
      <c r="I220" s="61"/>
    </row>
    <row r="221" spans="1:9" x14ac:dyDescent="0.2">
      <c r="A221" s="75" t="s">
        <v>2284</v>
      </c>
      <c r="B221" s="1054" t="s">
        <v>2285</v>
      </c>
      <c r="C221" s="70">
        <v>24</v>
      </c>
      <c r="D221" s="145">
        <v>39772</v>
      </c>
      <c r="E221" s="63"/>
      <c r="F221" s="50" t="s">
        <v>1868</v>
      </c>
      <c r="G221" s="64"/>
      <c r="H221" s="64"/>
      <c r="I221" s="87" t="s">
        <v>2286</v>
      </c>
    </row>
    <row r="222" spans="1:9" x14ac:dyDescent="0.2">
      <c r="A222" s="36" t="s">
        <v>2287</v>
      </c>
      <c r="B222" s="24" t="s">
        <v>2288</v>
      </c>
      <c r="C222" s="70">
        <v>40</v>
      </c>
      <c r="D222" s="145">
        <v>40115</v>
      </c>
      <c r="E222" s="63"/>
      <c r="F222" s="50"/>
      <c r="G222" s="64" t="s">
        <v>1868</v>
      </c>
      <c r="H222" s="64"/>
      <c r="I222" s="87" t="s">
        <v>2289</v>
      </c>
    </row>
    <row r="223" spans="1:9" x14ac:dyDescent="0.2">
      <c r="A223" s="501" t="s">
        <v>599</v>
      </c>
      <c r="B223" s="650" t="s">
        <v>600</v>
      </c>
      <c r="C223" s="1067">
        <v>11</v>
      </c>
      <c r="D223" s="145">
        <v>43404</v>
      </c>
      <c r="E223" s="63"/>
      <c r="F223" s="50" t="s">
        <v>1868</v>
      </c>
      <c r="G223" s="64"/>
      <c r="H223" s="64"/>
      <c r="I223" s="87" t="s">
        <v>4341</v>
      </c>
    </row>
    <row r="224" spans="1:9" x14ac:dyDescent="0.2">
      <c r="A224" s="56" t="s">
        <v>2290</v>
      </c>
      <c r="B224" s="25" t="s">
        <v>2291</v>
      </c>
      <c r="C224" s="76">
        <v>6</v>
      </c>
      <c r="D224" s="148">
        <v>42951</v>
      </c>
      <c r="E224" s="53"/>
      <c r="F224" s="52" t="s">
        <v>1868</v>
      </c>
      <c r="G224" s="55"/>
      <c r="H224" s="55"/>
      <c r="I224" s="39" t="s">
        <v>1876</v>
      </c>
    </row>
    <row r="225" spans="1:9" x14ac:dyDescent="0.2">
      <c r="A225" s="519" t="s">
        <v>4257</v>
      </c>
      <c r="B225" s="507" t="s">
        <v>4258</v>
      </c>
      <c r="C225" s="62">
        <v>7</v>
      </c>
      <c r="D225" s="142">
        <v>43312</v>
      </c>
      <c r="E225" s="42"/>
      <c r="F225" s="26"/>
      <c r="G225" s="37" t="s">
        <v>1868</v>
      </c>
      <c r="H225" s="37"/>
      <c r="I225" s="61" t="s">
        <v>4259</v>
      </c>
    </row>
    <row r="226" spans="1:9" x14ac:dyDescent="0.2">
      <c r="A226" s="151" t="s">
        <v>1224</v>
      </c>
      <c r="B226" s="75" t="s">
        <v>1225</v>
      </c>
      <c r="C226" s="70">
        <v>7</v>
      </c>
      <c r="D226" s="145">
        <v>40431</v>
      </c>
      <c r="E226" s="63"/>
      <c r="F226" s="50" t="s">
        <v>1868</v>
      </c>
      <c r="G226" s="64"/>
      <c r="H226" s="64"/>
      <c r="I226" s="156" t="s">
        <v>1896</v>
      </c>
    </row>
    <row r="227" spans="1:9" x14ac:dyDescent="0.2">
      <c r="A227" s="80" t="s">
        <v>2292</v>
      </c>
      <c r="B227" s="24" t="s">
        <v>2293</v>
      </c>
      <c r="C227" s="70">
        <v>5</v>
      </c>
      <c r="D227" s="145">
        <v>42552</v>
      </c>
      <c r="E227" s="63"/>
      <c r="F227" s="50"/>
      <c r="G227" s="64" t="s">
        <v>1868</v>
      </c>
      <c r="H227" s="64"/>
      <c r="I227" s="87" t="s">
        <v>2294</v>
      </c>
    </row>
    <row r="228" spans="1:9" x14ac:dyDescent="0.2">
      <c r="A228" s="1199" t="s">
        <v>2295</v>
      </c>
      <c r="B228" s="75" t="s">
        <v>2296</v>
      </c>
      <c r="C228" s="70">
        <v>5</v>
      </c>
      <c r="D228" s="145">
        <v>42641</v>
      </c>
      <c r="E228" s="63"/>
      <c r="F228" s="50" t="s">
        <v>1868</v>
      </c>
      <c r="G228" s="64"/>
      <c r="H228" s="64"/>
      <c r="I228" s="87" t="s">
        <v>2276</v>
      </c>
    </row>
    <row r="229" spans="1:9" x14ac:dyDescent="0.2">
      <c r="A229" s="38" t="s">
        <v>2297</v>
      </c>
      <c r="B229" s="56" t="s">
        <v>2298</v>
      </c>
      <c r="C229" s="76">
        <v>8</v>
      </c>
      <c r="D229" s="148">
        <v>42242</v>
      </c>
      <c r="E229" s="53"/>
      <c r="F229" s="52"/>
      <c r="G229" s="55" t="s">
        <v>1868</v>
      </c>
      <c r="H229" s="55"/>
      <c r="I229" s="39" t="s">
        <v>2299</v>
      </c>
    </row>
    <row r="230" spans="1:9" x14ac:dyDescent="0.2">
      <c r="A230" s="1200" t="s">
        <v>2300</v>
      </c>
      <c r="B230" s="152" t="s">
        <v>2301</v>
      </c>
      <c r="C230" s="62">
        <v>32</v>
      </c>
      <c r="D230" s="142">
        <v>39889</v>
      </c>
      <c r="E230" s="42" t="s">
        <v>1868</v>
      </c>
      <c r="F230" s="26"/>
      <c r="G230" s="37"/>
      <c r="H230" s="37"/>
      <c r="I230" s="65" t="s">
        <v>4134</v>
      </c>
    </row>
    <row r="231" spans="1:9" x14ac:dyDescent="0.2">
      <c r="A231" s="80" t="s">
        <v>2302</v>
      </c>
      <c r="B231" s="24" t="s">
        <v>2303</v>
      </c>
      <c r="C231" s="70">
        <v>11</v>
      </c>
      <c r="D231" s="145">
        <v>42828</v>
      </c>
      <c r="E231" s="63"/>
      <c r="F231" s="50"/>
      <c r="G231" s="64" t="s">
        <v>1868</v>
      </c>
      <c r="H231" s="64"/>
      <c r="I231" s="81" t="s">
        <v>2304</v>
      </c>
    </row>
    <row r="232" spans="1:9" x14ac:dyDescent="0.2">
      <c r="A232" s="501" t="s">
        <v>1236</v>
      </c>
      <c r="B232" s="500" t="s">
        <v>1237</v>
      </c>
      <c r="C232" s="1067">
        <v>6</v>
      </c>
      <c r="D232" s="145">
        <v>43434</v>
      </c>
      <c r="E232" s="63"/>
      <c r="F232" s="50" t="s">
        <v>1868</v>
      </c>
      <c r="G232" s="64"/>
      <c r="H232" s="64"/>
      <c r="I232" s="81"/>
    </row>
    <row r="233" spans="1:9" x14ac:dyDescent="0.2">
      <c r="A233" s="477" t="s">
        <v>2305</v>
      </c>
      <c r="B233" s="1046" t="s">
        <v>2306</v>
      </c>
      <c r="C233" s="70">
        <v>39</v>
      </c>
      <c r="D233" s="145">
        <v>39869</v>
      </c>
      <c r="E233" s="63" t="s">
        <v>1868</v>
      </c>
      <c r="F233" s="50"/>
      <c r="G233" s="64"/>
      <c r="H233" s="64"/>
      <c r="I233" s="81" t="s">
        <v>2307</v>
      </c>
    </row>
    <row r="234" spans="1:9" x14ac:dyDescent="0.2">
      <c r="A234" s="1159" t="s">
        <v>2308</v>
      </c>
      <c r="B234" s="1197" t="s">
        <v>2309</v>
      </c>
      <c r="C234" s="76">
        <v>12</v>
      </c>
      <c r="D234" s="148">
        <v>42957</v>
      </c>
      <c r="E234" s="53"/>
      <c r="F234" s="52" t="s">
        <v>1868</v>
      </c>
      <c r="G234" s="55"/>
      <c r="H234" s="55"/>
      <c r="I234" s="102" t="s">
        <v>4013</v>
      </c>
    </row>
    <row r="235" spans="1:9" x14ac:dyDescent="0.2">
      <c r="A235" s="1201" t="s">
        <v>2310</v>
      </c>
      <c r="B235" s="1107" t="s">
        <v>2311</v>
      </c>
      <c r="C235" s="62">
        <v>7</v>
      </c>
      <c r="D235" s="142">
        <v>42951</v>
      </c>
      <c r="E235" s="42"/>
      <c r="F235" s="26" t="s">
        <v>1868</v>
      </c>
      <c r="G235" s="37"/>
      <c r="H235" s="26"/>
      <c r="I235" s="23" t="s">
        <v>4013</v>
      </c>
    </row>
    <row r="236" spans="1:9" x14ac:dyDescent="0.2">
      <c r="A236" s="80" t="s">
        <v>2312</v>
      </c>
      <c r="B236" s="24" t="s">
        <v>2313</v>
      </c>
      <c r="C236" s="70">
        <v>5</v>
      </c>
      <c r="D236" s="145">
        <v>40879</v>
      </c>
      <c r="E236" s="63"/>
      <c r="F236" s="50" t="s">
        <v>1868</v>
      </c>
      <c r="G236" s="64"/>
      <c r="H236" s="50"/>
      <c r="I236" s="87" t="s">
        <v>2314</v>
      </c>
    </row>
    <row r="237" spans="1:9" x14ac:dyDescent="0.2">
      <c r="A237" s="1104" t="s">
        <v>1238</v>
      </c>
      <c r="B237" s="113" t="s">
        <v>2315</v>
      </c>
      <c r="C237" s="70">
        <v>5</v>
      </c>
      <c r="D237" s="145">
        <v>40473</v>
      </c>
      <c r="E237" s="63"/>
      <c r="F237" s="165" t="s">
        <v>1868</v>
      </c>
      <c r="G237" s="64"/>
      <c r="H237" s="50"/>
      <c r="I237" s="153" t="s">
        <v>2316</v>
      </c>
    </row>
    <row r="238" spans="1:9" x14ac:dyDescent="0.2">
      <c r="A238" s="149" t="s">
        <v>2317</v>
      </c>
      <c r="B238" s="75" t="s">
        <v>2318</v>
      </c>
      <c r="C238" s="70">
        <v>5</v>
      </c>
      <c r="D238" s="145">
        <v>42622</v>
      </c>
      <c r="E238" s="63"/>
      <c r="F238" s="50" t="s">
        <v>1868</v>
      </c>
      <c r="G238" s="64"/>
      <c r="H238" s="50"/>
      <c r="I238" s="87" t="s">
        <v>2319</v>
      </c>
    </row>
    <row r="239" spans="1:9" x14ac:dyDescent="0.2">
      <c r="A239" s="941" t="s">
        <v>2317</v>
      </c>
      <c r="B239" s="159" t="s">
        <v>2318</v>
      </c>
      <c r="C239" s="76">
        <v>32</v>
      </c>
      <c r="D239" s="148">
        <v>39871</v>
      </c>
      <c r="E239" s="53" t="s">
        <v>1868</v>
      </c>
      <c r="F239" s="52"/>
      <c r="G239" s="55"/>
      <c r="H239" s="52"/>
      <c r="I239" s="155" t="s">
        <v>1896</v>
      </c>
    </row>
    <row r="240" spans="1:9" x14ac:dyDescent="0.2">
      <c r="A240" s="519" t="s">
        <v>1240</v>
      </c>
      <c r="B240" s="507" t="s">
        <v>1241</v>
      </c>
      <c r="C240" s="62">
        <v>8</v>
      </c>
      <c r="D240" s="142">
        <v>43371</v>
      </c>
      <c r="E240" s="42"/>
      <c r="F240" s="26"/>
      <c r="G240" s="37" t="s">
        <v>1868</v>
      </c>
      <c r="H240" s="26"/>
      <c r="I240" s="61" t="s">
        <v>4313</v>
      </c>
    </row>
    <row r="241" spans="1:12" x14ac:dyDescent="0.2">
      <c r="A241" s="478" t="s">
        <v>2320</v>
      </c>
      <c r="B241" s="469" t="s">
        <v>2321</v>
      </c>
      <c r="C241" s="70">
        <v>14</v>
      </c>
      <c r="D241" s="145">
        <v>43020</v>
      </c>
      <c r="E241" s="63" t="s">
        <v>1868</v>
      </c>
      <c r="F241" s="50"/>
      <c r="G241" s="64"/>
      <c r="H241" s="50"/>
      <c r="I241" s="41" t="s">
        <v>4001</v>
      </c>
    </row>
    <row r="242" spans="1:12" x14ac:dyDescent="0.2">
      <c r="A242" s="470" t="s">
        <v>1242</v>
      </c>
      <c r="B242" s="75" t="s">
        <v>1243</v>
      </c>
      <c r="C242" s="70">
        <v>7</v>
      </c>
      <c r="D242" s="145">
        <v>40431</v>
      </c>
      <c r="E242" s="63"/>
      <c r="F242" s="50" t="s">
        <v>1868</v>
      </c>
      <c r="G242" s="64"/>
      <c r="H242" s="50"/>
      <c r="I242" s="156" t="s">
        <v>1896</v>
      </c>
    </row>
    <row r="243" spans="1:12" x14ac:dyDescent="0.2">
      <c r="A243" s="477" t="s">
        <v>1249</v>
      </c>
      <c r="B243" s="93" t="s">
        <v>1250</v>
      </c>
      <c r="C243" s="70">
        <v>11</v>
      </c>
      <c r="D243" s="145">
        <v>40809</v>
      </c>
      <c r="E243" s="63" t="s">
        <v>1868</v>
      </c>
      <c r="F243" s="50"/>
      <c r="G243" s="64"/>
      <c r="H243" s="50"/>
      <c r="I243" s="156" t="s">
        <v>2119</v>
      </c>
    </row>
    <row r="244" spans="1:12" x14ac:dyDescent="0.2">
      <c r="A244" s="154" t="s">
        <v>2322</v>
      </c>
      <c r="B244" s="89" t="s">
        <v>1254</v>
      </c>
      <c r="C244" s="76">
        <v>16</v>
      </c>
      <c r="D244" s="148">
        <v>40087</v>
      </c>
      <c r="E244" s="53"/>
      <c r="F244" s="52" t="s">
        <v>1868</v>
      </c>
      <c r="G244" s="55"/>
      <c r="H244" s="52"/>
      <c r="I244" s="155" t="s">
        <v>1936</v>
      </c>
    </row>
    <row r="245" spans="1:12" x14ac:dyDescent="0.2">
      <c r="A245" s="60" t="s">
        <v>2323</v>
      </c>
      <c r="B245" s="35" t="s">
        <v>2324</v>
      </c>
      <c r="C245" s="62">
        <v>6</v>
      </c>
      <c r="D245" s="142">
        <v>42397</v>
      </c>
      <c r="E245" s="42" t="s">
        <v>1868</v>
      </c>
      <c r="F245" s="26"/>
      <c r="G245" s="37"/>
      <c r="H245" s="37"/>
      <c r="I245" s="23"/>
    </row>
    <row r="246" spans="1:12" x14ac:dyDescent="0.2">
      <c r="A246" s="80" t="s">
        <v>2325</v>
      </c>
      <c r="B246" s="24" t="s">
        <v>2326</v>
      </c>
      <c r="C246" s="70">
        <v>5</v>
      </c>
      <c r="D246" s="145">
        <v>42782</v>
      </c>
      <c r="E246" s="63" t="s">
        <v>1868</v>
      </c>
      <c r="F246" s="50"/>
      <c r="G246" s="64"/>
      <c r="H246" s="64"/>
      <c r="I246" s="41" t="s">
        <v>2327</v>
      </c>
    </row>
    <row r="247" spans="1:12" x14ac:dyDescent="0.2">
      <c r="A247" s="36" t="s">
        <v>2328</v>
      </c>
      <c r="B247" s="24" t="s">
        <v>2329</v>
      </c>
      <c r="C247" s="70">
        <v>6</v>
      </c>
      <c r="D247" s="145">
        <v>43027</v>
      </c>
      <c r="E247" s="63"/>
      <c r="F247" s="50" t="s">
        <v>1868</v>
      </c>
      <c r="G247" s="64"/>
      <c r="H247" s="64"/>
      <c r="I247" s="87" t="s">
        <v>1876</v>
      </c>
    </row>
    <row r="248" spans="1:12" x14ac:dyDescent="0.2">
      <c r="A248" s="1202" t="s">
        <v>2330</v>
      </c>
      <c r="B248" s="24" t="s">
        <v>2331</v>
      </c>
      <c r="C248" s="70">
        <v>5</v>
      </c>
      <c r="D248" s="145">
        <v>43055</v>
      </c>
      <c r="E248" s="63"/>
      <c r="F248" s="50" t="s">
        <v>1868</v>
      </c>
      <c r="G248" s="64"/>
      <c r="H248" s="64"/>
      <c r="I248" s="41" t="s">
        <v>1876</v>
      </c>
    </row>
    <row r="249" spans="1:12" x14ac:dyDescent="0.2">
      <c r="A249" s="88" t="s">
        <v>4280</v>
      </c>
      <c r="B249" s="56" t="s">
        <v>4281</v>
      </c>
      <c r="C249" s="76">
        <v>7</v>
      </c>
      <c r="D249" s="148">
        <v>43281</v>
      </c>
      <c r="E249" s="53"/>
      <c r="F249" s="52"/>
      <c r="G249" s="55" t="s">
        <v>1868</v>
      </c>
      <c r="H249" s="55"/>
      <c r="I249" s="91" t="s">
        <v>4283</v>
      </c>
    </row>
    <row r="250" spans="1:12" x14ac:dyDescent="0.2">
      <c r="A250" s="60" t="s">
        <v>2332</v>
      </c>
      <c r="B250" s="35" t="s">
        <v>2333</v>
      </c>
      <c r="C250" s="62">
        <v>7</v>
      </c>
      <c r="D250" s="142">
        <v>41152</v>
      </c>
      <c r="E250" s="42"/>
      <c r="F250" s="26" t="s">
        <v>1868</v>
      </c>
      <c r="G250" s="37"/>
      <c r="H250" s="37"/>
      <c r="I250" s="61" t="s">
        <v>1957</v>
      </c>
    </row>
    <row r="251" spans="1:12" x14ac:dyDescent="0.2">
      <c r="A251" s="477" t="s">
        <v>2334</v>
      </c>
      <c r="B251" s="469" t="s">
        <v>2335</v>
      </c>
      <c r="C251" s="70">
        <v>8</v>
      </c>
      <c r="D251" s="145">
        <v>41247</v>
      </c>
      <c r="E251" s="63" t="s">
        <v>1868</v>
      </c>
      <c r="F251" s="50"/>
      <c r="G251" s="64"/>
      <c r="H251" s="64"/>
      <c r="I251" s="87" t="s">
        <v>4114</v>
      </c>
    </row>
    <row r="252" spans="1:12" x14ac:dyDescent="0.2">
      <c r="A252" s="501" t="s">
        <v>1265</v>
      </c>
      <c r="B252" s="650" t="s">
        <v>1266</v>
      </c>
      <c r="C252" s="1067">
        <v>6</v>
      </c>
      <c r="D252" s="145">
        <v>43496</v>
      </c>
      <c r="E252" s="63"/>
      <c r="F252" s="50"/>
      <c r="G252" s="64" t="s">
        <v>1868</v>
      </c>
      <c r="H252" s="64"/>
      <c r="I252" s="87" t="s">
        <v>4459</v>
      </c>
    </row>
    <row r="253" spans="1:12" x14ac:dyDescent="0.2">
      <c r="A253" s="151" t="s">
        <v>2336</v>
      </c>
      <c r="B253" s="75" t="s">
        <v>2337</v>
      </c>
      <c r="C253" s="70">
        <v>6</v>
      </c>
      <c r="D253" s="145">
        <v>41241</v>
      </c>
      <c r="E253" s="63"/>
      <c r="F253" s="50" t="s">
        <v>1868</v>
      </c>
      <c r="G253" s="64"/>
      <c r="H253" s="64"/>
      <c r="I253" s="87" t="s">
        <v>2338</v>
      </c>
    </row>
    <row r="254" spans="1:12" x14ac:dyDescent="0.2">
      <c r="A254" s="38" t="s">
        <v>2339</v>
      </c>
      <c r="B254" s="56" t="s">
        <v>2340</v>
      </c>
      <c r="C254" s="76">
        <v>9</v>
      </c>
      <c r="D254" s="148">
        <v>41432</v>
      </c>
      <c r="E254" s="53"/>
      <c r="F254" s="52"/>
      <c r="G254" s="55" t="s">
        <v>1868</v>
      </c>
      <c r="H254" s="55"/>
      <c r="I254" s="91" t="s">
        <v>2341</v>
      </c>
    </row>
    <row r="255" spans="1:12" x14ac:dyDescent="0.2">
      <c r="A255" s="657" t="s">
        <v>1267</v>
      </c>
      <c r="B255" s="507" t="s">
        <v>1268</v>
      </c>
      <c r="C255" s="1069">
        <v>5</v>
      </c>
      <c r="D255" s="142">
        <v>43404</v>
      </c>
      <c r="E255" s="42"/>
      <c r="F255" s="26" t="s">
        <v>1868</v>
      </c>
      <c r="G255" s="37"/>
      <c r="H255" s="37"/>
      <c r="I255" s="61" t="s">
        <v>4341</v>
      </c>
    </row>
    <row r="256" spans="1:12" x14ac:dyDescent="0.2">
      <c r="A256" s="501" t="s">
        <v>1271</v>
      </c>
      <c r="B256" s="650" t="s">
        <v>1272</v>
      </c>
      <c r="C256" s="1067">
        <v>5</v>
      </c>
      <c r="D256" s="145">
        <v>43404</v>
      </c>
      <c r="E256" s="63"/>
      <c r="F256" s="50" t="s">
        <v>1868</v>
      </c>
      <c r="G256" s="64"/>
      <c r="H256" s="64"/>
      <c r="I256" s="87" t="s">
        <v>4341</v>
      </c>
      <c r="K256" s="537"/>
      <c r="L256" s="537"/>
    </row>
    <row r="257" spans="1:9" x14ac:dyDescent="0.2">
      <c r="A257" s="36" t="s">
        <v>2342</v>
      </c>
      <c r="B257" s="24" t="s">
        <v>2343</v>
      </c>
      <c r="C257" s="70">
        <v>25</v>
      </c>
      <c r="D257" s="145">
        <v>41030</v>
      </c>
      <c r="E257" s="63"/>
      <c r="F257" s="50"/>
      <c r="G257" s="64" t="s">
        <v>1868</v>
      </c>
      <c r="H257" s="64"/>
      <c r="I257" s="87" t="s">
        <v>2344</v>
      </c>
    </row>
    <row r="258" spans="1:9" x14ac:dyDescent="0.2">
      <c r="A258" s="36" t="s">
        <v>2345</v>
      </c>
      <c r="B258" s="24" t="s">
        <v>2346</v>
      </c>
      <c r="C258" s="70">
        <v>27</v>
      </c>
      <c r="D258" s="145">
        <v>39769</v>
      </c>
      <c r="E258" s="63"/>
      <c r="F258" s="50" t="s">
        <v>1868</v>
      </c>
      <c r="G258" s="64"/>
      <c r="H258" s="64"/>
      <c r="I258" s="87" t="s">
        <v>2347</v>
      </c>
    </row>
    <row r="259" spans="1:9" x14ac:dyDescent="0.2">
      <c r="A259" s="154" t="s">
        <v>2348</v>
      </c>
      <c r="B259" s="89" t="s">
        <v>2349</v>
      </c>
      <c r="C259" s="76">
        <v>22</v>
      </c>
      <c r="D259" s="148">
        <v>40835</v>
      </c>
      <c r="E259" s="53"/>
      <c r="F259" s="52" t="s">
        <v>1868</v>
      </c>
      <c r="G259" s="55"/>
      <c r="H259" s="55"/>
      <c r="I259" s="91" t="s">
        <v>4027</v>
      </c>
    </row>
    <row r="260" spans="1:9" x14ac:dyDescent="0.2">
      <c r="A260" s="60" t="s">
        <v>2350</v>
      </c>
      <c r="B260" s="35" t="s">
        <v>2351</v>
      </c>
      <c r="C260" s="62">
        <v>6</v>
      </c>
      <c r="D260" s="142">
        <v>42804</v>
      </c>
      <c r="E260" s="42"/>
      <c r="F260" s="26"/>
      <c r="G260" s="37" t="s">
        <v>1868</v>
      </c>
      <c r="H260" s="37"/>
      <c r="I260" s="61" t="s">
        <v>2352</v>
      </c>
    </row>
    <row r="261" spans="1:9" x14ac:dyDescent="0.2">
      <c r="A261" s="36" t="s">
        <v>2353</v>
      </c>
      <c r="B261" s="24" t="s">
        <v>2354</v>
      </c>
      <c r="C261" s="70">
        <v>16</v>
      </c>
      <c r="D261" s="145">
        <v>40826</v>
      </c>
      <c r="E261" s="63"/>
      <c r="F261" s="50" t="s">
        <v>1868</v>
      </c>
      <c r="G261" s="64"/>
      <c r="H261" s="64"/>
      <c r="I261" s="41" t="s">
        <v>2355</v>
      </c>
    </row>
    <row r="262" spans="1:9" x14ac:dyDescent="0.2">
      <c r="A262" s="36" t="s">
        <v>2356</v>
      </c>
      <c r="B262" s="24" t="s">
        <v>2357</v>
      </c>
      <c r="C262" s="70">
        <v>18</v>
      </c>
      <c r="D262" s="145">
        <v>42304</v>
      </c>
      <c r="E262" s="63"/>
      <c r="F262" s="50"/>
      <c r="G262" s="64" t="s">
        <v>1868</v>
      </c>
      <c r="H262" s="64"/>
      <c r="I262" s="41" t="s">
        <v>2358</v>
      </c>
    </row>
    <row r="263" spans="1:9" x14ac:dyDescent="0.2">
      <c r="A263" s="149" t="s">
        <v>2359</v>
      </c>
      <c r="B263" s="75" t="s">
        <v>2360</v>
      </c>
      <c r="C263" s="70">
        <v>6</v>
      </c>
      <c r="D263" s="145">
        <v>42656</v>
      </c>
      <c r="E263" s="63"/>
      <c r="F263" s="50" t="s">
        <v>1868</v>
      </c>
      <c r="G263" s="64"/>
      <c r="H263" s="64"/>
      <c r="I263" s="87" t="s">
        <v>4110</v>
      </c>
    </row>
    <row r="264" spans="1:9" x14ac:dyDescent="0.2">
      <c r="A264" s="88" t="s">
        <v>2361</v>
      </c>
      <c r="B264" s="56" t="s">
        <v>2362</v>
      </c>
      <c r="C264" s="76">
        <v>31</v>
      </c>
      <c r="D264" s="148">
        <v>42678</v>
      </c>
      <c r="E264" s="53"/>
      <c r="F264" s="52"/>
      <c r="G264" s="55"/>
      <c r="H264" s="55" t="s">
        <v>1868</v>
      </c>
      <c r="I264" s="39" t="s">
        <v>2363</v>
      </c>
    </row>
    <row r="265" spans="1:9" x14ac:dyDescent="0.2">
      <c r="A265" s="60" t="s">
        <v>2364</v>
      </c>
      <c r="B265" s="35" t="s">
        <v>2365</v>
      </c>
      <c r="C265" s="62">
        <v>5</v>
      </c>
      <c r="D265" s="142">
        <v>42482</v>
      </c>
      <c r="E265" s="42"/>
      <c r="F265" s="26"/>
      <c r="G265" s="37" t="s">
        <v>1868</v>
      </c>
      <c r="H265" s="37"/>
      <c r="I265" s="61" t="s">
        <v>2366</v>
      </c>
    </row>
    <row r="266" spans="1:9" x14ac:dyDescent="0.2">
      <c r="A266" s="1046" t="s">
        <v>2367</v>
      </c>
      <c r="B266" s="93" t="s">
        <v>2368</v>
      </c>
      <c r="C266" s="70">
        <v>6</v>
      </c>
      <c r="D266" s="145">
        <v>40598</v>
      </c>
      <c r="E266" s="63" t="s">
        <v>1868</v>
      </c>
      <c r="F266" s="50"/>
      <c r="G266" s="64"/>
      <c r="H266" s="64"/>
      <c r="I266" s="87" t="s">
        <v>2369</v>
      </c>
    </row>
    <row r="267" spans="1:9" x14ac:dyDescent="0.2">
      <c r="A267" s="151" t="s">
        <v>1291</v>
      </c>
      <c r="B267" s="75" t="s">
        <v>1292</v>
      </c>
      <c r="C267" s="70">
        <v>33</v>
      </c>
      <c r="D267" s="145">
        <v>40105</v>
      </c>
      <c r="E267" s="63"/>
      <c r="F267" s="50" t="s">
        <v>1868</v>
      </c>
      <c r="G267" s="64"/>
      <c r="H267" s="64"/>
      <c r="I267" s="156" t="s">
        <v>2370</v>
      </c>
    </row>
    <row r="268" spans="1:9" x14ac:dyDescent="0.2">
      <c r="A268" s="36" t="s">
        <v>2371</v>
      </c>
      <c r="B268" s="24" t="s">
        <v>2372</v>
      </c>
      <c r="C268" s="70">
        <v>6</v>
      </c>
      <c r="D268" s="145">
        <v>41949</v>
      </c>
      <c r="E268" s="63"/>
      <c r="F268" s="50" t="s">
        <v>1868</v>
      </c>
      <c r="G268" s="64"/>
      <c r="H268" s="64"/>
      <c r="I268" s="87" t="s">
        <v>2136</v>
      </c>
    </row>
    <row r="269" spans="1:9" x14ac:dyDescent="0.2">
      <c r="A269" s="38" t="s">
        <v>2373</v>
      </c>
      <c r="B269" s="56" t="s">
        <v>2374</v>
      </c>
      <c r="C269" s="76">
        <v>35</v>
      </c>
      <c r="D269" s="148">
        <v>39538</v>
      </c>
      <c r="E269" s="53"/>
      <c r="F269" s="52"/>
      <c r="G269" s="55"/>
      <c r="H269" s="55" t="s">
        <v>1868</v>
      </c>
      <c r="I269" s="39" t="s">
        <v>2375</v>
      </c>
    </row>
    <row r="270" spans="1:9" x14ac:dyDescent="0.2">
      <c r="A270" s="1057" t="s">
        <v>1295</v>
      </c>
      <c r="B270" s="96" t="s">
        <v>1296</v>
      </c>
      <c r="C270" s="62">
        <v>19</v>
      </c>
      <c r="D270" s="142">
        <v>40135</v>
      </c>
      <c r="E270" s="42"/>
      <c r="F270" s="26" t="s">
        <v>1868</v>
      </c>
      <c r="G270" s="37"/>
      <c r="H270" s="37"/>
      <c r="I270" s="166" t="s">
        <v>1896</v>
      </c>
    </row>
    <row r="271" spans="1:9" x14ac:dyDescent="0.2">
      <c r="A271" s="149" t="s">
        <v>2376</v>
      </c>
      <c r="B271" s="75" t="s">
        <v>2377</v>
      </c>
      <c r="C271" s="70">
        <v>16</v>
      </c>
      <c r="D271" s="145">
        <v>40395</v>
      </c>
      <c r="E271" s="63"/>
      <c r="F271" s="50" t="s">
        <v>1868</v>
      </c>
      <c r="G271" s="64"/>
      <c r="H271" s="64"/>
      <c r="I271" s="156" t="s">
        <v>1896</v>
      </c>
    </row>
    <row r="272" spans="1:9" x14ac:dyDescent="0.2">
      <c r="A272" s="80" t="s">
        <v>2378</v>
      </c>
      <c r="B272" s="24" t="s">
        <v>2379</v>
      </c>
      <c r="C272" s="70">
        <v>6</v>
      </c>
      <c r="D272" s="145">
        <v>43048</v>
      </c>
      <c r="E272" s="63"/>
      <c r="F272" s="50" t="s">
        <v>1868</v>
      </c>
      <c r="G272" s="64"/>
      <c r="H272" s="64"/>
      <c r="I272" s="87" t="s">
        <v>1876</v>
      </c>
    </row>
    <row r="273" spans="1:9" x14ac:dyDescent="0.2">
      <c r="A273" s="36" t="s">
        <v>2380</v>
      </c>
      <c r="B273" s="24" t="s">
        <v>2381</v>
      </c>
      <c r="C273" s="70">
        <v>5</v>
      </c>
      <c r="D273" s="145">
        <v>42284</v>
      </c>
      <c r="E273" s="63"/>
      <c r="F273" s="50"/>
      <c r="G273" s="64" t="s">
        <v>1868</v>
      </c>
      <c r="H273" s="64"/>
      <c r="I273" s="41" t="s">
        <v>2382</v>
      </c>
    </row>
    <row r="274" spans="1:9" x14ac:dyDescent="0.2">
      <c r="A274" s="154" t="s">
        <v>2383</v>
      </c>
      <c r="B274" s="89" t="s">
        <v>1302</v>
      </c>
      <c r="C274" s="76">
        <v>5</v>
      </c>
      <c r="D274" s="148">
        <v>40480</v>
      </c>
      <c r="E274" s="53"/>
      <c r="F274" s="52" t="s">
        <v>1868</v>
      </c>
      <c r="G274" s="55"/>
      <c r="H274" s="55"/>
      <c r="I274" s="155" t="s">
        <v>1896</v>
      </c>
    </row>
    <row r="275" spans="1:9" x14ac:dyDescent="0.2">
      <c r="A275" s="60" t="s">
        <v>2384</v>
      </c>
      <c r="B275" s="35" t="s">
        <v>2385</v>
      </c>
      <c r="C275" s="62">
        <v>5</v>
      </c>
      <c r="D275" s="142">
        <v>42628</v>
      </c>
      <c r="E275" s="42"/>
      <c r="F275" s="26" t="s">
        <v>1868</v>
      </c>
      <c r="G275" s="37"/>
      <c r="H275" s="37"/>
      <c r="I275" s="65" t="s">
        <v>1869</v>
      </c>
    </row>
    <row r="276" spans="1:9" x14ac:dyDescent="0.2">
      <c r="A276" s="80" t="s">
        <v>2386</v>
      </c>
      <c r="B276" s="24" t="s">
        <v>2387</v>
      </c>
      <c r="C276" s="70">
        <v>5</v>
      </c>
      <c r="D276" s="145">
        <v>42681</v>
      </c>
      <c r="E276" s="63"/>
      <c r="F276" s="50" t="s">
        <v>1868</v>
      </c>
      <c r="G276" s="64"/>
      <c r="H276" s="64"/>
      <c r="I276" s="81" t="s">
        <v>2388</v>
      </c>
    </row>
    <row r="277" spans="1:9" x14ac:dyDescent="0.2">
      <c r="A277" s="36" t="s">
        <v>2389</v>
      </c>
      <c r="B277" s="24" t="s">
        <v>2390</v>
      </c>
      <c r="C277" s="70">
        <v>12</v>
      </c>
      <c r="D277" s="145">
        <v>40653</v>
      </c>
      <c r="E277" s="63" t="s">
        <v>1868</v>
      </c>
      <c r="F277" s="50"/>
      <c r="G277" s="64"/>
      <c r="H277" s="64"/>
      <c r="I277" s="24" t="s">
        <v>2391</v>
      </c>
    </row>
    <row r="278" spans="1:9" x14ac:dyDescent="0.2">
      <c r="A278" s="150" t="s">
        <v>2392</v>
      </c>
      <c r="B278" s="143" t="s">
        <v>2393</v>
      </c>
      <c r="C278" s="70">
        <v>22</v>
      </c>
      <c r="D278" s="145">
        <v>42217</v>
      </c>
      <c r="E278" s="63"/>
      <c r="F278" s="50"/>
      <c r="G278" s="64"/>
      <c r="H278" s="64" t="s">
        <v>1868</v>
      </c>
      <c r="I278" s="24" t="s">
        <v>2394</v>
      </c>
    </row>
    <row r="279" spans="1:9" x14ac:dyDescent="0.2">
      <c r="A279" s="1103" t="s">
        <v>2395</v>
      </c>
      <c r="B279" s="89" t="s">
        <v>1328</v>
      </c>
      <c r="C279" s="76">
        <v>8</v>
      </c>
      <c r="D279" s="148">
        <v>40437</v>
      </c>
      <c r="E279" s="53"/>
      <c r="F279" s="52" t="s">
        <v>1868</v>
      </c>
      <c r="G279" s="55"/>
      <c r="H279" s="55"/>
      <c r="I279" s="114" t="s">
        <v>1896</v>
      </c>
    </row>
    <row r="280" spans="1:9" x14ac:dyDescent="0.2">
      <c r="A280" s="65" t="s">
        <v>2396</v>
      </c>
      <c r="B280" s="35" t="s">
        <v>2397</v>
      </c>
      <c r="C280" s="62">
        <v>6</v>
      </c>
      <c r="D280" s="142">
        <v>40400</v>
      </c>
      <c r="E280" s="42"/>
      <c r="F280" s="26"/>
      <c r="G280" s="37" t="s">
        <v>1868</v>
      </c>
      <c r="H280" s="37"/>
      <c r="I280" s="65" t="s">
        <v>2398</v>
      </c>
    </row>
    <row r="281" spans="1:9" x14ac:dyDescent="0.2">
      <c r="A281" s="24" t="s">
        <v>2399</v>
      </c>
      <c r="B281" s="24" t="s">
        <v>2400</v>
      </c>
      <c r="C281" s="70">
        <v>10</v>
      </c>
      <c r="D281" s="145">
        <v>41025</v>
      </c>
      <c r="E281" s="63" t="s">
        <v>1868</v>
      </c>
      <c r="F281" s="50"/>
      <c r="G281" s="64"/>
      <c r="H281" s="64"/>
      <c r="I281" s="81" t="s">
        <v>2401</v>
      </c>
    </row>
    <row r="282" spans="1:9" x14ac:dyDescent="0.2">
      <c r="A282" s="495" t="s">
        <v>4260</v>
      </c>
      <c r="B282" s="650" t="s">
        <v>4261</v>
      </c>
      <c r="C282" s="70">
        <v>15</v>
      </c>
      <c r="D282" s="145">
        <v>43312</v>
      </c>
      <c r="E282" s="63"/>
      <c r="F282" s="50"/>
      <c r="G282" s="64" t="s">
        <v>1868</v>
      </c>
      <c r="H282" s="64"/>
      <c r="I282" s="81" t="s">
        <v>4262</v>
      </c>
    </row>
    <row r="283" spans="1:9" x14ac:dyDescent="0.2">
      <c r="A283" s="24" t="s">
        <v>2402</v>
      </c>
      <c r="B283" s="24" t="s">
        <v>2403</v>
      </c>
      <c r="C283" s="70">
        <v>15</v>
      </c>
      <c r="D283" s="145">
        <v>40879</v>
      </c>
      <c r="E283" s="63" t="s">
        <v>1868</v>
      </c>
      <c r="F283" s="50"/>
      <c r="G283" s="64"/>
      <c r="H283" s="64"/>
      <c r="I283" s="24"/>
    </row>
    <row r="284" spans="1:9" x14ac:dyDescent="0.2">
      <c r="A284" s="89" t="s">
        <v>1332</v>
      </c>
      <c r="B284" s="89" t="s">
        <v>1333</v>
      </c>
      <c r="C284" s="76">
        <v>6</v>
      </c>
      <c r="D284" s="148">
        <v>40436</v>
      </c>
      <c r="E284" s="53"/>
      <c r="F284" s="52" t="s">
        <v>1868</v>
      </c>
      <c r="G284" s="55"/>
      <c r="H284" s="55"/>
      <c r="I284" s="114" t="s">
        <v>1896</v>
      </c>
    </row>
    <row r="285" spans="1:9" x14ac:dyDescent="0.2">
      <c r="A285" s="65" t="s">
        <v>632</v>
      </c>
      <c r="B285" s="35" t="s">
        <v>633</v>
      </c>
      <c r="C285" s="62">
        <v>13</v>
      </c>
      <c r="D285" s="142">
        <v>43168</v>
      </c>
      <c r="E285" s="42" t="s">
        <v>1868</v>
      </c>
      <c r="F285" s="26"/>
      <c r="G285" s="37"/>
      <c r="H285" s="37"/>
      <c r="I285" s="65"/>
    </row>
    <row r="286" spans="1:9" x14ac:dyDescent="0.2">
      <c r="A286" s="81" t="s">
        <v>2404</v>
      </c>
      <c r="B286" s="24" t="s">
        <v>2405</v>
      </c>
      <c r="C286" s="70">
        <v>5</v>
      </c>
      <c r="D286" s="145">
        <v>42671</v>
      </c>
      <c r="E286" s="63"/>
      <c r="F286" s="50" t="s">
        <v>1868</v>
      </c>
      <c r="G286" s="64"/>
      <c r="H286" s="64"/>
      <c r="I286" s="81" t="s">
        <v>1869</v>
      </c>
    </row>
    <row r="287" spans="1:9" x14ac:dyDescent="0.2">
      <c r="A287" s="24" t="s">
        <v>2406</v>
      </c>
      <c r="B287" s="24" t="s">
        <v>2407</v>
      </c>
      <c r="C287" s="70">
        <v>51</v>
      </c>
      <c r="D287" s="145">
        <v>40465</v>
      </c>
      <c r="E287" s="63"/>
      <c r="F287" s="50" t="s">
        <v>1868</v>
      </c>
      <c r="G287" s="64"/>
      <c r="H287" s="64"/>
      <c r="I287" s="81" t="s">
        <v>2408</v>
      </c>
    </row>
    <row r="288" spans="1:9" x14ac:dyDescent="0.2">
      <c r="A288" s="75" t="s">
        <v>2409</v>
      </c>
      <c r="B288" s="75" t="s">
        <v>2410</v>
      </c>
      <c r="C288" s="70">
        <v>10</v>
      </c>
      <c r="D288" s="145">
        <v>41894</v>
      </c>
      <c r="E288" s="63"/>
      <c r="F288" s="50" t="s">
        <v>1868</v>
      </c>
      <c r="G288" s="64"/>
      <c r="H288" s="64"/>
      <c r="I288" s="81" t="s">
        <v>4039</v>
      </c>
    </row>
    <row r="289" spans="1:9" x14ac:dyDescent="0.2">
      <c r="A289" s="1203" t="s">
        <v>2411</v>
      </c>
      <c r="B289" s="146" t="s">
        <v>2412</v>
      </c>
      <c r="C289" s="76">
        <v>7</v>
      </c>
      <c r="D289" s="148">
        <v>42956</v>
      </c>
      <c r="E289" s="53"/>
      <c r="F289" s="52"/>
      <c r="G289" s="55"/>
      <c r="H289" s="55" t="s">
        <v>1868</v>
      </c>
      <c r="I289" s="56"/>
    </row>
    <row r="290" spans="1:9" x14ac:dyDescent="0.2">
      <c r="A290" s="35" t="s">
        <v>2413</v>
      </c>
      <c r="B290" s="35" t="s">
        <v>2414</v>
      </c>
      <c r="C290" s="62">
        <v>39</v>
      </c>
      <c r="D290" s="142">
        <v>40724</v>
      </c>
      <c r="E290" s="42" t="s">
        <v>1868</v>
      </c>
      <c r="F290" s="26"/>
      <c r="G290" s="37"/>
      <c r="H290" s="37"/>
      <c r="I290" s="23"/>
    </row>
    <row r="291" spans="1:9" x14ac:dyDescent="0.2">
      <c r="A291" s="81" t="s">
        <v>2415</v>
      </c>
      <c r="B291" s="24" t="s">
        <v>2416</v>
      </c>
      <c r="C291" s="70">
        <v>12</v>
      </c>
      <c r="D291" s="145">
        <v>42655</v>
      </c>
      <c r="E291" s="63"/>
      <c r="F291" s="50"/>
      <c r="G291" s="64" t="s">
        <v>1868</v>
      </c>
      <c r="H291" s="64"/>
      <c r="I291" s="41" t="s">
        <v>2417</v>
      </c>
    </row>
    <row r="292" spans="1:9" x14ac:dyDescent="0.2">
      <c r="A292" s="24" t="s">
        <v>1356</v>
      </c>
      <c r="B292" s="24" t="s">
        <v>1357</v>
      </c>
      <c r="C292" s="70">
        <v>8</v>
      </c>
      <c r="D292" s="145">
        <v>40855</v>
      </c>
      <c r="E292" s="63"/>
      <c r="F292" s="50"/>
      <c r="G292" s="64"/>
      <c r="H292" s="64" t="s">
        <v>1868</v>
      </c>
      <c r="I292" s="156" t="s">
        <v>2418</v>
      </c>
    </row>
    <row r="293" spans="1:9" x14ac:dyDescent="0.2">
      <c r="A293" s="81" t="s">
        <v>2419</v>
      </c>
      <c r="B293" s="24" t="s">
        <v>2420</v>
      </c>
      <c r="C293" s="70">
        <v>6</v>
      </c>
      <c r="D293" s="145">
        <v>42887</v>
      </c>
      <c r="E293" s="63"/>
      <c r="F293" s="50"/>
      <c r="G293" s="64" t="s">
        <v>1868</v>
      </c>
      <c r="H293" s="64"/>
      <c r="I293" s="87" t="s">
        <v>2421</v>
      </c>
    </row>
    <row r="294" spans="1:9" x14ac:dyDescent="0.2">
      <c r="A294" s="102" t="s">
        <v>2422</v>
      </c>
      <c r="B294" s="56" t="s">
        <v>2423</v>
      </c>
      <c r="C294" s="76">
        <v>6</v>
      </c>
      <c r="D294" s="148">
        <v>42480</v>
      </c>
      <c r="E294" s="53" t="s">
        <v>1868</v>
      </c>
      <c r="F294" s="52"/>
      <c r="G294" s="55"/>
      <c r="H294" s="55"/>
      <c r="I294" s="39"/>
    </row>
    <row r="295" spans="1:9" x14ac:dyDescent="0.2">
      <c r="A295" s="96" t="s">
        <v>2424</v>
      </c>
      <c r="B295" s="96" t="s">
        <v>1361</v>
      </c>
      <c r="C295" s="62">
        <v>33</v>
      </c>
      <c r="D295" s="142">
        <v>40085</v>
      </c>
      <c r="E295" s="42"/>
      <c r="F295" s="26" t="s">
        <v>1868</v>
      </c>
      <c r="G295" s="37"/>
      <c r="H295" s="26"/>
      <c r="I295" s="166" t="s">
        <v>1896</v>
      </c>
    </row>
    <row r="296" spans="1:9" x14ac:dyDescent="0.2">
      <c r="A296" s="24" t="s">
        <v>2425</v>
      </c>
      <c r="B296" s="24" t="s">
        <v>2426</v>
      </c>
      <c r="C296" s="70">
        <v>5</v>
      </c>
      <c r="D296" s="145">
        <v>40505</v>
      </c>
      <c r="E296" s="63"/>
      <c r="F296" s="50" t="s">
        <v>1868</v>
      </c>
      <c r="G296" s="64"/>
      <c r="H296" s="50"/>
      <c r="I296" s="87" t="s">
        <v>2427</v>
      </c>
    </row>
    <row r="297" spans="1:9" x14ac:dyDescent="0.2">
      <c r="A297" s="24" t="s">
        <v>2428</v>
      </c>
      <c r="B297" s="24" t="s">
        <v>2429</v>
      </c>
      <c r="C297" s="70">
        <v>22</v>
      </c>
      <c r="D297" s="145">
        <v>41578</v>
      </c>
      <c r="E297" s="63"/>
      <c r="F297" s="50" t="s">
        <v>1868</v>
      </c>
      <c r="G297" s="64"/>
      <c r="H297" s="50"/>
      <c r="I297" s="87" t="s">
        <v>2000</v>
      </c>
    </row>
    <row r="298" spans="1:9" x14ac:dyDescent="0.2">
      <c r="A298" s="24" t="s">
        <v>2430</v>
      </c>
      <c r="B298" s="24" t="s">
        <v>2431</v>
      </c>
      <c r="C298" s="70">
        <v>6</v>
      </c>
      <c r="D298" s="145">
        <v>41526</v>
      </c>
      <c r="E298" s="63"/>
      <c r="F298" s="50" t="s">
        <v>1868</v>
      </c>
      <c r="G298" s="64"/>
      <c r="H298" s="50"/>
      <c r="I298" s="87" t="s">
        <v>2432</v>
      </c>
    </row>
    <row r="299" spans="1:9" x14ac:dyDescent="0.2">
      <c r="A299" s="56" t="s">
        <v>2433</v>
      </c>
      <c r="B299" s="56" t="s">
        <v>2434</v>
      </c>
      <c r="C299" s="76">
        <v>6</v>
      </c>
      <c r="D299" s="148">
        <v>43040</v>
      </c>
      <c r="E299" s="53"/>
      <c r="F299" s="52" t="s">
        <v>1868</v>
      </c>
      <c r="G299" s="55"/>
      <c r="H299" s="52"/>
      <c r="I299" s="91" t="s">
        <v>1876</v>
      </c>
    </row>
    <row r="300" spans="1:9" x14ac:dyDescent="0.2">
      <c r="A300" s="152" t="s">
        <v>1381</v>
      </c>
      <c r="B300" s="152" t="s">
        <v>1382</v>
      </c>
      <c r="C300" s="62">
        <v>43</v>
      </c>
      <c r="D300" s="142">
        <v>39617</v>
      </c>
      <c r="E300" s="42" t="s">
        <v>1868</v>
      </c>
      <c r="F300" s="26"/>
      <c r="G300" s="37"/>
      <c r="H300" s="26"/>
      <c r="I300" s="166" t="s">
        <v>1896</v>
      </c>
    </row>
    <row r="301" spans="1:9" x14ac:dyDescent="0.2">
      <c r="A301" s="469" t="s">
        <v>2435</v>
      </c>
      <c r="B301" s="93" t="s">
        <v>1384</v>
      </c>
      <c r="C301" s="70">
        <v>15</v>
      </c>
      <c r="D301" s="145">
        <v>40085</v>
      </c>
      <c r="E301" s="63" t="s">
        <v>1868</v>
      </c>
      <c r="F301" s="50"/>
      <c r="G301" s="64"/>
      <c r="H301" s="50"/>
      <c r="I301" s="156" t="s">
        <v>1896</v>
      </c>
    </row>
    <row r="302" spans="1:9" x14ac:dyDescent="0.2">
      <c r="A302" s="24" t="s">
        <v>2436</v>
      </c>
      <c r="B302" s="24" t="s">
        <v>2437</v>
      </c>
      <c r="C302" s="70">
        <v>18</v>
      </c>
      <c r="D302" s="145">
        <v>41969</v>
      </c>
      <c r="E302" s="63"/>
      <c r="F302" s="50"/>
      <c r="G302" s="64" t="s">
        <v>1868</v>
      </c>
      <c r="H302" s="50"/>
      <c r="I302" s="87" t="s">
        <v>2225</v>
      </c>
    </row>
    <row r="303" spans="1:9" x14ac:dyDescent="0.2">
      <c r="A303" s="468" t="s">
        <v>2438</v>
      </c>
      <c r="B303" s="469" t="s">
        <v>2439</v>
      </c>
      <c r="C303" s="70">
        <v>5</v>
      </c>
      <c r="D303" s="145">
        <v>42346</v>
      </c>
      <c r="E303" s="63" t="s">
        <v>1868</v>
      </c>
      <c r="F303" s="50"/>
      <c r="G303" s="64"/>
      <c r="H303" s="50"/>
      <c r="I303" s="41" t="s">
        <v>4156</v>
      </c>
    </row>
    <row r="304" spans="1:9" x14ac:dyDescent="0.2">
      <c r="A304" s="56" t="s">
        <v>2440</v>
      </c>
      <c r="B304" s="56" t="s">
        <v>2441</v>
      </c>
      <c r="C304" s="76">
        <v>5</v>
      </c>
      <c r="D304" s="148">
        <v>41495</v>
      </c>
      <c r="E304" s="53" t="s">
        <v>1868</v>
      </c>
      <c r="F304" s="52"/>
      <c r="G304" s="55"/>
      <c r="H304" s="52"/>
      <c r="I304" s="39"/>
    </row>
    <row r="305" spans="1:9" x14ac:dyDescent="0.2">
      <c r="A305" s="65" t="s">
        <v>2442</v>
      </c>
      <c r="B305" s="35" t="s">
        <v>2443</v>
      </c>
      <c r="C305" s="62">
        <v>7</v>
      </c>
      <c r="D305" s="142">
        <v>41221</v>
      </c>
      <c r="E305" s="42"/>
      <c r="F305" s="26" t="s">
        <v>1868</v>
      </c>
      <c r="G305" s="37"/>
      <c r="H305" s="37"/>
      <c r="I305" s="65" t="s">
        <v>2444</v>
      </c>
    </row>
    <row r="306" spans="1:9" x14ac:dyDescent="0.2">
      <c r="A306" s="81" t="s">
        <v>2445</v>
      </c>
      <c r="B306" s="24" t="s">
        <v>2446</v>
      </c>
      <c r="C306" s="70">
        <v>5</v>
      </c>
      <c r="D306" s="145">
        <v>42306</v>
      </c>
      <c r="E306" s="63" t="s">
        <v>1868</v>
      </c>
      <c r="F306" s="50"/>
      <c r="G306" s="64"/>
      <c r="H306" s="64"/>
      <c r="I306" s="24" t="s">
        <v>2447</v>
      </c>
    </row>
    <row r="307" spans="1:9" x14ac:dyDescent="0.2">
      <c r="A307" s="81" t="s">
        <v>2448</v>
      </c>
      <c r="B307" s="24" t="s">
        <v>2449</v>
      </c>
      <c r="C307" s="70">
        <v>8</v>
      </c>
      <c r="D307" s="145">
        <v>41122</v>
      </c>
      <c r="E307" s="63" t="s">
        <v>1868</v>
      </c>
      <c r="F307" s="50"/>
      <c r="G307" s="64"/>
      <c r="H307" s="64"/>
      <c r="I307" s="81"/>
    </row>
    <row r="308" spans="1:9" x14ac:dyDescent="0.2">
      <c r="A308" s="24" t="s">
        <v>2450</v>
      </c>
      <c r="B308" s="24" t="s">
        <v>2451</v>
      </c>
      <c r="C308" s="70">
        <v>8</v>
      </c>
      <c r="D308" s="145">
        <v>40431</v>
      </c>
      <c r="E308" s="63"/>
      <c r="F308" s="50" t="s">
        <v>1868</v>
      </c>
      <c r="G308" s="64"/>
      <c r="H308" s="64"/>
      <c r="I308" s="81" t="s">
        <v>2452</v>
      </c>
    </row>
    <row r="309" spans="1:9" x14ac:dyDescent="0.2">
      <c r="A309" s="56" t="s">
        <v>1393</v>
      </c>
      <c r="B309" s="56" t="s">
        <v>1394</v>
      </c>
      <c r="C309" s="76">
        <v>6</v>
      </c>
      <c r="D309" s="148">
        <v>43524</v>
      </c>
      <c r="E309" s="53" t="s">
        <v>1868</v>
      </c>
      <c r="F309" s="52"/>
      <c r="G309" s="55"/>
      <c r="H309" s="55"/>
      <c r="I309" s="56"/>
    </row>
    <row r="310" spans="1:9" x14ac:dyDescent="0.2">
      <c r="A310" s="35" t="s">
        <v>2453</v>
      </c>
      <c r="B310" s="35" t="s">
        <v>2454</v>
      </c>
      <c r="C310" s="62">
        <v>6</v>
      </c>
      <c r="D310" s="142">
        <v>43049</v>
      </c>
      <c r="E310" s="42"/>
      <c r="F310" s="26" t="s">
        <v>1868</v>
      </c>
      <c r="G310" s="37"/>
      <c r="H310" s="37"/>
      <c r="I310" s="61" t="s">
        <v>1876</v>
      </c>
    </row>
    <row r="311" spans="1:9" x14ac:dyDescent="0.2">
      <c r="A311" s="162" t="s">
        <v>2455</v>
      </c>
      <c r="B311" s="93" t="s">
        <v>2456</v>
      </c>
      <c r="C311" s="70">
        <v>6</v>
      </c>
      <c r="D311" s="145">
        <v>41209</v>
      </c>
      <c r="E311" s="63" t="s">
        <v>1868</v>
      </c>
      <c r="F311" s="50"/>
      <c r="G311" s="64"/>
      <c r="H311" s="64"/>
      <c r="I311" s="87" t="s">
        <v>4081</v>
      </c>
    </row>
    <row r="312" spans="1:9" x14ac:dyDescent="0.2">
      <c r="A312" s="75" t="s">
        <v>2457</v>
      </c>
      <c r="B312" s="75" t="s">
        <v>1400</v>
      </c>
      <c r="C312" s="70">
        <v>13</v>
      </c>
      <c r="D312" s="145">
        <v>40471</v>
      </c>
      <c r="E312" s="63"/>
      <c r="F312" s="50" t="s">
        <v>1868</v>
      </c>
      <c r="G312" s="64"/>
      <c r="H312" s="64"/>
      <c r="I312" s="156" t="s">
        <v>1936</v>
      </c>
    </row>
    <row r="313" spans="1:9" x14ac:dyDescent="0.2">
      <c r="A313" s="24" t="s">
        <v>2458</v>
      </c>
      <c r="B313" s="24" t="s">
        <v>2459</v>
      </c>
      <c r="C313" s="70">
        <v>9</v>
      </c>
      <c r="D313" s="145">
        <v>41409</v>
      </c>
      <c r="E313" s="63"/>
      <c r="F313" s="50" t="s">
        <v>1868</v>
      </c>
      <c r="G313" s="64"/>
      <c r="H313" s="64"/>
      <c r="I313" s="87" t="s">
        <v>2460</v>
      </c>
    </row>
    <row r="314" spans="1:9" x14ac:dyDescent="0.2">
      <c r="A314" s="56" t="s">
        <v>2461</v>
      </c>
      <c r="B314" s="56" t="s">
        <v>2462</v>
      </c>
      <c r="C314" s="76">
        <v>7</v>
      </c>
      <c r="D314" s="148">
        <v>42993</v>
      </c>
      <c r="E314" s="53"/>
      <c r="F314" s="52" t="s">
        <v>1868</v>
      </c>
      <c r="G314" s="55"/>
      <c r="H314" s="55"/>
      <c r="I314" s="1212" t="s">
        <v>4151</v>
      </c>
    </row>
    <row r="315" spans="1:9" x14ac:dyDescent="0.2">
      <c r="A315" s="152" t="s">
        <v>1395</v>
      </c>
      <c r="B315" s="152" t="s">
        <v>1396</v>
      </c>
      <c r="C315" s="62">
        <v>25</v>
      </c>
      <c r="D315" s="142">
        <v>39497</v>
      </c>
      <c r="E315" s="42" t="s">
        <v>1868</v>
      </c>
      <c r="F315" s="26"/>
      <c r="G315" s="37"/>
      <c r="H315" s="37"/>
      <c r="I315" s="166" t="s">
        <v>1936</v>
      </c>
    </row>
    <row r="316" spans="1:9" x14ac:dyDescent="0.2">
      <c r="A316" s="24" t="s">
        <v>2463</v>
      </c>
      <c r="B316" s="24" t="s">
        <v>2464</v>
      </c>
      <c r="C316" s="70">
        <v>23</v>
      </c>
      <c r="D316" s="145">
        <v>40127</v>
      </c>
      <c r="E316" s="63"/>
      <c r="F316" s="50" t="s">
        <v>1868</v>
      </c>
      <c r="G316" s="64"/>
      <c r="H316" s="64"/>
      <c r="I316" s="41" t="s">
        <v>2465</v>
      </c>
    </row>
    <row r="317" spans="1:9" x14ac:dyDescent="0.2">
      <c r="A317" s="93" t="s">
        <v>2466</v>
      </c>
      <c r="B317" s="93" t="s">
        <v>1410</v>
      </c>
      <c r="C317" s="70">
        <v>27</v>
      </c>
      <c r="D317" s="145">
        <v>39937</v>
      </c>
      <c r="E317" s="63" t="s">
        <v>1868</v>
      </c>
      <c r="F317" s="50"/>
      <c r="G317" s="64"/>
      <c r="H317" s="64"/>
      <c r="I317" s="156" t="s">
        <v>1896</v>
      </c>
    </row>
    <row r="318" spans="1:9" x14ac:dyDescent="0.2">
      <c r="A318" s="650" t="s">
        <v>1415</v>
      </c>
      <c r="B318" s="650" t="s">
        <v>1416</v>
      </c>
      <c r="C318" s="1067">
        <v>9</v>
      </c>
      <c r="D318" s="145">
        <v>43555</v>
      </c>
      <c r="E318" s="63" t="s">
        <v>1868</v>
      </c>
      <c r="F318" s="50"/>
      <c r="G318" s="64"/>
      <c r="H318" s="64"/>
      <c r="I318" s="87"/>
    </row>
    <row r="319" spans="1:9" x14ac:dyDescent="0.2">
      <c r="A319" s="102" t="s">
        <v>2467</v>
      </c>
      <c r="B319" s="56" t="s">
        <v>2468</v>
      </c>
      <c r="C319" s="76">
        <v>5</v>
      </c>
      <c r="D319" s="148">
        <v>42675</v>
      </c>
      <c r="E319" s="53"/>
      <c r="F319" s="52" t="s">
        <v>1868</v>
      </c>
      <c r="G319" s="55"/>
      <c r="H319" s="55"/>
      <c r="I319" s="91" t="s">
        <v>1869</v>
      </c>
    </row>
    <row r="320" spans="1:9" x14ac:dyDescent="0.2">
      <c r="A320" s="35" t="s">
        <v>2469</v>
      </c>
      <c r="B320" s="35" t="s">
        <v>2470</v>
      </c>
      <c r="C320" s="62">
        <v>6</v>
      </c>
      <c r="D320" s="142">
        <v>42955</v>
      </c>
      <c r="E320" s="42"/>
      <c r="F320" s="26" t="s">
        <v>1868</v>
      </c>
      <c r="G320" s="37"/>
      <c r="H320" s="37"/>
      <c r="I320" s="23" t="s">
        <v>1876</v>
      </c>
    </row>
    <row r="321" spans="1:9" x14ac:dyDescent="0.2">
      <c r="A321" s="93" t="s">
        <v>2471</v>
      </c>
      <c r="B321" s="93" t="s">
        <v>1422</v>
      </c>
      <c r="C321" s="70">
        <v>25</v>
      </c>
      <c r="D321" s="145">
        <v>39752</v>
      </c>
      <c r="E321" s="63" t="s">
        <v>1868</v>
      </c>
      <c r="F321" s="50"/>
      <c r="G321" s="64"/>
      <c r="H321" s="64"/>
      <c r="I321" s="156" t="s">
        <v>1896</v>
      </c>
    </row>
    <row r="322" spans="1:9" x14ac:dyDescent="0.2">
      <c r="A322" s="81" t="s">
        <v>2472</v>
      </c>
      <c r="B322" s="24" t="s">
        <v>2473</v>
      </c>
      <c r="C322" s="70">
        <v>25</v>
      </c>
      <c r="D322" s="145">
        <v>42804</v>
      </c>
      <c r="E322" s="63"/>
      <c r="F322" s="50"/>
      <c r="G322" s="64" t="s">
        <v>1868</v>
      </c>
      <c r="H322" s="64"/>
      <c r="I322" s="87" t="s">
        <v>2474</v>
      </c>
    </row>
    <row r="323" spans="1:9" x14ac:dyDescent="0.2">
      <c r="A323" s="24" t="s">
        <v>2475</v>
      </c>
      <c r="B323" s="24" t="s">
        <v>2476</v>
      </c>
      <c r="C323" s="70">
        <v>8</v>
      </c>
      <c r="D323" s="145">
        <v>42167</v>
      </c>
      <c r="E323" s="63"/>
      <c r="F323" s="50"/>
      <c r="G323" s="64" t="s">
        <v>1868</v>
      </c>
      <c r="H323" s="64"/>
      <c r="I323" s="41" t="s">
        <v>2477</v>
      </c>
    </row>
    <row r="324" spans="1:9" x14ac:dyDescent="0.2">
      <c r="A324" s="914" t="s">
        <v>1429</v>
      </c>
      <c r="B324" s="914" t="s">
        <v>1430</v>
      </c>
      <c r="C324" s="1066">
        <v>8</v>
      </c>
      <c r="D324" s="148">
        <v>43434</v>
      </c>
      <c r="E324" s="53"/>
      <c r="F324" s="52" t="s">
        <v>1868</v>
      </c>
      <c r="G324" s="55"/>
      <c r="H324" s="55"/>
      <c r="I324" s="91"/>
    </row>
    <row r="325" spans="1:9" x14ac:dyDescent="0.2">
      <c r="A325" s="35" t="s">
        <v>671</v>
      </c>
      <c r="B325" s="35" t="s">
        <v>672</v>
      </c>
      <c r="C325" s="62">
        <v>12</v>
      </c>
      <c r="D325" s="142">
        <v>41243</v>
      </c>
      <c r="E325" s="42"/>
      <c r="F325" s="26"/>
      <c r="G325" s="37"/>
      <c r="H325" s="1211" t="s">
        <v>1868</v>
      </c>
      <c r="I325" s="1001" t="s">
        <v>2478</v>
      </c>
    </row>
    <row r="326" spans="1:9" x14ac:dyDescent="0.2">
      <c r="A326" s="75" t="s">
        <v>2479</v>
      </c>
      <c r="B326" s="75" t="s">
        <v>2480</v>
      </c>
      <c r="C326" s="70">
        <v>27</v>
      </c>
      <c r="D326" s="145">
        <v>40134</v>
      </c>
      <c r="E326" s="63"/>
      <c r="F326" s="50" t="s">
        <v>1868</v>
      </c>
      <c r="G326" s="64"/>
      <c r="H326" s="64"/>
      <c r="I326" s="87" t="s">
        <v>2481</v>
      </c>
    </row>
    <row r="327" spans="1:9" x14ac:dyDescent="0.2">
      <c r="A327" s="81" t="s">
        <v>1438</v>
      </c>
      <c r="B327" s="24" t="s">
        <v>1439</v>
      </c>
      <c r="C327" s="70">
        <v>7</v>
      </c>
      <c r="D327" s="145">
        <v>43162</v>
      </c>
      <c r="E327" s="63" t="s">
        <v>1868</v>
      </c>
      <c r="F327" s="50"/>
      <c r="G327" s="64"/>
      <c r="H327" s="64"/>
      <c r="I327" s="41" t="s">
        <v>4123</v>
      </c>
    </row>
    <row r="328" spans="1:9" x14ac:dyDescent="0.2">
      <c r="A328" s="650" t="s">
        <v>1440</v>
      </c>
      <c r="B328" s="650" t="s">
        <v>1441</v>
      </c>
      <c r="C328" s="1067">
        <v>7</v>
      </c>
      <c r="D328" s="145">
        <v>43404</v>
      </c>
      <c r="E328" s="63"/>
      <c r="F328" s="50" t="s">
        <v>1868</v>
      </c>
      <c r="G328" s="64"/>
      <c r="H328" s="64"/>
      <c r="I328" s="87" t="s">
        <v>4341</v>
      </c>
    </row>
    <row r="329" spans="1:9" x14ac:dyDescent="0.2">
      <c r="A329" s="102" t="s">
        <v>4246</v>
      </c>
      <c r="B329" s="56" t="s">
        <v>4247</v>
      </c>
      <c r="C329" s="76">
        <v>9</v>
      </c>
      <c r="D329" s="148">
        <v>43343</v>
      </c>
      <c r="E329" s="53" t="s">
        <v>1868</v>
      </c>
      <c r="F329" s="52"/>
      <c r="G329" s="55"/>
      <c r="H329" s="55"/>
      <c r="I329" s="91"/>
    </row>
    <row r="330" spans="1:9" x14ac:dyDescent="0.2">
      <c r="A330" s="65" t="s">
        <v>1446</v>
      </c>
      <c r="B330" s="35" t="s">
        <v>1447</v>
      </c>
      <c r="C330" s="62">
        <v>6</v>
      </c>
      <c r="D330" s="142">
        <v>43191</v>
      </c>
      <c r="E330" s="42"/>
      <c r="F330" s="26"/>
      <c r="G330" s="37" t="s">
        <v>1868</v>
      </c>
      <c r="H330" s="37"/>
      <c r="I330" s="61" t="s">
        <v>4145</v>
      </c>
    </row>
    <row r="331" spans="1:9" x14ac:dyDescent="0.2">
      <c r="A331" s="24" t="s">
        <v>2482</v>
      </c>
      <c r="B331" s="24" t="s">
        <v>2483</v>
      </c>
      <c r="C331" s="70">
        <v>5</v>
      </c>
      <c r="D331" s="145">
        <v>42306</v>
      </c>
      <c r="E331" s="63" t="s">
        <v>1868</v>
      </c>
      <c r="F331" s="50"/>
      <c r="G331" s="64"/>
      <c r="H331" s="64"/>
      <c r="I331" s="41"/>
    </row>
    <row r="332" spans="1:9" x14ac:dyDescent="0.2">
      <c r="A332" s="75" t="s">
        <v>2484</v>
      </c>
      <c r="B332" s="75" t="s">
        <v>2485</v>
      </c>
      <c r="C332" s="70">
        <v>13</v>
      </c>
      <c r="D332" s="145">
        <v>42352</v>
      </c>
      <c r="E332" s="63"/>
      <c r="F332" s="50" t="s">
        <v>1868</v>
      </c>
      <c r="G332" s="64"/>
      <c r="H332" s="64"/>
      <c r="I332" s="87" t="s">
        <v>2486</v>
      </c>
    </row>
    <row r="333" spans="1:9" x14ac:dyDescent="0.2">
      <c r="A333" s="81" t="s">
        <v>2487</v>
      </c>
      <c r="B333" s="24" t="s">
        <v>2488</v>
      </c>
      <c r="C333" s="70">
        <v>5</v>
      </c>
      <c r="D333" s="145">
        <v>42342</v>
      </c>
      <c r="E333" s="63"/>
      <c r="F333" s="50"/>
      <c r="G333" s="64" t="s">
        <v>1868</v>
      </c>
      <c r="H333" s="64"/>
      <c r="I333" s="41" t="s">
        <v>2489</v>
      </c>
    </row>
    <row r="334" spans="1:9" x14ac:dyDescent="0.2">
      <c r="A334" s="89" t="s">
        <v>2487</v>
      </c>
      <c r="B334" s="89" t="s">
        <v>2488</v>
      </c>
      <c r="C334" s="76">
        <v>7</v>
      </c>
      <c r="D334" s="148">
        <v>40478</v>
      </c>
      <c r="E334" s="53"/>
      <c r="F334" s="52" t="s">
        <v>1868</v>
      </c>
      <c r="G334" s="55"/>
      <c r="H334" s="55"/>
      <c r="I334" s="155" t="s">
        <v>1896</v>
      </c>
    </row>
    <row r="335" spans="1:9" x14ac:dyDescent="0.2">
      <c r="A335" s="65" t="s">
        <v>2490</v>
      </c>
      <c r="B335" s="35" t="s">
        <v>2491</v>
      </c>
      <c r="C335" s="62">
        <v>6</v>
      </c>
      <c r="D335" s="142">
        <v>43034</v>
      </c>
      <c r="E335" s="42"/>
      <c r="F335" s="26" t="s">
        <v>1868</v>
      </c>
      <c r="G335" s="37"/>
      <c r="H335" s="37"/>
      <c r="I335" s="23" t="s">
        <v>1876</v>
      </c>
    </row>
    <row r="336" spans="1:9" x14ac:dyDescent="0.2">
      <c r="A336" s="24" t="s">
        <v>2492</v>
      </c>
      <c r="B336" s="24" t="s">
        <v>2493</v>
      </c>
      <c r="C336" s="70">
        <v>36</v>
      </c>
      <c r="D336" s="145">
        <v>39828</v>
      </c>
      <c r="E336" s="63" t="s">
        <v>1868</v>
      </c>
      <c r="F336" s="50"/>
      <c r="G336" s="64"/>
      <c r="H336" s="64"/>
      <c r="I336" s="41" t="s">
        <v>2494</v>
      </c>
    </row>
    <row r="337" spans="1:9" x14ac:dyDescent="0.2">
      <c r="A337" s="85" t="s">
        <v>2495</v>
      </c>
      <c r="B337" s="75" t="s">
        <v>2496</v>
      </c>
      <c r="C337" s="70">
        <v>16</v>
      </c>
      <c r="D337" s="145">
        <v>40493</v>
      </c>
      <c r="E337" s="63"/>
      <c r="F337" s="50" t="s">
        <v>1868</v>
      </c>
      <c r="G337" s="64"/>
      <c r="H337" s="64"/>
      <c r="I337" s="87" t="s">
        <v>4100</v>
      </c>
    </row>
    <row r="338" spans="1:9" x14ac:dyDescent="0.2">
      <c r="A338" s="81" t="s">
        <v>2497</v>
      </c>
      <c r="B338" s="24" t="s">
        <v>2498</v>
      </c>
      <c r="C338" s="70">
        <v>5</v>
      </c>
      <c r="D338" s="145">
        <v>42669</v>
      </c>
      <c r="E338" s="63" t="s">
        <v>1868</v>
      </c>
      <c r="F338" s="50"/>
      <c r="G338" s="64"/>
      <c r="H338" s="64"/>
      <c r="I338" s="41"/>
    </row>
    <row r="339" spans="1:9" x14ac:dyDescent="0.2">
      <c r="A339" s="89" t="s">
        <v>2497</v>
      </c>
      <c r="B339" s="89" t="s">
        <v>2498</v>
      </c>
      <c r="C339" s="76">
        <v>7</v>
      </c>
      <c r="D339" s="148">
        <v>40477</v>
      </c>
      <c r="E339" s="53"/>
      <c r="F339" s="52" t="s">
        <v>1868</v>
      </c>
      <c r="G339" s="55"/>
      <c r="H339" s="55"/>
      <c r="I339" s="155" t="s">
        <v>1896</v>
      </c>
    </row>
    <row r="340" spans="1:9" x14ac:dyDescent="0.2">
      <c r="A340" s="152" t="s">
        <v>2499</v>
      </c>
      <c r="B340" s="152" t="s">
        <v>2500</v>
      </c>
      <c r="C340" s="62">
        <v>50</v>
      </c>
      <c r="D340" s="142">
        <v>39899</v>
      </c>
      <c r="E340" s="42" t="s">
        <v>1868</v>
      </c>
      <c r="F340" s="26"/>
      <c r="G340" s="37"/>
      <c r="H340" s="37"/>
      <c r="I340" s="61" t="s">
        <v>2501</v>
      </c>
    </row>
    <row r="341" spans="1:9" x14ac:dyDescent="0.2">
      <c r="A341" s="24" t="s">
        <v>2502</v>
      </c>
      <c r="B341" s="24" t="s">
        <v>2503</v>
      </c>
      <c r="C341" s="70">
        <v>5</v>
      </c>
      <c r="D341" s="145">
        <v>42292</v>
      </c>
      <c r="E341" s="63"/>
      <c r="F341" s="50" t="s">
        <v>1868</v>
      </c>
      <c r="G341" s="64"/>
      <c r="H341" s="64"/>
      <c r="I341" s="87" t="s">
        <v>2504</v>
      </c>
    </row>
    <row r="342" spans="1:9" x14ac:dyDescent="0.2">
      <c r="A342" s="495" t="s">
        <v>1466</v>
      </c>
      <c r="B342" s="650" t="s">
        <v>1467</v>
      </c>
      <c r="C342" s="1067">
        <v>7</v>
      </c>
      <c r="D342" s="145">
        <v>43555</v>
      </c>
      <c r="E342" s="63"/>
      <c r="F342" s="50"/>
      <c r="G342" s="64" t="s">
        <v>1868</v>
      </c>
      <c r="H342" s="64"/>
      <c r="I342" s="87" t="s">
        <v>4481</v>
      </c>
    </row>
    <row r="343" spans="1:9" x14ac:dyDescent="0.2">
      <c r="A343" s="81" t="s">
        <v>2505</v>
      </c>
      <c r="B343" s="24" t="s">
        <v>2506</v>
      </c>
      <c r="C343" s="70">
        <v>8</v>
      </c>
      <c r="D343" s="145">
        <v>42900</v>
      </c>
      <c r="E343" s="63"/>
      <c r="F343" s="50"/>
      <c r="G343" s="64" t="s">
        <v>1868</v>
      </c>
      <c r="H343" s="40"/>
      <c r="I343" s="81" t="s">
        <v>2507</v>
      </c>
    </row>
    <row r="344" spans="1:9" x14ac:dyDescent="0.2">
      <c r="A344" s="81" t="s">
        <v>2508</v>
      </c>
      <c r="B344" s="24" t="s">
        <v>2509</v>
      </c>
      <c r="C344" s="70">
        <v>5</v>
      </c>
      <c r="D344" s="145">
        <v>42584</v>
      </c>
      <c r="E344" s="63" t="s">
        <v>1868</v>
      </c>
      <c r="F344" s="50"/>
      <c r="G344" s="64"/>
      <c r="H344" s="64"/>
      <c r="I344" s="41"/>
    </row>
    <row r="345" spans="1:9" x14ac:dyDescent="0.2">
      <c r="A345" s="102" t="s">
        <v>2510</v>
      </c>
      <c r="B345" s="56" t="s">
        <v>2511</v>
      </c>
      <c r="C345" s="76">
        <v>5</v>
      </c>
      <c r="D345" s="148">
        <v>41254</v>
      </c>
      <c r="E345" s="53"/>
      <c r="F345" s="52"/>
      <c r="G345" s="55" t="s">
        <v>1868</v>
      </c>
      <c r="H345" s="55"/>
      <c r="I345" s="41" t="s">
        <v>2512</v>
      </c>
    </row>
    <row r="346" spans="1:9" x14ac:dyDescent="0.2">
      <c r="A346" s="65" t="s">
        <v>2513</v>
      </c>
      <c r="B346" s="35" t="s">
        <v>2514</v>
      </c>
      <c r="C346" s="62">
        <v>19</v>
      </c>
      <c r="D346" s="142">
        <v>40857</v>
      </c>
      <c r="E346" s="42"/>
      <c r="F346" s="26" t="s">
        <v>1868</v>
      </c>
      <c r="G346" s="37"/>
      <c r="H346" s="43"/>
      <c r="I346" s="65" t="s">
        <v>2515</v>
      </c>
    </row>
    <row r="347" spans="1:9" x14ac:dyDescent="0.2">
      <c r="A347" s="81" t="s">
        <v>2516</v>
      </c>
      <c r="B347" s="24" t="s">
        <v>2517</v>
      </c>
      <c r="C347" s="70">
        <v>13</v>
      </c>
      <c r="D347" s="145">
        <v>42646</v>
      </c>
      <c r="E347" s="63"/>
      <c r="F347" s="50" t="s">
        <v>1868</v>
      </c>
      <c r="G347" s="64"/>
      <c r="H347" s="40"/>
      <c r="I347" s="81" t="s">
        <v>1869</v>
      </c>
    </row>
    <row r="348" spans="1:9" x14ac:dyDescent="0.2">
      <c r="A348" s="85" t="s">
        <v>1472</v>
      </c>
      <c r="B348" s="75" t="s">
        <v>1473</v>
      </c>
      <c r="C348" s="70">
        <v>7</v>
      </c>
      <c r="D348" s="145">
        <v>40506</v>
      </c>
      <c r="E348" s="63"/>
      <c r="F348" s="50" t="s">
        <v>1868</v>
      </c>
      <c r="G348" s="64"/>
      <c r="H348" s="40"/>
      <c r="I348" s="85" t="s">
        <v>1896</v>
      </c>
    </row>
    <row r="349" spans="1:9" x14ac:dyDescent="0.2">
      <c r="A349" s="56" t="s">
        <v>2518</v>
      </c>
      <c r="B349" s="56" t="s">
        <v>2519</v>
      </c>
      <c r="C349" s="76">
        <v>12</v>
      </c>
      <c r="D349" s="148">
        <v>41518</v>
      </c>
      <c r="E349" s="53"/>
      <c r="F349" s="52"/>
      <c r="G349" s="55" t="s">
        <v>1868</v>
      </c>
      <c r="H349" s="48"/>
      <c r="I349" s="56" t="s">
        <v>2520</v>
      </c>
    </row>
    <row r="350" spans="1:9" x14ac:dyDescent="0.2">
      <c r="A350" s="506" t="s">
        <v>1482</v>
      </c>
      <c r="B350" s="507" t="s">
        <v>1483</v>
      </c>
      <c r="C350" s="1069">
        <v>8</v>
      </c>
      <c r="D350" s="142">
        <v>43434</v>
      </c>
      <c r="E350" s="42"/>
      <c r="F350" s="26" t="s">
        <v>1868</v>
      </c>
      <c r="G350" s="37"/>
      <c r="H350" s="37"/>
      <c r="I350" s="87"/>
    </row>
    <row r="351" spans="1:9" x14ac:dyDescent="0.2">
      <c r="A351" s="24" t="s">
        <v>687</v>
      </c>
      <c r="B351" s="24" t="s">
        <v>688</v>
      </c>
      <c r="C351" s="70">
        <v>15</v>
      </c>
      <c r="D351" s="145">
        <v>43102</v>
      </c>
      <c r="E351" s="63"/>
      <c r="F351" s="50"/>
      <c r="G351" s="64" t="s">
        <v>1868</v>
      </c>
      <c r="H351" s="64"/>
      <c r="I351" s="41" t="s">
        <v>3999</v>
      </c>
    </row>
    <row r="352" spans="1:9" x14ac:dyDescent="0.2">
      <c r="A352" s="75" t="s">
        <v>2521</v>
      </c>
      <c r="B352" s="75" t="s">
        <v>2522</v>
      </c>
      <c r="C352" s="70">
        <v>12</v>
      </c>
      <c r="D352" s="145">
        <v>42249</v>
      </c>
      <c r="E352" s="63"/>
      <c r="F352" s="50" t="s">
        <v>1868</v>
      </c>
      <c r="G352" s="64"/>
      <c r="H352" s="64"/>
      <c r="I352" s="87" t="s">
        <v>2523</v>
      </c>
    </row>
    <row r="353" spans="1:9" x14ac:dyDescent="0.2">
      <c r="A353" s="24" t="s">
        <v>2524</v>
      </c>
      <c r="B353" s="24" t="s">
        <v>2525</v>
      </c>
      <c r="C353" s="70">
        <v>10</v>
      </c>
      <c r="D353" s="145">
        <v>41617</v>
      </c>
      <c r="E353" s="63"/>
      <c r="F353" s="50"/>
      <c r="G353" s="64" t="s">
        <v>1868</v>
      </c>
      <c r="H353" s="64"/>
      <c r="I353" s="41" t="s">
        <v>2527</v>
      </c>
    </row>
    <row r="354" spans="1:9" x14ac:dyDescent="0.2">
      <c r="A354" s="102" t="s">
        <v>2524</v>
      </c>
      <c r="B354" s="56" t="s">
        <v>2525</v>
      </c>
      <c r="C354" s="76">
        <v>5</v>
      </c>
      <c r="D354" s="148">
        <v>40450</v>
      </c>
      <c r="E354" s="53"/>
      <c r="F354" s="1164" t="s">
        <v>1868</v>
      </c>
      <c r="G354" s="55"/>
      <c r="H354" s="55"/>
      <c r="I354" s="1165" t="s">
        <v>2526</v>
      </c>
    </row>
    <row r="355" spans="1:9" x14ac:dyDescent="0.2">
      <c r="A355" s="1107" t="s">
        <v>2528</v>
      </c>
      <c r="B355" s="96" t="s">
        <v>2529</v>
      </c>
      <c r="C355" s="62">
        <v>5</v>
      </c>
      <c r="D355" s="142">
        <v>41592</v>
      </c>
      <c r="E355" s="42"/>
      <c r="F355" s="26" t="s">
        <v>1868</v>
      </c>
      <c r="G355" s="37"/>
      <c r="H355" s="37"/>
      <c r="I355" s="61" t="s">
        <v>2530</v>
      </c>
    </row>
    <row r="356" spans="1:9" x14ac:dyDescent="0.2">
      <c r="A356" s="81" t="s">
        <v>2531</v>
      </c>
      <c r="B356" s="24" t="s">
        <v>2532</v>
      </c>
      <c r="C356" s="70">
        <v>6</v>
      </c>
      <c r="D356" s="145">
        <v>42545</v>
      </c>
      <c r="E356" s="63"/>
      <c r="F356" s="50"/>
      <c r="G356" s="64" t="s">
        <v>1868</v>
      </c>
      <c r="H356" s="64"/>
      <c r="I356" s="87" t="s">
        <v>2533</v>
      </c>
    </row>
    <row r="357" spans="1:9" x14ac:dyDescent="0.2">
      <c r="A357" s="81" t="s">
        <v>2534</v>
      </c>
      <c r="B357" s="24" t="s">
        <v>2535</v>
      </c>
      <c r="C357" s="70">
        <v>16</v>
      </c>
      <c r="D357" s="145">
        <v>42957</v>
      </c>
      <c r="E357" s="63"/>
      <c r="F357" s="50" t="s">
        <v>1868</v>
      </c>
      <c r="G357" s="64"/>
      <c r="H357" s="64"/>
      <c r="I357" s="41" t="s">
        <v>2536</v>
      </c>
    </row>
    <row r="358" spans="1:9" x14ac:dyDescent="0.2">
      <c r="A358" s="81" t="s">
        <v>2537</v>
      </c>
      <c r="B358" s="24" t="s">
        <v>2538</v>
      </c>
      <c r="C358" s="70">
        <v>5</v>
      </c>
      <c r="D358" s="145">
        <v>42217</v>
      </c>
      <c r="E358" s="63"/>
      <c r="F358" s="50"/>
      <c r="G358" s="64" t="s">
        <v>1868</v>
      </c>
      <c r="H358" s="64"/>
      <c r="I358" s="41" t="s">
        <v>2539</v>
      </c>
    </row>
    <row r="359" spans="1:9" x14ac:dyDescent="0.2">
      <c r="A359" s="1197" t="s">
        <v>2540</v>
      </c>
      <c r="B359" s="1197" t="s">
        <v>2541</v>
      </c>
      <c r="C359" s="76">
        <v>6</v>
      </c>
      <c r="D359" s="148">
        <v>43060</v>
      </c>
      <c r="E359" s="53"/>
      <c r="F359" s="52" t="s">
        <v>1868</v>
      </c>
      <c r="G359" s="55"/>
      <c r="H359" s="55"/>
      <c r="I359" s="91" t="s">
        <v>4013</v>
      </c>
    </row>
    <row r="360" spans="1:9" x14ac:dyDescent="0.2">
      <c r="A360" s="35" t="s">
        <v>2542</v>
      </c>
      <c r="B360" s="35" t="s">
        <v>2543</v>
      </c>
      <c r="C360" s="62">
        <v>19</v>
      </c>
      <c r="D360" s="142">
        <v>42585</v>
      </c>
      <c r="E360" s="42" t="s">
        <v>1868</v>
      </c>
      <c r="F360" s="26"/>
      <c r="G360" s="37"/>
      <c r="H360" s="37"/>
      <c r="I360" s="35"/>
    </row>
    <row r="361" spans="1:9" x14ac:dyDescent="0.2">
      <c r="A361" s="75" t="s">
        <v>2544</v>
      </c>
      <c r="B361" s="75" t="s">
        <v>2545</v>
      </c>
      <c r="C361" s="70">
        <v>30</v>
      </c>
      <c r="D361" s="145">
        <v>40085</v>
      </c>
      <c r="E361" s="63"/>
      <c r="F361" s="50" t="s">
        <v>1868</v>
      </c>
      <c r="G361" s="64"/>
      <c r="H361" s="64"/>
      <c r="I361" s="85" t="s">
        <v>2370</v>
      </c>
    </row>
    <row r="362" spans="1:9" x14ac:dyDescent="0.2">
      <c r="A362" s="24" t="s">
        <v>2546</v>
      </c>
      <c r="B362" s="24" t="s">
        <v>2545</v>
      </c>
      <c r="C362" s="70">
        <v>7</v>
      </c>
      <c r="D362" s="145">
        <v>42954</v>
      </c>
      <c r="E362" s="63"/>
      <c r="F362" s="50" t="s">
        <v>1868</v>
      </c>
      <c r="G362" s="64"/>
      <c r="H362" s="64"/>
      <c r="I362" s="24" t="s">
        <v>1876</v>
      </c>
    </row>
    <row r="363" spans="1:9" x14ac:dyDescent="0.2">
      <c r="A363" s="81" t="s">
        <v>2547</v>
      </c>
      <c r="B363" s="24" t="s">
        <v>2548</v>
      </c>
      <c r="C363" s="70">
        <v>5</v>
      </c>
      <c r="D363" s="145">
        <v>42249</v>
      </c>
      <c r="E363" s="63"/>
      <c r="F363" s="50" t="s">
        <v>1868</v>
      </c>
      <c r="G363" s="64"/>
      <c r="H363" s="64"/>
      <c r="I363" s="81" t="s">
        <v>2549</v>
      </c>
    </row>
    <row r="364" spans="1:9" x14ac:dyDescent="0.2">
      <c r="A364" s="56" t="s">
        <v>2550</v>
      </c>
      <c r="B364" s="56" t="s">
        <v>2551</v>
      </c>
      <c r="C364" s="76">
        <v>6</v>
      </c>
      <c r="D364" s="148">
        <v>41578</v>
      </c>
      <c r="E364" s="53"/>
      <c r="F364" s="52" t="s">
        <v>1868</v>
      </c>
      <c r="G364" s="55"/>
      <c r="H364" s="55"/>
      <c r="I364" s="102" t="s">
        <v>4127</v>
      </c>
    </row>
    <row r="365" spans="1:9" x14ac:dyDescent="0.2">
      <c r="A365" s="506" t="s">
        <v>1498</v>
      </c>
      <c r="B365" s="507" t="s">
        <v>1499</v>
      </c>
      <c r="C365" s="1069">
        <v>5</v>
      </c>
      <c r="D365" s="142">
        <v>43404</v>
      </c>
      <c r="E365" s="42"/>
      <c r="F365" s="26" t="s">
        <v>1868</v>
      </c>
      <c r="G365" s="37"/>
      <c r="H365" s="37"/>
      <c r="I365" s="61" t="s">
        <v>4341</v>
      </c>
    </row>
    <row r="366" spans="1:9" x14ac:dyDescent="0.2">
      <c r="A366" s="81" t="s">
        <v>699</v>
      </c>
      <c r="B366" s="24" t="s">
        <v>700</v>
      </c>
      <c r="C366" s="70">
        <v>7</v>
      </c>
      <c r="D366" s="145">
        <v>40497</v>
      </c>
      <c r="E366" s="164" t="s">
        <v>1868</v>
      </c>
      <c r="F366" s="50"/>
      <c r="G366" s="64"/>
      <c r="H366" s="64"/>
      <c r="I366" s="167" t="s">
        <v>2552</v>
      </c>
    </row>
    <row r="367" spans="1:9" x14ac:dyDescent="0.2">
      <c r="A367" s="75" t="s">
        <v>2553</v>
      </c>
      <c r="B367" s="75" t="s">
        <v>2554</v>
      </c>
      <c r="C367" s="70">
        <v>10</v>
      </c>
      <c r="D367" s="145">
        <v>41578</v>
      </c>
      <c r="E367" s="63"/>
      <c r="F367" s="50" t="s">
        <v>1868</v>
      </c>
      <c r="G367" s="64"/>
      <c r="H367" s="64"/>
      <c r="I367" s="87" t="s">
        <v>2555</v>
      </c>
    </row>
    <row r="368" spans="1:9" x14ac:dyDescent="0.2">
      <c r="A368" s="81" t="s">
        <v>2556</v>
      </c>
      <c r="B368" s="24" t="s">
        <v>2557</v>
      </c>
      <c r="C368" s="70">
        <v>12</v>
      </c>
      <c r="D368" s="145">
        <v>42684</v>
      </c>
      <c r="E368" s="63"/>
      <c r="F368" s="50"/>
      <c r="G368" s="64" t="s">
        <v>1868</v>
      </c>
      <c r="H368" s="64"/>
      <c r="I368" s="87" t="s">
        <v>2558</v>
      </c>
    </row>
    <row r="369" spans="1:9" x14ac:dyDescent="0.2">
      <c r="A369" s="102" t="s">
        <v>2559</v>
      </c>
      <c r="B369" s="56" t="s">
        <v>2560</v>
      </c>
      <c r="C369" s="76">
        <v>7</v>
      </c>
      <c r="D369" s="148">
        <v>42472</v>
      </c>
      <c r="E369" s="53" t="s">
        <v>1868</v>
      </c>
      <c r="F369" s="52"/>
      <c r="G369" s="55"/>
      <c r="H369" s="55"/>
      <c r="I369" s="39"/>
    </row>
    <row r="370" spans="1:9" x14ac:dyDescent="0.2">
      <c r="A370" s="1200" t="s">
        <v>2561</v>
      </c>
      <c r="B370" s="152" t="s">
        <v>2562</v>
      </c>
      <c r="C370" s="206">
        <v>31</v>
      </c>
      <c r="D370" s="173">
        <v>39927</v>
      </c>
      <c r="E370" s="43" t="s">
        <v>1868</v>
      </c>
      <c r="F370" s="26"/>
      <c r="G370" s="43"/>
      <c r="H370" s="26"/>
      <c r="I370" s="61" t="s">
        <v>2563</v>
      </c>
    </row>
    <row r="371" spans="1:9" x14ac:dyDescent="0.2">
      <c r="A371" s="1106" t="s">
        <v>2564</v>
      </c>
      <c r="B371" s="93" t="s">
        <v>2565</v>
      </c>
      <c r="C371" s="198">
        <v>8</v>
      </c>
      <c r="D371" s="158">
        <v>40960</v>
      </c>
      <c r="E371" s="40" t="s">
        <v>1868</v>
      </c>
      <c r="F371" s="50"/>
      <c r="G371" s="40"/>
      <c r="H371" s="50"/>
      <c r="I371" s="87" t="s">
        <v>2566</v>
      </c>
    </row>
    <row r="372" spans="1:9" x14ac:dyDescent="0.2">
      <c r="A372" s="80" t="s">
        <v>2567</v>
      </c>
      <c r="B372" s="24" t="s">
        <v>2568</v>
      </c>
      <c r="C372" s="198">
        <v>9</v>
      </c>
      <c r="D372" s="158">
        <v>41449</v>
      </c>
      <c r="E372" s="40"/>
      <c r="F372" s="50"/>
      <c r="G372" s="40"/>
      <c r="H372" s="50" t="s">
        <v>1868</v>
      </c>
      <c r="I372" s="87" t="s">
        <v>2569</v>
      </c>
    </row>
    <row r="373" spans="1:9" x14ac:dyDescent="0.2">
      <c r="A373" s="36" t="s">
        <v>2570</v>
      </c>
      <c r="B373" s="24" t="s">
        <v>2571</v>
      </c>
      <c r="C373" s="198">
        <v>6</v>
      </c>
      <c r="D373" s="158">
        <v>40807</v>
      </c>
      <c r="E373" s="40"/>
      <c r="F373" s="50"/>
      <c r="G373" s="40" t="s">
        <v>1868</v>
      </c>
      <c r="H373" s="50"/>
      <c r="I373" s="41" t="s">
        <v>2572</v>
      </c>
    </row>
    <row r="374" spans="1:9" x14ac:dyDescent="0.2">
      <c r="A374" s="88" t="s">
        <v>2573</v>
      </c>
      <c r="B374" s="56" t="s">
        <v>2574</v>
      </c>
      <c r="C374" s="178">
        <v>10</v>
      </c>
      <c r="D374" s="174">
        <v>41569</v>
      </c>
      <c r="E374" s="48"/>
      <c r="F374" s="52" t="s">
        <v>1868</v>
      </c>
      <c r="G374" s="48"/>
      <c r="H374" s="52"/>
      <c r="I374" s="91" t="s">
        <v>2575</v>
      </c>
    </row>
    <row r="375" spans="1:9" x14ac:dyDescent="0.2">
      <c r="A375" s="24" t="s">
        <v>2576</v>
      </c>
      <c r="B375" s="24" t="s">
        <v>2577</v>
      </c>
      <c r="C375" s="70">
        <v>6</v>
      </c>
      <c r="D375" s="145">
        <v>41935</v>
      </c>
      <c r="E375" s="63"/>
      <c r="F375" s="50" t="s">
        <v>1868</v>
      </c>
      <c r="G375" s="64"/>
      <c r="H375" s="64"/>
      <c r="I375" s="87" t="s">
        <v>2136</v>
      </c>
    </row>
    <row r="376" spans="1:9" x14ac:dyDescent="0.2">
      <c r="A376" s="81" t="s">
        <v>2578</v>
      </c>
      <c r="B376" s="24" t="s">
        <v>2579</v>
      </c>
      <c r="C376" s="70">
        <v>9</v>
      </c>
      <c r="D376" s="145">
        <v>40442</v>
      </c>
      <c r="E376" s="63"/>
      <c r="F376" s="50" t="s">
        <v>1868</v>
      </c>
      <c r="G376" s="64"/>
      <c r="H376" s="64"/>
      <c r="I376" s="87" t="s">
        <v>2580</v>
      </c>
    </row>
    <row r="377" spans="1:9" x14ac:dyDescent="0.2">
      <c r="A377" s="170" t="s">
        <v>2581</v>
      </c>
      <c r="B377" s="143" t="s">
        <v>2582</v>
      </c>
      <c r="C377" s="70">
        <v>14</v>
      </c>
      <c r="D377" s="145">
        <v>42117</v>
      </c>
      <c r="E377" s="63"/>
      <c r="F377" s="50"/>
      <c r="G377" s="64"/>
      <c r="H377" s="64" t="s">
        <v>1868</v>
      </c>
      <c r="I377" s="41"/>
    </row>
    <row r="378" spans="1:9" x14ac:dyDescent="0.2">
      <c r="A378" s="81" t="s">
        <v>2583</v>
      </c>
      <c r="B378" s="24" t="s">
        <v>2584</v>
      </c>
      <c r="C378" s="70">
        <v>5</v>
      </c>
      <c r="D378" s="145">
        <v>40422</v>
      </c>
      <c r="E378" s="63"/>
      <c r="F378" s="50"/>
      <c r="G378" s="64" t="s">
        <v>1868</v>
      </c>
      <c r="H378" s="64"/>
      <c r="I378" s="87" t="s">
        <v>2585</v>
      </c>
    </row>
    <row r="379" spans="1:9" x14ac:dyDescent="0.2">
      <c r="A379" s="102" t="s">
        <v>2586</v>
      </c>
      <c r="B379" s="56" t="s">
        <v>2587</v>
      </c>
      <c r="C379" s="76">
        <v>5</v>
      </c>
      <c r="D379" s="148">
        <v>42684</v>
      </c>
      <c r="E379" s="53"/>
      <c r="F379" s="52" t="s">
        <v>1868</v>
      </c>
      <c r="G379" s="55"/>
      <c r="H379" s="55"/>
      <c r="I379" s="91" t="s">
        <v>2588</v>
      </c>
    </row>
    <row r="380" spans="1:9" x14ac:dyDescent="0.2">
      <c r="A380" s="65" t="s">
        <v>2589</v>
      </c>
      <c r="B380" s="35" t="s">
        <v>2590</v>
      </c>
      <c r="C380" s="62">
        <v>5</v>
      </c>
      <c r="D380" s="142">
        <v>42481</v>
      </c>
      <c r="E380" s="42" t="s">
        <v>1868</v>
      </c>
      <c r="F380" s="26"/>
      <c r="G380" s="37"/>
      <c r="H380" s="37"/>
      <c r="I380" s="23"/>
    </row>
    <row r="381" spans="1:9" x14ac:dyDescent="0.2">
      <c r="A381" s="143" t="s">
        <v>2591</v>
      </c>
      <c r="B381" s="143" t="s">
        <v>2592</v>
      </c>
      <c r="C381" s="70">
        <v>11</v>
      </c>
      <c r="D381" s="145">
        <v>41618</v>
      </c>
      <c r="E381" s="63"/>
      <c r="F381" s="50"/>
      <c r="G381" s="64"/>
      <c r="H381" s="64" t="s">
        <v>1868</v>
      </c>
      <c r="I381" s="87"/>
    </row>
    <row r="382" spans="1:9" x14ac:dyDescent="0.2">
      <c r="A382" s="469" t="s">
        <v>2593</v>
      </c>
      <c r="B382" s="93" t="s">
        <v>2594</v>
      </c>
      <c r="C382" s="70">
        <v>8</v>
      </c>
      <c r="D382" s="145">
        <v>40942</v>
      </c>
      <c r="E382" s="63" t="s">
        <v>1868</v>
      </c>
      <c r="F382" s="50"/>
      <c r="G382" s="64"/>
      <c r="H382" s="64"/>
      <c r="I382" s="87" t="s">
        <v>2595</v>
      </c>
    </row>
    <row r="383" spans="1:9" x14ac:dyDescent="0.2">
      <c r="A383" s="469" t="s">
        <v>2596</v>
      </c>
      <c r="B383" s="469" t="s">
        <v>2597</v>
      </c>
      <c r="C383" s="70">
        <v>5</v>
      </c>
      <c r="D383" s="145">
        <v>42395</v>
      </c>
      <c r="E383" s="63" t="s">
        <v>1868</v>
      </c>
      <c r="F383" s="50"/>
      <c r="G383" s="64"/>
      <c r="H383" s="64"/>
      <c r="I383" s="41" t="s">
        <v>4114</v>
      </c>
    </row>
    <row r="384" spans="1:9" x14ac:dyDescent="0.2">
      <c r="A384" s="1198" t="s">
        <v>2596</v>
      </c>
      <c r="B384" s="89" t="s">
        <v>2597</v>
      </c>
      <c r="C384" s="76">
        <v>7</v>
      </c>
      <c r="D384" s="148">
        <v>40477</v>
      </c>
      <c r="E384" s="53"/>
      <c r="F384" s="52" t="s">
        <v>1868</v>
      </c>
      <c r="G384" s="55"/>
      <c r="H384" s="55"/>
      <c r="I384" s="155" t="s">
        <v>1896</v>
      </c>
    </row>
    <row r="385" spans="1:9" x14ac:dyDescent="0.2">
      <c r="A385" s="65" t="s">
        <v>2598</v>
      </c>
      <c r="B385" s="23" t="s">
        <v>2599</v>
      </c>
      <c r="C385" s="62">
        <v>6</v>
      </c>
      <c r="D385" s="142">
        <v>42690</v>
      </c>
      <c r="E385" s="42"/>
      <c r="F385" s="26" t="s">
        <v>1868</v>
      </c>
      <c r="G385" s="37"/>
      <c r="H385" s="37"/>
      <c r="I385" s="61" t="s">
        <v>1869</v>
      </c>
    </row>
    <row r="386" spans="1:9" x14ac:dyDescent="0.2">
      <c r="A386" s="85" t="s">
        <v>2600</v>
      </c>
      <c r="B386" s="161" t="s">
        <v>2601</v>
      </c>
      <c r="C386" s="70">
        <v>14</v>
      </c>
      <c r="D386" s="145">
        <v>42668</v>
      </c>
      <c r="E386" s="63"/>
      <c r="F386" s="50" t="s">
        <v>1868</v>
      </c>
      <c r="G386" s="64"/>
      <c r="H386" s="64"/>
      <c r="I386" s="87" t="s">
        <v>4022</v>
      </c>
    </row>
    <row r="387" spans="1:9" x14ac:dyDescent="0.2">
      <c r="A387" s="75" t="s">
        <v>2602</v>
      </c>
      <c r="B387" s="161" t="s">
        <v>1513</v>
      </c>
      <c r="C387" s="70">
        <v>22</v>
      </c>
      <c r="D387" s="145">
        <v>40147</v>
      </c>
      <c r="E387" s="63"/>
      <c r="F387" s="50" t="s">
        <v>1868</v>
      </c>
      <c r="G387" s="64"/>
      <c r="H387" s="64"/>
      <c r="I387" s="156" t="s">
        <v>1936</v>
      </c>
    </row>
    <row r="388" spans="1:9" x14ac:dyDescent="0.2">
      <c r="A388" s="24" t="s">
        <v>1514</v>
      </c>
      <c r="B388" s="41" t="s">
        <v>1515</v>
      </c>
      <c r="C388" s="70">
        <v>5</v>
      </c>
      <c r="D388" s="145">
        <v>41389</v>
      </c>
      <c r="E388" s="63"/>
      <c r="F388" s="50"/>
      <c r="G388" s="64"/>
      <c r="H388" s="64" t="s">
        <v>1868</v>
      </c>
      <c r="I388" s="87" t="s">
        <v>2603</v>
      </c>
    </row>
    <row r="389" spans="1:9" x14ac:dyDescent="0.2">
      <c r="A389" s="1109" t="s">
        <v>2604</v>
      </c>
      <c r="B389" s="168" t="s">
        <v>2605</v>
      </c>
      <c r="C389" s="76">
        <v>12</v>
      </c>
      <c r="D389" s="148">
        <v>41370</v>
      </c>
      <c r="E389" s="53"/>
      <c r="F389" s="52"/>
      <c r="G389" s="55"/>
      <c r="H389" s="55" t="s">
        <v>1868</v>
      </c>
      <c r="I389" s="91" t="s">
        <v>2606</v>
      </c>
    </row>
    <row r="390" spans="1:9" x14ac:dyDescent="0.2">
      <c r="A390" s="172" t="s">
        <v>2607</v>
      </c>
      <c r="B390" s="1060" t="s">
        <v>2608</v>
      </c>
      <c r="C390" s="62">
        <v>14</v>
      </c>
      <c r="D390" s="142">
        <v>42094</v>
      </c>
      <c r="E390" s="42"/>
      <c r="F390" s="26"/>
      <c r="G390" s="37"/>
      <c r="H390" s="37" t="s">
        <v>1868</v>
      </c>
      <c r="I390" s="23"/>
    </row>
    <row r="391" spans="1:9" x14ac:dyDescent="0.2">
      <c r="A391" s="24" t="s">
        <v>2609</v>
      </c>
      <c r="B391" s="41" t="s">
        <v>2610</v>
      </c>
      <c r="C391" s="70">
        <v>14</v>
      </c>
      <c r="D391" s="145">
        <v>41008</v>
      </c>
      <c r="E391" s="63"/>
      <c r="F391" s="50"/>
      <c r="G391" s="64" t="s">
        <v>1868</v>
      </c>
      <c r="H391" s="64"/>
      <c r="I391" s="41" t="s">
        <v>2611</v>
      </c>
    </row>
    <row r="392" spans="1:9" x14ac:dyDescent="0.2">
      <c r="A392" s="143" t="s">
        <v>2612</v>
      </c>
      <c r="B392" s="169" t="s">
        <v>2613</v>
      </c>
      <c r="C392" s="70">
        <v>11</v>
      </c>
      <c r="D392" s="145">
        <v>41607</v>
      </c>
      <c r="E392" s="63"/>
      <c r="F392" s="50"/>
      <c r="G392" s="64"/>
      <c r="H392" s="64" t="s">
        <v>1868</v>
      </c>
      <c r="I392" s="41"/>
    </row>
    <row r="393" spans="1:9" x14ac:dyDescent="0.2">
      <c r="A393" s="24" t="s">
        <v>2614</v>
      </c>
      <c r="B393" s="41" t="s">
        <v>2615</v>
      </c>
      <c r="C393" s="70">
        <v>12</v>
      </c>
      <c r="D393" s="145">
        <v>41578</v>
      </c>
      <c r="E393" s="63"/>
      <c r="F393" s="50" t="s">
        <v>1868</v>
      </c>
      <c r="G393" s="64"/>
      <c r="H393" s="64"/>
      <c r="I393" s="87" t="s">
        <v>4080</v>
      </c>
    </row>
    <row r="394" spans="1:9" x14ac:dyDescent="0.2">
      <c r="A394" s="56" t="s">
        <v>2616</v>
      </c>
      <c r="B394" s="39" t="s">
        <v>2617</v>
      </c>
      <c r="C394" s="76">
        <v>8</v>
      </c>
      <c r="D394" s="148">
        <v>41943</v>
      </c>
      <c r="E394" s="53"/>
      <c r="F394" s="52" t="s">
        <v>1868</v>
      </c>
      <c r="G394" s="55"/>
      <c r="H394" s="55"/>
      <c r="I394" s="91" t="s">
        <v>4079</v>
      </c>
    </row>
    <row r="395" spans="1:9" x14ac:dyDescent="0.2">
      <c r="A395" s="35" t="s">
        <v>2618</v>
      </c>
      <c r="B395" s="23" t="s">
        <v>2619</v>
      </c>
      <c r="C395" s="62">
        <v>7</v>
      </c>
      <c r="D395" s="142">
        <v>41627</v>
      </c>
      <c r="E395" s="42"/>
      <c r="F395" s="26"/>
      <c r="G395" s="37" t="s">
        <v>1868</v>
      </c>
      <c r="H395" s="37"/>
      <c r="I395" s="23" t="s">
        <v>2620</v>
      </c>
    </row>
    <row r="396" spans="1:9" x14ac:dyDescent="0.2">
      <c r="A396" s="81" t="s">
        <v>2621</v>
      </c>
      <c r="B396" s="41" t="s">
        <v>2622</v>
      </c>
      <c r="C396" s="70">
        <v>5</v>
      </c>
      <c r="D396" s="145">
        <v>42670</v>
      </c>
      <c r="E396" s="63" t="s">
        <v>1868</v>
      </c>
      <c r="F396" s="50"/>
      <c r="G396" s="64"/>
      <c r="H396" s="64"/>
      <c r="I396" s="41"/>
    </row>
    <row r="397" spans="1:9" x14ac:dyDescent="0.2">
      <c r="A397" s="24" t="s">
        <v>2623</v>
      </c>
      <c r="B397" s="41" t="s">
        <v>2624</v>
      </c>
      <c r="C397" s="70">
        <v>15</v>
      </c>
      <c r="D397" s="145">
        <v>40834</v>
      </c>
      <c r="E397" s="63"/>
      <c r="F397" s="50" t="s">
        <v>1868</v>
      </c>
      <c r="G397" s="64"/>
      <c r="H397" s="64"/>
      <c r="I397" s="87" t="s">
        <v>2355</v>
      </c>
    </row>
    <row r="398" spans="1:9" x14ac:dyDescent="0.2">
      <c r="A398" s="24" t="s">
        <v>2625</v>
      </c>
      <c r="B398" s="41" t="s">
        <v>2626</v>
      </c>
      <c r="C398" s="70">
        <v>5</v>
      </c>
      <c r="D398" s="145">
        <v>43035</v>
      </c>
      <c r="E398" s="63"/>
      <c r="F398" s="50" t="s">
        <v>1868</v>
      </c>
      <c r="G398" s="64"/>
      <c r="H398" s="64"/>
      <c r="I398" s="87" t="s">
        <v>1876</v>
      </c>
    </row>
    <row r="399" spans="1:9" x14ac:dyDescent="0.2">
      <c r="A399" s="159" t="s">
        <v>2625</v>
      </c>
      <c r="B399" s="1162" t="s">
        <v>2626</v>
      </c>
      <c r="C399" s="76">
        <v>26</v>
      </c>
      <c r="D399" s="148">
        <v>39930</v>
      </c>
      <c r="E399" s="53" t="s">
        <v>1868</v>
      </c>
      <c r="F399" s="52"/>
      <c r="G399" s="55"/>
      <c r="H399" s="55"/>
      <c r="I399" s="155" t="s">
        <v>1936</v>
      </c>
    </row>
    <row r="400" spans="1:9" x14ac:dyDescent="0.2">
      <c r="A400" s="506" t="s">
        <v>1522</v>
      </c>
      <c r="B400" s="508" t="s">
        <v>1523</v>
      </c>
      <c r="C400" s="1069">
        <v>5</v>
      </c>
      <c r="D400" s="142">
        <v>43434</v>
      </c>
      <c r="E400" s="42"/>
      <c r="F400" s="26" t="s">
        <v>1868</v>
      </c>
      <c r="G400" s="37"/>
      <c r="H400" s="37"/>
      <c r="I400" s="61"/>
    </row>
    <row r="401" spans="1:9" x14ac:dyDescent="0.2">
      <c r="A401" s="24" t="s">
        <v>2627</v>
      </c>
      <c r="B401" s="41" t="s">
        <v>2628</v>
      </c>
      <c r="C401" s="70">
        <v>5</v>
      </c>
      <c r="D401" s="145">
        <v>42234</v>
      </c>
      <c r="E401" s="63"/>
      <c r="F401" s="50"/>
      <c r="G401" s="64" t="s">
        <v>1868</v>
      </c>
      <c r="H401" s="64"/>
      <c r="I401" s="87" t="s">
        <v>2629</v>
      </c>
    </row>
    <row r="402" spans="1:9" x14ac:dyDescent="0.2">
      <c r="A402" s="81" t="s">
        <v>2630</v>
      </c>
      <c r="B402" s="41" t="s">
        <v>2631</v>
      </c>
      <c r="C402" s="70">
        <v>10</v>
      </c>
      <c r="D402" s="145">
        <v>42662</v>
      </c>
      <c r="E402" s="63"/>
      <c r="F402" s="50" t="s">
        <v>1868</v>
      </c>
      <c r="G402" s="64"/>
      <c r="H402" s="64"/>
      <c r="I402" s="87" t="s">
        <v>2632</v>
      </c>
    </row>
    <row r="403" spans="1:9" x14ac:dyDescent="0.2">
      <c r="A403" s="81" t="s">
        <v>2633</v>
      </c>
      <c r="B403" s="41" t="s">
        <v>2634</v>
      </c>
      <c r="C403" s="70">
        <v>8</v>
      </c>
      <c r="D403" s="145">
        <v>42653</v>
      </c>
      <c r="E403" s="63"/>
      <c r="F403" s="50" t="s">
        <v>1868</v>
      </c>
      <c r="G403" s="64"/>
      <c r="H403" s="64"/>
      <c r="I403" s="87" t="s">
        <v>1869</v>
      </c>
    </row>
    <row r="404" spans="1:9" x14ac:dyDescent="0.2">
      <c r="A404" s="1197" t="s">
        <v>2635</v>
      </c>
      <c r="B404" s="1209" t="s">
        <v>2636</v>
      </c>
      <c r="C404" s="76">
        <v>6</v>
      </c>
      <c r="D404" s="148">
        <v>42303</v>
      </c>
      <c r="E404" s="53"/>
      <c r="F404" s="52" t="s">
        <v>1868</v>
      </c>
      <c r="G404" s="55"/>
      <c r="H404" s="55"/>
      <c r="I404" s="91" t="s">
        <v>4050</v>
      </c>
    </row>
    <row r="405" spans="1:9" x14ac:dyDescent="0.2">
      <c r="A405" s="1108" t="s">
        <v>2637</v>
      </c>
      <c r="B405" s="171" t="s">
        <v>2638</v>
      </c>
      <c r="C405" s="62">
        <v>11</v>
      </c>
      <c r="D405" s="142">
        <v>40848</v>
      </c>
      <c r="E405" s="42" t="s">
        <v>1868</v>
      </c>
      <c r="F405" s="26"/>
      <c r="G405" s="37"/>
      <c r="H405" s="37"/>
      <c r="I405" s="61" t="s">
        <v>4157</v>
      </c>
    </row>
    <row r="406" spans="1:9" x14ac:dyDescent="0.2">
      <c r="A406" s="24" t="s">
        <v>2639</v>
      </c>
      <c r="B406" s="41" t="s">
        <v>2640</v>
      </c>
      <c r="C406" s="70">
        <v>7</v>
      </c>
      <c r="D406" s="145">
        <v>43049</v>
      </c>
      <c r="E406" s="63"/>
      <c r="F406" s="50" t="s">
        <v>1868</v>
      </c>
      <c r="G406" s="64"/>
      <c r="H406" s="64"/>
      <c r="I406" s="87" t="s">
        <v>1876</v>
      </c>
    </row>
    <row r="407" spans="1:9" x14ac:dyDescent="0.2">
      <c r="A407" s="75" t="s">
        <v>2641</v>
      </c>
      <c r="B407" s="161" t="s">
        <v>2642</v>
      </c>
      <c r="C407" s="70">
        <v>33</v>
      </c>
      <c r="D407" s="145">
        <v>40116</v>
      </c>
      <c r="E407" s="63"/>
      <c r="F407" s="50" t="s">
        <v>1868</v>
      </c>
      <c r="G407" s="64"/>
      <c r="H407" s="64"/>
      <c r="I407" s="87" t="s">
        <v>2643</v>
      </c>
    </row>
    <row r="408" spans="1:9" x14ac:dyDescent="0.2">
      <c r="A408" s="113" t="s">
        <v>2644</v>
      </c>
      <c r="B408" s="167" t="s">
        <v>2645</v>
      </c>
      <c r="C408" s="70">
        <v>5</v>
      </c>
      <c r="D408" s="145">
        <v>40442</v>
      </c>
      <c r="E408" s="63"/>
      <c r="F408" s="165" t="s">
        <v>1868</v>
      </c>
      <c r="G408" s="64"/>
      <c r="H408" s="64"/>
      <c r="I408" s="153" t="s">
        <v>2646</v>
      </c>
    </row>
    <row r="409" spans="1:9" x14ac:dyDescent="0.2">
      <c r="A409" s="914" t="s">
        <v>732</v>
      </c>
      <c r="B409" s="481" t="s">
        <v>733</v>
      </c>
      <c r="C409" s="1066">
        <v>21</v>
      </c>
      <c r="D409" s="148">
        <v>43404</v>
      </c>
      <c r="E409" s="53" t="s">
        <v>1868</v>
      </c>
      <c r="F409" s="52"/>
      <c r="G409" s="55"/>
      <c r="H409" s="55"/>
      <c r="I409" s="1213"/>
    </row>
    <row r="410" spans="1:9" x14ac:dyDescent="0.2">
      <c r="A410" s="557" t="s">
        <v>4130</v>
      </c>
      <c r="B410" s="508" t="s">
        <v>4131</v>
      </c>
      <c r="C410" s="1069">
        <v>7</v>
      </c>
      <c r="D410" s="142">
        <v>43585</v>
      </c>
      <c r="E410" s="42"/>
      <c r="F410" s="26"/>
      <c r="G410" s="37" t="s">
        <v>1868</v>
      </c>
      <c r="H410" s="37"/>
      <c r="I410" s="23" t="s">
        <v>4487</v>
      </c>
    </row>
    <row r="411" spans="1:9" x14ac:dyDescent="0.2">
      <c r="A411" s="24" t="s">
        <v>2647</v>
      </c>
      <c r="B411" s="41" t="s">
        <v>2648</v>
      </c>
      <c r="C411" s="70">
        <v>6</v>
      </c>
      <c r="D411" s="145">
        <v>43039</v>
      </c>
      <c r="E411" s="63"/>
      <c r="F411" s="50"/>
      <c r="G411" s="64" t="s">
        <v>1868</v>
      </c>
      <c r="H411" s="64"/>
      <c r="I411" s="87" t="s">
        <v>2649</v>
      </c>
    </row>
    <row r="412" spans="1:9" x14ac:dyDescent="0.2">
      <c r="A412" s="81" t="s">
        <v>2650</v>
      </c>
      <c r="B412" s="41" t="s">
        <v>2651</v>
      </c>
      <c r="C412" s="70">
        <v>5</v>
      </c>
      <c r="D412" s="145">
        <v>42675</v>
      </c>
      <c r="E412" s="63"/>
      <c r="F412" s="50" t="s">
        <v>1868</v>
      </c>
      <c r="G412" s="64"/>
      <c r="H412" s="64"/>
      <c r="I412" s="87" t="s">
        <v>1869</v>
      </c>
    </row>
    <row r="413" spans="1:9" x14ac:dyDescent="0.2">
      <c r="A413" s="24" t="s">
        <v>2652</v>
      </c>
      <c r="B413" s="41" t="s">
        <v>2653</v>
      </c>
      <c r="C413" s="70">
        <v>10</v>
      </c>
      <c r="D413" s="145">
        <v>42248</v>
      </c>
      <c r="E413" s="63"/>
      <c r="F413" s="50"/>
      <c r="G413" s="64" t="s">
        <v>1868</v>
      </c>
      <c r="H413" s="64"/>
      <c r="I413" s="41" t="s">
        <v>2654</v>
      </c>
    </row>
    <row r="414" spans="1:9" x14ac:dyDescent="0.2">
      <c r="A414" s="102" t="s">
        <v>2655</v>
      </c>
      <c r="B414" s="39" t="s">
        <v>2656</v>
      </c>
      <c r="C414" s="76">
        <v>10</v>
      </c>
      <c r="D414" s="148">
        <v>42690</v>
      </c>
      <c r="E414" s="53"/>
      <c r="F414" s="52" t="s">
        <v>1868</v>
      </c>
      <c r="G414" s="55"/>
      <c r="H414" s="55"/>
      <c r="I414" s="91" t="s">
        <v>1869</v>
      </c>
    </row>
    <row r="415" spans="1:9" x14ac:dyDescent="0.2">
      <c r="A415" s="35" t="s">
        <v>2657</v>
      </c>
      <c r="B415" s="23" t="s">
        <v>2658</v>
      </c>
      <c r="C415" s="62">
        <v>20</v>
      </c>
      <c r="D415" s="142">
        <v>40412</v>
      </c>
      <c r="E415" s="42"/>
      <c r="F415" s="26" t="s">
        <v>1868</v>
      </c>
      <c r="G415" s="37"/>
      <c r="H415" s="37"/>
      <c r="I415" s="23" t="s">
        <v>2465</v>
      </c>
    </row>
    <row r="416" spans="1:9" x14ac:dyDescent="0.2">
      <c r="A416" s="81" t="s">
        <v>2659</v>
      </c>
      <c r="B416" s="41" t="s">
        <v>2660</v>
      </c>
      <c r="C416" s="70">
        <v>22</v>
      </c>
      <c r="D416" s="145">
        <v>42447</v>
      </c>
      <c r="E416" s="63"/>
      <c r="F416" s="50"/>
      <c r="G416" s="64" t="s">
        <v>1868</v>
      </c>
      <c r="H416" s="64"/>
      <c r="I416" s="87" t="s">
        <v>2661</v>
      </c>
    </row>
    <row r="417" spans="1:9" x14ac:dyDescent="0.2">
      <c r="A417" s="75" t="s">
        <v>1549</v>
      </c>
      <c r="B417" s="161" t="s">
        <v>1550</v>
      </c>
      <c r="C417" s="70">
        <v>20</v>
      </c>
      <c r="D417" s="145">
        <v>40464</v>
      </c>
      <c r="E417" s="63"/>
      <c r="F417" s="50" t="s">
        <v>1868</v>
      </c>
      <c r="G417" s="64"/>
      <c r="H417" s="64"/>
      <c r="I417" s="156" t="s">
        <v>1896</v>
      </c>
    </row>
    <row r="418" spans="1:9" x14ac:dyDescent="0.2">
      <c r="A418" s="81" t="s">
        <v>2662</v>
      </c>
      <c r="B418" s="41" t="s">
        <v>2663</v>
      </c>
      <c r="C418" s="70">
        <v>5</v>
      </c>
      <c r="D418" s="145">
        <v>42668</v>
      </c>
      <c r="E418" s="63"/>
      <c r="F418" s="50" t="s">
        <v>1868</v>
      </c>
      <c r="G418" s="64"/>
      <c r="H418" s="64"/>
      <c r="I418" s="87" t="s">
        <v>2664</v>
      </c>
    </row>
    <row r="419" spans="1:9" x14ac:dyDescent="0.2">
      <c r="A419" s="483" t="s">
        <v>1551</v>
      </c>
      <c r="B419" s="481" t="s">
        <v>1552</v>
      </c>
      <c r="C419" s="1066">
        <v>5</v>
      </c>
      <c r="D419" s="148">
        <v>43404</v>
      </c>
      <c r="E419" s="53"/>
      <c r="F419" s="52" t="s">
        <v>1868</v>
      </c>
      <c r="G419" s="55"/>
      <c r="H419" s="55"/>
      <c r="I419" s="91" t="s">
        <v>4341</v>
      </c>
    </row>
    <row r="420" spans="1:9" x14ac:dyDescent="0.2">
      <c r="A420" s="65" t="s">
        <v>2665</v>
      </c>
      <c r="B420" s="23" t="s">
        <v>2666</v>
      </c>
      <c r="C420" s="62">
        <v>6</v>
      </c>
      <c r="D420" s="142">
        <v>41521</v>
      </c>
      <c r="E420" s="42"/>
      <c r="F420" s="26" t="s">
        <v>1868</v>
      </c>
      <c r="G420" s="37"/>
      <c r="H420" s="37"/>
      <c r="I420" s="61" t="s">
        <v>2667</v>
      </c>
    </row>
    <row r="421" spans="1:9" x14ac:dyDescent="0.2">
      <c r="A421" s="81" t="s">
        <v>2668</v>
      </c>
      <c r="B421" s="41" t="s">
        <v>2669</v>
      </c>
      <c r="C421" s="70">
        <v>5</v>
      </c>
      <c r="D421" s="145">
        <v>42268</v>
      </c>
      <c r="E421" s="63" t="s">
        <v>1868</v>
      </c>
      <c r="F421" s="50"/>
      <c r="G421" s="64"/>
      <c r="H421" s="64"/>
      <c r="I421" s="41"/>
    </row>
    <row r="422" spans="1:9" x14ac:dyDescent="0.2">
      <c r="A422" s="93" t="s">
        <v>2670</v>
      </c>
      <c r="B422" s="163" t="s">
        <v>2671</v>
      </c>
      <c r="C422" s="70">
        <v>43</v>
      </c>
      <c r="D422" s="145">
        <v>40054</v>
      </c>
      <c r="E422" s="63" t="s">
        <v>1868</v>
      </c>
      <c r="F422" s="50"/>
      <c r="G422" s="64"/>
      <c r="H422" s="64"/>
      <c r="I422" s="87" t="s">
        <v>4171</v>
      </c>
    </row>
    <row r="423" spans="1:9" x14ac:dyDescent="0.2">
      <c r="A423" s="24" t="s">
        <v>2672</v>
      </c>
      <c r="B423" s="41" t="s">
        <v>2673</v>
      </c>
      <c r="C423" s="70">
        <v>6</v>
      </c>
      <c r="D423" s="145">
        <v>42074</v>
      </c>
      <c r="E423" s="63"/>
      <c r="F423" s="50"/>
      <c r="G423" s="64" t="s">
        <v>1868</v>
      </c>
      <c r="H423" s="64"/>
      <c r="I423" s="41" t="s">
        <v>2674</v>
      </c>
    </row>
    <row r="424" spans="1:9" x14ac:dyDescent="0.2">
      <c r="A424" s="159" t="s">
        <v>1561</v>
      </c>
      <c r="B424" s="1162" t="s">
        <v>1562</v>
      </c>
      <c r="C424" s="76">
        <v>41</v>
      </c>
      <c r="D424" s="148">
        <v>39839</v>
      </c>
      <c r="E424" s="53" t="s">
        <v>1868</v>
      </c>
      <c r="F424" s="52"/>
      <c r="G424" s="55"/>
      <c r="H424" s="55"/>
      <c r="I424" s="155" t="s">
        <v>1896</v>
      </c>
    </row>
    <row r="425" spans="1:9" x14ac:dyDescent="0.2">
      <c r="A425" s="35" t="s">
        <v>2675</v>
      </c>
      <c r="B425" s="23" t="s">
        <v>2676</v>
      </c>
      <c r="C425" s="62">
        <v>6</v>
      </c>
      <c r="D425" s="142">
        <v>41171</v>
      </c>
      <c r="E425" s="42"/>
      <c r="F425" s="26" t="s">
        <v>1868</v>
      </c>
      <c r="G425" s="37"/>
      <c r="H425" s="37"/>
      <c r="I425" s="61" t="s">
        <v>2444</v>
      </c>
    </row>
    <row r="426" spans="1:9" x14ac:dyDescent="0.2">
      <c r="A426" s="24" t="s">
        <v>2677</v>
      </c>
      <c r="B426" s="41" t="s">
        <v>2678</v>
      </c>
      <c r="C426" s="70">
        <v>6</v>
      </c>
      <c r="D426" s="145">
        <v>40877</v>
      </c>
      <c r="E426" s="63"/>
      <c r="F426" s="50"/>
      <c r="G426" s="64" t="s">
        <v>1868</v>
      </c>
      <c r="H426" s="64"/>
      <c r="I426" s="87" t="s">
        <v>2679</v>
      </c>
    </row>
    <row r="427" spans="1:9" x14ac:dyDescent="0.2">
      <c r="A427" s="81" t="s">
        <v>2680</v>
      </c>
      <c r="B427" s="41" t="s">
        <v>2681</v>
      </c>
      <c r="C427" s="70">
        <v>38</v>
      </c>
      <c r="D427" s="145">
        <v>42646</v>
      </c>
      <c r="E427" s="63"/>
      <c r="F427" s="50"/>
      <c r="G427" s="64" t="s">
        <v>1868</v>
      </c>
      <c r="H427" s="64"/>
      <c r="I427" s="87" t="s">
        <v>2682</v>
      </c>
    </row>
    <row r="428" spans="1:9" x14ac:dyDescent="0.2">
      <c r="A428" s="81" t="s">
        <v>2683</v>
      </c>
      <c r="B428" s="41" t="s">
        <v>2684</v>
      </c>
      <c r="C428" s="70">
        <v>5</v>
      </c>
      <c r="D428" s="145">
        <v>43005</v>
      </c>
      <c r="E428" s="63"/>
      <c r="F428" s="50" t="s">
        <v>1868</v>
      </c>
      <c r="G428" s="64"/>
      <c r="H428" s="64"/>
      <c r="I428" s="87" t="s">
        <v>1876</v>
      </c>
    </row>
    <row r="429" spans="1:9" x14ac:dyDescent="0.2">
      <c r="A429" s="483" t="s">
        <v>1569</v>
      </c>
      <c r="B429" s="481" t="s">
        <v>1570</v>
      </c>
      <c r="C429" s="1066">
        <v>5</v>
      </c>
      <c r="D429" s="148">
        <v>43434</v>
      </c>
      <c r="E429" s="53"/>
      <c r="F429" s="52"/>
      <c r="G429" s="55" t="s">
        <v>1868</v>
      </c>
      <c r="H429" s="55"/>
      <c r="I429" s="91" t="s">
        <v>4411</v>
      </c>
    </row>
    <row r="430" spans="1:9" x14ac:dyDescent="0.2">
      <c r="A430" s="35" t="s">
        <v>2685</v>
      </c>
      <c r="B430" s="23" t="s">
        <v>2686</v>
      </c>
      <c r="C430" s="62">
        <v>30</v>
      </c>
      <c r="D430" s="142">
        <v>41394</v>
      </c>
      <c r="E430" s="42" t="s">
        <v>1868</v>
      </c>
      <c r="F430" s="26"/>
      <c r="G430" s="37"/>
      <c r="H430" s="37"/>
      <c r="I430" s="23"/>
    </row>
    <row r="431" spans="1:9" x14ac:dyDescent="0.2">
      <c r="A431" s="81" t="s">
        <v>2687</v>
      </c>
      <c r="B431" s="41" t="s">
        <v>2688</v>
      </c>
      <c r="C431" s="70">
        <v>14</v>
      </c>
      <c r="D431" s="145">
        <v>42630</v>
      </c>
      <c r="E431" s="63" t="s">
        <v>1868</v>
      </c>
      <c r="F431" s="50"/>
      <c r="G431" s="64"/>
      <c r="H431" s="64"/>
      <c r="I431" s="41" t="s">
        <v>2689</v>
      </c>
    </row>
    <row r="432" spans="1:9" x14ac:dyDescent="0.2">
      <c r="A432" s="81" t="s">
        <v>2690</v>
      </c>
      <c r="B432" s="41" t="s">
        <v>2691</v>
      </c>
      <c r="C432" s="70">
        <v>5</v>
      </c>
      <c r="D432" s="145">
        <v>42754</v>
      </c>
      <c r="E432" s="63" t="s">
        <v>1868</v>
      </c>
      <c r="F432" s="50"/>
      <c r="G432" s="64"/>
      <c r="H432" s="64"/>
      <c r="I432" s="87"/>
    </row>
    <row r="433" spans="1:9" x14ac:dyDescent="0.2">
      <c r="A433" s="75" t="s">
        <v>1581</v>
      </c>
      <c r="B433" s="161" t="s">
        <v>1582</v>
      </c>
      <c r="C433" s="70">
        <v>6</v>
      </c>
      <c r="D433" s="145">
        <v>40486</v>
      </c>
      <c r="E433" s="63"/>
      <c r="F433" s="50" t="s">
        <v>1868</v>
      </c>
      <c r="G433" s="64"/>
      <c r="H433" s="64"/>
      <c r="I433" s="156" t="s">
        <v>1896</v>
      </c>
    </row>
    <row r="434" spans="1:9" x14ac:dyDescent="0.2">
      <c r="A434" s="56" t="s">
        <v>2692</v>
      </c>
      <c r="B434" s="39" t="s">
        <v>2693</v>
      </c>
      <c r="C434" s="76">
        <v>6</v>
      </c>
      <c r="D434" s="148">
        <v>43042</v>
      </c>
      <c r="E434" s="53"/>
      <c r="F434" s="52" t="s">
        <v>1868</v>
      </c>
      <c r="G434" s="55"/>
      <c r="H434" s="55"/>
      <c r="I434" s="39" t="s">
        <v>1876</v>
      </c>
    </row>
    <row r="435" spans="1:9" x14ac:dyDescent="0.2">
      <c r="A435" s="35" t="s">
        <v>2694</v>
      </c>
      <c r="B435" s="35" t="s">
        <v>2695</v>
      </c>
      <c r="C435" s="62">
        <v>6</v>
      </c>
      <c r="D435" s="142">
        <v>42705</v>
      </c>
      <c r="E435" s="42"/>
      <c r="F435" s="26"/>
      <c r="G435" s="37" t="s">
        <v>1868</v>
      </c>
      <c r="H435" s="37"/>
      <c r="I435" s="61" t="s">
        <v>2696</v>
      </c>
    </row>
    <row r="436" spans="1:9" x14ac:dyDescent="0.2">
      <c r="A436" s="75" t="s">
        <v>2697</v>
      </c>
      <c r="B436" s="75" t="s">
        <v>2698</v>
      </c>
      <c r="C436" s="70">
        <v>6</v>
      </c>
      <c r="D436" s="145">
        <v>42955</v>
      </c>
      <c r="E436" s="63"/>
      <c r="F436" s="50" t="s">
        <v>1868</v>
      </c>
      <c r="G436" s="64"/>
      <c r="H436" s="64"/>
      <c r="I436" s="41" t="s">
        <v>2699</v>
      </c>
    </row>
    <row r="437" spans="1:9" x14ac:dyDescent="0.2">
      <c r="A437" s="81" t="s">
        <v>2700</v>
      </c>
      <c r="B437" s="24" t="s">
        <v>2701</v>
      </c>
      <c r="C437" s="70">
        <v>5</v>
      </c>
      <c r="D437" s="145">
        <v>42620</v>
      </c>
      <c r="E437" s="63"/>
      <c r="F437" s="50" t="s">
        <v>1868</v>
      </c>
      <c r="G437" s="64"/>
      <c r="H437" s="64"/>
      <c r="I437" s="87" t="s">
        <v>2702</v>
      </c>
    </row>
    <row r="438" spans="1:9" x14ac:dyDescent="0.2">
      <c r="A438" s="81" t="s">
        <v>2703</v>
      </c>
      <c r="B438" s="24" t="s">
        <v>2704</v>
      </c>
      <c r="C438" s="70">
        <v>21</v>
      </c>
      <c r="D438" s="145">
        <v>40438</v>
      </c>
      <c r="E438" s="63"/>
      <c r="F438" s="50" t="s">
        <v>1868</v>
      </c>
      <c r="G438" s="64"/>
      <c r="H438" s="64"/>
      <c r="I438" s="87" t="s">
        <v>2705</v>
      </c>
    </row>
    <row r="439" spans="1:9" x14ac:dyDescent="0.2">
      <c r="A439" s="159" t="s">
        <v>2706</v>
      </c>
      <c r="B439" s="159" t="s">
        <v>2707</v>
      </c>
      <c r="C439" s="76">
        <v>36</v>
      </c>
      <c r="D439" s="148">
        <v>39477</v>
      </c>
      <c r="E439" s="53" t="s">
        <v>1868</v>
      </c>
      <c r="F439" s="52"/>
      <c r="G439" s="55"/>
      <c r="H439" s="55"/>
      <c r="I439" s="91" t="s">
        <v>4057</v>
      </c>
    </row>
    <row r="440" spans="1:9" x14ac:dyDescent="0.2">
      <c r="A440" s="90" t="s">
        <v>2708</v>
      </c>
      <c r="B440" s="90" t="s">
        <v>2709</v>
      </c>
      <c r="C440" s="62">
        <v>5</v>
      </c>
      <c r="D440" s="142">
        <v>41981</v>
      </c>
      <c r="E440" s="1163" t="s">
        <v>1868</v>
      </c>
      <c r="F440" s="26"/>
      <c r="G440" s="37"/>
      <c r="H440" s="37"/>
      <c r="I440" s="1001" t="s">
        <v>2710</v>
      </c>
    </row>
    <row r="441" spans="1:9" x14ac:dyDescent="0.2">
      <c r="A441" s="81" t="s">
        <v>2711</v>
      </c>
      <c r="B441" s="24" t="s">
        <v>2712</v>
      </c>
      <c r="C441" s="70">
        <v>5</v>
      </c>
      <c r="D441" s="145">
        <v>42037</v>
      </c>
      <c r="E441" s="63"/>
      <c r="F441" s="50"/>
      <c r="G441" s="64" t="s">
        <v>1868</v>
      </c>
      <c r="H441" s="64"/>
      <c r="I441" s="87" t="s">
        <v>2713</v>
      </c>
    </row>
    <row r="442" spans="1:9" x14ac:dyDescent="0.2">
      <c r="A442" s="85" t="s">
        <v>2714</v>
      </c>
      <c r="B442" s="75" t="s">
        <v>34</v>
      </c>
      <c r="C442" s="70">
        <v>7</v>
      </c>
      <c r="D442" s="145">
        <v>40862</v>
      </c>
      <c r="E442" s="63"/>
      <c r="F442" s="50" t="s">
        <v>1868</v>
      </c>
      <c r="G442" s="64"/>
      <c r="H442" s="64"/>
      <c r="I442" s="156" t="s">
        <v>1936</v>
      </c>
    </row>
    <row r="443" spans="1:9" x14ac:dyDescent="0.2">
      <c r="A443" s="495" t="s">
        <v>1598</v>
      </c>
      <c r="B443" s="650" t="s">
        <v>1599</v>
      </c>
      <c r="C443" s="1067">
        <v>8</v>
      </c>
      <c r="D443" s="145">
        <v>43404</v>
      </c>
      <c r="E443" s="63"/>
      <c r="F443" s="50" t="s">
        <v>1868</v>
      </c>
      <c r="G443" s="64"/>
      <c r="H443" s="64"/>
      <c r="I443" s="87" t="s">
        <v>4341</v>
      </c>
    </row>
    <row r="444" spans="1:9" x14ac:dyDescent="0.2">
      <c r="A444" s="102" t="s">
        <v>2715</v>
      </c>
      <c r="B444" s="56" t="s">
        <v>2716</v>
      </c>
      <c r="C444" s="76">
        <v>7</v>
      </c>
      <c r="D444" s="148">
        <v>40478</v>
      </c>
      <c r="E444" s="53"/>
      <c r="F444" s="52" t="s">
        <v>1868</v>
      </c>
      <c r="G444" s="55"/>
      <c r="H444" s="55"/>
      <c r="I444" s="91" t="s">
        <v>2717</v>
      </c>
    </row>
    <row r="445" spans="1:9" x14ac:dyDescent="0.2">
      <c r="A445" s="96" t="s">
        <v>1600</v>
      </c>
      <c r="B445" s="96" t="s">
        <v>1601</v>
      </c>
      <c r="C445" s="62">
        <v>14</v>
      </c>
      <c r="D445" s="142">
        <v>40505</v>
      </c>
      <c r="E445" s="42"/>
      <c r="F445" s="26" t="s">
        <v>1868</v>
      </c>
      <c r="G445" s="37"/>
      <c r="H445" s="37"/>
      <c r="I445" s="166" t="s">
        <v>1896</v>
      </c>
    </row>
    <row r="446" spans="1:9" x14ac:dyDescent="0.2">
      <c r="A446" s="81" t="s">
        <v>2718</v>
      </c>
      <c r="B446" s="24" t="s">
        <v>2719</v>
      </c>
      <c r="C446" s="70">
        <v>37</v>
      </c>
      <c r="D446" s="145">
        <v>42629</v>
      </c>
      <c r="E446" s="63"/>
      <c r="F446" s="50"/>
      <c r="G446" s="64" t="s">
        <v>1868</v>
      </c>
      <c r="H446" s="64"/>
      <c r="I446" s="87" t="s">
        <v>2720</v>
      </c>
    </row>
    <row r="447" spans="1:9" x14ac:dyDescent="0.2">
      <c r="A447" s="24" t="s">
        <v>2721</v>
      </c>
      <c r="B447" s="24" t="s">
        <v>2722</v>
      </c>
      <c r="C447" s="70">
        <v>6</v>
      </c>
      <c r="D447" s="145">
        <v>41761</v>
      </c>
      <c r="E447" s="63"/>
      <c r="F447" s="50"/>
      <c r="G447" s="64" t="s">
        <v>1868</v>
      </c>
      <c r="H447" s="64"/>
      <c r="I447" s="87" t="s">
        <v>2723</v>
      </c>
    </row>
    <row r="448" spans="1:9" x14ac:dyDescent="0.2">
      <c r="A448" s="81" t="s">
        <v>2724</v>
      </c>
      <c r="B448" s="24" t="s">
        <v>2725</v>
      </c>
      <c r="C448" s="70">
        <v>5</v>
      </c>
      <c r="D448" s="145">
        <v>42346</v>
      </c>
      <c r="E448" s="63" t="s">
        <v>1868</v>
      </c>
      <c r="F448" s="50"/>
      <c r="G448" s="64"/>
      <c r="H448" s="64"/>
      <c r="I448" s="87" t="s">
        <v>2726</v>
      </c>
    </row>
    <row r="449" spans="1:9" x14ac:dyDescent="0.2">
      <c r="A449" s="56" t="s">
        <v>2727</v>
      </c>
      <c r="B449" s="56" t="s">
        <v>2728</v>
      </c>
      <c r="C449" s="76">
        <v>7</v>
      </c>
      <c r="D449" s="148">
        <v>42993</v>
      </c>
      <c r="E449" s="53"/>
      <c r="F449" s="52" t="s">
        <v>1868</v>
      </c>
      <c r="G449" s="55"/>
      <c r="H449" s="55"/>
      <c r="I449" s="39" t="s">
        <v>1876</v>
      </c>
    </row>
    <row r="450" spans="1:9" x14ac:dyDescent="0.2">
      <c r="A450" s="506" t="s">
        <v>1604</v>
      </c>
      <c r="B450" s="650" t="s">
        <v>1605</v>
      </c>
      <c r="C450" s="1067">
        <v>5</v>
      </c>
      <c r="D450" s="145">
        <v>43404</v>
      </c>
      <c r="E450" s="63"/>
      <c r="F450" s="50" t="s">
        <v>1868</v>
      </c>
      <c r="G450" s="64"/>
      <c r="H450" s="64"/>
      <c r="I450" s="87" t="s">
        <v>4341</v>
      </c>
    </row>
    <row r="451" spans="1:9" x14ac:dyDescent="0.2">
      <c r="A451" s="85" t="s">
        <v>2729</v>
      </c>
      <c r="B451" s="75" t="s">
        <v>2730</v>
      </c>
      <c r="C451" s="70">
        <v>7</v>
      </c>
      <c r="D451" s="145">
        <v>41751</v>
      </c>
      <c r="E451" s="63"/>
      <c r="F451" s="50" t="s">
        <v>1868</v>
      </c>
      <c r="G451" s="64"/>
      <c r="H451" s="64"/>
      <c r="I451" s="87" t="s">
        <v>2731</v>
      </c>
    </row>
    <row r="452" spans="1:9" x14ac:dyDescent="0.2">
      <c r="A452" s="81" t="s">
        <v>2732</v>
      </c>
      <c r="B452" s="24" t="s">
        <v>2733</v>
      </c>
      <c r="C452" s="70">
        <v>29</v>
      </c>
      <c r="D452" s="145">
        <v>42615</v>
      </c>
      <c r="E452" s="63"/>
      <c r="F452" s="50" t="s">
        <v>1868</v>
      </c>
      <c r="G452" s="64"/>
      <c r="H452" s="64"/>
      <c r="I452" s="87" t="s">
        <v>1869</v>
      </c>
    </row>
    <row r="453" spans="1:9" x14ac:dyDescent="0.2">
      <c r="A453" s="93" t="s">
        <v>2734</v>
      </c>
      <c r="B453" s="93" t="s">
        <v>1609</v>
      </c>
      <c r="C453" s="70">
        <v>37</v>
      </c>
      <c r="D453" s="145">
        <v>39651</v>
      </c>
      <c r="E453" s="63" t="s">
        <v>1868</v>
      </c>
      <c r="F453" s="50"/>
      <c r="G453" s="64"/>
      <c r="H453" s="64"/>
      <c r="I453" s="87" t="s">
        <v>2735</v>
      </c>
    </row>
    <row r="454" spans="1:9" x14ac:dyDescent="0.2">
      <c r="A454" s="102" t="s">
        <v>2736</v>
      </c>
      <c r="B454" s="24" t="s">
        <v>2737</v>
      </c>
      <c r="C454" s="70">
        <v>6</v>
      </c>
      <c r="D454" s="145">
        <v>42401</v>
      </c>
      <c r="E454" s="63" t="s">
        <v>1868</v>
      </c>
      <c r="F454" s="50"/>
      <c r="G454" s="64"/>
      <c r="H454" s="64"/>
      <c r="I454" s="41"/>
    </row>
    <row r="455" spans="1:9" x14ac:dyDescent="0.2">
      <c r="A455" s="65" t="s">
        <v>2738</v>
      </c>
      <c r="B455" s="23" t="s">
        <v>2739</v>
      </c>
      <c r="C455" s="62">
        <v>13</v>
      </c>
      <c r="D455" s="142">
        <v>42948</v>
      </c>
      <c r="E455" s="42"/>
      <c r="F455" s="26"/>
      <c r="G455" s="37" t="s">
        <v>1868</v>
      </c>
      <c r="H455" s="37"/>
      <c r="I455" s="23" t="s">
        <v>2740</v>
      </c>
    </row>
    <row r="456" spans="1:9" x14ac:dyDescent="0.2">
      <c r="A456" s="24" t="s">
        <v>2741</v>
      </c>
      <c r="B456" s="41" t="s">
        <v>2742</v>
      </c>
      <c r="C456" s="70">
        <v>6</v>
      </c>
      <c r="D456" s="145">
        <v>41985</v>
      </c>
      <c r="E456" s="63"/>
      <c r="F456" s="50" t="s">
        <v>1868</v>
      </c>
      <c r="G456" s="64"/>
      <c r="H456" s="64"/>
      <c r="I456" s="87" t="s">
        <v>2743</v>
      </c>
    </row>
    <row r="457" spans="1:9" x14ac:dyDescent="0.2">
      <c r="A457" s="81" t="s">
        <v>2744</v>
      </c>
      <c r="B457" s="41" t="s">
        <v>2745</v>
      </c>
      <c r="C457" s="70">
        <v>6</v>
      </c>
      <c r="D457" s="145">
        <v>42983</v>
      </c>
      <c r="E457" s="63"/>
      <c r="F457" s="50" t="s">
        <v>1868</v>
      </c>
      <c r="G457" s="64"/>
      <c r="H457" s="64"/>
      <c r="I457" s="41" t="s">
        <v>1876</v>
      </c>
    </row>
    <row r="458" spans="1:9" x14ac:dyDescent="0.2">
      <c r="A458" s="81" t="s">
        <v>2746</v>
      </c>
      <c r="B458" s="41" t="s">
        <v>2747</v>
      </c>
      <c r="C458" s="70">
        <v>6</v>
      </c>
      <c r="D458" s="145">
        <v>41325</v>
      </c>
      <c r="E458" s="63"/>
      <c r="F458" s="50"/>
      <c r="G458" s="64" t="s">
        <v>1868</v>
      </c>
      <c r="H458" s="64"/>
      <c r="I458" s="87" t="s">
        <v>2748</v>
      </c>
    </row>
    <row r="459" spans="1:9" x14ac:dyDescent="0.2">
      <c r="A459" s="89" t="s">
        <v>2749</v>
      </c>
      <c r="B459" s="467" t="s">
        <v>2750</v>
      </c>
      <c r="C459" s="76">
        <v>6</v>
      </c>
      <c r="D459" s="148">
        <v>40476</v>
      </c>
      <c r="E459" s="53"/>
      <c r="F459" s="52" t="s">
        <v>1868</v>
      </c>
      <c r="G459" s="55"/>
      <c r="H459" s="55"/>
      <c r="I459" s="91" t="s">
        <v>2751</v>
      </c>
    </row>
    <row r="460" spans="1:9" x14ac:dyDescent="0.2">
      <c r="A460" s="172" t="s">
        <v>2752</v>
      </c>
      <c r="B460" s="1060" t="s">
        <v>2753</v>
      </c>
      <c r="C460" s="62">
        <v>9</v>
      </c>
      <c r="D460" s="142">
        <v>41898</v>
      </c>
      <c r="E460" s="42"/>
      <c r="F460" s="26"/>
      <c r="G460" s="37"/>
      <c r="H460" s="37" t="s">
        <v>1868</v>
      </c>
      <c r="I460" s="61"/>
    </row>
    <row r="461" spans="1:9" x14ac:dyDescent="0.2">
      <c r="A461" s="24" t="s">
        <v>2754</v>
      </c>
      <c r="B461" s="41" t="s">
        <v>2755</v>
      </c>
      <c r="C461" s="70">
        <v>31</v>
      </c>
      <c r="D461" s="145">
        <v>39881</v>
      </c>
      <c r="E461" s="63"/>
      <c r="F461" s="50"/>
      <c r="G461" s="64" t="s">
        <v>1868</v>
      </c>
      <c r="H461" s="64"/>
      <c r="I461" s="87" t="s">
        <v>2756</v>
      </c>
    </row>
    <row r="462" spans="1:9" x14ac:dyDescent="0.2">
      <c r="A462" s="170" t="s">
        <v>2757</v>
      </c>
      <c r="B462" s="169" t="s">
        <v>2758</v>
      </c>
      <c r="C462" s="70">
        <v>5</v>
      </c>
      <c r="D462" s="145">
        <v>42279</v>
      </c>
      <c r="E462" s="63"/>
      <c r="F462" s="50"/>
      <c r="G462" s="64"/>
      <c r="H462" s="64" t="s">
        <v>1868</v>
      </c>
      <c r="I462" s="41"/>
    </row>
    <row r="463" spans="1:9" x14ac:dyDescent="0.2">
      <c r="A463" s="85" t="s">
        <v>2759</v>
      </c>
      <c r="B463" s="161" t="s">
        <v>2760</v>
      </c>
      <c r="C463" s="70">
        <v>5</v>
      </c>
      <c r="D463" s="145">
        <v>40844</v>
      </c>
      <c r="E463" s="63"/>
      <c r="F463" s="50" t="s">
        <v>1868</v>
      </c>
      <c r="G463" s="64"/>
      <c r="H463" s="64"/>
      <c r="I463" s="87" t="s">
        <v>2761</v>
      </c>
    </row>
    <row r="464" spans="1:9" x14ac:dyDescent="0.2">
      <c r="A464" s="114" t="s">
        <v>2762</v>
      </c>
      <c r="B464" s="155" t="s">
        <v>2763</v>
      </c>
      <c r="C464" s="76">
        <v>5</v>
      </c>
      <c r="D464" s="148">
        <v>40844</v>
      </c>
      <c r="E464" s="53"/>
      <c r="F464" s="52" t="s">
        <v>1868</v>
      </c>
      <c r="G464" s="55"/>
      <c r="H464" s="55"/>
      <c r="I464" s="91" t="s">
        <v>2761</v>
      </c>
    </row>
    <row r="465" spans="1:9" x14ac:dyDescent="0.2">
      <c r="A465" s="152" t="s">
        <v>2764</v>
      </c>
      <c r="B465" s="171" t="s">
        <v>1629</v>
      </c>
      <c r="C465" s="62">
        <v>18</v>
      </c>
      <c r="D465" s="142">
        <v>40067</v>
      </c>
      <c r="E465" s="42" t="s">
        <v>1868</v>
      </c>
      <c r="F465" s="26"/>
      <c r="G465" s="37"/>
      <c r="H465" s="37"/>
      <c r="I465" s="61" t="s">
        <v>2765</v>
      </c>
    </row>
    <row r="466" spans="1:9" x14ac:dyDescent="0.2">
      <c r="A466" s="81" t="s">
        <v>2766</v>
      </c>
      <c r="B466" s="41" t="s">
        <v>2767</v>
      </c>
      <c r="C466" s="70">
        <v>6</v>
      </c>
      <c r="D466" s="145">
        <v>42675</v>
      </c>
      <c r="E466" s="63"/>
      <c r="F466" s="50" t="s">
        <v>1868</v>
      </c>
      <c r="G466" s="64"/>
      <c r="H466" s="64"/>
      <c r="I466" s="87" t="s">
        <v>2768</v>
      </c>
    </row>
    <row r="467" spans="1:9" x14ac:dyDescent="0.2">
      <c r="A467" s="24" t="s">
        <v>2769</v>
      </c>
      <c r="B467" s="41" t="s">
        <v>2770</v>
      </c>
      <c r="C467" s="70">
        <v>10</v>
      </c>
      <c r="D467" s="145">
        <v>42037</v>
      </c>
      <c r="E467" s="63"/>
      <c r="F467" s="50"/>
      <c r="G467" s="64" t="s">
        <v>1868</v>
      </c>
      <c r="H467" s="64"/>
      <c r="I467" s="87" t="s">
        <v>2771</v>
      </c>
    </row>
    <row r="468" spans="1:9" x14ac:dyDescent="0.2">
      <c r="A468" s="75" t="s">
        <v>1632</v>
      </c>
      <c r="B468" s="161" t="s">
        <v>1633</v>
      </c>
      <c r="C468" s="70">
        <v>9</v>
      </c>
      <c r="D468" s="145">
        <v>41172</v>
      </c>
      <c r="E468" s="63"/>
      <c r="F468" s="50" t="s">
        <v>1868</v>
      </c>
      <c r="G468" s="64"/>
      <c r="H468" s="64"/>
      <c r="I468" s="156" t="s">
        <v>2119</v>
      </c>
    </row>
    <row r="469" spans="1:9" x14ac:dyDescent="0.2">
      <c r="A469" s="56" t="s">
        <v>4276</v>
      </c>
      <c r="B469" s="39" t="s">
        <v>4277</v>
      </c>
      <c r="C469" s="76">
        <v>17</v>
      </c>
      <c r="D469" s="148">
        <v>43281</v>
      </c>
      <c r="E469" s="53" t="s">
        <v>1868</v>
      </c>
      <c r="F469" s="52"/>
      <c r="G469" s="55"/>
      <c r="H469" s="55"/>
      <c r="I469" s="102"/>
    </row>
    <row r="470" spans="1:9" x14ac:dyDescent="0.2">
      <c r="A470" s="35" t="s">
        <v>2772</v>
      </c>
      <c r="B470" s="23" t="s">
        <v>2773</v>
      </c>
      <c r="C470" s="62">
        <v>6</v>
      </c>
      <c r="D470" s="142">
        <v>42951</v>
      </c>
      <c r="E470" s="42"/>
      <c r="F470" s="26" t="s">
        <v>1868</v>
      </c>
      <c r="G470" s="37"/>
      <c r="H470" s="37"/>
      <c r="I470" s="23" t="s">
        <v>1876</v>
      </c>
    </row>
    <row r="471" spans="1:9" x14ac:dyDescent="0.2">
      <c r="A471" s="24" t="s">
        <v>2774</v>
      </c>
      <c r="B471" s="41" t="s">
        <v>2775</v>
      </c>
      <c r="C471" s="70">
        <v>5</v>
      </c>
      <c r="D471" s="145">
        <v>42354</v>
      </c>
      <c r="E471" s="63"/>
      <c r="F471" s="50" t="s">
        <v>1868</v>
      </c>
      <c r="G471" s="64"/>
      <c r="H471" s="64"/>
      <c r="I471" s="41" t="s">
        <v>2016</v>
      </c>
    </row>
    <row r="472" spans="1:9" x14ac:dyDescent="0.2">
      <c r="A472" s="81" t="s">
        <v>1642</v>
      </c>
      <c r="B472" s="41" t="s">
        <v>1643</v>
      </c>
      <c r="C472" s="70">
        <v>7</v>
      </c>
      <c r="D472" s="145">
        <v>43165</v>
      </c>
      <c r="E472" s="63"/>
      <c r="F472" s="50"/>
      <c r="G472" s="64" t="s">
        <v>1868</v>
      </c>
      <c r="H472" s="64"/>
      <c r="I472" s="41" t="s">
        <v>4124</v>
      </c>
    </row>
    <row r="473" spans="1:9" x14ac:dyDescent="0.2">
      <c r="A473" s="24" t="s">
        <v>2776</v>
      </c>
      <c r="B473" s="41" t="s">
        <v>2777</v>
      </c>
      <c r="C473" s="70">
        <v>5</v>
      </c>
      <c r="D473" s="145">
        <v>41969</v>
      </c>
      <c r="E473" s="63" t="s">
        <v>1868</v>
      </c>
      <c r="F473" s="50"/>
      <c r="G473" s="64"/>
      <c r="H473" s="64"/>
      <c r="I473" s="87"/>
    </row>
    <row r="474" spans="1:9" x14ac:dyDescent="0.2">
      <c r="A474" s="102" t="s">
        <v>2778</v>
      </c>
      <c r="B474" s="39" t="s">
        <v>2779</v>
      </c>
      <c r="C474" s="76">
        <v>6</v>
      </c>
      <c r="D474" s="148">
        <v>42951</v>
      </c>
      <c r="E474" s="53"/>
      <c r="F474" s="52" t="s">
        <v>1868</v>
      </c>
      <c r="G474" s="55"/>
      <c r="H474" s="55"/>
      <c r="I474" s="39" t="s">
        <v>1876</v>
      </c>
    </row>
    <row r="475" spans="1:9" x14ac:dyDescent="0.2">
      <c r="A475" s="65" t="s">
        <v>2780</v>
      </c>
      <c r="B475" s="23" t="s">
        <v>2781</v>
      </c>
      <c r="C475" s="62">
        <v>6</v>
      </c>
      <c r="D475" s="142">
        <v>42836</v>
      </c>
      <c r="E475" s="42" t="s">
        <v>1868</v>
      </c>
      <c r="F475" s="26"/>
      <c r="G475" s="37"/>
      <c r="H475" s="37"/>
      <c r="I475" s="23"/>
    </row>
    <row r="476" spans="1:9" x14ac:dyDescent="0.2">
      <c r="A476" s="495" t="s">
        <v>1644</v>
      </c>
      <c r="B476" s="913" t="s">
        <v>1645</v>
      </c>
      <c r="C476" s="1067">
        <v>6</v>
      </c>
      <c r="D476" s="145">
        <v>43404</v>
      </c>
      <c r="E476" s="63"/>
      <c r="F476" s="50" t="s">
        <v>1868</v>
      </c>
      <c r="G476" s="64"/>
      <c r="H476" s="64"/>
      <c r="I476" s="87" t="s">
        <v>4341</v>
      </c>
    </row>
    <row r="477" spans="1:9" x14ac:dyDescent="0.2">
      <c r="A477" s="24" t="s">
        <v>2782</v>
      </c>
      <c r="B477" s="41" t="s">
        <v>2783</v>
      </c>
      <c r="C477" s="70">
        <v>10</v>
      </c>
      <c r="D477" s="145">
        <v>41918</v>
      </c>
      <c r="E477" s="63"/>
      <c r="F477" s="50" t="s">
        <v>1868</v>
      </c>
      <c r="G477" s="64"/>
      <c r="H477" s="64"/>
      <c r="I477" s="87" t="s">
        <v>2136</v>
      </c>
    </row>
    <row r="478" spans="1:9" x14ac:dyDescent="0.2">
      <c r="A478" s="143" t="s">
        <v>2784</v>
      </c>
      <c r="B478" s="169" t="s">
        <v>2785</v>
      </c>
      <c r="C478" s="70">
        <v>11</v>
      </c>
      <c r="D478" s="145">
        <v>41984</v>
      </c>
      <c r="E478" s="63"/>
      <c r="F478" s="50"/>
      <c r="G478" s="64"/>
      <c r="H478" s="64" t="s">
        <v>1868</v>
      </c>
      <c r="I478" s="41"/>
    </row>
    <row r="479" spans="1:9" x14ac:dyDescent="0.2">
      <c r="A479" s="89" t="s">
        <v>1648</v>
      </c>
      <c r="B479" s="467" t="s">
        <v>1649</v>
      </c>
      <c r="C479" s="76">
        <v>14</v>
      </c>
      <c r="D479" s="148">
        <v>40836</v>
      </c>
      <c r="E479" s="53"/>
      <c r="F479" s="52" t="s">
        <v>1868</v>
      </c>
      <c r="G479" s="55"/>
      <c r="H479" s="55"/>
      <c r="I479" s="155" t="s">
        <v>2119</v>
      </c>
    </row>
    <row r="480" spans="1:9" x14ac:dyDescent="0.2">
      <c r="A480" s="507" t="s">
        <v>790</v>
      </c>
      <c r="B480" s="508" t="s">
        <v>791</v>
      </c>
      <c r="C480" s="1069">
        <v>15</v>
      </c>
      <c r="D480" s="142">
        <v>43496</v>
      </c>
      <c r="E480" s="42"/>
      <c r="F480" s="26"/>
      <c r="G480" s="37" t="s">
        <v>1868</v>
      </c>
      <c r="H480" s="43"/>
      <c r="I480" s="65" t="s">
        <v>4449</v>
      </c>
    </row>
    <row r="481" spans="1:12" x14ac:dyDescent="0.2">
      <c r="A481" s="113" t="s">
        <v>790</v>
      </c>
      <c r="B481" s="167" t="s">
        <v>791</v>
      </c>
      <c r="C481" s="70">
        <v>11</v>
      </c>
      <c r="D481" s="145">
        <v>41849</v>
      </c>
      <c r="E481" s="63"/>
      <c r="F481" s="50"/>
      <c r="G481" s="1110" t="s">
        <v>1868</v>
      </c>
      <c r="H481" s="40"/>
      <c r="I481" s="79" t="s">
        <v>2786</v>
      </c>
      <c r="K481" s="537"/>
      <c r="L481" s="537"/>
    </row>
    <row r="482" spans="1:12" x14ac:dyDescent="0.2">
      <c r="A482" s="81" t="s">
        <v>2787</v>
      </c>
      <c r="B482" s="41" t="s">
        <v>2788</v>
      </c>
      <c r="C482" s="70">
        <v>38</v>
      </c>
      <c r="D482" s="145">
        <v>42331</v>
      </c>
      <c r="E482" s="63"/>
      <c r="F482" s="50"/>
      <c r="G482" s="64" t="s">
        <v>1868</v>
      </c>
      <c r="H482" s="40"/>
      <c r="I482" s="24" t="s">
        <v>2789</v>
      </c>
    </row>
    <row r="483" spans="1:12" x14ac:dyDescent="0.2">
      <c r="A483" s="113" t="s">
        <v>2790</v>
      </c>
      <c r="B483" s="167" t="s">
        <v>2791</v>
      </c>
      <c r="C483" s="70">
        <v>26</v>
      </c>
      <c r="D483" s="145">
        <v>39448</v>
      </c>
      <c r="E483" s="164" t="s">
        <v>1868</v>
      </c>
      <c r="F483" s="50"/>
      <c r="G483" s="64"/>
      <c r="H483" s="40"/>
      <c r="I483" s="79" t="s">
        <v>2792</v>
      </c>
    </row>
    <row r="484" spans="1:12" x14ac:dyDescent="0.2">
      <c r="A484" s="1109" t="s">
        <v>2793</v>
      </c>
      <c r="B484" s="168" t="s">
        <v>2794</v>
      </c>
      <c r="C484" s="76">
        <v>11</v>
      </c>
      <c r="D484" s="148">
        <v>42983</v>
      </c>
      <c r="E484" s="53"/>
      <c r="F484" s="52"/>
      <c r="G484" s="55"/>
      <c r="H484" s="48" t="s">
        <v>1868</v>
      </c>
      <c r="I484" s="56"/>
    </row>
    <row r="485" spans="1:12" x14ac:dyDescent="0.2">
      <c r="A485" s="65" t="s">
        <v>2795</v>
      </c>
      <c r="B485" s="23" t="s">
        <v>2796</v>
      </c>
      <c r="C485" s="62">
        <v>7</v>
      </c>
      <c r="D485" s="142">
        <v>42432</v>
      </c>
      <c r="E485" s="42"/>
      <c r="F485" s="26"/>
      <c r="G485" s="37" t="s">
        <v>1868</v>
      </c>
      <c r="H485" s="43"/>
      <c r="I485" s="65" t="s">
        <v>2797</v>
      </c>
    </row>
    <row r="486" spans="1:12" x14ac:dyDescent="0.2">
      <c r="A486" s="24" t="s">
        <v>2798</v>
      </c>
      <c r="B486" s="41" t="s">
        <v>2799</v>
      </c>
      <c r="C486" s="70">
        <v>8</v>
      </c>
      <c r="D486" s="145">
        <v>41426</v>
      </c>
      <c r="E486" s="63"/>
      <c r="F486" s="50"/>
      <c r="G486" s="64" t="s">
        <v>1868</v>
      </c>
      <c r="H486" s="40"/>
      <c r="I486" s="24" t="s">
        <v>2800</v>
      </c>
    </row>
    <row r="487" spans="1:12" x14ac:dyDescent="0.2">
      <c r="A487" s="81" t="s">
        <v>2801</v>
      </c>
      <c r="B487" s="41" t="s">
        <v>2802</v>
      </c>
      <c r="C487" s="70">
        <v>18</v>
      </c>
      <c r="D487" s="145">
        <v>42902</v>
      </c>
      <c r="E487" s="63"/>
      <c r="F487" s="50"/>
      <c r="G487" s="64" t="s">
        <v>1868</v>
      </c>
      <c r="H487" s="40"/>
      <c r="I487" s="81" t="s">
        <v>2803</v>
      </c>
    </row>
    <row r="488" spans="1:12" x14ac:dyDescent="0.2">
      <c r="A488" s="81" t="s">
        <v>2804</v>
      </c>
      <c r="B488" s="41" t="s">
        <v>2805</v>
      </c>
      <c r="C488" s="70">
        <v>7</v>
      </c>
      <c r="D488" s="145">
        <v>42793</v>
      </c>
      <c r="E488" s="63"/>
      <c r="F488" s="50"/>
      <c r="G488" s="64" t="s">
        <v>1868</v>
      </c>
      <c r="H488" s="40"/>
      <c r="I488" s="24" t="s">
        <v>2806</v>
      </c>
    </row>
    <row r="489" spans="1:12" x14ac:dyDescent="0.2">
      <c r="A489" s="102" t="s">
        <v>803</v>
      </c>
      <c r="B489" s="39" t="s">
        <v>804</v>
      </c>
      <c r="C489" s="1066">
        <v>12</v>
      </c>
      <c r="D489" s="148">
        <v>43465</v>
      </c>
      <c r="E489" s="53"/>
      <c r="F489" s="52"/>
      <c r="G489" s="55" t="s">
        <v>1868</v>
      </c>
      <c r="H489" s="48"/>
      <c r="I489" s="102" t="s">
        <v>2806</v>
      </c>
    </row>
    <row r="490" spans="1:12" x14ac:dyDescent="0.2">
      <c r="A490" s="507" t="s">
        <v>1684</v>
      </c>
      <c r="B490" s="508" t="s">
        <v>1685</v>
      </c>
      <c r="C490" s="1069">
        <v>5</v>
      </c>
      <c r="D490" s="142">
        <v>43434</v>
      </c>
      <c r="E490" s="42"/>
      <c r="F490" s="26" t="s">
        <v>1868</v>
      </c>
      <c r="G490" s="37"/>
      <c r="H490" s="43"/>
      <c r="I490" s="65"/>
    </row>
    <row r="491" spans="1:12" x14ac:dyDescent="0.2">
      <c r="A491" s="955" t="s">
        <v>4311</v>
      </c>
      <c r="B491" s="913" t="s">
        <v>1686</v>
      </c>
      <c r="C491" s="70">
        <v>5</v>
      </c>
      <c r="D491" s="145">
        <v>43371</v>
      </c>
      <c r="E491" s="63" t="s">
        <v>1868</v>
      </c>
      <c r="F491" s="50"/>
      <c r="G491" s="64"/>
      <c r="H491" s="40"/>
      <c r="I491" s="81" t="s">
        <v>4312</v>
      </c>
    </row>
    <row r="492" spans="1:12" x14ac:dyDescent="0.2">
      <c r="A492" s="81" t="s">
        <v>2807</v>
      </c>
      <c r="B492" s="41" t="s">
        <v>2808</v>
      </c>
      <c r="C492" s="70">
        <v>6</v>
      </c>
      <c r="D492" s="145">
        <v>42739</v>
      </c>
      <c r="E492" s="63"/>
      <c r="F492" s="50"/>
      <c r="G492" s="64" t="s">
        <v>1868</v>
      </c>
      <c r="H492" s="40"/>
      <c r="I492" s="81" t="s">
        <v>2809</v>
      </c>
    </row>
    <row r="493" spans="1:12" x14ac:dyDescent="0.2">
      <c r="A493" s="81" t="s">
        <v>2810</v>
      </c>
      <c r="B493" s="41" t="s">
        <v>2811</v>
      </c>
      <c r="C493" s="70">
        <v>7</v>
      </c>
      <c r="D493" s="145">
        <v>42873</v>
      </c>
      <c r="E493" s="63" t="s">
        <v>1868</v>
      </c>
      <c r="F493" s="50"/>
      <c r="G493" s="64"/>
      <c r="H493" s="40"/>
      <c r="I493" s="24"/>
    </row>
    <row r="494" spans="1:12" x14ac:dyDescent="0.2">
      <c r="A494" s="102" t="s">
        <v>2812</v>
      </c>
      <c r="B494" s="39" t="s">
        <v>2813</v>
      </c>
      <c r="C494" s="76">
        <v>17</v>
      </c>
      <c r="D494" s="148">
        <v>42436</v>
      </c>
      <c r="E494" s="53"/>
      <c r="F494" s="52"/>
      <c r="G494" s="55" t="s">
        <v>1868</v>
      </c>
      <c r="H494" s="48"/>
      <c r="I494" s="56" t="s">
        <v>2814</v>
      </c>
    </row>
    <row r="495" spans="1:12" x14ac:dyDescent="0.2">
      <c r="A495" s="65" t="s">
        <v>2815</v>
      </c>
      <c r="B495" s="23" t="s">
        <v>2816</v>
      </c>
      <c r="C495" s="62">
        <v>7</v>
      </c>
      <c r="D495" s="142">
        <v>42634</v>
      </c>
      <c r="E495" s="42"/>
      <c r="F495" s="26"/>
      <c r="G495" s="37" t="s">
        <v>1868</v>
      </c>
      <c r="H495" s="43"/>
      <c r="I495" s="65" t="s">
        <v>2817</v>
      </c>
    </row>
    <row r="496" spans="1:12" x14ac:dyDescent="0.2">
      <c r="A496" s="81" t="s">
        <v>2818</v>
      </c>
      <c r="B496" s="41" t="s">
        <v>2819</v>
      </c>
      <c r="C496" s="70">
        <v>7</v>
      </c>
      <c r="D496" s="145">
        <v>42615</v>
      </c>
      <c r="E496" s="63"/>
      <c r="F496" s="50" t="s">
        <v>1868</v>
      </c>
      <c r="G496" s="64"/>
      <c r="H496" s="40"/>
      <c r="I496" s="81" t="s">
        <v>1869</v>
      </c>
    </row>
    <row r="497" spans="1:9" x14ac:dyDescent="0.2">
      <c r="A497" s="24" t="s">
        <v>2820</v>
      </c>
      <c r="B497" s="41" t="s">
        <v>2821</v>
      </c>
      <c r="C497" s="70">
        <v>16</v>
      </c>
      <c r="D497" s="145">
        <v>40123</v>
      </c>
      <c r="E497" s="63"/>
      <c r="F497" s="50" t="s">
        <v>1868</v>
      </c>
      <c r="G497" s="64"/>
      <c r="H497" s="40"/>
      <c r="I497" s="81" t="s">
        <v>2822</v>
      </c>
    </row>
    <row r="498" spans="1:9" x14ac:dyDescent="0.2">
      <c r="A498" s="456" t="s">
        <v>2823</v>
      </c>
      <c r="B498" s="1064" t="s">
        <v>2824</v>
      </c>
      <c r="C498" s="70">
        <v>5</v>
      </c>
      <c r="D498" s="145">
        <v>43054</v>
      </c>
      <c r="E498" s="63"/>
      <c r="F498" s="50" t="s">
        <v>1868</v>
      </c>
      <c r="G498" s="64"/>
      <c r="H498" s="40"/>
      <c r="I498" s="24" t="s">
        <v>4013</v>
      </c>
    </row>
    <row r="499" spans="1:9" x14ac:dyDescent="0.2">
      <c r="A499" s="159" t="s">
        <v>1697</v>
      </c>
      <c r="B499" s="1162" t="s">
        <v>1698</v>
      </c>
      <c r="C499" s="76">
        <v>27</v>
      </c>
      <c r="D499" s="148">
        <v>39849</v>
      </c>
      <c r="E499" s="53" t="s">
        <v>1868</v>
      </c>
      <c r="F499" s="52"/>
      <c r="G499" s="55"/>
      <c r="H499" s="48"/>
      <c r="I499" s="114" t="s">
        <v>1896</v>
      </c>
    </row>
    <row r="500" spans="1:9" x14ac:dyDescent="0.2">
      <c r="A500" s="35" t="s">
        <v>2825</v>
      </c>
      <c r="B500" s="23" t="s">
        <v>2826</v>
      </c>
      <c r="C500" s="62">
        <v>5</v>
      </c>
      <c r="D500" s="142">
        <v>41631</v>
      </c>
      <c r="E500" s="42"/>
      <c r="F500" s="26"/>
      <c r="G500" s="37" t="s">
        <v>1868</v>
      </c>
      <c r="H500" s="37"/>
      <c r="I500" s="23" t="s">
        <v>2827</v>
      </c>
    </row>
    <row r="501" spans="1:9" x14ac:dyDescent="0.2">
      <c r="A501" s="85" t="s">
        <v>1703</v>
      </c>
      <c r="B501" s="161" t="s">
        <v>1704</v>
      </c>
      <c r="C501" s="70">
        <v>13</v>
      </c>
      <c r="D501" s="145">
        <v>40407</v>
      </c>
      <c r="E501" s="63"/>
      <c r="F501" s="50" t="s">
        <v>1868</v>
      </c>
      <c r="G501" s="64"/>
      <c r="H501" s="64"/>
      <c r="I501" s="156" t="s">
        <v>2370</v>
      </c>
    </row>
    <row r="502" spans="1:9" x14ac:dyDescent="0.2">
      <c r="A502" s="81" t="s">
        <v>2828</v>
      </c>
      <c r="B502" s="41" t="s">
        <v>2829</v>
      </c>
      <c r="C502" s="70">
        <v>11</v>
      </c>
      <c r="D502" s="145">
        <v>42670</v>
      </c>
      <c r="E502" s="63" t="s">
        <v>1868</v>
      </c>
      <c r="F502" s="50"/>
      <c r="G502" s="64"/>
      <c r="H502" s="64"/>
      <c r="I502" s="41"/>
    </row>
    <row r="503" spans="1:9" x14ac:dyDescent="0.2">
      <c r="A503" s="495" t="s">
        <v>1705</v>
      </c>
      <c r="B503" s="913" t="s">
        <v>1706</v>
      </c>
      <c r="C503" s="70">
        <v>7</v>
      </c>
      <c r="D503" s="145">
        <v>43465</v>
      </c>
      <c r="E503" s="63"/>
      <c r="F503" s="50" t="s">
        <v>1868</v>
      </c>
      <c r="G503" s="64"/>
      <c r="H503" s="64"/>
      <c r="I503" s="87"/>
    </row>
    <row r="504" spans="1:9" x14ac:dyDescent="0.2">
      <c r="A504" s="159" t="s">
        <v>2830</v>
      </c>
      <c r="B504" s="1162" t="s">
        <v>2831</v>
      </c>
      <c r="C504" s="76">
        <v>8</v>
      </c>
      <c r="D504" s="148">
        <v>41222</v>
      </c>
      <c r="E504" s="53"/>
      <c r="F504" s="52" t="s">
        <v>1868</v>
      </c>
      <c r="G504" s="55"/>
      <c r="H504" s="55"/>
      <c r="I504" s="91" t="s">
        <v>2832</v>
      </c>
    </row>
    <row r="505" spans="1:9" x14ac:dyDescent="0.2">
      <c r="A505" s="1108" t="s">
        <v>2833</v>
      </c>
      <c r="B505" s="171" t="s">
        <v>2834</v>
      </c>
      <c r="C505" s="62">
        <v>5</v>
      </c>
      <c r="D505" s="142">
        <v>41941</v>
      </c>
      <c r="E505" s="42" t="s">
        <v>1868</v>
      </c>
      <c r="F505" s="26"/>
      <c r="G505" s="37"/>
      <c r="H505" s="37"/>
      <c r="I505" s="61" t="s">
        <v>2835</v>
      </c>
    </row>
    <row r="506" spans="1:9" x14ac:dyDescent="0.2">
      <c r="A506" s="81" t="s">
        <v>2836</v>
      </c>
      <c r="B506" s="41" t="s">
        <v>2837</v>
      </c>
      <c r="C506" s="70">
        <v>14</v>
      </c>
      <c r="D506" s="145">
        <v>41215</v>
      </c>
      <c r="E506" s="63"/>
      <c r="F506" s="50" t="s">
        <v>1868</v>
      </c>
      <c r="G506" s="64"/>
      <c r="H506" s="64"/>
      <c r="I506" s="87" t="s">
        <v>2838</v>
      </c>
    </row>
    <row r="507" spans="1:9" x14ac:dyDescent="0.2">
      <c r="A507" s="143" t="s">
        <v>2839</v>
      </c>
      <c r="B507" s="169" t="s">
        <v>2840</v>
      </c>
      <c r="C507" s="70">
        <v>9</v>
      </c>
      <c r="D507" s="145">
        <v>42325</v>
      </c>
      <c r="E507" s="63"/>
      <c r="F507" s="50"/>
      <c r="G507" s="64"/>
      <c r="H507" s="64" t="s">
        <v>1868</v>
      </c>
      <c r="I507" s="41"/>
    </row>
    <row r="508" spans="1:9" x14ac:dyDescent="0.2">
      <c r="A508" s="650" t="s">
        <v>1707</v>
      </c>
      <c r="B508" s="913" t="s">
        <v>1708</v>
      </c>
      <c r="C508" s="1067">
        <v>6</v>
      </c>
      <c r="D508" s="145">
        <v>43404</v>
      </c>
      <c r="E508" s="63"/>
      <c r="F508" s="50" t="s">
        <v>1868</v>
      </c>
      <c r="G508" s="64"/>
      <c r="H508" s="64"/>
      <c r="I508" s="87" t="s">
        <v>4341</v>
      </c>
    </row>
    <row r="509" spans="1:9" x14ac:dyDescent="0.2">
      <c r="A509" s="159" t="s">
        <v>1709</v>
      </c>
      <c r="B509" s="1162" t="s">
        <v>1710</v>
      </c>
      <c r="C509" s="76">
        <v>22</v>
      </c>
      <c r="D509" s="148">
        <v>39835</v>
      </c>
      <c r="E509" s="53" t="s">
        <v>1868</v>
      </c>
      <c r="F509" s="52"/>
      <c r="G509" s="55"/>
      <c r="H509" s="55"/>
      <c r="I509" s="155" t="s">
        <v>1896</v>
      </c>
    </row>
    <row r="510" spans="1:9" x14ac:dyDescent="0.2">
      <c r="A510" s="35" t="s">
        <v>2841</v>
      </c>
      <c r="B510" s="23" t="s">
        <v>2842</v>
      </c>
      <c r="C510" s="62">
        <v>35</v>
      </c>
      <c r="D510" s="142">
        <v>40106</v>
      </c>
      <c r="E510" s="42" t="s">
        <v>1868</v>
      </c>
      <c r="F510" s="26"/>
      <c r="G510" s="37"/>
      <c r="H510" s="37"/>
      <c r="I510" s="23" t="s">
        <v>2843</v>
      </c>
    </row>
    <row r="511" spans="1:9" x14ac:dyDescent="0.2">
      <c r="A511" s="93" t="s">
        <v>2844</v>
      </c>
      <c r="B511" s="163" t="s">
        <v>2845</v>
      </c>
      <c r="C511" s="70">
        <v>26</v>
      </c>
      <c r="D511" s="145">
        <v>39918</v>
      </c>
      <c r="E511" s="63" t="s">
        <v>1868</v>
      </c>
      <c r="F511" s="50"/>
      <c r="G511" s="64"/>
      <c r="H511" s="64"/>
      <c r="I511" s="87" t="s">
        <v>2846</v>
      </c>
    </row>
    <row r="512" spans="1:9" x14ac:dyDescent="0.2">
      <c r="A512" s="81" t="s">
        <v>2847</v>
      </c>
      <c r="B512" s="41" t="s">
        <v>2848</v>
      </c>
      <c r="C512" s="70">
        <v>6</v>
      </c>
      <c r="D512" s="145">
        <v>42412</v>
      </c>
      <c r="E512" s="63"/>
      <c r="F512" s="50"/>
      <c r="G512" s="64" t="s">
        <v>1868</v>
      </c>
      <c r="H512" s="64"/>
      <c r="I512" s="41" t="s">
        <v>2849</v>
      </c>
    </row>
    <row r="513" spans="1:9" x14ac:dyDescent="0.2">
      <c r="A513" s="81" t="s">
        <v>2850</v>
      </c>
      <c r="B513" s="41" t="s">
        <v>2851</v>
      </c>
      <c r="C513" s="70">
        <v>14</v>
      </c>
      <c r="D513" s="145">
        <v>42422</v>
      </c>
      <c r="E513" s="63"/>
      <c r="F513" s="50"/>
      <c r="G513" s="64" t="s">
        <v>1868</v>
      </c>
      <c r="H513" s="64"/>
      <c r="I513" s="87" t="s">
        <v>2852</v>
      </c>
    </row>
    <row r="514" spans="1:9" x14ac:dyDescent="0.2">
      <c r="A514" s="159" t="s">
        <v>2853</v>
      </c>
      <c r="B514" s="1162" t="s">
        <v>2854</v>
      </c>
      <c r="C514" s="76">
        <v>30</v>
      </c>
      <c r="D514" s="148">
        <v>39701</v>
      </c>
      <c r="E514" s="53" t="s">
        <v>1868</v>
      </c>
      <c r="F514" s="52"/>
      <c r="G514" s="55"/>
      <c r="H514" s="55"/>
      <c r="I514" s="155" t="s">
        <v>4021</v>
      </c>
    </row>
    <row r="515" spans="1:9" x14ac:dyDescent="0.2">
      <c r="A515" s="65" t="s">
        <v>2855</v>
      </c>
      <c r="B515" s="23" t="s">
        <v>2856</v>
      </c>
      <c r="C515" s="62">
        <v>5</v>
      </c>
      <c r="D515" s="142">
        <v>42313</v>
      </c>
      <c r="E515" s="42" t="s">
        <v>1868</v>
      </c>
      <c r="F515" s="26"/>
      <c r="G515" s="37"/>
      <c r="H515" s="37"/>
      <c r="I515" s="23"/>
    </row>
    <row r="516" spans="1:9" x14ac:dyDescent="0.2">
      <c r="A516" s="24" t="s">
        <v>2857</v>
      </c>
      <c r="B516" s="41" t="s">
        <v>2858</v>
      </c>
      <c r="C516" s="70">
        <v>6</v>
      </c>
      <c r="D516" s="145">
        <v>41247</v>
      </c>
      <c r="E516" s="63"/>
      <c r="F516" s="50" t="s">
        <v>1868</v>
      </c>
      <c r="G516" s="64"/>
      <c r="H516" s="64"/>
      <c r="I516" s="87" t="s">
        <v>2859</v>
      </c>
    </row>
    <row r="517" spans="1:9" x14ac:dyDescent="0.2">
      <c r="A517" s="495" t="s">
        <v>4266</v>
      </c>
      <c r="B517" s="913" t="s">
        <v>4267</v>
      </c>
      <c r="C517" s="70">
        <v>6</v>
      </c>
      <c r="D517" s="145">
        <v>43312</v>
      </c>
      <c r="E517" s="63"/>
      <c r="F517" s="50"/>
      <c r="G517" s="64" t="s">
        <v>1868</v>
      </c>
      <c r="H517" s="64"/>
      <c r="I517" s="87" t="s">
        <v>4268</v>
      </c>
    </row>
    <row r="518" spans="1:9" x14ac:dyDescent="0.2">
      <c r="A518" s="24" t="s">
        <v>2860</v>
      </c>
      <c r="B518" s="41" t="s">
        <v>2861</v>
      </c>
      <c r="C518" s="70">
        <v>6</v>
      </c>
      <c r="D518" s="145">
        <v>43026</v>
      </c>
      <c r="E518" s="63"/>
      <c r="F518" s="50" t="s">
        <v>1868</v>
      </c>
      <c r="G518" s="64"/>
      <c r="H518" s="64"/>
      <c r="I518" s="41" t="s">
        <v>1876</v>
      </c>
    </row>
    <row r="519" spans="1:9" x14ac:dyDescent="0.2">
      <c r="A519" s="102" t="s">
        <v>2862</v>
      </c>
      <c r="B519" s="39" t="s">
        <v>2863</v>
      </c>
      <c r="C519" s="76">
        <v>9</v>
      </c>
      <c r="D519" s="148">
        <v>42417</v>
      </c>
      <c r="E519" s="53"/>
      <c r="F519" s="52"/>
      <c r="G519" s="55" t="s">
        <v>1868</v>
      </c>
      <c r="H519" s="55"/>
      <c r="I519" s="91" t="s">
        <v>2864</v>
      </c>
    </row>
    <row r="520" spans="1:9" x14ac:dyDescent="0.2">
      <c r="A520" s="35" t="s">
        <v>813</v>
      </c>
      <c r="B520" s="61" t="s">
        <v>814</v>
      </c>
      <c r="C520" s="62">
        <v>18</v>
      </c>
      <c r="D520" s="142">
        <v>43255</v>
      </c>
      <c r="E520" s="42" t="s">
        <v>1868</v>
      </c>
      <c r="F520" s="26"/>
      <c r="G520" s="37"/>
      <c r="H520" s="37"/>
      <c r="I520" s="61"/>
    </row>
    <row r="521" spans="1:9" x14ac:dyDescent="0.2">
      <c r="A521" s="24" t="s">
        <v>2865</v>
      </c>
      <c r="B521" s="41" t="s">
        <v>2866</v>
      </c>
      <c r="C521" s="70">
        <v>12</v>
      </c>
      <c r="D521" s="145">
        <v>41791</v>
      </c>
      <c r="E521" s="63"/>
      <c r="F521" s="50"/>
      <c r="G521" s="64" t="s">
        <v>1868</v>
      </c>
      <c r="H521" s="64"/>
      <c r="I521" s="87" t="s">
        <v>2867</v>
      </c>
    </row>
    <row r="522" spans="1:9" x14ac:dyDescent="0.2">
      <c r="A522" s="75" t="s">
        <v>2868</v>
      </c>
      <c r="B522" s="161" t="s">
        <v>2869</v>
      </c>
      <c r="C522" s="70">
        <v>6</v>
      </c>
      <c r="D522" s="145">
        <v>41577</v>
      </c>
      <c r="E522" s="63"/>
      <c r="F522" s="50" t="s">
        <v>1868</v>
      </c>
      <c r="G522" s="64"/>
      <c r="H522" s="64"/>
      <c r="I522" s="87" t="s">
        <v>2870</v>
      </c>
    </row>
    <row r="523" spans="1:9" x14ac:dyDescent="0.2">
      <c r="A523" s="24" t="s">
        <v>2871</v>
      </c>
      <c r="B523" s="41" t="s">
        <v>2872</v>
      </c>
      <c r="C523" s="70">
        <v>7</v>
      </c>
      <c r="D523" s="145">
        <v>40456</v>
      </c>
      <c r="E523" s="63"/>
      <c r="F523" s="50" t="s">
        <v>1868</v>
      </c>
      <c r="G523" s="64"/>
      <c r="H523" s="64"/>
      <c r="I523" s="87" t="s">
        <v>2873</v>
      </c>
    </row>
    <row r="524" spans="1:9" x14ac:dyDescent="0.2">
      <c r="A524" s="102" t="s">
        <v>2874</v>
      </c>
      <c r="B524" s="39" t="s">
        <v>2875</v>
      </c>
      <c r="C524" s="76">
        <v>11</v>
      </c>
      <c r="D524" s="148">
        <v>42355</v>
      </c>
      <c r="E524" s="53" t="s">
        <v>1868</v>
      </c>
      <c r="F524" s="52"/>
      <c r="G524" s="55"/>
      <c r="H524" s="55"/>
      <c r="I524" s="39"/>
    </row>
    <row r="525" spans="1:9" x14ac:dyDescent="0.2">
      <c r="A525" s="65" t="s">
        <v>2876</v>
      </c>
      <c r="B525" s="23" t="s">
        <v>2877</v>
      </c>
      <c r="C525" s="62">
        <v>9</v>
      </c>
      <c r="D525" s="142">
        <v>42355</v>
      </c>
      <c r="E525" s="42" t="s">
        <v>1868</v>
      </c>
      <c r="F525" s="26"/>
      <c r="G525" s="37"/>
      <c r="H525" s="37"/>
      <c r="I525" s="23"/>
    </row>
    <row r="526" spans="1:9" x14ac:dyDescent="0.2">
      <c r="A526" s="24" t="s">
        <v>2878</v>
      </c>
      <c r="B526" s="41" t="s">
        <v>2879</v>
      </c>
      <c r="C526" s="70">
        <v>31</v>
      </c>
      <c r="D526" s="145">
        <v>40477</v>
      </c>
      <c r="E526" s="63"/>
      <c r="F526" s="50" t="s">
        <v>1868</v>
      </c>
      <c r="G526" s="64"/>
      <c r="H526" s="64"/>
      <c r="I526" s="41" t="s">
        <v>1973</v>
      </c>
    </row>
    <row r="527" spans="1:9" x14ac:dyDescent="0.2">
      <c r="A527" s="81" t="s">
        <v>2880</v>
      </c>
      <c r="B527" s="41" t="s">
        <v>2881</v>
      </c>
      <c r="C527" s="70">
        <v>9</v>
      </c>
      <c r="D527" s="145">
        <v>40892</v>
      </c>
      <c r="E527" s="63" t="s">
        <v>1868</v>
      </c>
      <c r="F527" s="50"/>
      <c r="G527" s="64"/>
      <c r="H527" s="64"/>
      <c r="I527" s="87"/>
    </row>
    <row r="528" spans="1:9" x14ac:dyDescent="0.2">
      <c r="A528" s="170" t="s">
        <v>2882</v>
      </c>
      <c r="B528" s="169" t="s">
        <v>2883</v>
      </c>
      <c r="C528" s="70">
        <v>5</v>
      </c>
      <c r="D528" s="145">
        <v>42139</v>
      </c>
      <c r="E528" s="63"/>
      <c r="F528" s="50"/>
      <c r="G528" s="64"/>
      <c r="H528" s="64" t="s">
        <v>1868</v>
      </c>
      <c r="I528" s="41"/>
    </row>
    <row r="529" spans="1:9" x14ac:dyDescent="0.2">
      <c r="A529" s="146" t="s">
        <v>2884</v>
      </c>
      <c r="B529" s="168" t="s">
        <v>2885</v>
      </c>
      <c r="C529" s="76">
        <v>5</v>
      </c>
      <c r="D529" s="148">
        <v>42223</v>
      </c>
      <c r="E529" s="53"/>
      <c r="F529" s="52"/>
      <c r="G529" s="55"/>
      <c r="H529" s="55" t="s">
        <v>1868</v>
      </c>
      <c r="I529" s="39"/>
    </row>
    <row r="530" spans="1:9" x14ac:dyDescent="0.2">
      <c r="A530" s="35" t="s">
        <v>2886</v>
      </c>
      <c r="B530" s="23" t="s">
        <v>2887</v>
      </c>
      <c r="C530" s="62">
        <v>16</v>
      </c>
      <c r="D530" s="142">
        <v>40112</v>
      </c>
      <c r="E530" s="42"/>
      <c r="F530" s="26"/>
      <c r="G530" s="37" t="s">
        <v>1868</v>
      </c>
      <c r="H530" s="37"/>
      <c r="I530" s="61" t="s">
        <v>2888</v>
      </c>
    </row>
    <row r="531" spans="1:9" x14ac:dyDescent="0.2">
      <c r="A531" s="24" t="s">
        <v>2889</v>
      </c>
      <c r="B531" s="41" t="s">
        <v>2890</v>
      </c>
      <c r="C531" s="70">
        <v>6</v>
      </c>
      <c r="D531" s="145">
        <v>42303</v>
      </c>
      <c r="E531" s="63"/>
      <c r="F531" s="50" t="s">
        <v>1868</v>
      </c>
      <c r="G531" s="64"/>
      <c r="H531" s="64"/>
      <c r="I531" s="87" t="s">
        <v>1939</v>
      </c>
    </row>
    <row r="532" spans="1:9" x14ac:dyDescent="0.2">
      <c r="A532" s="170" t="s">
        <v>2891</v>
      </c>
      <c r="B532" s="169" t="s">
        <v>2892</v>
      </c>
      <c r="C532" s="70">
        <v>15</v>
      </c>
      <c r="D532" s="145">
        <v>42306</v>
      </c>
      <c r="E532" s="63"/>
      <c r="F532" s="50"/>
      <c r="G532" s="64"/>
      <c r="H532" s="64" t="s">
        <v>1868</v>
      </c>
      <c r="I532" s="41" t="s">
        <v>2893</v>
      </c>
    </row>
    <row r="533" spans="1:9" x14ac:dyDescent="0.2">
      <c r="A533" s="81" t="s">
        <v>2894</v>
      </c>
      <c r="B533" s="41" t="s">
        <v>2895</v>
      </c>
      <c r="C533" s="70">
        <v>8</v>
      </c>
      <c r="D533" s="145">
        <v>42311</v>
      </c>
      <c r="E533" s="63" t="s">
        <v>1868</v>
      </c>
      <c r="F533" s="50"/>
      <c r="G533" s="64"/>
      <c r="H533" s="64"/>
      <c r="I533" s="41" t="s">
        <v>2068</v>
      </c>
    </row>
    <row r="534" spans="1:9" x14ac:dyDescent="0.2">
      <c r="A534" s="56" t="s">
        <v>2896</v>
      </c>
      <c r="B534" s="39" t="s">
        <v>2897</v>
      </c>
      <c r="C534" s="76">
        <v>9</v>
      </c>
      <c r="D534" s="148">
        <v>41985</v>
      </c>
      <c r="E534" s="53"/>
      <c r="F534" s="52"/>
      <c r="G534" s="55" t="s">
        <v>1868</v>
      </c>
      <c r="H534" s="55"/>
      <c r="I534" s="39" t="s">
        <v>2898</v>
      </c>
    </row>
    <row r="535" spans="1:9" x14ac:dyDescent="0.2">
      <c r="A535" s="65" t="s">
        <v>2899</v>
      </c>
      <c r="B535" s="23" t="s">
        <v>2900</v>
      </c>
      <c r="C535" s="62">
        <v>5</v>
      </c>
      <c r="D535" s="142">
        <v>42348</v>
      </c>
      <c r="E535" s="42"/>
      <c r="F535" s="26"/>
      <c r="G535" s="37" t="s">
        <v>1868</v>
      </c>
      <c r="H535" s="37"/>
      <c r="I535" s="61" t="s">
        <v>2901</v>
      </c>
    </row>
    <row r="536" spans="1:9" x14ac:dyDescent="0.2">
      <c r="A536" s="24" t="s">
        <v>2902</v>
      </c>
      <c r="B536" s="41" t="s">
        <v>2903</v>
      </c>
      <c r="C536" s="70">
        <v>7</v>
      </c>
      <c r="D536" s="145">
        <v>43007</v>
      </c>
      <c r="E536" s="63"/>
      <c r="F536" s="50" t="s">
        <v>1868</v>
      </c>
      <c r="G536" s="64"/>
      <c r="H536" s="64"/>
      <c r="I536" s="41" t="s">
        <v>2904</v>
      </c>
    </row>
    <row r="537" spans="1:9" x14ac:dyDescent="0.2">
      <c r="A537" s="24" t="s">
        <v>2905</v>
      </c>
      <c r="B537" s="41" t="s">
        <v>2906</v>
      </c>
      <c r="C537" s="70">
        <v>6</v>
      </c>
      <c r="D537" s="145">
        <v>41452</v>
      </c>
      <c r="E537" s="63"/>
      <c r="F537" s="50"/>
      <c r="G537" s="64" t="s">
        <v>1868</v>
      </c>
      <c r="H537" s="64"/>
      <c r="I537" s="41" t="s">
        <v>2907</v>
      </c>
    </row>
    <row r="538" spans="1:9" x14ac:dyDescent="0.2">
      <c r="A538" s="143" t="s">
        <v>2908</v>
      </c>
      <c r="B538" s="169" t="s">
        <v>2909</v>
      </c>
      <c r="C538" s="70">
        <v>6</v>
      </c>
      <c r="D538" s="145">
        <v>41229</v>
      </c>
      <c r="E538" s="63"/>
      <c r="F538" s="50"/>
      <c r="G538" s="64"/>
      <c r="H538" s="64" t="s">
        <v>1868</v>
      </c>
      <c r="I538" s="41"/>
    </row>
    <row r="539" spans="1:9" x14ac:dyDescent="0.2">
      <c r="A539" s="56" t="s">
        <v>2910</v>
      </c>
      <c r="B539" s="39" t="s">
        <v>2911</v>
      </c>
      <c r="C539" s="76">
        <v>21</v>
      </c>
      <c r="D539" s="148">
        <v>41121</v>
      </c>
      <c r="E539" s="53"/>
      <c r="F539" s="52"/>
      <c r="G539" s="55" t="s">
        <v>1868</v>
      </c>
      <c r="H539" s="55"/>
      <c r="I539" s="91" t="s">
        <v>2912</v>
      </c>
    </row>
    <row r="540" spans="1:9" x14ac:dyDescent="0.2">
      <c r="A540" s="506" t="s">
        <v>833</v>
      </c>
      <c r="B540" s="508" t="s">
        <v>834</v>
      </c>
      <c r="C540" s="1069">
        <v>14</v>
      </c>
      <c r="D540" s="142">
        <v>43555</v>
      </c>
      <c r="E540" s="42"/>
      <c r="F540" s="26"/>
      <c r="G540" s="37" t="s">
        <v>1868</v>
      </c>
      <c r="H540" s="37"/>
      <c r="I540" s="61" t="s">
        <v>4480</v>
      </c>
    </row>
    <row r="541" spans="1:9" x14ac:dyDescent="0.2">
      <c r="A541" s="24" t="s">
        <v>2913</v>
      </c>
      <c r="B541" s="41" t="s">
        <v>2914</v>
      </c>
      <c r="C541" s="70">
        <v>6</v>
      </c>
      <c r="D541" s="145">
        <v>42949</v>
      </c>
      <c r="E541" s="63"/>
      <c r="F541" s="50" t="s">
        <v>1868</v>
      </c>
      <c r="G541" s="64"/>
      <c r="H541" s="64"/>
      <c r="I541" s="41" t="s">
        <v>1876</v>
      </c>
    </row>
    <row r="542" spans="1:9" x14ac:dyDescent="0.2">
      <c r="A542" s="81" t="s">
        <v>2915</v>
      </c>
      <c r="B542" s="41" t="s">
        <v>2916</v>
      </c>
      <c r="C542" s="70">
        <v>9</v>
      </c>
      <c r="D542" s="145">
        <v>42494</v>
      </c>
      <c r="E542" s="63" t="s">
        <v>1868</v>
      </c>
      <c r="F542" s="50"/>
      <c r="G542" s="64"/>
      <c r="H542" s="64"/>
      <c r="I542" s="41" t="s">
        <v>2917</v>
      </c>
    </row>
    <row r="543" spans="1:9" x14ac:dyDescent="0.2">
      <c r="A543" s="81" t="s">
        <v>1740</v>
      </c>
      <c r="B543" s="41" t="s">
        <v>1741</v>
      </c>
      <c r="C543" s="70">
        <v>5</v>
      </c>
      <c r="D543" s="145">
        <v>42621</v>
      </c>
      <c r="E543" s="164" t="s">
        <v>1868</v>
      </c>
      <c r="F543" s="50"/>
      <c r="G543" s="64"/>
      <c r="H543" s="64"/>
      <c r="I543" s="167" t="s">
        <v>2552</v>
      </c>
    </row>
    <row r="544" spans="1:9" x14ac:dyDescent="0.2">
      <c r="A544" s="89" t="s">
        <v>1740</v>
      </c>
      <c r="B544" s="467" t="s">
        <v>1741</v>
      </c>
      <c r="C544" s="76">
        <v>5</v>
      </c>
      <c r="D544" s="148">
        <v>40431</v>
      </c>
      <c r="E544" s="53"/>
      <c r="F544" s="52" t="s">
        <v>1868</v>
      </c>
      <c r="G544" s="55"/>
      <c r="H544" s="55"/>
      <c r="I544" s="155" t="s">
        <v>1896</v>
      </c>
    </row>
    <row r="545" spans="1:9" x14ac:dyDescent="0.2">
      <c r="A545" s="35" t="s">
        <v>2918</v>
      </c>
      <c r="B545" s="35" t="s">
        <v>2919</v>
      </c>
      <c r="C545" s="62">
        <v>25</v>
      </c>
      <c r="D545" s="173">
        <v>40116</v>
      </c>
      <c r="E545" s="26"/>
      <c r="F545" s="26" t="s">
        <v>1868</v>
      </c>
      <c r="G545" s="26"/>
      <c r="H545" s="26"/>
      <c r="I545" s="35" t="s">
        <v>2465</v>
      </c>
    </row>
    <row r="546" spans="1:9" x14ac:dyDescent="0.2">
      <c r="A546" s="81" t="s">
        <v>2920</v>
      </c>
      <c r="B546" s="24" t="s">
        <v>2921</v>
      </c>
      <c r="C546" s="70">
        <v>6</v>
      </c>
      <c r="D546" s="158">
        <v>42615</v>
      </c>
      <c r="E546" s="50"/>
      <c r="F546" s="50" t="s">
        <v>1868</v>
      </c>
      <c r="G546" s="50"/>
      <c r="H546" s="50"/>
      <c r="I546" s="81" t="s">
        <v>1869</v>
      </c>
    </row>
    <row r="547" spans="1:9" x14ac:dyDescent="0.2">
      <c r="A547" s="495" t="s">
        <v>1744</v>
      </c>
      <c r="B547" s="495" t="s">
        <v>1745</v>
      </c>
      <c r="C547" s="1067">
        <v>6</v>
      </c>
      <c r="D547" s="158">
        <v>43404</v>
      </c>
      <c r="E547" s="50"/>
      <c r="F547" s="50" t="s">
        <v>1868</v>
      </c>
      <c r="G547" s="50"/>
      <c r="H547" s="50"/>
      <c r="I547" s="81" t="s">
        <v>4341</v>
      </c>
    </row>
    <row r="548" spans="1:9" x14ac:dyDescent="0.2">
      <c r="A548" s="81" t="s">
        <v>2922</v>
      </c>
      <c r="B548" s="24" t="s">
        <v>2923</v>
      </c>
      <c r="C548" s="70">
        <v>9</v>
      </c>
      <c r="D548" s="158">
        <v>42613</v>
      </c>
      <c r="E548" s="50"/>
      <c r="F548" s="50"/>
      <c r="G548" s="50" t="s">
        <v>1868</v>
      </c>
      <c r="H548" s="50"/>
      <c r="I548" s="81" t="s">
        <v>2924</v>
      </c>
    </row>
    <row r="549" spans="1:9" x14ac:dyDescent="0.2">
      <c r="A549" s="159" t="s">
        <v>1750</v>
      </c>
      <c r="B549" s="159" t="s">
        <v>1751</v>
      </c>
      <c r="C549" s="76">
        <v>36</v>
      </c>
      <c r="D549" s="174">
        <v>39876</v>
      </c>
      <c r="E549" s="52" t="s">
        <v>1868</v>
      </c>
      <c r="F549" s="52"/>
      <c r="G549" s="52"/>
      <c r="H549" s="52"/>
      <c r="I549" s="114" t="s">
        <v>1896</v>
      </c>
    </row>
    <row r="550" spans="1:9" x14ac:dyDescent="0.2">
      <c r="A550" s="93" t="s">
        <v>1752</v>
      </c>
      <c r="B550" s="93" t="s">
        <v>1753</v>
      </c>
      <c r="C550" s="70">
        <v>32</v>
      </c>
      <c r="D550" s="158">
        <v>39959</v>
      </c>
      <c r="E550" s="50" t="s">
        <v>1868</v>
      </c>
      <c r="F550" s="50"/>
      <c r="G550" s="50"/>
      <c r="H550" s="50"/>
      <c r="I550" s="85" t="s">
        <v>1896</v>
      </c>
    </row>
    <row r="551" spans="1:9" x14ac:dyDescent="0.2">
      <c r="A551" s="143" t="s">
        <v>2925</v>
      </c>
      <c r="B551" s="143" t="s">
        <v>2926</v>
      </c>
      <c r="C551" s="70">
        <v>12</v>
      </c>
      <c r="D551" s="158">
        <v>41250</v>
      </c>
      <c r="E551" s="50"/>
      <c r="F551" s="50"/>
      <c r="G551" s="50"/>
      <c r="H551" s="50" t="s">
        <v>1868</v>
      </c>
      <c r="I551" s="81" t="s">
        <v>4167</v>
      </c>
    </row>
    <row r="552" spans="1:9" x14ac:dyDescent="0.2">
      <c r="A552" s="143" t="s">
        <v>2927</v>
      </c>
      <c r="B552" s="143" t="s">
        <v>2928</v>
      </c>
      <c r="C552" s="70">
        <v>12</v>
      </c>
      <c r="D552" s="158">
        <v>41250</v>
      </c>
      <c r="E552" s="50"/>
      <c r="F552" s="50"/>
      <c r="G552" s="50"/>
      <c r="H552" s="50" t="s">
        <v>1868</v>
      </c>
      <c r="I552" s="81" t="s">
        <v>4167</v>
      </c>
    </row>
    <row r="553" spans="1:9" x14ac:dyDescent="0.2">
      <c r="A553" s="24" t="s">
        <v>2929</v>
      </c>
      <c r="B553" s="24" t="s">
        <v>2930</v>
      </c>
      <c r="C553" s="70">
        <v>14</v>
      </c>
      <c r="D553" s="158">
        <v>40492</v>
      </c>
      <c r="E553" s="50"/>
      <c r="F553" s="50" t="s">
        <v>1868</v>
      </c>
      <c r="G553" s="50"/>
      <c r="H553" s="50"/>
      <c r="I553" s="81" t="s">
        <v>2931</v>
      </c>
    </row>
    <row r="554" spans="1:9" x14ac:dyDescent="0.2">
      <c r="A554" s="495" t="s">
        <v>1760</v>
      </c>
      <c r="B554" s="650" t="s">
        <v>1761</v>
      </c>
      <c r="C554" s="1067">
        <v>6</v>
      </c>
      <c r="D554" s="158">
        <v>43404</v>
      </c>
      <c r="E554" s="50"/>
      <c r="F554" s="50" t="s">
        <v>1868</v>
      </c>
      <c r="G554" s="50"/>
      <c r="H554" s="50"/>
      <c r="I554" s="81" t="s">
        <v>4341</v>
      </c>
    </row>
    <row r="555" spans="1:9" x14ac:dyDescent="0.2">
      <c r="A555" s="35" t="s">
        <v>2932</v>
      </c>
      <c r="B555" s="35" t="s">
        <v>370</v>
      </c>
      <c r="C555" s="62">
        <v>35</v>
      </c>
      <c r="D555" s="173">
        <v>40085</v>
      </c>
      <c r="E555" s="26"/>
      <c r="F555" s="479" t="s">
        <v>1868</v>
      </c>
      <c r="G555" s="26"/>
      <c r="H555" s="26"/>
      <c r="I555" s="1111" t="s">
        <v>2933</v>
      </c>
    </row>
    <row r="556" spans="1:9" x14ac:dyDescent="0.2">
      <c r="A556" s="24" t="s">
        <v>2934</v>
      </c>
      <c r="B556" s="24" t="s">
        <v>2935</v>
      </c>
      <c r="C556" s="70">
        <v>6</v>
      </c>
      <c r="D556" s="158">
        <v>41180</v>
      </c>
      <c r="E556" s="50" t="s">
        <v>1868</v>
      </c>
      <c r="F556" s="50"/>
      <c r="G556" s="50"/>
      <c r="H556" s="50"/>
      <c r="I556" s="24" t="s">
        <v>2391</v>
      </c>
    </row>
    <row r="557" spans="1:9" x14ac:dyDescent="0.2">
      <c r="A557" s="113" t="s">
        <v>2936</v>
      </c>
      <c r="B557" s="113" t="s">
        <v>2937</v>
      </c>
      <c r="C557" s="70">
        <v>8</v>
      </c>
      <c r="D557" s="158">
        <v>41765</v>
      </c>
      <c r="E557" s="50"/>
      <c r="F557" s="165" t="s">
        <v>1868</v>
      </c>
      <c r="G557" s="50"/>
      <c r="H557" s="50"/>
      <c r="I557" s="113" t="s">
        <v>2938</v>
      </c>
    </row>
    <row r="558" spans="1:9" x14ac:dyDescent="0.2">
      <c r="A558" s="81" t="s">
        <v>2939</v>
      </c>
      <c r="B558" s="24" t="s">
        <v>2940</v>
      </c>
      <c r="C558" s="70">
        <v>5</v>
      </c>
      <c r="D558" s="158">
        <v>41967</v>
      </c>
      <c r="E558" s="50" t="s">
        <v>1868</v>
      </c>
      <c r="F558" s="50"/>
      <c r="G558" s="50"/>
      <c r="H558" s="50"/>
      <c r="I558" s="81"/>
    </row>
    <row r="559" spans="1:9" x14ac:dyDescent="0.2">
      <c r="A559" s="114" t="s">
        <v>2941</v>
      </c>
      <c r="B559" s="89" t="s">
        <v>1769</v>
      </c>
      <c r="C559" s="76">
        <v>16</v>
      </c>
      <c r="D559" s="174">
        <v>40830</v>
      </c>
      <c r="E559" s="52"/>
      <c r="F559" s="52" t="s">
        <v>1868</v>
      </c>
      <c r="G559" s="52"/>
      <c r="H559" s="52"/>
      <c r="I559" s="102" t="s">
        <v>2942</v>
      </c>
    </row>
    <row r="560" spans="1:9" x14ac:dyDescent="0.2">
      <c r="A560" s="65" t="s">
        <v>2943</v>
      </c>
      <c r="B560" s="35" t="s">
        <v>2944</v>
      </c>
      <c r="C560" s="62">
        <v>15</v>
      </c>
      <c r="D560" s="173">
        <v>41880</v>
      </c>
      <c r="E560" s="26"/>
      <c r="F560" s="26"/>
      <c r="G560" s="26" t="s">
        <v>1868</v>
      </c>
      <c r="H560" s="26"/>
      <c r="I560" s="65" t="s">
        <v>2945</v>
      </c>
    </row>
    <row r="561" spans="1:12" x14ac:dyDescent="0.2">
      <c r="A561" s="650" t="s">
        <v>3934</v>
      </c>
      <c r="B561" s="650" t="s">
        <v>3935</v>
      </c>
      <c r="C561" s="1067">
        <v>5</v>
      </c>
      <c r="D561" s="158">
        <v>43496</v>
      </c>
      <c r="E561" s="50"/>
      <c r="F561" s="50"/>
      <c r="G561" s="50" t="s">
        <v>1868</v>
      </c>
      <c r="H561" s="50"/>
      <c r="I561" s="81" t="s">
        <v>4450</v>
      </c>
      <c r="K561" s="537"/>
      <c r="L561" s="537"/>
    </row>
    <row r="562" spans="1:12" x14ac:dyDescent="0.2">
      <c r="A562" s="93" t="s">
        <v>2946</v>
      </c>
      <c r="B562" s="93" t="s">
        <v>2947</v>
      </c>
      <c r="C562" s="70">
        <v>18</v>
      </c>
      <c r="D562" s="158">
        <v>40371</v>
      </c>
      <c r="E562" s="50" t="s">
        <v>1868</v>
      </c>
      <c r="F562" s="50"/>
      <c r="G562" s="50"/>
      <c r="H562" s="50"/>
      <c r="I562" s="81" t="s">
        <v>2948</v>
      </c>
    </row>
    <row r="563" spans="1:12" x14ac:dyDescent="0.2">
      <c r="A563" s="81" t="s">
        <v>2949</v>
      </c>
      <c r="B563" s="24" t="s">
        <v>2950</v>
      </c>
      <c r="C563" s="70">
        <v>14</v>
      </c>
      <c r="D563" s="158">
        <v>42620</v>
      </c>
      <c r="E563" s="50"/>
      <c r="F563" s="50" t="s">
        <v>1868</v>
      </c>
      <c r="G563" s="50"/>
      <c r="H563" s="50"/>
      <c r="I563" s="81" t="s">
        <v>1869</v>
      </c>
    </row>
    <row r="564" spans="1:12" x14ac:dyDescent="0.2">
      <c r="A564" s="102" t="s">
        <v>2951</v>
      </c>
      <c r="B564" s="56" t="s">
        <v>2952</v>
      </c>
      <c r="C564" s="76">
        <v>39</v>
      </c>
      <c r="D564" s="174">
        <v>42886</v>
      </c>
      <c r="E564" s="52"/>
      <c r="F564" s="52"/>
      <c r="G564" s="52" t="s">
        <v>1868</v>
      </c>
      <c r="H564" s="52"/>
      <c r="I564" s="102" t="s">
        <v>2953</v>
      </c>
    </row>
    <row r="565" spans="1:12" x14ac:dyDescent="0.2">
      <c r="A565" s="35" t="s">
        <v>2954</v>
      </c>
      <c r="B565" s="35" t="s">
        <v>2955</v>
      </c>
      <c r="C565" s="62">
        <v>7</v>
      </c>
      <c r="D565" s="173">
        <v>42052</v>
      </c>
      <c r="E565" s="26" t="s">
        <v>1868</v>
      </c>
      <c r="F565" s="26"/>
      <c r="G565" s="26"/>
      <c r="H565" s="26"/>
      <c r="I565" s="35" t="s">
        <v>2021</v>
      </c>
    </row>
    <row r="566" spans="1:12" x14ac:dyDescent="0.2">
      <c r="A566" s="24" t="s">
        <v>376</v>
      </c>
      <c r="B566" s="24" t="s">
        <v>377</v>
      </c>
      <c r="C566" s="70">
        <v>59</v>
      </c>
      <c r="D566" s="158">
        <v>43524</v>
      </c>
      <c r="E566" s="50"/>
      <c r="F566" s="50"/>
      <c r="G566" s="50" t="s">
        <v>1868</v>
      </c>
      <c r="H566" s="50"/>
      <c r="I566" s="24" t="s">
        <v>4467</v>
      </c>
    </row>
    <row r="567" spans="1:12" x14ac:dyDescent="0.2">
      <c r="A567" s="81" t="s">
        <v>2956</v>
      </c>
      <c r="B567" s="24" t="s">
        <v>2957</v>
      </c>
      <c r="C567" s="70">
        <v>6</v>
      </c>
      <c r="D567" s="158">
        <v>42634</v>
      </c>
      <c r="E567" s="50" t="s">
        <v>1868</v>
      </c>
      <c r="F567" s="50"/>
      <c r="G567" s="50"/>
      <c r="H567" s="50"/>
      <c r="I567" s="81" t="s">
        <v>2958</v>
      </c>
    </row>
    <row r="568" spans="1:12" x14ac:dyDescent="0.2">
      <c r="A568" s="162" t="s">
        <v>2959</v>
      </c>
      <c r="B568" s="93" t="s">
        <v>2960</v>
      </c>
      <c r="C568" s="70">
        <v>8</v>
      </c>
      <c r="D568" s="158">
        <v>40620</v>
      </c>
      <c r="E568" s="50" t="s">
        <v>1868</v>
      </c>
      <c r="F568" s="50"/>
      <c r="G568" s="50"/>
      <c r="H568" s="50"/>
      <c r="I568" s="81" t="s">
        <v>2961</v>
      </c>
    </row>
    <row r="569" spans="1:12" x14ac:dyDescent="0.2">
      <c r="A569" s="159" t="s">
        <v>2962</v>
      </c>
      <c r="B569" s="159" t="s">
        <v>2963</v>
      </c>
      <c r="C569" s="76">
        <v>15</v>
      </c>
      <c r="D569" s="174">
        <v>39975</v>
      </c>
      <c r="E569" s="52" t="s">
        <v>1868</v>
      </c>
      <c r="F569" s="52"/>
      <c r="G569" s="52"/>
      <c r="H569" s="52"/>
      <c r="I569" s="102" t="s">
        <v>2964</v>
      </c>
    </row>
    <row r="570" spans="1:12" x14ac:dyDescent="0.2">
      <c r="A570" s="35" t="s">
        <v>2965</v>
      </c>
      <c r="B570" s="35" t="s">
        <v>2966</v>
      </c>
      <c r="C570" s="62">
        <v>5</v>
      </c>
      <c r="D570" s="173">
        <v>42067</v>
      </c>
      <c r="E570" s="26" t="s">
        <v>1868</v>
      </c>
      <c r="F570" s="26"/>
      <c r="G570" s="26"/>
      <c r="H570" s="26"/>
      <c r="I570" s="35"/>
    </row>
    <row r="571" spans="1:12" x14ac:dyDescent="0.2">
      <c r="A571" s="24" t="s">
        <v>2967</v>
      </c>
      <c r="B571" s="24" t="s">
        <v>2968</v>
      </c>
      <c r="C571" s="70">
        <v>6</v>
      </c>
      <c r="D571" s="158">
        <v>43010</v>
      </c>
      <c r="E571" s="50"/>
      <c r="F571" s="50" t="s">
        <v>1868</v>
      </c>
      <c r="G571" s="50"/>
      <c r="H571" s="50"/>
      <c r="I571" s="81" t="s">
        <v>2969</v>
      </c>
    </row>
    <row r="572" spans="1:12" x14ac:dyDescent="0.2">
      <c r="A572" s="93" t="s">
        <v>2970</v>
      </c>
      <c r="B572" s="93" t="s">
        <v>2971</v>
      </c>
      <c r="C572" s="70">
        <v>25</v>
      </c>
      <c r="D572" s="158">
        <v>39843</v>
      </c>
      <c r="E572" s="50" t="s">
        <v>1868</v>
      </c>
      <c r="F572" s="50"/>
      <c r="G572" s="50"/>
      <c r="H572" s="50"/>
      <c r="I572" s="85" t="s">
        <v>1896</v>
      </c>
    </row>
    <row r="573" spans="1:12" x14ac:dyDescent="0.2">
      <c r="A573" s="24" t="s">
        <v>2972</v>
      </c>
      <c r="B573" s="24" t="s">
        <v>2973</v>
      </c>
      <c r="C573" s="70">
        <v>39</v>
      </c>
      <c r="D573" s="158">
        <v>41116</v>
      </c>
      <c r="E573" s="50" t="s">
        <v>1868</v>
      </c>
      <c r="F573" s="50"/>
      <c r="G573" s="50"/>
      <c r="H573" s="50"/>
      <c r="I573" s="81"/>
    </row>
    <row r="574" spans="1:12" x14ac:dyDescent="0.2">
      <c r="A574" s="114" t="s">
        <v>2974</v>
      </c>
      <c r="B574" s="89" t="s">
        <v>1788</v>
      </c>
      <c r="C574" s="76">
        <v>16</v>
      </c>
      <c r="D574" s="174">
        <v>40438</v>
      </c>
      <c r="E574" s="52"/>
      <c r="F574" s="52" t="s">
        <v>1868</v>
      </c>
      <c r="G574" s="52"/>
      <c r="H574" s="52"/>
      <c r="I574" s="114" t="s">
        <v>1896</v>
      </c>
    </row>
    <row r="575" spans="1:12" x14ac:dyDescent="0.2">
      <c r="A575" s="65" t="s">
        <v>2975</v>
      </c>
      <c r="B575" s="35" t="s">
        <v>2976</v>
      </c>
      <c r="C575" s="62">
        <v>11</v>
      </c>
      <c r="D575" s="173">
        <v>41898</v>
      </c>
      <c r="E575" s="26"/>
      <c r="F575" s="26"/>
      <c r="G575" s="26" t="s">
        <v>1868</v>
      </c>
      <c r="H575" s="26"/>
      <c r="I575" s="65" t="s">
        <v>2977</v>
      </c>
    </row>
    <row r="576" spans="1:12" x14ac:dyDescent="0.2">
      <c r="A576" s="162" t="s">
        <v>2978</v>
      </c>
      <c r="B576" s="93" t="s">
        <v>2979</v>
      </c>
      <c r="C576" s="70">
        <v>11</v>
      </c>
      <c r="D576" s="158">
        <v>41285</v>
      </c>
      <c r="E576" s="50" t="s">
        <v>1868</v>
      </c>
      <c r="F576" s="50"/>
      <c r="G576" s="50"/>
      <c r="H576" s="50"/>
      <c r="I576" s="85" t="s">
        <v>4021</v>
      </c>
    </row>
    <row r="577" spans="1:9" x14ac:dyDescent="0.2">
      <c r="A577" s="456" t="s">
        <v>2980</v>
      </c>
      <c r="B577" s="471" t="s">
        <v>2981</v>
      </c>
      <c r="C577" s="70">
        <v>5</v>
      </c>
      <c r="D577" s="158">
        <v>42635</v>
      </c>
      <c r="E577" s="50"/>
      <c r="F577" s="50" t="s">
        <v>1868</v>
      </c>
      <c r="G577" s="50"/>
      <c r="H577" s="50"/>
      <c r="I577" s="81" t="s">
        <v>3972</v>
      </c>
    </row>
    <row r="578" spans="1:9" x14ac:dyDescent="0.2">
      <c r="A578" s="93" t="s">
        <v>1799</v>
      </c>
      <c r="B578" s="93" t="s">
        <v>1800</v>
      </c>
      <c r="C578" s="70">
        <v>20</v>
      </c>
      <c r="D578" s="158">
        <v>39878</v>
      </c>
      <c r="E578" s="50" t="s">
        <v>1868</v>
      </c>
      <c r="F578" s="50"/>
      <c r="G578" s="50"/>
      <c r="H578" s="50"/>
      <c r="I578" s="85" t="s">
        <v>1896</v>
      </c>
    </row>
    <row r="579" spans="1:9" x14ac:dyDescent="0.2">
      <c r="A579" s="914" t="s">
        <v>860</v>
      </c>
      <c r="B579" s="914" t="s">
        <v>4120</v>
      </c>
      <c r="C579" s="1066">
        <v>14</v>
      </c>
      <c r="D579" s="174">
        <v>43434</v>
      </c>
      <c r="E579" s="52"/>
      <c r="F579" s="52" t="s">
        <v>1868</v>
      </c>
      <c r="G579" s="52"/>
      <c r="H579" s="52"/>
      <c r="I579" s="102"/>
    </row>
    <row r="580" spans="1:9" x14ac:dyDescent="0.2">
      <c r="A580" s="152" t="s">
        <v>2982</v>
      </c>
      <c r="B580" s="152" t="s">
        <v>1804</v>
      </c>
      <c r="C580" s="62">
        <v>22</v>
      </c>
      <c r="D580" s="173">
        <v>40054</v>
      </c>
      <c r="E580" s="26" t="s">
        <v>1868</v>
      </c>
      <c r="F580" s="26"/>
      <c r="G580" s="26"/>
      <c r="H580" s="26"/>
      <c r="I580" s="100" t="s">
        <v>1896</v>
      </c>
    </row>
    <row r="581" spans="1:9" x14ac:dyDescent="0.2">
      <c r="A581" s="24" t="s">
        <v>2983</v>
      </c>
      <c r="B581" s="24" t="s">
        <v>2984</v>
      </c>
      <c r="C581" s="70">
        <v>39</v>
      </c>
      <c r="D581" s="158">
        <v>40718</v>
      </c>
      <c r="E581" s="50"/>
      <c r="F581" s="50"/>
      <c r="G581" s="50" t="s">
        <v>1868</v>
      </c>
      <c r="H581" s="50"/>
      <c r="I581" s="81" t="s">
        <v>2985</v>
      </c>
    </row>
    <row r="582" spans="1:9" x14ac:dyDescent="0.2">
      <c r="A582" s="24" t="s">
        <v>4278</v>
      </c>
      <c r="B582" s="24" t="s">
        <v>4279</v>
      </c>
      <c r="C582" s="70">
        <v>13</v>
      </c>
      <c r="D582" s="158">
        <v>43281</v>
      </c>
      <c r="E582" s="50"/>
      <c r="F582" s="50"/>
      <c r="G582" s="50" t="s">
        <v>1868</v>
      </c>
      <c r="H582" s="50"/>
      <c r="I582" s="81" t="s">
        <v>4282</v>
      </c>
    </row>
    <row r="583" spans="1:9" x14ac:dyDescent="0.2">
      <c r="A583" s="81" t="s">
        <v>2986</v>
      </c>
      <c r="B583" s="24" t="s">
        <v>2987</v>
      </c>
      <c r="C583" s="70">
        <v>5</v>
      </c>
      <c r="D583" s="158">
        <v>42950</v>
      </c>
      <c r="E583" s="50"/>
      <c r="F583" s="50" t="s">
        <v>1868</v>
      </c>
      <c r="G583" s="50"/>
      <c r="H583" s="50"/>
      <c r="I583" s="24" t="s">
        <v>1876</v>
      </c>
    </row>
    <row r="584" spans="1:9" x14ac:dyDescent="0.2">
      <c r="A584" s="56" t="s">
        <v>862</v>
      </c>
      <c r="B584" s="56" t="s">
        <v>863</v>
      </c>
      <c r="C584" s="76">
        <v>12</v>
      </c>
      <c r="D584" s="174">
        <v>43524</v>
      </c>
      <c r="E584" s="52"/>
      <c r="F584" s="52"/>
      <c r="G584" s="52" t="s">
        <v>1868</v>
      </c>
      <c r="H584" s="52"/>
      <c r="I584" s="56" t="s">
        <v>4466</v>
      </c>
    </row>
    <row r="585" spans="1:9" x14ac:dyDescent="0.2">
      <c r="A585" s="65" t="s">
        <v>2988</v>
      </c>
      <c r="B585" s="35" t="s">
        <v>2989</v>
      </c>
      <c r="C585" s="62">
        <v>5</v>
      </c>
      <c r="D585" s="173">
        <v>42886</v>
      </c>
      <c r="E585" s="26"/>
      <c r="F585" s="26"/>
      <c r="G585" s="26" t="s">
        <v>1868</v>
      </c>
      <c r="H585" s="26"/>
      <c r="I585" s="65" t="s">
        <v>2990</v>
      </c>
    </row>
    <row r="586" spans="1:9" x14ac:dyDescent="0.2">
      <c r="A586" s="85" t="s">
        <v>2991</v>
      </c>
      <c r="B586" s="75" t="s">
        <v>2992</v>
      </c>
      <c r="C586" s="70">
        <v>5</v>
      </c>
      <c r="D586" s="158">
        <v>41978</v>
      </c>
      <c r="E586" s="50"/>
      <c r="F586" s="50" t="s">
        <v>1868</v>
      </c>
      <c r="G586" s="50"/>
      <c r="H586" s="50"/>
      <c r="I586" s="81" t="s">
        <v>2731</v>
      </c>
    </row>
    <row r="587" spans="1:9" x14ac:dyDescent="0.2">
      <c r="A587" s="650" t="s">
        <v>4263</v>
      </c>
      <c r="B587" s="650" t="s">
        <v>4264</v>
      </c>
      <c r="C587" s="70">
        <v>43</v>
      </c>
      <c r="D587" s="158">
        <v>43312</v>
      </c>
      <c r="E587" s="50"/>
      <c r="F587" s="50"/>
      <c r="G587" s="50" t="s">
        <v>1868</v>
      </c>
      <c r="H587" s="50"/>
      <c r="I587" s="81" t="s">
        <v>4265</v>
      </c>
    </row>
    <row r="588" spans="1:9" x14ac:dyDescent="0.2">
      <c r="A588" s="24" t="s">
        <v>2993</v>
      </c>
      <c r="B588" s="24" t="s">
        <v>2994</v>
      </c>
      <c r="C588" s="70">
        <v>7</v>
      </c>
      <c r="D588" s="158">
        <v>42975</v>
      </c>
      <c r="E588" s="50"/>
      <c r="F588" s="50"/>
      <c r="G588" s="50" t="s">
        <v>1868</v>
      </c>
      <c r="H588" s="50"/>
      <c r="I588" s="81" t="s">
        <v>2995</v>
      </c>
    </row>
    <row r="589" spans="1:9" x14ac:dyDescent="0.2">
      <c r="A589" s="102" t="s">
        <v>2996</v>
      </c>
      <c r="B589" s="56" t="s">
        <v>2997</v>
      </c>
      <c r="C589" s="76">
        <v>5</v>
      </c>
      <c r="D589" s="174">
        <v>42313</v>
      </c>
      <c r="E589" s="52" t="s">
        <v>1868</v>
      </c>
      <c r="F589" s="52"/>
      <c r="G589" s="52"/>
      <c r="H589" s="52"/>
      <c r="I589" s="56"/>
    </row>
    <row r="590" spans="1:9" x14ac:dyDescent="0.2">
      <c r="A590" s="476" t="s">
        <v>2998</v>
      </c>
      <c r="B590" s="476" t="s">
        <v>2999</v>
      </c>
      <c r="C590" s="62">
        <v>12</v>
      </c>
      <c r="D590" s="173">
        <v>42585</v>
      </c>
      <c r="E590" s="26" t="s">
        <v>1868</v>
      </c>
      <c r="F590" s="26"/>
      <c r="G590" s="26"/>
      <c r="H590" s="26"/>
      <c r="I590" s="65" t="s">
        <v>4096</v>
      </c>
    </row>
    <row r="591" spans="1:9" x14ac:dyDescent="0.2">
      <c r="A591" s="1051" t="s">
        <v>3000</v>
      </c>
      <c r="B591" s="469" t="s">
        <v>3001</v>
      </c>
      <c r="C591" s="70">
        <v>6</v>
      </c>
      <c r="D591" s="158">
        <v>42668</v>
      </c>
      <c r="E591" s="50"/>
      <c r="F591" s="50" t="s">
        <v>1868</v>
      </c>
      <c r="G591" s="50"/>
      <c r="H591" s="50"/>
      <c r="I591" s="81" t="s">
        <v>4168</v>
      </c>
    </row>
    <row r="592" spans="1:9" x14ac:dyDescent="0.2">
      <c r="A592" s="24" t="s">
        <v>3002</v>
      </c>
      <c r="B592" s="24" t="s">
        <v>3001</v>
      </c>
      <c r="C592" s="70">
        <v>10</v>
      </c>
      <c r="D592" s="158">
        <v>42037</v>
      </c>
      <c r="E592" s="50"/>
      <c r="F592" s="50"/>
      <c r="G592" s="50" t="s">
        <v>1868</v>
      </c>
      <c r="H592" s="50"/>
      <c r="I592" s="24" t="s">
        <v>3003</v>
      </c>
    </row>
    <row r="593" spans="1:9" x14ac:dyDescent="0.2">
      <c r="A593" s="75" t="s">
        <v>3004</v>
      </c>
      <c r="B593" s="75" t="s">
        <v>3005</v>
      </c>
      <c r="C593" s="70">
        <v>7</v>
      </c>
      <c r="D593" s="158">
        <v>40431</v>
      </c>
      <c r="E593" s="50"/>
      <c r="F593" s="50" t="s">
        <v>1868</v>
      </c>
      <c r="G593" s="50"/>
      <c r="H593" s="50"/>
      <c r="I593" s="85" t="s">
        <v>3006</v>
      </c>
    </row>
    <row r="594" spans="1:9" x14ac:dyDescent="0.2">
      <c r="A594" s="56" t="s">
        <v>3007</v>
      </c>
      <c r="B594" s="56" t="s">
        <v>3008</v>
      </c>
      <c r="C594" s="76">
        <v>27</v>
      </c>
      <c r="D594" s="174">
        <v>39849</v>
      </c>
      <c r="E594" s="52" t="s">
        <v>1868</v>
      </c>
      <c r="F594" s="52"/>
      <c r="G594" s="52"/>
      <c r="H594" s="52"/>
      <c r="I594" s="56" t="s">
        <v>3009</v>
      </c>
    </row>
    <row r="595" spans="1:9" x14ac:dyDescent="0.2">
      <c r="A595" s="100" t="s">
        <v>3010</v>
      </c>
      <c r="B595" s="75" t="s">
        <v>3011</v>
      </c>
      <c r="C595" s="70">
        <v>15</v>
      </c>
      <c r="D595" s="158">
        <v>40431</v>
      </c>
      <c r="E595" s="50"/>
      <c r="F595" s="50" t="s">
        <v>1868</v>
      </c>
      <c r="G595" s="50"/>
      <c r="H595" s="50"/>
      <c r="I595" s="81" t="s">
        <v>3012</v>
      </c>
    </row>
    <row r="596" spans="1:9" x14ac:dyDescent="0.2">
      <c r="A596" s="24" t="s">
        <v>3013</v>
      </c>
      <c r="B596" s="24" t="s">
        <v>3014</v>
      </c>
      <c r="C596" s="70">
        <v>28</v>
      </c>
      <c r="D596" s="158">
        <v>39729</v>
      </c>
      <c r="E596" s="50"/>
      <c r="F596" s="50"/>
      <c r="G596" s="50" t="s">
        <v>1868</v>
      </c>
      <c r="H596" s="50"/>
      <c r="I596" s="81" t="s">
        <v>3015</v>
      </c>
    </row>
    <row r="597" spans="1:9" x14ac:dyDescent="0.2">
      <c r="A597" s="75" t="s">
        <v>3016</v>
      </c>
      <c r="B597" s="75" t="s">
        <v>3017</v>
      </c>
      <c r="C597" s="70">
        <v>10</v>
      </c>
      <c r="D597" s="158">
        <v>40480</v>
      </c>
      <c r="E597" s="50"/>
      <c r="F597" s="50" t="s">
        <v>1868</v>
      </c>
      <c r="G597" s="50"/>
      <c r="H597" s="50"/>
      <c r="I597" s="85" t="s">
        <v>4021</v>
      </c>
    </row>
    <row r="598" spans="1:9" x14ac:dyDescent="0.2">
      <c r="A598" s="912" t="s">
        <v>4274</v>
      </c>
      <c r="B598" s="24" t="s">
        <v>4275</v>
      </c>
      <c r="C598" s="70">
        <v>5</v>
      </c>
      <c r="D598" s="158">
        <v>43255</v>
      </c>
      <c r="E598" s="50" t="s">
        <v>1868</v>
      </c>
      <c r="F598" s="50"/>
      <c r="G598" s="50"/>
      <c r="H598" s="50"/>
      <c r="I598" s="81"/>
    </row>
    <row r="599" spans="1:9" x14ac:dyDescent="0.2">
      <c r="A599" s="556" t="s">
        <v>1830</v>
      </c>
      <c r="B599" s="650" t="s">
        <v>1831</v>
      </c>
      <c r="C599" s="70">
        <v>5</v>
      </c>
      <c r="D599" s="158">
        <v>43371</v>
      </c>
      <c r="E599" s="50"/>
      <c r="F599" s="50"/>
      <c r="G599" s="50" t="s">
        <v>1868</v>
      </c>
      <c r="H599" s="50"/>
      <c r="I599" s="81" t="s">
        <v>4314</v>
      </c>
    </row>
    <row r="600" spans="1:9" x14ac:dyDescent="0.2">
      <c r="A600" s="468" t="s">
        <v>3018</v>
      </c>
      <c r="B600" s="469" t="s">
        <v>3019</v>
      </c>
      <c r="C600" s="70">
        <v>13</v>
      </c>
      <c r="D600" s="158">
        <v>42725</v>
      </c>
      <c r="E600" s="50"/>
      <c r="F600" s="50"/>
      <c r="G600" s="50"/>
      <c r="H600" s="50" t="s">
        <v>1868</v>
      </c>
      <c r="I600" s="81" t="s">
        <v>4048</v>
      </c>
    </row>
    <row r="601" spans="1:9" x14ac:dyDescent="0.2">
      <c r="A601" s="985" t="s">
        <v>1834</v>
      </c>
      <c r="B601" s="914" t="s">
        <v>1835</v>
      </c>
      <c r="C601" s="1066">
        <v>6</v>
      </c>
      <c r="D601" s="174">
        <v>43404</v>
      </c>
      <c r="E601" s="52"/>
      <c r="F601" s="52" t="s">
        <v>1868</v>
      </c>
      <c r="G601" s="52"/>
      <c r="H601" s="52"/>
      <c r="I601" s="102" t="s">
        <v>4341</v>
      </c>
    </row>
    <row r="602" spans="1:9" x14ac:dyDescent="0.2">
      <c r="A602" s="941"/>
      <c r="B602" s="954"/>
      <c r="C602" s="178"/>
      <c r="D602" s="179"/>
      <c r="E602" s="48"/>
      <c r="F602" s="48"/>
      <c r="G602" s="48"/>
      <c r="H602" s="48"/>
      <c r="I602" s="91"/>
    </row>
    <row r="603" spans="1:9" x14ac:dyDescent="0.2">
      <c r="A603" s="33" t="s">
        <v>3020</v>
      </c>
      <c r="B603" s="46">
        <f>COUNTA(B8:B601)</f>
        <v>594</v>
      </c>
      <c r="C603" s="175"/>
      <c r="D603" s="176"/>
      <c r="E603" s="46">
        <f>COUNTA(E8:E601)</f>
        <v>148</v>
      </c>
      <c r="F603" s="46">
        <f>COUNTA(F8:F601)</f>
        <v>259</v>
      </c>
      <c r="G603" s="46">
        <f>COUNTA(G8:G601)</f>
        <v>143</v>
      </c>
      <c r="H603" s="46">
        <f>COUNTA(H8:H601)</f>
        <v>45</v>
      </c>
      <c r="I603" s="177" t="s">
        <v>3021</v>
      </c>
    </row>
    <row r="604" spans="1:9" x14ac:dyDescent="0.2">
      <c r="A604" s="88" t="s">
        <v>3022</v>
      </c>
      <c r="B604" s="48">
        <f>B603-5</f>
        <v>589</v>
      </c>
      <c r="C604" s="178"/>
      <c r="D604" s="179"/>
      <c r="E604" s="48">
        <f>E603-2</f>
        <v>146</v>
      </c>
      <c r="F604" s="48">
        <f>F603-3</f>
        <v>256</v>
      </c>
      <c r="G604" s="48">
        <f>G603</f>
        <v>143</v>
      </c>
      <c r="H604" s="48">
        <f>H603</f>
        <v>45</v>
      </c>
      <c r="I604" s="180" t="s">
        <v>3023</v>
      </c>
    </row>
    <row r="605" spans="1:9" x14ac:dyDescent="0.2">
      <c r="A605" s="88" t="s">
        <v>3024</v>
      </c>
      <c r="B605" s="48">
        <f>B604-9</f>
        <v>580</v>
      </c>
      <c r="C605" s="178"/>
      <c r="D605" s="179"/>
      <c r="E605" s="48">
        <f>E604-3</f>
        <v>143</v>
      </c>
      <c r="F605" s="48">
        <f>F604-2</f>
        <v>254</v>
      </c>
      <c r="G605" s="48">
        <f>G604-1</f>
        <v>142</v>
      </c>
      <c r="H605" s="48">
        <f>H604-3</f>
        <v>42</v>
      </c>
      <c r="I605" s="180" t="s">
        <v>3025</v>
      </c>
    </row>
    <row r="606" spans="1:9" x14ac:dyDescent="0.2">
      <c r="A606" s="38" t="s">
        <v>3026</v>
      </c>
      <c r="B606" s="181">
        <v>100</v>
      </c>
      <c r="C606" s="182"/>
      <c r="D606" s="135"/>
      <c r="E606" s="182">
        <f>E605/$B605*100</f>
        <v>24.655172413793103</v>
      </c>
      <c r="F606" s="182">
        <f>F605/$B605*100</f>
        <v>43.793103448275858</v>
      </c>
      <c r="G606" s="182">
        <f>G605/$B605*100</f>
        <v>24.482758620689655</v>
      </c>
      <c r="H606" s="182">
        <f>H605/$B605*100</f>
        <v>7.2413793103448283</v>
      </c>
      <c r="I606" s="39"/>
    </row>
    <row r="607" spans="1:9" x14ac:dyDescent="0.2">
      <c r="A607" s="38" t="s">
        <v>3027</v>
      </c>
      <c r="B607" s="25"/>
      <c r="C607" s="182">
        <f>AVERAGE(C8:C601)</f>
        <v>11.984848484848484</v>
      </c>
      <c r="D607" s="183">
        <f>AVERAGE(D8:D601)</f>
        <v>41899.361952861953</v>
      </c>
      <c r="E607" s="48"/>
      <c r="F607" s="48"/>
      <c r="G607" s="48"/>
      <c r="H607" s="48"/>
      <c r="I607" s="39"/>
    </row>
    <row r="608" spans="1:9" x14ac:dyDescent="0.2">
      <c r="A608" s="157" t="s">
        <v>3028</v>
      </c>
      <c r="B608" s="107"/>
      <c r="C608" s="184"/>
      <c r="D608" s="130"/>
      <c r="E608" s="116"/>
      <c r="F608" s="116"/>
      <c r="G608" s="116"/>
      <c r="H608" s="116"/>
      <c r="I608" s="107"/>
    </row>
    <row r="609" spans="1:15" x14ac:dyDescent="0.2">
      <c r="A609" s="106"/>
      <c r="B609" s="107"/>
      <c r="C609" s="184"/>
      <c r="D609" s="130"/>
      <c r="E609" s="116"/>
      <c r="F609" s="116"/>
      <c r="G609" s="116"/>
      <c r="H609" s="116"/>
      <c r="I609" s="107"/>
    </row>
    <row r="610" spans="1:15" x14ac:dyDescent="0.2">
      <c r="A610" s="185" t="s">
        <v>3029</v>
      </c>
      <c r="B610" s="21"/>
      <c r="C610" s="186" t="s">
        <v>23</v>
      </c>
      <c r="D610" s="187" t="s">
        <v>3030</v>
      </c>
      <c r="E610" s="45" t="s">
        <v>1861</v>
      </c>
      <c r="F610" s="44" t="s">
        <v>3031</v>
      </c>
      <c r="G610" s="47" t="s">
        <v>3032</v>
      </c>
      <c r="H610" s="47" t="s">
        <v>1864</v>
      </c>
      <c r="I610" s="188" t="s">
        <v>1865</v>
      </c>
    </row>
    <row r="611" spans="1:15" x14ac:dyDescent="0.2">
      <c r="A611" s="80" t="s">
        <v>3033</v>
      </c>
      <c r="B611" s="13"/>
      <c r="C611" s="144">
        <f>SUM(E611:H611)</f>
        <v>156</v>
      </c>
      <c r="D611" s="189">
        <f>C611/C615*100</f>
        <v>26.896551724137929</v>
      </c>
      <c r="E611" s="472">
        <v>61</v>
      </c>
      <c r="F611" s="190">
        <v>92</v>
      </c>
      <c r="G611" s="64">
        <v>0</v>
      </c>
      <c r="H611" s="474">
        <v>3</v>
      </c>
      <c r="I611" s="191" t="s">
        <v>3034</v>
      </c>
    </row>
    <row r="612" spans="1:15" x14ac:dyDescent="0.2">
      <c r="A612" s="80" t="s">
        <v>3035</v>
      </c>
      <c r="B612" s="13"/>
      <c r="C612" s="144">
        <f>SUM(E612:H612)</f>
        <v>30</v>
      </c>
      <c r="D612" s="189">
        <f>C612/C615*100</f>
        <v>5.1724137931034484</v>
      </c>
      <c r="E612" s="50" t="s">
        <v>3036</v>
      </c>
      <c r="F612" s="50" t="s">
        <v>3036</v>
      </c>
      <c r="G612" s="50" t="s">
        <v>3036</v>
      </c>
      <c r="H612" s="192">
        <v>30</v>
      </c>
      <c r="I612" s="193" t="s">
        <v>3037</v>
      </c>
    </row>
    <row r="613" spans="1:15" x14ac:dyDescent="0.2">
      <c r="A613" s="80" t="s">
        <v>3038</v>
      </c>
      <c r="B613" s="13"/>
      <c r="C613" s="144">
        <f>SUM(E613:H613)</f>
        <v>124</v>
      </c>
      <c r="D613" s="189">
        <f>C613/C615*100</f>
        <v>21.379310344827587</v>
      </c>
      <c r="E613" s="63">
        <v>3</v>
      </c>
      <c r="F613" s="50">
        <v>7</v>
      </c>
      <c r="G613" s="64">
        <v>112</v>
      </c>
      <c r="H613" s="64">
        <v>2</v>
      </c>
      <c r="I613" s="107"/>
    </row>
    <row r="614" spans="1:15" x14ac:dyDescent="0.2">
      <c r="A614" s="80" t="s">
        <v>3039</v>
      </c>
      <c r="B614" s="13"/>
      <c r="C614" s="144">
        <f>C615-C611-C613-C612</f>
        <v>270</v>
      </c>
      <c r="D614" s="189">
        <f>D615-D611-D613-D612</f>
        <v>46.551724137931032</v>
      </c>
      <c r="E614" s="63">
        <f>E615-E611-E613</f>
        <v>79</v>
      </c>
      <c r="F614" s="50">
        <f>F615-F611-F613</f>
        <v>155</v>
      </c>
      <c r="G614" s="50" t="s">
        <v>3036</v>
      </c>
      <c r="H614" s="64">
        <f>H615-H611-H613-H612</f>
        <v>7</v>
      </c>
      <c r="I614" s="107"/>
    </row>
    <row r="615" spans="1:15" x14ac:dyDescent="0.2">
      <c r="A615" s="33" t="s">
        <v>3020</v>
      </c>
      <c r="B615" s="21"/>
      <c r="C615" s="186">
        <f>B605</f>
        <v>580</v>
      </c>
      <c r="D615" s="194">
        <v>100</v>
      </c>
      <c r="E615" s="186">
        <f>E605</f>
        <v>143</v>
      </c>
      <c r="F615" s="195">
        <f>F605</f>
        <v>254</v>
      </c>
      <c r="G615" s="196">
        <f>G605</f>
        <v>142</v>
      </c>
      <c r="H615" s="196">
        <f>H605</f>
        <v>42</v>
      </c>
      <c r="I615" s="107"/>
    </row>
    <row r="616" spans="1:15" x14ac:dyDescent="0.2">
      <c r="A616" s="106"/>
      <c r="B616" s="107"/>
      <c r="C616" s="184"/>
      <c r="D616" s="130"/>
      <c r="E616" s="116"/>
      <c r="F616" s="116"/>
      <c r="G616" s="116"/>
      <c r="H616" s="116"/>
      <c r="I616" s="107"/>
    </row>
    <row r="617" spans="1:15" x14ac:dyDescent="0.2">
      <c r="A617" s="185" t="s">
        <v>3040</v>
      </c>
      <c r="B617" s="22"/>
      <c r="C617" s="175" t="s">
        <v>23</v>
      </c>
      <c r="D617" s="187" t="s">
        <v>3030</v>
      </c>
      <c r="E617" s="44" t="s">
        <v>1861</v>
      </c>
      <c r="F617" s="47" t="s">
        <v>3031</v>
      </c>
      <c r="G617" s="47" t="s">
        <v>3032</v>
      </c>
      <c r="H617" s="47" t="s">
        <v>1864</v>
      </c>
      <c r="I617" s="177" t="s">
        <v>1865</v>
      </c>
      <c r="K617" s="1024" t="s">
        <v>876</v>
      </c>
      <c r="L617" s="177" t="s">
        <v>394</v>
      </c>
      <c r="M617" s="177" t="s">
        <v>393</v>
      </c>
      <c r="N617" s="177" t="s">
        <v>3252</v>
      </c>
      <c r="O617" s="609" t="s">
        <v>4451</v>
      </c>
    </row>
    <row r="618" spans="1:15" x14ac:dyDescent="0.2">
      <c r="A618" s="979">
        <v>2008</v>
      </c>
      <c r="B618" s="9"/>
      <c r="C618" s="141">
        <f t="shared" ref="C618:C627" si="0">SUM(E618:H618)</f>
        <v>15</v>
      </c>
      <c r="D618" s="204">
        <f t="shared" ref="D618:D629" si="1">C618/C$630*100</f>
        <v>2.6501766784452299</v>
      </c>
      <c r="E618" s="26">
        <v>9</v>
      </c>
      <c r="F618" s="37">
        <v>2</v>
      </c>
      <c r="G618" s="37">
        <v>3</v>
      </c>
      <c r="H618" s="37">
        <v>1</v>
      </c>
      <c r="I618" s="106" t="s">
        <v>3041</v>
      </c>
      <c r="J618">
        <v>2008</v>
      </c>
      <c r="K618" s="973">
        <f t="shared" ref="K618:K629" si="2">COUNTIFS($D$8:$D$601,"&gt;=1/1/"&amp;$A618,$D$8:$D$601,"&lt;=12/31/"&amp;$A618,$C$8:$C$601,"&gt;=5",$C$8:$C$601,"&lt;10")</f>
        <v>0</v>
      </c>
      <c r="L618" s="973">
        <f t="shared" ref="L618:L629" si="3">COUNTIFS($D$8:$D$601,"&gt;=1/1/"&amp;$A618,$D$8:$D$601,"&lt;=12/31/"&amp;$A618,$C$8:$C$601,"&gt;=10",$C$8:$C$601,"&lt;25")</f>
        <v>1</v>
      </c>
      <c r="M618" s="973">
        <f t="shared" ref="M618:M629" si="4">COUNTIFS($D$8:$D$601,"&gt;=1/1/"&amp;$A618,$D$8:$D$601,"&lt;=12/31/"&amp;$A618,$C$8:$C$601,"&gt;=25")</f>
        <v>16</v>
      </c>
      <c r="N618" s="1023">
        <f t="shared" ref="N618:N629" si="5">SUM(K618:M618)</f>
        <v>17</v>
      </c>
    </row>
    <row r="619" spans="1:15" x14ac:dyDescent="0.2">
      <c r="A619" s="980">
        <v>2009</v>
      </c>
      <c r="B619" s="13"/>
      <c r="C619" s="144">
        <f t="shared" si="0"/>
        <v>44</v>
      </c>
      <c r="D619" s="189">
        <f t="shared" si="1"/>
        <v>7.7738515901060072</v>
      </c>
      <c r="E619" s="50">
        <v>28</v>
      </c>
      <c r="F619" s="64">
        <v>13</v>
      </c>
      <c r="G619" s="64">
        <v>3</v>
      </c>
      <c r="H619" s="64">
        <v>0</v>
      </c>
      <c r="I619" s="106" t="s">
        <v>3041</v>
      </c>
      <c r="J619">
        <v>2009</v>
      </c>
      <c r="K619" s="973">
        <f t="shared" si="2"/>
        <v>0</v>
      </c>
      <c r="L619" s="973">
        <f t="shared" si="3"/>
        <v>14</v>
      </c>
      <c r="M619" s="973">
        <f t="shared" si="4"/>
        <v>31</v>
      </c>
      <c r="N619" s="1023">
        <f t="shared" si="5"/>
        <v>45</v>
      </c>
    </row>
    <row r="620" spans="1:15" x14ac:dyDescent="0.2">
      <c r="A620" s="980">
        <v>2010</v>
      </c>
      <c r="B620" s="13"/>
      <c r="C620" s="144">
        <f t="shared" si="0"/>
        <v>62</v>
      </c>
      <c r="D620" s="189">
        <f t="shared" si="1"/>
        <v>10.954063604240282</v>
      </c>
      <c r="E620" s="50">
        <v>1</v>
      </c>
      <c r="F620" s="64">
        <v>57</v>
      </c>
      <c r="G620" s="64">
        <v>4</v>
      </c>
      <c r="H620" s="64">
        <v>0</v>
      </c>
      <c r="I620" s="106" t="s">
        <v>3042</v>
      </c>
      <c r="J620">
        <v>2010</v>
      </c>
      <c r="K620" s="973">
        <f t="shared" si="2"/>
        <v>40</v>
      </c>
      <c r="L620" s="973">
        <f t="shared" si="3"/>
        <v>21</v>
      </c>
      <c r="M620" s="973">
        <f t="shared" si="4"/>
        <v>5</v>
      </c>
      <c r="N620" s="1023">
        <f t="shared" si="5"/>
        <v>66</v>
      </c>
    </row>
    <row r="621" spans="1:15" x14ac:dyDescent="0.2">
      <c r="A621" s="980">
        <v>2011</v>
      </c>
      <c r="B621" s="13"/>
      <c r="C621" s="144">
        <f t="shared" si="0"/>
        <v>28</v>
      </c>
      <c r="D621" s="189">
        <f t="shared" si="1"/>
        <v>4.946996466431095</v>
      </c>
      <c r="E621" s="50">
        <v>8</v>
      </c>
      <c r="F621" s="64">
        <v>13</v>
      </c>
      <c r="G621" s="64">
        <v>6</v>
      </c>
      <c r="H621" s="64">
        <v>1</v>
      </c>
      <c r="I621" s="107"/>
      <c r="J621">
        <v>2011</v>
      </c>
      <c r="K621" s="973">
        <f t="shared" si="2"/>
        <v>14</v>
      </c>
      <c r="L621" s="973">
        <f t="shared" si="3"/>
        <v>12</v>
      </c>
      <c r="M621" s="973">
        <f t="shared" si="4"/>
        <v>3</v>
      </c>
      <c r="N621" s="1023">
        <f t="shared" si="5"/>
        <v>29</v>
      </c>
    </row>
    <row r="622" spans="1:15" x14ac:dyDescent="0.2">
      <c r="A622" s="980">
        <v>2012</v>
      </c>
      <c r="B622" s="13"/>
      <c r="C622" s="144">
        <f t="shared" si="0"/>
        <v>37</v>
      </c>
      <c r="D622" s="189">
        <f t="shared" si="1"/>
        <v>6.5371024734982335</v>
      </c>
      <c r="E622" s="50">
        <v>14</v>
      </c>
      <c r="F622" s="64">
        <v>13</v>
      </c>
      <c r="G622" s="64">
        <v>5</v>
      </c>
      <c r="H622" s="64">
        <v>5</v>
      </c>
      <c r="I622" s="107"/>
      <c r="J622">
        <v>2012</v>
      </c>
      <c r="K622" s="973">
        <f t="shared" si="2"/>
        <v>22</v>
      </c>
      <c r="L622" s="973">
        <f t="shared" si="3"/>
        <v>13</v>
      </c>
      <c r="M622" s="973">
        <f t="shared" si="4"/>
        <v>3</v>
      </c>
      <c r="N622" s="1023">
        <f t="shared" si="5"/>
        <v>38</v>
      </c>
    </row>
    <row r="623" spans="1:15" x14ac:dyDescent="0.2">
      <c r="A623" s="980">
        <v>2013</v>
      </c>
      <c r="B623" s="13"/>
      <c r="C623" s="144">
        <f t="shared" si="0"/>
        <v>36</v>
      </c>
      <c r="D623" s="189">
        <f t="shared" si="1"/>
        <v>6.3604240282685502</v>
      </c>
      <c r="E623" s="50">
        <v>6</v>
      </c>
      <c r="F623" s="64">
        <v>13</v>
      </c>
      <c r="G623" s="64">
        <v>12</v>
      </c>
      <c r="H623" s="64">
        <v>5</v>
      </c>
      <c r="I623" s="107"/>
      <c r="J623">
        <v>2013</v>
      </c>
      <c r="K623" s="973">
        <f t="shared" si="2"/>
        <v>24</v>
      </c>
      <c r="L623" s="973">
        <f t="shared" si="3"/>
        <v>12</v>
      </c>
      <c r="M623" s="973">
        <f t="shared" si="4"/>
        <v>1</v>
      </c>
      <c r="N623" s="1023">
        <f t="shared" si="5"/>
        <v>37</v>
      </c>
    </row>
    <row r="624" spans="1:15" x14ac:dyDescent="0.2">
      <c r="A624" s="980">
        <v>2014</v>
      </c>
      <c r="B624" s="13"/>
      <c r="C624" s="144">
        <f t="shared" si="0"/>
        <v>30</v>
      </c>
      <c r="D624" s="189">
        <f t="shared" si="1"/>
        <v>5.3003533568904597</v>
      </c>
      <c r="E624" s="50">
        <v>7</v>
      </c>
      <c r="F624" s="64">
        <v>12</v>
      </c>
      <c r="G624" s="64">
        <v>8</v>
      </c>
      <c r="H624" s="64">
        <v>3</v>
      </c>
      <c r="I624" s="107"/>
      <c r="J624">
        <v>2014</v>
      </c>
      <c r="K624" s="973">
        <f t="shared" si="2"/>
        <v>22</v>
      </c>
      <c r="L624" s="973">
        <f t="shared" si="3"/>
        <v>9</v>
      </c>
      <c r="M624" s="973">
        <f t="shared" si="4"/>
        <v>2</v>
      </c>
      <c r="N624" s="1023">
        <f t="shared" si="5"/>
        <v>33</v>
      </c>
    </row>
    <row r="625" spans="1:14" x14ac:dyDescent="0.2">
      <c r="A625" s="981">
        <v>2015</v>
      </c>
      <c r="B625" s="537"/>
      <c r="C625" s="640">
        <f t="shared" si="0"/>
        <v>67</v>
      </c>
      <c r="D625" s="189">
        <f t="shared" si="1"/>
        <v>11.837455830388691</v>
      </c>
      <c r="E625" s="50">
        <v>18</v>
      </c>
      <c r="F625" s="64">
        <v>12</v>
      </c>
      <c r="G625" s="64">
        <v>18</v>
      </c>
      <c r="H625" s="64">
        <v>19</v>
      </c>
      <c r="I625" s="107"/>
      <c r="J625">
        <v>2015</v>
      </c>
      <c r="K625" s="973">
        <f t="shared" si="2"/>
        <v>50</v>
      </c>
      <c r="L625" s="973">
        <f t="shared" si="3"/>
        <v>15</v>
      </c>
      <c r="M625" s="973">
        <f t="shared" si="4"/>
        <v>2</v>
      </c>
      <c r="N625" s="1023">
        <f t="shared" si="5"/>
        <v>67</v>
      </c>
    </row>
    <row r="626" spans="1:14" x14ac:dyDescent="0.2">
      <c r="A626" s="638">
        <v>2016</v>
      </c>
      <c r="B626" s="643"/>
      <c r="C626" s="976">
        <f t="shared" si="0"/>
        <v>105</v>
      </c>
      <c r="D626" s="189">
        <f t="shared" si="1"/>
        <v>18.551236749116608</v>
      </c>
      <c r="E626" s="63">
        <v>28</v>
      </c>
      <c r="F626" s="972">
        <v>49</v>
      </c>
      <c r="G626" s="972">
        <v>24</v>
      </c>
      <c r="H626" s="969">
        <v>4</v>
      </c>
      <c r="I626" s="107"/>
      <c r="J626">
        <v>2016</v>
      </c>
      <c r="K626" s="973">
        <f t="shared" si="2"/>
        <v>71</v>
      </c>
      <c r="L626" s="973">
        <f t="shared" si="3"/>
        <v>29</v>
      </c>
      <c r="M626" s="973">
        <f t="shared" si="4"/>
        <v>6</v>
      </c>
      <c r="N626" s="1023">
        <f t="shared" si="5"/>
        <v>106</v>
      </c>
    </row>
    <row r="627" spans="1:14" x14ac:dyDescent="0.2">
      <c r="A627" s="638">
        <v>2017</v>
      </c>
      <c r="B627" s="643"/>
      <c r="C627" s="976">
        <f t="shared" si="0"/>
        <v>73</v>
      </c>
      <c r="D627" s="189">
        <f t="shared" si="1"/>
        <v>12.897526501766784</v>
      </c>
      <c r="E627" s="975">
        <f t="shared" ref="E627:H629" si="6">COUNTIFS($D$8:$D$601,"&gt;=1/1/"&amp;$A627,$D$8:$D$601,"&lt;=12/31/"&amp;$A627,E$8:E$601,"X")</f>
        <v>8</v>
      </c>
      <c r="F627" s="974">
        <f t="shared" si="6"/>
        <v>37</v>
      </c>
      <c r="G627" s="974">
        <f t="shared" si="6"/>
        <v>25</v>
      </c>
      <c r="H627" s="974">
        <f t="shared" si="6"/>
        <v>3</v>
      </c>
      <c r="I627" s="107"/>
      <c r="J627">
        <v>2017</v>
      </c>
      <c r="K627" s="973">
        <f t="shared" si="2"/>
        <v>57</v>
      </c>
      <c r="L627" s="973">
        <f t="shared" si="3"/>
        <v>12</v>
      </c>
      <c r="M627" s="973">
        <f t="shared" si="4"/>
        <v>4</v>
      </c>
      <c r="N627" s="1023">
        <f t="shared" si="5"/>
        <v>73</v>
      </c>
    </row>
    <row r="628" spans="1:14" x14ac:dyDescent="0.2">
      <c r="A628" s="638">
        <v>2018</v>
      </c>
      <c r="B628" s="643"/>
      <c r="C628" s="977">
        <f>SUM(E628:H628)</f>
        <v>69</v>
      </c>
      <c r="D628" s="200">
        <f t="shared" si="1"/>
        <v>12.190812720848058</v>
      </c>
      <c r="E628" s="973">
        <f t="shared" si="6"/>
        <v>12</v>
      </c>
      <c r="F628" s="973">
        <f t="shared" si="6"/>
        <v>31</v>
      </c>
      <c r="G628" s="973">
        <f t="shared" si="6"/>
        <v>26</v>
      </c>
      <c r="H628" s="972">
        <f t="shared" si="6"/>
        <v>0</v>
      </c>
      <c r="I628" s="905"/>
      <c r="J628">
        <v>2018</v>
      </c>
      <c r="K628" s="972">
        <f t="shared" si="2"/>
        <v>51</v>
      </c>
      <c r="L628" s="972">
        <f t="shared" si="3"/>
        <v>17</v>
      </c>
      <c r="M628" s="972">
        <f t="shared" si="4"/>
        <v>1</v>
      </c>
      <c r="N628" s="1023">
        <f t="shared" si="5"/>
        <v>69</v>
      </c>
    </row>
    <row r="629" spans="1:14" x14ac:dyDescent="0.2">
      <c r="A629" s="638">
        <v>2019</v>
      </c>
      <c r="B629" s="643"/>
      <c r="C629" s="977">
        <f>SUM(E629:H629)</f>
        <v>14</v>
      </c>
      <c r="D629" s="200">
        <f t="shared" si="1"/>
        <v>2.4734982332155475</v>
      </c>
      <c r="E629" s="973">
        <f t="shared" si="6"/>
        <v>3</v>
      </c>
      <c r="F629" s="973">
        <f t="shared" si="6"/>
        <v>2</v>
      </c>
      <c r="G629" s="973">
        <f t="shared" si="6"/>
        <v>8</v>
      </c>
      <c r="H629" s="1072">
        <f t="shared" si="6"/>
        <v>1</v>
      </c>
      <c r="I629" s="13"/>
      <c r="J629">
        <v>2019</v>
      </c>
      <c r="K629" s="1072">
        <f t="shared" si="2"/>
        <v>9</v>
      </c>
      <c r="L629" s="1072">
        <f t="shared" si="3"/>
        <v>4</v>
      </c>
      <c r="M629" s="1072">
        <f t="shared" si="4"/>
        <v>1</v>
      </c>
      <c r="N629" s="1073">
        <f t="shared" si="5"/>
        <v>14</v>
      </c>
    </row>
    <row r="630" spans="1:14" x14ac:dyDescent="0.2">
      <c r="A630" s="609" t="s">
        <v>3020</v>
      </c>
      <c r="B630" s="643"/>
      <c r="C630" s="978">
        <f t="shared" ref="C630:H630" si="7">SUM(C618:C628)</f>
        <v>566</v>
      </c>
      <c r="D630" s="201">
        <f t="shared" si="7"/>
        <v>99.999999999999986</v>
      </c>
      <c r="E630" s="195">
        <f>SUM(E618:E628)</f>
        <v>139</v>
      </c>
      <c r="F630" s="195">
        <f t="shared" si="7"/>
        <v>252</v>
      </c>
      <c r="G630" s="186">
        <f t="shared" si="7"/>
        <v>134</v>
      </c>
      <c r="H630" s="76">
        <f t="shared" si="7"/>
        <v>41</v>
      </c>
      <c r="I630" s="107"/>
      <c r="J630" s="637"/>
    </row>
    <row r="631" spans="1:14" x14ac:dyDescent="0.2">
      <c r="A631" s="609"/>
      <c r="B631" s="643"/>
      <c r="C631" s="637"/>
      <c r="D631" s="202"/>
      <c r="E631" s="198"/>
      <c r="F631" s="198"/>
      <c r="G631" s="198"/>
      <c r="H631" s="198"/>
      <c r="I631" s="107"/>
    </row>
    <row r="632" spans="1:14" x14ac:dyDescent="0.2">
      <c r="A632" s="642" t="s">
        <v>3043</v>
      </c>
      <c r="B632" s="643"/>
      <c r="C632" s="978" t="s">
        <v>23</v>
      </c>
      <c r="D632" s="203" t="s">
        <v>3030</v>
      </c>
      <c r="E632" s="45" t="s">
        <v>1861</v>
      </c>
      <c r="F632" s="44" t="s">
        <v>3031</v>
      </c>
      <c r="G632" s="47" t="s">
        <v>3032</v>
      </c>
      <c r="H632" s="47" t="s">
        <v>1864</v>
      </c>
      <c r="I632" s="107"/>
    </row>
    <row r="633" spans="1:14" x14ac:dyDescent="0.2">
      <c r="A633" s="638" t="s">
        <v>3044</v>
      </c>
      <c r="B633" s="643"/>
      <c r="C633" s="976">
        <f t="shared" ref="C633:C642" si="8">SUM(E633:H633)</f>
        <v>296</v>
      </c>
      <c r="D633" s="189">
        <f t="shared" ref="D633:D642" si="9">C633/C$643*100</f>
        <v>58.846918489065601</v>
      </c>
      <c r="E633" s="42">
        <v>63</v>
      </c>
      <c r="F633" s="26">
        <v>143</v>
      </c>
      <c r="G633" s="37">
        <v>67</v>
      </c>
      <c r="H633" s="37">
        <v>23</v>
      </c>
      <c r="I633" s="107"/>
    </row>
    <row r="634" spans="1:14" x14ac:dyDescent="0.2">
      <c r="A634" s="638" t="s">
        <v>3045</v>
      </c>
      <c r="B634" s="643"/>
      <c r="C634" s="976">
        <f t="shared" si="8"/>
        <v>84</v>
      </c>
      <c r="D634" s="189">
        <f t="shared" si="9"/>
        <v>16.699801192842941</v>
      </c>
      <c r="E634" s="63">
        <v>19</v>
      </c>
      <c r="F634" s="50">
        <v>33</v>
      </c>
      <c r="G634" s="64">
        <v>19</v>
      </c>
      <c r="H634" s="64">
        <v>13</v>
      </c>
      <c r="I634" s="107"/>
    </row>
    <row r="635" spans="1:14" x14ac:dyDescent="0.2">
      <c r="A635" s="638" t="s">
        <v>3046</v>
      </c>
      <c r="B635" s="643"/>
      <c r="C635" s="976">
        <f t="shared" si="8"/>
        <v>35</v>
      </c>
      <c r="D635" s="189">
        <f t="shared" si="9"/>
        <v>6.9582504970178931</v>
      </c>
      <c r="E635" s="63">
        <v>8</v>
      </c>
      <c r="F635" s="50">
        <v>18</v>
      </c>
      <c r="G635" s="64">
        <v>8</v>
      </c>
      <c r="H635" s="64">
        <v>1</v>
      </c>
      <c r="I635" s="107"/>
    </row>
    <row r="636" spans="1:14" x14ac:dyDescent="0.2">
      <c r="A636" s="638" t="s">
        <v>3047</v>
      </c>
      <c r="B636" s="643"/>
      <c r="C636" s="976">
        <f t="shared" si="8"/>
        <v>18</v>
      </c>
      <c r="D636" s="189">
        <f t="shared" si="9"/>
        <v>3.5785288270377733</v>
      </c>
      <c r="E636" s="63">
        <v>5</v>
      </c>
      <c r="F636" s="50">
        <v>10</v>
      </c>
      <c r="G636" s="64">
        <v>2</v>
      </c>
      <c r="H636" s="64">
        <v>1</v>
      </c>
      <c r="I636" s="107"/>
    </row>
    <row r="637" spans="1:14" x14ac:dyDescent="0.2">
      <c r="A637" s="638" t="s">
        <v>3048</v>
      </c>
      <c r="B637" s="643"/>
      <c r="C637" s="976">
        <f t="shared" si="8"/>
        <v>16</v>
      </c>
      <c r="D637" s="189">
        <f t="shared" si="9"/>
        <v>3.180914512922465</v>
      </c>
      <c r="E637" s="63">
        <v>8</v>
      </c>
      <c r="F637" s="50">
        <v>5</v>
      </c>
      <c r="G637" s="64">
        <v>3</v>
      </c>
      <c r="H637" s="64">
        <v>0</v>
      </c>
      <c r="I637" s="107"/>
    </row>
    <row r="638" spans="1:14" x14ac:dyDescent="0.2">
      <c r="A638" s="638" t="s">
        <v>3049</v>
      </c>
      <c r="B638" s="643"/>
      <c r="C638" s="976">
        <f t="shared" si="8"/>
        <v>23</v>
      </c>
      <c r="D638" s="189">
        <f t="shared" si="9"/>
        <v>4.5725646123260439</v>
      </c>
      <c r="E638" s="63">
        <v>10</v>
      </c>
      <c r="F638" s="50">
        <v>7</v>
      </c>
      <c r="G638" s="64">
        <v>5</v>
      </c>
      <c r="H638" s="64">
        <v>1</v>
      </c>
      <c r="I638" s="107"/>
    </row>
    <row r="639" spans="1:14" x14ac:dyDescent="0.2">
      <c r="A639" s="638" t="s">
        <v>3050</v>
      </c>
      <c r="B639" s="643"/>
      <c r="C639" s="976">
        <f t="shared" si="8"/>
        <v>20</v>
      </c>
      <c r="D639" s="189">
        <f t="shared" si="9"/>
        <v>3.9761431411530817</v>
      </c>
      <c r="E639" s="63">
        <v>12</v>
      </c>
      <c r="F639" s="50">
        <v>1</v>
      </c>
      <c r="G639" s="64">
        <v>6</v>
      </c>
      <c r="H639" s="64">
        <v>1</v>
      </c>
      <c r="I639" s="107"/>
    </row>
    <row r="640" spans="1:14" x14ac:dyDescent="0.2">
      <c r="A640" s="638" t="s">
        <v>3051</v>
      </c>
      <c r="B640" s="643"/>
      <c r="C640" s="976">
        <f t="shared" si="8"/>
        <v>7</v>
      </c>
      <c r="D640" s="189">
        <f t="shared" si="9"/>
        <v>1.3916500994035785</v>
      </c>
      <c r="E640" s="63">
        <v>3</v>
      </c>
      <c r="F640" s="50">
        <v>2</v>
      </c>
      <c r="G640" s="64">
        <v>1</v>
      </c>
      <c r="H640" s="64">
        <v>1</v>
      </c>
      <c r="I640" s="107"/>
    </row>
    <row r="641" spans="1:9" x14ac:dyDescent="0.2">
      <c r="A641" s="638" t="s">
        <v>3052</v>
      </c>
      <c r="B641" s="643"/>
      <c r="C641" s="976">
        <f t="shared" si="8"/>
        <v>1</v>
      </c>
      <c r="D641" s="189">
        <f t="shared" si="9"/>
        <v>0.19880715705765406</v>
      </c>
      <c r="E641" s="63">
        <v>0</v>
      </c>
      <c r="F641" s="50">
        <v>0</v>
      </c>
      <c r="G641" s="64">
        <v>1</v>
      </c>
      <c r="H641" s="64">
        <v>0</v>
      </c>
      <c r="I641" s="107"/>
    </row>
    <row r="642" spans="1:9" x14ac:dyDescent="0.2">
      <c r="A642" s="641" t="s">
        <v>3053</v>
      </c>
      <c r="B642" s="646"/>
      <c r="C642" s="640">
        <f t="shared" si="8"/>
        <v>3</v>
      </c>
      <c r="D642" s="189">
        <f t="shared" si="9"/>
        <v>0.59642147117296218</v>
      </c>
      <c r="E642" s="53">
        <v>1</v>
      </c>
      <c r="F642" s="52">
        <v>2</v>
      </c>
      <c r="G642" s="55">
        <v>0</v>
      </c>
      <c r="H642" s="55">
        <v>0</v>
      </c>
      <c r="I642" s="107"/>
    </row>
    <row r="643" spans="1:9" x14ac:dyDescent="0.2">
      <c r="A643" s="33" t="s">
        <v>3020</v>
      </c>
      <c r="B643" s="647"/>
      <c r="C643" s="195">
        <f t="shared" ref="C643:H643" si="10">SUM(C633:C642)</f>
        <v>503</v>
      </c>
      <c r="D643" s="201">
        <f t="shared" si="10"/>
        <v>100.00000000000001</v>
      </c>
      <c r="E643" s="186">
        <f t="shared" si="10"/>
        <v>129</v>
      </c>
      <c r="F643" s="195">
        <f t="shared" si="10"/>
        <v>221</v>
      </c>
      <c r="G643" s="196">
        <f t="shared" si="10"/>
        <v>112</v>
      </c>
      <c r="H643" s="196">
        <f t="shared" si="10"/>
        <v>41</v>
      </c>
      <c r="I643" s="107"/>
    </row>
    <row r="644" spans="1:9" x14ac:dyDescent="0.2">
      <c r="A644" s="185" t="s">
        <v>3054</v>
      </c>
      <c r="B644" s="21"/>
      <c r="C644" s="195" t="s">
        <v>23</v>
      </c>
      <c r="D644" s="203" t="s">
        <v>3030</v>
      </c>
      <c r="E644" s="45" t="s">
        <v>1861</v>
      </c>
      <c r="F644" s="44" t="s">
        <v>3031</v>
      </c>
      <c r="G644" s="47" t="s">
        <v>3032</v>
      </c>
      <c r="H644" s="47" t="s">
        <v>1864</v>
      </c>
      <c r="I644" s="107"/>
    </row>
    <row r="645" spans="1:9" x14ac:dyDescent="0.2">
      <c r="A645" s="197" t="s">
        <v>876</v>
      </c>
      <c r="B645" s="9"/>
      <c r="C645" s="144">
        <f>C633</f>
        <v>296</v>
      </c>
      <c r="D645" s="204">
        <f>C645/C$648*100</f>
        <v>58.846918489065601</v>
      </c>
      <c r="E645" s="42">
        <f>E633</f>
        <v>63</v>
      </c>
      <c r="F645" s="42">
        <f>F633</f>
        <v>143</v>
      </c>
      <c r="G645" s="42">
        <f>G633</f>
        <v>67</v>
      </c>
      <c r="H645" s="26">
        <f>H633</f>
        <v>23</v>
      </c>
      <c r="I645" s="106" t="s">
        <v>3055</v>
      </c>
    </row>
    <row r="646" spans="1:9" x14ac:dyDescent="0.2">
      <c r="A646" s="199" t="s">
        <v>394</v>
      </c>
      <c r="B646" s="13"/>
      <c r="C646" s="144">
        <f>SUM(E634:H636)</f>
        <v>137</v>
      </c>
      <c r="D646" s="189">
        <f>C646/C$643*100</f>
        <v>27.236580516898606</v>
      </c>
      <c r="E646" s="63">
        <f>SUM(E634:E636)</f>
        <v>32</v>
      </c>
      <c r="F646" s="63">
        <f>SUM(F634:F636)</f>
        <v>61</v>
      </c>
      <c r="G646" s="63">
        <f>SUM(G634:G636)</f>
        <v>29</v>
      </c>
      <c r="H646" s="50">
        <f>SUM(H634:H636)</f>
        <v>15</v>
      </c>
      <c r="I646" s="106" t="s">
        <v>3056</v>
      </c>
    </row>
    <row r="647" spans="1:9" x14ac:dyDescent="0.2">
      <c r="A647" s="199" t="s">
        <v>393</v>
      </c>
      <c r="B647" s="13"/>
      <c r="C647" s="144">
        <f>SUM(E637:H642)</f>
        <v>70</v>
      </c>
      <c r="D647" s="200">
        <f>C647/C$643*100</f>
        <v>13.916500994035786</v>
      </c>
      <c r="E647" s="53">
        <f>SUM(E637:E642)</f>
        <v>34</v>
      </c>
      <c r="F647" s="53">
        <f>SUM(F637:F642)</f>
        <v>17</v>
      </c>
      <c r="G647" s="53">
        <f>SUM(G637:G642)</f>
        <v>16</v>
      </c>
      <c r="H647" s="52">
        <f>SUM(H637:H642)</f>
        <v>3</v>
      </c>
      <c r="I647" s="106" t="s">
        <v>3057</v>
      </c>
    </row>
    <row r="648" spans="1:9" x14ac:dyDescent="0.2">
      <c r="A648" s="33" t="s">
        <v>3020</v>
      </c>
      <c r="B648" s="21"/>
      <c r="C648" s="195">
        <f t="shared" ref="C648:H648" si="11">SUM(C645:C647)</f>
        <v>503</v>
      </c>
      <c r="D648" s="201">
        <f t="shared" si="11"/>
        <v>99.999999999999986</v>
      </c>
      <c r="E648" s="186">
        <f t="shared" si="11"/>
        <v>129</v>
      </c>
      <c r="F648" s="195">
        <f t="shared" si="11"/>
        <v>221</v>
      </c>
      <c r="G648" s="195">
        <f t="shared" si="11"/>
        <v>112</v>
      </c>
      <c r="H648" s="196">
        <f t="shared" si="11"/>
        <v>41</v>
      </c>
      <c r="I648" s="107"/>
    </row>
    <row r="649" spans="1:9" ht="6" customHeight="1" x14ac:dyDescent="0.2">
      <c r="A649" s="157"/>
      <c r="B649" s="13"/>
      <c r="C649" s="198"/>
      <c r="D649" s="202"/>
      <c r="E649" s="198"/>
      <c r="F649" s="198"/>
      <c r="G649" s="198"/>
      <c r="H649" s="198"/>
      <c r="I649" s="107"/>
    </row>
    <row r="650" spans="1:9" x14ac:dyDescent="0.2">
      <c r="A650" s="205" t="s">
        <v>3058</v>
      </c>
      <c r="B650" s="13"/>
      <c r="C650" s="198"/>
      <c r="D650" s="202"/>
      <c r="E650" s="198"/>
      <c r="F650" s="198"/>
      <c r="G650" s="198"/>
      <c r="H650" s="198"/>
      <c r="I650" s="107"/>
    </row>
    <row r="651" spans="1:9" x14ac:dyDescent="0.2">
      <c r="A651" s="34" t="s">
        <v>21</v>
      </c>
      <c r="B651" s="37" t="s">
        <v>22</v>
      </c>
      <c r="C651" s="141" t="s">
        <v>64</v>
      </c>
      <c r="D651" s="26" t="s">
        <v>1856</v>
      </c>
      <c r="E651" s="101" t="s">
        <v>65</v>
      </c>
      <c r="F651" s="141"/>
      <c r="G651" s="206"/>
      <c r="H651" s="206"/>
      <c r="I651" s="23"/>
    </row>
    <row r="652" spans="1:9" x14ac:dyDescent="0.2">
      <c r="A652" s="88" t="s">
        <v>55</v>
      </c>
      <c r="B652" s="55" t="s">
        <v>56</v>
      </c>
      <c r="C652" s="147" t="s">
        <v>58</v>
      </c>
      <c r="D652" s="52" t="s">
        <v>3059</v>
      </c>
      <c r="E652" s="103" t="s">
        <v>58</v>
      </c>
      <c r="F652" s="207" t="s">
        <v>3060</v>
      </c>
      <c r="G652" s="178"/>
      <c r="H652" s="178"/>
      <c r="I652" s="39"/>
    </row>
    <row r="653" spans="1:9" x14ac:dyDescent="0.2">
      <c r="A653" s="65" t="s">
        <v>397</v>
      </c>
      <c r="B653" s="35" t="s">
        <v>398</v>
      </c>
      <c r="C653" s="141">
        <v>7</v>
      </c>
      <c r="D653" s="126">
        <v>40856</v>
      </c>
      <c r="E653" s="101">
        <v>9</v>
      </c>
      <c r="F653" s="208" t="s">
        <v>3061</v>
      </c>
      <c r="G653" s="206"/>
      <c r="H653" s="206"/>
      <c r="I653" s="23"/>
    </row>
    <row r="654" spans="1:9" x14ac:dyDescent="0.2">
      <c r="A654" s="81" t="s">
        <v>399</v>
      </c>
      <c r="B654" s="24" t="s">
        <v>400</v>
      </c>
      <c r="C654" s="144">
        <v>6</v>
      </c>
      <c r="D654" s="128">
        <v>41091</v>
      </c>
      <c r="E654" s="99">
        <v>7</v>
      </c>
      <c r="F654" s="209" t="s">
        <v>3062</v>
      </c>
      <c r="G654" s="198"/>
      <c r="H654" s="198"/>
      <c r="I654" s="41"/>
    </row>
    <row r="655" spans="1:9" x14ac:dyDescent="0.2">
      <c r="A655" s="81" t="s">
        <v>1917</v>
      </c>
      <c r="B655" s="24" t="s">
        <v>125</v>
      </c>
      <c r="C655" s="144">
        <v>45</v>
      </c>
      <c r="D655" s="128">
        <v>41729</v>
      </c>
      <c r="E655" s="99">
        <v>44</v>
      </c>
      <c r="F655" s="157" t="s">
        <v>3063</v>
      </c>
      <c r="G655" s="198"/>
      <c r="H655" s="198"/>
      <c r="I655" s="41"/>
    </row>
    <row r="656" spans="1:9" x14ac:dyDescent="0.2">
      <c r="A656" s="81" t="s">
        <v>141</v>
      </c>
      <c r="B656" s="24" t="s">
        <v>142</v>
      </c>
      <c r="C656" s="144">
        <v>25</v>
      </c>
      <c r="D656" s="128">
        <v>41308</v>
      </c>
      <c r="E656" s="99">
        <v>29</v>
      </c>
      <c r="F656" s="209" t="s">
        <v>3064</v>
      </c>
      <c r="G656" s="198"/>
      <c r="H656" s="198"/>
      <c r="I656" s="41"/>
    </row>
    <row r="657" spans="1:9" x14ac:dyDescent="0.2">
      <c r="A657" s="102" t="s">
        <v>465</v>
      </c>
      <c r="B657" s="56" t="s">
        <v>466</v>
      </c>
      <c r="C657" s="147">
        <v>15</v>
      </c>
      <c r="D657" s="210">
        <v>43021</v>
      </c>
      <c r="E657" s="103">
        <v>14</v>
      </c>
      <c r="F657" s="211" t="s">
        <v>3061</v>
      </c>
      <c r="G657" s="178"/>
      <c r="H657" s="178"/>
      <c r="I657" s="39"/>
    </row>
    <row r="658" spans="1:9" x14ac:dyDescent="0.2">
      <c r="A658" s="81" t="s">
        <v>2014</v>
      </c>
      <c r="B658" s="24" t="s">
        <v>3065</v>
      </c>
      <c r="C658" s="144">
        <v>39</v>
      </c>
      <c r="D658" s="128">
        <v>41086</v>
      </c>
      <c r="E658" s="99">
        <v>40</v>
      </c>
      <c r="F658" s="157" t="s">
        <v>3066</v>
      </c>
      <c r="G658" s="198"/>
      <c r="H658" s="198"/>
      <c r="I658" s="41"/>
    </row>
    <row r="659" spans="1:9" x14ac:dyDescent="0.2">
      <c r="A659" s="36" t="s">
        <v>491</v>
      </c>
      <c r="B659" s="24" t="s">
        <v>492</v>
      </c>
      <c r="C659" s="144">
        <v>23</v>
      </c>
      <c r="D659" s="128">
        <v>41032</v>
      </c>
      <c r="E659" s="99">
        <v>16</v>
      </c>
      <c r="F659" s="209" t="s">
        <v>3062</v>
      </c>
      <c r="G659" s="198"/>
      <c r="H659" s="198"/>
      <c r="I659" s="41"/>
    </row>
    <row r="660" spans="1:9" x14ac:dyDescent="0.2">
      <c r="A660" s="81" t="s">
        <v>175</v>
      </c>
      <c r="B660" s="24" t="s">
        <v>176</v>
      </c>
      <c r="C660" s="144">
        <v>24</v>
      </c>
      <c r="D660" s="128">
        <v>42586</v>
      </c>
      <c r="E660" s="99">
        <v>25</v>
      </c>
      <c r="F660" s="157" t="s">
        <v>3067</v>
      </c>
      <c r="G660" s="198"/>
      <c r="H660" s="198"/>
      <c r="I660" s="41"/>
    </row>
    <row r="661" spans="1:9" x14ac:dyDescent="0.2">
      <c r="A661" s="81" t="s">
        <v>2090</v>
      </c>
      <c r="B661" s="24" t="s">
        <v>508</v>
      </c>
      <c r="C661" s="144">
        <v>49</v>
      </c>
      <c r="D661" s="128">
        <v>41701</v>
      </c>
      <c r="E661" s="99">
        <v>32</v>
      </c>
      <c r="F661" s="157" t="s">
        <v>3068</v>
      </c>
      <c r="G661" s="198"/>
      <c r="H661" s="198"/>
      <c r="I661" s="41"/>
    </row>
    <row r="662" spans="1:9" x14ac:dyDescent="0.2">
      <c r="A662" s="81" t="s">
        <v>2097</v>
      </c>
      <c r="B662" s="24" t="s">
        <v>2098</v>
      </c>
      <c r="C662" s="144">
        <v>26</v>
      </c>
      <c r="D662" s="128">
        <v>40308</v>
      </c>
      <c r="E662" s="99">
        <v>45</v>
      </c>
      <c r="F662" s="157" t="s">
        <v>3069</v>
      </c>
      <c r="G662" s="198"/>
      <c r="H662" s="198"/>
      <c r="I662" s="41"/>
    </row>
    <row r="663" spans="1:9" x14ac:dyDescent="0.2">
      <c r="A663" s="65" t="s">
        <v>2097</v>
      </c>
      <c r="B663" s="35" t="s">
        <v>2098</v>
      </c>
      <c r="C663" s="141">
        <v>48</v>
      </c>
      <c r="D663" s="126">
        <v>41548</v>
      </c>
      <c r="E663" s="101">
        <v>30</v>
      </c>
      <c r="F663" s="212" t="s">
        <v>3070</v>
      </c>
      <c r="G663" s="206"/>
      <c r="H663" s="206"/>
      <c r="I663" s="23"/>
    </row>
    <row r="664" spans="1:9" x14ac:dyDescent="0.2">
      <c r="A664" s="537" t="s">
        <v>488</v>
      </c>
      <c r="B664" s="925" t="s">
        <v>489</v>
      </c>
      <c r="C664" s="144">
        <v>21</v>
      </c>
      <c r="D664" s="128">
        <v>43496</v>
      </c>
      <c r="E664" s="99">
        <v>24</v>
      </c>
      <c r="F664" s="157" t="s">
        <v>3061</v>
      </c>
      <c r="G664" s="198"/>
      <c r="H664" s="198"/>
      <c r="I664" s="41"/>
    </row>
    <row r="665" spans="1:9" x14ac:dyDescent="0.2">
      <c r="A665" s="80" t="s">
        <v>201</v>
      </c>
      <c r="B665" s="24" t="s">
        <v>202</v>
      </c>
      <c r="C665" s="144">
        <v>25</v>
      </c>
      <c r="D665" s="128">
        <v>41750</v>
      </c>
      <c r="E665" s="99">
        <v>42</v>
      </c>
      <c r="F665" s="157" t="s">
        <v>3063</v>
      </c>
      <c r="G665" s="198"/>
      <c r="H665" s="198"/>
      <c r="I665" s="41"/>
    </row>
    <row r="666" spans="1:9" x14ac:dyDescent="0.2">
      <c r="A666" s="80" t="s">
        <v>214</v>
      </c>
      <c r="B666" s="24" t="s">
        <v>215</v>
      </c>
      <c r="C666" s="144">
        <v>7</v>
      </c>
      <c r="D666" s="128">
        <v>40832</v>
      </c>
      <c r="E666" s="99">
        <v>24</v>
      </c>
      <c r="F666" s="209" t="s">
        <v>3061</v>
      </c>
      <c r="G666" s="198"/>
      <c r="H666" s="198"/>
      <c r="I666" s="41"/>
    </row>
    <row r="667" spans="1:9" x14ac:dyDescent="0.2">
      <c r="A667" s="81" t="s">
        <v>563</v>
      </c>
      <c r="B667" s="24" t="s">
        <v>564</v>
      </c>
      <c r="C667" s="144">
        <v>8</v>
      </c>
      <c r="D667" s="128">
        <v>41072</v>
      </c>
      <c r="E667" s="99">
        <v>18</v>
      </c>
      <c r="F667" s="209" t="s">
        <v>3061</v>
      </c>
      <c r="G667" s="198"/>
      <c r="H667" s="198"/>
      <c r="I667" s="41"/>
    </row>
    <row r="668" spans="1:9" x14ac:dyDescent="0.2">
      <c r="A668" s="88" t="s">
        <v>229</v>
      </c>
      <c r="B668" s="56" t="s">
        <v>230</v>
      </c>
      <c r="C668" s="147">
        <v>17</v>
      </c>
      <c r="D668" s="210">
        <v>42194</v>
      </c>
      <c r="E668" s="103">
        <v>50</v>
      </c>
      <c r="F668" s="105" t="s">
        <v>3063</v>
      </c>
      <c r="G668" s="178"/>
      <c r="H668" s="178"/>
      <c r="I668" s="39"/>
    </row>
    <row r="669" spans="1:9" x14ac:dyDescent="0.2">
      <c r="A669" s="81" t="s">
        <v>234</v>
      </c>
      <c r="B669" s="24" t="s">
        <v>235</v>
      </c>
      <c r="C669" s="144">
        <v>25</v>
      </c>
      <c r="D669" s="128">
        <v>41780</v>
      </c>
      <c r="E669" s="99">
        <v>26</v>
      </c>
      <c r="F669" s="157" t="s">
        <v>3063</v>
      </c>
      <c r="G669" s="198"/>
      <c r="H669" s="198"/>
      <c r="I669" s="41"/>
    </row>
    <row r="670" spans="1:9" x14ac:dyDescent="0.2">
      <c r="A670" s="81" t="s">
        <v>234</v>
      </c>
      <c r="B670" s="24" t="s">
        <v>235</v>
      </c>
      <c r="C670" s="144">
        <v>27</v>
      </c>
      <c r="D670" s="128">
        <v>42519</v>
      </c>
      <c r="E670" s="99">
        <v>28</v>
      </c>
      <c r="F670" s="157" t="s">
        <v>3063</v>
      </c>
      <c r="G670" s="198"/>
      <c r="H670" s="198"/>
      <c r="I670" s="41"/>
    </row>
    <row r="671" spans="1:9" x14ac:dyDescent="0.2">
      <c r="A671" s="81" t="s">
        <v>242</v>
      </c>
      <c r="B671" s="24" t="s">
        <v>243</v>
      </c>
      <c r="C671" s="144">
        <v>17</v>
      </c>
      <c r="D671" s="128">
        <v>40393</v>
      </c>
      <c r="E671" s="99">
        <v>19</v>
      </c>
      <c r="F671" s="157" t="s">
        <v>3071</v>
      </c>
      <c r="G671" s="198"/>
      <c r="H671" s="198"/>
      <c r="I671" s="41"/>
    </row>
    <row r="672" spans="1:9" x14ac:dyDescent="0.2">
      <c r="A672" s="36" t="s">
        <v>248</v>
      </c>
      <c r="B672" s="24" t="s">
        <v>249</v>
      </c>
      <c r="C672" s="144">
        <v>35</v>
      </c>
      <c r="D672" s="128">
        <v>40308</v>
      </c>
      <c r="E672" s="99">
        <v>37</v>
      </c>
      <c r="F672" s="209" t="s">
        <v>3063</v>
      </c>
      <c r="G672" s="198"/>
      <c r="H672" s="198"/>
      <c r="I672" s="41"/>
    </row>
    <row r="673" spans="1:9" x14ac:dyDescent="0.2">
      <c r="A673" s="81" t="s">
        <v>2339</v>
      </c>
      <c r="B673" s="24" t="s">
        <v>2340</v>
      </c>
      <c r="C673" s="144">
        <v>7</v>
      </c>
      <c r="D673" s="128">
        <v>40778</v>
      </c>
      <c r="E673" s="99">
        <v>8</v>
      </c>
      <c r="F673" s="157" t="s">
        <v>3069</v>
      </c>
      <c r="G673" s="198"/>
      <c r="H673" s="198"/>
      <c r="I673" s="41"/>
    </row>
    <row r="674" spans="1:9" x14ac:dyDescent="0.2">
      <c r="A674" s="60" t="s">
        <v>1277</v>
      </c>
      <c r="B674" s="35" t="s">
        <v>1278</v>
      </c>
      <c r="C674" s="141">
        <v>7</v>
      </c>
      <c r="D674" s="126">
        <v>43160</v>
      </c>
      <c r="E674" s="101">
        <v>9</v>
      </c>
      <c r="F674" s="208" t="s">
        <v>3062</v>
      </c>
      <c r="G674" s="206"/>
      <c r="H674" s="206"/>
      <c r="I674" s="23"/>
    </row>
    <row r="675" spans="1:9" x14ac:dyDescent="0.2">
      <c r="A675" s="81" t="s">
        <v>616</v>
      </c>
      <c r="B675" s="24" t="s">
        <v>617</v>
      </c>
      <c r="C675" s="144">
        <v>11</v>
      </c>
      <c r="D675" s="128">
        <v>42144</v>
      </c>
      <c r="E675" s="99">
        <v>14</v>
      </c>
      <c r="F675" s="157" t="s">
        <v>3062</v>
      </c>
      <c r="G675" s="198"/>
      <c r="H675" s="198"/>
      <c r="I675" s="41"/>
    </row>
    <row r="676" spans="1:9" x14ac:dyDescent="0.2">
      <c r="A676" s="81" t="s">
        <v>3072</v>
      </c>
      <c r="B676" s="24" t="s">
        <v>861</v>
      </c>
      <c r="C676" s="144">
        <v>7</v>
      </c>
      <c r="D676" s="128">
        <v>41794</v>
      </c>
      <c r="E676" s="99">
        <v>11</v>
      </c>
      <c r="F676" s="157" t="s">
        <v>3073</v>
      </c>
      <c r="G676" s="198"/>
      <c r="H676" s="198"/>
      <c r="I676" s="41"/>
    </row>
    <row r="677" spans="1:9" x14ac:dyDescent="0.2">
      <c r="A677" s="80" t="s">
        <v>623</v>
      </c>
      <c r="B677" s="24" t="s">
        <v>624</v>
      </c>
      <c r="C677" s="144">
        <v>17</v>
      </c>
      <c r="D677" s="128">
        <v>41074</v>
      </c>
      <c r="E677" s="99">
        <v>18</v>
      </c>
      <c r="F677" s="209" t="s">
        <v>3062</v>
      </c>
      <c r="G677" s="198"/>
      <c r="H677" s="198"/>
      <c r="I677" s="41"/>
    </row>
    <row r="678" spans="1:9" x14ac:dyDescent="0.2">
      <c r="A678" s="102" t="s">
        <v>623</v>
      </c>
      <c r="B678" s="56" t="s">
        <v>624</v>
      </c>
      <c r="C678" s="147">
        <v>21</v>
      </c>
      <c r="D678" s="210">
        <v>41969</v>
      </c>
      <c r="E678" s="103">
        <v>7</v>
      </c>
      <c r="F678" s="105" t="s">
        <v>3074</v>
      </c>
      <c r="G678" s="178"/>
      <c r="H678" s="178"/>
      <c r="I678" s="39"/>
    </row>
    <row r="679" spans="1:9" x14ac:dyDescent="0.2">
      <c r="A679" s="36" t="s">
        <v>257</v>
      </c>
      <c r="B679" s="24" t="s">
        <v>258</v>
      </c>
      <c r="C679" s="144">
        <v>49</v>
      </c>
      <c r="D679" s="128">
        <v>41381</v>
      </c>
      <c r="E679" s="99">
        <v>38</v>
      </c>
      <c r="F679" s="209" t="s">
        <v>3064</v>
      </c>
      <c r="G679" s="198"/>
      <c r="H679" s="198"/>
      <c r="I679" s="41"/>
    </row>
    <row r="680" spans="1:9" x14ac:dyDescent="0.2">
      <c r="A680" s="24" t="s">
        <v>643</v>
      </c>
      <c r="B680" s="24" t="s">
        <v>644</v>
      </c>
      <c r="C680" s="144">
        <v>13</v>
      </c>
      <c r="D680" s="128">
        <v>41142</v>
      </c>
      <c r="E680" s="99">
        <v>15</v>
      </c>
      <c r="F680" s="209" t="s">
        <v>3062</v>
      </c>
      <c r="G680" s="198"/>
      <c r="H680" s="198"/>
      <c r="I680" s="41"/>
    </row>
    <row r="681" spans="1:9" x14ac:dyDescent="0.2">
      <c r="A681" s="81" t="s">
        <v>259</v>
      </c>
      <c r="B681" s="24" t="s">
        <v>260</v>
      </c>
      <c r="C681" s="144">
        <v>24</v>
      </c>
      <c r="D681" s="128">
        <v>42416</v>
      </c>
      <c r="E681" s="99">
        <v>26</v>
      </c>
      <c r="F681" s="157" t="s">
        <v>3075</v>
      </c>
      <c r="G681" s="198"/>
      <c r="H681" s="198"/>
      <c r="I681" s="41"/>
    </row>
    <row r="682" spans="1:9" x14ac:dyDescent="0.2">
      <c r="A682" s="80" t="s">
        <v>2458</v>
      </c>
      <c r="B682" s="24" t="s">
        <v>2459</v>
      </c>
      <c r="C682" s="144">
        <v>10</v>
      </c>
      <c r="D682" s="128">
        <v>41409</v>
      </c>
      <c r="E682" s="99">
        <v>9</v>
      </c>
      <c r="F682" s="157" t="s">
        <v>3076</v>
      </c>
      <c r="G682" s="198"/>
      <c r="H682" s="198"/>
      <c r="I682" s="41"/>
    </row>
    <row r="683" spans="1:9" x14ac:dyDescent="0.2">
      <c r="A683" s="24" t="s">
        <v>2484</v>
      </c>
      <c r="B683" s="24" t="s">
        <v>2485</v>
      </c>
      <c r="C683" s="144">
        <v>10</v>
      </c>
      <c r="D683" s="128">
        <v>41956</v>
      </c>
      <c r="E683" s="99">
        <v>13</v>
      </c>
      <c r="F683" s="157" t="s">
        <v>3069</v>
      </c>
      <c r="G683" s="198"/>
      <c r="H683" s="198"/>
      <c r="I683" s="41"/>
    </row>
    <row r="684" spans="1:9" x14ac:dyDescent="0.2">
      <c r="A684" s="65" t="s">
        <v>276</v>
      </c>
      <c r="B684" s="35" t="s">
        <v>277</v>
      </c>
      <c r="C684" s="141">
        <v>37</v>
      </c>
      <c r="D684" s="126">
        <v>41535</v>
      </c>
      <c r="E684" s="101">
        <v>38</v>
      </c>
      <c r="F684" s="212" t="s">
        <v>3077</v>
      </c>
      <c r="G684" s="206"/>
      <c r="H684" s="206"/>
      <c r="I684" s="23"/>
    </row>
    <row r="685" spans="1:9" x14ac:dyDescent="0.2">
      <c r="A685" s="81" t="s">
        <v>3078</v>
      </c>
      <c r="B685" s="24" t="s">
        <v>291</v>
      </c>
      <c r="C685" s="144">
        <v>37</v>
      </c>
      <c r="D685" s="128">
        <v>41628</v>
      </c>
      <c r="E685" s="99">
        <v>38</v>
      </c>
      <c r="F685" s="157" t="s">
        <v>3063</v>
      </c>
      <c r="G685" s="198"/>
      <c r="H685" s="198"/>
      <c r="I685" s="41"/>
    </row>
    <row r="686" spans="1:9" x14ac:dyDescent="0.2">
      <c r="A686" s="81" t="s">
        <v>685</v>
      </c>
      <c r="B686" s="24" t="s">
        <v>686</v>
      </c>
      <c r="C686" s="144">
        <v>8</v>
      </c>
      <c r="D686" s="128">
        <v>41175</v>
      </c>
      <c r="E686" s="99">
        <v>10</v>
      </c>
      <c r="F686" s="209" t="s">
        <v>3075</v>
      </c>
      <c r="G686" s="198"/>
      <c r="H686" s="198"/>
      <c r="I686" s="41"/>
    </row>
    <row r="687" spans="1:9" x14ac:dyDescent="0.2">
      <c r="A687" s="81" t="s">
        <v>685</v>
      </c>
      <c r="B687" s="24" t="s">
        <v>686</v>
      </c>
      <c r="C687" s="144">
        <v>12</v>
      </c>
      <c r="D687" s="128">
        <v>42114</v>
      </c>
      <c r="E687" s="99">
        <v>12</v>
      </c>
      <c r="F687" s="157" t="s">
        <v>3075</v>
      </c>
      <c r="G687" s="198"/>
      <c r="H687" s="198"/>
      <c r="I687" s="41"/>
    </row>
    <row r="688" spans="1:9" x14ac:dyDescent="0.2">
      <c r="A688" s="102" t="s">
        <v>707</v>
      </c>
      <c r="B688" s="56" t="s">
        <v>708</v>
      </c>
      <c r="C688" s="147">
        <v>11</v>
      </c>
      <c r="D688" s="210">
        <v>41599</v>
      </c>
      <c r="E688" s="103">
        <v>12</v>
      </c>
      <c r="F688" s="105" t="s">
        <v>3063</v>
      </c>
      <c r="G688" s="178"/>
      <c r="H688" s="178"/>
      <c r="I688" s="39"/>
    </row>
    <row r="689" spans="1:9" x14ac:dyDescent="0.2">
      <c r="A689" s="80" t="s">
        <v>312</v>
      </c>
      <c r="B689" s="24" t="s">
        <v>313</v>
      </c>
      <c r="C689" s="144">
        <v>58</v>
      </c>
      <c r="D689" s="128">
        <v>42116</v>
      </c>
      <c r="E689" s="99">
        <v>59</v>
      </c>
      <c r="F689" s="157" t="s">
        <v>3075</v>
      </c>
      <c r="G689" s="198"/>
      <c r="H689" s="198"/>
      <c r="I689" s="41"/>
    </row>
    <row r="690" spans="1:9" x14ac:dyDescent="0.2">
      <c r="A690" s="81" t="s">
        <v>316</v>
      </c>
      <c r="B690" s="24" t="s">
        <v>317</v>
      </c>
      <c r="C690" s="144">
        <v>18</v>
      </c>
      <c r="D690" s="128">
        <v>40655</v>
      </c>
      <c r="E690" s="99">
        <v>19</v>
      </c>
      <c r="F690" s="209" t="s">
        <v>3061</v>
      </c>
      <c r="G690" s="198"/>
      <c r="H690" s="198"/>
      <c r="I690" s="41"/>
    </row>
    <row r="691" spans="1:9" x14ac:dyDescent="0.2">
      <c r="A691" s="81" t="s">
        <v>747</v>
      </c>
      <c r="B691" s="24" t="s">
        <v>748</v>
      </c>
      <c r="C691" s="144">
        <v>9</v>
      </c>
      <c r="D691" s="128">
        <v>41449</v>
      </c>
      <c r="E691" s="99">
        <v>20</v>
      </c>
      <c r="F691" s="209" t="s">
        <v>3063</v>
      </c>
      <c r="G691" s="198"/>
      <c r="H691" s="198"/>
      <c r="I691" s="41"/>
    </row>
    <row r="692" spans="1:9" x14ac:dyDescent="0.2">
      <c r="A692" s="80" t="s">
        <v>3079</v>
      </c>
      <c r="B692" s="24" t="s">
        <v>1649</v>
      </c>
      <c r="C692" s="144">
        <v>10</v>
      </c>
      <c r="D692" s="128">
        <v>40473</v>
      </c>
      <c r="E692" s="99">
        <v>14</v>
      </c>
      <c r="F692" s="157" t="s">
        <v>3069</v>
      </c>
      <c r="G692" s="198"/>
      <c r="H692" s="198"/>
      <c r="I692" s="41"/>
    </row>
    <row r="693" spans="1:9" x14ac:dyDescent="0.2">
      <c r="A693" s="24" t="s">
        <v>340</v>
      </c>
      <c r="B693" s="24" t="s">
        <v>341</v>
      </c>
      <c r="C693" s="144">
        <v>29</v>
      </c>
      <c r="D693" s="128">
        <v>41017</v>
      </c>
      <c r="E693" s="99">
        <v>30</v>
      </c>
      <c r="F693" s="209" t="s">
        <v>3063</v>
      </c>
      <c r="G693" s="198"/>
      <c r="H693" s="198"/>
      <c r="I693" s="41"/>
    </row>
    <row r="694" spans="1:9" x14ac:dyDescent="0.2">
      <c r="A694" s="65" t="s">
        <v>796</v>
      </c>
      <c r="B694" s="35" t="s">
        <v>797</v>
      </c>
      <c r="C694" s="141">
        <v>13</v>
      </c>
      <c r="D694" s="126">
        <v>42045</v>
      </c>
      <c r="E694" s="101">
        <v>14</v>
      </c>
      <c r="F694" s="212" t="s">
        <v>3080</v>
      </c>
      <c r="G694" s="206"/>
      <c r="H694" s="206"/>
      <c r="I694" s="23"/>
    </row>
    <row r="695" spans="1:9" x14ac:dyDescent="0.2">
      <c r="A695" s="81" t="s">
        <v>3081</v>
      </c>
      <c r="B695" s="24" t="s">
        <v>352</v>
      </c>
      <c r="C695" s="144">
        <v>28</v>
      </c>
      <c r="D695" s="128">
        <v>42054</v>
      </c>
      <c r="E695" s="99">
        <v>29</v>
      </c>
      <c r="F695" s="157" t="s">
        <v>3063</v>
      </c>
      <c r="G695" s="198"/>
      <c r="H695" s="198"/>
      <c r="I695" s="41"/>
    </row>
    <row r="696" spans="1:9" x14ac:dyDescent="0.2">
      <c r="A696" s="81" t="s">
        <v>2880</v>
      </c>
      <c r="B696" s="24" t="s">
        <v>2881</v>
      </c>
      <c r="C696" s="144">
        <v>5</v>
      </c>
      <c r="D696" s="128">
        <v>40553</v>
      </c>
      <c r="E696" s="99">
        <v>8</v>
      </c>
      <c r="F696" s="157" t="s">
        <v>3082</v>
      </c>
      <c r="G696" s="198"/>
      <c r="H696" s="198"/>
      <c r="I696" s="41"/>
    </row>
    <row r="697" spans="1:9" x14ac:dyDescent="0.2">
      <c r="A697" s="81" t="s">
        <v>818</v>
      </c>
      <c r="B697" s="24" t="s">
        <v>819</v>
      </c>
      <c r="C697" s="144">
        <v>9</v>
      </c>
      <c r="D697" s="128">
        <v>41614</v>
      </c>
      <c r="E697" s="99">
        <v>10</v>
      </c>
      <c r="F697" s="157" t="s">
        <v>3063</v>
      </c>
      <c r="G697" s="198"/>
      <c r="H697" s="198"/>
      <c r="I697" s="41"/>
    </row>
    <row r="698" spans="1:9" x14ac:dyDescent="0.2">
      <c r="A698" s="102" t="s">
        <v>3083</v>
      </c>
      <c r="B698" s="56" t="s">
        <v>822</v>
      </c>
      <c r="C698" s="147">
        <v>9</v>
      </c>
      <c r="D698" s="210">
        <v>41075</v>
      </c>
      <c r="E698" s="103">
        <v>13</v>
      </c>
      <c r="F698" s="211" t="s">
        <v>3062</v>
      </c>
      <c r="G698" s="178"/>
      <c r="H698" s="178"/>
      <c r="I698" s="39"/>
    </row>
    <row r="699" spans="1:9" x14ac:dyDescent="0.2">
      <c r="A699" s="81" t="s">
        <v>3083</v>
      </c>
      <c r="B699" s="24" t="s">
        <v>822</v>
      </c>
      <c r="C699" s="144">
        <v>15</v>
      </c>
      <c r="D699" s="128">
        <v>41782</v>
      </c>
      <c r="E699" s="99">
        <v>13</v>
      </c>
      <c r="F699" s="157" t="s">
        <v>3063</v>
      </c>
      <c r="G699" s="198"/>
      <c r="H699" s="198"/>
      <c r="I699" s="41"/>
    </row>
    <row r="700" spans="1:9" x14ac:dyDescent="0.2">
      <c r="A700" s="80" t="s">
        <v>835</v>
      </c>
      <c r="B700" s="24" t="s">
        <v>836</v>
      </c>
      <c r="C700" s="144">
        <v>23</v>
      </c>
      <c r="D700" s="128">
        <v>40412</v>
      </c>
      <c r="E700" s="99">
        <v>6</v>
      </c>
      <c r="F700" s="209" t="s">
        <v>3084</v>
      </c>
      <c r="G700" s="198"/>
      <c r="H700" s="198"/>
      <c r="I700" s="41"/>
    </row>
    <row r="701" spans="1:9" x14ac:dyDescent="0.2">
      <c r="A701" s="80" t="s">
        <v>839</v>
      </c>
      <c r="B701" s="24" t="s">
        <v>840</v>
      </c>
      <c r="C701" s="144">
        <v>18</v>
      </c>
      <c r="D701" s="128">
        <v>41074</v>
      </c>
      <c r="E701" s="99">
        <v>19</v>
      </c>
      <c r="F701" s="209" t="s">
        <v>3062</v>
      </c>
      <c r="G701" s="198"/>
      <c r="H701" s="198"/>
      <c r="I701" s="41"/>
    </row>
    <row r="702" spans="1:9" x14ac:dyDescent="0.2">
      <c r="A702" s="81" t="s">
        <v>374</v>
      </c>
      <c r="B702" s="24" t="s">
        <v>375</v>
      </c>
      <c r="C702" s="144">
        <v>24</v>
      </c>
      <c r="D702" s="128">
        <v>41068</v>
      </c>
      <c r="E702" s="99">
        <v>26</v>
      </c>
      <c r="F702" s="209" t="s">
        <v>3062</v>
      </c>
      <c r="G702" s="198"/>
      <c r="H702" s="198"/>
      <c r="I702" s="41"/>
    </row>
    <row r="703" spans="1:9" x14ac:dyDescent="0.2">
      <c r="A703" s="80" t="s">
        <v>2951</v>
      </c>
      <c r="B703" s="24" t="s">
        <v>2952</v>
      </c>
      <c r="C703" s="144">
        <v>30</v>
      </c>
      <c r="D703" s="128">
        <v>40869</v>
      </c>
      <c r="E703" s="99">
        <v>33</v>
      </c>
      <c r="F703" s="209" t="s">
        <v>3063</v>
      </c>
      <c r="G703" s="198"/>
      <c r="H703" s="198"/>
      <c r="I703" s="41"/>
    </row>
    <row r="704" spans="1:9" x14ac:dyDescent="0.2">
      <c r="A704" s="88" t="s">
        <v>3085</v>
      </c>
      <c r="B704" s="56" t="s">
        <v>384</v>
      </c>
      <c r="C704" s="147">
        <v>40</v>
      </c>
      <c r="D704" s="210">
        <v>41690</v>
      </c>
      <c r="E704" s="103">
        <v>41</v>
      </c>
      <c r="F704" s="105" t="s">
        <v>3063</v>
      </c>
      <c r="G704" s="178"/>
      <c r="H704" s="178"/>
      <c r="I704" s="39"/>
    </row>
    <row r="705" spans="1:9" x14ac:dyDescent="0.2">
      <c r="A705" s="157" t="s">
        <v>3086</v>
      </c>
      <c r="B705" s="13"/>
      <c r="C705" s="198"/>
      <c r="D705" s="213"/>
      <c r="E705" s="198"/>
      <c r="F705" s="157"/>
      <c r="G705" s="198"/>
      <c r="H705" s="198"/>
      <c r="I705" s="13"/>
    </row>
    <row r="706" spans="1:9" ht="6" customHeight="1" x14ac:dyDescent="0.2">
      <c r="A706" s="157"/>
      <c r="B706" s="13"/>
      <c r="C706" s="198"/>
      <c r="D706" s="202"/>
      <c r="E706" s="198"/>
      <c r="F706" s="209"/>
      <c r="G706" s="198"/>
      <c r="H706" s="198"/>
      <c r="I706" s="107"/>
    </row>
    <row r="707" spans="1:9" x14ac:dyDescent="0.2">
      <c r="A707" s="205" t="s">
        <v>3087</v>
      </c>
      <c r="B707" s="13"/>
      <c r="C707" s="198"/>
      <c r="D707" s="202"/>
      <c r="E707" s="198"/>
      <c r="F707" s="209"/>
      <c r="G707" s="198"/>
      <c r="H707" s="198"/>
      <c r="I707" s="107"/>
    </row>
    <row r="708" spans="1:9" x14ac:dyDescent="0.2">
      <c r="A708" s="35" t="s">
        <v>64</v>
      </c>
      <c r="B708" s="26" t="s">
        <v>64</v>
      </c>
      <c r="C708" s="62"/>
      <c r="D708" s="42" t="s">
        <v>1856</v>
      </c>
      <c r="E708" s="26" t="s">
        <v>65</v>
      </c>
      <c r="F708" s="214" t="s">
        <v>65</v>
      </c>
      <c r="G708" s="206"/>
      <c r="H708" s="206"/>
      <c r="I708" s="35"/>
    </row>
    <row r="709" spans="1:9" x14ac:dyDescent="0.2">
      <c r="A709" s="102" t="s">
        <v>21</v>
      </c>
      <c r="B709" s="52" t="s">
        <v>56</v>
      </c>
      <c r="C709" s="76" t="s">
        <v>3088</v>
      </c>
      <c r="D709" s="53" t="s">
        <v>3059</v>
      </c>
      <c r="E709" s="57" t="s">
        <v>56</v>
      </c>
      <c r="F709" s="215" t="s">
        <v>21</v>
      </c>
      <c r="G709" s="178"/>
      <c r="H709" s="178"/>
      <c r="I709" s="56" t="s">
        <v>70</v>
      </c>
    </row>
    <row r="710" spans="1:9" x14ac:dyDescent="0.2">
      <c r="A710" s="65" t="s">
        <v>3089</v>
      </c>
      <c r="B710" s="35" t="s">
        <v>3090</v>
      </c>
      <c r="C710" s="26" t="s">
        <v>3088</v>
      </c>
      <c r="D710" s="125">
        <v>42037</v>
      </c>
      <c r="E710" s="95" t="s">
        <v>3001</v>
      </c>
      <c r="F710" s="60" t="s">
        <v>3000</v>
      </c>
      <c r="G710" s="43"/>
      <c r="H710" s="43"/>
      <c r="I710" s="35" t="s">
        <v>3091</v>
      </c>
    </row>
    <row r="711" spans="1:9" x14ac:dyDescent="0.2">
      <c r="A711" s="81" t="s">
        <v>3092</v>
      </c>
      <c r="B711" s="24" t="s">
        <v>3093</v>
      </c>
      <c r="C711" s="50"/>
      <c r="D711" s="127">
        <v>42383</v>
      </c>
      <c r="E711" s="112" t="s">
        <v>508</v>
      </c>
      <c r="F711" s="80" t="s">
        <v>507</v>
      </c>
      <c r="G711" s="40"/>
      <c r="H711" s="40"/>
      <c r="I711" s="24" t="s">
        <v>3094</v>
      </c>
    </row>
    <row r="712" spans="1:9" x14ac:dyDescent="0.2">
      <c r="A712" s="81" t="s">
        <v>1884</v>
      </c>
      <c r="B712" s="24" t="s">
        <v>3095</v>
      </c>
      <c r="C712" s="50" t="s">
        <v>3088</v>
      </c>
      <c r="D712" s="127">
        <v>40893</v>
      </c>
      <c r="E712" s="112" t="s">
        <v>1885</v>
      </c>
      <c r="F712" s="80" t="s">
        <v>1884</v>
      </c>
      <c r="G712" s="40"/>
      <c r="H712" s="40"/>
      <c r="I712" s="24" t="s">
        <v>3063</v>
      </c>
    </row>
    <row r="713" spans="1:9" x14ac:dyDescent="0.2">
      <c r="A713" s="112" t="s">
        <v>3096</v>
      </c>
      <c r="B713" s="24" t="s">
        <v>1959</v>
      </c>
      <c r="C713" s="50"/>
      <c r="D713" s="127">
        <v>42612</v>
      </c>
      <c r="E713" s="24" t="s">
        <v>1959</v>
      </c>
      <c r="F713" s="112" t="s">
        <v>1958</v>
      </c>
      <c r="G713" s="40"/>
      <c r="H713" s="40"/>
      <c r="I713" s="24" t="s">
        <v>3063</v>
      </c>
    </row>
    <row r="714" spans="1:9" x14ac:dyDescent="0.2">
      <c r="A714" s="216" t="s">
        <v>3097</v>
      </c>
      <c r="B714" s="56" t="s">
        <v>956</v>
      </c>
      <c r="C714" s="52"/>
      <c r="D714" s="217">
        <v>42671</v>
      </c>
      <c r="E714" s="56" t="s">
        <v>956</v>
      </c>
      <c r="F714" s="216" t="s">
        <v>955</v>
      </c>
      <c r="G714" s="48"/>
      <c r="H714" s="48"/>
      <c r="I714" s="56" t="s">
        <v>3063</v>
      </c>
    </row>
    <row r="715" spans="1:9" x14ac:dyDescent="0.2">
      <c r="A715" s="81" t="s">
        <v>3098</v>
      </c>
      <c r="B715" s="24" t="s">
        <v>1018</v>
      </c>
      <c r="C715" s="50"/>
      <c r="D715" s="127">
        <v>42398</v>
      </c>
      <c r="E715" s="112" t="s">
        <v>1018</v>
      </c>
      <c r="F715" s="81" t="s">
        <v>1017</v>
      </c>
      <c r="G715" s="40"/>
      <c r="H715" s="40"/>
      <c r="I715" s="81" t="s">
        <v>3099</v>
      </c>
    </row>
    <row r="716" spans="1:9" x14ac:dyDescent="0.2">
      <c r="A716" s="81" t="s">
        <v>461</v>
      </c>
      <c r="B716" s="24" t="s">
        <v>3100</v>
      </c>
      <c r="C716" s="50"/>
      <c r="D716" s="127">
        <v>42175</v>
      </c>
      <c r="E716" s="112" t="s">
        <v>462</v>
      </c>
      <c r="F716" s="81" t="s">
        <v>461</v>
      </c>
      <c r="G716" s="40"/>
      <c r="H716" s="40"/>
      <c r="I716" s="24" t="s">
        <v>3063</v>
      </c>
    </row>
    <row r="717" spans="1:9" x14ac:dyDescent="0.2">
      <c r="A717" s="80" t="s">
        <v>2014</v>
      </c>
      <c r="B717" s="24" t="s">
        <v>2015</v>
      </c>
      <c r="C717" s="50" t="s">
        <v>3088</v>
      </c>
      <c r="D717" s="127">
        <v>40982</v>
      </c>
      <c r="E717" s="112" t="s">
        <v>3065</v>
      </c>
      <c r="F717" s="80" t="s">
        <v>2014</v>
      </c>
      <c r="G717" s="40"/>
      <c r="H717" s="40"/>
      <c r="I717" s="24" t="s">
        <v>3101</v>
      </c>
    </row>
    <row r="718" spans="1:9" x14ac:dyDescent="0.2">
      <c r="A718" s="80" t="s">
        <v>1038</v>
      </c>
      <c r="B718" s="24" t="s">
        <v>3102</v>
      </c>
      <c r="C718" s="50"/>
      <c r="D718" s="127">
        <v>42709</v>
      </c>
      <c r="E718" s="24" t="s">
        <v>1039</v>
      </c>
      <c r="F718" s="80" t="s">
        <v>1038</v>
      </c>
      <c r="G718" s="40"/>
      <c r="H718" s="40"/>
      <c r="I718" s="24" t="s">
        <v>3063</v>
      </c>
    </row>
    <row r="719" spans="1:9" x14ac:dyDescent="0.2">
      <c r="A719" s="80" t="s">
        <v>3103</v>
      </c>
      <c r="B719" s="24" t="s">
        <v>2070</v>
      </c>
      <c r="C719" s="50" t="s">
        <v>3088</v>
      </c>
      <c r="D719" s="127">
        <v>39995</v>
      </c>
      <c r="E719" s="112" t="s">
        <v>2070</v>
      </c>
      <c r="F719" s="218" t="s">
        <v>2069</v>
      </c>
      <c r="G719" s="40"/>
      <c r="H719" s="40"/>
      <c r="I719" s="24" t="s">
        <v>3104</v>
      </c>
    </row>
    <row r="720" spans="1:9" x14ac:dyDescent="0.2">
      <c r="A720" s="214" t="s">
        <v>3105</v>
      </c>
      <c r="B720" s="35" t="s">
        <v>2112</v>
      </c>
      <c r="C720" s="26" t="s">
        <v>3088</v>
      </c>
      <c r="D720" s="125">
        <v>42522</v>
      </c>
      <c r="E720" s="95" t="s">
        <v>2112</v>
      </c>
      <c r="F720" s="60" t="s">
        <v>2111</v>
      </c>
      <c r="G720" s="43"/>
      <c r="H720" s="43"/>
      <c r="I720" s="35" t="s">
        <v>3106</v>
      </c>
    </row>
    <row r="721" spans="1:9" x14ac:dyDescent="0.2">
      <c r="A721" s="80" t="s">
        <v>3107</v>
      </c>
      <c r="B721" s="24" t="s">
        <v>2117</v>
      </c>
      <c r="C721" s="50" t="s">
        <v>3088</v>
      </c>
      <c r="D721" s="127">
        <v>42132</v>
      </c>
      <c r="E721" s="112" t="s">
        <v>2117</v>
      </c>
      <c r="F721" s="80" t="s">
        <v>2116</v>
      </c>
      <c r="G721" s="40"/>
      <c r="H721" s="40"/>
      <c r="I721" s="24" t="s">
        <v>3063</v>
      </c>
    </row>
    <row r="722" spans="1:9" x14ac:dyDescent="0.2">
      <c r="A722" s="36" t="s">
        <v>1111</v>
      </c>
      <c r="B722" s="24" t="s">
        <v>3108</v>
      </c>
      <c r="C722" s="50"/>
      <c r="D722" s="127">
        <v>42941</v>
      </c>
      <c r="E722" s="112" t="s">
        <v>1112</v>
      </c>
      <c r="F722" s="36" t="s">
        <v>1111</v>
      </c>
      <c r="G722" s="40"/>
      <c r="H722" s="40"/>
      <c r="I722" s="24" t="s">
        <v>3063</v>
      </c>
    </row>
    <row r="723" spans="1:9" x14ac:dyDescent="0.2">
      <c r="A723" s="80" t="s">
        <v>3109</v>
      </c>
      <c r="B723" s="24" t="s">
        <v>538</v>
      </c>
      <c r="C723" s="50"/>
      <c r="D723" s="127">
        <v>41891</v>
      </c>
      <c r="E723" s="112" t="s">
        <v>538</v>
      </c>
      <c r="F723" s="80" t="s">
        <v>537</v>
      </c>
      <c r="G723" s="40"/>
      <c r="H723" s="40"/>
      <c r="I723" s="24" t="s">
        <v>3063</v>
      </c>
    </row>
    <row r="724" spans="1:9" x14ac:dyDescent="0.2">
      <c r="A724" s="102" t="s">
        <v>3110</v>
      </c>
      <c r="B724" s="56" t="s">
        <v>2190</v>
      </c>
      <c r="C724" s="52" t="s">
        <v>3088</v>
      </c>
      <c r="D724" s="217">
        <v>41950</v>
      </c>
      <c r="E724" s="216" t="s">
        <v>2190</v>
      </c>
      <c r="F724" s="88" t="s">
        <v>2189</v>
      </c>
      <c r="G724" s="48"/>
      <c r="H724" s="48"/>
      <c r="I724" s="56" t="s">
        <v>3063</v>
      </c>
    </row>
    <row r="725" spans="1:9" x14ac:dyDescent="0.2">
      <c r="A725" s="81" t="s">
        <v>3111</v>
      </c>
      <c r="B725" s="24" t="s">
        <v>543</v>
      </c>
      <c r="C725" s="50"/>
      <c r="D725" s="127">
        <v>42865</v>
      </c>
      <c r="E725" s="24" t="s">
        <v>543</v>
      </c>
      <c r="F725" s="112" t="s">
        <v>542</v>
      </c>
      <c r="G725" s="40"/>
      <c r="H725" s="40"/>
      <c r="I725" s="24" t="s">
        <v>3063</v>
      </c>
    </row>
    <row r="726" spans="1:9" x14ac:dyDescent="0.2">
      <c r="A726" s="81" t="s">
        <v>3112</v>
      </c>
      <c r="B726" s="24" t="s">
        <v>3113</v>
      </c>
      <c r="C726" s="50" t="s">
        <v>3088</v>
      </c>
      <c r="D726" s="127">
        <v>42312</v>
      </c>
      <c r="E726" s="112" t="s">
        <v>1944</v>
      </c>
      <c r="F726" s="80" t="s">
        <v>1943</v>
      </c>
      <c r="G726" s="40"/>
      <c r="H726" s="40"/>
      <c r="I726" s="24" t="s">
        <v>3063</v>
      </c>
    </row>
    <row r="727" spans="1:9" x14ac:dyDescent="0.2">
      <c r="A727" s="81" t="s">
        <v>3114</v>
      </c>
      <c r="B727" s="24" t="s">
        <v>3115</v>
      </c>
      <c r="C727" s="50"/>
      <c r="D727" s="127">
        <v>40352</v>
      </c>
      <c r="E727" s="112" t="s">
        <v>706</v>
      </c>
      <c r="F727" s="218" t="s">
        <v>705</v>
      </c>
      <c r="G727" s="40"/>
      <c r="H727" s="40"/>
      <c r="I727" s="24" t="s">
        <v>3063</v>
      </c>
    </row>
    <row r="728" spans="1:9" x14ac:dyDescent="0.2">
      <c r="A728" s="81" t="s">
        <v>2302</v>
      </c>
      <c r="B728" s="24" t="s">
        <v>3116</v>
      </c>
      <c r="C728" s="50" t="s">
        <v>3088</v>
      </c>
      <c r="D728" s="127">
        <v>41267</v>
      </c>
      <c r="E728" s="112" t="s">
        <v>2303</v>
      </c>
      <c r="F728" s="80" t="s">
        <v>2302</v>
      </c>
      <c r="G728" s="40"/>
      <c r="H728" s="40"/>
      <c r="I728" s="24" t="s">
        <v>3063</v>
      </c>
    </row>
    <row r="729" spans="1:9" x14ac:dyDescent="0.2">
      <c r="A729" s="112" t="s">
        <v>1238</v>
      </c>
      <c r="B729" s="24" t="s">
        <v>2315</v>
      </c>
      <c r="C729" s="50"/>
      <c r="D729" s="127">
        <v>42552</v>
      </c>
      <c r="E729" s="112" t="s">
        <v>1239</v>
      </c>
      <c r="F729" s="218" t="s">
        <v>1238</v>
      </c>
      <c r="G729" s="40"/>
      <c r="H729" s="40"/>
      <c r="I729" s="24" t="s">
        <v>3063</v>
      </c>
    </row>
    <row r="730" spans="1:9" x14ac:dyDescent="0.2">
      <c r="A730" s="112" t="s">
        <v>4322</v>
      </c>
      <c r="B730" s="24" t="s">
        <v>4281</v>
      </c>
      <c r="C730" s="50"/>
      <c r="D730" s="127">
        <v>43256</v>
      </c>
      <c r="E730" s="112" t="s">
        <v>4295</v>
      </c>
      <c r="F730" s="218" t="s">
        <v>4296</v>
      </c>
      <c r="G730" s="40"/>
      <c r="H730" s="40"/>
      <c r="I730" s="24" t="s">
        <v>4323</v>
      </c>
    </row>
    <row r="731" spans="1:9" x14ac:dyDescent="0.2">
      <c r="A731" s="65" t="s">
        <v>2334</v>
      </c>
      <c r="B731" s="35" t="s">
        <v>3117</v>
      </c>
      <c r="C731" s="26" t="s">
        <v>3088</v>
      </c>
      <c r="D731" s="125">
        <v>40982</v>
      </c>
      <c r="E731" s="95" t="s">
        <v>2335</v>
      </c>
      <c r="F731" s="60" t="s">
        <v>2334</v>
      </c>
      <c r="G731" s="43"/>
      <c r="H731" s="43"/>
      <c r="I731" s="35" t="s">
        <v>3101</v>
      </c>
    </row>
    <row r="732" spans="1:9" x14ac:dyDescent="0.2">
      <c r="A732" s="81" t="s">
        <v>3072</v>
      </c>
      <c r="B732" s="24" t="s">
        <v>861</v>
      </c>
      <c r="C732" s="50"/>
      <c r="D732" s="127">
        <v>42291</v>
      </c>
      <c r="E732" s="112" t="s">
        <v>861</v>
      </c>
      <c r="F732" s="80" t="s">
        <v>860</v>
      </c>
      <c r="G732" s="40"/>
      <c r="H732" s="40"/>
      <c r="I732" s="24" t="s">
        <v>3063</v>
      </c>
    </row>
    <row r="733" spans="1:9" x14ac:dyDescent="0.2">
      <c r="A733" s="81" t="s">
        <v>1281</v>
      </c>
      <c r="B733" s="24" t="s">
        <v>1282</v>
      </c>
      <c r="C733" s="50"/>
      <c r="D733" s="127">
        <v>43102</v>
      </c>
      <c r="E733" s="112" t="s">
        <v>4018</v>
      </c>
      <c r="F733" s="80" t="s">
        <v>4019</v>
      </c>
      <c r="G733" s="40"/>
      <c r="H733" s="40"/>
      <c r="I733" s="24" t="s">
        <v>3063</v>
      </c>
    </row>
    <row r="734" spans="1:9" x14ac:dyDescent="0.2">
      <c r="A734" s="81" t="s">
        <v>3118</v>
      </c>
      <c r="B734" s="24" t="s">
        <v>1312</v>
      </c>
      <c r="C734" s="50"/>
      <c r="D734" s="127">
        <v>42310</v>
      </c>
      <c r="E734" s="112" t="s">
        <v>1312</v>
      </c>
      <c r="F734" s="80" t="s">
        <v>1311</v>
      </c>
      <c r="G734" s="40"/>
      <c r="H734" s="40"/>
      <c r="I734" s="24" t="s">
        <v>3063</v>
      </c>
    </row>
    <row r="735" spans="1:9" x14ac:dyDescent="0.2">
      <c r="A735" s="102" t="s">
        <v>3119</v>
      </c>
      <c r="B735" s="56" t="s">
        <v>3120</v>
      </c>
      <c r="C735" s="52" t="s">
        <v>3088</v>
      </c>
      <c r="D735" s="217">
        <v>41767</v>
      </c>
      <c r="E735" s="216" t="s">
        <v>2254</v>
      </c>
      <c r="F735" s="88" t="s">
        <v>2253</v>
      </c>
      <c r="G735" s="48"/>
      <c r="H735" s="48"/>
      <c r="I735" s="56" t="s">
        <v>3063</v>
      </c>
    </row>
    <row r="736" spans="1:9" x14ac:dyDescent="0.2">
      <c r="A736" s="81" t="s">
        <v>630</v>
      </c>
      <c r="B736" s="24" t="s">
        <v>3121</v>
      </c>
      <c r="C736" s="50"/>
      <c r="D736" s="127">
        <v>40980</v>
      </c>
      <c r="E736" s="112" t="s">
        <v>3122</v>
      </c>
      <c r="F736" s="80" t="s">
        <v>630</v>
      </c>
      <c r="G736" s="40"/>
      <c r="H736" s="40"/>
      <c r="I736" s="24" t="s">
        <v>3123</v>
      </c>
    </row>
    <row r="737" spans="1:9" x14ac:dyDescent="0.2">
      <c r="A737" s="81" t="s">
        <v>630</v>
      </c>
      <c r="B737" s="24" t="s">
        <v>3124</v>
      </c>
      <c r="C737" s="50"/>
      <c r="D737" s="127">
        <v>42368</v>
      </c>
      <c r="E737" s="112" t="s">
        <v>631</v>
      </c>
      <c r="F737" s="81" t="s">
        <v>630</v>
      </c>
      <c r="G737" s="40"/>
      <c r="H737" s="40"/>
      <c r="I737" s="24" t="s">
        <v>3125</v>
      </c>
    </row>
    <row r="738" spans="1:9" x14ac:dyDescent="0.2">
      <c r="A738" s="112" t="s">
        <v>3126</v>
      </c>
      <c r="B738" s="24" t="s">
        <v>1361</v>
      </c>
      <c r="C738" s="50"/>
      <c r="D738" s="127">
        <v>42613</v>
      </c>
      <c r="E738" s="24" t="s">
        <v>1361</v>
      </c>
      <c r="F738" s="218" t="s">
        <v>1360</v>
      </c>
      <c r="G738" s="40"/>
      <c r="H738" s="40"/>
      <c r="I738" s="24" t="s">
        <v>3063</v>
      </c>
    </row>
    <row r="739" spans="1:9" x14ac:dyDescent="0.2">
      <c r="A739" s="81" t="s">
        <v>3127</v>
      </c>
      <c r="B739" s="24" t="s">
        <v>658</v>
      </c>
      <c r="C739" s="50"/>
      <c r="D739" s="127">
        <v>42768</v>
      </c>
      <c r="E739" s="24" t="s">
        <v>658</v>
      </c>
      <c r="F739" s="80" t="s">
        <v>657</v>
      </c>
      <c r="G739" s="40"/>
      <c r="H739" s="40"/>
      <c r="I739" s="24" t="s">
        <v>3063</v>
      </c>
    </row>
    <row r="740" spans="1:9" x14ac:dyDescent="0.2">
      <c r="A740" s="112" t="s">
        <v>3128</v>
      </c>
      <c r="B740" s="24" t="s">
        <v>3129</v>
      </c>
      <c r="C740" s="50"/>
      <c r="D740" s="127">
        <v>42492</v>
      </c>
      <c r="E740" s="112" t="s">
        <v>807</v>
      </c>
      <c r="F740" s="80" t="s">
        <v>806</v>
      </c>
      <c r="G740" s="40"/>
      <c r="H740" s="40"/>
      <c r="I740" s="24" t="s">
        <v>3063</v>
      </c>
    </row>
    <row r="741" spans="1:9" x14ac:dyDescent="0.2">
      <c r="A741" s="65" t="s">
        <v>3130</v>
      </c>
      <c r="B741" s="35" t="s">
        <v>3131</v>
      </c>
      <c r="C741" s="26"/>
      <c r="D741" s="125">
        <v>41408</v>
      </c>
      <c r="E741" s="95" t="s">
        <v>3132</v>
      </c>
      <c r="F741" s="214" t="s">
        <v>3133</v>
      </c>
      <c r="G741" s="43"/>
      <c r="H741" s="43"/>
      <c r="I741" s="35" t="s">
        <v>3063</v>
      </c>
    </row>
    <row r="742" spans="1:9" x14ac:dyDescent="0.2">
      <c r="A742" s="112" t="s">
        <v>3133</v>
      </c>
      <c r="B742" s="24" t="s">
        <v>3132</v>
      </c>
      <c r="C742" s="50"/>
      <c r="D742" s="127">
        <v>42492</v>
      </c>
      <c r="E742" s="112" t="s">
        <v>331</v>
      </c>
      <c r="F742" s="80" t="s">
        <v>330</v>
      </c>
      <c r="G742" s="40"/>
      <c r="H742" s="40"/>
      <c r="I742" s="24" t="s">
        <v>3063</v>
      </c>
    </row>
    <row r="743" spans="1:9" x14ac:dyDescent="0.2">
      <c r="A743" s="81" t="s">
        <v>2508</v>
      </c>
      <c r="B743" s="24" t="s">
        <v>3134</v>
      </c>
      <c r="C743" s="50" t="s">
        <v>3088</v>
      </c>
      <c r="D743" s="127">
        <v>42513</v>
      </c>
      <c r="E743" s="112" t="s">
        <v>2509</v>
      </c>
      <c r="F743" s="80" t="s">
        <v>2508</v>
      </c>
      <c r="G743" s="40"/>
      <c r="H743" s="40"/>
      <c r="I743" s="24" t="s">
        <v>3063</v>
      </c>
    </row>
    <row r="744" spans="1:9" x14ac:dyDescent="0.2">
      <c r="A744" s="81" t="s">
        <v>3135</v>
      </c>
      <c r="B744" s="24" t="s">
        <v>284</v>
      </c>
      <c r="C744" s="50"/>
      <c r="D744" s="127">
        <v>42032</v>
      </c>
      <c r="E744" s="112" t="s">
        <v>284</v>
      </c>
      <c r="F744" s="81" t="s">
        <v>283</v>
      </c>
      <c r="G744" s="40"/>
      <c r="H744" s="40"/>
      <c r="I744" s="24" t="s">
        <v>3136</v>
      </c>
    </row>
    <row r="745" spans="1:9" x14ac:dyDescent="0.2">
      <c r="A745" s="102" t="s">
        <v>3137</v>
      </c>
      <c r="B745" s="56" t="s">
        <v>295</v>
      </c>
      <c r="C745" s="52"/>
      <c r="D745" s="217">
        <v>41736</v>
      </c>
      <c r="E745" s="216" t="s">
        <v>295</v>
      </c>
      <c r="F745" s="88" t="s">
        <v>294</v>
      </c>
      <c r="G745" s="48"/>
      <c r="H745" s="48"/>
      <c r="I745" s="56" t="s">
        <v>3063</v>
      </c>
    </row>
    <row r="746" spans="1:9" x14ac:dyDescent="0.2">
      <c r="A746" s="24" t="s">
        <v>4160</v>
      </c>
      <c r="B746" s="24" t="s">
        <v>689</v>
      </c>
      <c r="C746" s="50"/>
      <c r="D746" s="127">
        <v>43209</v>
      </c>
      <c r="E746" s="112" t="s">
        <v>689</v>
      </c>
      <c r="F746" s="36" t="s">
        <v>4161</v>
      </c>
      <c r="G746" s="40"/>
      <c r="H746" s="40"/>
      <c r="I746" s="24" t="s">
        <v>3063</v>
      </c>
    </row>
    <row r="747" spans="1:9" x14ac:dyDescent="0.2">
      <c r="A747" s="80" t="s">
        <v>2567</v>
      </c>
      <c r="B747" s="24" t="s">
        <v>2568</v>
      </c>
      <c r="C747" s="50"/>
      <c r="D747" s="127">
        <v>41423</v>
      </c>
      <c r="E747" s="112" t="s">
        <v>3138</v>
      </c>
      <c r="F747" s="80" t="s">
        <v>3139</v>
      </c>
      <c r="G747" s="40"/>
      <c r="H747" s="40"/>
      <c r="I747" s="24" t="s">
        <v>3140</v>
      </c>
    </row>
    <row r="748" spans="1:9" x14ac:dyDescent="0.2">
      <c r="A748" s="218" t="s">
        <v>3141</v>
      </c>
      <c r="B748" s="24" t="s">
        <v>2587</v>
      </c>
      <c r="C748" s="50"/>
      <c r="D748" s="127">
        <v>42593</v>
      </c>
      <c r="E748" s="24" t="s">
        <v>2587</v>
      </c>
      <c r="F748" s="218" t="s">
        <v>2586</v>
      </c>
      <c r="G748" s="40"/>
      <c r="H748" s="40"/>
      <c r="I748" s="24" t="s">
        <v>3063</v>
      </c>
    </row>
    <row r="749" spans="1:9" x14ac:dyDescent="0.2">
      <c r="A749" s="80" t="s">
        <v>3142</v>
      </c>
      <c r="B749" s="24" t="s">
        <v>3143</v>
      </c>
      <c r="C749" s="50"/>
      <c r="D749" s="127">
        <v>42054</v>
      </c>
      <c r="E749" s="112" t="s">
        <v>576</v>
      </c>
      <c r="F749" s="80" t="s">
        <v>575</v>
      </c>
      <c r="G749" s="40"/>
      <c r="H749" s="40"/>
      <c r="I749" s="24" t="s">
        <v>3063</v>
      </c>
    </row>
    <row r="750" spans="1:9" x14ac:dyDescent="0.2">
      <c r="A750" s="80" t="s">
        <v>4320</v>
      </c>
      <c r="B750" s="24" t="s">
        <v>4091</v>
      </c>
      <c r="C750" s="50"/>
      <c r="D750" s="127">
        <v>43343</v>
      </c>
      <c r="E750" s="112" t="s">
        <v>4285</v>
      </c>
      <c r="F750" s="80" t="s">
        <v>4321</v>
      </c>
      <c r="G750" s="40"/>
      <c r="H750" s="40"/>
      <c r="I750" s="24" t="s">
        <v>3160</v>
      </c>
    </row>
    <row r="751" spans="1:9" x14ac:dyDescent="0.2">
      <c r="A751" s="80" t="s">
        <v>3144</v>
      </c>
      <c r="B751" s="24" t="s">
        <v>315</v>
      </c>
      <c r="C751" s="50"/>
      <c r="D751" s="127">
        <v>41218</v>
      </c>
      <c r="E751" s="112" t="s">
        <v>315</v>
      </c>
      <c r="F751" s="80" t="s">
        <v>314</v>
      </c>
      <c r="G751" s="40"/>
      <c r="H751" s="40"/>
      <c r="I751" s="24" t="s">
        <v>3145</v>
      </c>
    </row>
    <row r="752" spans="1:9" x14ac:dyDescent="0.2">
      <c r="A752" s="60" t="s">
        <v>745</v>
      </c>
      <c r="B752" s="35" t="s">
        <v>3146</v>
      </c>
      <c r="C752" s="26"/>
      <c r="D752" s="125">
        <v>40905</v>
      </c>
      <c r="E752" s="95" t="s">
        <v>746</v>
      </c>
      <c r="F752" s="60" t="s">
        <v>745</v>
      </c>
      <c r="G752" s="43"/>
      <c r="H752" s="43"/>
      <c r="I752" s="35" t="s">
        <v>3063</v>
      </c>
    </row>
    <row r="753" spans="1:9" x14ac:dyDescent="0.2">
      <c r="A753" s="80" t="s">
        <v>4418</v>
      </c>
      <c r="B753" s="24" t="s">
        <v>4417</v>
      </c>
      <c r="C753" s="50"/>
      <c r="D753" s="127">
        <v>43404</v>
      </c>
      <c r="E753" s="112" t="s">
        <v>4413</v>
      </c>
      <c r="F753" s="80" t="s">
        <v>4412</v>
      </c>
      <c r="G753" s="40"/>
      <c r="H753" s="40"/>
      <c r="I753" s="24" t="s">
        <v>3160</v>
      </c>
    </row>
    <row r="754" spans="1:9" x14ac:dyDescent="0.2">
      <c r="A754" s="80" t="s">
        <v>2718</v>
      </c>
      <c r="B754" s="24" t="s">
        <v>2719</v>
      </c>
      <c r="C754" s="50" t="s">
        <v>3088</v>
      </c>
      <c r="D754" s="127">
        <v>40358</v>
      </c>
      <c r="E754" s="112" t="s">
        <v>2719</v>
      </c>
      <c r="F754" s="218" t="s">
        <v>3147</v>
      </c>
      <c r="G754" s="40"/>
      <c r="H754" s="40"/>
      <c r="I754" s="24" t="s">
        <v>3148</v>
      </c>
    </row>
    <row r="755" spans="1:9" x14ac:dyDescent="0.2">
      <c r="A755" s="80" t="s">
        <v>3149</v>
      </c>
      <c r="B755" s="24" t="s">
        <v>3150</v>
      </c>
      <c r="C755" s="50"/>
      <c r="D755" s="127">
        <v>42192</v>
      </c>
      <c r="E755" s="112" t="s">
        <v>1812</v>
      </c>
      <c r="F755" s="80" t="s">
        <v>3151</v>
      </c>
      <c r="G755" s="40"/>
      <c r="H755" s="40"/>
      <c r="I755" s="24" t="s">
        <v>3152</v>
      </c>
    </row>
    <row r="756" spans="1:9" x14ac:dyDescent="0.2">
      <c r="A756" s="80" t="s">
        <v>3153</v>
      </c>
      <c r="B756" s="24" t="s">
        <v>3154</v>
      </c>
      <c r="C756" s="50"/>
      <c r="D756" s="127">
        <v>42361</v>
      </c>
      <c r="E756" s="112" t="s">
        <v>779</v>
      </c>
      <c r="F756" s="80" t="s">
        <v>778</v>
      </c>
      <c r="G756" s="40"/>
      <c r="H756" s="40"/>
      <c r="I756" s="24" t="s">
        <v>3063</v>
      </c>
    </row>
    <row r="757" spans="1:9" x14ac:dyDescent="0.2">
      <c r="A757" s="88" t="s">
        <v>3155</v>
      </c>
      <c r="B757" s="56" t="s">
        <v>1704</v>
      </c>
      <c r="C757" s="52"/>
      <c r="D757" s="217">
        <v>41962</v>
      </c>
      <c r="E757" s="216" t="s">
        <v>1704</v>
      </c>
      <c r="F757" s="88" t="s">
        <v>1703</v>
      </c>
      <c r="G757" s="48"/>
      <c r="H757" s="48"/>
      <c r="I757" s="56" t="s">
        <v>3063</v>
      </c>
    </row>
    <row r="758" spans="1:9" x14ac:dyDescent="0.2">
      <c r="A758" s="80" t="s">
        <v>790</v>
      </c>
      <c r="B758" s="24" t="s">
        <v>3156</v>
      </c>
      <c r="C758" s="50"/>
      <c r="D758" s="127">
        <v>41101</v>
      </c>
      <c r="E758" s="112" t="s">
        <v>791</v>
      </c>
      <c r="F758" s="80" t="s">
        <v>790</v>
      </c>
      <c r="G758" s="40"/>
      <c r="H758" s="40"/>
      <c r="I758" s="24" t="s">
        <v>3063</v>
      </c>
    </row>
    <row r="759" spans="1:9" x14ac:dyDescent="0.2">
      <c r="A759" s="112" t="s">
        <v>3157</v>
      </c>
      <c r="B759" s="24" t="s">
        <v>809</v>
      </c>
      <c r="C759" s="50"/>
      <c r="D759" s="127">
        <v>42593</v>
      </c>
      <c r="E759" s="24" t="s">
        <v>809</v>
      </c>
      <c r="F759" s="112" t="s">
        <v>808</v>
      </c>
      <c r="G759" s="40"/>
      <c r="H759" s="40"/>
      <c r="I759" s="24" t="s">
        <v>3063</v>
      </c>
    </row>
    <row r="760" spans="1:9" x14ac:dyDescent="0.2">
      <c r="A760" s="81" t="s">
        <v>3158</v>
      </c>
      <c r="B760" s="24" t="s">
        <v>3159</v>
      </c>
      <c r="C760" s="50"/>
      <c r="D760" s="127">
        <v>42857</v>
      </c>
      <c r="E760" s="112" t="s">
        <v>559</v>
      </c>
      <c r="F760" s="80" t="s">
        <v>558</v>
      </c>
      <c r="G760" s="40"/>
      <c r="H760" s="40"/>
      <c r="I760" s="24" t="s">
        <v>3160</v>
      </c>
    </row>
    <row r="761" spans="1:9" x14ac:dyDescent="0.2">
      <c r="A761" s="80" t="s">
        <v>813</v>
      </c>
      <c r="B761" s="24" t="s">
        <v>3161</v>
      </c>
      <c r="C761" s="50"/>
      <c r="D761" s="127">
        <v>40893</v>
      </c>
      <c r="E761" s="112" t="s">
        <v>814</v>
      </c>
      <c r="F761" s="80" t="s">
        <v>813</v>
      </c>
      <c r="G761" s="40"/>
      <c r="H761" s="40"/>
      <c r="I761" s="24" t="s">
        <v>3063</v>
      </c>
    </row>
    <row r="762" spans="1:9" x14ac:dyDescent="0.2">
      <c r="A762" s="81" t="s">
        <v>3162</v>
      </c>
      <c r="B762" s="24" t="s">
        <v>1994</v>
      </c>
      <c r="C762" s="50" t="s">
        <v>3088</v>
      </c>
      <c r="D762" s="127">
        <v>42306</v>
      </c>
      <c r="E762" s="112" t="s">
        <v>1994</v>
      </c>
      <c r="F762" s="80" t="s">
        <v>1993</v>
      </c>
      <c r="G762" s="40"/>
      <c r="H762" s="40"/>
      <c r="I762" s="24" t="s">
        <v>3063</v>
      </c>
    </row>
    <row r="763" spans="1:9" x14ac:dyDescent="0.2">
      <c r="A763" s="65" t="s">
        <v>3163</v>
      </c>
      <c r="B763" s="35" t="s">
        <v>3164</v>
      </c>
      <c r="C763" s="26"/>
      <c r="D763" s="125">
        <v>42948</v>
      </c>
      <c r="E763" s="95" t="s">
        <v>929</v>
      </c>
      <c r="F763" s="60" t="s">
        <v>928</v>
      </c>
      <c r="G763" s="43"/>
      <c r="H763" s="43"/>
      <c r="I763" s="35" t="s">
        <v>3091</v>
      </c>
    </row>
    <row r="764" spans="1:9" x14ac:dyDescent="0.2">
      <c r="A764" s="81" t="s">
        <v>3165</v>
      </c>
      <c r="B764" s="24" t="s">
        <v>3166</v>
      </c>
      <c r="C764" s="50"/>
      <c r="D764" s="127">
        <v>42961</v>
      </c>
      <c r="E764" s="112" t="s">
        <v>931</v>
      </c>
      <c r="F764" s="80" t="s">
        <v>930</v>
      </c>
      <c r="G764" s="40"/>
      <c r="H764" s="40"/>
      <c r="I764" s="81" t="s">
        <v>3091</v>
      </c>
    </row>
    <row r="765" spans="1:9" x14ac:dyDescent="0.2">
      <c r="A765" s="81" t="s">
        <v>3167</v>
      </c>
      <c r="B765" s="24" t="s">
        <v>2944</v>
      </c>
      <c r="C765" s="50" t="s">
        <v>3088</v>
      </c>
      <c r="D765" s="127">
        <v>41124</v>
      </c>
      <c r="E765" s="112" t="s">
        <v>2944</v>
      </c>
      <c r="F765" s="81" t="s">
        <v>2943</v>
      </c>
      <c r="G765" s="40"/>
      <c r="H765" s="40"/>
      <c r="I765" s="24" t="s">
        <v>3063</v>
      </c>
    </row>
    <row r="766" spans="1:9" x14ac:dyDescent="0.2">
      <c r="A766" s="81" t="s">
        <v>3168</v>
      </c>
      <c r="B766" s="24" t="s">
        <v>854</v>
      </c>
      <c r="C766" s="50"/>
      <c r="D766" s="127">
        <v>41166</v>
      </c>
      <c r="E766" s="112" t="s">
        <v>854</v>
      </c>
      <c r="F766" s="80" t="s">
        <v>853</v>
      </c>
      <c r="G766" s="40"/>
      <c r="H766" s="40"/>
      <c r="I766" s="24" t="s">
        <v>3169</v>
      </c>
    </row>
    <row r="767" spans="1:9" x14ac:dyDescent="0.2">
      <c r="A767" s="102" t="s">
        <v>3170</v>
      </c>
      <c r="B767" s="56" t="s">
        <v>3171</v>
      </c>
      <c r="C767" s="52"/>
      <c r="D767" s="217">
        <v>42005</v>
      </c>
      <c r="E767" s="216" t="s">
        <v>386</v>
      </c>
      <c r="F767" s="102" t="s">
        <v>3172</v>
      </c>
      <c r="G767" s="48"/>
      <c r="H767" s="48"/>
      <c r="I767" s="102" t="s">
        <v>3091</v>
      </c>
    </row>
    <row r="768" spans="1:9" x14ac:dyDescent="0.2">
      <c r="A768" s="24" t="s">
        <v>383</v>
      </c>
      <c r="B768" s="24" t="s">
        <v>384</v>
      </c>
      <c r="C768" s="50"/>
      <c r="D768" s="127">
        <v>43132</v>
      </c>
      <c r="E768" s="112" t="s">
        <v>384</v>
      </c>
      <c r="F768" s="24" t="s">
        <v>4067</v>
      </c>
      <c r="G768" s="40"/>
      <c r="H768" s="40"/>
      <c r="I768" s="24" t="s">
        <v>3063</v>
      </c>
    </row>
    <row r="769" spans="1:9" x14ac:dyDescent="0.2">
      <c r="A769" s="81" t="s">
        <v>860</v>
      </c>
      <c r="B769" s="24" t="s">
        <v>861</v>
      </c>
      <c r="C769" s="50"/>
      <c r="D769" s="127">
        <v>43160</v>
      </c>
      <c r="E769" s="112" t="s">
        <v>4120</v>
      </c>
      <c r="F769" s="81" t="s">
        <v>860</v>
      </c>
      <c r="G769" s="40"/>
      <c r="H769" s="40"/>
      <c r="I769" s="24" t="s">
        <v>3063</v>
      </c>
    </row>
    <row r="770" spans="1:9" x14ac:dyDescent="0.2">
      <c r="A770" s="81" t="s">
        <v>4278</v>
      </c>
      <c r="B770" s="24" t="s">
        <v>4279</v>
      </c>
      <c r="C770" s="50"/>
      <c r="D770" s="127">
        <v>43256</v>
      </c>
      <c r="E770" s="112" t="s">
        <v>4295</v>
      </c>
      <c r="F770" s="80" t="s">
        <v>4296</v>
      </c>
      <c r="G770" s="40"/>
      <c r="H770" s="40"/>
      <c r="I770" s="24" t="s">
        <v>3160</v>
      </c>
    </row>
    <row r="771" spans="1:9" x14ac:dyDescent="0.2">
      <c r="A771" s="81" t="s">
        <v>3173</v>
      </c>
      <c r="B771" s="24" t="s">
        <v>859</v>
      </c>
      <c r="C771" s="50"/>
      <c r="D771" s="127">
        <v>42856</v>
      </c>
      <c r="E771" s="24" t="s">
        <v>859</v>
      </c>
      <c r="F771" s="80" t="s">
        <v>858</v>
      </c>
      <c r="G771" s="40"/>
      <c r="H771" s="40"/>
      <c r="I771" s="24" t="s">
        <v>3063</v>
      </c>
    </row>
    <row r="772" spans="1:9" x14ac:dyDescent="0.2">
      <c r="A772" s="56" t="s">
        <v>1807</v>
      </c>
      <c r="B772" s="56" t="s">
        <v>1808</v>
      </c>
      <c r="C772" s="50"/>
      <c r="D772" s="127">
        <v>43555</v>
      </c>
      <c r="E772" s="24" t="s">
        <v>863</v>
      </c>
      <c r="F772" s="80" t="s">
        <v>4479</v>
      </c>
      <c r="G772" s="40"/>
      <c r="H772" s="40"/>
      <c r="I772" s="24" t="s">
        <v>3160</v>
      </c>
    </row>
    <row r="773" spans="1:9" x14ac:dyDescent="0.2">
      <c r="A773" s="102" t="s">
        <v>1826</v>
      </c>
      <c r="B773" s="56" t="s">
        <v>1827</v>
      </c>
      <c r="C773" s="52"/>
      <c r="D773" s="217">
        <v>43070</v>
      </c>
      <c r="E773" s="216" t="s">
        <v>3982</v>
      </c>
      <c r="F773" s="88" t="s">
        <v>1826</v>
      </c>
      <c r="G773" s="48"/>
      <c r="H773" s="48"/>
      <c r="I773" s="56" t="s">
        <v>3063</v>
      </c>
    </row>
    <row r="774" spans="1:9" x14ac:dyDescent="0.2">
      <c r="A774" s="157" t="s">
        <v>4319</v>
      </c>
      <c r="B774" s="13" t="s">
        <v>1829</v>
      </c>
      <c r="C774" s="40"/>
      <c r="D774" s="213">
        <v>43252</v>
      </c>
      <c r="E774" s="209" t="s">
        <v>4287</v>
      </c>
      <c r="F774" s="157" t="s">
        <v>4318</v>
      </c>
      <c r="G774" s="40"/>
      <c r="H774" s="40"/>
      <c r="I774" s="13" t="s">
        <v>3063</v>
      </c>
    </row>
    <row r="775" spans="1:9" x14ac:dyDescent="0.2">
      <c r="A775" s="157" t="s">
        <v>3174</v>
      </c>
      <c r="B775" s="13"/>
      <c r="C775" s="198"/>
      <c r="D775" s="202"/>
      <c r="E775" s="198"/>
      <c r="F775" s="209"/>
      <c r="G775" s="198"/>
      <c r="H775" s="198"/>
      <c r="I775" s="107"/>
    </row>
  </sheetData>
  <sheetProtection selectLockedCells="1" selectUnlockedCells="1"/>
  <conditionalFormatting sqref="A287">
    <cfRule type="cellIs" dxfId="2" priority="1" stopIfTrue="1" operator="lessThan">
      <formula>2</formula>
    </cfRule>
  </conditionalFormatting>
  <pageMargins left="0.74791666666666667" right="0.62986111111111109" top="0.49027777777777776" bottom="0.52013888888888893" header="0.51180555555555551" footer="0.51180555555555551"/>
  <pageSetup firstPageNumber="0" orientation="portrait" horizontalDpi="300" verticalDpi="300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X575"/>
  <sheetViews>
    <sheetView topLeftCell="S44" workbookViewId="0">
      <selection activeCell="A141" sqref="A141"/>
    </sheetView>
  </sheetViews>
  <sheetFormatPr defaultColWidth="8.85546875" defaultRowHeight="12.75" x14ac:dyDescent="0.2"/>
  <cols>
    <col min="1" max="6" width="6.5703125" customWidth="1"/>
    <col min="7" max="7" width="2.5703125" customWidth="1"/>
    <col min="8" max="12" width="6.5703125" customWidth="1"/>
    <col min="13" max="13" width="2.5703125" customWidth="1"/>
    <col min="14" max="19" width="6.5703125" customWidth="1"/>
    <col min="20" max="20" width="16.5703125" customWidth="1"/>
    <col min="21" max="25" width="8" customWidth="1"/>
    <col min="26" max="26" width="2.5703125" customWidth="1"/>
    <col min="27" max="31" width="8" customWidth="1"/>
    <col min="32" max="32" width="16.5703125" customWidth="1"/>
    <col min="33" max="33" width="10.5703125" customWidth="1"/>
    <col min="34" max="41" width="6.5703125" customWidth="1"/>
    <col min="42" max="50" width="6" customWidth="1"/>
  </cols>
  <sheetData>
    <row r="1" spans="1:45" ht="12" customHeight="1" x14ac:dyDescent="0.2">
      <c r="A1" s="219" t="s">
        <v>3175</v>
      </c>
      <c r="B1" s="106"/>
      <c r="C1" s="13"/>
      <c r="D1" s="121"/>
      <c r="E1" s="121"/>
      <c r="F1" s="121"/>
      <c r="G1" s="121"/>
      <c r="AG1" s="220" t="s">
        <v>3176</v>
      </c>
      <c r="AH1" s="220"/>
      <c r="AI1" s="220"/>
      <c r="AJ1" s="220"/>
      <c r="AK1" s="117"/>
      <c r="AL1" s="117"/>
      <c r="AM1" s="117"/>
      <c r="AN1" s="117"/>
      <c r="AO1" s="117"/>
    </row>
    <row r="2" spans="1:45" ht="12" customHeight="1" x14ac:dyDescent="0.2">
      <c r="A2" s="117"/>
      <c r="B2" s="94" t="s">
        <v>3177</v>
      </c>
      <c r="C2" s="221" t="s">
        <v>3178</v>
      </c>
      <c r="D2" s="74"/>
      <c r="E2" s="74"/>
      <c r="F2" s="74"/>
      <c r="G2" s="74"/>
      <c r="H2" s="94" t="s">
        <v>3177</v>
      </c>
      <c r="I2" s="221" t="s">
        <v>3179</v>
      </c>
      <c r="J2" s="117"/>
      <c r="K2" s="117"/>
      <c r="L2" s="117"/>
      <c r="M2" s="117"/>
      <c r="N2" s="94" t="s">
        <v>3177</v>
      </c>
      <c r="O2" s="221" t="s">
        <v>3180</v>
      </c>
      <c r="P2" s="117"/>
      <c r="Q2" s="117"/>
      <c r="R2" s="117"/>
      <c r="AG2" s="32" t="s">
        <v>3181</v>
      </c>
      <c r="AH2" s="222" t="s">
        <v>3182</v>
      </c>
      <c r="AI2" s="59"/>
      <c r="AJ2" s="59"/>
      <c r="AK2" s="222"/>
      <c r="AL2" s="2"/>
      <c r="AM2" s="2"/>
      <c r="AN2" s="2"/>
      <c r="AO2" s="2"/>
      <c r="AP2" s="4"/>
      <c r="AQ2" s="4"/>
      <c r="AR2" s="4"/>
      <c r="AS2" s="4"/>
    </row>
    <row r="3" spans="1:45" ht="12" customHeight="1" x14ac:dyDescent="0.2">
      <c r="A3" s="223" t="s">
        <v>3183</v>
      </c>
      <c r="B3" s="123" t="s">
        <v>1849</v>
      </c>
      <c r="C3" s="59" t="s">
        <v>58</v>
      </c>
      <c r="D3" s="224" t="s">
        <v>62</v>
      </c>
      <c r="E3" s="224" t="s">
        <v>63</v>
      </c>
      <c r="F3" s="225" t="s">
        <v>3184</v>
      </c>
      <c r="G3" s="226"/>
      <c r="H3" s="123" t="s">
        <v>1849</v>
      </c>
      <c r="I3" s="51" t="s">
        <v>58</v>
      </c>
      <c r="J3" s="224" t="s">
        <v>62</v>
      </c>
      <c r="K3" s="224" t="s">
        <v>63</v>
      </c>
      <c r="L3" s="225" t="s">
        <v>3184</v>
      </c>
      <c r="M3" s="117"/>
      <c r="N3" s="123" t="s">
        <v>1849</v>
      </c>
      <c r="O3" s="51" t="s">
        <v>58</v>
      </c>
      <c r="P3" s="224" t="s">
        <v>62</v>
      </c>
      <c r="Q3" s="224" t="s">
        <v>63</v>
      </c>
      <c r="R3" s="225" t="s">
        <v>3184</v>
      </c>
      <c r="AG3" s="54" t="s">
        <v>3185</v>
      </c>
      <c r="AH3" s="59">
        <v>2007</v>
      </c>
      <c r="AI3" s="223">
        <v>2008</v>
      </c>
      <c r="AJ3" s="223">
        <v>2009</v>
      </c>
      <c r="AK3" s="59" t="s">
        <v>3186</v>
      </c>
      <c r="AL3" s="59" t="s">
        <v>3187</v>
      </c>
      <c r="AM3" s="223" t="s">
        <v>92</v>
      </c>
      <c r="AN3" s="58" t="s">
        <v>17</v>
      </c>
      <c r="AO3" s="58" t="s">
        <v>3188</v>
      </c>
      <c r="AP3" s="58" t="s">
        <v>3189</v>
      </c>
      <c r="AQ3" s="58" t="s">
        <v>3190</v>
      </c>
      <c r="AR3" s="58">
        <v>2017</v>
      </c>
      <c r="AS3" s="58">
        <v>2018</v>
      </c>
    </row>
    <row r="4" spans="1:45" ht="11.25" customHeight="1" x14ac:dyDescent="0.2">
      <c r="A4" s="227" t="s">
        <v>3191</v>
      </c>
      <c r="B4" s="228">
        <v>139</v>
      </c>
      <c r="C4" s="229">
        <v>34.5</v>
      </c>
      <c r="D4" s="230"/>
      <c r="E4" s="230"/>
      <c r="F4" s="231">
        <v>10.23</v>
      </c>
      <c r="G4" s="74"/>
      <c r="H4" s="12"/>
      <c r="I4" s="12"/>
      <c r="J4" s="12"/>
      <c r="K4" s="12"/>
      <c r="L4" s="12"/>
      <c r="M4" s="117"/>
      <c r="N4" s="117"/>
      <c r="O4" s="117"/>
      <c r="P4" s="117"/>
      <c r="Q4" s="117"/>
      <c r="R4" s="117"/>
      <c r="AG4" s="20">
        <v>64</v>
      </c>
      <c r="AH4" s="232">
        <v>0</v>
      </c>
      <c r="AI4" s="233">
        <v>0</v>
      </c>
      <c r="AJ4" s="234">
        <v>0</v>
      </c>
      <c r="AK4" s="232">
        <v>0</v>
      </c>
      <c r="AL4" s="235">
        <v>0</v>
      </c>
      <c r="AM4" s="236">
        <v>0</v>
      </c>
      <c r="AN4" s="237">
        <v>0</v>
      </c>
      <c r="AO4" s="238">
        <v>0</v>
      </c>
      <c r="AP4" s="239">
        <v>0</v>
      </c>
      <c r="AQ4" s="240">
        <v>0</v>
      </c>
      <c r="AR4" s="240">
        <v>0</v>
      </c>
      <c r="AS4" s="254"/>
    </row>
    <row r="5" spans="1:45" ht="11.25" customHeight="1" x14ac:dyDescent="0.2">
      <c r="A5" s="241" t="s">
        <v>3192</v>
      </c>
      <c r="B5" s="242">
        <v>136</v>
      </c>
      <c r="C5" s="109">
        <v>34.9</v>
      </c>
      <c r="D5" s="110">
        <v>44.54</v>
      </c>
      <c r="E5" s="110">
        <v>2.97</v>
      </c>
      <c r="F5" s="110">
        <v>10.210000000000001</v>
      </c>
      <c r="G5" s="74"/>
      <c r="H5" s="12"/>
      <c r="I5" s="12"/>
      <c r="J5" s="12"/>
      <c r="K5" s="12"/>
      <c r="L5" s="12"/>
      <c r="M5" s="117"/>
      <c r="N5" s="117"/>
      <c r="O5" s="117"/>
      <c r="P5" s="117"/>
      <c r="Q5" s="117"/>
      <c r="R5" s="117"/>
      <c r="AG5" s="20">
        <v>63</v>
      </c>
      <c r="AH5" s="235">
        <v>0</v>
      </c>
      <c r="AI5" s="234">
        <v>0</v>
      </c>
      <c r="AJ5" s="234">
        <v>0</v>
      </c>
      <c r="AK5" s="235">
        <v>0</v>
      </c>
      <c r="AL5" s="235">
        <v>0</v>
      </c>
      <c r="AM5" s="237">
        <v>0</v>
      </c>
      <c r="AN5" s="237">
        <v>0</v>
      </c>
      <c r="AO5" s="238">
        <v>0</v>
      </c>
      <c r="AP5" s="236">
        <v>0</v>
      </c>
      <c r="AQ5" s="236">
        <v>0</v>
      </c>
      <c r="AR5" s="243">
        <v>1</v>
      </c>
      <c r="AS5" s="243"/>
    </row>
    <row r="6" spans="1:45" ht="11.25" customHeight="1" x14ac:dyDescent="0.2">
      <c r="A6" s="244" t="s">
        <v>3193</v>
      </c>
      <c r="B6" s="245">
        <v>136</v>
      </c>
      <c r="C6" s="67">
        <v>35.200000000000003</v>
      </c>
      <c r="D6" s="84">
        <v>43.72</v>
      </c>
      <c r="E6" s="84">
        <v>3.13</v>
      </c>
      <c r="F6" s="246">
        <v>10.15</v>
      </c>
      <c r="G6" s="74"/>
      <c r="H6" s="247"/>
      <c r="I6" s="12"/>
      <c r="J6" s="12"/>
      <c r="K6" s="12"/>
      <c r="L6" s="12"/>
      <c r="M6" s="117"/>
      <c r="N6" s="117"/>
      <c r="O6" s="117"/>
      <c r="P6" s="117"/>
      <c r="Q6" s="117"/>
      <c r="R6" s="117"/>
      <c r="AG6" s="20">
        <v>62</v>
      </c>
      <c r="AH6" s="232">
        <v>0</v>
      </c>
      <c r="AI6" s="234">
        <v>0</v>
      </c>
      <c r="AJ6" s="233">
        <v>0</v>
      </c>
      <c r="AK6" s="235">
        <v>0</v>
      </c>
      <c r="AL6" s="232">
        <v>0</v>
      </c>
      <c r="AM6" s="237">
        <v>0</v>
      </c>
      <c r="AN6" s="237">
        <v>0</v>
      </c>
      <c r="AO6" s="248">
        <v>0</v>
      </c>
      <c r="AP6" s="236">
        <v>0</v>
      </c>
      <c r="AQ6" s="243">
        <v>1</v>
      </c>
      <c r="AR6" s="243">
        <v>2</v>
      </c>
      <c r="AS6" s="460"/>
    </row>
    <row r="7" spans="1:45" ht="11.25" customHeight="1" x14ac:dyDescent="0.2">
      <c r="A7" s="241" t="s">
        <v>3194</v>
      </c>
      <c r="B7" s="242">
        <v>135</v>
      </c>
      <c r="C7" s="109">
        <v>35.200000000000003</v>
      </c>
      <c r="D7" s="110">
        <v>44.41</v>
      </c>
      <c r="E7" s="110">
        <v>3.09</v>
      </c>
      <c r="F7" s="110">
        <v>10.06</v>
      </c>
      <c r="G7" s="74"/>
      <c r="H7" s="12"/>
      <c r="I7" s="12"/>
      <c r="J7" s="12"/>
      <c r="K7" s="12"/>
      <c r="L7" s="12"/>
      <c r="M7" s="117"/>
      <c r="N7" s="117"/>
      <c r="O7" s="117"/>
      <c r="P7" s="117"/>
      <c r="Q7" s="117"/>
      <c r="R7" s="117"/>
      <c r="AG7" s="20">
        <v>61</v>
      </c>
      <c r="AH7" s="232">
        <v>0</v>
      </c>
      <c r="AI7" s="233">
        <v>0</v>
      </c>
      <c r="AJ7" s="233">
        <v>0</v>
      </c>
      <c r="AK7" s="232">
        <v>0</v>
      </c>
      <c r="AL7" s="232">
        <v>0</v>
      </c>
      <c r="AM7" s="237">
        <v>0</v>
      </c>
      <c r="AN7" s="236">
        <v>0</v>
      </c>
      <c r="AO7" s="248">
        <v>0</v>
      </c>
      <c r="AP7" s="249">
        <v>1</v>
      </c>
      <c r="AQ7" s="249">
        <v>2</v>
      </c>
      <c r="AR7" s="236">
        <v>4</v>
      </c>
      <c r="AS7" s="458"/>
    </row>
    <row r="8" spans="1:45" ht="11.25" customHeight="1" x14ac:dyDescent="0.2">
      <c r="A8" s="241" t="s">
        <v>3195</v>
      </c>
      <c r="B8" s="242">
        <v>135</v>
      </c>
      <c r="C8" s="109">
        <v>35.299999999999997</v>
      </c>
      <c r="D8" s="110">
        <v>45.89</v>
      </c>
      <c r="E8" s="110">
        <v>3.02</v>
      </c>
      <c r="F8" s="110">
        <v>9.92</v>
      </c>
      <c r="G8" s="74"/>
      <c r="H8" s="12"/>
      <c r="I8" s="12"/>
      <c r="J8" s="12"/>
      <c r="K8" s="12"/>
      <c r="L8" s="12"/>
      <c r="M8" s="117"/>
      <c r="N8" s="117"/>
      <c r="O8" s="117"/>
      <c r="P8" s="117"/>
      <c r="Q8" s="117"/>
      <c r="R8" s="117"/>
      <c r="AG8" s="20">
        <v>60</v>
      </c>
      <c r="AH8" s="235">
        <v>0</v>
      </c>
      <c r="AI8" s="233">
        <v>0</v>
      </c>
      <c r="AJ8" s="234">
        <v>0</v>
      </c>
      <c r="AK8" s="232">
        <v>0</v>
      </c>
      <c r="AL8" s="232">
        <v>0</v>
      </c>
      <c r="AM8" s="236">
        <v>0</v>
      </c>
      <c r="AN8" s="248">
        <v>1</v>
      </c>
      <c r="AO8" s="16">
        <v>1</v>
      </c>
      <c r="AP8" s="249">
        <v>2</v>
      </c>
      <c r="AQ8" s="236">
        <v>4</v>
      </c>
      <c r="AR8" s="236">
        <v>0</v>
      </c>
      <c r="AS8" s="243"/>
    </row>
    <row r="9" spans="1:45" ht="11.25" customHeight="1" x14ac:dyDescent="0.2">
      <c r="A9" s="241" t="s">
        <v>3196</v>
      </c>
      <c r="B9" s="242">
        <v>135</v>
      </c>
      <c r="C9" s="109">
        <v>35.4</v>
      </c>
      <c r="D9" s="110">
        <v>46.49</v>
      </c>
      <c r="E9" s="110">
        <v>3.06</v>
      </c>
      <c r="F9" s="110">
        <v>9.18</v>
      </c>
      <c r="G9" s="74"/>
      <c r="H9" s="12"/>
      <c r="I9" s="12"/>
      <c r="J9" s="12"/>
      <c r="K9" s="12"/>
      <c r="L9" s="12"/>
      <c r="M9" s="117"/>
      <c r="N9" s="117"/>
      <c r="O9" s="117"/>
      <c r="P9" s="117"/>
      <c r="Q9" s="117"/>
      <c r="R9" s="117"/>
      <c r="AG9" s="250">
        <v>59</v>
      </c>
      <c r="AH9" s="251">
        <v>0</v>
      </c>
      <c r="AI9" s="252">
        <v>0</v>
      </c>
      <c r="AJ9" s="252">
        <v>0</v>
      </c>
      <c r="AK9" s="253">
        <v>0</v>
      </c>
      <c r="AL9" s="251">
        <v>0</v>
      </c>
      <c r="AM9" s="240">
        <v>1</v>
      </c>
      <c r="AN9" s="3">
        <v>1</v>
      </c>
      <c r="AO9" s="3">
        <v>2</v>
      </c>
      <c r="AP9" s="240">
        <v>4</v>
      </c>
      <c r="AQ9" s="240">
        <v>0</v>
      </c>
      <c r="AR9" s="254">
        <v>1</v>
      </c>
      <c r="AS9" s="459"/>
    </row>
    <row r="10" spans="1:45" ht="11.25" customHeight="1" x14ac:dyDescent="0.2">
      <c r="A10" s="241" t="s">
        <v>3197</v>
      </c>
      <c r="B10" s="242">
        <v>133</v>
      </c>
      <c r="C10" s="109">
        <v>35.4</v>
      </c>
      <c r="D10" s="110">
        <v>42.8</v>
      </c>
      <c r="E10" s="110">
        <v>3.53</v>
      </c>
      <c r="F10" s="110">
        <v>10.52</v>
      </c>
      <c r="G10" s="74"/>
      <c r="H10" s="12"/>
      <c r="I10" s="12"/>
      <c r="J10" s="12"/>
      <c r="K10" s="12"/>
      <c r="L10" s="12"/>
      <c r="M10" s="117"/>
      <c r="N10" s="117"/>
      <c r="O10" s="117"/>
      <c r="P10" s="117"/>
      <c r="Q10" s="117"/>
      <c r="R10" s="117"/>
      <c r="AG10" s="20">
        <v>58</v>
      </c>
      <c r="AH10" s="232">
        <v>0</v>
      </c>
      <c r="AI10" s="234">
        <v>0</v>
      </c>
      <c r="AJ10" s="234">
        <v>0</v>
      </c>
      <c r="AK10" s="235">
        <v>0</v>
      </c>
      <c r="AL10" s="235">
        <v>1</v>
      </c>
      <c r="AM10" s="249">
        <v>1</v>
      </c>
      <c r="AN10" s="16">
        <v>2</v>
      </c>
      <c r="AO10" s="248">
        <v>4</v>
      </c>
      <c r="AP10" s="236">
        <v>0</v>
      </c>
      <c r="AQ10" s="243">
        <v>1</v>
      </c>
      <c r="AR10" s="236">
        <v>1</v>
      </c>
      <c r="AS10" s="243"/>
    </row>
    <row r="11" spans="1:45" ht="11.25" customHeight="1" x14ac:dyDescent="0.2">
      <c r="A11" s="241" t="s">
        <v>3198</v>
      </c>
      <c r="B11" s="242">
        <v>132</v>
      </c>
      <c r="C11" s="109">
        <v>35.5</v>
      </c>
      <c r="D11" s="110">
        <v>43.96</v>
      </c>
      <c r="E11" s="110">
        <v>3.32</v>
      </c>
      <c r="F11" s="110">
        <v>10.67</v>
      </c>
      <c r="G11" s="74"/>
      <c r="H11" s="12"/>
      <c r="I11" s="12"/>
      <c r="J11" s="12"/>
      <c r="K11" s="12"/>
      <c r="L11" s="12"/>
      <c r="M11" s="117"/>
      <c r="N11" s="117"/>
      <c r="O11" s="117"/>
      <c r="P11" s="117"/>
      <c r="Q11" s="117"/>
      <c r="R11" s="117"/>
      <c r="AG11" s="20">
        <v>57</v>
      </c>
      <c r="AH11" s="232">
        <v>0</v>
      </c>
      <c r="AI11" s="234">
        <v>0</v>
      </c>
      <c r="AJ11" s="233">
        <v>0</v>
      </c>
      <c r="AK11" s="235">
        <v>1</v>
      </c>
      <c r="AL11" s="20">
        <v>1</v>
      </c>
      <c r="AM11" s="249">
        <v>2</v>
      </c>
      <c r="AN11" s="248">
        <v>4</v>
      </c>
      <c r="AO11" s="248">
        <v>1</v>
      </c>
      <c r="AP11" s="249">
        <v>1</v>
      </c>
      <c r="AQ11" s="236">
        <v>1</v>
      </c>
      <c r="AR11" s="243">
        <v>1</v>
      </c>
      <c r="AS11" s="243"/>
    </row>
    <row r="12" spans="1:45" ht="11.25" customHeight="1" x14ac:dyDescent="0.2">
      <c r="A12" s="241" t="s">
        <v>3199</v>
      </c>
      <c r="B12" s="242">
        <v>132</v>
      </c>
      <c r="C12" s="109">
        <v>35.6</v>
      </c>
      <c r="D12" s="110">
        <v>44.88</v>
      </c>
      <c r="E12" s="110">
        <v>3.23</v>
      </c>
      <c r="F12" s="110">
        <v>10.85</v>
      </c>
      <c r="G12" s="74"/>
      <c r="H12" s="12"/>
      <c r="I12" s="12"/>
      <c r="J12" s="12"/>
      <c r="K12" s="12"/>
      <c r="L12" s="12"/>
      <c r="M12" s="117"/>
      <c r="N12" s="117"/>
      <c r="O12" s="117"/>
      <c r="P12" s="117"/>
      <c r="Q12" s="117"/>
      <c r="R12" s="117"/>
      <c r="AG12" s="20">
        <v>56</v>
      </c>
      <c r="AH12" s="232">
        <v>0</v>
      </c>
      <c r="AI12" s="233">
        <v>0</v>
      </c>
      <c r="AJ12" s="233">
        <v>1</v>
      </c>
      <c r="AK12" s="20">
        <v>1</v>
      </c>
      <c r="AL12" s="20">
        <v>2</v>
      </c>
      <c r="AM12" s="236">
        <v>4</v>
      </c>
      <c r="AN12" s="248">
        <v>1</v>
      </c>
      <c r="AO12" s="16">
        <v>0</v>
      </c>
      <c r="AP12" s="236">
        <v>1</v>
      </c>
      <c r="AQ12" s="243">
        <v>1</v>
      </c>
      <c r="AR12" s="243">
        <v>0</v>
      </c>
      <c r="AS12" s="243"/>
    </row>
    <row r="13" spans="1:45" ht="11.25" customHeight="1" x14ac:dyDescent="0.2">
      <c r="A13" s="241" t="s">
        <v>3200</v>
      </c>
      <c r="B13" s="242">
        <v>131</v>
      </c>
      <c r="C13" s="109">
        <v>35.6</v>
      </c>
      <c r="D13" s="110">
        <v>43.72</v>
      </c>
      <c r="E13" s="110">
        <v>3.17</v>
      </c>
      <c r="F13" s="110">
        <v>10.5</v>
      </c>
      <c r="G13" s="74"/>
      <c r="H13" s="255">
        <v>3</v>
      </c>
      <c r="I13" s="12"/>
      <c r="J13" s="12"/>
      <c r="K13" s="12"/>
      <c r="L13" s="12"/>
      <c r="M13" s="117"/>
      <c r="N13" s="117"/>
      <c r="O13" s="117"/>
      <c r="P13" s="117"/>
      <c r="Q13" s="117"/>
      <c r="R13" s="117"/>
      <c r="AG13" s="256">
        <v>55</v>
      </c>
      <c r="AH13" s="257">
        <v>0</v>
      </c>
      <c r="AI13" s="258">
        <v>1</v>
      </c>
      <c r="AJ13" s="259">
        <v>1</v>
      </c>
      <c r="AK13" s="256">
        <v>2</v>
      </c>
      <c r="AL13" s="257">
        <v>3</v>
      </c>
      <c r="AM13" s="260">
        <v>0</v>
      </c>
      <c r="AN13" s="261">
        <v>0</v>
      </c>
      <c r="AO13" s="262">
        <v>1</v>
      </c>
      <c r="AP13" s="263">
        <v>1</v>
      </c>
      <c r="AQ13" s="263">
        <v>0</v>
      </c>
      <c r="AR13" s="263">
        <v>4</v>
      </c>
      <c r="AS13" s="263"/>
    </row>
    <row r="14" spans="1:45" ht="11.25" customHeight="1" x14ac:dyDescent="0.2">
      <c r="A14" s="241" t="s">
        <v>3201</v>
      </c>
      <c r="B14" s="242">
        <v>126</v>
      </c>
      <c r="C14" s="109">
        <v>35.799999999999997</v>
      </c>
      <c r="D14" s="110">
        <v>37.58</v>
      </c>
      <c r="E14" s="110">
        <v>3.68</v>
      </c>
      <c r="F14" s="110">
        <v>10.36</v>
      </c>
      <c r="G14" s="74"/>
      <c r="H14" s="255">
        <v>3</v>
      </c>
      <c r="I14" s="264"/>
      <c r="J14" s="265"/>
      <c r="K14" s="12"/>
      <c r="L14" s="12"/>
      <c r="M14" s="117"/>
      <c r="N14" s="117"/>
      <c r="O14" s="117"/>
      <c r="P14" s="117"/>
      <c r="Q14" s="117"/>
      <c r="R14" s="117"/>
      <c r="AG14" s="250">
        <v>54</v>
      </c>
      <c r="AH14" s="251">
        <v>1</v>
      </c>
      <c r="AI14" s="266">
        <v>1</v>
      </c>
      <c r="AJ14" s="266">
        <v>2</v>
      </c>
      <c r="AK14" s="251">
        <v>4</v>
      </c>
      <c r="AL14" s="251">
        <v>1</v>
      </c>
      <c r="AM14" s="246">
        <v>1</v>
      </c>
      <c r="AN14" s="267">
        <v>1</v>
      </c>
      <c r="AO14" s="3">
        <v>1</v>
      </c>
      <c r="AP14" s="249">
        <v>0</v>
      </c>
      <c r="AQ14" s="249">
        <v>4</v>
      </c>
      <c r="AR14" s="249">
        <v>3</v>
      </c>
      <c r="AS14" s="249"/>
    </row>
    <row r="15" spans="1:45" ht="11.25" customHeight="1" x14ac:dyDescent="0.2">
      <c r="A15" s="241" t="s">
        <v>3202</v>
      </c>
      <c r="B15" s="242">
        <v>128</v>
      </c>
      <c r="C15" s="109">
        <v>35.9</v>
      </c>
      <c r="D15" s="110">
        <v>35.58</v>
      </c>
      <c r="E15" s="110">
        <v>3.94</v>
      </c>
      <c r="F15" s="110">
        <v>9.91</v>
      </c>
      <c r="G15" s="74"/>
      <c r="H15" s="255">
        <v>25</v>
      </c>
      <c r="I15" s="264" t="s">
        <v>3203</v>
      </c>
      <c r="J15" s="12"/>
      <c r="K15" s="12"/>
      <c r="L15" s="12"/>
      <c r="M15" s="117"/>
      <c r="N15" s="117"/>
      <c r="O15" s="117"/>
      <c r="P15" s="117"/>
      <c r="Q15" s="117"/>
      <c r="R15" s="117"/>
      <c r="AG15" s="20">
        <v>53</v>
      </c>
      <c r="AH15" s="20">
        <v>1</v>
      </c>
      <c r="AI15" s="268">
        <v>2</v>
      </c>
      <c r="AJ15" s="233">
        <v>3</v>
      </c>
      <c r="AK15" s="235">
        <v>0</v>
      </c>
      <c r="AL15" s="20">
        <v>1</v>
      </c>
      <c r="AM15" s="236">
        <v>1</v>
      </c>
      <c r="AN15" s="16">
        <v>1</v>
      </c>
      <c r="AO15" s="16">
        <v>0</v>
      </c>
      <c r="AP15" s="249">
        <v>4</v>
      </c>
      <c r="AQ15" s="249">
        <v>2</v>
      </c>
      <c r="AR15" s="249">
        <v>0</v>
      </c>
      <c r="AS15" s="249"/>
    </row>
    <row r="16" spans="1:45" ht="11.25" customHeight="1" x14ac:dyDescent="0.2">
      <c r="A16" s="241" t="s">
        <v>3204</v>
      </c>
      <c r="B16" s="242">
        <v>128</v>
      </c>
      <c r="C16" s="109">
        <v>35.9</v>
      </c>
      <c r="D16" s="110">
        <v>35.71</v>
      </c>
      <c r="E16" s="110">
        <v>3.92</v>
      </c>
      <c r="F16" s="110">
        <v>9.59</v>
      </c>
      <c r="G16" s="74"/>
      <c r="H16" s="269">
        <v>25</v>
      </c>
      <c r="I16" s="12" t="s">
        <v>3205</v>
      </c>
      <c r="J16" s="74"/>
      <c r="K16" s="74"/>
      <c r="L16" s="74"/>
      <c r="M16" s="117"/>
      <c r="N16" s="117"/>
      <c r="O16" s="117"/>
      <c r="P16" s="117"/>
      <c r="Q16" s="117"/>
      <c r="R16" s="117"/>
      <c r="AG16" s="20">
        <v>52</v>
      </c>
      <c r="AH16" s="20">
        <v>2</v>
      </c>
      <c r="AI16" s="233">
        <v>4</v>
      </c>
      <c r="AJ16" s="233">
        <v>1</v>
      </c>
      <c r="AK16" s="20">
        <v>1</v>
      </c>
      <c r="AL16" s="235">
        <v>1</v>
      </c>
      <c r="AM16" s="249">
        <v>1</v>
      </c>
      <c r="AN16" s="16">
        <v>0</v>
      </c>
      <c r="AO16" s="16">
        <v>4</v>
      </c>
      <c r="AP16" s="249">
        <v>2</v>
      </c>
      <c r="AQ16" s="249">
        <v>1</v>
      </c>
      <c r="AR16" s="249">
        <v>1</v>
      </c>
      <c r="AS16" s="249"/>
    </row>
    <row r="17" spans="1:45" ht="11.25" customHeight="1" x14ac:dyDescent="0.2">
      <c r="A17" s="270" t="s">
        <v>3206</v>
      </c>
      <c r="B17" s="271">
        <v>125</v>
      </c>
      <c r="C17" s="272">
        <v>36.1</v>
      </c>
      <c r="D17" s="273">
        <v>32.75</v>
      </c>
      <c r="E17" s="273">
        <v>4.57</v>
      </c>
      <c r="F17" s="273">
        <v>9.3000000000000007</v>
      </c>
      <c r="G17" s="74"/>
      <c r="H17" s="274">
        <v>28</v>
      </c>
      <c r="I17" s="275" t="s">
        <v>3207</v>
      </c>
      <c r="J17" s="74"/>
      <c r="K17" s="74"/>
      <c r="L17" s="74"/>
      <c r="M17" s="117"/>
      <c r="N17" s="117"/>
      <c r="O17" s="117"/>
      <c r="P17" s="117"/>
      <c r="Q17" s="117"/>
      <c r="R17" s="117"/>
      <c r="AG17" s="20">
        <v>51</v>
      </c>
      <c r="AH17" s="235">
        <v>3</v>
      </c>
      <c r="AI17" s="233">
        <v>0</v>
      </c>
      <c r="AJ17" s="268">
        <v>2</v>
      </c>
      <c r="AK17" s="235">
        <v>1</v>
      </c>
      <c r="AL17" s="20">
        <v>1</v>
      </c>
      <c r="AM17" s="249">
        <v>0</v>
      </c>
      <c r="AN17" s="16">
        <v>4</v>
      </c>
      <c r="AO17" s="16">
        <v>2</v>
      </c>
      <c r="AP17" s="249">
        <v>1</v>
      </c>
      <c r="AQ17" s="249">
        <v>1</v>
      </c>
      <c r="AR17" s="249">
        <v>2</v>
      </c>
      <c r="AS17" s="249"/>
    </row>
    <row r="18" spans="1:45" ht="11.25" customHeight="1" x14ac:dyDescent="0.2">
      <c r="A18" s="270" t="s">
        <v>3208</v>
      </c>
      <c r="B18" s="271">
        <v>120</v>
      </c>
      <c r="C18" s="272">
        <v>36.4</v>
      </c>
      <c r="D18" s="273">
        <v>29.8</v>
      </c>
      <c r="E18" s="273">
        <v>4.93</v>
      </c>
      <c r="F18" s="273">
        <v>8.77</v>
      </c>
      <c r="G18" s="74"/>
      <c r="H18" s="276">
        <v>29</v>
      </c>
      <c r="I18" s="17" t="s">
        <v>3209</v>
      </c>
      <c r="J18" s="74"/>
      <c r="K18" s="74"/>
      <c r="L18" s="74"/>
      <c r="M18" s="117"/>
      <c r="N18" s="117"/>
      <c r="O18" s="117"/>
      <c r="P18" s="117"/>
      <c r="Q18" s="117"/>
      <c r="R18" s="117"/>
      <c r="AG18" s="256">
        <v>50</v>
      </c>
      <c r="AH18" s="257">
        <v>1</v>
      </c>
      <c r="AI18" s="259">
        <v>3</v>
      </c>
      <c r="AJ18" s="258">
        <v>1</v>
      </c>
      <c r="AK18" s="256">
        <v>1</v>
      </c>
      <c r="AL18" s="256">
        <v>0</v>
      </c>
      <c r="AM18" s="263">
        <v>4</v>
      </c>
      <c r="AN18" s="261">
        <v>2</v>
      </c>
      <c r="AO18" s="261">
        <v>0</v>
      </c>
      <c r="AP18" s="249">
        <v>1</v>
      </c>
      <c r="AQ18" s="249">
        <v>2</v>
      </c>
      <c r="AR18" s="249">
        <v>6</v>
      </c>
      <c r="AS18" s="249"/>
    </row>
    <row r="19" spans="1:45" ht="11.25" customHeight="1" x14ac:dyDescent="0.2">
      <c r="A19" s="270" t="s">
        <v>3210</v>
      </c>
      <c r="B19" s="271">
        <v>116</v>
      </c>
      <c r="C19" s="272">
        <v>36.4</v>
      </c>
      <c r="D19" s="273">
        <v>32.299999999999997</v>
      </c>
      <c r="E19" s="273">
        <v>4.3600000000000003</v>
      </c>
      <c r="F19" s="273">
        <v>8.74</v>
      </c>
      <c r="G19" s="74"/>
      <c r="H19" s="277">
        <v>27</v>
      </c>
      <c r="I19" s="17" t="s">
        <v>3211</v>
      </c>
      <c r="J19" s="74"/>
      <c r="K19" s="74"/>
      <c r="L19" s="74"/>
      <c r="M19" s="117"/>
      <c r="N19" s="117"/>
      <c r="O19" s="117"/>
      <c r="P19" s="117"/>
      <c r="Q19" s="117"/>
      <c r="R19" s="117"/>
      <c r="AG19" s="250">
        <v>49</v>
      </c>
      <c r="AH19" s="250">
        <v>3</v>
      </c>
      <c r="AI19" s="278">
        <v>1</v>
      </c>
      <c r="AJ19" s="266">
        <v>1</v>
      </c>
      <c r="AK19" s="250">
        <v>0</v>
      </c>
      <c r="AL19" s="250">
        <v>4</v>
      </c>
      <c r="AM19" s="246">
        <v>3</v>
      </c>
      <c r="AN19" s="3">
        <v>0</v>
      </c>
      <c r="AO19" s="3">
        <v>1</v>
      </c>
      <c r="AP19" s="246">
        <v>2</v>
      </c>
      <c r="AQ19" s="246">
        <v>6</v>
      </c>
      <c r="AR19" s="246">
        <v>1</v>
      </c>
      <c r="AS19" s="461"/>
    </row>
    <row r="20" spans="1:45" ht="11.25" customHeight="1" x14ac:dyDescent="0.2">
      <c r="A20" s="270" t="s">
        <v>3212</v>
      </c>
      <c r="B20" s="271">
        <v>112</v>
      </c>
      <c r="C20" s="272">
        <v>36.700000000000003</v>
      </c>
      <c r="D20" s="273">
        <v>35.82</v>
      </c>
      <c r="E20" s="273">
        <v>3.79</v>
      </c>
      <c r="F20" s="273">
        <v>8.6300000000000008</v>
      </c>
      <c r="G20" s="74"/>
      <c r="H20" s="277">
        <v>27</v>
      </c>
      <c r="I20" s="17" t="s">
        <v>3213</v>
      </c>
      <c r="J20" s="74"/>
      <c r="K20" s="74"/>
      <c r="L20" s="74"/>
      <c r="M20" s="117"/>
      <c r="N20" s="117"/>
      <c r="O20" s="117"/>
      <c r="P20" s="117"/>
      <c r="Q20" s="117"/>
      <c r="R20" s="117"/>
      <c r="AG20" s="20">
        <v>48</v>
      </c>
      <c r="AH20" s="235">
        <v>1</v>
      </c>
      <c r="AI20" s="268">
        <v>1</v>
      </c>
      <c r="AJ20" s="268">
        <v>0</v>
      </c>
      <c r="AK20" s="20">
        <v>4</v>
      </c>
      <c r="AL20" s="20">
        <v>3</v>
      </c>
      <c r="AM20" s="249">
        <v>1</v>
      </c>
      <c r="AN20" s="16">
        <v>3</v>
      </c>
      <c r="AO20" s="16">
        <v>2</v>
      </c>
      <c r="AP20" s="249">
        <v>6</v>
      </c>
      <c r="AQ20" s="249">
        <v>1</v>
      </c>
      <c r="AR20" s="236">
        <v>4</v>
      </c>
      <c r="AS20" s="243"/>
    </row>
    <row r="21" spans="1:45" ht="11.25" customHeight="1" x14ac:dyDescent="0.2">
      <c r="A21" s="270" t="s">
        <v>3214</v>
      </c>
      <c r="B21" s="271">
        <v>109</v>
      </c>
      <c r="C21" s="272">
        <v>36.799999999999997</v>
      </c>
      <c r="D21" s="273">
        <v>36.520000000000003</v>
      </c>
      <c r="E21" s="273">
        <v>3.66</v>
      </c>
      <c r="F21" s="273">
        <v>8.68</v>
      </c>
      <c r="G21" s="74"/>
      <c r="H21" s="279">
        <v>70</v>
      </c>
      <c r="I21" s="280">
        <v>17.899999999999999</v>
      </c>
      <c r="J21" s="281"/>
      <c r="K21" s="281"/>
      <c r="L21" s="281"/>
      <c r="M21" s="117"/>
      <c r="N21" s="117"/>
      <c r="O21" s="117"/>
      <c r="P21" s="117"/>
      <c r="Q21" s="117"/>
      <c r="R21" s="117"/>
      <c r="AG21" s="20">
        <v>47</v>
      </c>
      <c r="AH21" s="20">
        <v>1</v>
      </c>
      <c r="AI21" s="268">
        <v>0</v>
      </c>
      <c r="AJ21" s="268">
        <v>4</v>
      </c>
      <c r="AK21" s="20">
        <v>3</v>
      </c>
      <c r="AL21" s="20">
        <v>1</v>
      </c>
      <c r="AM21" s="249">
        <v>3</v>
      </c>
      <c r="AN21" s="16">
        <v>1</v>
      </c>
      <c r="AO21" s="16">
        <v>6</v>
      </c>
      <c r="AP21" s="249">
        <v>1</v>
      </c>
      <c r="AQ21" s="236">
        <v>4</v>
      </c>
      <c r="AR21" s="243">
        <v>3</v>
      </c>
      <c r="AS21" s="243"/>
    </row>
    <row r="22" spans="1:45" ht="11.25" customHeight="1" x14ac:dyDescent="0.2">
      <c r="A22" s="270" t="s">
        <v>3215</v>
      </c>
      <c r="B22" s="271">
        <v>109</v>
      </c>
      <c r="C22" s="272">
        <v>36.9</v>
      </c>
      <c r="D22" s="273">
        <v>36.799999999999997</v>
      </c>
      <c r="E22" s="273">
        <v>3.64</v>
      </c>
      <c r="F22" s="273">
        <v>8.35</v>
      </c>
      <c r="G22" s="74"/>
      <c r="H22" s="279">
        <v>69</v>
      </c>
      <c r="I22" s="280">
        <v>18</v>
      </c>
      <c r="J22" s="282">
        <v>31.68</v>
      </c>
      <c r="K22" s="283">
        <v>3.8</v>
      </c>
      <c r="L22" s="281"/>
      <c r="M22" s="117"/>
      <c r="N22" s="117"/>
      <c r="O22" s="117"/>
      <c r="P22" s="117"/>
      <c r="Q22" s="117"/>
      <c r="R22" s="117"/>
      <c r="AG22" s="20">
        <v>46</v>
      </c>
      <c r="AH22" s="20">
        <v>0</v>
      </c>
      <c r="AI22" s="268">
        <v>4</v>
      </c>
      <c r="AJ22" s="268">
        <v>2</v>
      </c>
      <c r="AK22" s="20">
        <v>1</v>
      </c>
      <c r="AL22" s="20">
        <v>3</v>
      </c>
      <c r="AM22" s="249">
        <v>1</v>
      </c>
      <c r="AN22" s="16">
        <v>6</v>
      </c>
      <c r="AO22" s="16">
        <v>1</v>
      </c>
      <c r="AP22" s="236">
        <v>4</v>
      </c>
      <c r="AQ22" s="243">
        <v>3</v>
      </c>
      <c r="AR22" s="243">
        <v>7</v>
      </c>
      <c r="AS22" s="462"/>
    </row>
    <row r="23" spans="1:45" ht="11.25" customHeight="1" x14ac:dyDescent="0.2">
      <c r="A23" s="270" t="s">
        <v>3216</v>
      </c>
      <c r="B23" s="271">
        <v>109</v>
      </c>
      <c r="C23" s="272">
        <v>36.9</v>
      </c>
      <c r="D23" s="273">
        <v>39.5</v>
      </c>
      <c r="E23" s="273">
        <v>3.39</v>
      </c>
      <c r="F23" s="273">
        <v>8.3699999999999992</v>
      </c>
      <c r="G23" s="74"/>
      <c r="H23" s="284">
        <v>70</v>
      </c>
      <c r="I23" s="272">
        <v>18</v>
      </c>
      <c r="J23" s="285">
        <v>33.76</v>
      </c>
      <c r="K23" s="273">
        <v>3.5</v>
      </c>
      <c r="L23" s="281"/>
      <c r="M23" s="117"/>
      <c r="N23" s="117"/>
      <c r="O23" s="117"/>
      <c r="P23" s="117"/>
      <c r="Q23" s="117"/>
      <c r="R23" s="117"/>
      <c r="AG23" s="256">
        <v>45</v>
      </c>
      <c r="AH23" s="256">
        <v>5</v>
      </c>
      <c r="AI23" s="259">
        <v>3</v>
      </c>
      <c r="AJ23" s="259">
        <v>1</v>
      </c>
      <c r="AK23" s="256">
        <v>3</v>
      </c>
      <c r="AL23" s="256">
        <v>1</v>
      </c>
      <c r="AM23" s="263">
        <v>6</v>
      </c>
      <c r="AN23" s="261">
        <v>2</v>
      </c>
      <c r="AO23" s="262">
        <v>4</v>
      </c>
      <c r="AP23" s="263">
        <v>3</v>
      </c>
      <c r="AQ23" s="263">
        <v>8</v>
      </c>
      <c r="AR23" s="260">
        <v>7</v>
      </c>
      <c r="AS23" s="260"/>
    </row>
    <row r="24" spans="1:45" ht="11.25" customHeight="1" x14ac:dyDescent="0.2">
      <c r="A24" s="270" t="s">
        <v>3217</v>
      </c>
      <c r="B24" s="271">
        <v>107</v>
      </c>
      <c r="C24" s="272">
        <v>37</v>
      </c>
      <c r="D24" s="273">
        <v>40.630000000000003</v>
      </c>
      <c r="E24" s="273">
        <v>3.3</v>
      </c>
      <c r="F24" s="273">
        <v>7.79</v>
      </c>
      <c r="G24" s="74"/>
      <c r="H24" s="286">
        <v>70</v>
      </c>
      <c r="I24" s="229">
        <v>18.100000000000001</v>
      </c>
      <c r="J24" s="287">
        <v>34.49</v>
      </c>
      <c r="K24" s="231">
        <v>3.45</v>
      </c>
      <c r="L24" s="281"/>
      <c r="M24" s="117"/>
      <c r="N24" s="117"/>
      <c r="O24" s="117"/>
      <c r="P24" s="117"/>
      <c r="Q24" s="117"/>
      <c r="R24" s="117"/>
      <c r="AG24" s="250">
        <v>44</v>
      </c>
      <c r="AH24" s="250">
        <v>1</v>
      </c>
      <c r="AI24" s="266">
        <v>1</v>
      </c>
      <c r="AJ24" s="266">
        <v>3</v>
      </c>
      <c r="AK24" s="250">
        <v>1</v>
      </c>
      <c r="AL24" s="250">
        <v>6</v>
      </c>
      <c r="AM24" s="246">
        <v>2</v>
      </c>
      <c r="AN24" s="267">
        <v>3</v>
      </c>
      <c r="AO24" s="3">
        <v>3</v>
      </c>
      <c r="AP24" s="249">
        <v>8</v>
      </c>
      <c r="AQ24" s="236">
        <v>7</v>
      </c>
      <c r="AR24" s="236">
        <v>4</v>
      </c>
      <c r="AS24" s="236"/>
    </row>
    <row r="25" spans="1:45" ht="11.25" customHeight="1" x14ac:dyDescent="0.2">
      <c r="A25" s="270" t="s">
        <v>3218</v>
      </c>
      <c r="B25" s="271">
        <v>104</v>
      </c>
      <c r="C25" s="272">
        <v>37.1</v>
      </c>
      <c r="D25" s="273">
        <v>42.64</v>
      </c>
      <c r="E25" s="273">
        <v>3.22</v>
      </c>
      <c r="F25" s="273">
        <v>7.49</v>
      </c>
      <c r="G25" s="74"/>
      <c r="H25" s="284">
        <v>67</v>
      </c>
      <c r="I25" s="272">
        <v>18.3</v>
      </c>
      <c r="J25" s="285">
        <v>35.51</v>
      </c>
      <c r="K25" s="273">
        <v>3.44</v>
      </c>
      <c r="L25" s="281"/>
      <c r="M25" s="117"/>
      <c r="N25" s="117"/>
      <c r="O25" s="117"/>
      <c r="P25" s="117"/>
      <c r="Q25" s="117"/>
      <c r="R25" s="117"/>
      <c r="Z25" s="408" t="s">
        <v>3367</v>
      </c>
      <c r="AG25" s="20">
        <v>43</v>
      </c>
      <c r="AH25" s="20">
        <v>1</v>
      </c>
      <c r="AI25" s="268">
        <v>3</v>
      </c>
      <c r="AJ25" s="268">
        <v>1</v>
      </c>
      <c r="AK25" s="20">
        <v>6</v>
      </c>
      <c r="AL25" s="20">
        <v>2</v>
      </c>
      <c r="AM25" s="236">
        <v>3</v>
      </c>
      <c r="AN25" s="16">
        <v>3</v>
      </c>
      <c r="AO25" s="16">
        <v>10</v>
      </c>
      <c r="AP25" s="236">
        <v>8</v>
      </c>
      <c r="AQ25" s="236">
        <v>4</v>
      </c>
      <c r="AR25" s="236">
        <v>4</v>
      </c>
      <c r="AS25" s="243"/>
    </row>
    <row r="26" spans="1:45" ht="11.25" customHeight="1" x14ac:dyDescent="0.2">
      <c r="A26" s="270" t="s">
        <v>3219</v>
      </c>
      <c r="B26" s="271">
        <v>98</v>
      </c>
      <c r="C26" s="272">
        <v>37.4</v>
      </c>
      <c r="D26" s="273">
        <v>43.46</v>
      </c>
      <c r="E26" s="273">
        <v>3.21</v>
      </c>
      <c r="F26" s="273">
        <v>7.6</v>
      </c>
      <c r="G26" s="74"/>
      <c r="H26" s="286">
        <v>65</v>
      </c>
      <c r="I26" s="229">
        <v>18.399999999999999</v>
      </c>
      <c r="J26" s="287">
        <v>34.799999999999997</v>
      </c>
      <c r="K26" s="231">
        <v>3.5</v>
      </c>
      <c r="L26" s="281"/>
      <c r="M26" s="117"/>
      <c r="N26" s="117"/>
      <c r="O26" s="117"/>
      <c r="P26" s="117"/>
      <c r="Q26" s="117"/>
      <c r="R26" s="117"/>
      <c r="AG26" s="20">
        <v>42</v>
      </c>
      <c r="AH26" s="20">
        <v>3</v>
      </c>
      <c r="AI26" s="268">
        <v>2</v>
      </c>
      <c r="AJ26" s="268">
        <v>7</v>
      </c>
      <c r="AK26" s="20">
        <v>2</v>
      </c>
      <c r="AL26" s="235">
        <v>3</v>
      </c>
      <c r="AM26" s="249">
        <v>3</v>
      </c>
      <c r="AN26" s="16">
        <v>8</v>
      </c>
      <c r="AO26" s="248">
        <v>6</v>
      </c>
      <c r="AP26" s="236">
        <v>4</v>
      </c>
      <c r="AQ26" s="236">
        <v>4</v>
      </c>
      <c r="AR26" s="243">
        <v>6</v>
      </c>
      <c r="AS26" s="243"/>
    </row>
    <row r="27" spans="1:45" ht="11.25" customHeight="1" x14ac:dyDescent="0.2">
      <c r="A27" s="270" t="s">
        <v>3220</v>
      </c>
      <c r="B27" s="271">
        <v>97</v>
      </c>
      <c r="C27" s="272">
        <v>37.6</v>
      </c>
      <c r="D27" s="273">
        <v>45.14</v>
      </c>
      <c r="E27" s="273">
        <v>3.11</v>
      </c>
      <c r="F27" s="273">
        <v>7.18</v>
      </c>
      <c r="G27" s="74"/>
      <c r="H27" s="284">
        <v>61</v>
      </c>
      <c r="I27" s="272">
        <v>18.399999999999999</v>
      </c>
      <c r="J27" s="285">
        <v>36.44</v>
      </c>
      <c r="K27" s="273">
        <v>3.43</v>
      </c>
      <c r="L27" s="281"/>
      <c r="M27" s="117"/>
      <c r="N27" s="117"/>
      <c r="O27" s="117"/>
      <c r="P27" s="117"/>
      <c r="Q27" s="117"/>
      <c r="R27" s="117"/>
      <c r="AG27" s="20">
        <v>41</v>
      </c>
      <c r="AH27" s="20">
        <v>3</v>
      </c>
      <c r="AI27" s="268">
        <v>7</v>
      </c>
      <c r="AJ27" s="268">
        <v>1</v>
      </c>
      <c r="AK27" s="235">
        <v>3</v>
      </c>
      <c r="AL27" s="20">
        <v>3</v>
      </c>
      <c r="AM27" s="249">
        <v>9</v>
      </c>
      <c r="AN27" s="248">
        <v>7</v>
      </c>
      <c r="AO27" s="248">
        <v>3</v>
      </c>
      <c r="AP27" s="236">
        <v>4</v>
      </c>
      <c r="AQ27" s="243">
        <v>6</v>
      </c>
      <c r="AR27" s="243">
        <v>2</v>
      </c>
      <c r="AS27" s="243"/>
    </row>
    <row r="28" spans="1:45" ht="11.25" customHeight="1" x14ac:dyDescent="0.2">
      <c r="A28" s="270" t="s">
        <v>3221</v>
      </c>
      <c r="B28" s="271">
        <v>98</v>
      </c>
      <c r="C28" s="272">
        <v>37.700000000000003</v>
      </c>
      <c r="D28" s="273">
        <v>45.79</v>
      </c>
      <c r="E28" s="273">
        <v>3.05</v>
      </c>
      <c r="F28" s="273">
        <v>7.05</v>
      </c>
      <c r="G28" s="74"/>
      <c r="H28" s="286">
        <v>62</v>
      </c>
      <c r="I28" s="229">
        <v>18.399999999999999</v>
      </c>
      <c r="J28" s="287">
        <v>37.24</v>
      </c>
      <c r="K28" s="231">
        <v>3.33</v>
      </c>
      <c r="L28" s="281"/>
      <c r="M28" s="117"/>
      <c r="N28" s="117"/>
      <c r="O28" s="117"/>
      <c r="P28" s="117"/>
      <c r="Q28" s="117"/>
      <c r="R28" s="117"/>
      <c r="AG28" s="256">
        <v>40</v>
      </c>
      <c r="AH28" s="256">
        <v>6</v>
      </c>
      <c r="AI28" s="259">
        <v>3</v>
      </c>
      <c r="AJ28" s="258">
        <v>3</v>
      </c>
      <c r="AK28" s="256">
        <v>3</v>
      </c>
      <c r="AL28" s="256">
        <v>6</v>
      </c>
      <c r="AM28" s="260">
        <v>6</v>
      </c>
      <c r="AN28" s="262">
        <v>3</v>
      </c>
      <c r="AO28" s="262">
        <v>5</v>
      </c>
      <c r="AP28" s="249">
        <v>6</v>
      </c>
      <c r="AQ28" s="249">
        <v>2</v>
      </c>
      <c r="AR28" s="249">
        <v>2</v>
      </c>
      <c r="AS28" s="249"/>
    </row>
    <row r="29" spans="1:45" ht="11.25" customHeight="1" x14ac:dyDescent="0.2">
      <c r="A29" s="241" t="s">
        <v>3222</v>
      </c>
      <c r="B29" s="242">
        <v>98</v>
      </c>
      <c r="C29" s="109">
        <v>37.799999999999997</v>
      </c>
      <c r="D29" s="110">
        <v>44.87</v>
      </c>
      <c r="E29" s="110">
        <v>3.14</v>
      </c>
      <c r="F29" s="110">
        <v>7.11</v>
      </c>
      <c r="G29" s="74"/>
      <c r="H29" s="288">
        <v>65</v>
      </c>
      <c r="I29" s="109">
        <v>18.399999999999999</v>
      </c>
      <c r="J29" s="118">
        <v>36.520000000000003</v>
      </c>
      <c r="K29" s="110">
        <v>3.39</v>
      </c>
      <c r="L29" s="289"/>
      <c r="M29" s="117"/>
      <c r="N29" s="117"/>
      <c r="O29" s="117"/>
      <c r="P29" s="117"/>
      <c r="Q29" s="117"/>
      <c r="R29" s="117"/>
      <c r="AG29" s="250">
        <v>39</v>
      </c>
      <c r="AH29" s="250">
        <v>3</v>
      </c>
      <c r="AI29" s="278">
        <v>2</v>
      </c>
      <c r="AJ29" s="266">
        <v>3</v>
      </c>
      <c r="AK29" s="250">
        <v>9</v>
      </c>
      <c r="AL29" s="251">
        <v>11</v>
      </c>
      <c r="AM29" s="240">
        <v>3</v>
      </c>
      <c r="AN29" s="267">
        <v>6</v>
      </c>
      <c r="AO29" s="3">
        <v>6</v>
      </c>
      <c r="AP29" s="246">
        <v>2</v>
      </c>
      <c r="AQ29" s="246">
        <v>3</v>
      </c>
      <c r="AR29" s="246">
        <v>1</v>
      </c>
      <c r="AS29" s="461"/>
    </row>
    <row r="30" spans="1:45" ht="11.25" customHeight="1" x14ac:dyDescent="0.2">
      <c r="A30" s="241" t="s">
        <v>3223</v>
      </c>
      <c r="B30" s="242">
        <v>98</v>
      </c>
      <c r="C30" s="109">
        <v>38</v>
      </c>
      <c r="D30" s="110">
        <v>46.06</v>
      </c>
      <c r="E30" s="110">
        <v>3.1</v>
      </c>
      <c r="F30" s="110">
        <v>5.0999999999999996</v>
      </c>
      <c r="G30" s="74"/>
      <c r="H30" s="290">
        <v>65</v>
      </c>
      <c r="I30" s="72">
        <v>18.600000000000001</v>
      </c>
      <c r="J30" s="74">
        <v>37.24</v>
      </c>
      <c r="K30" s="73">
        <v>3.35</v>
      </c>
      <c r="L30" s="289"/>
      <c r="M30" s="117"/>
      <c r="N30" s="265"/>
      <c r="O30" s="117"/>
      <c r="P30" s="117"/>
      <c r="Q30" s="117"/>
      <c r="R30" s="117"/>
      <c r="AG30" s="20">
        <v>38</v>
      </c>
      <c r="AH30" s="235">
        <v>4</v>
      </c>
      <c r="AI30" s="268">
        <v>5</v>
      </c>
      <c r="AJ30" s="268">
        <v>7</v>
      </c>
      <c r="AK30" s="235">
        <v>9</v>
      </c>
      <c r="AL30" s="235">
        <v>3</v>
      </c>
      <c r="AM30" s="236">
        <v>4</v>
      </c>
      <c r="AN30" s="16">
        <v>4</v>
      </c>
      <c r="AO30" s="16">
        <v>4</v>
      </c>
      <c r="AP30" s="249">
        <v>3</v>
      </c>
      <c r="AQ30" s="249">
        <v>1</v>
      </c>
      <c r="AR30" s="236">
        <v>1</v>
      </c>
      <c r="AS30" s="236"/>
    </row>
    <row r="31" spans="1:45" ht="11.25" customHeight="1" x14ac:dyDescent="0.2">
      <c r="A31" s="241" t="s">
        <v>3224</v>
      </c>
      <c r="B31" s="242">
        <v>99</v>
      </c>
      <c r="C31" s="109">
        <v>38.1</v>
      </c>
      <c r="D31" s="110">
        <v>48.1</v>
      </c>
      <c r="E31" s="110">
        <v>2.98</v>
      </c>
      <c r="F31" s="110">
        <v>5.15</v>
      </c>
      <c r="G31" s="74"/>
      <c r="H31" s="288">
        <v>81</v>
      </c>
      <c r="I31" s="109">
        <v>18.3</v>
      </c>
      <c r="J31" s="118">
        <v>40.340000000000003</v>
      </c>
      <c r="K31" s="110">
        <v>3.06</v>
      </c>
      <c r="L31" s="289"/>
      <c r="M31" s="264" t="s">
        <v>3225</v>
      </c>
      <c r="N31" s="265"/>
      <c r="O31" s="265"/>
      <c r="P31" s="117"/>
      <c r="Q31" s="117"/>
      <c r="R31" s="117"/>
      <c r="AG31" s="20">
        <v>37</v>
      </c>
      <c r="AH31" s="20">
        <v>9</v>
      </c>
      <c r="AI31" s="268">
        <v>10</v>
      </c>
      <c r="AJ31" s="233">
        <v>9</v>
      </c>
      <c r="AK31" s="235">
        <v>5</v>
      </c>
      <c r="AL31" s="235">
        <v>4</v>
      </c>
      <c r="AM31" s="249">
        <v>2</v>
      </c>
      <c r="AN31" s="16">
        <v>5</v>
      </c>
      <c r="AO31" s="16">
        <v>3</v>
      </c>
      <c r="AP31" s="249">
        <v>2</v>
      </c>
      <c r="AQ31" s="236">
        <v>1</v>
      </c>
      <c r="AR31" s="236">
        <v>2</v>
      </c>
      <c r="AS31" s="236"/>
    </row>
    <row r="32" spans="1:45" ht="11.25" customHeight="1" x14ac:dyDescent="0.2">
      <c r="A32" s="241" t="s">
        <v>3226</v>
      </c>
      <c r="B32" s="242">
        <v>99</v>
      </c>
      <c r="C32" s="109">
        <v>38.200000000000003</v>
      </c>
      <c r="D32" s="110">
        <v>49.53</v>
      </c>
      <c r="E32" s="110">
        <v>2.9</v>
      </c>
      <c r="F32" s="110">
        <v>5.19</v>
      </c>
      <c r="G32" s="74"/>
      <c r="H32" s="290">
        <v>82</v>
      </c>
      <c r="I32" s="72">
        <v>18.399999999999999</v>
      </c>
      <c r="J32" s="74">
        <v>43.21</v>
      </c>
      <c r="K32" s="73">
        <v>2.95</v>
      </c>
      <c r="L32" s="289"/>
      <c r="M32" s="17" t="s">
        <v>3227</v>
      </c>
      <c r="N32" s="17"/>
      <c r="O32" s="17"/>
      <c r="P32" s="117"/>
      <c r="Q32" s="117"/>
      <c r="R32" s="117"/>
      <c r="AG32" s="20">
        <v>36</v>
      </c>
      <c r="AH32" s="20">
        <v>4</v>
      </c>
      <c r="AI32" s="233">
        <v>8</v>
      </c>
      <c r="AJ32" s="233">
        <v>3</v>
      </c>
      <c r="AK32" s="235">
        <v>4</v>
      </c>
      <c r="AL32" s="20">
        <v>4</v>
      </c>
      <c r="AM32" s="249">
        <v>8</v>
      </c>
      <c r="AN32" s="16">
        <v>3</v>
      </c>
      <c r="AO32" s="16">
        <v>2</v>
      </c>
      <c r="AP32" s="236">
        <v>2</v>
      </c>
      <c r="AQ32" s="236">
        <v>2</v>
      </c>
      <c r="AR32" s="236">
        <v>2</v>
      </c>
      <c r="AS32" s="243"/>
    </row>
    <row r="33" spans="1:45" ht="11.25" customHeight="1" x14ac:dyDescent="0.2">
      <c r="A33" s="241" t="s">
        <v>3228</v>
      </c>
      <c r="B33" s="242">
        <v>100</v>
      </c>
      <c r="C33" s="109">
        <v>38.299999999999997</v>
      </c>
      <c r="D33" s="110">
        <v>46.36</v>
      </c>
      <c r="E33" s="110">
        <v>3.13</v>
      </c>
      <c r="F33" s="110">
        <v>5.16</v>
      </c>
      <c r="G33" s="74"/>
      <c r="H33" s="288">
        <v>82</v>
      </c>
      <c r="I33" s="109">
        <v>18.399999999999999</v>
      </c>
      <c r="J33" s="118">
        <v>40.28</v>
      </c>
      <c r="K33" s="110">
        <v>3.14</v>
      </c>
      <c r="L33" s="289"/>
      <c r="M33" s="17" t="s">
        <v>3229</v>
      </c>
      <c r="N33" s="17"/>
      <c r="O33" s="17"/>
      <c r="P33" s="117"/>
      <c r="Q33" s="117"/>
      <c r="R33" s="117"/>
      <c r="AG33" s="256">
        <v>35</v>
      </c>
      <c r="AH33" s="257">
        <v>7</v>
      </c>
      <c r="AI33" s="258">
        <v>8</v>
      </c>
      <c r="AJ33" s="258">
        <v>6</v>
      </c>
      <c r="AK33" s="256">
        <v>4</v>
      </c>
      <c r="AL33" s="256">
        <v>6</v>
      </c>
      <c r="AM33" s="263">
        <v>3</v>
      </c>
      <c r="AN33" s="261">
        <v>2</v>
      </c>
      <c r="AO33" s="262">
        <v>2</v>
      </c>
      <c r="AP33" s="260">
        <v>2</v>
      </c>
      <c r="AQ33" s="260">
        <v>2</v>
      </c>
      <c r="AR33" s="291">
        <v>5</v>
      </c>
      <c r="AS33" s="291"/>
    </row>
    <row r="34" spans="1:45" ht="11.25" customHeight="1" x14ac:dyDescent="0.2">
      <c r="A34" s="241" t="s">
        <v>3230</v>
      </c>
      <c r="B34" s="242">
        <v>100</v>
      </c>
      <c r="C34" s="109">
        <v>38.4</v>
      </c>
      <c r="D34" s="110">
        <v>44.27</v>
      </c>
      <c r="E34" s="110">
        <v>3.26</v>
      </c>
      <c r="F34" s="110">
        <v>5.37</v>
      </c>
      <c r="G34" s="74"/>
      <c r="H34" s="290">
        <v>82</v>
      </c>
      <c r="I34" s="72">
        <v>18.399999999999999</v>
      </c>
      <c r="J34" s="74">
        <v>38.619999999999997</v>
      </c>
      <c r="K34" s="73">
        <v>3.28</v>
      </c>
      <c r="L34" s="289"/>
      <c r="M34" s="292" t="s">
        <v>3231</v>
      </c>
      <c r="N34" s="117"/>
      <c r="O34" s="117"/>
      <c r="P34" s="117"/>
      <c r="Q34" s="117"/>
      <c r="R34" s="117"/>
      <c r="AG34" s="250">
        <v>34</v>
      </c>
      <c r="AH34" s="251">
        <v>9</v>
      </c>
      <c r="AI34" s="278">
        <v>6</v>
      </c>
      <c r="AJ34" s="266">
        <v>4</v>
      </c>
      <c r="AK34" s="250">
        <v>6</v>
      </c>
      <c r="AL34" s="250">
        <v>3</v>
      </c>
      <c r="AM34" s="246">
        <v>2</v>
      </c>
      <c r="AN34" s="267">
        <v>2</v>
      </c>
      <c r="AO34" s="267">
        <v>2</v>
      </c>
      <c r="AP34" s="236">
        <v>2</v>
      </c>
      <c r="AQ34" s="243">
        <v>5</v>
      </c>
      <c r="AR34" s="243">
        <v>4</v>
      </c>
      <c r="AS34" s="243"/>
    </row>
    <row r="35" spans="1:45" ht="11.25" customHeight="1" x14ac:dyDescent="0.2">
      <c r="A35" s="241" t="s">
        <v>3232</v>
      </c>
      <c r="B35" s="293">
        <v>100</v>
      </c>
      <c r="C35" s="109">
        <v>38.4</v>
      </c>
      <c r="D35" s="110">
        <v>46.832099999999983</v>
      </c>
      <c r="E35" s="110">
        <v>3.0753178500548648</v>
      </c>
      <c r="F35" s="110">
        <v>5.3890542709912115</v>
      </c>
      <c r="G35" s="74"/>
      <c r="H35" s="250">
        <v>85</v>
      </c>
      <c r="I35" s="67">
        <v>18.3</v>
      </c>
      <c r="J35" s="69">
        <v>41.67</v>
      </c>
      <c r="K35" s="84">
        <v>2.98</v>
      </c>
      <c r="L35" s="68">
        <v>6.71</v>
      </c>
      <c r="M35" s="294" t="s">
        <v>3233</v>
      </c>
      <c r="N35" s="295">
        <v>111</v>
      </c>
      <c r="O35" s="67">
        <v>9.1999999999999993</v>
      </c>
      <c r="P35" s="69">
        <v>38.97</v>
      </c>
      <c r="Q35" s="84">
        <v>3.36</v>
      </c>
      <c r="R35" s="122"/>
      <c r="AG35" s="20">
        <v>33</v>
      </c>
      <c r="AH35" s="235">
        <v>9</v>
      </c>
      <c r="AI35" s="268">
        <v>7</v>
      </c>
      <c r="AJ35" s="268">
        <v>6</v>
      </c>
      <c r="AK35" s="20">
        <v>2</v>
      </c>
      <c r="AL35" s="20">
        <v>2</v>
      </c>
      <c r="AM35" s="236">
        <v>1</v>
      </c>
      <c r="AN35" s="248">
        <v>2</v>
      </c>
      <c r="AO35" s="248">
        <v>2</v>
      </c>
      <c r="AP35" s="249">
        <v>6</v>
      </c>
      <c r="AQ35" s="249">
        <v>5</v>
      </c>
      <c r="AR35" s="249">
        <v>0</v>
      </c>
      <c r="AS35" s="249"/>
    </row>
    <row r="36" spans="1:45" ht="11.25" customHeight="1" x14ac:dyDescent="0.2">
      <c r="A36" s="241" t="s">
        <v>3234</v>
      </c>
      <c r="B36" s="293">
        <v>101</v>
      </c>
      <c r="C36" s="109">
        <v>38.524752475247524</v>
      </c>
      <c r="D36" s="110">
        <v>44.630099009901002</v>
      </c>
      <c r="E36" s="110">
        <v>3.3277287568410165</v>
      </c>
      <c r="F36" s="110">
        <v>5.4194178372080959</v>
      </c>
      <c r="G36" s="74"/>
      <c r="H36" s="222">
        <v>139</v>
      </c>
      <c r="I36" s="109">
        <v>15.8</v>
      </c>
      <c r="J36" s="2">
        <v>38.119999999999997</v>
      </c>
      <c r="K36" s="293">
        <v>3.37</v>
      </c>
      <c r="L36" s="296">
        <v>6.36</v>
      </c>
      <c r="M36" s="294" t="s">
        <v>3235</v>
      </c>
      <c r="N36" s="295">
        <v>203</v>
      </c>
      <c r="O36" s="67">
        <v>6.7</v>
      </c>
      <c r="P36" s="69">
        <v>35.54</v>
      </c>
      <c r="Q36" s="84">
        <v>3.33</v>
      </c>
      <c r="R36" s="122"/>
      <c r="AG36" s="20">
        <v>32</v>
      </c>
      <c r="AH36" s="20">
        <v>10</v>
      </c>
      <c r="AI36" s="268">
        <v>8</v>
      </c>
      <c r="AJ36" s="268">
        <v>2</v>
      </c>
      <c r="AK36" s="20">
        <v>2</v>
      </c>
      <c r="AL36" s="235">
        <v>1</v>
      </c>
      <c r="AM36" s="236">
        <v>3</v>
      </c>
      <c r="AN36" s="248">
        <v>2</v>
      </c>
      <c r="AO36" s="16">
        <v>6</v>
      </c>
      <c r="AP36" s="249">
        <v>5</v>
      </c>
      <c r="AQ36" s="249">
        <v>0</v>
      </c>
      <c r="AR36" s="249">
        <v>4</v>
      </c>
      <c r="AS36" s="249"/>
    </row>
    <row r="37" spans="1:45" ht="11.25" customHeight="1" x14ac:dyDescent="0.2">
      <c r="A37" s="241" t="s">
        <v>3236</v>
      </c>
      <c r="B37" s="293">
        <v>101</v>
      </c>
      <c r="C37" s="109">
        <v>38.544554455445542</v>
      </c>
      <c r="D37" s="110">
        <v>48.067128712871302</v>
      </c>
      <c r="E37" s="110">
        <v>3.055991406802248</v>
      </c>
      <c r="F37" s="110">
        <v>5.4317532322220696</v>
      </c>
      <c r="G37" s="74"/>
      <c r="H37" s="256">
        <v>132</v>
      </c>
      <c r="I37" s="77">
        <v>15.636363636363637</v>
      </c>
      <c r="J37" s="82">
        <v>41.63954545454547</v>
      </c>
      <c r="K37" s="78">
        <v>3.1957909949806549</v>
      </c>
      <c r="L37" s="83">
        <v>6.6552391050457738</v>
      </c>
      <c r="M37" s="117"/>
      <c r="N37" s="288">
        <v>200</v>
      </c>
      <c r="O37" s="109">
        <v>6.7</v>
      </c>
      <c r="P37" s="118">
        <v>40.159999999999997</v>
      </c>
      <c r="Q37" s="110">
        <v>3.11</v>
      </c>
      <c r="R37" s="122"/>
      <c r="AG37" s="20">
        <v>31</v>
      </c>
      <c r="AH37" s="20">
        <v>8</v>
      </c>
      <c r="AI37" s="268">
        <v>7</v>
      </c>
      <c r="AJ37" s="268">
        <v>3</v>
      </c>
      <c r="AK37" s="235">
        <v>1</v>
      </c>
      <c r="AL37" s="235">
        <v>3</v>
      </c>
      <c r="AM37" s="236">
        <v>2</v>
      </c>
      <c r="AN37" s="16">
        <v>6</v>
      </c>
      <c r="AO37" s="16">
        <v>5</v>
      </c>
      <c r="AP37" s="249">
        <v>0</v>
      </c>
      <c r="AQ37" s="249">
        <v>3</v>
      </c>
      <c r="AR37" s="249">
        <v>5</v>
      </c>
      <c r="AS37" s="249"/>
    </row>
    <row r="38" spans="1:45" ht="11.25" customHeight="1" x14ac:dyDescent="0.2">
      <c r="A38" s="241" t="s">
        <v>3237</v>
      </c>
      <c r="B38" s="293">
        <v>97</v>
      </c>
      <c r="C38" s="77">
        <v>38.618556701030926</v>
      </c>
      <c r="D38" s="110">
        <v>49.495773195876282</v>
      </c>
      <c r="E38" s="110">
        <v>2.9443033032508596</v>
      </c>
      <c r="F38" s="110">
        <v>5.7077663615521912</v>
      </c>
      <c r="G38" s="74"/>
      <c r="H38" s="256">
        <v>131</v>
      </c>
      <c r="I38" s="77">
        <v>15.625954198473282</v>
      </c>
      <c r="J38" s="82">
        <v>42.8332824427481</v>
      </c>
      <c r="K38" s="78">
        <v>3.119570253102609</v>
      </c>
      <c r="L38" s="83">
        <v>6.4360639882372617</v>
      </c>
      <c r="M38" s="117"/>
      <c r="N38" s="290">
        <v>189</v>
      </c>
      <c r="O38" s="72">
        <v>6.8</v>
      </c>
      <c r="P38" s="74">
        <v>41.36</v>
      </c>
      <c r="Q38" s="73">
        <v>2.94</v>
      </c>
      <c r="R38" s="122"/>
      <c r="AG38" s="256">
        <v>30</v>
      </c>
      <c r="AH38" s="256">
        <v>7</v>
      </c>
      <c r="AI38" s="259">
        <v>4</v>
      </c>
      <c r="AJ38" s="258">
        <v>2</v>
      </c>
      <c r="AK38" s="257">
        <v>4</v>
      </c>
      <c r="AL38" s="257">
        <v>1</v>
      </c>
      <c r="AM38" s="263">
        <v>7</v>
      </c>
      <c r="AN38" s="261">
        <v>5</v>
      </c>
      <c r="AO38" s="261">
        <v>0</v>
      </c>
      <c r="AP38" s="249">
        <v>4</v>
      </c>
      <c r="AQ38" s="249">
        <v>6</v>
      </c>
      <c r="AR38" s="249">
        <v>4</v>
      </c>
      <c r="AS38" s="249"/>
    </row>
    <row r="39" spans="1:45" ht="11.25" customHeight="1" x14ac:dyDescent="0.2">
      <c r="A39" s="241" t="s">
        <v>3238</v>
      </c>
      <c r="B39" s="293">
        <v>98</v>
      </c>
      <c r="C39" s="77">
        <v>38.602040816326529</v>
      </c>
      <c r="D39" s="110">
        <v>49.527142857142877</v>
      </c>
      <c r="E39" s="110">
        <v>2.972102998888293</v>
      </c>
      <c r="F39" s="110">
        <v>5.9802889820579797</v>
      </c>
      <c r="G39" s="74"/>
      <c r="H39" s="256">
        <v>126</v>
      </c>
      <c r="I39" s="77">
        <v>15.698412698412698</v>
      </c>
      <c r="J39" s="82">
        <v>43.564603174603164</v>
      </c>
      <c r="K39" s="78">
        <v>3.0528073297237297</v>
      </c>
      <c r="L39" s="83">
        <v>6.3944600977292154</v>
      </c>
      <c r="M39" s="117"/>
      <c r="N39" s="295">
        <v>192</v>
      </c>
      <c r="O39" s="67">
        <v>6.8</v>
      </c>
      <c r="P39" s="69">
        <v>41.73</v>
      </c>
      <c r="Q39" s="84">
        <v>3</v>
      </c>
      <c r="R39" s="68">
        <v>10.97</v>
      </c>
      <c r="AG39" s="250">
        <v>29</v>
      </c>
      <c r="AH39" s="250">
        <v>3</v>
      </c>
      <c r="AI39" s="278">
        <v>1</v>
      </c>
      <c r="AJ39" s="278">
        <v>3</v>
      </c>
      <c r="AK39" s="251">
        <v>2</v>
      </c>
      <c r="AL39" s="250">
        <v>7</v>
      </c>
      <c r="AM39" s="246">
        <v>3</v>
      </c>
      <c r="AN39" s="3">
        <v>0</v>
      </c>
      <c r="AO39" s="3">
        <v>4</v>
      </c>
      <c r="AP39" s="246">
        <v>7</v>
      </c>
      <c r="AQ39" s="246">
        <v>3</v>
      </c>
      <c r="AR39" s="246">
        <v>0</v>
      </c>
      <c r="AS39" s="461"/>
    </row>
    <row r="40" spans="1:45" ht="11.25" customHeight="1" x14ac:dyDescent="0.2">
      <c r="A40" s="241" t="s">
        <v>3239</v>
      </c>
      <c r="B40" s="293">
        <v>98</v>
      </c>
      <c r="C40" s="77">
        <v>38.683673469387756</v>
      </c>
      <c r="D40" s="110">
        <v>51.989183673469391</v>
      </c>
      <c r="E40" s="110">
        <v>2.857210045790525</v>
      </c>
      <c r="F40" s="110">
        <v>6.0448479510924136</v>
      </c>
      <c r="G40" s="74"/>
      <c r="H40" s="256">
        <v>129</v>
      </c>
      <c r="I40" s="77">
        <v>15.666666666666666</v>
      </c>
      <c r="J40" s="82">
        <v>45.841162790697652</v>
      </c>
      <c r="K40" s="78">
        <v>2.8956182249185649</v>
      </c>
      <c r="L40" s="83">
        <v>6.6335991288042573</v>
      </c>
      <c r="M40" s="117"/>
      <c r="N40" s="288">
        <v>190</v>
      </c>
      <c r="O40" s="109">
        <v>6.9</v>
      </c>
      <c r="P40" s="118">
        <v>44.65</v>
      </c>
      <c r="Q40" s="110">
        <v>2.9</v>
      </c>
      <c r="R40" s="119">
        <v>10.93</v>
      </c>
      <c r="AG40" s="20">
        <v>28</v>
      </c>
      <c r="AH40" s="235">
        <v>3</v>
      </c>
      <c r="AI40" s="233">
        <v>4</v>
      </c>
      <c r="AJ40" s="233">
        <v>2</v>
      </c>
      <c r="AK40" s="20">
        <v>6</v>
      </c>
      <c r="AL40" s="20">
        <v>4</v>
      </c>
      <c r="AM40" s="249">
        <v>0</v>
      </c>
      <c r="AN40" s="16">
        <v>4</v>
      </c>
      <c r="AO40" s="16">
        <v>6</v>
      </c>
      <c r="AP40" s="249">
        <v>3</v>
      </c>
      <c r="AQ40" s="249">
        <v>1</v>
      </c>
      <c r="AR40" s="236">
        <v>2</v>
      </c>
      <c r="AS40" s="236"/>
    </row>
    <row r="41" spans="1:45" ht="11.25" customHeight="1" x14ac:dyDescent="0.2">
      <c r="A41" s="270" t="s">
        <v>3240</v>
      </c>
      <c r="B41" s="297">
        <v>99</v>
      </c>
      <c r="C41" s="272">
        <v>38.656565656565654</v>
      </c>
      <c r="D41" s="273">
        <v>51.854646464646478</v>
      </c>
      <c r="E41" s="273">
        <v>2.9165600730584966</v>
      </c>
      <c r="F41" s="273">
        <v>5.9544836404310963</v>
      </c>
      <c r="G41" s="74"/>
      <c r="H41" s="298">
        <v>135</v>
      </c>
      <c r="I41" s="272">
        <v>15.496296296296297</v>
      </c>
      <c r="J41" s="285">
        <v>45.969555555555544</v>
      </c>
      <c r="K41" s="273">
        <v>2.930252354073223</v>
      </c>
      <c r="L41" s="299">
        <v>6.8765748197916032</v>
      </c>
      <c r="M41" s="117"/>
      <c r="N41" s="279">
        <v>202</v>
      </c>
      <c r="O41" s="280">
        <v>6.9</v>
      </c>
      <c r="P41" s="282">
        <v>43.55</v>
      </c>
      <c r="Q41" s="283">
        <v>2.95</v>
      </c>
      <c r="R41" s="300">
        <v>10.52</v>
      </c>
      <c r="AG41" s="20">
        <v>27</v>
      </c>
      <c r="AH41" s="235">
        <v>7</v>
      </c>
      <c r="AI41" s="233">
        <v>7</v>
      </c>
      <c r="AJ41" s="268">
        <v>6</v>
      </c>
      <c r="AK41" s="20">
        <v>4</v>
      </c>
      <c r="AL41" s="20">
        <v>0</v>
      </c>
      <c r="AM41" s="249">
        <v>4</v>
      </c>
      <c r="AN41" s="16">
        <v>6</v>
      </c>
      <c r="AO41" s="16">
        <v>4</v>
      </c>
      <c r="AP41" s="249">
        <v>0</v>
      </c>
      <c r="AQ41" s="236">
        <v>2</v>
      </c>
      <c r="AR41" s="236">
        <v>4</v>
      </c>
      <c r="AS41" s="243"/>
    </row>
    <row r="42" spans="1:45" ht="11.25" customHeight="1" x14ac:dyDescent="0.2">
      <c r="A42" s="270" t="s">
        <v>3241</v>
      </c>
      <c r="B42" s="297">
        <v>99</v>
      </c>
      <c r="C42" s="272">
        <v>38.80808080808081</v>
      </c>
      <c r="D42" s="273">
        <v>53.668383838383818</v>
      </c>
      <c r="E42" s="273">
        <v>2.8499761628197873</v>
      </c>
      <c r="F42" s="273">
        <v>6.0865647430160985</v>
      </c>
      <c r="G42" s="74"/>
      <c r="H42" s="298">
        <v>141</v>
      </c>
      <c r="I42" s="272">
        <v>15.475177304964539</v>
      </c>
      <c r="J42" s="285">
        <v>46.964609929078037</v>
      </c>
      <c r="K42" s="273">
        <v>2.9490897918944348</v>
      </c>
      <c r="L42" s="299">
        <v>7.6017910067641248</v>
      </c>
      <c r="M42" s="117"/>
      <c r="N42" s="279">
        <v>207</v>
      </c>
      <c r="O42" s="280">
        <v>6.9</v>
      </c>
      <c r="P42" s="282">
        <v>45.81</v>
      </c>
      <c r="Q42" s="283">
        <v>2.91</v>
      </c>
      <c r="R42" s="300">
        <v>9.52</v>
      </c>
      <c r="AG42" s="20">
        <v>26</v>
      </c>
      <c r="AH42" s="235">
        <v>7</v>
      </c>
      <c r="AI42" s="268">
        <v>7</v>
      </c>
      <c r="AJ42" s="268">
        <v>6</v>
      </c>
      <c r="AK42" s="20">
        <v>0</v>
      </c>
      <c r="AL42" s="20">
        <v>4</v>
      </c>
      <c r="AM42" s="249">
        <v>6</v>
      </c>
      <c r="AN42" s="16">
        <v>4</v>
      </c>
      <c r="AO42" s="16">
        <v>1</v>
      </c>
      <c r="AP42" s="236">
        <v>3</v>
      </c>
      <c r="AQ42" s="236">
        <v>3</v>
      </c>
      <c r="AR42" s="243">
        <v>5</v>
      </c>
      <c r="AS42" s="243"/>
    </row>
    <row r="43" spans="1:45" ht="11.25" customHeight="1" x14ac:dyDescent="0.2">
      <c r="A43" s="270" t="s">
        <v>3242</v>
      </c>
      <c r="B43" s="297">
        <v>100</v>
      </c>
      <c r="C43" s="272">
        <v>38.729999999999997</v>
      </c>
      <c r="D43" s="273">
        <v>54.124499999999991</v>
      </c>
      <c r="E43" s="273">
        <v>2.8238618806997953</v>
      </c>
      <c r="F43" s="273">
        <v>6.3733043927764799</v>
      </c>
      <c r="G43" s="74"/>
      <c r="H43" s="298">
        <v>142</v>
      </c>
      <c r="I43" s="272">
        <v>15.380281690140846</v>
      </c>
      <c r="J43" s="285">
        <v>48.335492957746474</v>
      </c>
      <c r="K43" s="273">
        <v>2.9450917893922788</v>
      </c>
      <c r="L43" s="299">
        <v>8.3292039618436</v>
      </c>
      <c r="M43" s="117"/>
      <c r="N43" s="279">
        <v>205</v>
      </c>
      <c r="O43" s="280">
        <v>6.9</v>
      </c>
      <c r="P43" s="282">
        <v>46.12</v>
      </c>
      <c r="Q43" s="283">
        <v>2.92</v>
      </c>
      <c r="R43" s="300">
        <v>9.5</v>
      </c>
      <c r="AG43" s="256">
        <v>25</v>
      </c>
      <c r="AH43" s="20">
        <v>11</v>
      </c>
      <c r="AI43" s="259">
        <v>8</v>
      </c>
      <c r="AJ43" s="259">
        <v>1</v>
      </c>
      <c r="AK43" s="256">
        <v>3</v>
      </c>
      <c r="AL43" s="256">
        <v>6</v>
      </c>
      <c r="AM43" s="263">
        <v>5</v>
      </c>
      <c r="AN43" s="261">
        <v>1</v>
      </c>
      <c r="AO43" s="262">
        <v>2</v>
      </c>
      <c r="AP43" s="260">
        <v>2</v>
      </c>
      <c r="AQ43" s="291">
        <v>6</v>
      </c>
      <c r="AR43" s="291">
        <v>10</v>
      </c>
      <c r="AS43" s="291"/>
    </row>
    <row r="44" spans="1:45" ht="11.25" customHeight="1" x14ac:dyDescent="0.2">
      <c r="A44" s="270" t="s">
        <v>3243</v>
      </c>
      <c r="B44" s="297">
        <v>100</v>
      </c>
      <c r="C44" s="272">
        <v>38.83</v>
      </c>
      <c r="D44" s="273">
        <v>54.851599999999998</v>
      </c>
      <c r="E44" s="273">
        <v>2.7894920379859536</v>
      </c>
      <c r="F44" s="273">
        <v>6.5584349610236403</v>
      </c>
      <c r="G44" s="74"/>
      <c r="H44" s="298">
        <v>144</v>
      </c>
      <c r="I44" s="272">
        <v>15.381944444444445</v>
      </c>
      <c r="J44" s="285">
        <v>50.311458333333327</v>
      </c>
      <c r="K44" s="273">
        <v>2.8825951210557439</v>
      </c>
      <c r="L44" s="299">
        <v>8.0704774338824947</v>
      </c>
      <c r="M44" s="117"/>
      <c r="N44" s="279">
        <v>204</v>
      </c>
      <c r="O44" s="280">
        <v>7</v>
      </c>
      <c r="P44" s="282">
        <v>47.17</v>
      </c>
      <c r="Q44" s="283">
        <v>2.9</v>
      </c>
      <c r="R44" s="300">
        <v>9.52</v>
      </c>
      <c r="AG44" s="246">
        <v>24</v>
      </c>
      <c r="AH44" s="2">
        <v>6</v>
      </c>
      <c r="AI44" s="301">
        <v>1</v>
      </c>
      <c r="AJ44" s="302">
        <v>3</v>
      </c>
      <c r="AK44" s="246">
        <v>6</v>
      </c>
      <c r="AL44" s="20">
        <v>4</v>
      </c>
      <c r="AM44" s="249">
        <v>2</v>
      </c>
      <c r="AN44" s="248">
        <v>3</v>
      </c>
      <c r="AO44" s="248">
        <v>2</v>
      </c>
      <c r="AP44" s="249">
        <v>5</v>
      </c>
      <c r="AQ44" s="249">
        <v>10</v>
      </c>
      <c r="AR44" s="249">
        <v>16</v>
      </c>
      <c r="AS44" s="249"/>
    </row>
    <row r="45" spans="1:45" ht="11.25" customHeight="1" x14ac:dyDescent="0.2">
      <c r="A45" s="270" t="s">
        <v>3244</v>
      </c>
      <c r="B45" s="297">
        <v>101</v>
      </c>
      <c r="C45" s="272">
        <v>38.75247524752475</v>
      </c>
      <c r="D45" s="273">
        <v>54.385742574257414</v>
      </c>
      <c r="E45" s="273">
        <v>2.8029889688727305</v>
      </c>
      <c r="F45" s="273">
        <v>6.6341226448606294</v>
      </c>
      <c r="G45" s="74"/>
      <c r="H45" s="298">
        <v>147</v>
      </c>
      <c r="I45" s="272">
        <v>15.258503401360544</v>
      </c>
      <c r="J45" s="285">
        <v>49.323469387755132</v>
      </c>
      <c r="K45" s="273">
        <v>2.9253273656954684</v>
      </c>
      <c r="L45" s="299">
        <v>8.1252261643234736</v>
      </c>
      <c r="M45" s="117"/>
      <c r="N45" s="279">
        <v>201</v>
      </c>
      <c r="O45" s="280">
        <v>7</v>
      </c>
      <c r="P45" s="282">
        <v>46.09</v>
      </c>
      <c r="Q45" s="283">
        <v>3</v>
      </c>
      <c r="R45" s="300">
        <v>9.77</v>
      </c>
      <c r="AG45" s="249">
        <v>23</v>
      </c>
      <c r="AH45" s="303"/>
      <c r="AI45" s="304">
        <v>3</v>
      </c>
      <c r="AJ45" s="302">
        <v>4</v>
      </c>
      <c r="AK45" s="249">
        <v>4</v>
      </c>
      <c r="AL45" s="20">
        <v>3</v>
      </c>
      <c r="AM45" s="236">
        <v>1</v>
      </c>
      <c r="AN45" s="248">
        <v>2</v>
      </c>
      <c r="AO45" s="16">
        <v>5</v>
      </c>
      <c r="AP45" s="249">
        <v>13</v>
      </c>
      <c r="AQ45" s="249">
        <v>16</v>
      </c>
      <c r="AR45" s="249">
        <v>10</v>
      </c>
      <c r="AS45" s="249"/>
    </row>
    <row r="46" spans="1:45" ht="11.25" customHeight="1" x14ac:dyDescent="0.2">
      <c r="A46" s="270" t="s">
        <v>3245</v>
      </c>
      <c r="B46" s="297">
        <v>100</v>
      </c>
      <c r="C46" s="272">
        <v>38.799999999999997</v>
      </c>
      <c r="D46" s="273">
        <v>50.423599999999986</v>
      </c>
      <c r="E46" s="273">
        <v>2.8892952650741188</v>
      </c>
      <c r="F46" s="273">
        <v>6.5708844243127507</v>
      </c>
      <c r="G46" s="74"/>
      <c r="H46" s="298">
        <v>148</v>
      </c>
      <c r="I46" s="272">
        <v>15.25</v>
      </c>
      <c r="J46" s="285">
        <v>48.225810810810813</v>
      </c>
      <c r="K46" s="273">
        <v>2.9664610814392947</v>
      </c>
      <c r="L46" s="299">
        <v>7.9772501170852772</v>
      </c>
      <c r="M46" s="117"/>
      <c r="N46" s="284">
        <v>201</v>
      </c>
      <c r="O46" s="272">
        <v>7</v>
      </c>
      <c r="P46" s="285">
        <v>45.51</v>
      </c>
      <c r="Q46" s="273">
        <v>3.04</v>
      </c>
      <c r="R46" s="299">
        <v>9.8000000000000007</v>
      </c>
      <c r="AG46" s="249">
        <v>22</v>
      </c>
      <c r="AH46" s="303"/>
      <c r="AI46" s="304">
        <v>6</v>
      </c>
      <c r="AJ46" s="302">
        <v>8</v>
      </c>
      <c r="AK46" s="249">
        <v>4</v>
      </c>
      <c r="AL46" s="235">
        <v>4</v>
      </c>
      <c r="AM46" s="236">
        <v>2</v>
      </c>
      <c r="AN46" s="16">
        <v>5</v>
      </c>
      <c r="AO46" s="16">
        <v>13</v>
      </c>
      <c r="AP46" s="249">
        <v>16</v>
      </c>
      <c r="AQ46" s="249">
        <v>10</v>
      </c>
      <c r="AR46" s="249">
        <v>7</v>
      </c>
      <c r="AS46" s="249"/>
    </row>
    <row r="47" spans="1:45" ht="11.25" customHeight="1" x14ac:dyDescent="0.2">
      <c r="A47" s="270" t="s">
        <v>3246</v>
      </c>
      <c r="B47" s="297">
        <v>100</v>
      </c>
      <c r="C47" s="272">
        <v>38.68</v>
      </c>
      <c r="D47" s="273">
        <v>49.002299999999998</v>
      </c>
      <c r="E47" s="273">
        <v>2.9632973505669984</v>
      </c>
      <c r="F47" s="273">
        <v>6.6302090773542322</v>
      </c>
      <c r="G47" s="74"/>
      <c r="H47" s="298">
        <v>147</v>
      </c>
      <c r="I47" s="272">
        <v>15.197278911564625</v>
      </c>
      <c r="J47" s="285">
        <v>46.483401360544235</v>
      </c>
      <c r="K47" s="273">
        <v>3.1070016662788218</v>
      </c>
      <c r="L47" s="299">
        <v>8.0226987938091909</v>
      </c>
      <c r="M47" s="117"/>
      <c r="N47" s="279">
        <v>204</v>
      </c>
      <c r="O47" s="280">
        <v>7</v>
      </c>
      <c r="P47" s="282">
        <v>43.95</v>
      </c>
      <c r="Q47" s="283">
        <v>3.15</v>
      </c>
      <c r="R47" s="300">
        <v>9.82</v>
      </c>
      <c r="AG47" s="249">
        <v>21</v>
      </c>
      <c r="AH47" s="303"/>
      <c r="AI47" s="304">
        <v>7</v>
      </c>
      <c r="AJ47" s="302">
        <v>3</v>
      </c>
      <c r="AK47" s="236">
        <v>4</v>
      </c>
      <c r="AL47" s="235">
        <v>5</v>
      </c>
      <c r="AM47" s="249">
        <v>7</v>
      </c>
      <c r="AN47" s="16">
        <v>14</v>
      </c>
      <c r="AO47" s="16">
        <v>17</v>
      </c>
      <c r="AP47" s="249">
        <v>10</v>
      </c>
      <c r="AQ47" s="249">
        <v>7</v>
      </c>
      <c r="AR47" s="249">
        <v>7</v>
      </c>
      <c r="AS47" s="249"/>
    </row>
    <row r="48" spans="1:45" ht="11.25" customHeight="1" x14ac:dyDescent="0.2">
      <c r="A48" s="270" t="s">
        <v>3247</v>
      </c>
      <c r="B48" s="297">
        <v>101</v>
      </c>
      <c r="C48" s="272">
        <v>38.643564356435647</v>
      </c>
      <c r="D48" s="273">
        <v>47.564059405940597</v>
      </c>
      <c r="E48" s="273">
        <v>3.0579525722549681</v>
      </c>
      <c r="F48" s="273">
        <v>6.6969676901980302</v>
      </c>
      <c r="G48" s="74"/>
      <c r="H48" s="298">
        <v>147</v>
      </c>
      <c r="I48" s="272">
        <v>15.149659863945578</v>
      </c>
      <c r="J48" s="285">
        <v>44.554285714285697</v>
      </c>
      <c r="K48" s="273">
        <v>3.2133140447133086</v>
      </c>
      <c r="L48" s="299">
        <v>8.0504013424443919</v>
      </c>
      <c r="M48" s="117"/>
      <c r="N48" s="279">
        <v>204</v>
      </c>
      <c r="O48" s="280">
        <v>7.1</v>
      </c>
      <c r="P48" s="282">
        <v>41.89</v>
      </c>
      <c r="Q48" s="283">
        <v>3.3</v>
      </c>
      <c r="R48" s="300">
        <v>10.47</v>
      </c>
      <c r="AG48" s="263">
        <v>20</v>
      </c>
      <c r="AH48" s="303"/>
      <c r="AI48" s="305">
        <v>5</v>
      </c>
      <c r="AJ48" s="306">
        <v>4</v>
      </c>
      <c r="AK48" s="260">
        <v>4</v>
      </c>
      <c r="AL48" s="256">
        <v>5</v>
      </c>
      <c r="AM48" s="263">
        <v>14</v>
      </c>
      <c r="AN48" s="261">
        <v>17</v>
      </c>
      <c r="AO48" s="261">
        <v>11</v>
      </c>
      <c r="AP48" s="249">
        <v>7</v>
      </c>
      <c r="AQ48" s="249">
        <v>7</v>
      </c>
      <c r="AR48" s="249">
        <v>7</v>
      </c>
      <c r="AS48" s="249"/>
    </row>
    <row r="49" spans="1:45" ht="11.25" customHeight="1" x14ac:dyDescent="0.2">
      <c r="A49" s="270" t="s">
        <v>3248</v>
      </c>
      <c r="B49" s="297">
        <v>101</v>
      </c>
      <c r="C49" s="272">
        <v>38.67326732673267</v>
      </c>
      <c r="D49" s="273">
        <v>44.376633663366334</v>
      </c>
      <c r="E49" s="273">
        <v>3.2618295242128497</v>
      </c>
      <c r="F49" s="273">
        <v>6.8020067441228571</v>
      </c>
      <c r="G49" s="74"/>
      <c r="H49" s="298">
        <v>148</v>
      </c>
      <c r="I49" s="272">
        <v>15.135135135135135</v>
      </c>
      <c r="J49" s="285">
        <v>40.473513513513531</v>
      </c>
      <c r="K49" s="273">
        <v>3.4120814961396579</v>
      </c>
      <c r="L49" s="299">
        <v>7.9494263549631627</v>
      </c>
      <c r="M49" s="117"/>
      <c r="N49" s="279">
        <v>201</v>
      </c>
      <c r="O49" s="280">
        <v>7.1</v>
      </c>
      <c r="P49" s="282">
        <v>38.83</v>
      </c>
      <c r="Q49" s="283">
        <v>3.55</v>
      </c>
      <c r="R49" s="300">
        <v>10.97</v>
      </c>
      <c r="AG49" s="246">
        <v>19</v>
      </c>
      <c r="AH49" s="303"/>
      <c r="AI49" s="303"/>
      <c r="AJ49" s="307">
        <v>3</v>
      </c>
      <c r="AK49" s="246">
        <v>5</v>
      </c>
      <c r="AL49" s="250">
        <v>13</v>
      </c>
      <c r="AM49" s="246">
        <v>14</v>
      </c>
      <c r="AN49" s="3">
        <v>10</v>
      </c>
      <c r="AO49" s="3">
        <v>6</v>
      </c>
      <c r="AP49" s="246">
        <v>8</v>
      </c>
      <c r="AQ49" s="246">
        <v>9</v>
      </c>
      <c r="AR49" s="246">
        <v>9</v>
      </c>
      <c r="AS49" s="246"/>
    </row>
    <row r="50" spans="1:45" ht="11.25" customHeight="1" x14ac:dyDescent="0.2">
      <c r="A50" s="270" t="s">
        <v>3249</v>
      </c>
      <c r="B50" s="297">
        <v>103</v>
      </c>
      <c r="C50" s="272">
        <v>38.485436893203882</v>
      </c>
      <c r="D50" s="273">
        <v>48.802621359223302</v>
      </c>
      <c r="E50" s="273">
        <v>3.0221468002579739</v>
      </c>
      <c r="F50" s="273">
        <v>6.9550959084478947</v>
      </c>
      <c r="G50" s="74"/>
      <c r="H50" s="298">
        <v>144</v>
      </c>
      <c r="I50" s="272">
        <v>15.0625</v>
      </c>
      <c r="J50" s="285">
        <v>45.984652777777761</v>
      </c>
      <c r="K50" s="273">
        <v>3.1611902465599413</v>
      </c>
      <c r="L50" s="299">
        <v>7.9229743635824246</v>
      </c>
      <c r="M50" s="117"/>
      <c r="N50" s="279">
        <v>201</v>
      </c>
      <c r="O50" s="280">
        <v>7.2</v>
      </c>
      <c r="P50" s="282">
        <v>42.63</v>
      </c>
      <c r="Q50" s="283">
        <v>3.27</v>
      </c>
      <c r="R50" s="300">
        <v>11</v>
      </c>
      <c r="T50" s="308" t="s">
        <v>3250</v>
      </c>
      <c r="AG50" s="249">
        <v>18</v>
      </c>
      <c r="AH50" s="303"/>
      <c r="AI50" s="303"/>
      <c r="AJ50" s="304">
        <v>6</v>
      </c>
      <c r="AK50" s="249">
        <v>11</v>
      </c>
      <c r="AL50" s="20">
        <v>16</v>
      </c>
      <c r="AM50" s="249">
        <v>13</v>
      </c>
      <c r="AN50" s="16">
        <v>7</v>
      </c>
      <c r="AO50" s="16">
        <v>9</v>
      </c>
      <c r="AP50" s="249">
        <v>8</v>
      </c>
      <c r="AQ50" s="249">
        <v>9</v>
      </c>
      <c r="AR50" s="249">
        <v>6</v>
      </c>
      <c r="AS50" s="462"/>
    </row>
    <row r="51" spans="1:45" ht="11.25" customHeight="1" x14ac:dyDescent="0.2">
      <c r="A51" s="270" t="s">
        <v>3251</v>
      </c>
      <c r="B51" s="297">
        <v>102</v>
      </c>
      <c r="C51" s="272">
        <v>38.647058823529413</v>
      </c>
      <c r="D51" s="273">
        <v>49.737254901960767</v>
      </c>
      <c r="E51" s="273">
        <v>2.9656380119573282</v>
      </c>
      <c r="F51" s="273">
        <v>7.2436534605491376</v>
      </c>
      <c r="G51" s="74"/>
      <c r="H51" s="298">
        <v>145</v>
      </c>
      <c r="I51" s="272">
        <v>15.096551724137932</v>
      </c>
      <c r="J51" s="285">
        <v>46.813103448275847</v>
      </c>
      <c r="K51" s="273">
        <v>3.1368896808885021</v>
      </c>
      <c r="L51" s="299">
        <v>7.9716151039925576</v>
      </c>
      <c r="M51" s="117"/>
      <c r="N51" s="279">
        <v>202</v>
      </c>
      <c r="O51" s="280">
        <v>7.2</v>
      </c>
      <c r="P51" s="282">
        <v>42.43</v>
      </c>
      <c r="Q51" s="283">
        <v>3.37</v>
      </c>
      <c r="R51" s="300">
        <v>10.98</v>
      </c>
      <c r="T51" s="309">
        <f>'All CCC'!I5</f>
        <v>43585</v>
      </c>
      <c r="U51" s="310" t="s">
        <v>393</v>
      </c>
      <c r="V51" s="310" t="s">
        <v>394</v>
      </c>
      <c r="W51" s="311" t="s">
        <v>876</v>
      </c>
      <c r="X51" s="58" t="s">
        <v>3252</v>
      </c>
      <c r="AG51" s="249">
        <v>17</v>
      </c>
      <c r="AH51" s="303"/>
      <c r="AI51" s="303"/>
      <c r="AJ51" s="304">
        <v>6</v>
      </c>
      <c r="AK51" s="249">
        <v>17</v>
      </c>
      <c r="AL51" s="20">
        <v>12</v>
      </c>
      <c r="AM51" s="249">
        <v>7</v>
      </c>
      <c r="AN51" s="16">
        <v>10</v>
      </c>
      <c r="AO51" s="16">
        <v>9</v>
      </c>
      <c r="AP51" s="249">
        <v>11</v>
      </c>
      <c r="AQ51" s="249">
        <v>6</v>
      </c>
      <c r="AR51" s="236">
        <v>8</v>
      </c>
      <c r="AS51" s="243"/>
    </row>
    <row r="52" spans="1:45" ht="11.25" customHeight="1" x14ac:dyDescent="0.2">
      <c r="A52" s="270" t="s">
        <v>3253</v>
      </c>
      <c r="B52" s="297">
        <v>102</v>
      </c>
      <c r="C52" s="272">
        <v>38.705882352941174</v>
      </c>
      <c r="D52" s="273">
        <v>49.979411764705894</v>
      </c>
      <c r="E52" s="273">
        <v>2.9360786191410759</v>
      </c>
      <c r="F52" s="273">
        <v>7.242047477093938</v>
      </c>
      <c r="G52" s="74"/>
      <c r="H52" s="298">
        <v>146</v>
      </c>
      <c r="I52" s="272">
        <v>15.123287671232877</v>
      </c>
      <c r="J52" s="285">
        <v>46.203698630136984</v>
      </c>
      <c r="K52" s="273">
        <v>3.0950657320091328</v>
      </c>
      <c r="L52" s="299">
        <v>8.4714570593119589</v>
      </c>
      <c r="M52" s="117"/>
      <c r="N52" s="284">
        <v>200</v>
      </c>
      <c r="O52" s="272">
        <v>7.2</v>
      </c>
      <c r="P52" s="285">
        <v>42.62</v>
      </c>
      <c r="Q52" s="273">
        <v>3.36</v>
      </c>
      <c r="R52" s="299">
        <v>10.99</v>
      </c>
      <c r="T52" s="20" t="s">
        <v>3254</v>
      </c>
      <c r="U52" s="312">
        <f>B140</f>
        <v>135</v>
      </c>
      <c r="V52" s="312">
        <f>H140</f>
        <v>226</v>
      </c>
      <c r="W52" s="313">
        <f>N140</f>
        <v>517</v>
      </c>
      <c r="X52" s="314">
        <f>'All CCC'!B886</f>
        <v>878</v>
      </c>
      <c r="AG52" s="249">
        <v>16</v>
      </c>
      <c r="AH52" s="303"/>
      <c r="AI52" s="303"/>
      <c r="AJ52" s="304">
        <v>15</v>
      </c>
      <c r="AK52" s="249">
        <v>13</v>
      </c>
      <c r="AL52" s="20">
        <v>4</v>
      </c>
      <c r="AM52" s="249">
        <v>10</v>
      </c>
      <c r="AN52" s="16">
        <v>10</v>
      </c>
      <c r="AO52" s="16">
        <v>11</v>
      </c>
      <c r="AP52" s="249">
        <v>6</v>
      </c>
      <c r="AQ52" s="236">
        <v>10</v>
      </c>
      <c r="AR52" s="243">
        <v>19</v>
      </c>
      <c r="AS52" s="243"/>
    </row>
    <row r="53" spans="1:45" ht="11.25" customHeight="1" x14ac:dyDescent="0.2">
      <c r="A53" s="315" t="s">
        <v>3255</v>
      </c>
      <c r="B53" s="316">
        <v>102</v>
      </c>
      <c r="C53" s="317">
        <v>38.803921568627452</v>
      </c>
      <c r="D53" s="318">
        <v>51.386274509803918</v>
      </c>
      <c r="E53" s="318">
        <v>2.8866733923182233</v>
      </c>
      <c r="F53" s="318">
        <v>7.0861909785741695</v>
      </c>
      <c r="G53" s="319"/>
      <c r="H53" s="320">
        <v>152</v>
      </c>
      <c r="I53" s="317">
        <v>15</v>
      </c>
      <c r="J53" s="321">
        <v>47.295328947368404</v>
      </c>
      <c r="K53" s="318">
        <v>3.0846084287309465</v>
      </c>
      <c r="L53" s="322">
        <v>8.671472362275745</v>
      </c>
      <c r="M53" s="117"/>
      <c r="N53" s="288">
        <v>197</v>
      </c>
      <c r="O53" s="109">
        <v>7.2</v>
      </c>
      <c r="P53" s="118">
        <v>44.38</v>
      </c>
      <c r="Q53" s="110">
        <v>3.29</v>
      </c>
      <c r="R53" s="119">
        <v>10.89</v>
      </c>
      <c r="T53" s="20" t="s">
        <v>3256</v>
      </c>
      <c r="U53" s="323">
        <f>C140</f>
        <v>39.340740740740742</v>
      </c>
      <c r="V53" s="323">
        <f>I140</f>
        <v>15.110619469026549</v>
      </c>
      <c r="W53" s="124">
        <f>O140</f>
        <v>7.20889748549323</v>
      </c>
      <c r="X53" s="324">
        <f>'All CCC'!E886</f>
        <v>14.183371298405467</v>
      </c>
      <c r="AG53" s="263">
        <v>15</v>
      </c>
      <c r="AH53" s="303"/>
      <c r="AI53" s="303"/>
      <c r="AJ53" s="305">
        <v>10</v>
      </c>
      <c r="AK53" s="263">
        <v>7</v>
      </c>
      <c r="AL53" s="256">
        <v>10</v>
      </c>
      <c r="AM53" s="263">
        <v>9</v>
      </c>
      <c r="AN53" s="261">
        <v>10</v>
      </c>
      <c r="AO53" s="261">
        <v>8</v>
      </c>
      <c r="AP53" s="260">
        <v>12</v>
      </c>
      <c r="AQ53" s="291">
        <v>18</v>
      </c>
      <c r="AR53" s="291">
        <v>32</v>
      </c>
      <c r="AS53" s="291"/>
    </row>
    <row r="54" spans="1:45" ht="11.25" customHeight="1" x14ac:dyDescent="0.2">
      <c r="A54" s="315" t="s">
        <v>3257</v>
      </c>
      <c r="B54" s="316">
        <v>103</v>
      </c>
      <c r="C54" s="317">
        <v>38.815533980582522</v>
      </c>
      <c r="D54" s="318">
        <v>52.578932038834949</v>
      </c>
      <c r="E54" s="318">
        <v>2.8607300227114689</v>
      </c>
      <c r="F54" s="318">
        <v>7.1176326154057445</v>
      </c>
      <c r="G54" s="319"/>
      <c r="H54" s="320">
        <v>161</v>
      </c>
      <c r="I54" s="317">
        <v>14.857142857142858</v>
      </c>
      <c r="J54" s="321">
        <v>47.806211180124222</v>
      </c>
      <c r="K54" s="318">
        <v>3.1179119770031862</v>
      </c>
      <c r="L54" s="322">
        <v>8.5609463685717202</v>
      </c>
      <c r="M54" s="117"/>
      <c r="N54" s="325">
        <v>195</v>
      </c>
      <c r="O54" s="77">
        <v>7.2</v>
      </c>
      <c r="P54" s="82">
        <v>44.79</v>
      </c>
      <c r="Q54" s="78">
        <v>3.24</v>
      </c>
      <c r="R54" s="83">
        <v>11.95</v>
      </c>
      <c r="T54" s="20" t="s">
        <v>3258</v>
      </c>
      <c r="U54" s="86">
        <f>D140</f>
        <v>97.704148148148164</v>
      </c>
      <c r="V54" s="86">
        <f>J140</f>
        <v>91.989336283185864</v>
      </c>
      <c r="W54" s="326">
        <f>P140</f>
        <v>63.278549323017423</v>
      </c>
      <c r="X54" s="327">
        <f>'All CCC'!I886</f>
        <v>75.962027334851939</v>
      </c>
      <c r="AG54" s="246">
        <v>14</v>
      </c>
      <c r="AH54" s="303"/>
      <c r="AI54" s="303"/>
      <c r="AJ54" s="303"/>
      <c r="AK54" s="246">
        <v>10</v>
      </c>
      <c r="AL54" s="250">
        <v>8</v>
      </c>
      <c r="AM54" s="246">
        <v>9</v>
      </c>
      <c r="AN54" s="3">
        <v>9</v>
      </c>
      <c r="AO54" s="267">
        <v>14</v>
      </c>
      <c r="AP54" s="249">
        <v>23</v>
      </c>
      <c r="AQ54" s="249">
        <v>33</v>
      </c>
      <c r="AR54" s="249">
        <v>29</v>
      </c>
      <c r="AS54" s="249"/>
    </row>
    <row r="55" spans="1:45" ht="11.25" customHeight="1" x14ac:dyDescent="0.2">
      <c r="A55" s="315" t="s">
        <v>3259</v>
      </c>
      <c r="B55" s="316">
        <v>103</v>
      </c>
      <c r="C55" s="317">
        <v>38.873786407766993</v>
      </c>
      <c r="D55" s="318">
        <v>53.349611650485429</v>
      </c>
      <c r="E55" s="318">
        <v>2.8265858836552429</v>
      </c>
      <c r="F55" s="318">
        <v>6.8885103829195771</v>
      </c>
      <c r="G55" s="319"/>
      <c r="H55" s="320">
        <v>166</v>
      </c>
      <c r="I55" s="317">
        <v>14.746987951807229</v>
      </c>
      <c r="J55" s="321">
        <v>48.310963855421662</v>
      </c>
      <c r="K55" s="318">
        <v>3.0964217756855379</v>
      </c>
      <c r="L55" s="322">
        <v>8.7965028252211539</v>
      </c>
      <c r="M55" s="117"/>
      <c r="N55" s="325">
        <v>194</v>
      </c>
      <c r="O55" s="77">
        <v>7.1</v>
      </c>
      <c r="P55" s="82">
        <v>44.68</v>
      </c>
      <c r="Q55" s="78">
        <v>3.27</v>
      </c>
      <c r="R55" s="83">
        <v>12.15</v>
      </c>
      <c r="T55" s="14" t="s">
        <v>3260</v>
      </c>
      <c r="U55" s="86">
        <f>E140</f>
        <v>2.4056731823590853</v>
      </c>
      <c r="V55" s="86">
        <f>K140</f>
        <v>2.7700763467253742</v>
      </c>
      <c r="W55" s="326">
        <f>Q140</f>
        <v>2.9195576933152707</v>
      </c>
      <c r="X55" s="327">
        <f>'All CCC'!J886</f>
        <v>2.802066584763562</v>
      </c>
      <c r="AG55" s="249">
        <v>13</v>
      </c>
      <c r="AH55" s="303"/>
      <c r="AI55" s="303"/>
      <c r="AJ55" s="303"/>
      <c r="AK55" s="249">
        <v>11</v>
      </c>
      <c r="AL55" s="20">
        <v>10</v>
      </c>
      <c r="AM55" s="249">
        <v>10</v>
      </c>
      <c r="AN55" s="248">
        <v>15</v>
      </c>
      <c r="AO55" s="16">
        <v>23</v>
      </c>
      <c r="AP55" s="249">
        <v>40</v>
      </c>
      <c r="AQ55" s="249">
        <v>29</v>
      </c>
      <c r="AR55" s="249">
        <v>30</v>
      </c>
      <c r="AS55" s="249"/>
    </row>
    <row r="56" spans="1:45" ht="11.25" customHeight="1" x14ac:dyDescent="0.2">
      <c r="A56" s="315" t="s">
        <v>3261</v>
      </c>
      <c r="B56" s="316">
        <v>105</v>
      </c>
      <c r="C56" s="317">
        <v>38.723809523809521</v>
      </c>
      <c r="D56" s="318">
        <v>53.880190476190471</v>
      </c>
      <c r="E56" s="318">
        <v>2.8628840691649637</v>
      </c>
      <c r="F56" s="318">
        <v>7.2100500970149417</v>
      </c>
      <c r="G56" s="319"/>
      <c r="H56" s="320">
        <v>165</v>
      </c>
      <c r="I56" s="317">
        <v>14.636363636363637</v>
      </c>
      <c r="J56" s="321">
        <v>47.998363636363621</v>
      </c>
      <c r="K56" s="318">
        <v>3.0155249841026874</v>
      </c>
      <c r="L56" s="322">
        <v>9.2460436479485217</v>
      </c>
      <c r="M56" s="117"/>
      <c r="N56" s="325">
        <v>191</v>
      </c>
      <c r="O56" s="77">
        <v>7.2</v>
      </c>
      <c r="P56" s="82">
        <v>45.33</v>
      </c>
      <c r="Q56" s="78">
        <v>3.31</v>
      </c>
      <c r="R56" s="83">
        <v>10.3</v>
      </c>
      <c r="T56" s="328" t="s">
        <v>3262</v>
      </c>
      <c r="U56" s="115">
        <f>F140</f>
        <v>8.3547909558740407</v>
      </c>
      <c r="V56" s="115">
        <f>L140</f>
        <v>9.194020719531343</v>
      </c>
      <c r="W56" s="329">
        <f>R140</f>
        <v>12.14306444174645</v>
      </c>
      <c r="X56" s="330">
        <f>'All CCC'!R886</f>
        <v>10.801491774533028</v>
      </c>
      <c r="AG56" s="249">
        <v>12</v>
      </c>
      <c r="AH56" s="303"/>
      <c r="AI56" s="303"/>
      <c r="AJ56" s="303"/>
      <c r="AK56" s="249">
        <v>7</v>
      </c>
      <c r="AL56" s="20">
        <v>8</v>
      </c>
      <c r="AM56" s="236">
        <v>13</v>
      </c>
      <c r="AN56" s="16">
        <v>22</v>
      </c>
      <c r="AO56" s="16">
        <v>41</v>
      </c>
      <c r="AP56" s="249">
        <v>31</v>
      </c>
      <c r="AQ56" s="249">
        <v>32</v>
      </c>
      <c r="AR56" s="249">
        <v>13</v>
      </c>
      <c r="AS56" s="249"/>
    </row>
    <row r="57" spans="1:45" ht="11.25" customHeight="1" x14ac:dyDescent="0.2">
      <c r="A57" s="315" t="s">
        <v>3263</v>
      </c>
      <c r="B57" s="316">
        <v>104</v>
      </c>
      <c r="C57" s="317">
        <v>38.894230769230766</v>
      </c>
      <c r="D57" s="318">
        <v>51.784999999999997</v>
      </c>
      <c r="E57" s="318">
        <v>2.9885313224494419</v>
      </c>
      <c r="F57" s="318">
        <v>7.2691126603644296</v>
      </c>
      <c r="G57" s="319"/>
      <c r="H57" s="320">
        <v>166</v>
      </c>
      <c r="I57" s="317">
        <v>14.632530120481928</v>
      </c>
      <c r="J57" s="321">
        <v>45.882349397590367</v>
      </c>
      <c r="K57" s="318">
        <v>3.1906718082788861</v>
      </c>
      <c r="L57" s="322">
        <v>9.1832590551744531</v>
      </c>
      <c r="M57" s="117"/>
      <c r="N57" s="325">
        <v>189</v>
      </c>
      <c r="O57" s="77">
        <v>7.2</v>
      </c>
      <c r="P57" s="82">
        <v>42.06</v>
      </c>
      <c r="Q57" s="78">
        <v>3.54</v>
      </c>
      <c r="R57" s="83">
        <v>10.01</v>
      </c>
      <c r="T57" s="309">
        <v>43188</v>
      </c>
      <c r="U57" s="310" t="s">
        <v>393</v>
      </c>
      <c r="V57" s="310" t="s">
        <v>394</v>
      </c>
      <c r="W57" s="311" t="s">
        <v>876</v>
      </c>
      <c r="X57" s="58" t="s">
        <v>3252</v>
      </c>
      <c r="AG57" s="249">
        <v>11</v>
      </c>
      <c r="AH57" s="303"/>
      <c r="AI57" s="303"/>
      <c r="AJ57" s="303"/>
      <c r="AK57" s="249">
        <v>11</v>
      </c>
      <c r="AL57" s="235">
        <v>19</v>
      </c>
      <c r="AM57" s="249">
        <v>26</v>
      </c>
      <c r="AN57" s="16">
        <v>43</v>
      </c>
      <c r="AO57" s="16">
        <v>32</v>
      </c>
      <c r="AP57" s="249">
        <v>37</v>
      </c>
      <c r="AQ57" s="249">
        <v>17</v>
      </c>
      <c r="AR57" s="249">
        <v>13</v>
      </c>
      <c r="AS57" s="462"/>
    </row>
    <row r="58" spans="1:45" ht="11.25" customHeight="1" x14ac:dyDescent="0.2">
      <c r="A58" s="315" t="s">
        <v>3264</v>
      </c>
      <c r="B58" s="316">
        <v>105</v>
      </c>
      <c r="C58" s="317">
        <v>38.838095238095235</v>
      </c>
      <c r="D58" s="318">
        <v>53.037809523809528</v>
      </c>
      <c r="E58" s="318">
        <v>2.9709172176544589</v>
      </c>
      <c r="F58" s="318">
        <v>7.1191264908199825</v>
      </c>
      <c r="G58" s="319"/>
      <c r="H58" s="320">
        <v>172</v>
      </c>
      <c r="I58" s="317">
        <v>14.581395348837209</v>
      </c>
      <c r="J58" s="321">
        <v>47.891918604651174</v>
      </c>
      <c r="K58" s="318">
        <v>3.1046893434658496</v>
      </c>
      <c r="L58" s="322">
        <v>8.6197076361995695</v>
      </c>
      <c r="M58" s="117"/>
      <c r="N58" s="325">
        <v>196</v>
      </c>
      <c r="O58" s="77">
        <v>7.2</v>
      </c>
      <c r="P58" s="82">
        <v>43.88</v>
      </c>
      <c r="Q58" s="78">
        <v>3.44</v>
      </c>
      <c r="R58" s="83">
        <v>10.27</v>
      </c>
      <c r="T58" s="20" t="s">
        <v>3254</v>
      </c>
      <c r="U58" s="312">
        <v>118</v>
      </c>
      <c r="V58" s="312">
        <v>219</v>
      </c>
      <c r="W58" s="313">
        <v>537</v>
      </c>
      <c r="X58" s="314">
        <v>874</v>
      </c>
      <c r="AG58" s="263">
        <v>10</v>
      </c>
      <c r="AH58" s="303"/>
      <c r="AI58" s="303"/>
      <c r="AJ58" s="303"/>
      <c r="AK58" s="260">
        <v>15</v>
      </c>
      <c r="AL58" s="256">
        <v>25</v>
      </c>
      <c r="AM58" s="263">
        <v>46</v>
      </c>
      <c r="AN58" s="261">
        <v>33</v>
      </c>
      <c r="AO58" s="261">
        <v>45</v>
      </c>
      <c r="AP58" s="249">
        <v>23</v>
      </c>
      <c r="AQ58" s="249">
        <v>14</v>
      </c>
      <c r="AR58" s="236">
        <v>14</v>
      </c>
      <c r="AS58" s="236"/>
    </row>
    <row r="59" spans="1:45" ht="11.25" customHeight="1" x14ac:dyDescent="0.2">
      <c r="A59" s="315" t="s">
        <v>3265</v>
      </c>
      <c r="B59" s="316">
        <v>105</v>
      </c>
      <c r="C59" s="317">
        <v>38.723809523809521</v>
      </c>
      <c r="D59" s="318">
        <v>53.196761904761907</v>
      </c>
      <c r="E59" s="318">
        <v>2.9538614397729215</v>
      </c>
      <c r="F59" s="318">
        <v>7.3312568213796725</v>
      </c>
      <c r="G59" s="319"/>
      <c r="H59" s="320">
        <v>174</v>
      </c>
      <c r="I59" s="317">
        <v>14.436781609195402</v>
      </c>
      <c r="J59" s="321">
        <v>48.025287356321826</v>
      </c>
      <c r="K59" s="318">
        <v>3.0695672651124335</v>
      </c>
      <c r="L59" s="322">
        <v>8.725850821181691</v>
      </c>
      <c r="M59" s="117"/>
      <c r="N59" s="325">
        <v>195</v>
      </c>
      <c r="O59" s="77">
        <v>7.2</v>
      </c>
      <c r="P59" s="82">
        <v>43.92</v>
      </c>
      <c r="Q59" s="78">
        <v>3.49</v>
      </c>
      <c r="R59" s="83">
        <v>10.06</v>
      </c>
      <c r="T59" s="20" t="s">
        <v>3256</v>
      </c>
      <c r="U59" s="323">
        <v>40.779661016949156</v>
      </c>
      <c r="V59" s="323">
        <v>15.97716894977169</v>
      </c>
      <c r="W59" s="124">
        <v>6.7541899441340778</v>
      </c>
      <c r="X59" s="324">
        <v>13.65903890160183</v>
      </c>
      <c r="AG59" s="246">
        <v>9</v>
      </c>
      <c r="AH59" s="303"/>
      <c r="AI59" s="303"/>
      <c r="AJ59" s="303"/>
      <c r="AK59" s="246">
        <v>25</v>
      </c>
      <c r="AL59" s="250">
        <v>47</v>
      </c>
      <c r="AM59" s="246">
        <v>35</v>
      </c>
      <c r="AN59" s="3">
        <v>44</v>
      </c>
      <c r="AO59" s="3">
        <v>22</v>
      </c>
      <c r="AP59" s="246">
        <v>16</v>
      </c>
      <c r="AQ59" s="240">
        <v>15</v>
      </c>
      <c r="AR59" s="240">
        <v>21</v>
      </c>
      <c r="AS59" s="254"/>
    </row>
    <row r="60" spans="1:45" ht="11.25" customHeight="1" x14ac:dyDescent="0.2">
      <c r="A60" s="315" t="s">
        <v>3266</v>
      </c>
      <c r="B60" s="316">
        <v>105</v>
      </c>
      <c r="C60" s="317">
        <v>38.838095238095235</v>
      </c>
      <c r="D60" s="318">
        <v>53.237333333333318</v>
      </c>
      <c r="E60" s="318">
        <v>2.945408753308461</v>
      </c>
      <c r="F60" s="318">
        <v>7.4227730062119246</v>
      </c>
      <c r="G60" s="319"/>
      <c r="H60" s="320">
        <v>176</v>
      </c>
      <c r="I60" s="317">
        <v>14.443181818181818</v>
      </c>
      <c r="J60" s="321">
        <v>49.355568181818199</v>
      </c>
      <c r="K60" s="318">
        <v>3.0606598261493123</v>
      </c>
      <c r="L60" s="322">
        <v>8.5585570179090844</v>
      </c>
      <c r="M60" s="117"/>
      <c r="N60" s="325">
        <v>190</v>
      </c>
      <c r="O60" s="77">
        <v>7.2</v>
      </c>
      <c r="P60" s="82">
        <v>43.15</v>
      </c>
      <c r="Q60" s="78">
        <v>3.45</v>
      </c>
      <c r="R60" s="83">
        <v>10.02</v>
      </c>
      <c r="T60" s="20" t="s">
        <v>3258</v>
      </c>
      <c r="U60" s="86">
        <v>87.412203389830523</v>
      </c>
      <c r="V60" s="86">
        <v>82.6466210045662</v>
      </c>
      <c r="W60" s="326">
        <v>63.048510242085683</v>
      </c>
      <c r="X60" s="327">
        <v>71.24862700228833</v>
      </c>
      <c r="AG60" s="249">
        <v>8</v>
      </c>
      <c r="AH60" s="303"/>
      <c r="AI60" s="303"/>
      <c r="AJ60" s="303"/>
      <c r="AK60" s="249">
        <v>43</v>
      </c>
      <c r="AL60" s="20">
        <v>43</v>
      </c>
      <c r="AM60" s="249">
        <v>48</v>
      </c>
      <c r="AN60" s="16">
        <v>28</v>
      </c>
      <c r="AO60" s="16">
        <v>22</v>
      </c>
      <c r="AP60" s="236">
        <v>21</v>
      </c>
      <c r="AQ60" s="236">
        <v>22</v>
      </c>
      <c r="AR60" s="243">
        <v>98</v>
      </c>
      <c r="AS60" s="243"/>
    </row>
    <row r="61" spans="1:45" ht="11.25" customHeight="1" x14ac:dyDescent="0.2">
      <c r="A61" s="315" t="s">
        <v>3267</v>
      </c>
      <c r="B61" s="316">
        <v>105</v>
      </c>
      <c r="C61" s="317">
        <v>38.876190476190473</v>
      </c>
      <c r="D61" s="318">
        <v>54.732761904761915</v>
      </c>
      <c r="E61" s="318">
        <v>2.8607813842828724</v>
      </c>
      <c r="F61" s="318">
        <v>7.3144659724257766</v>
      </c>
      <c r="G61" s="319"/>
      <c r="H61" s="320">
        <v>178</v>
      </c>
      <c r="I61" s="317">
        <v>14.404494382022472</v>
      </c>
      <c r="J61" s="321">
        <v>50.229719101123592</v>
      </c>
      <c r="K61" s="318">
        <v>3.047047986021679</v>
      </c>
      <c r="L61" s="322">
        <v>8.7287816473957882</v>
      </c>
      <c r="M61" s="117"/>
      <c r="N61" s="325">
        <v>187</v>
      </c>
      <c r="O61" s="77">
        <v>7.2</v>
      </c>
      <c r="P61" s="82">
        <v>44.06</v>
      </c>
      <c r="Q61" s="78">
        <v>3.43</v>
      </c>
      <c r="R61" s="83">
        <v>9.6300000000000008</v>
      </c>
      <c r="T61" s="14" t="s">
        <v>3260</v>
      </c>
      <c r="U61" s="86">
        <v>2.46668565578319</v>
      </c>
      <c r="V61" s="86">
        <v>2.8776803123911225</v>
      </c>
      <c r="W61" s="326">
        <v>2.8004386052119377</v>
      </c>
      <c r="X61" s="327">
        <v>2.7747327537698889</v>
      </c>
      <c r="AG61" s="249">
        <v>7</v>
      </c>
      <c r="AH61" s="303"/>
      <c r="AI61" s="303"/>
      <c r="AJ61" s="303"/>
      <c r="AK61" s="249">
        <v>39</v>
      </c>
      <c r="AL61" s="20">
        <v>43</v>
      </c>
      <c r="AM61" s="249">
        <v>29</v>
      </c>
      <c r="AN61" s="16">
        <v>27</v>
      </c>
      <c r="AO61" s="248">
        <v>23</v>
      </c>
      <c r="AP61" s="236">
        <v>25</v>
      </c>
      <c r="AQ61" s="243">
        <v>110</v>
      </c>
      <c r="AR61" s="243">
        <v>147</v>
      </c>
      <c r="AS61" s="243"/>
    </row>
    <row r="62" spans="1:45" ht="11.25" customHeight="1" x14ac:dyDescent="0.2">
      <c r="A62" s="315" t="s">
        <v>3268</v>
      </c>
      <c r="B62" s="316">
        <v>105</v>
      </c>
      <c r="C62" s="317">
        <v>39</v>
      </c>
      <c r="D62" s="318">
        <v>53.261809523809511</v>
      </c>
      <c r="E62" s="318">
        <v>2.8941494665859269</v>
      </c>
      <c r="F62" s="318">
        <v>7.5877547617204666</v>
      </c>
      <c r="G62" s="319"/>
      <c r="H62" s="320">
        <v>181</v>
      </c>
      <c r="I62" s="317">
        <v>14.397790055248619</v>
      </c>
      <c r="J62" s="321">
        <v>49.882071823204456</v>
      </c>
      <c r="K62" s="318">
        <v>3.0732199988358793</v>
      </c>
      <c r="L62" s="322">
        <v>8.3853861894620962</v>
      </c>
      <c r="M62" s="117"/>
      <c r="N62" s="325">
        <v>189</v>
      </c>
      <c r="O62" s="77">
        <v>7.2</v>
      </c>
      <c r="P62" s="82">
        <v>44.45</v>
      </c>
      <c r="Q62" s="78">
        <v>3.49</v>
      </c>
      <c r="R62" s="83">
        <v>10.36</v>
      </c>
      <c r="T62" s="328" t="s">
        <v>3262</v>
      </c>
      <c r="U62" s="115">
        <v>6.9320589853794301</v>
      </c>
      <c r="V62" s="115">
        <v>7.834941562621256</v>
      </c>
      <c r="W62" s="329">
        <v>11.326965638260123</v>
      </c>
      <c r="X62" s="330">
        <v>9.5057719611737923</v>
      </c>
      <c r="AG62" s="249">
        <v>6</v>
      </c>
      <c r="AH62" s="303"/>
      <c r="AI62" s="303"/>
      <c r="AJ62" s="303"/>
      <c r="AK62" s="249">
        <v>49</v>
      </c>
      <c r="AL62" s="20">
        <v>36</v>
      </c>
      <c r="AM62" s="249">
        <v>30</v>
      </c>
      <c r="AN62" s="248">
        <v>24</v>
      </c>
      <c r="AO62" s="248">
        <v>36</v>
      </c>
      <c r="AP62" s="249">
        <v>128</v>
      </c>
      <c r="AQ62" s="249">
        <v>182</v>
      </c>
      <c r="AR62" s="249">
        <v>104</v>
      </c>
      <c r="AS62" s="249"/>
    </row>
    <row r="63" spans="1:45" ht="11.25" customHeight="1" x14ac:dyDescent="0.2">
      <c r="A63" s="315" t="s">
        <v>3269</v>
      </c>
      <c r="B63" s="316">
        <v>106</v>
      </c>
      <c r="C63" s="317">
        <v>39.018867924528301</v>
      </c>
      <c r="D63" s="318">
        <v>53.89150943396227</v>
      </c>
      <c r="E63" s="318">
        <v>2.9360208613894998</v>
      </c>
      <c r="F63" s="318">
        <v>7.7347614603787473</v>
      </c>
      <c r="G63" s="319"/>
      <c r="H63" s="320">
        <v>180</v>
      </c>
      <c r="I63" s="317">
        <v>14.28888888888889</v>
      </c>
      <c r="J63" s="321">
        <v>50.597722222222245</v>
      </c>
      <c r="K63" s="318">
        <v>3.0113819005787401</v>
      </c>
      <c r="L63" s="322">
        <v>8.5893126267585718</v>
      </c>
      <c r="M63" s="117"/>
      <c r="N63" s="325">
        <v>180</v>
      </c>
      <c r="O63" s="77">
        <v>7.2166666666666668</v>
      </c>
      <c r="P63" s="82">
        <v>44.658222222222214</v>
      </c>
      <c r="Q63" s="78">
        <v>3.5695887194909592</v>
      </c>
      <c r="R63" s="83">
        <v>10.211207480675476</v>
      </c>
      <c r="T63" s="309">
        <v>43098</v>
      </c>
      <c r="U63" s="310" t="s">
        <v>393</v>
      </c>
      <c r="V63" s="310" t="s">
        <v>394</v>
      </c>
      <c r="W63" s="311" t="s">
        <v>876</v>
      </c>
      <c r="X63" s="58" t="s">
        <v>3252</v>
      </c>
      <c r="AG63" s="263">
        <v>5</v>
      </c>
      <c r="AH63" s="303"/>
      <c r="AI63" s="303"/>
      <c r="AJ63" s="303"/>
      <c r="AK63" s="263">
        <v>34</v>
      </c>
      <c r="AL63" s="256">
        <v>31</v>
      </c>
      <c r="AM63" s="260">
        <v>28</v>
      </c>
      <c r="AN63" s="262">
        <v>38</v>
      </c>
      <c r="AO63" s="261">
        <v>156</v>
      </c>
      <c r="AP63" s="263">
        <v>206</v>
      </c>
      <c r="AQ63" s="263">
        <v>105</v>
      </c>
      <c r="AR63" s="263">
        <v>117</v>
      </c>
      <c r="AS63" s="263"/>
    </row>
    <row r="64" spans="1:45" ht="11.25" customHeight="1" x14ac:dyDescent="0.2">
      <c r="A64" s="315" t="s">
        <v>3270</v>
      </c>
      <c r="B64" s="316">
        <v>105</v>
      </c>
      <c r="C64" s="317">
        <v>39.038095238095238</v>
      </c>
      <c r="D64" s="318">
        <v>53.484190476190449</v>
      </c>
      <c r="E64" s="318">
        <v>2.9307077302537237</v>
      </c>
      <c r="F64" s="318">
        <v>7.751604099309084</v>
      </c>
      <c r="G64" s="319"/>
      <c r="H64" s="320">
        <v>183</v>
      </c>
      <c r="I64" s="317">
        <v>14.289617486338798</v>
      </c>
      <c r="J64" s="321">
        <v>50.888196721311473</v>
      </c>
      <c r="K64" s="318">
        <v>3.0162873488379405</v>
      </c>
      <c r="L64" s="322">
        <v>8.5811906820553396</v>
      </c>
      <c r="M64" s="117"/>
      <c r="N64" s="325">
        <v>170</v>
      </c>
      <c r="O64" s="77">
        <v>7.1882352941176473</v>
      </c>
      <c r="P64" s="82">
        <v>45.254941176470588</v>
      </c>
      <c r="Q64" s="78">
        <v>3.6225862398058157</v>
      </c>
      <c r="R64" s="83">
        <v>10.425282867376961</v>
      </c>
      <c r="T64" s="20" t="s">
        <v>3254</v>
      </c>
      <c r="U64" s="331">
        <v>115</v>
      </c>
      <c r="V64" s="331">
        <v>220</v>
      </c>
      <c r="W64" s="332">
        <v>487</v>
      </c>
      <c r="X64" s="333">
        <v>822</v>
      </c>
      <c r="AG64" s="59" t="s">
        <v>3271</v>
      </c>
      <c r="AH64" s="222">
        <f t="shared" ref="AH64:AR64" si="0">SUM(AH4:AH63)</f>
        <v>139</v>
      </c>
      <c r="AI64" s="222">
        <f t="shared" si="0"/>
        <v>150</v>
      </c>
      <c r="AJ64" s="293">
        <f t="shared" si="0"/>
        <v>159</v>
      </c>
      <c r="AK64" s="222">
        <f t="shared" si="0"/>
        <v>417</v>
      </c>
      <c r="AL64" s="222">
        <f t="shared" si="0"/>
        <v>448</v>
      </c>
      <c r="AM64" s="293">
        <f t="shared" si="0"/>
        <v>458</v>
      </c>
      <c r="AN64" s="293">
        <f t="shared" si="0"/>
        <v>476</v>
      </c>
      <c r="AO64" s="293">
        <f t="shared" si="0"/>
        <v>611</v>
      </c>
      <c r="AP64" s="293">
        <f t="shared" si="0"/>
        <v>753</v>
      </c>
      <c r="AQ64" s="293">
        <f t="shared" si="0"/>
        <v>769</v>
      </c>
      <c r="AR64" s="293">
        <f t="shared" si="0"/>
        <v>822</v>
      </c>
      <c r="AS64" s="242">
        <f>X52</f>
        <v>878</v>
      </c>
    </row>
    <row r="65" spans="1:45" ht="11.25" customHeight="1" x14ac:dyDescent="0.2">
      <c r="A65" s="270" t="s">
        <v>3272</v>
      </c>
      <c r="B65" s="297">
        <v>105</v>
      </c>
      <c r="C65" s="272">
        <v>39.1</v>
      </c>
      <c r="D65" s="273">
        <v>56.35</v>
      </c>
      <c r="E65" s="273">
        <v>2.77</v>
      </c>
      <c r="F65" s="273">
        <v>7.82</v>
      </c>
      <c r="G65" s="319"/>
      <c r="H65" s="298">
        <v>189</v>
      </c>
      <c r="I65" s="272">
        <v>14.3</v>
      </c>
      <c r="J65" s="285">
        <v>56.29</v>
      </c>
      <c r="K65" s="273">
        <v>2.89</v>
      </c>
      <c r="L65" s="299">
        <v>8.6199999999999992</v>
      </c>
      <c r="M65" s="334"/>
      <c r="N65" s="335">
        <v>175</v>
      </c>
      <c r="O65" s="336">
        <v>7.1</v>
      </c>
      <c r="P65" s="337">
        <v>47.02</v>
      </c>
      <c r="Q65" s="338">
        <v>3.35</v>
      </c>
      <c r="R65" s="339">
        <v>10.64</v>
      </c>
      <c r="T65" s="20" t="s">
        <v>3256</v>
      </c>
      <c r="U65" s="323">
        <v>40.895652173913042</v>
      </c>
      <c r="V65" s="323">
        <v>15.859090909090909</v>
      </c>
      <c r="W65" s="124">
        <v>6.593429158110883</v>
      </c>
      <c r="X65" s="324">
        <v>13.872262773722628</v>
      </c>
      <c r="AG65" s="117">
        <v>4</v>
      </c>
      <c r="AH65" s="303"/>
      <c r="AI65" s="303"/>
      <c r="AJ65" s="303"/>
      <c r="AK65" s="117">
        <v>26</v>
      </c>
      <c r="AL65" s="340">
        <v>32</v>
      </c>
      <c r="AM65" s="340">
        <v>50</v>
      </c>
      <c r="AN65" s="117">
        <v>179</v>
      </c>
      <c r="AO65" s="117">
        <v>221</v>
      </c>
      <c r="AP65" s="117">
        <v>124</v>
      </c>
      <c r="AQ65" s="117">
        <v>117</v>
      </c>
      <c r="AR65" s="117">
        <v>101</v>
      </c>
      <c r="AS65" s="117" t="e">
        <f>Notes!#REF!</f>
        <v>#REF!</v>
      </c>
    </row>
    <row r="66" spans="1:45" ht="11.25" customHeight="1" x14ac:dyDescent="0.2">
      <c r="A66" s="270" t="s">
        <v>3273</v>
      </c>
      <c r="B66" s="297">
        <v>105</v>
      </c>
      <c r="C66" s="272">
        <v>39.361904761904761</v>
      </c>
      <c r="D66" s="273">
        <v>57.248571428571438</v>
      </c>
      <c r="E66" s="273">
        <v>2.7699593384160988</v>
      </c>
      <c r="F66" s="273">
        <v>8.3075800531567481</v>
      </c>
      <c r="G66" s="319"/>
      <c r="H66" s="298">
        <v>199</v>
      </c>
      <c r="I66" s="272">
        <v>14.201005025125628</v>
      </c>
      <c r="J66" s="285">
        <v>56.91070351758794</v>
      </c>
      <c r="K66" s="273">
        <v>2.9230893023152928</v>
      </c>
      <c r="L66" s="299">
        <v>8.4249070499532905</v>
      </c>
      <c r="M66" s="334"/>
      <c r="N66" s="335">
        <v>167</v>
      </c>
      <c r="O66" s="336">
        <v>7.1377245508982039</v>
      </c>
      <c r="P66" s="337">
        <v>47.294491017964035</v>
      </c>
      <c r="Q66" s="338">
        <v>3.3257199468726544</v>
      </c>
      <c r="R66" s="339">
        <v>10.424227082764403</v>
      </c>
      <c r="T66" s="20" t="s">
        <v>3258</v>
      </c>
      <c r="U66" s="86">
        <v>90.826956521739106</v>
      </c>
      <c r="V66" s="86">
        <v>82.498727272727351</v>
      </c>
      <c r="W66" s="326">
        <v>65.573449691991812</v>
      </c>
      <c r="X66" s="327">
        <v>73.636362530413663</v>
      </c>
      <c r="AG66" s="223" t="s">
        <v>3274</v>
      </c>
      <c r="AH66" s="303"/>
      <c r="AI66" s="303"/>
      <c r="AJ66" s="303"/>
      <c r="AK66" s="293">
        <f t="shared" ref="AK66:AS66" si="1">AK64+AK65</f>
        <v>443</v>
      </c>
      <c r="AL66" s="222">
        <f t="shared" si="1"/>
        <v>480</v>
      </c>
      <c r="AM66" s="293">
        <f t="shared" si="1"/>
        <v>508</v>
      </c>
      <c r="AN66" s="296">
        <f t="shared" si="1"/>
        <v>655</v>
      </c>
      <c r="AO66" s="296">
        <f t="shared" si="1"/>
        <v>832</v>
      </c>
      <c r="AP66" s="296">
        <f t="shared" si="1"/>
        <v>877</v>
      </c>
      <c r="AQ66" s="296">
        <f t="shared" si="1"/>
        <v>886</v>
      </c>
      <c r="AR66" s="296">
        <f t="shared" si="1"/>
        <v>923</v>
      </c>
      <c r="AS66" s="296" t="e">
        <f t="shared" si="1"/>
        <v>#REF!</v>
      </c>
    </row>
    <row r="67" spans="1:45" ht="11.25" customHeight="1" x14ac:dyDescent="0.2">
      <c r="A67" s="270" t="s">
        <v>3275</v>
      </c>
      <c r="B67" s="297">
        <v>105</v>
      </c>
      <c r="C67" s="272">
        <v>39.4</v>
      </c>
      <c r="D67" s="273">
        <v>59.159523809523819</v>
      </c>
      <c r="E67" s="273">
        <v>2.6749219036577752</v>
      </c>
      <c r="F67" s="273">
        <v>8.3642525684448632</v>
      </c>
      <c r="G67" s="319"/>
      <c r="H67" s="298">
        <v>201</v>
      </c>
      <c r="I67" s="272">
        <v>14.17910447761194</v>
      </c>
      <c r="J67" s="285">
        <v>58.424676616915434</v>
      </c>
      <c r="K67" s="273">
        <v>2.8396686901779384</v>
      </c>
      <c r="L67" s="299">
        <v>8.6199430602531102</v>
      </c>
      <c r="M67" s="334"/>
      <c r="N67" s="335">
        <v>164</v>
      </c>
      <c r="O67" s="336">
        <v>7.1463414634146343</v>
      </c>
      <c r="P67" s="337">
        <v>49.490853658536572</v>
      </c>
      <c r="Q67" s="338">
        <v>3.2174412194264299</v>
      </c>
      <c r="R67" s="339">
        <v>10.514087696930474</v>
      </c>
      <c r="T67" s="14" t="s">
        <v>3260</v>
      </c>
      <c r="U67" s="86">
        <v>2.2850362442398189</v>
      </c>
      <c r="V67" s="86">
        <v>2.6777200205559284</v>
      </c>
      <c r="W67" s="326">
        <v>2.5037033145336252</v>
      </c>
      <c r="X67" s="327">
        <v>2.5196850204230645</v>
      </c>
      <c r="AG67" s="292" t="s">
        <v>3276</v>
      </c>
      <c r="AH67" s="292"/>
      <c r="AI67" s="292"/>
      <c r="AJ67" s="292"/>
      <c r="AK67" s="117"/>
      <c r="AL67" s="117"/>
      <c r="AM67" s="117"/>
      <c r="AN67" s="117"/>
      <c r="AO67" s="117"/>
      <c r="AP67" s="294"/>
      <c r="AQ67" s="294"/>
      <c r="AR67" s="294"/>
      <c r="AS67" s="294" t="s">
        <v>3985</v>
      </c>
    </row>
    <row r="68" spans="1:45" ht="11.25" customHeight="1" x14ac:dyDescent="0.2">
      <c r="A68" s="270" t="s">
        <v>3277</v>
      </c>
      <c r="B68" s="297">
        <v>104</v>
      </c>
      <c r="C68" s="272">
        <v>39.471153846153847</v>
      </c>
      <c r="D68" s="273">
        <v>60.574038461538457</v>
      </c>
      <c r="E68" s="273">
        <v>2.5836863680457465</v>
      </c>
      <c r="F68" s="273">
        <v>8.292882437544403</v>
      </c>
      <c r="G68" s="319"/>
      <c r="H68" s="298">
        <v>203</v>
      </c>
      <c r="I68" s="272">
        <v>14.216748768472906</v>
      </c>
      <c r="J68" s="285">
        <v>58.792266009852206</v>
      </c>
      <c r="K68" s="273">
        <v>2.8117213926878968</v>
      </c>
      <c r="L68" s="299">
        <v>8.8575396610943713</v>
      </c>
      <c r="M68" s="334"/>
      <c r="N68" s="335">
        <v>164</v>
      </c>
      <c r="O68" s="336">
        <v>7.1707317073170733</v>
      </c>
      <c r="P68" s="337">
        <v>50.35902439024391</v>
      </c>
      <c r="Q68" s="338">
        <v>3.2350208793003468</v>
      </c>
      <c r="R68" s="339">
        <v>10.268489681650506</v>
      </c>
      <c r="T68" s="328" t="s">
        <v>3262</v>
      </c>
      <c r="U68" s="115">
        <v>5.5552678513788534</v>
      </c>
      <c r="V68" s="115">
        <v>6.7701789953844571</v>
      </c>
      <c r="W68" s="329">
        <v>10.186805595245385</v>
      </c>
      <c r="X68" s="330">
        <v>8.2548463253784945</v>
      </c>
      <c r="AG68" s="117"/>
      <c r="AH68" s="117"/>
      <c r="AI68" s="117"/>
      <c r="AJ68" s="117"/>
      <c r="AK68" s="117"/>
      <c r="AL68" s="117"/>
      <c r="AM68" s="117"/>
      <c r="AN68" s="117"/>
      <c r="AO68" s="117"/>
      <c r="AP68" s="294"/>
      <c r="AQ68" s="30"/>
      <c r="AR68" s="30"/>
      <c r="AS68" s="30" t="s">
        <v>3984</v>
      </c>
    </row>
    <row r="69" spans="1:45" ht="11.25" customHeight="1" x14ac:dyDescent="0.2">
      <c r="A69" s="270" t="s">
        <v>3278</v>
      </c>
      <c r="B69" s="297">
        <v>104</v>
      </c>
      <c r="C69" s="272">
        <v>39.54807692307692</v>
      </c>
      <c r="D69" s="273">
        <v>60.582692307692319</v>
      </c>
      <c r="E69" s="273">
        <v>2.6136963238998376</v>
      </c>
      <c r="F69" s="273">
        <v>8.3066123970142449</v>
      </c>
      <c r="G69" s="319"/>
      <c r="H69" s="298">
        <v>207</v>
      </c>
      <c r="I69" s="272">
        <v>14.212560386473429</v>
      </c>
      <c r="J69" s="285">
        <v>58.61797101449271</v>
      </c>
      <c r="K69" s="273">
        <v>2.8385718808556466</v>
      </c>
      <c r="L69" s="299">
        <v>8.8333712232463455</v>
      </c>
      <c r="M69" s="334"/>
      <c r="N69" s="335">
        <v>160</v>
      </c>
      <c r="O69" s="336">
        <v>7.1124999999999998</v>
      </c>
      <c r="P69" s="337">
        <v>50.618562500000024</v>
      </c>
      <c r="Q69" s="338">
        <v>3.3042096632933871</v>
      </c>
      <c r="R69" s="339">
        <v>10.398908493616554</v>
      </c>
      <c r="T69" s="341" t="s">
        <v>3279</v>
      </c>
      <c r="U69" s="342"/>
      <c r="V69" s="342"/>
      <c r="W69" s="342"/>
      <c r="X69" s="343"/>
      <c r="AG69" s="117"/>
      <c r="AH69" s="117"/>
      <c r="AI69" s="117"/>
      <c r="AJ69" s="117"/>
      <c r="AK69" s="117"/>
      <c r="AL69" s="117"/>
      <c r="AM69" s="117"/>
      <c r="AN69" s="117"/>
      <c r="AO69" s="117"/>
      <c r="AP69" s="294"/>
      <c r="AQ69" s="294"/>
      <c r="AR69" s="294"/>
      <c r="AS69" s="463" t="s">
        <v>3986</v>
      </c>
    </row>
    <row r="70" spans="1:45" ht="11.25" customHeight="1" x14ac:dyDescent="0.2">
      <c r="A70" s="270" t="s">
        <v>3280</v>
      </c>
      <c r="B70" s="297">
        <v>104</v>
      </c>
      <c r="C70" s="272">
        <v>39.596153846153847</v>
      </c>
      <c r="D70" s="273">
        <v>59.724519230769218</v>
      </c>
      <c r="E70" s="273">
        <v>2.6652034129112616</v>
      </c>
      <c r="F70" s="273">
        <v>9.0743012684674227</v>
      </c>
      <c r="G70" s="319"/>
      <c r="H70" s="298">
        <v>209</v>
      </c>
      <c r="I70" s="272">
        <v>14.253588516746412</v>
      </c>
      <c r="J70" s="285">
        <v>57.539665071770294</v>
      </c>
      <c r="K70" s="273">
        <v>2.8530721443428444</v>
      </c>
      <c r="L70" s="299">
        <v>8.7865990321294376</v>
      </c>
      <c r="M70" s="334"/>
      <c r="N70" s="335">
        <v>155</v>
      </c>
      <c r="O70" s="336">
        <v>7.1032258064516132</v>
      </c>
      <c r="P70" s="337">
        <v>50.265096774193552</v>
      </c>
      <c r="Q70" s="338">
        <v>3.3168905464037746</v>
      </c>
      <c r="R70" s="339">
        <v>10.358425818376737</v>
      </c>
      <c r="T70" s="344" t="s">
        <v>3281</v>
      </c>
      <c r="U70" s="289"/>
      <c r="V70" s="289"/>
      <c r="W70" s="289"/>
      <c r="X70" s="289"/>
      <c r="AG70" s="32" t="s">
        <v>393</v>
      </c>
      <c r="AH70" s="246">
        <f t="shared" ref="AH70:AO70" si="2">SUM(AH4:AH43)</f>
        <v>133</v>
      </c>
      <c r="AI70" s="3">
        <f t="shared" si="2"/>
        <v>128</v>
      </c>
      <c r="AJ70" s="3">
        <f t="shared" si="2"/>
        <v>97</v>
      </c>
      <c r="AK70" s="3">
        <f t="shared" si="2"/>
        <v>98</v>
      </c>
      <c r="AL70" s="250">
        <f t="shared" si="2"/>
        <v>102</v>
      </c>
      <c r="AM70" s="250">
        <f t="shared" si="2"/>
        <v>105</v>
      </c>
      <c r="AN70" s="250">
        <f t="shared" si="2"/>
        <v>105</v>
      </c>
      <c r="AO70" s="246">
        <f t="shared" si="2"/>
        <v>106</v>
      </c>
      <c r="AP70" s="245">
        <v>107</v>
      </c>
      <c r="AQ70" s="245">
        <v>108</v>
      </c>
      <c r="AR70" s="245">
        <v>115</v>
      </c>
      <c r="AS70" s="245">
        <f>U52</f>
        <v>135</v>
      </c>
    </row>
    <row r="71" spans="1:45" ht="11.25" customHeight="1" x14ac:dyDescent="0.2">
      <c r="A71" s="270" t="s">
        <v>3282</v>
      </c>
      <c r="B71" s="297">
        <v>105</v>
      </c>
      <c r="C71" s="272">
        <v>39.495238095238093</v>
      </c>
      <c r="D71" s="273">
        <v>61.935904761904752</v>
      </c>
      <c r="E71" s="273">
        <v>2.5239831009868787</v>
      </c>
      <c r="F71" s="273">
        <v>8.84</v>
      </c>
      <c r="G71" s="319"/>
      <c r="H71" s="298">
        <v>208</v>
      </c>
      <c r="I71" s="272">
        <v>14.259615384615385</v>
      </c>
      <c r="J71" s="285">
        <v>59.171634615384626</v>
      </c>
      <c r="K71" s="273">
        <v>2.7767832425829786</v>
      </c>
      <c r="L71" s="299">
        <v>8.663770700008433</v>
      </c>
      <c r="M71" s="334"/>
      <c r="N71" s="335">
        <v>156</v>
      </c>
      <c r="O71" s="336">
        <v>7.0897435897435894</v>
      </c>
      <c r="P71" s="337">
        <v>51.153653846153851</v>
      </c>
      <c r="Q71" s="338">
        <v>3.2707664126954681</v>
      </c>
      <c r="R71" s="339">
        <v>10.407064171414437</v>
      </c>
      <c r="T71" s="13" t="s">
        <v>3914</v>
      </c>
      <c r="U71" s="107"/>
      <c r="V71" s="448"/>
      <c r="X71" s="107" t="s">
        <v>3915</v>
      </c>
      <c r="AB71" s="628"/>
      <c r="AC71" s="656"/>
      <c r="AG71" s="29" t="s">
        <v>394</v>
      </c>
      <c r="AH71" s="263">
        <f t="shared" ref="AH71:AO71" si="3">SUM(AH44:AH58)</f>
        <v>6</v>
      </c>
      <c r="AI71" s="261">
        <f t="shared" si="3"/>
        <v>22</v>
      </c>
      <c r="AJ71" s="261">
        <f t="shared" si="3"/>
        <v>62</v>
      </c>
      <c r="AK71" s="16">
        <f t="shared" si="3"/>
        <v>129</v>
      </c>
      <c r="AL71" s="20">
        <f t="shared" si="3"/>
        <v>146</v>
      </c>
      <c r="AM71" s="20">
        <f t="shared" si="3"/>
        <v>183</v>
      </c>
      <c r="AN71" s="20">
        <f t="shared" si="3"/>
        <v>210</v>
      </c>
      <c r="AO71" s="249">
        <f t="shared" si="3"/>
        <v>246</v>
      </c>
      <c r="AP71" s="345">
        <v>250</v>
      </c>
      <c r="AQ71" s="345">
        <v>227</v>
      </c>
      <c r="AR71" s="345">
        <v>220</v>
      </c>
      <c r="AS71" s="345">
        <f>V52</f>
        <v>226</v>
      </c>
    </row>
    <row r="72" spans="1:45" ht="11.25" customHeight="1" x14ac:dyDescent="0.2">
      <c r="A72" s="270" t="s">
        <v>3283</v>
      </c>
      <c r="B72" s="297">
        <v>105</v>
      </c>
      <c r="C72" s="272">
        <v>39.580952380952382</v>
      </c>
      <c r="D72" s="273">
        <v>59.01857142857142</v>
      </c>
      <c r="E72" s="273">
        <v>2.6793228819822539</v>
      </c>
      <c r="F72" s="273">
        <v>8.9096463391715055</v>
      </c>
      <c r="G72" s="319"/>
      <c r="H72" s="298">
        <v>209</v>
      </c>
      <c r="I72" s="272">
        <v>14.301435406698564</v>
      </c>
      <c r="J72" s="285">
        <v>57.986363636363649</v>
      </c>
      <c r="K72" s="273">
        <v>2.8348578888855744</v>
      </c>
      <c r="L72" s="299">
        <v>8.5624116367713157</v>
      </c>
      <c r="M72" s="334"/>
      <c r="N72" s="335">
        <v>158</v>
      </c>
      <c r="O72" s="336">
        <v>7.0886075949367084</v>
      </c>
      <c r="P72" s="337">
        <v>49.919873417721512</v>
      </c>
      <c r="Q72" s="338">
        <v>3.4402253557203175</v>
      </c>
      <c r="R72" s="339">
        <v>10.583324628774493</v>
      </c>
      <c r="T72" s="106" t="s">
        <v>4128</v>
      </c>
      <c r="U72" s="107"/>
      <c r="V72" s="448"/>
      <c r="X72" s="107" t="s">
        <v>4129</v>
      </c>
      <c r="AB72" s="157"/>
      <c r="AC72" s="656"/>
      <c r="AG72" s="57" t="s">
        <v>876</v>
      </c>
      <c r="AH72" s="346"/>
      <c r="AI72" s="346"/>
      <c r="AJ72" s="346"/>
      <c r="AK72" s="263">
        <f>SUM(AK59:AK63)</f>
        <v>190</v>
      </c>
      <c r="AL72" s="256">
        <f>SUM(AL59:AL63)</f>
        <v>200</v>
      </c>
      <c r="AM72" s="256">
        <f>SUM(AM59:AM63)</f>
        <v>170</v>
      </c>
      <c r="AN72" s="256">
        <f>SUM(AN59:AN63)</f>
        <v>161</v>
      </c>
      <c r="AO72" s="263">
        <f>SUM(AO59:AO63)</f>
        <v>259</v>
      </c>
      <c r="AP72" s="345">
        <v>396</v>
      </c>
      <c r="AQ72" s="345">
        <v>434</v>
      </c>
      <c r="AR72" s="345">
        <v>487</v>
      </c>
      <c r="AS72" s="345">
        <f>W52</f>
        <v>517</v>
      </c>
    </row>
    <row r="73" spans="1:45" ht="11.25" customHeight="1" x14ac:dyDescent="0.2">
      <c r="A73" s="270" t="s">
        <v>3284</v>
      </c>
      <c r="B73" s="297">
        <v>105</v>
      </c>
      <c r="C73" s="272">
        <v>39.44761904761905</v>
      </c>
      <c r="D73" s="273">
        <v>61.410952380952388</v>
      </c>
      <c r="E73" s="273">
        <v>2.5861727924204545</v>
      </c>
      <c r="F73" s="273">
        <v>8.8208029495875131</v>
      </c>
      <c r="G73" s="319"/>
      <c r="H73" s="298">
        <v>210</v>
      </c>
      <c r="I73" s="272">
        <v>14.304761904761905</v>
      </c>
      <c r="J73" s="285">
        <v>59.836952380952418</v>
      </c>
      <c r="K73" s="273">
        <v>2.7848141209094215</v>
      </c>
      <c r="L73" s="299">
        <v>8.5418332956794565</v>
      </c>
      <c r="M73" s="334"/>
      <c r="N73" s="335">
        <v>154</v>
      </c>
      <c r="O73" s="336">
        <v>7.1103896103896105</v>
      </c>
      <c r="P73" s="337">
        <v>53.042207792207783</v>
      </c>
      <c r="Q73" s="338">
        <v>3.2050314025820672</v>
      </c>
      <c r="R73" s="339">
        <v>10.625121784019754</v>
      </c>
      <c r="T73" s="106" t="s">
        <v>4007</v>
      </c>
      <c r="U73" s="107"/>
      <c r="V73" s="448"/>
      <c r="X73" s="107" t="s">
        <v>4008</v>
      </c>
      <c r="AB73" s="157"/>
      <c r="AC73" s="656"/>
      <c r="AG73" s="223" t="s">
        <v>3271</v>
      </c>
      <c r="AH73" s="293">
        <f t="shared" ref="AH73:AS73" si="4">SUM(AH70:AH72)</f>
        <v>139</v>
      </c>
      <c r="AI73" s="293">
        <f t="shared" si="4"/>
        <v>150</v>
      </c>
      <c r="AJ73" s="293">
        <f t="shared" si="4"/>
        <v>159</v>
      </c>
      <c r="AK73" s="293">
        <f t="shared" si="4"/>
        <v>417</v>
      </c>
      <c r="AL73" s="222">
        <f t="shared" si="4"/>
        <v>448</v>
      </c>
      <c r="AM73" s="293">
        <f t="shared" si="4"/>
        <v>458</v>
      </c>
      <c r="AN73" s="296">
        <f t="shared" si="4"/>
        <v>476</v>
      </c>
      <c r="AO73" s="296">
        <f t="shared" si="4"/>
        <v>611</v>
      </c>
      <c r="AP73" s="296">
        <f t="shared" si="4"/>
        <v>753</v>
      </c>
      <c r="AQ73" s="296">
        <f t="shared" si="4"/>
        <v>769</v>
      </c>
      <c r="AR73" s="296">
        <f t="shared" si="4"/>
        <v>822</v>
      </c>
      <c r="AS73" s="296">
        <f t="shared" si="4"/>
        <v>878</v>
      </c>
    </row>
    <row r="74" spans="1:45" ht="11.25" customHeight="1" x14ac:dyDescent="0.2">
      <c r="A74" s="270" t="s">
        <v>3285</v>
      </c>
      <c r="B74" s="297">
        <v>105</v>
      </c>
      <c r="C74" s="272">
        <v>39.561904761904763</v>
      </c>
      <c r="D74" s="273">
        <v>64.090571428571423</v>
      </c>
      <c r="E74" s="273">
        <v>2.5044245947688957</v>
      </c>
      <c r="F74" s="273">
        <v>8.9089100533580101</v>
      </c>
      <c r="G74" s="319"/>
      <c r="H74" s="298">
        <v>209</v>
      </c>
      <c r="I74" s="272">
        <v>14.334928229665072</v>
      </c>
      <c r="J74" s="285">
        <v>62.34449760765547</v>
      </c>
      <c r="K74" s="273">
        <v>2.6419824491198516</v>
      </c>
      <c r="L74" s="299">
        <v>8.6146386937879562</v>
      </c>
      <c r="M74" s="334"/>
      <c r="N74" s="335">
        <v>153</v>
      </c>
      <c r="O74" s="336">
        <v>7.117647058823529</v>
      </c>
      <c r="P74" s="337">
        <v>54.96287581699346</v>
      </c>
      <c r="Q74" s="338">
        <v>3.0667751721316683</v>
      </c>
      <c r="R74" s="339">
        <v>10.780946710288752</v>
      </c>
      <c r="T74" s="106" t="s">
        <v>4158</v>
      </c>
      <c r="U74" s="107"/>
      <c r="V74" s="448"/>
      <c r="X74" s="107" t="s">
        <v>2638</v>
      </c>
      <c r="Y74" s="106"/>
      <c r="AB74" s="13"/>
      <c r="AC74" s="656"/>
      <c r="AG74" s="117"/>
      <c r="AH74" s="117"/>
      <c r="AI74" s="117"/>
      <c r="AJ74" s="117"/>
      <c r="AK74" s="117"/>
      <c r="AL74" s="117"/>
      <c r="AM74" s="117"/>
      <c r="AN74" s="117"/>
      <c r="AO74" s="117"/>
      <c r="AP74" s="117"/>
      <c r="AQ74" s="117"/>
      <c r="AR74" s="117"/>
      <c r="AS74" s="117"/>
    </row>
    <row r="75" spans="1:45" ht="11.25" customHeight="1" x14ac:dyDescent="0.2">
      <c r="A75" s="270" t="s">
        <v>3286</v>
      </c>
      <c r="B75" s="297">
        <v>105</v>
      </c>
      <c r="C75" s="272">
        <v>39.704761904761902</v>
      </c>
      <c r="D75" s="273">
        <v>65.144190476190516</v>
      </c>
      <c r="E75" s="273">
        <v>2.4971055056780749</v>
      </c>
      <c r="F75" s="273">
        <v>9.0008166069357678</v>
      </c>
      <c r="G75" s="319"/>
      <c r="H75" s="298">
        <v>211</v>
      </c>
      <c r="I75" s="272">
        <v>14.407582938388625</v>
      </c>
      <c r="J75" s="285">
        <v>63.89450236966821</v>
      </c>
      <c r="K75" s="273">
        <v>2.610560511554481</v>
      </c>
      <c r="L75" s="299">
        <v>8.7419951703857848</v>
      </c>
      <c r="M75" s="334"/>
      <c r="N75" s="335">
        <v>155</v>
      </c>
      <c r="O75" s="336">
        <v>7.1677419354838712</v>
      </c>
      <c r="P75" s="337">
        <v>56.600967741935506</v>
      </c>
      <c r="Q75" s="338">
        <v>3.0692540538199053</v>
      </c>
      <c r="R75" s="339">
        <v>11.110767485824468</v>
      </c>
      <c r="T75" s="106" t="s">
        <v>4485</v>
      </c>
      <c r="U75" s="107"/>
      <c r="V75" s="448"/>
      <c r="X75" s="107" t="s">
        <v>4486</v>
      </c>
      <c r="AB75" s="157"/>
      <c r="AC75" s="656"/>
      <c r="AG75" s="347" t="s">
        <v>3287</v>
      </c>
      <c r="AH75" s="222" t="s">
        <v>3182</v>
      </c>
      <c r="AI75" s="59"/>
      <c r="AJ75" s="59"/>
      <c r="AK75" s="222"/>
      <c r="AL75" s="2"/>
      <c r="AM75" s="2"/>
      <c r="AN75" s="2"/>
      <c r="AO75" s="2"/>
      <c r="AP75" s="296"/>
      <c r="AQ75" s="296"/>
      <c r="AR75" s="296"/>
      <c r="AS75" s="296"/>
    </row>
    <row r="76" spans="1:45" ht="11.25" customHeight="1" x14ac:dyDescent="0.2">
      <c r="A76" s="270" t="s">
        <v>3288</v>
      </c>
      <c r="B76" s="297">
        <v>105</v>
      </c>
      <c r="C76" s="272">
        <v>39.780952380952378</v>
      </c>
      <c r="D76" s="273">
        <v>64.418000000000035</v>
      </c>
      <c r="E76" s="273">
        <v>2.486117554557163</v>
      </c>
      <c r="F76" s="273">
        <v>8.6807418765520783</v>
      </c>
      <c r="G76" s="319"/>
      <c r="H76" s="298">
        <v>210</v>
      </c>
      <c r="I76" s="272">
        <v>14.514285714285714</v>
      </c>
      <c r="J76" s="285">
        <v>65.135523809523846</v>
      </c>
      <c r="K76" s="273">
        <v>2.592407560154566</v>
      </c>
      <c r="L76" s="299">
        <v>8.8925878506381331</v>
      </c>
      <c r="M76" s="334"/>
      <c r="N76" s="335">
        <v>161</v>
      </c>
      <c r="O76" s="336">
        <v>7.1</v>
      </c>
      <c r="P76" s="337">
        <v>57.74</v>
      </c>
      <c r="Q76" s="338">
        <v>3.06</v>
      </c>
      <c r="R76" s="339">
        <v>11.1</v>
      </c>
      <c r="T76" s="344" t="s">
        <v>3291</v>
      </c>
      <c r="X76" s="537"/>
      <c r="AB76" s="13"/>
      <c r="AC76" s="656"/>
      <c r="AG76" s="348" t="s">
        <v>3289</v>
      </c>
      <c r="AH76" s="54">
        <v>2007</v>
      </c>
      <c r="AI76" s="28">
        <v>2008</v>
      </c>
      <c r="AJ76" s="28">
        <v>2009</v>
      </c>
      <c r="AK76" s="29" t="s">
        <v>3186</v>
      </c>
      <c r="AL76" s="29" t="s">
        <v>3187</v>
      </c>
      <c r="AM76" s="28" t="s">
        <v>92</v>
      </c>
      <c r="AN76" s="28" t="s">
        <v>17</v>
      </c>
      <c r="AO76" s="31" t="s">
        <v>3188</v>
      </c>
      <c r="AP76" s="27" t="s">
        <v>3189</v>
      </c>
      <c r="AQ76" s="27">
        <v>2016</v>
      </c>
      <c r="AR76" s="27">
        <v>2017</v>
      </c>
      <c r="AS76" s="27">
        <v>2018</v>
      </c>
    </row>
    <row r="77" spans="1:45" ht="11.25" customHeight="1" x14ac:dyDescent="0.2">
      <c r="A77" s="315" t="s">
        <v>3290</v>
      </c>
      <c r="B77" s="316">
        <v>105</v>
      </c>
      <c r="C77" s="317">
        <v>39.885714285714286</v>
      </c>
      <c r="D77" s="318">
        <v>61.158666666666669</v>
      </c>
      <c r="E77" s="318">
        <v>2.5961587280672771</v>
      </c>
      <c r="F77" s="318">
        <v>8.6993419004530068</v>
      </c>
      <c r="G77" s="319"/>
      <c r="H77" s="320">
        <v>213</v>
      </c>
      <c r="I77" s="317">
        <v>14.572769953051644</v>
      </c>
      <c r="J77" s="321">
        <v>62.381502347417843</v>
      </c>
      <c r="K77" s="318">
        <v>2.7041955597524754</v>
      </c>
      <c r="L77" s="322">
        <v>8.4342540871660034</v>
      </c>
      <c r="M77" s="334"/>
      <c r="N77" s="349">
        <v>170</v>
      </c>
      <c r="O77" s="350">
        <v>7.0117647058823529</v>
      </c>
      <c r="P77" s="351">
        <v>57.773117647058811</v>
      </c>
      <c r="Q77" s="352">
        <v>3.1506388783548411</v>
      </c>
      <c r="R77" s="353">
        <v>11.527549714401575</v>
      </c>
      <c r="T77" s="537" t="s">
        <v>4130</v>
      </c>
      <c r="X77" t="s">
        <v>4131</v>
      </c>
      <c r="AB77" s="537"/>
      <c r="AC77" s="656"/>
      <c r="AG77" s="27" t="s">
        <v>393</v>
      </c>
      <c r="AH77" s="346"/>
      <c r="AI77" s="246">
        <f t="shared" ref="AI77:AS77" si="5">AI70-AH70</f>
        <v>-5</v>
      </c>
      <c r="AJ77" s="3">
        <f t="shared" si="5"/>
        <v>-31</v>
      </c>
      <c r="AK77" s="3">
        <f t="shared" si="5"/>
        <v>1</v>
      </c>
      <c r="AL77" s="8">
        <f t="shared" si="5"/>
        <v>4</v>
      </c>
      <c r="AM77" s="246">
        <f t="shared" si="5"/>
        <v>3</v>
      </c>
      <c r="AN77" s="246">
        <f t="shared" si="5"/>
        <v>0</v>
      </c>
      <c r="AO77" s="3">
        <f t="shared" si="5"/>
        <v>1</v>
      </c>
      <c r="AP77" s="3">
        <f t="shared" si="5"/>
        <v>1</v>
      </c>
      <c r="AQ77" s="3">
        <f t="shared" si="5"/>
        <v>1</v>
      </c>
      <c r="AR77" s="3">
        <f t="shared" si="5"/>
        <v>7</v>
      </c>
      <c r="AS77" s="3">
        <f t="shared" si="5"/>
        <v>20</v>
      </c>
    </row>
    <row r="78" spans="1:45" ht="11.25" customHeight="1" x14ac:dyDescent="0.2">
      <c r="A78" s="315" t="s">
        <v>3292</v>
      </c>
      <c r="B78" s="316">
        <v>105</v>
      </c>
      <c r="C78" s="317">
        <v>40.019047619047619</v>
      </c>
      <c r="D78" s="318">
        <v>63.604952380952369</v>
      </c>
      <c r="E78" s="318">
        <v>2.5465388171481345</v>
      </c>
      <c r="F78" s="318">
        <v>8.4413501169265928</v>
      </c>
      <c r="G78" s="319"/>
      <c r="H78" s="320">
        <v>220</v>
      </c>
      <c r="I78" s="317">
        <v>14.586363636363636</v>
      </c>
      <c r="J78" s="321">
        <v>64.136681818181799</v>
      </c>
      <c r="K78" s="318">
        <v>2.6863026577608946</v>
      </c>
      <c r="L78" s="322">
        <v>8.2824058559688662</v>
      </c>
      <c r="M78" s="334"/>
      <c r="N78" s="349">
        <v>184</v>
      </c>
      <c r="O78" s="350">
        <v>6.7826086956521738</v>
      </c>
      <c r="P78" s="351">
        <v>59.648641304347848</v>
      </c>
      <c r="Q78" s="352">
        <v>3.1135783713403917</v>
      </c>
      <c r="R78" s="353">
        <v>11.42086925348169</v>
      </c>
      <c r="T78" s="344" t="s">
        <v>4294</v>
      </c>
      <c r="AB78" s="537"/>
      <c r="AC78" s="656"/>
      <c r="AG78" s="28" t="s">
        <v>394</v>
      </c>
      <c r="AH78" s="346"/>
      <c r="AI78" s="263">
        <f t="shared" ref="AI78:AS78" si="6">AI71-AH71</f>
        <v>16</v>
      </c>
      <c r="AJ78" s="261">
        <f t="shared" si="6"/>
        <v>40</v>
      </c>
      <c r="AK78" s="261">
        <f t="shared" si="6"/>
        <v>67</v>
      </c>
      <c r="AL78" s="12">
        <f t="shared" si="6"/>
        <v>17</v>
      </c>
      <c r="AM78" s="249">
        <f t="shared" si="6"/>
        <v>37</v>
      </c>
      <c r="AN78" s="249">
        <f t="shared" si="6"/>
        <v>27</v>
      </c>
      <c r="AO78" s="16">
        <f t="shared" si="6"/>
        <v>36</v>
      </c>
      <c r="AP78" s="16">
        <f t="shared" si="6"/>
        <v>4</v>
      </c>
      <c r="AQ78" s="16">
        <f t="shared" si="6"/>
        <v>-23</v>
      </c>
      <c r="AR78" s="16">
        <f t="shared" si="6"/>
        <v>-7</v>
      </c>
      <c r="AS78" s="16">
        <f t="shared" si="6"/>
        <v>6</v>
      </c>
    </row>
    <row r="79" spans="1:45" ht="11.25" customHeight="1" x14ac:dyDescent="0.2">
      <c r="A79" s="315" t="s">
        <v>3293</v>
      </c>
      <c r="B79" s="316">
        <v>105</v>
      </c>
      <c r="C79" s="317">
        <v>39.885714285714286</v>
      </c>
      <c r="D79" s="318">
        <v>64.119619047619082</v>
      </c>
      <c r="E79" s="318">
        <v>2.5115031205356479</v>
      </c>
      <c r="F79" s="318">
        <v>8.4708585935910019</v>
      </c>
      <c r="G79" s="319"/>
      <c r="H79" s="320">
        <v>222</v>
      </c>
      <c r="I79" s="317">
        <v>14.581081081081081</v>
      </c>
      <c r="J79" s="321">
        <v>64.423468468468499</v>
      </c>
      <c r="K79" s="318">
        <v>2.6540066333247236</v>
      </c>
      <c r="L79" s="322">
        <v>8.1174965295598653</v>
      </c>
      <c r="M79" s="334"/>
      <c r="N79" s="349">
        <v>192</v>
      </c>
      <c r="O79" s="350">
        <v>6.6875</v>
      </c>
      <c r="P79" s="351">
        <v>58.870052083333341</v>
      </c>
      <c r="Q79" s="352">
        <v>3.0856738130063941</v>
      </c>
      <c r="R79" s="353">
        <v>11.503757323745756</v>
      </c>
      <c r="T79" s="683" t="s">
        <v>4460</v>
      </c>
      <c r="U79" s="683"/>
      <c r="V79" s="289"/>
      <c r="W79" s="289"/>
      <c r="X79" s="537"/>
      <c r="Y79" s="683"/>
      <c r="Z79" s="683"/>
      <c r="AB79" s="537"/>
      <c r="AC79" s="656"/>
      <c r="AG79" s="57" t="s">
        <v>876</v>
      </c>
      <c r="AH79" s="346"/>
      <c r="AI79" s="346"/>
      <c r="AJ79" s="346"/>
      <c r="AK79" s="20">
        <f t="shared" ref="AK79:AS79" si="7">AK72-AJ72</f>
        <v>190</v>
      </c>
      <c r="AL79" s="20">
        <f t="shared" si="7"/>
        <v>10</v>
      </c>
      <c r="AM79" s="249">
        <f t="shared" si="7"/>
        <v>-30</v>
      </c>
      <c r="AN79" s="249">
        <f t="shared" si="7"/>
        <v>-9</v>
      </c>
      <c r="AO79" s="16">
        <f t="shared" si="7"/>
        <v>98</v>
      </c>
      <c r="AP79" s="16">
        <f t="shared" si="7"/>
        <v>137</v>
      </c>
      <c r="AQ79" s="16">
        <f t="shared" si="7"/>
        <v>38</v>
      </c>
      <c r="AR79" s="16">
        <f t="shared" si="7"/>
        <v>53</v>
      </c>
      <c r="AS79" s="16">
        <f t="shared" si="7"/>
        <v>30</v>
      </c>
    </row>
    <row r="80" spans="1:45" ht="11.25" customHeight="1" x14ac:dyDescent="0.2">
      <c r="A80" s="315" t="s">
        <v>3294</v>
      </c>
      <c r="B80" s="316">
        <v>105</v>
      </c>
      <c r="C80" s="317">
        <v>40.142857142857146</v>
      </c>
      <c r="D80" s="318">
        <v>64.301238095238091</v>
      </c>
      <c r="E80" s="318">
        <v>2.5238260402437893</v>
      </c>
      <c r="F80" s="318">
        <v>8.5740261297054587</v>
      </c>
      <c r="G80" s="319"/>
      <c r="H80" s="320">
        <v>229</v>
      </c>
      <c r="I80" s="317">
        <v>14.497816593886462</v>
      </c>
      <c r="J80" s="321">
        <v>64.061703056768579</v>
      </c>
      <c r="K80" s="318">
        <v>2.6875656890539323</v>
      </c>
      <c r="L80" s="322">
        <v>8.3620300291121108</v>
      </c>
      <c r="M80" s="334"/>
      <c r="N80" s="349">
        <v>192</v>
      </c>
      <c r="O80" s="350">
        <v>6.557291666666667</v>
      </c>
      <c r="P80" s="351">
        <v>58.175208333333302</v>
      </c>
      <c r="Q80" s="352">
        <v>3.0447712648946923</v>
      </c>
      <c r="R80" s="353">
        <v>12.093782405682752</v>
      </c>
      <c r="T80" s="537" t="s">
        <v>1052</v>
      </c>
      <c r="U80" s="683"/>
      <c r="V80" s="683"/>
      <c r="W80" s="683"/>
      <c r="X80" s="683" t="s">
        <v>1053</v>
      </c>
      <c r="Y80" s="683"/>
      <c r="Z80" s="683"/>
      <c r="AB80" s="537"/>
      <c r="AC80" s="656"/>
      <c r="AG80" s="223" t="s">
        <v>3271</v>
      </c>
      <c r="AH80" s="346"/>
      <c r="AI80" s="222">
        <f t="shared" ref="AI80:AR80" si="8">SUM(AI77:AI79)</f>
        <v>11</v>
      </c>
      <c r="AJ80" s="222">
        <f t="shared" si="8"/>
        <v>9</v>
      </c>
      <c r="AK80" s="222">
        <f t="shared" si="8"/>
        <v>258</v>
      </c>
      <c r="AL80" s="222">
        <f t="shared" si="8"/>
        <v>31</v>
      </c>
      <c r="AM80" s="293">
        <f t="shared" si="8"/>
        <v>10</v>
      </c>
      <c r="AN80" s="293">
        <f t="shared" si="8"/>
        <v>18</v>
      </c>
      <c r="AO80" s="296">
        <f t="shared" si="8"/>
        <v>135</v>
      </c>
      <c r="AP80" s="296">
        <f t="shared" si="8"/>
        <v>142</v>
      </c>
      <c r="AQ80" s="296">
        <f t="shared" si="8"/>
        <v>16</v>
      </c>
      <c r="AR80" s="296">
        <f t="shared" si="8"/>
        <v>53</v>
      </c>
      <c r="AS80" s="296">
        <f>SUM(AS77:AS79)</f>
        <v>56</v>
      </c>
    </row>
    <row r="81" spans="1:45" ht="11.25" customHeight="1" x14ac:dyDescent="0.2">
      <c r="A81" s="315" t="s">
        <v>3295</v>
      </c>
      <c r="B81" s="316">
        <v>106</v>
      </c>
      <c r="C81" s="317">
        <v>40.113207547169814</v>
      </c>
      <c r="D81" s="318">
        <v>64.795849056603785</v>
      </c>
      <c r="E81" s="318">
        <v>2.5317331660121991</v>
      </c>
      <c r="F81" s="318">
        <v>8.1678998168796646</v>
      </c>
      <c r="G81" s="319"/>
      <c r="H81" s="320">
        <v>231</v>
      </c>
      <c r="I81" s="317">
        <v>14.484848484848484</v>
      </c>
      <c r="J81" s="321">
        <v>64.713290043290044</v>
      </c>
      <c r="K81" s="318">
        <v>2.6749067439937124</v>
      </c>
      <c r="L81" s="322">
        <v>8.4304909538956085</v>
      </c>
      <c r="M81" s="334"/>
      <c r="N81" s="349">
        <v>203</v>
      </c>
      <c r="O81" s="350">
        <v>6.4236453201970445</v>
      </c>
      <c r="P81" s="351">
        <v>59.11891625615764</v>
      </c>
      <c r="Q81" s="352">
        <v>3.0270252483911095</v>
      </c>
      <c r="R81" s="353">
        <v>12.376145391650105</v>
      </c>
      <c r="T81" s="537" t="s">
        <v>1350</v>
      </c>
      <c r="U81" s="683"/>
      <c r="V81" s="683"/>
      <c r="W81" s="683"/>
      <c r="X81" t="s">
        <v>1351</v>
      </c>
      <c r="AB81" s="537"/>
      <c r="AC81" s="656"/>
      <c r="AG81" s="117"/>
      <c r="AH81" s="117"/>
      <c r="AI81" s="117"/>
      <c r="AJ81" s="117"/>
      <c r="AK81" s="117"/>
      <c r="AL81" s="117"/>
      <c r="AM81" s="117"/>
      <c r="AN81" s="117"/>
      <c r="AO81" s="117"/>
    </row>
    <row r="82" spans="1:45" ht="11.25" customHeight="1" x14ac:dyDescent="0.2">
      <c r="A82" s="315" t="s">
        <v>3296</v>
      </c>
      <c r="B82" s="316">
        <v>106</v>
      </c>
      <c r="C82" s="317">
        <v>40.179245283018865</v>
      </c>
      <c r="D82" s="318">
        <v>66.142358490566011</v>
      </c>
      <c r="E82" s="318">
        <v>2.4843703779840212</v>
      </c>
      <c r="F82" s="318">
        <v>8.0186818429414544</v>
      </c>
      <c r="G82" s="319"/>
      <c r="H82" s="320">
        <v>231</v>
      </c>
      <c r="I82" s="317">
        <v>14.510822510822511</v>
      </c>
      <c r="J82" s="321">
        <v>65.788787878787829</v>
      </c>
      <c r="K82" s="318">
        <v>2.6353627449481323</v>
      </c>
      <c r="L82" s="322">
        <v>8.6386686725300699</v>
      </c>
      <c r="M82" s="334"/>
      <c r="N82" s="349">
        <v>206</v>
      </c>
      <c r="O82" s="350">
        <v>6.3932038834951452</v>
      </c>
      <c r="P82" s="351">
        <v>60.067038834951461</v>
      </c>
      <c r="Q82" s="352">
        <v>2.9221804334667221</v>
      </c>
      <c r="R82" s="353">
        <v>12.42349677404475</v>
      </c>
      <c r="T82" s="537" t="s">
        <v>1423</v>
      </c>
      <c r="U82" s="683"/>
      <c r="V82" s="683"/>
      <c r="W82" s="683"/>
      <c r="X82" t="s">
        <v>1424</v>
      </c>
      <c r="AC82" s="656"/>
      <c r="AG82" s="117"/>
      <c r="AH82" s="354"/>
      <c r="AI82" s="292" t="s">
        <v>3297</v>
      </c>
      <c r="AJ82" s="117"/>
      <c r="AK82" s="117"/>
      <c r="AL82" s="117"/>
      <c r="AM82" s="117"/>
      <c r="AN82" s="117"/>
      <c r="AO82" s="117"/>
    </row>
    <row r="83" spans="1:45" ht="11.25" customHeight="1" x14ac:dyDescent="0.2">
      <c r="A83" s="315" t="s">
        <v>3298</v>
      </c>
      <c r="B83" s="316">
        <v>107</v>
      </c>
      <c r="C83" s="317">
        <v>40.065420560747661</v>
      </c>
      <c r="D83" s="318">
        <v>62.953364485981311</v>
      </c>
      <c r="E83" s="318">
        <v>2.6371650567247449</v>
      </c>
      <c r="F83" s="318">
        <v>8.1533121439846923</v>
      </c>
      <c r="G83" s="319"/>
      <c r="H83" s="320">
        <v>236</v>
      </c>
      <c r="I83" s="317">
        <v>14.40677966101695</v>
      </c>
      <c r="J83" s="321">
        <v>63.561101694915223</v>
      </c>
      <c r="K83" s="318">
        <v>2.7552745709655775</v>
      </c>
      <c r="L83" s="322">
        <v>8.2210619108989302</v>
      </c>
      <c r="M83" s="334"/>
      <c r="N83" s="349">
        <v>207</v>
      </c>
      <c r="O83" s="350">
        <v>6.2898550724637685</v>
      </c>
      <c r="P83" s="351">
        <v>58.081449275362303</v>
      </c>
      <c r="Q83" s="352">
        <v>3.0015185627430694</v>
      </c>
      <c r="R83" s="353">
        <v>12.69116532794088</v>
      </c>
      <c r="T83" s="537" t="s">
        <v>1822</v>
      </c>
      <c r="U83" s="683"/>
      <c r="V83" s="683"/>
      <c r="W83" s="683"/>
      <c r="X83" t="s">
        <v>1823</v>
      </c>
      <c r="AB83" s="537"/>
      <c r="AC83" s="656"/>
      <c r="AG83" s="117"/>
      <c r="AH83" s="340"/>
      <c r="AI83" s="292" t="s">
        <v>3299</v>
      </c>
      <c r="AJ83" s="117"/>
      <c r="AK83" s="117"/>
      <c r="AL83" s="117"/>
      <c r="AM83" s="117"/>
      <c r="AN83" s="117"/>
      <c r="AO83" s="117"/>
    </row>
    <row r="84" spans="1:45" ht="11.25" customHeight="1" x14ac:dyDescent="0.2">
      <c r="A84" s="315" t="s">
        <v>3300</v>
      </c>
      <c r="B84" s="316">
        <v>107</v>
      </c>
      <c r="C84" s="317">
        <v>40.158878504672899</v>
      </c>
      <c r="D84" s="318">
        <v>65.280373831775677</v>
      </c>
      <c r="E84" s="318">
        <v>2.5546275112060877</v>
      </c>
      <c r="F84" s="318">
        <v>8.1718987825606604</v>
      </c>
      <c r="G84" s="319"/>
      <c r="H84" s="320">
        <v>239</v>
      </c>
      <c r="I84" s="317">
        <v>14.372384937238493</v>
      </c>
      <c r="J84" s="321">
        <v>65.233598326359839</v>
      </c>
      <c r="K84" s="318">
        <v>2.6697732207007077</v>
      </c>
      <c r="L84" s="322">
        <v>8.3517277058108519</v>
      </c>
      <c r="M84" s="334"/>
      <c r="N84" s="349">
        <v>207</v>
      </c>
      <c r="O84" s="350">
        <v>6.2318840579710146</v>
      </c>
      <c r="P84" s="351">
        <v>59.009903381642552</v>
      </c>
      <c r="Q84" s="352">
        <v>2.9371415919988646</v>
      </c>
      <c r="R84" s="353">
        <v>11.991692055074999</v>
      </c>
      <c r="T84" s="609"/>
      <c r="U84" s="683"/>
      <c r="V84" s="683"/>
      <c r="W84" s="683"/>
      <c r="AB84" s="537"/>
      <c r="AC84" s="656"/>
      <c r="AG84" s="117"/>
      <c r="AH84" s="292" t="s">
        <v>3301</v>
      </c>
      <c r="AI84" s="117"/>
      <c r="AJ84" s="355" t="s">
        <v>3302</v>
      </c>
      <c r="AK84" s="117"/>
      <c r="AL84" s="117"/>
      <c r="AM84" s="117"/>
      <c r="AN84" s="117"/>
      <c r="AO84" s="117"/>
    </row>
    <row r="85" spans="1:45" ht="11.25" customHeight="1" x14ac:dyDescent="0.2">
      <c r="A85" s="315" t="s">
        <v>3303</v>
      </c>
      <c r="B85" s="316">
        <v>107</v>
      </c>
      <c r="C85" s="317">
        <v>40.186915887850468</v>
      </c>
      <c r="D85" s="318">
        <v>63.640934579439218</v>
      </c>
      <c r="E85" s="318">
        <v>2.6520637569992176</v>
      </c>
      <c r="F85" s="318">
        <v>8.1363982947464386</v>
      </c>
      <c r="G85" s="319"/>
      <c r="H85" s="320">
        <v>239</v>
      </c>
      <c r="I85" s="317">
        <v>14.418410041841005</v>
      </c>
      <c r="J85" s="321">
        <v>63.646108786610895</v>
      </c>
      <c r="K85" s="318">
        <v>2.7575417982139583</v>
      </c>
      <c r="L85" s="322">
        <v>8.467564407452377</v>
      </c>
      <c r="M85" s="334"/>
      <c r="N85" s="349">
        <v>208</v>
      </c>
      <c r="O85" s="350">
        <v>6.1826923076923075</v>
      </c>
      <c r="P85" s="351">
        <v>55.770576923076938</v>
      </c>
      <c r="Q85" s="352">
        <v>3.1265755307998471</v>
      </c>
      <c r="R85" s="353">
        <v>12.292188838984996</v>
      </c>
      <c r="T85" s="609"/>
      <c r="U85" s="683"/>
      <c r="V85" s="683"/>
      <c r="W85" s="683"/>
      <c r="AB85" s="537"/>
      <c r="AG85" s="117"/>
      <c r="AH85" s="356"/>
      <c r="AI85" s="292" t="s">
        <v>3304</v>
      </c>
      <c r="AJ85" s="117"/>
      <c r="AK85" s="117"/>
      <c r="AL85" s="117"/>
      <c r="AM85" s="117"/>
      <c r="AN85" s="117"/>
      <c r="AO85" s="117"/>
    </row>
    <row r="86" spans="1:45" ht="11.25" customHeight="1" x14ac:dyDescent="0.2">
      <c r="A86" s="315" t="s">
        <v>3305</v>
      </c>
      <c r="B86" s="316">
        <v>105</v>
      </c>
      <c r="C86" s="317">
        <v>40.180952380952384</v>
      </c>
      <c r="D86" s="318">
        <v>67.284285714285716</v>
      </c>
      <c r="E86" s="318">
        <v>2.5230512410767219</v>
      </c>
      <c r="F86" s="318">
        <v>8.3912842710296651</v>
      </c>
      <c r="G86" s="319"/>
      <c r="H86" s="320">
        <v>245</v>
      </c>
      <c r="I86" s="317">
        <v>14.371428571428572</v>
      </c>
      <c r="J86" s="321">
        <v>68.06881632653058</v>
      </c>
      <c r="K86" s="318">
        <v>2.6500774337634585</v>
      </c>
      <c r="L86" s="322">
        <v>8.8487876793907461</v>
      </c>
      <c r="M86" s="334"/>
      <c r="N86" s="349">
        <v>218</v>
      </c>
      <c r="O86" s="350">
        <v>6.068807339449541</v>
      </c>
      <c r="P86" s="351">
        <v>55.271146788990798</v>
      </c>
      <c r="Q86" s="352">
        <v>3.0916555141228321</v>
      </c>
      <c r="R86" s="353">
        <v>11.976759627555911</v>
      </c>
      <c r="T86" s="628"/>
      <c r="U86" s="683"/>
      <c r="V86" s="683"/>
      <c r="W86" s="683"/>
      <c r="AG86" s="357" t="s">
        <v>3306</v>
      </c>
      <c r="AH86" s="3"/>
      <c r="AI86" s="358" t="s">
        <v>3307</v>
      </c>
      <c r="AJ86" s="2"/>
      <c r="AK86" s="2"/>
      <c r="AL86" s="2"/>
      <c r="AM86" s="2"/>
      <c r="AN86" s="2"/>
      <c r="AO86" s="2"/>
      <c r="AP86" s="359"/>
      <c r="AQ86" s="4"/>
      <c r="AR86" s="4"/>
      <c r="AS86" s="4"/>
    </row>
    <row r="87" spans="1:45" ht="11.25" customHeight="1" x14ac:dyDescent="0.2">
      <c r="A87" s="315" t="s">
        <v>3308</v>
      </c>
      <c r="B87" s="316">
        <v>105</v>
      </c>
      <c r="C87" s="317">
        <v>40.314285714285717</v>
      </c>
      <c r="D87" s="318">
        <v>68.376380952380956</v>
      </c>
      <c r="E87" s="318">
        <v>2.5279661610848594</v>
      </c>
      <c r="F87" s="318">
        <v>8.518488904225908</v>
      </c>
      <c r="G87" s="319"/>
      <c r="H87" s="320">
        <v>246</v>
      </c>
      <c r="I87" s="317">
        <v>14.349593495934959</v>
      </c>
      <c r="J87" s="321">
        <v>68.204024390243859</v>
      </c>
      <c r="K87" s="318">
        <v>2.6457581096145075</v>
      </c>
      <c r="L87" s="322">
        <v>8.9321094644245314</v>
      </c>
      <c r="M87" s="334"/>
      <c r="N87" s="349">
        <v>238</v>
      </c>
      <c r="O87" s="350">
        <v>5.96218487394958</v>
      </c>
      <c r="P87" s="351">
        <v>56.81394957983192</v>
      </c>
      <c r="Q87" s="352">
        <v>3.0148029219189652</v>
      </c>
      <c r="R87" s="353">
        <v>12.22504100438675</v>
      </c>
      <c r="T87" s="537"/>
      <c r="U87" s="683"/>
      <c r="V87" s="289"/>
      <c r="W87" s="289"/>
      <c r="X87" s="683"/>
      <c r="AG87" s="360" t="s">
        <v>3309</v>
      </c>
      <c r="AH87" s="361"/>
      <c r="AI87" s="223">
        <v>2008</v>
      </c>
      <c r="AJ87" s="51">
        <v>2009</v>
      </c>
      <c r="AK87" s="223" t="s">
        <v>3186</v>
      </c>
      <c r="AL87" s="51" t="s">
        <v>3187</v>
      </c>
      <c r="AM87" s="223" t="s">
        <v>92</v>
      </c>
      <c r="AN87" s="51" t="s">
        <v>17</v>
      </c>
      <c r="AO87" s="223" t="s">
        <v>3188</v>
      </c>
      <c r="AP87" s="51" t="s">
        <v>3189</v>
      </c>
      <c r="AQ87" s="223">
        <v>2016</v>
      </c>
      <c r="AR87" s="223">
        <v>2017</v>
      </c>
      <c r="AS87" s="223">
        <v>2018</v>
      </c>
    </row>
    <row r="88" spans="1:45" ht="11.25" customHeight="1" x14ac:dyDescent="0.2">
      <c r="A88" s="315" t="s">
        <v>3310</v>
      </c>
      <c r="B88" s="316">
        <v>106</v>
      </c>
      <c r="C88" s="317">
        <v>40.226415094339622</v>
      </c>
      <c r="D88" s="318">
        <v>69.582924528301859</v>
      </c>
      <c r="E88" s="318">
        <v>2.4985181950939808</v>
      </c>
      <c r="F88" s="318">
        <v>8.2467161042749879</v>
      </c>
      <c r="G88" s="319"/>
      <c r="H88" s="320">
        <v>246</v>
      </c>
      <c r="I88" s="317">
        <v>14.390243902439025</v>
      </c>
      <c r="J88" s="321">
        <v>68.710447154471538</v>
      </c>
      <c r="K88" s="318">
        <v>2.6426313265707595</v>
      </c>
      <c r="L88" s="322">
        <v>8.6096120307346258</v>
      </c>
      <c r="M88" s="334"/>
      <c r="N88" s="349">
        <v>259</v>
      </c>
      <c r="O88" s="350">
        <v>5.9111969111969112</v>
      </c>
      <c r="P88" s="351">
        <v>56.756718146718157</v>
      </c>
      <c r="Q88" s="352">
        <v>3.1156709291068094</v>
      </c>
      <c r="R88" s="353">
        <v>12.278304141151919</v>
      </c>
      <c r="T88" s="537"/>
      <c r="U88" s="683"/>
      <c r="V88" s="683"/>
      <c r="W88" s="683"/>
      <c r="AB88" s="537"/>
      <c r="AC88" s="656"/>
      <c r="AG88" s="362" t="s">
        <v>3311</v>
      </c>
      <c r="AH88" s="363"/>
      <c r="AI88" s="364">
        <f t="shared" ref="AI88:AS88" si="9">AH73</f>
        <v>139</v>
      </c>
      <c r="AJ88" s="363">
        <f t="shared" si="9"/>
        <v>150</v>
      </c>
      <c r="AK88" s="364">
        <f t="shared" si="9"/>
        <v>159</v>
      </c>
      <c r="AL88" s="363">
        <f t="shared" si="9"/>
        <v>417</v>
      </c>
      <c r="AM88" s="364">
        <f t="shared" si="9"/>
        <v>448</v>
      </c>
      <c r="AN88" s="363">
        <f t="shared" si="9"/>
        <v>458</v>
      </c>
      <c r="AO88" s="364">
        <f t="shared" si="9"/>
        <v>476</v>
      </c>
      <c r="AP88" s="363">
        <f t="shared" si="9"/>
        <v>611</v>
      </c>
      <c r="AQ88" s="364">
        <f t="shared" si="9"/>
        <v>753</v>
      </c>
      <c r="AR88" s="364">
        <f t="shared" si="9"/>
        <v>769</v>
      </c>
      <c r="AS88" s="364">
        <f t="shared" si="9"/>
        <v>822</v>
      </c>
    </row>
    <row r="89" spans="1:45" ht="11.25" customHeight="1" x14ac:dyDescent="0.2">
      <c r="A89" s="270" t="s">
        <v>3312</v>
      </c>
      <c r="B89" s="297">
        <v>106</v>
      </c>
      <c r="C89" s="272">
        <v>40.29245283018868</v>
      </c>
      <c r="D89" s="273">
        <v>67.493679245283005</v>
      </c>
      <c r="E89" s="273">
        <v>2.5844576979213203</v>
      </c>
      <c r="F89" s="273">
        <v>8.2681088405621495</v>
      </c>
      <c r="G89" s="319"/>
      <c r="H89" s="298">
        <v>250</v>
      </c>
      <c r="I89" s="272">
        <v>14.423999999999999</v>
      </c>
      <c r="J89" s="285">
        <v>67.095879999999994</v>
      </c>
      <c r="K89" s="273">
        <v>2.7455868266746983</v>
      </c>
      <c r="L89" s="299">
        <v>8.4288867515287755</v>
      </c>
      <c r="M89" s="334"/>
      <c r="N89" s="335">
        <v>281</v>
      </c>
      <c r="O89" s="336">
        <v>5.8291814946619214</v>
      </c>
      <c r="P89" s="337">
        <v>54.167010676156544</v>
      </c>
      <c r="Q89" s="338">
        <v>3.145651285338082</v>
      </c>
      <c r="R89" s="339">
        <v>11.853811236729971</v>
      </c>
      <c r="T89" s="537"/>
      <c r="U89" s="683"/>
      <c r="V89" s="683"/>
      <c r="W89" s="683"/>
      <c r="AB89" s="537"/>
      <c r="AC89" s="656"/>
      <c r="AG89" s="365" t="s">
        <v>3281</v>
      </c>
      <c r="AH89" s="366"/>
      <c r="AI89" s="92">
        <f t="shared" ref="AI89:AS89" si="10">AI95+AI94</f>
        <v>26</v>
      </c>
      <c r="AJ89" s="366">
        <f t="shared" si="10"/>
        <v>53</v>
      </c>
      <c r="AK89" s="92">
        <f t="shared" si="10"/>
        <v>320</v>
      </c>
      <c r="AL89" s="366">
        <f t="shared" si="10"/>
        <v>59</v>
      </c>
      <c r="AM89" s="92">
        <f t="shared" si="10"/>
        <v>47</v>
      </c>
      <c r="AN89" s="366">
        <f t="shared" si="10"/>
        <v>54</v>
      </c>
      <c r="AO89" s="92">
        <f t="shared" si="10"/>
        <v>165</v>
      </c>
      <c r="AP89" s="366">
        <f t="shared" si="10"/>
        <v>209</v>
      </c>
      <c r="AQ89" s="92">
        <f t="shared" si="10"/>
        <v>121</v>
      </c>
      <c r="AR89" s="92">
        <f t="shared" si="10"/>
        <v>126</v>
      </c>
      <c r="AS89" s="92" t="e">
        <f t="shared" si="10"/>
        <v>#REF!</v>
      </c>
    </row>
    <row r="90" spans="1:45" ht="11.25" customHeight="1" x14ac:dyDescent="0.2">
      <c r="A90" s="270" t="s">
        <v>3313</v>
      </c>
      <c r="B90" s="297">
        <v>105</v>
      </c>
      <c r="C90" s="272">
        <v>40.476190476190474</v>
      </c>
      <c r="D90" s="273">
        <v>69.741142857142847</v>
      </c>
      <c r="E90" s="273">
        <v>2.5536367271743168</v>
      </c>
      <c r="F90" s="273">
        <v>8.2946179955700305</v>
      </c>
      <c r="G90" s="319"/>
      <c r="H90" s="298">
        <v>249</v>
      </c>
      <c r="I90" s="272">
        <v>14.626506024096386</v>
      </c>
      <c r="J90" s="285">
        <v>70.40481927710843</v>
      </c>
      <c r="K90" s="273">
        <v>2.6973954721488651</v>
      </c>
      <c r="L90" s="299">
        <v>8.3763581489520114</v>
      </c>
      <c r="M90" s="334"/>
      <c r="N90" s="335">
        <v>309</v>
      </c>
      <c r="O90" s="336">
        <v>5.8317152103559868</v>
      </c>
      <c r="P90" s="337">
        <v>55.628737864077692</v>
      </c>
      <c r="Q90" s="338">
        <v>2.9151936862692911</v>
      </c>
      <c r="R90" s="339">
        <v>12.160612334501097</v>
      </c>
      <c r="AB90" s="537"/>
      <c r="AC90" s="656"/>
      <c r="AG90" s="367" t="s">
        <v>3291</v>
      </c>
      <c r="AH90" s="8" t="s">
        <v>3314</v>
      </c>
      <c r="AI90" s="246">
        <f>Changes!E618</f>
        <v>9</v>
      </c>
      <c r="AJ90" s="8">
        <f>Changes!E619</f>
        <v>28</v>
      </c>
      <c r="AK90" s="246">
        <f>Changes!E620</f>
        <v>1</v>
      </c>
      <c r="AL90" s="8">
        <f>Changes!E621</f>
        <v>8</v>
      </c>
      <c r="AM90" s="246">
        <f>Changes!E622</f>
        <v>14</v>
      </c>
      <c r="AN90" s="8">
        <f>Changes!E623</f>
        <v>6</v>
      </c>
      <c r="AO90" s="246">
        <f>Changes!E624</f>
        <v>7</v>
      </c>
      <c r="AP90" s="8">
        <f>Changes!E625</f>
        <v>18</v>
      </c>
      <c r="AQ90" s="246">
        <f>Changes!E626</f>
        <v>28</v>
      </c>
      <c r="AR90" s="246">
        <f>Changes!E627</f>
        <v>8</v>
      </c>
      <c r="AS90" s="246" t="e">
        <f>Changes!#REF!</f>
        <v>#REF!</v>
      </c>
    </row>
    <row r="91" spans="1:45" ht="11.25" customHeight="1" x14ac:dyDescent="0.2">
      <c r="A91" s="270" t="s">
        <v>3315</v>
      </c>
      <c r="B91" s="297">
        <v>105</v>
      </c>
      <c r="C91" s="272">
        <v>40.504761904761907</v>
      </c>
      <c r="D91" s="273">
        <v>69.208857142857099</v>
      </c>
      <c r="E91" s="273">
        <v>2.5662461294491061</v>
      </c>
      <c r="F91" s="273">
        <v>8.229315833206563</v>
      </c>
      <c r="G91" s="319"/>
      <c r="H91" s="298">
        <v>249</v>
      </c>
      <c r="I91" s="272">
        <v>14.634538152610443</v>
      </c>
      <c r="J91" s="285">
        <v>70.260040160642532</v>
      </c>
      <c r="K91" s="273">
        <v>2.7218282094190505</v>
      </c>
      <c r="L91" s="299">
        <v>8.1666825730796422</v>
      </c>
      <c r="M91" s="334"/>
      <c r="N91" s="335">
        <v>336</v>
      </c>
      <c r="O91" s="336">
        <v>5.7857142857142856</v>
      </c>
      <c r="P91" s="337">
        <v>54.019880952380987</v>
      </c>
      <c r="Q91" s="338">
        <v>2.8917702971863304</v>
      </c>
      <c r="R91" s="339">
        <v>12.102456010846762</v>
      </c>
      <c r="AB91" s="537"/>
      <c r="AC91" s="656"/>
      <c r="AG91" s="331" t="s">
        <v>3291</v>
      </c>
      <c r="AH91" s="12" t="s">
        <v>3316</v>
      </c>
      <c r="AI91" s="249">
        <f>Changes!F618</f>
        <v>2</v>
      </c>
      <c r="AJ91" s="12">
        <f>Changes!F619</f>
        <v>13</v>
      </c>
      <c r="AK91" s="249">
        <f>Changes!F620</f>
        <v>57</v>
      </c>
      <c r="AL91" s="12">
        <f>Changes!F621</f>
        <v>13</v>
      </c>
      <c r="AM91" s="249">
        <f>Changes!F622</f>
        <v>13</v>
      </c>
      <c r="AN91" s="12">
        <f>Changes!F623</f>
        <v>13</v>
      </c>
      <c r="AO91" s="249">
        <f>Changes!F624</f>
        <v>12</v>
      </c>
      <c r="AP91" s="12">
        <f>Changes!F625</f>
        <v>12</v>
      </c>
      <c r="AQ91" s="249">
        <f>Changes!F626</f>
        <v>49</v>
      </c>
      <c r="AR91" s="249">
        <f>Changes!F627</f>
        <v>37</v>
      </c>
      <c r="AS91" s="249">
        <f>Changes!F628</f>
        <v>31</v>
      </c>
    </row>
    <row r="92" spans="1:45" ht="11.25" customHeight="1" x14ac:dyDescent="0.2">
      <c r="A92" s="270" t="s">
        <v>3317</v>
      </c>
      <c r="B92" s="297">
        <v>105</v>
      </c>
      <c r="C92" s="272">
        <v>40.590476190476188</v>
      </c>
      <c r="D92" s="273">
        <v>68.276857142857111</v>
      </c>
      <c r="E92" s="273">
        <v>2.6157508638229192</v>
      </c>
      <c r="F92" s="273">
        <v>7.8909997898311657</v>
      </c>
      <c r="G92" s="319"/>
      <c r="H92" s="298">
        <v>249</v>
      </c>
      <c r="I92" s="272">
        <v>14.686746987951807</v>
      </c>
      <c r="J92" s="285">
        <v>69.610522088353392</v>
      </c>
      <c r="K92" s="273">
        <v>2.727842926046208</v>
      </c>
      <c r="L92" s="299">
        <v>7.9620214312743132</v>
      </c>
      <c r="M92" s="334"/>
      <c r="N92" s="335">
        <v>353</v>
      </c>
      <c r="O92" s="336">
        <v>5.7705382436260626</v>
      </c>
      <c r="P92" s="337">
        <v>53.821841359773352</v>
      </c>
      <c r="Q92" s="338">
        <v>2.9300528380188511</v>
      </c>
      <c r="R92" s="339">
        <v>12.42053586248324</v>
      </c>
      <c r="AC92" s="656"/>
      <c r="AG92" s="331" t="s">
        <v>3291</v>
      </c>
      <c r="AH92" s="12" t="s">
        <v>3318</v>
      </c>
      <c r="AI92" s="249">
        <f>Changes!G618</f>
        <v>3</v>
      </c>
      <c r="AJ92" s="12">
        <f>Changes!G619</f>
        <v>3</v>
      </c>
      <c r="AK92" s="249">
        <f>Changes!G620</f>
        <v>4</v>
      </c>
      <c r="AL92" s="12">
        <f>Changes!G621</f>
        <v>6</v>
      </c>
      <c r="AM92" s="249">
        <f>Changes!G622</f>
        <v>5</v>
      </c>
      <c r="AN92" s="12">
        <f>Changes!G623</f>
        <v>12</v>
      </c>
      <c r="AO92" s="249">
        <f>Changes!G624</f>
        <v>8</v>
      </c>
      <c r="AP92" s="12">
        <f>Changes!G625</f>
        <v>18</v>
      </c>
      <c r="AQ92" s="249">
        <f>Changes!G626</f>
        <v>24</v>
      </c>
      <c r="AR92" s="249">
        <f>Changes!G627</f>
        <v>25</v>
      </c>
      <c r="AS92" s="249">
        <f>Changes!G628</f>
        <v>26</v>
      </c>
    </row>
    <row r="93" spans="1:45" ht="11.25" customHeight="1" x14ac:dyDescent="0.2">
      <c r="A93" s="270" t="s">
        <v>3319</v>
      </c>
      <c r="B93" s="297">
        <v>105</v>
      </c>
      <c r="C93" s="272">
        <v>40.657142857142858</v>
      </c>
      <c r="D93" s="273">
        <v>68.729238095238074</v>
      </c>
      <c r="E93" s="273">
        <v>2.6202837900291169</v>
      </c>
      <c r="F93" s="273">
        <v>7.8067703222866047</v>
      </c>
      <c r="G93" s="319"/>
      <c r="H93" s="298">
        <v>251</v>
      </c>
      <c r="I93" s="272">
        <v>14.733067729083665</v>
      </c>
      <c r="J93" s="285">
        <v>69.937848605577628</v>
      </c>
      <c r="K93" s="273">
        <v>2.7625618090078712</v>
      </c>
      <c r="L93" s="299">
        <v>7.9672204406714853</v>
      </c>
      <c r="M93" s="334"/>
      <c r="N93" s="335">
        <v>366</v>
      </c>
      <c r="O93" s="336">
        <v>5.7622950819672134</v>
      </c>
      <c r="P93" s="337">
        <v>54.440355191256856</v>
      </c>
      <c r="Q93" s="338">
        <v>2.9086780915571202</v>
      </c>
      <c r="R93" s="339">
        <v>12.253992389656698</v>
      </c>
      <c r="AB93" s="537"/>
      <c r="AC93" s="656"/>
      <c r="AG93" s="331" t="s">
        <v>3291</v>
      </c>
      <c r="AH93" s="12" t="s">
        <v>1864</v>
      </c>
      <c r="AI93" s="249">
        <f>Changes!H618</f>
        <v>1</v>
      </c>
      <c r="AJ93" s="12">
        <f>Changes!H619</f>
        <v>0</v>
      </c>
      <c r="AK93" s="249">
        <f>Changes!H620</f>
        <v>0</v>
      </c>
      <c r="AL93" s="12">
        <f>Changes!H621</f>
        <v>1</v>
      </c>
      <c r="AM93" s="249">
        <f>Changes!H622</f>
        <v>5</v>
      </c>
      <c r="AN93" s="12">
        <f>Changes!H623</f>
        <v>5</v>
      </c>
      <c r="AO93" s="249">
        <f>Changes!H624</f>
        <v>3</v>
      </c>
      <c r="AP93" s="12">
        <f>Changes!H625</f>
        <v>19</v>
      </c>
      <c r="AQ93" s="249">
        <f>Changes!H626</f>
        <v>4</v>
      </c>
      <c r="AR93" s="249">
        <f>Changes!H627</f>
        <v>3</v>
      </c>
      <c r="AS93" s="249">
        <f>Changes!H628</f>
        <v>0</v>
      </c>
    </row>
    <row r="94" spans="1:45" ht="11.25" customHeight="1" x14ac:dyDescent="0.2">
      <c r="A94" s="270" t="s">
        <v>3320</v>
      </c>
      <c r="B94" s="297">
        <v>105</v>
      </c>
      <c r="C94" s="272">
        <v>40.704761904761902</v>
      </c>
      <c r="D94" s="273">
        <v>66.595523809523797</v>
      </c>
      <c r="E94" s="273">
        <v>2.6721877749238581</v>
      </c>
      <c r="F94" s="273">
        <v>7.8261113836627816</v>
      </c>
      <c r="G94" s="319"/>
      <c r="H94" s="298">
        <v>252</v>
      </c>
      <c r="I94" s="272">
        <v>14.753968253968255</v>
      </c>
      <c r="J94" s="285">
        <v>68.493412698412698</v>
      </c>
      <c r="K94" s="273">
        <v>2.8367059552911673</v>
      </c>
      <c r="L94" s="299">
        <v>7.759726211288287</v>
      </c>
      <c r="M94" s="334"/>
      <c r="N94" s="335">
        <v>369</v>
      </c>
      <c r="O94" s="336">
        <v>5.7452574525745259</v>
      </c>
      <c r="P94" s="337">
        <v>53.50566395663953</v>
      </c>
      <c r="Q94" s="338">
        <v>2.9872024465894533</v>
      </c>
      <c r="R94" s="339">
        <v>12.099140561901489</v>
      </c>
      <c r="AB94" s="537"/>
      <c r="AG94" s="368" t="s">
        <v>3291</v>
      </c>
      <c r="AH94" s="369" t="s">
        <v>3252</v>
      </c>
      <c r="AI94" s="370">
        <f t="shared" ref="AI94:AR94" si="11">SUM(AI90:AI93)</f>
        <v>15</v>
      </c>
      <c r="AJ94" s="369">
        <f t="shared" si="11"/>
        <v>44</v>
      </c>
      <c r="AK94" s="370">
        <f t="shared" si="11"/>
        <v>62</v>
      </c>
      <c r="AL94" s="369">
        <f t="shared" si="11"/>
        <v>28</v>
      </c>
      <c r="AM94" s="370">
        <f t="shared" si="11"/>
        <v>37</v>
      </c>
      <c r="AN94" s="369">
        <f t="shared" si="11"/>
        <v>36</v>
      </c>
      <c r="AO94" s="370">
        <f t="shared" si="11"/>
        <v>30</v>
      </c>
      <c r="AP94" s="369">
        <f t="shared" si="11"/>
        <v>67</v>
      </c>
      <c r="AQ94" s="370">
        <f t="shared" si="11"/>
        <v>105</v>
      </c>
      <c r="AR94" s="370">
        <f t="shared" si="11"/>
        <v>73</v>
      </c>
      <c r="AS94" s="370" t="e">
        <f>SUM(AS90:AS93)</f>
        <v>#REF!</v>
      </c>
    </row>
    <row r="95" spans="1:45" ht="11.25" customHeight="1" x14ac:dyDescent="0.2">
      <c r="A95" s="270" t="s">
        <v>3321</v>
      </c>
      <c r="B95" s="297">
        <v>106</v>
      </c>
      <c r="C95" s="272">
        <v>40.849056603773583</v>
      </c>
      <c r="D95" s="273">
        <v>71.843396226415109</v>
      </c>
      <c r="E95" s="273">
        <v>2.6569284096496362</v>
      </c>
      <c r="F95" s="273">
        <v>6.9140205164596402</v>
      </c>
      <c r="G95" s="319"/>
      <c r="H95" s="298">
        <v>253</v>
      </c>
      <c r="I95" s="272">
        <v>14.766798418972332</v>
      </c>
      <c r="J95" s="285">
        <v>67.341067193675926</v>
      </c>
      <c r="K95" s="273">
        <v>2.8551618587207477</v>
      </c>
      <c r="L95" s="299">
        <v>8.2041056631634746</v>
      </c>
      <c r="M95" s="334"/>
      <c r="N95" s="335">
        <v>375</v>
      </c>
      <c r="O95" s="336">
        <v>5.722666666666667</v>
      </c>
      <c r="P95" s="337">
        <v>53.040186666666678</v>
      </c>
      <c r="Q95" s="338">
        <v>3.0345800356653641</v>
      </c>
      <c r="R95" s="339">
        <v>11.652857995672615</v>
      </c>
      <c r="AG95" s="331" t="s">
        <v>3322</v>
      </c>
      <c r="AH95" s="12"/>
      <c r="AI95" s="249">
        <f t="shared" ref="AI95:AR95" si="12">AI80</f>
        <v>11</v>
      </c>
      <c r="AJ95" s="12">
        <f t="shared" si="12"/>
        <v>9</v>
      </c>
      <c r="AK95" s="249">
        <f t="shared" si="12"/>
        <v>258</v>
      </c>
      <c r="AL95" s="12">
        <f t="shared" si="12"/>
        <v>31</v>
      </c>
      <c r="AM95" s="249">
        <f t="shared" si="12"/>
        <v>10</v>
      </c>
      <c r="AN95" s="12">
        <f t="shared" si="12"/>
        <v>18</v>
      </c>
      <c r="AO95" s="249">
        <f t="shared" si="12"/>
        <v>135</v>
      </c>
      <c r="AP95" s="12">
        <f t="shared" si="12"/>
        <v>142</v>
      </c>
      <c r="AQ95" s="249">
        <f t="shared" si="12"/>
        <v>16</v>
      </c>
      <c r="AR95" s="249">
        <f t="shared" si="12"/>
        <v>53</v>
      </c>
      <c r="AS95" s="249">
        <f>AS80</f>
        <v>56</v>
      </c>
    </row>
    <row r="96" spans="1:45" ht="11.25" customHeight="1" x14ac:dyDescent="0.2">
      <c r="A96" s="270" t="s">
        <v>3323</v>
      </c>
      <c r="B96" s="297">
        <v>106</v>
      </c>
      <c r="C96" s="272">
        <v>40.933962264150942</v>
      </c>
      <c r="D96" s="273">
        <v>68.378962264150914</v>
      </c>
      <c r="E96" s="273">
        <v>2.8042465513353609</v>
      </c>
      <c r="F96" s="273">
        <v>6.8272817327910573</v>
      </c>
      <c r="G96" s="319"/>
      <c r="H96" s="298">
        <v>253</v>
      </c>
      <c r="I96" s="272">
        <v>14.786561264822135</v>
      </c>
      <c r="J96" s="285">
        <v>64.103399209486156</v>
      </c>
      <c r="K96" s="273">
        <v>2.9772161316624031</v>
      </c>
      <c r="L96" s="299">
        <v>7.9899800869940529</v>
      </c>
      <c r="M96" s="334"/>
      <c r="N96" s="335">
        <v>376</v>
      </c>
      <c r="O96" s="336">
        <v>5.7127659574468082</v>
      </c>
      <c r="P96" s="337">
        <v>49.76289893617021</v>
      </c>
      <c r="Q96" s="338">
        <v>3.2408352122433257</v>
      </c>
      <c r="R96" s="339">
        <v>11.533776723942712</v>
      </c>
      <c r="AB96" s="537"/>
      <c r="AG96" s="362" t="s">
        <v>3324</v>
      </c>
      <c r="AH96" s="363"/>
      <c r="AI96" s="364">
        <f t="shared" ref="AI96:AR96" si="13">AI73</f>
        <v>150</v>
      </c>
      <c r="AJ96" s="363">
        <f t="shared" si="13"/>
        <v>159</v>
      </c>
      <c r="AK96" s="364">
        <f t="shared" si="13"/>
        <v>417</v>
      </c>
      <c r="AL96" s="363">
        <f t="shared" si="13"/>
        <v>448</v>
      </c>
      <c r="AM96" s="364">
        <f t="shared" si="13"/>
        <v>458</v>
      </c>
      <c r="AN96" s="363">
        <f t="shared" si="13"/>
        <v>476</v>
      </c>
      <c r="AO96" s="364">
        <f t="shared" si="13"/>
        <v>611</v>
      </c>
      <c r="AP96" s="363">
        <f t="shared" si="13"/>
        <v>753</v>
      </c>
      <c r="AQ96" s="364">
        <f t="shared" si="13"/>
        <v>769</v>
      </c>
      <c r="AR96" s="364">
        <f t="shared" si="13"/>
        <v>822</v>
      </c>
      <c r="AS96" s="364">
        <f>AS73</f>
        <v>878</v>
      </c>
    </row>
    <row r="97" spans="1:45" ht="11.25" customHeight="1" x14ac:dyDescent="0.2">
      <c r="A97" s="270" t="s">
        <v>3325</v>
      </c>
      <c r="B97" s="297">
        <v>106</v>
      </c>
      <c r="C97" s="272">
        <v>40.962264150943398</v>
      </c>
      <c r="D97" s="273">
        <v>66.968773584905634</v>
      </c>
      <c r="E97" s="273">
        <v>2.850226692277718</v>
      </c>
      <c r="F97" s="273">
        <v>6.7953730341393292</v>
      </c>
      <c r="G97" s="319"/>
      <c r="H97" s="298">
        <v>252</v>
      </c>
      <c r="I97" s="272">
        <v>14.837301587301587</v>
      </c>
      <c r="J97" s="285">
        <v>62.143531746031755</v>
      </c>
      <c r="K97" s="273">
        <v>3.0995539000769115</v>
      </c>
      <c r="L97" s="299">
        <v>8.1166211278060452</v>
      </c>
      <c r="M97" s="334"/>
      <c r="N97" s="335">
        <v>384</v>
      </c>
      <c r="O97" s="336">
        <v>5.703125</v>
      </c>
      <c r="P97" s="337">
        <v>48.509973958333291</v>
      </c>
      <c r="Q97" s="338">
        <v>3.4016643905149739</v>
      </c>
      <c r="R97" s="339">
        <v>11.481061950647952</v>
      </c>
      <c r="AB97" s="537"/>
      <c r="AG97" s="117"/>
      <c r="AH97" s="117"/>
      <c r="AI97" s="117"/>
      <c r="AJ97" s="117"/>
      <c r="AK97" s="117"/>
      <c r="AL97" s="117"/>
      <c r="AM97" s="117"/>
      <c r="AN97" s="117"/>
      <c r="AO97" s="117"/>
    </row>
    <row r="98" spans="1:45" ht="11.25" customHeight="1" x14ac:dyDescent="0.2">
      <c r="A98" s="270" t="s">
        <v>3326</v>
      </c>
      <c r="B98" s="297">
        <v>106</v>
      </c>
      <c r="C98" s="272">
        <v>41.094339622641506</v>
      </c>
      <c r="D98" s="273">
        <v>72.157547169811323</v>
      </c>
      <c r="E98" s="273">
        <v>2.6730722202842778</v>
      </c>
      <c r="F98" s="273">
        <v>6.9731375385076122</v>
      </c>
      <c r="G98" s="319"/>
      <c r="H98" s="298">
        <v>251</v>
      </c>
      <c r="I98" s="272">
        <v>14.872509960159363</v>
      </c>
      <c r="J98" s="285">
        <v>65.221633466135472</v>
      </c>
      <c r="K98" s="273">
        <v>3.0172131014647738</v>
      </c>
      <c r="L98" s="299">
        <v>7.6941437046561312</v>
      </c>
      <c r="M98" s="334"/>
      <c r="N98" s="335">
        <v>388</v>
      </c>
      <c r="O98" s="336">
        <v>5.731958762886598</v>
      </c>
      <c r="P98" s="337">
        <v>52.082139175257673</v>
      </c>
      <c r="Q98" s="338">
        <v>3.1875975342539027</v>
      </c>
      <c r="R98" s="339">
        <v>11.418678598968501</v>
      </c>
      <c r="T98" s="537"/>
      <c r="U98" s="683"/>
      <c r="V98" s="683"/>
      <c r="W98" s="683"/>
      <c r="X98" s="683"/>
      <c r="AG98" s="371" t="s">
        <v>3327</v>
      </c>
      <c r="AH98" s="3"/>
      <c r="AI98" s="358" t="s">
        <v>3307</v>
      </c>
      <c r="AJ98" s="2"/>
      <c r="AK98" s="2"/>
      <c r="AL98" s="2"/>
      <c r="AM98" s="2"/>
      <c r="AN98" s="2"/>
      <c r="AO98" s="2"/>
      <c r="AP98" s="359"/>
      <c r="AQ98" s="4"/>
      <c r="AR98" s="4"/>
      <c r="AS98" s="4"/>
    </row>
    <row r="99" spans="1:45" ht="11.25" customHeight="1" x14ac:dyDescent="0.2">
      <c r="A99" s="270" t="s">
        <v>3328</v>
      </c>
      <c r="B99" s="297">
        <v>106</v>
      </c>
      <c r="C99" s="272">
        <v>41.132075471698116</v>
      </c>
      <c r="D99" s="273">
        <v>71.13009433962263</v>
      </c>
      <c r="E99" s="273">
        <v>2.7180273466765659</v>
      </c>
      <c r="F99" s="273">
        <v>6.774806542452505</v>
      </c>
      <c r="G99" s="319"/>
      <c r="H99" s="298">
        <v>253</v>
      </c>
      <c r="I99" s="272">
        <v>14.857707509881424</v>
      </c>
      <c r="J99" s="285">
        <v>65.086205533596853</v>
      </c>
      <c r="K99" s="273">
        <v>3.121415418257079</v>
      </c>
      <c r="L99" s="299">
        <v>7.7866611146562903</v>
      </c>
      <c r="M99" s="334"/>
      <c r="N99" s="335">
        <v>394</v>
      </c>
      <c r="O99" s="336">
        <v>5.7360406091370555</v>
      </c>
      <c r="P99" s="337">
        <v>52.238908629441582</v>
      </c>
      <c r="Q99" s="338">
        <v>3.2257430113336945</v>
      </c>
      <c r="R99" s="339">
        <v>11.984253399208921</v>
      </c>
      <c r="T99" s="537"/>
      <c r="U99" s="683"/>
      <c r="V99" s="683"/>
      <c r="W99" s="683"/>
      <c r="X99" s="683"/>
      <c r="AG99" s="360" t="s">
        <v>3309</v>
      </c>
      <c r="AH99" s="361"/>
      <c r="AI99" s="223">
        <v>2008</v>
      </c>
      <c r="AJ99" s="51">
        <v>2009</v>
      </c>
      <c r="AK99" s="223" t="s">
        <v>3186</v>
      </c>
      <c r="AL99" s="51" t="s">
        <v>3187</v>
      </c>
      <c r="AM99" s="223" t="s">
        <v>92</v>
      </c>
      <c r="AN99" s="51" t="s">
        <v>17</v>
      </c>
      <c r="AO99" s="223" t="s">
        <v>3188</v>
      </c>
      <c r="AP99" s="51" t="s">
        <v>3189</v>
      </c>
      <c r="AQ99" s="223">
        <v>2016</v>
      </c>
      <c r="AR99" s="223">
        <v>2017</v>
      </c>
      <c r="AS99" s="223">
        <v>2018</v>
      </c>
    </row>
    <row r="100" spans="1:45" ht="11.25" customHeight="1" x14ac:dyDescent="0.2">
      <c r="A100" s="227" t="s">
        <v>3329</v>
      </c>
      <c r="B100" s="239">
        <v>107</v>
      </c>
      <c r="C100" s="280">
        <v>41.037383177570092</v>
      </c>
      <c r="D100" s="283">
        <v>69.717663551401841</v>
      </c>
      <c r="E100" s="283">
        <v>2.7634427220656144</v>
      </c>
      <c r="F100" s="283">
        <v>6.7567626898137334</v>
      </c>
      <c r="G100" s="319"/>
      <c r="H100" s="253">
        <v>250</v>
      </c>
      <c r="I100" s="280">
        <v>14.923999999999999</v>
      </c>
      <c r="J100" s="282">
        <v>63.227319999999999</v>
      </c>
      <c r="K100" s="283">
        <v>3.2109350538765935</v>
      </c>
      <c r="L100" s="300">
        <v>7.812502499426488</v>
      </c>
      <c r="M100" s="334"/>
      <c r="N100" s="286">
        <v>396</v>
      </c>
      <c r="O100" s="229">
        <v>5.7702020202020199</v>
      </c>
      <c r="P100" s="287">
        <v>50.277020202020225</v>
      </c>
      <c r="Q100" s="231">
        <v>3.3718231866236414</v>
      </c>
      <c r="R100" s="372">
        <v>11.9562137734186</v>
      </c>
      <c r="T100" s="537"/>
      <c r="U100" s="683"/>
      <c r="V100" s="683"/>
      <c r="W100" s="683"/>
      <c r="X100" s="683"/>
      <c r="AG100" s="373" t="s">
        <v>3330</v>
      </c>
      <c r="AH100" s="374"/>
      <c r="AI100" s="375">
        <f t="shared" ref="AI100:AR100" si="14">AI96+AI94</f>
        <v>165</v>
      </c>
      <c r="AJ100" s="364">
        <f t="shared" si="14"/>
        <v>203</v>
      </c>
      <c r="AK100" s="364">
        <f t="shared" si="14"/>
        <v>479</v>
      </c>
      <c r="AL100" s="364">
        <f t="shared" si="14"/>
        <v>476</v>
      </c>
      <c r="AM100" s="364">
        <f t="shared" si="14"/>
        <v>495</v>
      </c>
      <c r="AN100" s="364">
        <f t="shared" si="14"/>
        <v>512</v>
      </c>
      <c r="AO100" s="364">
        <f t="shared" si="14"/>
        <v>641</v>
      </c>
      <c r="AP100" s="364">
        <f t="shared" si="14"/>
        <v>820</v>
      </c>
      <c r="AQ100" s="364">
        <f t="shared" si="14"/>
        <v>874</v>
      </c>
      <c r="AR100" s="364">
        <f t="shared" si="14"/>
        <v>895</v>
      </c>
      <c r="AS100" s="364" t="e">
        <f>AS96+AS94</f>
        <v>#REF!</v>
      </c>
    </row>
    <row r="101" spans="1:45" ht="11.25" customHeight="1" x14ac:dyDescent="0.2">
      <c r="A101" s="376" t="s">
        <v>3331</v>
      </c>
      <c r="B101" s="254">
        <v>106</v>
      </c>
      <c r="C101" s="377">
        <v>41.179245283018865</v>
      </c>
      <c r="D101" s="378">
        <v>68.074056603773585</v>
      </c>
      <c r="E101" s="378">
        <v>2.8028112469913982</v>
      </c>
      <c r="F101" s="378">
        <v>6.6424653947341872</v>
      </c>
      <c r="G101" s="319"/>
      <c r="H101" s="379">
        <v>251</v>
      </c>
      <c r="I101" s="377">
        <v>14.996015936254979</v>
      </c>
      <c r="J101" s="380">
        <v>61.33418326693225</v>
      </c>
      <c r="K101" s="378">
        <v>3.3775869459222609</v>
      </c>
      <c r="L101" s="381">
        <v>7.7338377145374171</v>
      </c>
      <c r="M101" s="334"/>
      <c r="N101" s="382">
        <v>404</v>
      </c>
      <c r="O101" s="317">
        <v>5.8069306930693072</v>
      </c>
      <c r="P101" s="321">
        <v>47.355519801980229</v>
      </c>
      <c r="Q101" s="318">
        <v>3.5673319991659076</v>
      </c>
      <c r="R101" s="322">
        <v>11.754136771808433</v>
      </c>
      <c r="T101" s="537"/>
      <c r="U101" s="683"/>
      <c r="V101" s="683"/>
      <c r="W101" s="683"/>
      <c r="X101" s="683"/>
      <c r="AG101" s="367" t="s">
        <v>3332</v>
      </c>
      <c r="AH101" s="8" t="s">
        <v>3314</v>
      </c>
      <c r="AI101" s="67">
        <f t="shared" ref="AI101:AR101" si="15">AI90/AI$100*100</f>
        <v>5.4545454545454541</v>
      </c>
      <c r="AJ101" s="66">
        <f t="shared" si="15"/>
        <v>13.793103448275861</v>
      </c>
      <c r="AK101" s="67">
        <f t="shared" si="15"/>
        <v>0.20876826722338201</v>
      </c>
      <c r="AL101" s="66">
        <f t="shared" si="15"/>
        <v>1.680672268907563</v>
      </c>
      <c r="AM101" s="67">
        <f t="shared" si="15"/>
        <v>2.8282828282828283</v>
      </c>
      <c r="AN101" s="66">
        <f t="shared" si="15"/>
        <v>1.171875</v>
      </c>
      <c r="AO101" s="67">
        <f t="shared" si="15"/>
        <v>1.0920436817472698</v>
      </c>
      <c r="AP101" s="66">
        <f t="shared" si="15"/>
        <v>2.1951219512195119</v>
      </c>
      <c r="AQ101" s="67">
        <f t="shared" si="15"/>
        <v>3.2036613272311212</v>
      </c>
      <c r="AR101" s="67">
        <f t="shared" si="15"/>
        <v>0.8938547486033519</v>
      </c>
      <c r="AS101" s="67" t="e">
        <f>AS90/AS$100*100</f>
        <v>#REF!</v>
      </c>
    </row>
    <row r="102" spans="1:45" ht="11.25" customHeight="1" x14ac:dyDescent="0.2">
      <c r="A102" s="376" t="s">
        <v>3333</v>
      </c>
      <c r="B102" s="254">
        <v>107</v>
      </c>
      <c r="C102" s="377">
        <v>41.177570093457945</v>
      </c>
      <c r="D102" s="378">
        <v>69.061962616822427</v>
      </c>
      <c r="E102" s="378">
        <v>2.755310173666857</v>
      </c>
      <c r="F102" s="378">
        <v>6.303711787819033</v>
      </c>
      <c r="G102" s="319"/>
      <c r="H102" s="379">
        <v>250</v>
      </c>
      <c r="I102" s="377">
        <v>15.068</v>
      </c>
      <c r="J102" s="380">
        <v>61.599400000000031</v>
      </c>
      <c r="K102" s="378">
        <v>3.3860025389626709</v>
      </c>
      <c r="L102" s="381">
        <v>7.8918441860310828</v>
      </c>
      <c r="M102" s="334"/>
      <c r="N102" s="383">
        <v>409</v>
      </c>
      <c r="O102" s="384">
        <v>5.8557457212713935</v>
      </c>
      <c r="P102" s="319">
        <v>47.472396088019529</v>
      </c>
      <c r="Q102" s="385">
        <v>3.606059914087814</v>
      </c>
      <c r="R102" s="386">
        <v>11.569672824998234</v>
      </c>
      <c r="T102" s="537"/>
      <c r="U102" s="683"/>
      <c r="V102" s="683"/>
      <c r="W102" s="683"/>
      <c r="X102" s="683"/>
      <c r="AC102" t="str">
        <f>CONCATENATE(AC71,AC72,AC73,AC74,AC75,AC76,AC77,AC78,AC79,AC80,AA81)</f>
        <v/>
      </c>
      <c r="AG102" s="331" t="s">
        <v>3332</v>
      </c>
      <c r="AH102" s="12" t="s">
        <v>3316</v>
      </c>
      <c r="AI102" s="72">
        <f t="shared" ref="AI102:AR102" si="16">AI91/AI$100*100</f>
        <v>1.2121212121212122</v>
      </c>
      <c r="AJ102" s="71">
        <f t="shared" si="16"/>
        <v>6.403940886699508</v>
      </c>
      <c r="AK102" s="72">
        <f t="shared" si="16"/>
        <v>11.899791231732777</v>
      </c>
      <c r="AL102" s="71">
        <f t="shared" si="16"/>
        <v>2.73109243697479</v>
      </c>
      <c r="AM102" s="72">
        <f t="shared" si="16"/>
        <v>2.6262626262626263</v>
      </c>
      <c r="AN102" s="71">
        <f t="shared" si="16"/>
        <v>2.5390625</v>
      </c>
      <c r="AO102" s="72">
        <f t="shared" si="16"/>
        <v>1.87207488299532</v>
      </c>
      <c r="AP102" s="71">
        <f t="shared" si="16"/>
        <v>1.4634146341463417</v>
      </c>
      <c r="AQ102" s="72">
        <f t="shared" si="16"/>
        <v>5.6064073226544622</v>
      </c>
      <c r="AR102" s="72">
        <f t="shared" si="16"/>
        <v>4.1340782122905022</v>
      </c>
      <c r="AS102" s="72" t="e">
        <f>AS91/AS$100*100</f>
        <v>#REF!</v>
      </c>
    </row>
    <row r="103" spans="1:45" ht="11.25" customHeight="1" x14ac:dyDescent="0.2">
      <c r="A103" s="376" t="s">
        <v>3334</v>
      </c>
      <c r="B103" s="254">
        <v>108</v>
      </c>
      <c r="C103" s="377">
        <v>41.055555555555557</v>
      </c>
      <c r="D103" s="378">
        <v>74.756481481481472</v>
      </c>
      <c r="E103" s="378">
        <v>2.5789024833370968</v>
      </c>
      <c r="F103" s="378">
        <v>6.3488792435200336</v>
      </c>
      <c r="G103" s="319"/>
      <c r="H103" s="379">
        <v>247</v>
      </c>
      <c r="I103" s="377">
        <v>15.02834008097166</v>
      </c>
      <c r="J103" s="380">
        <v>64.633481781376489</v>
      </c>
      <c r="K103" s="378">
        <v>3.1929894406660293</v>
      </c>
      <c r="L103" s="381">
        <v>7.8417956989004667</v>
      </c>
      <c r="M103" s="334"/>
      <c r="N103" s="387">
        <v>418</v>
      </c>
      <c r="O103" s="377">
        <v>5.8827751196172251</v>
      </c>
      <c r="P103" s="380">
        <v>50.839832535885186</v>
      </c>
      <c r="Q103" s="378">
        <v>3.2991282600233807</v>
      </c>
      <c r="R103" s="381">
        <v>11.514731028664539</v>
      </c>
      <c r="T103" s="537"/>
      <c r="U103" s="683"/>
      <c r="V103" s="683"/>
      <c r="W103" s="683"/>
      <c r="X103" s="683"/>
      <c r="AA103" s="405"/>
      <c r="AG103" s="331" t="s">
        <v>3332</v>
      </c>
      <c r="AH103" s="12" t="s">
        <v>3318</v>
      </c>
      <c r="AI103" s="72">
        <f t="shared" ref="AI103:AR103" si="17">AI92/AI$100*100</f>
        <v>1.8181818181818181</v>
      </c>
      <c r="AJ103" s="71">
        <f t="shared" si="17"/>
        <v>1.4778325123152709</v>
      </c>
      <c r="AK103" s="72">
        <f t="shared" si="17"/>
        <v>0.83507306889352806</v>
      </c>
      <c r="AL103" s="71">
        <f t="shared" si="17"/>
        <v>1.2605042016806722</v>
      </c>
      <c r="AM103" s="72">
        <f t="shared" si="17"/>
        <v>1.0101010101010102</v>
      </c>
      <c r="AN103" s="71">
        <f t="shared" si="17"/>
        <v>2.34375</v>
      </c>
      <c r="AO103" s="72">
        <f t="shared" si="17"/>
        <v>1.2480499219968799</v>
      </c>
      <c r="AP103" s="71">
        <f t="shared" si="17"/>
        <v>2.1951219512195119</v>
      </c>
      <c r="AQ103" s="72">
        <f t="shared" si="17"/>
        <v>2.7459954233409611</v>
      </c>
      <c r="AR103" s="72">
        <f t="shared" si="17"/>
        <v>2.7932960893854748</v>
      </c>
      <c r="AS103" s="72" t="e">
        <f>AS92/AS$100*100</f>
        <v>#REF!</v>
      </c>
    </row>
    <row r="104" spans="1:45" ht="11.25" customHeight="1" x14ac:dyDescent="0.2">
      <c r="A104" s="376" t="s">
        <v>3335</v>
      </c>
      <c r="B104" s="254">
        <v>108</v>
      </c>
      <c r="C104" s="377">
        <v>41.129629629629626</v>
      </c>
      <c r="D104" s="378">
        <v>75.311759259259262</v>
      </c>
      <c r="E104" s="378">
        <v>2.5586173901776332</v>
      </c>
      <c r="F104" s="378">
        <v>6.1740302408632264</v>
      </c>
      <c r="G104" s="319"/>
      <c r="H104" s="379">
        <v>245</v>
      </c>
      <c r="I104" s="377">
        <v>15.126530612244897</v>
      </c>
      <c r="J104" s="380">
        <v>65.66167346938775</v>
      </c>
      <c r="K104" s="378">
        <v>2.9313142280213822</v>
      </c>
      <c r="L104" s="381">
        <v>7.8195528732054376</v>
      </c>
      <c r="M104" s="334"/>
      <c r="N104" s="382">
        <v>419</v>
      </c>
      <c r="O104" s="317">
        <v>5.9307875894988067</v>
      </c>
      <c r="P104" s="321">
        <v>51.764701670644364</v>
      </c>
      <c r="Q104" s="318">
        <v>3.0933379170537942</v>
      </c>
      <c r="R104" s="322">
        <v>10.935182707337511</v>
      </c>
      <c r="AA104" s="405"/>
      <c r="AC104" t="str">
        <f>CONCATENATE(AC88,AC89,AC90,AC91,AC92,AC93,AA94)</f>
        <v/>
      </c>
      <c r="AG104" s="388" t="s">
        <v>3332</v>
      </c>
      <c r="AH104" s="361" t="s">
        <v>1864</v>
      </c>
      <c r="AI104" s="72">
        <f t="shared" ref="AI104:AR104" si="18">AI93/AI$100*100</f>
        <v>0.60606060606060608</v>
      </c>
      <c r="AJ104" s="71">
        <f t="shared" si="18"/>
        <v>0</v>
      </c>
      <c r="AK104" s="72">
        <f t="shared" si="18"/>
        <v>0</v>
      </c>
      <c r="AL104" s="71">
        <f t="shared" si="18"/>
        <v>0.21008403361344538</v>
      </c>
      <c r="AM104" s="72">
        <f t="shared" si="18"/>
        <v>1.0101010101010102</v>
      </c>
      <c r="AN104" s="71">
        <f t="shared" si="18"/>
        <v>0.9765625</v>
      </c>
      <c r="AO104" s="72">
        <f t="shared" si="18"/>
        <v>0.46801872074883</v>
      </c>
      <c r="AP104" s="71">
        <f t="shared" si="18"/>
        <v>2.3170731707317072</v>
      </c>
      <c r="AQ104" s="72">
        <f t="shared" si="18"/>
        <v>0.45766590389016021</v>
      </c>
      <c r="AR104" s="72">
        <f t="shared" si="18"/>
        <v>0.33519553072625696</v>
      </c>
      <c r="AS104" s="72" t="e">
        <f>AS93/AS$100*100</f>
        <v>#REF!</v>
      </c>
    </row>
    <row r="105" spans="1:45" ht="11.25" customHeight="1" x14ac:dyDescent="0.2">
      <c r="A105" s="376" t="s">
        <v>3336</v>
      </c>
      <c r="B105" s="254">
        <v>108</v>
      </c>
      <c r="C105" s="377">
        <v>41.24074074074074</v>
      </c>
      <c r="D105" s="378">
        <v>75.936481481481465</v>
      </c>
      <c r="E105" s="378">
        <v>2.5426015687296739</v>
      </c>
      <c r="F105" s="378">
        <v>6.0916302884189033</v>
      </c>
      <c r="G105" s="319"/>
      <c r="H105" s="379">
        <v>244</v>
      </c>
      <c r="I105" s="377">
        <v>15.209016393442623</v>
      </c>
      <c r="J105" s="380">
        <v>66.027008196721312</v>
      </c>
      <c r="K105" s="378">
        <v>2.9410442533333199</v>
      </c>
      <c r="L105" s="381">
        <v>7.8022602922894979</v>
      </c>
      <c r="M105" s="334"/>
      <c r="N105" s="383">
        <v>426</v>
      </c>
      <c r="O105" s="384">
        <v>5.969483568075117</v>
      </c>
      <c r="P105" s="319">
        <v>52.15936619718309</v>
      </c>
      <c r="Q105" s="385">
        <v>3.0234548588051595</v>
      </c>
      <c r="R105" s="386">
        <v>10.750786177914939</v>
      </c>
      <c r="T105" s="537"/>
      <c r="AA105" s="405"/>
      <c r="AG105" s="389" t="s">
        <v>3332</v>
      </c>
      <c r="AH105" s="390" t="s">
        <v>3252</v>
      </c>
      <c r="AI105" s="391">
        <f t="shared" ref="AI105:AR105" si="19">AI94/AI$100*100</f>
        <v>9.0909090909090917</v>
      </c>
      <c r="AJ105" s="392">
        <f t="shared" si="19"/>
        <v>21.674876847290641</v>
      </c>
      <c r="AK105" s="391">
        <f t="shared" si="19"/>
        <v>12.943632567849686</v>
      </c>
      <c r="AL105" s="392">
        <f t="shared" si="19"/>
        <v>5.8823529411764701</v>
      </c>
      <c r="AM105" s="391">
        <f t="shared" si="19"/>
        <v>7.474747474747474</v>
      </c>
      <c r="AN105" s="392">
        <f t="shared" si="19"/>
        <v>7.03125</v>
      </c>
      <c r="AO105" s="391">
        <f t="shared" si="19"/>
        <v>4.6801872074882995</v>
      </c>
      <c r="AP105" s="392">
        <f t="shared" si="19"/>
        <v>8.1707317073170742</v>
      </c>
      <c r="AQ105" s="391">
        <f t="shared" si="19"/>
        <v>12.013729977116705</v>
      </c>
      <c r="AR105" s="391">
        <f t="shared" si="19"/>
        <v>8.1564245810055862</v>
      </c>
      <c r="AS105" s="391" t="e">
        <f>AS94/AS$100*100</f>
        <v>#REF!</v>
      </c>
    </row>
    <row r="106" spans="1:45" ht="11.25" customHeight="1" x14ac:dyDescent="0.2">
      <c r="A106" s="376" t="s">
        <v>3337</v>
      </c>
      <c r="B106" s="254">
        <v>108</v>
      </c>
      <c r="C106" s="377">
        <v>41.296296296296298</v>
      </c>
      <c r="D106" s="378">
        <v>78.46870370370371</v>
      </c>
      <c r="E106" s="378">
        <v>2.4666485921040873</v>
      </c>
      <c r="F106" s="378">
        <v>5.9145302060758187</v>
      </c>
      <c r="G106" s="380"/>
      <c r="H106" s="379">
        <v>242</v>
      </c>
      <c r="I106" s="377">
        <v>15.268595041322314</v>
      </c>
      <c r="J106" s="380">
        <v>67.986115702479296</v>
      </c>
      <c r="K106" s="378">
        <v>2.8270931729270301</v>
      </c>
      <c r="L106" s="381">
        <v>7.8459479832854617</v>
      </c>
      <c r="M106" s="393"/>
      <c r="N106" s="387">
        <v>428</v>
      </c>
      <c r="O106" s="377">
        <v>5.9766355140186915</v>
      </c>
      <c r="P106" s="380">
        <v>51.825794392523385</v>
      </c>
      <c r="Q106" s="378">
        <v>3.037636806434683</v>
      </c>
      <c r="R106" s="381">
        <v>10.675005081686905</v>
      </c>
      <c r="T106" s="609"/>
      <c r="U106" s="289"/>
      <c r="V106" s="289"/>
      <c r="W106" s="289"/>
      <c r="X106" s="970"/>
      <c r="AA106" s="405"/>
      <c r="AG106" s="394" t="s">
        <v>3338</v>
      </c>
      <c r="AH106" s="395" t="s">
        <v>3339</v>
      </c>
      <c r="AI106" s="396">
        <f t="shared" ref="AI106:AR106" si="20">AI96/AI100*100</f>
        <v>90.909090909090907</v>
      </c>
      <c r="AJ106" s="396">
        <f t="shared" si="20"/>
        <v>78.325123152709367</v>
      </c>
      <c r="AK106" s="396">
        <f t="shared" si="20"/>
        <v>87.05636743215031</v>
      </c>
      <c r="AL106" s="396">
        <f t="shared" si="20"/>
        <v>94.117647058823522</v>
      </c>
      <c r="AM106" s="396">
        <f t="shared" si="20"/>
        <v>92.525252525252526</v>
      </c>
      <c r="AN106" s="396">
        <f t="shared" si="20"/>
        <v>92.96875</v>
      </c>
      <c r="AO106" s="396">
        <f t="shared" si="20"/>
        <v>95.319812792511698</v>
      </c>
      <c r="AP106" s="396">
        <f t="shared" si="20"/>
        <v>91.829268292682926</v>
      </c>
      <c r="AQ106" s="396">
        <f t="shared" si="20"/>
        <v>87.986270022883289</v>
      </c>
      <c r="AR106" s="396">
        <f t="shared" si="20"/>
        <v>91.843575418994419</v>
      </c>
      <c r="AS106" s="396" t="e">
        <f>AS96/AS100*100</f>
        <v>#REF!</v>
      </c>
    </row>
    <row r="107" spans="1:45" ht="11.25" customHeight="1" x14ac:dyDescent="0.2">
      <c r="A107" s="376" t="s">
        <v>3340</v>
      </c>
      <c r="B107" s="254">
        <v>108</v>
      </c>
      <c r="C107" s="377">
        <v>41.342592592592595</v>
      </c>
      <c r="D107" s="378">
        <v>79.651296296296294</v>
      </c>
      <c r="E107" s="378">
        <v>2.432028089357257</v>
      </c>
      <c r="F107" s="378">
        <v>5.8967305572341422</v>
      </c>
      <c r="G107" s="380"/>
      <c r="H107" s="379">
        <v>242</v>
      </c>
      <c r="I107" s="377">
        <v>15.318181818181818</v>
      </c>
      <c r="J107" s="380">
        <v>69.347024793388485</v>
      </c>
      <c r="K107" s="378">
        <v>2.7840133251018884</v>
      </c>
      <c r="L107" s="381">
        <v>7.6832446314531344</v>
      </c>
      <c r="M107" s="393"/>
      <c r="N107" s="387">
        <v>436</v>
      </c>
      <c r="O107" s="377">
        <v>6.0091743119266052</v>
      </c>
      <c r="P107" s="380">
        <v>53.728577981651384</v>
      </c>
      <c r="Q107" s="378">
        <v>2.8962472222134639</v>
      </c>
      <c r="R107" s="381">
        <v>10.516816726736678</v>
      </c>
      <c r="V107" s="289"/>
      <c r="W107" s="289"/>
      <c r="X107" s="289"/>
      <c r="AA107" s="405"/>
      <c r="AG107" s="397"/>
      <c r="AH107" s="366"/>
      <c r="AI107" s="398"/>
      <c r="AJ107" s="398"/>
      <c r="AK107" s="398"/>
      <c r="AL107" s="398"/>
      <c r="AM107" s="398"/>
      <c r="AN107" s="398"/>
      <c r="AO107" s="398"/>
      <c r="AP107" s="398"/>
      <c r="AQ107" s="398"/>
    </row>
    <row r="108" spans="1:45" ht="11.25" customHeight="1" x14ac:dyDescent="0.2">
      <c r="A108" s="376" t="s">
        <v>3341</v>
      </c>
      <c r="B108" s="254">
        <v>110</v>
      </c>
      <c r="C108" s="377">
        <v>41.109090909090909</v>
      </c>
      <c r="D108" s="378">
        <v>78.218090909090904</v>
      </c>
      <c r="E108" s="378">
        <v>2.4597495580380055</v>
      </c>
      <c r="F108" s="378">
        <v>5.8884753719079974</v>
      </c>
      <c r="G108" s="380"/>
      <c r="H108" s="379">
        <v>239</v>
      </c>
      <c r="I108" s="377">
        <v>15.301255230125523</v>
      </c>
      <c r="J108" s="380">
        <v>69.76263598326355</v>
      </c>
      <c r="K108" s="378">
        <v>2.7768626990823551</v>
      </c>
      <c r="L108" s="381">
        <v>7.5974014872528528</v>
      </c>
      <c r="M108" s="393"/>
      <c r="N108" s="387">
        <v>441</v>
      </c>
      <c r="O108" s="377">
        <v>6.0022675736961455</v>
      </c>
      <c r="P108" s="380">
        <v>53.308820861677944</v>
      </c>
      <c r="Q108" s="378">
        <v>2.887310682405289</v>
      </c>
      <c r="R108" s="381">
        <v>10.416573650848537</v>
      </c>
      <c r="V108" s="289"/>
      <c r="W108" s="289"/>
      <c r="X108" s="289"/>
      <c r="AA108" s="405"/>
      <c r="AG108" s="397"/>
      <c r="AH108" s="366"/>
      <c r="AI108" s="398"/>
      <c r="AJ108" s="398"/>
      <c r="AK108" s="398"/>
      <c r="AL108" s="398"/>
      <c r="AM108" s="398"/>
      <c r="AN108" s="398"/>
      <c r="AO108" s="398"/>
      <c r="AP108" s="398"/>
      <c r="AQ108" s="398"/>
    </row>
    <row r="109" spans="1:45" ht="11.25" customHeight="1" x14ac:dyDescent="0.2">
      <c r="A109" s="376" t="s">
        <v>3342</v>
      </c>
      <c r="B109" s="254">
        <v>107</v>
      </c>
      <c r="C109" s="377">
        <v>41.271028037383175</v>
      </c>
      <c r="D109" s="378">
        <v>79.344859813084142</v>
      </c>
      <c r="E109" s="378">
        <v>2.447368118527518</v>
      </c>
      <c r="F109" s="378">
        <v>5.9296112618832275</v>
      </c>
      <c r="G109" s="380"/>
      <c r="H109" s="379">
        <v>236</v>
      </c>
      <c r="I109" s="377">
        <v>15.35593220338983</v>
      </c>
      <c r="J109" s="380">
        <v>68.989618644067804</v>
      </c>
      <c r="K109" s="378">
        <v>2.776107708957567</v>
      </c>
      <c r="L109" s="381">
        <v>7.4589600145151147</v>
      </c>
      <c r="M109" s="393"/>
      <c r="N109" s="387">
        <v>435</v>
      </c>
      <c r="O109" s="377">
        <v>6.0045977011494251</v>
      </c>
      <c r="P109" s="380">
        <v>53.557172413793126</v>
      </c>
      <c r="Q109" s="378">
        <v>2.907043629888395</v>
      </c>
      <c r="R109" s="381">
        <v>10.328305816949124</v>
      </c>
      <c r="V109" s="289"/>
      <c r="W109" s="289"/>
      <c r="X109" s="289"/>
      <c r="AA109" s="405"/>
      <c r="AG109" s="397"/>
      <c r="AH109" s="366"/>
      <c r="AI109" s="398"/>
      <c r="AJ109" s="398"/>
      <c r="AK109" s="398"/>
      <c r="AL109" s="398"/>
      <c r="AM109" s="398"/>
      <c r="AN109" s="398"/>
      <c r="AO109" s="398"/>
      <c r="AP109" s="398"/>
      <c r="AQ109" s="398"/>
    </row>
    <row r="110" spans="1:45" ht="11.25" customHeight="1" x14ac:dyDescent="0.2">
      <c r="A110" s="376" t="s">
        <v>3343</v>
      </c>
      <c r="B110" s="254">
        <v>108</v>
      </c>
      <c r="C110" s="377">
        <v>41.148148148148145</v>
      </c>
      <c r="D110" s="378">
        <v>76.769444444444431</v>
      </c>
      <c r="E110" s="378">
        <v>2.5461516548310676</v>
      </c>
      <c r="F110" s="378">
        <v>5.9487172532801891</v>
      </c>
      <c r="G110" s="380"/>
      <c r="H110" s="379">
        <v>228</v>
      </c>
      <c r="I110" s="377">
        <v>15.456140350877194</v>
      </c>
      <c r="J110" s="380">
        <v>67.81078947368421</v>
      </c>
      <c r="K110" s="378">
        <v>2.792656901764905</v>
      </c>
      <c r="L110" s="381">
        <v>7.6567777413615756</v>
      </c>
      <c r="M110" s="393"/>
      <c r="N110" s="387">
        <v>435</v>
      </c>
      <c r="O110" s="377">
        <v>6.0666666666666664</v>
      </c>
      <c r="P110" s="380">
        <v>52.771632183908068</v>
      </c>
      <c r="Q110" s="378">
        <v>2.9450128316911375</v>
      </c>
      <c r="R110" s="381">
        <v>10.226970059351803</v>
      </c>
      <c r="V110" s="289"/>
      <c r="W110" s="289"/>
      <c r="X110" s="289"/>
      <c r="AA110" s="405"/>
      <c r="AL110" s="398"/>
      <c r="AM110" s="398"/>
      <c r="AN110" s="398"/>
      <c r="AO110" s="398"/>
      <c r="AP110" s="398"/>
      <c r="AQ110" s="398"/>
    </row>
    <row r="111" spans="1:45" ht="11.25" customHeight="1" x14ac:dyDescent="0.2">
      <c r="A111" s="376" t="s">
        <v>3344</v>
      </c>
      <c r="B111" s="254">
        <v>107</v>
      </c>
      <c r="C111" s="377">
        <v>41.401869158878505</v>
      </c>
      <c r="D111" s="378">
        <v>80.955794392523387</v>
      </c>
      <c r="E111" s="378">
        <v>2.3970911809005062</v>
      </c>
      <c r="F111" s="378">
        <v>6.058157687476684</v>
      </c>
      <c r="G111" s="380"/>
      <c r="H111" s="379">
        <v>226</v>
      </c>
      <c r="I111" s="377">
        <v>15.548672566371682</v>
      </c>
      <c r="J111" s="380">
        <v>71.619070796460178</v>
      </c>
      <c r="K111" s="378">
        <v>2.7064900147607212</v>
      </c>
      <c r="L111" s="381">
        <v>7.4722909319719033</v>
      </c>
      <c r="M111" s="393"/>
      <c r="N111" s="387">
        <v>431</v>
      </c>
      <c r="O111" s="377">
        <v>6.1438515081206493</v>
      </c>
      <c r="P111" s="380">
        <v>57.189373549883996</v>
      </c>
      <c r="Q111" s="378">
        <v>2.7336659710036417</v>
      </c>
      <c r="R111" s="381">
        <v>9.6584547452153391</v>
      </c>
      <c r="V111" s="289"/>
      <c r="W111" s="289"/>
      <c r="X111" s="289"/>
      <c r="AA111" s="405"/>
      <c r="AL111" s="398"/>
      <c r="AM111" s="398"/>
      <c r="AN111" s="398"/>
      <c r="AO111" s="398"/>
      <c r="AP111" s="398"/>
      <c r="AQ111" s="398"/>
    </row>
    <row r="112" spans="1:45" ht="11.25" customHeight="1" x14ac:dyDescent="0.2">
      <c r="A112" s="376" t="s">
        <v>3345</v>
      </c>
      <c r="B112" s="254">
        <v>108</v>
      </c>
      <c r="C112" s="377">
        <v>41.305555555555557</v>
      </c>
      <c r="D112" s="378">
        <v>82.835833333333326</v>
      </c>
      <c r="E112" s="378">
        <v>2.3259508884840931</v>
      </c>
      <c r="F112" s="378">
        <v>6.018920684736262</v>
      </c>
      <c r="G112" s="380"/>
      <c r="H112" s="379">
        <v>227</v>
      </c>
      <c r="I112" s="377">
        <v>15.550660792951541</v>
      </c>
      <c r="J112" s="380">
        <v>72.434229074889899</v>
      </c>
      <c r="K112" s="378">
        <v>2.6364958072136577</v>
      </c>
      <c r="L112" s="381">
        <v>7.4724170564443249</v>
      </c>
      <c r="M112" s="393"/>
      <c r="N112" s="387">
        <v>433</v>
      </c>
      <c r="O112" s="377">
        <v>6.2170900692840645</v>
      </c>
      <c r="P112" s="380">
        <v>58.816628175519696</v>
      </c>
      <c r="Q112" s="378">
        <v>2.6716905050905453</v>
      </c>
      <c r="R112" s="381">
        <v>10.024799720456311</v>
      </c>
      <c r="V112" s="289"/>
      <c r="W112" s="289"/>
      <c r="X112" s="289"/>
      <c r="AA112" s="405"/>
      <c r="AL112" s="398"/>
      <c r="AM112" s="398"/>
      <c r="AN112" s="398"/>
      <c r="AO112" s="398"/>
      <c r="AP112" s="398"/>
      <c r="AQ112" s="398"/>
    </row>
    <row r="113" spans="1:43" ht="11.25" customHeight="1" x14ac:dyDescent="0.2">
      <c r="A113" s="227" t="s">
        <v>3346</v>
      </c>
      <c r="B113" s="239">
        <v>109</v>
      </c>
      <c r="C113" s="280">
        <v>41.238532110091747</v>
      </c>
      <c r="D113" s="283">
        <v>83.028807339449557</v>
      </c>
      <c r="E113" s="283">
        <v>2.3455074541409862</v>
      </c>
      <c r="F113" s="283">
        <v>5.9030339744067462</v>
      </c>
      <c r="G113" s="380"/>
      <c r="H113" s="253">
        <v>229</v>
      </c>
      <c r="I113" s="280">
        <v>15.537117903930131</v>
      </c>
      <c r="J113" s="282">
        <v>72.768165938864627</v>
      </c>
      <c r="K113" s="283">
        <v>2.659344413639638</v>
      </c>
      <c r="L113" s="300">
        <v>7.3897912043562775</v>
      </c>
      <c r="M113" s="393"/>
      <c r="N113" s="279">
        <v>450</v>
      </c>
      <c r="O113" s="280">
        <v>6.2177777777777781</v>
      </c>
      <c r="P113" s="282">
        <v>58.413777777777831</v>
      </c>
      <c r="Q113" s="283">
        <v>2.7353745069920388</v>
      </c>
      <c r="R113" s="300">
        <v>10.004268464712652</v>
      </c>
      <c r="T113" s="157"/>
      <c r="U113" s="289"/>
      <c r="V113" s="289"/>
      <c r="W113" s="289"/>
      <c r="X113" s="289"/>
      <c r="AL113" s="398"/>
      <c r="AM113" s="398"/>
      <c r="AN113" s="398"/>
      <c r="AO113" s="398"/>
      <c r="AP113" s="398"/>
      <c r="AQ113" s="398"/>
    </row>
    <row r="114" spans="1:43" ht="11.25" customHeight="1" x14ac:dyDescent="0.2">
      <c r="A114" s="227" t="s">
        <v>3347</v>
      </c>
      <c r="B114" s="239">
        <v>109</v>
      </c>
      <c r="C114" s="280">
        <v>41.357798165137616</v>
      </c>
      <c r="D114" s="283">
        <v>84.737247706422011</v>
      </c>
      <c r="E114" s="283">
        <v>2.3125526585575997</v>
      </c>
      <c r="F114" s="283">
        <v>5.4718019997809231</v>
      </c>
      <c r="G114" s="380"/>
      <c r="H114" s="253">
        <v>230</v>
      </c>
      <c r="I114" s="280">
        <v>15.678260869565218</v>
      </c>
      <c r="J114" s="282">
        <v>74.378913043478249</v>
      </c>
      <c r="K114" s="283">
        <v>2.6511115130561023</v>
      </c>
      <c r="L114" s="300">
        <v>7.2992620008600184</v>
      </c>
      <c r="M114" s="393"/>
      <c r="N114" s="279">
        <v>474</v>
      </c>
      <c r="O114" s="280">
        <v>6.2679324894514767</v>
      </c>
      <c r="P114" s="282">
        <v>59.714599156118197</v>
      </c>
      <c r="Q114" s="283">
        <v>2.6745247530366871</v>
      </c>
      <c r="R114" s="300">
        <v>10.095625708925414</v>
      </c>
      <c r="T114" s="466"/>
      <c r="U114" s="405"/>
      <c r="V114" s="405"/>
      <c r="W114" s="405"/>
      <c r="X114" s="405"/>
      <c r="Y114" s="405"/>
      <c r="Z114" s="405"/>
      <c r="AB114" s="405"/>
      <c r="AC114" s="405"/>
      <c r="AD114" s="405"/>
      <c r="AE114" s="405"/>
      <c r="AL114" s="398"/>
      <c r="AM114" s="398"/>
      <c r="AN114" s="398"/>
      <c r="AO114" s="398"/>
      <c r="AP114" s="398"/>
      <c r="AQ114" s="398"/>
    </row>
    <row r="115" spans="1:43" ht="11.25" customHeight="1" x14ac:dyDescent="0.2">
      <c r="A115" s="227" t="s">
        <v>3348</v>
      </c>
      <c r="B115" s="239">
        <v>108</v>
      </c>
      <c r="C115" s="280">
        <v>41.453703703703702</v>
      </c>
      <c r="D115" s="283">
        <v>84.456481481481475</v>
      </c>
      <c r="E115" s="283">
        <v>2.3404953766241436</v>
      </c>
      <c r="F115" s="283">
        <v>5.4451141258493818</v>
      </c>
      <c r="G115" s="380"/>
      <c r="H115" s="253">
        <v>229</v>
      </c>
      <c r="I115" s="280">
        <v>15.676855895196507</v>
      </c>
      <c r="J115" s="282">
        <v>74.044585152838422</v>
      </c>
      <c r="K115" s="283">
        <v>2.6627793288579458</v>
      </c>
      <c r="L115" s="300">
        <v>7.2702684425680175</v>
      </c>
      <c r="M115" s="393"/>
      <c r="N115" s="279">
        <v>479</v>
      </c>
      <c r="O115" s="280">
        <v>6.3131524008350732</v>
      </c>
      <c r="P115" s="282">
        <v>59.28718162839251</v>
      </c>
      <c r="Q115" s="283">
        <v>2.7156745886709368</v>
      </c>
      <c r="R115" s="300">
        <v>10.108296607621647</v>
      </c>
      <c r="T115" s="466"/>
      <c r="U115" s="405"/>
      <c r="V115" s="405"/>
      <c r="W115" s="405"/>
      <c r="X115" s="405"/>
      <c r="Y115" s="405"/>
      <c r="Z115" s="405"/>
      <c r="AB115" s="405"/>
      <c r="AC115" s="405"/>
      <c r="AD115" s="405"/>
      <c r="AE115" s="405"/>
      <c r="AL115" s="398"/>
      <c r="AM115" s="398"/>
      <c r="AN115" s="398"/>
      <c r="AO115" s="398"/>
      <c r="AP115" s="398"/>
      <c r="AQ115" s="398"/>
    </row>
    <row r="116" spans="1:43" ht="11.25" customHeight="1" x14ac:dyDescent="0.2">
      <c r="A116" s="227" t="s">
        <v>3349</v>
      </c>
      <c r="B116" s="239">
        <v>110</v>
      </c>
      <c r="C116" s="280">
        <v>41.236363636363635</v>
      </c>
      <c r="D116" s="283">
        <v>84.775272727272764</v>
      </c>
      <c r="E116" s="283">
        <v>2.3397447816187587</v>
      </c>
      <c r="F116" s="283">
        <v>5.4351642457044047</v>
      </c>
      <c r="G116" s="380"/>
      <c r="H116" s="253">
        <v>227</v>
      </c>
      <c r="I116" s="280">
        <v>15.656387665198238</v>
      </c>
      <c r="J116" s="282">
        <v>75.372114537444901</v>
      </c>
      <c r="K116" s="283">
        <v>2.6310564055149528</v>
      </c>
      <c r="L116" s="300">
        <v>7.1188112920449687</v>
      </c>
      <c r="M116" s="393"/>
      <c r="N116" s="279">
        <v>482</v>
      </c>
      <c r="O116" s="280">
        <v>6.3257261410788379</v>
      </c>
      <c r="P116" s="282">
        <v>59.752033195020744</v>
      </c>
      <c r="Q116" s="283">
        <v>2.6686351092091662</v>
      </c>
      <c r="R116" s="300">
        <v>10.055894609748117</v>
      </c>
      <c r="T116" s="466"/>
      <c r="U116" s="405"/>
      <c r="V116" s="405"/>
      <c r="W116" s="405"/>
      <c r="X116" s="405"/>
      <c r="Y116" s="405"/>
      <c r="Z116" s="405"/>
      <c r="AA116" s="13"/>
      <c r="AB116" s="405"/>
      <c r="AC116" s="405"/>
      <c r="AD116" s="405"/>
      <c r="AE116" s="405"/>
      <c r="AL116" s="398"/>
      <c r="AM116" s="398"/>
      <c r="AN116" s="398"/>
      <c r="AO116" s="398"/>
      <c r="AP116" s="398"/>
      <c r="AQ116" s="398"/>
    </row>
    <row r="117" spans="1:43" ht="11.25" customHeight="1" x14ac:dyDescent="0.2">
      <c r="A117" s="227" t="s">
        <v>3350</v>
      </c>
      <c r="B117" s="239">
        <v>109</v>
      </c>
      <c r="C117" s="280">
        <v>41.339449541284402</v>
      </c>
      <c r="D117" s="283">
        <v>84.022935779816535</v>
      </c>
      <c r="E117" s="283">
        <v>2.3925958591324354</v>
      </c>
      <c r="F117" s="283">
        <v>5.7040275752122227</v>
      </c>
      <c r="G117" s="380"/>
      <c r="H117" s="253">
        <v>228</v>
      </c>
      <c r="I117" s="280">
        <v>15.714912280701755</v>
      </c>
      <c r="J117" s="282">
        <v>75.863815789473634</v>
      </c>
      <c r="K117" s="283">
        <v>2.6744948075369854</v>
      </c>
      <c r="L117" s="300">
        <v>7.0018072221016414</v>
      </c>
      <c r="M117" s="393"/>
      <c r="N117" s="279">
        <v>489</v>
      </c>
      <c r="O117" s="280">
        <v>6.3660531697341511</v>
      </c>
      <c r="P117" s="282">
        <v>58.815235173824163</v>
      </c>
      <c r="Q117" s="283">
        <v>2.7370696407325688</v>
      </c>
      <c r="R117" s="300">
        <v>9.8798628706524116</v>
      </c>
      <c r="T117" s="466"/>
      <c r="U117" s="405"/>
      <c r="V117" s="405"/>
      <c r="W117" s="405"/>
      <c r="X117" s="405"/>
      <c r="Y117" s="405"/>
      <c r="Z117" s="405"/>
      <c r="AA117" s="404"/>
      <c r="AB117" s="405"/>
      <c r="AC117" s="405"/>
      <c r="AD117" s="405"/>
      <c r="AE117" s="405"/>
      <c r="AG117" s="398"/>
      <c r="AH117" s="398"/>
      <c r="AI117" s="398"/>
    </row>
    <row r="118" spans="1:43" ht="11.25" customHeight="1" x14ac:dyDescent="0.2">
      <c r="A118" s="227" t="s">
        <v>3351</v>
      </c>
      <c r="B118" s="239">
        <v>109</v>
      </c>
      <c r="C118" s="280">
        <v>41.38532110091743</v>
      </c>
      <c r="D118" s="283">
        <v>85.031559633027555</v>
      </c>
      <c r="E118" s="283">
        <v>2.3761939080175187</v>
      </c>
      <c r="F118" s="283">
        <v>5.5889925332055945</v>
      </c>
      <c r="G118" s="380"/>
      <c r="H118" s="253">
        <v>228</v>
      </c>
      <c r="I118" s="280">
        <v>15.728070175438596</v>
      </c>
      <c r="J118" s="282">
        <v>76.759824561403505</v>
      </c>
      <c r="K118" s="283">
        <v>2.6600024357558167</v>
      </c>
      <c r="L118" s="300">
        <v>6.8793268533031249</v>
      </c>
      <c r="M118" s="393"/>
      <c r="N118" s="279">
        <v>487</v>
      </c>
      <c r="O118" s="280">
        <v>6.3963039014373715</v>
      </c>
      <c r="P118" s="282">
        <v>60.04948665297745</v>
      </c>
      <c r="Q118" s="283">
        <v>2.682102691528566</v>
      </c>
      <c r="R118" s="300">
        <v>10.151985047458933</v>
      </c>
      <c r="T118" s="466"/>
      <c r="U118" s="405"/>
      <c r="V118" s="405"/>
      <c r="W118" s="405"/>
      <c r="X118" s="405"/>
      <c r="Y118" s="405"/>
      <c r="Z118" s="405"/>
      <c r="AA118" s="405"/>
      <c r="AB118" s="405"/>
      <c r="AC118" s="405"/>
      <c r="AD118" s="405"/>
      <c r="AE118" s="405"/>
      <c r="AG118" s="398"/>
      <c r="AH118" s="398"/>
    </row>
    <row r="119" spans="1:43" ht="11.25" customHeight="1" x14ac:dyDescent="0.2">
      <c r="A119" s="227" t="s">
        <v>3352</v>
      </c>
      <c r="B119" s="239">
        <v>110</v>
      </c>
      <c r="C119" s="280">
        <v>41.290909090909089</v>
      </c>
      <c r="D119" s="283">
        <v>85.693454545454529</v>
      </c>
      <c r="E119" s="283">
        <v>2.3512121245004316</v>
      </c>
      <c r="F119" s="283">
        <v>5.6577572944987553</v>
      </c>
      <c r="G119" s="380"/>
      <c r="H119" s="253">
        <v>228</v>
      </c>
      <c r="I119" s="280">
        <v>15.732456140350877</v>
      </c>
      <c r="J119" s="282">
        <v>77.853640350877185</v>
      </c>
      <c r="K119" s="283">
        <v>2.6630830982869464</v>
      </c>
      <c r="L119" s="300">
        <v>6.9818678834594472</v>
      </c>
      <c r="M119" s="393"/>
      <c r="N119" s="279">
        <v>491</v>
      </c>
      <c r="O119" s="280">
        <v>6.4215885947046845</v>
      </c>
      <c r="P119" s="282">
        <v>60.325173116089552</v>
      </c>
      <c r="Q119" s="283">
        <v>2.6685838621980693</v>
      </c>
      <c r="R119" s="300">
        <v>10.228446602563235</v>
      </c>
      <c r="T119" s="466"/>
      <c r="U119" s="405"/>
      <c r="V119" s="405"/>
      <c r="W119" s="405"/>
      <c r="X119" s="405"/>
      <c r="Y119" s="405"/>
      <c r="Z119" s="405"/>
      <c r="AA119" s="405"/>
      <c r="AB119" s="405"/>
      <c r="AC119" s="405"/>
      <c r="AD119" s="405"/>
      <c r="AE119" s="405"/>
      <c r="AG119" s="398"/>
      <c r="AH119" s="398"/>
    </row>
    <row r="120" spans="1:43" ht="11.25" customHeight="1" x14ac:dyDescent="0.2">
      <c r="A120" s="227" t="s">
        <v>3353</v>
      </c>
      <c r="B120" s="239">
        <v>112</v>
      </c>
      <c r="C120" s="280">
        <v>41.089285714285715</v>
      </c>
      <c r="D120" s="283">
        <v>83.841250000000002</v>
      </c>
      <c r="E120" s="283">
        <v>2.4040686833965914</v>
      </c>
      <c r="F120" s="283">
        <v>5.6246800927808094</v>
      </c>
      <c r="G120" s="380"/>
      <c r="H120" s="253">
        <v>223</v>
      </c>
      <c r="I120" s="280">
        <v>15.748878923766815</v>
      </c>
      <c r="J120" s="282">
        <v>77.623452914798222</v>
      </c>
      <c r="K120" s="283">
        <v>2.7381983148880811</v>
      </c>
      <c r="L120" s="300">
        <v>6.8823056414870853</v>
      </c>
      <c r="M120" s="393"/>
      <c r="N120" s="279">
        <v>487</v>
      </c>
      <c r="O120" s="280">
        <v>6.4414784394250511</v>
      </c>
      <c r="P120" s="282">
        <v>59.700225872689906</v>
      </c>
      <c r="Q120" s="283">
        <v>2.7703026634756345</v>
      </c>
      <c r="R120" s="300">
        <v>10.092886303955018</v>
      </c>
      <c r="T120" s="466"/>
      <c r="U120" s="405"/>
      <c r="V120" s="405"/>
      <c r="W120" s="405"/>
      <c r="X120" s="405"/>
      <c r="Y120" s="405"/>
      <c r="Z120" s="405"/>
      <c r="AA120" s="405"/>
      <c r="AB120" s="405"/>
      <c r="AC120" s="405"/>
      <c r="AD120" s="405"/>
      <c r="AE120" s="405"/>
      <c r="AG120" s="398"/>
      <c r="AH120" s="398"/>
    </row>
    <row r="121" spans="1:43" ht="11.25" customHeight="1" x14ac:dyDescent="0.2">
      <c r="A121" s="227" t="s">
        <v>3354</v>
      </c>
      <c r="B121" s="239">
        <v>112</v>
      </c>
      <c r="C121" s="280">
        <v>41.107142857142854</v>
      </c>
      <c r="D121" s="283">
        <v>86.543125000000003</v>
      </c>
      <c r="E121" s="283">
        <v>2.3239337699384319</v>
      </c>
      <c r="F121" s="283">
        <v>5.6566970982767195</v>
      </c>
      <c r="G121" s="380"/>
      <c r="H121" s="253">
        <v>222</v>
      </c>
      <c r="I121" s="280">
        <v>15.761261261261261</v>
      </c>
      <c r="J121" s="282">
        <v>80.70527027027029</v>
      </c>
      <c r="K121" s="283">
        <v>2.7028059973722032</v>
      </c>
      <c r="L121" s="300">
        <v>6.8336752678678447</v>
      </c>
      <c r="M121" s="393"/>
      <c r="N121" s="279">
        <v>482</v>
      </c>
      <c r="O121" s="280">
        <v>6.4315352697095438</v>
      </c>
      <c r="P121" s="282">
        <v>61.954253112033186</v>
      </c>
      <c r="Q121" s="283">
        <v>2.6377242538075087</v>
      </c>
      <c r="R121" s="300">
        <v>10.338424854267458</v>
      </c>
      <c r="T121" s="466"/>
      <c r="U121" s="405"/>
      <c r="V121" s="405"/>
      <c r="W121" s="405"/>
      <c r="X121" s="405"/>
      <c r="Y121" s="405"/>
      <c r="Z121" s="405"/>
      <c r="AB121" s="405"/>
      <c r="AC121" s="405"/>
      <c r="AD121" s="405"/>
      <c r="AE121" s="405"/>
      <c r="AG121" s="398"/>
      <c r="AH121" s="398"/>
    </row>
    <row r="122" spans="1:43" ht="11.25" customHeight="1" x14ac:dyDescent="0.2">
      <c r="A122" s="227" t="s">
        <v>3355</v>
      </c>
      <c r="B122" s="239">
        <v>113</v>
      </c>
      <c r="C122" s="280">
        <v>41.141592920353979</v>
      </c>
      <c r="D122" s="283">
        <v>87.763451327433671</v>
      </c>
      <c r="E122" s="283">
        <v>2.314351082764659</v>
      </c>
      <c r="F122" s="283">
        <v>5.6022758499636227</v>
      </c>
      <c r="G122" s="380"/>
      <c r="H122" s="253">
        <v>223</v>
      </c>
      <c r="I122" s="280">
        <v>15.802690582959642</v>
      </c>
      <c r="J122" s="282">
        <v>81.938565022421557</v>
      </c>
      <c r="K122" s="283">
        <v>2.6791336866914071</v>
      </c>
      <c r="L122" s="300">
        <v>6.8763449854863934</v>
      </c>
      <c r="M122" s="393"/>
      <c r="N122" s="279">
        <v>478</v>
      </c>
      <c r="O122" s="280">
        <v>6.50836820083682</v>
      </c>
      <c r="P122" s="282">
        <v>63.141255230125452</v>
      </c>
      <c r="Q122" s="283">
        <v>2.5527859575650416</v>
      </c>
      <c r="R122" s="300">
        <v>10.451457860062696</v>
      </c>
      <c r="T122" s="466"/>
      <c r="U122" s="405"/>
      <c r="V122" s="405"/>
      <c r="W122" s="405"/>
      <c r="X122" s="405"/>
      <c r="Y122" s="405"/>
      <c r="Z122" s="405"/>
      <c r="AB122" s="405"/>
      <c r="AC122" s="405"/>
      <c r="AD122" s="405"/>
      <c r="AE122" s="405"/>
      <c r="AG122" s="366"/>
      <c r="AH122" s="398"/>
      <c r="AI122" s="398"/>
      <c r="AJ122" s="398"/>
      <c r="AK122" s="398"/>
      <c r="AL122" s="398"/>
      <c r="AM122" s="398"/>
      <c r="AN122" s="398"/>
      <c r="AO122" s="398"/>
      <c r="AP122" s="398"/>
    </row>
    <row r="123" spans="1:43" ht="11.25" customHeight="1" x14ac:dyDescent="0.2">
      <c r="A123" s="270" t="s">
        <v>3356</v>
      </c>
      <c r="B123" s="271">
        <v>113</v>
      </c>
      <c r="C123" s="272">
        <v>41.283185840707965</v>
      </c>
      <c r="D123" s="273">
        <v>90.968495575221198</v>
      </c>
      <c r="E123" s="273">
        <v>2.2638111688563725</v>
      </c>
      <c r="F123" s="273">
        <v>5.4213076947738692</v>
      </c>
      <c r="G123" s="321"/>
      <c r="H123" s="284">
        <v>222</v>
      </c>
      <c r="I123" s="272">
        <v>15.918918918918919</v>
      </c>
      <c r="J123" s="285">
        <v>84.312027027027042</v>
      </c>
      <c r="K123" s="273">
        <v>2.6732316470678459</v>
      </c>
      <c r="L123" s="299">
        <v>6.8910050377745335</v>
      </c>
      <c r="M123" s="399"/>
      <c r="N123" s="271">
        <v>480</v>
      </c>
      <c r="O123" s="272">
        <v>6.5666666666666664</v>
      </c>
      <c r="P123" s="285">
        <v>65.929312500000009</v>
      </c>
      <c r="Q123" s="273">
        <v>2.4915811125213687</v>
      </c>
      <c r="R123" s="299">
        <v>10.242383646908992</v>
      </c>
      <c r="T123" s="466"/>
      <c r="U123" s="405"/>
      <c r="V123" s="405"/>
      <c r="W123" s="405"/>
      <c r="X123" s="405"/>
      <c r="Y123" s="405"/>
      <c r="Z123" s="405"/>
      <c r="AB123" s="405"/>
      <c r="AC123" s="405"/>
      <c r="AD123" s="405"/>
      <c r="AE123" s="405"/>
      <c r="AG123" s="397"/>
      <c r="AH123" s="366"/>
      <c r="AI123" s="398"/>
      <c r="AJ123" s="398"/>
      <c r="AK123" s="398"/>
      <c r="AL123" s="398"/>
      <c r="AM123" s="398"/>
      <c r="AN123" s="398"/>
      <c r="AO123" s="398"/>
      <c r="AP123" s="398"/>
      <c r="AQ123" s="398"/>
    </row>
    <row r="124" spans="1:43" ht="11.25" customHeight="1" x14ac:dyDescent="0.2">
      <c r="A124" s="270" t="s">
        <v>3357</v>
      </c>
      <c r="B124" s="271">
        <v>115</v>
      </c>
      <c r="C124" s="272">
        <v>40.895652173913042</v>
      </c>
      <c r="D124" s="273">
        <v>90.826956521739106</v>
      </c>
      <c r="E124" s="273">
        <v>2.2850362442398189</v>
      </c>
      <c r="F124" s="273">
        <v>5.5552678513788534</v>
      </c>
      <c r="G124" s="321"/>
      <c r="H124" s="284">
        <v>220</v>
      </c>
      <c r="I124" s="272">
        <v>15.859090909090909</v>
      </c>
      <c r="J124" s="285">
        <v>82.498727272727351</v>
      </c>
      <c r="K124" s="273">
        <v>2.6777200205559284</v>
      </c>
      <c r="L124" s="299">
        <v>6.7701789953844571</v>
      </c>
      <c r="M124" s="399"/>
      <c r="N124" s="271">
        <v>487</v>
      </c>
      <c r="O124" s="272">
        <v>6.593429158110883</v>
      </c>
      <c r="P124" s="285">
        <v>65.573449691991812</v>
      </c>
      <c r="Q124" s="273">
        <v>2.5037033145336252</v>
      </c>
      <c r="R124" s="299">
        <v>10.186805595245385</v>
      </c>
      <c r="T124" s="466"/>
      <c r="U124" s="405"/>
      <c r="V124" s="405"/>
      <c r="W124" s="405"/>
      <c r="X124" s="405"/>
      <c r="AG124" s="397"/>
      <c r="AH124" s="366"/>
      <c r="AI124" s="398"/>
      <c r="AJ124" s="398"/>
      <c r="AK124" s="398"/>
      <c r="AL124" s="398"/>
      <c r="AM124" s="398"/>
      <c r="AN124" s="398"/>
      <c r="AO124" s="398"/>
      <c r="AP124" s="398"/>
      <c r="AQ124" s="398"/>
    </row>
    <row r="125" spans="1:43" ht="11.25" customHeight="1" x14ac:dyDescent="0.2">
      <c r="A125" s="315" t="s">
        <v>3358</v>
      </c>
      <c r="B125" s="464">
        <v>118</v>
      </c>
      <c r="C125" s="317">
        <v>40.610169491525426</v>
      </c>
      <c r="D125" s="318">
        <v>92.545932203389825</v>
      </c>
      <c r="E125" s="318">
        <v>2.3113745868577844</v>
      </c>
      <c r="F125" s="318">
        <v>6.3233977821089304</v>
      </c>
      <c r="G125" s="321"/>
      <c r="H125" s="382">
        <v>218</v>
      </c>
      <c r="I125" s="317">
        <v>15.802752293577981</v>
      </c>
      <c r="J125" s="321">
        <v>84.649449541284341</v>
      </c>
      <c r="K125" s="318">
        <v>2.673829257637804</v>
      </c>
      <c r="L125" s="322">
        <v>6.8490138002390344</v>
      </c>
      <c r="M125" s="399"/>
      <c r="N125" s="464">
        <v>508</v>
      </c>
      <c r="O125" s="317">
        <v>6.6200787401574805</v>
      </c>
      <c r="P125" s="321">
        <v>67.196574803149588</v>
      </c>
      <c r="Q125" s="318">
        <v>2.552354242339367</v>
      </c>
      <c r="R125" s="322">
        <v>10.353808922529794</v>
      </c>
      <c r="T125" s="157"/>
      <c r="U125" s="13"/>
      <c r="V125" s="13"/>
      <c r="W125" s="13"/>
      <c r="X125" s="13"/>
      <c r="AG125" s="397"/>
      <c r="AH125" s="366"/>
      <c r="AI125" s="398"/>
      <c r="AJ125" s="398"/>
      <c r="AK125" s="398"/>
      <c r="AL125" s="398"/>
      <c r="AM125" s="398"/>
      <c r="AN125" s="398"/>
      <c r="AO125" s="398"/>
      <c r="AP125" s="398"/>
      <c r="AQ125" s="398"/>
    </row>
    <row r="126" spans="1:43" ht="11.25" customHeight="1" x14ac:dyDescent="0.2">
      <c r="A126" s="315" t="s">
        <v>3359</v>
      </c>
      <c r="B126" s="464">
        <v>118</v>
      </c>
      <c r="C126" s="317">
        <v>40.728813559322035</v>
      </c>
      <c r="D126" s="318">
        <v>87.811271186440678</v>
      </c>
      <c r="E126" s="318">
        <v>2.471415432106546</v>
      </c>
      <c r="F126" s="318">
        <v>6.8803297739990166</v>
      </c>
      <c r="G126" s="321"/>
      <c r="H126" s="382">
        <v>220</v>
      </c>
      <c r="I126" s="317">
        <v>15.918181818181818</v>
      </c>
      <c r="J126" s="321">
        <v>82.38604545454541</v>
      </c>
      <c r="K126" s="318">
        <v>2.8670794796053367</v>
      </c>
      <c r="L126" s="322">
        <v>7.6691304141080163</v>
      </c>
      <c r="M126" s="399"/>
      <c r="N126" s="464">
        <v>532</v>
      </c>
      <c r="O126" s="317">
        <v>6.708646616541353</v>
      </c>
      <c r="P126" s="321">
        <v>63.243703007518718</v>
      </c>
      <c r="Q126" s="318">
        <v>2.8041576109256936</v>
      </c>
      <c r="R126" s="322">
        <v>10.794699039632437</v>
      </c>
      <c r="T126" s="157"/>
      <c r="U126" s="107"/>
      <c r="V126" s="107"/>
      <c r="W126" s="107"/>
      <c r="X126" s="107"/>
      <c r="AG126" s="397"/>
      <c r="AH126" s="366"/>
      <c r="AI126" s="398"/>
      <c r="AJ126" s="398"/>
      <c r="AK126" s="398"/>
      <c r="AL126" s="398"/>
      <c r="AM126" s="398"/>
      <c r="AN126" s="398"/>
      <c r="AO126" s="398"/>
      <c r="AP126" s="398"/>
      <c r="AQ126" s="398"/>
    </row>
    <row r="127" spans="1:43" ht="11.25" customHeight="1" x14ac:dyDescent="0.2">
      <c r="A127" s="315" t="s">
        <v>3360</v>
      </c>
      <c r="B127" s="464">
        <v>118</v>
      </c>
      <c r="C127" s="317">
        <v>40.779661016949156</v>
      </c>
      <c r="D127" s="318">
        <v>87.412203389830523</v>
      </c>
      <c r="E127" s="318">
        <v>2.46668565578319</v>
      </c>
      <c r="F127" s="318">
        <v>6.9320589853794301</v>
      </c>
      <c r="G127" s="321"/>
      <c r="H127" s="382">
        <v>219</v>
      </c>
      <c r="I127" s="317">
        <v>15.97716894977169</v>
      </c>
      <c r="J127" s="321">
        <v>82.6466210045662</v>
      </c>
      <c r="K127" s="318">
        <v>2.8776803123911225</v>
      </c>
      <c r="L127" s="322">
        <v>7.834941562621256</v>
      </c>
      <c r="M127" s="399"/>
      <c r="N127" s="464">
        <v>537</v>
      </c>
      <c r="O127" s="317">
        <v>6.7541899441340778</v>
      </c>
      <c r="P127" s="321">
        <v>63.048510242085683</v>
      </c>
      <c r="Q127" s="318">
        <v>2.8004386052119377</v>
      </c>
      <c r="R127" s="322">
        <v>11.326965638260123</v>
      </c>
      <c r="T127" s="157"/>
      <c r="U127" s="107"/>
      <c r="V127" s="107"/>
      <c r="W127" s="107"/>
      <c r="X127" s="107"/>
      <c r="Y127" s="13"/>
      <c r="Z127" s="13"/>
      <c r="AB127" s="13"/>
      <c r="AC127" s="13"/>
      <c r="AD127" s="13"/>
      <c r="AE127" s="13"/>
      <c r="AG127" s="397"/>
      <c r="AH127" s="366"/>
      <c r="AI127" s="398"/>
      <c r="AJ127" s="398"/>
      <c r="AK127" s="398"/>
      <c r="AL127" s="398"/>
      <c r="AM127" s="398"/>
      <c r="AN127" s="398"/>
      <c r="AO127" s="398"/>
      <c r="AP127" s="398"/>
      <c r="AQ127" s="398"/>
    </row>
    <row r="128" spans="1:43" ht="11.25" customHeight="1" x14ac:dyDescent="0.2">
      <c r="A128" s="315" t="s">
        <v>4324</v>
      </c>
      <c r="B128" s="464">
        <v>120</v>
      </c>
      <c r="C128" s="317">
        <v>40.6</v>
      </c>
      <c r="D128" s="318">
        <v>86.705583333333379</v>
      </c>
      <c r="E128" s="318">
        <v>2.5140109186302864</v>
      </c>
      <c r="F128" s="318">
        <v>7.2161680341479295</v>
      </c>
      <c r="G128" s="321"/>
      <c r="H128" s="382">
        <v>217</v>
      </c>
      <c r="I128" s="317">
        <v>15.995391705069125</v>
      </c>
      <c r="J128" s="321">
        <v>82.665852534562234</v>
      </c>
      <c r="K128" s="318">
        <v>2.850807294800088</v>
      </c>
      <c r="L128" s="322">
        <v>7.8919256052856435</v>
      </c>
      <c r="M128" s="399"/>
      <c r="N128" s="464">
        <v>545</v>
      </c>
      <c r="O128" s="317">
        <v>6.7908256880733946</v>
      </c>
      <c r="P128" s="321">
        <v>62.482697247706405</v>
      </c>
      <c r="Q128" s="318">
        <v>2.8088267814519225</v>
      </c>
      <c r="R128" s="322">
        <v>11.446648844210628</v>
      </c>
      <c r="T128" s="221"/>
      <c r="U128" s="157"/>
      <c r="V128" s="13"/>
      <c r="W128" s="13"/>
      <c r="X128" s="13"/>
      <c r="Y128" s="404"/>
      <c r="Z128" s="405"/>
      <c r="AB128" s="404"/>
      <c r="AC128" s="404"/>
      <c r="AD128" s="404"/>
      <c r="AE128" s="404"/>
      <c r="AF128" s="406"/>
      <c r="AG128" s="397"/>
      <c r="AH128" s="366"/>
      <c r="AI128" s="398"/>
      <c r="AJ128" s="398"/>
      <c r="AK128" s="398"/>
      <c r="AL128" s="398"/>
      <c r="AM128" s="398"/>
      <c r="AN128" s="398"/>
      <c r="AO128" s="398"/>
      <c r="AP128" s="398"/>
      <c r="AQ128" s="398"/>
    </row>
    <row r="129" spans="1:43" ht="11.25" customHeight="1" x14ac:dyDescent="0.2">
      <c r="A129" s="315" t="s">
        <v>3361</v>
      </c>
      <c r="B129" s="464">
        <v>120</v>
      </c>
      <c r="C129" s="317">
        <v>40.6</v>
      </c>
      <c r="D129" s="318">
        <v>89.06958333333337</v>
      </c>
      <c r="E129" s="318">
        <v>2.4848204396690545</v>
      </c>
      <c r="F129" s="318">
        <v>7.6322523896544592</v>
      </c>
      <c r="G129" s="321"/>
      <c r="H129" s="382">
        <v>217</v>
      </c>
      <c r="I129" s="317">
        <v>15.995391705069125</v>
      </c>
      <c r="J129" s="321">
        <v>85.131059907834057</v>
      </c>
      <c r="K129" s="318">
        <v>2.8518651465760159</v>
      </c>
      <c r="L129" s="322">
        <v>7.9346167561682668</v>
      </c>
      <c r="M129" s="399"/>
      <c r="N129" s="464">
        <v>545</v>
      </c>
      <c r="O129" s="317">
        <v>6.7908256880733946</v>
      </c>
      <c r="P129" s="321">
        <v>65.256073394495431</v>
      </c>
      <c r="Q129" s="318">
        <v>2.7019474101295908</v>
      </c>
      <c r="R129" s="322">
        <v>11.762865972280334</v>
      </c>
      <c r="T129" s="465"/>
      <c r="U129" s="404"/>
      <c r="V129" s="404"/>
      <c r="W129" s="404"/>
      <c r="X129" s="404"/>
      <c r="Y129" s="405"/>
      <c r="Z129" s="405"/>
      <c r="AB129" s="405"/>
      <c r="AC129" s="405"/>
      <c r="AD129" s="405"/>
      <c r="AE129" s="405"/>
      <c r="AF129" s="406"/>
      <c r="AG129" s="397"/>
      <c r="AH129" s="366"/>
      <c r="AI129" s="398"/>
      <c r="AJ129" s="398"/>
      <c r="AK129" s="398"/>
      <c r="AL129" s="398"/>
      <c r="AM129" s="398"/>
      <c r="AN129" s="398"/>
      <c r="AO129" s="398"/>
      <c r="AP129" s="398"/>
      <c r="AQ129" s="398"/>
    </row>
    <row r="130" spans="1:43" ht="11.25" customHeight="1" x14ac:dyDescent="0.2">
      <c r="A130" s="315" t="s">
        <v>3362</v>
      </c>
      <c r="B130" s="464">
        <v>123</v>
      </c>
      <c r="C130" s="317">
        <v>40.357723577235774</v>
      </c>
      <c r="D130" s="318">
        <v>89.671829268292683</v>
      </c>
      <c r="E130" s="318">
        <v>2.467288446516005</v>
      </c>
      <c r="F130" s="318">
        <v>8.8668703306056482</v>
      </c>
      <c r="G130" s="321"/>
      <c r="H130" s="382">
        <v>211</v>
      </c>
      <c r="I130" s="317">
        <v>16.018957345971565</v>
      </c>
      <c r="J130" s="321">
        <v>84.722417061611409</v>
      </c>
      <c r="K130" s="318">
        <v>2.771651825916277</v>
      </c>
      <c r="L130" s="322">
        <v>9.6599502144285339</v>
      </c>
      <c r="M130" s="399"/>
      <c r="N130" s="464">
        <v>558</v>
      </c>
      <c r="O130" s="317">
        <v>6.8366249725696733</v>
      </c>
      <c r="P130" s="321">
        <v>65.357736917562761</v>
      </c>
      <c r="Q130" s="318">
        <v>2.7050107976515427</v>
      </c>
      <c r="R130" s="322">
        <v>13.587588626048539</v>
      </c>
      <c r="T130" s="466"/>
      <c r="U130" s="407"/>
      <c r="V130" s="405"/>
      <c r="W130" s="405"/>
      <c r="X130" s="405"/>
      <c r="Y130" s="405"/>
      <c r="Z130" s="405"/>
      <c r="AB130" s="405"/>
      <c r="AC130" s="405"/>
      <c r="AD130" s="405"/>
      <c r="AE130" s="405"/>
      <c r="AF130" s="406"/>
      <c r="AG130" s="397"/>
      <c r="AH130" s="366"/>
      <c r="AI130" s="398"/>
      <c r="AJ130" s="398"/>
      <c r="AK130" s="398"/>
      <c r="AL130" s="398"/>
      <c r="AM130" s="398"/>
      <c r="AN130" s="398"/>
      <c r="AO130" s="398"/>
      <c r="AP130" s="398"/>
      <c r="AQ130" s="398"/>
    </row>
    <row r="131" spans="1:43" ht="11.25" customHeight="1" x14ac:dyDescent="0.2">
      <c r="A131" s="315" t="s">
        <v>3363</v>
      </c>
      <c r="B131" s="464">
        <v>126</v>
      </c>
      <c r="C131" s="317">
        <v>39.88095238095238</v>
      </c>
      <c r="D131" s="318">
        <v>92.950476190476181</v>
      </c>
      <c r="E131" s="318">
        <v>2.3644425184643332</v>
      </c>
      <c r="F131" s="318">
        <v>8.453306487642406</v>
      </c>
      <c r="G131" s="321"/>
      <c r="H131" s="382">
        <v>208</v>
      </c>
      <c r="I131" s="317">
        <v>15.865384615384615</v>
      </c>
      <c r="J131" s="321">
        <v>87.882067307692381</v>
      </c>
      <c r="K131" s="318">
        <v>2.7231364717477189</v>
      </c>
      <c r="L131" s="322">
        <v>9.5413945013929062</v>
      </c>
      <c r="M131" s="399"/>
      <c r="N131" s="464">
        <v>560</v>
      </c>
      <c r="O131" s="317">
        <v>6.8517857142857146</v>
      </c>
      <c r="P131" s="321">
        <v>64.590142857142894</v>
      </c>
      <c r="Q131" s="318">
        <v>2.6863142919084901</v>
      </c>
      <c r="R131" s="322">
        <v>13.842530587141644</v>
      </c>
      <c r="T131" s="466"/>
      <c r="U131" s="405"/>
      <c r="V131" s="405"/>
      <c r="W131" s="405"/>
      <c r="X131" s="405"/>
      <c r="Y131" s="405"/>
      <c r="Z131" s="405"/>
      <c r="AB131" s="405"/>
      <c r="AC131" s="405"/>
      <c r="AD131" s="405"/>
      <c r="AE131" s="405"/>
      <c r="AF131" s="406"/>
      <c r="AG131" s="397"/>
      <c r="AH131" s="366"/>
      <c r="AI131" s="398"/>
      <c r="AJ131" s="398"/>
      <c r="AK131" s="398"/>
      <c r="AL131" s="398"/>
      <c r="AM131" s="398"/>
      <c r="AN131" s="398"/>
      <c r="AO131" s="398"/>
      <c r="AP131" s="398"/>
      <c r="AQ131" s="398"/>
    </row>
    <row r="132" spans="1:43" ht="11.25" customHeight="1" x14ac:dyDescent="0.2">
      <c r="A132" s="315" t="s">
        <v>3364</v>
      </c>
      <c r="B132" s="464">
        <v>127</v>
      </c>
      <c r="C132" s="317">
        <v>39.834645669291341</v>
      </c>
      <c r="D132" s="318">
        <v>94.096535433070827</v>
      </c>
      <c r="E132" s="318">
        <v>2.3628573725308852</v>
      </c>
      <c r="F132" s="318">
        <v>8.9584427523954346</v>
      </c>
      <c r="G132" s="321"/>
      <c r="H132" s="382">
        <v>208</v>
      </c>
      <c r="I132" s="317">
        <v>15.841346153846153</v>
      </c>
      <c r="J132" s="321">
        <v>90.373557692307685</v>
      </c>
      <c r="K132" s="318">
        <v>2.7154049623194023</v>
      </c>
      <c r="L132" s="322">
        <v>9.6372237241105498</v>
      </c>
      <c r="M132" s="399"/>
      <c r="N132" s="464">
        <v>561</v>
      </c>
      <c r="O132" s="317">
        <v>6.8627450980392153</v>
      </c>
      <c r="P132" s="321">
        <v>65.180320855614951</v>
      </c>
      <c r="Q132" s="318">
        <v>2.6554292920774532</v>
      </c>
      <c r="R132" s="322">
        <v>13.993249336830338</v>
      </c>
      <c r="T132" s="466"/>
      <c r="U132" s="405"/>
      <c r="V132" s="405"/>
      <c r="W132" s="405"/>
      <c r="X132" s="405"/>
      <c r="AG132" s="397"/>
      <c r="AH132" s="366"/>
      <c r="AI132" s="398"/>
      <c r="AJ132" s="398"/>
      <c r="AK132" s="398"/>
      <c r="AL132" s="398"/>
      <c r="AM132" s="398"/>
      <c r="AN132" s="398"/>
      <c r="AO132" s="398"/>
      <c r="AP132" s="398"/>
      <c r="AQ132" s="398"/>
    </row>
    <row r="133" spans="1:43" ht="11.25" customHeight="1" x14ac:dyDescent="0.2">
      <c r="A133" s="315" t="s">
        <v>3365</v>
      </c>
      <c r="B133" s="464">
        <v>127</v>
      </c>
      <c r="C133" s="317">
        <v>39.8503937007874</v>
      </c>
      <c r="D133" s="318">
        <v>94.136929133858246</v>
      </c>
      <c r="E133" s="318">
        <v>2.3759410001969838</v>
      </c>
      <c r="F133" s="318">
        <v>9.0245581605288532</v>
      </c>
      <c r="G133" s="321"/>
      <c r="H133" s="382">
        <v>209</v>
      </c>
      <c r="I133" s="317">
        <v>15.866028708133971</v>
      </c>
      <c r="J133" s="321">
        <v>90.680765550239286</v>
      </c>
      <c r="K133" s="318">
        <v>2.7539857831564314</v>
      </c>
      <c r="L133" s="322">
        <v>9.6244533137043966</v>
      </c>
      <c r="M133" s="399"/>
      <c r="N133" s="464">
        <v>560</v>
      </c>
      <c r="O133" s="317">
        <v>6.8732142857142859</v>
      </c>
      <c r="P133" s="321">
        <v>64.305803571428555</v>
      </c>
      <c r="Q133" s="318">
        <v>2.7077635653784071</v>
      </c>
      <c r="R133" s="322">
        <v>14.055047120178177</v>
      </c>
      <c r="AG133" s="397"/>
      <c r="AH133" s="366"/>
      <c r="AI133" s="398"/>
      <c r="AJ133" s="398"/>
      <c r="AK133" s="398"/>
      <c r="AL133" s="398"/>
      <c r="AM133" s="398"/>
      <c r="AN133" s="398"/>
      <c r="AO133" s="398"/>
      <c r="AP133" s="398"/>
      <c r="AQ133" s="398"/>
    </row>
    <row r="134" spans="1:43" ht="11.25" customHeight="1" x14ac:dyDescent="0.2">
      <c r="A134" s="315" t="s">
        <v>3366</v>
      </c>
      <c r="B134" s="464">
        <v>130</v>
      </c>
      <c r="C134" s="317">
        <v>39.6</v>
      </c>
      <c r="D134" s="318">
        <v>82.69946153846152</v>
      </c>
      <c r="E134" s="318">
        <v>2.8015999487758192</v>
      </c>
      <c r="F134" s="318">
        <v>8.9652631439952764</v>
      </c>
      <c r="G134" s="321"/>
      <c r="H134" s="382">
        <v>202</v>
      </c>
      <c r="I134" s="317">
        <v>15.787128712871286</v>
      </c>
      <c r="J134" s="321">
        <v>86.454306930693093</v>
      </c>
      <c r="K134" s="318">
        <v>2.901797374127197</v>
      </c>
      <c r="L134" s="322">
        <v>9.8013360773469529</v>
      </c>
      <c r="M134" s="399"/>
      <c r="N134" s="464">
        <v>541</v>
      </c>
      <c r="O134" s="317">
        <v>6.933456561922366</v>
      </c>
      <c r="P134" s="321">
        <v>60.293992606284625</v>
      </c>
      <c r="Q134" s="318">
        <v>2.8850799665433113</v>
      </c>
      <c r="R134" s="322">
        <v>13.970251214379099</v>
      </c>
      <c r="AG134" s="397"/>
      <c r="AH134" s="366"/>
      <c r="AI134" s="398"/>
      <c r="AJ134" s="398"/>
      <c r="AK134" s="398"/>
      <c r="AL134" s="398"/>
      <c r="AM134" s="398"/>
      <c r="AN134" s="398"/>
      <c r="AO134" s="398"/>
      <c r="AP134" s="398"/>
      <c r="AQ134" s="398"/>
    </row>
    <row r="135" spans="1:43" ht="11.25" customHeight="1" x14ac:dyDescent="0.2">
      <c r="A135" s="315" t="s">
        <v>3987</v>
      </c>
      <c r="B135" s="464">
        <v>130</v>
      </c>
      <c r="C135" s="317">
        <v>39.715384615384615</v>
      </c>
      <c r="D135" s="318">
        <v>91.594076923076955</v>
      </c>
      <c r="E135" s="318">
        <v>2.4293928742606741</v>
      </c>
      <c r="F135" s="318">
        <v>8.9628285739387064</v>
      </c>
      <c r="G135" s="321"/>
      <c r="H135" s="382">
        <v>200</v>
      </c>
      <c r="I135" s="317">
        <v>15.79</v>
      </c>
      <c r="J135" s="321">
        <v>88.683150000000012</v>
      </c>
      <c r="K135" s="318">
        <v>2.7764630303213851</v>
      </c>
      <c r="L135" s="322">
        <v>9.9114766589155447</v>
      </c>
      <c r="M135" s="399"/>
      <c r="N135" s="464">
        <v>535</v>
      </c>
      <c r="O135" s="317">
        <v>6.9775700934579437</v>
      </c>
      <c r="P135" s="321">
        <v>61.791588785046798</v>
      </c>
      <c r="Q135" s="318">
        <v>2.8813057133100783</v>
      </c>
      <c r="R135" s="322">
        <v>13.749202589579637</v>
      </c>
      <c r="AG135" s="397"/>
      <c r="AH135" s="366"/>
      <c r="AI135" s="398"/>
      <c r="AJ135" s="398"/>
      <c r="AK135" s="398"/>
      <c r="AL135" s="398"/>
      <c r="AM135" s="398"/>
      <c r="AN135" s="398"/>
      <c r="AO135" s="398"/>
      <c r="AP135" s="398"/>
      <c r="AQ135" s="398"/>
    </row>
    <row r="136" spans="1:43" ht="11.25" customHeight="1" x14ac:dyDescent="0.2">
      <c r="A136" s="315" t="s">
        <v>4063</v>
      </c>
      <c r="B136" s="464">
        <v>131</v>
      </c>
      <c r="C136" s="317">
        <v>39.694656488549619</v>
      </c>
      <c r="D136" s="318">
        <v>83.958091603053433</v>
      </c>
      <c r="E136" s="318">
        <v>2.6682519935937448</v>
      </c>
      <c r="F136" s="318">
        <v>8.8673573108328991</v>
      </c>
      <c r="G136" s="321"/>
      <c r="H136" s="382">
        <v>205</v>
      </c>
      <c r="I136" s="317">
        <v>15.692682926829269</v>
      </c>
      <c r="J136" s="321">
        <v>81.758097560975614</v>
      </c>
      <c r="K136" s="318">
        <v>2.9684851111923996</v>
      </c>
      <c r="L136" s="322">
        <v>10.120065918636493</v>
      </c>
      <c r="M136" s="399"/>
      <c r="N136" s="464">
        <v>528</v>
      </c>
      <c r="O136" s="317">
        <v>7.0568181818181817</v>
      </c>
      <c r="P136" s="321">
        <v>55.511420454545487</v>
      </c>
      <c r="Q136" s="318">
        <v>3.2461538002883312</v>
      </c>
      <c r="R136" s="322">
        <v>13.633243368390236</v>
      </c>
      <c r="AG136" s="397"/>
      <c r="AH136" s="366"/>
      <c r="AI136" s="398"/>
      <c r="AJ136" s="398"/>
      <c r="AK136" s="398"/>
      <c r="AL136" s="398"/>
      <c r="AM136" s="398"/>
      <c r="AN136" s="398"/>
      <c r="AO136" s="398"/>
      <c r="AP136" s="398"/>
      <c r="AQ136" s="398"/>
    </row>
    <row r="137" spans="1:43" ht="11.25" customHeight="1" x14ac:dyDescent="0.2">
      <c r="A137" s="1078" t="s">
        <v>4111</v>
      </c>
      <c r="B137" s="1079">
        <v>132</v>
      </c>
      <c r="C137" s="1080">
        <v>39.659090909090907</v>
      </c>
      <c r="D137" s="1081">
        <v>88.310681818181862</v>
      </c>
      <c r="E137" s="1081">
        <v>2.5253817337508218</v>
      </c>
      <c r="F137" s="1081">
        <v>8.9572581061962815</v>
      </c>
      <c r="G137" s="1082"/>
      <c r="H137" s="1083">
        <v>205</v>
      </c>
      <c r="I137" s="1080">
        <v>15.692682926829269</v>
      </c>
      <c r="J137" s="1082">
        <v>86.400146341463412</v>
      </c>
      <c r="K137" s="1081">
        <v>2.8091660880541349</v>
      </c>
      <c r="L137" s="1084">
        <v>10.011339791644174</v>
      </c>
      <c r="M137" s="1085"/>
      <c r="N137" s="1079">
        <v>524</v>
      </c>
      <c r="O137" s="1080">
        <v>7.143129770992366</v>
      </c>
      <c r="P137" s="1082">
        <v>59.944885496183169</v>
      </c>
      <c r="Q137" s="1081">
        <v>2.9682436515489132</v>
      </c>
      <c r="R137" s="1084">
        <v>13.187156092838745</v>
      </c>
      <c r="AG137" s="397"/>
      <c r="AH137" s="366"/>
      <c r="AI137" s="398"/>
      <c r="AJ137" s="398"/>
      <c r="AK137" s="398"/>
      <c r="AL137" s="398"/>
      <c r="AM137" s="398"/>
      <c r="AN137" s="398"/>
      <c r="AO137" s="398"/>
      <c r="AP137" s="398"/>
      <c r="AQ137" s="398"/>
    </row>
    <row r="138" spans="1:43" ht="11.25" customHeight="1" x14ac:dyDescent="0.2">
      <c r="A138" s="1078" t="s">
        <v>4140</v>
      </c>
      <c r="B138" s="1079">
        <v>133</v>
      </c>
      <c r="C138" s="1080">
        <v>39.436090225563909</v>
      </c>
      <c r="D138" s="1081">
        <v>94.596240601503766</v>
      </c>
      <c r="E138" s="1081">
        <v>2.4477406191398132</v>
      </c>
      <c r="F138" s="1081">
        <v>8.6085533432596382</v>
      </c>
      <c r="G138" s="1082"/>
      <c r="H138" s="1083">
        <v>218</v>
      </c>
      <c r="I138" s="1080">
        <v>15.339449541284404</v>
      </c>
      <c r="J138" s="1082">
        <v>89.895733944954159</v>
      </c>
      <c r="K138" s="1081">
        <v>2.752987960516919</v>
      </c>
      <c r="L138" s="1084">
        <v>9.3533618645788863</v>
      </c>
      <c r="M138" s="1085"/>
      <c r="N138" s="1079">
        <v>516</v>
      </c>
      <c r="O138" s="1080">
        <v>7.1860465116279073</v>
      </c>
      <c r="P138" s="1082">
        <v>61.655852713178319</v>
      </c>
      <c r="Q138" s="1081">
        <v>2.9229138095958103</v>
      </c>
      <c r="R138" s="1084">
        <v>12.733085641181557</v>
      </c>
      <c r="AG138" s="397"/>
      <c r="AH138" s="366"/>
      <c r="AI138" s="398"/>
      <c r="AJ138" s="398"/>
      <c r="AK138" s="398"/>
      <c r="AL138" s="398"/>
      <c r="AM138" s="398"/>
      <c r="AN138" s="398"/>
      <c r="AO138" s="398"/>
      <c r="AP138" s="398"/>
      <c r="AQ138" s="398"/>
    </row>
    <row r="139" spans="1:43" ht="11.25" customHeight="1" x14ac:dyDescent="0.2">
      <c r="A139" s="1078" t="s">
        <v>4482</v>
      </c>
      <c r="B139" s="1079">
        <v>135</v>
      </c>
      <c r="C139" s="1080">
        <v>39.251851851851853</v>
      </c>
      <c r="D139" s="1081">
        <v>95.260148148148133</v>
      </c>
      <c r="E139" s="1081">
        <v>2.435599551184199</v>
      </c>
      <c r="F139" s="1081">
        <v>8.4593823456692387</v>
      </c>
      <c r="G139" s="1082"/>
      <c r="H139" s="1083">
        <v>222</v>
      </c>
      <c r="I139" s="1080">
        <v>15.135135135135135</v>
      </c>
      <c r="J139" s="1082">
        <v>88.788828828828869</v>
      </c>
      <c r="K139" s="1081">
        <v>2.8130134266655671</v>
      </c>
      <c r="L139" s="1084">
        <v>9.1198360324158969</v>
      </c>
      <c r="M139" s="1085"/>
      <c r="N139" s="1079">
        <v>517</v>
      </c>
      <c r="O139" s="1080">
        <v>7.179883945841393</v>
      </c>
      <c r="P139" s="1082">
        <v>61.285377176015437</v>
      </c>
      <c r="Q139" s="1081">
        <v>2.9768539920977632</v>
      </c>
      <c r="R139" s="1084">
        <v>12.432318941682334</v>
      </c>
      <c r="AG139" s="397"/>
      <c r="AH139" s="366"/>
      <c r="AI139" s="398"/>
      <c r="AJ139" s="398"/>
      <c r="AK139" s="398"/>
      <c r="AL139" s="398"/>
      <c r="AM139" s="398"/>
      <c r="AN139" s="398"/>
      <c r="AO139" s="398"/>
      <c r="AP139" s="398"/>
      <c r="AQ139" s="398"/>
    </row>
    <row r="140" spans="1:43" ht="11.25" customHeight="1" x14ac:dyDescent="0.2">
      <c r="A140" s="1078" t="s">
        <v>4489</v>
      </c>
      <c r="B140" s="1079">
        <f>'All CCC'!B887</f>
        <v>135</v>
      </c>
      <c r="C140" s="1080">
        <f>'All CCC'!E887</f>
        <v>39.340740740740742</v>
      </c>
      <c r="D140" s="1081">
        <f>'All CCC'!I887</f>
        <v>97.704148148148164</v>
      </c>
      <c r="E140" s="1081">
        <f>'All CCC'!J887</f>
        <v>2.4056731823590853</v>
      </c>
      <c r="F140" s="1081">
        <f>'All CCC'!R887</f>
        <v>8.3547909558740407</v>
      </c>
      <c r="G140" s="1082"/>
      <c r="H140" s="1083">
        <f>'All CCC'!B888</f>
        <v>226</v>
      </c>
      <c r="I140" s="1080">
        <f>'All CCC'!E888</f>
        <v>15.110619469026549</v>
      </c>
      <c r="J140" s="1082">
        <f>'All CCC'!I888</f>
        <v>91.989336283185864</v>
      </c>
      <c r="K140" s="1081">
        <f>'All CCC'!J888</f>
        <v>2.7700763467253742</v>
      </c>
      <c r="L140" s="1084">
        <f>'All CCC'!R888</f>
        <v>9.194020719531343</v>
      </c>
      <c r="M140" s="1085"/>
      <c r="N140" s="1079">
        <f>'All CCC'!B889</f>
        <v>517</v>
      </c>
      <c r="O140" s="1080">
        <f>'All CCC'!E889</f>
        <v>7.20889748549323</v>
      </c>
      <c r="P140" s="1082">
        <f>'All CCC'!I889</f>
        <v>63.278549323017423</v>
      </c>
      <c r="Q140" s="1081">
        <f>'All CCC'!J889</f>
        <v>2.9195576933152707</v>
      </c>
      <c r="R140" s="1084">
        <f>'All CCC'!R889</f>
        <v>12.14306444174645</v>
      </c>
      <c r="AG140" s="117"/>
      <c r="AH140" s="117"/>
      <c r="AI140" s="117"/>
      <c r="AJ140" s="117"/>
      <c r="AK140" s="117"/>
      <c r="AL140" s="117"/>
      <c r="AM140" s="117"/>
      <c r="AN140" s="117"/>
      <c r="AO140" s="117"/>
    </row>
    <row r="141" spans="1:43" ht="11.25" customHeight="1" x14ac:dyDescent="0.2">
      <c r="A141" s="117"/>
      <c r="B141" s="400"/>
      <c r="C141" s="401"/>
      <c r="D141" s="319"/>
      <c r="E141" s="319"/>
      <c r="F141" s="319"/>
      <c r="G141" s="319"/>
      <c r="H141" s="400"/>
      <c r="I141" s="401"/>
      <c r="J141" s="319"/>
      <c r="K141" s="319"/>
      <c r="L141" s="319"/>
      <c r="M141" s="12"/>
      <c r="N141" s="117"/>
      <c r="O141" s="117"/>
      <c r="P141" s="117"/>
      <c r="Q141" s="117"/>
      <c r="R141" s="117"/>
      <c r="AG141" s="117"/>
      <c r="AH141" s="117"/>
      <c r="AI141" s="117"/>
      <c r="AJ141" s="117"/>
      <c r="AK141" s="117"/>
      <c r="AL141" s="117"/>
      <c r="AM141" s="117"/>
      <c r="AN141" s="117"/>
      <c r="AO141" s="117"/>
    </row>
    <row r="142" spans="1:43" ht="11.25" customHeight="1" x14ac:dyDescent="0.2">
      <c r="A142" s="117"/>
      <c r="B142" s="12"/>
      <c r="C142" s="289"/>
      <c r="D142" s="289"/>
      <c r="E142" s="289"/>
      <c r="F142" s="289"/>
      <c r="G142" s="12"/>
      <c r="H142" s="117"/>
      <c r="I142" s="117"/>
      <c r="J142" s="117"/>
      <c r="K142" s="117"/>
      <c r="L142" s="117"/>
      <c r="M142" s="117"/>
      <c r="N142" s="117"/>
      <c r="O142" s="117"/>
      <c r="P142" s="117"/>
      <c r="Q142" s="117"/>
      <c r="R142" s="117"/>
      <c r="AG142" s="117"/>
      <c r="AH142" s="117"/>
      <c r="AI142" s="117"/>
      <c r="AJ142" s="117"/>
      <c r="AK142" s="117"/>
      <c r="AL142" s="117"/>
      <c r="AM142" s="117"/>
      <c r="AN142" s="117"/>
      <c r="AO142" s="117"/>
    </row>
    <row r="143" spans="1:43" ht="11.25" customHeight="1" x14ac:dyDescent="0.2">
      <c r="A143" s="117"/>
      <c r="B143" s="12"/>
      <c r="C143" s="289"/>
      <c r="D143" s="289"/>
      <c r="E143" s="289"/>
      <c r="F143" s="289"/>
      <c r="G143" s="12"/>
      <c r="H143" s="117"/>
      <c r="I143" s="117"/>
      <c r="J143" s="117"/>
      <c r="K143" s="117"/>
      <c r="L143" s="117"/>
      <c r="M143" s="117"/>
      <c r="N143" s="117"/>
      <c r="O143" s="117"/>
      <c r="P143" s="117"/>
      <c r="Q143" s="117"/>
      <c r="R143" s="117"/>
      <c r="AG143" s="117"/>
      <c r="AH143" s="117"/>
      <c r="AI143" s="117"/>
      <c r="AJ143" s="117"/>
      <c r="AK143" s="117"/>
      <c r="AL143" s="117"/>
      <c r="AM143" s="117"/>
      <c r="AN143" s="117"/>
      <c r="AO143" s="117"/>
    </row>
    <row r="144" spans="1:43" ht="11.25" customHeight="1" x14ac:dyDescent="0.2">
      <c r="A144" s="117"/>
      <c r="B144" s="12"/>
      <c r="C144" s="289"/>
      <c r="D144" s="289"/>
      <c r="E144" s="289"/>
      <c r="F144" s="289"/>
      <c r="G144" s="12"/>
      <c r="H144" s="117"/>
      <c r="I144" s="117"/>
      <c r="J144" s="117"/>
      <c r="K144" s="117"/>
      <c r="L144" s="117"/>
      <c r="M144" s="117"/>
      <c r="N144" s="117"/>
      <c r="O144" s="117"/>
      <c r="P144" s="117"/>
      <c r="Q144" s="117"/>
      <c r="R144" s="117"/>
      <c r="AG144" s="117"/>
      <c r="AH144" s="117"/>
      <c r="AI144" s="117"/>
      <c r="AJ144" s="117"/>
      <c r="AK144" s="117"/>
      <c r="AL144" s="117"/>
      <c r="AM144" s="117"/>
      <c r="AN144" s="117"/>
      <c r="AO144" s="117"/>
    </row>
    <row r="145" spans="1:50" ht="11.1" customHeight="1" x14ac:dyDescent="0.2">
      <c r="A145" s="117"/>
      <c r="B145" s="403"/>
      <c r="C145" s="866"/>
      <c r="D145" s="866"/>
      <c r="E145" s="30"/>
      <c r="F145" s="30"/>
      <c r="G145" s="12"/>
      <c r="H145" s="117"/>
      <c r="I145" s="117"/>
      <c r="J145" s="117"/>
      <c r="K145" s="117"/>
      <c r="L145" s="117"/>
      <c r="M145" s="117"/>
      <c r="N145" s="117"/>
      <c r="O145" s="117"/>
      <c r="P145" s="117"/>
      <c r="Q145" s="117"/>
      <c r="R145" s="117"/>
      <c r="AG145" s="117"/>
      <c r="AH145" s="117"/>
      <c r="AI145" s="117"/>
      <c r="AJ145" s="117"/>
      <c r="AK145" s="117"/>
      <c r="AL145" s="117"/>
      <c r="AM145" s="117"/>
      <c r="AN145" s="117"/>
      <c r="AO145" s="117"/>
    </row>
    <row r="146" spans="1:50" ht="11.1" customHeight="1" x14ac:dyDescent="0.2">
      <c r="A146" s="117"/>
      <c r="B146" s="12"/>
      <c r="C146" s="247"/>
      <c r="D146" s="247"/>
      <c r="E146" s="247"/>
      <c r="F146" s="289"/>
      <c r="G146" s="12"/>
      <c r="H146" s="117"/>
      <c r="I146" s="117"/>
      <c r="J146" s="117"/>
      <c r="K146" s="117"/>
      <c r="L146" s="117"/>
      <c r="M146" s="117"/>
      <c r="N146" s="117"/>
      <c r="O146" s="117"/>
      <c r="P146" s="117"/>
      <c r="Q146" s="117"/>
      <c r="R146" s="117"/>
      <c r="AG146" s="117"/>
      <c r="AH146" s="117"/>
      <c r="AI146" s="117"/>
      <c r="AJ146" s="117"/>
      <c r="AK146" s="117"/>
      <c r="AL146" s="117"/>
      <c r="AM146" s="117"/>
      <c r="AN146" s="117"/>
      <c r="AO146" s="117"/>
    </row>
    <row r="147" spans="1:50" ht="11.1" customHeight="1" x14ac:dyDescent="0.2">
      <c r="A147" s="117"/>
      <c r="B147" s="12"/>
      <c r="C147" s="247"/>
      <c r="D147" s="247"/>
      <c r="E147" s="247"/>
      <c r="F147" s="247"/>
      <c r="G147" s="12"/>
      <c r="H147" s="117"/>
      <c r="I147" s="117"/>
      <c r="J147" s="117"/>
      <c r="K147" s="117"/>
      <c r="L147" s="117"/>
      <c r="M147" s="117"/>
      <c r="N147" s="117"/>
      <c r="O147" s="117"/>
      <c r="P147" s="117"/>
      <c r="Q147" s="117"/>
      <c r="R147" s="117"/>
      <c r="AG147" s="117"/>
      <c r="AH147" s="117"/>
      <c r="AI147" s="117"/>
      <c r="AJ147" s="117"/>
      <c r="AK147" s="117"/>
      <c r="AL147" s="117"/>
      <c r="AM147" s="117"/>
      <c r="AN147" s="117"/>
      <c r="AO147" s="117"/>
    </row>
    <row r="148" spans="1:50" ht="11.1" customHeight="1" x14ac:dyDescent="0.2">
      <c r="A148" s="117"/>
      <c r="B148" s="12"/>
      <c r="C148" s="247"/>
      <c r="D148" s="247"/>
      <c r="E148" s="247"/>
      <c r="F148" s="247"/>
      <c r="G148" s="12"/>
      <c r="H148" s="408" t="s">
        <v>3367</v>
      </c>
      <c r="I148" s="117"/>
      <c r="J148" s="117"/>
      <c r="K148" s="117"/>
      <c r="L148" s="117"/>
      <c r="M148" s="117"/>
      <c r="N148" s="117"/>
      <c r="O148" s="117"/>
      <c r="P148" s="117"/>
      <c r="Q148" s="117"/>
      <c r="R148" s="117"/>
      <c r="AG148" s="117"/>
      <c r="AH148" s="12"/>
      <c r="AI148" s="247"/>
      <c r="AJ148" s="247"/>
      <c r="AK148" s="247"/>
      <c r="AL148" s="247"/>
      <c r="AM148" s="12"/>
      <c r="AN148" s="408" t="s">
        <v>3367</v>
      </c>
      <c r="AO148" s="117"/>
      <c r="AP148" s="117"/>
      <c r="AQ148" s="117"/>
      <c r="AR148" s="117"/>
      <c r="AS148" s="117"/>
      <c r="AT148" s="117"/>
      <c r="AU148" s="117"/>
      <c r="AV148" s="117"/>
      <c r="AW148" s="117"/>
      <c r="AX148" s="117"/>
    </row>
    <row r="149" spans="1:50" ht="11.25" customHeight="1" x14ac:dyDescent="0.2"/>
    <row r="558" spans="1:3" x14ac:dyDescent="0.2">
      <c r="A558" s="494"/>
      <c r="B558" s="644"/>
      <c r="C558" s="494"/>
    </row>
    <row r="559" spans="1:3" x14ac:dyDescent="0.2">
      <c r="A559" s="572"/>
      <c r="B559" s="644"/>
      <c r="C559" s="494"/>
    </row>
    <row r="560" spans="1:3" x14ac:dyDescent="0.2">
      <c r="A560" s="572"/>
      <c r="B560" s="644"/>
      <c r="C560" s="494"/>
    </row>
    <row r="561" spans="1:3" x14ac:dyDescent="0.2">
      <c r="A561" s="572"/>
      <c r="B561" s="644"/>
      <c r="C561" s="494"/>
    </row>
    <row r="562" spans="1:3" x14ac:dyDescent="0.2">
      <c r="A562" s="572"/>
      <c r="B562" s="644"/>
      <c r="C562" s="494"/>
    </row>
    <row r="563" spans="1:3" x14ac:dyDescent="0.2">
      <c r="A563" s="572"/>
      <c r="B563" s="644"/>
      <c r="C563" s="494"/>
    </row>
    <row r="564" spans="1:3" x14ac:dyDescent="0.2">
      <c r="A564" s="572"/>
      <c r="B564" s="644"/>
      <c r="C564" s="494"/>
    </row>
    <row r="565" spans="1:3" x14ac:dyDescent="0.2">
      <c r="A565" s="572"/>
      <c r="B565" s="644"/>
      <c r="C565" s="494"/>
    </row>
    <row r="566" spans="1:3" x14ac:dyDescent="0.2">
      <c r="A566" s="572"/>
      <c r="B566" s="644"/>
      <c r="C566" s="494"/>
    </row>
    <row r="567" spans="1:3" x14ac:dyDescent="0.2">
      <c r="A567" s="572"/>
      <c r="B567" s="644"/>
      <c r="C567" s="494"/>
    </row>
    <row r="568" spans="1:3" x14ac:dyDescent="0.2">
      <c r="A568" s="572"/>
      <c r="B568" s="644"/>
      <c r="C568" s="494"/>
    </row>
    <row r="569" spans="1:3" x14ac:dyDescent="0.2">
      <c r="A569" s="572"/>
      <c r="B569" s="644"/>
      <c r="C569" s="494"/>
    </row>
    <row r="570" spans="1:3" x14ac:dyDescent="0.2">
      <c r="A570" s="572"/>
      <c r="B570" s="644"/>
      <c r="C570" s="494"/>
    </row>
    <row r="571" spans="1:3" x14ac:dyDescent="0.2">
      <c r="A571" s="572"/>
      <c r="B571" s="644"/>
      <c r="C571" s="494"/>
    </row>
    <row r="572" spans="1:3" x14ac:dyDescent="0.2">
      <c r="A572" s="572"/>
      <c r="B572" s="644"/>
      <c r="C572" s="494"/>
    </row>
    <row r="573" spans="1:3" x14ac:dyDescent="0.2">
      <c r="A573" s="572"/>
      <c r="B573" s="644"/>
      <c r="C573" s="494"/>
    </row>
    <row r="574" spans="1:3" x14ac:dyDescent="0.2">
      <c r="A574" s="494"/>
      <c r="B574" s="644"/>
      <c r="C574" s="494"/>
    </row>
    <row r="575" spans="1:3" x14ac:dyDescent="0.2">
      <c r="B575" s="645"/>
    </row>
  </sheetData>
  <sheetProtection selectLockedCells="1" selectUnlockedCells="1"/>
  <conditionalFormatting sqref="W53 W59 W65">
    <cfRule type="cellIs" dxfId="1" priority="1" stopIfTrue="1" operator="lessThan">
      <formula>2</formula>
    </cfRule>
  </conditionalFormatting>
  <hyperlinks>
    <hyperlink ref="AJ84" r:id="rId1"/>
  </hyperlinks>
  <pageMargins left="0.74791666666666667" right="0.74791666666666667" top="0.4597222222222222" bottom="0.4201388888888889" header="0.51180555555555551" footer="0.51180555555555551"/>
  <pageSetup firstPageNumber="0" orientation="landscape" horizontalDpi="300" verticalDpi="300" r:id="rId2"/>
  <headerFooter alignWithMargins="0"/>
  <ignoredErrors>
    <ignoredError sqref="AR64" formulaRange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22</vt:i4>
      </vt:variant>
    </vt:vector>
  </HeadingPairs>
  <TitlesOfParts>
    <vt:vector size="33" baseType="lpstr">
      <vt:lpstr>Title</vt:lpstr>
      <vt:lpstr>Champions</vt:lpstr>
      <vt:lpstr>Contenders</vt:lpstr>
      <vt:lpstr>Challengers</vt:lpstr>
      <vt:lpstr>All CCC</vt:lpstr>
      <vt:lpstr>Historical</vt:lpstr>
      <vt:lpstr>WatchList</vt:lpstr>
      <vt:lpstr>Changes</vt:lpstr>
      <vt:lpstr>Summary</vt:lpstr>
      <vt:lpstr>Revisions</vt:lpstr>
      <vt:lpstr>Notes</vt:lpstr>
      <vt:lpstr>WatchList!ChampsData</vt:lpstr>
      <vt:lpstr>Challengers!DataAll</vt:lpstr>
      <vt:lpstr>Champions!DataAll</vt:lpstr>
      <vt:lpstr>Contenders!DataAll</vt:lpstr>
      <vt:lpstr>Historical!DataAll</vt:lpstr>
      <vt:lpstr>DataAll</vt:lpstr>
      <vt:lpstr>Deletions</vt:lpstr>
      <vt:lpstr>FrozenAngels</vt:lpstr>
      <vt:lpstr>NearChallengers</vt:lpstr>
      <vt:lpstr>Changes!Print_Area</vt:lpstr>
      <vt:lpstr>Notes!Print_Area</vt:lpstr>
      <vt:lpstr>Revisions!Print_Area</vt:lpstr>
      <vt:lpstr>Summary!Print_Area</vt:lpstr>
      <vt:lpstr>'All CCC'!Print_Titles</vt:lpstr>
      <vt:lpstr>Challengers!Print_Titles</vt:lpstr>
      <vt:lpstr>Champions!Print_Titles</vt:lpstr>
      <vt:lpstr>Contenders!Print_Titles</vt:lpstr>
      <vt:lpstr>Historical!Print_Titles</vt:lpstr>
      <vt:lpstr>Revisions!Print_Titles</vt:lpstr>
      <vt:lpstr>Summary!Print_Titles</vt:lpstr>
      <vt:lpstr>WatchList!Print_Titles</vt:lpstr>
      <vt:lpstr>WatchList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dfish</dc:creator>
  <cp:lastModifiedBy>GLSmyth</cp:lastModifiedBy>
  <cp:lastPrinted>2019-02-01T01:43:30Z</cp:lastPrinted>
  <dcterms:created xsi:type="dcterms:W3CDTF">2017-12-12T17:34:52Z</dcterms:created>
  <dcterms:modified xsi:type="dcterms:W3CDTF">2020-11-07T01:37:17Z</dcterms:modified>
</cp:coreProperties>
</file>